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/>
  <mc:AlternateContent xmlns:mc="http://schemas.openxmlformats.org/markup-compatibility/2006">
    <mc:Choice Requires="x15">
      <x15ac:absPath xmlns:x15ac="http://schemas.microsoft.com/office/spreadsheetml/2010/11/ac" url="C:\Users\josei\Desktop\Studio20\xlsx modificado\"/>
    </mc:Choice>
  </mc:AlternateContent>
  <xr:revisionPtr revIDLastSave="0" documentId="13_ncr:1_{19395CAD-CE03-4F22-B805-9503DF54ADC0}" xr6:coauthVersionLast="46" xr6:coauthVersionMax="46" xr10:uidLastSave="{00000000-0000-0000-0000-000000000000}"/>
  <bookViews>
    <workbookView xWindow="-120" yWindow="-120" windowWidth="20730" windowHeight="11760" activeTab="2" xr2:uid="{00000000-000D-0000-FFFF-FFFF00000000}"/>
  </bookViews>
  <sheets>
    <sheet name="data" sheetId="1" r:id="rId1"/>
    <sheet name="data_m" sheetId="5" r:id="rId2"/>
    <sheet name="Result" sheetId="2" r:id="rId3"/>
  </sheets>
  <definedNames>
    <definedName name="DatosExternos_1" localSheetId="1" hidden="1">data_m!$A$1:$S$8393</definedName>
    <definedName name="fv2acc20">data!$A$1:$Q$8393</definedName>
  </definedNames>
  <calcPr calcId="181029"/>
</workbook>
</file>

<file path=xl/calcChain.xml><?xml version="1.0" encoding="utf-8"?>
<calcChain xmlns="http://schemas.openxmlformats.org/spreadsheetml/2006/main">
  <c r="J140" i="2" l="1"/>
  <c r="I140" i="2"/>
  <c r="H140" i="2"/>
  <c r="J139" i="2"/>
  <c r="I139" i="2"/>
  <c r="H139" i="2"/>
  <c r="J138" i="2"/>
  <c r="I138" i="2"/>
  <c r="H138" i="2"/>
  <c r="J137" i="2"/>
  <c r="I137" i="2"/>
  <c r="H137" i="2"/>
  <c r="J136" i="2"/>
  <c r="I136" i="2"/>
  <c r="H136" i="2"/>
  <c r="J135" i="2"/>
  <c r="I135" i="2"/>
  <c r="H135" i="2"/>
  <c r="J134" i="2"/>
  <c r="I134" i="2"/>
  <c r="H134" i="2"/>
  <c r="J133" i="2"/>
  <c r="I133" i="2"/>
  <c r="H133" i="2"/>
  <c r="J132" i="2"/>
  <c r="I132" i="2"/>
  <c r="H132" i="2"/>
  <c r="J131" i="2"/>
  <c r="I131" i="2"/>
  <c r="H131" i="2"/>
  <c r="J130" i="2"/>
  <c r="I130" i="2"/>
  <c r="H130" i="2"/>
  <c r="J129" i="2"/>
  <c r="I129" i="2"/>
  <c r="H129" i="2"/>
  <c r="J128" i="2"/>
  <c r="I128" i="2"/>
  <c r="H128" i="2"/>
  <c r="J127" i="2"/>
  <c r="I127" i="2"/>
  <c r="H127" i="2"/>
  <c r="J126" i="2"/>
  <c r="I126" i="2"/>
  <c r="H126" i="2"/>
  <c r="J125" i="2"/>
  <c r="I125" i="2"/>
  <c r="H125" i="2"/>
  <c r="J124" i="2"/>
  <c r="I124" i="2"/>
  <c r="H124" i="2"/>
  <c r="J123" i="2"/>
  <c r="I123" i="2"/>
  <c r="H123" i="2"/>
  <c r="J122" i="2"/>
  <c r="I122" i="2"/>
  <c r="H122" i="2"/>
  <c r="J121" i="2"/>
  <c r="I121" i="2"/>
  <c r="H121" i="2"/>
  <c r="J120" i="2"/>
  <c r="I120" i="2"/>
  <c r="H120" i="2"/>
  <c r="J119" i="2"/>
  <c r="I119" i="2"/>
  <c r="H119" i="2"/>
  <c r="J118" i="2"/>
  <c r="I118" i="2"/>
  <c r="H118" i="2"/>
  <c r="J117" i="2"/>
  <c r="I117" i="2"/>
  <c r="H117" i="2"/>
  <c r="J116" i="2"/>
  <c r="I116" i="2"/>
  <c r="H116" i="2"/>
  <c r="J115" i="2"/>
  <c r="I115" i="2"/>
  <c r="H115" i="2"/>
  <c r="J114" i="2"/>
  <c r="I114" i="2"/>
  <c r="H114" i="2"/>
  <c r="J113" i="2"/>
  <c r="I113" i="2"/>
  <c r="H113" i="2"/>
  <c r="J112" i="2"/>
  <c r="I112" i="2"/>
  <c r="H112" i="2"/>
  <c r="J111" i="2"/>
  <c r="I111" i="2"/>
  <c r="H111" i="2"/>
  <c r="J110" i="2"/>
  <c r="I110" i="2"/>
  <c r="H110" i="2"/>
  <c r="J109" i="2"/>
  <c r="I109" i="2"/>
  <c r="H109" i="2"/>
  <c r="J108" i="2"/>
  <c r="I108" i="2"/>
  <c r="H108" i="2"/>
  <c r="J107" i="2"/>
  <c r="I107" i="2"/>
  <c r="H107" i="2"/>
  <c r="J106" i="2"/>
  <c r="I106" i="2"/>
  <c r="H106" i="2"/>
  <c r="J105" i="2"/>
  <c r="I105" i="2"/>
  <c r="H105" i="2"/>
  <c r="J104" i="2"/>
  <c r="I104" i="2"/>
  <c r="H104" i="2"/>
  <c r="J103" i="2"/>
  <c r="I103" i="2"/>
  <c r="H103" i="2"/>
  <c r="J102" i="2"/>
  <c r="I102" i="2"/>
  <c r="H102" i="2"/>
  <c r="J101" i="2"/>
  <c r="I101" i="2"/>
  <c r="H101" i="2"/>
  <c r="J100" i="2"/>
  <c r="I100" i="2"/>
  <c r="H100" i="2"/>
  <c r="J99" i="2"/>
  <c r="I99" i="2"/>
  <c r="H99" i="2"/>
  <c r="J98" i="2"/>
  <c r="I98" i="2"/>
  <c r="H98" i="2"/>
  <c r="J97" i="2"/>
  <c r="I97" i="2"/>
  <c r="H97" i="2"/>
  <c r="J96" i="2"/>
  <c r="I96" i="2"/>
  <c r="H96" i="2"/>
  <c r="J95" i="2"/>
  <c r="I95" i="2"/>
  <c r="H95" i="2"/>
  <c r="J94" i="2"/>
  <c r="I94" i="2"/>
  <c r="H94" i="2"/>
  <c r="J93" i="2"/>
  <c r="I93" i="2"/>
  <c r="H93" i="2"/>
  <c r="J92" i="2"/>
  <c r="I92" i="2"/>
  <c r="H92" i="2"/>
  <c r="J91" i="2"/>
  <c r="I91" i="2"/>
  <c r="H91" i="2"/>
  <c r="J90" i="2"/>
  <c r="I90" i="2"/>
  <c r="H90" i="2"/>
  <c r="J89" i="2"/>
  <c r="I89" i="2"/>
  <c r="H89" i="2"/>
  <c r="J88" i="2"/>
  <c r="I88" i="2"/>
  <c r="H88" i="2"/>
  <c r="J87" i="2"/>
  <c r="I87" i="2"/>
  <c r="H87" i="2"/>
  <c r="J86" i="2"/>
  <c r="I86" i="2"/>
  <c r="H86" i="2"/>
  <c r="J85" i="2"/>
  <c r="I85" i="2"/>
  <c r="H85" i="2"/>
  <c r="J84" i="2"/>
  <c r="I84" i="2"/>
  <c r="H84" i="2"/>
  <c r="J83" i="2"/>
  <c r="I83" i="2"/>
  <c r="H83" i="2"/>
  <c r="J82" i="2"/>
  <c r="I82" i="2"/>
  <c r="H82" i="2"/>
  <c r="J81" i="2"/>
  <c r="I81" i="2"/>
  <c r="H81" i="2"/>
  <c r="J80" i="2"/>
  <c r="I80" i="2"/>
  <c r="H80" i="2"/>
  <c r="J79" i="2"/>
  <c r="I79" i="2"/>
  <c r="H79" i="2"/>
  <c r="J78" i="2"/>
  <c r="I78" i="2"/>
  <c r="H78" i="2"/>
  <c r="J77" i="2"/>
  <c r="I77" i="2"/>
  <c r="H77" i="2"/>
  <c r="J76" i="2"/>
  <c r="I76" i="2"/>
  <c r="H76" i="2"/>
  <c r="J75" i="2"/>
  <c r="I75" i="2"/>
  <c r="H75" i="2"/>
  <c r="J74" i="2"/>
  <c r="I74" i="2"/>
  <c r="H74" i="2"/>
  <c r="J73" i="2"/>
  <c r="I73" i="2"/>
  <c r="H73" i="2"/>
  <c r="J72" i="2"/>
  <c r="I72" i="2"/>
  <c r="H72" i="2"/>
  <c r="J71" i="2"/>
  <c r="I71" i="2"/>
  <c r="H71" i="2"/>
  <c r="J70" i="2"/>
  <c r="I70" i="2"/>
  <c r="H70" i="2"/>
  <c r="J69" i="2"/>
  <c r="I69" i="2"/>
  <c r="H69" i="2"/>
  <c r="J68" i="2"/>
  <c r="I68" i="2"/>
  <c r="H68" i="2"/>
  <c r="J67" i="2"/>
  <c r="I67" i="2"/>
  <c r="H67" i="2"/>
  <c r="J66" i="2"/>
  <c r="I66" i="2"/>
  <c r="H66" i="2"/>
  <c r="J65" i="2"/>
  <c r="I65" i="2"/>
  <c r="H65" i="2"/>
  <c r="J64" i="2"/>
  <c r="I64" i="2"/>
  <c r="H64" i="2"/>
  <c r="J63" i="2"/>
  <c r="I63" i="2"/>
  <c r="H63" i="2"/>
  <c r="J62" i="2"/>
  <c r="I62" i="2"/>
  <c r="H62" i="2"/>
  <c r="J61" i="2"/>
  <c r="I61" i="2"/>
  <c r="H61" i="2"/>
  <c r="J60" i="2"/>
  <c r="I60" i="2"/>
  <c r="H60" i="2"/>
  <c r="J59" i="2"/>
  <c r="I59" i="2"/>
  <c r="H59" i="2"/>
  <c r="J58" i="2"/>
  <c r="I58" i="2"/>
  <c r="H58" i="2"/>
  <c r="J57" i="2"/>
  <c r="I57" i="2"/>
  <c r="H57" i="2"/>
  <c r="J56" i="2"/>
  <c r="I56" i="2"/>
  <c r="H56" i="2"/>
  <c r="J55" i="2"/>
  <c r="I55" i="2"/>
  <c r="H55" i="2"/>
  <c r="J54" i="2"/>
  <c r="I54" i="2"/>
  <c r="H54" i="2"/>
  <c r="J53" i="2"/>
  <c r="I53" i="2"/>
  <c r="H53" i="2"/>
  <c r="J52" i="2"/>
  <c r="I52" i="2"/>
  <c r="H52" i="2"/>
  <c r="J51" i="2"/>
  <c r="I51" i="2"/>
  <c r="H51" i="2"/>
  <c r="J50" i="2"/>
  <c r="I50" i="2"/>
  <c r="H50" i="2"/>
  <c r="J49" i="2"/>
  <c r="I49" i="2"/>
  <c r="H49" i="2"/>
  <c r="J48" i="2"/>
  <c r="I48" i="2"/>
  <c r="H48" i="2"/>
  <c r="J47" i="2"/>
  <c r="I47" i="2"/>
  <c r="H47" i="2"/>
  <c r="J46" i="2"/>
  <c r="I46" i="2"/>
  <c r="H46" i="2"/>
  <c r="J45" i="2"/>
  <c r="I45" i="2"/>
  <c r="H45" i="2"/>
  <c r="J44" i="2"/>
  <c r="I44" i="2"/>
  <c r="H44" i="2"/>
  <c r="J43" i="2"/>
  <c r="I43" i="2"/>
  <c r="H43" i="2"/>
  <c r="J42" i="2"/>
  <c r="I42" i="2"/>
  <c r="H42" i="2"/>
  <c r="J41" i="2"/>
  <c r="I41" i="2"/>
  <c r="H41" i="2"/>
  <c r="J40" i="2"/>
  <c r="I40" i="2"/>
  <c r="H40" i="2"/>
  <c r="J39" i="2"/>
  <c r="I39" i="2"/>
  <c r="H39" i="2"/>
  <c r="J38" i="2"/>
  <c r="I38" i="2"/>
  <c r="H38" i="2"/>
  <c r="J37" i="2"/>
  <c r="I37" i="2"/>
  <c r="H37" i="2"/>
  <c r="J36" i="2"/>
  <c r="I36" i="2"/>
  <c r="H36" i="2"/>
  <c r="J35" i="2"/>
  <c r="I35" i="2"/>
  <c r="H35" i="2"/>
  <c r="J34" i="2"/>
  <c r="I34" i="2"/>
  <c r="H34" i="2"/>
  <c r="J33" i="2"/>
  <c r="I33" i="2"/>
  <c r="H33" i="2"/>
  <c r="J32" i="2"/>
  <c r="I32" i="2"/>
  <c r="H32" i="2"/>
  <c r="J31" i="2"/>
  <c r="I31" i="2"/>
  <c r="H31" i="2"/>
  <c r="J30" i="2"/>
  <c r="I30" i="2"/>
  <c r="H30" i="2"/>
  <c r="J29" i="2"/>
  <c r="I29" i="2"/>
  <c r="H29" i="2"/>
  <c r="J28" i="2"/>
  <c r="I28" i="2"/>
  <c r="H28" i="2"/>
  <c r="J27" i="2"/>
  <c r="I27" i="2"/>
  <c r="H27" i="2"/>
  <c r="J26" i="2"/>
  <c r="I26" i="2"/>
  <c r="H26" i="2"/>
  <c r="J25" i="2"/>
  <c r="I25" i="2"/>
  <c r="H25" i="2"/>
  <c r="J24" i="2"/>
  <c r="I24" i="2"/>
  <c r="H24" i="2"/>
  <c r="J23" i="2"/>
  <c r="I23" i="2"/>
  <c r="H23" i="2"/>
  <c r="J22" i="2"/>
  <c r="I22" i="2"/>
  <c r="H22" i="2"/>
  <c r="J21" i="2"/>
  <c r="I21" i="2"/>
  <c r="H21" i="2"/>
  <c r="J20" i="2"/>
  <c r="I20" i="2"/>
  <c r="H20" i="2"/>
  <c r="J19" i="2"/>
  <c r="I19" i="2"/>
  <c r="H19" i="2"/>
  <c r="J18" i="2"/>
  <c r="I18" i="2"/>
  <c r="H18" i="2"/>
  <c r="J17" i="2"/>
  <c r="I17" i="2"/>
  <c r="H17" i="2"/>
  <c r="J16" i="2"/>
  <c r="I16" i="2"/>
  <c r="H16" i="2"/>
  <c r="J15" i="2"/>
  <c r="I15" i="2"/>
  <c r="H15" i="2"/>
  <c r="J14" i="2"/>
  <c r="I14" i="2"/>
  <c r="H14" i="2"/>
  <c r="J13" i="2"/>
  <c r="I13" i="2"/>
  <c r="H13" i="2"/>
  <c r="J12" i="2"/>
  <c r="I12" i="2"/>
  <c r="H12" i="2"/>
  <c r="J11" i="2"/>
  <c r="I11" i="2"/>
  <c r="H11" i="2"/>
  <c r="J10" i="2"/>
  <c r="I10" i="2"/>
  <c r="H10" i="2"/>
  <c r="J9" i="2"/>
  <c r="I9" i="2"/>
  <c r="H9" i="2"/>
  <c r="J8" i="2"/>
  <c r="I8" i="2"/>
  <c r="H8" i="2"/>
  <c r="J7" i="2"/>
  <c r="I7" i="2"/>
  <c r="H7" i="2"/>
  <c r="J6" i="2"/>
  <c r="I6" i="2"/>
  <c r="H6" i="2"/>
  <c r="J5" i="2"/>
  <c r="I5" i="2"/>
  <c r="H5" i="2"/>
  <c r="J4" i="2"/>
  <c r="I4" i="2"/>
  <c r="H4" i="2"/>
  <c r="R8393" i="1"/>
  <c r="E8393" i="1"/>
  <c r="R8392" i="1"/>
  <c r="E8392" i="1"/>
  <c r="R8391" i="1"/>
  <c r="E8391" i="1"/>
  <c r="R8390" i="1"/>
  <c r="E8390" i="1"/>
  <c r="R8389" i="1"/>
  <c r="E8389" i="1"/>
  <c r="R8388" i="1"/>
  <c r="E8388" i="1"/>
  <c r="R8387" i="1"/>
  <c r="E8387" i="1"/>
  <c r="R8386" i="1"/>
  <c r="E8386" i="1"/>
  <c r="R8385" i="1"/>
  <c r="E8385" i="1"/>
  <c r="R8384" i="1"/>
  <c r="E8384" i="1"/>
  <c r="R8383" i="1"/>
  <c r="E8383" i="1"/>
  <c r="R8382" i="1"/>
  <c r="E8382" i="1"/>
  <c r="R8381" i="1"/>
  <c r="E8381" i="1"/>
  <c r="R8380" i="1"/>
  <c r="E8380" i="1"/>
  <c r="R8379" i="1"/>
  <c r="E8379" i="1"/>
  <c r="R8378" i="1"/>
  <c r="E8378" i="1"/>
  <c r="R8377" i="1"/>
  <c r="E8377" i="1"/>
  <c r="R8376" i="1"/>
  <c r="E8376" i="1"/>
  <c r="R8375" i="1"/>
  <c r="E8375" i="1"/>
  <c r="R8374" i="1"/>
  <c r="E8374" i="1"/>
  <c r="R8373" i="1"/>
  <c r="E8373" i="1"/>
  <c r="R8372" i="1"/>
  <c r="E8372" i="1"/>
  <c r="R8371" i="1"/>
  <c r="E8371" i="1"/>
  <c r="R8370" i="1"/>
  <c r="E8370" i="1"/>
  <c r="R8369" i="1"/>
  <c r="E8369" i="1"/>
  <c r="R8368" i="1"/>
  <c r="E8368" i="1"/>
  <c r="R8367" i="1"/>
  <c r="E8367" i="1"/>
  <c r="R8366" i="1"/>
  <c r="E8366" i="1"/>
  <c r="R8365" i="1"/>
  <c r="E8365" i="1"/>
  <c r="R8364" i="1"/>
  <c r="E8364" i="1"/>
  <c r="R8363" i="1"/>
  <c r="E8363" i="1"/>
  <c r="R8362" i="1"/>
  <c r="E8362" i="1"/>
  <c r="R8361" i="1"/>
  <c r="E8361" i="1"/>
  <c r="R8360" i="1"/>
  <c r="E8360" i="1"/>
  <c r="R8359" i="1"/>
  <c r="E8359" i="1"/>
  <c r="R8358" i="1"/>
  <c r="E8358" i="1"/>
  <c r="R8357" i="1"/>
  <c r="E8357" i="1"/>
  <c r="R8356" i="1"/>
  <c r="E8356" i="1"/>
  <c r="R8355" i="1"/>
  <c r="E8355" i="1"/>
  <c r="R8354" i="1"/>
  <c r="E8354" i="1"/>
  <c r="R8353" i="1"/>
  <c r="E8353" i="1"/>
  <c r="R8352" i="1"/>
  <c r="E8352" i="1"/>
  <c r="R8351" i="1"/>
  <c r="E8351" i="1"/>
  <c r="R8350" i="1"/>
  <c r="E8350" i="1"/>
  <c r="R8349" i="1"/>
  <c r="E8349" i="1"/>
  <c r="R8348" i="1"/>
  <c r="E8348" i="1"/>
  <c r="R8347" i="1"/>
  <c r="E8347" i="1"/>
  <c r="R8346" i="1"/>
  <c r="E8346" i="1"/>
  <c r="R8345" i="1"/>
  <c r="E8345" i="1"/>
  <c r="R8344" i="1"/>
  <c r="E8344" i="1"/>
  <c r="R8343" i="1"/>
  <c r="E8343" i="1"/>
  <c r="R8342" i="1"/>
  <c r="E8342" i="1"/>
  <c r="R8341" i="1"/>
  <c r="E8341" i="1"/>
  <c r="R8340" i="1"/>
  <c r="E8340" i="1"/>
  <c r="R8339" i="1"/>
  <c r="E8339" i="1"/>
  <c r="R8338" i="1"/>
  <c r="E8338" i="1"/>
  <c r="R8337" i="1"/>
  <c r="E8337" i="1"/>
  <c r="R8336" i="1"/>
  <c r="E8336" i="1"/>
  <c r="R8335" i="1"/>
  <c r="E8335" i="1"/>
  <c r="R8334" i="1"/>
  <c r="E8334" i="1"/>
  <c r="R8333" i="1"/>
  <c r="E8333" i="1"/>
  <c r="R8332" i="1"/>
  <c r="E8332" i="1"/>
  <c r="R8331" i="1"/>
  <c r="E8331" i="1"/>
  <c r="R8330" i="1"/>
  <c r="E8330" i="1"/>
  <c r="R8329" i="1"/>
  <c r="E8329" i="1"/>
  <c r="R8328" i="1"/>
  <c r="E8328" i="1"/>
  <c r="R8327" i="1"/>
  <c r="E8327" i="1"/>
  <c r="R8326" i="1"/>
  <c r="E8326" i="1"/>
  <c r="R8325" i="1"/>
  <c r="E8325" i="1"/>
  <c r="R8324" i="1"/>
  <c r="E8324" i="1"/>
  <c r="R8323" i="1"/>
  <c r="E8323" i="1"/>
  <c r="R8322" i="1"/>
  <c r="E8322" i="1"/>
  <c r="R8321" i="1"/>
  <c r="E8321" i="1"/>
  <c r="R8320" i="1"/>
  <c r="E8320" i="1"/>
  <c r="R8319" i="1"/>
  <c r="E8319" i="1"/>
  <c r="R8318" i="1"/>
  <c r="E8318" i="1"/>
  <c r="R8317" i="1"/>
  <c r="E8317" i="1"/>
  <c r="R8316" i="1"/>
  <c r="E8316" i="1"/>
  <c r="R8315" i="1"/>
  <c r="E8315" i="1"/>
  <c r="R8314" i="1"/>
  <c r="E8314" i="1"/>
  <c r="R8313" i="1"/>
  <c r="E8313" i="1"/>
  <c r="R8312" i="1"/>
  <c r="E8312" i="1"/>
  <c r="R8311" i="1"/>
  <c r="E8311" i="1"/>
  <c r="R8310" i="1"/>
  <c r="E8310" i="1"/>
  <c r="R8309" i="1"/>
  <c r="E8309" i="1"/>
  <c r="R8308" i="1"/>
  <c r="E8308" i="1"/>
  <c r="R8307" i="1"/>
  <c r="E8307" i="1"/>
  <c r="R8306" i="1"/>
  <c r="E8306" i="1"/>
  <c r="R8305" i="1"/>
  <c r="E8305" i="1"/>
  <c r="R8304" i="1"/>
  <c r="E8304" i="1"/>
  <c r="R8303" i="1"/>
  <c r="E8303" i="1"/>
  <c r="R8302" i="1"/>
  <c r="E8302" i="1"/>
  <c r="R8301" i="1"/>
  <c r="E8301" i="1"/>
  <c r="R8300" i="1"/>
  <c r="E8300" i="1"/>
  <c r="R8299" i="1"/>
  <c r="E8299" i="1"/>
  <c r="R8298" i="1"/>
  <c r="E8298" i="1"/>
  <c r="R8297" i="1"/>
  <c r="E8297" i="1"/>
  <c r="R8296" i="1"/>
  <c r="E8296" i="1"/>
  <c r="R8295" i="1"/>
  <c r="E8295" i="1"/>
  <c r="R8294" i="1"/>
  <c r="E8294" i="1"/>
  <c r="R8293" i="1"/>
  <c r="E8293" i="1"/>
  <c r="R8292" i="1"/>
  <c r="E8292" i="1"/>
  <c r="R8291" i="1"/>
  <c r="E8291" i="1"/>
  <c r="R8290" i="1"/>
  <c r="E8290" i="1"/>
  <c r="R8289" i="1"/>
  <c r="E8289" i="1"/>
  <c r="R8288" i="1"/>
  <c r="E8288" i="1"/>
  <c r="R8287" i="1"/>
  <c r="E8287" i="1"/>
  <c r="R8286" i="1"/>
  <c r="E8286" i="1"/>
  <c r="R8285" i="1"/>
  <c r="E8285" i="1"/>
  <c r="R8284" i="1"/>
  <c r="E8284" i="1"/>
  <c r="R8283" i="1"/>
  <c r="E8283" i="1"/>
  <c r="R8282" i="1"/>
  <c r="E8282" i="1"/>
  <c r="R8281" i="1"/>
  <c r="E8281" i="1"/>
  <c r="R8280" i="1"/>
  <c r="E8280" i="1"/>
  <c r="R8279" i="1"/>
  <c r="E8279" i="1"/>
  <c r="R8278" i="1"/>
  <c r="E8278" i="1"/>
  <c r="R8277" i="1"/>
  <c r="E8277" i="1"/>
  <c r="R8276" i="1"/>
  <c r="E8276" i="1"/>
  <c r="R8275" i="1"/>
  <c r="E8275" i="1"/>
  <c r="R8274" i="1"/>
  <c r="E8274" i="1"/>
  <c r="R8273" i="1"/>
  <c r="E8273" i="1"/>
  <c r="R8272" i="1"/>
  <c r="E8272" i="1"/>
  <c r="R8271" i="1"/>
  <c r="E8271" i="1"/>
  <c r="R8270" i="1"/>
  <c r="E8270" i="1"/>
  <c r="R8269" i="1"/>
  <c r="E8269" i="1"/>
  <c r="R8268" i="1"/>
  <c r="E8268" i="1"/>
  <c r="R8267" i="1"/>
  <c r="E8267" i="1"/>
  <c r="R8266" i="1"/>
  <c r="E8266" i="1"/>
  <c r="R8265" i="1"/>
  <c r="E8265" i="1"/>
  <c r="R8264" i="1"/>
  <c r="E8264" i="1"/>
  <c r="R8263" i="1"/>
  <c r="E8263" i="1"/>
  <c r="R8262" i="1"/>
  <c r="E8262" i="1"/>
  <c r="R8261" i="1"/>
  <c r="E8261" i="1"/>
  <c r="R8260" i="1"/>
  <c r="E8260" i="1"/>
  <c r="R8259" i="1"/>
  <c r="E8259" i="1"/>
  <c r="R8258" i="1"/>
  <c r="E8258" i="1"/>
  <c r="R8257" i="1"/>
  <c r="E8257" i="1"/>
  <c r="R8256" i="1"/>
  <c r="E8256" i="1"/>
  <c r="R8255" i="1"/>
  <c r="E8255" i="1"/>
  <c r="R8254" i="1"/>
  <c r="E8254" i="1"/>
  <c r="R8253" i="1"/>
  <c r="E8253" i="1"/>
  <c r="R8252" i="1"/>
  <c r="E8252" i="1"/>
  <c r="R8251" i="1"/>
  <c r="E8251" i="1"/>
  <c r="R8250" i="1"/>
  <c r="E8250" i="1"/>
  <c r="R8249" i="1"/>
  <c r="E8249" i="1"/>
  <c r="R8248" i="1"/>
  <c r="E8248" i="1"/>
  <c r="R8247" i="1"/>
  <c r="E8247" i="1"/>
  <c r="R8246" i="1"/>
  <c r="E8246" i="1"/>
  <c r="R8245" i="1"/>
  <c r="E8245" i="1"/>
  <c r="R8244" i="1"/>
  <c r="E8244" i="1"/>
  <c r="R8243" i="1"/>
  <c r="E8243" i="1"/>
  <c r="R8242" i="1"/>
  <c r="E8242" i="1"/>
  <c r="R8241" i="1"/>
  <c r="E8241" i="1"/>
  <c r="R8240" i="1"/>
  <c r="E8240" i="1"/>
  <c r="R8239" i="1"/>
  <c r="E8239" i="1"/>
  <c r="R8238" i="1"/>
  <c r="E8238" i="1"/>
  <c r="R8237" i="1"/>
  <c r="E8237" i="1"/>
  <c r="R8236" i="1"/>
  <c r="E8236" i="1"/>
  <c r="R8235" i="1"/>
  <c r="E8235" i="1"/>
  <c r="R8234" i="1"/>
  <c r="E8234" i="1"/>
  <c r="R8233" i="1"/>
  <c r="E8233" i="1"/>
  <c r="R8232" i="1"/>
  <c r="E8232" i="1"/>
  <c r="R8231" i="1"/>
  <c r="E8231" i="1"/>
  <c r="R8230" i="1"/>
  <c r="E8230" i="1"/>
  <c r="R8229" i="1"/>
  <c r="E8229" i="1"/>
  <c r="R8228" i="1"/>
  <c r="E8228" i="1"/>
  <c r="R8227" i="1"/>
  <c r="E8227" i="1"/>
  <c r="R8226" i="1"/>
  <c r="E8226" i="1"/>
  <c r="R8225" i="1"/>
  <c r="E8225" i="1"/>
  <c r="R8224" i="1"/>
  <c r="E8224" i="1"/>
  <c r="R8223" i="1"/>
  <c r="E8223" i="1"/>
  <c r="R8222" i="1"/>
  <c r="E8222" i="1"/>
  <c r="R8221" i="1"/>
  <c r="E8221" i="1"/>
  <c r="R8220" i="1"/>
  <c r="E8220" i="1"/>
  <c r="R8219" i="1"/>
  <c r="E8219" i="1"/>
  <c r="R8218" i="1"/>
  <c r="E8218" i="1"/>
  <c r="R8217" i="1"/>
  <c r="E8217" i="1"/>
  <c r="R8216" i="1"/>
  <c r="E8216" i="1"/>
  <c r="R8215" i="1"/>
  <c r="E8215" i="1"/>
  <c r="R8214" i="1"/>
  <c r="E8214" i="1"/>
  <c r="R8213" i="1"/>
  <c r="E8213" i="1"/>
  <c r="R8212" i="1"/>
  <c r="E8212" i="1"/>
  <c r="R8211" i="1"/>
  <c r="E8211" i="1"/>
  <c r="R8210" i="1"/>
  <c r="E8210" i="1"/>
  <c r="R8209" i="1"/>
  <c r="E8209" i="1"/>
  <c r="R8208" i="1"/>
  <c r="E8208" i="1"/>
  <c r="R8207" i="1"/>
  <c r="E8207" i="1"/>
  <c r="R8206" i="1"/>
  <c r="E8206" i="1"/>
  <c r="R8205" i="1"/>
  <c r="E8205" i="1"/>
  <c r="R8204" i="1"/>
  <c r="E8204" i="1"/>
  <c r="R8203" i="1"/>
  <c r="E8203" i="1"/>
  <c r="R8202" i="1"/>
  <c r="E8202" i="1"/>
  <c r="R8201" i="1"/>
  <c r="E8201" i="1"/>
  <c r="R8200" i="1"/>
  <c r="E8200" i="1"/>
  <c r="R8199" i="1"/>
  <c r="E8199" i="1"/>
  <c r="R8198" i="1"/>
  <c r="E8198" i="1"/>
  <c r="R8197" i="1"/>
  <c r="E8197" i="1"/>
  <c r="R8196" i="1"/>
  <c r="E8196" i="1"/>
  <c r="R8195" i="1"/>
  <c r="E8195" i="1"/>
  <c r="R8194" i="1"/>
  <c r="E8194" i="1"/>
  <c r="R8193" i="1"/>
  <c r="E8193" i="1"/>
  <c r="R8192" i="1"/>
  <c r="E8192" i="1"/>
  <c r="R8191" i="1"/>
  <c r="E8191" i="1"/>
  <c r="R8190" i="1"/>
  <c r="E8190" i="1"/>
  <c r="R8189" i="1"/>
  <c r="E8189" i="1"/>
  <c r="R8188" i="1"/>
  <c r="E8188" i="1"/>
  <c r="R8187" i="1"/>
  <c r="E8187" i="1"/>
  <c r="R8186" i="1"/>
  <c r="E8186" i="1"/>
  <c r="R8185" i="1"/>
  <c r="E8185" i="1"/>
  <c r="R8184" i="1"/>
  <c r="E8184" i="1"/>
  <c r="R8183" i="1"/>
  <c r="E8183" i="1"/>
  <c r="R8182" i="1"/>
  <c r="E8182" i="1"/>
  <c r="R8181" i="1"/>
  <c r="E8181" i="1"/>
  <c r="R8180" i="1"/>
  <c r="E8180" i="1"/>
  <c r="R8179" i="1"/>
  <c r="E8179" i="1"/>
  <c r="R8178" i="1"/>
  <c r="E8178" i="1"/>
  <c r="R8177" i="1"/>
  <c r="E8177" i="1"/>
  <c r="R8176" i="1"/>
  <c r="E8176" i="1"/>
  <c r="R8175" i="1"/>
  <c r="E8175" i="1"/>
  <c r="R8174" i="1"/>
  <c r="E8174" i="1"/>
  <c r="R8173" i="1"/>
  <c r="E8173" i="1"/>
  <c r="R8172" i="1"/>
  <c r="E8172" i="1"/>
  <c r="R8171" i="1"/>
  <c r="E8171" i="1"/>
  <c r="R8170" i="1"/>
  <c r="E8170" i="1"/>
  <c r="R8169" i="1"/>
  <c r="E8169" i="1"/>
  <c r="R8168" i="1"/>
  <c r="E8168" i="1"/>
  <c r="R8167" i="1"/>
  <c r="E8167" i="1"/>
  <c r="R8166" i="1"/>
  <c r="E8166" i="1"/>
  <c r="R8165" i="1"/>
  <c r="E8165" i="1"/>
  <c r="R8164" i="1"/>
  <c r="E8164" i="1"/>
  <c r="R8163" i="1"/>
  <c r="E8163" i="1"/>
  <c r="R8162" i="1"/>
  <c r="E8162" i="1"/>
  <c r="R8161" i="1"/>
  <c r="E8161" i="1"/>
  <c r="R8160" i="1"/>
  <c r="E8160" i="1"/>
  <c r="R8159" i="1"/>
  <c r="E8159" i="1"/>
  <c r="R8158" i="1"/>
  <c r="E8158" i="1"/>
  <c r="R8157" i="1"/>
  <c r="E8157" i="1"/>
  <c r="R8156" i="1"/>
  <c r="E8156" i="1"/>
  <c r="R8155" i="1"/>
  <c r="E8155" i="1"/>
  <c r="R8154" i="1"/>
  <c r="E8154" i="1"/>
  <c r="R8153" i="1"/>
  <c r="E8153" i="1"/>
  <c r="R8152" i="1"/>
  <c r="E8152" i="1"/>
  <c r="R8151" i="1"/>
  <c r="E8151" i="1"/>
  <c r="R8150" i="1"/>
  <c r="E8150" i="1"/>
  <c r="R8149" i="1"/>
  <c r="E8149" i="1"/>
  <c r="R8148" i="1"/>
  <c r="E8148" i="1"/>
  <c r="R8147" i="1"/>
  <c r="E8147" i="1"/>
  <c r="R8146" i="1"/>
  <c r="E8146" i="1"/>
  <c r="R8145" i="1"/>
  <c r="E8145" i="1"/>
  <c r="R8144" i="1"/>
  <c r="E8144" i="1"/>
  <c r="R8143" i="1"/>
  <c r="E8143" i="1"/>
  <c r="R8142" i="1"/>
  <c r="E8142" i="1"/>
  <c r="R8141" i="1"/>
  <c r="E8141" i="1"/>
  <c r="R8140" i="1"/>
  <c r="E8140" i="1"/>
  <c r="R8139" i="1"/>
  <c r="E8139" i="1"/>
  <c r="R8138" i="1"/>
  <c r="E8138" i="1"/>
  <c r="R8137" i="1"/>
  <c r="E8137" i="1"/>
  <c r="R8136" i="1"/>
  <c r="E8136" i="1"/>
  <c r="R8135" i="1"/>
  <c r="E8135" i="1"/>
  <c r="R8134" i="1"/>
  <c r="E8134" i="1"/>
  <c r="R8133" i="1"/>
  <c r="E8133" i="1"/>
  <c r="R8132" i="1"/>
  <c r="E8132" i="1"/>
  <c r="R8131" i="1"/>
  <c r="E8131" i="1"/>
  <c r="R8130" i="1"/>
  <c r="E8130" i="1"/>
  <c r="R8129" i="1"/>
  <c r="E8129" i="1"/>
  <c r="R8128" i="1"/>
  <c r="E8128" i="1"/>
  <c r="R8127" i="1"/>
  <c r="E8127" i="1"/>
  <c r="R8126" i="1"/>
  <c r="E8126" i="1"/>
  <c r="R8125" i="1"/>
  <c r="E8125" i="1"/>
  <c r="R8124" i="1"/>
  <c r="E8124" i="1"/>
  <c r="R8123" i="1"/>
  <c r="E8123" i="1"/>
  <c r="R8122" i="1"/>
  <c r="E8122" i="1"/>
  <c r="R8121" i="1"/>
  <c r="E8121" i="1"/>
  <c r="R8120" i="1"/>
  <c r="E8120" i="1"/>
  <c r="R8119" i="1"/>
  <c r="E8119" i="1"/>
  <c r="R8118" i="1"/>
  <c r="E8118" i="1"/>
  <c r="R8117" i="1"/>
  <c r="E8117" i="1"/>
  <c r="R8116" i="1"/>
  <c r="E8116" i="1"/>
  <c r="R8115" i="1"/>
  <c r="E8115" i="1"/>
  <c r="R8114" i="1"/>
  <c r="E8114" i="1"/>
  <c r="R8113" i="1"/>
  <c r="E8113" i="1"/>
  <c r="R8112" i="1"/>
  <c r="E8112" i="1"/>
  <c r="R8111" i="1"/>
  <c r="E8111" i="1"/>
  <c r="R8110" i="1"/>
  <c r="E8110" i="1"/>
  <c r="R8109" i="1"/>
  <c r="E8109" i="1"/>
  <c r="R8108" i="1"/>
  <c r="E8108" i="1"/>
  <c r="R8107" i="1"/>
  <c r="E8107" i="1"/>
  <c r="R8106" i="1"/>
  <c r="E8106" i="1"/>
  <c r="R8105" i="1"/>
  <c r="E8105" i="1"/>
  <c r="R8104" i="1"/>
  <c r="E8104" i="1"/>
  <c r="R8103" i="1"/>
  <c r="E8103" i="1"/>
  <c r="R8102" i="1"/>
  <c r="E8102" i="1"/>
  <c r="R8101" i="1"/>
  <c r="E8101" i="1"/>
  <c r="R8100" i="1"/>
  <c r="E8100" i="1"/>
  <c r="R8099" i="1"/>
  <c r="E8099" i="1"/>
  <c r="R8098" i="1"/>
  <c r="E8098" i="1"/>
  <c r="R8097" i="1"/>
  <c r="E8097" i="1"/>
  <c r="R8096" i="1"/>
  <c r="E8096" i="1"/>
  <c r="R8095" i="1"/>
  <c r="E8095" i="1"/>
  <c r="R8094" i="1"/>
  <c r="E8094" i="1"/>
  <c r="R8093" i="1"/>
  <c r="E8093" i="1"/>
  <c r="R8092" i="1"/>
  <c r="E8092" i="1"/>
  <c r="R8091" i="1"/>
  <c r="E8091" i="1"/>
  <c r="R8090" i="1"/>
  <c r="E8090" i="1"/>
  <c r="R8089" i="1"/>
  <c r="E8089" i="1"/>
  <c r="R8088" i="1"/>
  <c r="E8088" i="1"/>
  <c r="R8087" i="1"/>
  <c r="E8087" i="1"/>
  <c r="R8086" i="1"/>
  <c r="E8086" i="1"/>
  <c r="R8085" i="1"/>
  <c r="E8085" i="1"/>
  <c r="R8084" i="1"/>
  <c r="E8084" i="1"/>
  <c r="R8083" i="1"/>
  <c r="E8083" i="1"/>
  <c r="R8082" i="1"/>
  <c r="E8082" i="1"/>
  <c r="R8081" i="1"/>
  <c r="E8081" i="1"/>
  <c r="R8080" i="1"/>
  <c r="E8080" i="1"/>
  <c r="R8079" i="1"/>
  <c r="E8079" i="1"/>
  <c r="R8078" i="1"/>
  <c r="E8078" i="1"/>
  <c r="R8077" i="1"/>
  <c r="E8077" i="1"/>
  <c r="R8076" i="1"/>
  <c r="E8076" i="1"/>
  <c r="R8075" i="1"/>
  <c r="E8075" i="1"/>
  <c r="R8074" i="1"/>
  <c r="E8074" i="1"/>
  <c r="R8073" i="1"/>
  <c r="E8073" i="1"/>
  <c r="R8072" i="1"/>
  <c r="E8072" i="1"/>
  <c r="R8071" i="1"/>
  <c r="E8071" i="1"/>
  <c r="R8070" i="1"/>
  <c r="E8070" i="1"/>
  <c r="R8069" i="1"/>
  <c r="E8069" i="1"/>
  <c r="R8068" i="1"/>
  <c r="E8068" i="1"/>
  <c r="R8067" i="1"/>
  <c r="E8067" i="1"/>
  <c r="R8066" i="1"/>
  <c r="E8066" i="1"/>
  <c r="R8065" i="1"/>
  <c r="E8065" i="1"/>
  <c r="R8064" i="1"/>
  <c r="E8064" i="1"/>
  <c r="R8063" i="1"/>
  <c r="E8063" i="1"/>
  <c r="R8062" i="1"/>
  <c r="E8062" i="1"/>
  <c r="R8061" i="1"/>
  <c r="E8061" i="1"/>
  <c r="R8060" i="1"/>
  <c r="E8060" i="1"/>
  <c r="R8059" i="1"/>
  <c r="E8059" i="1"/>
  <c r="R8058" i="1"/>
  <c r="E8058" i="1"/>
  <c r="R8057" i="1"/>
  <c r="E8057" i="1"/>
  <c r="R8056" i="1"/>
  <c r="E8056" i="1"/>
  <c r="R8055" i="1"/>
  <c r="E8055" i="1"/>
  <c r="R8054" i="1"/>
  <c r="E8054" i="1"/>
  <c r="R8053" i="1"/>
  <c r="E8053" i="1"/>
  <c r="R8052" i="1"/>
  <c r="E8052" i="1"/>
  <c r="R8051" i="1"/>
  <c r="E8051" i="1"/>
  <c r="R8050" i="1"/>
  <c r="E8050" i="1"/>
  <c r="R8049" i="1"/>
  <c r="E8049" i="1"/>
  <c r="R8048" i="1"/>
  <c r="E8048" i="1"/>
  <c r="R8047" i="1"/>
  <c r="E8047" i="1"/>
  <c r="R8046" i="1"/>
  <c r="E8046" i="1"/>
  <c r="R8045" i="1"/>
  <c r="E8045" i="1"/>
  <c r="R8044" i="1"/>
  <c r="E8044" i="1"/>
  <c r="R8043" i="1"/>
  <c r="E8043" i="1"/>
  <c r="R8042" i="1"/>
  <c r="E8042" i="1"/>
  <c r="R8041" i="1"/>
  <c r="E8041" i="1"/>
  <c r="R8040" i="1"/>
  <c r="E8040" i="1"/>
  <c r="R8039" i="1"/>
  <c r="E8039" i="1"/>
  <c r="R8038" i="1"/>
  <c r="E8038" i="1"/>
  <c r="R8037" i="1"/>
  <c r="E8037" i="1"/>
  <c r="R8036" i="1"/>
  <c r="E8036" i="1"/>
  <c r="R8035" i="1"/>
  <c r="E8035" i="1"/>
  <c r="R8034" i="1"/>
  <c r="E8034" i="1"/>
  <c r="R8033" i="1"/>
  <c r="E8033" i="1"/>
  <c r="R8032" i="1"/>
  <c r="E8032" i="1"/>
  <c r="R8031" i="1"/>
  <c r="E8031" i="1"/>
  <c r="R8030" i="1"/>
  <c r="E8030" i="1"/>
  <c r="R8029" i="1"/>
  <c r="E8029" i="1"/>
  <c r="R8028" i="1"/>
  <c r="E8028" i="1"/>
  <c r="R8027" i="1"/>
  <c r="E8027" i="1"/>
  <c r="R8026" i="1"/>
  <c r="E8026" i="1"/>
  <c r="R8025" i="1"/>
  <c r="E8025" i="1"/>
  <c r="R8024" i="1"/>
  <c r="E8024" i="1"/>
  <c r="R8023" i="1"/>
  <c r="E8023" i="1"/>
  <c r="R8022" i="1"/>
  <c r="E8022" i="1"/>
  <c r="R8021" i="1"/>
  <c r="E8021" i="1"/>
  <c r="R8020" i="1"/>
  <c r="E8020" i="1"/>
  <c r="R8019" i="1"/>
  <c r="E8019" i="1"/>
  <c r="R8018" i="1"/>
  <c r="E8018" i="1"/>
  <c r="R8017" i="1"/>
  <c r="E8017" i="1"/>
  <c r="R8016" i="1"/>
  <c r="E8016" i="1"/>
  <c r="R8015" i="1"/>
  <c r="E8015" i="1"/>
  <c r="R8014" i="1"/>
  <c r="E8014" i="1"/>
  <c r="R8013" i="1"/>
  <c r="E8013" i="1"/>
  <c r="R8012" i="1"/>
  <c r="E8012" i="1"/>
  <c r="R8011" i="1"/>
  <c r="E8011" i="1"/>
  <c r="R8010" i="1"/>
  <c r="E8010" i="1"/>
  <c r="R8009" i="1"/>
  <c r="E8009" i="1"/>
  <c r="R8008" i="1"/>
  <c r="E8008" i="1"/>
  <c r="R8007" i="1"/>
  <c r="E8007" i="1"/>
  <c r="R8006" i="1"/>
  <c r="E8006" i="1"/>
  <c r="R8005" i="1"/>
  <c r="E8005" i="1"/>
  <c r="R8004" i="1"/>
  <c r="E8004" i="1"/>
  <c r="R8003" i="1"/>
  <c r="E8003" i="1"/>
  <c r="R8002" i="1"/>
  <c r="E8002" i="1"/>
  <c r="R8001" i="1"/>
  <c r="E8001" i="1"/>
  <c r="R8000" i="1"/>
  <c r="E8000" i="1"/>
  <c r="R7999" i="1"/>
  <c r="E7999" i="1"/>
  <c r="R7998" i="1"/>
  <c r="E7998" i="1"/>
  <c r="R7997" i="1"/>
  <c r="E7997" i="1"/>
  <c r="R7996" i="1"/>
  <c r="E7996" i="1"/>
  <c r="R7995" i="1"/>
  <c r="E7995" i="1"/>
  <c r="R7994" i="1"/>
  <c r="E7994" i="1"/>
  <c r="R7993" i="1"/>
  <c r="E7993" i="1"/>
  <c r="R7992" i="1"/>
  <c r="E7992" i="1"/>
  <c r="R7991" i="1"/>
  <c r="E7991" i="1"/>
  <c r="R7990" i="1"/>
  <c r="E7990" i="1"/>
  <c r="R7989" i="1"/>
  <c r="E7989" i="1"/>
  <c r="R7988" i="1"/>
  <c r="E7988" i="1"/>
  <c r="R7987" i="1"/>
  <c r="E7987" i="1"/>
  <c r="R7986" i="1"/>
  <c r="E7986" i="1"/>
  <c r="R7985" i="1"/>
  <c r="E7985" i="1"/>
  <c r="R7984" i="1"/>
  <c r="E7984" i="1"/>
  <c r="R7983" i="1"/>
  <c r="E7983" i="1"/>
  <c r="R7982" i="1"/>
  <c r="E7982" i="1"/>
  <c r="R7981" i="1"/>
  <c r="E7981" i="1"/>
  <c r="R7980" i="1"/>
  <c r="E7980" i="1"/>
  <c r="R7979" i="1"/>
  <c r="E7979" i="1"/>
  <c r="R7978" i="1"/>
  <c r="E7978" i="1"/>
  <c r="R7977" i="1"/>
  <c r="E7977" i="1"/>
  <c r="R7976" i="1"/>
  <c r="E7976" i="1"/>
  <c r="R7975" i="1"/>
  <c r="E7975" i="1"/>
  <c r="R7974" i="1"/>
  <c r="E7974" i="1"/>
  <c r="R7973" i="1"/>
  <c r="E7973" i="1"/>
  <c r="R7972" i="1"/>
  <c r="E7972" i="1"/>
  <c r="R7971" i="1"/>
  <c r="E7971" i="1"/>
  <c r="R7970" i="1"/>
  <c r="E7970" i="1"/>
  <c r="R7969" i="1"/>
  <c r="E7969" i="1"/>
  <c r="R7968" i="1"/>
  <c r="E7968" i="1"/>
  <c r="R7967" i="1"/>
  <c r="E7967" i="1"/>
  <c r="R7966" i="1"/>
  <c r="E7966" i="1"/>
  <c r="R7965" i="1"/>
  <c r="E7965" i="1"/>
  <c r="R7964" i="1"/>
  <c r="E7964" i="1"/>
  <c r="R7963" i="1"/>
  <c r="E7963" i="1"/>
  <c r="R7962" i="1"/>
  <c r="E7962" i="1"/>
  <c r="R7961" i="1"/>
  <c r="E7961" i="1"/>
  <c r="R7960" i="1"/>
  <c r="E7960" i="1"/>
  <c r="R7959" i="1"/>
  <c r="E7959" i="1"/>
  <c r="R7958" i="1"/>
  <c r="E7958" i="1"/>
  <c r="R7957" i="1"/>
  <c r="E7957" i="1"/>
  <c r="R7956" i="1"/>
  <c r="E7956" i="1"/>
  <c r="R7955" i="1"/>
  <c r="E7955" i="1"/>
  <c r="R7954" i="1"/>
  <c r="E7954" i="1"/>
  <c r="R7953" i="1"/>
  <c r="E7953" i="1"/>
  <c r="R7952" i="1"/>
  <c r="E7952" i="1"/>
  <c r="R7951" i="1"/>
  <c r="E7951" i="1"/>
  <c r="R7950" i="1"/>
  <c r="E7950" i="1"/>
  <c r="R7949" i="1"/>
  <c r="E7949" i="1"/>
  <c r="R7948" i="1"/>
  <c r="E7948" i="1"/>
  <c r="R7947" i="1"/>
  <c r="E7947" i="1"/>
  <c r="R7946" i="1"/>
  <c r="E7946" i="1"/>
  <c r="R7945" i="1"/>
  <c r="E7945" i="1"/>
  <c r="R7944" i="1"/>
  <c r="E7944" i="1"/>
  <c r="R7943" i="1"/>
  <c r="E7943" i="1"/>
  <c r="R7942" i="1"/>
  <c r="E7942" i="1"/>
  <c r="R7941" i="1"/>
  <c r="E7941" i="1"/>
  <c r="R7940" i="1"/>
  <c r="E7940" i="1"/>
  <c r="R7939" i="1"/>
  <c r="E7939" i="1"/>
  <c r="R7938" i="1"/>
  <c r="E7938" i="1"/>
  <c r="R7937" i="1"/>
  <c r="E7937" i="1"/>
  <c r="R7936" i="1"/>
  <c r="E7936" i="1"/>
  <c r="R7935" i="1"/>
  <c r="E7935" i="1"/>
  <c r="R7934" i="1"/>
  <c r="E7934" i="1"/>
  <c r="R7933" i="1"/>
  <c r="E7933" i="1"/>
  <c r="R7932" i="1"/>
  <c r="E7932" i="1"/>
  <c r="R7931" i="1"/>
  <c r="E7931" i="1"/>
  <c r="R7930" i="1"/>
  <c r="E7930" i="1"/>
  <c r="R7929" i="1"/>
  <c r="E7929" i="1"/>
  <c r="R7928" i="1"/>
  <c r="E7928" i="1"/>
  <c r="R7927" i="1"/>
  <c r="E7927" i="1"/>
  <c r="R7926" i="1"/>
  <c r="E7926" i="1"/>
  <c r="R7925" i="1"/>
  <c r="E7925" i="1"/>
  <c r="R7924" i="1"/>
  <c r="E7924" i="1"/>
  <c r="R7923" i="1"/>
  <c r="E7923" i="1"/>
  <c r="R7922" i="1"/>
  <c r="E7922" i="1"/>
  <c r="R7921" i="1"/>
  <c r="E7921" i="1"/>
  <c r="R7920" i="1"/>
  <c r="E7920" i="1"/>
  <c r="R7919" i="1"/>
  <c r="E7919" i="1"/>
  <c r="R7918" i="1"/>
  <c r="E7918" i="1"/>
  <c r="R7917" i="1"/>
  <c r="E7917" i="1"/>
  <c r="R7916" i="1"/>
  <c r="E7916" i="1"/>
  <c r="R7915" i="1"/>
  <c r="E7915" i="1"/>
  <c r="R7914" i="1"/>
  <c r="E7914" i="1"/>
  <c r="R7913" i="1"/>
  <c r="E7913" i="1"/>
  <c r="R7912" i="1"/>
  <c r="E7912" i="1"/>
  <c r="R7911" i="1"/>
  <c r="E7911" i="1"/>
  <c r="R7910" i="1"/>
  <c r="E7910" i="1"/>
  <c r="R7909" i="1"/>
  <c r="E7909" i="1"/>
  <c r="R7908" i="1"/>
  <c r="E7908" i="1"/>
  <c r="R7907" i="1"/>
  <c r="E7907" i="1"/>
  <c r="R7906" i="1"/>
  <c r="E7906" i="1"/>
  <c r="R7905" i="1"/>
  <c r="E7905" i="1"/>
  <c r="R7904" i="1"/>
  <c r="E7904" i="1"/>
  <c r="R7903" i="1"/>
  <c r="E7903" i="1"/>
  <c r="R7902" i="1"/>
  <c r="E7902" i="1"/>
  <c r="R7901" i="1"/>
  <c r="E7901" i="1"/>
  <c r="R7900" i="1"/>
  <c r="E7900" i="1"/>
  <c r="R7899" i="1"/>
  <c r="E7899" i="1"/>
  <c r="R7898" i="1"/>
  <c r="E7898" i="1"/>
  <c r="R7897" i="1"/>
  <c r="E7897" i="1"/>
  <c r="R7896" i="1"/>
  <c r="E7896" i="1"/>
  <c r="R7895" i="1"/>
  <c r="E7895" i="1"/>
  <c r="R7894" i="1"/>
  <c r="E7894" i="1"/>
  <c r="R7893" i="1"/>
  <c r="E7893" i="1"/>
  <c r="R7892" i="1"/>
  <c r="E7892" i="1"/>
  <c r="R7891" i="1"/>
  <c r="E7891" i="1"/>
  <c r="R7890" i="1"/>
  <c r="E7890" i="1"/>
  <c r="R7889" i="1"/>
  <c r="E7889" i="1"/>
  <c r="R7888" i="1"/>
  <c r="E7888" i="1"/>
  <c r="R7887" i="1"/>
  <c r="E7887" i="1"/>
  <c r="R7886" i="1"/>
  <c r="E7886" i="1"/>
  <c r="R7885" i="1"/>
  <c r="E7885" i="1"/>
  <c r="R7884" i="1"/>
  <c r="E7884" i="1"/>
  <c r="R7883" i="1"/>
  <c r="E7883" i="1"/>
  <c r="R7882" i="1"/>
  <c r="E7882" i="1"/>
  <c r="R7881" i="1"/>
  <c r="E7881" i="1"/>
  <c r="R7880" i="1"/>
  <c r="E7880" i="1"/>
  <c r="R7879" i="1"/>
  <c r="E7879" i="1"/>
  <c r="R7878" i="1"/>
  <c r="E7878" i="1"/>
  <c r="R7877" i="1"/>
  <c r="E7877" i="1"/>
  <c r="R7876" i="1"/>
  <c r="E7876" i="1"/>
  <c r="R7875" i="1"/>
  <c r="E7875" i="1"/>
  <c r="R7874" i="1"/>
  <c r="E7874" i="1"/>
  <c r="R7873" i="1"/>
  <c r="E7873" i="1"/>
  <c r="R7872" i="1"/>
  <c r="E7872" i="1"/>
  <c r="R7871" i="1"/>
  <c r="E7871" i="1"/>
  <c r="R7870" i="1"/>
  <c r="E7870" i="1"/>
  <c r="R7869" i="1"/>
  <c r="E7869" i="1"/>
  <c r="R7868" i="1"/>
  <c r="E7868" i="1"/>
  <c r="R7867" i="1"/>
  <c r="E7867" i="1"/>
  <c r="R7866" i="1"/>
  <c r="E7866" i="1"/>
  <c r="R7865" i="1"/>
  <c r="E7865" i="1"/>
  <c r="R7864" i="1"/>
  <c r="E7864" i="1"/>
  <c r="R7863" i="1"/>
  <c r="E7863" i="1"/>
  <c r="R7862" i="1"/>
  <c r="E7862" i="1"/>
  <c r="R7861" i="1"/>
  <c r="E7861" i="1"/>
  <c r="R7860" i="1"/>
  <c r="E7860" i="1"/>
  <c r="R7859" i="1"/>
  <c r="E7859" i="1"/>
  <c r="R7858" i="1"/>
  <c r="E7858" i="1"/>
  <c r="R7857" i="1"/>
  <c r="E7857" i="1"/>
  <c r="R7856" i="1"/>
  <c r="E7856" i="1"/>
  <c r="R7855" i="1"/>
  <c r="E7855" i="1"/>
  <c r="R7854" i="1"/>
  <c r="E7854" i="1"/>
  <c r="R7853" i="1"/>
  <c r="E7853" i="1"/>
  <c r="R7852" i="1"/>
  <c r="E7852" i="1"/>
  <c r="R7851" i="1"/>
  <c r="E7851" i="1"/>
  <c r="R7850" i="1"/>
  <c r="E7850" i="1"/>
  <c r="R7849" i="1"/>
  <c r="E7849" i="1"/>
  <c r="R7848" i="1"/>
  <c r="E7848" i="1"/>
  <c r="R7847" i="1"/>
  <c r="E7847" i="1"/>
  <c r="R7846" i="1"/>
  <c r="E7846" i="1"/>
  <c r="R7845" i="1"/>
  <c r="E7845" i="1"/>
  <c r="R7844" i="1"/>
  <c r="E7844" i="1"/>
  <c r="R7843" i="1"/>
  <c r="E7843" i="1"/>
  <c r="R7842" i="1"/>
  <c r="E7842" i="1"/>
  <c r="R7841" i="1"/>
  <c r="E7841" i="1"/>
  <c r="R7840" i="1"/>
  <c r="E7840" i="1"/>
  <c r="R7839" i="1"/>
  <c r="E7839" i="1"/>
  <c r="R7838" i="1"/>
  <c r="E7838" i="1"/>
  <c r="R7837" i="1"/>
  <c r="E7837" i="1"/>
  <c r="R7836" i="1"/>
  <c r="E7836" i="1"/>
  <c r="R7835" i="1"/>
  <c r="E7835" i="1"/>
  <c r="R7834" i="1"/>
  <c r="E7834" i="1"/>
  <c r="R7833" i="1"/>
  <c r="E7833" i="1"/>
  <c r="R7832" i="1"/>
  <c r="E7832" i="1"/>
  <c r="R7831" i="1"/>
  <c r="E7831" i="1"/>
  <c r="R7830" i="1"/>
  <c r="E7830" i="1"/>
  <c r="R7829" i="1"/>
  <c r="E7829" i="1"/>
  <c r="R7828" i="1"/>
  <c r="E7828" i="1"/>
  <c r="R7827" i="1"/>
  <c r="E7827" i="1"/>
  <c r="R7826" i="1"/>
  <c r="E7826" i="1"/>
  <c r="R7825" i="1"/>
  <c r="E7825" i="1"/>
  <c r="R7824" i="1"/>
  <c r="E7824" i="1"/>
  <c r="R7823" i="1"/>
  <c r="E7823" i="1"/>
  <c r="R7822" i="1"/>
  <c r="E7822" i="1"/>
  <c r="R7821" i="1"/>
  <c r="E7821" i="1"/>
  <c r="R7820" i="1"/>
  <c r="E7820" i="1"/>
  <c r="R7819" i="1"/>
  <c r="E7819" i="1"/>
  <c r="R7818" i="1"/>
  <c r="E7818" i="1"/>
  <c r="R7817" i="1"/>
  <c r="E7817" i="1"/>
  <c r="R7816" i="1"/>
  <c r="E7816" i="1"/>
  <c r="R7815" i="1"/>
  <c r="E7815" i="1"/>
  <c r="R7814" i="1"/>
  <c r="E7814" i="1"/>
  <c r="R7813" i="1"/>
  <c r="E7813" i="1"/>
  <c r="R7812" i="1"/>
  <c r="E7812" i="1"/>
  <c r="R7811" i="1"/>
  <c r="E7811" i="1"/>
  <c r="R7810" i="1"/>
  <c r="E7810" i="1"/>
  <c r="R7809" i="1"/>
  <c r="E7809" i="1"/>
  <c r="R7808" i="1"/>
  <c r="E7808" i="1"/>
  <c r="R7807" i="1"/>
  <c r="E7807" i="1"/>
  <c r="R7806" i="1"/>
  <c r="E7806" i="1"/>
  <c r="R7805" i="1"/>
  <c r="E7805" i="1"/>
  <c r="R7804" i="1"/>
  <c r="E7804" i="1"/>
  <c r="R7803" i="1"/>
  <c r="E7803" i="1"/>
  <c r="R7802" i="1"/>
  <c r="E7802" i="1"/>
  <c r="R7801" i="1"/>
  <c r="E7801" i="1"/>
  <c r="R7800" i="1"/>
  <c r="E7800" i="1"/>
  <c r="R7799" i="1"/>
  <c r="E7799" i="1"/>
  <c r="R7798" i="1"/>
  <c r="E7798" i="1"/>
  <c r="R7797" i="1"/>
  <c r="E7797" i="1"/>
  <c r="R7796" i="1"/>
  <c r="E7796" i="1"/>
  <c r="R7795" i="1"/>
  <c r="E7795" i="1"/>
  <c r="R7794" i="1"/>
  <c r="E7794" i="1"/>
  <c r="R7793" i="1"/>
  <c r="E7793" i="1"/>
  <c r="R7792" i="1"/>
  <c r="E7792" i="1"/>
  <c r="R7791" i="1"/>
  <c r="E7791" i="1"/>
  <c r="R7790" i="1"/>
  <c r="E7790" i="1"/>
  <c r="R7789" i="1"/>
  <c r="E7789" i="1"/>
  <c r="R7788" i="1"/>
  <c r="E7788" i="1"/>
  <c r="R7787" i="1"/>
  <c r="E7787" i="1"/>
  <c r="R7786" i="1"/>
  <c r="E7786" i="1"/>
  <c r="R7785" i="1"/>
  <c r="E7785" i="1"/>
  <c r="R7784" i="1"/>
  <c r="E7784" i="1"/>
  <c r="R7783" i="1"/>
  <c r="E7783" i="1"/>
  <c r="R7782" i="1"/>
  <c r="E7782" i="1"/>
  <c r="R7781" i="1"/>
  <c r="E7781" i="1"/>
  <c r="R7780" i="1"/>
  <c r="E7780" i="1"/>
  <c r="R7779" i="1"/>
  <c r="E7779" i="1"/>
  <c r="R7778" i="1"/>
  <c r="E7778" i="1"/>
  <c r="R7777" i="1"/>
  <c r="E7777" i="1"/>
  <c r="R7776" i="1"/>
  <c r="E7776" i="1"/>
  <c r="R7775" i="1"/>
  <c r="E7775" i="1"/>
  <c r="R7774" i="1"/>
  <c r="E7774" i="1"/>
  <c r="R7773" i="1"/>
  <c r="E7773" i="1"/>
  <c r="R7772" i="1"/>
  <c r="E7772" i="1"/>
  <c r="R7771" i="1"/>
  <c r="E7771" i="1"/>
  <c r="R7770" i="1"/>
  <c r="E7770" i="1"/>
  <c r="R7769" i="1"/>
  <c r="E7769" i="1"/>
  <c r="R7768" i="1"/>
  <c r="E7768" i="1"/>
  <c r="R7767" i="1"/>
  <c r="E7767" i="1"/>
  <c r="R7766" i="1"/>
  <c r="E7766" i="1"/>
  <c r="R7765" i="1"/>
  <c r="E7765" i="1"/>
  <c r="R7764" i="1"/>
  <c r="E7764" i="1"/>
  <c r="R7763" i="1"/>
  <c r="E7763" i="1"/>
  <c r="R7762" i="1"/>
  <c r="E7762" i="1"/>
  <c r="R7761" i="1"/>
  <c r="E7761" i="1"/>
  <c r="R7760" i="1"/>
  <c r="E7760" i="1"/>
  <c r="R7759" i="1"/>
  <c r="E7759" i="1"/>
  <c r="R7758" i="1"/>
  <c r="E7758" i="1"/>
  <c r="R7757" i="1"/>
  <c r="E7757" i="1"/>
  <c r="R7756" i="1"/>
  <c r="E7756" i="1"/>
  <c r="R7755" i="1"/>
  <c r="E7755" i="1"/>
  <c r="R7754" i="1"/>
  <c r="E7754" i="1"/>
  <c r="R7753" i="1"/>
  <c r="E7753" i="1"/>
  <c r="R7752" i="1"/>
  <c r="E7752" i="1"/>
  <c r="R7751" i="1"/>
  <c r="E7751" i="1"/>
  <c r="R7750" i="1"/>
  <c r="E7750" i="1"/>
  <c r="R7749" i="1"/>
  <c r="E7749" i="1"/>
  <c r="R7748" i="1"/>
  <c r="E7748" i="1"/>
  <c r="R7747" i="1"/>
  <c r="E7747" i="1"/>
  <c r="R7746" i="1"/>
  <c r="E7746" i="1"/>
  <c r="R7745" i="1"/>
  <c r="E7745" i="1"/>
  <c r="R7744" i="1"/>
  <c r="E7744" i="1"/>
  <c r="R7743" i="1"/>
  <c r="E7743" i="1"/>
  <c r="R7742" i="1"/>
  <c r="E7742" i="1"/>
  <c r="R7741" i="1"/>
  <c r="E7741" i="1"/>
  <c r="R7740" i="1"/>
  <c r="E7740" i="1"/>
  <c r="R7739" i="1"/>
  <c r="E7739" i="1"/>
  <c r="R7738" i="1"/>
  <c r="E7738" i="1"/>
  <c r="R7737" i="1"/>
  <c r="E7737" i="1"/>
  <c r="R7736" i="1"/>
  <c r="E7736" i="1"/>
  <c r="R7735" i="1"/>
  <c r="E7735" i="1"/>
  <c r="R7734" i="1"/>
  <c r="E7734" i="1"/>
  <c r="R7733" i="1"/>
  <c r="E7733" i="1"/>
  <c r="R7732" i="1"/>
  <c r="E7732" i="1"/>
  <c r="R7731" i="1"/>
  <c r="E7731" i="1"/>
  <c r="R7730" i="1"/>
  <c r="E7730" i="1"/>
  <c r="R7729" i="1"/>
  <c r="E7729" i="1"/>
  <c r="R7728" i="1"/>
  <c r="E7728" i="1"/>
  <c r="R7727" i="1"/>
  <c r="E7727" i="1"/>
  <c r="R7726" i="1"/>
  <c r="E7726" i="1"/>
  <c r="R7725" i="1"/>
  <c r="E7725" i="1"/>
  <c r="R7724" i="1"/>
  <c r="E7724" i="1"/>
  <c r="R7723" i="1"/>
  <c r="E7723" i="1"/>
  <c r="R7722" i="1"/>
  <c r="E7722" i="1"/>
  <c r="R7721" i="1"/>
  <c r="E7721" i="1"/>
  <c r="R7720" i="1"/>
  <c r="E7720" i="1"/>
  <c r="R7719" i="1"/>
  <c r="E7719" i="1"/>
  <c r="R7718" i="1"/>
  <c r="E7718" i="1"/>
  <c r="R7717" i="1"/>
  <c r="E7717" i="1"/>
  <c r="R7716" i="1"/>
  <c r="E7716" i="1"/>
  <c r="R7715" i="1"/>
  <c r="E7715" i="1"/>
  <c r="R7714" i="1"/>
  <c r="E7714" i="1"/>
  <c r="R7713" i="1"/>
  <c r="E7713" i="1"/>
  <c r="R7712" i="1"/>
  <c r="E7712" i="1"/>
  <c r="R7711" i="1"/>
  <c r="E7711" i="1"/>
  <c r="R7710" i="1"/>
  <c r="E7710" i="1"/>
  <c r="R7709" i="1"/>
  <c r="E7709" i="1"/>
  <c r="R7708" i="1"/>
  <c r="E7708" i="1"/>
  <c r="R7707" i="1"/>
  <c r="E7707" i="1"/>
  <c r="R7706" i="1"/>
  <c r="E7706" i="1"/>
  <c r="R7705" i="1"/>
  <c r="E7705" i="1"/>
  <c r="R7704" i="1"/>
  <c r="E7704" i="1"/>
  <c r="R7703" i="1"/>
  <c r="E7703" i="1"/>
  <c r="R7702" i="1"/>
  <c r="E7702" i="1"/>
  <c r="R7701" i="1"/>
  <c r="E7701" i="1"/>
  <c r="R7700" i="1"/>
  <c r="E7700" i="1"/>
  <c r="R7699" i="1"/>
  <c r="E7699" i="1"/>
  <c r="R7698" i="1"/>
  <c r="E7698" i="1"/>
  <c r="R7697" i="1"/>
  <c r="E7697" i="1"/>
  <c r="R7696" i="1"/>
  <c r="E7696" i="1"/>
  <c r="R7695" i="1"/>
  <c r="E7695" i="1"/>
  <c r="R7694" i="1"/>
  <c r="E7694" i="1"/>
  <c r="R7693" i="1"/>
  <c r="E7693" i="1"/>
  <c r="R7692" i="1"/>
  <c r="E7692" i="1"/>
  <c r="R7691" i="1"/>
  <c r="E7691" i="1"/>
  <c r="R7690" i="1"/>
  <c r="E7690" i="1"/>
  <c r="R7689" i="1"/>
  <c r="E7689" i="1"/>
  <c r="R7688" i="1"/>
  <c r="E7688" i="1"/>
  <c r="R7687" i="1"/>
  <c r="E7687" i="1"/>
  <c r="R7686" i="1"/>
  <c r="E7686" i="1"/>
  <c r="R7685" i="1"/>
  <c r="E7685" i="1"/>
  <c r="R7684" i="1"/>
  <c r="E7684" i="1"/>
  <c r="R7683" i="1"/>
  <c r="E7683" i="1"/>
  <c r="R7682" i="1"/>
  <c r="E7682" i="1"/>
  <c r="R7681" i="1"/>
  <c r="E7681" i="1"/>
  <c r="R7680" i="1"/>
  <c r="E7680" i="1"/>
  <c r="R7679" i="1"/>
  <c r="E7679" i="1"/>
  <c r="R7678" i="1"/>
  <c r="E7678" i="1"/>
  <c r="R7677" i="1"/>
  <c r="E7677" i="1"/>
  <c r="R7676" i="1"/>
  <c r="E7676" i="1"/>
  <c r="R7675" i="1"/>
  <c r="E7675" i="1"/>
  <c r="R7674" i="1"/>
  <c r="E7674" i="1"/>
  <c r="R7673" i="1"/>
  <c r="E7673" i="1"/>
  <c r="R7672" i="1"/>
  <c r="E7672" i="1"/>
  <c r="R7671" i="1"/>
  <c r="E7671" i="1"/>
  <c r="R7670" i="1"/>
  <c r="E7670" i="1"/>
  <c r="R7669" i="1"/>
  <c r="E7669" i="1"/>
  <c r="R7668" i="1"/>
  <c r="E7668" i="1"/>
  <c r="R7667" i="1"/>
  <c r="E7667" i="1"/>
  <c r="R7666" i="1"/>
  <c r="E7666" i="1"/>
  <c r="R7665" i="1"/>
  <c r="E7665" i="1"/>
  <c r="R7664" i="1"/>
  <c r="E7664" i="1"/>
  <c r="R7663" i="1"/>
  <c r="E7663" i="1"/>
  <c r="R7662" i="1"/>
  <c r="E7662" i="1"/>
  <c r="R7661" i="1"/>
  <c r="E7661" i="1"/>
  <c r="R7660" i="1"/>
  <c r="E7660" i="1"/>
  <c r="R7659" i="1"/>
  <c r="E7659" i="1"/>
  <c r="R7658" i="1"/>
  <c r="E7658" i="1"/>
  <c r="R7657" i="1"/>
  <c r="E7657" i="1"/>
  <c r="R7656" i="1"/>
  <c r="E7656" i="1"/>
  <c r="R7655" i="1"/>
  <c r="E7655" i="1"/>
  <c r="R7654" i="1"/>
  <c r="E7654" i="1"/>
  <c r="R7653" i="1"/>
  <c r="E7653" i="1"/>
  <c r="R7652" i="1"/>
  <c r="E7652" i="1"/>
  <c r="R7651" i="1"/>
  <c r="E7651" i="1"/>
  <c r="R7650" i="1"/>
  <c r="E7650" i="1"/>
  <c r="R7649" i="1"/>
  <c r="E7649" i="1"/>
  <c r="R7648" i="1"/>
  <c r="E7648" i="1"/>
  <c r="R7647" i="1"/>
  <c r="E7647" i="1"/>
  <c r="R7646" i="1"/>
  <c r="E7646" i="1"/>
  <c r="R7645" i="1"/>
  <c r="E7645" i="1"/>
  <c r="R7644" i="1"/>
  <c r="E7644" i="1"/>
  <c r="R7643" i="1"/>
  <c r="E7643" i="1"/>
  <c r="R7642" i="1"/>
  <c r="E7642" i="1"/>
  <c r="R7641" i="1"/>
  <c r="E7641" i="1"/>
  <c r="R7640" i="1"/>
  <c r="E7640" i="1"/>
  <c r="R7639" i="1"/>
  <c r="E7639" i="1"/>
  <c r="R7638" i="1"/>
  <c r="E7638" i="1"/>
  <c r="R7637" i="1"/>
  <c r="E7637" i="1"/>
  <c r="R7636" i="1"/>
  <c r="E7636" i="1"/>
  <c r="R7635" i="1"/>
  <c r="E7635" i="1"/>
  <c r="R7634" i="1"/>
  <c r="E7634" i="1"/>
  <c r="R7633" i="1"/>
  <c r="E7633" i="1"/>
  <c r="R7632" i="1"/>
  <c r="E7632" i="1"/>
  <c r="R7631" i="1"/>
  <c r="E7631" i="1"/>
  <c r="R7630" i="1"/>
  <c r="E7630" i="1"/>
  <c r="R7629" i="1"/>
  <c r="E7629" i="1"/>
  <c r="R7628" i="1"/>
  <c r="E7628" i="1"/>
  <c r="R7627" i="1"/>
  <c r="E7627" i="1"/>
  <c r="R7626" i="1"/>
  <c r="E7626" i="1"/>
  <c r="R7625" i="1"/>
  <c r="E7625" i="1"/>
  <c r="R7624" i="1"/>
  <c r="E7624" i="1"/>
  <c r="R7623" i="1"/>
  <c r="E7623" i="1"/>
  <c r="R7622" i="1"/>
  <c r="E7622" i="1"/>
  <c r="R7621" i="1"/>
  <c r="E7621" i="1"/>
  <c r="R7620" i="1"/>
  <c r="E7620" i="1"/>
  <c r="R7619" i="1"/>
  <c r="E7619" i="1"/>
  <c r="R7618" i="1"/>
  <c r="E7618" i="1"/>
  <c r="R7617" i="1"/>
  <c r="E7617" i="1"/>
  <c r="R7616" i="1"/>
  <c r="E7616" i="1"/>
  <c r="R7615" i="1"/>
  <c r="E7615" i="1"/>
  <c r="R7614" i="1"/>
  <c r="E7614" i="1"/>
  <c r="R7613" i="1"/>
  <c r="E7613" i="1"/>
  <c r="R7612" i="1"/>
  <c r="E7612" i="1"/>
  <c r="R7611" i="1"/>
  <c r="E7611" i="1"/>
  <c r="R7610" i="1"/>
  <c r="E7610" i="1"/>
  <c r="R7609" i="1"/>
  <c r="E7609" i="1"/>
  <c r="R7608" i="1"/>
  <c r="E7608" i="1"/>
  <c r="R7607" i="1"/>
  <c r="E7607" i="1"/>
  <c r="R7606" i="1"/>
  <c r="E7606" i="1"/>
  <c r="R7605" i="1"/>
  <c r="E7605" i="1"/>
  <c r="R7604" i="1"/>
  <c r="E7604" i="1"/>
  <c r="R7603" i="1"/>
  <c r="E7603" i="1"/>
  <c r="R7602" i="1"/>
  <c r="E7602" i="1"/>
  <c r="R7601" i="1"/>
  <c r="E7601" i="1"/>
  <c r="R7600" i="1"/>
  <c r="E7600" i="1"/>
  <c r="R7599" i="1"/>
  <c r="E7599" i="1"/>
  <c r="R7598" i="1"/>
  <c r="E7598" i="1"/>
  <c r="R7597" i="1"/>
  <c r="E7597" i="1"/>
  <c r="R7596" i="1"/>
  <c r="E7596" i="1"/>
  <c r="R7595" i="1"/>
  <c r="E7595" i="1"/>
  <c r="R7594" i="1"/>
  <c r="E7594" i="1"/>
  <c r="R7593" i="1"/>
  <c r="E7593" i="1"/>
  <c r="R7592" i="1"/>
  <c r="E7592" i="1"/>
  <c r="R7591" i="1"/>
  <c r="E7591" i="1"/>
  <c r="R7590" i="1"/>
  <c r="E7590" i="1"/>
  <c r="R7589" i="1"/>
  <c r="E7589" i="1"/>
  <c r="R7588" i="1"/>
  <c r="E7588" i="1"/>
  <c r="R7587" i="1"/>
  <c r="E7587" i="1"/>
  <c r="R7586" i="1"/>
  <c r="E7586" i="1"/>
  <c r="R7585" i="1"/>
  <c r="E7585" i="1"/>
  <c r="R7584" i="1"/>
  <c r="E7584" i="1"/>
  <c r="R7583" i="1"/>
  <c r="E7583" i="1"/>
  <c r="R7582" i="1"/>
  <c r="E7582" i="1"/>
  <c r="R7581" i="1"/>
  <c r="E7581" i="1"/>
  <c r="R7580" i="1"/>
  <c r="E7580" i="1"/>
  <c r="R7579" i="1"/>
  <c r="E7579" i="1"/>
  <c r="R7578" i="1"/>
  <c r="E7578" i="1"/>
  <c r="R7577" i="1"/>
  <c r="E7577" i="1"/>
  <c r="R7576" i="1"/>
  <c r="E7576" i="1"/>
  <c r="R7575" i="1"/>
  <c r="E7575" i="1"/>
  <c r="R7574" i="1"/>
  <c r="E7574" i="1"/>
  <c r="R7573" i="1"/>
  <c r="E7573" i="1"/>
  <c r="R7572" i="1"/>
  <c r="E7572" i="1"/>
  <c r="R7571" i="1"/>
  <c r="E7571" i="1"/>
  <c r="R7570" i="1"/>
  <c r="E7570" i="1"/>
  <c r="R7569" i="1"/>
  <c r="E7569" i="1"/>
  <c r="R7568" i="1"/>
  <c r="E7568" i="1"/>
  <c r="R7567" i="1"/>
  <c r="E7567" i="1"/>
  <c r="R7566" i="1"/>
  <c r="E7566" i="1"/>
  <c r="R7565" i="1"/>
  <c r="E7565" i="1"/>
  <c r="R7564" i="1"/>
  <c r="E7564" i="1"/>
  <c r="R7563" i="1"/>
  <c r="E7563" i="1"/>
  <c r="R7562" i="1"/>
  <c r="E7562" i="1"/>
  <c r="R7561" i="1"/>
  <c r="E7561" i="1"/>
  <c r="R7560" i="1"/>
  <c r="E7560" i="1"/>
  <c r="R7559" i="1"/>
  <c r="E7559" i="1"/>
  <c r="R7558" i="1"/>
  <c r="E7558" i="1"/>
  <c r="R7557" i="1"/>
  <c r="E7557" i="1"/>
  <c r="R7556" i="1"/>
  <c r="E7556" i="1"/>
  <c r="R7555" i="1"/>
  <c r="E7555" i="1"/>
  <c r="R7554" i="1"/>
  <c r="E7554" i="1"/>
  <c r="R7553" i="1"/>
  <c r="E7553" i="1"/>
  <c r="R7552" i="1"/>
  <c r="E7552" i="1"/>
  <c r="R7551" i="1"/>
  <c r="E7551" i="1"/>
  <c r="R7550" i="1"/>
  <c r="E7550" i="1"/>
  <c r="R7549" i="1"/>
  <c r="E7549" i="1"/>
  <c r="R7548" i="1"/>
  <c r="E7548" i="1"/>
  <c r="R7547" i="1"/>
  <c r="E7547" i="1"/>
  <c r="R7546" i="1"/>
  <c r="E7546" i="1"/>
  <c r="R7545" i="1"/>
  <c r="E7545" i="1"/>
  <c r="R7544" i="1"/>
  <c r="E7544" i="1"/>
  <c r="R7543" i="1"/>
  <c r="E7543" i="1"/>
  <c r="R7542" i="1"/>
  <c r="E7542" i="1"/>
  <c r="R7541" i="1"/>
  <c r="E7541" i="1"/>
  <c r="R7540" i="1"/>
  <c r="E7540" i="1"/>
  <c r="R7539" i="1"/>
  <c r="E7539" i="1"/>
  <c r="R7538" i="1"/>
  <c r="E7538" i="1"/>
  <c r="R7537" i="1"/>
  <c r="E7537" i="1"/>
  <c r="R7536" i="1"/>
  <c r="E7536" i="1"/>
  <c r="R7535" i="1"/>
  <c r="E7535" i="1"/>
  <c r="R7534" i="1"/>
  <c r="E7534" i="1"/>
  <c r="R7533" i="1"/>
  <c r="E7533" i="1"/>
  <c r="R7532" i="1"/>
  <c r="E7532" i="1"/>
  <c r="R7531" i="1"/>
  <c r="E7531" i="1"/>
  <c r="R7530" i="1"/>
  <c r="E7530" i="1"/>
  <c r="R7529" i="1"/>
  <c r="E7529" i="1"/>
  <c r="R7528" i="1"/>
  <c r="E7528" i="1"/>
  <c r="R7527" i="1"/>
  <c r="E7527" i="1"/>
  <c r="R7526" i="1"/>
  <c r="E7526" i="1"/>
  <c r="R7525" i="1"/>
  <c r="E7525" i="1"/>
  <c r="R7524" i="1"/>
  <c r="E7524" i="1"/>
  <c r="R7523" i="1"/>
  <c r="E7523" i="1"/>
  <c r="R7522" i="1"/>
  <c r="E7522" i="1"/>
  <c r="R7521" i="1"/>
  <c r="E7521" i="1"/>
  <c r="R7520" i="1"/>
  <c r="E7520" i="1"/>
  <c r="R7519" i="1"/>
  <c r="E7519" i="1"/>
  <c r="R7518" i="1"/>
  <c r="E7518" i="1"/>
  <c r="R7517" i="1"/>
  <c r="E7517" i="1"/>
  <c r="R7516" i="1"/>
  <c r="E7516" i="1"/>
  <c r="R7515" i="1"/>
  <c r="E7515" i="1"/>
  <c r="R7514" i="1"/>
  <c r="E7514" i="1"/>
  <c r="R7513" i="1"/>
  <c r="E7513" i="1"/>
  <c r="R7512" i="1"/>
  <c r="E7512" i="1"/>
  <c r="R7511" i="1"/>
  <c r="E7511" i="1"/>
  <c r="R7510" i="1"/>
  <c r="E7510" i="1"/>
  <c r="R7509" i="1"/>
  <c r="E7509" i="1"/>
  <c r="R7508" i="1"/>
  <c r="E7508" i="1"/>
  <c r="R7507" i="1"/>
  <c r="E7507" i="1"/>
  <c r="R7506" i="1"/>
  <c r="E7506" i="1"/>
  <c r="R7505" i="1"/>
  <c r="E7505" i="1"/>
  <c r="R7504" i="1"/>
  <c r="E7504" i="1"/>
  <c r="R7503" i="1"/>
  <c r="E7503" i="1"/>
  <c r="R7502" i="1"/>
  <c r="E7502" i="1"/>
  <c r="R7501" i="1"/>
  <c r="E7501" i="1"/>
  <c r="R7500" i="1"/>
  <c r="E7500" i="1"/>
  <c r="R7499" i="1"/>
  <c r="E7499" i="1"/>
  <c r="R7498" i="1"/>
  <c r="E7498" i="1"/>
  <c r="R7497" i="1"/>
  <c r="E7497" i="1"/>
  <c r="R7496" i="1"/>
  <c r="E7496" i="1"/>
  <c r="R7495" i="1"/>
  <c r="E7495" i="1"/>
  <c r="R7494" i="1"/>
  <c r="E7494" i="1"/>
  <c r="R7493" i="1"/>
  <c r="E7493" i="1"/>
  <c r="R7492" i="1"/>
  <c r="E7492" i="1"/>
  <c r="R7491" i="1"/>
  <c r="E7491" i="1"/>
  <c r="R7490" i="1"/>
  <c r="E7490" i="1"/>
  <c r="R7489" i="1"/>
  <c r="E7489" i="1"/>
  <c r="R7488" i="1"/>
  <c r="E7488" i="1"/>
  <c r="R7487" i="1"/>
  <c r="E7487" i="1"/>
  <c r="R7486" i="1"/>
  <c r="E7486" i="1"/>
  <c r="R7485" i="1"/>
  <c r="E7485" i="1"/>
  <c r="R7484" i="1"/>
  <c r="E7484" i="1"/>
  <c r="R7483" i="1"/>
  <c r="E7483" i="1"/>
  <c r="R7482" i="1"/>
  <c r="E7482" i="1"/>
  <c r="R7481" i="1"/>
  <c r="E7481" i="1"/>
  <c r="R7480" i="1"/>
  <c r="E7480" i="1"/>
  <c r="R7479" i="1"/>
  <c r="E7479" i="1"/>
  <c r="R7478" i="1"/>
  <c r="E7478" i="1"/>
  <c r="R7477" i="1"/>
  <c r="E7477" i="1"/>
  <c r="R7476" i="1"/>
  <c r="E7476" i="1"/>
  <c r="R7475" i="1"/>
  <c r="E7475" i="1"/>
  <c r="R7474" i="1"/>
  <c r="E7474" i="1"/>
  <c r="R7473" i="1"/>
  <c r="E7473" i="1"/>
  <c r="R7472" i="1"/>
  <c r="E7472" i="1"/>
  <c r="R7471" i="1"/>
  <c r="E7471" i="1"/>
  <c r="R7470" i="1"/>
  <c r="E7470" i="1"/>
  <c r="R7469" i="1"/>
  <c r="E7469" i="1"/>
  <c r="R7468" i="1"/>
  <c r="E7468" i="1"/>
  <c r="R7467" i="1"/>
  <c r="E7467" i="1"/>
  <c r="R7466" i="1"/>
  <c r="E7466" i="1"/>
  <c r="R7465" i="1"/>
  <c r="E7465" i="1"/>
  <c r="R7464" i="1"/>
  <c r="E7464" i="1"/>
  <c r="R7463" i="1"/>
  <c r="E7463" i="1"/>
  <c r="R7462" i="1"/>
  <c r="E7462" i="1"/>
  <c r="R7461" i="1"/>
  <c r="E7461" i="1"/>
  <c r="R7460" i="1"/>
  <c r="E7460" i="1"/>
  <c r="R7459" i="1"/>
  <c r="E7459" i="1"/>
  <c r="R7458" i="1"/>
  <c r="E7458" i="1"/>
  <c r="R7457" i="1"/>
  <c r="E7457" i="1"/>
  <c r="R7456" i="1"/>
  <c r="E7456" i="1"/>
  <c r="R7455" i="1"/>
  <c r="E7455" i="1"/>
  <c r="R7454" i="1"/>
  <c r="E7454" i="1"/>
  <c r="R7453" i="1"/>
  <c r="E7453" i="1"/>
  <c r="R7452" i="1"/>
  <c r="E7452" i="1"/>
  <c r="R7451" i="1"/>
  <c r="E7451" i="1"/>
  <c r="R7450" i="1"/>
  <c r="E7450" i="1"/>
  <c r="R7449" i="1"/>
  <c r="E7449" i="1"/>
  <c r="R7448" i="1"/>
  <c r="E7448" i="1"/>
  <c r="R7447" i="1"/>
  <c r="E7447" i="1"/>
  <c r="R7446" i="1"/>
  <c r="E7446" i="1"/>
  <c r="R7445" i="1"/>
  <c r="E7445" i="1"/>
  <c r="R7444" i="1"/>
  <c r="E7444" i="1"/>
  <c r="R7443" i="1"/>
  <c r="E7443" i="1"/>
  <c r="R7442" i="1"/>
  <c r="E7442" i="1"/>
  <c r="R7441" i="1"/>
  <c r="E7441" i="1"/>
  <c r="R7440" i="1"/>
  <c r="E7440" i="1"/>
  <c r="R7439" i="1"/>
  <c r="E7439" i="1"/>
  <c r="R7438" i="1"/>
  <c r="E7438" i="1"/>
  <c r="R7437" i="1"/>
  <c r="E7437" i="1"/>
  <c r="R7436" i="1"/>
  <c r="E7436" i="1"/>
  <c r="R7435" i="1"/>
  <c r="E7435" i="1"/>
  <c r="R7434" i="1"/>
  <c r="E7434" i="1"/>
  <c r="R7433" i="1"/>
  <c r="E7433" i="1"/>
  <c r="R7432" i="1"/>
  <c r="E7432" i="1"/>
  <c r="R7431" i="1"/>
  <c r="E7431" i="1"/>
  <c r="R7430" i="1"/>
  <c r="E7430" i="1"/>
  <c r="R7429" i="1"/>
  <c r="E7429" i="1"/>
  <c r="R7428" i="1"/>
  <c r="E7428" i="1"/>
  <c r="R7427" i="1"/>
  <c r="E7427" i="1"/>
  <c r="R7426" i="1"/>
  <c r="E7426" i="1"/>
  <c r="R7425" i="1"/>
  <c r="E7425" i="1"/>
  <c r="R7424" i="1"/>
  <c r="E7424" i="1"/>
  <c r="R7423" i="1"/>
  <c r="E7423" i="1"/>
  <c r="R7422" i="1"/>
  <c r="E7422" i="1"/>
  <c r="R7421" i="1"/>
  <c r="E7421" i="1"/>
  <c r="R7420" i="1"/>
  <c r="E7420" i="1"/>
  <c r="R7419" i="1"/>
  <c r="E7419" i="1"/>
  <c r="R7418" i="1"/>
  <c r="E7418" i="1"/>
  <c r="R7417" i="1"/>
  <c r="E7417" i="1"/>
  <c r="R7416" i="1"/>
  <c r="E7416" i="1"/>
  <c r="R7415" i="1"/>
  <c r="E7415" i="1"/>
  <c r="R7414" i="1"/>
  <c r="E7414" i="1"/>
  <c r="R7413" i="1"/>
  <c r="E7413" i="1"/>
  <c r="R7412" i="1"/>
  <c r="E7412" i="1"/>
  <c r="R7411" i="1"/>
  <c r="E7411" i="1"/>
  <c r="R7410" i="1"/>
  <c r="E7410" i="1"/>
  <c r="R7409" i="1"/>
  <c r="E7409" i="1"/>
  <c r="R7408" i="1"/>
  <c r="E7408" i="1"/>
  <c r="R7407" i="1"/>
  <c r="E7407" i="1"/>
  <c r="R7406" i="1"/>
  <c r="E7406" i="1"/>
  <c r="R7405" i="1"/>
  <c r="E7405" i="1"/>
  <c r="R7404" i="1"/>
  <c r="E7404" i="1"/>
  <c r="R7403" i="1"/>
  <c r="E7403" i="1"/>
  <c r="R7402" i="1"/>
  <c r="E7402" i="1"/>
  <c r="R7401" i="1"/>
  <c r="E7401" i="1"/>
  <c r="R7400" i="1"/>
  <c r="E7400" i="1"/>
  <c r="R7399" i="1"/>
  <c r="E7399" i="1"/>
  <c r="R7398" i="1"/>
  <c r="E7398" i="1"/>
  <c r="R7397" i="1"/>
  <c r="E7397" i="1"/>
  <c r="R7396" i="1"/>
  <c r="E7396" i="1"/>
  <c r="R7395" i="1"/>
  <c r="E7395" i="1"/>
  <c r="R7394" i="1"/>
  <c r="E7394" i="1"/>
  <c r="R7393" i="1"/>
  <c r="E7393" i="1"/>
  <c r="R7392" i="1"/>
  <c r="E7392" i="1"/>
  <c r="R7391" i="1"/>
  <c r="E7391" i="1"/>
  <c r="R7390" i="1"/>
  <c r="E7390" i="1"/>
  <c r="R7389" i="1"/>
  <c r="E7389" i="1"/>
  <c r="R7388" i="1"/>
  <c r="E7388" i="1"/>
  <c r="R7387" i="1"/>
  <c r="E7387" i="1"/>
  <c r="R7386" i="1"/>
  <c r="E7386" i="1"/>
  <c r="R7385" i="1"/>
  <c r="E7385" i="1"/>
  <c r="R7384" i="1"/>
  <c r="E7384" i="1"/>
  <c r="R7383" i="1"/>
  <c r="E7383" i="1"/>
  <c r="R7382" i="1"/>
  <c r="E7382" i="1"/>
  <c r="R7381" i="1"/>
  <c r="E7381" i="1"/>
  <c r="R7380" i="1"/>
  <c r="E7380" i="1"/>
  <c r="R7379" i="1"/>
  <c r="E7379" i="1"/>
  <c r="R7378" i="1"/>
  <c r="E7378" i="1"/>
  <c r="R7377" i="1"/>
  <c r="E7377" i="1"/>
  <c r="R7376" i="1"/>
  <c r="E7376" i="1"/>
  <c r="R7375" i="1"/>
  <c r="E7375" i="1"/>
  <c r="R7374" i="1"/>
  <c r="E7374" i="1"/>
  <c r="R7373" i="1"/>
  <c r="E7373" i="1"/>
  <c r="R7372" i="1"/>
  <c r="E7372" i="1"/>
  <c r="R7371" i="1"/>
  <c r="E7371" i="1"/>
  <c r="R7370" i="1"/>
  <c r="E7370" i="1"/>
  <c r="R7369" i="1"/>
  <c r="E7369" i="1"/>
  <c r="R7368" i="1"/>
  <c r="E7368" i="1"/>
  <c r="R7367" i="1"/>
  <c r="E7367" i="1"/>
  <c r="R7366" i="1"/>
  <c r="E7366" i="1"/>
  <c r="R7365" i="1"/>
  <c r="E7365" i="1"/>
  <c r="R7364" i="1"/>
  <c r="E7364" i="1"/>
  <c r="R7363" i="1"/>
  <c r="E7363" i="1"/>
  <c r="R7362" i="1"/>
  <c r="E7362" i="1"/>
  <c r="R7361" i="1"/>
  <c r="E7361" i="1"/>
  <c r="R7360" i="1"/>
  <c r="E7360" i="1"/>
  <c r="R7359" i="1"/>
  <c r="E7359" i="1"/>
  <c r="R7358" i="1"/>
  <c r="E7358" i="1"/>
  <c r="R7357" i="1"/>
  <c r="E7357" i="1"/>
  <c r="R7356" i="1"/>
  <c r="E7356" i="1"/>
  <c r="R7355" i="1"/>
  <c r="E7355" i="1"/>
  <c r="R7354" i="1"/>
  <c r="E7354" i="1"/>
  <c r="R7353" i="1"/>
  <c r="E7353" i="1"/>
  <c r="R7352" i="1"/>
  <c r="E7352" i="1"/>
  <c r="R7351" i="1"/>
  <c r="E7351" i="1"/>
  <c r="R7350" i="1"/>
  <c r="E7350" i="1"/>
  <c r="R7349" i="1"/>
  <c r="E7349" i="1"/>
  <c r="R7348" i="1"/>
  <c r="E7348" i="1"/>
  <c r="R7347" i="1"/>
  <c r="E7347" i="1"/>
  <c r="R7346" i="1"/>
  <c r="E7346" i="1"/>
  <c r="R7345" i="1"/>
  <c r="E7345" i="1"/>
  <c r="R7344" i="1"/>
  <c r="E7344" i="1"/>
  <c r="R7343" i="1"/>
  <c r="E7343" i="1"/>
  <c r="R7342" i="1"/>
  <c r="E7342" i="1"/>
  <c r="R7341" i="1"/>
  <c r="E7341" i="1"/>
  <c r="R7340" i="1"/>
  <c r="E7340" i="1"/>
  <c r="R7339" i="1"/>
  <c r="E7339" i="1"/>
  <c r="R7338" i="1"/>
  <c r="E7338" i="1"/>
  <c r="R7337" i="1"/>
  <c r="E7337" i="1"/>
  <c r="R7336" i="1"/>
  <c r="E7336" i="1"/>
  <c r="R7335" i="1"/>
  <c r="E7335" i="1"/>
  <c r="R7334" i="1"/>
  <c r="E7334" i="1"/>
  <c r="R7333" i="1"/>
  <c r="E7333" i="1"/>
  <c r="R7332" i="1"/>
  <c r="E7332" i="1"/>
  <c r="R7331" i="1"/>
  <c r="E7331" i="1"/>
  <c r="R7330" i="1"/>
  <c r="E7330" i="1"/>
  <c r="R7329" i="1"/>
  <c r="E7329" i="1"/>
  <c r="R7328" i="1"/>
  <c r="E7328" i="1"/>
  <c r="R7327" i="1"/>
  <c r="E7327" i="1"/>
  <c r="R7326" i="1"/>
  <c r="E7326" i="1"/>
  <c r="R7325" i="1"/>
  <c r="E7325" i="1"/>
  <c r="R7324" i="1"/>
  <c r="E7324" i="1"/>
  <c r="R7323" i="1"/>
  <c r="E7323" i="1"/>
  <c r="R7322" i="1"/>
  <c r="E7322" i="1"/>
  <c r="R7321" i="1"/>
  <c r="E7321" i="1"/>
  <c r="R7320" i="1"/>
  <c r="E7320" i="1"/>
  <c r="R7319" i="1"/>
  <c r="E7319" i="1"/>
  <c r="R7318" i="1"/>
  <c r="E7318" i="1"/>
  <c r="R7317" i="1"/>
  <c r="E7317" i="1"/>
  <c r="R7316" i="1"/>
  <c r="E7316" i="1"/>
  <c r="R7315" i="1"/>
  <c r="E7315" i="1"/>
  <c r="R7314" i="1"/>
  <c r="E7314" i="1"/>
  <c r="R7313" i="1"/>
  <c r="E7313" i="1"/>
  <c r="R7312" i="1"/>
  <c r="E7312" i="1"/>
  <c r="R7311" i="1"/>
  <c r="E7311" i="1"/>
  <c r="R7310" i="1"/>
  <c r="E7310" i="1"/>
  <c r="R7309" i="1"/>
  <c r="E7309" i="1"/>
  <c r="R7308" i="1"/>
  <c r="E7308" i="1"/>
  <c r="R7307" i="1"/>
  <c r="E7307" i="1"/>
  <c r="R7306" i="1"/>
  <c r="E7306" i="1"/>
  <c r="R7305" i="1"/>
  <c r="E7305" i="1"/>
  <c r="R7304" i="1"/>
  <c r="E7304" i="1"/>
  <c r="R7303" i="1"/>
  <c r="E7303" i="1"/>
  <c r="R7302" i="1"/>
  <c r="E7302" i="1"/>
  <c r="R7301" i="1"/>
  <c r="E7301" i="1"/>
  <c r="R7300" i="1"/>
  <c r="E7300" i="1"/>
  <c r="R7299" i="1"/>
  <c r="E7299" i="1"/>
  <c r="R7298" i="1"/>
  <c r="E7298" i="1"/>
  <c r="R7297" i="1"/>
  <c r="E7297" i="1"/>
  <c r="R7296" i="1"/>
  <c r="E7296" i="1"/>
  <c r="R7295" i="1"/>
  <c r="E7295" i="1"/>
  <c r="R7294" i="1"/>
  <c r="E7294" i="1"/>
  <c r="R7293" i="1"/>
  <c r="E7293" i="1"/>
  <c r="R7292" i="1"/>
  <c r="E7292" i="1"/>
  <c r="R7291" i="1"/>
  <c r="E7291" i="1"/>
  <c r="R7290" i="1"/>
  <c r="E7290" i="1"/>
  <c r="R7289" i="1"/>
  <c r="E7289" i="1"/>
  <c r="R7288" i="1"/>
  <c r="E7288" i="1"/>
  <c r="R7287" i="1"/>
  <c r="E7287" i="1"/>
  <c r="R7286" i="1"/>
  <c r="E7286" i="1"/>
  <c r="R7285" i="1"/>
  <c r="E7285" i="1"/>
  <c r="R7284" i="1"/>
  <c r="E7284" i="1"/>
  <c r="R7283" i="1"/>
  <c r="E7283" i="1"/>
  <c r="R7282" i="1"/>
  <c r="E7282" i="1"/>
  <c r="R7281" i="1"/>
  <c r="E7281" i="1"/>
  <c r="R7280" i="1"/>
  <c r="E7280" i="1"/>
  <c r="R7279" i="1"/>
  <c r="E7279" i="1"/>
  <c r="R7278" i="1"/>
  <c r="E7278" i="1"/>
  <c r="R7277" i="1"/>
  <c r="E7277" i="1"/>
  <c r="R7276" i="1"/>
  <c r="E7276" i="1"/>
  <c r="R7275" i="1"/>
  <c r="E7275" i="1"/>
  <c r="R7274" i="1"/>
  <c r="E7274" i="1"/>
  <c r="R7273" i="1"/>
  <c r="E7273" i="1"/>
  <c r="R7272" i="1"/>
  <c r="E7272" i="1"/>
  <c r="R7271" i="1"/>
  <c r="E7271" i="1"/>
  <c r="R7270" i="1"/>
  <c r="E7270" i="1"/>
  <c r="R7269" i="1"/>
  <c r="E7269" i="1"/>
  <c r="R7268" i="1"/>
  <c r="E7268" i="1"/>
  <c r="R7267" i="1"/>
  <c r="E7267" i="1"/>
  <c r="R7266" i="1"/>
  <c r="E7266" i="1"/>
  <c r="R7265" i="1"/>
  <c r="E7265" i="1"/>
  <c r="R7264" i="1"/>
  <c r="E7264" i="1"/>
  <c r="R7263" i="1"/>
  <c r="E7263" i="1"/>
  <c r="R7262" i="1"/>
  <c r="E7262" i="1"/>
  <c r="R7261" i="1"/>
  <c r="E7261" i="1"/>
  <c r="R7260" i="1"/>
  <c r="E7260" i="1"/>
  <c r="R7259" i="1"/>
  <c r="E7259" i="1"/>
  <c r="R7258" i="1"/>
  <c r="E7258" i="1"/>
  <c r="R7257" i="1"/>
  <c r="E7257" i="1"/>
  <c r="R7256" i="1"/>
  <c r="E7256" i="1"/>
  <c r="R7255" i="1"/>
  <c r="E7255" i="1"/>
  <c r="R7254" i="1"/>
  <c r="E7254" i="1"/>
  <c r="R7253" i="1"/>
  <c r="E7253" i="1"/>
  <c r="R7252" i="1"/>
  <c r="E7252" i="1"/>
  <c r="R7251" i="1"/>
  <c r="E7251" i="1"/>
  <c r="R7250" i="1"/>
  <c r="E7250" i="1"/>
  <c r="R7249" i="1"/>
  <c r="E7249" i="1"/>
  <c r="R7248" i="1"/>
  <c r="E7248" i="1"/>
  <c r="R7247" i="1"/>
  <c r="E7247" i="1"/>
  <c r="R7246" i="1"/>
  <c r="E7246" i="1"/>
  <c r="R7245" i="1"/>
  <c r="E7245" i="1"/>
  <c r="R7244" i="1"/>
  <c r="E7244" i="1"/>
  <c r="R7243" i="1"/>
  <c r="E7243" i="1"/>
  <c r="R7242" i="1"/>
  <c r="E7242" i="1"/>
  <c r="R7241" i="1"/>
  <c r="E7241" i="1"/>
  <c r="R7240" i="1"/>
  <c r="E7240" i="1"/>
  <c r="R7239" i="1"/>
  <c r="E7239" i="1"/>
  <c r="R7238" i="1"/>
  <c r="E7238" i="1"/>
  <c r="R7237" i="1"/>
  <c r="E7237" i="1"/>
  <c r="R7236" i="1"/>
  <c r="E7236" i="1"/>
  <c r="R7235" i="1"/>
  <c r="E7235" i="1"/>
  <c r="R7234" i="1"/>
  <c r="E7234" i="1"/>
  <c r="R7233" i="1"/>
  <c r="E7233" i="1"/>
  <c r="R7232" i="1"/>
  <c r="E7232" i="1"/>
  <c r="R7231" i="1"/>
  <c r="E7231" i="1"/>
  <c r="R7230" i="1"/>
  <c r="E7230" i="1"/>
  <c r="R7229" i="1"/>
  <c r="E7229" i="1"/>
  <c r="R7228" i="1"/>
  <c r="E7228" i="1"/>
  <c r="R7227" i="1"/>
  <c r="E7227" i="1"/>
  <c r="R7226" i="1"/>
  <c r="E7226" i="1"/>
  <c r="R7225" i="1"/>
  <c r="E7225" i="1"/>
  <c r="R7224" i="1"/>
  <c r="E7224" i="1"/>
  <c r="R7223" i="1"/>
  <c r="E7223" i="1"/>
  <c r="R7222" i="1"/>
  <c r="E7222" i="1"/>
  <c r="R7221" i="1"/>
  <c r="E7221" i="1"/>
  <c r="R7220" i="1"/>
  <c r="E7220" i="1"/>
  <c r="R7219" i="1"/>
  <c r="E7219" i="1"/>
  <c r="R7218" i="1"/>
  <c r="E7218" i="1"/>
  <c r="R7217" i="1"/>
  <c r="E7217" i="1"/>
  <c r="R7216" i="1"/>
  <c r="E7216" i="1"/>
  <c r="R7215" i="1"/>
  <c r="E7215" i="1"/>
  <c r="R7214" i="1"/>
  <c r="E7214" i="1"/>
  <c r="R7213" i="1"/>
  <c r="E7213" i="1"/>
  <c r="R7212" i="1"/>
  <c r="E7212" i="1"/>
  <c r="R7211" i="1"/>
  <c r="E7211" i="1"/>
  <c r="R7210" i="1"/>
  <c r="E7210" i="1"/>
  <c r="R7209" i="1"/>
  <c r="E7209" i="1"/>
  <c r="R7208" i="1"/>
  <c r="E7208" i="1"/>
  <c r="R7207" i="1"/>
  <c r="E7207" i="1"/>
  <c r="R7206" i="1"/>
  <c r="E7206" i="1"/>
  <c r="R7205" i="1"/>
  <c r="E7205" i="1"/>
  <c r="R7204" i="1"/>
  <c r="E7204" i="1"/>
  <c r="R7203" i="1"/>
  <c r="E7203" i="1"/>
  <c r="R7202" i="1"/>
  <c r="E7202" i="1"/>
  <c r="R7201" i="1"/>
  <c r="E7201" i="1"/>
  <c r="R7200" i="1"/>
  <c r="E7200" i="1"/>
  <c r="R7199" i="1"/>
  <c r="E7199" i="1"/>
  <c r="R7198" i="1"/>
  <c r="E7198" i="1"/>
  <c r="R7197" i="1"/>
  <c r="E7197" i="1"/>
  <c r="R7196" i="1"/>
  <c r="E7196" i="1"/>
  <c r="R7195" i="1"/>
  <c r="E7195" i="1"/>
  <c r="R7194" i="1"/>
  <c r="E7194" i="1"/>
  <c r="R7193" i="1"/>
  <c r="E7193" i="1"/>
  <c r="R7192" i="1"/>
  <c r="E7192" i="1"/>
  <c r="R7191" i="1"/>
  <c r="E7191" i="1"/>
  <c r="R7190" i="1"/>
  <c r="E7190" i="1"/>
  <c r="R7189" i="1"/>
  <c r="E7189" i="1"/>
  <c r="R7188" i="1"/>
  <c r="E7188" i="1"/>
  <c r="R7187" i="1"/>
  <c r="E7187" i="1"/>
  <c r="R7186" i="1"/>
  <c r="E7186" i="1"/>
  <c r="R7185" i="1"/>
  <c r="E7185" i="1"/>
  <c r="R7184" i="1"/>
  <c r="E7184" i="1"/>
  <c r="R7183" i="1"/>
  <c r="E7183" i="1"/>
  <c r="R7182" i="1"/>
  <c r="E7182" i="1"/>
  <c r="R7181" i="1"/>
  <c r="E7181" i="1"/>
  <c r="R7180" i="1"/>
  <c r="E7180" i="1"/>
  <c r="R7179" i="1"/>
  <c r="E7179" i="1"/>
  <c r="R7178" i="1"/>
  <c r="E7178" i="1"/>
  <c r="R7177" i="1"/>
  <c r="E7177" i="1"/>
  <c r="R7176" i="1"/>
  <c r="E7176" i="1"/>
  <c r="R7175" i="1"/>
  <c r="E7175" i="1"/>
  <c r="R7174" i="1"/>
  <c r="E7174" i="1"/>
  <c r="R7173" i="1"/>
  <c r="E7173" i="1"/>
  <c r="R7172" i="1"/>
  <c r="E7172" i="1"/>
  <c r="R7171" i="1"/>
  <c r="E7171" i="1"/>
  <c r="R7170" i="1"/>
  <c r="E7170" i="1"/>
  <c r="R7169" i="1"/>
  <c r="E7169" i="1"/>
  <c r="R7168" i="1"/>
  <c r="E7168" i="1"/>
  <c r="R7167" i="1"/>
  <c r="E7167" i="1"/>
  <c r="R7166" i="1"/>
  <c r="E7166" i="1"/>
  <c r="R7165" i="1"/>
  <c r="E7165" i="1"/>
  <c r="R7164" i="1"/>
  <c r="E7164" i="1"/>
  <c r="R7163" i="1"/>
  <c r="E7163" i="1"/>
  <c r="R7162" i="1"/>
  <c r="E7162" i="1"/>
  <c r="R7161" i="1"/>
  <c r="E7161" i="1"/>
  <c r="R7160" i="1"/>
  <c r="E7160" i="1"/>
  <c r="R7159" i="1"/>
  <c r="E7159" i="1"/>
  <c r="R7158" i="1"/>
  <c r="E7158" i="1"/>
  <c r="R7157" i="1"/>
  <c r="E7157" i="1"/>
  <c r="R7156" i="1"/>
  <c r="E7156" i="1"/>
  <c r="R7155" i="1"/>
  <c r="E7155" i="1"/>
  <c r="R7154" i="1"/>
  <c r="E7154" i="1"/>
  <c r="R7153" i="1"/>
  <c r="E7153" i="1"/>
  <c r="R7152" i="1"/>
  <c r="E7152" i="1"/>
  <c r="R7151" i="1"/>
  <c r="E7151" i="1"/>
  <c r="R7150" i="1"/>
  <c r="E7150" i="1"/>
  <c r="R7149" i="1"/>
  <c r="E7149" i="1"/>
  <c r="R7148" i="1"/>
  <c r="E7148" i="1"/>
  <c r="R7147" i="1"/>
  <c r="E7147" i="1"/>
  <c r="R7146" i="1"/>
  <c r="E7146" i="1"/>
  <c r="R7145" i="1"/>
  <c r="E7145" i="1"/>
  <c r="R7144" i="1"/>
  <c r="E7144" i="1"/>
  <c r="R7143" i="1"/>
  <c r="E7143" i="1"/>
  <c r="R7142" i="1"/>
  <c r="E7142" i="1"/>
  <c r="R7141" i="1"/>
  <c r="E7141" i="1"/>
  <c r="R7140" i="1"/>
  <c r="E7140" i="1"/>
  <c r="R7139" i="1"/>
  <c r="E7139" i="1"/>
  <c r="R7138" i="1"/>
  <c r="E7138" i="1"/>
  <c r="R7137" i="1"/>
  <c r="E7137" i="1"/>
  <c r="R7136" i="1"/>
  <c r="E7136" i="1"/>
  <c r="R7135" i="1"/>
  <c r="E7135" i="1"/>
  <c r="R7134" i="1"/>
  <c r="E7134" i="1"/>
  <c r="R7133" i="1"/>
  <c r="E7133" i="1"/>
  <c r="R7132" i="1"/>
  <c r="E7132" i="1"/>
  <c r="R7131" i="1"/>
  <c r="E7131" i="1"/>
  <c r="R7130" i="1"/>
  <c r="E7130" i="1"/>
  <c r="R7129" i="1"/>
  <c r="E7129" i="1"/>
  <c r="R7128" i="1"/>
  <c r="E7128" i="1"/>
  <c r="R7127" i="1"/>
  <c r="E7127" i="1"/>
  <c r="R7126" i="1"/>
  <c r="E7126" i="1"/>
  <c r="R7125" i="1"/>
  <c r="E7125" i="1"/>
  <c r="R7124" i="1"/>
  <c r="E7124" i="1"/>
  <c r="R7123" i="1"/>
  <c r="E7123" i="1"/>
  <c r="R7122" i="1"/>
  <c r="E7122" i="1"/>
  <c r="R7121" i="1"/>
  <c r="E7121" i="1"/>
  <c r="R7120" i="1"/>
  <c r="E7120" i="1"/>
  <c r="R7119" i="1"/>
  <c r="E7119" i="1"/>
  <c r="R7118" i="1"/>
  <c r="E7118" i="1"/>
  <c r="R7117" i="1"/>
  <c r="E7117" i="1"/>
  <c r="R7116" i="1"/>
  <c r="E7116" i="1"/>
  <c r="R7115" i="1"/>
  <c r="E7115" i="1"/>
  <c r="R7114" i="1"/>
  <c r="E7114" i="1"/>
  <c r="R7113" i="1"/>
  <c r="E7113" i="1"/>
  <c r="R7112" i="1"/>
  <c r="E7112" i="1"/>
  <c r="R7111" i="1"/>
  <c r="E7111" i="1"/>
  <c r="R7110" i="1"/>
  <c r="E7110" i="1"/>
  <c r="R7109" i="1"/>
  <c r="E7109" i="1"/>
  <c r="R7108" i="1"/>
  <c r="E7108" i="1"/>
  <c r="R7107" i="1"/>
  <c r="E7107" i="1"/>
  <c r="R7106" i="1"/>
  <c r="E7106" i="1"/>
  <c r="R7105" i="1"/>
  <c r="E7105" i="1"/>
  <c r="R7104" i="1"/>
  <c r="E7104" i="1"/>
  <c r="R7103" i="1"/>
  <c r="E7103" i="1"/>
  <c r="R7102" i="1"/>
  <c r="E7102" i="1"/>
  <c r="R7101" i="1"/>
  <c r="E7101" i="1"/>
  <c r="R7100" i="1"/>
  <c r="E7100" i="1"/>
  <c r="R7099" i="1"/>
  <c r="E7099" i="1"/>
  <c r="R7098" i="1"/>
  <c r="E7098" i="1"/>
  <c r="R7097" i="1"/>
  <c r="E7097" i="1"/>
  <c r="R7096" i="1"/>
  <c r="E7096" i="1"/>
  <c r="R7095" i="1"/>
  <c r="E7095" i="1"/>
  <c r="R7094" i="1"/>
  <c r="E7094" i="1"/>
  <c r="R7093" i="1"/>
  <c r="E7093" i="1"/>
  <c r="R7092" i="1"/>
  <c r="E7092" i="1"/>
  <c r="R7091" i="1"/>
  <c r="E7091" i="1"/>
  <c r="R7090" i="1"/>
  <c r="E7090" i="1"/>
  <c r="R7089" i="1"/>
  <c r="E7089" i="1"/>
  <c r="R7088" i="1"/>
  <c r="E7088" i="1"/>
  <c r="R7087" i="1"/>
  <c r="E7087" i="1"/>
  <c r="R7086" i="1"/>
  <c r="E7086" i="1"/>
  <c r="R7085" i="1"/>
  <c r="E7085" i="1"/>
  <c r="R7084" i="1"/>
  <c r="E7084" i="1"/>
  <c r="R7083" i="1"/>
  <c r="E7083" i="1"/>
  <c r="R7082" i="1"/>
  <c r="E7082" i="1"/>
  <c r="R7081" i="1"/>
  <c r="E7081" i="1"/>
  <c r="R7080" i="1"/>
  <c r="E7080" i="1"/>
  <c r="R7079" i="1"/>
  <c r="E7079" i="1"/>
  <c r="R7078" i="1"/>
  <c r="E7078" i="1"/>
  <c r="R7077" i="1"/>
  <c r="E7077" i="1"/>
  <c r="R7076" i="1"/>
  <c r="E7076" i="1"/>
  <c r="R7075" i="1"/>
  <c r="E7075" i="1"/>
  <c r="R7074" i="1"/>
  <c r="E7074" i="1"/>
  <c r="R7073" i="1"/>
  <c r="E7073" i="1"/>
  <c r="R7072" i="1"/>
  <c r="E7072" i="1"/>
  <c r="R7071" i="1"/>
  <c r="E7071" i="1"/>
  <c r="R7070" i="1"/>
  <c r="E7070" i="1"/>
  <c r="R7069" i="1"/>
  <c r="E7069" i="1"/>
  <c r="R7068" i="1"/>
  <c r="E7068" i="1"/>
  <c r="R7067" i="1"/>
  <c r="E7067" i="1"/>
  <c r="R7066" i="1"/>
  <c r="E7066" i="1"/>
  <c r="R7065" i="1"/>
  <c r="E7065" i="1"/>
  <c r="R7064" i="1"/>
  <c r="E7064" i="1"/>
  <c r="R7063" i="1"/>
  <c r="E7063" i="1"/>
  <c r="R7062" i="1"/>
  <c r="E7062" i="1"/>
  <c r="R7061" i="1"/>
  <c r="E7061" i="1"/>
  <c r="R7060" i="1"/>
  <c r="E7060" i="1"/>
  <c r="R7059" i="1"/>
  <c r="E7059" i="1"/>
  <c r="R7058" i="1"/>
  <c r="E7058" i="1"/>
  <c r="R7057" i="1"/>
  <c r="E7057" i="1"/>
  <c r="R7056" i="1"/>
  <c r="E7056" i="1"/>
  <c r="R7055" i="1"/>
  <c r="E7055" i="1"/>
  <c r="R7054" i="1"/>
  <c r="E7054" i="1"/>
  <c r="R7053" i="1"/>
  <c r="E7053" i="1"/>
  <c r="R7052" i="1"/>
  <c r="E7052" i="1"/>
  <c r="R7051" i="1"/>
  <c r="E7051" i="1"/>
  <c r="R7050" i="1"/>
  <c r="E7050" i="1"/>
  <c r="R7049" i="1"/>
  <c r="E7049" i="1"/>
  <c r="R7048" i="1"/>
  <c r="E7048" i="1"/>
  <c r="R7047" i="1"/>
  <c r="E7047" i="1"/>
  <c r="R7046" i="1"/>
  <c r="E7046" i="1"/>
  <c r="R7045" i="1"/>
  <c r="E7045" i="1"/>
  <c r="R7044" i="1"/>
  <c r="E7044" i="1"/>
  <c r="R7043" i="1"/>
  <c r="E7043" i="1"/>
  <c r="R7042" i="1"/>
  <c r="E7042" i="1"/>
  <c r="R7041" i="1"/>
  <c r="E7041" i="1"/>
  <c r="R7040" i="1"/>
  <c r="E7040" i="1"/>
  <c r="R7039" i="1"/>
  <c r="E7039" i="1"/>
  <c r="R7038" i="1"/>
  <c r="E7038" i="1"/>
  <c r="R7037" i="1"/>
  <c r="E7037" i="1"/>
  <c r="R7036" i="1"/>
  <c r="E7036" i="1"/>
  <c r="R7035" i="1"/>
  <c r="E7035" i="1"/>
  <c r="R7034" i="1"/>
  <c r="E7034" i="1"/>
  <c r="R7033" i="1"/>
  <c r="E7033" i="1"/>
  <c r="R7032" i="1"/>
  <c r="E7032" i="1"/>
  <c r="R7031" i="1"/>
  <c r="E7031" i="1"/>
  <c r="R7030" i="1"/>
  <c r="E7030" i="1"/>
  <c r="R7029" i="1"/>
  <c r="E7029" i="1"/>
  <c r="R7028" i="1"/>
  <c r="E7028" i="1"/>
  <c r="R7027" i="1"/>
  <c r="E7027" i="1"/>
  <c r="R7026" i="1"/>
  <c r="E7026" i="1"/>
  <c r="R7025" i="1"/>
  <c r="E7025" i="1"/>
  <c r="R7024" i="1"/>
  <c r="E7024" i="1"/>
  <c r="R7023" i="1"/>
  <c r="E7023" i="1"/>
  <c r="R7022" i="1"/>
  <c r="E7022" i="1"/>
  <c r="R7021" i="1"/>
  <c r="E7021" i="1"/>
  <c r="R7020" i="1"/>
  <c r="E7020" i="1"/>
  <c r="R7019" i="1"/>
  <c r="E7019" i="1"/>
  <c r="R7018" i="1"/>
  <c r="E7018" i="1"/>
  <c r="R7017" i="1"/>
  <c r="E7017" i="1"/>
  <c r="R7016" i="1"/>
  <c r="E7016" i="1"/>
  <c r="R7015" i="1"/>
  <c r="E7015" i="1"/>
  <c r="R7014" i="1"/>
  <c r="E7014" i="1"/>
  <c r="R7013" i="1"/>
  <c r="E7013" i="1"/>
  <c r="R7012" i="1"/>
  <c r="E7012" i="1"/>
  <c r="R7011" i="1"/>
  <c r="E7011" i="1"/>
  <c r="R7010" i="1"/>
  <c r="E7010" i="1"/>
  <c r="R7009" i="1"/>
  <c r="E7009" i="1"/>
  <c r="R7008" i="1"/>
  <c r="E7008" i="1"/>
  <c r="R7007" i="1"/>
  <c r="E7007" i="1"/>
  <c r="R7006" i="1"/>
  <c r="E7006" i="1"/>
  <c r="R7005" i="1"/>
  <c r="E7005" i="1"/>
  <c r="R7004" i="1"/>
  <c r="E7004" i="1"/>
  <c r="R7003" i="1"/>
  <c r="E7003" i="1"/>
  <c r="R7002" i="1"/>
  <c r="E7002" i="1"/>
  <c r="R7001" i="1"/>
  <c r="E7001" i="1"/>
  <c r="R7000" i="1"/>
  <c r="E7000" i="1"/>
  <c r="R6999" i="1"/>
  <c r="E6999" i="1"/>
  <c r="R6998" i="1"/>
  <c r="E6998" i="1"/>
  <c r="R6997" i="1"/>
  <c r="E6997" i="1"/>
  <c r="R6996" i="1"/>
  <c r="E6996" i="1"/>
  <c r="R6995" i="1"/>
  <c r="E6995" i="1"/>
  <c r="R6994" i="1"/>
  <c r="E6994" i="1"/>
  <c r="R6993" i="1"/>
  <c r="E6993" i="1"/>
  <c r="R6992" i="1"/>
  <c r="E6992" i="1"/>
  <c r="R6991" i="1"/>
  <c r="E6991" i="1"/>
  <c r="R6990" i="1"/>
  <c r="E6990" i="1"/>
  <c r="R6989" i="1"/>
  <c r="E6989" i="1"/>
  <c r="R6988" i="1"/>
  <c r="E6988" i="1"/>
  <c r="R6987" i="1"/>
  <c r="E6987" i="1"/>
  <c r="R6986" i="1"/>
  <c r="E6986" i="1"/>
  <c r="R6985" i="1"/>
  <c r="E6985" i="1"/>
  <c r="R6984" i="1"/>
  <c r="E6984" i="1"/>
  <c r="R6983" i="1"/>
  <c r="E6983" i="1"/>
  <c r="R6982" i="1"/>
  <c r="E6982" i="1"/>
  <c r="R6981" i="1"/>
  <c r="E6981" i="1"/>
  <c r="R6980" i="1"/>
  <c r="E6980" i="1"/>
  <c r="R6979" i="1"/>
  <c r="E6979" i="1"/>
  <c r="R6978" i="1"/>
  <c r="E6978" i="1"/>
  <c r="R6977" i="1"/>
  <c r="E6977" i="1"/>
  <c r="R6976" i="1"/>
  <c r="E6976" i="1"/>
  <c r="R6975" i="1"/>
  <c r="E6975" i="1"/>
  <c r="R6974" i="1"/>
  <c r="E6974" i="1"/>
  <c r="R6973" i="1"/>
  <c r="E6973" i="1"/>
  <c r="R6972" i="1"/>
  <c r="E6972" i="1"/>
  <c r="R6971" i="1"/>
  <c r="E6971" i="1"/>
  <c r="R6970" i="1"/>
  <c r="E6970" i="1"/>
  <c r="R6969" i="1"/>
  <c r="E6969" i="1"/>
  <c r="R6968" i="1"/>
  <c r="E6968" i="1"/>
  <c r="R6967" i="1"/>
  <c r="E6967" i="1"/>
  <c r="R6966" i="1"/>
  <c r="E6966" i="1"/>
  <c r="R6965" i="1"/>
  <c r="E6965" i="1"/>
  <c r="R6964" i="1"/>
  <c r="E6964" i="1"/>
  <c r="R6963" i="1"/>
  <c r="E6963" i="1"/>
  <c r="R6962" i="1"/>
  <c r="E6962" i="1"/>
  <c r="R6961" i="1"/>
  <c r="E6961" i="1"/>
  <c r="R6960" i="1"/>
  <c r="E6960" i="1"/>
  <c r="R6959" i="1"/>
  <c r="E6959" i="1"/>
  <c r="R6958" i="1"/>
  <c r="E6958" i="1"/>
  <c r="R6957" i="1"/>
  <c r="E6957" i="1"/>
  <c r="R6956" i="1"/>
  <c r="E6956" i="1"/>
  <c r="R6955" i="1"/>
  <c r="E6955" i="1"/>
  <c r="R6954" i="1"/>
  <c r="E6954" i="1"/>
  <c r="R6953" i="1"/>
  <c r="E6953" i="1"/>
  <c r="R6952" i="1"/>
  <c r="E6952" i="1"/>
  <c r="R6951" i="1"/>
  <c r="E6951" i="1"/>
  <c r="R6950" i="1"/>
  <c r="E6950" i="1"/>
  <c r="R6949" i="1"/>
  <c r="E6949" i="1"/>
  <c r="R6948" i="1"/>
  <c r="E6948" i="1"/>
  <c r="R6947" i="1"/>
  <c r="E6947" i="1"/>
  <c r="R6946" i="1"/>
  <c r="E6946" i="1"/>
  <c r="R6945" i="1"/>
  <c r="E6945" i="1"/>
  <c r="R6944" i="1"/>
  <c r="E6944" i="1"/>
  <c r="R6943" i="1"/>
  <c r="E6943" i="1"/>
  <c r="R6942" i="1"/>
  <c r="E6942" i="1"/>
  <c r="R6941" i="1"/>
  <c r="E6941" i="1"/>
  <c r="R6940" i="1"/>
  <c r="E6940" i="1"/>
  <c r="R6939" i="1"/>
  <c r="E6939" i="1"/>
  <c r="R6938" i="1"/>
  <c r="E6938" i="1"/>
  <c r="R6937" i="1"/>
  <c r="E6937" i="1"/>
  <c r="R6936" i="1"/>
  <c r="E6936" i="1"/>
  <c r="R6935" i="1"/>
  <c r="E6935" i="1"/>
  <c r="R6934" i="1"/>
  <c r="E6934" i="1"/>
  <c r="R6933" i="1"/>
  <c r="E6933" i="1"/>
  <c r="R6932" i="1"/>
  <c r="E6932" i="1"/>
  <c r="R6931" i="1"/>
  <c r="E6931" i="1"/>
  <c r="R6930" i="1"/>
  <c r="E6930" i="1"/>
  <c r="R6929" i="1"/>
  <c r="E6929" i="1"/>
  <c r="R6928" i="1"/>
  <c r="E6928" i="1"/>
  <c r="R6927" i="1"/>
  <c r="E6927" i="1"/>
  <c r="R6926" i="1"/>
  <c r="E6926" i="1"/>
  <c r="R6925" i="1"/>
  <c r="E6925" i="1"/>
  <c r="R6924" i="1"/>
  <c r="E6924" i="1"/>
  <c r="R6923" i="1"/>
  <c r="E6923" i="1"/>
  <c r="R6922" i="1"/>
  <c r="E6922" i="1"/>
  <c r="R6921" i="1"/>
  <c r="E6921" i="1"/>
  <c r="R6920" i="1"/>
  <c r="E6920" i="1"/>
  <c r="R6919" i="1"/>
  <c r="E6919" i="1"/>
  <c r="R6918" i="1"/>
  <c r="E6918" i="1"/>
  <c r="R6917" i="1"/>
  <c r="E6917" i="1"/>
  <c r="R6916" i="1"/>
  <c r="E6916" i="1"/>
  <c r="R6915" i="1"/>
  <c r="E6915" i="1"/>
  <c r="R6914" i="1"/>
  <c r="E6914" i="1"/>
  <c r="R6913" i="1"/>
  <c r="E6913" i="1"/>
  <c r="R6912" i="1"/>
  <c r="E6912" i="1"/>
  <c r="R6911" i="1"/>
  <c r="E6911" i="1"/>
  <c r="R6910" i="1"/>
  <c r="E6910" i="1"/>
  <c r="R6909" i="1"/>
  <c r="E6909" i="1"/>
  <c r="R6908" i="1"/>
  <c r="E6908" i="1"/>
  <c r="R6907" i="1"/>
  <c r="E6907" i="1"/>
  <c r="R6906" i="1"/>
  <c r="E6906" i="1"/>
  <c r="R6905" i="1"/>
  <c r="E6905" i="1"/>
  <c r="R6904" i="1"/>
  <c r="E6904" i="1"/>
  <c r="R6903" i="1"/>
  <c r="E6903" i="1"/>
  <c r="R6902" i="1"/>
  <c r="E6902" i="1"/>
  <c r="R6901" i="1"/>
  <c r="E6901" i="1"/>
  <c r="R6900" i="1"/>
  <c r="E6900" i="1"/>
  <c r="R6899" i="1"/>
  <c r="E6899" i="1"/>
  <c r="R6898" i="1"/>
  <c r="E6898" i="1"/>
  <c r="R6897" i="1"/>
  <c r="E6897" i="1"/>
  <c r="R6896" i="1"/>
  <c r="E6896" i="1"/>
  <c r="R6895" i="1"/>
  <c r="E6895" i="1"/>
  <c r="R6894" i="1"/>
  <c r="E6894" i="1"/>
  <c r="R6893" i="1"/>
  <c r="E6893" i="1"/>
  <c r="R6892" i="1"/>
  <c r="E6892" i="1"/>
  <c r="R6891" i="1"/>
  <c r="E6891" i="1"/>
  <c r="R6890" i="1"/>
  <c r="E6890" i="1"/>
  <c r="R6889" i="1"/>
  <c r="E6889" i="1"/>
  <c r="R6888" i="1"/>
  <c r="E6888" i="1"/>
  <c r="R6887" i="1"/>
  <c r="E6887" i="1"/>
  <c r="R6886" i="1"/>
  <c r="E6886" i="1"/>
  <c r="R6885" i="1"/>
  <c r="E6885" i="1"/>
  <c r="R6884" i="1"/>
  <c r="E6884" i="1"/>
  <c r="R6883" i="1"/>
  <c r="E6883" i="1"/>
  <c r="R6882" i="1"/>
  <c r="E6882" i="1"/>
  <c r="R6881" i="1"/>
  <c r="E6881" i="1"/>
  <c r="R6880" i="1"/>
  <c r="E6880" i="1"/>
  <c r="R6879" i="1"/>
  <c r="E6879" i="1"/>
  <c r="R6878" i="1"/>
  <c r="E6878" i="1"/>
  <c r="R6877" i="1"/>
  <c r="E6877" i="1"/>
  <c r="R6876" i="1"/>
  <c r="E6876" i="1"/>
  <c r="R6875" i="1"/>
  <c r="E6875" i="1"/>
  <c r="R6874" i="1"/>
  <c r="E6874" i="1"/>
  <c r="R6873" i="1"/>
  <c r="E6873" i="1"/>
  <c r="R6872" i="1"/>
  <c r="E6872" i="1"/>
  <c r="R6871" i="1"/>
  <c r="E6871" i="1"/>
  <c r="R6870" i="1"/>
  <c r="E6870" i="1"/>
  <c r="R6869" i="1"/>
  <c r="E6869" i="1"/>
  <c r="R6868" i="1"/>
  <c r="E6868" i="1"/>
  <c r="R6867" i="1"/>
  <c r="E6867" i="1"/>
  <c r="R6866" i="1"/>
  <c r="E6866" i="1"/>
  <c r="R6865" i="1"/>
  <c r="E6865" i="1"/>
  <c r="R6864" i="1"/>
  <c r="E6864" i="1"/>
  <c r="R6863" i="1"/>
  <c r="E6863" i="1"/>
  <c r="R6862" i="1"/>
  <c r="E6862" i="1"/>
  <c r="R6861" i="1"/>
  <c r="E6861" i="1"/>
  <c r="R6860" i="1"/>
  <c r="E6860" i="1"/>
  <c r="R6859" i="1"/>
  <c r="E6859" i="1"/>
  <c r="R6858" i="1"/>
  <c r="E6858" i="1"/>
  <c r="R6857" i="1"/>
  <c r="E6857" i="1"/>
  <c r="R6856" i="1"/>
  <c r="E6856" i="1"/>
  <c r="R6855" i="1"/>
  <c r="E6855" i="1"/>
  <c r="R6854" i="1"/>
  <c r="E6854" i="1"/>
  <c r="R6853" i="1"/>
  <c r="E6853" i="1"/>
  <c r="R6852" i="1"/>
  <c r="E6852" i="1"/>
  <c r="R6851" i="1"/>
  <c r="E6851" i="1"/>
  <c r="R6850" i="1"/>
  <c r="E6850" i="1"/>
  <c r="R6849" i="1"/>
  <c r="E6849" i="1"/>
  <c r="R6848" i="1"/>
  <c r="E6848" i="1"/>
  <c r="R6847" i="1"/>
  <c r="E6847" i="1"/>
  <c r="R6846" i="1"/>
  <c r="E6846" i="1"/>
  <c r="R6845" i="1"/>
  <c r="E6845" i="1"/>
  <c r="R6844" i="1"/>
  <c r="E6844" i="1"/>
  <c r="R6843" i="1"/>
  <c r="E6843" i="1"/>
  <c r="R6842" i="1"/>
  <c r="E6842" i="1"/>
  <c r="R6841" i="1"/>
  <c r="E6841" i="1"/>
  <c r="R6840" i="1"/>
  <c r="E6840" i="1"/>
  <c r="R6839" i="1"/>
  <c r="E6839" i="1"/>
  <c r="R6838" i="1"/>
  <c r="E6838" i="1"/>
  <c r="R6837" i="1"/>
  <c r="E6837" i="1"/>
  <c r="R6836" i="1"/>
  <c r="E6836" i="1"/>
  <c r="R6835" i="1"/>
  <c r="E6835" i="1"/>
  <c r="R6834" i="1"/>
  <c r="E6834" i="1"/>
  <c r="R6833" i="1"/>
  <c r="E6833" i="1"/>
  <c r="R6832" i="1"/>
  <c r="E6832" i="1"/>
  <c r="R6831" i="1"/>
  <c r="E6831" i="1"/>
  <c r="R6830" i="1"/>
  <c r="E6830" i="1"/>
  <c r="R6829" i="1"/>
  <c r="E6829" i="1"/>
  <c r="R6828" i="1"/>
  <c r="E6828" i="1"/>
  <c r="R6827" i="1"/>
  <c r="E6827" i="1"/>
  <c r="R6826" i="1"/>
  <c r="E6826" i="1"/>
  <c r="R6825" i="1"/>
  <c r="E6825" i="1"/>
  <c r="R6824" i="1"/>
  <c r="E6824" i="1"/>
  <c r="R6823" i="1"/>
  <c r="E6823" i="1"/>
  <c r="R6822" i="1"/>
  <c r="E6822" i="1"/>
  <c r="R6821" i="1"/>
  <c r="E6821" i="1"/>
  <c r="R6820" i="1"/>
  <c r="E6820" i="1"/>
  <c r="R6819" i="1"/>
  <c r="E6819" i="1"/>
  <c r="R6818" i="1"/>
  <c r="E6818" i="1"/>
  <c r="R6817" i="1"/>
  <c r="E6817" i="1"/>
  <c r="R6816" i="1"/>
  <c r="E6816" i="1"/>
  <c r="R6815" i="1"/>
  <c r="E6815" i="1"/>
  <c r="R6814" i="1"/>
  <c r="E6814" i="1"/>
  <c r="R6813" i="1"/>
  <c r="E6813" i="1"/>
  <c r="R6812" i="1"/>
  <c r="E6812" i="1"/>
  <c r="R6811" i="1"/>
  <c r="E6811" i="1"/>
  <c r="R6810" i="1"/>
  <c r="E6810" i="1"/>
  <c r="R6809" i="1"/>
  <c r="E6809" i="1"/>
  <c r="R6808" i="1"/>
  <c r="E6808" i="1"/>
  <c r="R6807" i="1"/>
  <c r="E6807" i="1"/>
  <c r="R6806" i="1"/>
  <c r="E6806" i="1"/>
  <c r="R6805" i="1"/>
  <c r="E6805" i="1"/>
  <c r="R6804" i="1"/>
  <c r="E6804" i="1"/>
  <c r="R6803" i="1"/>
  <c r="E6803" i="1"/>
  <c r="R6802" i="1"/>
  <c r="E6802" i="1"/>
  <c r="R6801" i="1"/>
  <c r="E6801" i="1"/>
  <c r="R6800" i="1"/>
  <c r="E6800" i="1"/>
  <c r="R6799" i="1"/>
  <c r="E6799" i="1"/>
  <c r="R6798" i="1"/>
  <c r="E6798" i="1"/>
  <c r="R6797" i="1"/>
  <c r="E6797" i="1"/>
  <c r="R6796" i="1"/>
  <c r="E6796" i="1"/>
  <c r="R6795" i="1"/>
  <c r="E6795" i="1"/>
  <c r="R6794" i="1"/>
  <c r="E6794" i="1"/>
  <c r="R6793" i="1"/>
  <c r="E6793" i="1"/>
  <c r="R6792" i="1"/>
  <c r="E6792" i="1"/>
  <c r="R6791" i="1"/>
  <c r="E6791" i="1"/>
  <c r="R6790" i="1"/>
  <c r="E6790" i="1"/>
  <c r="R6789" i="1"/>
  <c r="E6789" i="1"/>
  <c r="R6788" i="1"/>
  <c r="E6788" i="1"/>
  <c r="R6787" i="1"/>
  <c r="E6787" i="1"/>
  <c r="R6786" i="1"/>
  <c r="E6786" i="1"/>
  <c r="R6785" i="1"/>
  <c r="E6785" i="1"/>
  <c r="R6784" i="1"/>
  <c r="E6784" i="1"/>
  <c r="R6783" i="1"/>
  <c r="E6783" i="1"/>
  <c r="R6782" i="1"/>
  <c r="E6782" i="1"/>
  <c r="R6781" i="1"/>
  <c r="E6781" i="1"/>
  <c r="R6780" i="1"/>
  <c r="E6780" i="1"/>
  <c r="R6779" i="1"/>
  <c r="E6779" i="1"/>
  <c r="R6778" i="1"/>
  <c r="E6778" i="1"/>
  <c r="R6777" i="1"/>
  <c r="E6777" i="1"/>
  <c r="R6776" i="1"/>
  <c r="E6776" i="1"/>
  <c r="R6775" i="1"/>
  <c r="E6775" i="1"/>
  <c r="R6774" i="1"/>
  <c r="E6774" i="1"/>
  <c r="R6773" i="1"/>
  <c r="E6773" i="1"/>
  <c r="R6772" i="1"/>
  <c r="E6772" i="1"/>
  <c r="R6771" i="1"/>
  <c r="E6771" i="1"/>
  <c r="R6770" i="1"/>
  <c r="E6770" i="1"/>
  <c r="R6769" i="1"/>
  <c r="E6769" i="1"/>
  <c r="R6768" i="1"/>
  <c r="E6768" i="1"/>
  <c r="R6767" i="1"/>
  <c r="E6767" i="1"/>
  <c r="R6766" i="1"/>
  <c r="E6766" i="1"/>
  <c r="R6765" i="1"/>
  <c r="E6765" i="1"/>
  <c r="R6764" i="1"/>
  <c r="E6764" i="1"/>
  <c r="R6763" i="1"/>
  <c r="E6763" i="1"/>
  <c r="R6762" i="1"/>
  <c r="E6762" i="1"/>
  <c r="R6761" i="1"/>
  <c r="E6761" i="1"/>
  <c r="R6760" i="1"/>
  <c r="E6760" i="1"/>
  <c r="R6759" i="1"/>
  <c r="E6759" i="1"/>
  <c r="R6758" i="1"/>
  <c r="E6758" i="1"/>
  <c r="R6757" i="1"/>
  <c r="E6757" i="1"/>
  <c r="R6756" i="1"/>
  <c r="E6756" i="1"/>
  <c r="R6755" i="1"/>
  <c r="E6755" i="1"/>
  <c r="R6754" i="1"/>
  <c r="E6754" i="1"/>
  <c r="R6753" i="1"/>
  <c r="E6753" i="1"/>
  <c r="R6752" i="1"/>
  <c r="E6752" i="1"/>
  <c r="R6751" i="1"/>
  <c r="E6751" i="1"/>
  <c r="R6750" i="1"/>
  <c r="E6750" i="1"/>
  <c r="R6749" i="1"/>
  <c r="E6749" i="1"/>
  <c r="R6748" i="1"/>
  <c r="E6748" i="1"/>
  <c r="R6747" i="1"/>
  <c r="E6747" i="1"/>
  <c r="R6746" i="1"/>
  <c r="E6746" i="1"/>
  <c r="R6745" i="1"/>
  <c r="E6745" i="1"/>
  <c r="R6744" i="1"/>
  <c r="E6744" i="1"/>
  <c r="R6743" i="1"/>
  <c r="E6743" i="1"/>
  <c r="R6742" i="1"/>
  <c r="E6742" i="1"/>
  <c r="R6741" i="1"/>
  <c r="E6741" i="1"/>
  <c r="R6740" i="1"/>
  <c r="E6740" i="1"/>
  <c r="R6739" i="1"/>
  <c r="E6739" i="1"/>
  <c r="R6738" i="1"/>
  <c r="E6738" i="1"/>
  <c r="R6737" i="1"/>
  <c r="E6737" i="1"/>
  <c r="R6736" i="1"/>
  <c r="E6736" i="1"/>
  <c r="R6735" i="1"/>
  <c r="E6735" i="1"/>
  <c r="R6734" i="1"/>
  <c r="E6734" i="1"/>
  <c r="R6733" i="1"/>
  <c r="E6733" i="1"/>
  <c r="R6732" i="1"/>
  <c r="E6732" i="1"/>
  <c r="R6731" i="1"/>
  <c r="E6731" i="1"/>
  <c r="R6730" i="1"/>
  <c r="E6730" i="1"/>
  <c r="R6729" i="1"/>
  <c r="E6729" i="1"/>
  <c r="R6728" i="1"/>
  <c r="E6728" i="1"/>
  <c r="R6727" i="1"/>
  <c r="E6727" i="1"/>
  <c r="R6726" i="1"/>
  <c r="E6726" i="1"/>
  <c r="R6725" i="1"/>
  <c r="E6725" i="1"/>
  <c r="R6724" i="1"/>
  <c r="E6724" i="1"/>
  <c r="R6723" i="1"/>
  <c r="E6723" i="1"/>
  <c r="R6722" i="1"/>
  <c r="E6722" i="1"/>
  <c r="R6721" i="1"/>
  <c r="E6721" i="1"/>
  <c r="R6720" i="1"/>
  <c r="E6720" i="1"/>
  <c r="R6719" i="1"/>
  <c r="E6719" i="1"/>
  <c r="R6718" i="1"/>
  <c r="E6718" i="1"/>
  <c r="R6717" i="1"/>
  <c r="E6717" i="1"/>
  <c r="R6716" i="1"/>
  <c r="E6716" i="1"/>
  <c r="R6715" i="1"/>
  <c r="E6715" i="1"/>
  <c r="R6714" i="1"/>
  <c r="E6714" i="1"/>
  <c r="R6713" i="1"/>
  <c r="E6713" i="1"/>
  <c r="R6712" i="1"/>
  <c r="E6712" i="1"/>
  <c r="R6711" i="1"/>
  <c r="E6711" i="1"/>
  <c r="R6710" i="1"/>
  <c r="E6710" i="1"/>
  <c r="R6709" i="1"/>
  <c r="E6709" i="1"/>
  <c r="R6708" i="1"/>
  <c r="E6708" i="1"/>
  <c r="R6707" i="1"/>
  <c r="E6707" i="1"/>
  <c r="R6706" i="1"/>
  <c r="E6706" i="1"/>
  <c r="R6705" i="1"/>
  <c r="E6705" i="1"/>
  <c r="R6704" i="1"/>
  <c r="E6704" i="1"/>
  <c r="R6703" i="1"/>
  <c r="E6703" i="1"/>
  <c r="R6702" i="1"/>
  <c r="E6702" i="1"/>
  <c r="R6701" i="1"/>
  <c r="E6701" i="1"/>
  <c r="R6700" i="1"/>
  <c r="E6700" i="1"/>
  <c r="R6699" i="1"/>
  <c r="E6699" i="1"/>
  <c r="R6698" i="1"/>
  <c r="E6698" i="1"/>
  <c r="R6697" i="1"/>
  <c r="E6697" i="1"/>
  <c r="R6696" i="1"/>
  <c r="E6696" i="1"/>
  <c r="R6695" i="1"/>
  <c r="E6695" i="1"/>
  <c r="R6694" i="1"/>
  <c r="E6694" i="1"/>
  <c r="R6693" i="1"/>
  <c r="E6693" i="1"/>
  <c r="R6692" i="1"/>
  <c r="E6692" i="1"/>
  <c r="R6691" i="1"/>
  <c r="E6691" i="1"/>
  <c r="R6690" i="1"/>
  <c r="E6690" i="1"/>
  <c r="R6689" i="1"/>
  <c r="E6689" i="1"/>
  <c r="R6688" i="1"/>
  <c r="E6688" i="1"/>
  <c r="R6687" i="1"/>
  <c r="E6687" i="1"/>
  <c r="R6686" i="1"/>
  <c r="E6686" i="1"/>
  <c r="R6685" i="1"/>
  <c r="E6685" i="1"/>
  <c r="R6684" i="1"/>
  <c r="E6684" i="1"/>
  <c r="R6683" i="1"/>
  <c r="E6683" i="1"/>
  <c r="R6682" i="1"/>
  <c r="E6682" i="1"/>
  <c r="R6681" i="1"/>
  <c r="E6681" i="1"/>
  <c r="R6680" i="1"/>
  <c r="E6680" i="1"/>
  <c r="R6679" i="1"/>
  <c r="E6679" i="1"/>
  <c r="R6678" i="1"/>
  <c r="E6678" i="1"/>
  <c r="R6677" i="1"/>
  <c r="E6677" i="1"/>
  <c r="R6676" i="1"/>
  <c r="E6676" i="1"/>
  <c r="R6675" i="1"/>
  <c r="E6675" i="1"/>
  <c r="R6674" i="1"/>
  <c r="E6674" i="1"/>
  <c r="R6673" i="1"/>
  <c r="E6673" i="1"/>
  <c r="R6672" i="1"/>
  <c r="E6672" i="1"/>
  <c r="R6671" i="1"/>
  <c r="E6671" i="1"/>
  <c r="R6670" i="1"/>
  <c r="E6670" i="1"/>
  <c r="R6669" i="1"/>
  <c r="E6669" i="1"/>
  <c r="R6668" i="1"/>
  <c r="E6668" i="1"/>
  <c r="R6667" i="1"/>
  <c r="E6667" i="1"/>
  <c r="R6666" i="1"/>
  <c r="E6666" i="1"/>
  <c r="R6665" i="1"/>
  <c r="E6665" i="1"/>
  <c r="R6664" i="1"/>
  <c r="E6664" i="1"/>
  <c r="R6663" i="1"/>
  <c r="E6663" i="1"/>
  <c r="R6662" i="1"/>
  <c r="E6662" i="1"/>
  <c r="R6661" i="1"/>
  <c r="E6661" i="1"/>
  <c r="R6660" i="1"/>
  <c r="E6660" i="1"/>
  <c r="R6659" i="1"/>
  <c r="E6659" i="1"/>
  <c r="R6658" i="1"/>
  <c r="E6658" i="1"/>
  <c r="R6657" i="1"/>
  <c r="E6657" i="1"/>
  <c r="R6656" i="1"/>
  <c r="E6656" i="1"/>
  <c r="R6655" i="1"/>
  <c r="E6655" i="1"/>
  <c r="R6654" i="1"/>
  <c r="E6654" i="1"/>
  <c r="R6653" i="1"/>
  <c r="E6653" i="1"/>
  <c r="R6652" i="1"/>
  <c r="E6652" i="1"/>
  <c r="R6651" i="1"/>
  <c r="E6651" i="1"/>
  <c r="R6650" i="1"/>
  <c r="E6650" i="1"/>
  <c r="R6649" i="1"/>
  <c r="E6649" i="1"/>
  <c r="R6648" i="1"/>
  <c r="E6648" i="1"/>
  <c r="R6647" i="1"/>
  <c r="E6647" i="1"/>
  <c r="R6646" i="1"/>
  <c r="E6646" i="1"/>
  <c r="R6645" i="1"/>
  <c r="E6645" i="1"/>
  <c r="R6644" i="1"/>
  <c r="E6644" i="1"/>
  <c r="R6643" i="1"/>
  <c r="E6643" i="1"/>
  <c r="R6642" i="1"/>
  <c r="E6642" i="1"/>
  <c r="R6641" i="1"/>
  <c r="E6641" i="1"/>
  <c r="R6640" i="1"/>
  <c r="E6640" i="1"/>
  <c r="R6639" i="1"/>
  <c r="E6639" i="1"/>
  <c r="R6638" i="1"/>
  <c r="E6638" i="1"/>
  <c r="R6637" i="1"/>
  <c r="E6637" i="1"/>
  <c r="R6636" i="1"/>
  <c r="E6636" i="1"/>
  <c r="R6635" i="1"/>
  <c r="E6635" i="1"/>
  <c r="R6634" i="1"/>
  <c r="E6634" i="1"/>
  <c r="R6633" i="1"/>
  <c r="E6633" i="1"/>
  <c r="R6632" i="1"/>
  <c r="E6632" i="1"/>
  <c r="R6631" i="1"/>
  <c r="E6631" i="1"/>
  <c r="R6630" i="1"/>
  <c r="E6630" i="1"/>
  <c r="R6629" i="1"/>
  <c r="E6629" i="1"/>
  <c r="R6628" i="1"/>
  <c r="E6628" i="1"/>
  <c r="R6627" i="1"/>
  <c r="E6627" i="1"/>
  <c r="R6626" i="1"/>
  <c r="E6626" i="1"/>
  <c r="R6625" i="1"/>
  <c r="E6625" i="1"/>
  <c r="R6624" i="1"/>
  <c r="E6624" i="1"/>
  <c r="R6623" i="1"/>
  <c r="E6623" i="1"/>
  <c r="R6622" i="1"/>
  <c r="E6622" i="1"/>
  <c r="R6621" i="1"/>
  <c r="E6621" i="1"/>
  <c r="R6620" i="1"/>
  <c r="E6620" i="1"/>
  <c r="R6619" i="1"/>
  <c r="E6619" i="1"/>
  <c r="R6618" i="1"/>
  <c r="E6618" i="1"/>
  <c r="R6617" i="1"/>
  <c r="E6617" i="1"/>
  <c r="R6616" i="1"/>
  <c r="E6616" i="1"/>
  <c r="R6615" i="1"/>
  <c r="E6615" i="1"/>
  <c r="R6614" i="1"/>
  <c r="E6614" i="1"/>
  <c r="R6613" i="1"/>
  <c r="E6613" i="1"/>
  <c r="R6612" i="1"/>
  <c r="E6612" i="1"/>
  <c r="R6611" i="1"/>
  <c r="E6611" i="1"/>
  <c r="R6610" i="1"/>
  <c r="E6610" i="1"/>
  <c r="R6609" i="1"/>
  <c r="E6609" i="1"/>
  <c r="R6608" i="1"/>
  <c r="E6608" i="1"/>
  <c r="R6607" i="1"/>
  <c r="E6607" i="1"/>
  <c r="R6606" i="1"/>
  <c r="E6606" i="1"/>
  <c r="R6605" i="1"/>
  <c r="E6605" i="1"/>
  <c r="R6604" i="1"/>
  <c r="E6604" i="1"/>
  <c r="R6603" i="1"/>
  <c r="E6603" i="1"/>
  <c r="R6602" i="1"/>
  <c r="E6602" i="1"/>
  <c r="R6601" i="1"/>
  <c r="E6601" i="1"/>
  <c r="R6600" i="1"/>
  <c r="E6600" i="1"/>
  <c r="R6599" i="1"/>
  <c r="E6599" i="1"/>
  <c r="R6598" i="1"/>
  <c r="E6598" i="1"/>
  <c r="R6597" i="1"/>
  <c r="E6597" i="1"/>
  <c r="R6596" i="1"/>
  <c r="E6596" i="1"/>
  <c r="R6595" i="1"/>
  <c r="E6595" i="1"/>
  <c r="R6594" i="1"/>
  <c r="E6594" i="1"/>
  <c r="R6593" i="1"/>
  <c r="E6593" i="1"/>
  <c r="R6592" i="1"/>
  <c r="E6592" i="1"/>
  <c r="R6591" i="1"/>
  <c r="E6591" i="1"/>
  <c r="R6590" i="1"/>
  <c r="E6590" i="1"/>
  <c r="R6589" i="1"/>
  <c r="E6589" i="1"/>
  <c r="R6588" i="1"/>
  <c r="E6588" i="1"/>
  <c r="R6587" i="1"/>
  <c r="E6587" i="1"/>
  <c r="R6586" i="1"/>
  <c r="E6586" i="1"/>
  <c r="R6585" i="1"/>
  <c r="E6585" i="1"/>
  <c r="R6584" i="1"/>
  <c r="E6584" i="1"/>
  <c r="R6583" i="1"/>
  <c r="E6583" i="1"/>
  <c r="R6582" i="1"/>
  <c r="E6582" i="1"/>
  <c r="R6581" i="1"/>
  <c r="E6581" i="1"/>
  <c r="R6580" i="1"/>
  <c r="E6580" i="1"/>
  <c r="R6579" i="1"/>
  <c r="E6579" i="1"/>
  <c r="R6578" i="1"/>
  <c r="E6578" i="1"/>
  <c r="R6577" i="1"/>
  <c r="E6577" i="1"/>
  <c r="R6576" i="1"/>
  <c r="E6576" i="1"/>
  <c r="R6575" i="1"/>
  <c r="E6575" i="1"/>
  <c r="R6574" i="1"/>
  <c r="E6574" i="1"/>
  <c r="R6573" i="1"/>
  <c r="E6573" i="1"/>
  <c r="R6572" i="1"/>
  <c r="E6572" i="1"/>
  <c r="R6571" i="1"/>
  <c r="E6571" i="1"/>
  <c r="R6570" i="1"/>
  <c r="E6570" i="1"/>
  <c r="R6569" i="1"/>
  <c r="E6569" i="1"/>
  <c r="R6568" i="1"/>
  <c r="E6568" i="1"/>
  <c r="R6567" i="1"/>
  <c r="E6567" i="1"/>
  <c r="R6566" i="1"/>
  <c r="E6566" i="1"/>
  <c r="R6565" i="1"/>
  <c r="E6565" i="1"/>
  <c r="R6564" i="1"/>
  <c r="E6564" i="1"/>
  <c r="R6563" i="1"/>
  <c r="E6563" i="1"/>
  <c r="R6562" i="1"/>
  <c r="E6562" i="1"/>
  <c r="R6561" i="1"/>
  <c r="E6561" i="1"/>
  <c r="R6560" i="1"/>
  <c r="E6560" i="1"/>
  <c r="R6559" i="1"/>
  <c r="E6559" i="1"/>
  <c r="R6558" i="1"/>
  <c r="E6558" i="1"/>
  <c r="R6557" i="1"/>
  <c r="E6557" i="1"/>
  <c r="R6556" i="1"/>
  <c r="E6556" i="1"/>
  <c r="R6555" i="1"/>
  <c r="E6555" i="1"/>
  <c r="R6554" i="1"/>
  <c r="E6554" i="1"/>
  <c r="R6553" i="1"/>
  <c r="E6553" i="1"/>
  <c r="R6552" i="1"/>
  <c r="E6552" i="1"/>
  <c r="R6551" i="1"/>
  <c r="E6551" i="1"/>
  <c r="R6550" i="1"/>
  <c r="E6550" i="1"/>
  <c r="R6549" i="1"/>
  <c r="E6549" i="1"/>
  <c r="R6548" i="1"/>
  <c r="E6548" i="1"/>
  <c r="R6547" i="1"/>
  <c r="E6547" i="1"/>
  <c r="R6546" i="1"/>
  <c r="E6546" i="1"/>
  <c r="R6545" i="1"/>
  <c r="E6545" i="1"/>
  <c r="R6544" i="1"/>
  <c r="E6544" i="1"/>
  <c r="R6543" i="1"/>
  <c r="E6543" i="1"/>
  <c r="R6542" i="1"/>
  <c r="E6542" i="1"/>
  <c r="R6541" i="1"/>
  <c r="E6541" i="1"/>
  <c r="R6540" i="1"/>
  <c r="E6540" i="1"/>
  <c r="R6539" i="1"/>
  <c r="E6539" i="1"/>
  <c r="R6538" i="1"/>
  <c r="E6538" i="1"/>
  <c r="R6537" i="1"/>
  <c r="E6537" i="1"/>
  <c r="R6536" i="1"/>
  <c r="E6536" i="1"/>
  <c r="R6535" i="1"/>
  <c r="E6535" i="1"/>
  <c r="R6534" i="1"/>
  <c r="E6534" i="1"/>
  <c r="R6533" i="1"/>
  <c r="E6533" i="1"/>
  <c r="R6532" i="1"/>
  <c r="E6532" i="1"/>
  <c r="R6531" i="1"/>
  <c r="E6531" i="1"/>
  <c r="R6530" i="1"/>
  <c r="E6530" i="1"/>
  <c r="R6529" i="1"/>
  <c r="E6529" i="1"/>
  <c r="R6528" i="1"/>
  <c r="E6528" i="1"/>
  <c r="R6527" i="1"/>
  <c r="E6527" i="1"/>
  <c r="R6526" i="1"/>
  <c r="E6526" i="1"/>
  <c r="R6525" i="1"/>
  <c r="E6525" i="1"/>
  <c r="R6524" i="1"/>
  <c r="E6524" i="1"/>
  <c r="R6523" i="1"/>
  <c r="E6523" i="1"/>
  <c r="R6522" i="1"/>
  <c r="E6522" i="1"/>
  <c r="R6521" i="1"/>
  <c r="E6521" i="1"/>
  <c r="R6520" i="1"/>
  <c r="E6520" i="1"/>
  <c r="R6519" i="1"/>
  <c r="E6519" i="1"/>
  <c r="R6518" i="1"/>
  <c r="E6518" i="1"/>
  <c r="R6517" i="1"/>
  <c r="E6517" i="1"/>
  <c r="R6516" i="1"/>
  <c r="E6516" i="1"/>
  <c r="R6515" i="1"/>
  <c r="E6515" i="1"/>
  <c r="R6514" i="1"/>
  <c r="E6514" i="1"/>
  <c r="R6513" i="1"/>
  <c r="E6513" i="1"/>
  <c r="R6512" i="1"/>
  <c r="E6512" i="1"/>
  <c r="R6511" i="1"/>
  <c r="E6511" i="1"/>
  <c r="R6510" i="1"/>
  <c r="E6510" i="1"/>
  <c r="R6509" i="1"/>
  <c r="E6509" i="1"/>
  <c r="R6508" i="1"/>
  <c r="E6508" i="1"/>
  <c r="R6507" i="1"/>
  <c r="E6507" i="1"/>
  <c r="R6506" i="1"/>
  <c r="E6506" i="1"/>
  <c r="R6505" i="1"/>
  <c r="E6505" i="1"/>
  <c r="R6504" i="1"/>
  <c r="E6504" i="1"/>
  <c r="R6503" i="1"/>
  <c r="E6503" i="1"/>
  <c r="R6502" i="1"/>
  <c r="E6502" i="1"/>
  <c r="R6501" i="1"/>
  <c r="E6501" i="1"/>
  <c r="R6500" i="1"/>
  <c r="E6500" i="1"/>
  <c r="R6499" i="1"/>
  <c r="E6499" i="1"/>
  <c r="R6498" i="1"/>
  <c r="E6498" i="1"/>
  <c r="R6497" i="1"/>
  <c r="E6497" i="1"/>
  <c r="R6496" i="1"/>
  <c r="E6496" i="1"/>
  <c r="R6495" i="1"/>
  <c r="E6495" i="1"/>
  <c r="R6494" i="1"/>
  <c r="E6494" i="1"/>
  <c r="R6493" i="1"/>
  <c r="E6493" i="1"/>
  <c r="R6492" i="1"/>
  <c r="E6492" i="1"/>
  <c r="R6491" i="1"/>
  <c r="E6491" i="1"/>
  <c r="R6490" i="1"/>
  <c r="E6490" i="1"/>
  <c r="R6489" i="1"/>
  <c r="E6489" i="1"/>
  <c r="R6488" i="1"/>
  <c r="E6488" i="1"/>
  <c r="R6487" i="1"/>
  <c r="E6487" i="1"/>
  <c r="R6486" i="1"/>
  <c r="E6486" i="1"/>
  <c r="R6485" i="1"/>
  <c r="E6485" i="1"/>
  <c r="R6484" i="1"/>
  <c r="E6484" i="1"/>
  <c r="R6483" i="1"/>
  <c r="E6483" i="1"/>
  <c r="R6482" i="1"/>
  <c r="E6482" i="1"/>
  <c r="R6481" i="1"/>
  <c r="E6481" i="1"/>
  <c r="R6480" i="1"/>
  <c r="E6480" i="1"/>
  <c r="R6479" i="1"/>
  <c r="E6479" i="1"/>
  <c r="R6478" i="1"/>
  <c r="E6478" i="1"/>
  <c r="R6477" i="1"/>
  <c r="E6477" i="1"/>
  <c r="R6476" i="1"/>
  <c r="E6476" i="1"/>
  <c r="R6475" i="1"/>
  <c r="E6475" i="1"/>
  <c r="R6474" i="1"/>
  <c r="E6474" i="1"/>
  <c r="R6473" i="1"/>
  <c r="E6473" i="1"/>
  <c r="R6472" i="1"/>
  <c r="E6472" i="1"/>
  <c r="R6471" i="1"/>
  <c r="E6471" i="1"/>
  <c r="R6470" i="1"/>
  <c r="E6470" i="1"/>
  <c r="R6469" i="1"/>
  <c r="E6469" i="1"/>
  <c r="R6468" i="1"/>
  <c r="E6468" i="1"/>
  <c r="R6467" i="1"/>
  <c r="E6467" i="1"/>
  <c r="R6466" i="1"/>
  <c r="E6466" i="1"/>
  <c r="R6465" i="1"/>
  <c r="E6465" i="1"/>
  <c r="R6464" i="1"/>
  <c r="E6464" i="1"/>
  <c r="R6463" i="1"/>
  <c r="E6463" i="1"/>
  <c r="R6462" i="1"/>
  <c r="E6462" i="1"/>
  <c r="R6461" i="1"/>
  <c r="E6461" i="1"/>
  <c r="R6460" i="1"/>
  <c r="E6460" i="1"/>
  <c r="R6459" i="1"/>
  <c r="E6459" i="1"/>
  <c r="R6458" i="1"/>
  <c r="E6458" i="1"/>
  <c r="R6457" i="1"/>
  <c r="E6457" i="1"/>
  <c r="R6456" i="1"/>
  <c r="E6456" i="1"/>
  <c r="R6455" i="1"/>
  <c r="E6455" i="1"/>
  <c r="R6454" i="1"/>
  <c r="E6454" i="1"/>
  <c r="R6453" i="1"/>
  <c r="E6453" i="1"/>
  <c r="R6452" i="1"/>
  <c r="E6452" i="1"/>
  <c r="R6451" i="1"/>
  <c r="E6451" i="1"/>
  <c r="R6450" i="1"/>
  <c r="E6450" i="1"/>
  <c r="R6449" i="1"/>
  <c r="E6449" i="1"/>
  <c r="R6448" i="1"/>
  <c r="E6448" i="1"/>
  <c r="R6447" i="1"/>
  <c r="E6447" i="1"/>
  <c r="R6446" i="1"/>
  <c r="E6446" i="1"/>
  <c r="R6445" i="1"/>
  <c r="E6445" i="1"/>
  <c r="R6444" i="1"/>
  <c r="E6444" i="1"/>
  <c r="R6443" i="1"/>
  <c r="E6443" i="1"/>
  <c r="R6442" i="1"/>
  <c r="E6442" i="1"/>
  <c r="R6441" i="1"/>
  <c r="E6441" i="1"/>
  <c r="R6440" i="1"/>
  <c r="E6440" i="1"/>
  <c r="R6439" i="1"/>
  <c r="E6439" i="1"/>
  <c r="R6438" i="1"/>
  <c r="E6438" i="1"/>
  <c r="R6437" i="1"/>
  <c r="E6437" i="1"/>
  <c r="R6436" i="1"/>
  <c r="E6436" i="1"/>
  <c r="R6435" i="1"/>
  <c r="E6435" i="1"/>
  <c r="R6434" i="1"/>
  <c r="E6434" i="1"/>
  <c r="R6433" i="1"/>
  <c r="E6433" i="1"/>
  <c r="R6432" i="1"/>
  <c r="E6432" i="1"/>
  <c r="R6431" i="1"/>
  <c r="E6431" i="1"/>
  <c r="R6430" i="1"/>
  <c r="E6430" i="1"/>
  <c r="R6429" i="1"/>
  <c r="E6429" i="1"/>
  <c r="R6428" i="1"/>
  <c r="E6428" i="1"/>
  <c r="R6427" i="1"/>
  <c r="E6427" i="1"/>
  <c r="R6426" i="1"/>
  <c r="E6426" i="1"/>
  <c r="R6425" i="1"/>
  <c r="E6425" i="1"/>
  <c r="R6424" i="1"/>
  <c r="E6424" i="1"/>
  <c r="R6423" i="1"/>
  <c r="E6423" i="1"/>
  <c r="R6422" i="1"/>
  <c r="E6422" i="1"/>
  <c r="R6421" i="1"/>
  <c r="E6421" i="1"/>
  <c r="R6420" i="1"/>
  <c r="E6420" i="1"/>
  <c r="R6419" i="1"/>
  <c r="E6419" i="1"/>
  <c r="R6418" i="1"/>
  <c r="E6418" i="1"/>
  <c r="R6417" i="1"/>
  <c r="E6417" i="1"/>
  <c r="R6416" i="1"/>
  <c r="E6416" i="1"/>
  <c r="R6415" i="1"/>
  <c r="E6415" i="1"/>
  <c r="R6414" i="1"/>
  <c r="E6414" i="1"/>
  <c r="R6413" i="1"/>
  <c r="E6413" i="1"/>
  <c r="R6412" i="1"/>
  <c r="E6412" i="1"/>
  <c r="R6411" i="1"/>
  <c r="E6411" i="1"/>
  <c r="R6410" i="1"/>
  <c r="E6410" i="1"/>
  <c r="R6409" i="1"/>
  <c r="E6409" i="1"/>
  <c r="R6408" i="1"/>
  <c r="E6408" i="1"/>
  <c r="R6407" i="1"/>
  <c r="E6407" i="1"/>
  <c r="R6406" i="1"/>
  <c r="E6406" i="1"/>
  <c r="R6405" i="1"/>
  <c r="E6405" i="1"/>
  <c r="R6404" i="1"/>
  <c r="E6404" i="1"/>
  <c r="R6403" i="1"/>
  <c r="E6403" i="1"/>
  <c r="R6402" i="1"/>
  <c r="E6402" i="1"/>
  <c r="R6401" i="1"/>
  <c r="E6401" i="1"/>
  <c r="R6400" i="1"/>
  <c r="E6400" i="1"/>
  <c r="R6399" i="1"/>
  <c r="E6399" i="1"/>
  <c r="R6398" i="1"/>
  <c r="E6398" i="1"/>
  <c r="R6397" i="1"/>
  <c r="E6397" i="1"/>
  <c r="R6396" i="1"/>
  <c r="E6396" i="1"/>
  <c r="R6395" i="1"/>
  <c r="E6395" i="1"/>
  <c r="R6394" i="1"/>
  <c r="E6394" i="1"/>
  <c r="R6393" i="1"/>
  <c r="E6393" i="1"/>
  <c r="R6392" i="1"/>
  <c r="E6392" i="1"/>
  <c r="R6391" i="1"/>
  <c r="E6391" i="1"/>
  <c r="R6390" i="1"/>
  <c r="E6390" i="1"/>
  <c r="R6389" i="1"/>
  <c r="E6389" i="1"/>
  <c r="R6388" i="1"/>
  <c r="E6388" i="1"/>
  <c r="R6387" i="1"/>
  <c r="E6387" i="1"/>
  <c r="R6386" i="1"/>
  <c r="E6386" i="1"/>
  <c r="R6385" i="1"/>
  <c r="E6385" i="1"/>
  <c r="R6384" i="1"/>
  <c r="E6384" i="1"/>
  <c r="R6383" i="1"/>
  <c r="E6383" i="1"/>
  <c r="R6382" i="1"/>
  <c r="E6382" i="1"/>
  <c r="R6381" i="1"/>
  <c r="E6381" i="1"/>
  <c r="R6380" i="1"/>
  <c r="E6380" i="1"/>
  <c r="R6379" i="1"/>
  <c r="E6379" i="1"/>
  <c r="R6378" i="1"/>
  <c r="E6378" i="1"/>
  <c r="R6377" i="1"/>
  <c r="E6377" i="1"/>
  <c r="R6376" i="1"/>
  <c r="E6376" i="1"/>
  <c r="R6375" i="1"/>
  <c r="E6375" i="1"/>
  <c r="R6374" i="1"/>
  <c r="E6374" i="1"/>
  <c r="R6373" i="1"/>
  <c r="E6373" i="1"/>
  <c r="R6372" i="1"/>
  <c r="E6372" i="1"/>
  <c r="R6371" i="1"/>
  <c r="E6371" i="1"/>
  <c r="R6370" i="1"/>
  <c r="E6370" i="1"/>
  <c r="R6369" i="1"/>
  <c r="E6369" i="1"/>
  <c r="R6368" i="1"/>
  <c r="E6368" i="1"/>
  <c r="R6367" i="1"/>
  <c r="E6367" i="1"/>
  <c r="R6366" i="1"/>
  <c r="E6366" i="1"/>
  <c r="R6365" i="1"/>
  <c r="E6365" i="1"/>
  <c r="R6364" i="1"/>
  <c r="E6364" i="1"/>
  <c r="R6363" i="1"/>
  <c r="E6363" i="1"/>
  <c r="R6362" i="1"/>
  <c r="E6362" i="1"/>
  <c r="R6361" i="1"/>
  <c r="E6361" i="1"/>
  <c r="R6360" i="1"/>
  <c r="E6360" i="1"/>
  <c r="R6359" i="1"/>
  <c r="E6359" i="1"/>
  <c r="R6358" i="1"/>
  <c r="E6358" i="1"/>
  <c r="R6357" i="1"/>
  <c r="E6357" i="1"/>
  <c r="R6356" i="1"/>
  <c r="E6356" i="1"/>
  <c r="R6355" i="1"/>
  <c r="E6355" i="1"/>
  <c r="R6354" i="1"/>
  <c r="E6354" i="1"/>
  <c r="R6353" i="1"/>
  <c r="E6353" i="1"/>
  <c r="R6352" i="1"/>
  <c r="E6352" i="1"/>
  <c r="R6351" i="1"/>
  <c r="E6351" i="1"/>
  <c r="R6350" i="1"/>
  <c r="E6350" i="1"/>
  <c r="R6349" i="1"/>
  <c r="E6349" i="1"/>
  <c r="R6348" i="1"/>
  <c r="E6348" i="1"/>
  <c r="R6347" i="1"/>
  <c r="E6347" i="1"/>
  <c r="R6346" i="1"/>
  <c r="E6346" i="1"/>
  <c r="R6345" i="1"/>
  <c r="E6345" i="1"/>
  <c r="R6344" i="1"/>
  <c r="E6344" i="1"/>
  <c r="R6343" i="1"/>
  <c r="E6343" i="1"/>
  <c r="R6342" i="1"/>
  <c r="E6342" i="1"/>
  <c r="R6341" i="1"/>
  <c r="E6341" i="1"/>
  <c r="R6340" i="1"/>
  <c r="E6340" i="1"/>
  <c r="R6339" i="1"/>
  <c r="E6339" i="1"/>
  <c r="R6338" i="1"/>
  <c r="E6338" i="1"/>
  <c r="R6337" i="1"/>
  <c r="E6337" i="1"/>
  <c r="R6336" i="1"/>
  <c r="E6336" i="1"/>
  <c r="R6335" i="1"/>
  <c r="E6335" i="1"/>
  <c r="R6334" i="1"/>
  <c r="E6334" i="1"/>
  <c r="R6333" i="1"/>
  <c r="E6333" i="1"/>
  <c r="R6332" i="1"/>
  <c r="E6332" i="1"/>
  <c r="R6331" i="1"/>
  <c r="E6331" i="1"/>
  <c r="R6330" i="1"/>
  <c r="E6330" i="1"/>
  <c r="R6329" i="1"/>
  <c r="E6329" i="1"/>
  <c r="R6328" i="1"/>
  <c r="E6328" i="1"/>
  <c r="R6327" i="1"/>
  <c r="E6327" i="1"/>
  <c r="R6326" i="1"/>
  <c r="E6326" i="1"/>
  <c r="R6325" i="1"/>
  <c r="E6325" i="1"/>
  <c r="R6324" i="1"/>
  <c r="E6324" i="1"/>
  <c r="R6323" i="1"/>
  <c r="E6323" i="1"/>
  <c r="R6322" i="1"/>
  <c r="E6322" i="1"/>
  <c r="R6321" i="1"/>
  <c r="E6321" i="1"/>
  <c r="R6320" i="1"/>
  <c r="E6320" i="1"/>
  <c r="R6319" i="1"/>
  <c r="E6319" i="1"/>
  <c r="R6318" i="1"/>
  <c r="E6318" i="1"/>
  <c r="R6317" i="1"/>
  <c r="E6317" i="1"/>
  <c r="R6316" i="1"/>
  <c r="E6316" i="1"/>
  <c r="R6315" i="1"/>
  <c r="E6315" i="1"/>
  <c r="R6314" i="1"/>
  <c r="E6314" i="1"/>
  <c r="R6313" i="1"/>
  <c r="E6313" i="1"/>
  <c r="R6312" i="1"/>
  <c r="E6312" i="1"/>
  <c r="R6311" i="1"/>
  <c r="E6311" i="1"/>
  <c r="R6310" i="1"/>
  <c r="E6310" i="1"/>
  <c r="R6309" i="1"/>
  <c r="E6309" i="1"/>
  <c r="R6308" i="1"/>
  <c r="E6308" i="1"/>
  <c r="R6307" i="1"/>
  <c r="E6307" i="1"/>
  <c r="R6306" i="1"/>
  <c r="E6306" i="1"/>
  <c r="R6305" i="1"/>
  <c r="E6305" i="1"/>
  <c r="R6304" i="1"/>
  <c r="E6304" i="1"/>
  <c r="R6303" i="1"/>
  <c r="E6303" i="1"/>
  <c r="R6302" i="1"/>
  <c r="E6302" i="1"/>
  <c r="R6301" i="1"/>
  <c r="E6301" i="1"/>
  <c r="R6300" i="1"/>
  <c r="E6300" i="1"/>
  <c r="R6299" i="1"/>
  <c r="E6299" i="1"/>
  <c r="R6298" i="1"/>
  <c r="E6298" i="1"/>
  <c r="R6297" i="1"/>
  <c r="E6297" i="1"/>
  <c r="R6296" i="1"/>
  <c r="E6296" i="1"/>
  <c r="R6295" i="1"/>
  <c r="E6295" i="1"/>
  <c r="R6294" i="1"/>
  <c r="E6294" i="1"/>
  <c r="R6293" i="1"/>
  <c r="E6293" i="1"/>
  <c r="R6292" i="1"/>
  <c r="E6292" i="1"/>
  <c r="R6291" i="1"/>
  <c r="E6291" i="1"/>
  <c r="R6290" i="1"/>
  <c r="E6290" i="1"/>
  <c r="R6289" i="1"/>
  <c r="E6289" i="1"/>
  <c r="R6288" i="1"/>
  <c r="E6288" i="1"/>
  <c r="R6287" i="1"/>
  <c r="E6287" i="1"/>
  <c r="R6286" i="1"/>
  <c r="E6286" i="1"/>
  <c r="R6285" i="1"/>
  <c r="E6285" i="1"/>
  <c r="R6284" i="1"/>
  <c r="E6284" i="1"/>
  <c r="R6283" i="1"/>
  <c r="E6283" i="1"/>
  <c r="R6282" i="1"/>
  <c r="E6282" i="1"/>
  <c r="R6281" i="1"/>
  <c r="E6281" i="1"/>
  <c r="R6280" i="1"/>
  <c r="E6280" i="1"/>
  <c r="R6279" i="1"/>
  <c r="E6279" i="1"/>
  <c r="R6278" i="1"/>
  <c r="E6278" i="1"/>
  <c r="R6277" i="1"/>
  <c r="E6277" i="1"/>
  <c r="R6276" i="1"/>
  <c r="E6276" i="1"/>
  <c r="R6275" i="1"/>
  <c r="E6275" i="1"/>
  <c r="R6274" i="1"/>
  <c r="E6274" i="1"/>
  <c r="R6273" i="1"/>
  <c r="E6273" i="1"/>
  <c r="R6272" i="1"/>
  <c r="E6272" i="1"/>
  <c r="R6271" i="1"/>
  <c r="E6271" i="1"/>
  <c r="R6270" i="1"/>
  <c r="E6270" i="1"/>
  <c r="R6269" i="1"/>
  <c r="E6269" i="1"/>
  <c r="R6268" i="1"/>
  <c r="E6268" i="1"/>
  <c r="R6267" i="1"/>
  <c r="E6267" i="1"/>
  <c r="R6266" i="1"/>
  <c r="E6266" i="1"/>
  <c r="R6265" i="1"/>
  <c r="E6265" i="1"/>
  <c r="R6264" i="1"/>
  <c r="E6264" i="1"/>
  <c r="R6263" i="1"/>
  <c r="E6263" i="1"/>
  <c r="R6262" i="1"/>
  <c r="E6262" i="1"/>
  <c r="R6261" i="1"/>
  <c r="E6261" i="1"/>
  <c r="R6260" i="1"/>
  <c r="E6260" i="1"/>
  <c r="R6259" i="1"/>
  <c r="E6259" i="1"/>
  <c r="R6258" i="1"/>
  <c r="E6258" i="1"/>
  <c r="R6257" i="1"/>
  <c r="E6257" i="1"/>
  <c r="R6256" i="1"/>
  <c r="E6256" i="1"/>
  <c r="R6255" i="1"/>
  <c r="E6255" i="1"/>
  <c r="R6254" i="1"/>
  <c r="E6254" i="1"/>
  <c r="R6253" i="1"/>
  <c r="E6253" i="1"/>
  <c r="R6252" i="1"/>
  <c r="E6252" i="1"/>
  <c r="R6251" i="1"/>
  <c r="E6251" i="1"/>
  <c r="R6250" i="1"/>
  <c r="E6250" i="1"/>
  <c r="R6249" i="1"/>
  <c r="E6249" i="1"/>
  <c r="R6248" i="1"/>
  <c r="E6248" i="1"/>
  <c r="R6247" i="1"/>
  <c r="E6247" i="1"/>
  <c r="R6246" i="1"/>
  <c r="E6246" i="1"/>
  <c r="R6245" i="1"/>
  <c r="E6245" i="1"/>
  <c r="R6244" i="1"/>
  <c r="E6244" i="1"/>
  <c r="R6243" i="1"/>
  <c r="E6243" i="1"/>
  <c r="R6242" i="1"/>
  <c r="E6242" i="1"/>
  <c r="R6241" i="1"/>
  <c r="E6241" i="1"/>
  <c r="R6240" i="1"/>
  <c r="E6240" i="1"/>
  <c r="R6239" i="1"/>
  <c r="E6239" i="1"/>
  <c r="R6238" i="1"/>
  <c r="E6238" i="1"/>
  <c r="R6237" i="1"/>
  <c r="E6237" i="1"/>
  <c r="R6236" i="1"/>
  <c r="E6236" i="1"/>
  <c r="R6235" i="1"/>
  <c r="E6235" i="1"/>
  <c r="R6234" i="1"/>
  <c r="E6234" i="1"/>
  <c r="R6233" i="1"/>
  <c r="E6233" i="1"/>
  <c r="R6232" i="1"/>
  <c r="E6232" i="1"/>
  <c r="R6231" i="1"/>
  <c r="E6231" i="1"/>
  <c r="R6230" i="1"/>
  <c r="E6230" i="1"/>
  <c r="R6229" i="1"/>
  <c r="E6229" i="1"/>
  <c r="R6228" i="1"/>
  <c r="E6228" i="1"/>
  <c r="R6227" i="1"/>
  <c r="E6227" i="1"/>
  <c r="R6226" i="1"/>
  <c r="E6226" i="1"/>
  <c r="R6225" i="1"/>
  <c r="E6225" i="1"/>
  <c r="R6224" i="1"/>
  <c r="E6224" i="1"/>
  <c r="R6223" i="1"/>
  <c r="E6223" i="1"/>
  <c r="R6222" i="1"/>
  <c r="E6222" i="1"/>
  <c r="R6221" i="1"/>
  <c r="E6221" i="1"/>
  <c r="R6220" i="1"/>
  <c r="E6220" i="1"/>
  <c r="R6219" i="1"/>
  <c r="E6219" i="1"/>
  <c r="R6218" i="1"/>
  <c r="E6218" i="1"/>
  <c r="R6217" i="1"/>
  <c r="E6217" i="1"/>
  <c r="R6216" i="1"/>
  <c r="E6216" i="1"/>
  <c r="R6215" i="1"/>
  <c r="E6215" i="1"/>
  <c r="R6214" i="1"/>
  <c r="E6214" i="1"/>
  <c r="R6213" i="1"/>
  <c r="E6213" i="1"/>
  <c r="R6212" i="1"/>
  <c r="E6212" i="1"/>
  <c r="R6211" i="1"/>
  <c r="E6211" i="1"/>
  <c r="R6210" i="1"/>
  <c r="E6210" i="1"/>
  <c r="R6209" i="1"/>
  <c r="E6209" i="1"/>
  <c r="R6208" i="1"/>
  <c r="E6208" i="1"/>
  <c r="R6207" i="1"/>
  <c r="E6207" i="1"/>
  <c r="R6206" i="1"/>
  <c r="E6206" i="1"/>
  <c r="R6205" i="1"/>
  <c r="E6205" i="1"/>
  <c r="R6204" i="1"/>
  <c r="E6204" i="1"/>
  <c r="R6203" i="1"/>
  <c r="E6203" i="1"/>
  <c r="R6202" i="1"/>
  <c r="E6202" i="1"/>
  <c r="R6201" i="1"/>
  <c r="E6201" i="1"/>
  <c r="R6200" i="1"/>
  <c r="E6200" i="1"/>
  <c r="R6199" i="1"/>
  <c r="E6199" i="1"/>
  <c r="R6198" i="1"/>
  <c r="E6198" i="1"/>
  <c r="R6197" i="1"/>
  <c r="E6197" i="1"/>
  <c r="R6196" i="1"/>
  <c r="E6196" i="1"/>
  <c r="R6195" i="1"/>
  <c r="E6195" i="1"/>
  <c r="R6194" i="1"/>
  <c r="E6194" i="1"/>
  <c r="R6193" i="1"/>
  <c r="E6193" i="1"/>
  <c r="R6192" i="1"/>
  <c r="E6192" i="1"/>
  <c r="R6191" i="1"/>
  <c r="E6191" i="1"/>
  <c r="R6190" i="1"/>
  <c r="E6190" i="1"/>
  <c r="R6189" i="1"/>
  <c r="E6189" i="1"/>
  <c r="R6188" i="1"/>
  <c r="E6188" i="1"/>
  <c r="R6187" i="1"/>
  <c r="E6187" i="1"/>
  <c r="R6186" i="1"/>
  <c r="E6186" i="1"/>
  <c r="R6185" i="1"/>
  <c r="E6185" i="1"/>
  <c r="R6184" i="1"/>
  <c r="E6184" i="1"/>
  <c r="R6183" i="1"/>
  <c r="E6183" i="1"/>
  <c r="R6182" i="1"/>
  <c r="E6182" i="1"/>
  <c r="R6181" i="1"/>
  <c r="E6181" i="1"/>
  <c r="R6180" i="1"/>
  <c r="E6180" i="1"/>
  <c r="R6179" i="1"/>
  <c r="E6179" i="1"/>
  <c r="R6178" i="1"/>
  <c r="E6178" i="1"/>
  <c r="R6177" i="1"/>
  <c r="E6177" i="1"/>
  <c r="R6176" i="1"/>
  <c r="E6176" i="1"/>
  <c r="R6175" i="1"/>
  <c r="E6175" i="1"/>
  <c r="R6174" i="1"/>
  <c r="E6174" i="1"/>
  <c r="R6173" i="1"/>
  <c r="E6173" i="1"/>
  <c r="R6172" i="1"/>
  <c r="E6172" i="1"/>
  <c r="R6171" i="1"/>
  <c r="E6171" i="1"/>
  <c r="R6170" i="1"/>
  <c r="E6170" i="1"/>
  <c r="R6169" i="1"/>
  <c r="E6169" i="1"/>
  <c r="R6168" i="1"/>
  <c r="E6168" i="1"/>
  <c r="R6167" i="1"/>
  <c r="E6167" i="1"/>
  <c r="R6166" i="1"/>
  <c r="E6166" i="1"/>
  <c r="R6165" i="1"/>
  <c r="E6165" i="1"/>
  <c r="R6164" i="1"/>
  <c r="E6164" i="1"/>
  <c r="R6163" i="1"/>
  <c r="E6163" i="1"/>
  <c r="R6162" i="1"/>
  <c r="E6162" i="1"/>
  <c r="R6161" i="1"/>
  <c r="E6161" i="1"/>
  <c r="R6160" i="1"/>
  <c r="E6160" i="1"/>
  <c r="R6159" i="1"/>
  <c r="E6159" i="1"/>
  <c r="R6158" i="1"/>
  <c r="E6158" i="1"/>
  <c r="R6157" i="1"/>
  <c r="E6157" i="1"/>
  <c r="R6156" i="1"/>
  <c r="E6156" i="1"/>
  <c r="R6155" i="1"/>
  <c r="E6155" i="1"/>
  <c r="R6154" i="1"/>
  <c r="E6154" i="1"/>
  <c r="R6153" i="1"/>
  <c r="E6153" i="1"/>
  <c r="R6152" i="1"/>
  <c r="E6152" i="1"/>
  <c r="R6151" i="1"/>
  <c r="E6151" i="1"/>
  <c r="R6150" i="1"/>
  <c r="E6150" i="1"/>
  <c r="R6149" i="1"/>
  <c r="E6149" i="1"/>
  <c r="R6148" i="1"/>
  <c r="E6148" i="1"/>
  <c r="R6147" i="1"/>
  <c r="E6147" i="1"/>
  <c r="R6146" i="1"/>
  <c r="E6146" i="1"/>
  <c r="R6145" i="1"/>
  <c r="E6145" i="1"/>
  <c r="R6144" i="1"/>
  <c r="E6144" i="1"/>
  <c r="R6143" i="1"/>
  <c r="E6143" i="1"/>
  <c r="R6142" i="1"/>
  <c r="E6142" i="1"/>
  <c r="R6141" i="1"/>
  <c r="E6141" i="1"/>
  <c r="R6140" i="1"/>
  <c r="E6140" i="1"/>
  <c r="R6139" i="1"/>
  <c r="E6139" i="1"/>
  <c r="R6138" i="1"/>
  <c r="E6138" i="1"/>
  <c r="R6137" i="1"/>
  <c r="E6137" i="1"/>
  <c r="R6136" i="1"/>
  <c r="E6136" i="1"/>
  <c r="R6135" i="1"/>
  <c r="E6135" i="1"/>
  <c r="R6134" i="1"/>
  <c r="E6134" i="1"/>
  <c r="R6133" i="1"/>
  <c r="E6133" i="1"/>
  <c r="R6132" i="1"/>
  <c r="E6132" i="1"/>
  <c r="R6131" i="1"/>
  <c r="E6131" i="1"/>
  <c r="R6130" i="1"/>
  <c r="E6130" i="1"/>
  <c r="R6129" i="1"/>
  <c r="E6129" i="1"/>
  <c r="R6128" i="1"/>
  <c r="E6128" i="1"/>
  <c r="R6127" i="1"/>
  <c r="E6127" i="1"/>
  <c r="R6126" i="1"/>
  <c r="E6126" i="1"/>
  <c r="R6125" i="1"/>
  <c r="E6125" i="1"/>
  <c r="R6124" i="1"/>
  <c r="E6124" i="1"/>
  <c r="R6123" i="1"/>
  <c r="E6123" i="1"/>
  <c r="R6122" i="1"/>
  <c r="E6122" i="1"/>
  <c r="R6121" i="1"/>
  <c r="E6121" i="1"/>
  <c r="R6120" i="1"/>
  <c r="E6120" i="1"/>
  <c r="R6119" i="1"/>
  <c r="E6119" i="1"/>
  <c r="R6118" i="1"/>
  <c r="E6118" i="1"/>
  <c r="R6117" i="1"/>
  <c r="E6117" i="1"/>
  <c r="R6116" i="1"/>
  <c r="E6116" i="1"/>
  <c r="R6115" i="1"/>
  <c r="E6115" i="1"/>
  <c r="R6114" i="1"/>
  <c r="E6114" i="1"/>
  <c r="R6113" i="1"/>
  <c r="E6113" i="1"/>
  <c r="R6112" i="1"/>
  <c r="E6112" i="1"/>
  <c r="R6111" i="1"/>
  <c r="E6111" i="1"/>
  <c r="R6110" i="1"/>
  <c r="E6110" i="1"/>
  <c r="R6109" i="1"/>
  <c r="E6109" i="1"/>
  <c r="R6108" i="1"/>
  <c r="E6108" i="1"/>
  <c r="R6107" i="1"/>
  <c r="E6107" i="1"/>
  <c r="R6106" i="1"/>
  <c r="E6106" i="1"/>
  <c r="R6105" i="1"/>
  <c r="E6105" i="1"/>
  <c r="R6104" i="1"/>
  <c r="E6104" i="1"/>
  <c r="R6103" i="1"/>
  <c r="E6103" i="1"/>
  <c r="R6102" i="1"/>
  <c r="E6102" i="1"/>
  <c r="R6101" i="1"/>
  <c r="E6101" i="1"/>
  <c r="R6100" i="1"/>
  <c r="E6100" i="1"/>
  <c r="R6099" i="1"/>
  <c r="E6099" i="1"/>
  <c r="R6098" i="1"/>
  <c r="E6098" i="1"/>
  <c r="R6097" i="1"/>
  <c r="E6097" i="1"/>
  <c r="R6096" i="1"/>
  <c r="E6096" i="1"/>
  <c r="R6095" i="1"/>
  <c r="E6095" i="1"/>
  <c r="R6094" i="1"/>
  <c r="E6094" i="1"/>
  <c r="R6093" i="1"/>
  <c r="E6093" i="1"/>
  <c r="R6092" i="1"/>
  <c r="E6092" i="1"/>
  <c r="R6091" i="1"/>
  <c r="E6091" i="1"/>
  <c r="R6090" i="1"/>
  <c r="E6090" i="1"/>
  <c r="R6089" i="1"/>
  <c r="E6089" i="1"/>
  <c r="R6088" i="1"/>
  <c r="E6088" i="1"/>
  <c r="R6087" i="1"/>
  <c r="E6087" i="1"/>
  <c r="R6086" i="1"/>
  <c r="E6086" i="1"/>
  <c r="R6085" i="1"/>
  <c r="E6085" i="1"/>
  <c r="R6084" i="1"/>
  <c r="E6084" i="1"/>
  <c r="R6083" i="1"/>
  <c r="E6083" i="1"/>
  <c r="R6082" i="1"/>
  <c r="E6082" i="1"/>
  <c r="R6081" i="1"/>
  <c r="E6081" i="1"/>
  <c r="R6080" i="1"/>
  <c r="E6080" i="1"/>
  <c r="R6079" i="1"/>
  <c r="E6079" i="1"/>
  <c r="R6078" i="1"/>
  <c r="E6078" i="1"/>
  <c r="R6077" i="1"/>
  <c r="E6077" i="1"/>
  <c r="R6076" i="1"/>
  <c r="E6076" i="1"/>
  <c r="R6075" i="1"/>
  <c r="E6075" i="1"/>
  <c r="R6074" i="1"/>
  <c r="E6074" i="1"/>
  <c r="R6073" i="1"/>
  <c r="E6073" i="1"/>
  <c r="R6072" i="1"/>
  <c r="E6072" i="1"/>
  <c r="R6071" i="1"/>
  <c r="E6071" i="1"/>
  <c r="R6070" i="1"/>
  <c r="E6070" i="1"/>
  <c r="R6069" i="1"/>
  <c r="E6069" i="1"/>
  <c r="R6068" i="1"/>
  <c r="E6068" i="1"/>
  <c r="R6067" i="1"/>
  <c r="E6067" i="1"/>
  <c r="R6066" i="1"/>
  <c r="E6066" i="1"/>
  <c r="R6065" i="1"/>
  <c r="E6065" i="1"/>
  <c r="R6064" i="1"/>
  <c r="E6064" i="1"/>
  <c r="R6063" i="1"/>
  <c r="E6063" i="1"/>
  <c r="R6062" i="1"/>
  <c r="E6062" i="1"/>
  <c r="R6061" i="1"/>
  <c r="E6061" i="1"/>
  <c r="R6060" i="1"/>
  <c r="E6060" i="1"/>
  <c r="R6059" i="1"/>
  <c r="E6059" i="1"/>
  <c r="R6058" i="1"/>
  <c r="E6058" i="1"/>
  <c r="R6057" i="1"/>
  <c r="E6057" i="1"/>
  <c r="R6056" i="1"/>
  <c r="E6056" i="1"/>
  <c r="R6055" i="1"/>
  <c r="E6055" i="1"/>
  <c r="R6054" i="1"/>
  <c r="E6054" i="1"/>
  <c r="R6053" i="1"/>
  <c r="E6053" i="1"/>
  <c r="R6052" i="1"/>
  <c r="E6052" i="1"/>
  <c r="R6051" i="1"/>
  <c r="E6051" i="1"/>
  <c r="R6050" i="1"/>
  <c r="E6050" i="1"/>
  <c r="R6049" i="1"/>
  <c r="E6049" i="1"/>
  <c r="R6048" i="1"/>
  <c r="E6048" i="1"/>
  <c r="R6047" i="1"/>
  <c r="E6047" i="1"/>
  <c r="R6046" i="1"/>
  <c r="E6046" i="1"/>
  <c r="R6045" i="1"/>
  <c r="E6045" i="1"/>
  <c r="R6044" i="1"/>
  <c r="E6044" i="1"/>
  <c r="R6043" i="1"/>
  <c r="E6043" i="1"/>
  <c r="R6042" i="1"/>
  <c r="E6042" i="1"/>
  <c r="R6041" i="1"/>
  <c r="E6041" i="1"/>
  <c r="R6040" i="1"/>
  <c r="E6040" i="1"/>
  <c r="R6039" i="1"/>
  <c r="E6039" i="1"/>
  <c r="R6038" i="1"/>
  <c r="E6038" i="1"/>
  <c r="R6037" i="1"/>
  <c r="E6037" i="1"/>
  <c r="R6036" i="1"/>
  <c r="E6036" i="1"/>
  <c r="R6035" i="1"/>
  <c r="E6035" i="1"/>
  <c r="R6034" i="1"/>
  <c r="E6034" i="1"/>
  <c r="R6033" i="1"/>
  <c r="E6033" i="1"/>
  <c r="R6032" i="1"/>
  <c r="E6032" i="1"/>
  <c r="R6031" i="1"/>
  <c r="E6031" i="1"/>
  <c r="R6030" i="1"/>
  <c r="E6030" i="1"/>
  <c r="R6029" i="1"/>
  <c r="E6029" i="1"/>
  <c r="R6028" i="1"/>
  <c r="E6028" i="1"/>
  <c r="R6027" i="1"/>
  <c r="E6027" i="1"/>
  <c r="R6026" i="1"/>
  <c r="E6026" i="1"/>
  <c r="R6025" i="1"/>
  <c r="E6025" i="1"/>
  <c r="R6024" i="1"/>
  <c r="E6024" i="1"/>
  <c r="R6023" i="1"/>
  <c r="E6023" i="1"/>
  <c r="R6022" i="1"/>
  <c r="E6022" i="1"/>
  <c r="R6021" i="1"/>
  <c r="E6021" i="1"/>
  <c r="R6020" i="1"/>
  <c r="E6020" i="1"/>
  <c r="R6019" i="1"/>
  <c r="E6019" i="1"/>
  <c r="R6018" i="1"/>
  <c r="E6018" i="1"/>
  <c r="R6017" i="1"/>
  <c r="E6017" i="1"/>
  <c r="R6016" i="1"/>
  <c r="E6016" i="1"/>
  <c r="R6015" i="1"/>
  <c r="E6015" i="1"/>
  <c r="R6014" i="1"/>
  <c r="E6014" i="1"/>
  <c r="R6013" i="1"/>
  <c r="E6013" i="1"/>
  <c r="R6012" i="1"/>
  <c r="E6012" i="1"/>
  <c r="R6011" i="1"/>
  <c r="E6011" i="1"/>
  <c r="R6010" i="1"/>
  <c r="E6010" i="1"/>
  <c r="R6009" i="1"/>
  <c r="E6009" i="1"/>
  <c r="R6008" i="1"/>
  <c r="E6008" i="1"/>
  <c r="R6007" i="1"/>
  <c r="E6007" i="1"/>
  <c r="R6006" i="1"/>
  <c r="E6006" i="1"/>
  <c r="R6005" i="1"/>
  <c r="E6005" i="1"/>
  <c r="R6004" i="1"/>
  <c r="E6004" i="1"/>
  <c r="R6003" i="1"/>
  <c r="E6003" i="1"/>
  <c r="R6002" i="1"/>
  <c r="E6002" i="1"/>
  <c r="R6001" i="1"/>
  <c r="E6001" i="1"/>
  <c r="R6000" i="1"/>
  <c r="E6000" i="1"/>
  <c r="R5999" i="1"/>
  <c r="E5999" i="1"/>
  <c r="R5998" i="1"/>
  <c r="E5998" i="1"/>
  <c r="R5997" i="1"/>
  <c r="E5997" i="1"/>
  <c r="R5996" i="1"/>
  <c r="E5996" i="1"/>
  <c r="R5995" i="1"/>
  <c r="E5995" i="1"/>
  <c r="R5994" i="1"/>
  <c r="E5994" i="1"/>
  <c r="R5993" i="1"/>
  <c r="E5993" i="1"/>
  <c r="R5992" i="1"/>
  <c r="E5992" i="1"/>
  <c r="R5991" i="1"/>
  <c r="E5991" i="1"/>
  <c r="R5990" i="1"/>
  <c r="E5990" i="1"/>
  <c r="R5989" i="1"/>
  <c r="E5989" i="1"/>
  <c r="R5988" i="1"/>
  <c r="E5988" i="1"/>
  <c r="R5987" i="1"/>
  <c r="E5987" i="1"/>
  <c r="R5986" i="1"/>
  <c r="E5986" i="1"/>
  <c r="R5985" i="1"/>
  <c r="E5985" i="1"/>
  <c r="R5984" i="1"/>
  <c r="E5984" i="1"/>
  <c r="R5983" i="1"/>
  <c r="E5983" i="1"/>
  <c r="R5982" i="1"/>
  <c r="E5982" i="1"/>
  <c r="R5981" i="1"/>
  <c r="E5981" i="1"/>
  <c r="R5980" i="1"/>
  <c r="E5980" i="1"/>
  <c r="R5979" i="1"/>
  <c r="E5979" i="1"/>
  <c r="R5978" i="1"/>
  <c r="E5978" i="1"/>
  <c r="R5977" i="1"/>
  <c r="E5977" i="1"/>
  <c r="R5976" i="1"/>
  <c r="E5976" i="1"/>
  <c r="R5975" i="1"/>
  <c r="E5975" i="1"/>
  <c r="R5974" i="1"/>
  <c r="E5974" i="1"/>
  <c r="R5973" i="1"/>
  <c r="E5973" i="1"/>
  <c r="R5972" i="1"/>
  <c r="E5972" i="1"/>
  <c r="R5971" i="1"/>
  <c r="E5971" i="1"/>
  <c r="R5970" i="1"/>
  <c r="E5970" i="1"/>
  <c r="R5969" i="1"/>
  <c r="E5969" i="1"/>
  <c r="R5968" i="1"/>
  <c r="E5968" i="1"/>
  <c r="R5967" i="1"/>
  <c r="E5967" i="1"/>
  <c r="R5966" i="1"/>
  <c r="E5966" i="1"/>
  <c r="R5965" i="1"/>
  <c r="E5965" i="1"/>
  <c r="R5964" i="1"/>
  <c r="E5964" i="1"/>
  <c r="R5963" i="1"/>
  <c r="E5963" i="1"/>
  <c r="R5962" i="1"/>
  <c r="E5962" i="1"/>
  <c r="R5961" i="1"/>
  <c r="E5961" i="1"/>
  <c r="R5960" i="1"/>
  <c r="E5960" i="1"/>
  <c r="R5959" i="1"/>
  <c r="E5959" i="1"/>
  <c r="R5958" i="1"/>
  <c r="E5958" i="1"/>
  <c r="R5957" i="1"/>
  <c r="E5957" i="1"/>
  <c r="R5956" i="1"/>
  <c r="E5956" i="1"/>
  <c r="R5955" i="1"/>
  <c r="E5955" i="1"/>
  <c r="R5954" i="1"/>
  <c r="E5954" i="1"/>
  <c r="R5953" i="1"/>
  <c r="E5953" i="1"/>
  <c r="R5952" i="1"/>
  <c r="E5952" i="1"/>
  <c r="R5951" i="1"/>
  <c r="E5951" i="1"/>
  <c r="R5950" i="1"/>
  <c r="E5950" i="1"/>
  <c r="R5949" i="1"/>
  <c r="E5949" i="1"/>
  <c r="R5948" i="1"/>
  <c r="E5948" i="1"/>
  <c r="R5947" i="1"/>
  <c r="E5947" i="1"/>
  <c r="R5946" i="1"/>
  <c r="E5946" i="1"/>
  <c r="R5945" i="1"/>
  <c r="E5945" i="1"/>
  <c r="R5944" i="1"/>
  <c r="E5944" i="1"/>
  <c r="R5943" i="1"/>
  <c r="E5943" i="1"/>
  <c r="R5942" i="1"/>
  <c r="E5942" i="1"/>
  <c r="R5941" i="1"/>
  <c r="E5941" i="1"/>
  <c r="R5940" i="1"/>
  <c r="E5940" i="1"/>
  <c r="R5939" i="1"/>
  <c r="E5939" i="1"/>
  <c r="R5938" i="1"/>
  <c r="E5938" i="1"/>
  <c r="R5937" i="1"/>
  <c r="E5937" i="1"/>
  <c r="R5936" i="1"/>
  <c r="E5936" i="1"/>
  <c r="R5935" i="1"/>
  <c r="E5935" i="1"/>
  <c r="R5934" i="1"/>
  <c r="E5934" i="1"/>
  <c r="R5933" i="1"/>
  <c r="E5933" i="1"/>
  <c r="R5932" i="1"/>
  <c r="E5932" i="1"/>
  <c r="R5931" i="1"/>
  <c r="E5931" i="1"/>
  <c r="R5930" i="1"/>
  <c r="E5930" i="1"/>
  <c r="R5929" i="1"/>
  <c r="E5929" i="1"/>
  <c r="R5928" i="1"/>
  <c r="E5928" i="1"/>
  <c r="R5927" i="1"/>
  <c r="E5927" i="1"/>
  <c r="R5926" i="1"/>
  <c r="E5926" i="1"/>
  <c r="R5925" i="1"/>
  <c r="E5925" i="1"/>
  <c r="R5924" i="1"/>
  <c r="E5924" i="1"/>
  <c r="R5923" i="1"/>
  <c r="E5923" i="1"/>
  <c r="R5922" i="1"/>
  <c r="E5922" i="1"/>
  <c r="R5921" i="1"/>
  <c r="E5921" i="1"/>
  <c r="R5920" i="1"/>
  <c r="E5920" i="1"/>
  <c r="R5919" i="1"/>
  <c r="E5919" i="1"/>
  <c r="R5918" i="1"/>
  <c r="E5918" i="1"/>
  <c r="R5917" i="1"/>
  <c r="E5917" i="1"/>
  <c r="R5916" i="1"/>
  <c r="E5916" i="1"/>
  <c r="R5915" i="1"/>
  <c r="E5915" i="1"/>
  <c r="R5914" i="1"/>
  <c r="E5914" i="1"/>
  <c r="R5913" i="1"/>
  <c r="E5913" i="1"/>
  <c r="R5912" i="1"/>
  <c r="E5912" i="1"/>
  <c r="R5911" i="1"/>
  <c r="E5911" i="1"/>
  <c r="R5910" i="1"/>
  <c r="E5910" i="1"/>
  <c r="R5909" i="1"/>
  <c r="E5909" i="1"/>
  <c r="R5908" i="1"/>
  <c r="E5908" i="1"/>
  <c r="R5907" i="1"/>
  <c r="E5907" i="1"/>
  <c r="R5906" i="1"/>
  <c r="E5906" i="1"/>
  <c r="R5905" i="1"/>
  <c r="E5905" i="1"/>
  <c r="R5904" i="1"/>
  <c r="E5904" i="1"/>
  <c r="R5903" i="1"/>
  <c r="E5903" i="1"/>
  <c r="R5902" i="1"/>
  <c r="E5902" i="1"/>
  <c r="R5901" i="1"/>
  <c r="E5901" i="1"/>
  <c r="R5900" i="1"/>
  <c r="E5900" i="1"/>
  <c r="R5899" i="1"/>
  <c r="E5899" i="1"/>
  <c r="R5898" i="1"/>
  <c r="E5898" i="1"/>
  <c r="R5897" i="1"/>
  <c r="E5897" i="1"/>
  <c r="R5896" i="1"/>
  <c r="E5896" i="1"/>
  <c r="R5895" i="1"/>
  <c r="E5895" i="1"/>
  <c r="R5894" i="1"/>
  <c r="E5894" i="1"/>
  <c r="R5893" i="1"/>
  <c r="E5893" i="1"/>
  <c r="R5892" i="1"/>
  <c r="E5892" i="1"/>
  <c r="R5891" i="1"/>
  <c r="E5891" i="1"/>
  <c r="R5890" i="1"/>
  <c r="E5890" i="1"/>
  <c r="R5889" i="1"/>
  <c r="E5889" i="1"/>
  <c r="R5888" i="1"/>
  <c r="E5888" i="1"/>
  <c r="R5887" i="1"/>
  <c r="E5887" i="1"/>
  <c r="R5886" i="1"/>
  <c r="E5886" i="1"/>
  <c r="R5885" i="1"/>
  <c r="E5885" i="1"/>
  <c r="R5884" i="1"/>
  <c r="E5884" i="1"/>
  <c r="R5883" i="1"/>
  <c r="E5883" i="1"/>
  <c r="R5882" i="1"/>
  <c r="E5882" i="1"/>
  <c r="R5881" i="1"/>
  <c r="E5881" i="1"/>
  <c r="R5880" i="1"/>
  <c r="E5880" i="1"/>
  <c r="R5879" i="1"/>
  <c r="E5879" i="1"/>
  <c r="R5878" i="1"/>
  <c r="E5878" i="1"/>
  <c r="R5877" i="1"/>
  <c r="E5877" i="1"/>
  <c r="R5876" i="1"/>
  <c r="E5876" i="1"/>
  <c r="R5875" i="1"/>
  <c r="E5875" i="1"/>
  <c r="R5874" i="1"/>
  <c r="E5874" i="1"/>
  <c r="R5873" i="1"/>
  <c r="E5873" i="1"/>
  <c r="R5872" i="1"/>
  <c r="E5872" i="1"/>
  <c r="R5871" i="1"/>
  <c r="E5871" i="1"/>
  <c r="R5870" i="1"/>
  <c r="E5870" i="1"/>
  <c r="R5869" i="1"/>
  <c r="E5869" i="1"/>
  <c r="R5868" i="1"/>
  <c r="E5868" i="1"/>
  <c r="R5867" i="1"/>
  <c r="E5867" i="1"/>
  <c r="R5866" i="1"/>
  <c r="E5866" i="1"/>
  <c r="R5865" i="1"/>
  <c r="E5865" i="1"/>
  <c r="R5864" i="1"/>
  <c r="E5864" i="1"/>
  <c r="R5863" i="1"/>
  <c r="E5863" i="1"/>
  <c r="R5862" i="1"/>
  <c r="E5862" i="1"/>
  <c r="R5861" i="1"/>
  <c r="E5861" i="1"/>
  <c r="R5860" i="1"/>
  <c r="E5860" i="1"/>
  <c r="R5859" i="1"/>
  <c r="E5859" i="1"/>
  <c r="R5858" i="1"/>
  <c r="E5858" i="1"/>
  <c r="R5857" i="1"/>
  <c r="E5857" i="1"/>
  <c r="R5856" i="1"/>
  <c r="E5856" i="1"/>
  <c r="R5855" i="1"/>
  <c r="E5855" i="1"/>
  <c r="R5854" i="1"/>
  <c r="E5854" i="1"/>
  <c r="R5853" i="1"/>
  <c r="E5853" i="1"/>
  <c r="R5852" i="1"/>
  <c r="E5852" i="1"/>
  <c r="R5851" i="1"/>
  <c r="E5851" i="1"/>
  <c r="R5850" i="1"/>
  <c r="E5850" i="1"/>
  <c r="R5849" i="1"/>
  <c r="E5849" i="1"/>
  <c r="R5848" i="1"/>
  <c r="E5848" i="1"/>
  <c r="R5847" i="1"/>
  <c r="E5847" i="1"/>
  <c r="R5846" i="1"/>
  <c r="E5846" i="1"/>
  <c r="R5845" i="1"/>
  <c r="E5845" i="1"/>
  <c r="R5844" i="1"/>
  <c r="E5844" i="1"/>
  <c r="R5843" i="1"/>
  <c r="E5843" i="1"/>
  <c r="R5842" i="1"/>
  <c r="E5842" i="1"/>
  <c r="R5841" i="1"/>
  <c r="E5841" i="1"/>
  <c r="R5840" i="1"/>
  <c r="E5840" i="1"/>
  <c r="R5839" i="1"/>
  <c r="E5839" i="1"/>
  <c r="R5838" i="1"/>
  <c r="E5838" i="1"/>
  <c r="R5837" i="1"/>
  <c r="E5837" i="1"/>
  <c r="R5836" i="1"/>
  <c r="E5836" i="1"/>
  <c r="R5835" i="1"/>
  <c r="E5835" i="1"/>
  <c r="R5834" i="1"/>
  <c r="E5834" i="1"/>
  <c r="R5833" i="1"/>
  <c r="E5833" i="1"/>
  <c r="R5832" i="1"/>
  <c r="E5832" i="1"/>
  <c r="R5831" i="1"/>
  <c r="E5831" i="1"/>
  <c r="R5830" i="1"/>
  <c r="E5830" i="1"/>
  <c r="R5829" i="1"/>
  <c r="E5829" i="1"/>
  <c r="R5828" i="1"/>
  <c r="E5828" i="1"/>
  <c r="R5827" i="1"/>
  <c r="E5827" i="1"/>
  <c r="R5826" i="1"/>
  <c r="E5826" i="1"/>
  <c r="R5825" i="1"/>
  <c r="E5825" i="1"/>
  <c r="R5824" i="1"/>
  <c r="E5824" i="1"/>
  <c r="R5823" i="1"/>
  <c r="E5823" i="1"/>
  <c r="R5822" i="1"/>
  <c r="E5822" i="1"/>
  <c r="R5821" i="1"/>
  <c r="E5821" i="1"/>
  <c r="R5820" i="1"/>
  <c r="E5820" i="1"/>
  <c r="R5819" i="1"/>
  <c r="E5819" i="1"/>
  <c r="R5818" i="1"/>
  <c r="E5818" i="1"/>
  <c r="R5817" i="1"/>
  <c r="E5817" i="1"/>
  <c r="R5816" i="1"/>
  <c r="E5816" i="1"/>
  <c r="R5815" i="1"/>
  <c r="E5815" i="1"/>
  <c r="R5814" i="1"/>
  <c r="E5814" i="1"/>
  <c r="R5813" i="1"/>
  <c r="E5813" i="1"/>
  <c r="R5812" i="1"/>
  <c r="E5812" i="1"/>
  <c r="R5811" i="1"/>
  <c r="E5811" i="1"/>
  <c r="R5810" i="1"/>
  <c r="E5810" i="1"/>
  <c r="R5809" i="1"/>
  <c r="E5809" i="1"/>
  <c r="R5808" i="1"/>
  <c r="E5808" i="1"/>
  <c r="R5807" i="1"/>
  <c r="E5807" i="1"/>
  <c r="R5806" i="1"/>
  <c r="E5806" i="1"/>
  <c r="R5805" i="1"/>
  <c r="E5805" i="1"/>
  <c r="R5804" i="1"/>
  <c r="E5804" i="1"/>
  <c r="R5803" i="1"/>
  <c r="E5803" i="1"/>
  <c r="R5802" i="1"/>
  <c r="E5802" i="1"/>
  <c r="R5801" i="1"/>
  <c r="E5801" i="1"/>
  <c r="R5800" i="1"/>
  <c r="E5800" i="1"/>
  <c r="R5799" i="1"/>
  <c r="E5799" i="1"/>
  <c r="R5798" i="1"/>
  <c r="E5798" i="1"/>
  <c r="R5797" i="1"/>
  <c r="E5797" i="1"/>
  <c r="R5796" i="1"/>
  <c r="E5796" i="1"/>
  <c r="R5795" i="1"/>
  <c r="E5795" i="1"/>
  <c r="R5794" i="1"/>
  <c r="E5794" i="1"/>
  <c r="R5793" i="1"/>
  <c r="E5793" i="1"/>
  <c r="R5792" i="1"/>
  <c r="E5792" i="1"/>
  <c r="R5791" i="1"/>
  <c r="E5791" i="1"/>
  <c r="R5790" i="1"/>
  <c r="E5790" i="1"/>
  <c r="R5789" i="1"/>
  <c r="E5789" i="1"/>
  <c r="R5788" i="1"/>
  <c r="E5788" i="1"/>
  <c r="R5787" i="1"/>
  <c r="E5787" i="1"/>
  <c r="R5786" i="1"/>
  <c r="E5786" i="1"/>
  <c r="R5785" i="1"/>
  <c r="E5785" i="1"/>
  <c r="R5784" i="1"/>
  <c r="E5784" i="1"/>
  <c r="R5783" i="1"/>
  <c r="E5783" i="1"/>
  <c r="R5782" i="1"/>
  <c r="E5782" i="1"/>
  <c r="R5781" i="1"/>
  <c r="E5781" i="1"/>
  <c r="R5780" i="1"/>
  <c r="E5780" i="1"/>
  <c r="R5779" i="1"/>
  <c r="E5779" i="1"/>
  <c r="R5778" i="1"/>
  <c r="E5778" i="1"/>
  <c r="R5777" i="1"/>
  <c r="E5777" i="1"/>
  <c r="R5776" i="1"/>
  <c r="E5776" i="1"/>
  <c r="R5775" i="1"/>
  <c r="E5775" i="1"/>
  <c r="R5774" i="1"/>
  <c r="E5774" i="1"/>
  <c r="R5773" i="1"/>
  <c r="E5773" i="1"/>
  <c r="R5772" i="1"/>
  <c r="E5772" i="1"/>
  <c r="R5771" i="1"/>
  <c r="E5771" i="1"/>
  <c r="R5770" i="1"/>
  <c r="E5770" i="1"/>
  <c r="R5769" i="1"/>
  <c r="E5769" i="1"/>
  <c r="R5768" i="1"/>
  <c r="E5768" i="1"/>
  <c r="R5767" i="1"/>
  <c r="E5767" i="1"/>
  <c r="R5766" i="1"/>
  <c r="E5766" i="1"/>
  <c r="R5765" i="1"/>
  <c r="E5765" i="1"/>
  <c r="R5764" i="1"/>
  <c r="E5764" i="1"/>
  <c r="R5763" i="1"/>
  <c r="E5763" i="1"/>
  <c r="R5762" i="1"/>
  <c r="E5762" i="1"/>
  <c r="R5761" i="1"/>
  <c r="E5761" i="1"/>
  <c r="R5760" i="1"/>
  <c r="E5760" i="1"/>
  <c r="R5759" i="1"/>
  <c r="E5759" i="1"/>
  <c r="R5758" i="1"/>
  <c r="E5758" i="1"/>
  <c r="R5757" i="1"/>
  <c r="E5757" i="1"/>
  <c r="R5756" i="1"/>
  <c r="E5756" i="1"/>
  <c r="R5755" i="1"/>
  <c r="E5755" i="1"/>
  <c r="R5754" i="1"/>
  <c r="E5754" i="1"/>
  <c r="R5753" i="1"/>
  <c r="E5753" i="1"/>
  <c r="R5752" i="1"/>
  <c r="E5752" i="1"/>
  <c r="R5751" i="1"/>
  <c r="E5751" i="1"/>
  <c r="R5750" i="1"/>
  <c r="E5750" i="1"/>
  <c r="R5749" i="1"/>
  <c r="E5749" i="1"/>
  <c r="R5748" i="1"/>
  <c r="E5748" i="1"/>
  <c r="R5747" i="1"/>
  <c r="E5747" i="1"/>
  <c r="R5746" i="1"/>
  <c r="E5746" i="1"/>
  <c r="R5745" i="1"/>
  <c r="E5745" i="1"/>
  <c r="R5744" i="1"/>
  <c r="E5744" i="1"/>
  <c r="R5743" i="1"/>
  <c r="E5743" i="1"/>
  <c r="R5742" i="1"/>
  <c r="E5742" i="1"/>
  <c r="R5741" i="1"/>
  <c r="E5741" i="1"/>
  <c r="R5740" i="1"/>
  <c r="E5740" i="1"/>
  <c r="R5739" i="1"/>
  <c r="E5739" i="1"/>
  <c r="R5738" i="1"/>
  <c r="E5738" i="1"/>
  <c r="R5737" i="1"/>
  <c r="E5737" i="1"/>
  <c r="R5736" i="1"/>
  <c r="E5736" i="1"/>
  <c r="R5735" i="1"/>
  <c r="E5735" i="1"/>
  <c r="R5734" i="1"/>
  <c r="E5734" i="1"/>
  <c r="R5733" i="1"/>
  <c r="E5733" i="1"/>
  <c r="R5732" i="1"/>
  <c r="E5732" i="1"/>
  <c r="R5731" i="1"/>
  <c r="E5731" i="1"/>
  <c r="R5730" i="1"/>
  <c r="E5730" i="1"/>
  <c r="R5729" i="1"/>
  <c r="E5729" i="1"/>
  <c r="R5728" i="1"/>
  <c r="E5728" i="1"/>
  <c r="R5727" i="1"/>
  <c r="E5727" i="1"/>
  <c r="R5726" i="1"/>
  <c r="E5726" i="1"/>
  <c r="R5725" i="1"/>
  <c r="E5725" i="1"/>
  <c r="R5724" i="1"/>
  <c r="E5724" i="1"/>
  <c r="R5723" i="1"/>
  <c r="E5723" i="1"/>
  <c r="R5722" i="1"/>
  <c r="E5722" i="1"/>
  <c r="R5721" i="1"/>
  <c r="E5721" i="1"/>
  <c r="R5720" i="1"/>
  <c r="E5720" i="1"/>
  <c r="R5719" i="1"/>
  <c r="E5719" i="1"/>
  <c r="R5718" i="1"/>
  <c r="E5718" i="1"/>
  <c r="R5717" i="1"/>
  <c r="E5717" i="1"/>
  <c r="R5716" i="1"/>
  <c r="E5716" i="1"/>
  <c r="R5715" i="1"/>
  <c r="E5715" i="1"/>
  <c r="R5714" i="1"/>
  <c r="E5714" i="1"/>
  <c r="R5713" i="1"/>
  <c r="E5713" i="1"/>
  <c r="R5712" i="1"/>
  <c r="E5712" i="1"/>
  <c r="R5711" i="1"/>
  <c r="E5711" i="1"/>
  <c r="R5710" i="1"/>
  <c r="E5710" i="1"/>
  <c r="R5709" i="1"/>
  <c r="E5709" i="1"/>
  <c r="R5708" i="1"/>
  <c r="E5708" i="1"/>
  <c r="R5707" i="1"/>
  <c r="E5707" i="1"/>
  <c r="R5706" i="1"/>
  <c r="E5706" i="1"/>
  <c r="R5705" i="1"/>
  <c r="E5705" i="1"/>
  <c r="R5704" i="1"/>
  <c r="E5704" i="1"/>
  <c r="R5703" i="1"/>
  <c r="E5703" i="1"/>
  <c r="R5702" i="1"/>
  <c r="E5702" i="1"/>
  <c r="R5701" i="1"/>
  <c r="E5701" i="1"/>
  <c r="R5700" i="1"/>
  <c r="E5700" i="1"/>
  <c r="R5699" i="1"/>
  <c r="E5699" i="1"/>
  <c r="R5698" i="1"/>
  <c r="E5698" i="1"/>
  <c r="R5697" i="1"/>
  <c r="E5697" i="1"/>
  <c r="R5696" i="1"/>
  <c r="E5696" i="1"/>
  <c r="R5695" i="1"/>
  <c r="E5695" i="1"/>
  <c r="R5694" i="1"/>
  <c r="E5694" i="1"/>
  <c r="R5693" i="1"/>
  <c r="E5693" i="1"/>
  <c r="R5692" i="1"/>
  <c r="E5692" i="1"/>
  <c r="R5691" i="1"/>
  <c r="E5691" i="1"/>
  <c r="R5690" i="1"/>
  <c r="E5690" i="1"/>
  <c r="R5689" i="1"/>
  <c r="E5689" i="1"/>
  <c r="R5688" i="1"/>
  <c r="E5688" i="1"/>
  <c r="R5687" i="1"/>
  <c r="E5687" i="1"/>
  <c r="R5686" i="1"/>
  <c r="E5686" i="1"/>
  <c r="R5685" i="1"/>
  <c r="E5685" i="1"/>
  <c r="R5684" i="1"/>
  <c r="E5684" i="1"/>
  <c r="R5683" i="1"/>
  <c r="E5683" i="1"/>
  <c r="R5682" i="1"/>
  <c r="E5682" i="1"/>
  <c r="R5681" i="1"/>
  <c r="E5681" i="1"/>
  <c r="R5680" i="1"/>
  <c r="E5680" i="1"/>
  <c r="R5679" i="1"/>
  <c r="E5679" i="1"/>
  <c r="R5678" i="1"/>
  <c r="E5678" i="1"/>
  <c r="R5677" i="1"/>
  <c r="E5677" i="1"/>
  <c r="R5676" i="1"/>
  <c r="E5676" i="1"/>
  <c r="R5675" i="1"/>
  <c r="E5675" i="1"/>
  <c r="R5674" i="1"/>
  <c r="E5674" i="1"/>
  <c r="R5673" i="1"/>
  <c r="E5673" i="1"/>
  <c r="R5672" i="1"/>
  <c r="E5672" i="1"/>
  <c r="R5671" i="1"/>
  <c r="E5671" i="1"/>
  <c r="R5670" i="1"/>
  <c r="E5670" i="1"/>
  <c r="R5669" i="1"/>
  <c r="E5669" i="1"/>
  <c r="R5668" i="1"/>
  <c r="E5668" i="1"/>
  <c r="R5667" i="1"/>
  <c r="E5667" i="1"/>
  <c r="R5666" i="1"/>
  <c r="E5666" i="1"/>
  <c r="R5665" i="1"/>
  <c r="E5665" i="1"/>
  <c r="R5664" i="1"/>
  <c r="E5664" i="1"/>
  <c r="R5663" i="1"/>
  <c r="E5663" i="1"/>
  <c r="R5662" i="1"/>
  <c r="E5662" i="1"/>
  <c r="R5661" i="1"/>
  <c r="E5661" i="1"/>
  <c r="R5660" i="1"/>
  <c r="E5660" i="1"/>
  <c r="R5659" i="1"/>
  <c r="E5659" i="1"/>
  <c r="R5658" i="1"/>
  <c r="E5658" i="1"/>
  <c r="R5657" i="1"/>
  <c r="E5657" i="1"/>
  <c r="R5656" i="1"/>
  <c r="E5656" i="1"/>
  <c r="R5655" i="1"/>
  <c r="E5655" i="1"/>
  <c r="R5654" i="1"/>
  <c r="E5654" i="1"/>
  <c r="R5653" i="1"/>
  <c r="E5653" i="1"/>
  <c r="R5652" i="1"/>
  <c r="E5652" i="1"/>
  <c r="R5651" i="1"/>
  <c r="E5651" i="1"/>
  <c r="R5650" i="1"/>
  <c r="E5650" i="1"/>
  <c r="R5649" i="1"/>
  <c r="E5649" i="1"/>
  <c r="R5648" i="1"/>
  <c r="E5648" i="1"/>
  <c r="R5647" i="1"/>
  <c r="E5647" i="1"/>
  <c r="R5646" i="1"/>
  <c r="E5646" i="1"/>
  <c r="R5645" i="1"/>
  <c r="E5645" i="1"/>
  <c r="R5644" i="1"/>
  <c r="E5644" i="1"/>
  <c r="R5643" i="1"/>
  <c r="E5643" i="1"/>
  <c r="R5642" i="1"/>
  <c r="E5642" i="1"/>
  <c r="R5641" i="1"/>
  <c r="E5641" i="1"/>
  <c r="R5640" i="1"/>
  <c r="E5640" i="1"/>
  <c r="R5639" i="1"/>
  <c r="E5639" i="1"/>
  <c r="R5638" i="1"/>
  <c r="E5638" i="1"/>
  <c r="R5637" i="1"/>
  <c r="E5637" i="1"/>
  <c r="R5636" i="1"/>
  <c r="E5636" i="1"/>
  <c r="R5635" i="1"/>
  <c r="E5635" i="1"/>
  <c r="R5634" i="1"/>
  <c r="E5634" i="1"/>
  <c r="R5633" i="1"/>
  <c r="E5633" i="1"/>
  <c r="R5632" i="1"/>
  <c r="E5632" i="1"/>
  <c r="R5631" i="1"/>
  <c r="E5631" i="1"/>
  <c r="R5630" i="1"/>
  <c r="E5630" i="1"/>
  <c r="R5629" i="1"/>
  <c r="E5629" i="1"/>
  <c r="R5628" i="1"/>
  <c r="E5628" i="1"/>
  <c r="R5627" i="1"/>
  <c r="E5627" i="1"/>
  <c r="R5626" i="1"/>
  <c r="E5626" i="1"/>
  <c r="R5625" i="1"/>
  <c r="E5625" i="1"/>
  <c r="R5624" i="1"/>
  <c r="E5624" i="1"/>
  <c r="R5623" i="1"/>
  <c r="E5623" i="1"/>
  <c r="R5622" i="1"/>
  <c r="E5622" i="1"/>
  <c r="R5621" i="1"/>
  <c r="E5621" i="1"/>
  <c r="R5620" i="1"/>
  <c r="E5620" i="1"/>
  <c r="R5619" i="1"/>
  <c r="E5619" i="1"/>
  <c r="R5618" i="1"/>
  <c r="E5618" i="1"/>
  <c r="R5617" i="1"/>
  <c r="E5617" i="1"/>
  <c r="R5616" i="1"/>
  <c r="E5616" i="1"/>
  <c r="R5615" i="1"/>
  <c r="E5615" i="1"/>
  <c r="R5614" i="1"/>
  <c r="E5614" i="1"/>
  <c r="R5613" i="1"/>
  <c r="E5613" i="1"/>
  <c r="R5612" i="1"/>
  <c r="E5612" i="1"/>
  <c r="R5611" i="1"/>
  <c r="E5611" i="1"/>
  <c r="R5610" i="1"/>
  <c r="E5610" i="1"/>
  <c r="R5609" i="1"/>
  <c r="E5609" i="1"/>
  <c r="R5608" i="1"/>
  <c r="E5608" i="1"/>
  <c r="R5607" i="1"/>
  <c r="E5607" i="1"/>
  <c r="R5606" i="1"/>
  <c r="E5606" i="1"/>
  <c r="R5605" i="1"/>
  <c r="E5605" i="1"/>
  <c r="R5604" i="1"/>
  <c r="E5604" i="1"/>
  <c r="R5603" i="1"/>
  <c r="E5603" i="1"/>
  <c r="R5602" i="1"/>
  <c r="E5602" i="1"/>
  <c r="R5601" i="1"/>
  <c r="E5601" i="1"/>
  <c r="R5600" i="1"/>
  <c r="E5600" i="1"/>
  <c r="R5599" i="1"/>
  <c r="E5599" i="1"/>
  <c r="R5598" i="1"/>
  <c r="E5598" i="1"/>
  <c r="R5597" i="1"/>
  <c r="E5597" i="1"/>
  <c r="R5596" i="1"/>
  <c r="E5596" i="1"/>
  <c r="R5595" i="1"/>
  <c r="E5595" i="1"/>
  <c r="R5594" i="1"/>
  <c r="E5594" i="1"/>
  <c r="R5593" i="1"/>
  <c r="E5593" i="1"/>
  <c r="R5592" i="1"/>
  <c r="E5592" i="1"/>
  <c r="R5591" i="1"/>
  <c r="E5591" i="1"/>
  <c r="R5590" i="1"/>
  <c r="E5590" i="1"/>
  <c r="R5589" i="1"/>
  <c r="E5589" i="1"/>
  <c r="R5588" i="1"/>
  <c r="E5588" i="1"/>
  <c r="R5587" i="1"/>
  <c r="E5587" i="1"/>
  <c r="R5586" i="1"/>
  <c r="E5586" i="1"/>
  <c r="R5585" i="1"/>
  <c r="E5585" i="1"/>
  <c r="R5584" i="1"/>
  <c r="E5584" i="1"/>
  <c r="R5583" i="1"/>
  <c r="E5583" i="1"/>
  <c r="R5582" i="1"/>
  <c r="E5582" i="1"/>
  <c r="R5581" i="1"/>
  <c r="E5581" i="1"/>
  <c r="R5580" i="1"/>
  <c r="E5580" i="1"/>
  <c r="R5579" i="1"/>
  <c r="E5579" i="1"/>
  <c r="R5578" i="1"/>
  <c r="E5578" i="1"/>
  <c r="R5577" i="1"/>
  <c r="E5577" i="1"/>
  <c r="R5576" i="1"/>
  <c r="E5576" i="1"/>
  <c r="R5575" i="1"/>
  <c r="E5575" i="1"/>
  <c r="R5574" i="1"/>
  <c r="E5574" i="1"/>
  <c r="R5573" i="1"/>
  <c r="E5573" i="1"/>
  <c r="R5572" i="1"/>
  <c r="E5572" i="1"/>
  <c r="R5571" i="1"/>
  <c r="E5571" i="1"/>
  <c r="R5570" i="1"/>
  <c r="E5570" i="1"/>
  <c r="R5569" i="1"/>
  <c r="E5569" i="1"/>
  <c r="R5568" i="1"/>
  <c r="E5568" i="1"/>
  <c r="R5567" i="1"/>
  <c r="E5567" i="1"/>
  <c r="R5566" i="1"/>
  <c r="E5566" i="1"/>
  <c r="R5565" i="1"/>
  <c r="E5565" i="1"/>
  <c r="R5564" i="1"/>
  <c r="E5564" i="1"/>
  <c r="R5563" i="1"/>
  <c r="E5563" i="1"/>
  <c r="R5562" i="1"/>
  <c r="E5562" i="1"/>
  <c r="R5561" i="1"/>
  <c r="E5561" i="1"/>
  <c r="R5560" i="1"/>
  <c r="E5560" i="1"/>
  <c r="R5559" i="1"/>
  <c r="E5559" i="1"/>
  <c r="R5558" i="1"/>
  <c r="E5558" i="1"/>
  <c r="R5557" i="1"/>
  <c r="E5557" i="1"/>
  <c r="R5556" i="1"/>
  <c r="E5556" i="1"/>
  <c r="R5555" i="1"/>
  <c r="E5555" i="1"/>
  <c r="R5554" i="1"/>
  <c r="E5554" i="1"/>
  <c r="R5553" i="1"/>
  <c r="E5553" i="1"/>
  <c r="R5552" i="1"/>
  <c r="E5552" i="1"/>
  <c r="R5551" i="1"/>
  <c r="E5551" i="1"/>
  <c r="R5550" i="1"/>
  <c r="E5550" i="1"/>
  <c r="R5549" i="1"/>
  <c r="E5549" i="1"/>
  <c r="R5548" i="1"/>
  <c r="E5548" i="1"/>
  <c r="R5547" i="1"/>
  <c r="E5547" i="1"/>
  <c r="R5546" i="1"/>
  <c r="E5546" i="1"/>
  <c r="R5545" i="1"/>
  <c r="E5545" i="1"/>
  <c r="R5544" i="1"/>
  <c r="E5544" i="1"/>
  <c r="R5543" i="1"/>
  <c r="E5543" i="1"/>
  <c r="R5542" i="1"/>
  <c r="E5542" i="1"/>
  <c r="R5541" i="1"/>
  <c r="E5541" i="1"/>
  <c r="R5540" i="1"/>
  <c r="E5540" i="1"/>
  <c r="R5539" i="1"/>
  <c r="E5539" i="1"/>
  <c r="R5538" i="1"/>
  <c r="E5538" i="1"/>
  <c r="R5537" i="1"/>
  <c r="E5537" i="1"/>
  <c r="R5536" i="1"/>
  <c r="E5536" i="1"/>
  <c r="R5535" i="1"/>
  <c r="E5535" i="1"/>
  <c r="R5534" i="1"/>
  <c r="E5534" i="1"/>
  <c r="R5533" i="1"/>
  <c r="E5533" i="1"/>
  <c r="R5532" i="1"/>
  <c r="E5532" i="1"/>
  <c r="R5531" i="1"/>
  <c r="E5531" i="1"/>
  <c r="R5530" i="1"/>
  <c r="E5530" i="1"/>
  <c r="R5529" i="1"/>
  <c r="E5529" i="1"/>
  <c r="R5528" i="1"/>
  <c r="E5528" i="1"/>
  <c r="R5527" i="1"/>
  <c r="E5527" i="1"/>
  <c r="R5526" i="1"/>
  <c r="E5526" i="1"/>
  <c r="R5525" i="1"/>
  <c r="E5525" i="1"/>
  <c r="R5524" i="1"/>
  <c r="E5524" i="1"/>
  <c r="R5523" i="1"/>
  <c r="E5523" i="1"/>
  <c r="R5522" i="1"/>
  <c r="E5522" i="1"/>
  <c r="R5521" i="1"/>
  <c r="E5521" i="1"/>
  <c r="R5520" i="1"/>
  <c r="E5520" i="1"/>
  <c r="R5519" i="1"/>
  <c r="E5519" i="1"/>
  <c r="R5518" i="1"/>
  <c r="E5518" i="1"/>
  <c r="R5517" i="1"/>
  <c r="E5517" i="1"/>
  <c r="R5516" i="1"/>
  <c r="E5516" i="1"/>
  <c r="R5515" i="1"/>
  <c r="E5515" i="1"/>
  <c r="R5514" i="1"/>
  <c r="E5514" i="1"/>
  <c r="R5513" i="1"/>
  <c r="E5513" i="1"/>
  <c r="R5512" i="1"/>
  <c r="E5512" i="1"/>
  <c r="R5511" i="1"/>
  <c r="E5511" i="1"/>
  <c r="R5510" i="1"/>
  <c r="E5510" i="1"/>
  <c r="R5509" i="1"/>
  <c r="E5509" i="1"/>
  <c r="R5508" i="1"/>
  <c r="E5508" i="1"/>
  <c r="R5507" i="1"/>
  <c r="E5507" i="1"/>
  <c r="R5506" i="1"/>
  <c r="E5506" i="1"/>
  <c r="R5505" i="1"/>
  <c r="E5505" i="1"/>
  <c r="R5504" i="1"/>
  <c r="E5504" i="1"/>
  <c r="R5503" i="1"/>
  <c r="E5503" i="1"/>
  <c r="R5502" i="1"/>
  <c r="E5502" i="1"/>
  <c r="R5501" i="1"/>
  <c r="E5501" i="1"/>
  <c r="R5500" i="1"/>
  <c r="E5500" i="1"/>
  <c r="R5499" i="1"/>
  <c r="E5499" i="1"/>
  <c r="R5498" i="1"/>
  <c r="E5498" i="1"/>
  <c r="R5497" i="1"/>
  <c r="E5497" i="1"/>
  <c r="R5496" i="1"/>
  <c r="E5496" i="1"/>
  <c r="R5495" i="1"/>
  <c r="E5495" i="1"/>
  <c r="R5494" i="1"/>
  <c r="E5494" i="1"/>
  <c r="R5493" i="1"/>
  <c r="E5493" i="1"/>
  <c r="R5492" i="1"/>
  <c r="E5492" i="1"/>
  <c r="R5491" i="1"/>
  <c r="E5491" i="1"/>
  <c r="R5490" i="1"/>
  <c r="E5490" i="1"/>
  <c r="R5489" i="1"/>
  <c r="E5489" i="1"/>
  <c r="R5488" i="1"/>
  <c r="E5488" i="1"/>
  <c r="R5487" i="1"/>
  <c r="E5487" i="1"/>
  <c r="R5486" i="1"/>
  <c r="E5486" i="1"/>
  <c r="R5485" i="1"/>
  <c r="E5485" i="1"/>
  <c r="R5484" i="1"/>
  <c r="E5484" i="1"/>
  <c r="R5483" i="1"/>
  <c r="E5483" i="1"/>
  <c r="R5482" i="1"/>
  <c r="E5482" i="1"/>
  <c r="R5481" i="1"/>
  <c r="E5481" i="1"/>
  <c r="R5480" i="1"/>
  <c r="E5480" i="1"/>
  <c r="R5479" i="1"/>
  <c r="E5479" i="1"/>
  <c r="R5478" i="1"/>
  <c r="E5478" i="1"/>
  <c r="R5477" i="1"/>
  <c r="E5477" i="1"/>
  <c r="R5476" i="1"/>
  <c r="E5476" i="1"/>
  <c r="R5475" i="1"/>
  <c r="E5475" i="1"/>
  <c r="R5474" i="1"/>
  <c r="E5474" i="1"/>
  <c r="R5473" i="1"/>
  <c r="E5473" i="1"/>
  <c r="R5472" i="1"/>
  <c r="E5472" i="1"/>
  <c r="R5471" i="1"/>
  <c r="E5471" i="1"/>
  <c r="R5470" i="1"/>
  <c r="E5470" i="1"/>
  <c r="R5469" i="1"/>
  <c r="E5469" i="1"/>
  <c r="R5468" i="1"/>
  <c r="E5468" i="1"/>
  <c r="R5467" i="1"/>
  <c r="E5467" i="1"/>
  <c r="R5466" i="1"/>
  <c r="E5466" i="1"/>
  <c r="R5465" i="1"/>
  <c r="E5465" i="1"/>
  <c r="R5464" i="1"/>
  <c r="E5464" i="1"/>
  <c r="R5463" i="1"/>
  <c r="E5463" i="1"/>
  <c r="R5462" i="1"/>
  <c r="E5462" i="1"/>
  <c r="R5461" i="1"/>
  <c r="E5461" i="1"/>
  <c r="R5460" i="1"/>
  <c r="E5460" i="1"/>
  <c r="R5459" i="1"/>
  <c r="E5459" i="1"/>
  <c r="R5458" i="1"/>
  <c r="E5458" i="1"/>
  <c r="R5457" i="1"/>
  <c r="E5457" i="1"/>
  <c r="R5456" i="1"/>
  <c r="E5456" i="1"/>
  <c r="R5455" i="1"/>
  <c r="E5455" i="1"/>
  <c r="R5454" i="1"/>
  <c r="E5454" i="1"/>
  <c r="R5453" i="1"/>
  <c r="E5453" i="1"/>
  <c r="R5452" i="1"/>
  <c r="E5452" i="1"/>
  <c r="R5451" i="1"/>
  <c r="E5451" i="1"/>
  <c r="R5450" i="1"/>
  <c r="E5450" i="1"/>
  <c r="R5449" i="1"/>
  <c r="E5449" i="1"/>
  <c r="R5448" i="1"/>
  <c r="E5448" i="1"/>
  <c r="R5447" i="1"/>
  <c r="E5447" i="1"/>
  <c r="R5446" i="1"/>
  <c r="E5446" i="1"/>
  <c r="R5445" i="1"/>
  <c r="E5445" i="1"/>
  <c r="R5444" i="1"/>
  <c r="E5444" i="1"/>
  <c r="R5443" i="1"/>
  <c r="E5443" i="1"/>
  <c r="R5442" i="1"/>
  <c r="E5442" i="1"/>
  <c r="R5441" i="1"/>
  <c r="E5441" i="1"/>
  <c r="R5440" i="1"/>
  <c r="E5440" i="1"/>
  <c r="R5439" i="1"/>
  <c r="E5439" i="1"/>
  <c r="R5438" i="1"/>
  <c r="E5438" i="1"/>
  <c r="R5437" i="1"/>
  <c r="E5437" i="1"/>
  <c r="R5436" i="1"/>
  <c r="E5436" i="1"/>
  <c r="R5435" i="1"/>
  <c r="E5435" i="1"/>
  <c r="R5434" i="1"/>
  <c r="E5434" i="1"/>
  <c r="R5433" i="1"/>
  <c r="E5433" i="1"/>
  <c r="R5432" i="1"/>
  <c r="E5432" i="1"/>
  <c r="R5431" i="1"/>
  <c r="E5431" i="1"/>
  <c r="R5430" i="1"/>
  <c r="E5430" i="1"/>
  <c r="R5429" i="1"/>
  <c r="E5429" i="1"/>
  <c r="R5428" i="1"/>
  <c r="E5428" i="1"/>
  <c r="R5427" i="1"/>
  <c r="E5427" i="1"/>
  <c r="R5426" i="1"/>
  <c r="E5426" i="1"/>
  <c r="R5425" i="1"/>
  <c r="E5425" i="1"/>
  <c r="R5424" i="1"/>
  <c r="E5424" i="1"/>
  <c r="R5423" i="1"/>
  <c r="E5423" i="1"/>
  <c r="R5422" i="1"/>
  <c r="E5422" i="1"/>
  <c r="R5421" i="1"/>
  <c r="E5421" i="1"/>
  <c r="R5420" i="1"/>
  <c r="E5420" i="1"/>
  <c r="R5419" i="1"/>
  <c r="E5419" i="1"/>
  <c r="R5418" i="1"/>
  <c r="E5418" i="1"/>
  <c r="R5417" i="1"/>
  <c r="E5417" i="1"/>
  <c r="R5416" i="1"/>
  <c r="E5416" i="1"/>
  <c r="R5415" i="1"/>
  <c r="E5415" i="1"/>
  <c r="R5414" i="1"/>
  <c r="E5414" i="1"/>
  <c r="R5413" i="1"/>
  <c r="E5413" i="1"/>
  <c r="R5412" i="1"/>
  <c r="E5412" i="1"/>
  <c r="R5411" i="1"/>
  <c r="E5411" i="1"/>
  <c r="R5410" i="1"/>
  <c r="E5410" i="1"/>
  <c r="R5409" i="1"/>
  <c r="E5409" i="1"/>
  <c r="R5408" i="1"/>
  <c r="E5408" i="1"/>
  <c r="R5407" i="1"/>
  <c r="E5407" i="1"/>
  <c r="R5406" i="1"/>
  <c r="E5406" i="1"/>
  <c r="R5405" i="1"/>
  <c r="E5405" i="1"/>
  <c r="R5404" i="1"/>
  <c r="E5404" i="1"/>
  <c r="R5403" i="1"/>
  <c r="E5403" i="1"/>
  <c r="R5402" i="1"/>
  <c r="E5402" i="1"/>
  <c r="R5401" i="1"/>
  <c r="E5401" i="1"/>
  <c r="R5400" i="1"/>
  <c r="E5400" i="1"/>
  <c r="R5399" i="1"/>
  <c r="E5399" i="1"/>
  <c r="R5398" i="1"/>
  <c r="E5398" i="1"/>
  <c r="R5397" i="1"/>
  <c r="E5397" i="1"/>
  <c r="R5396" i="1"/>
  <c r="E5396" i="1"/>
  <c r="R5395" i="1"/>
  <c r="E5395" i="1"/>
  <c r="R5394" i="1"/>
  <c r="E5394" i="1"/>
  <c r="R5393" i="1"/>
  <c r="E5393" i="1"/>
  <c r="R5392" i="1"/>
  <c r="E5392" i="1"/>
  <c r="R5391" i="1"/>
  <c r="E5391" i="1"/>
  <c r="R5390" i="1"/>
  <c r="E5390" i="1"/>
  <c r="R5389" i="1"/>
  <c r="E5389" i="1"/>
  <c r="R5388" i="1"/>
  <c r="E5388" i="1"/>
  <c r="R5387" i="1"/>
  <c r="E5387" i="1"/>
  <c r="R5386" i="1"/>
  <c r="E5386" i="1"/>
  <c r="R5385" i="1"/>
  <c r="E5385" i="1"/>
  <c r="R5384" i="1"/>
  <c r="E5384" i="1"/>
  <c r="R5383" i="1"/>
  <c r="E5383" i="1"/>
  <c r="R5382" i="1"/>
  <c r="E5382" i="1"/>
  <c r="R5381" i="1"/>
  <c r="E5381" i="1"/>
  <c r="R5380" i="1"/>
  <c r="E5380" i="1"/>
  <c r="R5379" i="1"/>
  <c r="E5379" i="1"/>
  <c r="R5378" i="1"/>
  <c r="E5378" i="1"/>
  <c r="R5377" i="1"/>
  <c r="E5377" i="1"/>
  <c r="R5376" i="1"/>
  <c r="E5376" i="1"/>
  <c r="R5375" i="1"/>
  <c r="E5375" i="1"/>
  <c r="R5374" i="1"/>
  <c r="E5374" i="1"/>
  <c r="R5373" i="1"/>
  <c r="E5373" i="1"/>
  <c r="R5372" i="1"/>
  <c r="E5372" i="1"/>
  <c r="R5371" i="1"/>
  <c r="E5371" i="1"/>
  <c r="R5370" i="1"/>
  <c r="E5370" i="1"/>
  <c r="R5369" i="1"/>
  <c r="E5369" i="1"/>
  <c r="R5368" i="1"/>
  <c r="E5368" i="1"/>
  <c r="R5367" i="1"/>
  <c r="E5367" i="1"/>
  <c r="R5366" i="1"/>
  <c r="E5366" i="1"/>
  <c r="R5365" i="1"/>
  <c r="E5365" i="1"/>
  <c r="R5364" i="1"/>
  <c r="E5364" i="1"/>
  <c r="R5363" i="1"/>
  <c r="E5363" i="1"/>
  <c r="R5362" i="1"/>
  <c r="E5362" i="1"/>
  <c r="R5361" i="1"/>
  <c r="E5361" i="1"/>
  <c r="R5360" i="1"/>
  <c r="E5360" i="1"/>
  <c r="R5359" i="1"/>
  <c r="E5359" i="1"/>
  <c r="R5358" i="1"/>
  <c r="E5358" i="1"/>
  <c r="R5357" i="1"/>
  <c r="E5357" i="1"/>
  <c r="R5356" i="1"/>
  <c r="E5356" i="1"/>
  <c r="R5355" i="1"/>
  <c r="E5355" i="1"/>
  <c r="R5354" i="1"/>
  <c r="E5354" i="1"/>
  <c r="R5353" i="1"/>
  <c r="E5353" i="1"/>
  <c r="R5352" i="1"/>
  <c r="E5352" i="1"/>
  <c r="R5351" i="1"/>
  <c r="E5351" i="1"/>
  <c r="R5350" i="1"/>
  <c r="E5350" i="1"/>
  <c r="R5349" i="1"/>
  <c r="E5349" i="1"/>
  <c r="R5348" i="1"/>
  <c r="E5348" i="1"/>
  <c r="R5347" i="1"/>
  <c r="E5347" i="1"/>
  <c r="R5346" i="1"/>
  <c r="E5346" i="1"/>
  <c r="R5345" i="1"/>
  <c r="E5345" i="1"/>
  <c r="R5344" i="1"/>
  <c r="E5344" i="1"/>
  <c r="R5343" i="1"/>
  <c r="E5343" i="1"/>
  <c r="R5342" i="1"/>
  <c r="E5342" i="1"/>
  <c r="R5341" i="1"/>
  <c r="E5341" i="1"/>
  <c r="R5340" i="1"/>
  <c r="E5340" i="1"/>
  <c r="R5339" i="1"/>
  <c r="E5339" i="1"/>
  <c r="R5338" i="1"/>
  <c r="E5338" i="1"/>
  <c r="R5337" i="1"/>
  <c r="E5337" i="1"/>
  <c r="R5336" i="1"/>
  <c r="E5336" i="1"/>
  <c r="R5335" i="1"/>
  <c r="E5335" i="1"/>
  <c r="R5334" i="1"/>
  <c r="E5334" i="1"/>
  <c r="R5333" i="1"/>
  <c r="E5333" i="1"/>
  <c r="R5332" i="1"/>
  <c r="E5332" i="1"/>
  <c r="R5331" i="1"/>
  <c r="E5331" i="1"/>
  <c r="R5330" i="1"/>
  <c r="E5330" i="1"/>
  <c r="R5329" i="1"/>
  <c r="E5329" i="1"/>
  <c r="R5328" i="1"/>
  <c r="E5328" i="1"/>
  <c r="R5327" i="1"/>
  <c r="E5327" i="1"/>
  <c r="R5326" i="1"/>
  <c r="E5326" i="1"/>
  <c r="R5325" i="1"/>
  <c r="E5325" i="1"/>
  <c r="R5324" i="1"/>
  <c r="E5324" i="1"/>
  <c r="R5323" i="1"/>
  <c r="E5323" i="1"/>
  <c r="R5322" i="1"/>
  <c r="E5322" i="1"/>
  <c r="R5321" i="1"/>
  <c r="E5321" i="1"/>
  <c r="R5320" i="1"/>
  <c r="E5320" i="1"/>
  <c r="R5319" i="1"/>
  <c r="E5319" i="1"/>
  <c r="R5318" i="1"/>
  <c r="E5318" i="1"/>
  <c r="R5317" i="1"/>
  <c r="E5317" i="1"/>
  <c r="R5316" i="1"/>
  <c r="E5316" i="1"/>
  <c r="R5315" i="1"/>
  <c r="E5315" i="1"/>
  <c r="R5314" i="1"/>
  <c r="E5314" i="1"/>
  <c r="R5313" i="1"/>
  <c r="E5313" i="1"/>
  <c r="R5312" i="1"/>
  <c r="E5312" i="1"/>
  <c r="R5311" i="1"/>
  <c r="E5311" i="1"/>
  <c r="R5310" i="1"/>
  <c r="E5310" i="1"/>
  <c r="R5309" i="1"/>
  <c r="E5309" i="1"/>
  <c r="R5308" i="1"/>
  <c r="E5308" i="1"/>
  <c r="R5307" i="1"/>
  <c r="E5307" i="1"/>
  <c r="R5306" i="1"/>
  <c r="E5306" i="1"/>
  <c r="R5305" i="1"/>
  <c r="E5305" i="1"/>
  <c r="R5304" i="1"/>
  <c r="E5304" i="1"/>
  <c r="R5303" i="1"/>
  <c r="E5303" i="1"/>
  <c r="R5302" i="1"/>
  <c r="E5302" i="1"/>
  <c r="R5301" i="1"/>
  <c r="E5301" i="1"/>
  <c r="R5300" i="1"/>
  <c r="E5300" i="1"/>
  <c r="R5299" i="1"/>
  <c r="E5299" i="1"/>
  <c r="R5298" i="1"/>
  <c r="E5298" i="1"/>
  <c r="R5297" i="1"/>
  <c r="E5297" i="1"/>
  <c r="R5296" i="1"/>
  <c r="E5296" i="1"/>
  <c r="R5295" i="1"/>
  <c r="E5295" i="1"/>
  <c r="R5294" i="1"/>
  <c r="E5294" i="1"/>
  <c r="R5293" i="1"/>
  <c r="E5293" i="1"/>
  <c r="R5292" i="1"/>
  <c r="E5292" i="1"/>
  <c r="R5291" i="1"/>
  <c r="E5291" i="1"/>
  <c r="R5290" i="1"/>
  <c r="E5290" i="1"/>
  <c r="R5289" i="1"/>
  <c r="E5289" i="1"/>
  <c r="R5288" i="1"/>
  <c r="E5288" i="1"/>
  <c r="R5287" i="1"/>
  <c r="E5287" i="1"/>
  <c r="R5286" i="1"/>
  <c r="E5286" i="1"/>
  <c r="R5285" i="1"/>
  <c r="E5285" i="1"/>
  <c r="R5284" i="1"/>
  <c r="E5284" i="1"/>
  <c r="R5283" i="1"/>
  <c r="E5283" i="1"/>
  <c r="R5282" i="1"/>
  <c r="E5282" i="1"/>
  <c r="R5281" i="1"/>
  <c r="E5281" i="1"/>
  <c r="R5280" i="1"/>
  <c r="E5280" i="1"/>
  <c r="R5279" i="1"/>
  <c r="E5279" i="1"/>
  <c r="R5278" i="1"/>
  <c r="E5278" i="1"/>
  <c r="R5277" i="1"/>
  <c r="E5277" i="1"/>
  <c r="R5276" i="1"/>
  <c r="E5276" i="1"/>
  <c r="R5275" i="1"/>
  <c r="E5275" i="1"/>
  <c r="R5274" i="1"/>
  <c r="E5274" i="1"/>
  <c r="R5273" i="1"/>
  <c r="E5273" i="1"/>
  <c r="R5272" i="1"/>
  <c r="E5272" i="1"/>
  <c r="R5271" i="1"/>
  <c r="E5271" i="1"/>
  <c r="R5270" i="1"/>
  <c r="E5270" i="1"/>
  <c r="R5269" i="1"/>
  <c r="E5269" i="1"/>
  <c r="R5268" i="1"/>
  <c r="E5268" i="1"/>
  <c r="R5267" i="1"/>
  <c r="E5267" i="1"/>
  <c r="R5266" i="1"/>
  <c r="E5266" i="1"/>
  <c r="R5265" i="1"/>
  <c r="E5265" i="1"/>
  <c r="R5264" i="1"/>
  <c r="E5264" i="1"/>
  <c r="R5263" i="1"/>
  <c r="E5263" i="1"/>
  <c r="R5262" i="1"/>
  <c r="E5262" i="1"/>
  <c r="R5261" i="1"/>
  <c r="E5261" i="1"/>
  <c r="R5260" i="1"/>
  <c r="E5260" i="1"/>
  <c r="R5259" i="1"/>
  <c r="E5259" i="1"/>
  <c r="R5258" i="1"/>
  <c r="E5258" i="1"/>
  <c r="R5257" i="1"/>
  <c r="E5257" i="1"/>
  <c r="R5256" i="1"/>
  <c r="E5256" i="1"/>
  <c r="R5255" i="1"/>
  <c r="E5255" i="1"/>
  <c r="R5254" i="1"/>
  <c r="E5254" i="1"/>
  <c r="R5253" i="1"/>
  <c r="E5253" i="1"/>
  <c r="R5252" i="1"/>
  <c r="E5252" i="1"/>
  <c r="R5251" i="1"/>
  <c r="E5251" i="1"/>
  <c r="R5250" i="1"/>
  <c r="E5250" i="1"/>
  <c r="R5249" i="1"/>
  <c r="E5249" i="1"/>
  <c r="R5248" i="1"/>
  <c r="E5248" i="1"/>
  <c r="R5247" i="1"/>
  <c r="E5247" i="1"/>
  <c r="R5246" i="1"/>
  <c r="E5246" i="1"/>
  <c r="R5245" i="1"/>
  <c r="E5245" i="1"/>
  <c r="R5244" i="1"/>
  <c r="E5244" i="1"/>
  <c r="R5243" i="1"/>
  <c r="E5243" i="1"/>
  <c r="R5242" i="1"/>
  <c r="E5242" i="1"/>
  <c r="R5241" i="1"/>
  <c r="E5241" i="1"/>
  <c r="R5240" i="1"/>
  <c r="E5240" i="1"/>
  <c r="R5239" i="1"/>
  <c r="E5239" i="1"/>
  <c r="R5238" i="1"/>
  <c r="E5238" i="1"/>
  <c r="R5237" i="1"/>
  <c r="E5237" i="1"/>
  <c r="R5236" i="1"/>
  <c r="E5236" i="1"/>
  <c r="R5235" i="1"/>
  <c r="E5235" i="1"/>
  <c r="R5234" i="1"/>
  <c r="E5234" i="1"/>
  <c r="R5233" i="1"/>
  <c r="E5233" i="1"/>
  <c r="R5232" i="1"/>
  <c r="E5232" i="1"/>
  <c r="R5231" i="1"/>
  <c r="E5231" i="1"/>
  <c r="R5230" i="1"/>
  <c r="E5230" i="1"/>
  <c r="R5229" i="1"/>
  <c r="E5229" i="1"/>
  <c r="R5228" i="1"/>
  <c r="E5228" i="1"/>
  <c r="R5227" i="1"/>
  <c r="E5227" i="1"/>
  <c r="R5226" i="1"/>
  <c r="E5226" i="1"/>
  <c r="R5225" i="1"/>
  <c r="E5225" i="1"/>
  <c r="R5224" i="1"/>
  <c r="E5224" i="1"/>
  <c r="R5223" i="1"/>
  <c r="E5223" i="1"/>
  <c r="R5222" i="1"/>
  <c r="E5222" i="1"/>
  <c r="R5221" i="1"/>
  <c r="E5221" i="1"/>
  <c r="R5220" i="1"/>
  <c r="E5220" i="1"/>
  <c r="R5219" i="1"/>
  <c r="E5219" i="1"/>
  <c r="R5218" i="1"/>
  <c r="E5218" i="1"/>
  <c r="R5217" i="1"/>
  <c r="E5217" i="1"/>
  <c r="R5216" i="1"/>
  <c r="E5216" i="1"/>
  <c r="R5215" i="1"/>
  <c r="E5215" i="1"/>
  <c r="R5214" i="1"/>
  <c r="E5214" i="1"/>
  <c r="R5213" i="1"/>
  <c r="E5213" i="1"/>
  <c r="R5212" i="1"/>
  <c r="E5212" i="1"/>
  <c r="R5211" i="1"/>
  <c r="E5211" i="1"/>
  <c r="R5210" i="1"/>
  <c r="E5210" i="1"/>
  <c r="R5209" i="1"/>
  <c r="E5209" i="1"/>
  <c r="R5208" i="1"/>
  <c r="E5208" i="1"/>
  <c r="R5207" i="1"/>
  <c r="E5207" i="1"/>
  <c r="R5206" i="1"/>
  <c r="E5206" i="1"/>
  <c r="R5205" i="1"/>
  <c r="E5205" i="1"/>
  <c r="R5204" i="1"/>
  <c r="E5204" i="1"/>
  <c r="R5203" i="1"/>
  <c r="E5203" i="1"/>
  <c r="R5202" i="1"/>
  <c r="E5202" i="1"/>
  <c r="R5201" i="1"/>
  <c r="E5201" i="1"/>
  <c r="R5200" i="1"/>
  <c r="E5200" i="1"/>
  <c r="R5199" i="1"/>
  <c r="E5199" i="1"/>
  <c r="R5198" i="1"/>
  <c r="E5198" i="1"/>
  <c r="R5197" i="1"/>
  <c r="E5197" i="1"/>
  <c r="R5196" i="1"/>
  <c r="E5196" i="1"/>
  <c r="R5195" i="1"/>
  <c r="E5195" i="1"/>
  <c r="R5194" i="1"/>
  <c r="E5194" i="1"/>
  <c r="R5193" i="1"/>
  <c r="E5193" i="1"/>
  <c r="R5192" i="1"/>
  <c r="E5192" i="1"/>
  <c r="R5191" i="1"/>
  <c r="E5191" i="1"/>
  <c r="R5190" i="1"/>
  <c r="E5190" i="1"/>
  <c r="R5189" i="1"/>
  <c r="E5189" i="1"/>
  <c r="R5188" i="1"/>
  <c r="E5188" i="1"/>
  <c r="R5187" i="1"/>
  <c r="E5187" i="1"/>
  <c r="R5186" i="1"/>
  <c r="E5186" i="1"/>
  <c r="R5185" i="1"/>
  <c r="E5185" i="1"/>
  <c r="R5184" i="1"/>
  <c r="E5184" i="1"/>
  <c r="R5183" i="1"/>
  <c r="E5183" i="1"/>
  <c r="R5182" i="1"/>
  <c r="E5182" i="1"/>
  <c r="R5181" i="1"/>
  <c r="E5181" i="1"/>
  <c r="R5180" i="1"/>
  <c r="E5180" i="1"/>
  <c r="R5179" i="1"/>
  <c r="E5179" i="1"/>
  <c r="R5178" i="1"/>
  <c r="E5178" i="1"/>
  <c r="R5177" i="1"/>
  <c r="E5177" i="1"/>
  <c r="R5176" i="1"/>
  <c r="E5176" i="1"/>
  <c r="R5175" i="1"/>
  <c r="E5175" i="1"/>
  <c r="R5174" i="1"/>
  <c r="E5174" i="1"/>
  <c r="R5173" i="1"/>
  <c r="E5173" i="1"/>
  <c r="R5172" i="1"/>
  <c r="E5172" i="1"/>
  <c r="R5171" i="1"/>
  <c r="E5171" i="1"/>
  <c r="R5170" i="1"/>
  <c r="E5170" i="1"/>
  <c r="R5169" i="1"/>
  <c r="E5169" i="1"/>
  <c r="R5168" i="1"/>
  <c r="E5168" i="1"/>
  <c r="R5167" i="1"/>
  <c r="E5167" i="1"/>
  <c r="R5166" i="1"/>
  <c r="E5166" i="1"/>
  <c r="R5165" i="1"/>
  <c r="E5165" i="1"/>
  <c r="R5164" i="1"/>
  <c r="E5164" i="1"/>
  <c r="R5163" i="1"/>
  <c r="E5163" i="1"/>
  <c r="R5162" i="1"/>
  <c r="E5162" i="1"/>
  <c r="R5161" i="1"/>
  <c r="E5161" i="1"/>
  <c r="R5160" i="1"/>
  <c r="E5160" i="1"/>
  <c r="R5159" i="1"/>
  <c r="E5159" i="1"/>
  <c r="R5158" i="1"/>
  <c r="E5158" i="1"/>
  <c r="R5157" i="1"/>
  <c r="E5157" i="1"/>
  <c r="R5156" i="1"/>
  <c r="E5156" i="1"/>
  <c r="R5155" i="1"/>
  <c r="E5155" i="1"/>
  <c r="R5154" i="1"/>
  <c r="E5154" i="1"/>
  <c r="R5153" i="1"/>
  <c r="E5153" i="1"/>
  <c r="R5152" i="1"/>
  <c r="E5152" i="1"/>
  <c r="R5151" i="1"/>
  <c r="E5151" i="1"/>
  <c r="R5150" i="1"/>
  <c r="E5150" i="1"/>
  <c r="R5149" i="1"/>
  <c r="E5149" i="1"/>
  <c r="R5148" i="1"/>
  <c r="E5148" i="1"/>
  <c r="R5147" i="1"/>
  <c r="E5147" i="1"/>
  <c r="R5146" i="1"/>
  <c r="E5146" i="1"/>
  <c r="R5145" i="1"/>
  <c r="E5145" i="1"/>
  <c r="R5144" i="1"/>
  <c r="E5144" i="1"/>
  <c r="R5143" i="1"/>
  <c r="E5143" i="1"/>
  <c r="R5142" i="1"/>
  <c r="E5142" i="1"/>
  <c r="R5141" i="1"/>
  <c r="E5141" i="1"/>
  <c r="R5140" i="1"/>
  <c r="E5140" i="1"/>
  <c r="R5139" i="1"/>
  <c r="E5139" i="1"/>
  <c r="R5138" i="1"/>
  <c r="E5138" i="1"/>
  <c r="R5137" i="1"/>
  <c r="E5137" i="1"/>
  <c r="R5136" i="1"/>
  <c r="E5136" i="1"/>
  <c r="R5135" i="1"/>
  <c r="E5135" i="1"/>
  <c r="R5134" i="1"/>
  <c r="E5134" i="1"/>
  <c r="R5133" i="1"/>
  <c r="E5133" i="1"/>
  <c r="R5132" i="1"/>
  <c r="E5132" i="1"/>
  <c r="R5131" i="1"/>
  <c r="E5131" i="1"/>
  <c r="R5130" i="1"/>
  <c r="E5130" i="1"/>
  <c r="R5129" i="1"/>
  <c r="E5129" i="1"/>
  <c r="R5128" i="1"/>
  <c r="E5128" i="1"/>
  <c r="R5127" i="1"/>
  <c r="E5127" i="1"/>
  <c r="R5126" i="1"/>
  <c r="E5126" i="1"/>
  <c r="R5125" i="1"/>
  <c r="E5125" i="1"/>
  <c r="R5124" i="1"/>
  <c r="E5124" i="1"/>
  <c r="R5123" i="1"/>
  <c r="E5123" i="1"/>
  <c r="R5122" i="1"/>
  <c r="E5122" i="1"/>
  <c r="R5121" i="1"/>
  <c r="E5121" i="1"/>
  <c r="R5120" i="1"/>
  <c r="E5120" i="1"/>
  <c r="R5119" i="1"/>
  <c r="E5119" i="1"/>
  <c r="R5118" i="1"/>
  <c r="E5118" i="1"/>
  <c r="R5117" i="1"/>
  <c r="E5117" i="1"/>
  <c r="R5116" i="1"/>
  <c r="E5116" i="1"/>
  <c r="R5115" i="1"/>
  <c r="E5115" i="1"/>
  <c r="R5114" i="1"/>
  <c r="E5114" i="1"/>
  <c r="R5113" i="1"/>
  <c r="E5113" i="1"/>
  <c r="R5112" i="1"/>
  <c r="E5112" i="1"/>
  <c r="R5111" i="1"/>
  <c r="E5111" i="1"/>
  <c r="R5110" i="1"/>
  <c r="E5110" i="1"/>
  <c r="R5109" i="1"/>
  <c r="E5109" i="1"/>
  <c r="R5108" i="1"/>
  <c r="E5108" i="1"/>
  <c r="R5107" i="1"/>
  <c r="E5107" i="1"/>
  <c r="R5106" i="1"/>
  <c r="E5106" i="1"/>
  <c r="R5105" i="1"/>
  <c r="E5105" i="1"/>
  <c r="R5104" i="1"/>
  <c r="E5104" i="1"/>
  <c r="R5103" i="1"/>
  <c r="E5103" i="1"/>
  <c r="R5102" i="1"/>
  <c r="E5102" i="1"/>
  <c r="R5101" i="1"/>
  <c r="E5101" i="1"/>
  <c r="R5100" i="1"/>
  <c r="E5100" i="1"/>
  <c r="R5099" i="1"/>
  <c r="E5099" i="1"/>
  <c r="R5098" i="1"/>
  <c r="E5098" i="1"/>
  <c r="R5097" i="1"/>
  <c r="E5097" i="1"/>
  <c r="R5096" i="1"/>
  <c r="E5096" i="1"/>
  <c r="R5095" i="1"/>
  <c r="E5095" i="1"/>
  <c r="R5094" i="1"/>
  <c r="E5094" i="1"/>
  <c r="R5093" i="1"/>
  <c r="E5093" i="1"/>
  <c r="R5092" i="1"/>
  <c r="E5092" i="1"/>
  <c r="R5091" i="1"/>
  <c r="E5091" i="1"/>
  <c r="R5090" i="1"/>
  <c r="E5090" i="1"/>
  <c r="R5089" i="1"/>
  <c r="E5089" i="1"/>
  <c r="R5088" i="1"/>
  <c r="E5088" i="1"/>
  <c r="R5087" i="1"/>
  <c r="E5087" i="1"/>
  <c r="R5086" i="1"/>
  <c r="E5086" i="1"/>
  <c r="R5085" i="1"/>
  <c r="E5085" i="1"/>
  <c r="R5084" i="1"/>
  <c r="E5084" i="1"/>
  <c r="R5083" i="1"/>
  <c r="E5083" i="1"/>
  <c r="R5082" i="1"/>
  <c r="E5082" i="1"/>
  <c r="R5081" i="1"/>
  <c r="E5081" i="1"/>
  <c r="R5080" i="1"/>
  <c r="E5080" i="1"/>
  <c r="R5079" i="1"/>
  <c r="E5079" i="1"/>
  <c r="R5078" i="1"/>
  <c r="E5078" i="1"/>
  <c r="R5077" i="1"/>
  <c r="E5077" i="1"/>
  <c r="R5076" i="1"/>
  <c r="E5076" i="1"/>
  <c r="R5075" i="1"/>
  <c r="E5075" i="1"/>
  <c r="R5074" i="1"/>
  <c r="E5074" i="1"/>
  <c r="R5073" i="1"/>
  <c r="E5073" i="1"/>
  <c r="R5072" i="1"/>
  <c r="E5072" i="1"/>
  <c r="R5071" i="1"/>
  <c r="E5071" i="1"/>
  <c r="R5070" i="1"/>
  <c r="E5070" i="1"/>
  <c r="R5069" i="1"/>
  <c r="E5069" i="1"/>
  <c r="R5068" i="1"/>
  <c r="E5068" i="1"/>
  <c r="R5067" i="1"/>
  <c r="E5067" i="1"/>
  <c r="R5066" i="1"/>
  <c r="E5066" i="1"/>
  <c r="R5065" i="1"/>
  <c r="E5065" i="1"/>
  <c r="R5064" i="1"/>
  <c r="E5064" i="1"/>
  <c r="R5063" i="1"/>
  <c r="E5063" i="1"/>
  <c r="R5062" i="1"/>
  <c r="E5062" i="1"/>
  <c r="R5061" i="1"/>
  <c r="E5061" i="1"/>
  <c r="R5060" i="1"/>
  <c r="E5060" i="1"/>
  <c r="R5059" i="1"/>
  <c r="E5059" i="1"/>
  <c r="R5058" i="1"/>
  <c r="E5058" i="1"/>
  <c r="R5057" i="1"/>
  <c r="E5057" i="1"/>
  <c r="R5056" i="1"/>
  <c r="E5056" i="1"/>
  <c r="R5055" i="1"/>
  <c r="E5055" i="1"/>
  <c r="R5054" i="1"/>
  <c r="E5054" i="1"/>
  <c r="R5053" i="1"/>
  <c r="E5053" i="1"/>
  <c r="R5052" i="1"/>
  <c r="E5052" i="1"/>
  <c r="R5051" i="1"/>
  <c r="E5051" i="1"/>
  <c r="R5050" i="1"/>
  <c r="E5050" i="1"/>
  <c r="R5049" i="1"/>
  <c r="E5049" i="1"/>
  <c r="R5048" i="1"/>
  <c r="E5048" i="1"/>
  <c r="R5047" i="1"/>
  <c r="E5047" i="1"/>
  <c r="R5046" i="1"/>
  <c r="E5046" i="1"/>
  <c r="R5045" i="1"/>
  <c r="E5045" i="1"/>
  <c r="R5044" i="1"/>
  <c r="E5044" i="1"/>
  <c r="R5043" i="1"/>
  <c r="E5043" i="1"/>
  <c r="R5042" i="1"/>
  <c r="E5042" i="1"/>
  <c r="R5041" i="1"/>
  <c r="E5041" i="1"/>
  <c r="R5040" i="1"/>
  <c r="E5040" i="1"/>
  <c r="R5039" i="1"/>
  <c r="E5039" i="1"/>
  <c r="R5038" i="1"/>
  <c r="E5038" i="1"/>
  <c r="R5037" i="1"/>
  <c r="E5037" i="1"/>
  <c r="R5036" i="1"/>
  <c r="E5036" i="1"/>
  <c r="R5035" i="1"/>
  <c r="E5035" i="1"/>
  <c r="R5034" i="1"/>
  <c r="E5034" i="1"/>
  <c r="R5033" i="1"/>
  <c r="E5033" i="1"/>
  <c r="R5032" i="1"/>
  <c r="E5032" i="1"/>
  <c r="R5031" i="1"/>
  <c r="E5031" i="1"/>
  <c r="R5030" i="1"/>
  <c r="E5030" i="1"/>
  <c r="R5029" i="1"/>
  <c r="E5029" i="1"/>
  <c r="R5028" i="1"/>
  <c r="E5028" i="1"/>
  <c r="R5027" i="1"/>
  <c r="E5027" i="1"/>
  <c r="R5026" i="1"/>
  <c r="E5026" i="1"/>
  <c r="R5025" i="1"/>
  <c r="E5025" i="1"/>
  <c r="R5024" i="1"/>
  <c r="E5024" i="1"/>
  <c r="R5023" i="1"/>
  <c r="E5023" i="1"/>
  <c r="R5022" i="1"/>
  <c r="E5022" i="1"/>
  <c r="R5021" i="1"/>
  <c r="E5021" i="1"/>
  <c r="R5020" i="1"/>
  <c r="E5020" i="1"/>
  <c r="R5019" i="1"/>
  <c r="E5019" i="1"/>
  <c r="R5018" i="1"/>
  <c r="E5018" i="1"/>
  <c r="R5017" i="1"/>
  <c r="E5017" i="1"/>
  <c r="R5016" i="1"/>
  <c r="E5016" i="1"/>
  <c r="R5015" i="1"/>
  <c r="E5015" i="1"/>
  <c r="R5014" i="1"/>
  <c r="E5014" i="1"/>
  <c r="R5013" i="1"/>
  <c r="E5013" i="1"/>
  <c r="R5012" i="1"/>
  <c r="E5012" i="1"/>
  <c r="R5011" i="1"/>
  <c r="E5011" i="1"/>
  <c r="R5010" i="1"/>
  <c r="E5010" i="1"/>
  <c r="R5009" i="1"/>
  <c r="E5009" i="1"/>
  <c r="R5008" i="1"/>
  <c r="E5008" i="1"/>
  <c r="R5007" i="1"/>
  <c r="E5007" i="1"/>
  <c r="R5006" i="1"/>
  <c r="E5006" i="1"/>
  <c r="R5005" i="1"/>
  <c r="E5005" i="1"/>
  <c r="R5004" i="1"/>
  <c r="E5004" i="1"/>
  <c r="R5003" i="1"/>
  <c r="E5003" i="1"/>
  <c r="R5002" i="1"/>
  <c r="E5002" i="1"/>
  <c r="R5001" i="1"/>
  <c r="E5001" i="1"/>
  <c r="R5000" i="1"/>
  <c r="E5000" i="1"/>
  <c r="R4999" i="1"/>
  <c r="E4999" i="1"/>
  <c r="R4998" i="1"/>
  <c r="E4998" i="1"/>
  <c r="R4997" i="1"/>
  <c r="E4997" i="1"/>
  <c r="R4996" i="1"/>
  <c r="E4996" i="1"/>
  <c r="R4995" i="1"/>
  <c r="E4995" i="1"/>
  <c r="R4994" i="1"/>
  <c r="E4994" i="1"/>
  <c r="R4993" i="1"/>
  <c r="E4993" i="1"/>
  <c r="R4992" i="1"/>
  <c r="E4992" i="1"/>
  <c r="R4991" i="1"/>
  <c r="E4991" i="1"/>
  <c r="R4990" i="1"/>
  <c r="E4990" i="1"/>
  <c r="R4989" i="1"/>
  <c r="E4989" i="1"/>
  <c r="R4988" i="1"/>
  <c r="E4988" i="1"/>
  <c r="R4987" i="1"/>
  <c r="E4987" i="1"/>
  <c r="R4986" i="1"/>
  <c r="E4986" i="1"/>
  <c r="R4985" i="1"/>
  <c r="E4985" i="1"/>
  <c r="R4984" i="1"/>
  <c r="E4984" i="1"/>
  <c r="R4983" i="1"/>
  <c r="E4983" i="1"/>
  <c r="R4982" i="1"/>
  <c r="E4982" i="1"/>
  <c r="R4981" i="1"/>
  <c r="E4981" i="1"/>
  <c r="R4980" i="1"/>
  <c r="E4980" i="1"/>
  <c r="R4979" i="1"/>
  <c r="E4979" i="1"/>
  <c r="R4978" i="1"/>
  <c r="E4978" i="1"/>
  <c r="R4977" i="1"/>
  <c r="E4977" i="1"/>
  <c r="R4976" i="1"/>
  <c r="E4976" i="1"/>
  <c r="R4975" i="1"/>
  <c r="E4975" i="1"/>
  <c r="R4974" i="1"/>
  <c r="E4974" i="1"/>
  <c r="R4973" i="1"/>
  <c r="E4973" i="1"/>
  <c r="R4972" i="1"/>
  <c r="E4972" i="1"/>
  <c r="R4971" i="1"/>
  <c r="E4971" i="1"/>
  <c r="R4970" i="1"/>
  <c r="E4970" i="1"/>
  <c r="R4969" i="1"/>
  <c r="E4969" i="1"/>
  <c r="R4968" i="1"/>
  <c r="E4968" i="1"/>
  <c r="R4967" i="1"/>
  <c r="E4967" i="1"/>
  <c r="R4966" i="1"/>
  <c r="E4966" i="1"/>
  <c r="R4965" i="1"/>
  <c r="E4965" i="1"/>
  <c r="R4964" i="1"/>
  <c r="E4964" i="1"/>
  <c r="R4963" i="1"/>
  <c r="E4963" i="1"/>
  <c r="R4962" i="1"/>
  <c r="E4962" i="1"/>
  <c r="R4961" i="1"/>
  <c r="E4961" i="1"/>
  <c r="R4960" i="1"/>
  <c r="E4960" i="1"/>
  <c r="R4959" i="1"/>
  <c r="E4959" i="1"/>
  <c r="R4958" i="1"/>
  <c r="E4958" i="1"/>
  <c r="R4957" i="1"/>
  <c r="E4957" i="1"/>
  <c r="R4956" i="1"/>
  <c r="E4956" i="1"/>
  <c r="R4955" i="1"/>
  <c r="E4955" i="1"/>
  <c r="R4954" i="1"/>
  <c r="E4954" i="1"/>
  <c r="R4953" i="1"/>
  <c r="E4953" i="1"/>
  <c r="R4952" i="1"/>
  <c r="E4952" i="1"/>
  <c r="R4951" i="1"/>
  <c r="E4951" i="1"/>
  <c r="R4950" i="1"/>
  <c r="E4950" i="1"/>
  <c r="R4949" i="1"/>
  <c r="E4949" i="1"/>
  <c r="R4948" i="1"/>
  <c r="E4948" i="1"/>
  <c r="R4947" i="1"/>
  <c r="E4947" i="1"/>
  <c r="R4946" i="1"/>
  <c r="E4946" i="1"/>
  <c r="R4945" i="1"/>
  <c r="E4945" i="1"/>
  <c r="R4944" i="1"/>
  <c r="E4944" i="1"/>
  <c r="R4943" i="1"/>
  <c r="E4943" i="1"/>
  <c r="R4942" i="1"/>
  <c r="E4942" i="1"/>
  <c r="R4941" i="1"/>
  <c r="E4941" i="1"/>
  <c r="R4940" i="1"/>
  <c r="E4940" i="1"/>
  <c r="R4939" i="1"/>
  <c r="E4939" i="1"/>
  <c r="R4938" i="1"/>
  <c r="E4938" i="1"/>
  <c r="R4937" i="1"/>
  <c r="E4937" i="1"/>
  <c r="R4936" i="1"/>
  <c r="E4936" i="1"/>
  <c r="R4935" i="1"/>
  <c r="E4935" i="1"/>
  <c r="R4934" i="1"/>
  <c r="E4934" i="1"/>
  <c r="R4933" i="1"/>
  <c r="E4933" i="1"/>
  <c r="R4932" i="1"/>
  <c r="E4932" i="1"/>
  <c r="R4931" i="1"/>
  <c r="E4931" i="1"/>
  <c r="R4930" i="1"/>
  <c r="E4930" i="1"/>
  <c r="R4929" i="1"/>
  <c r="E4929" i="1"/>
  <c r="R4928" i="1"/>
  <c r="E4928" i="1"/>
  <c r="R4927" i="1"/>
  <c r="E4927" i="1"/>
  <c r="R4926" i="1"/>
  <c r="E4926" i="1"/>
  <c r="R4925" i="1"/>
  <c r="E4925" i="1"/>
  <c r="R4924" i="1"/>
  <c r="E4924" i="1"/>
  <c r="R4923" i="1"/>
  <c r="E4923" i="1"/>
  <c r="R4922" i="1"/>
  <c r="E4922" i="1"/>
  <c r="R4921" i="1"/>
  <c r="E4921" i="1"/>
  <c r="R4920" i="1"/>
  <c r="E4920" i="1"/>
  <c r="R4919" i="1"/>
  <c r="E4919" i="1"/>
  <c r="R4918" i="1"/>
  <c r="E4918" i="1"/>
  <c r="R4917" i="1"/>
  <c r="E4917" i="1"/>
  <c r="R4916" i="1"/>
  <c r="E4916" i="1"/>
  <c r="R4915" i="1"/>
  <c r="E4915" i="1"/>
  <c r="R4914" i="1"/>
  <c r="E4914" i="1"/>
  <c r="R4913" i="1"/>
  <c r="E4913" i="1"/>
  <c r="R4912" i="1"/>
  <c r="E4912" i="1"/>
  <c r="R4911" i="1"/>
  <c r="E4911" i="1"/>
  <c r="R4910" i="1"/>
  <c r="E4910" i="1"/>
  <c r="R4909" i="1"/>
  <c r="E4909" i="1"/>
  <c r="R4908" i="1"/>
  <c r="E4908" i="1"/>
  <c r="R4907" i="1"/>
  <c r="E4907" i="1"/>
  <c r="R4906" i="1"/>
  <c r="E4906" i="1"/>
  <c r="R4905" i="1"/>
  <c r="E4905" i="1"/>
  <c r="R4904" i="1"/>
  <c r="E4904" i="1"/>
  <c r="R4903" i="1"/>
  <c r="E4903" i="1"/>
  <c r="R4902" i="1"/>
  <c r="E4902" i="1"/>
  <c r="R4901" i="1"/>
  <c r="E4901" i="1"/>
  <c r="R4900" i="1"/>
  <c r="E4900" i="1"/>
  <c r="R4899" i="1"/>
  <c r="E4899" i="1"/>
  <c r="R4898" i="1"/>
  <c r="E4898" i="1"/>
  <c r="R4897" i="1"/>
  <c r="E4897" i="1"/>
  <c r="R4896" i="1"/>
  <c r="E4896" i="1"/>
  <c r="R4895" i="1"/>
  <c r="E4895" i="1"/>
  <c r="R4894" i="1"/>
  <c r="E4894" i="1"/>
  <c r="R4893" i="1"/>
  <c r="E4893" i="1"/>
  <c r="R4892" i="1"/>
  <c r="E4892" i="1"/>
  <c r="R4891" i="1"/>
  <c r="E4891" i="1"/>
  <c r="R4890" i="1"/>
  <c r="E4890" i="1"/>
  <c r="R4889" i="1"/>
  <c r="E4889" i="1"/>
  <c r="R4888" i="1"/>
  <c r="E4888" i="1"/>
  <c r="R4887" i="1"/>
  <c r="E4887" i="1"/>
  <c r="R4886" i="1"/>
  <c r="E4886" i="1"/>
  <c r="R4885" i="1"/>
  <c r="E4885" i="1"/>
  <c r="R4884" i="1"/>
  <c r="E4884" i="1"/>
  <c r="R4883" i="1"/>
  <c r="E4883" i="1"/>
  <c r="R4882" i="1"/>
  <c r="E4882" i="1"/>
  <c r="R4881" i="1"/>
  <c r="E4881" i="1"/>
  <c r="R4880" i="1"/>
  <c r="E4880" i="1"/>
  <c r="R4879" i="1"/>
  <c r="E4879" i="1"/>
  <c r="R4878" i="1"/>
  <c r="E4878" i="1"/>
  <c r="R4877" i="1"/>
  <c r="E4877" i="1"/>
  <c r="R4876" i="1"/>
  <c r="E4876" i="1"/>
  <c r="R4875" i="1"/>
  <c r="E4875" i="1"/>
  <c r="R4874" i="1"/>
  <c r="E4874" i="1"/>
  <c r="R4873" i="1"/>
  <c r="E4873" i="1"/>
  <c r="R4872" i="1"/>
  <c r="E4872" i="1"/>
  <c r="R4871" i="1"/>
  <c r="E4871" i="1"/>
  <c r="R4870" i="1"/>
  <c r="E4870" i="1"/>
  <c r="R4869" i="1"/>
  <c r="E4869" i="1"/>
  <c r="R4868" i="1"/>
  <c r="E4868" i="1"/>
  <c r="R4867" i="1"/>
  <c r="E4867" i="1"/>
  <c r="R4866" i="1"/>
  <c r="E4866" i="1"/>
  <c r="R4865" i="1"/>
  <c r="E4865" i="1"/>
  <c r="R4864" i="1"/>
  <c r="E4864" i="1"/>
  <c r="R4863" i="1"/>
  <c r="E4863" i="1"/>
  <c r="R4862" i="1"/>
  <c r="E4862" i="1"/>
  <c r="R4861" i="1"/>
  <c r="E4861" i="1"/>
  <c r="R4860" i="1"/>
  <c r="E4860" i="1"/>
  <c r="R4859" i="1"/>
  <c r="E4859" i="1"/>
  <c r="R4858" i="1"/>
  <c r="E4858" i="1"/>
  <c r="R4857" i="1"/>
  <c r="E4857" i="1"/>
  <c r="R4856" i="1"/>
  <c r="E4856" i="1"/>
  <c r="R4855" i="1"/>
  <c r="E4855" i="1"/>
  <c r="R4854" i="1"/>
  <c r="E4854" i="1"/>
  <c r="R4853" i="1"/>
  <c r="E4853" i="1"/>
  <c r="R4852" i="1"/>
  <c r="E4852" i="1"/>
  <c r="R4851" i="1"/>
  <c r="E4851" i="1"/>
  <c r="R4850" i="1"/>
  <c r="E4850" i="1"/>
  <c r="R4849" i="1"/>
  <c r="E4849" i="1"/>
  <c r="R4848" i="1"/>
  <c r="E4848" i="1"/>
  <c r="R4847" i="1"/>
  <c r="E4847" i="1"/>
  <c r="R4846" i="1"/>
  <c r="E4846" i="1"/>
  <c r="R4845" i="1"/>
  <c r="E4845" i="1"/>
  <c r="R4844" i="1"/>
  <c r="E4844" i="1"/>
  <c r="R4843" i="1"/>
  <c r="E4843" i="1"/>
  <c r="R4842" i="1"/>
  <c r="E4842" i="1"/>
  <c r="R4841" i="1"/>
  <c r="E4841" i="1"/>
  <c r="R4840" i="1"/>
  <c r="E4840" i="1"/>
  <c r="R4839" i="1"/>
  <c r="E4839" i="1"/>
  <c r="R4838" i="1"/>
  <c r="E4838" i="1"/>
  <c r="R4837" i="1"/>
  <c r="E4837" i="1"/>
  <c r="R4836" i="1"/>
  <c r="E4836" i="1"/>
  <c r="R4835" i="1"/>
  <c r="E4835" i="1"/>
  <c r="R4834" i="1"/>
  <c r="E4834" i="1"/>
  <c r="R4833" i="1"/>
  <c r="E4833" i="1"/>
  <c r="R4832" i="1"/>
  <c r="E4832" i="1"/>
  <c r="R4831" i="1"/>
  <c r="E4831" i="1"/>
  <c r="R4830" i="1"/>
  <c r="E4830" i="1"/>
  <c r="R4829" i="1"/>
  <c r="E4829" i="1"/>
  <c r="R4828" i="1"/>
  <c r="E4828" i="1"/>
  <c r="R4827" i="1"/>
  <c r="E4827" i="1"/>
  <c r="R4826" i="1"/>
  <c r="E4826" i="1"/>
  <c r="R4825" i="1"/>
  <c r="E4825" i="1"/>
  <c r="R4824" i="1"/>
  <c r="E4824" i="1"/>
  <c r="R4823" i="1"/>
  <c r="E4823" i="1"/>
  <c r="R4822" i="1"/>
  <c r="E4822" i="1"/>
  <c r="R4821" i="1"/>
  <c r="E4821" i="1"/>
  <c r="R4820" i="1"/>
  <c r="E4820" i="1"/>
  <c r="R4819" i="1"/>
  <c r="E4819" i="1"/>
  <c r="R4818" i="1"/>
  <c r="E4818" i="1"/>
  <c r="R4817" i="1"/>
  <c r="E4817" i="1"/>
  <c r="R4816" i="1"/>
  <c r="E4816" i="1"/>
  <c r="R4815" i="1"/>
  <c r="E4815" i="1"/>
  <c r="R4814" i="1"/>
  <c r="E4814" i="1"/>
  <c r="R4813" i="1"/>
  <c r="E4813" i="1"/>
  <c r="R4812" i="1"/>
  <c r="E4812" i="1"/>
  <c r="R4811" i="1"/>
  <c r="E4811" i="1"/>
  <c r="R4810" i="1"/>
  <c r="E4810" i="1"/>
  <c r="R4809" i="1"/>
  <c r="E4809" i="1"/>
  <c r="R4808" i="1"/>
  <c r="E4808" i="1"/>
  <c r="R4807" i="1"/>
  <c r="E4807" i="1"/>
  <c r="R4806" i="1"/>
  <c r="E4806" i="1"/>
  <c r="R4805" i="1"/>
  <c r="E4805" i="1"/>
  <c r="R4804" i="1"/>
  <c r="E4804" i="1"/>
  <c r="R4803" i="1"/>
  <c r="E4803" i="1"/>
  <c r="R4802" i="1"/>
  <c r="E4802" i="1"/>
  <c r="R4801" i="1"/>
  <c r="E4801" i="1"/>
  <c r="R4800" i="1"/>
  <c r="E4800" i="1"/>
  <c r="R4799" i="1"/>
  <c r="E4799" i="1"/>
  <c r="R4798" i="1"/>
  <c r="E4798" i="1"/>
  <c r="R4797" i="1"/>
  <c r="E4797" i="1"/>
  <c r="R4796" i="1"/>
  <c r="E4796" i="1"/>
  <c r="R4795" i="1"/>
  <c r="E4795" i="1"/>
  <c r="R4794" i="1"/>
  <c r="E4794" i="1"/>
  <c r="R4793" i="1"/>
  <c r="E4793" i="1"/>
  <c r="R4792" i="1"/>
  <c r="E4792" i="1"/>
  <c r="R4791" i="1"/>
  <c r="E4791" i="1"/>
  <c r="R4790" i="1"/>
  <c r="E4790" i="1"/>
  <c r="R4789" i="1"/>
  <c r="E4789" i="1"/>
  <c r="R4788" i="1"/>
  <c r="E4788" i="1"/>
  <c r="R4787" i="1"/>
  <c r="E4787" i="1"/>
  <c r="R4786" i="1"/>
  <c r="E4786" i="1"/>
  <c r="R4785" i="1"/>
  <c r="E4785" i="1"/>
  <c r="R4784" i="1"/>
  <c r="E4784" i="1"/>
  <c r="R4783" i="1"/>
  <c r="E4783" i="1"/>
  <c r="R4782" i="1"/>
  <c r="E4782" i="1"/>
  <c r="R4781" i="1"/>
  <c r="E4781" i="1"/>
  <c r="R4780" i="1"/>
  <c r="E4780" i="1"/>
  <c r="R4779" i="1"/>
  <c r="E4779" i="1"/>
  <c r="R4778" i="1"/>
  <c r="E4778" i="1"/>
  <c r="R4777" i="1"/>
  <c r="E4777" i="1"/>
  <c r="R4776" i="1"/>
  <c r="E4776" i="1"/>
  <c r="R4775" i="1"/>
  <c r="E4775" i="1"/>
  <c r="R4774" i="1"/>
  <c r="E4774" i="1"/>
  <c r="R4773" i="1"/>
  <c r="E4773" i="1"/>
  <c r="R4772" i="1"/>
  <c r="E4772" i="1"/>
  <c r="R4771" i="1"/>
  <c r="E4771" i="1"/>
  <c r="R4770" i="1"/>
  <c r="E4770" i="1"/>
  <c r="R4769" i="1"/>
  <c r="E4769" i="1"/>
  <c r="R4768" i="1"/>
  <c r="E4768" i="1"/>
  <c r="R4767" i="1"/>
  <c r="E4767" i="1"/>
  <c r="R4766" i="1"/>
  <c r="E4766" i="1"/>
  <c r="R4765" i="1"/>
  <c r="E4765" i="1"/>
  <c r="R4764" i="1"/>
  <c r="E4764" i="1"/>
  <c r="R4763" i="1"/>
  <c r="E4763" i="1"/>
  <c r="R4762" i="1"/>
  <c r="E4762" i="1"/>
  <c r="R4761" i="1"/>
  <c r="E4761" i="1"/>
  <c r="R4760" i="1"/>
  <c r="E4760" i="1"/>
  <c r="R4759" i="1"/>
  <c r="E4759" i="1"/>
  <c r="R4758" i="1"/>
  <c r="E4758" i="1"/>
  <c r="R4757" i="1"/>
  <c r="E4757" i="1"/>
  <c r="R4756" i="1"/>
  <c r="E4756" i="1"/>
  <c r="R4755" i="1"/>
  <c r="E4755" i="1"/>
  <c r="R4754" i="1"/>
  <c r="E4754" i="1"/>
  <c r="R4753" i="1"/>
  <c r="E4753" i="1"/>
  <c r="R4752" i="1"/>
  <c r="E4752" i="1"/>
  <c r="R4751" i="1"/>
  <c r="E4751" i="1"/>
  <c r="R4750" i="1"/>
  <c r="E4750" i="1"/>
  <c r="R4749" i="1"/>
  <c r="E4749" i="1"/>
  <c r="R4748" i="1"/>
  <c r="E4748" i="1"/>
  <c r="R4747" i="1"/>
  <c r="E4747" i="1"/>
  <c r="R4746" i="1"/>
  <c r="E4746" i="1"/>
  <c r="R4745" i="1"/>
  <c r="E4745" i="1"/>
  <c r="R4744" i="1"/>
  <c r="E4744" i="1"/>
  <c r="R4743" i="1"/>
  <c r="E4743" i="1"/>
  <c r="R4742" i="1"/>
  <c r="E4742" i="1"/>
  <c r="R4741" i="1"/>
  <c r="E4741" i="1"/>
  <c r="R4740" i="1"/>
  <c r="E4740" i="1"/>
  <c r="R4739" i="1"/>
  <c r="E4739" i="1"/>
  <c r="R4738" i="1"/>
  <c r="E4738" i="1"/>
  <c r="R4737" i="1"/>
  <c r="E4737" i="1"/>
  <c r="R4736" i="1"/>
  <c r="E4736" i="1"/>
  <c r="R4735" i="1"/>
  <c r="E4735" i="1"/>
  <c r="R4734" i="1"/>
  <c r="E4734" i="1"/>
  <c r="R4733" i="1"/>
  <c r="E4733" i="1"/>
  <c r="R4732" i="1"/>
  <c r="E4732" i="1"/>
  <c r="R4731" i="1"/>
  <c r="E4731" i="1"/>
  <c r="R4730" i="1"/>
  <c r="E4730" i="1"/>
  <c r="R4729" i="1"/>
  <c r="E4729" i="1"/>
  <c r="R4728" i="1"/>
  <c r="E4728" i="1"/>
  <c r="R4727" i="1"/>
  <c r="E4727" i="1"/>
  <c r="R4726" i="1"/>
  <c r="E4726" i="1"/>
  <c r="R4725" i="1"/>
  <c r="E4725" i="1"/>
  <c r="R4724" i="1"/>
  <c r="E4724" i="1"/>
  <c r="R4723" i="1"/>
  <c r="E4723" i="1"/>
  <c r="R4722" i="1"/>
  <c r="E4722" i="1"/>
  <c r="R4721" i="1"/>
  <c r="E4721" i="1"/>
  <c r="R4720" i="1"/>
  <c r="E4720" i="1"/>
  <c r="R4719" i="1"/>
  <c r="E4719" i="1"/>
  <c r="R4718" i="1"/>
  <c r="E4718" i="1"/>
  <c r="R4717" i="1"/>
  <c r="E4717" i="1"/>
  <c r="R4716" i="1"/>
  <c r="E4716" i="1"/>
  <c r="R4715" i="1"/>
  <c r="E4715" i="1"/>
  <c r="R4714" i="1"/>
  <c r="E4714" i="1"/>
  <c r="R4713" i="1"/>
  <c r="E4713" i="1"/>
  <c r="R4712" i="1"/>
  <c r="E4712" i="1"/>
  <c r="R4711" i="1"/>
  <c r="E4711" i="1"/>
  <c r="R4710" i="1"/>
  <c r="E4710" i="1"/>
  <c r="R4709" i="1"/>
  <c r="E4709" i="1"/>
  <c r="R4708" i="1"/>
  <c r="E4708" i="1"/>
  <c r="R4707" i="1"/>
  <c r="E4707" i="1"/>
  <c r="R4706" i="1"/>
  <c r="E4706" i="1"/>
  <c r="R4705" i="1"/>
  <c r="E4705" i="1"/>
  <c r="R4704" i="1"/>
  <c r="E4704" i="1"/>
  <c r="R4703" i="1"/>
  <c r="E4703" i="1"/>
  <c r="R4702" i="1"/>
  <c r="E4702" i="1"/>
  <c r="R4701" i="1"/>
  <c r="E4701" i="1"/>
  <c r="R4700" i="1"/>
  <c r="E4700" i="1"/>
  <c r="R4699" i="1"/>
  <c r="E4699" i="1"/>
  <c r="R4698" i="1"/>
  <c r="E4698" i="1"/>
  <c r="R4697" i="1"/>
  <c r="E4697" i="1"/>
  <c r="R4696" i="1"/>
  <c r="E4696" i="1"/>
  <c r="R4695" i="1"/>
  <c r="E4695" i="1"/>
  <c r="R4694" i="1"/>
  <c r="E4694" i="1"/>
  <c r="R4693" i="1"/>
  <c r="E4693" i="1"/>
  <c r="R4692" i="1"/>
  <c r="E4692" i="1"/>
  <c r="R4691" i="1"/>
  <c r="E4691" i="1"/>
  <c r="R4690" i="1"/>
  <c r="E4690" i="1"/>
  <c r="R4689" i="1"/>
  <c r="E4689" i="1"/>
  <c r="R4688" i="1"/>
  <c r="E4688" i="1"/>
  <c r="R4687" i="1"/>
  <c r="E4687" i="1"/>
  <c r="R4686" i="1"/>
  <c r="E4686" i="1"/>
  <c r="R4685" i="1"/>
  <c r="E4685" i="1"/>
  <c r="R4684" i="1"/>
  <c r="E4684" i="1"/>
  <c r="R4683" i="1"/>
  <c r="E4683" i="1"/>
  <c r="R4682" i="1"/>
  <c r="E4682" i="1"/>
  <c r="R4681" i="1"/>
  <c r="E4681" i="1"/>
  <c r="R4680" i="1"/>
  <c r="E4680" i="1"/>
  <c r="R4679" i="1"/>
  <c r="E4679" i="1"/>
  <c r="R4678" i="1"/>
  <c r="E4678" i="1"/>
  <c r="R4677" i="1"/>
  <c r="E4677" i="1"/>
  <c r="R4676" i="1"/>
  <c r="E4676" i="1"/>
  <c r="R4675" i="1"/>
  <c r="E4675" i="1"/>
  <c r="R4674" i="1"/>
  <c r="E4674" i="1"/>
  <c r="R4673" i="1"/>
  <c r="E4673" i="1"/>
  <c r="R4672" i="1"/>
  <c r="E4672" i="1"/>
  <c r="R4671" i="1"/>
  <c r="E4671" i="1"/>
  <c r="R4670" i="1"/>
  <c r="E4670" i="1"/>
  <c r="R4669" i="1"/>
  <c r="E4669" i="1"/>
  <c r="R4668" i="1"/>
  <c r="E4668" i="1"/>
  <c r="R4667" i="1"/>
  <c r="E4667" i="1"/>
  <c r="R4666" i="1"/>
  <c r="E4666" i="1"/>
  <c r="R4665" i="1"/>
  <c r="E4665" i="1"/>
  <c r="R4664" i="1"/>
  <c r="E4664" i="1"/>
  <c r="R4663" i="1"/>
  <c r="E4663" i="1"/>
  <c r="R4662" i="1"/>
  <c r="E4662" i="1"/>
  <c r="R4661" i="1"/>
  <c r="E4661" i="1"/>
  <c r="R4660" i="1"/>
  <c r="E4660" i="1"/>
  <c r="R4659" i="1"/>
  <c r="E4659" i="1"/>
  <c r="R4658" i="1"/>
  <c r="E4658" i="1"/>
  <c r="R4657" i="1"/>
  <c r="E4657" i="1"/>
  <c r="R4656" i="1"/>
  <c r="E4656" i="1"/>
  <c r="R4655" i="1"/>
  <c r="E4655" i="1"/>
  <c r="R4654" i="1"/>
  <c r="E4654" i="1"/>
  <c r="R4653" i="1"/>
  <c r="E4653" i="1"/>
  <c r="R4652" i="1"/>
  <c r="E4652" i="1"/>
  <c r="R4651" i="1"/>
  <c r="E4651" i="1"/>
  <c r="R4650" i="1"/>
  <c r="E4650" i="1"/>
  <c r="R4649" i="1"/>
  <c r="E4649" i="1"/>
  <c r="R4648" i="1"/>
  <c r="E4648" i="1"/>
  <c r="R4647" i="1"/>
  <c r="E4647" i="1"/>
  <c r="R4646" i="1"/>
  <c r="E4646" i="1"/>
  <c r="R4645" i="1"/>
  <c r="E4645" i="1"/>
  <c r="R4644" i="1"/>
  <c r="E4644" i="1"/>
  <c r="R4643" i="1"/>
  <c r="E4643" i="1"/>
  <c r="R4642" i="1"/>
  <c r="E4642" i="1"/>
  <c r="R4641" i="1"/>
  <c r="E4641" i="1"/>
  <c r="R4640" i="1"/>
  <c r="E4640" i="1"/>
  <c r="R4639" i="1"/>
  <c r="E4639" i="1"/>
  <c r="R4638" i="1"/>
  <c r="E4638" i="1"/>
  <c r="R4637" i="1"/>
  <c r="E4637" i="1"/>
  <c r="R4636" i="1"/>
  <c r="E4636" i="1"/>
  <c r="R4635" i="1"/>
  <c r="E4635" i="1"/>
  <c r="R4634" i="1"/>
  <c r="E4634" i="1"/>
  <c r="R4633" i="1"/>
  <c r="E4633" i="1"/>
  <c r="R4632" i="1"/>
  <c r="E4632" i="1"/>
  <c r="R4631" i="1"/>
  <c r="E4631" i="1"/>
  <c r="R4630" i="1"/>
  <c r="E4630" i="1"/>
  <c r="R4629" i="1"/>
  <c r="E4629" i="1"/>
  <c r="R4628" i="1"/>
  <c r="E4628" i="1"/>
  <c r="R4627" i="1"/>
  <c r="E4627" i="1"/>
  <c r="R4626" i="1"/>
  <c r="E4626" i="1"/>
  <c r="R4625" i="1"/>
  <c r="E4625" i="1"/>
  <c r="R4624" i="1"/>
  <c r="E4624" i="1"/>
  <c r="R4623" i="1"/>
  <c r="E4623" i="1"/>
  <c r="R4622" i="1"/>
  <c r="E4622" i="1"/>
  <c r="R4621" i="1"/>
  <c r="E4621" i="1"/>
  <c r="R4620" i="1"/>
  <c r="E4620" i="1"/>
  <c r="R4619" i="1"/>
  <c r="E4619" i="1"/>
  <c r="R4618" i="1"/>
  <c r="E4618" i="1"/>
  <c r="R4617" i="1"/>
  <c r="E4617" i="1"/>
  <c r="R4616" i="1"/>
  <c r="E4616" i="1"/>
  <c r="R4615" i="1"/>
  <c r="E4615" i="1"/>
  <c r="R4614" i="1"/>
  <c r="E4614" i="1"/>
  <c r="R4613" i="1"/>
  <c r="E4613" i="1"/>
  <c r="R4612" i="1"/>
  <c r="E4612" i="1"/>
  <c r="R4611" i="1"/>
  <c r="E4611" i="1"/>
  <c r="R4610" i="1"/>
  <c r="E4610" i="1"/>
  <c r="R4609" i="1"/>
  <c r="E4609" i="1"/>
  <c r="R4608" i="1"/>
  <c r="E4608" i="1"/>
  <c r="R4607" i="1"/>
  <c r="E4607" i="1"/>
  <c r="R4606" i="1"/>
  <c r="E4606" i="1"/>
  <c r="R4605" i="1"/>
  <c r="E4605" i="1"/>
  <c r="R4604" i="1"/>
  <c r="E4604" i="1"/>
  <c r="R4603" i="1"/>
  <c r="E4603" i="1"/>
  <c r="R4602" i="1"/>
  <c r="E4602" i="1"/>
  <c r="R4601" i="1"/>
  <c r="E4601" i="1"/>
  <c r="R4600" i="1"/>
  <c r="E4600" i="1"/>
  <c r="R4599" i="1"/>
  <c r="E4599" i="1"/>
  <c r="R4598" i="1"/>
  <c r="E4598" i="1"/>
  <c r="R4597" i="1"/>
  <c r="E4597" i="1"/>
  <c r="R4596" i="1"/>
  <c r="E4596" i="1"/>
  <c r="R4595" i="1"/>
  <c r="E4595" i="1"/>
  <c r="R4594" i="1"/>
  <c r="E4594" i="1"/>
  <c r="R4593" i="1"/>
  <c r="E4593" i="1"/>
  <c r="R4592" i="1"/>
  <c r="E4592" i="1"/>
  <c r="R4591" i="1"/>
  <c r="E4591" i="1"/>
  <c r="R4590" i="1"/>
  <c r="E4590" i="1"/>
  <c r="R4589" i="1"/>
  <c r="E4589" i="1"/>
  <c r="R4588" i="1"/>
  <c r="E4588" i="1"/>
  <c r="R4587" i="1"/>
  <c r="E4587" i="1"/>
  <c r="R4586" i="1"/>
  <c r="E4586" i="1"/>
  <c r="R4585" i="1"/>
  <c r="E4585" i="1"/>
  <c r="R4584" i="1"/>
  <c r="E4584" i="1"/>
  <c r="R4583" i="1"/>
  <c r="E4583" i="1"/>
  <c r="R4582" i="1"/>
  <c r="E4582" i="1"/>
  <c r="R4581" i="1"/>
  <c r="E4581" i="1"/>
  <c r="R4580" i="1"/>
  <c r="E4580" i="1"/>
  <c r="R4579" i="1"/>
  <c r="E4579" i="1"/>
  <c r="R4578" i="1"/>
  <c r="E4578" i="1"/>
  <c r="R4577" i="1"/>
  <c r="E4577" i="1"/>
  <c r="R4576" i="1"/>
  <c r="E4576" i="1"/>
  <c r="R4575" i="1"/>
  <c r="E4575" i="1"/>
  <c r="R4574" i="1"/>
  <c r="E4574" i="1"/>
  <c r="R4573" i="1"/>
  <c r="E4573" i="1"/>
  <c r="R4572" i="1"/>
  <c r="E4572" i="1"/>
  <c r="R4571" i="1"/>
  <c r="E4571" i="1"/>
  <c r="R4570" i="1"/>
  <c r="E4570" i="1"/>
  <c r="R4569" i="1"/>
  <c r="E4569" i="1"/>
  <c r="R4568" i="1"/>
  <c r="E4568" i="1"/>
  <c r="R4567" i="1"/>
  <c r="E4567" i="1"/>
  <c r="R4566" i="1"/>
  <c r="E4566" i="1"/>
  <c r="R4565" i="1"/>
  <c r="E4565" i="1"/>
  <c r="R4564" i="1"/>
  <c r="E4564" i="1"/>
  <c r="R4563" i="1"/>
  <c r="E4563" i="1"/>
  <c r="R4562" i="1"/>
  <c r="E4562" i="1"/>
  <c r="R4561" i="1"/>
  <c r="E4561" i="1"/>
  <c r="R4560" i="1"/>
  <c r="E4560" i="1"/>
  <c r="R4559" i="1"/>
  <c r="E4559" i="1"/>
  <c r="R4558" i="1"/>
  <c r="E4558" i="1"/>
  <c r="R4557" i="1"/>
  <c r="E4557" i="1"/>
  <c r="R4556" i="1"/>
  <c r="E4556" i="1"/>
  <c r="R4555" i="1"/>
  <c r="E4555" i="1"/>
  <c r="R4554" i="1"/>
  <c r="E4554" i="1"/>
  <c r="R4553" i="1"/>
  <c r="E4553" i="1"/>
  <c r="R4552" i="1"/>
  <c r="E4552" i="1"/>
  <c r="R4551" i="1"/>
  <c r="E4551" i="1"/>
  <c r="R4550" i="1"/>
  <c r="E4550" i="1"/>
  <c r="R4549" i="1"/>
  <c r="E4549" i="1"/>
  <c r="R4548" i="1"/>
  <c r="E4548" i="1"/>
  <c r="R4547" i="1"/>
  <c r="E4547" i="1"/>
  <c r="R4546" i="1"/>
  <c r="E4546" i="1"/>
  <c r="R4545" i="1"/>
  <c r="E4545" i="1"/>
  <c r="R4544" i="1"/>
  <c r="E4544" i="1"/>
  <c r="R4543" i="1"/>
  <c r="E4543" i="1"/>
  <c r="R4542" i="1"/>
  <c r="E4542" i="1"/>
  <c r="R4541" i="1"/>
  <c r="E4541" i="1"/>
  <c r="R4540" i="1"/>
  <c r="E4540" i="1"/>
  <c r="R4539" i="1"/>
  <c r="E4539" i="1"/>
  <c r="R4538" i="1"/>
  <c r="E4538" i="1"/>
  <c r="R4537" i="1"/>
  <c r="E4537" i="1"/>
  <c r="R4536" i="1"/>
  <c r="E4536" i="1"/>
  <c r="R4535" i="1"/>
  <c r="E4535" i="1"/>
  <c r="R4534" i="1"/>
  <c r="E4534" i="1"/>
  <c r="R4533" i="1"/>
  <c r="E4533" i="1"/>
  <c r="R4532" i="1"/>
  <c r="E4532" i="1"/>
  <c r="R4531" i="1"/>
  <c r="E4531" i="1"/>
  <c r="R4530" i="1"/>
  <c r="E4530" i="1"/>
  <c r="R4529" i="1"/>
  <c r="E4529" i="1"/>
  <c r="R4528" i="1"/>
  <c r="E4528" i="1"/>
  <c r="R4527" i="1"/>
  <c r="E4527" i="1"/>
  <c r="R4526" i="1"/>
  <c r="E4526" i="1"/>
  <c r="R4525" i="1"/>
  <c r="E4525" i="1"/>
  <c r="R4524" i="1"/>
  <c r="E4524" i="1"/>
  <c r="R4523" i="1"/>
  <c r="E4523" i="1"/>
  <c r="R4522" i="1"/>
  <c r="E4522" i="1"/>
  <c r="R4521" i="1"/>
  <c r="E4521" i="1"/>
  <c r="R4520" i="1"/>
  <c r="E4520" i="1"/>
  <c r="R4519" i="1"/>
  <c r="E4519" i="1"/>
  <c r="R4518" i="1"/>
  <c r="E4518" i="1"/>
  <c r="R4517" i="1"/>
  <c r="E4517" i="1"/>
  <c r="R4516" i="1"/>
  <c r="E4516" i="1"/>
  <c r="R4515" i="1"/>
  <c r="E4515" i="1"/>
  <c r="R4514" i="1"/>
  <c r="E4514" i="1"/>
  <c r="R4513" i="1"/>
  <c r="E4513" i="1"/>
  <c r="R4512" i="1"/>
  <c r="E4512" i="1"/>
  <c r="R4511" i="1"/>
  <c r="E4511" i="1"/>
  <c r="R4510" i="1"/>
  <c r="E4510" i="1"/>
  <c r="R4509" i="1"/>
  <c r="E4509" i="1"/>
  <c r="R4508" i="1"/>
  <c r="E4508" i="1"/>
  <c r="R4507" i="1"/>
  <c r="E4507" i="1"/>
  <c r="R4506" i="1"/>
  <c r="E4506" i="1"/>
  <c r="R4505" i="1"/>
  <c r="E4505" i="1"/>
  <c r="R4504" i="1"/>
  <c r="E4504" i="1"/>
  <c r="R4503" i="1"/>
  <c r="E4503" i="1"/>
  <c r="R4502" i="1"/>
  <c r="E4502" i="1"/>
  <c r="R4501" i="1"/>
  <c r="E4501" i="1"/>
  <c r="R4500" i="1"/>
  <c r="E4500" i="1"/>
  <c r="R4499" i="1"/>
  <c r="E4499" i="1"/>
  <c r="R4498" i="1"/>
  <c r="E4498" i="1"/>
  <c r="R4497" i="1"/>
  <c r="E4497" i="1"/>
  <c r="R4496" i="1"/>
  <c r="E4496" i="1"/>
  <c r="R4495" i="1"/>
  <c r="E4495" i="1"/>
  <c r="R4494" i="1"/>
  <c r="E4494" i="1"/>
  <c r="R4493" i="1"/>
  <c r="E4493" i="1"/>
  <c r="R4492" i="1"/>
  <c r="E4492" i="1"/>
  <c r="R4491" i="1"/>
  <c r="E4491" i="1"/>
  <c r="R4490" i="1"/>
  <c r="E4490" i="1"/>
  <c r="R4489" i="1"/>
  <c r="E4489" i="1"/>
  <c r="R4488" i="1"/>
  <c r="E4488" i="1"/>
  <c r="R4487" i="1"/>
  <c r="E4487" i="1"/>
  <c r="R4486" i="1"/>
  <c r="E4486" i="1"/>
  <c r="R4485" i="1"/>
  <c r="E4485" i="1"/>
  <c r="R4484" i="1"/>
  <c r="E4484" i="1"/>
  <c r="R4483" i="1"/>
  <c r="E4483" i="1"/>
  <c r="R4482" i="1"/>
  <c r="E4482" i="1"/>
  <c r="R4481" i="1"/>
  <c r="E4481" i="1"/>
  <c r="R4480" i="1"/>
  <c r="E4480" i="1"/>
  <c r="R4479" i="1"/>
  <c r="E4479" i="1"/>
  <c r="R4478" i="1"/>
  <c r="E4478" i="1"/>
  <c r="R4477" i="1"/>
  <c r="E4477" i="1"/>
  <c r="R4476" i="1"/>
  <c r="E4476" i="1"/>
  <c r="R4475" i="1"/>
  <c r="E4475" i="1"/>
  <c r="R4474" i="1"/>
  <c r="E4474" i="1"/>
  <c r="R4473" i="1"/>
  <c r="E4473" i="1"/>
  <c r="R4472" i="1"/>
  <c r="E4472" i="1"/>
  <c r="R4471" i="1"/>
  <c r="E4471" i="1"/>
  <c r="R4470" i="1"/>
  <c r="E4470" i="1"/>
  <c r="R4469" i="1"/>
  <c r="E4469" i="1"/>
  <c r="R4468" i="1"/>
  <c r="E4468" i="1"/>
  <c r="R4467" i="1"/>
  <c r="E4467" i="1"/>
  <c r="R4466" i="1"/>
  <c r="E4466" i="1"/>
  <c r="R4465" i="1"/>
  <c r="E4465" i="1"/>
  <c r="R4464" i="1"/>
  <c r="E4464" i="1"/>
  <c r="R4463" i="1"/>
  <c r="E4463" i="1"/>
  <c r="R4462" i="1"/>
  <c r="E4462" i="1"/>
  <c r="R4461" i="1"/>
  <c r="E4461" i="1"/>
  <c r="R4460" i="1"/>
  <c r="E4460" i="1"/>
  <c r="R4459" i="1"/>
  <c r="E4459" i="1"/>
  <c r="R4458" i="1"/>
  <c r="E4458" i="1"/>
  <c r="R4457" i="1"/>
  <c r="E4457" i="1"/>
  <c r="R4456" i="1"/>
  <c r="E4456" i="1"/>
  <c r="R4455" i="1"/>
  <c r="E4455" i="1"/>
  <c r="R4454" i="1"/>
  <c r="E4454" i="1"/>
  <c r="R4453" i="1"/>
  <c r="E4453" i="1"/>
  <c r="R4452" i="1"/>
  <c r="E4452" i="1"/>
  <c r="R4451" i="1"/>
  <c r="E4451" i="1"/>
  <c r="R4450" i="1"/>
  <c r="E4450" i="1"/>
  <c r="R4449" i="1"/>
  <c r="E4449" i="1"/>
  <c r="R4448" i="1"/>
  <c r="E4448" i="1"/>
  <c r="R4447" i="1"/>
  <c r="E4447" i="1"/>
  <c r="R4446" i="1"/>
  <c r="E4446" i="1"/>
  <c r="R4445" i="1"/>
  <c r="E4445" i="1"/>
  <c r="R4444" i="1"/>
  <c r="E4444" i="1"/>
  <c r="R4443" i="1"/>
  <c r="E4443" i="1"/>
  <c r="R4442" i="1"/>
  <c r="E4442" i="1"/>
  <c r="R4441" i="1"/>
  <c r="E4441" i="1"/>
  <c r="R4440" i="1"/>
  <c r="E4440" i="1"/>
  <c r="R4439" i="1"/>
  <c r="E4439" i="1"/>
  <c r="R4438" i="1"/>
  <c r="E4438" i="1"/>
  <c r="R4437" i="1"/>
  <c r="E4437" i="1"/>
  <c r="R4436" i="1"/>
  <c r="E4436" i="1"/>
  <c r="R4435" i="1"/>
  <c r="E4435" i="1"/>
  <c r="R4434" i="1"/>
  <c r="E4434" i="1"/>
  <c r="R4433" i="1"/>
  <c r="E4433" i="1"/>
  <c r="R4432" i="1"/>
  <c r="E4432" i="1"/>
  <c r="R4431" i="1"/>
  <c r="E4431" i="1"/>
  <c r="R4430" i="1"/>
  <c r="E4430" i="1"/>
  <c r="R4429" i="1"/>
  <c r="E4429" i="1"/>
  <c r="R4428" i="1"/>
  <c r="E4428" i="1"/>
  <c r="R4427" i="1"/>
  <c r="E4427" i="1"/>
  <c r="R4426" i="1"/>
  <c r="E4426" i="1"/>
  <c r="R4425" i="1"/>
  <c r="E4425" i="1"/>
  <c r="R4424" i="1"/>
  <c r="E4424" i="1"/>
  <c r="R4423" i="1"/>
  <c r="E4423" i="1"/>
  <c r="R4422" i="1"/>
  <c r="E4422" i="1"/>
  <c r="R4421" i="1"/>
  <c r="E4421" i="1"/>
  <c r="R4420" i="1"/>
  <c r="E4420" i="1"/>
  <c r="R4419" i="1"/>
  <c r="E4419" i="1"/>
  <c r="R4418" i="1"/>
  <c r="E4418" i="1"/>
  <c r="R4417" i="1"/>
  <c r="E4417" i="1"/>
  <c r="R4416" i="1"/>
  <c r="E4416" i="1"/>
  <c r="R4415" i="1"/>
  <c r="E4415" i="1"/>
  <c r="R4414" i="1"/>
  <c r="E4414" i="1"/>
  <c r="R4413" i="1"/>
  <c r="E4413" i="1"/>
  <c r="R4412" i="1"/>
  <c r="E4412" i="1"/>
  <c r="R4411" i="1"/>
  <c r="E4411" i="1"/>
  <c r="R4410" i="1"/>
  <c r="E4410" i="1"/>
  <c r="R4409" i="1"/>
  <c r="E4409" i="1"/>
  <c r="R4408" i="1"/>
  <c r="E4408" i="1"/>
  <c r="R4407" i="1"/>
  <c r="E4407" i="1"/>
  <c r="R4406" i="1"/>
  <c r="E4406" i="1"/>
  <c r="R4405" i="1"/>
  <c r="E4405" i="1"/>
  <c r="R4404" i="1"/>
  <c r="E4404" i="1"/>
  <c r="R4403" i="1"/>
  <c r="E4403" i="1"/>
  <c r="R4402" i="1"/>
  <c r="E4402" i="1"/>
  <c r="R4401" i="1"/>
  <c r="E4401" i="1"/>
  <c r="R4400" i="1"/>
  <c r="E4400" i="1"/>
  <c r="R4399" i="1"/>
  <c r="E4399" i="1"/>
  <c r="R4398" i="1"/>
  <c r="E4398" i="1"/>
  <c r="R4397" i="1"/>
  <c r="E4397" i="1"/>
  <c r="R4396" i="1"/>
  <c r="E4396" i="1"/>
  <c r="R4395" i="1"/>
  <c r="E4395" i="1"/>
  <c r="R4394" i="1"/>
  <c r="E4394" i="1"/>
  <c r="R4393" i="1"/>
  <c r="E4393" i="1"/>
  <c r="R4392" i="1"/>
  <c r="E4392" i="1"/>
  <c r="R4391" i="1"/>
  <c r="E4391" i="1"/>
  <c r="R4390" i="1"/>
  <c r="E4390" i="1"/>
  <c r="R4389" i="1"/>
  <c r="E4389" i="1"/>
  <c r="R4388" i="1"/>
  <c r="E4388" i="1"/>
  <c r="R4387" i="1"/>
  <c r="E4387" i="1"/>
  <c r="R4386" i="1"/>
  <c r="E4386" i="1"/>
  <c r="R4385" i="1"/>
  <c r="E4385" i="1"/>
  <c r="R4384" i="1"/>
  <c r="E4384" i="1"/>
  <c r="R4383" i="1"/>
  <c r="E4383" i="1"/>
  <c r="R4382" i="1"/>
  <c r="E4382" i="1"/>
  <c r="R4381" i="1"/>
  <c r="E4381" i="1"/>
  <c r="R4380" i="1"/>
  <c r="E4380" i="1"/>
  <c r="R4379" i="1"/>
  <c r="E4379" i="1"/>
  <c r="R4378" i="1"/>
  <c r="E4378" i="1"/>
  <c r="R4377" i="1"/>
  <c r="E4377" i="1"/>
  <c r="R4376" i="1"/>
  <c r="E4376" i="1"/>
  <c r="R4375" i="1"/>
  <c r="E4375" i="1"/>
  <c r="R4374" i="1"/>
  <c r="E4374" i="1"/>
  <c r="R4373" i="1"/>
  <c r="E4373" i="1"/>
  <c r="R4372" i="1"/>
  <c r="E4372" i="1"/>
  <c r="R4371" i="1"/>
  <c r="E4371" i="1"/>
  <c r="R4370" i="1"/>
  <c r="E4370" i="1"/>
  <c r="R4369" i="1"/>
  <c r="E4369" i="1"/>
  <c r="R4368" i="1"/>
  <c r="E4368" i="1"/>
  <c r="R4367" i="1"/>
  <c r="E4367" i="1"/>
  <c r="R4366" i="1"/>
  <c r="E4366" i="1"/>
  <c r="R4365" i="1"/>
  <c r="E4365" i="1"/>
  <c r="R4364" i="1"/>
  <c r="E4364" i="1"/>
  <c r="R4363" i="1"/>
  <c r="E4363" i="1"/>
  <c r="R4362" i="1"/>
  <c r="E4362" i="1"/>
  <c r="R4361" i="1"/>
  <c r="E4361" i="1"/>
  <c r="R4360" i="1"/>
  <c r="E4360" i="1"/>
  <c r="R4359" i="1"/>
  <c r="E4359" i="1"/>
  <c r="R4358" i="1"/>
  <c r="E4358" i="1"/>
  <c r="R4357" i="1"/>
  <c r="E4357" i="1"/>
  <c r="R4356" i="1"/>
  <c r="E4356" i="1"/>
  <c r="R4355" i="1"/>
  <c r="E4355" i="1"/>
  <c r="R4354" i="1"/>
  <c r="E4354" i="1"/>
  <c r="R4353" i="1"/>
  <c r="E4353" i="1"/>
  <c r="R4352" i="1"/>
  <c r="E4352" i="1"/>
  <c r="R4351" i="1"/>
  <c r="E4351" i="1"/>
  <c r="R4350" i="1"/>
  <c r="E4350" i="1"/>
  <c r="R4349" i="1"/>
  <c r="E4349" i="1"/>
  <c r="R4348" i="1"/>
  <c r="E4348" i="1"/>
  <c r="R4347" i="1"/>
  <c r="E4347" i="1"/>
  <c r="R4346" i="1"/>
  <c r="E4346" i="1"/>
  <c r="R4345" i="1"/>
  <c r="E4345" i="1"/>
  <c r="R4344" i="1"/>
  <c r="E4344" i="1"/>
  <c r="R4343" i="1"/>
  <c r="E4343" i="1"/>
  <c r="R4342" i="1"/>
  <c r="E4342" i="1"/>
  <c r="R4341" i="1"/>
  <c r="E4341" i="1"/>
  <c r="R4340" i="1"/>
  <c r="E4340" i="1"/>
  <c r="R4339" i="1"/>
  <c r="E4339" i="1"/>
  <c r="R4338" i="1"/>
  <c r="E4338" i="1"/>
  <c r="R4337" i="1"/>
  <c r="E4337" i="1"/>
  <c r="R4336" i="1"/>
  <c r="E4336" i="1"/>
  <c r="R4335" i="1"/>
  <c r="E4335" i="1"/>
  <c r="R4334" i="1"/>
  <c r="E4334" i="1"/>
  <c r="R4333" i="1"/>
  <c r="E4333" i="1"/>
  <c r="R4332" i="1"/>
  <c r="E4332" i="1"/>
  <c r="R4331" i="1"/>
  <c r="E4331" i="1"/>
  <c r="R4330" i="1"/>
  <c r="E4330" i="1"/>
  <c r="R4329" i="1"/>
  <c r="E4329" i="1"/>
  <c r="R4328" i="1"/>
  <c r="E4328" i="1"/>
  <c r="R4327" i="1"/>
  <c r="E4327" i="1"/>
  <c r="R4326" i="1"/>
  <c r="E4326" i="1"/>
  <c r="R4325" i="1"/>
  <c r="E4325" i="1"/>
  <c r="R4324" i="1"/>
  <c r="E4324" i="1"/>
  <c r="R4323" i="1"/>
  <c r="E4323" i="1"/>
  <c r="R4322" i="1"/>
  <c r="E4322" i="1"/>
  <c r="R4321" i="1"/>
  <c r="E4321" i="1"/>
  <c r="R4320" i="1"/>
  <c r="E4320" i="1"/>
  <c r="R4319" i="1"/>
  <c r="E4319" i="1"/>
  <c r="R4318" i="1"/>
  <c r="E4318" i="1"/>
  <c r="R4317" i="1"/>
  <c r="E4317" i="1"/>
  <c r="R4316" i="1"/>
  <c r="E4316" i="1"/>
  <c r="R4315" i="1"/>
  <c r="E4315" i="1"/>
  <c r="R4314" i="1"/>
  <c r="E4314" i="1"/>
  <c r="R4313" i="1"/>
  <c r="E4313" i="1"/>
  <c r="R4312" i="1"/>
  <c r="E4312" i="1"/>
  <c r="R4311" i="1"/>
  <c r="E4311" i="1"/>
  <c r="R4310" i="1"/>
  <c r="E4310" i="1"/>
  <c r="R4309" i="1"/>
  <c r="E4309" i="1"/>
  <c r="R4308" i="1"/>
  <c r="E4308" i="1"/>
  <c r="R4307" i="1"/>
  <c r="E4307" i="1"/>
  <c r="R4306" i="1"/>
  <c r="E4306" i="1"/>
  <c r="R4305" i="1"/>
  <c r="E4305" i="1"/>
  <c r="R4304" i="1"/>
  <c r="E4304" i="1"/>
  <c r="R4303" i="1"/>
  <c r="E4303" i="1"/>
  <c r="R4302" i="1"/>
  <c r="E4302" i="1"/>
  <c r="R4301" i="1"/>
  <c r="E4301" i="1"/>
  <c r="R4300" i="1"/>
  <c r="E4300" i="1"/>
  <c r="R4299" i="1"/>
  <c r="E4299" i="1"/>
  <c r="R4298" i="1"/>
  <c r="E4298" i="1"/>
  <c r="R4297" i="1"/>
  <c r="E4297" i="1"/>
  <c r="R4296" i="1"/>
  <c r="E4296" i="1"/>
  <c r="R4295" i="1"/>
  <c r="E4295" i="1"/>
  <c r="R4294" i="1"/>
  <c r="E4294" i="1"/>
  <c r="R4293" i="1"/>
  <c r="E4293" i="1"/>
  <c r="R4292" i="1"/>
  <c r="E4292" i="1"/>
  <c r="R4291" i="1"/>
  <c r="E4291" i="1"/>
  <c r="R4290" i="1"/>
  <c r="E4290" i="1"/>
  <c r="R4289" i="1"/>
  <c r="E4289" i="1"/>
  <c r="R4288" i="1"/>
  <c r="E4288" i="1"/>
  <c r="R4287" i="1"/>
  <c r="E4287" i="1"/>
  <c r="R4286" i="1"/>
  <c r="E4286" i="1"/>
  <c r="R4285" i="1"/>
  <c r="E4285" i="1"/>
  <c r="R4284" i="1"/>
  <c r="E4284" i="1"/>
  <c r="R4283" i="1"/>
  <c r="E4283" i="1"/>
  <c r="R4282" i="1"/>
  <c r="E4282" i="1"/>
  <c r="R4281" i="1"/>
  <c r="E4281" i="1"/>
  <c r="R4280" i="1"/>
  <c r="E4280" i="1"/>
  <c r="R4279" i="1"/>
  <c r="E4279" i="1"/>
  <c r="R4278" i="1"/>
  <c r="E4278" i="1"/>
  <c r="R4277" i="1"/>
  <c r="E4277" i="1"/>
  <c r="R4276" i="1"/>
  <c r="E4276" i="1"/>
  <c r="R4275" i="1"/>
  <c r="E4275" i="1"/>
  <c r="R4274" i="1"/>
  <c r="E4274" i="1"/>
  <c r="R4273" i="1"/>
  <c r="E4273" i="1"/>
  <c r="R4272" i="1"/>
  <c r="E4272" i="1"/>
  <c r="R4271" i="1"/>
  <c r="E4271" i="1"/>
  <c r="R4270" i="1"/>
  <c r="E4270" i="1"/>
  <c r="R4269" i="1"/>
  <c r="E4269" i="1"/>
  <c r="R4268" i="1"/>
  <c r="E4268" i="1"/>
  <c r="R4267" i="1"/>
  <c r="E4267" i="1"/>
  <c r="R4266" i="1"/>
  <c r="E4266" i="1"/>
  <c r="R4265" i="1"/>
  <c r="E4265" i="1"/>
  <c r="R4264" i="1"/>
  <c r="E4264" i="1"/>
  <c r="R4263" i="1"/>
  <c r="E4263" i="1"/>
  <c r="R4262" i="1"/>
  <c r="E4262" i="1"/>
  <c r="R4261" i="1"/>
  <c r="E4261" i="1"/>
  <c r="R4260" i="1"/>
  <c r="E4260" i="1"/>
  <c r="R4259" i="1"/>
  <c r="E4259" i="1"/>
  <c r="R4258" i="1"/>
  <c r="E4258" i="1"/>
  <c r="R4257" i="1"/>
  <c r="E4257" i="1"/>
  <c r="R4256" i="1"/>
  <c r="E4256" i="1"/>
  <c r="R4255" i="1"/>
  <c r="E4255" i="1"/>
  <c r="R4254" i="1"/>
  <c r="E4254" i="1"/>
  <c r="R4253" i="1"/>
  <c r="E4253" i="1"/>
  <c r="R4252" i="1"/>
  <c r="E4252" i="1"/>
  <c r="R4251" i="1"/>
  <c r="E4251" i="1"/>
  <c r="R4250" i="1"/>
  <c r="E4250" i="1"/>
  <c r="R4249" i="1"/>
  <c r="E4249" i="1"/>
  <c r="R4248" i="1"/>
  <c r="E4248" i="1"/>
  <c r="R4247" i="1"/>
  <c r="E4247" i="1"/>
  <c r="R4246" i="1"/>
  <c r="E4246" i="1"/>
  <c r="R4245" i="1"/>
  <c r="E4245" i="1"/>
  <c r="R4244" i="1"/>
  <c r="E4244" i="1"/>
  <c r="R4243" i="1"/>
  <c r="E4243" i="1"/>
  <c r="R4242" i="1"/>
  <c r="E4242" i="1"/>
  <c r="R4241" i="1"/>
  <c r="E4241" i="1"/>
  <c r="R4240" i="1"/>
  <c r="E4240" i="1"/>
  <c r="R4239" i="1"/>
  <c r="E4239" i="1"/>
  <c r="R4238" i="1"/>
  <c r="E4238" i="1"/>
  <c r="R4237" i="1"/>
  <c r="E4237" i="1"/>
  <c r="R4236" i="1"/>
  <c r="E4236" i="1"/>
  <c r="R4235" i="1"/>
  <c r="E4235" i="1"/>
  <c r="R4234" i="1"/>
  <c r="E4234" i="1"/>
  <c r="R4233" i="1"/>
  <c r="E4233" i="1"/>
  <c r="R4232" i="1"/>
  <c r="E4232" i="1"/>
  <c r="R4231" i="1"/>
  <c r="E4231" i="1"/>
  <c r="R4230" i="1"/>
  <c r="E4230" i="1"/>
  <c r="R4229" i="1"/>
  <c r="E4229" i="1"/>
  <c r="R4228" i="1"/>
  <c r="E4228" i="1"/>
  <c r="R4227" i="1"/>
  <c r="E4227" i="1"/>
  <c r="R4226" i="1"/>
  <c r="E4226" i="1"/>
  <c r="R4225" i="1"/>
  <c r="E4225" i="1"/>
  <c r="R4224" i="1"/>
  <c r="E4224" i="1"/>
  <c r="R4223" i="1"/>
  <c r="E4223" i="1"/>
  <c r="R4222" i="1"/>
  <c r="E4222" i="1"/>
  <c r="R4221" i="1"/>
  <c r="E4221" i="1"/>
  <c r="R4220" i="1"/>
  <c r="E4220" i="1"/>
  <c r="R4219" i="1"/>
  <c r="E4219" i="1"/>
  <c r="R4218" i="1"/>
  <c r="E4218" i="1"/>
  <c r="R4217" i="1"/>
  <c r="E4217" i="1"/>
  <c r="R4216" i="1"/>
  <c r="E4216" i="1"/>
  <c r="R4215" i="1"/>
  <c r="E4215" i="1"/>
  <c r="R4214" i="1"/>
  <c r="E4214" i="1"/>
  <c r="R4213" i="1"/>
  <c r="E4213" i="1"/>
  <c r="R4212" i="1"/>
  <c r="E4212" i="1"/>
  <c r="R4211" i="1"/>
  <c r="E4211" i="1"/>
  <c r="R4210" i="1"/>
  <c r="E4210" i="1"/>
  <c r="R4209" i="1"/>
  <c r="E4209" i="1"/>
  <c r="R4208" i="1"/>
  <c r="E4208" i="1"/>
  <c r="R4207" i="1"/>
  <c r="E4207" i="1"/>
  <c r="R4206" i="1"/>
  <c r="E4206" i="1"/>
  <c r="R4205" i="1"/>
  <c r="E4205" i="1"/>
  <c r="R4204" i="1"/>
  <c r="E4204" i="1"/>
  <c r="R4203" i="1"/>
  <c r="E4203" i="1"/>
  <c r="R4202" i="1"/>
  <c r="E4202" i="1"/>
  <c r="R4201" i="1"/>
  <c r="E4201" i="1"/>
  <c r="R4200" i="1"/>
  <c r="E4200" i="1"/>
  <c r="R4199" i="1"/>
  <c r="E4199" i="1"/>
  <c r="R4198" i="1"/>
  <c r="E4198" i="1"/>
  <c r="R4197" i="1"/>
  <c r="E4197" i="1"/>
  <c r="R4196" i="1"/>
  <c r="E4196" i="1"/>
  <c r="R4195" i="1"/>
  <c r="E4195" i="1"/>
  <c r="R4194" i="1"/>
  <c r="E4194" i="1"/>
  <c r="R4193" i="1"/>
  <c r="E4193" i="1"/>
  <c r="R4192" i="1"/>
  <c r="E4192" i="1"/>
  <c r="R4191" i="1"/>
  <c r="E4191" i="1"/>
  <c r="R4190" i="1"/>
  <c r="E4190" i="1"/>
  <c r="R4189" i="1"/>
  <c r="E4189" i="1"/>
  <c r="R4188" i="1"/>
  <c r="E4188" i="1"/>
  <c r="R4187" i="1"/>
  <c r="E4187" i="1"/>
  <c r="R4186" i="1"/>
  <c r="E4186" i="1"/>
  <c r="R4185" i="1"/>
  <c r="E4185" i="1"/>
  <c r="R4184" i="1"/>
  <c r="E4184" i="1"/>
  <c r="R4183" i="1"/>
  <c r="E4183" i="1"/>
  <c r="R4182" i="1"/>
  <c r="E4182" i="1"/>
  <c r="R4181" i="1"/>
  <c r="E4181" i="1"/>
  <c r="R4180" i="1"/>
  <c r="E4180" i="1"/>
  <c r="R4179" i="1"/>
  <c r="E4179" i="1"/>
  <c r="R4178" i="1"/>
  <c r="E4178" i="1"/>
  <c r="R4177" i="1"/>
  <c r="E4177" i="1"/>
  <c r="R4176" i="1"/>
  <c r="E4176" i="1"/>
  <c r="R4175" i="1"/>
  <c r="E4175" i="1"/>
  <c r="R4174" i="1"/>
  <c r="E4174" i="1"/>
  <c r="R4173" i="1"/>
  <c r="E4173" i="1"/>
  <c r="R4172" i="1"/>
  <c r="E4172" i="1"/>
  <c r="R4171" i="1"/>
  <c r="E4171" i="1"/>
  <c r="R4170" i="1"/>
  <c r="E4170" i="1"/>
  <c r="R4169" i="1"/>
  <c r="E4169" i="1"/>
  <c r="R4168" i="1"/>
  <c r="E4168" i="1"/>
  <c r="R4167" i="1"/>
  <c r="E4167" i="1"/>
  <c r="R4166" i="1"/>
  <c r="E4166" i="1"/>
  <c r="R4165" i="1"/>
  <c r="E4165" i="1"/>
  <c r="R4164" i="1"/>
  <c r="E4164" i="1"/>
  <c r="R4163" i="1"/>
  <c r="E4163" i="1"/>
  <c r="R4162" i="1"/>
  <c r="E4162" i="1"/>
  <c r="R4161" i="1"/>
  <c r="E4161" i="1"/>
  <c r="R4160" i="1"/>
  <c r="E4160" i="1"/>
  <c r="R4159" i="1"/>
  <c r="E4159" i="1"/>
  <c r="R4158" i="1"/>
  <c r="E4158" i="1"/>
  <c r="R4157" i="1"/>
  <c r="E4157" i="1"/>
  <c r="R4156" i="1"/>
  <c r="E4156" i="1"/>
  <c r="R4155" i="1"/>
  <c r="E4155" i="1"/>
  <c r="R4154" i="1"/>
  <c r="E4154" i="1"/>
  <c r="R4153" i="1"/>
  <c r="E4153" i="1"/>
  <c r="R4152" i="1"/>
  <c r="E4152" i="1"/>
  <c r="R4151" i="1"/>
  <c r="E4151" i="1"/>
  <c r="R4150" i="1"/>
  <c r="E4150" i="1"/>
  <c r="R4149" i="1"/>
  <c r="E4149" i="1"/>
  <c r="R4148" i="1"/>
  <c r="E4148" i="1"/>
  <c r="R4147" i="1"/>
  <c r="E4147" i="1"/>
  <c r="R4146" i="1"/>
  <c r="E4146" i="1"/>
  <c r="R4145" i="1"/>
  <c r="E4145" i="1"/>
  <c r="R4144" i="1"/>
  <c r="E4144" i="1"/>
  <c r="R4143" i="1"/>
  <c r="E4143" i="1"/>
  <c r="R4142" i="1"/>
  <c r="E4142" i="1"/>
  <c r="R4141" i="1"/>
  <c r="E4141" i="1"/>
  <c r="R4140" i="1"/>
  <c r="E4140" i="1"/>
  <c r="R4139" i="1"/>
  <c r="E4139" i="1"/>
  <c r="R4138" i="1"/>
  <c r="E4138" i="1"/>
  <c r="R4137" i="1"/>
  <c r="E4137" i="1"/>
  <c r="R4136" i="1"/>
  <c r="E4136" i="1"/>
  <c r="R4135" i="1"/>
  <c r="E4135" i="1"/>
  <c r="R4134" i="1"/>
  <c r="E4134" i="1"/>
  <c r="R4133" i="1"/>
  <c r="E4133" i="1"/>
  <c r="R4132" i="1"/>
  <c r="E4132" i="1"/>
  <c r="R4131" i="1"/>
  <c r="E4131" i="1"/>
  <c r="R4130" i="1"/>
  <c r="E4130" i="1"/>
  <c r="R4129" i="1"/>
  <c r="E4129" i="1"/>
  <c r="R4128" i="1"/>
  <c r="E4128" i="1"/>
  <c r="R4127" i="1"/>
  <c r="E4127" i="1"/>
  <c r="R4126" i="1"/>
  <c r="E4126" i="1"/>
  <c r="R4125" i="1"/>
  <c r="E4125" i="1"/>
  <c r="R4124" i="1"/>
  <c r="E4124" i="1"/>
  <c r="R4123" i="1"/>
  <c r="E4123" i="1"/>
  <c r="R4122" i="1"/>
  <c r="E4122" i="1"/>
  <c r="R4121" i="1"/>
  <c r="E4121" i="1"/>
  <c r="R4120" i="1"/>
  <c r="E4120" i="1"/>
  <c r="R4119" i="1"/>
  <c r="E4119" i="1"/>
  <c r="R4118" i="1"/>
  <c r="E4118" i="1"/>
  <c r="R4117" i="1"/>
  <c r="E4117" i="1"/>
  <c r="R4116" i="1"/>
  <c r="E4116" i="1"/>
  <c r="R4115" i="1"/>
  <c r="E4115" i="1"/>
  <c r="R4114" i="1"/>
  <c r="E4114" i="1"/>
  <c r="R4113" i="1"/>
  <c r="E4113" i="1"/>
  <c r="R4112" i="1"/>
  <c r="E4112" i="1"/>
  <c r="R4111" i="1"/>
  <c r="E4111" i="1"/>
  <c r="R4110" i="1"/>
  <c r="E4110" i="1"/>
  <c r="R4109" i="1"/>
  <c r="E4109" i="1"/>
  <c r="R4108" i="1"/>
  <c r="E4108" i="1"/>
  <c r="R4107" i="1"/>
  <c r="E4107" i="1"/>
  <c r="R4106" i="1"/>
  <c r="E4106" i="1"/>
  <c r="R4105" i="1"/>
  <c r="E4105" i="1"/>
  <c r="R4104" i="1"/>
  <c r="E4104" i="1"/>
  <c r="R4103" i="1"/>
  <c r="E4103" i="1"/>
  <c r="R4102" i="1"/>
  <c r="E4102" i="1"/>
  <c r="R4101" i="1"/>
  <c r="E4101" i="1"/>
  <c r="R4100" i="1"/>
  <c r="E4100" i="1"/>
  <c r="R4099" i="1"/>
  <c r="E4099" i="1"/>
  <c r="R4098" i="1"/>
  <c r="E4098" i="1"/>
  <c r="R4097" i="1"/>
  <c r="E4097" i="1"/>
  <c r="R4096" i="1"/>
  <c r="E4096" i="1"/>
  <c r="R4095" i="1"/>
  <c r="E4095" i="1"/>
  <c r="R4094" i="1"/>
  <c r="E4094" i="1"/>
  <c r="R4093" i="1"/>
  <c r="E4093" i="1"/>
  <c r="R4092" i="1"/>
  <c r="E4092" i="1"/>
  <c r="R4091" i="1"/>
  <c r="E4091" i="1"/>
  <c r="R4090" i="1"/>
  <c r="E4090" i="1"/>
  <c r="R4089" i="1"/>
  <c r="E4089" i="1"/>
  <c r="R4088" i="1"/>
  <c r="E4088" i="1"/>
  <c r="R4087" i="1"/>
  <c r="E4087" i="1"/>
  <c r="R4086" i="1"/>
  <c r="E4086" i="1"/>
  <c r="R4085" i="1"/>
  <c r="E4085" i="1"/>
  <c r="R4084" i="1"/>
  <c r="E4084" i="1"/>
  <c r="R4083" i="1"/>
  <c r="E4083" i="1"/>
  <c r="R4082" i="1"/>
  <c r="E4082" i="1"/>
  <c r="R4081" i="1"/>
  <c r="E4081" i="1"/>
  <c r="R4080" i="1"/>
  <c r="E4080" i="1"/>
  <c r="R4079" i="1"/>
  <c r="E4079" i="1"/>
  <c r="R4078" i="1"/>
  <c r="E4078" i="1"/>
  <c r="R4077" i="1"/>
  <c r="E4077" i="1"/>
  <c r="R4076" i="1"/>
  <c r="E4076" i="1"/>
  <c r="R4075" i="1"/>
  <c r="E4075" i="1"/>
  <c r="R4074" i="1"/>
  <c r="E4074" i="1"/>
  <c r="R4073" i="1"/>
  <c r="E4073" i="1"/>
  <c r="R4072" i="1"/>
  <c r="E4072" i="1"/>
  <c r="R4071" i="1"/>
  <c r="E4071" i="1"/>
  <c r="R4070" i="1"/>
  <c r="E4070" i="1"/>
  <c r="R4069" i="1"/>
  <c r="E4069" i="1"/>
  <c r="R4068" i="1"/>
  <c r="E4068" i="1"/>
  <c r="R4067" i="1"/>
  <c r="E4067" i="1"/>
  <c r="R4066" i="1"/>
  <c r="E4066" i="1"/>
  <c r="R4065" i="1"/>
  <c r="E4065" i="1"/>
  <c r="R4064" i="1"/>
  <c r="E4064" i="1"/>
  <c r="R4063" i="1"/>
  <c r="E4063" i="1"/>
  <c r="R4062" i="1"/>
  <c r="E4062" i="1"/>
  <c r="R4061" i="1"/>
  <c r="E4061" i="1"/>
  <c r="R4060" i="1"/>
  <c r="E4060" i="1"/>
  <c r="R4059" i="1"/>
  <c r="E4059" i="1"/>
  <c r="R4058" i="1"/>
  <c r="E4058" i="1"/>
  <c r="R4057" i="1"/>
  <c r="E4057" i="1"/>
  <c r="R4056" i="1"/>
  <c r="E4056" i="1"/>
  <c r="R4055" i="1"/>
  <c r="E4055" i="1"/>
  <c r="R4054" i="1"/>
  <c r="E4054" i="1"/>
  <c r="R4053" i="1"/>
  <c r="E4053" i="1"/>
  <c r="R4052" i="1"/>
  <c r="E4052" i="1"/>
  <c r="R4051" i="1"/>
  <c r="E4051" i="1"/>
  <c r="R4050" i="1"/>
  <c r="E4050" i="1"/>
  <c r="R4049" i="1"/>
  <c r="E4049" i="1"/>
  <c r="R4048" i="1"/>
  <c r="E4048" i="1"/>
  <c r="R4047" i="1"/>
  <c r="E4047" i="1"/>
  <c r="R4046" i="1"/>
  <c r="E4046" i="1"/>
  <c r="R4045" i="1"/>
  <c r="E4045" i="1"/>
  <c r="R4044" i="1"/>
  <c r="E4044" i="1"/>
  <c r="R4043" i="1"/>
  <c r="E4043" i="1"/>
  <c r="R4042" i="1"/>
  <c r="E4042" i="1"/>
  <c r="R4041" i="1"/>
  <c r="E4041" i="1"/>
  <c r="R4040" i="1"/>
  <c r="E4040" i="1"/>
  <c r="R4039" i="1"/>
  <c r="E4039" i="1"/>
  <c r="R4038" i="1"/>
  <c r="E4038" i="1"/>
  <c r="R4037" i="1"/>
  <c r="E4037" i="1"/>
  <c r="R4036" i="1"/>
  <c r="E4036" i="1"/>
  <c r="R4035" i="1"/>
  <c r="E4035" i="1"/>
  <c r="R4034" i="1"/>
  <c r="E4034" i="1"/>
  <c r="R4033" i="1"/>
  <c r="E4033" i="1"/>
  <c r="R4032" i="1"/>
  <c r="E4032" i="1"/>
  <c r="R4031" i="1"/>
  <c r="E4031" i="1"/>
  <c r="R4030" i="1"/>
  <c r="E4030" i="1"/>
  <c r="R4029" i="1"/>
  <c r="E4029" i="1"/>
  <c r="R4028" i="1"/>
  <c r="E4028" i="1"/>
  <c r="R4027" i="1"/>
  <c r="E4027" i="1"/>
  <c r="R4026" i="1"/>
  <c r="E4026" i="1"/>
  <c r="R4025" i="1"/>
  <c r="E4025" i="1"/>
  <c r="R4024" i="1"/>
  <c r="E4024" i="1"/>
  <c r="R4023" i="1"/>
  <c r="E4023" i="1"/>
  <c r="R4022" i="1"/>
  <c r="E4022" i="1"/>
  <c r="R4021" i="1"/>
  <c r="E4021" i="1"/>
  <c r="R4020" i="1"/>
  <c r="E4020" i="1"/>
  <c r="R4019" i="1"/>
  <c r="E4019" i="1"/>
  <c r="R4018" i="1"/>
  <c r="E4018" i="1"/>
  <c r="R4017" i="1"/>
  <c r="E4017" i="1"/>
  <c r="R4016" i="1"/>
  <c r="E4016" i="1"/>
  <c r="R4015" i="1"/>
  <c r="E4015" i="1"/>
  <c r="R4014" i="1"/>
  <c r="E4014" i="1"/>
  <c r="R4013" i="1"/>
  <c r="E4013" i="1"/>
  <c r="R4012" i="1"/>
  <c r="E4012" i="1"/>
  <c r="R4011" i="1"/>
  <c r="E4011" i="1"/>
  <c r="R4010" i="1"/>
  <c r="E4010" i="1"/>
  <c r="R4009" i="1"/>
  <c r="E4009" i="1"/>
  <c r="R4008" i="1"/>
  <c r="E4008" i="1"/>
  <c r="R4007" i="1"/>
  <c r="E4007" i="1"/>
  <c r="R4006" i="1"/>
  <c r="E4006" i="1"/>
  <c r="R4005" i="1"/>
  <c r="E4005" i="1"/>
  <c r="R4004" i="1"/>
  <c r="E4004" i="1"/>
  <c r="R4003" i="1"/>
  <c r="E4003" i="1"/>
  <c r="R4002" i="1"/>
  <c r="E4002" i="1"/>
  <c r="R4001" i="1"/>
  <c r="E4001" i="1"/>
  <c r="R4000" i="1"/>
  <c r="E4000" i="1"/>
  <c r="R3999" i="1"/>
  <c r="E3999" i="1"/>
  <c r="R3998" i="1"/>
  <c r="E3998" i="1"/>
  <c r="R3997" i="1"/>
  <c r="E3997" i="1"/>
  <c r="R3996" i="1"/>
  <c r="E3996" i="1"/>
  <c r="R3995" i="1"/>
  <c r="E3995" i="1"/>
  <c r="R3994" i="1"/>
  <c r="E3994" i="1"/>
  <c r="R3993" i="1"/>
  <c r="E3993" i="1"/>
  <c r="R3992" i="1"/>
  <c r="E3992" i="1"/>
  <c r="R3991" i="1"/>
  <c r="E3991" i="1"/>
  <c r="R3990" i="1"/>
  <c r="E3990" i="1"/>
  <c r="R3989" i="1"/>
  <c r="E3989" i="1"/>
  <c r="R3988" i="1"/>
  <c r="E3988" i="1"/>
  <c r="R3987" i="1"/>
  <c r="E3987" i="1"/>
  <c r="R3986" i="1"/>
  <c r="E3986" i="1"/>
  <c r="R3985" i="1"/>
  <c r="E3985" i="1"/>
  <c r="R3984" i="1"/>
  <c r="E3984" i="1"/>
  <c r="R3983" i="1"/>
  <c r="E3983" i="1"/>
  <c r="R3982" i="1"/>
  <c r="E3982" i="1"/>
  <c r="R3981" i="1"/>
  <c r="E3981" i="1"/>
  <c r="R3980" i="1"/>
  <c r="E3980" i="1"/>
  <c r="R3979" i="1"/>
  <c r="E3979" i="1"/>
  <c r="R3978" i="1"/>
  <c r="E3978" i="1"/>
  <c r="R3977" i="1"/>
  <c r="E3977" i="1"/>
  <c r="R3976" i="1"/>
  <c r="E3976" i="1"/>
  <c r="R3975" i="1"/>
  <c r="E3975" i="1"/>
  <c r="R3974" i="1"/>
  <c r="E3974" i="1"/>
  <c r="R3973" i="1"/>
  <c r="E3973" i="1"/>
  <c r="R3972" i="1"/>
  <c r="E3972" i="1"/>
  <c r="R3971" i="1"/>
  <c r="E3971" i="1"/>
  <c r="R3970" i="1"/>
  <c r="E3970" i="1"/>
  <c r="R3969" i="1"/>
  <c r="E3969" i="1"/>
  <c r="R3968" i="1"/>
  <c r="E3968" i="1"/>
  <c r="R3967" i="1"/>
  <c r="E3967" i="1"/>
  <c r="R3966" i="1"/>
  <c r="E3966" i="1"/>
  <c r="R3965" i="1"/>
  <c r="E3965" i="1"/>
  <c r="R3964" i="1"/>
  <c r="E3964" i="1"/>
  <c r="R3963" i="1"/>
  <c r="E3963" i="1"/>
  <c r="R3962" i="1"/>
  <c r="E3962" i="1"/>
  <c r="R3961" i="1"/>
  <c r="E3961" i="1"/>
  <c r="R3960" i="1"/>
  <c r="E3960" i="1"/>
  <c r="R3959" i="1"/>
  <c r="E3959" i="1"/>
  <c r="R3958" i="1"/>
  <c r="E3958" i="1"/>
  <c r="R3957" i="1"/>
  <c r="E3957" i="1"/>
  <c r="R3956" i="1"/>
  <c r="E3956" i="1"/>
  <c r="R3955" i="1"/>
  <c r="E3955" i="1"/>
  <c r="R3954" i="1"/>
  <c r="E3954" i="1"/>
  <c r="R3953" i="1"/>
  <c r="E3953" i="1"/>
  <c r="R3952" i="1"/>
  <c r="E3952" i="1"/>
  <c r="R3951" i="1"/>
  <c r="E3951" i="1"/>
  <c r="R3950" i="1"/>
  <c r="E3950" i="1"/>
  <c r="R3949" i="1"/>
  <c r="E3949" i="1"/>
  <c r="R3948" i="1"/>
  <c r="E3948" i="1"/>
  <c r="R3947" i="1"/>
  <c r="E3947" i="1"/>
  <c r="R3946" i="1"/>
  <c r="E3946" i="1"/>
  <c r="R3945" i="1"/>
  <c r="E3945" i="1"/>
  <c r="R3944" i="1"/>
  <c r="E3944" i="1"/>
  <c r="R3943" i="1"/>
  <c r="E3943" i="1"/>
  <c r="R3942" i="1"/>
  <c r="E3942" i="1"/>
  <c r="R3941" i="1"/>
  <c r="E3941" i="1"/>
  <c r="R3940" i="1"/>
  <c r="E3940" i="1"/>
  <c r="R3939" i="1"/>
  <c r="E3939" i="1"/>
  <c r="R3938" i="1"/>
  <c r="E3938" i="1"/>
  <c r="R3937" i="1"/>
  <c r="E3937" i="1"/>
  <c r="R3936" i="1"/>
  <c r="E3936" i="1"/>
  <c r="R3935" i="1"/>
  <c r="E3935" i="1"/>
  <c r="R3934" i="1"/>
  <c r="E3934" i="1"/>
  <c r="R3933" i="1"/>
  <c r="E3933" i="1"/>
  <c r="R3932" i="1"/>
  <c r="E3932" i="1"/>
  <c r="R3931" i="1"/>
  <c r="E3931" i="1"/>
  <c r="R3930" i="1"/>
  <c r="E3930" i="1"/>
  <c r="R3929" i="1"/>
  <c r="E3929" i="1"/>
  <c r="R3928" i="1"/>
  <c r="E3928" i="1"/>
  <c r="R3927" i="1"/>
  <c r="E3927" i="1"/>
  <c r="R3926" i="1"/>
  <c r="E3926" i="1"/>
  <c r="R3925" i="1"/>
  <c r="E3925" i="1"/>
  <c r="R3924" i="1"/>
  <c r="E3924" i="1"/>
  <c r="R3923" i="1"/>
  <c r="E3923" i="1"/>
  <c r="R3922" i="1"/>
  <c r="E3922" i="1"/>
  <c r="R3921" i="1"/>
  <c r="E3921" i="1"/>
  <c r="R3920" i="1"/>
  <c r="E3920" i="1"/>
  <c r="R3919" i="1"/>
  <c r="E3919" i="1"/>
  <c r="R3918" i="1"/>
  <c r="E3918" i="1"/>
  <c r="R3917" i="1"/>
  <c r="E3917" i="1"/>
  <c r="R3916" i="1"/>
  <c r="E3916" i="1"/>
  <c r="R3915" i="1"/>
  <c r="E3915" i="1"/>
  <c r="R3914" i="1"/>
  <c r="E3914" i="1"/>
  <c r="R3913" i="1"/>
  <c r="E3913" i="1"/>
  <c r="R3912" i="1"/>
  <c r="E3912" i="1"/>
  <c r="R3911" i="1"/>
  <c r="E3911" i="1"/>
  <c r="R3910" i="1"/>
  <c r="E3910" i="1"/>
  <c r="R3909" i="1"/>
  <c r="E3909" i="1"/>
  <c r="R3908" i="1"/>
  <c r="E3908" i="1"/>
  <c r="R3907" i="1"/>
  <c r="E3907" i="1"/>
  <c r="R3906" i="1"/>
  <c r="E3906" i="1"/>
  <c r="R3905" i="1"/>
  <c r="E3905" i="1"/>
  <c r="R3904" i="1"/>
  <c r="E3904" i="1"/>
  <c r="R3903" i="1"/>
  <c r="E3903" i="1"/>
  <c r="R3902" i="1"/>
  <c r="E3902" i="1"/>
  <c r="R3901" i="1"/>
  <c r="E3901" i="1"/>
  <c r="R3900" i="1"/>
  <c r="E3900" i="1"/>
  <c r="R3899" i="1"/>
  <c r="E3899" i="1"/>
  <c r="R3898" i="1"/>
  <c r="E3898" i="1"/>
  <c r="R3897" i="1"/>
  <c r="E3897" i="1"/>
  <c r="R3896" i="1"/>
  <c r="E3896" i="1"/>
  <c r="R3895" i="1"/>
  <c r="E3895" i="1"/>
  <c r="R3894" i="1"/>
  <c r="E3894" i="1"/>
  <c r="R3893" i="1"/>
  <c r="E3893" i="1"/>
  <c r="R3892" i="1"/>
  <c r="E3892" i="1"/>
  <c r="R3891" i="1"/>
  <c r="E3891" i="1"/>
  <c r="R3890" i="1"/>
  <c r="E3890" i="1"/>
  <c r="R3889" i="1"/>
  <c r="E3889" i="1"/>
  <c r="R3888" i="1"/>
  <c r="E3888" i="1"/>
  <c r="R3887" i="1"/>
  <c r="E3887" i="1"/>
  <c r="R3886" i="1"/>
  <c r="E3886" i="1"/>
  <c r="R3885" i="1"/>
  <c r="E3885" i="1"/>
  <c r="R3884" i="1"/>
  <c r="E3884" i="1"/>
  <c r="R3883" i="1"/>
  <c r="E3883" i="1"/>
  <c r="R3882" i="1"/>
  <c r="E3882" i="1"/>
  <c r="R3881" i="1"/>
  <c r="E3881" i="1"/>
  <c r="R3880" i="1"/>
  <c r="E3880" i="1"/>
  <c r="R3879" i="1"/>
  <c r="E3879" i="1"/>
  <c r="R3878" i="1"/>
  <c r="E3878" i="1"/>
  <c r="R3877" i="1"/>
  <c r="E3877" i="1"/>
  <c r="R3876" i="1"/>
  <c r="E3876" i="1"/>
  <c r="R3875" i="1"/>
  <c r="E3875" i="1"/>
  <c r="R3874" i="1"/>
  <c r="E3874" i="1"/>
  <c r="R3873" i="1"/>
  <c r="E3873" i="1"/>
  <c r="R3872" i="1"/>
  <c r="E3872" i="1"/>
  <c r="R3871" i="1"/>
  <c r="E3871" i="1"/>
  <c r="R3870" i="1"/>
  <c r="E3870" i="1"/>
  <c r="R3869" i="1"/>
  <c r="E3869" i="1"/>
  <c r="R3868" i="1"/>
  <c r="E3868" i="1"/>
  <c r="R3867" i="1"/>
  <c r="E3867" i="1"/>
  <c r="R3866" i="1"/>
  <c r="E3866" i="1"/>
  <c r="R3865" i="1"/>
  <c r="E3865" i="1"/>
  <c r="R3864" i="1"/>
  <c r="E3864" i="1"/>
  <c r="R3863" i="1"/>
  <c r="E3863" i="1"/>
  <c r="R3862" i="1"/>
  <c r="E3862" i="1"/>
  <c r="R3861" i="1"/>
  <c r="E3861" i="1"/>
  <c r="R3860" i="1"/>
  <c r="E3860" i="1"/>
  <c r="R3859" i="1"/>
  <c r="E3859" i="1"/>
  <c r="R3858" i="1"/>
  <c r="E3858" i="1"/>
  <c r="R3857" i="1"/>
  <c r="E3857" i="1"/>
  <c r="R3856" i="1"/>
  <c r="E3856" i="1"/>
  <c r="R3855" i="1"/>
  <c r="E3855" i="1"/>
  <c r="R3854" i="1"/>
  <c r="E3854" i="1"/>
  <c r="R3853" i="1"/>
  <c r="E3853" i="1"/>
  <c r="R3852" i="1"/>
  <c r="E3852" i="1"/>
  <c r="R3851" i="1"/>
  <c r="E3851" i="1"/>
  <c r="R3850" i="1"/>
  <c r="E3850" i="1"/>
  <c r="R3849" i="1"/>
  <c r="E3849" i="1"/>
  <c r="R3848" i="1"/>
  <c r="E3848" i="1"/>
  <c r="R3847" i="1"/>
  <c r="E3847" i="1"/>
  <c r="R3846" i="1"/>
  <c r="E3846" i="1"/>
  <c r="R3845" i="1"/>
  <c r="E3845" i="1"/>
  <c r="R3844" i="1"/>
  <c r="E3844" i="1"/>
  <c r="R3843" i="1"/>
  <c r="E3843" i="1"/>
  <c r="R3842" i="1"/>
  <c r="E3842" i="1"/>
  <c r="R3841" i="1"/>
  <c r="E3841" i="1"/>
  <c r="R3840" i="1"/>
  <c r="E3840" i="1"/>
  <c r="R3839" i="1"/>
  <c r="E3839" i="1"/>
  <c r="R3838" i="1"/>
  <c r="E3838" i="1"/>
  <c r="R3837" i="1"/>
  <c r="E3837" i="1"/>
  <c r="R3836" i="1"/>
  <c r="E3836" i="1"/>
  <c r="R3835" i="1"/>
  <c r="E3835" i="1"/>
  <c r="R3834" i="1"/>
  <c r="E3834" i="1"/>
  <c r="R3833" i="1"/>
  <c r="E3833" i="1"/>
  <c r="R3832" i="1"/>
  <c r="E3832" i="1"/>
  <c r="R3831" i="1"/>
  <c r="E3831" i="1"/>
  <c r="R3830" i="1"/>
  <c r="E3830" i="1"/>
  <c r="R3829" i="1"/>
  <c r="E3829" i="1"/>
  <c r="R3828" i="1"/>
  <c r="E3828" i="1"/>
  <c r="R3827" i="1"/>
  <c r="E3827" i="1"/>
  <c r="R3826" i="1"/>
  <c r="E3826" i="1"/>
  <c r="R3825" i="1"/>
  <c r="E3825" i="1"/>
  <c r="R3824" i="1"/>
  <c r="E3824" i="1"/>
  <c r="R3823" i="1"/>
  <c r="E3823" i="1"/>
  <c r="R3822" i="1"/>
  <c r="E3822" i="1"/>
  <c r="R3821" i="1"/>
  <c r="E3821" i="1"/>
  <c r="R3820" i="1"/>
  <c r="E3820" i="1"/>
  <c r="R3819" i="1"/>
  <c r="E3819" i="1"/>
  <c r="R3818" i="1"/>
  <c r="E3818" i="1"/>
  <c r="R3817" i="1"/>
  <c r="E3817" i="1"/>
  <c r="R3816" i="1"/>
  <c r="E3816" i="1"/>
  <c r="R3815" i="1"/>
  <c r="E3815" i="1"/>
  <c r="R3814" i="1"/>
  <c r="E3814" i="1"/>
  <c r="R3813" i="1"/>
  <c r="E3813" i="1"/>
  <c r="R3812" i="1"/>
  <c r="E3812" i="1"/>
  <c r="R3811" i="1"/>
  <c r="E3811" i="1"/>
  <c r="R3810" i="1"/>
  <c r="E3810" i="1"/>
  <c r="R3809" i="1"/>
  <c r="E3809" i="1"/>
  <c r="R3808" i="1"/>
  <c r="E3808" i="1"/>
  <c r="R3807" i="1"/>
  <c r="E3807" i="1"/>
  <c r="R3806" i="1"/>
  <c r="E3806" i="1"/>
  <c r="R3805" i="1"/>
  <c r="E3805" i="1"/>
  <c r="R3804" i="1"/>
  <c r="E3804" i="1"/>
  <c r="R3803" i="1"/>
  <c r="E3803" i="1"/>
  <c r="R3802" i="1"/>
  <c r="E3802" i="1"/>
  <c r="R3801" i="1"/>
  <c r="E3801" i="1"/>
  <c r="R3800" i="1"/>
  <c r="E3800" i="1"/>
  <c r="R3799" i="1"/>
  <c r="E3799" i="1"/>
  <c r="R3798" i="1"/>
  <c r="E3798" i="1"/>
  <c r="R3797" i="1"/>
  <c r="E3797" i="1"/>
  <c r="R3796" i="1"/>
  <c r="E3796" i="1"/>
  <c r="R3795" i="1"/>
  <c r="E3795" i="1"/>
  <c r="R3794" i="1"/>
  <c r="E3794" i="1"/>
  <c r="R3793" i="1"/>
  <c r="E3793" i="1"/>
  <c r="R3792" i="1"/>
  <c r="E3792" i="1"/>
  <c r="R3791" i="1"/>
  <c r="E3791" i="1"/>
  <c r="R3790" i="1"/>
  <c r="E3790" i="1"/>
  <c r="R3789" i="1"/>
  <c r="E3789" i="1"/>
  <c r="R3788" i="1"/>
  <c r="E3788" i="1"/>
  <c r="R3787" i="1"/>
  <c r="E3787" i="1"/>
  <c r="R3786" i="1"/>
  <c r="E3786" i="1"/>
  <c r="R3785" i="1"/>
  <c r="E3785" i="1"/>
  <c r="R3784" i="1"/>
  <c r="E3784" i="1"/>
  <c r="R3783" i="1"/>
  <c r="E3783" i="1"/>
  <c r="R3782" i="1"/>
  <c r="E3782" i="1"/>
  <c r="R3781" i="1"/>
  <c r="E3781" i="1"/>
  <c r="R3780" i="1"/>
  <c r="E3780" i="1"/>
  <c r="R3779" i="1"/>
  <c r="E3779" i="1"/>
  <c r="R3778" i="1"/>
  <c r="E3778" i="1"/>
  <c r="R3777" i="1"/>
  <c r="E3777" i="1"/>
  <c r="R3776" i="1"/>
  <c r="E3776" i="1"/>
  <c r="R3775" i="1"/>
  <c r="E3775" i="1"/>
  <c r="R3774" i="1"/>
  <c r="E3774" i="1"/>
  <c r="R3773" i="1"/>
  <c r="E3773" i="1"/>
  <c r="R3772" i="1"/>
  <c r="E3772" i="1"/>
  <c r="R3771" i="1"/>
  <c r="E3771" i="1"/>
  <c r="R3770" i="1"/>
  <c r="E3770" i="1"/>
  <c r="R3769" i="1"/>
  <c r="E3769" i="1"/>
  <c r="R3768" i="1"/>
  <c r="E3768" i="1"/>
  <c r="R3767" i="1"/>
  <c r="E3767" i="1"/>
  <c r="R3766" i="1"/>
  <c r="E3766" i="1"/>
  <c r="R3765" i="1"/>
  <c r="E3765" i="1"/>
  <c r="R3764" i="1"/>
  <c r="E3764" i="1"/>
  <c r="R3763" i="1"/>
  <c r="E3763" i="1"/>
  <c r="R3762" i="1"/>
  <c r="E3762" i="1"/>
  <c r="R3761" i="1"/>
  <c r="E3761" i="1"/>
  <c r="R3760" i="1"/>
  <c r="E3760" i="1"/>
  <c r="R3759" i="1"/>
  <c r="E3759" i="1"/>
  <c r="R3758" i="1"/>
  <c r="E3758" i="1"/>
  <c r="R3757" i="1"/>
  <c r="E3757" i="1"/>
  <c r="R3756" i="1"/>
  <c r="E3756" i="1"/>
  <c r="R3755" i="1"/>
  <c r="E3755" i="1"/>
  <c r="R3754" i="1"/>
  <c r="E3754" i="1"/>
  <c r="R3753" i="1"/>
  <c r="E3753" i="1"/>
  <c r="R3752" i="1"/>
  <c r="E3752" i="1"/>
  <c r="R3751" i="1"/>
  <c r="E3751" i="1"/>
  <c r="R3750" i="1"/>
  <c r="E3750" i="1"/>
  <c r="R3749" i="1"/>
  <c r="E3749" i="1"/>
  <c r="R3748" i="1"/>
  <c r="E3748" i="1"/>
  <c r="R3747" i="1"/>
  <c r="E3747" i="1"/>
  <c r="R3746" i="1"/>
  <c r="E3746" i="1"/>
  <c r="R3745" i="1"/>
  <c r="E3745" i="1"/>
  <c r="R3744" i="1"/>
  <c r="E3744" i="1"/>
  <c r="R3743" i="1"/>
  <c r="E3743" i="1"/>
  <c r="R3742" i="1"/>
  <c r="E3742" i="1"/>
  <c r="R3741" i="1"/>
  <c r="E3741" i="1"/>
  <c r="R3740" i="1"/>
  <c r="E3740" i="1"/>
  <c r="R3739" i="1"/>
  <c r="E3739" i="1"/>
  <c r="R3738" i="1"/>
  <c r="E3738" i="1"/>
  <c r="R3737" i="1"/>
  <c r="E3737" i="1"/>
  <c r="R3736" i="1"/>
  <c r="E3736" i="1"/>
  <c r="R3735" i="1"/>
  <c r="E3735" i="1"/>
  <c r="R3734" i="1"/>
  <c r="E3734" i="1"/>
  <c r="R3733" i="1"/>
  <c r="E3733" i="1"/>
  <c r="R3732" i="1"/>
  <c r="E3732" i="1"/>
  <c r="R3731" i="1"/>
  <c r="E3731" i="1"/>
  <c r="R3730" i="1"/>
  <c r="E3730" i="1"/>
  <c r="R3729" i="1"/>
  <c r="E3729" i="1"/>
  <c r="R3728" i="1"/>
  <c r="E3728" i="1"/>
  <c r="R3727" i="1"/>
  <c r="E3727" i="1"/>
  <c r="R3726" i="1"/>
  <c r="E3726" i="1"/>
  <c r="R3725" i="1"/>
  <c r="E3725" i="1"/>
  <c r="R3724" i="1"/>
  <c r="E3724" i="1"/>
  <c r="R3723" i="1"/>
  <c r="E3723" i="1"/>
  <c r="R3722" i="1"/>
  <c r="E3722" i="1"/>
  <c r="R3721" i="1"/>
  <c r="E3721" i="1"/>
  <c r="R3720" i="1"/>
  <c r="E3720" i="1"/>
  <c r="R3719" i="1"/>
  <c r="E3719" i="1"/>
  <c r="R3718" i="1"/>
  <c r="E3718" i="1"/>
  <c r="R3717" i="1"/>
  <c r="E3717" i="1"/>
  <c r="R3716" i="1"/>
  <c r="E3716" i="1"/>
  <c r="R3715" i="1"/>
  <c r="E3715" i="1"/>
  <c r="R3714" i="1"/>
  <c r="E3714" i="1"/>
  <c r="R3713" i="1"/>
  <c r="E3713" i="1"/>
  <c r="R3712" i="1"/>
  <c r="E3712" i="1"/>
  <c r="R3711" i="1"/>
  <c r="E3711" i="1"/>
  <c r="R3710" i="1"/>
  <c r="E3710" i="1"/>
  <c r="R3709" i="1"/>
  <c r="E3709" i="1"/>
  <c r="R3708" i="1"/>
  <c r="E3708" i="1"/>
  <c r="R3707" i="1"/>
  <c r="E3707" i="1"/>
  <c r="R3706" i="1"/>
  <c r="E3706" i="1"/>
  <c r="R3705" i="1"/>
  <c r="E3705" i="1"/>
  <c r="R3704" i="1"/>
  <c r="E3704" i="1"/>
  <c r="R3703" i="1"/>
  <c r="E3703" i="1"/>
  <c r="R3702" i="1"/>
  <c r="E3702" i="1"/>
  <c r="R3701" i="1"/>
  <c r="E3701" i="1"/>
  <c r="R3700" i="1"/>
  <c r="E3700" i="1"/>
  <c r="R3699" i="1"/>
  <c r="E3699" i="1"/>
  <c r="R3698" i="1"/>
  <c r="E3698" i="1"/>
  <c r="R3697" i="1"/>
  <c r="E3697" i="1"/>
  <c r="R3696" i="1"/>
  <c r="E3696" i="1"/>
  <c r="R3695" i="1"/>
  <c r="E3695" i="1"/>
  <c r="R3694" i="1"/>
  <c r="E3694" i="1"/>
  <c r="R3693" i="1"/>
  <c r="E3693" i="1"/>
  <c r="R3692" i="1"/>
  <c r="E3692" i="1"/>
  <c r="R3691" i="1"/>
  <c r="E3691" i="1"/>
  <c r="R3690" i="1"/>
  <c r="E3690" i="1"/>
  <c r="R3689" i="1"/>
  <c r="E3689" i="1"/>
  <c r="R3688" i="1"/>
  <c r="E3688" i="1"/>
  <c r="R3687" i="1"/>
  <c r="E3687" i="1"/>
  <c r="R3686" i="1"/>
  <c r="E3686" i="1"/>
  <c r="R3685" i="1"/>
  <c r="E3685" i="1"/>
  <c r="R3684" i="1"/>
  <c r="E3684" i="1"/>
  <c r="R3683" i="1"/>
  <c r="E3683" i="1"/>
  <c r="R3682" i="1"/>
  <c r="E3682" i="1"/>
  <c r="R3681" i="1"/>
  <c r="E3681" i="1"/>
  <c r="R3680" i="1"/>
  <c r="E3680" i="1"/>
  <c r="R3679" i="1"/>
  <c r="E3679" i="1"/>
  <c r="R3678" i="1"/>
  <c r="E3678" i="1"/>
  <c r="R3677" i="1"/>
  <c r="E3677" i="1"/>
  <c r="R3676" i="1"/>
  <c r="E3676" i="1"/>
  <c r="R3675" i="1"/>
  <c r="E3675" i="1"/>
  <c r="R3674" i="1"/>
  <c r="E3674" i="1"/>
  <c r="R3673" i="1"/>
  <c r="E3673" i="1"/>
  <c r="R3672" i="1"/>
  <c r="E3672" i="1"/>
  <c r="R3671" i="1"/>
  <c r="E3671" i="1"/>
  <c r="R3670" i="1"/>
  <c r="E3670" i="1"/>
  <c r="R3669" i="1"/>
  <c r="E3669" i="1"/>
  <c r="R3668" i="1"/>
  <c r="E3668" i="1"/>
  <c r="R3667" i="1"/>
  <c r="E3667" i="1"/>
  <c r="R3666" i="1"/>
  <c r="E3666" i="1"/>
  <c r="R3665" i="1"/>
  <c r="E3665" i="1"/>
  <c r="R3664" i="1"/>
  <c r="E3664" i="1"/>
  <c r="R3663" i="1"/>
  <c r="E3663" i="1"/>
  <c r="R3662" i="1"/>
  <c r="E3662" i="1"/>
  <c r="R3661" i="1"/>
  <c r="E3661" i="1"/>
  <c r="R3660" i="1"/>
  <c r="E3660" i="1"/>
  <c r="R3659" i="1"/>
  <c r="E3659" i="1"/>
  <c r="R3658" i="1"/>
  <c r="E3658" i="1"/>
  <c r="R3657" i="1"/>
  <c r="E3657" i="1"/>
  <c r="R3656" i="1"/>
  <c r="E3656" i="1"/>
  <c r="R3655" i="1"/>
  <c r="E3655" i="1"/>
  <c r="R3654" i="1"/>
  <c r="E3654" i="1"/>
  <c r="R3653" i="1"/>
  <c r="E3653" i="1"/>
  <c r="R3652" i="1"/>
  <c r="E3652" i="1"/>
  <c r="R3651" i="1"/>
  <c r="E3651" i="1"/>
  <c r="R3650" i="1"/>
  <c r="E3650" i="1"/>
  <c r="R3649" i="1"/>
  <c r="E3649" i="1"/>
  <c r="R3648" i="1"/>
  <c r="E3648" i="1"/>
  <c r="R3647" i="1"/>
  <c r="E3647" i="1"/>
  <c r="R3646" i="1"/>
  <c r="E3646" i="1"/>
  <c r="R3645" i="1"/>
  <c r="E3645" i="1"/>
  <c r="R3644" i="1"/>
  <c r="E3644" i="1"/>
  <c r="R3643" i="1"/>
  <c r="E3643" i="1"/>
  <c r="R3642" i="1"/>
  <c r="E3642" i="1"/>
  <c r="R3641" i="1"/>
  <c r="E3641" i="1"/>
  <c r="R3640" i="1"/>
  <c r="E3640" i="1"/>
  <c r="R3639" i="1"/>
  <c r="E3639" i="1"/>
  <c r="R3638" i="1"/>
  <c r="E3638" i="1"/>
  <c r="R3637" i="1"/>
  <c r="E3637" i="1"/>
  <c r="R3636" i="1"/>
  <c r="E3636" i="1"/>
  <c r="R3635" i="1"/>
  <c r="E3635" i="1"/>
  <c r="R3634" i="1"/>
  <c r="E3634" i="1"/>
  <c r="R3633" i="1"/>
  <c r="E3633" i="1"/>
  <c r="R3632" i="1"/>
  <c r="E3632" i="1"/>
  <c r="R3631" i="1"/>
  <c r="E3631" i="1"/>
  <c r="R3630" i="1"/>
  <c r="E3630" i="1"/>
  <c r="R3629" i="1"/>
  <c r="E3629" i="1"/>
  <c r="R3628" i="1"/>
  <c r="E3628" i="1"/>
  <c r="R3627" i="1"/>
  <c r="E3627" i="1"/>
  <c r="R3626" i="1"/>
  <c r="E3626" i="1"/>
  <c r="R3625" i="1"/>
  <c r="E3625" i="1"/>
  <c r="R3624" i="1"/>
  <c r="E3624" i="1"/>
  <c r="R3623" i="1"/>
  <c r="E3623" i="1"/>
  <c r="R3622" i="1"/>
  <c r="E3622" i="1"/>
  <c r="R3621" i="1"/>
  <c r="E3621" i="1"/>
  <c r="R3620" i="1"/>
  <c r="E3620" i="1"/>
  <c r="R3619" i="1"/>
  <c r="E3619" i="1"/>
  <c r="R3618" i="1"/>
  <c r="E3618" i="1"/>
  <c r="R3617" i="1"/>
  <c r="E3617" i="1"/>
  <c r="R3616" i="1"/>
  <c r="E3616" i="1"/>
  <c r="R3615" i="1"/>
  <c r="E3615" i="1"/>
  <c r="R3614" i="1"/>
  <c r="E3614" i="1"/>
  <c r="R3613" i="1"/>
  <c r="E3613" i="1"/>
  <c r="R3612" i="1"/>
  <c r="E3612" i="1"/>
  <c r="R3611" i="1"/>
  <c r="E3611" i="1"/>
  <c r="R3610" i="1"/>
  <c r="E3610" i="1"/>
  <c r="R3609" i="1"/>
  <c r="E3609" i="1"/>
  <c r="R3608" i="1"/>
  <c r="E3608" i="1"/>
  <c r="R3607" i="1"/>
  <c r="E3607" i="1"/>
  <c r="R3606" i="1"/>
  <c r="E3606" i="1"/>
  <c r="R3605" i="1"/>
  <c r="E3605" i="1"/>
  <c r="R3604" i="1"/>
  <c r="E3604" i="1"/>
  <c r="R3603" i="1"/>
  <c r="E3603" i="1"/>
  <c r="R3602" i="1"/>
  <c r="E3602" i="1"/>
  <c r="R3601" i="1"/>
  <c r="E3601" i="1"/>
  <c r="R3600" i="1"/>
  <c r="E3600" i="1"/>
  <c r="R3599" i="1"/>
  <c r="E3599" i="1"/>
  <c r="R3598" i="1"/>
  <c r="E3598" i="1"/>
  <c r="R3597" i="1"/>
  <c r="E3597" i="1"/>
  <c r="R3596" i="1"/>
  <c r="E3596" i="1"/>
  <c r="R3595" i="1"/>
  <c r="E3595" i="1"/>
  <c r="R3594" i="1"/>
  <c r="E3594" i="1"/>
  <c r="R3593" i="1"/>
  <c r="E3593" i="1"/>
  <c r="R3592" i="1"/>
  <c r="E3592" i="1"/>
  <c r="R3591" i="1"/>
  <c r="E3591" i="1"/>
  <c r="R3590" i="1"/>
  <c r="E3590" i="1"/>
  <c r="R3589" i="1"/>
  <c r="E3589" i="1"/>
  <c r="R3588" i="1"/>
  <c r="E3588" i="1"/>
  <c r="R3587" i="1"/>
  <c r="E3587" i="1"/>
  <c r="R3586" i="1"/>
  <c r="E3586" i="1"/>
  <c r="R3585" i="1"/>
  <c r="E3585" i="1"/>
  <c r="R3584" i="1"/>
  <c r="E3584" i="1"/>
  <c r="R3583" i="1"/>
  <c r="E3583" i="1"/>
  <c r="R3582" i="1"/>
  <c r="E3582" i="1"/>
  <c r="R3581" i="1"/>
  <c r="E3581" i="1"/>
  <c r="R3580" i="1"/>
  <c r="E3580" i="1"/>
  <c r="R3579" i="1"/>
  <c r="E3579" i="1"/>
  <c r="R3578" i="1"/>
  <c r="E3578" i="1"/>
  <c r="R3577" i="1"/>
  <c r="E3577" i="1"/>
  <c r="R3576" i="1"/>
  <c r="E3576" i="1"/>
  <c r="R3575" i="1"/>
  <c r="E3575" i="1"/>
  <c r="R3574" i="1"/>
  <c r="E3574" i="1"/>
  <c r="R3573" i="1"/>
  <c r="E3573" i="1"/>
  <c r="R3572" i="1"/>
  <c r="E3572" i="1"/>
  <c r="R3571" i="1"/>
  <c r="E3571" i="1"/>
  <c r="R3570" i="1"/>
  <c r="E3570" i="1"/>
  <c r="R3569" i="1"/>
  <c r="E3569" i="1"/>
  <c r="R3568" i="1"/>
  <c r="E3568" i="1"/>
  <c r="R3567" i="1"/>
  <c r="E3567" i="1"/>
  <c r="R3566" i="1"/>
  <c r="E3566" i="1"/>
  <c r="R3565" i="1"/>
  <c r="E3565" i="1"/>
  <c r="R3564" i="1"/>
  <c r="E3564" i="1"/>
  <c r="R3563" i="1"/>
  <c r="E3563" i="1"/>
  <c r="R3562" i="1"/>
  <c r="E3562" i="1"/>
  <c r="R3561" i="1"/>
  <c r="E3561" i="1"/>
  <c r="R3560" i="1"/>
  <c r="E3560" i="1"/>
  <c r="R3559" i="1"/>
  <c r="E3559" i="1"/>
  <c r="R3558" i="1"/>
  <c r="E3558" i="1"/>
  <c r="R3557" i="1"/>
  <c r="E3557" i="1"/>
  <c r="R3556" i="1"/>
  <c r="E3556" i="1"/>
  <c r="R3555" i="1"/>
  <c r="E3555" i="1"/>
  <c r="R3554" i="1"/>
  <c r="E3554" i="1"/>
  <c r="R3553" i="1"/>
  <c r="E3553" i="1"/>
  <c r="R3552" i="1"/>
  <c r="E3552" i="1"/>
  <c r="R3551" i="1"/>
  <c r="E3551" i="1"/>
  <c r="R3550" i="1"/>
  <c r="E3550" i="1"/>
  <c r="R3549" i="1"/>
  <c r="E3549" i="1"/>
  <c r="R3548" i="1"/>
  <c r="E3548" i="1"/>
  <c r="R3547" i="1"/>
  <c r="E3547" i="1"/>
  <c r="R3546" i="1"/>
  <c r="E3546" i="1"/>
  <c r="R3545" i="1"/>
  <c r="E3545" i="1"/>
  <c r="R3544" i="1"/>
  <c r="E3544" i="1"/>
  <c r="R3543" i="1"/>
  <c r="E3543" i="1"/>
  <c r="R3542" i="1"/>
  <c r="E3542" i="1"/>
  <c r="R3541" i="1"/>
  <c r="E3541" i="1"/>
  <c r="R3540" i="1"/>
  <c r="E3540" i="1"/>
  <c r="R3539" i="1"/>
  <c r="E3539" i="1"/>
  <c r="R3538" i="1"/>
  <c r="E3538" i="1"/>
  <c r="R3537" i="1"/>
  <c r="E3537" i="1"/>
  <c r="R3536" i="1"/>
  <c r="E3536" i="1"/>
  <c r="R3535" i="1"/>
  <c r="E3535" i="1"/>
  <c r="R3534" i="1"/>
  <c r="E3534" i="1"/>
  <c r="R3533" i="1"/>
  <c r="E3533" i="1"/>
  <c r="R3532" i="1"/>
  <c r="E3532" i="1"/>
  <c r="R3531" i="1"/>
  <c r="E3531" i="1"/>
  <c r="R3530" i="1"/>
  <c r="E3530" i="1"/>
  <c r="R3529" i="1"/>
  <c r="E3529" i="1"/>
  <c r="R3528" i="1"/>
  <c r="E3528" i="1"/>
  <c r="R3527" i="1"/>
  <c r="E3527" i="1"/>
  <c r="R3526" i="1"/>
  <c r="E3526" i="1"/>
  <c r="R3525" i="1"/>
  <c r="E3525" i="1"/>
  <c r="R3524" i="1"/>
  <c r="E3524" i="1"/>
  <c r="R3523" i="1"/>
  <c r="E3523" i="1"/>
  <c r="R3522" i="1"/>
  <c r="E3522" i="1"/>
  <c r="R3521" i="1"/>
  <c r="E3521" i="1"/>
  <c r="R3520" i="1"/>
  <c r="E3520" i="1"/>
  <c r="R3519" i="1"/>
  <c r="E3519" i="1"/>
  <c r="R3518" i="1"/>
  <c r="E3518" i="1"/>
  <c r="R3517" i="1"/>
  <c r="E3517" i="1"/>
  <c r="R3516" i="1"/>
  <c r="E3516" i="1"/>
  <c r="R3515" i="1"/>
  <c r="E3515" i="1"/>
  <c r="R3514" i="1"/>
  <c r="E3514" i="1"/>
  <c r="R3513" i="1"/>
  <c r="E3513" i="1"/>
  <c r="R3512" i="1"/>
  <c r="E3512" i="1"/>
  <c r="R3511" i="1"/>
  <c r="E3511" i="1"/>
  <c r="R3510" i="1"/>
  <c r="E3510" i="1"/>
  <c r="R3509" i="1"/>
  <c r="E3509" i="1"/>
  <c r="R3508" i="1"/>
  <c r="E3508" i="1"/>
  <c r="R3507" i="1"/>
  <c r="E3507" i="1"/>
  <c r="R3506" i="1"/>
  <c r="E3506" i="1"/>
  <c r="R3505" i="1"/>
  <c r="E3505" i="1"/>
  <c r="R3504" i="1"/>
  <c r="E3504" i="1"/>
  <c r="R3503" i="1"/>
  <c r="E3503" i="1"/>
  <c r="R3502" i="1"/>
  <c r="E3502" i="1"/>
  <c r="R3501" i="1"/>
  <c r="E3501" i="1"/>
  <c r="R3500" i="1"/>
  <c r="E3500" i="1"/>
  <c r="R3499" i="1"/>
  <c r="E3499" i="1"/>
  <c r="R3498" i="1"/>
  <c r="E3498" i="1"/>
  <c r="R3497" i="1"/>
  <c r="E3497" i="1"/>
  <c r="R3496" i="1"/>
  <c r="E3496" i="1"/>
  <c r="R3495" i="1"/>
  <c r="E3495" i="1"/>
  <c r="R3494" i="1"/>
  <c r="E3494" i="1"/>
  <c r="R3493" i="1"/>
  <c r="E3493" i="1"/>
  <c r="R3492" i="1"/>
  <c r="E3492" i="1"/>
  <c r="R3491" i="1"/>
  <c r="E3491" i="1"/>
  <c r="R3490" i="1"/>
  <c r="E3490" i="1"/>
  <c r="R3489" i="1"/>
  <c r="E3489" i="1"/>
  <c r="R3488" i="1"/>
  <c r="E3488" i="1"/>
  <c r="R3487" i="1"/>
  <c r="E3487" i="1"/>
  <c r="R3486" i="1"/>
  <c r="E3486" i="1"/>
  <c r="R3485" i="1"/>
  <c r="E3485" i="1"/>
  <c r="R3484" i="1"/>
  <c r="E3484" i="1"/>
  <c r="R3483" i="1"/>
  <c r="E3483" i="1"/>
  <c r="R3482" i="1"/>
  <c r="E3482" i="1"/>
  <c r="R3481" i="1"/>
  <c r="E3481" i="1"/>
  <c r="R3480" i="1"/>
  <c r="E3480" i="1"/>
  <c r="R3479" i="1"/>
  <c r="E3479" i="1"/>
  <c r="R3478" i="1"/>
  <c r="E3478" i="1"/>
  <c r="R3477" i="1"/>
  <c r="E3477" i="1"/>
  <c r="R3476" i="1"/>
  <c r="E3476" i="1"/>
  <c r="R3475" i="1"/>
  <c r="E3475" i="1"/>
  <c r="R3474" i="1"/>
  <c r="E3474" i="1"/>
  <c r="R3473" i="1"/>
  <c r="E3473" i="1"/>
  <c r="R3472" i="1"/>
  <c r="E3472" i="1"/>
  <c r="R3471" i="1"/>
  <c r="E3471" i="1"/>
  <c r="R3470" i="1"/>
  <c r="E3470" i="1"/>
  <c r="R3469" i="1"/>
  <c r="E3469" i="1"/>
  <c r="R3468" i="1"/>
  <c r="E3468" i="1"/>
  <c r="R3467" i="1"/>
  <c r="E3467" i="1"/>
  <c r="R3466" i="1"/>
  <c r="E3466" i="1"/>
  <c r="R3465" i="1"/>
  <c r="E3465" i="1"/>
  <c r="R3464" i="1"/>
  <c r="E3464" i="1"/>
  <c r="R3463" i="1"/>
  <c r="E3463" i="1"/>
  <c r="R3462" i="1"/>
  <c r="E3462" i="1"/>
  <c r="R3461" i="1"/>
  <c r="E3461" i="1"/>
  <c r="R3460" i="1"/>
  <c r="E3460" i="1"/>
  <c r="R3459" i="1"/>
  <c r="E3459" i="1"/>
  <c r="R3458" i="1"/>
  <c r="E3458" i="1"/>
  <c r="R3457" i="1"/>
  <c r="E3457" i="1"/>
  <c r="R3456" i="1"/>
  <c r="E3456" i="1"/>
  <c r="R3455" i="1"/>
  <c r="E3455" i="1"/>
  <c r="R3454" i="1"/>
  <c r="E3454" i="1"/>
  <c r="R3453" i="1"/>
  <c r="E3453" i="1"/>
  <c r="R3452" i="1"/>
  <c r="E3452" i="1"/>
  <c r="R3451" i="1"/>
  <c r="E3451" i="1"/>
  <c r="R3450" i="1"/>
  <c r="E3450" i="1"/>
  <c r="R3449" i="1"/>
  <c r="E3449" i="1"/>
  <c r="R3448" i="1"/>
  <c r="E3448" i="1"/>
  <c r="R3447" i="1"/>
  <c r="E3447" i="1"/>
  <c r="R3446" i="1"/>
  <c r="E3446" i="1"/>
  <c r="R3445" i="1"/>
  <c r="E3445" i="1"/>
  <c r="R3444" i="1"/>
  <c r="E3444" i="1"/>
  <c r="R3443" i="1"/>
  <c r="E3443" i="1"/>
  <c r="R3442" i="1"/>
  <c r="E3442" i="1"/>
  <c r="R3441" i="1"/>
  <c r="E3441" i="1"/>
  <c r="R3440" i="1"/>
  <c r="E3440" i="1"/>
  <c r="R3439" i="1"/>
  <c r="E3439" i="1"/>
  <c r="R3438" i="1"/>
  <c r="E3438" i="1"/>
  <c r="R3437" i="1"/>
  <c r="E3437" i="1"/>
  <c r="R3436" i="1"/>
  <c r="E3436" i="1"/>
  <c r="R3435" i="1"/>
  <c r="E3435" i="1"/>
  <c r="R3434" i="1"/>
  <c r="E3434" i="1"/>
  <c r="R3433" i="1"/>
  <c r="E3433" i="1"/>
  <c r="R3432" i="1"/>
  <c r="E3432" i="1"/>
  <c r="R3431" i="1"/>
  <c r="E3431" i="1"/>
  <c r="R3430" i="1"/>
  <c r="E3430" i="1"/>
  <c r="R3429" i="1"/>
  <c r="E3429" i="1"/>
  <c r="R3428" i="1"/>
  <c r="E3428" i="1"/>
  <c r="R3427" i="1"/>
  <c r="E3427" i="1"/>
  <c r="R3426" i="1"/>
  <c r="E3426" i="1"/>
  <c r="R3425" i="1"/>
  <c r="E3425" i="1"/>
  <c r="R3424" i="1"/>
  <c r="E3424" i="1"/>
  <c r="R3423" i="1"/>
  <c r="E3423" i="1"/>
  <c r="R3422" i="1"/>
  <c r="E3422" i="1"/>
  <c r="R3421" i="1"/>
  <c r="E3421" i="1"/>
  <c r="R3420" i="1"/>
  <c r="E3420" i="1"/>
  <c r="R3419" i="1"/>
  <c r="E3419" i="1"/>
  <c r="R3418" i="1"/>
  <c r="E3418" i="1"/>
  <c r="R3417" i="1"/>
  <c r="E3417" i="1"/>
  <c r="R3416" i="1"/>
  <c r="E3416" i="1"/>
  <c r="R3415" i="1"/>
  <c r="E3415" i="1"/>
  <c r="R3414" i="1"/>
  <c r="E3414" i="1"/>
  <c r="R3413" i="1"/>
  <c r="E3413" i="1"/>
  <c r="R3412" i="1"/>
  <c r="E3412" i="1"/>
  <c r="R3411" i="1"/>
  <c r="E3411" i="1"/>
  <c r="R3410" i="1"/>
  <c r="E3410" i="1"/>
  <c r="R3409" i="1"/>
  <c r="E3409" i="1"/>
  <c r="R3408" i="1"/>
  <c r="E3408" i="1"/>
  <c r="R3407" i="1"/>
  <c r="E3407" i="1"/>
  <c r="R3406" i="1"/>
  <c r="E3406" i="1"/>
  <c r="R3405" i="1"/>
  <c r="E3405" i="1"/>
  <c r="R3404" i="1"/>
  <c r="E3404" i="1"/>
  <c r="R3403" i="1"/>
  <c r="E3403" i="1"/>
  <c r="R3402" i="1"/>
  <c r="E3402" i="1"/>
  <c r="R3401" i="1"/>
  <c r="E3401" i="1"/>
  <c r="R3400" i="1"/>
  <c r="E3400" i="1"/>
  <c r="R3399" i="1"/>
  <c r="E3399" i="1"/>
  <c r="R3398" i="1"/>
  <c r="E3398" i="1"/>
  <c r="R3397" i="1"/>
  <c r="E3397" i="1"/>
  <c r="R3396" i="1"/>
  <c r="E3396" i="1"/>
  <c r="R3395" i="1"/>
  <c r="E3395" i="1"/>
  <c r="R3394" i="1"/>
  <c r="E3394" i="1"/>
  <c r="R3393" i="1"/>
  <c r="E3393" i="1"/>
  <c r="R3392" i="1"/>
  <c r="E3392" i="1"/>
  <c r="R3391" i="1"/>
  <c r="E3391" i="1"/>
  <c r="R3390" i="1"/>
  <c r="E3390" i="1"/>
  <c r="R3389" i="1"/>
  <c r="E3389" i="1"/>
  <c r="R3388" i="1"/>
  <c r="E3388" i="1"/>
  <c r="R3387" i="1"/>
  <c r="E3387" i="1"/>
  <c r="R3386" i="1"/>
  <c r="E3386" i="1"/>
  <c r="R3385" i="1"/>
  <c r="E3385" i="1"/>
  <c r="R3384" i="1"/>
  <c r="E3384" i="1"/>
  <c r="R3383" i="1"/>
  <c r="E3383" i="1"/>
  <c r="R3382" i="1"/>
  <c r="E3382" i="1"/>
  <c r="R3381" i="1"/>
  <c r="E3381" i="1"/>
  <c r="R3380" i="1"/>
  <c r="E3380" i="1"/>
  <c r="R3379" i="1"/>
  <c r="E3379" i="1"/>
  <c r="R3378" i="1"/>
  <c r="E3378" i="1"/>
  <c r="R3377" i="1"/>
  <c r="E3377" i="1"/>
  <c r="R3376" i="1"/>
  <c r="E3376" i="1"/>
  <c r="R3375" i="1"/>
  <c r="E3375" i="1"/>
  <c r="R3374" i="1"/>
  <c r="E3374" i="1"/>
  <c r="R3373" i="1"/>
  <c r="E3373" i="1"/>
  <c r="R3372" i="1"/>
  <c r="E3372" i="1"/>
  <c r="R3371" i="1"/>
  <c r="E3371" i="1"/>
  <c r="R3370" i="1"/>
  <c r="E3370" i="1"/>
  <c r="R3369" i="1"/>
  <c r="E3369" i="1"/>
  <c r="R3368" i="1"/>
  <c r="E3368" i="1"/>
  <c r="R3367" i="1"/>
  <c r="E3367" i="1"/>
  <c r="R3366" i="1"/>
  <c r="E3366" i="1"/>
  <c r="R3365" i="1"/>
  <c r="E3365" i="1"/>
  <c r="R3364" i="1"/>
  <c r="E3364" i="1"/>
  <c r="R3363" i="1"/>
  <c r="E3363" i="1"/>
  <c r="R3362" i="1"/>
  <c r="E3362" i="1"/>
  <c r="R3361" i="1"/>
  <c r="E3361" i="1"/>
  <c r="R3360" i="1"/>
  <c r="E3360" i="1"/>
  <c r="R3359" i="1"/>
  <c r="E3359" i="1"/>
  <c r="R3358" i="1"/>
  <c r="E3358" i="1"/>
  <c r="R3357" i="1"/>
  <c r="E3357" i="1"/>
  <c r="R3356" i="1"/>
  <c r="E3356" i="1"/>
  <c r="R3355" i="1"/>
  <c r="E3355" i="1"/>
  <c r="R3354" i="1"/>
  <c r="E3354" i="1"/>
  <c r="R3353" i="1"/>
  <c r="E3353" i="1"/>
  <c r="R3352" i="1"/>
  <c r="E3352" i="1"/>
  <c r="R3351" i="1"/>
  <c r="E3351" i="1"/>
  <c r="R3350" i="1"/>
  <c r="E3350" i="1"/>
  <c r="R3349" i="1"/>
  <c r="E3349" i="1"/>
  <c r="R3348" i="1"/>
  <c r="E3348" i="1"/>
  <c r="R3347" i="1"/>
  <c r="E3347" i="1"/>
  <c r="R3346" i="1"/>
  <c r="E3346" i="1"/>
  <c r="R3345" i="1"/>
  <c r="E3345" i="1"/>
  <c r="R3344" i="1"/>
  <c r="E3344" i="1"/>
  <c r="R3343" i="1"/>
  <c r="E3343" i="1"/>
  <c r="R3342" i="1"/>
  <c r="E3342" i="1"/>
  <c r="R3341" i="1"/>
  <c r="E3341" i="1"/>
  <c r="R3340" i="1"/>
  <c r="E3340" i="1"/>
  <c r="R3339" i="1"/>
  <c r="E3339" i="1"/>
  <c r="R3338" i="1"/>
  <c r="E3338" i="1"/>
  <c r="R3337" i="1"/>
  <c r="E3337" i="1"/>
  <c r="R3336" i="1"/>
  <c r="E3336" i="1"/>
  <c r="R3335" i="1"/>
  <c r="E3335" i="1"/>
  <c r="R3334" i="1"/>
  <c r="E3334" i="1"/>
  <c r="R3333" i="1"/>
  <c r="E3333" i="1"/>
  <c r="R3332" i="1"/>
  <c r="E3332" i="1"/>
  <c r="R3331" i="1"/>
  <c r="E3331" i="1"/>
  <c r="R3330" i="1"/>
  <c r="E3330" i="1"/>
  <c r="R3329" i="1"/>
  <c r="E3329" i="1"/>
  <c r="R3328" i="1"/>
  <c r="E3328" i="1"/>
  <c r="R3327" i="1"/>
  <c r="E3327" i="1"/>
  <c r="R3326" i="1"/>
  <c r="E3326" i="1"/>
  <c r="R3325" i="1"/>
  <c r="E3325" i="1"/>
  <c r="R3324" i="1"/>
  <c r="E3324" i="1"/>
  <c r="R3323" i="1"/>
  <c r="E3323" i="1"/>
  <c r="R3322" i="1"/>
  <c r="E3322" i="1"/>
  <c r="R3321" i="1"/>
  <c r="E3321" i="1"/>
  <c r="R3320" i="1"/>
  <c r="E3320" i="1"/>
  <c r="R3319" i="1"/>
  <c r="E3319" i="1"/>
  <c r="R3318" i="1"/>
  <c r="E3318" i="1"/>
  <c r="R3317" i="1"/>
  <c r="E3317" i="1"/>
  <c r="R3316" i="1"/>
  <c r="E3316" i="1"/>
  <c r="R3315" i="1"/>
  <c r="E3315" i="1"/>
  <c r="R3314" i="1"/>
  <c r="E3314" i="1"/>
  <c r="R3313" i="1"/>
  <c r="E3313" i="1"/>
  <c r="R3312" i="1"/>
  <c r="E3312" i="1"/>
  <c r="R3311" i="1"/>
  <c r="E3311" i="1"/>
  <c r="R3310" i="1"/>
  <c r="E3310" i="1"/>
  <c r="R3309" i="1"/>
  <c r="E3309" i="1"/>
  <c r="R3308" i="1"/>
  <c r="E3308" i="1"/>
  <c r="R3307" i="1"/>
  <c r="E3307" i="1"/>
  <c r="R3306" i="1"/>
  <c r="E3306" i="1"/>
  <c r="R3305" i="1"/>
  <c r="E3305" i="1"/>
  <c r="R3304" i="1"/>
  <c r="E3304" i="1"/>
  <c r="R3303" i="1"/>
  <c r="E3303" i="1"/>
  <c r="R3302" i="1"/>
  <c r="E3302" i="1"/>
  <c r="R3301" i="1"/>
  <c r="E3301" i="1"/>
  <c r="R3300" i="1"/>
  <c r="E3300" i="1"/>
  <c r="R3299" i="1"/>
  <c r="E3299" i="1"/>
  <c r="R3298" i="1"/>
  <c r="E3298" i="1"/>
  <c r="R3297" i="1"/>
  <c r="E3297" i="1"/>
  <c r="R3296" i="1"/>
  <c r="E3296" i="1"/>
  <c r="R3295" i="1"/>
  <c r="E3295" i="1"/>
  <c r="R3294" i="1"/>
  <c r="E3294" i="1"/>
  <c r="R3293" i="1"/>
  <c r="E3293" i="1"/>
  <c r="R3292" i="1"/>
  <c r="E3292" i="1"/>
  <c r="R3291" i="1"/>
  <c r="E3291" i="1"/>
  <c r="R3290" i="1"/>
  <c r="E3290" i="1"/>
  <c r="R3289" i="1"/>
  <c r="E3289" i="1"/>
  <c r="R3288" i="1"/>
  <c r="E3288" i="1"/>
  <c r="R3287" i="1"/>
  <c r="E3287" i="1"/>
  <c r="R3286" i="1"/>
  <c r="E3286" i="1"/>
  <c r="R3285" i="1"/>
  <c r="E3285" i="1"/>
  <c r="R3284" i="1"/>
  <c r="E3284" i="1"/>
  <c r="R3283" i="1"/>
  <c r="E3283" i="1"/>
  <c r="R3282" i="1"/>
  <c r="E3282" i="1"/>
  <c r="R3281" i="1"/>
  <c r="E3281" i="1"/>
  <c r="R3280" i="1"/>
  <c r="E3280" i="1"/>
  <c r="R3279" i="1"/>
  <c r="E3279" i="1"/>
  <c r="R3278" i="1"/>
  <c r="E3278" i="1"/>
  <c r="R3277" i="1"/>
  <c r="E3277" i="1"/>
  <c r="R3276" i="1"/>
  <c r="E3276" i="1"/>
  <c r="R3275" i="1"/>
  <c r="E3275" i="1"/>
  <c r="R3274" i="1"/>
  <c r="E3274" i="1"/>
  <c r="R3273" i="1"/>
  <c r="E3273" i="1"/>
  <c r="R3272" i="1"/>
  <c r="E3272" i="1"/>
  <c r="R3271" i="1"/>
  <c r="E3271" i="1"/>
  <c r="R3270" i="1"/>
  <c r="E3270" i="1"/>
  <c r="R3269" i="1"/>
  <c r="E3269" i="1"/>
  <c r="R3268" i="1"/>
  <c r="E3268" i="1"/>
  <c r="R3267" i="1"/>
  <c r="E3267" i="1"/>
  <c r="R3266" i="1"/>
  <c r="E3266" i="1"/>
  <c r="R3265" i="1"/>
  <c r="E3265" i="1"/>
  <c r="R3264" i="1"/>
  <c r="E3264" i="1"/>
  <c r="R3263" i="1"/>
  <c r="E3263" i="1"/>
  <c r="R3262" i="1"/>
  <c r="E3262" i="1"/>
  <c r="R3261" i="1"/>
  <c r="E3261" i="1"/>
  <c r="R3260" i="1"/>
  <c r="E3260" i="1"/>
  <c r="R3259" i="1"/>
  <c r="E3259" i="1"/>
  <c r="R3258" i="1"/>
  <c r="E3258" i="1"/>
  <c r="R3257" i="1"/>
  <c r="E3257" i="1"/>
  <c r="R3256" i="1"/>
  <c r="E3256" i="1"/>
  <c r="R3255" i="1"/>
  <c r="E3255" i="1"/>
  <c r="R3254" i="1"/>
  <c r="E3254" i="1"/>
  <c r="R3253" i="1"/>
  <c r="E3253" i="1"/>
  <c r="R3252" i="1"/>
  <c r="E3252" i="1"/>
  <c r="R3251" i="1"/>
  <c r="E3251" i="1"/>
  <c r="R3250" i="1"/>
  <c r="E3250" i="1"/>
  <c r="R3249" i="1"/>
  <c r="E3249" i="1"/>
  <c r="R3248" i="1"/>
  <c r="E3248" i="1"/>
  <c r="R3247" i="1"/>
  <c r="E3247" i="1"/>
  <c r="R3246" i="1"/>
  <c r="E3246" i="1"/>
  <c r="R3245" i="1"/>
  <c r="E3245" i="1"/>
  <c r="R3244" i="1"/>
  <c r="E3244" i="1"/>
  <c r="R3243" i="1"/>
  <c r="E3243" i="1"/>
  <c r="R3242" i="1"/>
  <c r="E3242" i="1"/>
  <c r="R3241" i="1"/>
  <c r="E3241" i="1"/>
  <c r="R3240" i="1"/>
  <c r="E3240" i="1"/>
  <c r="R3239" i="1"/>
  <c r="E3239" i="1"/>
  <c r="R3238" i="1"/>
  <c r="E3238" i="1"/>
  <c r="R3237" i="1"/>
  <c r="E3237" i="1"/>
  <c r="R3236" i="1"/>
  <c r="E3236" i="1"/>
  <c r="R3235" i="1"/>
  <c r="E3235" i="1"/>
  <c r="R3234" i="1"/>
  <c r="E3234" i="1"/>
  <c r="R3233" i="1"/>
  <c r="E3233" i="1"/>
  <c r="R3232" i="1"/>
  <c r="E3232" i="1"/>
  <c r="R3231" i="1"/>
  <c r="E3231" i="1"/>
  <c r="R3230" i="1"/>
  <c r="E3230" i="1"/>
  <c r="R3229" i="1"/>
  <c r="E3229" i="1"/>
  <c r="R3228" i="1"/>
  <c r="E3228" i="1"/>
  <c r="R3227" i="1"/>
  <c r="E3227" i="1"/>
  <c r="R3226" i="1"/>
  <c r="E3226" i="1"/>
  <c r="R3225" i="1"/>
  <c r="E3225" i="1"/>
  <c r="R3224" i="1"/>
  <c r="E3224" i="1"/>
  <c r="R3223" i="1"/>
  <c r="E3223" i="1"/>
  <c r="R3222" i="1"/>
  <c r="E3222" i="1"/>
  <c r="R3221" i="1"/>
  <c r="E3221" i="1"/>
  <c r="R3220" i="1"/>
  <c r="E3220" i="1"/>
  <c r="R3219" i="1"/>
  <c r="E3219" i="1"/>
  <c r="R3218" i="1"/>
  <c r="E3218" i="1"/>
  <c r="R3217" i="1"/>
  <c r="E3217" i="1"/>
  <c r="R3216" i="1"/>
  <c r="E3216" i="1"/>
  <c r="R3215" i="1"/>
  <c r="E3215" i="1"/>
  <c r="R3214" i="1"/>
  <c r="E3214" i="1"/>
  <c r="R3213" i="1"/>
  <c r="E3213" i="1"/>
  <c r="R3212" i="1"/>
  <c r="E3212" i="1"/>
  <c r="R3211" i="1"/>
  <c r="E3211" i="1"/>
  <c r="R3210" i="1"/>
  <c r="E3210" i="1"/>
  <c r="R3209" i="1"/>
  <c r="E3209" i="1"/>
  <c r="R3208" i="1"/>
  <c r="E3208" i="1"/>
  <c r="R3207" i="1"/>
  <c r="E3207" i="1"/>
  <c r="R3206" i="1"/>
  <c r="E3206" i="1"/>
  <c r="R3205" i="1"/>
  <c r="E3205" i="1"/>
  <c r="R3204" i="1"/>
  <c r="E3204" i="1"/>
  <c r="R3203" i="1"/>
  <c r="E3203" i="1"/>
  <c r="R3202" i="1"/>
  <c r="E3202" i="1"/>
  <c r="R3201" i="1"/>
  <c r="E3201" i="1"/>
  <c r="R3200" i="1"/>
  <c r="E3200" i="1"/>
  <c r="R3199" i="1"/>
  <c r="E3199" i="1"/>
  <c r="R3198" i="1"/>
  <c r="E3198" i="1"/>
  <c r="R3197" i="1"/>
  <c r="E3197" i="1"/>
  <c r="R3196" i="1"/>
  <c r="E3196" i="1"/>
  <c r="R3195" i="1"/>
  <c r="E3195" i="1"/>
  <c r="R3194" i="1"/>
  <c r="E3194" i="1"/>
  <c r="R3193" i="1"/>
  <c r="E3193" i="1"/>
  <c r="R3192" i="1"/>
  <c r="E3192" i="1"/>
  <c r="R3191" i="1"/>
  <c r="E3191" i="1"/>
  <c r="R3190" i="1"/>
  <c r="E3190" i="1"/>
  <c r="R3189" i="1"/>
  <c r="E3189" i="1"/>
  <c r="R3188" i="1"/>
  <c r="E3188" i="1"/>
  <c r="R3187" i="1"/>
  <c r="E3187" i="1"/>
  <c r="R3186" i="1"/>
  <c r="E3186" i="1"/>
  <c r="R3185" i="1"/>
  <c r="E3185" i="1"/>
  <c r="R3184" i="1"/>
  <c r="E3184" i="1"/>
  <c r="R3183" i="1"/>
  <c r="E3183" i="1"/>
  <c r="R3182" i="1"/>
  <c r="E3182" i="1"/>
  <c r="R3181" i="1"/>
  <c r="E3181" i="1"/>
  <c r="R3180" i="1"/>
  <c r="E3180" i="1"/>
  <c r="R3179" i="1"/>
  <c r="E3179" i="1"/>
  <c r="R3178" i="1"/>
  <c r="E3178" i="1"/>
  <c r="R3177" i="1"/>
  <c r="E3177" i="1"/>
  <c r="R3176" i="1"/>
  <c r="E3176" i="1"/>
  <c r="R3175" i="1"/>
  <c r="E3175" i="1"/>
  <c r="R3174" i="1"/>
  <c r="E3174" i="1"/>
  <c r="R3173" i="1"/>
  <c r="E3173" i="1"/>
  <c r="R3172" i="1"/>
  <c r="E3172" i="1"/>
  <c r="R3171" i="1"/>
  <c r="E3171" i="1"/>
  <c r="R3170" i="1"/>
  <c r="E3170" i="1"/>
  <c r="R3169" i="1"/>
  <c r="E3169" i="1"/>
  <c r="R3168" i="1"/>
  <c r="E3168" i="1"/>
  <c r="R3167" i="1"/>
  <c r="E3167" i="1"/>
  <c r="R3166" i="1"/>
  <c r="E3166" i="1"/>
  <c r="R3165" i="1"/>
  <c r="E3165" i="1"/>
  <c r="R3164" i="1"/>
  <c r="E3164" i="1"/>
  <c r="R3163" i="1"/>
  <c r="E3163" i="1"/>
  <c r="R3162" i="1"/>
  <c r="E3162" i="1"/>
  <c r="R3161" i="1"/>
  <c r="E3161" i="1"/>
  <c r="R3160" i="1"/>
  <c r="E3160" i="1"/>
  <c r="R3159" i="1"/>
  <c r="E3159" i="1"/>
  <c r="R3158" i="1"/>
  <c r="E3158" i="1"/>
  <c r="R3157" i="1"/>
  <c r="E3157" i="1"/>
  <c r="R3156" i="1"/>
  <c r="E3156" i="1"/>
  <c r="R3155" i="1"/>
  <c r="E3155" i="1"/>
  <c r="R3154" i="1"/>
  <c r="E3154" i="1"/>
  <c r="R3153" i="1"/>
  <c r="E3153" i="1"/>
  <c r="R3152" i="1"/>
  <c r="E3152" i="1"/>
  <c r="R3151" i="1"/>
  <c r="E3151" i="1"/>
  <c r="R3150" i="1"/>
  <c r="E3150" i="1"/>
  <c r="R3149" i="1"/>
  <c r="E3149" i="1"/>
  <c r="R3148" i="1"/>
  <c r="E3148" i="1"/>
  <c r="R3147" i="1"/>
  <c r="E3147" i="1"/>
  <c r="R3146" i="1"/>
  <c r="E3146" i="1"/>
  <c r="R3145" i="1"/>
  <c r="E3145" i="1"/>
  <c r="R3144" i="1"/>
  <c r="E3144" i="1"/>
  <c r="R3143" i="1"/>
  <c r="E3143" i="1"/>
  <c r="R3142" i="1"/>
  <c r="E3142" i="1"/>
  <c r="R3141" i="1"/>
  <c r="E3141" i="1"/>
  <c r="R3140" i="1"/>
  <c r="E3140" i="1"/>
  <c r="R3139" i="1"/>
  <c r="E3139" i="1"/>
  <c r="R3138" i="1"/>
  <c r="E3138" i="1"/>
  <c r="R3137" i="1"/>
  <c r="E3137" i="1"/>
  <c r="R3136" i="1"/>
  <c r="E3136" i="1"/>
  <c r="R3135" i="1"/>
  <c r="E3135" i="1"/>
  <c r="R3134" i="1"/>
  <c r="E3134" i="1"/>
  <c r="R3133" i="1"/>
  <c r="E3133" i="1"/>
  <c r="R3132" i="1"/>
  <c r="E3132" i="1"/>
  <c r="R3131" i="1"/>
  <c r="E3131" i="1"/>
  <c r="R3130" i="1"/>
  <c r="E3130" i="1"/>
  <c r="R3129" i="1"/>
  <c r="E3129" i="1"/>
  <c r="R3128" i="1"/>
  <c r="E3128" i="1"/>
  <c r="R3127" i="1"/>
  <c r="E3127" i="1"/>
  <c r="R3126" i="1"/>
  <c r="E3126" i="1"/>
  <c r="R3125" i="1"/>
  <c r="E3125" i="1"/>
  <c r="R3124" i="1"/>
  <c r="E3124" i="1"/>
  <c r="R3123" i="1"/>
  <c r="E3123" i="1"/>
  <c r="R3122" i="1"/>
  <c r="E3122" i="1"/>
  <c r="R3121" i="1"/>
  <c r="E3121" i="1"/>
  <c r="R3120" i="1"/>
  <c r="E3120" i="1"/>
  <c r="R3119" i="1"/>
  <c r="E3119" i="1"/>
  <c r="R3118" i="1"/>
  <c r="E3118" i="1"/>
  <c r="R3117" i="1"/>
  <c r="E3117" i="1"/>
  <c r="R3116" i="1"/>
  <c r="E3116" i="1"/>
  <c r="R3115" i="1"/>
  <c r="E3115" i="1"/>
  <c r="R3114" i="1"/>
  <c r="E3114" i="1"/>
  <c r="R3113" i="1"/>
  <c r="E3113" i="1"/>
  <c r="R3112" i="1"/>
  <c r="E3112" i="1"/>
  <c r="R3111" i="1"/>
  <c r="E3111" i="1"/>
  <c r="R3110" i="1"/>
  <c r="E3110" i="1"/>
  <c r="R3109" i="1"/>
  <c r="E3109" i="1"/>
  <c r="R3108" i="1"/>
  <c r="E3108" i="1"/>
  <c r="R3107" i="1"/>
  <c r="E3107" i="1"/>
  <c r="R3106" i="1"/>
  <c r="E3106" i="1"/>
  <c r="R3105" i="1"/>
  <c r="E3105" i="1"/>
  <c r="R3104" i="1"/>
  <c r="E3104" i="1"/>
  <c r="R3103" i="1"/>
  <c r="E3103" i="1"/>
  <c r="R3102" i="1"/>
  <c r="E3102" i="1"/>
  <c r="R3101" i="1"/>
  <c r="E3101" i="1"/>
  <c r="R3100" i="1"/>
  <c r="E3100" i="1"/>
  <c r="R3099" i="1"/>
  <c r="E3099" i="1"/>
  <c r="R3098" i="1"/>
  <c r="E3098" i="1"/>
  <c r="R3097" i="1"/>
  <c r="E3097" i="1"/>
  <c r="R3096" i="1"/>
  <c r="E3096" i="1"/>
  <c r="R3095" i="1"/>
  <c r="E3095" i="1"/>
  <c r="R3094" i="1"/>
  <c r="E3094" i="1"/>
  <c r="R3093" i="1"/>
  <c r="E3093" i="1"/>
  <c r="R3092" i="1"/>
  <c r="E3092" i="1"/>
  <c r="R3091" i="1"/>
  <c r="E3091" i="1"/>
  <c r="R3090" i="1"/>
  <c r="E3090" i="1"/>
  <c r="R3089" i="1"/>
  <c r="E3089" i="1"/>
  <c r="R3088" i="1"/>
  <c r="E3088" i="1"/>
  <c r="R3087" i="1"/>
  <c r="E3087" i="1"/>
  <c r="R3086" i="1"/>
  <c r="E3086" i="1"/>
  <c r="R3085" i="1"/>
  <c r="E3085" i="1"/>
  <c r="R3084" i="1"/>
  <c r="E3084" i="1"/>
  <c r="R3083" i="1"/>
  <c r="E3083" i="1"/>
  <c r="R3082" i="1"/>
  <c r="E3082" i="1"/>
  <c r="R3081" i="1"/>
  <c r="E3081" i="1"/>
  <c r="R3080" i="1"/>
  <c r="E3080" i="1"/>
  <c r="R3079" i="1"/>
  <c r="E3079" i="1"/>
  <c r="R3078" i="1"/>
  <c r="E3078" i="1"/>
  <c r="R3077" i="1"/>
  <c r="E3077" i="1"/>
  <c r="R3076" i="1"/>
  <c r="E3076" i="1"/>
  <c r="R3075" i="1"/>
  <c r="E3075" i="1"/>
  <c r="R3074" i="1"/>
  <c r="E3074" i="1"/>
  <c r="R3073" i="1"/>
  <c r="E3073" i="1"/>
  <c r="R3072" i="1"/>
  <c r="E3072" i="1"/>
  <c r="R3071" i="1"/>
  <c r="E3071" i="1"/>
  <c r="R3070" i="1"/>
  <c r="E3070" i="1"/>
  <c r="R3069" i="1"/>
  <c r="E3069" i="1"/>
  <c r="R3068" i="1"/>
  <c r="E3068" i="1"/>
  <c r="R3067" i="1"/>
  <c r="E3067" i="1"/>
  <c r="R3066" i="1"/>
  <c r="E3066" i="1"/>
  <c r="R3065" i="1"/>
  <c r="E3065" i="1"/>
  <c r="R3064" i="1"/>
  <c r="E3064" i="1"/>
  <c r="R3063" i="1"/>
  <c r="E3063" i="1"/>
  <c r="R3062" i="1"/>
  <c r="E3062" i="1"/>
  <c r="R3061" i="1"/>
  <c r="E3061" i="1"/>
  <c r="R3060" i="1"/>
  <c r="E3060" i="1"/>
  <c r="R3059" i="1"/>
  <c r="E3059" i="1"/>
  <c r="R3058" i="1"/>
  <c r="E3058" i="1"/>
  <c r="R3057" i="1"/>
  <c r="E3057" i="1"/>
  <c r="R3056" i="1"/>
  <c r="E3056" i="1"/>
  <c r="R3055" i="1"/>
  <c r="E3055" i="1"/>
  <c r="R3054" i="1"/>
  <c r="E3054" i="1"/>
  <c r="R3053" i="1"/>
  <c r="E3053" i="1"/>
  <c r="R3052" i="1"/>
  <c r="E3052" i="1"/>
  <c r="R3051" i="1"/>
  <c r="E3051" i="1"/>
  <c r="R3050" i="1"/>
  <c r="E3050" i="1"/>
  <c r="R3049" i="1"/>
  <c r="E3049" i="1"/>
  <c r="R3048" i="1"/>
  <c r="E3048" i="1"/>
  <c r="R3047" i="1"/>
  <c r="E3047" i="1"/>
  <c r="R3046" i="1"/>
  <c r="E3046" i="1"/>
  <c r="R3045" i="1"/>
  <c r="E3045" i="1"/>
  <c r="R3044" i="1"/>
  <c r="E3044" i="1"/>
  <c r="R3043" i="1"/>
  <c r="E3043" i="1"/>
  <c r="R3042" i="1"/>
  <c r="E3042" i="1"/>
  <c r="R3041" i="1"/>
  <c r="E3041" i="1"/>
  <c r="R3040" i="1"/>
  <c r="E3040" i="1"/>
  <c r="R3039" i="1"/>
  <c r="E3039" i="1"/>
  <c r="R3038" i="1"/>
  <c r="E3038" i="1"/>
  <c r="R3037" i="1"/>
  <c r="E3037" i="1"/>
  <c r="R3036" i="1"/>
  <c r="E3036" i="1"/>
  <c r="R3035" i="1"/>
  <c r="E3035" i="1"/>
  <c r="R3034" i="1"/>
  <c r="E3034" i="1"/>
  <c r="R3033" i="1"/>
  <c r="E3033" i="1"/>
  <c r="R3032" i="1"/>
  <c r="E3032" i="1"/>
  <c r="R3031" i="1"/>
  <c r="E3031" i="1"/>
  <c r="R3030" i="1"/>
  <c r="E3030" i="1"/>
  <c r="R3029" i="1"/>
  <c r="E3029" i="1"/>
  <c r="R3028" i="1"/>
  <c r="E3028" i="1"/>
  <c r="R3027" i="1"/>
  <c r="E3027" i="1"/>
  <c r="R3026" i="1"/>
  <c r="E3026" i="1"/>
  <c r="R3025" i="1"/>
  <c r="E3025" i="1"/>
  <c r="R3024" i="1"/>
  <c r="E3024" i="1"/>
  <c r="R3023" i="1"/>
  <c r="E3023" i="1"/>
  <c r="R3022" i="1"/>
  <c r="E3022" i="1"/>
  <c r="R3021" i="1"/>
  <c r="E3021" i="1"/>
  <c r="R3020" i="1"/>
  <c r="E3020" i="1"/>
  <c r="R3019" i="1"/>
  <c r="E3019" i="1"/>
  <c r="R3018" i="1"/>
  <c r="E3018" i="1"/>
  <c r="R3017" i="1"/>
  <c r="E3017" i="1"/>
  <c r="R3016" i="1"/>
  <c r="E3016" i="1"/>
  <c r="R3015" i="1"/>
  <c r="E3015" i="1"/>
  <c r="R3014" i="1"/>
  <c r="E3014" i="1"/>
  <c r="R3013" i="1"/>
  <c r="E3013" i="1"/>
  <c r="R3012" i="1"/>
  <c r="E3012" i="1"/>
  <c r="R3011" i="1"/>
  <c r="E3011" i="1"/>
  <c r="R3010" i="1"/>
  <c r="E3010" i="1"/>
  <c r="R3009" i="1"/>
  <c r="E3009" i="1"/>
  <c r="R3008" i="1"/>
  <c r="E3008" i="1"/>
  <c r="R3007" i="1"/>
  <c r="E3007" i="1"/>
  <c r="R3006" i="1"/>
  <c r="E3006" i="1"/>
  <c r="R3005" i="1"/>
  <c r="E3005" i="1"/>
  <c r="R3004" i="1"/>
  <c r="E3004" i="1"/>
  <c r="R3003" i="1"/>
  <c r="E3003" i="1"/>
  <c r="R3002" i="1"/>
  <c r="E3002" i="1"/>
  <c r="R3001" i="1"/>
  <c r="E3001" i="1"/>
  <c r="R3000" i="1"/>
  <c r="E3000" i="1"/>
  <c r="R2999" i="1"/>
  <c r="E2999" i="1"/>
  <c r="R2998" i="1"/>
  <c r="E2998" i="1"/>
  <c r="R2997" i="1"/>
  <c r="E2997" i="1"/>
  <c r="R2996" i="1"/>
  <c r="E2996" i="1"/>
  <c r="R2995" i="1"/>
  <c r="E2995" i="1"/>
  <c r="R2994" i="1"/>
  <c r="E2994" i="1"/>
  <c r="R2993" i="1"/>
  <c r="E2993" i="1"/>
  <c r="R2992" i="1"/>
  <c r="E2992" i="1"/>
  <c r="R2991" i="1"/>
  <c r="E2991" i="1"/>
  <c r="R2990" i="1"/>
  <c r="E2990" i="1"/>
  <c r="R2989" i="1"/>
  <c r="E2989" i="1"/>
  <c r="R2988" i="1"/>
  <c r="E2988" i="1"/>
  <c r="R2987" i="1"/>
  <c r="E2987" i="1"/>
  <c r="R2986" i="1"/>
  <c r="E2986" i="1"/>
  <c r="R2985" i="1"/>
  <c r="E2985" i="1"/>
  <c r="R2984" i="1"/>
  <c r="E2984" i="1"/>
  <c r="R2983" i="1"/>
  <c r="E2983" i="1"/>
  <c r="R2982" i="1"/>
  <c r="E2982" i="1"/>
  <c r="R2981" i="1"/>
  <c r="E2981" i="1"/>
  <c r="R2980" i="1"/>
  <c r="E2980" i="1"/>
  <c r="R2979" i="1"/>
  <c r="E2979" i="1"/>
  <c r="R2978" i="1"/>
  <c r="E2978" i="1"/>
  <c r="R2977" i="1"/>
  <c r="E2977" i="1"/>
  <c r="R2976" i="1"/>
  <c r="E2976" i="1"/>
  <c r="R2975" i="1"/>
  <c r="E2975" i="1"/>
  <c r="R2974" i="1"/>
  <c r="E2974" i="1"/>
  <c r="R2973" i="1"/>
  <c r="E2973" i="1"/>
  <c r="R2972" i="1"/>
  <c r="E2972" i="1"/>
  <c r="R2971" i="1"/>
  <c r="E2971" i="1"/>
  <c r="R2970" i="1"/>
  <c r="E2970" i="1"/>
  <c r="R2969" i="1"/>
  <c r="E2969" i="1"/>
  <c r="R2968" i="1"/>
  <c r="E2968" i="1"/>
  <c r="R2967" i="1"/>
  <c r="E2967" i="1"/>
  <c r="R2966" i="1"/>
  <c r="E2966" i="1"/>
  <c r="R2965" i="1"/>
  <c r="E2965" i="1"/>
  <c r="R2964" i="1"/>
  <c r="E2964" i="1"/>
  <c r="R2963" i="1"/>
  <c r="E2963" i="1"/>
  <c r="R2962" i="1"/>
  <c r="E2962" i="1"/>
  <c r="R2961" i="1"/>
  <c r="E2961" i="1"/>
  <c r="R2960" i="1"/>
  <c r="E2960" i="1"/>
  <c r="R2959" i="1"/>
  <c r="E2959" i="1"/>
  <c r="R2958" i="1"/>
  <c r="E2958" i="1"/>
  <c r="R2957" i="1"/>
  <c r="E2957" i="1"/>
  <c r="R2956" i="1"/>
  <c r="E2956" i="1"/>
  <c r="R2955" i="1"/>
  <c r="E2955" i="1"/>
  <c r="R2954" i="1"/>
  <c r="E2954" i="1"/>
  <c r="R2953" i="1"/>
  <c r="E2953" i="1"/>
  <c r="R2952" i="1"/>
  <c r="E2952" i="1"/>
  <c r="R2951" i="1"/>
  <c r="E2951" i="1"/>
  <c r="R2950" i="1"/>
  <c r="E2950" i="1"/>
  <c r="R2949" i="1"/>
  <c r="E2949" i="1"/>
  <c r="R2948" i="1"/>
  <c r="E2948" i="1"/>
  <c r="R2947" i="1"/>
  <c r="E2947" i="1"/>
  <c r="R2946" i="1"/>
  <c r="E2946" i="1"/>
  <c r="R2945" i="1"/>
  <c r="E2945" i="1"/>
  <c r="R2944" i="1"/>
  <c r="E2944" i="1"/>
  <c r="R2943" i="1"/>
  <c r="E2943" i="1"/>
  <c r="R2942" i="1"/>
  <c r="E2942" i="1"/>
  <c r="R2941" i="1"/>
  <c r="E2941" i="1"/>
  <c r="R2940" i="1"/>
  <c r="E2940" i="1"/>
  <c r="R2939" i="1"/>
  <c r="E2939" i="1"/>
  <c r="R2938" i="1"/>
  <c r="E2938" i="1"/>
  <c r="R2937" i="1"/>
  <c r="E2937" i="1"/>
  <c r="R2936" i="1"/>
  <c r="E2936" i="1"/>
  <c r="R2935" i="1"/>
  <c r="E2935" i="1"/>
  <c r="R2934" i="1"/>
  <c r="E2934" i="1"/>
  <c r="R2933" i="1"/>
  <c r="E2933" i="1"/>
  <c r="R2932" i="1"/>
  <c r="E2932" i="1"/>
  <c r="R2931" i="1"/>
  <c r="E2931" i="1"/>
  <c r="R2930" i="1"/>
  <c r="E2930" i="1"/>
  <c r="R2929" i="1"/>
  <c r="E2929" i="1"/>
  <c r="R2928" i="1"/>
  <c r="E2928" i="1"/>
  <c r="R2927" i="1"/>
  <c r="E2927" i="1"/>
  <c r="R2926" i="1"/>
  <c r="E2926" i="1"/>
  <c r="R2925" i="1"/>
  <c r="E2925" i="1"/>
  <c r="R2924" i="1"/>
  <c r="E2924" i="1"/>
  <c r="R2923" i="1"/>
  <c r="E2923" i="1"/>
  <c r="R2922" i="1"/>
  <c r="E2922" i="1"/>
  <c r="R2921" i="1"/>
  <c r="E2921" i="1"/>
  <c r="R2920" i="1"/>
  <c r="E2920" i="1"/>
  <c r="R2919" i="1"/>
  <c r="E2919" i="1"/>
  <c r="R2918" i="1"/>
  <c r="E2918" i="1"/>
  <c r="R2917" i="1"/>
  <c r="E2917" i="1"/>
  <c r="R2916" i="1"/>
  <c r="E2916" i="1"/>
  <c r="R2915" i="1"/>
  <c r="E2915" i="1"/>
  <c r="R2914" i="1"/>
  <c r="E2914" i="1"/>
  <c r="R2913" i="1"/>
  <c r="E2913" i="1"/>
  <c r="R2912" i="1"/>
  <c r="E2912" i="1"/>
  <c r="R2911" i="1"/>
  <c r="E2911" i="1"/>
  <c r="R2910" i="1"/>
  <c r="E2910" i="1"/>
  <c r="R2909" i="1"/>
  <c r="E2909" i="1"/>
  <c r="R2908" i="1"/>
  <c r="E2908" i="1"/>
  <c r="R2907" i="1"/>
  <c r="E2907" i="1"/>
  <c r="R2906" i="1"/>
  <c r="E2906" i="1"/>
  <c r="R2905" i="1"/>
  <c r="E2905" i="1"/>
  <c r="R2904" i="1"/>
  <c r="E2904" i="1"/>
  <c r="R2903" i="1"/>
  <c r="E2903" i="1"/>
  <c r="R2902" i="1"/>
  <c r="E2902" i="1"/>
  <c r="R2901" i="1"/>
  <c r="E2901" i="1"/>
  <c r="R2900" i="1"/>
  <c r="E2900" i="1"/>
  <c r="R2899" i="1"/>
  <c r="E2899" i="1"/>
  <c r="R2898" i="1"/>
  <c r="E2898" i="1"/>
  <c r="R2897" i="1"/>
  <c r="E2897" i="1"/>
  <c r="R2896" i="1"/>
  <c r="E2896" i="1"/>
  <c r="R2895" i="1"/>
  <c r="E2895" i="1"/>
  <c r="R2894" i="1"/>
  <c r="E2894" i="1"/>
  <c r="R2893" i="1"/>
  <c r="E2893" i="1"/>
  <c r="R2892" i="1"/>
  <c r="E2892" i="1"/>
  <c r="R2891" i="1"/>
  <c r="E2891" i="1"/>
  <c r="R2890" i="1"/>
  <c r="E2890" i="1"/>
  <c r="R2889" i="1"/>
  <c r="E2889" i="1"/>
  <c r="R2888" i="1"/>
  <c r="E2888" i="1"/>
  <c r="R2887" i="1"/>
  <c r="E2887" i="1"/>
  <c r="R2886" i="1"/>
  <c r="E2886" i="1"/>
  <c r="R2885" i="1"/>
  <c r="E2885" i="1"/>
  <c r="R2884" i="1"/>
  <c r="E2884" i="1"/>
  <c r="R2883" i="1"/>
  <c r="E2883" i="1"/>
  <c r="R2882" i="1"/>
  <c r="E2882" i="1"/>
  <c r="R2881" i="1"/>
  <c r="E2881" i="1"/>
  <c r="R2880" i="1"/>
  <c r="E2880" i="1"/>
  <c r="R2879" i="1"/>
  <c r="E2879" i="1"/>
  <c r="R2878" i="1"/>
  <c r="E2878" i="1"/>
  <c r="R2877" i="1"/>
  <c r="E2877" i="1"/>
  <c r="R2876" i="1"/>
  <c r="E2876" i="1"/>
  <c r="R2875" i="1"/>
  <c r="E2875" i="1"/>
  <c r="R2874" i="1"/>
  <c r="E2874" i="1"/>
  <c r="R2873" i="1"/>
  <c r="E2873" i="1"/>
  <c r="R2872" i="1"/>
  <c r="E2872" i="1"/>
  <c r="R2871" i="1"/>
  <c r="E2871" i="1"/>
  <c r="R2870" i="1"/>
  <c r="E2870" i="1"/>
  <c r="R2869" i="1"/>
  <c r="E2869" i="1"/>
  <c r="R2868" i="1"/>
  <c r="E2868" i="1"/>
  <c r="R2867" i="1"/>
  <c r="E2867" i="1"/>
  <c r="R2866" i="1"/>
  <c r="E2866" i="1"/>
  <c r="R2865" i="1"/>
  <c r="E2865" i="1"/>
  <c r="R2864" i="1"/>
  <c r="E2864" i="1"/>
  <c r="R2863" i="1"/>
  <c r="E2863" i="1"/>
  <c r="R2862" i="1"/>
  <c r="E2862" i="1"/>
  <c r="R2861" i="1"/>
  <c r="E2861" i="1"/>
  <c r="R2860" i="1"/>
  <c r="E2860" i="1"/>
  <c r="R2859" i="1"/>
  <c r="E2859" i="1"/>
  <c r="R2858" i="1"/>
  <c r="E2858" i="1"/>
  <c r="R2857" i="1"/>
  <c r="E2857" i="1"/>
  <c r="R2856" i="1"/>
  <c r="E2856" i="1"/>
  <c r="R2855" i="1"/>
  <c r="E2855" i="1"/>
  <c r="R2854" i="1"/>
  <c r="E2854" i="1"/>
  <c r="R2853" i="1"/>
  <c r="E2853" i="1"/>
  <c r="R2852" i="1"/>
  <c r="E2852" i="1"/>
  <c r="R2851" i="1"/>
  <c r="E2851" i="1"/>
  <c r="R2850" i="1"/>
  <c r="E2850" i="1"/>
  <c r="R2849" i="1"/>
  <c r="E2849" i="1"/>
  <c r="R2848" i="1"/>
  <c r="E2848" i="1"/>
  <c r="R2847" i="1"/>
  <c r="E2847" i="1"/>
  <c r="R2846" i="1"/>
  <c r="E2846" i="1"/>
  <c r="R2845" i="1"/>
  <c r="E2845" i="1"/>
  <c r="R2844" i="1"/>
  <c r="E2844" i="1"/>
  <c r="R2843" i="1"/>
  <c r="E2843" i="1"/>
  <c r="R2842" i="1"/>
  <c r="E2842" i="1"/>
  <c r="R2841" i="1"/>
  <c r="E2841" i="1"/>
  <c r="R2840" i="1"/>
  <c r="E2840" i="1"/>
  <c r="R2839" i="1"/>
  <c r="E2839" i="1"/>
  <c r="R2838" i="1"/>
  <c r="E2838" i="1"/>
  <c r="R2837" i="1"/>
  <c r="E2837" i="1"/>
  <c r="R2836" i="1"/>
  <c r="E2836" i="1"/>
  <c r="R2835" i="1"/>
  <c r="E2835" i="1"/>
  <c r="R2834" i="1"/>
  <c r="E2834" i="1"/>
  <c r="R2833" i="1"/>
  <c r="E2833" i="1"/>
  <c r="R2832" i="1"/>
  <c r="E2832" i="1"/>
  <c r="R2831" i="1"/>
  <c r="E2831" i="1"/>
  <c r="R2830" i="1"/>
  <c r="E2830" i="1"/>
  <c r="R2829" i="1"/>
  <c r="E2829" i="1"/>
  <c r="R2828" i="1"/>
  <c r="E2828" i="1"/>
  <c r="R2827" i="1"/>
  <c r="E2827" i="1"/>
  <c r="R2826" i="1"/>
  <c r="E2826" i="1"/>
  <c r="R2825" i="1"/>
  <c r="E2825" i="1"/>
  <c r="R2824" i="1"/>
  <c r="E2824" i="1"/>
  <c r="R2823" i="1"/>
  <c r="E2823" i="1"/>
  <c r="R2822" i="1"/>
  <c r="E2822" i="1"/>
  <c r="R2821" i="1"/>
  <c r="E2821" i="1"/>
  <c r="R2820" i="1"/>
  <c r="E2820" i="1"/>
  <c r="R2819" i="1"/>
  <c r="E2819" i="1"/>
  <c r="R2818" i="1"/>
  <c r="E2818" i="1"/>
  <c r="R2817" i="1"/>
  <c r="E2817" i="1"/>
  <c r="R2816" i="1"/>
  <c r="E2816" i="1"/>
  <c r="R2815" i="1"/>
  <c r="E2815" i="1"/>
  <c r="R2814" i="1"/>
  <c r="E2814" i="1"/>
  <c r="R2813" i="1"/>
  <c r="E2813" i="1"/>
  <c r="R2812" i="1"/>
  <c r="E2812" i="1"/>
  <c r="R2811" i="1"/>
  <c r="E2811" i="1"/>
  <c r="R2810" i="1"/>
  <c r="E2810" i="1"/>
  <c r="R2809" i="1"/>
  <c r="E2809" i="1"/>
  <c r="R2808" i="1"/>
  <c r="E2808" i="1"/>
  <c r="R2807" i="1"/>
  <c r="E2807" i="1"/>
  <c r="R2806" i="1"/>
  <c r="E2806" i="1"/>
  <c r="R2805" i="1"/>
  <c r="E2805" i="1"/>
  <c r="R2804" i="1"/>
  <c r="E2804" i="1"/>
  <c r="R2803" i="1"/>
  <c r="E2803" i="1"/>
  <c r="R2802" i="1"/>
  <c r="E2802" i="1"/>
  <c r="R2801" i="1"/>
  <c r="E2801" i="1"/>
  <c r="R2800" i="1"/>
  <c r="E2800" i="1"/>
  <c r="R2799" i="1"/>
  <c r="E2799" i="1"/>
  <c r="R2798" i="1"/>
  <c r="E2798" i="1"/>
  <c r="R2797" i="1"/>
  <c r="E2797" i="1"/>
  <c r="R2796" i="1"/>
  <c r="E2796" i="1"/>
  <c r="R2795" i="1"/>
  <c r="E2795" i="1"/>
  <c r="R2794" i="1"/>
  <c r="E2794" i="1"/>
  <c r="R2793" i="1"/>
  <c r="E2793" i="1"/>
  <c r="R2792" i="1"/>
  <c r="E2792" i="1"/>
  <c r="R2791" i="1"/>
  <c r="E2791" i="1"/>
  <c r="R2790" i="1"/>
  <c r="E2790" i="1"/>
  <c r="R2789" i="1"/>
  <c r="E2789" i="1"/>
  <c r="R2788" i="1"/>
  <c r="E2788" i="1"/>
  <c r="R2787" i="1"/>
  <c r="E2787" i="1"/>
  <c r="R2786" i="1"/>
  <c r="E2786" i="1"/>
  <c r="R2785" i="1"/>
  <c r="E2785" i="1"/>
  <c r="R2784" i="1"/>
  <c r="E2784" i="1"/>
  <c r="R2783" i="1"/>
  <c r="E2783" i="1"/>
  <c r="R2782" i="1"/>
  <c r="E2782" i="1"/>
  <c r="R2781" i="1"/>
  <c r="E2781" i="1"/>
  <c r="R2780" i="1"/>
  <c r="E2780" i="1"/>
  <c r="R2779" i="1"/>
  <c r="E2779" i="1"/>
  <c r="R2778" i="1"/>
  <c r="E2778" i="1"/>
  <c r="R2777" i="1"/>
  <c r="E2777" i="1"/>
  <c r="R2776" i="1"/>
  <c r="E2776" i="1"/>
  <c r="R2775" i="1"/>
  <c r="E2775" i="1"/>
  <c r="R2774" i="1"/>
  <c r="E2774" i="1"/>
  <c r="R2773" i="1"/>
  <c r="E2773" i="1"/>
  <c r="R2772" i="1"/>
  <c r="E2772" i="1"/>
  <c r="R2771" i="1"/>
  <c r="E2771" i="1"/>
  <c r="R2770" i="1"/>
  <c r="E2770" i="1"/>
  <c r="R2769" i="1"/>
  <c r="E2769" i="1"/>
  <c r="R2768" i="1"/>
  <c r="E2768" i="1"/>
  <c r="R2767" i="1"/>
  <c r="E2767" i="1"/>
  <c r="R2766" i="1"/>
  <c r="E2766" i="1"/>
  <c r="R2765" i="1"/>
  <c r="E2765" i="1"/>
  <c r="R2764" i="1"/>
  <c r="E2764" i="1"/>
  <c r="R2763" i="1"/>
  <c r="E2763" i="1"/>
  <c r="R2762" i="1"/>
  <c r="E2762" i="1"/>
  <c r="R2761" i="1"/>
  <c r="E2761" i="1"/>
  <c r="R2760" i="1"/>
  <c r="E2760" i="1"/>
  <c r="R2759" i="1"/>
  <c r="E2759" i="1"/>
  <c r="R2758" i="1"/>
  <c r="E2758" i="1"/>
  <c r="R2757" i="1"/>
  <c r="E2757" i="1"/>
  <c r="R2756" i="1"/>
  <c r="E2756" i="1"/>
  <c r="R2755" i="1"/>
  <c r="E2755" i="1"/>
  <c r="R2754" i="1"/>
  <c r="E2754" i="1"/>
  <c r="R2753" i="1"/>
  <c r="E2753" i="1"/>
  <c r="R2752" i="1"/>
  <c r="E2752" i="1"/>
  <c r="R2751" i="1"/>
  <c r="E2751" i="1"/>
  <c r="R2750" i="1"/>
  <c r="E2750" i="1"/>
  <c r="R2749" i="1"/>
  <c r="E2749" i="1"/>
  <c r="R2748" i="1"/>
  <c r="E2748" i="1"/>
  <c r="R2747" i="1"/>
  <c r="E2747" i="1"/>
  <c r="R2746" i="1"/>
  <c r="E2746" i="1"/>
  <c r="R2745" i="1"/>
  <c r="E2745" i="1"/>
  <c r="R2744" i="1"/>
  <c r="E2744" i="1"/>
  <c r="R2743" i="1"/>
  <c r="E2743" i="1"/>
  <c r="R2742" i="1"/>
  <c r="E2742" i="1"/>
  <c r="R2741" i="1"/>
  <c r="E2741" i="1"/>
  <c r="R2740" i="1"/>
  <c r="E2740" i="1"/>
  <c r="R2739" i="1"/>
  <c r="E2739" i="1"/>
  <c r="R2738" i="1"/>
  <c r="E2738" i="1"/>
  <c r="R2737" i="1"/>
  <c r="E2737" i="1"/>
  <c r="R2736" i="1"/>
  <c r="E2736" i="1"/>
  <c r="R2735" i="1"/>
  <c r="E2735" i="1"/>
  <c r="R2734" i="1"/>
  <c r="E2734" i="1"/>
  <c r="R2733" i="1"/>
  <c r="E2733" i="1"/>
  <c r="R2732" i="1"/>
  <c r="E2732" i="1"/>
  <c r="R2731" i="1"/>
  <c r="E2731" i="1"/>
  <c r="R2730" i="1"/>
  <c r="E2730" i="1"/>
  <c r="R2729" i="1"/>
  <c r="E2729" i="1"/>
  <c r="R2728" i="1"/>
  <c r="E2728" i="1"/>
  <c r="R2727" i="1"/>
  <c r="E2727" i="1"/>
  <c r="R2726" i="1"/>
  <c r="E2726" i="1"/>
  <c r="R2725" i="1"/>
  <c r="E2725" i="1"/>
  <c r="R2724" i="1"/>
  <c r="E2724" i="1"/>
  <c r="R2723" i="1"/>
  <c r="E2723" i="1"/>
  <c r="R2722" i="1"/>
  <c r="E2722" i="1"/>
  <c r="R2721" i="1"/>
  <c r="E2721" i="1"/>
  <c r="R2720" i="1"/>
  <c r="E2720" i="1"/>
  <c r="R2719" i="1"/>
  <c r="E2719" i="1"/>
  <c r="R2718" i="1"/>
  <c r="E2718" i="1"/>
  <c r="R2717" i="1"/>
  <c r="E2717" i="1"/>
  <c r="R2716" i="1"/>
  <c r="E2716" i="1"/>
  <c r="R2715" i="1"/>
  <c r="E2715" i="1"/>
  <c r="R2714" i="1"/>
  <c r="E2714" i="1"/>
  <c r="R2713" i="1"/>
  <c r="E2713" i="1"/>
  <c r="R2712" i="1"/>
  <c r="E2712" i="1"/>
  <c r="R2711" i="1"/>
  <c r="E2711" i="1"/>
  <c r="R2710" i="1"/>
  <c r="E2710" i="1"/>
  <c r="R2709" i="1"/>
  <c r="E2709" i="1"/>
  <c r="R2708" i="1"/>
  <c r="E2708" i="1"/>
  <c r="R2707" i="1"/>
  <c r="E2707" i="1"/>
  <c r="R2706" i="1"/>
  <c r="E2706" i="1"/>
  <c r="R2705" i="1"/>
  <c r="E2705" i="1"/>
  <c r="R2704" i="1"/>
  <c r="E2704" i="1"/>
  <c r="R2703" i="1"/>
  <c r="E2703" i="1"/>
  <c r="R2702" i="1"/>
  <c r="E2702" i="1"/>
  <c r="R2701" i="1"/>
  <c r="E2701" i="1"/>
  <c r="R2700" i="1"/>
  <c r="E2700" i="1"/>
  <c r="R2699" i="1"/>
  <c r="E2699" i="1"/>
  <c r="R2698" i="1"/>
  <c r="E2698" i="1"/>
  <c r="R2697" i="1"/>
  <c r="E2697" i="1"/>
  <c r="R2696" i="1"/>
  <c r="E2696" i="1"/>
  <c r="R2695" i="1"/>
  <c r="E2695" i="1"/>
  <c r="R2694" i="1"/>
  <c r="E2694" i="1"/>
  <c r="R2693" i="1"/>
  <c r="E2693" i="1"/>
  <c r="R2692" i="1"/>
  <c r="E2692" i="1"/>
  <c r="R2691" i="1"/>
  <c r="E2691" i="1"/>
  <c r="R2690" i="1"/>
  <c r="E2690" i="1"/>
  <c r="R2689" i="1"/>
  <c r="E2689" i="1"/>
  <c r="R2688" i="1"/>
  <c r="E2688" i="1"/>
  <c r="R2687" i="1"/>
  <c r="E2687" i="1"/>
  <c r="R2686" i="1"/>
  <c r="E2686" i="1"/>
  <c r="R2685" i="1"/>
  <c r="E2685" i="1"/>
  <c r="R2684" i="1"/>
  <c r="E2684" i="1"/>
  <c r="R2683" i="1"/>
  <c r="E2683" i="1"/>
  <c r="R2682" i="1"/>
  <c r="E2682" i="1"/>
  <c r="R2681" i="1"/>
  <c r="E2681" i="1"/>
  <c r="R2680" i="1"/>
  <c r="E2680" i="1"/>
  <c r="R2679" i="1"/>
  <c r="E2679" i="1"/>
  <c r="R2678" i="1"/>
  <c r="E2678" i="1"/>
  <c r="R2677" i="1"/>
  <c r="E2677" i="1"/>
  <c r="R2676" i="1"/>
  <c r="E2676" i="1"/>
  <c r="R2675" i="1"/>
  <c r="E2675" i="1"/>
  <c r="R2674" i="1"/>
  <c r="E2674" i="1"/>
  <c r="R2673" i="1"/>
  <c r="E2673" i="1"/>
  <c r="R2672" i="1"/>
  <c r="E2672" i="1"/>
  <c r="R2671" i="1"/>
  <c r="E2671" i="1"/>
  <c r="R2670" i="1"/>
  <c r="E2670" i="1"/>
  <c r="R2669" i="1"/>
  <c r="E2669" i="1"/>
  <c r="R2668" i="1"/>
  <c r="E2668" i="1"/>
  <c r="R2667" i="1"/>
  <c r="E2667" i="1"/>
  <c r="R2666" i="1"/>
  <c r="E2666" i="1"/>
  <c r="R2665" i="1"/>
  <c r="E2665" i="1"/>
  <c r="R2664" i="1"/>
  <c r="E2664" i="1"/>
  <c r="R2663" i="1"/>
  <c r="E2663" i="1"/>
  <c r="R2662" i="1"/>
  <c r="E2662" i="1"/>
  <c r="R2661" i="1"/>
  <c r="E2661" i="1"/>
  <c r="R2660" i="1"/>
  <c r="E2660" i="1"/>
  <c r="R2659" i="1"/>
  <c r="E2659" i="1"/>
  <c r="R2658" i="1"/>
  <c r="E2658" i="1"/>
  <c r="R2657" i="1"/>
  <c r="E2657" i="1"/>
  <c r="R2656" i="1"/>
  <c r="E2656" i="1"/>
  <c r="R2655" i="1"/>
  <c r="E2655" i="1"/>
  <c r="R2654" i="1"/>
  <c r="E2654" i="1"/>
  <c r="R2653" i="1"/>
  <c r="E2653" i="1"/>
  <c r="R2652" i="1"/>
  <c r="E2652" i="1"/>
  <c r="R2651" i="1"/>
  <c r="E2651" i="1"/>
  <c r="R2650" i="1"/>
  <c r="E2650" i="1"/>
  <c r="R2649" i="1"/>
  <c r="E2649" i="1"/>
  <c r="R2648" i="1"/>
  <c r="E2648" i="1"/>
  <c r="R2647" i="1"/>
  <c r="E2647" i="1"/>
  <c r="R2646" i="1"/>
  <c r="E2646" i="1"/>
  <c r="R2645" i="1"/>
  <c r="E2645" i="1"/>
  <c r="R2644" i="1"/>
  <c r="E2644" i="1"/>
  <c r="R2643" i="1"/>
  <c r="E2643" i="1"/>
  <c r="R2642" i="1"/>
  <c r="E2642" i="1"/>
  <c r="R2641" i="1"/>
  <c r="E2641" i="1"/>
  <c r="R2640" i="1"/>
  <c r="E2640" i="1"/>
  <c r="R2639" i="1"/>
  <c r="E2639" i="1"/>
  <c r="R2638" i="1"/>
  <c r="E2638" i="1"/>
  <c r="R2637" i="1"/>
  <c r="E2637" i="1"/>
  <c r="R2636" i="1"/>
  <c r="E2636" i="1"/>
  <c r="R2635" i="1"/>
  <c r="E2635" i="1"/>
  <c r="R2634" i="1"/>
  <c r="E2634" i="1"/>
  <c r="R2633" i="1"/>
  <c r="E2633" i="1"/>
  <c r="R2632" i="1"/>
  <c r="E2632" i="1"/>
  <c r="R2631" i="1"/>
  <c r="E2631" i="1"/>
  <c r="R2630" i="1"/>
  <c r="E2630" i="1"/>
  <c r="R2629" i="1"/>
  <c r="E2629" i="1"/>
  <c r="R2628" i="1"/>
  <c r="E2628" i="1"/>
  <c r="R2627" i="1"/>
  <c r="E2627" i="1"/>
  <c r="R2626" i="1"/>
  <c r="E2626" i="1"/>
  <c r="R2625" i="1"/>
  <c r="E2625" i="1"/>
  <c r="R2624" i="1"/>
  <c r="E2624" i="1"/>
  <c r="R2623" i="1"/>
  <c r="E2623" i="1"/>
  <c r="R2622" i="1"/>
  <c r="E2622" i="1"/>
  <c r="R2621" i="1"/>
  <c r="E2621" i="1"/>
  <c r="R2620" i="1"/>
  <c r="E2620" i="1"/>
  <c r="R2619" i="1"/>
  <c r="E2619" i="1"/>
  <c r="R2618" i="1"/>
  <c r="E2618" i="1"/>
  <c r="R2617" i="1"/>
  <c r="E2617" i="1"/>
  <c r="R2616" i="1"/>
  <c r="E2616" i="1"/>
  <c r="R2615" i="1"/>
  <c r="E2615" i="1"/>
  <c r="R2614" i="1"/>
  <c r="E2614" i="1"/>
  <c r="R2613" i="1"/>
  <c r="E2613" i="1"/>
  <c r="R2612" i="1"/>
  <c r="E2612" i="1"/>
  <c r="R2611" i="1"/>
  <c r="E2611" i="1"/>
  <c r="R2610" i="1"/>
  <c r="E2610" i="1"/>
  <c r="R2609" i="1"/>
  <c r="E2609" i="1"/>
  <c r="R2608" i="1"/>
  <c r="E2608" i="1"/>
  <c r="R2607" i="1"/>
  <c r="E2607" i="1"/>
  <c r="R2606" i="1"/>
  <c r="E2606" i="1"/>
  <c r="R2605" i="1"/>
  <c r="E2605" i="1"/>
  <c r="R2604" i="1"/>
  <c r="E2604" i="1"/>
  <c r="R2603" i="1"/>
  <c r="E2603" i="1"/>
  <c r="R2602" i="1"/>
  <c r="E2602" i="1"/>
  <c r="R2601" i="1"/>
  <c r="E2601" i="1"/>
  <c r="R2600" i="1"/>
  <c r="E2600" i="1"/>
  <c r="R2599" i="1"/>
  <c r="E2599" i="1"/>
  <c r="R2598" i="1"/>
  <c r="E2598" i="1"/>
  <c r="R2597" i="1"/>
  <c r="E2597" i="1"/>
  <c r="R2596" i="1"/>
  <c r="E2596" i="1"/>
  <c r="R2595" i="1"/>
  <c r="E2595" i="1"/>
  <c r="R2594" i="1"/>
  <c r="E2594" i="1"/>
  <c r="R2593" i="1"/>
  <c r="E2593" i="1"/>
  <c r="R2592" i="1"/>
  <c r="E2592" i="1"/>
  <c r="R2591" i="1"/>
  <c r="E2591" i="1"/>
  <c r="R2590" i="1"/>
  <c r="E2590" i="1"/>
  <c r="R2589" i="1"/>
  <c r="E2589" i="1"/>
  <c r="R2588" i="1"/>
  <c r="E2588" i="1"/>
  <c r="R2587" i="1"/>
  <c r="E2587" i="1"/>
  <c r="R2586" i="1"/>
  <c r="E2586" i="1"/>
  <c r="R2585" i="1"/>
  <c r="E2585" i="1"/>
  <c r="R2584" i="1"/>
  <c r="E2584" i="1"/>
  <c r="R2583" i="1"/>
  <c r="E2583" i="1"/>
  <c r="R2582" i="1"/>
  <c r="E2582" i="1"/>
  <c r="R2581" i="1"/>
  <c r="E2581" i="1"/>
  <c r="R2580" i="1"/>
  <c r="E2580" i="1"/>
  <c r="R2579" i="1"/>
  <c r="E2579" i="1"/>
  <c r="R2578" i="1"/>
  <c r="E2578" i="1"/>
  <c r="R2577" i="1"/>
  <c r="E2577" i="1"/>
  <c r="R2576" i="1"/>
  <c r="E2576" i="1"/>
  <c r="R2575" i="1"/>
  <c r="E2575" i="1"/>
  <c r="R2574" i="1"/>
  <c r="E2574" i="1"/>
  <c r="R2573" i="1"/>
  <c r="E2573" i="1"/>
  <c r="R2572" i="1"/>
  <c r="E2572" i="1"/>
  <c r="R2571" i="1"/>
  <c r="E2571" i="1"/>
  <c r="R2570" i="1"/>
  <c r="E2570" i="1"/>
  <c r="R2569" i="1"/>
  <c r="E2569" i="1"/>
  <c r="R2568" i="1"/>
  <c r="E2568" i="1"/>
  <c r="R2567" i="1"/>
  <c r="E2567" i="1"/>
  <c r="R2566" i="1"/>
  <c r="E2566" i="1"/>
  <c r="R2565" i="1"/>
  <c r="E2565" i="1"/>
  <c r="R2564" i="1"/>
  <c r="E2564" i="1"/>
  <c r="R2563" i="1"/>
  <c r="E2563" i="1"/>
  <c r="R2562" i="1"/>
  <c r="E2562" i="1"/>
  <c r="R2561" i="1"/>
  <c r="E2561" i="1"/>
  <c r="R2560" i="1"/>
  <c r="E2560" i="1"/>
  <c r="R2559" i="1"/>
  <c r="E2559" i="1"/>
  <c r="R2558" i="1"/>
  <c r="E2558" i="1"/>
  <c r="R2557" i="1"/>
  <c r="E2557" i="1"/>
  <c r="R2556" i="1"/>
  <c r="E2556" i="1"/>
  <c r="R2555" i="1"/>
  <c r="E2555" i="1"/>
  <c r="R2554" i="1"/>
  <c r="E2554" i="1"/>
  <c r="R2553" i="1"/>
  <c r="E2553" i="1"/>
  <c r="R2552" i="1"/>
  <c r="E2552" i="1"/>
  <c r="R2551" i="1"/>
  <c r="E2551" i="1"/>
  <c r="R2550" i="1"/>
  <c r="E2550" i="1"/>
  <c r="R2549" i="1"/>
  <c r="E2549" i="1"/>
  <c r="R2548" i="1"/>
  <c r="E2548" i="1"/>
  <c r="R2547" i="1"/>
  <c r="E2547" i="1"/>
  <c r="R2546" i="1"/>
  <c r="E2546" i="1"/>
  <c r="R2545" i="1"/>
  <c r="E2545" i="1"/>
  <c r="R2544" i="1"/>
  <c r="E2544" i="1"/>
  <c r="R2543" i="1"/>
  <c r="E2543" i="1"/>
  <c r="R2542" i="1"/>
  <c r="E2542" i="1"/>
  <c r="R2541" i="1"/>
  <c r="E2541" i="1"/>
  <c r="R2540" i="1"/>
  <c r="E2540" i="1"/>
  <c r="R2539" i="1"/>
  <c r="E2539" i="1"/>
  <c r="R2538" i="1"/>
  <c r="E2538" i="1"/>
  <c r="R2537" i="1"/>
  <c r="E2537" i="1"/>
  <c r="R2536" i="1"/>
  <c r="E2536" i="1"/>
  <c r="R2535" i="1"/>
  <c r="E2535" i="1"/>
  <c r="R2534" i="1"/>
  <c r="E2534" i="1"/>
  <c r="R2533" i="1"/>
  <c r="E2533" i="1"/>
  <c r="R2532" i="1"/>
  <c r="E2532" i="1"/>
  <c r="R2531" i="1"/>
  <c r="E2531" i="1"/>
  <c r="R2530" i="1"/>
  <c r="E2530" i="1"/>
  <c r="R2529" i="1"/>
  <c r="E2529" i="1"/>
  <c r="R2528" i="1"/>
  <c r="E2528" i="1"/>
  <c r="R2527" i="1"/>
  <c r="E2527" i="1"/>
  <c r="R2526" i="1"/>
  <c r="E2526" i="1"/>
  <c r="R2525" i="1"/>
  <c r="E2525" i="1"/>
  <c r="R2524" i="1"/>
  <c r="E2524" i="1"/>
  <c r="R2523" i="1"/>
  <c r="E2523" i="1"/>
  <c r="R2522" i="1"/>
  <c r="E2522" i="1"/>
  <c r="R2521" i="1"/>
  <c r="E2521" i="1"/>
  <c r="R2520" i="1"/>
  <c r="E2520" i="1"/>
  <c r="R2519" i="1"/>
  <c r="E2519" i="1"/>
  <c r="R2518" i="1"/>
  <c r="E2518" i="1"/>
  <c r="R2517" i="1"/>
  <c r="E2517" i="1"/>
  <c r="R2516" i="1"/>
  <c r="E2516" i="1"/>
  <c r="R2515" i="1"/>
  <c r="E2515" i="1"/>
  <c r="R2514" i="1"/>
  <c r="E2514" i="1"/>
  <c r="R2513" i="1"/>
  <c r="E2513" i="1"/>
  <c r="R2512" i="1"/>
  <c r="E2512" i="1"/>
  <c r="R2511" i="1"/>
  <c r="E2511" i="1"/>
  <c r="R2510" i="1"/>
  <c r="E2510" i="1"/>
  <c r="R2509" i="1"/>
  <c r="E2509" i="1"/>
  <c r="R2508" i="1"/>
  <c r="E2508" i="1"/>
  <c r="R2507" i="1"/>
  <c r="E2507" i="1"/>
  <c r="R2506" i="1"/>
  <c r="E2506" i="1"/>
  <c r="R2505" i="1"/>
  <c r="E2505" i="1"/>
  <c r="R2504" i="1"/>
  <c r="E2504" i="1"/>
  <c r="R2503" i="1"/>
  <c r="E2503" i="1"/>
  <c r="R2502" i="1"/>
  <c r="E2502" i="1"/>
  <c r="R2501" i="1"/>
  <c r="E2501" i="1"/>
  <c r="R2500" i="1"/>
  <c r="E2500" i="1"/>
  <c r="R2499" i="1"/>
  <c r="E2499" i="1"/>
  <c r="R2498" i="1"/>
  <c r="E2498" i="1"/>
  <c r="R2497" i="1"/>
  <c r="E2497" i="1"/>
  <c r="R2496" i="1"/>
  <c r="E2496" i="1"/>
  <c r="R2495" i="1"/>
  <c r="E2495" i="1"/>
  <c r="R2494" i="1"/>
  <c r="E2494" i="1"/>
  <c r="R2493" i="1"/>
  <c r="E2493" i="1"/>
  <c r="R2492" i="1"/>
  <c r="E2492" i="1"/>
  <c r="R2491" i="1"/>
  <c r="E2491" i="1"/>
  <c r="R2490" i="1"/>
  <c r="E2490" i="1"/>
  <c r="R2489" i="1"/>
  <c r="E2489" i="1"/>
  <c r="R2488" i="1"/>
  <c r="E2488" i="1"/>
  <c r="R2487" i="1"/>
  <c r="E2487" i="1"/>
  <c r="R2486" i="1"/>
  <c r="E2486" i="1"/>
  <c r="R2485" i="1"/>
  <c r="E2485" i="1"/>
  <c r="R2484" i="1"/>
  <c r="E2484" i="1"/>
  <c r="R2483" i="1"/>
  <c r="E2483" i="1"/>
  <c r="R2482" i="1"/>
  <c r="E2482" i="1"/>
  <c r="R2481" i="1"/>
  <c r="E2481" i="1"/>
  <c r="R2480" i="1"/>
  <c r="E2480" i="1"/>
  <c r="R2479" i="1"/>
  <c r="E2479" i="1"/>
  <c r="R2478" i="1"/>
  <c r="E2478" i="1"/>
  <c r="R2477" i="1"/>
  <c r="E2477" i="1"/>
  <c r="R2476" i="1"/>
  <c r="E2476" i="1"/>
  <c r="R2475" i="1"/>
  <c r="E2475" i="1"/>
  <c r="R2474" i="1"/>
  <c r="E2474" i="1"/>
  <c r="R2473" i="1"/>
  <c r="E2473" i="1"/>
  <c r="R2472" i="1"/>
  <c r="E2472" i="1"/>
  <c r="R2471" i="1"/>
  <c r="E2471" i="1"/>
  <c r="R2470" i="1"/>
  <c r="E2470" i="1"/>
  <c r="R2469" i="1"/>
  <c r="E2469" i="1"/>
  <c r="R2468" i="1"/>
  <c r="E2468" i="1"/>
  <c r="R2467" i="1"/>
  <c r="E2467" i="1"/>
  <c r="R2466" i="1"/>
  <c r="E2466" i="1"/>
  <c r="R2465" i="1"/>
  <c r="E2465" i="1"/>
  <c r="R2464" i="1"/>
  <c r="E2464" i="1"/>
  <c r="R2463" i="1"/>
  <c r="E2463" i="1"/>
  <c r="R2462" i="1"/>
  <c r="E2462" i="1"/>
  <c r="R2461" i="1"/>
  <c r="E2461" i="1"/>
  <c r="R2460" i="1"/>
  <c r="E2460" i="1"/>
  <c r="R2459" i="1"/>
  <c r="E2459" i="1"/>
  <c r="R2458" i="1"/>
  <c r="E2458" i="1"/>
  <c r="R2457" i="1"/>
  <c r="E2457" i="1"/>
  <c r="R2456" i="1"/>
  <c r="E2456" i="1"/>
  <c r="R2455" i="1"/>
  <c r="E2455" i="1"/>
  <c r="R2454" i="1"/>
  <c r="E2454" i="1"/>
  <c r="R2453" i="1"/>
  <c r="E2453" i="1"/>
  <c r="R2452" i="1"/>
  <c r="E2452" i="1"/>
  <c r="R2451" i="1"/>
  <c r="E2451" i="1"/>
  <c r="R2450" i="1"/>
  <c r="E2450" i="1"/>
  <c r="R2449" i="1"/>
  <c r="E2449" i="1"/>
  <c r="R2448" i="1"/>
  <c r="E2448" i="1"/>
  <c r="R2447" i="1"/>
  <c r="E2447" i="1"/>
  <c r="R2446" i="1"/>
  <c r="E2446" i="1"/>
  <c r="R2445" i="1"/>
  <c r="E2445" i="1"/>
  <c r="R2444" i="1"/>
  <c r="E2444" i="1"/>
  <c r="R2443" i="1"/>
  <c r="E2443" i="1"/>
  <c r="R2442" i="1"/>
  <c r="E2442" i="1"/>
  <c r="R2441" i="1"/>
  <c r="E2441" i="1"/>
  <c r="R2440" i="1"/>
  <c r="E2440" i="1"/>
  <c r="R2439" i="1"/>
  <c r="E2439" i="1"/>
  <c r="R2438" i="1"/>
  <c r="E2438" i="1"/>
  <c r="R2437" i="1"/>
  <c r="E2437" i="1"/>
  <c r="R2436" i="1"/>
  <c r="E2436" i="1"/>
  <c r="R2435" i="1"/>
  <c r="E2435" i="1"/>
  <c r="R2434" i="1"/>
  <c r="E2434" i="1"/>
  <c r="R2433" i="1"/>
  <c r="E2433" i="1"/>
  <c r="R2432" i="1"/>
  <c r="E2432" i="1"/>
  <c r="R2431" i="1"/>
  <c r="E2431" i="1"/>
  <c r="R2430" i="1"/>
  <c r="E2430" i="1"/>
  <c r="R2429" i="1"/>
  <c r="E2429" i="1"/>
  <c r="R2428" i="1"/>
  <c r="E2428" i="1"/>
  <c r="R2427" i="1"/>
  <c r="E2427" i="1"/>
  <c r="R2426" i="1"/>
  <c r="E2426" i="1"/>
  <c r="R2425" i="1"/>
  <c r="E2425" i="1"/>
  <c r="R2424" i="1"/>
  <c r="E2424" i="1"/>
  <c r="R2423" i="1"/>
  <c r="E2423" i="1"/>
  <c r="R2422" i="1"/>
  <c r="E2422" i="1"/>
  <c r="R2421" i="1"/>
  <c r="E2421" i="1"/>
  <c r="R2420" i="1"/>
  <c r="E2420" i="1"/>
  <c r="R2419" i="1"/>
  <c r="E2419" i="1"/>
  <c r="R2418" i="1"/>
  <c r="E2418" i="1"/>
  <c r="R2417" i="1"/>
  <c r="E2417" i="1"/>
  <c r="R2416" i="1"/>
  <c r="E2416" i="1"/>
  <c r="R2415" i="1"/>
  <c r="E2415" i="1"/>
  <c r="R2414" i="1"/>
  <c r="E2414" i="1"/>
  <c r="R2413" i="1"/>
  <c r="E2413" i="1"/>
  <c r="R2412" i="1"/>
  <c r="E2412" i="1"/>
  <c r="R2411" i="1"/>
  <c r="E2411" i="1"/>
  <c r="R2410" i="1"/>
  <c r="E2410" i="1"/>
  <c r="R2409" i="1"/>
  <c r="E2409" i="1"/>
  <c r="R2408" i="1"/>
  <c r="E2408" i="1"/>
  <c r="R2407" i="1"/>
  <c r="E2407" i="1"/>
  <c r="R2406" i="1"/>
  <c r="E2406" i="1"/>
  <c r="R2405" i="1"/>
  <c r="E2405" i="1"/>
  <c r="R2404" i="1"/>
  <c r="E2404" i="1"/>
  <c r="R2403" i="1"/>
  <c r="E2403" i="1"/>
  <c r="R2402" i="1"/>
  <c r="E2402" i="1"/>
  <c r="R2401" i="1"/>
  <c r="E2401" i="1"/>
  <c r="R2400" i="1"/>
  <c r="E2400" i="1"/>
  <c r="R2399" i="1"/>
  <c r="E2399" i="1"/>
  <c r="R2398" i="1"/>
  <c r="E2398" i="1"/>
  <c r="R2397" i="1"/>
  <c r="E2397" i="1"/>
  <c r="R2396" i="1"/>
  <c r="E2396" i="1"/>
  <c r="R2395" i="1"/>
  <c r="E2395" i="1"/>
  <c r="R2394" i="1"/>
  <c r="E2394" i="1"/>
  <c r="R2393" i="1"/>
  <c r="E2393" i="1"/>
  <c r="R2392" i="1"/>
  <c r="E2392" i="1"/>
  <c r="R2391" i="1"/>
  <c r="E2391" i="1"/>
  <c r="R2390" i="1"/>
  <c r="E2390" i="1"/>
  <c r="R2389" i="1"/>
  <c r="E2389" i="1"/>
  <c r="R2388" i="1"/>
  <c r="E2388" i="1"/>
  <c r="R2387" i="1"/>
  <c r="E2387" i="1"/>
  <c r="R2386" i="1"/>
  <c r="E2386" i="1"/>
  <c r="R2385" i="1"/>
  <c r="E2385" i="1"/>
  <c r="R2384" i="1"/>
  <c r="E2384" i="1"/>
  <c r="R2383" i="1"/>
  <c r="E2383" i="1"/>
  <c r="R2382" i="1"/>
  <c r="E2382" i="1"/>
  <c r="R2381" i="1"/>
  <c r="E2381" i="1"/>
  <c r="R2380" i="1"/>
  <c r="E2380" i="1"/>
  <c r="R2379" i="1"/>
  <c r="E2379" i="1"/>
  <c r="R2378" i="1"/>
  <c r="E2378" i="1"/>
  <c r="R2377" i="1"/>
  <c r="E2377" i="1"/>
  <c r="R2376" i="1"/>
  <c r="E2376" i="1"/>
  <c r="R2375" i="1"/>
  <c r="E2375" i="1"/>
  <c r="R2374" i="1"/>
  <c r="E2374" i="1"/>
  <c r="R2373" i="1"/>
  <c r="E2373" i="1"/>
  <c r="R2372" i="1"/>
  <c r="E2372" i="1"/>
  <c r="R2371" i="1"/>
  <c r="E2371" i="1"/>
  <c r="R2370" i="1"/>
  <c r="E2370" i="1"/>
  <c r="R2369" i="1"/>
  <c r="E2369" i="1"/>
  <c r="R2368" i="1"/>
  <c r="E2368" i="1"/>
  <c r="R2367" i="1"/>
  <c r="E2367" i="1"/>
  <c r="R2366" i="1"/>
  <c r="E2366" i="1"/>
  <c r="R2365" i="1"/>
  <c r="E2365" i="1"/>
  <c r="R2364" i="1"/>
  <c r="E2364" i="1"/>
  <c r="R2363" i="1"/>
  <c r="E2363" i="1"/>
  <c r="R2362" i="1"/>
  <c r="E2362" i="1"/>
  <c r="R2361" i="1"/>
  <c r="E2361" i="1"/>
  <c r="R2360" i="1"/>
  <c r="E2360" i="1"/>
  <c r="R2359" i="1"/>
  <c r="E2359" i="1"/>
  <c r="R2358" i="1"/>
  <c r="E2358" i="1"/>
  <c r="R2357" i="1"/>
  <c r="E2357" i="1"/>
  <c r="R2356" i="1"/>
  <c r="E2356" i="1"/>
  <c r="R2355" i="1"/>
  <c r="E2355" i="1"/>
  <c r="R2354" i="1"/>
  <c r="E2354" i="1"/>
  <c r="R2353" i="1"/>
  <c r="E2353" i="1"/>
  <c r="R2352" i="1"/>
  <c r="E2352" i="1"/>
  <c r="R2351" i="1"/>
  <c r="E2351" i="1"/>
  <c r="R2350" i="1"/>
  <c r="E2350" i="1"/>
  <c r="R2349" i="1"/>
  <c r="E2349" i="1"/>
  <c r="R2348" i="1"/>
  <c r="E2348" i="1"/>
  <c r="R2347" i="1"/>
  <c r="E2347" i="1"/>
  <c r="R2346" i="1"/>
  <c r="E2346" i="1"/>
  <c r="R2345" i="1"/>
  <c r="E2345" i="1"/>
  <c r="R2344" i="1"/>
  <c r="E2344" i="1"/>
  <c r="R2343" i="1"/>
  <c r="E2343" i="1"/>
  <c r="R2342" i="1"/>
  <c r="E2342" i="1"/>
  <c r="R2341" i="1"/>
  <c r="E2341" i="1"/>
  <c r="R2340" i="1"/>
  <c r="E2340" i="1"/>
  <c r="R2339" i="1"/>
  <c r="E2339" i="1"/>
  <c r="R2338" i="1"/>
  <c r="E2338" i="1"/>
  <c r="R2337" i="1"/>
  <c r="E2337" i="1"/>
  <c r="R2336" i="1"/>
  <c r="E2336" i="1"/>
  <c r="R2335" i="1"/>
  <c r="E2335" i="1"/>
  <c r="R2334" i="1"/>
  <c r="E2334" i="1"/>
  <c r="R2333" i="1"/>
  <c r="E2333" i="1"/>
  <c r="R2332" i="1"/>
  <c r="E2332" i="1"/>
  <c r="R2331" i="1"/>
  <c r="E2331" i="1"/>
  <c r="R2330" i="1"/>
  <c r="E2330" i="1"/>
  <c r="R2329" i="1"/>
  <c r="E2329" i="1"/>
  <c r="R2328" i="1"/>
  <c r="E2328" i="1"/>
  <c r="R2327" i="1"/>
  <c r="E2327" i="1"/>
  <c r="R2326" i="1"/>
  <c r="E2326" i="1"/>
  <c r="R2325" i="1"/>
  <c r="E2325" i="1"/>
  <c r="R2324" i="1"/>
  <c r="E2324" i="1"/>
  <c r="R2323" i="1"/>
  <c r="E2323" i="1"/>
  <c r="R2322" i="1"/>
  <c r="E2322" i="1"/>
  <c r="R2321" i="1"/>
  <c r="E2321" i="1"/>
  <c r="R2320" i="1"/>
  <c r="E2320" i="1"/>
  <c r="R2319" i="1"/>
  <c r="E2319" i="1"/>
  <c r="R2318" i="1"/>
  <c r="E2318" i="1"/>
  <c r="R2317" i="1"/>
  <c r="E2317" i="1"/>
  <c r="R2316" i="1"/>
  <c r="E2316" i="1"/>
  <c r="R2315" i="1"/>
  <c r="E2315" i="1"/>
  <c r="R2314" i="1"/>
  <c r="E2314" i="1"/>
  <c r="R2313" i="1"/>
  <c r="E2313" i="1"/>
  <c r="R2312" i="1"/>
  <c r="E2312" i="1"/>
  <c r="R2311" i="1"/>
  <c r="E2311" i="1"/>
  <c r="R2310" i="1"/>
  <c r="E2310" i="1"/>
  <c r="R2309" i="1"/>
  <c r="E2309" i="1"/>
  <c r="R2308" i="1"/>
  <c r="E2308" i="1"/>
  <c r="R2307" i="1"/>
  <c r="E2307" i="1"/>
  <c r="R2306" i="1"/>
  <c r="E2306" i="1"/>
  <c r="R2305" i="1"/>
  <c r="E2305" i="1"/>
  <c r="R2304" i="1"/>
  <c r="E2304" i="1"/>
  <c r="R2303" i="1"/>
  <c r="E2303" i="1"/>
  <c r="R2302" i="1"/>
  <c r="E2302" i="1"/>
  <c r="R2301" i="1"/>
  <c r="E2301" i="1"/>
  <c r="R2300" i="1"/>
  <c r="E2300" i="1"/>
  <c r="R2299" i="1"/>
  <c r="E2299" i="1"/>
  <c r="R2298" i="1"/>
  <c r="E2298" i="1"/>
  <c r="R2297" i="1"/>
  <c r="E2297" i="1"/>
  <c r="R2296" i="1"/>
  <c r="E2296" i="1"/>
  <c r="R2295" i="1"/>
  <c r="E2295" i="1"/>
  <c r="R2294" i="1"/>
  <c r="E2294" i="1"/>
  <c r="R2293" i="1"/>
  <c r="E2293" i="1"/>
  <c r="R2292" i="1"/>
  <c r="E2292" i="1"/>
  <c r="R2291" i="1"/>
  <c r="E2291" i="1"/>
  <c r="R2290" i="1"/>
  <c r="E2290" i="1"/>
  <c r="R2289" i="1"/>
  <c r="E2289" i="1"/>
  <c r="R2288" i="1"/>
  <c r="E2288" i="1"/>
  <c r="R2287" i="1"/>
  <c r="E2287" i="1"/>
  <c r="R2286" i="1"/>
  <c r="E2286" i="1"/>
  <c r="R2285" i="1"/>
  <c r="E2285" i="1"/>
  <c r="R2284" i="1"/>
  <c r="E2284" i="1"/>
  <c r="R2283" i="1"/>
  <c r="E2283" i="1"/>
  <c r="R2282" i="1"/>
  <c r="E2282" i="1"/>
  <c r="R2281" i="1"/>
  <c r="E2281" i="1"/>
  <c r="R2280" i="1"/>
  <c r="E2280" i="1"/>
  <c r="R2279" i="1"/>
  <c r="E2279" i="1"/>
  <c r="R2278" i="1"/>
  <c r="E2278" i="1"/>
  <c r="R2277" i="1"/>
  <c r="E2277" i="1"/>
  <c r="R2276" i="1"/>
  <c r="E2276" i="1"/>
  <c r="R2275" i="1"/>
  <c r="E2275" i="1"/>
  <c r="R2274" i="1"/>
  <c r="E2274" i="1"/>
  <c r="R2273" i="1"/>
  <c r="E2273" i="1"/>
  <c r="R2272" i="1"/>
  <c r="E2272" i="1"/>
  <c r="R2271" i="1"/>
  <c r="E2271" i="1"/>
  <c r="R2270" i="1"/>
  <c r="E2270" i="1"/>
  <c r="R2269" i="1"/>
  <c r="E2269" i="1"/>
  <c r="R2268" i="1"/>
  <c r="E2268" i="1"/>
  <c r="R2267" i="1"/>
  <c r="E2267" i="1"/>
  <c r="R2266" i="1"/>
  <c r="E2266" i="1"/>
  <c r="R2265" i="1"/>
  <c r="E2265" i="1"/>
  <c r="R2264" i="1"/>
  <c r="E2264" i="1"/>
  <c r="R2263" i="1"/>
  <c r="E2263" i="1"/>
  <c r="R2262" i="1"/>
  <c r="E2262" i="1"/>
  <c r="R2261" i="1"/>
  <c r="E2261" i="1"/>
  <c r="R2260" i="1"/>
  <c r="E2260" i="1"/>
  <c r="R2259" i="1"/>
  <c r="E2259" i="1"/>
  <c r="R2258" i="1"/>
  <c r="E2258" i="1"/>
  <c r="R2257" i="1"/>
  <c r="E2257" i="1"/>
  <c r="R2256" i="1"/>
  <c r="E2256" i="1"/>
  <c r="R2255" i="1"/>
  <c r="E2255" i="1"/>
  <c r="R2254" i="1"/>
  <c r="E2254" i="1"/>
  <c r="R2253" i="1"/>
  <c r="E2253" i="1"/>
  <c r="R2252" i="1"/>
  <c r="E2252" i="1"/>
  <c r="R2251" i="1"/>
  <c r="E2251" i="1"/>
  <c r="R2250" i="1"/>
  <c r="E2250" i="1"/>
  <c r="R2249" i="1"/>
  <c r="E2249" i="1"/>
  <c r="R2248" i="1"/>
  <c r="E2248" i="1"/>
  <c r="R2247" i="1"/>
  <c r="E2247" i="1"/>
  <c r="R2246" i="1"/>
  <c r="E2246" i="1"/>
  <c r="R2245" i="1"/>
  <c r="E2245" i="1"/>
  <c r="R2244" i="1"/>
  <c r="E2244" i="1"/>
  <c r="R2243" i="1"/>
  <c r="E2243" i="1"/>
  <c r="R2242" i="1"/>
  <c r="E2242" i="1"/>
  <c r="R2241" i="1"/>
  <c r="E2241" i="1"/>
  <c r="R2240" i="1"/>
  <c r="E2240" i="1"/>
  <c r="R2239" i="1"/>
  <c r="E2239" i="1"/>
  <c r="R2238" i="1"/>
  <c r="E2238" i="1"/>
  <c r="R2237" i="1"/>
  <c r="E2237" i="1"/>
  <c r="R2236" i="1"/>
  <c r="E2236" i="1"/>
  <c r="R2235" i="1"/>
  <c r="E2235" i="1"/>
  <c r="R2234" i="1"/>
  <c r="E2234" i="1"/>
  <c r="R2233" i="1"/>
  <c r="E2233" i="1"/>
  <c r="R2232" i="1"/>
  <c r="E2232" i="1"/>
  <c r="R2231" i="1"/>
  <c r="E2231" i="1"/>
  <c r="R2230" i="1"/>
  <c r="E2230" i="1"/>
  <c r="R2229" i="1"/>
  <c r="E2229" i="1"/>
  <c r="R2228" i="1"/>
  <c r="E2228" i="1"/>
  <c r="R2227" i="1"/>
  <c r="E2227" i="1"/>
  <c r="R2226" i="1"/>
  <c r="E2226" i="1"/>
  <c r="R2225" i="1"/>
  <c r="E2225" i="1"/>
  <c r="R2224" i="1"/>
  <c r="E2224" i="1"/>
  <c r="R2223" i="1"/>
  <c r="E2223" i="1"/>
  <c r="R2222" i="1"/>
  <c r="E2222" i="1"/>
  <c r="R2221" i="1"/>
  <c r="E2221" i="1"/>
  <c r="R2220" i="1"/>
  <c r="E2220" i="1"/>
  <c r="R2219" i="1"/>
  <c r="E2219" i="1"/>
  <c r="R2218" i="1"/>
  <c r="E2218" i="1"/>
  <c r="R2217" i="1"/>
  <c r="E2217" i="1"/>
  <c r="R2216" i="1"/>
  <c r="E2216" i="1"/>
  <c r="R2215" i="1"/>
  <c r="E2215" i="1"/>
  <c r="R2214" i="1"/>
  <c r="E2214" i="1"/>
  <c r="R2213" i="1"/>
  <c r="E2213" i="1"/>
  <c r="R2212" i="1"/>
  <c r="E2212" i="1"/>
  <c r="R2211" i="1"/>
  <c r="E2211" i="1"/>
  <c r="R2210" i="1"/>
  <c r="E2210" i="1"/>
  <c r="R2209" i="1"/>
  <c r="E2209" i="1"/>
  <c r="R2208" i="1"/>
  <c r="E2208" i="1"/>
  <c r="R2207" i="1"/>
  <c r="E2207" i="1"/>
  <c r="R2206" i="1"/>
  <c r="E2206" i="1"/>
  <c r="R2205" i="1"/>
  <c r="E2205" i="1"/>
  <c r="R2204" i="1"/>
  <c r="E2204" i="1"/>
  <c r="R2203" i="1"/>
  <c r="E2203" i="1"/>
  <c r="R2202" i="1"/>
  <c r="E2202" i="1"/>
  <c r="R2201" i="1"/>
  <c r="E2201" i="1"/>
  <c r="R2200" i="1"/>
  <c r="E2200" i="1"/>
  <c r="R2199" i="1"/>
  <c r="E2199" i="1"/>
  <c r="R2198" i="1"/>
  <c r="E2198" i="1"/>
  <c r="R2197" i="1"/>
  <c r="E2197" i="1"/>
  <c r="R2196" i="1"/>
  <c r="E2196" i="1"/>
  <c r="R2195" i="1"/>
  <c r="E2195" i="1"/>
  <c r="R2194" i="1"/>
  <c r="E2194" i="1"/>
  <c r="R2193" i="1"/>
  <c r="E2193" i="1"/>
  <c r="R2192" i="1"/>
  <c r="E2192" i="1"/>
  <c r="R2191" i="1"/>
  <c r="E2191" i="1"/>
  <c r="R2190" i="1"/>
  <c r="E2190" i="1"/>
  <c r="R2189" i="1"/>
  <c r="E2189" i="1"/>
  <c r="R2188" i="1"/>
  <c r="E2188" i="1"/>
  <c r="R2187" i="1"/>
  <c r="E2187" i="1"/>
  <c r="R2186" i="1"/>
  <c r="E2186" i="1"/>
  <c r="R2185" i="1"/>
  <c r="E2185" i="1"/>
  <c r="R2184" i="1"/>
  <c r="E2184" i="1"/>
  <c r="R2183" i="1"/>
  <c r="E2183" i="1"/>
  <c r="R2182" i="1"/>
  <c r="E2182" i="1"/>
  <c r="R2181" i="1"/>
  <c r="E2181" i="1"/>
  <c r="R2180" i="1"/>
  <c r="E2180" i="1"/>
  <c r="R2179" i="1"/>
  <c r="E2179" i="1"/>
  <c r="R2178" i="1"/>
  <c r="E2178" i="1"/>
  <c r="R2177" i="1"/>
  <c r="E2177" i="1"/>
  <c r="R2176" i="1"/>
  <c r="E2176" i="1"/>
  <c r="R2175" i="1"/>
  <c r="E2175" i="1"/>
  <c r="R2174" i="1"/>
  <c r="E2174" i="1"/>
  <c r="R2173" i="1"/>
  <c r="E2173" i="1"/>
  <c r="R2172" i="1"/>
  <c r="E2172" i="1"/>
  <c r="R2171" i="1"/>
  <c r="E2171" i="1"/>
  <c r="R2170" i="1"/>
  <c r="E2170" i="1"/>
  <c r="R2169" i="1"/>
  <c r="E2169" i="1"/>
  <c r="R2168" i="1"/>
  <c r="E2168" i="1"/>
  <c r="R2167" i="1"/>
  <c r="E2167" i="1"/>
  <c r="R2166" i="1"/>
  <c r="E2166" i="1"/>
  <c r="R2165" i="1"/>
  <c r="E2165" i="1"/>
  <c r="R2164" i="1"/>
  <c r="E2164" i="1"/>
  <c r="R2163" i="1"/>
  <c r="E2163" i="1"/>
  <c r="R2162" i="1"/>
  <c r="E2162" i="1"/>
  <c r="R2161" i="1"/>
  <c r="E2161" i="1"/>
  <c r="R2160" i="1"/>
  <c r="E2160" i="1"/>
  <c r="R2159" i="1"/>
  <c r="E2159" i="1"/>
  <c r="R2158" i="1"/>
  <c r="E2158" i="1"/>
  <c r="R2157" i="1"/>
  <c r="E2157" i="1"/>
  <c r="R2156" i="1"/>
  <c r="E2156" i="1"/>
  <c r="R2155" i="1"/>
  <c r="E2155" i="1"/>
  <c r="R2154" i="1"/>
  <c r="E2154" i="1"/>
  <c r="R2153" i="1"/>
  <c r="E2153" i="1"/>
  <c r="R2152" i="1"/>
  <c r="E2152" i="1"/>
  <c r="R2151" i="1"/>
  <c r="E2151" i="1"/>
  <c r="R2150" i="1"/>
  <c r="E2150" i="1"/>
  <c r="R2149" i="1"/>
  <c r="E2149" i="1"/>
  <c r="R2148" i="1"/>
  <c r="E2148" i="1"/>
  <c r="R2147" i="1"/>
  <c r="E2147" i="1"/>
  <c r="R2146" i="1"/>
  <c r="E2146" i="1"/>
  <c r="R2145" i="1"/>
  <c r="E2145" i="1"/>
  <c r="R2144" i="1"/>
  <c r="E2144" i="1"/>
  <c r="R2143" i="1"/>
  <c r="E2143" i="1"/>
  <c r="R2142" i="1"/>
  <c r="E2142" i="1"/>
  <c r="R2141" i="1"/>
  <c r="E2141" i="1"/>
  <c r="R2140" i="1"/>
  <c r="E2140" i="1"/>
  <c r="R2139" i="1"/>
  <c r="E2139" i="1"/>
  <c r="R2138" i="1"/>
  <c r="E2138" i="1"/>
  <c r="R2137" i="1"/>
  <c r="E2137" i="1"/>
  <c r="R2136" i="1"/>
  <c r="E2136" i="1"/>
  <c r="R2135" i="1"/>
  <c r="E2135" i="1"/>
  <c r="R2134" i="1"/>
  <c r="E2134" i="1"/>
  <c r="R2133" i="1"/>
  <c r="E2133" i="1"/>
  <c r="R2132" i="1"/>
  <c r="E2132" i="1"/>
  <c r="R2131" i="1"/>
  <c r="E2131" i="1"/>
  <c r="R2130" i="1"/>
  <c r="E2130" i="1"/>
  <c r="R2129" i="1"/>
  <c r="E2129" i="1"/>
  <c r="R2128" i="1"/>
  <c r="E2128" i="1"/>
  <c r="R2127" i="1"/>
  <c r="E2127" i="1"/>
  <c r="R2126" i="1"/>
  <c r="E2126" i="1"/>
  <c r="R2125" i="1"/>
  <c r="E2125" i="1"/>
  <c r="R2124" i="1"/>
  <c r="E2124" i="1"/>
  <c r="R2123" i="1"/>
  <c r="E2123" i="1"/>
  <c r="R2122" i="1"/>
  <c r="E2122" i="1"/>
  <c r="R2121" i="1"/>
  <c r="E2121" i="1"/>
  <c r="R2120" i="1"/>
  <c r="E2120" i="1"/>
  <c r="R2119" i="1"/>
  <c r="E2119" i="1"/>
  <c r="R2118" i="1"/>
  <c r="E2118" i="1"/>
  <c r="R2117" i="1"/>
  <c r="E2117" i="1"/>
  <c r="R2116" i="1"/>
  <c r="E2116" i="1"/>
  <c r="R2115" i="1"/>
  <c r="E2115" i="1"/>
  <c r="R2114" i="1"/>
  <c r="E2114" i="1"/>
  <c r="R2113" i="1"/>
  <c r="E2113" i="1"/>
  <c r="R2112" i="1"/>
  <c r="E2112" i="1"/>
  <c r="R2111" i="1"/>
  <c r="E2111" i="1"/>
  <c r="R2110" i="1"/>
  <c r="E2110" i="1"/>
  <c r="R2109" i="1"/>
  <c r="E2109" i="1"/>
  <c r="R2108" i="1"/>
  <c r="E2108" i="1"/>
  <c r="R2107" i="1"/>
  <c r="E2107" i="1"/>
  <c r="R2106" i="1"/>
  <c r="E2106" i="1"/>
  <c r="R2105" i="1"/>
  <c r="E2105" i="1"/>
  <c r="R2104" i="1"/>
  <c r="E2104" i="1"/>
  <c r="R2103" i="1"/>
  <c r="E2103" i="1"/>
  <c r="R2102" i="1"/>
  <c r="E2102" i="1"/>
  <c r="R2101" i="1"/>
  <c r="E2101" i="1"/>
  <c r="R2100" i="1"/>
  <c r="E2100" i="1"/>
  <c r="R2099" i="1"/>
  <c r="E2099" i="1"/>
  <c r="R2098" i="1"/>
  <c r="E2098" i="1"/>
  <c r="R2097" i="1"/>
  <c r="E2097" i="1"/>
  <c r="R2096" i="1"/>
  <c r="E2096" i="1"/>
  <c r="R2095" i="1"/>
  <c r="E2095" i="1"/>
  <c r="R2094" i="1"/>
  <c r="E2094" i="1"/>
  <c r="R2093" i="1"/>
  <c r="E2093" i="1"/>
  <c r="R2092" i="1"/>
  <c r="E2092" i="1"/>
  <c r="R2091" i="1"/>
  <c r="E2091" i="1"/>
  <c r="R2090" i="1"/>
  <c r="E2090" i="1"/>
  <c r="R2089" i="1"/>
  <c r="E2089" i="1"/>
  <c r="R2088" i="1"/>
  <c r="E2088" i="1"/>
  <c r="R2087" i="1"/>
  <c r="E2087" i="1"/>
  <c r="R2086" i="1"/>
  <c r="E2086" i="1"/>
  <c r="R2085" i="1"/>
  <c r="E2085" i="1"/>
  <c r="R2084" i="1"/>
  <c r="E2084" i="1"/>
  <c r="R2083" i="1"/>
  <c r="E2083" i="1"/>
  <c r="R2082" i="1"/>
  <c r="E2082" i="1"/>
  <c r="R2081" i="1"/>
  <c r="E2081" i="1"/>
  <c r="R2080" i="1"/>
  <c r="E2080" i="1"/>
  <c r="R2079" i="1"/>
  <c r="E2079" i="1"/>
  <c r="R2078" i="1"/>
  <c r="E2078" i="1"/>
  <c r="R2077" i="1"/>
  <c r="E2077" i="1"/>
  <c r="R2076" i="1"/>
  <c r="E2076" i="1"/>
  <c r="R2075" i="1"/>
  <c r="E2075" i="1"/>
  <c r="R2074" i="1"/>
  <c r="E2074" i="1"/>
  <c r="R2073" i="1"/>
  <c r="E2073" i="1"/>
  <c r="R2072" i="1"/>
  <c r="E2072" i="1"/>
  <c r="R2071" i="1"/>
  <c r="E2071" i="1"/>
  <c r="R2070" i="1"/>
  <c r="E2070" i="1"/>
  <c r="R2069" i="1"/>
  <c r="E2069" i="1"/>
  <c r="R2068" i="1"/>
  <c r="E2068" i="1"/>
  <c r="R2067" i="1"/>
  <c r="E2067" i="1"/>
  <c r="R2066" i="1"/>
  <c r="E2066" i="1"/>
  <c r="R2065" i="1"/>
  <c r="E2065" i="1"/>
  <c r="R2064" i="1"/>
  <c r="E2064" i="1"/>
  <c r="R2063" i="1"/>
  <c r="E2063" i="1"/>
  <c r="R2062" i="1"/>
  <c r="E2062" i="1"/>
  <c r="R2061" i="1"/>
  <c r="E2061" i="1"/>
  <c r="R2060" i="1"/>
  <c r="E2060" i="1"/>
  <c r="R2059" i="1"/>
  <c r="E2059" i="1"/>
  <c r="R2058" i="1"/>
  <c r="E2058" i="1"/>
  <c r="R2057" i="1"/>
  <c r="E2057" i="1"/>
  <c r="R2056" i="1"/>
  <c r="E2056" i="1"/>
  <c r="R2055" i="1"/>
  <c r="E2055" i="1"/>
  <c r="R2054" i="1"/>
  <c r="E2054" i="1"/>
  <c r="R2053" i="1"/>
  <c r="E2053" i="1"/>
  <c r="R2052" i="1"/>
  <c r="E2052" i="1"/>
  <c r="R2051" i="1"/>
  <c r="E2051" i="1"/>
  <c r="R2050" i="1"/>
  <c r="E2050" i="1"/>
  <c r="R2049" i="1"/>
  <c r="E2049" i="1"/>
  <c r="R2048" i="1"/>
  <c r="E2048" i="1"/>
  <c r="R2047" i="1"/>
  <c r="E2047" i="1"/>
  <c r="R2046" i="1"/>
  <c r="E2046" i="1"/>
  <c r="R2045" i="1"/>
  <c r="E2045" i="1"/>
  <c r="R2044" i="1"/>
  <c r="E2044" i="1"/>
  <c r="R2043" i="1"/>
  <c r="E2043" i="1"/>
  <c r="R2042" i="1"/>
  <c r="E2042" i="1"/>
  <c r="R2041" i="1"/>
  <c r="E2041" i="1"/>
  <c r="R2040" i="1"/>
  <c r="E2040" i="1"/>
  <c r="R2039" i="1"/>
  <c r="E2039" i="1"/>
  <c r="R2038" i="1"/>
  <c r="E2038" i="1"/>
  <c r="R2037" i="1"/>
  <c r="E2037" i="1"/>
  <c r="R2036" i="1"/>
  <c r="E2036" i="1"/>
  <c r="R2035" i="1"/>
  <c r="E2035" i="1"/>
  <c r="R2034" i="1"/>
  <c r="E2034" i="1"/>
  <c r="R2033" i="1"/>
  <c r="E2033" i="1"/>
  <c r="R2032" i="1"/>
  <c r="E2032" i="1"/>
  <c r="R2031" i="1"/>
  <c r="E2031" i="1"/>
  <c r="R2030" i="1"/>
  <c r="E2030" i="1"/>
  <c r="R2029" i="1"/>
  <c r="E2029" i="1"/>
  <c r="R2028" i="1"/>
  <c r="E2028" i="1"/>
  <c r="R2027" i="1"/>
  <c r="E2027" i="1"/>
  <c r="R2026" i="1"/>
  <c r="E2026" i="1"/>
  <c r="R2025" i="1"/>
  <c r="E2025" i="1"/>
  <c r="R2024" i="1"/>
  <c r="E2024" i="1"/>
  <c r="R2023" i="1"/>
  <c r="E2023" i="1"/>
  <c r="R2022" i="1"/>
  <c r="E2022" i="1"/>
  <c r="R2021" i="1"/>
  <c r="E2021" i="1"/>
  <c r="R2020" i="1"/>
  <c r="E2020" i="1"/>
  <c r="R2019" i="1"/>
  <c r="E2019" i="1"/>
  <c r="R2018" i="1"/>
  <c r="E2018" i="1"/>
  <c r="R2017" i="1"/>
  <c r="E2017" i="1"/>
  <c r="R2016" i="1"/>
  <c r="E2016" i="1"/>
  <c r="R2015" i="1"/>
  <c r="E2015" i="1"/>
  <c r="R2014" i="1"/>
  <c r="E2014" i="1"/>
  <c r="R2013" i="1"/>
  <c r="E2013" i="1"/>
  <c r="R2012" i="1"/>
  <c r="E2012" i="1"/>
  <c r="R2011" i="1"/>
  <c r="E2011" i="1"/>
  <c r="R2010" i="1"/>
  <c r="E2010" i="1"/>
  <c r="R2009" i="1"/>
  <c r="E2009" i="1"/>
  <c r="R2008" i="1"/>
  <c r="E2008" i="1"/>
  <c r="R2007" i="1"/>
  <c r="E2007" i="1"/>
  <c r="R2006" i="1"/>
  <c r="E2006" i="1"/>
  <c r="R2005" i="1"/>
  <c r="E2005" i="1"/>
  <c r="R2004" i="1"/>
  <c r="E2004" i="1"/>
  <c r="R2003" i="1"/>
  <c r="E2003" i="1"/>
  <c r="R2002" i="1"/>
  <c r="E2002" i="1"/>
  <c r="R2001" i="1"/>
  <c r="E2001" i="1"/>
  <c r="R2000" i="1"/>
  <c r="E2000" i="1"/>
  <c r="R1999" i="1"/>
  <c r="E1999" i="1"/>
  <c r="R1998" i="1"/>
  <c r="E1998" i="1"/>
  <c r="R1997" i="1"/>
  <c r="E1997" i="1"/>
  <c r="R1996" i="1"/>
  <c r="E1996" i="1"/>
  <c r="R1995" i="1"/>
  <c r="E1995" i="1"/>
  <c r="R1994" i="1"/>
  <c r="E1994" i="1"/>
  <c r="R1993" i="1"/>
  <c r="E1993" i="1"/>
  <c r="R1992" i="1"/>
  <c r="E1992" i="1"/>
  <c r="R1991" i="1"/>
  <c r="E1991" i="1"/>
  <c r="R1990" i="1"/>
  <c r="E1990" i="1"/>
  <c r="R1989" i="1"/>
  <c r="E1989" i="1"/>
  <c r="R1988" i="1"/>
  <c r="E1988" i="1"/>
  <c r="R1987" i="1"/>
  <c r="E1987" i="1"/>
  <c r="R1986" i="1"/>
  <c r="E1986" i="1"/>
  <c r="R1985" i="1"/>
  <c r="E1985" i="1"/>
  <c r="R1984" i="1"/>
  <c r="E1984" i="1"/>
  <c r="R1983" i="1"/>
  <c r="E1983" i="1"/>
  <c r="R1982" i="1"/>
  <c r="E1982" i="1"/>
  <c r="R1981" i="1"/>
  <c r="E1981" i="1"/>
  <c r="R1980" i="1"/>
  <c r="E1980" i="1"/>
  <c r="R1979" i="1"/>
  <c r="E1979" i="1"/>
  <c r="R1978" i="1"/>
  <c r="E1978" i="1"/>
  <c r="R1977" i="1"/>
  <c r="E1977" i="1"/>
  <c r="R1976" i="1"/>
  <c r="E1976" i="1"/>
  <c r="R1975" i="1"/>
  <c r="E1975" i="1"/>
  <c r="R1974" i="1"/>
  <c r="E1974" i="1"/>
  <c r="R1973" i="1"/>
  <c r="E1973" i="1"/>
  <c r="R1972" i="1"/>
  <c r="E1972" i="1"/>
  <c r="R1971" i="1"/>
  <c r="E1971" i="1"/>
  <c r="R1970" i="1"/>
  <c r="E1970" i="1"/>
  <c r="R1969" i="1"/>
  <c r="E1969" i="1"/>
  <c r="R1968" i="1"/>
  <c r="E1968" i="1"/>
  <c r="R1967" i="1"/>
  <c r="E1967" i="1"/>
  <c r="R1966" i="1"/>
  <c r="E1966" i="1"/>
  <c r="R1965" i="1"/>
  <c r="E1965" i="1"/>
  <c r="R1964" i="1"/>
  <c r="E1964" i="1"/>
  <c r="R1963" i="1"/>
  <c r="E1963" i="1"/>
  <c r="R1962" i="1"/>
  <c r="E1962" i="1"/>
  <c r="R1961" i="1"/>
  <c r="E1961" i="1"/>
  <c r="R1960" i="1"/>
  <c r="E1960" i="1"/>
  <c r="R1959" i="1"/>
  <c r="E1959" i="1"/>
  <c r="R1958" i="1"/>
  <c r="E1958" i="1"/>
  <c r="R1957" i="1"/>
  <c r="E1957" i="1"/>
  <c r="R1956" i="1"/>
  <c r="E1956" i="1"/>
  <c r="R1955" i="1"/>
  <c r="E1955" i="1"/>
  <c r="R1954" i="1"/>
  <c r="E1954" i="1"/>
  <c r="R1953" i="1"/>
  <c r="E1953" i="1"/>
  <c r="R1952" i="1"/>
  <c r="E1952" i="1"/>
  <c r="R1951" i="1"/>
  <c r="E1951" i="1"/>
  <c r="R1950" i="1"/>
  <c r="E1950" i="1"/>
  <c r="R1949" i="1"/>
  <c r="E1949" i="1"/>
  <c r="R1948" i="1"/>
  <c r="E1948" i="1"/>
  <c r="R1947" i="1"/>
  <c r="E1947" i="1"/>
  <c r="R1946" i="1"/>
  <c r="E1946" i="1"/>
  <c r="R1945" i="1"/>
  <c r="E1945" i="1"/>
  <c r="R1944" i="1"/>
  <c r="E1944" i="1"/>
  <c r="R1943" i="1"/>
  <c r="E1943" i="1"/>
  <c r="R1942" i="1"/>
  <c r="E1942" i="1"/>
  <c r="R1941" i="1"/>
  <c r="E1941" i="1"/>
  <c r="R1940" i="1"/>
  <c r="E1940" i="1"/>
  <c r="R1939" i="1"/>
  <c r="E1939" i="1"/>
  <c r="R1938" i="1"/>
  <c r="E1938" i="1"/>
  <c r="R1937" i="1"/>
  <c r="E1937" i="1"/>
  <c r="R1936" i="1"/>
  <c r="E1936" i="1"/>
  <c r="R1935" i="1"/>
  <c r="E1935" i="1"/>
  <c r="R1934" i="1"/>
  <c r="E1934" i="1"/>
  <c r="R1933" i="1"/>
  <c r="E1933" i="1"/>
  <c r="R1932" i="1"/>
  <c r="E1932" i="1"/>
  <c r="R1931" i="1"/>
  <c r="E1931" i="1"/>
  <c r="R1930" i="1"/>
  <c r="E1930" i="1"/>
  <c r="R1929" i="1"/>
  <c r="E1929" i="1"/>
  <c r="R1928" i="1"/>
  <c r="E1928" i="1"/>
  <c r="R1927" i="1"/>
  <c r="E1927" i="1"/>
  <c r="R1926" i="1"/>
  <c r="E1926" i="1"/>
  <c r="R1925" i="1"/>
  <c r="E1925" i="1"/>
  <c r="R1924" i="1"/>
  <c r="E1924" i="1"/>
  <c r="R1923" i="1"/>
  <c r="E1923" i="1"/>
  <c r="R1922" i="1"/>
  <c r="E1922" i="1"/>
  <c r="R1921" i="1"/>
  <c r="E1921" i="1"/>
  <c r="R1920" i="1"/>
  <c r="E1920" i="1"/>
  <c r="R1919" i="1"/>
  <c r="E1919" i="1"/>
  <c r="R1918" i="1"/>
  <c r="E1918" i="1"/>
  <c r="R1917" i="1"/>
  <c r="E1917" i="1"/>
  <c r="R1916" i="1"/>
  <c r="E1916" i="1"/>
  <c r="R1915" i="1"/>
  <c r="E1915" i="1"/>
  <c r="R1914" i="1"/>
  <c r="E1914" i="1"/>
  <c r="R1913" i="1"/>
  <c r="E1913" i="1"/>
  <c r="R1912" i="1"/>
  <c r="E1912" i="1"/>
  <c r="R1911" i="1"/>
  <c r="E1911" i="1"/>
  <c r="R1910" i="1"/>
  <c r="E1910" i="1"/>
  <c r="R1909" i="1"/>
  <c r="E1909" i="1"/>
  <c r="R1908" i="1"/>
  <c r="E1908" i="1"/>
  <c r="R1907" i="1"/>
  <c r="E1907" i="1"/>
  <c r="R1906" i="1"/>
  <c r="E1906" i="1"/>
  <c r="R1905" i="1"/>
  <c r="E1905" i="1"/>
  <c r="R1904" i="1"/>
  <c r="E1904" i="1"/>
  <c r="R1903" i="1"/>
  <c r="E1903" i="1"/>
  <c r="R1902" i="1"/>
  <c r="E1902" i="1"/>
  <c r="R1901" i="1"/>
  <c r="E1901" i="1"/>
  <c r="R1900" i="1"/>
  <c r="E1900" i="1"/>
  <c r="R1899" i="1"/>
  <c r="E1899" i="1"/>
  <c r="R1898" i="1"/>
  <c r="E1898" i="1"/>
  <c r="R1897" i="1"/>
  <c r="E1897" i="1"/>
  <c r="R1896" i="1"/>
  <c r="E1896" i="1"/>
  <c r="R1895" i="1"/>
  <c r="E1895" i="1"/>
  <c r="R1894" i="1"/>
  <c r="E1894" i="1"/>
  <c r="R1893" i="1"/>
  <c r="E1893" i="1"/>
  <c r="R1892" i="1"/>
  <c r="E1892" i="1"/>
  <c r="R1891" i="1"/>
  <c r="E1891" i="1"/>
  <c r="R1890" i="1"/>
  <c r="E1890" i="1"/>
  <c r="R1889" i="1"/>
  <c r="E1889" i="1"/>
  <c r="R1888" i="1"/>
  <c r="E1888" i="1"/>
  <c r="R1887" i="1"/>
  <c r="E1887" i="1"/>
  <c r="R1886" i="1"/>
  <c r="E1886" i="1"/>
  <c r="R1885" i="1"/>
  <c r="E1885" i="1"/>
  <c r="R1884" i="1"/>
  <c r="E1884" i="1"/>
  <c r="R1883" i="1"/>
  <c r="E1883" i="1"/>
  <c r="R1882" i="1"/>
  <c r="E1882" i="1"/>
  <c r="R1881" i="1"/>
  <c r="E1881" i="1"/>
  <c r="R1880" i="1"/>
  <c r="E1880" i="1"/>
  <c r="R1879" i="1"/>
  <c r="E1879" i="1"/>
  <c r="R1878" i="1"/>
  <c r="E1878" i="1"/>
  <c r="R1877" i="1"/>
  <c r="E1877" i="1"/>
  <c r="R1876" i="1"/>
  <c r="E1876" i="1"/>
  <c r="R1875" i="1"/>
  <c r="E1875" i="1"/>
  <c r="R1874" i="1"/>
  <c r="E1874" i="1"/>
  <c r="R1873" i="1"/>
  <c r="E1873" i="1"/>
  <c r="R1872" i="1"/>
  <c r="E1872" i="1"/>
  <c r="R1871" i="1"/>
  <c r="E1871" i="1"/>
  <c r="R1870" i="1"/>
  <c r="E1870" i="1"/>
  <c r="R1869" i="1"/>
  <c r="E1869" i="1"/>
  <c r="R1868" i="1"/>
  <c r="E1868" i="1"/>
  <c r="R1867" i="1"/>
  <c r="E1867" i="1"/>
  <c r="R1866" i="1"/>
  <c r="E1866" i="1"/>
  <c r="R1865" i="1"/>
  <c r="E1865" i="1"/>
  <c r="R1864" i="1"/>
  <c r="E1864" i="1"/>
  <c r="R1863" i="1"/>
  <c r="E1863" i="1"/>
  <c r="R1862" i="1"/>
  <c r="E1862" i="1"/>
  <c r="R1861" i="1"/>
  <c r="E1861" i="1"/>
  <c r="R1860" i="1"/>
  <c r="E1860" i="1"/>
  <c r="R1859" i="1"/>
  <c r="E1859" i="1"/>
  <c r="R1858" i="1"/>
  <c r="E1858" i="1"/>
  <c r="R1857" i="1"/>
  <c r="E1857" i="1"/>
  <c r="R1856" i="1"/>
  <c r="E1856" i="1"/>
  <c r="R1855" i="1"/>
  <c r="E1855" i="1"/>
  <c r="R1854" i="1"/>
  <c r="E1854" i="1"/>
  <c r="R1853" i="1"/>
  <c r="E1853" i="1"/>
  <c r="R1852" i="1"/>
  <c r="E1852" i="1"/>
  <c r="R1851" i="1"/>
  <c r="E1851" i="1"/>
  <c r="R1850" i="1"/>
  <c r="E1850" i="1"/>
  <c r="R1849" i="1"/>
  <c r="E1849" i="1"/>
  <c r="R1848" i="1"/>
  <c r="E1848" i="1"/>
  <c r="R1847" i="1"/>
  <c r="E1847" i="1"/>
  <c r="R1846" i="1"/>
  <c r="E1846" i="1"/>
  <c r="R1845" i="1"/>
  <c r="E1845" i="1"/>
  <c r="R1844" i="1"/>
  <c r="E1844" i="1"/>
  <c r="R1843" i="1"/>
  <c r="E1843" i="1"/>
  <c r="R1842" i="1"/>
  <c r="E1842" i="1"/>
  <c r="R1841" i="1"/>
  <c r="E1841" i="1"/>
  <c r="R1840" i="1"/>
  <c r="E1840" i="1"/>
  <c r="R1839" i="1"/>
  <c r="E1839" i="1"/>
  <c r="R1838" i="1"/>
  <c r="E1838" i="1"/>
  <c r="R1837" i="1"/>
  <c r="E1837" i="1"/>
  <c r="R1836" i="1"/>
  <c r="E1836" i="1"/>
  <c r="R1835" i="1"/>
  <c r="E1835" i="1"/>
  <c r="R1834" i="1"/>
  <c r="E1834" i="1"/>
  <c r="R1833" i="1"/>
  <c r="E1833" i="1"/>
  <c r="R1832" i="1"/>
  <c r="E1832" i="1"/>
  <c r="R1831" i="1"/>
  <c r="E1831" i="1"/>
  <c r="R1830" i="1"/>
  <c r="E1830" i="1"/>
  <c r="R1829" i="1"/>
  <c r="E1829" i="1"/>
  <c r="R1828" i="1"/>
  <c r="E1828" i="1"/>
  <c r="R1827" i="1"/>
  <c r="E1827" i="1"/>
  <c r="R1826" i="1"/>
  <c r="E1826" i="1"/>
  <c r="R1825" i="1"/>
  <c r="E1825" i="1"/>
  <c r="R1824" i="1"/>
  <c r="E1824" i="1"/>
  <c r="R1823" i="1"/>
  <c r="E1823" i="1"/>
  <c r="R1822" i="1"/>
  <c r="E1822" i="1"/>
  <c r="R1821" i="1"/>
  <c r="E1821" i="1"/>
  <c r="R1820" i="1"/>
  <c r="E1820" i="1"/>
  <c r="R1819" i="1"/>
  <c r="E1819" i="1"/>
  <c r="R1818" i="1"/>
  <c r="E1818" i="1"/>
  <c r="R1817" i="1"/>
  <c r="E1817" i="1"/>
  <c r="R1816" i="1"/>
  <c r="E1816" i="1"/>
  <c r="R1815" i="1"/>
  <c r="E1815" i="1"/>
  <c r="R1814" i="1"/>
  <c r="E1814" i="1"/>
  <c r="R1813" i="1"/>
  <c r="E1813" i="1"/>
  <c r="R1812" i="1"/>
  <c r="E1812" i="1"/>
  <c r="R1811" i="1"/>
  <c r="E1811" i="1"/>
  <c r="R1810" i="1"/>
  <c r="E1810" i="1"/>
  <c r="R1809" i="1"/>
  <c r="E1809" i="1"/>
  <c r="R1808" i="1"/>
  <c r="E1808" i="1"/>
  <c r="R1807" i="1"/>
  <c r="E1807" i="1"/>
  <c r="R1806" i="1"/>
  <c r="E1806" i="1"/>
  <c r="R1805" i="1"/>
  <c r="E1805" i="1"/>
  <c r="R1804" i="1"/>
  <c r="E1804" i="1"/>
  <c r="R1803" i="1"/>
  <c r="E1803" i="1"/>
  <c r="R1802" i="1"/>
  <c r="E1802" i="1"/>
  <c r="R1801" i="1"/>
  <c r="E1801" i="1"/>
  <c r="R1800" i="1"/>
  <c r="E1800" i="1"/>
  <c r="R1799" i="1"/>
  <c r="E1799" i="1"/>
  <c r="R1798" i="1"/>
  <c r="E1798" i="1"/>
  <c r="R1797" i="1"/>
  <c r="E1797" i="1"/>
  <c r="R1796" i="1"/>
  <c r="E1796" i="1"/>
  <c r="R1795" i="1"/>
  <c r="E1795" i="1"/>
  <c r="R1794" i="1"/>
  <c r="E1794" i="1"/>
  <c r="R1793" i="1"/>
  <c r="E1793" i="1"/>
  <c r="R1792" i="1"/>
  <c r="E1792" i="1"/>
  <c r="R1791" i="1"/>
  <c r="E1791" i="1"/>
  <c r="R1790" i="1"/>
  <c r="E1790" i="1"/>
  <c r="R1789" i="1"/>
  <c r="E1789" i="1"/>
  <c r="R1788" i="1"/>
  <c r="E1788" i="1"/>
  <c r="R1787" i="1"/>
  <c r="E1787" i="1"/>
  <c r="R1786" i="1"/>
  <c r="E1786" i="1"/>
  <c r="R1785" i="1"/>
  <c r="E1785" i="1"/>
  <c r="R1784" i="1"/>
  <c r="E1784" i="1"/>
  <c r="R1783" i="1"/>
  <c r="E1783" i="1"/>
  <c r="R1782" i="1"/>
  <c r="E1782" i="1"/>
  <c r="R1781" i="1"/>
  <c r="E1781" i="1"/>
  <c r="R1780" i="1"/>
  <c r="E1780" i="1"/>
  <c r="R1779" i="1"/>
  <c r="E1779" i="1"/>
  <c r="R1778" i="1"/>
  <c r="E1778" i="1"/>
  <c r="R1777" i="1"/>
  <c r="E1777" i="1"/>
  <c r="R1776" i="1"/>
  <c r="E1776" i="1"/>
  <c r="R1775" i="1"/>
  <c r="E1775" i="1"/>
  <c r="R1774" i="1"/>
  <c r="E1774" i="1"/>
  <c r="R1773" i="1"/>
  <c r="E1773" i="1"/>
  <c r="R1772" i="1"/>
  <c r="E1772" i="1"/>
  <c r="R1771" i="1"/>
  <c r="E1771" i="1"/>
  <c r="R1770" i="1"/>
  <c r="E1770" i="1"/>
  <c r="R1769" i="1"/>
  <c r="E1769" i="1"/>
  <c r="R1768" i="1"/>
  <c r="E1768" i="1"/>
  <c r="R1767" i="1"/>
  <c r="E1767" i="1"/>
  <c r="R1766" i="1"/>
  <c r="E1766" i="1"/>
  <c r="R1765" i="1"/>
  <c r="E1765" i="1"/>
  <c r="R1764" i="1"/>
  <c r="E1764" i="1"/>
  <c r="R1763" i="1"/>
  <c r="E1763" i="1"/>
  <c r="R1762" i="1"/>
  <c r="E1762" i="1"/>
  <c r="R1761" i="1"/>
  <c r="E1761" i="1"/>
  <c r="R1760" i="1"/>
  <c r="E1760" i="1"/>
  <c r="R1759" i="1"/>
  <c r="E1759" i="1"/>
  <c r="R1758" i="1"/>
  <c r="E1758" i="1"/>
  <c r="R1757" i="1"/>
  <c r="E1757" i="1"/>
  <c r="R1756" i="1"/>
  <c r="E1756" i="1"/>
  <c r="R1755" i="1"/>
  <c r="E1755" i="1"/>
  <c r="R1754" i="1"/>
  <c r="E1754" i="1"/>
  <c r="R1753" i="1"/>
  <c r="E1753" i="1"/>
  <c r="R1752" i="1"/>
  <c r="E1752" i="1"/>
  <c r="R1751" i="1"/>
  <c r="E1751" i="1"/>
  <c r="R1750" i="1"/>
  <c r="E1750" i="1"/>
  <c r="R1749" i="1"/>
  <c r="E1749" i="1"/>
  <c r="R1748" i="1"/>
  <c r="E1748" i="1"/>
  <c r="R1747" i="1"/>
  <c r="E1747" i="1"/>
  <c r="R1746" i="1"/>
  <c r="E1746" i="1"/>
  <c r="R1745" i="1"/>
  <c r="E1745" i="1"/>
  <c r="R1744" i="1"/>
  <c r="E1744" i="1"/>
  <c r="R1743" i="1"/>
  <c r="E1743" i="1"/>
  <c r="R1742" i="1"/>
  <c r="E1742" i="1"/>
  <c r="R1741" i="1"/>
  <c r="E1741" i="1"/>
  <c r="R1740" i="1"/>
  <c r="E1740" i="1"/>
  <c r="R1739" i="1"/>
  <c r="E1739" i="1"/>
  <c r="R1738" i="1"/>
  <c r="E1738" i="1"/>
  <c r="R1737" i="1"/>
  <c r="E1737" i="1"/>
  <c r="R1736" i="1"/>
  <c r="E1736" i="1"/>
  <c r="R1735" i="1"/>
  <c r="E1735" i="1"/>
  <c r="R1734" i="1"/>
  <c r="E1734" i="1"/>
  <c r="R1733" i="1"/>
  <c r="E1733" i="1"/>
  <c r="R1732" i="1"/>
  <c r="E1732" i="1"/>
  <c r="R1731" i="1"/>
  <c r="E1731" i="1"/>
  <c r="R1730" i="1"/>
  <c r="E1730" i="1"/>
  <c r="R1729" i="1"/>
  <c r="E1729" i="1"/>
  <c r="R1728" i="1"/>
  <c r="E1728" i="1"/>
  <c r="R1727" i="1"/>
  <c r="E1727" i="1"/>
  <c r="R1726" i="1"/>
  <c r="E1726" i="1"/>
  <c r="R1725" i="1"/>
  <c r="E1725" i="1"/>
  <c r="R1724" i="1"/>
  <c r="E1724" i="1"/>
  <c r="R1723" i="1"/>
  <c r="E1723" i="1"/>
  <c r="R1722" i="1"/>
  <c r="E1722" i="1"/>
  <c r="R1721" i="1"/>
  <c r="E1721" i="1"/>
  <c r="R1720" i="1"/>
  <c r="E1720" i="1"/>
  <c r="R1719" i="1"/>
  <c r="E1719" i="1"/>
  <c r="R1718" i="1"/>
  <c r="E1718" i="1"/>
  <c r="R1717" i="1"/>
  <c r="E1717" i="1"/>
  <c r="R1716" i="1"/>
  <c r="E1716" i="1"/>
  <c r="R1715" i="1"/>
  <c r="E1715" i="1"/>
  <c r="R1714" i="1"/>
  <c r="E1714" i="1"/>
  <c r="R1713" i="1"/>
  <c r="E1713" i="1"/>
  <c r="R1712" i="1"/>
  <c r="E1712" i="1"/>
  <c r="R1711" i="1"/>
  <c r="E1711" i="1"/>
  <c r="R1710" i="1"/>
  <c r="E1710" i="1"/>
  <c r="R1709" i="1"/>
  <c r="E1709" i="1"/>
  <c r="R1708" i="1"/>
  <c r="E1708" i="1"/>
  <c r="R1707" i="1"/>
  <c r="E1707" i="1"/>
  <c r="R1706" i="1"/>
  <c r="E1706" i="1"/>
  <c r="R1705" i="1"/>
  <c r="E1705" i="1"/>
  <c r="R1704" i="1"/>
  <c r="E1704" i="1"/>
  <c r="R1703" i="1"/>
  <c r="E1703" i="1"/>
  <c r="R1702" i="1"/>
  <c r="E1702" i="1"/>
  <c r="R1701" i="1"/>
  <c r="E1701" i="1"/>
  <c r="R1700" i="1"/>
  <c r="E1700" i="1"/>
  <c r="R1699" i="1"/>
  <c r="E1699" i="1"/>
  <c r="R1698" i="1"/>
  <c r="E1698" i="1"/>
  <c r="R1697" i="1"/>
  <c r="E1697" i="1"/>
  <c r="R1696" i="1"/>
  <c r="E1696" i="1"/>
  <c r="R1695" i="1"/>
  <c r="E1695" i="1"/>
  <c r="R1694" i="1"/>
  <c r="E1694" i="1"/>
  <c r="R1693" i="1"/>
  <c r="E1693" i="1"/>
  <c r="R1692" i="1"/>
  <c r="E1692" i="1"/>
  <c r="R1691" i="1"/>
  <c r="E1691" i="1"/>
  <c r="R1690" i="1"/>
  <c r="E1690" i="1"/>
  <c r="R1689" i="1"/>
  <c r="E1689" i="1"/>
  <c r="R1688" i="1"/>
  <c r="E1688" i="1"/>
  <c r="R1687" i="1"/>
  <c r="E1687" i="1"/>
  <c r="R1686" i="1"/>
  <c r="E1686" i="1"/>
  <c r="R1685" i="1"/>
  <c r="E1685" i="1"/>
  <c r="R1684" i="1"/>
  <c r="E1684" i="1"/>
  <c r="R1683" i="1"/>
  <c r="E1683" i="1"/>
  <c r="R1682" i="1"/>
  <c r="E1682" i="1"/>
  <c r="R1681" i="1"/>
  <c r="E1681" i="1"/>
  <c r="R1680" i="1"/>
  <c r="E1680" i="1"/>
  <c r="R1679" i="1"/>
  <c r="E1679" i="1"/>
  <c r="R1678" i="1"/>
  <c r="E1678" i="1"/>
  <c r="R1677" i="1"/>
  <c r="E1677" i="1"/>
  <c r="R1676" i="1"/>
  <c r="E1676" i="1"/>
  <c r="R1675" i="1"/>
  <c r="E1675" i="1"/>
  <c r="R1674" i="1"/>
  <c r="E1674" i="1"/>
  <c r="R1673" i="1"/>
  <c r="E1673" i="1"/>
  <c r="R1672" i="1"/>
  <c r="E1672" i="1"/>
  <c r="R1671" i="1"/>
  <c r="E1671" i="1"/>
  <c r="R1670" i="1"/>
  <c r="E1670" i="1"/>
  <c r="R1669" i="1"/>
  <c r="E1669" i="1"/>
  <c r="R1668" i="1"/>
  <c r="E1668" i="1"/>
  <c r="R1667" i="1"/>
  <c r="E1667" i="1"/>
  <c r="R1666" i="1"/>
  <c r="E1666" i="1"/>
  <c r="R1665" i="1"/>
  <c r="E1665" i="1"/>
  <c r="R1664" i="1"/>
  <c r="E1664" i="1"/>
  <c r="R1663" i="1"/>
  <c r="E1663" i="1"/>
  <c r="R1662" i="1"/>
  <c r="E1662" i="1"/>
  <c r="R1661" i="1"/>
  <c r="E1661" i="1"/>
  <c r="R1660" i="1"/>
  <c r="E1660" i="1"/>
  <c r="R1659" i="1"/>
  <c r="E1659" i="1"/>
  <c r="R1658" i="1"/>
  <c r="E1658" i="1"/>
  <c r="R1657" i="1"/>
  <c r="E1657" i="1"/>
  <c r="R1656" i="1"/>
  <c r="E1656" i="1"/>
  <c r="R1655" i="1"/>
  <c r="E1655" i="1"/>
  <c r="R1654" i="1"/>
  <c r="E1654" i="1"/>
  <c r="R1653" i="1"/>
  <c r="E1653" i="1"/>
  <c r="R1652" i="1"/>
  <c r="E1652" i="1"/>
  <c r="R1651" i="1"/>
  <c r="E1651" i="1"/>
  <c r="R1650" i="1"/>
  <c r="E1650" i="1"/>
  <c r="R1649" i="1"/>
  <c r="E1649" i="1"/>
  <c r="R1648" i="1"/>
  <c r="E1648" i="1"/>
  <c r="R1647" i="1"/>
  <c r="E1647" i="1"/>
  <c r="R1646" i="1"/>
  <c r="E1646" i="1"/>
  <c r="R1645" i="1"/>
  <c r="E1645" i="1"/>
  <c r="R1644" i="1"/>
  <c r="E1644" i="1"/>
  <c r="R1643" i="1"/>
  <c r="E1643" i="1"/>
  <c r="R1642" i="1"/>
  <c r="E1642" i="1"/>
  <c r="R1641" i="1"/>
  <c r="E1641" i="1"/>
  <c r="R1640" i="1"/>
  <c r="E1640" i="1"/>
  <c r="R1639" i="1"/>
  <c r="E1639" i="1"/>
  <c r="R1638" i="1"/>
  <c r="E1638" i="1"/>
  <c r="R1637" i="1"/>
  <c r="E1637" i="1"/>
  <c r="R1636" i="1"/>
  <c r="E1636" i="1"/>
  <c r="R1635" i="1"/>
  <c r="E1635" i="1"/>
  <c r="R1634" i="1"/>
  <c r="E1634" i="1"/>
  <c r="R1633" i="1"/>
  <c r="E1633" i="1"/>
  <c r="R1632" i="1"/>
  <c r="E1632" i="1"/>
  <c r="R1631" i="1"/>
  <c r="E1631" i="1"/>
  <c r="R1630" i="1"/>
  <c r="E1630" i="1"/>
  <c r="R1629" i="1"/>
  <c r="E1629" i="1"/>
  <c r="R1628" i="1"/>
  <c r="E1628" i="1"/>
  <c r="R1627" i="1"/>
  <c r="E1627" i="1"/>
  <c r="R1626" i="1"/>
  <c r="E1626" i="1"/>
  <c r="R1625" i="1"/>
  <c r="E1625" i="1"/>
  <c r="R1624" i="1"/>
  <c r="E1624" i="1"/>
  <c r="R1623" i="1"/>
  <c r="E1623" i="1"/>
  <c r="R1622" i="1"/>
  <c r="E1622" i="1"/>
  <c r="R1621" i="1"/>
  <c r="E1621" i="1"/>
  <c r="R1620" i="1"/>
  <c r="E1620" i="1"/>
  <c r="R1619" i="1"/>
  <c r="E1619" i="1"/>
  <c r="R1618" i="1"/>
  <c r="E1618" i="1"/>
  <c r="R1617" i="1"/>
  <c r="E1617" i="1"/>
  <c r="R1616" i="1"/>
  <c r="E1616" i="1"/>
  <c r="R1615" i="1"/>
  <c r="E1615" i="1"/>
  <c r="R1614" i="1"/>
  <c r="E1614" i="1"/>
  <c r="R1613" i="1"/>
  <c r="E1613" i="1"/>
  <c r="R1612" i="1"/>
  <c r="E1612" i="1"/>
  <c r="R1611" i="1"/>
  <c r="E1611" i="1"/>
  <c r="R1610" i="1"/>
  <c r="E1610" i="1"/>
  <c r="R1609" i="1"/>
  <c r="E1609" i="1"/>
  <c r="R1608" i="1"/>
  <c r="E1608" i="1"/>
  <c r="R1607" i="1"/>
  <c r="E1607" i="1"/>
  <c r="R1606" i="1"/>
  <c r="E1606" i="1"/>
  <c r="R1605" i="1"/>
  <c r="E1605" i="1"/>
  <c r="R1604" i="1"/>
  <c r="E1604" i="1"/>
  <c r="R1603" i="1"/>
  <c r="E1603" i="1"/>
  <c r="R1602" i="1"/>
  <c r="E1602" i="1"/>
  <c r="R1601" i="1"/>
  <c r="E1601" i="1"/>
  <c r="R1600" i="1"/>
  <c r="E1600" i="1"/>
  <c r="R1599" i="1"/>
  <c r="E1599" i="1"/>
  <c r="R1598" i="1"/>
  <c r="E1598" i="1"/>
  <c r="R1597" i="1"/>
  <c r="E1597" i="1"/>
  <c r="R1596" i="1"/>
  <c r="E1596" i="1"/>
  <c r="R1595" i="1"/>
  <c r="E1595" i="1"/>
  <c r="R1594" i="1"/>
  <c r="E1594" i="1"/>
  <c r="R1593" i="1"/>
  <c r="E1593" i="1"/>
  <c r="R1592" i="1"/>
  <c r="E1592" i="1"/>
  <c r="R1591" i="1"/>
  <c r="E1591" i="1"/>
  <c r="R1590" i="1"/>
  <c r="E1590" i="1"/>
  <c r="R1589" i="1"/>
  <c r="E1589" i="1"/>
  <c r="R1588" i="1"/>
  <c r="E1588" i="1"/>
  <c r="R1587" i="1"/>
  <c r="E1587" i="1"/>
  <c r="R1586" i="1"/>
  <c r="E1586" i="1"/>
  <c r="R1585" i="1"/>
  <c r="E1585" i="1"/>
  <c r="R1584" i="1"/>
  <c r="E1584" i="1"/>
  <c r="R1583" i="1"/>
  <c r="E1583" i="1"/>
  <c r="R1582" i="1"/>
  <c r="E1582" i="1"/>
  <c r="R1581" i="1"/>
  <c r="E1581" i="1"/>
  <c r="R1580" i="1"/>
  <c r="E1580" i="1"/>
  <c r="R1579" i="1"/>
  <c r="E1579" i="1"/>
  <c r="R1578" i="1"/>
  <c r="E1578" i="1"/>
  <c r="R1577" i="1"/>
  <c r="E1577" i="1"/>
  <c r="R1576" i="1"/>
  <c r="E1576" i="1"/>
  <c r="R1575" i="1"/>
  <c r="E1575" i="1"/>
  <c r="R1574" i="1"/>
  <c r="E1574" i="1"/>
  <c r="R1573" i="1"/>
  <c r="E1573" i="1"/>
  <c r="R1572" i="1"/>
  <c r="E1572" i="1"/>
  <c r="R1571" i="1"/>
  <c r="E1571" i="1"/>
  <c r="R1570" i="1"/>
  <c r="E1570" i="1"/>
  <c r="R1569" i="1"/>
  <c r="E1569" i="1"/>
  <c r="R1568" i="1"/>
  <c r="E1568" i="1"/>
  <c r="R1567" i="1"/>
  <c r="E1567" i="1"/>
  <c r="R1566" i="1"/>
  <c r="E1566" i="1"/>
  <c r="R1565" i="1"/>
  <c r="E1565" i="1"/>
  <c r="R1564" i="1"/>
  <c r="E1564" i="1"/>
  <c r="R1563" i="1"/>
  <c r="E1563" i="1"/>
  <c r="R1562" i="1"/>
  <c r="E1562" i="1"/>
  <c r="R1561" i="1"/>
  <c r="E1561" i="1"/>
  <c r="R1560" i="1"/>
  <c r="E1560" i="1"/>
  <c r="R1559" i="1"/>
  <c r="E1559" i="1"/>
  <c r="R1558" i="1"/>
  <c r="E1558" i="1"/>
  <c r="R1557" i="1"/>
  <c r="E1557" i="1"/>
  <c r="R1556" i="1"/>
  <c r="E1556" i="1"/>
  <c r="R1555" i="1"/>
  <c r="E1555" i="1"/>
  <c r="R1554" i="1"/>
  <c r="E1554" i="1"/>
  <c r="R1553" i="1"/>
  <c r="E1553" i="1"/>
  <c r="R1552" i="1"/>
  <c r="E1552" i="1"/>
  <c r="R1551" i="1"/>
  <c r="E1551" i="1"/>
  <c r="R1550" i="1"/>
  <c r="E1550" i="1"/>
  <c r="R1549" i="1"/>
  <c r="E1549" i="1"/>
  <c r="R1548" i="1"/>
  <c r="E1548" i="1"/>
  <c r="R1547" i="1"/>
  <c r="E1547" i="1"/>
  <c r="R1546" i="1"/>
  <c r="E1546" i="1"/>
  <c r="R1545" i="1"/>
  <c r="E1545" i="1"/>
  <c r="R1544" i="1"/>
  <c r="E1544" i="1"/>
  <c r="R1543" i="1"/>
  <c r="E1543" i="1"/>
  <c r="R1542" i="1"/>
  <c r="E1542" i="1"/>
  <c r="R1541" i="1"/>
  <c r="E1541" i="1"/>
  <c r="R1540" i="1"/>
  <c r="E1540" i="1"/>
  <c r="R1539" i="1"/>
  <c r="E1539" i="1"/>
  <c r="R1538" i="1"/>
  <c r="E1538" i="1"/>
  <c r="R1537" i="1"/>
  <c r="E1537" i="1"/>
  <c r="R1536" i="1"/>
  <c r="E1536" i="1"/>
  <c r="R1535" i="1"/>
  <c r="E1535" i="1"/>
  <c r="R1534" i="1"/>
  <c r="E1534" i="1"/>
  <c r="R1533" i="1"/>
  <c r="E1533" i="1"/>
  <c r="R1532" i="1"/>
  <c r="E1532" i="1"/>
  <c r="R1531" i="1"/>
  <c r="E1531" i="1"/>
  <c r="R1530" i="1"/>
  <c r="E1530" i="1"/>
  <c r="R1529" i="1"/>
  <c r="E1529" i="1"/>
  <c r="R1528" i="1"/>
  <c r="E1528" i="1"/>
  <c r="R1527" i="1"/>
  <c r="E1527" i="1"/>
  <c r="R1526" i="1"/>
  <c r="E1526" i="1"/>
  <c r="R1525" i="1"/>
  <c r="E1525" i="1"/>
  <c r="R1524" i="1"/>
  <c r="E1524" i="1"/>
  <c r="R1523" i="1"/>
  <c r="E1523" i="1"/>
  <c r="R1522" i="1"/>
  <c r="E1522" i="1"/>
  <c r="R1521" i="1"/>
  <c r="E1521" i="1"/>
  <c r="R1520" i="1"/>
  <c r="E1520" i="1"/>
  <c r="R1519" i="1"/>
  <c r="E1519" i="1"/>
  <c r="R1518" i="1"/>
  <c r="E1518" i="1"/>
  <c r="R1517" i="1"/>
  <c r="E1517" i="1"/>
  <c r="R1516" i="1"/>
  <c r="E1516" i="1"/>
  <c r="R1515" i="1"/>
  <c r="E1515" i="1"/>
  <c r="R1514" i="1"/>
  <c r="E1514" i="1"/>
  <c r="R1513" i="1"/>
  <c r="E1513" i="1"/>
  <c r="R1512" i="1"/>
  <c r="E1512" i="1"/>
  <c r="R1511" i="1"/>
  <c r="E1511" i="1"/>
  <c r="R1510" i="1"/>
  <c r="E1510" i="1"/>
  <c r="R1509" i="1"/>
  <c r="E1509" i="1"/>
  <c r="R1508" i="1"/>
  <c r="E1508" i="1"/>
  <c r="R1507" i="1"/>
  <c r="E1507" i="1"/>
  <c r="R1506" i="1"/>
  <c r="E1506" i="1"/>
  <c r="R1505" i="1"/>
  <c r="E1505" i="1"/>
  <c r="R1504" i="1"/>
  <c r="E1504" i="1"/>
  <c r="R1503" i="1"/>
  <c r="E1503" i="1"/>
  <c r="R1502" i="1"/>
  <c r="E1502" i="1"/>
  <c r="R1501" i="1"/>
  <c r="E1501" i="1"/>
  <c r="R1500" i="1"/>
  <c r="E1500" i="1"/>
  <c r="R1499" i="1"/>
  <c r="E1499" i="1"/>
  <c r="R1498" i="1"/>
  <c r="E1498" i="1"/>
  <c r="R1497" i="1"/>
  <c r="E1497" i="1"/>
  <c r="R1496" i="1"/>
  <c r="E1496" i="1"/>
  <c r="R1495" i="1"/>
  <c r="E1495" i="1"/>
  <c r="R1494" i="1"/>
  <c r="E1494" i="1"/>
  <c r="R1493" i="1"/>
  <c r="E1493" i="1"/>
  <c r="R1492" i="1"/>
  <c r="E1492" i="1"/>
  <c r="R1491" i="1"/>
  <c r="E1491" i="1"/>
  <c r="R1490" i="1"/>
  <c r="E1490" i="1"/>
  <c r="R1489" i="1"/>
  <c r="E1489" i="1"/>
  <c r="R1488" i="1"/>
  <c r="E1488" i="1"/>
  <c r="R1487" i="1"/>
  <c r="E1487" i="1"/>
  <c r="R1486" i="1"/>
  <c r="E1486" i="1"/>
  <c r="R1485" i="1"/>
  <c r="E1485" i="1"/>
  <c r="R1484" i="1"/>
  <c r="E1484" i="1"/>
  <c r="R1483" i="1"/>
  <c r="E1483" i="1"/>
  <c r="R1482" i="1"/>
  <c r="E1482" i="1"/>
  <c r="R1481" i="1"/>
  <c r="E1481" i="1"/>
  <c r="R1480" i="1"/>
  <c r="E1480" i="1"/>
  <c r="R1479" i="1"/>
  <c r="E1479" i="1"/>
  <c r="R1478" i="1"/>
  <c r="E1478" i="1"/>
  <c r="R1477" i="1"/>
  <c r="E1477" i="1"/>
  <c r="R1476" i="1"/>
  <c r="E1476" i="1"/>
  <c r="R1475" i="1"/>
  <c r="E1475" i="1"/>
  <c r="R1474" i="1"/>
  <c r="E1474" i="1"/>
  <c r="R1473" i="1"/>
  <c r="E1473" i="1"/>
  <c r="R1472" i="1"/>
  <c r="E1472" i="1"/>
  <c r="R1471" i="1"/>
  <c r="E1471" i="1"/>
  <c r="R1470" i="1"/>
  <c r="E1470" i="1"/>
  <c r="R1469" i="1"/>
  <c r="E1469" i="1"/>
  <c r="R1468" i="1"/>
  <c r="E1468" i="1"/>
  <c r="R1467" i="1"/>
  <c r="E1467" i="1"/>
  <c r="R1466" i="1"/>
  <c r="E1466" i="1"/>
  <c r="R1465" i="1"/>
  <c r="E1465" i="1"/>
  <c r="R1464" i="1"/>
  <c r="E1464" i="1"/>
  <c r="R1463" i="1"/>
  <c r="E1463" i="1"/>
  <c r="R1462" i="1"/>
  <c r="E1462" i="1"/>
  <c r="R1461" i="1"/>
  <c r="E1461" i="1"/>
  <c r="R1460" i="1"/>
  <c r="E1460" i="1"/>
  <c r="R1459" i="1"/>
  <c r="E1459" i="1"/>
  <c r="R1458" i="1"/>
  <c r="E1458" i="1"/>
  <c r="R1457" i="1"/>
  <c r="E1457" i="1"/>
  <c r="R1456" i="1"/>
  <c r="E1456" i="1"/>
  <c r="R1455" i="1"/>
  <c r="E1455" i="1"/>
  <c r="R1454" i="1"/>
  <c r="E1454" i="1"/>
  <c r="R1453" i="1"/>
  <c r="E1453" i="1"/>
  <c r="R1452" i="1"/>
  <c r="E1452" i="1"/>
  <c r="R1451" i="1"/>
  <c r="E1451" i="1"/>
  <c r="R1450" i="1"/>
  <c r="E1450" i="1"/>
  <c r="R1449" i="1"/>
  <c r="E1449" i="1"/>
  <c r="R1448" i="1"/>
  <c r="E1448" i="1"/>
  <c r="R1447" i="1"/>
  <c r="E1447" i="1"/>
  <c r="R1446" i="1"/>
  <c r="E1446" i="1"/>
  <c r="R1445" i="1"/>
  <c r="E1445" i="1"/>
  <c r="R1444" i="1"/>
  <c r="E1444" i="1"/>
  <c r="R1443" i="1"/>
  <c r="E1443" i="1"/>
  <c r="R1442" i="1"/>
  <c r="E1442" i="1"/>
  <c r="R1441" i="1"/>
  <c r="E1441" i="1"/>
  <c r="R1440" i="1"/>
  <c r="E1440" i="1"/>
  <c r="R1439" i="1"/>
  <c r="E1439" i="1"/>
  <c r="R1438" i="1"/>
  <c r="E1438" i="1"/>
  <c r="R1437" i="1"/>
  <c r="E1437" i="1"/>
  <c r="R1436" i="1"/>
  <c r="E1436" i="1"/>
  <c r="R1435" i="1"/>
  <c r="E1435" i="1"/>
  <c r="R1434" i="1"/>
  <c r="E1434" i="1"/>
  <c r="R1433" i="1"/>
  <c r="E1433" i="1"/>
  <c r="R1432" i="1"/>
  <c r="E1432" i="1"/>
  <c r="R1431" i="1"/>
  <c r="E1431" i="1"/>
  <c r="R1430" i="1"/>
  <c r="E1430" i="1"/>
  <c r="R1429" i="1"/>
  <c r="E1429" i="1"/>
  <c r="R1428" i="1"/>
  <c r="E1428" i="1"/>
  <c r="R1427" i="1"/>
  <c r="E1427" i="1"/>
  <c r="R1426" i="1"/>
  <c r="E1426" i="1"/>
  <c r="R1425" i="1"/>
  <c r="E1425" i="1"/>
  <c r="R1424" i="1"/>
  <c r="E1424" i="1"/>
  <c r="R1423" i="1"/>
  <c r="E1423" i="1"/>
  <c r="R1422" i="1"/>
  <c r="E1422" i="1"/>
  <c r="R1421" i="1"/>
  <c r="E1421" i="1"/>
  <c r="R1420" i="1"/>
  <c r="E1420" i="1"/>
  <c r="R1419" i="1"/>
  <c r="E1419" i="1"/>
  <c r="R1418" i="1"/>
  <c r="E1418" i="1"/>
  <c r="R1417" i="1"/>
  <c r="E1417" i="1"/>
  <c r="R1416" i="1"/>
  <c r="E1416" i="1"/>
  <c r="R1415" i="1"/>
  <c r="E1415" i="1"/>
  <c r="R1414" i="1"/>
  <c r="E1414" i="1"/>
  <c r="R1413" i="1"/>
  <c r="E1413" i="1"/>
  <c r="R1412" i="1"/>
  <c r="E1412" i="1"/>
  <c r="R1411" i="1"/>
  <c r="E1411" i="1"/>
  <c r="R1410" i="1"/>
  <c r="E1410" i="1"/>
  <c r="R1409" i="1"/>
  <c r="E1409" i="1"/>
  <c r="R1408" i="1"/>
  <c r="E1408" i="1"/>
  <c r="R1407" i="1"/>
  <c r="E1407" i="1"/>
  <c r="R1406" i="1"/>
  <c r="E1406" i="1"/>
  <c r="R1405" i="1"/>
  <c r="E1405" i="1"/>
  <c r="R1404" i="1"/>
  <c r="E1404" i="1"/>
  <c r="R1403" i="1"/>
  <c r="E1403" i="1"/>
  <c r="R1402" i="1"/>
  <c r="E1402" i="1"/>
  <c r="R1401" i="1"/>
  <c r="E1401" i="1"/>
  <c r="R1400" i="1"/>
  <c r="E1400" i="1"/>
  <c r="R1399" i="1"/>
  <c r="E1399" i="1"/>
  <c r="R1398" i="1"/>
  <c r="E1398" i="1"/>
  <c r="R1397" i="1"/>
  <c r="E1397" i="1"/>
  <c r="R1396" i="1"/>
  <c r="E1396" i="1"/>
  <c r="R1395" i="1"/>
  <c r="E1395" i="1"/>
  <c r="R1394" i="1"/>
  <c r="E1394" i="1"/>
  <c r="R1393" i="1"/>
  <c r="E1393" i="1"/>
  <c r="R1392" i="1"/>
  <c r="E1392" i="1"/>
  <c r="R1391" i="1"/>
  <c r="E1391" i="1"/>
  <c r="R1390" i="1"/>
  <c r="E1390" i="1"/>
  <c r="R1389" i="1"/>
  <c r="E1389" i="1"/>
  <c r="R1388" i="1"/>
  <c r="E1388" i="1"/>
  <c r="R1387" i="1"/>
  <c r="E1387" i="1"/>
  <c r="R1386" i="1"/>
  <c r="E1386" i="1"/>
  <c r="R1385" i="1"/>
  <c r="E1385" i="1"/>
  <c r="R1384" i="1"/>
  <c r="E1384" i="1"/>
  <c r="R1383" i="1"/>
  <c r="E1383" i="1"/>
  <c r="R1382" i="1"/>
  <c r="E1382" i="1"/>
  <c r="R1381" i="1"/>
  <c r="E1381" i="1"/>
  <c r="R1380" i="1"/>
  <c r="E1380" i="1"/>
  <c r="R1379" i="1"/>
  <c r="E1379" i="1"/>
  <c r="R1378" i="1"/>
  <c r="E1378" i="1"/>
  <c r="R1377" i="1"/>
  <c r="E1377" i="1"/>
  <c r="R1376" i="1"/>
  <c r="E1376" i="1"/>
  <c r="R1375" i="1"/>
  <c r="E1375" i="1"/>
  <c r="R1374" i="1"/>
  <c r="E1374" i="1"/>
  <c r="R1373" i="1"/>
  <c r="E1373" i="1"/>
  <c r="R1372" i="1"/>
  <c r="E1372" i="1"/>
  <c r="R1371" i="1"/>
  <c r="E1371" i="1"/>
  <c r="R1370" i="1"/>
  <c r="E1370" i="1"/>
  <c r="R1369" i="1"/>
  <c r="E1369" i="1"/>
  <c r="R1368" i="1"/>
  <c r="E1368" i="1"/>
  <c r="R1367" i="1"/>
  <c r="E1367" i="1"/>
  <c r="R1366" i="1"/>
  <c r="E1366" i="1"/>
  <c r="R1365" i="1"/>
  <c r="E1365" i="1"/>
  <c r="R1364" i="1"/>
  <c r="E1364" i="1"/>
  <c r="R1363" i="1"/>
  <c r="E1363" i="1"/>
  <c r="R1362" i="1"/>
  <c r="E1362" i="1"/>
  <c r="R1361" i="1"/>
  <c r="E1361" i="1"/>
  <c r="R1360" i="1"/>
  <c r="E1360" i="1"/>
  <c r="R1359" i="1"/>
  <c r="E1359" i="1"/>
  <c r="R1358" i="1"/>
  <c r="E1358" i="1"/>
  <c r="R1357" i="1"/>
  <c r="E1357" i="1"/>
  <c r="R1356" i="1"/>
  <c r="E1356" i="1"/>
  <c r="R1355" i="1"/>
  <c r="E1355" i="1"/>
  <c r="R1354" i="1"/>
  <c r="E1354" i="1"/>
  <c r="R1353" i="1"/>
  <c r="E1353" i="1"/>
  <c r="R1352" i="1"/>
  <c r="E1352" i="1"/>
  <c r="R1351" i="1"/>
  <c r="E1351" i="1"/>
  <c r="R1350" i="1"/>
  <c r="E1350" i="1"/>
  <c r="R1349" i="1"/>
  <c r="E1349" i="1"/>
  <c r="R1348" i="1"/>
  <c r="E1348" i="1"/>
  <c r="R1347" i="1"/>
  <c r="E1347" i="1"/>
  <c r="R1346" i="1"/>
  <c r="E1346" i="1"/>
  <c r="R1345" i="1"/>
  <c r="E1345" i="1"/>
  <c r="R1344" i="1"/>
  <c r="E1344" i="1"/>
  <c r="R1343" i="1"/>
  <c r="E1343" i="1"/>
  <c r="R1342" i="1"/>
  <c r="E1342" i="1"/>
  <c r="R1341" i="1"/>
  <c r="E1341" i="1"/>
  <c r="R1340" i="1"/>
  <c r="E1340" i="1"/>
  <c r="R1339" i="1"/>
  <c r="E1339" i="1"/>
  <c r="R1338" i="1"/>
  <c r="E1338" i="1"/>
  <c r="R1337" i="1"/>
  <c r="E1337" i="1"/>
  <c r="R1336" i="1"/>
  <c r="E1336" i="1"/>
  <c r="R1335" i="1"/>
  <c r="E1335" i="1"/>
  <c r="R1334" i="1"/>
  <c r="E1334" i="1"/>
  <c r="R1333" i="1"/>
  <c r="E1333" i="1"/>
  <c r="R1332" i="1"/>
  <c r="E1332" i="1"/>
  <c r="R1331" i="1"/>
  <c r="E1331" i="1"/>
  <c r="R1330" i="1"/>
  <c r="E1330" i="1"/>
  <c r="R1329" i="1"/>
  <c r="E1329" i="1"/>
  <c r="R1328" i="1"/>
  <c r="E1328" i="1"/>
  <c r="R1327" i="1"/>
  <c r="E1327" i="1"/>
  <c r="R1326" i="1"/>
  <c r="E1326" i="1"/>
  <c r="R1325" i="1"/>
  <c r="E1325" i="1"/>
  <c r="R1324" i="1"/>
  <c r="E1324" i="1"/>
  <c r="R1323" i="1"/>
  <c r="E1323" i="1"/>
  <c r="R1322" i="1"/>
  <c r="E1322" i="1"/>
  <c r="R1321" i="1"/>
  <c r="E1321" i="1"/>
  <c r="R1320" i="1"/>
  <c r="E1320" i="1"/>
  <c r="R1319" i="1"/>
  <c r="E1319" i="1"/>
  <c r="R1318" i="1"/>
  <c r="E1318" i="1"/>
  <c r="R1317" i="1"/>
  <c r="E1317" i="1"/>
  <c r="R1316" i="1"/>
  <c r="E1316" i="1"/>
  <c r="R1315" i="1"/>
  <c r="E1315" i="1"/>
  <c r="R1314" i="1"/>
  <c r="E1314" i="1"/>
  <c r="R1313" i="1"/>
  <c r="E1313" i="1"/>
  <c r="R1312" i="1"/>
  <c r="E1312" i="1"/>
  <c r="R1311" i="1"/>
  <c r="E1311" i="1"/>
  <c r="R1310" i="1"/>
  <c r="E1310" i="1"/>
  <c r="R1309" i="1"/>
  <c r="E1309" i="1"/>
  <c r="R1308" i="1"/>
  <c r="E1308" i="1"/>
  <c r="R1307" i="1"/>
  <c r="E1307" i="1"/>
  <c r="R1306" i="1"/>
  <c r="E1306" i="1"/>
  <c r="R1305" i="1"/>
  <c r="E1305" i="1"/>
  <c r="R1304" i="1"/>
  <c r="E1304" i="1"/>
  <c r="R1303" i="1"/>
  <c r="E1303" i="1"/>
  <c r="R1302" i="1"/>
  <c r="E1302" i="1"/>
  <c r="R1301" i="1"/>
  <c r="E1301" i="1"/>
  <c r="R1300" i="1"/>
  <c r="E1300" i="1"/>
  <c r="R1299" i="1"/>
  <c r="E1299" i="1"/>
  <c r="R1298" i="1"/>
  <c r="E1298" i="1"/>
  <c r="R1297" i="1"/>
  <c r="E1297" i="1"/>
  <c r="R1296" i="1"/>
  <c r="E1296" i="1"/>
  <c r="R1295" i="1"/>
  <c r="E1295" i="1"/>
  <c r="R1294" i="1"/>
  <c r="E1294" i="1"/>
  <c r="R1293" i="1"/>
  <c r="E1293" i="1"/>
  <c r="R1292" i="1"/>
  <c r="E1292" i="1"/>
  <c r="R1291" i="1"/>
  <c r="E1291" i="1"/>
  <c r="R1290" i="1"/>
  <c r="E1290" i="1"/>
  <c r="R1289" i="1"/>
  <c r="E1289" i="1"/>
  <c r="R1288" i="1"/>
  <c r="E1288" i="1"/>
  <c r="R1287" i="1"/>
  <c r="E1287" i="1"/>
  <c r="R1286" i="1"/>
  <c r="E1286" i="1"/>
  <c r="R1285" i="1"/>
  <c r="E1285" i="1"/>
  <c r="R1284" i="1"/>
  <c r="E1284" i="1"/>
  <c r="R1283" i="1"/>
  <c r="E1283" i="1"/>
  <c r="R1282" i="1"/>
  <c r="E1282" i="1"/>
  <c r="R1281" i="1"/>
  <c r="E1281" i="1"/>
  <c r="R1280" i="1"/>
  <c r="E1280" i="1"/>
  <c r="R1279" i="1"/>
  <c r="E1279" i="1"/>
  <c r="R1278" i="1"/>
  <c r="E1278" i="1"/>
  <c r="R1277" i="1"/>
  <c r="E1277" i="1"/>
  <c r="R1276" i="1"/>
  <c r="E1276" i="1"/>
  <c r="R1275" i="1"/>
  <c r="E1275" i="1"/>
  <c r="R1274" i="1"/>
  <c r="E1274" i="1"/>
  <c r="R1273" i="1"/>
  <c r="E1273" i="1"/>
  <c r="R1272" i="1"/>
  <c r="E1272" i="1"/>
  <c r="R1271" i="1"/>
  <c r="E1271" i="1"/>
  <c r="R1270" i="1"/>
  <c r="E1270" i="1"/>
  <c r="R1269" i="1"/>
  <c r="E1269" i="1"/>
  <c r="R1268" i="1"/>
  <c r="E1268" i="1"/>
  <c r="R1267" i="1"/>
  <c r="E1267" i="1"/>
  <c r="R1266" i="1"/>
  <c r="E1266" i="1"/>
  <c r="R1265" i="1"/>
  <c r="E1265" i="1"/>
  <c r="R1264" i="1"/>
  <c r="E1264" i="1"/>
  <c r="R1263" i="1"/>
  <c r="E1263" i="1"/>
  <c r="R1262" i="1"/>
  <c r="E1262" i="1"/>
  <c r="R1261" i="1"/>
  <c r="E1261" i="1"/>
  <c r="R1260" i="1"/>
  <c r="E1260" i="1"/>
  <c r="R1259" i="1"/>
  <c r="E1259" i="1"/>
  <c r="R1258" i="1"/>
  <c r="E1258" i="1"/>
  <c r="R1257" i="1"/>
  <c r="E1257" i="1"/>
  <c r="R1256" i="1"/>
  <c r="E1256" i="1"/>
  <c r="R1255" i="1"/>
  <c r="E1255" i="1"/>
  <c r="R1254" i="1"/>
  <c r="E1254" i="1"/>
  <c r="R1253" i="1"/>
  <c r="E1253" i="1"/>
  <c r="R1252" i="1"/>
  <c r="E1252" i="1"/>
  <c r="R1251" i="1"/>
  <c r="E1251" i="1"/>
  <c r="R1250" i="1"/>
  <c r="E1250" i="1"/>
  <c r="R1249" i="1"/>
  <c r="E1249" i="1"/>
  <c r="R1248" i="1"/>
  <c r="E1248" i="1"/>
  <c r="R1247" i="1"/>
  <c r="E1247" i="1"/>
  <c r="R1246" i="1"/>
  <c r="E1246" i="1"/>
  <c r="R1245" i="1"/>
  <c r="E1245" i="1"/>
  <c r="R1244" i="1"/>
  <c r="E1244" i="1"/>
  <c r="R1243" i="1"/>
  <c r="E1243" i="1"/>
  <c r="R1242" i="1"/>
  <c r="E1242" i="1"/>
  <c r="R1241" i="1"/>
  <c r="E1241" i="1"/>
  <c r="R1240" i="1"/>
  <c r="E1240" i="1"/>
  <c r="R1239" i="1"/>
  <c r="E1239" i="1"/>
  <c r="R1238" i="1"/>
  <c r="E1238" i="1"/>
  <c r="R1237" i="1"/>
  <c r="E1237" i="1"/>
  <c r="R1236" i="1"/>
  <c r="E1236" i="1"/>
  <c r="R1235" i="1"/>
  <c r="E1235" i="1"/>
  <c r="R1234" i="1"/>
  <c r="E1234" i="1"/>
  <c r="R1233" i="1"/>
  <c r="E1233" i="1"/>
  <c r="R1232" i="1"/>
  <c r="E1232" i="1"/>
  <c r="R1231" i="1"/>
  <c r="E1231" i="1"/>
  <c r="R1230" i="1"/>
  <c r="E1230" i="1"/>
  <c r="R1229" i="1"/>
  <c r="E1229" i="1"/>
  <c r="R1228" i="1"/>
  <c r="E1228" i="1"/>
  <c r="R1227" i="1"/>
  <c r="E1227" i="1"/>
  <c r="R1226" i="1"/>
  <c r="E1226" i="1"/>
  <c r="R1225" i="1"/>
  <c r="E1225" i="1"/>
  <c r="R1224" i="1"/>
  <c r="E1224" i="1"/>
  <c r="R1223" i="1"/>
  <c r="E1223" i="1"/>
  <c r="R1222" i="1"/>
  <c r="E1222" i="1"/>
  <c r="R1221" i="1"/>
  <c r="E1221" i="1"/>
  <c r="R1220" i="1"/>
  <c r="E1220" i="1"/>
  <c r="R1219" i="1"/>
  <c r="E1219" i="1"/>
  <c r="R1218" i="1"/>
  <c r="E1218" i="1"/>
  <c r="R1217" i="1"/>
  <c r="E1217" i="1"/>
  <c r="R1216" i="1"/>
  <c r="E1216" i="1"/>
  <c r="R1215" i="1"/>
  <c r="E1215" i="1"/>
  <c r="R1214" i="1"/>
  <c r="E1214" i="1"/>
  <c r="R1213" i="1"/>
  <c r="E1213" i="1"/>
  <c r="R1212" i="1"/>
  <c r="E1212" i="1"/>
  <c r="R1211" i="1"/>
  <c r="E1211" i="1"/>
  <c r="R1210" i="1"/>
  <c r="E1210" i="1"/>
  <c r="R1209" i="1"/>
  <c r="E1209" i="1"/>
  <c r="R1208" i="1"/>
  <c r="E1208" i="1"/>
  <c r="R1207" i="1"/>
  <c r="E1207" i="1"/>
  <c r="R1206" i="1"/>
  <c r="E1206" i="1"/>
  <c r="R1205" i="1"/>
  <c r="E1205" i="1"/>
  <c r="R1204" i="1"/>
  <c r="E1204" i="1"/>
  <c r="R1203" i="1"/>
  <c r="E1203" i="1"/>
  <c r="R1202" i="1"/>
  <c r="E1202" i="1"/>
  <c r="R1201" i="1"/>
  <c r="E1201" i="1"/>
  <c r="R1200" i="1"/>
  <c r="E1200" i="1"/>
  <c r="R1199" i="1"/>
  <c r="E1199" i="1"/>
  <c r="R1198" i="1"/>
  <c r="E1198" i="1"/>
  <c r="R1197" i="1"/>
  <c r="E1197" i="1"/>
  <c r="R1196" i="1"/>
  <c r="E1196" i="1"/>
  <c r="R1195" i="1"/>
  <c r="E1195" i="1"/>
  <c r="R1194" i="1"/>
  <c r="E1194" i="1"/>
  <c r="R1193" i="1"/>
  <c r="E1193" i="1"/>
  <c r="R1192" i="1"/>
  <c r="E1192" i="1"/>
  <c r="R1191" i="1"/>
  <c r="E1191" i="1"/>
  <c r="R1190" i="1"/>
  <c r="E1190" i="1"/>
  <c r="R1189" i="1"/>
  <c r="E1189" i="1"/>
  <c r="R1188" i="1"/>
  <c r="E1188" i="1"/>
  <c r="R1187" i="1"/>
  <c r="E1187" i="1"/>
  <c r="R1186" i="1"/>
  <c r="E1186" i="1"/>
  <c r="R1185" i="1"/>
  <c r="E1185" i="1"/>
  <c r="R1184" i="1"/>
  <c r="E1184" i="1"/>
  <c r="R1183" i="1"/>
  <c r="E1183" i="1"/>
  <c r="R1182" i="1"/>
  <c r="E1182" i="1"/>
  <c r="R1181" i="1"/>
  <c r="E1181" i="1"/>
  <c r="R1180" i="1"/>
  <c r="E1180" i="1"/>
  <c r="R1179" i="1"/>
  <c r="E1179" i="1"/>
  <c r="R1178" i="1"/>
  <c r="E1178" i="1"/>
  <c r="R1177" i="1"/>
  <c r="E1177" i="1"/>
  <c r="R1176" i="1"/>
  <c r="E1176" i="1"/>
  <c r="R1175" i="1"/>
  <c r="E1175" i="1"/>
  <c r="R1174" i="1"/>
  <c r="E1174" i="1"/>
  <c r="R1173" i="1"/>
  <c r="E1173" i="1"/>
  <c r="R1172" i="1"/>
  <c r="E1172" i="1"/>
  <c r="R1171" i="1"/>
  <c r="E1171" i="1"/>
  <c r="R1170" i="1"/>
  <c r="E1170" i="1"/>
  <c r="R1169" i="1"/>
  <c r="E1169" i="1"/>
  <c r="R1168" i="1"/>
  <c r="E1168" i="1"/>
  <c r="R1167" i="1"/>
  <c r="E1167" i="1"/>
  <c r="R1166" i="1"/>
  <c r="E1166" i="1"/>
  <c r="R1165" i="1"/>
  <c r="E1165" i="1"/>
  <c r="R1164" i="1"/>
  <c r="E1164" i="1"/>
  <c r="R1163" i="1"/>
  <c r="E1163" i="1"/>
  <c r="R1162" i="1"/>
  <c r="E1162" i="1"/>
  <c r="R1161" i="1"/>
  <c r="E1161" i="1"/>
  <c r="R1160" i="1"/>
  <c r="E1160" i="1"/>
  <c r="R1159" i="1"/>
  <c r="E1159" i="1"/>
  <c r="R1158" i="1"/>
  <c r="E1158" i="1"/>
  <c r="R1157" i="1"/>
  <c r="E1157" i="1"/>
  <c r="R1156" i="1"/>
  <c r="E1156" i="1"/>
  <c r="R1155" i="1"/>
  <c r="E1155" i="1"/>
  <c r="R1154" i="1"/>
  <c r="E1154" i="1"/>
  <c r="R1153" i="1"/>
  <c r="E1153" i="1"/>
  <c r="R1152" i="1"/>
  <c r="E1152" i="1"/>
  <c r="R1151" i="1"/>
  <c r="E1151" i="1"/>
  <c r="R1150" i="1"/>
  <c r="E1150" i="1"/>
  <c r="R1149" i="1"/>
  <c r="E1149" i="1"/>
  <c r="R1148" i="1"/>
  <c r="E1148" i="1"/>
  <c r="R1147" i="1"/>
  <c r="E1147" i="1"/>
  <c r="R1146" i="1"/>
  <c r="E1146" i="1"/>
  <c r="R1145" i="1"/>
  <c r="E1145" i="1"/>
  <c r="R1144" i="1"/>
  <c r="E1144" i="1"/>
  <c r="R1143" i="1"/>
  <c r="E1143" i="1"/>
  <c r="R1142" i="1"/>
  <c r="E1142" i="1"/>
  <c r="R1141" i="1"/>
  <c r="E1141" i="1"/>
  <c r="R1140" i="1"/>
  <c r="E1140" i="1"/>
  <c r="R1139" i="1"/>
  <c r="E1139" i="1"/>
  <c r="R1138" i="1"/>
  <c r="E1138" i="1"/>
  <c r="R1137" i="1"/>
  <c r="E1137" i="1"/>
  <c r="R1136" i="1"/>
  <c r="E1136" i="1"/>
  <c r="R1135" i="1"/>
  <c r="E1135" i="1"/>
  <c r="R1134" i="1"/>
  <c r="E1134" i="1"/>
  <c r="R1133" i="1"/>
  <c r="E1133" i="1"/>
  <c r="R1132" i="1"/>
  <c r="E1132" i="1"/>
  <c r="R1131" i="1"/>
  <c r="E1131" i="1"/>
  <c r="R1130" i="1"/>
  <c r="E1130" i="1"/>
  <c r="R1129" i="1"/>
  <c r="E1129" i="1"/>
  <c r="R1128" i="1"/>
  <c r="E1128" i="1"/>
  <c r="R1127" i="1"/>
  <c r="E1127" i="1"/>
  <c r="R1126" i="1"/>
  <c r="E1126" i="1"/>
  <c r="R1125" i="1"/>
  <c r="E1125" i="1"/>
  <c r="R1124" i="1"/>
  <c r="E1124" i="1"/>
  <c r="R1123" i="1"/>
  <c r="E1123" i="1"/>
  <c r="R1122" i="1"/>
  <c r="E1122" i="1"/>
  <c r="R1121" i="1"/>
  <c r="E1121" i="1"/>
  <c r="R1120" i="1"/>
  <c r="E1120" i="1"/>
  <c r="R1119" i="1"/>
  <c r="E1119" i="1"/>
  <c r="R1118" i="1"/>
  <c r="E1118" i="1"/>
  <c r="R1117" i="1"/>
  <c r="E1117" i="1"/>
  <c r="R1116" i="1"/>
  <c r="E1116" i="1"/>
  <c r="R1115" i="1"/>
  <c r="E1115" i="1"/>
  <c r="R1114" i="1"/>
  <c r="E1114" i="1"/>
  <c r="R1113" i="1"/>
  <c r="E1113" i="1"/>
  <c r="R1112" i="1"/>
  <c r="E1112" i="1"/>
  <c r="R1111" i="1"/>
  <c r="E1111" i="1"/>
  <c r="R1110" i="1"/>
  <c r="E1110" i="1"/>
  <c r="R1109" i="1"/>
  <c r="E1109" i="1"/>
  <c r="R1108" i="1"/>
  <c r="E1108" i="1"/>
  <c r="R1107" i="1"/>
  <c r="E1107" i="1"/>
  <c r="R1106" i="1"/>
  <c r="E1106" i="1"/>
  <c r="R1105" i="1"/>
  <c r="E1105" i="1"/>
  <c r="R1104" i="1"/>
  <c r="E1104" i="1"/>
  <c r="R1103" i="1"/>
  <c r="E1103" i="1"/>
  <c r="R1102" i="1"/>
  <c r="E1102" i="1"/>
  <c r="R1101" i="1"/>
  <c r="E1101" i="1"/>
  <c r="R1100" i="1"/>
  <c r="E1100" i="1"/>
  <c r="R1099" i="1"/>
  <c r="E1099" i="1"/>
  <c r="R1098" i="1"/>
  <c r="E1098" i="1"/>
  <c r="R1097" i="1"/>
  <c r="E1097" i="1"/>
  <c r="R1096" i="1"/>
  <c r="E1096" i="1"/>
  <c r="R1095" i="1"/>
  <c r="E1095" i="1"/>
  <c r="R1094" i="1"/>
  <c r="E1094" i="1"/>
  <c r="R1093" i="1"/>
  <c r="E1093" i="1"/>
  <c r="R1092" i="1"/>
  <c r="E1092" i="1"/>
  <c r="R1091" i="1"/>
  <c r="E1091" i="1"/>
  <c r="R1090" i="1"/>
  <c r="E1090" i="1"/>
  <c r="R1089" i="1"/>
  <c r="E1089" i="1"/>
  <c r="R1088" i="1"/>
  <c r="E1088" i="1"/>
  <c r="R1087" i="1"/>
  <c r="E1087" i="1"/>
  <c r="R1086" i="1"/>
  <c r="E1086" i="1"/>
  <c r="R1085" i="1"/>
  <c r="E1085" i="1"/>
  <c r="R1084" i="1"/>
  <c r="E1084" i="1"/>
  <c r="R1083" i="1"/>
  <c r="E1083" i="1"/>
  <c r="R1082" i="1"/>
  <c r="E1082" i="1"/>
  <c r="R1081" i="1"/>
  <c r="E1081" i="1"/>
  <c r="R1080" i="1"/>
  <c r="E1080" i="1"/>
  <c r="R1079" i="1"/>
  <c r="E1079" i="1"/>
  <c r="R1078" i="1"/>
  <c r="E1078" i="1"/>
  <c r="R1077" i="1"/>
  <c r="E1077" i="1"/>
  <c r="R1076" i="1"/>
  <c r="E1076" i="1"/>
  <c r="R1075" i="1"/>
  <c r="E1075" i="1"/>
  <c r="R1074" i="1"/>
  <c r="E1074" i="1"/>
  <c r="R1073" i="1"/>
  <c r="E1073" i="1"/>
  <c r="R1072" i="1"/>
  <c r="E1072" i="1"/>
  <c r="R1071" i="1"/>
  <c r="E1071" i="1"/>
  <c r="R1070" i="1"/>
  <c r="E1070" i="1"/>
  <c r="R1069" i="1"/>
  <c r="E1069" i="1"/>
  <c r="R1068" i="1"/>
  <c r="E1068" i="1"/>
  <c r="R1067" i="1"/>
  <c r="E1067" i="1"/>
  <c r="R1066" i="1"/>
  <c r="E1066" i="1"/>
  <c r="R1065" i="1"/>
  <c r="E1065" i="1"/>
  <c r="R1064" i="1"/>
  <c r="E1064" i="1"/>
  <c r="R1063" i="1"/>
  <c r="E1063" i="1"/>
  <c r="R1062" i="1"/>
  <c r="E1062" i="1"/>
  <c r="R1061" i="1"/>
  <c r="E1061" i="1"/>
  <c r="R1060" i="1"/>
  <c r="E1060" i="1"/>
  <c r="R1059" i="1"/>
  <c r="E1059" i="1"/>
  <c r="R1058" i="1"/>
  <c r="E1058" i="1"/>
  <c r="R1057" i="1"/>
  <c r="E1057" i="1"/>
  <c r="R1056" i="1"/>
  <c r="E1056" i="1"/>
  <c r="R1055" i="1"/>
  <c r="E1055" i="1"/>
  <c r="R1054" i="1"/>
  <c r="E1054" i="1"/>
  <c r="R1053" i="1"/>
  <c r="E1053" i="1"/>
  <c r="R1052" i="1"/>
  <c r="E1052" i="1"/>
  <c r="R1051" i="1"/>
  <c r="E1051" i="1"/>
  <c r="R1050" i="1"/>
  <c r="E1050" i="1"/>
  <c r="R1049" i="1"/>
  <c r="E1049" i="1"/>
  <c r="R1048" i="1"/>
  <c r="E1048" i="1"/>
  <c r="R1047" i="1"/>
  <c r="E1047" i="1"/>
  <c r="R1046" i="1"/>
  <c r="E1046" i="1"/>
  <c r="R1045" i="1"/>
  <c r="E1045" i="1"/>
  <c r="R1044" i="1"/>
  <c r="E1044" i="1"/>
  <c r="R1043" i="1"/>
  <c r="E1043" i="1"/>
  <c r="R1042" i="1"/>
  <c r="E1042" i="1"/>
  <c r="R1041" i="1"/>
  <c r="E1041" i="1"/>
  <c r="R1040" i="1"/>
  <c r="E1040" i="1"/>
  <c r="R1039" i="1"/>
  <c r="E1039" i="1"/>
  <c r="R1038" i="1"/>
  <c r="E1038" i="1"/>
  <c r="R1037" i="1"/>
  <c r="E1037" i="1"/>
  <c r="R1036" i="1"/>
  <c r="E1036" i="1"/>
  <c r="R1035" i="1"/>
  <c r="E1035" i="1"/>
  <c r="R1034" i="1"/>
  <c r="E1034" i="1"/>
  <c r="R1033" i="1"/>
  <c r="E1033" i="1"/>
  <c r="R1032" i="1"/>
  <c r="E1032" i="1"/>
  <c r="R1031" i="1"/>
  <c r="E1031" i="1"/>
  <c r="R1030" i="1"/>
  <c r="E1030" i="1"/>
  <c r="R1029" i="1"/>
  <c r="E1029" i="1"/>
  <c r="R1028" i="1"/>
  <c r="E1028" i="1"/>
  <c r="R1027" i="1"/>
  <c r="E1027" i="1"/>
  <c r="R1026" i="1"/>
  <c r="E1026" i="1"/>
  <c r="R1025" i="1"/>
  <c r="E1025" i="1"/>
  <c r="R1024" i="1"/>
  <c r="E1024" i="1"/>
  <c r="R1023" i="1"/>
  <c r="E1023" i="1"/>
  <c r="R1022" i="1"/>
  <c r="E1022" i="1"/>
  <c r="R1021" i="1"/>
  <c r="E1021" i="1"/>
  <c r="R1020" i="1"/>
  <c r="E1020" i="1"/>
  <c r="R1019" i="1"/>
  <c r="E1019" i="1"/>
  <c r="R1018" i="1"/>
  <c r="E1018" i="1"/>
  <c r="R1017" i="1"/>
  <c r="E1017" i="1"/>
  <c r="R1016" i="1"/>
  <c r="E1016" i="1"/>
  <c r="R1015" i="1"/>
  <c r="E1015" i="1"/>
  <c r="R1014" i="1"/>
  <c r="E1014" i="1"/>
  <c r="R1013" i="1"/>
  <c r="E1013" i="1"/>
  <c r="R1012" i="1"/>
  <c r="E1012" i="1"/>
  <c r="R1011" i="1"/>
  <c r="E1011" i="1"/>
  <c r="R1010" i="1"/>
  <c r="E1010" i="1"/>
  <c r="R1009" i="1"/>
  <c r="E1009" i="1"/>
  <c r="R1008" i="1"/>
  <c r="E1008" i="1"/>
  <c r="R1007" i="1"/>
  <c r="E1007" i="1"/>
  <c r="R1006" i="1"/>
  <c r="E1006" i="1"/>
  <c r="R1005" i="1"/>
  <c r="E1005" i="1"/>
  <c r="R1004" i="1"/>
  <c r="E1004" i="1"/>
  <c r="R1003" i="1"/>
  <c r="E1003" i="1"/>
  <c r="R1002" i="1"/>
  <c r="E1002" i="1"/>
  <c r="R1001" i="1"/>
  <c r="E1001" i="1"/>
  <c r="R1000" i="1"/>
  <c r="E1000" i="1"/>
  <c r="R999" i="1"/>
  <c r="E999" i="1"/>
  <c r="R998" i="1"/>
  <c r="E998" i="1"/>
  <c r="R997" i="1"/>
  <c r="E997" i="1"/>
  <c r="R996" i="1"/>
  <c r="E996" i="1"/>
  <c r="R995" i="1"/>
  <c r="E995" i="1"/>
  <c r="R994" i="1"/>
  <c r="E994" i="1"/>
  <c r="R993" i="1"/>
  <c r="E993" i="1"/>
  <c r="R992" i="1"/>
  <c r="E992" i="1"/>
  <c r="R991" i="1"/>
  <c r="E991" i="1"/>
  <c r="R990" i="1"/>
  <c r="E990" i="1"/>
  <c r="R989" i="1"/>
  <c r="E989" i="1"/>
  <c r="R988" i="1"/>
  <c r="E988" i="1"/>
  <c r="R987" i="1"/>
  <c r="E987" i="1"/>
  <c r="R986" i="1"/>
  <c r="E986" i="1"/>
  <c r="R985" i="1"/>
  <c r="E985" i="1"/>
  <c r="R984" i="1"/>
  <c r="E984" i="1"/>
  <c r="R983" i="1"/>
  <c r="E983" i="1"/>
  <c r="R982" i="1"/>
  <c r="E982" i="1"/>
  <c r="R981" i="1"/>
  <c r="E981" i="1"/>
  <c r="R980" i="1"/>
  <c r="E980" i="1"/>
  <c r="R979" i="1"/>
  <c r="E979" i="1"/>
  <c r="R978" i="1"/>
  <c r="E978" i="1"/>
  <c r="R977" i="1"/>
  <c r="E977" i="1"/>
  <c r="R976" i="1"/>
  <c r="E976" i="1"/>
  <c r="R975" i="1"/>
  <c r="E975" i="1"/>
  <c r="R974" i="1"/>
  <c r="E974" i="1"/>
  <c r="R973" i="1"/>
  <c r="E973" i="1"/>
  <c r="R972" i="1"/>
  <c r="E972" i="1"/>
  <c r="R971" i="1"/>
  <c r="E971" i="1"/>
  <c r="R970" i="1"/>
  <c r="E970" i="1"/>
  <c r="R969" i="1"/>
  <c r="E969" i="1"/>
  <c r="R968" i="1"/>
  <c r="E968" i="1"/>
  <c r="R967" i="1"/>
  <c r="E967" i="1"/>
  <c r="R966" i="1"/>
  <c r="E966" i="1"/>
  <c r="R965" i="1"/>
  <c r="E965" i="1"/>
  <c r="R964" i="1"/>
  <c r="E964" i="1"/>
  <c r="R963" i="1"/>
  <c r="E963" i="1"/>
  <c r="R962" i="1"/>
  <c r="E962" i="1"/>
  <c r="R961" i="1"/>
  <c r="E961" i="1"/>
  <c r="R960" i="1"/>
  <c r="E960" i="1"/>
  <c r="R959" i="1"/>
  <c r="E959" i="1"/>
  <c r="R958" i="1"/>
  <c r="E958" i="1"/>
  <c r="R957" i="1"/>
  <c r="E957" i="1"/>
  <c r="R956" i="1"/>
  <c r="E956" i="1"/>
  <c r="R955" i="1"/>
  <c r="E955" i="1"/>
  <c r="R954" i="1"/>
  <c r="E954" i="1"/>
  <c r="R953" i="1"/>
  <c r="E953" i="1"/>
  <c r="R952" i="1"/>
  <c r="E952" i="1"/>
  <c r="R951" i="1"/>
  <c r="E951" i="1"/>
  <c r="R950" i="1"/>
  <c r="E950" i="1"/>
  <c r="R949" i="1"/>
  <c r="E949" i="1"/>
  <c r="R948" i="1"/>
  <c r="E948" i="1"/>
  <c r="R947" i="1"/>
  <c r="E947" i="1"/>
  <c r="R946" i="1"/>
  <c r="E946" i="1"/>
  <c r="R945" i="1"/>
  <c r="E945" i="1"/>
  <c r="R944" i="1"/>
  <c r="E944" i="1"/>
  <c r="R943" i="1"/>
  <c r="E943" i="1"/>
  <c r="R942" i="1"/>
  <c r="E942" i="1"/>
  <c r="R941" i="1"/>
  <c r="E941" i="1"/>
  <c r="R940" i="1"/>
  <c r="E940" i="1"/>
  <c r="R939" i="1"/>
  <c r="E939" i="1"/>
  <c r="R938" i="1"/>
  <c r="E938" i="1"/>
  <c r="R937" i="1"/>
  <c r="E937" i="1"/>
  <c r="R936" i="1"/>
  <c r="E936" i="1"/>
  <c r="R935" i="1"/>
  <c r="E935" i="1"/>
  <c r="R934" i="1"/>
  <c r="E934" i="1"/>
  <c r="R933" i="1"/>
  <c r="E933" i="1"/>
  <c r="R932" i="1"/>
  <c r="E932" i="1"/>
  <c r="R931" i="1"/>
  <c r="E931" i="1"/>
  <c r="R930" i="1"/>
  <c r="E930" i="1"/>
  <c r="R929" i="1"/>
  <c r="E929" i="1"/>
  <c r="R928" i="1"/>
  <c r="E928" i="1"/>
  <c r="R927" i="1"/>
  <c r="E927" i="1"/>
  <c r="R926" i="1"/>
  <c r="E926" i="1"/>
  <c r="R925" i="1"/>
  <c r="E925" i="1"/>
  <c r="R924" i="1"/>
  <c r="E924" i="1"/>
  <c r="R923" i="1"/>
  <c r="E923" i="1"/>
  <c r="R922" i="1"/>
  <c r="E922" i="1"/>
  <c r="R921" i="1"/>
  <c r="E921" i="1"/>
  <c r="R920" i="1"/>
  <c r="E920" i="1"/>
  <c r="R919" i="1"/>
  <c r="E919" i="1"/>
  <c r="R918" i="1"/>
  <c r="E918" i="1"/>
  <c r="R917" i="1"/>
  <c r="E917" i="1"/>
  <c r="R916" i="1"/>
  <c r="E916" i="1"/>
  <c r="R915" i="1"/>
  <c r="E915" i="1"/>
  <c r="R914" i="1"/>
  <c r="E914" i="1"/>
  <c r="R913" i="1"/>
  <c r="E913" i="1"/>
  <c r="R912" i="1"/>
  <c r="E912" i="1"/>
  <c r="R911" i="1"/>
  <c r="E911" i="1"/>
  <c r="R910" i="1"/>
  <c r="E910" i="1"/>
  <c r="R909" i="1"/>
  <c r="E909" i="1"/>
  <c r="R908" i="1"/>
  <c r="E908" i="1"/>
  <c r="R907" i="1"/>
  <c r="E907" i="1"/>
  <c r="R906" i="1"/>
  <c r="E906" i="1"/>
  <c r="R905" i="1"/>
  <c r="E905" i="1"/>
  <c r="R904" i="1"/>
  <c r="E904" i="1"/>
  <c r="R903" i="1"/>
  <c r="E903" i="1"/>
  <c r="R902" i="1"/>
  <c r="E902" i="1"/>
  <c r="R901" i="1"/>
  <c r="E901" i="1"/>
  <c r="R900" i="1"/>
  <c r="E900" i="1"/>
  <c r="R899" i="1"/>
  <c r="E899" i="1"/>
  <c r="R898" i="1"/>
  <c r="E898" i="1"/>
  <c r="R897" i="1"/>
  <c r="E897" i="1"/>
  <c r="R896" i="1"/>
  <c r="E896" i="1"/>
  <c r="R895" i="1"/>
  <c r="E895" i="1"/>
  <c r="R894" i="1"/>
  <c r="E894" i="1"/>
  <c r="R893" i="1"/>
  <c r="E893" i="1"/>
  <c r="R892" i="1"/>
  <c r="E892" i="1"/>
  <c r="R891" i="1"/>
  <c r="E891" i="1"/>
  <c r="R890" i="1"/>
  <c r="E890" i="1"/>
  <c r="R889" i="1"/>
  <c r="E889" i="1"/>
  <c r="R888" i="1"/>
  <c r="E888" i="1"/>
  <c r="R887" i="1"/>
  <c r="E887" i="1"/>
  <c r="R886" i="1"/>
  <c r="E886" i="1"/>
  <c r="R885" i="1"/>
  <c r="E885" i="1"/>
  <c r="R884" i="1"/>
  <c r="E884" i="1"/>
  <c r="R883" i="1"/>
  <c r="E883" i="1"/>
  <c r="R882" i="1"/>
  <c r="E882" i="1"/>
  <c r="R881" i="1"/>
  <c r="E881" i="1"/>
  <c r="R880" i="1"/>
  <c r="E880" i="1"/>
  <c r="R879" i="1"/>
  <c r="E879" i="1"/>
  <c r="R878" i="1"/>
  <c r="E878" i="1"/>
  <c r="R877" i="1"/>
  <c r="E877" i="1"/>
  <c r="R876" i="1"/>
  <c r="E876" i="1"/>
  <c r="R875" i="1"/>
  <c r="E875" i="1"/>
  <c r="R874" i="1"/>
  <c r="E874" i="1"/>
  <c r="R873" i="1"/>
  <c r="E873" i="1"/>
  <c r="R872" i="1"/>
  <c r="E872" i="1"/>
  <c r="R871" i="1"/>
  <c r="E871" i="1"/>
  <c r="R870" i="1"/>
  <c r="E870" i="1"/>
  <c r="R869" i="1"/>
  <c r="E869" i="1"/>
  <c r="R868" i="1"/>
  <c r="E868" i="1"/>
  <c r="R867" i="1"/>
  <c r="E867" i="1"/>
  <c r="R866" i="1"/>
  <c r="E866" i="1"/>
  <c r="R865" i="1"/>
  <c r="E865" i="1"/>
  <c r="R864" i="1"/>
  <c r="E864" i="1"/>
  <c r="R863" i="1"/>
  <c r="E863" i="1"/>
  <c r="R862" i="1"/>
  <c r="E862" i="1"/>
  <c r="R861" i="1"/>
  <c r="E861" i="1"/>
  <c r="R860" i="1"/>
  <c r="E860" i="1"/>
  <c r="R859" i="1"/>
  <c r="E859" i="1"/>
  <c r="R858" i="1"/>
  <c r="E858" i="1"/>
  <c r="R857" i="1"/>
  <c r="E857" i="1"/>
  <c r="R856" i="1"/>
  <c r="E856" i="1"/>
  <c r="R855" i="1"/>
  <c r="E855" i="1"/>
  <c r="R854" i="1"/>
  <c r="E854" i="1"/>
  <c r="R853" i="1"/>
  <c r="E853" i="1"/>
  <c r="R852" i="1"/>
  <c r="E852" i="1"/>
  <c r="R851" i="1"/>
  <c r="E851" i="1"/>
  <c r="R850" i="1"/>
  <c r="E850" i="1"/>
  <c r="R849" i="1"/>
  <c r="E849" i="1"/>
  <c r="R848" i="1"/>
  <c r="E848" i="1"/>
  <c r="R847" i="1"/>
  <c r="E847" i="1"/>
  <c r="R846" i="1"/>
  <c r="E846" i="1"/>
  <c r="R845" i="1"/>
  <c r="E845" i="1"/>
  <c r="R844" i="1"/>
  <c r="E844" i="1"/>
  <c r="R843" i="1"/>
  <c r="E843" i="1"/>
  <c r="R842" i="1"/>
  <c r="E842" i="1"/>
  <c r="R841" i="1"/>
  <c r="E841" i="1"/>
  <c r="R840" i="1"/>
  <c r="E840" i="1"/>
  <c r="R839" i="1"/>
  <c r="E839" i="1"/>
  <c r="R838" i="1"/>
  <c r="E838" i="1"/>
  <c r="R837" i="1"/>
  <c r="E837" i="1"/>
  <c r="R836" i="1"/>
  <c r="E836" i="1"/>
  <c r="R835" i="1"/>
  <c r="E835" i="1"/>
  <c r="R834" i="1"/>
  <c r="E834" i="1"/>
  <c r="R833" i="1"/>
  <c r="E833" i="1"/>
  <c r="R832" i="1"/>
  <c r="E832" i="1"/>
  <c r="R831" i="1"/>
  <c r="E831" i="1"/>
  <c r="R830" i="1"/>
  <c r="E830" i="1"/>
  <c r="R829" i="1"/>
  <c r="E829" i="1"/>
  <c r="R828" i="1"/>
  <c r="E828" i="1"/>
  <c r="R827" i="1"/>
  <c r="E827" i="1"/>
  <c r="R826" i="1"/>
  <c r="E826" i="1"/>
  <c r="R825" i="1"/>
  <c r="E825" i="1"/>
  <c r="R824" i="1"/>
  <c r="E824" i="1"/>
  <c r="R823" i="1"/>
  <c r="E823" i="1"/>
  <c r="R822" i="1"/>
  <c r="E822" i="1"/>
  <c r="R821" i="1"/>
  <c r="E821" i="1"/>
  <c r="R820" i="1"/>
  <c r="E820" i="1"/>
  <c r="R819" i="1"/>
  <c r="E819" i="1"/>
  <c r="R818" i="1"/>
  <c r="E818" i="1"/>
  <c r="R817" i="1"/>
  <c r="E817" i="1"/>
  <c r="R816" i="1"/>
  <c r="E816" i="1"/>
  <c r="R815" i="1"/>
  <c r="E815" i="1"/>
  <c r="R814" i="1"/>
  <c r="E814" i="1"/>
  <c r="R813" i="1"/>
  <c r="E813" i="1"/>
  <c r="R812" i="1"/>
  <c r="E812" i="1"/>
  <c r="R811" i="1"/>
  <c r="E811" i="1"/>
  <c r="R810" i="1"/>
  <c r="E810" i="1"/>
  <c r="R809" i="1"/>
  <c r="E809" i="1"/>
  <c r="R808" i="1"/>
  <c r="E808" i="1"/>
  <c r="R807" i="1"/>
  <c r="E807" i="1"/>
  <c r="R806" i="1"/>
  <c r="E806" i="1"/>
  <c r="R805" i="1"/>
  <c r="E805" i="1"/>
  <c r="R804" i="1"/>
  <c r="E804" i="1"/>
  <c r="R803" i="1"/>
  <c r="E803" i="1"/>
  <c r="R802" i="1"/>
  <c r="E802" i="1"/>
  <c r="R801" i="1"/>
  <c r="E801" i="1"/>
  <c r="R800" i="1"/>
  <c r="E800" i="1"/>
  <c r="R799" i="1"/>
  <c r="E799" i="1"/>
  <c r="R798" i="1"/>
  <c r="E798" i="1"/>
  <c r="R797" i="1"/>
  <c r="E797" i="1"/>
  <c r="R796" i="1"/>
  <c r="E796" i="1"/>
  <c r="R795" i="1"/>
  <c r="E795" i="1"/>
  <c r="R794" i="1"/>
  <c r="E794" i="1"/>
  <c r="R793" i="1"/>
  <c r="E793" i="1"/>
  <c r="R792" i="1"/>
  <c r="E792" i="1"/>
  <c r="R791" i="1"/>
  <c r="E791" i="1"/>
  <c r="R790" i="1"/>
  <c r="E790" i="1"/>
  <c r="R789" i="1"/>
  <c r="E789" i="1"/>
  <c r="R788" i="1"/>
  <c r="E788" i="1"/>
  <c r="R787" i="1"/>
  <c r="E787" i="1"/>
  <c r="R786" i="1"/>
  <c r="E786" i="1"/>
  <c r="R785" i="1"/>
  <c r="E785" i="1"/>
  <c r="R784" i="1"/>
  <c r="E784" i="1"/>
  <c r="R783" i="1"/>
  <c r="E783" i="1"/>
  <c r="R782" i="1"/>
  <c r="E782" i="1"/>
  <c r="R781" i="1"/>
  <c r="E781" i="1"/>
  <c r="R780" i="1"/>
  <c r="E780" i="1"/>
  <c r="R779" i="1"/>
  <c r="E779" i="1"/>
  <c r="R778" i="1"/>
  <c r="E778" i="1"/>
  <c r="R777" i="1"/>
  <c r="E777" i="1"/>
  <c r="R776" i="1"/>
  <c r="E776" i="1"/>
  <c r="R775" i="1"/>
  <c r="E775" i="1"/>
  <c r="R774" i="1"/>
  <c r="E774" i="1"/>
  <c r="R773" i="1"/>
  <c r="E773" i="1"/>
  <c r="R772" i="1"/>
  <c r="E772" i="1"/>
  <c r="R771" i="1"/>
  <c r="E771" i="1"/>
  <c r="R770" i="1"/>
  <c r="E770" i="1"/>
  <c r="R769" i="1"/>
  <c r="E769" i="1"/>
  <c r="R768" i="1"/>
  <c r="E768" i="1"/>
  <c r="R767" i="1"/>
  <c r="E767" i="1"/>
  <c r="R766" i="1"/>
  <c r="E766" i="1"/>
  <c r="R765" i="1"/>
  <c r="E765" i="1"/>
  <c r="R764" i="1"/>
  <c r="E764" i="1"/>
  <c r="R763" i="1"/>
  <c r="E763" i="1"/>
  <c r="R762" i="1"/>
  <c r="E762" i="1"/>
  <c r="R761" i="1"/>
  <c r="E761" i="1"/>
  <c r="R760" i="1"/>
  <c r="E760" i="1"/>
  <c r="R759" i="1"/>
  <c r="E759" i="1"/>
  <c r="R758" i="1"/>
  <c r="E758" i="1"/>
  <c r="R757" i="1"/>
  <c r="E757" i="1"/>
  <c r="R756" i="1"/>
  <c r="E756" i="1"/>
  <c r="R755" i="1"/>
  <c r="E755" i="1"/>
  <c r="R754" i="1"/>
  <c r="E754" i="1"/>
  <c r="R753" i="1"/>
  <c r="E753" i="1"/>
  <c r="R752" i="1"/>
  <c r="E752" i="1"/>
  <c r="R751" i="1"/>
  <c r="E751" i="1"/>
  <c r="R750" i="1"/>
  <c r="E750" i="1"/>
  <c r="R749" i="1"/>
  <c r="E749" i="1"/>
  <c r="R748" i="1"/>
  <c r="E748" i="1"/>
  <c r="R747" i="1"/>
  <c r="E747" i="1"/>
  <c r="R746" i="1"/>
  <c r="E746" i="1"/>
  <c r="R745" i="1"/>
  <c r="E745" i="1"/>
  <c r="R744" i="1"/>
  <c r="E744" i="1"/>
  <c r="R743" i="1"/>
  <c r="E743" i="1"/>
  <c r="R742" i="1"/>
  <c r="E742" i="1"/>
  <c r="R741" i="1"/>
  <c r="E741" i="1"/>
  <c r="R740" i="1"/>
  <c r="E740" i="1"/>
  <c r="R739" i="1"/>
  <c r="E739" i="1"/>
  <c r="R738" i="1"/>
  <c r="E738" i="1"/>
  <c r="R737" i="1"/>
  <c r="E737" i="1"/>
  <c r="R736" i="1"/>
  <c r="E736" i="1"/>
  <c r="R735" i="1"/>
  <c r="E735" i="1"/>
  <c r="R734" i="1"/>
  <c r="E734" i="1"/>
  <c r="R733" i="1"/>
  <c r="E733" i="1"/>
  <c r="R732" i="1"/>
  <c r="E732" i="1"/>
  <c r="R731" i="1"/>
  <c r="E731" i="1"/>
  <c r="R730" i="1"/>
  <c r="E730" i="1"/>
  <c r="R729" i="1"/>
  <c r="E729" i="1"/>
  <c r="R728" i="1"/>
  <c r="E728" i="1"/>
  <c r="R727" i="1"/>
  <c r="E727" i="1"/>
  <c r="R726" i="1"/>
  <c r="E726" i="1"/>
  <c r="R725" i="1"/>
  <c r="E725" i="1"/>
  <c r="R724" i="1"/>
  <c r="E724" i="1"/>
  <c r="R723" i="1"/>
  <c r="E723" i="1"/>
  <c r="R722" i="1"/>
  <c r="E722" i="1"/>
  <c r="R721" i="1"/>
  <c r="E721" i="1"/>
  <c r="R720" i="1"/>
  <c r="E720" i="1"/>
  <c r="R719" i="1"/>
  <c r="E719" i="1"/>
  <c r="R718" i="1"/>
  <c r="E718" i="1"/>
  <c r="R717" i="1"/>
  <c r="E717" i="1"/>
  <c r="R716" i="1"/>
  <c r="E716" i="1"/>
  <c r="R715" i="1"/>
  <c r="E715" i="1"/>
  <c r="R714" i="1"/>
  <c r="E714" i="1"/>
  <c r="R713" i="1"/>
  <c r="E713" i="1"/>
  <c r="R712" i="1"/>
  <c r="E712" i="1"/>
  <c r="R711" i="1"/>
  <c r="E711" i="1"/>
  <c r="R710" i="1"/>
  <c r="E710" i="1"/>
  <c r="R709" i="1"/>
  <c r="E709" i="1"/>
  <c r="R708" i="1"/>
  <c r="E708" i="1"/>
  <c r="R707" i="1"/>
  <c r="E707" i="1"/>
  <c r="R706" i="1"/>
  <c r="E706" i="1"/>
  <c r="R705" i="1"/>
  <c r="E705" i="1"/>
  <c r="R704" i="1"/>
  <c r="E704" i="1"/>
  <c r="R703" i="1"/>
  <c r="E703" i="1"/>
  <c r="R702" i="1"/>
  <c r="E702" i="1"/>
  <c r="R701" i="1"/>
  <c r="E701" i="1"/>
  <c r="R700" i="1"/>
  <c r="E700" i="1"/>
  <c r="R699" i="1"/>
  <c r="E699" i="1"/>
  <c r="R698" i="1"/>
  <c r="E698" i="1"/>
  <c r="R697" i="1"/>
  <c r="E697" i="1"/>
  <c r="R696" i="1"/>
  <c r="E696" i="1"/>
  <c r="R695" i="1"/>
  <c r="E695" i="1"/>
  <c r="R694" i="1"/>
  <c r="E694" i="1"/>
  <c r="R693" i="1"/>
  <c r="E693" i="1"/>
  <c r="R692" i="1"/>
  <c r="E692" i="1"/>
  <c r="R691" i="1"/>
  <c r="E691" i="1"/>
  <c r="R690" i="1"/>
  <c r="E690" i="1"/>
  <c r="R689" i="1"/>
  <c r="E689" i="1"/>
  <c r="R688" i="1"/>
  <c r="E688" i="1"/>
  <c r="R687" i="1"/>
  <c r="E687" i="1"/>
  <c r="R686" i="1"/>
  <c r="E686" i="1"/>
  <c r="R685" i="1"/>
  <c r="E685" i="1"/>
  <c r="R684" i="1"/>
  <c r="E684" i="1"/>
  <c r="R683" i="1"/>
  <c r="E683" i="1"/>
  <c r="R682" i="1"/>
  <c r="E682" i="1"/>
  <c r="R681" i="1"/>
  <c r="E681" i="1"/>
  <c r="R680" i="1"/>
  <c r="E680" i="1"/>
  <c r="R679" i="1"/>
  <c r="E679" i="1"/>
  <c r="R678" i="1"/>
  <c r="E678" i="1"/>
  <c r="R677" i="1"/>
  <c r="E677" i="1"/>
  <c r="R676" i="1"/>
  <c r="E676" i="1"/>
  <c r="R675" i="1"/>
  <c r="E675" i="1"/>
  <c r="R674" i="1"/>
  <c r="E674" i="1"/>
  <c r="R673" i="1"/>
  <c r="E673" i="1"/>
  <c r="R672" i="1"/>
  <c r="E672" i="1"/>
  <c r="R671" i="1"/>
  <c r="E671" i="1"/>
  <c r="R670" i="1"/>
  <c r="E670" i="1"/>
  <c r="R669" i="1"/>
  <c r="E669" i="1"/>
  <c r="R668" i="1"/>
  <c r="E668" i="1"/>
  <c r="R667" i="1"/>
  <c r="E667" i="1"/>
  <c r="R666" i="1"/>
  <c r="E666" i="1"/>
  <c r="R665" i="1"/>
  <c r="E665" i="1"/>
  <c r="R664" i="1"/>
  <c r="E664" i="1"/>
  <c r="R663" i="1"/>
  <c r="E663" i="1"/>
  <c r="R662" i="1"/>
  <c r="E662" i="1"/>
  <c r="R661" i="1"/>
  <c r="E661" i="1"/>
  <c r="R660" i="1"/>
  <c r="E660" i="1"/>
  <c r="R659" i="1"/>
  <c r="E659" i="1"/>
  <c r="R658" i="1"/>
  <c r="E658" i="1"/>
  <c r="R657" i="1"/>
  <c r="E657" i="1"/>
  <c r="R656" i="1"/>
  <c r="E656" i="1"/>
  <c r="R655" i="1"/>
  <c r="E655" i="1"/>
  <c r="R654" i="1"/>
  <c r="E654" i="1"/>
  <c r="R653" i="1"/>
  <c r="E653" i="1"/>
  <c r="R652" i="1"/>
  <c r="E652" i="1"/>
  <c r="R651" i="1"/>
  <c r="E651" i="1"/>
  <c r="R650" i="1"/>
  <c r="E650" i="1"/>
  <c r="R649" i="1"/>
  <c r="E649" i="1"/>
  <c r="R648" i="1"/>
  <c r="E648" i="1"/>
  <c r="R647" i="1"/>
  <c r="E647" i="1"/>
  <c r="R646" i="1"/>
  <c r="E646" i="1"/>
  <c r="R645" i="1"/>
  <c r="E645" i="1"/>
  <c r="R644" i="1"/>
  <c r="E644" i="1"/>
  <c r="R643" i="1"/>
  <c r="E643" i="1"/>
  <c r="R642" i="1"/>
  <c r="E642" i="1"/>
  <c r="R641" i="1"/>
  <c r="E641" i="1"/>
  <c r="R640" i="1"/>
  <c r="E640" i="1"/>
  <c r="R639" i="1"/>
  <c r="E639" i="1"/>
  <c r="R638" i="1"/>
  <c r="E638" i="1"/>
  <c r="R637" i="1"/>
  <c r="E637" i="1"/>
  <c r="R636" i="1"/>
  <c r="E636" i="1"/>
  <c r="R635" i="1"/>
  <c r="E635" i="1"/>
  <c r="R634" i="1"/>
  <c r="E634" i="1"/>
  <c r="R633" i="1"/>
  <c r="E633" i="1"/>
  <c r="R632" i="1"/>
  <c r="E632" i="1"/>
  <c r="R631" i="1"/>
  <c r="E631" i="1"/>
  <c r="R630" i="1"/>
  <c r="E630" i="1"/>
  <c r="R629" i="1"/>
  <c r="E629" i="1"/>
  <c r="R628" i="1"/>
  <c r="E628" i="1"/>
  <c r="R627" i="1"/>
  <c r="E627" i="1"/>
  <c r="R626" i="1"/>
  <c r="E626" i="1"/>
  <c r="R625" i="1"/>
  <c r="E625" i="1"/>
  <c r="R624" i="1"/>
  <c r="E624" i="1"/>
  <c r="R623" i="1"/>
  <c r="E623" i="1"/>
  <c r="R622" i="1"/>
  <c r="E622" i="1"/>
  <c r="R621" i="1"/>
  <c r="E621" i="1"/>
  <c r="R620" i="1"/>
  <c r="E620" i="1"/>
  <c r="R619" i="1"/>
  <c r="E619" i="1"/>
  <c r="R618" i="1"/>
  <c r="E618" i="1"/>
  <c r="R617" i="1"/>
  <c r="E617" i="1"/>
  <c r="R616" i="1"/>
  <c r="E616" i="1"/>
  <c r="R615" i="1"/>
  <c r="E615" i="1"/>
  <c r="R614" i="1"/>
  <c r="E614" i="1"/>
  <c r="R613" i="1"/>
  <c r="E613" i="1"/>
  <c r="R612" i="1"/>
  <c r="E612" i="1"/>
  <c r="R611" i="1"/>
  <c r="E611" i="1"/>
  <c r="R610" i="1"/>
  <c r="E610" i="1"/>
  <c r="R609" i="1"/>
  <c r="E609" i="1"/>
  <c r="R608" i="1"/>
  <c r="E608" i="1"/>
  <c r="R607" i="1"/>
  <c r="E607" i="1"/>
  <c r="R606" i="1"/>
  <c r="E606" i="1"/>
  <c r="R605" i="1"/>
  <c r="E605" i="1"/>
  <c r="R604" i="1"/>
  <c r="E604" i="1"/>
  <c r="R603" i="1"/>
  <c r="E603" i="1"/>
  <c r="R602" i="1"/>
  <c r="E602" i="1"/>
  <c r="R601" i="1"/>
  <c r="E601" i="1"/>
  <c r="R600" i="1"/>
  <c r="E600" i="1"/>
  <c r="R599" i="1"/>
  <c r="E599" i="1"/>
  <c r="R598" i="1"/>
  <c r="E598" i="1"/>
  <c r="R597" i="1"/>
  <c r="E597" i="1"/>
  <c r="R596" i="1"/>
  <c r="E596" i="1"/>
  <c r="R595" i="1"/>
  <c r="E595" i="1"/>
  <c r="R594" i="1"/>
  <c r="E594" i="1"/>
  <c r="R593" i="1"/>
  <c r="E593" i="1"/>
  <c r="R592" i="1"/>
  <c r="E592" i="1"/>
  <c r="R591" i="1"/>
  <c r="E591" i="1"/>
  <c r="R590" i="1"/>
  <c r="E590" i="1"/>
  <c r="R589" i="1"/>
  <c r="E589" i="1"/>
  <c r="R588" i="1"/>
  <c r="E588" i="1"/>
  <c r="R587" i="1"/>
  <c r="E587" i="1"/>
  <c r="R586" i="1"/>
  <c r="E586" i="1"/>
  <c r="R585" i="1"/>
  <c r="E585" i="1"/>
  <c r="R584" i="1"/>
  <c r="E584" i="1"/>
  <c r="R583" i="1"/>
  <c r="E583" i="1"/>
  <c r="R582" i="1"/>
  <c r="E582" i="1"/>
  <c r="R581" i="1"/>
  <c r="E581" i="1"/>
  <c r="R580" i="1"/>
  <c r="E580" i="1"/>
  <c r="R579" i="1"/>
  <c r="E579" i="1"/>
  <c r="R578" i="1"/>
  <c r="E578" i="1"/>
  <c r="R577" i="1"/>
  <c r="E577" i="1"/>
  <c r="R576" i="1"/>
  <c r="E576" i="1"/>
  <c r="R575" i="1"/>
  <c r="E575" i="1"/>
  <c r="R574" i="1"/>
  <c r="E574" i="1"/>
  <c r="R573" i="1"/>
  <c r="E573" i="1"/>
  <c r="R572" i="1"/>
  <c r="E572" i="1"/>
  <c r="R571" i="1"/>
  <c r="E571" i="1"/>
  <c r="R570" i="1"/>
  <c r="E570" i="1"/>
  <c r="R569" i="1"/>
  <c r="E569" i="1"/>
  <c r="R568" i="1"/>
  <c r="E568" i="1"/>
  <c r="R567" i="1"/>
  <c r="E567" i="1"/>
  <c r="R566" i="1"/>
  <c r="E566" i="1"/>
  <c r="R565" i="1"/>
  <c r="E565" i="1"/>
  <c r="R564" i="1"/>
  <c r="E564" i="1"/>
  <c r="R563" i="1"/>
  <c r="E563" i="1"/>
  <c r="R562" i="1"/>
  <c r="E562" i="1"/>
  <c r="R561" i="1"/>
  <c r="E561" i="1"/>
  <c r="R560" i="1"/>
  <c r="E560" i="1"/>
  <c r="R559" i="1"/>
  <c r="E559" i="1"/>
  <c r="R558" i="1"/>
  <c r="E558" i="1"/>
  <c r="R557" i="1"/>
  <c r="E557" i="1"/>
  <c r="R556" i="1"/>
  <c r="E556" i="1"/>
  <c r="R555" i="1"/>
  <c r="E555" i="1"/>
  <c r="R554" i="1"/>
  <c r="E554" i="1"/>
  <c r="R553" i="1"/>
  <c r="E553" i="1"/>
  <c r="R552" i="1"/>
  <c r="E552" i="1"/>
  <c r="R551" i="1"/>
  <c r="E551" i="1"/>
  <c r="R550" i="1"/>
  <c r="E550" i="1"/>
  <c r="R549" i="1"/>
  <c r="E549" i="1"/>
  <c r="R548" i="1"/>
  <c r="E548" i="1"/>
  <c r="R547" i="1"/>
  <c r="E547" i="1"/>
  <c r="R546" i="1"/>
  <c r="E546" i="1"/>
  <c r="R545" i="1"/>
  <c r="E545" i="1"/>
  <c r="R544" i="1"/>
  <c r="E544" i="1"/>
  <c r="R543" i="1"/>
  <c r="E543" i="1"/>
  <c r="R542" i="1"/>
  <c r="E542" i="1"/>
  <c r="R541" i="1"/>
  <c r="E541" i="1"/>
  <c r="R540" i="1"/>
  <c r="E540" i="1"/>
  <c r="R539" i="1"/>
  <c r="E539" i="1"/>
  <c r="R538" i="1"/>
  <c r="E538" i="1"/>
  <c r="R537" i="1"/>
  <c r="E537" i="1"/>
  <c r="R536" i="1"/>
  <c r="E536" i="1"/>
  <c r="R535" i="1"/>
  <c r="E535" i="1"/>
  <c r="R534" i="1"/>
  <c r="E534" i="1"/>
  <c r="R533" i="1"/>
  <c r="E533" i="1"/>
  <c r="R532" i="1"/>
  <c r="E532" i="1"/>
  <c r="R531" i="1"/>
  <c r="E531" i="1"/>
  <c r="R530" i="1"/>
  <c r="E530" i="1"/>
  <c r="R529" i="1"/>
  <c r="E529" i="1"/>
  <c r="R528" i="1"/>
  <c r="E528" i="1"/>
  <c r="R527" i="1"/>
  <c r="E527" i="1"/>
  <c r="R526" i="1"/>
  <c r="E526" i="1"/>
  <c r="R525" i="1"/>
  <c r="E525" i="1"/>
  <c r="R524" i="1"/>
  <c r="E524" i="1"/>
  <c r="R523" i="1"/>
  <c r="E523" i="1"/>
  <c r="R522" i="1"/>
  <c r="E522" i="1"/>
  <c r="R521" i="1"/>
  <c r="E521" i="1"/>
  <c r="R520" i="1"/>
  <c r="E520" i="1"/>
  <c r="R519" i="1"/>
  <c r="E519" i="1"/>
  <c r="R518" i="1"/>
  <c r="E518" i="1"/>
  <c r="R517" i="1"/>
  <c r="E517" i="1"/>
  <c r="R516" i="1"/>
  <c r="E516" i="1"/>
  <c r="R515" i="1"/>
  <c r="E515" i="1"/>
  <c r="R514" i="1"/>
  <c r="E514" i="1"/>
  <c r="R513" i="1"/>
  <c r="E513" i="1"/>
  <c r="R512" i="1"/>
  <c r="E512" i="1"/>
  <c r="R511" i="1"/>
  <c r="E511" i="1"/>
  <c r="R510" i="1"/>
  <c r="E510" i="1"/>
  <c r="R509" i="1"/>
  <c r="E509" i="1"/>
  <c r="R508" i="1"/>
  <c r="E508" i="1"/>
  <c r="R507" i="1"/>
  <c r="E507" i="1"/>
  <c r="R506" i="1"/>
  <c r="E506" i="1"/>
  <c r="R505" i="1"/>
  <c r="E505" i="1"/>
  <c r="R504" i="1"/>
  <c r="E504" i="1"/>
  <c r="R503" i="1"/>
  <c r="E503" i="1"/>
  <c r="R502" i="1"/>
  <c r="E502" i="1"/>
  <c r="R501" i="1"/>
  <c r="E501" i="1"/>
  <c r="R500" i="1"/>
  <c r="E500" i="1"/>
  <c r="R499" i="1"/>
  <c r="E499" i="1"/>
  <c r="R498" i="1"/>
  <c r="E498" i="1"/>
  <c r="R497" i="1"/>
  <c r="E497" i="1"/>
  <c r="R496" i="1"/>
  <c r="E496" i="1"/>
  <c r="R495" i="1"/>
  <c r="E495" i="1"/>
  <c r="R494" i="1"/>
  <c r="E494" i="1"/>
  <c r="R493" i="1"/>
  <c r="E493" i="1"/>
  <c r="R492" i="1"/>
  <c r="E492" i="1"/>
  <c r="R491" i="1"/>
  <c r="E491" i="1"/>
  <c r="R490" i="1"/>
  <c r="E490" i="1"/>
  <c r="R489" i="1"/>
  <c r="E489" i="1"/>
  <c r="R488" i="1"/>
  <c r="E488" i="1"/>
  <c r="R487" i="1"/>
  <c r="E487" i="1"/>
  <c r="R486" i="1"/>
  <c r="E486" i="1"/>
  <c r="R485" i="1"/>
  <c r="E485" i="1"/>
  <c r="R484" i="1"/>
  <c r="E484" i="1"/>
  <c r="R483" i="1"/>
  <c r="E483" i="1"/>
  <c r="R482" i="1"/>
  <c r="E482" i="1"/>
  <c r="R481" i="1"/>
  <c r="E481" i="1"/>
  <c r="R480" i="1"/>
  <c r="E480" i="1"/>
  <c r="R479" i="1"/>
  <c r="E479" i="1"/>
  <c r="R478" i="1"/>
  <c r="E478" i="1"/>
  <c r="R477" i="1"/>
  <c r="E477" i="1"/>
  <c r="R476" i="1"/>
  <c r="E476" i="1"/>
  <c r="R475" i="1"/>
  <c r="E475" i="1"/>
  <c r="R474" i="1"/>
  <c r="E474" i="1"/>
  <c r="R473" i="1"/>
  <c r="E473" i="1"/>
  <c r="R472" i="1"/>
  <c r="E472" i="1"/>
  <c r="R471" i="1"/>
  <c r="E471" i="1"/>
  <c r="R470" i="1"/>
  <c r="E470" i="1"/>
  <c r="R469" i="1"/>
  <c r="E469" i="1"/>
  <c r="R468" i="1"/>
  <c r="E468" i="1"/>
  <c r="R467" i="1"/>
  <c r="E467" i="1"/>
  <c r="R466" i="1"/>
  <c r="E466" i="1"/>
  <c r="R465" i="1"/>
  <c r="E465" i="1"/>
  <c r="R464" i="1"/>
  <c r="E464" i="1"/>
  <c r="R463" i="1"/>
  <c r="E463" i="1"/>
  <c r="R462" i="1"/>
  <c r="E462" i="1"/>
  <c r="R461" i="1"/>
  <c r="E461" i="1"/>
  <c r="R460" i="1"/>
  <c r="E460" i="1"/>
  <c r="R459" i="1"/>
  <c r="E459" i="1"/>
  <c r="R458" i="1"/>
  <c r="E458" i="1"/>
  <c r="R457" i="1"/>
  <c r="E457" i="1"/>
  <c r="R456" i="1"/>
  <c r="E456" i="1"/>
  <c r="R455" i="1"/>
  <c r="E455" i="1"/>
  <c r="R454" i="1"/>
  <c r="E454" i="1"/>
  <c r="R453" i="1"/>
  <c r="E453" i="1"/>
  <c r="R452" i="1"/>
  <c r="E452" i="1"/>
  <c r="R451" i="1"/>
  <c r="E451" i="1"/>
  <c r="R450" i="1"/>
  <c r="E450" i="1"/>
  <c r="R449" i="1"/>
  <c r="E449" i="1"/>
  <c r="R448" i="1"/>
  <c r="E448" i="1"/>
  <c r="R447" i="1"/>
  <c r="E447" i="1"/>
  <c r="R446" i="1"/>
  <c r="E446" i="1"/>
  <c r="R445" i="1"/>
  <c r="E445" i="1"/>
  <c r="R444" i="1"/>
  <c r="E444" i="1"/>
  <c r="R443" i="1"/>
  <c r="E443" i="1"/>
  <c r="R442" i="1"/>
  <c r="E442" i="1"/>
  <c r="R441" i="1"/>
  <c r="E441" i="1"/>
  <c r="R440" i="1"/>
  <c r="E440" i="1"/>
  <c r="R439" i="1"/>
  <c r="E439" i="1"/>
  <c r="R438" i="1"/>
  <c r="E438" i="1"/>
  <c r="R437" i="1"/>
  <c r="E437" i="1"/>
  <c r="R436" i="1"/>
  <c r="E436" i="1"/>
  <c r="R435" i="1"/>
  <c r="E435" i="1"/>
  <c r="R434" i="1"/>
  <c r="E434" i="1"/>
  <c r="R433" i="1"/>
  <c r="E433" i="1"/>
  <c r="R432" i="1"/>
  <c r="E432" i="1"/>
  <c r="R431" i="1"/>
  <c r="E431" i="1"/>
  <c r="R430" i="1"/>
  <c r="E430" i="1"/>
  <c r="R429" i="1"/>
  <c r="E429" i="1"/>
  <c r="R428" i="1"/>
  <c r="E428" i="1"/>
  <c r="R427" i="1"/>
  <c r="E427" i="1"/>
  <c r="R426" i="1"/>
  <c r="E426" i="1"/>
  <c r="R425" i="1"/>
  <c r="E425" i="1"/>
  <c r="R424" i="1"/>
  <c r="E424" i="1"/>
  <c r="R423" i="1"/>
  <c r="E423" i="1"/>
  <c r="R422" i="1"/>
  <c r="E422" i="1"/>
  <c r="R421" i="1"/>
  <c r="E421" i="1"/>
  <c r="R420" i="1"/>
  <c r="E420" i="1"/>
  <c r="R419" i="1"/>
  <c r="E419" i="1"/>
  <c r="R418" i="1"/>
  <c r="E418" i="1"/>
  <c r="R417" i="1"/>
  <c r="E417" i="1"/>
  <c r="R416" i="1"/>
  <c r="E416" i="1"/>
  <c r="R415" i="1"/>
  <c r="E415" i="1"/>
  <c r="R414" i="1"/>
  <c r="E414" i="1"/>
  <c r="R413" i="1"/>
  <c r="E413" i="1"/>
  <c r="R412" i="1"/>
  <c r="E412" i="1"/>
  <c r="R411" i="1"/>
  <c r="E411" i="1"/>
  <c r="R410" i="1"/>
  <c r="E410" i="1"/>
  <c r="R409" i="1"/>
  <c r="E409" i="1"/>
  <c r="R408" i="1"/>
  <c r="E408" i="1"/>
  <c r="R407" i="1"/>
  <c r="E407" i="1"/>
  <c r="R406" i="1"/>
  <c r="E406" i="1"/>
  <c r="R405" i="1"/>
  <c r="E405" i="1"/>
  <c r="R404" i="1"/>
  <c r="E404" i="1"/>
  <c r="R403" i="1"/>
  <c r="E403" i="1"/>
  <c r="R402" i="1"/>
  <c r="E402" i="1"/>
  <c r="R401" i="1"/>
  <c r="E401" i="1"/>
  <c r="R400" i="1"/>
  <c r="E400" i="1"/>
  <c r="R399" i="1"/>
  <c r="E399" i="1"/>
  <c r="R398" i="1"/>
  <c r="E398" i="1"/>
  <c r="R397" i="1"/>
  <c r="E397" i="1"/>
  <c r="R396" i="1"/>
  <c r="E396" i="1"/>
  <c r="R395" i="1"/>
  <c r="E395" i="1"/>
  <c r="R394" i="1"/>
  <c r="E394" i="1"/>
  <c r="R393" i="1"/>
  <c r="E393" i="1"/>
  <c r="R392" i="1"/>
  <c r="E392" i="1"/>
  <c r="R391" i="1"/>
  <c r="E391" i="1"/>
  <c r="R390" i="1"/>
  <c r="E390" i="1"/>
  <c r="R389" i="1"/>
  <c r="E389" i="1"/>
  <c r="R388" i="1"/>
  <c r="E388" i="1"/>
  <c r="R387" i="1"/>
  <c r="E387" i="1"/>
  <c r="R386" i="1"/>
  <c r="E386" i="1"/>
  <c r="R385" i="1"/>
  <c r="E385" i="1"/>
  <c r="R384" i="1"/>
  <c r="E384" i="1"/>
  <c r="R383" i="1"/>
  <c r="E383" i="1"/>
  <c r="R382" i="1"/>
  <c r="E382" i="1"/>
  <c r="R381" i="1"/>
  <c r="E381" i="1"/>
  <c r="R380" i="1"/>
  <c r="E380" i="1"/>
  <c r="R379" i="1"/>
  <c r="E379" i="1"/>
  <c r="R378" i="1"/>
  <c r="E378" i="1"/>
  <c r="R377" i="1"/>
  <c r="E377" i="1"/>
  <c r="R376" i="1"/>
  <c r="E376" i="1"/>
  <c r="R375" i="1"/>
  <c r="E375" i="1"/>
  <c r="R374" i="1"/>
  <c r="E374" i="1"/>
  <c r="R373" i="1"/>
  <c r="E373" i="1"/>
  <c r="R372" i="1"/>
  <c r="E372" i="1"/>
  <c r="R371" i="1"/>
  <c r="E371" i="1"/>
  <c r="R370" i="1"/>
  <c r="E370" i="1"/>
  <c r="R369" i="1"/>
  <c r="E369" i="1"/>
  <c r="R368" i="1"/>
  <c r="E368" i="1"/>
  <c r="R367" i="1"/>
  <c r="E367" i="1"/>
  <c r="R366" i="1"/>
  <c r="E366" i="1"/>
  <c r="R365" i="1"/>
  <c r="E365" i="1"/>
  <c r="R364" i="1"/>
  <c r="E364" i="1"/>
  <c r="R363" i="1"/>
  <c r="E363" i="1"/>
  <c r="R362" i="1"/>
  <c r="E362" i="1"/>
  <c r="R361" i="1"/>
  <c r="E361" i="1"/>
  <c r="R360" i="1"/>
  <c r="E360" i="1"/>
  <c r="R359" i="1"/>
  <c r="E359" i="1"/>
  <c r="R358" i="1"/>
  <c r="E358" i="1"/>
  <c r="R357" i="1"/>
  <c r="E357" i="1"/>
  <c r="R356" i="1"/>
  <c r="E356" i="1"/>
  <c r="R355" i="1"/>
  <c r="E355" i="1"/>
  <c r="R354" i="1"/>
  <c r="E354" i="1"/>
  <c r="R353" i="1"/>
  <c r="E353" i="1"/>
  <c r="R352" i="1"/>
  <c r="E352" i="1"/>
  <c r="R351" i="1"/>
  <c r="E351" i="1"/>
  <c r="R350" i="1"/>
  <c r="E350" i="1"/>
  <c r="R349" i="1"/>
  <c r="E349" i="1"/>
  <c r="R348" i="1"/>
  <c r="E348" i="1"/>
  <c r="R347" i="1"/>
  <c r="E347" i="1"/>
  <c r="R346" i="1"/>
  <c r="E346" i="1"/>
  <c r="R345" i="1"/>
  <c r="E345" i="1"/>
  <c r="R344" i="1"/>
  <c r="E344" i="1"/>
  <c r="R343" i="1"/>
  <c r="E343" i="1"/>
  <c r="R342" i="1"/>
  <c r="E342" i="1"/>
  <c r="R341" i="1"/>
  <c r="E341" i="1"/>
  <c r="R340" i="1"/>
  <c r="E340" i="1"/>
  <c r="R339" i="1"/>
  <c r="E339" i="1"/>
  <c r="R338" i="1"/>
  <c r="E338" i="1"/>
  <c r="R337" i="1"/>
  <c r="E337" i="1"/>
  <c r="R336" i="1"/>
  <c r="E336" i="1"/>
  <c r="R335" i="1"/>
  <c r="E335" i="1"/>
  <c r="R334" i="1"/>
  <c r="E334" i="1"/>
  <c r="R333" i="1"/>
  <c r="E333" i="1"/>
  <c r="R332" i="1"/>
  <c r="E332" i="1"/>
  <c r="R331" i="1"/>
  <c r="E331" i="1"/>
  <c r="R330" i="1"/>
  <c r="E330" i="1"/>
  <c r="R329" i="1"/>
  <c r="E329" i="1"/>
  <c r="R328" i="1"/>
  <c r="E328" i="1"/>
  <c r="R327" i="1"/>
  <c r="E327" i="1"/>
  <c r="R326" i="1"/>
  <c r="E326" i="1"/>
  <c r="R325" i="1"/>
  <c r="E325" i="1"/>
  <c r="R324" i="1"/>
  <c r="E324" i="1"/>
  <c r="R323" i="1"/>
  <c r="E323" i="1"/>
  <c r="R322" i="1"/>
  <c r="E322" i="1"/>
  <c r="R321" i="1"/>
  <c r="E321" i="1"/>
  <c r="R320" i="1"/>
  <c r="E320" i="1"/>
  <c r="R319" i="1"/>
  <c r="E319" i="1"/>
  <c r="R318" i="1"/>
  <c r="E318" i="1"/>
  <c r="R317" i="1"/>
  <c r="E317" i="1"/>
  <c r="R316" i="1"/>
  <c r="E316" i="1"/>
  <c r="R315" i="1"/>
  <c r="E315" i="1"/>
  <c r="R314" i="1"/>
  <c r="E314" i="1"/>
  <c r="R313" i="1"/>
  <c r="E313" i="1"/>
  <c r="R312" i="1"/>
  <c r="E312" i="1"/>
  <c r="R311" i="1"/>
  <c r="E311" i="1"/>
  <c r="R310" i="1"/>
  <c r="E310" i="1"/>
  <c r="R309" i="1"/>
  <c r="E309" i="1"/>
  <c r="R308" i="1"/>
  <c r="E308" i="1"/>
  <c r="R307" i="1"/>
  <c r="E307" i="1"/>
  <c r="R306" i="1"/>
  <c r="E306" i="1"/>
  <c r="R305" i="1"/>
  <c r="E305" i="1"/>
  <c r="R304" i="1"/>
  <c r="E304" i="1"/>
  <c r="R303" i="1"/>
  <c r="E303" i="1"/>
  <c r="R302" i="1"/>
  <c r="E302" i="1"/>
  <c r="R301" i="1"/>
  <c r="E301" i="1"/>
  <c r="R300" i="1"/>
  <c r="E300" i="1"/>
  <c r="R299" i="1"/>
  <c r="E299" i="1"/>
  <c r="R298" i="1"/>
  <c r="E298" i="1"/>
  <c r="R297" i="1"/>
  <c r="E297" i="1"/>
  <c r="R296" i="1"/>
  <c r="E296" i="1"/>
  <c r="R295" i="1"/>
  <c r="E295" i="1"/>
  <c r="R294" i="1"/>
  <c r="E294" i="1"/>
  <c r="R293" i="1"/>
  <c r="E293" i="1"/>
  <c r="R292" i="1"/>
  <c r="E292" i="1"/>
  <c r="R291" i="1"/>
  <c r="E291" i="1"/>
  <c r="R290" i="1"/>
  <c r="E290" i="1"/>
  <c r="R289" i="1"/>
  <c r="E289" i="1"/>
  <c r="R288" i="1"/>
  <c r="E288" i="1"/>
  <c r="R287" i="1"/>
  <c r="E287" i="1"/>
  <c r="R286" i="1"/>
  <c r="E286" i="1"/>
  <c r="R285" i="1"/>
  <c r="E285" i="1"/>
  <c r="R284" i="1"/>
  <c r="E284" i="1"/>
  <c r="R283" i="1"/>
  <c r="E283" i="1"/>
  <c r="R282" i="1"/>
  <c r="E282" i="1"/>
  <c r="R281" i="1"/>
  <c r="E281" i="1"/>
  <c r="R280" i="1"/>
  <c r="E280" i="1"/>
  <c r="R279" i="1"/>
  <c r="E279" i="1"/>
  <c r="R278" i="1"/>
  <c r="E278" i="1"/>
  <c r="R277" i="1"/>
  <c r="E277" i="1"/>
  <c r="R276" i="1"/>
  <c r="E276" i="1"/>
  <c r="R275" i="1"/>
  <c r="E275" i="1"/>
  <c r="R274" i="1"/>
  <c r="E274" i="1"/>
  <c r="R273" i="1"/>
  <c r="E273" i="1"/>
  <c r="R272" i="1"/>
  <c r="E272" i="1"/>
  <c r="R271" i="1"/>
  <c r="E271" i="1"/>
  <c r="R270" i="1"/>
  <c r="E270" i="1"/>
  <c r="R269" i="1"/>
  <c r="E269" i="1"/>
  <c r="R268" i="1"/>
  <c r="E268" i="1"/>
  <c r="R267" i="1"/>
  <c r="E267" i="1"/>
  <c r="R266" i="1"/>
  <c r="E266" i="1"/>
  <c r="R265" i="1"/>
  <c r="E265" i="1"/>
  <c r="R264" i="1"/>
  <c r="E264" i="1"/>
  <c r="R263" i="1"/>
  <c r="E263" i="1"/>
  <c r="R262" i="1"/>
  <c r="E262" i="1"/>
  <c r="R261" i="1"/>
  <c r="E261" i="1"/>
  <c r="R260" i="1"/>
  <c r="E260" i="1"/>
  <c r="R259" i="1"/>
  <c r="E259" i="1"/>
  <c r="R258" i="1"/>
  <c r="E258" i="1"/>
  <c r="R257" i="1"/>
  <c r="E257" i="1"/>
  <c r="R256" i="1"/>
  <c r="E256" i="1"/>
  <c r="R255" i="1"/>
  <c r="E255" i="1"/>
  <c r="R254" i="1"/>
  <c r="E254" i="1"/>
  <c r="R253" i="1"/>
  <c r="E253" i="1"/>
  <c r="R252" i="1"/>
  <c r="E252" i="1"/>
  <c r="R251" i="1"/>
  <c r="E251" i="1"/>
  <c r="R250" i="1"/>
  <c r="E250" i="1"/>
  <c r="R249" i="1"/>
  <c r="E249" i="1"/>
  <c r="R248" i="1"/>
  <c r="E248" i="1"/>
  <c r="R247" i="1"/>
  <c r="E247" i="1"/>
  <c r="R246" i="1"/>
  <c r="E246" i="1"/>
  <c r="R245" i="1"/>
  <c r="E245" i="1"/>
  <c r="R244" i="1"/>
  <c r="E244" i="1"/>
  <c r="R243" i="1"/>
  <c r="E243" i="1"/>
  <c r="R242" i="1"/>
  <c r="E242" i="1"/>
  <c r="R241" i="1"/>
  <c r="E241" i="1"/>
  <c r="R240" i="1"/>
  <c r="E240" i="1"/>
  <c r="R239" i="1"/>
  <c r="E239" i="1"/>
  <c r="R238" i="1"/>
  <c r="E238" i="1"/>
  <c r="R237" i="1"/>
  <c r="E237" i="1"/>
  <c r="R236" i="1"/>
  <c r="E236" i="1"/>
  <c r="R235" i="1"/>
  <c r="E235" i="1"/>
  <c r="R234" i="1"/>
  <c r="E234" i="1"/>
  <c r="R233" i="1"/>
  <c r="E233" i="1"/>
  <c r="R232" i="1"/>
  <c r="E232" i="1"/>
  <c r="R231" i="1"/>
  <c r="E231" i="1"/>
  <c r="R230" i="1"/>
  <c r="E230" i="1"/>
  <c r="R229" i="1"/>
  <c r="E229" i="1"/>
  <c r="R228" i="1"/>
  <c r="E228" i="1"/>
  <c r="R227" i="1"/>
  <c r="E227" i="1"/>
  <c r="R226" i="1"/>
  <c r="E226" i="1"/>
  <c r="R225" i="1"/>
  <c r="E225" i="1"/>
  <c r="R224" i="1"/>
  <c r="E224" i="1"/>
  <c r="R223" i="1"/>
  <c r="E223" i="1"/>
  <c r="R222" i="1"/>
  <c r="E222" i="1"/>
  <c r="R221" i="1"/>
  <c r="E221" i="1"/>
  <c r="R220" i="1"/>
  <c r="E220" i="1"/>
  <c r="R219" i="1"/>
  <c r="E219" i="1"/>
  <c r="R218" i="1"/>
  <c r="E218" i="1"/>
  <c r="R217" i="1"/>
  <c r="E217" i="1"/>
  <c r="R216" i="1"/>
  <c r="E216" i="1"/>
  <c r="R215" i="1"/>
  <c r="E215" i="1"/>
  <c r="R214" i="1"/>
  <c r="E214" i="1"/>
  <c r="R213" i="1"/>
  <c r="E213" i="1"/>
  <c r="R212" i="1"/>
  <c r="E212" i="1"/>
  <c r="R211" i="1"/>
  <c r="E211" i="1"/>
  <c r="R210" i="1"/>
  <c r="E210" i="1"/>
  <c r="R209" i="1"/>
  <c r="E209" i="1"/>
  <c r="R208" i="1"/>
  <c r="E208" i="1"/>
  <c r="R207" i="1"/>
  <c r="E207" i="1"/>
  <c r="R206" i="1"/>
  <c r="E206" i="1"/>
  <c r="R205" i="1"/>
  <c r="E205" i="1"/>
  <c r="R204" i="1"/>
  <c r="E204" i="1"/>
  <c r="R203" i="1"/>
  <c r="E203" i="1"/>
  <c r="R202" i="1"/>
  <c r="E202" i="1"/>
  <c r="R201" i="1"/>
  <c r="E201" i="1"/>
  <c r="R200" i="1"/>
  <c r="E200" i="1"/>
  <c r="R199" i="1"/>
  <c r="E199" i="1"/>
  <c r="R198" i="1"/>
  <c r="E198" i="1"/>
  <c r="R197" i="1"/>
  <c r="E197" i="1"/>
  <c r="R196" i="1"/>
  <c r="E196" i="1"/>
  <c r="R195" i="1"/>
  <c r="E195" i="1"/>
  <c r="R194" i="1"/>
  <c r="E194" i="1"/>
  <c r="R193" i="1"/>
  <c r="E193" i="1"/>
  <c r="R192" i="1"/>
  <c r="E192" i="1"/>
  <c r="R191" i="1"/>
  <c r="E191" i="1"/>
  <c r="R190" i="1"/>
  <c r="E190" i="1"/>
  <c r="R189" i="1"/>
  <c r="E189" i="1"/>
  <c r="R188" i="1"/>
  <c r="E188" i="1"/>
  <c r="R187" i="1"/>
  <c r="E187" i="1"/>
  <c r="R186" i="1"/>
  <c r="E186" i="1"/>
  <c r="R185" i="1"/>
  <c r="E185" i="1"/>
  <c r="R184" i="1"/>
  <c r="E184" i="1"/>
  <c r="R183" i="1"/>
  <c r="E183" i="1"/>
  <c r="R182" i="1"/>
  <c r="E182" i="1"/>
  <c r="R181" i="1"/>
  <c r="E181" i="1"/>
  <c r="R180" i="1"/>
  <c r="E180" i="1"/>
  <c r="R179" i="1"/>
  <c r="E179" i="1"/>
  <c r="R178" i="1"/>
  <c r="E178" i="1"/>
  <c r="R177" i="1"/>
  <c r="E177" i="1"/>
  <c r="R176" i="1"/>
  <c r="E176" i="1"/>
  <c r="R175" i="1"/>
  <c r="E175" i="1"/>
  <c r="R174" i="1"/>
  <c r="E174" i="1"/>
  <c r="R173" i="1"/>
  <c r="E173" i="1"/>
  <c r="R172" i="1"/>
  <c r="E172" i="1"/>
  <c r="R171" i="1"/>
  <c r="E171" i="1"/>
  <c r="R170" i="1"/>
  <c r="E170" i="1"/>
  <c r="R169" i="1"/>
  <c r="E169" i="1"/>
  <c r="R168" i="1"/>
  <c r="E168" i="1"/>
  <c r="R167" i="1"/>
  <c r="E167" i="1"/>
  <c r="R166" i="1"/>
  <c r="E166" i="1"/>
  <c r="R165" i="1"/>
  <c r="E165" i="1"/>
  <c r="R164" i="1"/>
  <c r="E164" i="1"/>
  <c r="R163" i="1"/>
  <c r="E163" i="1"/>
  <c r="R162" i="1"/>
  <c r="E162" i="1"/>
  <c r="R161" i="1"/>
  <c r="E161" i="1"/>
  <c r="R160" i="1"/>
  <c r="E160" i="1"/>
  <c r="R159" i="1"/>
  <c r="E159" i="1"/>
  <c r="R158" i="1"/>
  <c r="E158" i="1"/>
  <c r="R157" i="1"/>
  <c r="E157" i="1"/>
  <c r="R156" i="1"/>
  <c r="E156" i="1"/>
  <c r="R155" i="1"/>
  <c r="E155" i="1"/>
  <c r="R154" i="1"/>
  <c r="E154" i="1"/>
  <c r="R153" i="1"/>
  <c r="E153" i="1"/>
  <c r="R152" i="1"/>
  <c r="E152" i="1"/>
  <c r="R151" i="1"/>
  <c r="E151" i="1"/>
  <c r="R150" i="1"/>
  <c r="E150" i="1"/>
  <c r="R149" i="1"/>
  <c r="E149" i="1"/>
  <c r="R148" i="1"/>
  <c r="E148" i="1"/>
  <c r="R147" i="1"/>
  <c r="E147" i="1"/>
  <c r="R146" i="1"/>
  <c r="E146" i="1"/>
  <c r="R145" i="1"/>
  <c r="E145" i="1"/>
  <c r="R144" i="1"/>
  <c r="E144" i="1"/>
  <c r="R143" i="1"/>
  <c r="E143" i="1"/>
  <c r="R142" i="1"/>
  <c r="E142" i="1"/>
  <c r="R141" i="1"/>
  <c r="E141" i="1"/>
  <c r="R140" i="1"/>
  <c r="E140" i="1"/>
  <c r="R139" i="1"/>
  <c r="E139" i="1"/>
  <c r="R138" i="1"/>
  <c r="E138" i="1"/>
  <c r="R137" i="1"/>
  <c r="E137" i="1"/>
  <c r="R136" i="1"/>
  <c r="E136" i="1"/>
  <c r="R135" i="1"/>
  <c r="E135" i="1"/>
  <c r="R134" i="1"/>
  <c r="E134" i="1"/>
  <c r="R133" i="1"/>
  <c r="E133" i="1"/>
  <c r="R132" i="1"/>
  <c r="E132" i="1"/>
  <c r="R131" i="1"/>
  <c r="E131" i="1"/>
  <c r="R130" i="1"/>
  <c r="E130" i="1"/>
  <c r="R129" i="1"/>
  <c r="E129" i="1"/>
  <c r="R128" i="1"/>
  <c r="E128" i="1"/>
  <c r="R127" i="1"/>
  <c r="E127" i="1"/>
  <c r="R126" i="1"/>
  <c r="E126" i="1"/>
  <c r="R125" i="1"/>
  <c r="E125" i="1"/>
  <c r="R124" i="1"/>
  <c r="E124" i="1"/>
  <c r="R123" i="1"/>
  <c r="E123" i="1"/>
  <c r="R122" i="1"/>
  <c r="E122" i="1"/>
  <c r="R121" i="1"/>
  <c r="E121" i="1"/>
  <c r="R120" i="1"/>
  <c r="E120" i="1"/>
  <c r="R119" i="1"/>
  <c r="E119" i="1"/>
  <c r="R118" i="1"/>
  <c r="E118" i="1"/>
  <c r="R117" i="1"/>
  <c r="E117" i="1"/>
  <c r="R116" i="1"/>
  <c r="E116" i="1"/>
  <c r="R115" i="1"/>
  <c r="E115" i="1"/>
  <c r="R114" i="1"/>
  <c r="E114" i="1"/>
  <c r="R113" i="1"/>
  <c r="E113" i="1"/>
  <c r="R112" i="1"/>
  <c r="E112" i="1"/>
  <c r="R111" i="1"/>
  <c r="E111" i="1"/>
  <c r="R110" i="1"/>
  <c r="E110" i="1"/>
  <c r="R109" i="1"/>
  <c r="E109" i="1"/>
  <c r="R108" i="1"/>
  <c r="E108" i="1"/>
  <c r="R107" i="1"/>
  <c r="E107" i="1"/>
  <c r="R106" i="1"/>
  <c r="E106" i="1"/>
  <c r="R105" i="1"/>
  <c r="E105" i="1"/>
  <c r="R104" i="1"/>
  <c r="E104" i="1"/>
  <c r="R103" i="1"/>
  <c r="E103" i="1"/>
  <c r="R102" i="1"/>
  <c r="E102" i="1"/>
  <c r="R101" i="1"/>
  <c r="E101" i="1"/>
  <c r="R100" i="1"/>
  <c r="E100" i="1"/>
  <c r="R99" i="1"/>
  <c r="E99" i="1"/>
  <c r="R98" i="1"/>
  <c r="E98" i="1"/>
  <c r="R97" i="1"/>
  <c r="E97" i="1"/>
  <c r="R96" i="1"/>
  <c r="E96" i="1"/>
  <c r="R95" i="1"/>
  <c r="E95" i="1"/>
  <c r="R94" i="1"/>
  <c r="E94" i="1"/>
  <c r="R93" i="1"/>
  <c r="E93" i="1"/>
  <c r="R92" i="1"/>
  <c r="E92" i="1"/>
  <c r="R91" i="1"/>
  <c r="E91" i="1"/>
  <c r="R90" i="1"/>
  <c r="E90" i="1"/>
  <c r="R89" i="1"/>
  <c r="E89" i="1"/>
  <c r="R88" i="1"/>
  <c r="E88" i="1"/>
  <c r="R87" i="1"/>
  <c r="E87" i="1"/>
  <c r="R86" i="1"/>
  <c r="E86" i="1"/>
  <c r="R85" i="1"/>
  <c r="E85" i="1"/>
  <c r="R84" i="1"/>
  <c r="E84" i="1"/>
  <c r="R83" i="1"/>
  <c r="E83" i="1"/>
  <c r="R82" i="1"/>
  <c r="E82" i="1"/>
  <c r="R81" i="1"/>
  <c r="E81" i="1"/>
  <c r="R80" i="1"/>
  <c r="E80" i="1"/>
  <c r="R79" i="1"/>
  <c r="E79" i="1"/>
  <c r="R78" i="1"/>
  <c r="E78" i="1"/>
  <c r="R77" i="1"/>
  <c r="E77" i="1"/>
  <c r="R76" i="1"/>
  <c r="E76" i="1"/>
  <c r="R75" i="1"/>
  <c r="E75" i="1"/>
  <c r="R74" i="1"/>
  <c r="E74" i="1"/>
  <c r="R73" i="1"/>
  <c r="E73" i="1"/>
  <c r="R72" i="1"/>
  <c r="E72" i="1"/>
  <c r="R71" i="1"/>
  <c r="E71" i="1"/>
  <c r="R70" i="1"/>
  <c r="E70" i="1"/>
  <c r="R69" i="1"/>
  <c r="E69" i="1"/>
  <c r="R68" i="1"/>
  <c r="E68" i="1"/>
  <c r="R67" i="1"/>
  <c r="E67" i="1"/>
  <c r="R66" i="1"/>
  <c r="E66" i="1"/>
  <c r="R65" i="1"/>
  <c r="E65" i="1"/>
  <c r="R64" i="1"/>
  <c r="E64" i="1"/>
  <c r="R63" i="1"/>
  <c r="E63" i="1"/>
  <c r="R62" i="1"/>
  <c r="E62" i="1"/>
  <c r="R61" i="1"/>
  <c r="E61" i="1"/>
  <c r="R60" i="1"/>
  <c r="E60" i="1"/>
  <c r="R59" i="1"/>
  <c r="E59" i="1"/>
  <c r="R58" i="1"/>
  <c r="E58" i="1"/>
  <c r="R57" i="1"/>
  <c r="E57" i="1"/>
  <c r="R56" i="1"/>
  <c r="E56" i="1"/>
  <c r="R55" i="1"/>
  <c r="E55" i="1"/>
  <c r="R54" i="1"/>
  <c r="E54" i="1"/>
  <c r="R53" i="1"/>
  <c r="E53" i="1"/>
  <c r="R52" i="1"/>
  <c r="E52" i="1"/>
  <c r="R51" i="1"/>
  <c r="E51" i="1"/>
  <c r="R50" i="1"/>
  <c r="E50" i="1"/>
  <c r="R49" i="1"/>
  <c r="E49" i="1"/>
  <c r="R48" i="1"/>
  <c r="E48" i="1"/>
  <c r="R47" i="1"/>
  <c r="E47" i="1"/>
  <c r="R46" i="1"/>
  <c r="E46" i="1"/>
  <c r="R45" i="1"/>
  <c r="E45" i="1"/>
  <c r="R44" i="1"/>
  <c r="E44" i="1"/>
  <c r="R43" i="1"/>
  <c r="E43" i="1"/>
  <c r="R42" i="1"/>
  <c r="E42" i="1"/>
  <c r="R41" i="1"/>
  <c r="E41" i="1"/>
  <c r="R40" i="1"/>
  <c r="E40" i="1"/>
  <c r="R39" i="1"/>
  <c r="E39" i="1"/>
  <c r="R38" i="1"/>
  <c r="E38" i="1"/>
  <c r="R37" i="1"/>
  <c r="E37" i="1"/>
  <c r="R36" i="1"/>
  <c r="E36" i="1"/>
  <c r="R35" i="1"/>
  <c r="E35" i="1"/>
  <c r="R34" i="1"/>
  <c r="E34" i="1"/>
  <c r="R33" i="1"/>
  <c r="E33" i="1"/>
  <c r="R32" i="1"/>
  <c r="E32" i="1"/>
  <c r="R31" i="1"/>
  <c r="E31" i="1"/>
  <c r="R30" i="1"/>
  <c r="E30" i="1"/>
  <c r="R29" i="1"/>
  <c r="E29" i="1"/>
  <c r="R28" i="1"/>
  <c r="E28" i="1"/>
  <c r="R27" i="1"/>
  <c r="E27" i="1"/>
  <c r="R26" i="1"/>
  <c r="E26" i="1"/>
  <c r="R25" i="1"/>
  <c r="E25" i="1"/>
  <c r="R24" i="1"/>
  <c r="E24" i="1"/>
  <c r="R23" i="1"/>
  <c r="E23" i="1"/>
  <c r="R22" i="1"/>
  <c r="E22" i="1"/>
  <c r="R21" i="1"/>
  <c r="E21" i="1"/>
  <c r="R20" i="1"/>
  <c r="E20" i="1"/>
  <c r="R19" i="1"/>
  <c r="E19" i="1"/>
  <c r="R18" i="1"/>
  <c r="E18" i="1"/>
  <c r="R17" i="1"/>
  <c r="E17" i="1"/>
  <c r="R16" i="1"/>
  <c r="E16" i="1"/>
  <c r="R15" i="1"/>
  <c r="E15" i="1"/>
  <c r="R14" i="1"/>
  <c r="E14" i="1"/>
  <c r="R13" i="1"/>
  <c r="E13" i="1"/>
  <c r="R12" i="1"/>
  <c r="E12" i="1"/>
  <c r="R11" i="1"/>
  <c r="E11" i="1"/>
  <c r="R10" i="1"/>
  <c r="E10" i="1"/>
  <c r="R9" i="1"/>
  <c r="E9" i="1"/>
  <c r="R8" i="1"/>
  <c r="E8" i="1"/>
  <c r="R7" i="1"/>
  <c r="E7" i="1"/>
  <c r="R6" i="1"/>
  <c r="E6" i="1"/>
  <c r="R5" i="1"/>
  <c r="E5" i="1"/>
  <c r="R4" i="1"/>
  <c r="E4" i="1"/>
  <c r="R3" i="1"/>
  <c r="E3" i="1"/>
  <c r="R2" i="1"/>
  <c r="E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843FA3F-9B05-4565-9510-669783709810}" keepAlive="1" name="Consulta - data_m" description="Conexión a la consulta 'data_m' en el libro." type="5" refreshedVersion="6" background="1" saveData="1">
    <dbPr connection="Provider=Microsoft.Mashup.OleDb.1;Data Source=$Workbook$;Location=data_m;Extended Properties=&quot;&quot;" command="SELECT * FROM [data_m]"/>
  </connection>
</connections>
</file>

<file path=xl/sharedStrings.xml><?xml version="1.0" encoding="utf-8"?>
<sst xmlns="http://schemas.openxmlformats.org/spreadsheetml/2006/main" count="53348" uniqueCount="6444">
  <si>
    <t>cuenta</t>
  </si>
  <si>
    <t>nombre</t>
  </si>
  <si>
    <t>dispon</t>
  </si>
  <si>
    <t>auxiliares</t>
  </si>
  <si>
    <t>terceros</t>
  </si>
  <si>
    <t>saldo1</t>
  </si>
  <si>
    <t>nit</t>
  </si>
  <si>
    <t>fecha</t>
  </si>
  <si>
    <t>detalle</t>
  </si>
  <si>
    <t>tipoc</t>
  </si>
  <si>
    <t>numdoc</t>
  </si>
  <si>
    <t>sdebito</t>
  </si>
  <si>
    <t>scredito</t>
  </si>
  <si>
    <t>debito</t>
  </si>
  <si>
    <t>credito</t>
  </si>
  <si>
    <t>saldo</t>
  </si>
  <si>
    <t>consecut</t>
  </si>
  <si>
    <t>movimtos</t>
  </si>
  <si>
    <t>cencosto</t>
  </si>
  <si>
    <t>1</t>
  </si>
  <si>
    <t>ACTIVO</t>
  </si>
  <si>
    <t xml:space="preserve">  -   -</t>
  </si>
  <si>
    <t>11</t>
  </si>
  <si>
    <t>EFECTIVO Y EQUIVALENTES AL EFECTIVO</t>
  </si>
  <si>
    <t>1105</t>
  </si>
  <si>
    <t>FONDOS EN CAJA</t>
  </si>
  <si>
    <t>110510</t>
  </si>
  <si>
    <t>CAJA MENOR</t>
  </si>
  <si>
    <t>Saldo Cuenta 110510</t>
  </si>
  <si>
    <t>Saldo Mayor 1105</t>
  </si>
  <si>
    <t>1110</t>
  </si>
  <si>
    <t>EFECTIVO CUENTA CORRIENTE</t>
  </si>
  <si>
    <t>111005</t>
  </si>
  <si>
    <t>MONEDA NACIONAL</t>
  </si>
  <si>
    <t>11100501</t>
  </si>
  <si>
    <t>COLPATRIA CTA.AH.4412011746</t>
  </si>
  <si>
    <t>OLGA OCHOA</t>
  </si>
  <si>
    <t>Saldo Auxiliar 11100501          999</t>
  </si>
  <si>
    <t>BLANCA RODRIGUEZ DE VALOYES</t>
  </si>
  <si>
    <t>1101 * BLANCA RODRIGUEZ DE VALOYES</t>
  </si>
  <si>
    <t xml:space="preserve"> 1</t>
  </si>
  <si>
    <t>1101 * BLANCA RODRIGUEZ DE *CUO MAR/20</t>
  </si>
  <si>
    <t>1101 * BLANCA RODRIGUEZ DE *CUO ABR/20</t>
  </si>
  <si>
    <t>1101 * BLANCA RODRIGUEZ DE *CUO MAY/20</t>
  </si>
  <si>
    <t>1101 * BLANCA RODRIGUEZ DE *CUO JUN/20</t>
  </si>
  <si>
    <t>1101 * BLANCA RODRIGUEZ DE *CUO SEP/20</t>
  </si>
  <si>
    <t>1101 * BLANCA RODRIGUEZ DE *CUO OCT/20</t>
  </si>
  <si>
    <t>1101 * BLANCA RODRIGUEZ DE *CUO NOV/20</t>
  </si>
  <si>
    <t>1101 * BLANCA RODRIGUEZ DE *CUO DIC/20</t>
  </si>
  <si>
    <t>Saldo Auxiliar 11100501         1101</t>
  </si>
  <si>
    <t>YOLIMA OSPINA/ JAVIER VEGA</t>
  </si>
  <si>
    <t>1102 * YOLIMA OSPINA/ JAVIER VEGA</t>
  </si>
  <si>
    <t>1102 YOLIMA OSPINA/ JAVIE*CUO FEB/20</t>
  </si>
  <si>
    <t>1102 * YOLIMA OSPINA/ JAVIE*INT ABR/20, CUO MAR/20, CUO ABR/20</t>
  </si>
  <si>
    <t>1102 * YOLIMA OSPINA/ JAVIE*CUO ABR/20, CUO MAY/20, CUO JUN/20</t>
  </si>
  <si>
    <t>1102 * YOLIMA OSPINA/ JAVIE*CUO JUN/20, CUO JUL/20</t>
  </si>
  <si>
    <t>1102 * YOLIMA OSPINA/ JAVIE*INT JUL/20, INT AGO/20, CUO JUL/20, CUO AG</t>
  </si>
  <si>
    <t>Saldo Auxiliar 11100501         1102</t>
  </si>
  <si>
    <t>FLOR MARIA CASTELLANOS</t>
  </si>
  <si>
    <t>1201 * FLOR MARIA CASTELLANOS</t>
  </si>
  <si>
    <t>1201 * FLOR MARIA CASTELLAN*CUO MAR/20</t>
  </si>
  <si>
    <t>1201 * FLOR MARIA CASTELLAN*CUO ABR/20</t>
  </si>
  <si>
    <t>1201 * FLOR MARIA CASTELLAN*CUO MAY/20</t>
  </si>
  <si>
    <t>1201 * FLOR MARIA CASTELLAN*CUO JUN/20</t>
  </si>
  <si>
    <t>1201 * FLOR MARIA CASTELLAN*CUO SEP/20</t>
  </si>
  <si>
    <t>1201 * FLOR MARIA CASTELLAN*CUO OCT/20</t>
  </si>
  <si>
    <t>1201 * FLOR MARIA CASTELLAN*CUO NOV/20</t>
  </si>
  <si>
    <t>1201 * FLOR MARIA CASTELLAN*CUO DIC/20</t>
  </si>
  <si>
    <t>Saldo Auxiliar 11100501         1201</t>
  </si>
  <si>
    <t>GERMAN FCO. DAZA</t>
  </si>
  <si>
    <t>1202 * GERMAN FCO. DAZA / SUSANA CORREDOR</t>
  </si>
  <si>
    <t>1202 * GERMAN FCO. DAZA / S*CUO MAR/20, ANTICIPO</t>
  </si>
  <si>
    <t>1202 * GERMAN FCO. DAZA / S*CUO ABR/20</t>
  </si>
  <si>
    <t>1202 * GERMAN FCO. DAZA / S*CUO MAY/20, ANTICIPO</t>
  </si>
  <si>
    <t>1202 * GERMAN FCO. DAZA / S*CUO JUN/20</t>
  </si>
  <si>
    <t>1202 * GERMAN FCO. DAZA</t>
  </si>
  <si>
    <t>1202 * GERMAN FCO. DAZA*CUO SEP/20</t>
  </si>
  <si>
    <t>1202 * GERMAN FCO. DAZA*CUO OCT/20</t>
  </si>
  <si>
    <t>1202 * GERMAN FCO. DAZA*CUO NOV/20</t>
  </si>
  <si>
    <t>1202 * GERMAN FCO. DAZA*CUO DIC/20</t>
  </si>
  <si>
    <t>Saldo Auxiliar 11100501         1202</t>
  </si>
  <si>
    <t>LUZ ELENA FARFAN / CLAUDIA M. FARFAN</t>
  </si>
  <si>
    <t>1301 * LUZ ELENA FARFAN / CLAUDIA M. FARFAN</t>
  </si>
  <si>
    <t>1301 * LUZ ELENA FARFAN / C*CUO MAR/20</t>
  </si>
  <si>
    <t>1301 * LUZ ELENA FARFAN / C*CUO ABR/20</t>
  </si>
  <si>
    <t>1301 * LUZ ELENA FARFAN / C*CUO MAY/20</t>
  </si>
  <si>
    <t>1301 * LUZ ELENA FARFAN / C*CUO JUN/20</t>
  </si>
  <si>
    <t>1301 * LUZ ELENA FARFAN / C*CUO SEP/20</t>
  </si>
  <si>
    <t>1301 * LUZ ELENA FARFAN / C*CUO OCT/20</t>
  </si>
  <si>
    <t>1301 * LUZ ELENA FARFAN / C*CUO NOV/20</t>
  </si>
  <si>
    <t>1301 * LUZ ELENA FARFAN / C*CUO DIC/20</t>
  </si>
  <si>
    <t>Saldo Auxiliar 11100501         1301</t>
  </si>
  <si>
    <t>MAURICIO MARTINEZ</t>
  </si>
  <si>
    <t>1302 * MAURICIO MARTINEZ</t>
  </si>
  <si>
    <t>1302 * MAURICIO MARTINEZ*CUO MAR/20</t>
  </si>
  <si>
    <t>1302 * MAURICIO MARTINEZ*CUO ABR/20</t>
  </si>
  <si>
    <t>1302 * MAURICIO MARTINEZ*CUO MAY/20</t>
  </si>
  <si>
    <t>1302 * MAURICIO MARTINEZ*CUO JUN/20</t>
  </si>
  <si>
    <t>1302 * MAURICIO MARTINEZ*CUO SEP/20</t>
  </si>
  <si>
    <t>1302 * MAURICIO MARTINEZ*CUO OCT/20</t>
  </si>
  <si>
    <t>1302 * MAURICIO MARTINEZ*CUO NOV/20</t>
  </si>
  <si>
    <t>1302 * MAURICIO MARTINEZ*CUO DIC/20</t>
  </si>
  <si>
    <t>Saldo Auxiliar 11100501         1302</t>
  </si>
  <si>
    <t>ALVARO PEREZ PAEZ</t>
  </si>
  <si>
    <t>1401 * JACOBO CARRIZALES</t>
  </si>
  <si>
    <t>1401 * JACOBO CARRIZALES*CUO MAR/20</t>
  </si>
  <si>
    <t>1401 * JACOBO CARRIZALES*CUO ABR/20</t>
  </si>
  <si>
    <t>1401 * JACOBO CARRIZALES*CUO MAY/20</t>
  </si>
  <si>
    <t>1401 * ALVARO PEREZ PAEZ*CUO JUN/20</t>
  </si>
  <si>
    <t>1401 * ALVARO PEREZ PAEZ</t>
  </si>
  <si>
    <t>1401 * ALVARO PEREZ PAEZ*CUO SEP/20</t>
  </si>
  <si>
    <t>1401 * ALVARO PEREZ PAEZ*CUO OCT/20</t>
  </si>
  <si>
    <t>1401 * ALVARO PEREZ PAEZ*CUO NOV/20</t>
  </si>
  <si>
    <t>1401 * ALVARO PEREZ PAEZ*CUO DIC/20</t>
  </si>
  <si>
    <t>Saldo Auxiliar 11100501         1401</t>
  </si>
  <si>
    <t>MANUEL ANTONIO GOMEZ HERNANDEZ</t>
  </si>
  <si>
    <t>1402 * MANUEL ANTONIO GOMEZ HERNANDEZ</t>
  </si>
  <si>
    <t>1402 * MANUEL ANTONIO GOMEZ*CUO MAR/20</t>
  </si>
  <si>
    <t>1402 * MANUEL ANTONIO GOMEZ*CUO ABR/20</t>
  </si>
  <si>
    <t>1402 * MANUEL ANTONIO GOMEZ*CUO MAY/20</t>
  </si>
  <si>
    <t>1402 * MANUEL ANTONIO GOMEZ*CUO JUN/20</t>
  </si>
  <si>
    <t>1402 * MANUEL ANTONIO GOMEZ*CUO SEP/20</t>
  </si>
  <si>
    <t>1402 * MANUEL ANTONIO GOMEZ*CUO OCT/20</t>
  </si>
  <si>
    <t>1402 * MANUEL ANTONIO GOMEZ*CUO NOV/20</t>
  </si>
  <si>
    <t>1402 * MANUEL ANTONIO GOMEZ*CUO DIC/20</t>
  </si>
  <si>
    <t>Saldo Auxiliar 11100501         1402</t>
  </si>
  <si>
    <t>LUIS A BONILLA</t>
  </si>
  <si>
    <t>1501 LUIS A BONILLA*CUO ENE/20</t>
  </si>
  <si>
    <t>1501 * LUIS A BONILLA</t>
  </si>
  <si>
    <t>1501 * LUIS A BONILLA*CUO ABR/20</t>
  </si>
  <si>
    <t>1501 * LUIS A BONILLA*CUO MAY/20</t>
  </si>
  <si>
    <t>1501 * LUIS A BONILLA*CUO JUN/20</t>
  </si>
  <si>
    <t>1501 * LUIS A BONILLA*CUO SEP/20</t>
  </si>
  <si>
    <t>1501 * LUIS A BONILLA*CUO OCT/20</t>
  </si>
  <si>
    <t>1501 * LUIS A BONILLA*CUO NOV/20</t>
  </si>
  <si>
    <t>1501 * LUIS A BONILLA*CUO DIC/20</t>
  </si>
  <si>
    <t>Saldo Auxiliar 11100501         1501</t>
  </si>
  <si>
    <t>FIDEL HERMOGENES MEDINA</t>
  </si>
  <si>
    <t>1502 * FIDEL HERMOGENES MEDINA</t>
  </si>
  <si>
    <t>1502 * FIDEL HERMOGENES MED*INT ABR/20, CUO MAR/20, CUO ABR/20, ANTICI</t>
  </si>
  <si>
    <t>1502 * FIDEL HERMOGENES MED*CUO MAY/20, ANTICIPO</t>
  </si>
  <si>
    <t>1502 * FIDEL HERMOGENES MED*CUO SEP/20, ANTICIPO</t>
  </si>
  <si>
    <t>1502 * FIDEL HERMOGENES MED*CUO OCT/20</t>
  </si>
  <si>
    <t>1502 * FIDEL HERMOGENES MED*CUO NOV/20, ANTICIPO</t>
  </si>
  <si>
    <t>Saldo Auxiliar 11100501         1502</t>
  </si>
  <si>
    <t>MIREYA LOPEZ / ALFREDO LAVERDE</t>
  </si>
  <si>
    <t>2101 * MIREYA LOPEZ / ALFREDO LAVERDE</t>
  </si>
  <si>
    <t>2101 * MIREYA LOPEZ / ALFRE*CUO MAR/20</t>
  </si>
  <si>
    <t>2101 * MIREYA LOPEZ / ALFRE*CUO JUN/20</t>
  </si>
  <si>
    <t>2101 * MIREYA LOPEZ / ALFRE*CUO SEP/20</t>
  </si>
  <si>
    <t>2101 * MIREYA LOPEZ / ALFRE*CUO OCT/20</t>
  </si>
  <si>
    <t>2101 * MIREYA LOPEZ / ALFRE*CUO NOV/20</t>
  </si>
  <si>
    <t>2101 * MIREYA LOPEZ / ALFRE*CUO DIC/20</t>
  </si>
  <si>
    <t>Saldo Auxiliar 11100501         2101</t>
  </si>
  <si>
    <t>CARLOS EMIRO RESTREPO / ORLANDO VARON</t>
  </si>
  <si>
    <t>2102 * CARLOS EMIRO RESTREPO / ORLANDO VARON</t>
  </si>
  <si>
    <t>2102 * CARLOS EMIRO RESTREP*CUO MAR/20, ANTICIPO</t>
  </si>
  <si>
    <t>2102 * CARLOS EMIRO RESTREP*CUO ABR/20, ANTICIPO</t>
  </si>
  <si>
    <t>2102 * CARLOS EMIRO RESTREP*CUO MAY/20, ANTICIPO</t>
  </si>
  <si>
    <t>2102 * CARLOS EMIRO RESTREP*CUO JUN/20, ANTICIPO</t>
  </si>
  <si>
    <t>2102 * CARLOS EMIRO RESTREP*CUO SEP/20, ANTICIPO</t>
  </si>
  <si>
    <t>2102 * CARLOS EMIRO RESTREP*CUO OCT/20, ANTICIPO</t>
  </si>
  <si>
    <t>2102 CARLOS EMIRO RESTREP*CUO NOV/20, ANTICIPO</t>
  </si>
  <si>
    <t>2102 * CARLOS EMIRO RESTREP*CUO DIC/20</t>
  </si>
  <si>
    <t>Saldo Auxiliar 11100501         2102</t>
  </si>
  <si>
    <t>ERIKA SCHENEIDER</t>
  </si>
  <si>
    <t>2201 * ERIKA SCHENEIDER</t>
  </si>
  <si>
    <t>2201 * ERIKA SCHENEIDER*CUO FEB/20, CUO MAR/20</t>
  </si>
  <si>
    <t>2201 ERIKA SCHENEIDER*CUO MAR/20, CUO ABR/20</t>
  </si>
  <si>
    <t>2201 ERIKA SCHENEIDER*CUO ABR/20, CUO MAY/20</t>
  </si>
  <si>
    <t>2201 * ERIKA SCHENEIDER*CUO SEP/20</t>
  </si>
  <si>
    <t>2201 * ERIKA SCHENEIDER*CUO OCT/20</t>
  </si>
  <si>
    <t>2201 * ERIKA SCHENEIDER*CUO NOV/20</t>
  </si>
  <si>
    <t>2201 * ERIKA SCHENEIDER*CUO DIC/20</t>
  </si>
  <si>
    <t>Saldo Auxiliar 11100501         2201</t>
  </si>
  <si>
    <t>ROSALBA SUAREZ</t>
  </si>
  <si>
    <t>2202 * ROSALBA SUAREZ</t>
  </si>
  <si>
    <t>2202 * ROSALBA SUAREZ*CUO FEB/20, CUO MAR/20</t>
  </si>
  <si>
    <t>2202 * ROSALBA SUAREZ*CUO MAR/20, CUO ABR/20, CUO MAY/20</t>
  </si>
  <si>
    <t>2202 * ROSALBA SUAREZ*CUO MAY/20, CUO JUN/20</t>
  </si>
  <si>
    <t>2202 * ROSALBA SUAREZ*CUO SEP/20</t>
  </si>
  <si>
    <t>2202 * ROSALBA SUAREZ*CUO OCT/20</t>
  </si>
  <si>
    <t>2202 * ROSALBA SUAREZ*CUO NOV/20</t>
  </si>
  <si>
    <t>2202 * ROSALBA SUAREZ*CUO DIC/20</t>
  </si>
  <si>
    <t>Saldo Auxiliar 11100501         2202</t>
  </si>
  <si>
    <t>ROCIO ALICIA ESPAÑA RODRIGUEZ</t>
  </si>
  <si>
    <t>2301 ROCIO ALICIA ESPAÑA*CUO FEB/20, CUO MAR/20</t>
  </si>
  <si>
    <t>2301 ROCIO ALICIA ESPAÑA*CUO ABR/20</t>
  </si>
  <si>
    <t>2301 ROCIO ALICIA ESPAÑA*CUO MAY/20</t>
  </si>
  <si>
    <t>2301 ROCIO ALICIA ESPAÑA*CUO JUN/20</t>
  </si>
  <si>
    <t>2301 ROCIO ALICIA ESPAÑA*CUO JUL/20</t>
  </si>
  <si>
    <t>2301 ROCIO ALICIA ESPAÑA*CUO AGO/20</t>
  </si>
  <si>
    <t>2301 ROCIO ALICIA ESPAÑA*CUO SEP/20</t>
  </si>
  <si>
    <t>2301 ROCIO ALICIA ESPAÑA*CUO OCT/20</t>
  </si>
  <si>
    <t>2301 ROCIO ALICIA ESPAÑA*CUO NOV/20</t>
  </si>
  <si>
    <t>2301 ROCIO ALICIA ESPAÑA*CUO DIC/20</t>
  </si>
  <si>
    <t>Saldo Auxiliar 11100501         2301</t>
  </si>
  <si>
    <t>CONTANZA MARTINEZ</t>
  </si>
  <si>
    <t>2302 * CONTANZA MARTINEZ</t>
  </si>
  <si>
    <t>2302 * CONTANZA MARTINEZ*CUO MAR/20</t>
  </si>
  <si>
    <t>2302 * CONTANZA MARTINEZ*CUO ABR/20</t>
  </si>
  <si>
    <t>2302 * CONTANZA MARTINEZ*CUO MAY/20</t>
  </si>
  <si>
    <t>2302 * CONTANZA MARTINEZ*CUO JUN/20</t>
  </si>
  <si>
    <t>2302 * CONTANZA MARTINEZ*CUO SEP/20</t>
  </si>
  <si>
    <t>2302 * CONTANZA MARTINEZ*CUO OCT/20</t>
  </si>
  <si>
    <t>2302 * CONTANZA MARTINEZ*CUO NOV/20</t>
  </si>
  <si>
    <t>2302 * CONTANZA MARTINEZ*CUO DIC/20</t>
  </si>
  <si>
    <t>Saldo Auxiliar 11100501         2302</t>
  </si>
  <si>
    <t>MARIA DEL PILAR VILLAFAÑEZ ROSERO</t>
  </si>
  <si>
    <t>2401 * MARIA DEL PILAR VILLAFAÑEZ ROSERO</t>
  </si>
  <si>
    <t>2401 * MARIA DEL PILAR VILL*INT FEB/20, CUO FEB/20, CUO MAR/20, ANTICI</t>
  </si>
  <si>
    <t>2401 * MARIA DEL PILAR VILL*CUO ABR/20</t>
  </si>
  <si>
    <t>2401 * MARIA DEL PILAR VILL*CUO MAY/20</t>
  </si>
  <si>
    <t>2401 * MARIA DEL PILAR VILL*CUO JUN/20</t>
  </si>
  <si>
    <t>2401 * MARIA DEL PILAR VILL*CUO AGO/20, CUO SEP/20</t>
  </si>
  <si>
    <t>2401 * MARIA DEL PILAR VILL*CUO OCT/20</t>
  </si>
  <si>
    <t>2401 * MARIA DEL PILAR VILL*CUO NOV/20</t>
  </si>
  <si>
    <t>2401 * MARIA DEL PILAR VILL*CUO DIC/20</t>
  </si>
  <si>
    <t>Saldo Auxiliar 11100501         2401</t>
  </si>
  <si>
    <t>MARTHA L. MORENO DE BORBON / MARIA J. BO</t>
  </si>
  <si>
    <t>2402 * MARTHA L. MORENO DE BORBON / MARIA J. BO</t>
  </si>
  <si>
    <t>2402 * MARTHA L. MORENO DE *INT DIC/19, CUO DIC/19, CUO ENE/20</t>
  </si>
  <si>
    <t>2402 * MARTHA L. MORENO DE *INT ENE/20, INT FEB/20, CUO ENE/20, CUO FE</t>
  </si>
  <si>
    <t>2402 MARTHA L. MORENO DE*INT MAR/20, INT ABR/20, INT MAY/20, CUO MAR/2</t>
  </si>
  <si>
    <t>2402 * MARTHA L. MORENO DE *CUO OCT/20, ANTICIPO</t>
  </si>
  <si>
    <t>2402 * MARTHA L. MORENO DE *CUO AGO/20, CUO SEP/20, ANTICIPO</t>
  </si>
  <si>
    <t>2402 MARTHA L. MORENO DE*CUO SEP/20</t>
  </si>
  <si>
    <t>2402 * MARTHA L. MORENO DE *CUO DIC/20</t>
  </si>
  <si>
    <t>Saldo Auxiliar 11100501         2402</t>
  </si>
  <si>
    <t>JAIME RIVEROS RUIZ</t>
  </si>
  <si>
    <t>2501 * JAIME RIVEROS RUIZ</t>
  </si>
  <si>
    <t>2501 * JAIME RIVEROS RUIZ*CUO FEB/20, CUO MAR/20</t>
  </si>
  <si>
    <t>2501 * JAIME RIVEROS RUIZ*CUO MAR/20, CUO ABR/20</t>
  </si>
  <si>
    <t>2501 * JAIME RIVEROS RUIZ*CUO ABR/20, CUO MAY/20</t>
  </si>
  <si>
    <t>2501 * JAIME RIVEROS RUIZ*CUO MAY/20, CUO JUN/20</t>
  </si>
  <si>
    <t>2501 * JAIME RIVEROS RUIZ*INT SEP/20, CUO AGO/20, CUO SEP/20</t>
  </si>
  <si>
    <t>2501 * JAIME RIVEROS RUIZ*CUO SEP/20, CUO OCT/20</t>
  </si>
  <si>
    <t>2501 * JAIME RIVEROS RUIZ*CUO OCT/20, CUO NOV/20</t>
  </si>
  <si>
    <t>2501 * JAIME RIVEROS RUIZ*CUO NOV/20, CUO DIC/20</t>
  </si>
  <si>
    <t>Saldo Auxiliar 11100501         2501</t>
  </si>
  <si>
    <t>LUIS A MARTIN</t>
  </si>
  <si>
    <t>2502 * LUIS A MARTIN</t>
  </si>
  <si>
    <t>2502 * LUIS A MARTIN*CUO FEB/20, CUO MAR/20</t>
  </si>
  <si>
    <t>2502 * LUIS A MARTIN*INT MAR/20, INT ABR/20, CUO MAR/20, CUO ABR/20, A</t>
  </si>
  <si>
    <t>2502 * LUIS A MARTIN*CUO MAY/20</t>
  </si>
  <si>
    <t>2502 * LUIS A MARTIN*CUO JUN/20</t>
  </si>
  <si>
    <t>2502 * LUIS A MARTIN*CUO SEP/20</t>
  </si>
  <si>
    <t>2502 * LUIS A MARTIN*CUO OCT/20</t>
  </si>
  <si>
    <t>2502 * LUIS A MARTIN*CUO NOV/20</t>
  </si>
  <si>
    <t>Saldo Auxiliar 11100501         2502</t>
  </si>
  <si>
    <t>NUBIA DE OCHOA</t>
  </si>
  <si>
    <t>3101 * NUBIA DE OCHOA</t>
  </si>
  <si>
    <t>3101 * NUBIA DE OCHOA*CUO MAR/20</t>
  </si>
  <si>
    <t>3101 * NUBIA DE OCHOA*CUO ABR/20</t>
  </si>
  <si>
    <t>3101 * NUBIA DE OCHOA*CUO MAY/20</t>
  </si>
  <si>
    <t>3101 * NUBIA DE OCHOA*CUO JUN/20</t>
  </si>
  <si>
    <t>3101 * NUBIA DE OCHOA*CUO SEP/20, CUO OCT/20</t>
  </si>
  <si>
    <t>3101 * NUBIA DE OCHOA*CUO OCT/20</t>
  </si>
  <si>
    <t>3101 * NUBIA DE OCHOA*CUO NOV/20</t>
  </si>
  <si>
    <t>3101 * NUBIA DE OCHOA*CUO DIC/20</t>
  </si>
  <si>
    <t>Saldo Auxiliar 11100501         3101</t>
  </si>
  <si>
    <t>GUILLERMO NOVOA</t>
  </si>
  <si>
    <t>3102 * GUILLERMO NOVOA</t>
  </si>
  <si>
    <t>3102 * GUILLERMO NOVOA*CUO MAR/20</t>
  </si>
  <si>
    <t>3102 * GUILLERMO NOVOA*CUO ABR/20</t>
  </si>
  <si>
    <t>3102 * GUILLERMO NOVOA*CUO MAY/20</t>
  </si>
  <si>
    <t>3102 * GUILLERMO NOVOA*CUO JUN/20</t>
  </si>
  <si>
    <t>3102 * GUILLERMO NOVOA*CUO SEP/20</t>
  </si>
  <si>
    <t>3102 * GUILLERMO NOVOA*CUO OCT/20</t>
  </si>
  <si>
    <t>3102 * GUILLERMO NOVOA*CUO NOV/20</t>
  </si>
  <si>
    <t>3102 * GUILLERMO NOVOA*CUO DIC/20</t>
  </si>
  <si>
    <t>Saldo Auxiliar 11100501         3102</t>
  </si>
  <si>
    <t>RUTH MARCELA CASTELLANOS</t>
  </si>
  <si>
    <t>3201 * RUTH MARCELA CASTELLANOS</t>
  </si>
  <si>
    <t>3201 * RUTH MARCELA CASTELL*CUO MAR/20</t>
  </si>
  <si>
    <t>3201 * RUTH MARCELA CASTELL*CUO ABR/20</t>
  </si>
  <si>
    <t>3201 * RUTH MARCELA CASTELL*CUO MAY/20</t>
  </si>
  <si>
    <t>3201 * RUTH MARCELA CASTELL*CUO JUN/20</t>
  </si>
  <si>
    <t>ANULADO $222,000.00 * 3201 * RUTH MARCELA CASTELLANOS</t>
  </si>
  <si>
    <t>3201 * RUTH MARCELA CASTELL*CUO SEP/20</t>
  </si>
  <si>
    <t>3201 * RUTH MARCELA CASTELL*CUO OCT/20</t>
  </si>
  <si>
    <t>3201 * RUTH MARCELA CASTELL*CUO OCT/20, CUO NOV/20</t>
  </si>
  <si>
    <t>3201 * RUTH MARCELA CASTELL*CUO DIC/20</t>
  </si>
  <si>
    <t>Saldo Auxiliar 11100501         3201</t>
  </si>
  <si>
    <t>NELLY GRACIELA LASSO CORTEZ</t>
  </si>
  <si>
    <t>3202 * NELLY GRACIELA LASSO CORTEZ</t>
  </si>
  <si>
    <t>3202 * NELLY GRACIELA LASSO*INT ENE/20, CUO ENE/20, CUO FEB/20, CUO MA</t>
  </si>
  <si>
    <t>3202 * NELLY GRACIELA LASSO*INT MAR/20, CUO MAR/20, CUO ABR/20, CUO MA</t>
  </si>
  <si>
    <t>3202 * NELLY GRACIELA LASSO*INT JUL/20, INT AGO/20, INT SEP/20, INT OC</t>
  </si>
  <si>
    <t>Saldo Auxiliar 11100501         3202</t>
  </si>
  <si>
    <t>JUAN SERENY DUTKA</t>
  </si>
  <si>
    <t>3301 * FERNANDO SERENY</t>
  </si>
  <si>
    <t>3301 * FERNANDO SERENY*CUO MAR/20</t>
  </si>
  <si>
    <t>3301 * FERNANDO SERENY*CUO ABR/20</t>
  </si>
  <si>
    <t>3301 * FERNANDO SERENY*CUO MAY/20</t>
  </si>
  <si>
    <t>3301 * FERNANDO SERENY*CUO JUN/20</t>
  </si>
  <si>
    <t>3301 * JUAN SERENY DUTKA</t>
  </si>
  <si>
    <t>3301 * JUAN SERENY DUTKA*CUO SEP/20</t>
  </si>
  <si>
    <t>3301 * JUAN SERENY DUTKA*CUO OCT/20</t>
  </si>
  <si>
    <t>3301 * JUAN SERENY DUTKA*CUO NOV/20</t>
  </si>
  <si>
    <t>3301 * JUAN SERENY DUTKA*CUO DIC/20</t>
  </si>
  <si>
    <t>Saldo Auxiliar 11100501         3301</t>
  </si>
  <si>
    <t>CLARA CALDERON</t>
  </si>
  <si>
    <t>3302 * CLARA CALDERON</t>
  </si>
  <si>
    <t>3302 * CLARA CALDERON*CUO MAR/20</t>
  </si>
  <si>
    <t>3302 * CLARA CALDERON*CUO ABR/20</t>
  </si>
  <si>
    <t>3302 * CLARA CALDERON*CUO MAY/20, CUO JUN/20</t>
  </si>
  <si>
    <t>3302 * CLARA CALDERON*CUO SEP/20</t>
  </si>
  <si>
    <t>3302 * CLARA CALDERON*CUO OCT/20</t>
  </si>
  <si>
    <t>3302 * CLARA CALDERON*CUO NOV/20</t>
  </si>
  <si>
    <t>3302 * CLARA CALDERON*CUO DIC/20</t>
  </si>
  <si>
    <t>Saldo Auxiliar 11100501         3302</t>
  </si>
  <si>
    <t>JAIRO FERNANDEZ</t>
  </si>
  <si>
    <t>3401 * JAIRO FERNANDEZ</t>
  </si>
  <si>
    <t>3401 JAIRO FERNANDEZ*CUO MAR/20</t>
  </si>
  <si>
    <t>3401 * JAIRO FERNANDEZ*CUO ABR/20, ANTICIPO</t>
  </si>
  <si>
    <t>3401 * JAIRO FERNANDEZ*CUO MAY/20, ANTICIPO</t>
  </si>
  <si>
    <t>3401 * JAIRO FERNANDEZ*CUO JUN/20, ANTICIPO</t>
  </si>
  <si>
    <t>3401 * JAIRO FERNANDEZ*CUO SEP/20, ANTICIPO</t>
  </si>
  <si>
    <t>3401 * JAIRO FERNANDEZ*CUO OCT/20, ANTICIPO</t>
  </si>
  <si>
    <t>3401 * JAIRO FERNANDEZ*CUO NOV/20, ANTICIPO</t>
  </si>
  <si>
    <t>3401 * JAIRO FERNANDEZ*CUO DIC/20, ANTICIPO</t>
  </si>
  <si>
    <t>Saldo Auxiliar 11100501         3401</t>
  </si>
  <si>
    <t>MARTHA LUCIA GUTIERREZ MOYA.</t>
  </si>
  <si>
    <t>3402 * MARTHA LUCIA GUTIERREZ MOYA.</t>
  </si>
  <si>
    <t>3402 * MARTHA LUCIA GUTIERR*CUO MAR/20</t>
  </si>
  <si>
    <t>3402 * MARTHA LUCIA GUTIERR*CUO MAR/20, CUO ABR/20, ANTICIPO</t>
  </si>
  <si>
    <t>3402 * MARTHA LUCIA GUTIERR*CUO MAY/20, ANTICIPO</t>
  </si>
  <si>
    <t>3402 * MARTHA LUCIA GUTIERR*CUO JUN/20, ANTICIPO</t>
  </si>
  <si>
    <t>3402 * MARTHA LUCIA GUTIERR*CUO SEP/20, ANTICIPO</t>
  </si>
  <si>
    <t>3402 * MARTHA LUCIA GUTIERR*CUO OCT/20, ANTICIPO</t>
  </si>
  <si>
    <t>3402 * MARTHA LUCIA GUTIERR*CUO NOV/20, ANTICIPO</t>
  </si>
  <si>
    <t>3402 * MARTHA LUCIA GUTIERR*CUO DIC/20, ANTICIPO</t>
  </si>
  <si>
    <t>Saldo Auxiliar 11100501         3402</t>
  </si>
  <si>
    <t>ANDRES FELIPE ROJAS DAZA / NURY DAZA</t>
  </si>
  <si>
    <t>3501 * ANDRES FELIPE ROJAS DAZA / NURY DAZA</t>
  </si>
  <si>
    <t>3501 * ANDRES FELIPE ROJAS *CUO MAR/20</t>
  </si>
  <si>
    <t>3501 * ANDRES FELIPE ROJAS *CUO ABR/20</t>
  </si>
  <si>
    <t>3501 * ANDRES FELIPE ROJAS *CUO MAY/20</t>
  </si>
  <si>
    <t>3501 * ANDRES FELIPE ROJAS *CUO JUN/20</t>
  </si>
  <si>
    <t>3501 * ANDRES FELIPE ROJAS *CUO SEP/20</t>
  </si>
  <si>
    <t>3501 * ANDRES FELIPE ROJAS *CUO OCT/20</t>
  </si>
  <si>
    <t>3501 * ANDRES FELIPE ROJAS *CUO NOV/20</t>
  </si>
  <si>
    <t>3501 * ANDRES FELIPE ROJAS *CUO DIC/20</t>
  </si>
  <si>
    <t>Saldo Auxiliar 11100501         3501</t>
  </si>
  <si>
    <t>JUAN FARFAN</t>
  </si>
  <si>
    <t>3502 * JUAN FARFAN</t>
  </si>
  <si>
    <t>3502 * JUAN FARFAN*CUO MAR/20</t>
  </si>
  <si>
    <t>3502 * JUAN FARFAN*CUO MAR/20, CUO ABR/20, ANTICIPO</t>
  </si>
  <si>
    <t>3502 * JUAN FARFAN*CUO MAY/20</t>
  </si>
  <si>
    <t>3502 * JUAN FARFAN*CUO MAY/20, CUO JUN/20</t>
  </si>
  <si>
    <t>3502 * JUAN FARFAN*CUO SEP/20, ANTICIPO</t>
  </si>
  <si>
    <t>3502 * JUAN FARFAN*CUO OCT/20, ANTICIPO</t>
  </si>
  <si>
    <t>3502 * JUAN FARFAN*CUO NOV/20, ANTICIPO</t>
  </si>
  <si>
    <t>3502 JUAN FARFAN*CUO DIC/20</t>
  </si>
  <si>
    <t>Saldo Auxiliar 11100501         3502</t>
  </si>
  <si>
    <t>HECTOR FABIAN SAENZ</t>
  </si>
  <si>
    <t>4101 * HECTOR FABIAN SAENZ</t>
  </si>
  <si>
    <t>4101 * HECTOR FABIAN SAENZ*CUO MAR/20</t>
  </si>
  <si>
    <t>4101 * HECTOR FABIAN SAENZ*CUO ABR/20</t>
  </si>
  <si>
    <t>4101 * HECTOR FABIAN SAENZ*CUO MAY/20</t>
  </si>
  <si>
    <t>4101 * HECTOR FABIAN SAENZ*CUO JUN/20</t>
  </si>
  <si>
    <t>4101 * HECTOR FABIAN SAENZ*CUO SEP/20</t>
  </si>
  <si>
    <t>4101 * HECTOR FABIAN SAENZ*CUO OCT/20</t>
  </si>
  <si>
    <t>4101 * HECTOR FABIAN SAENZ*CUO NOV/20</t>
  </si>
  <si>
    <t>4101 * HECTOR FABIAN SAENZ*CUO DIC/20</t>
  </si>
  <si>
    <t>Saldo Auxiliar 11100501         4101</t>
  </si>
  <si>
    <t>GABRIEL AMAYA</t>
  </si>
  <si>
    <t>4102 * GABRIEL AMAYA</t>
  </si>
  <si>
    <t>4102 * GABRIEL AMAYA*CUO FEB/20, CUO MAR/20</t>
  </si>
  <si>
    <t>4102 * GABRIEL AMAYA*CUO ABR/20, ANTICIPO</t>
  </si>
  <si>
    <t>4102 * GABRIEL AMAYA*CUO MAY/20, ANTICIPO</t>
  </si>
  <si>
    <t>4102 * GABRIEL AMAYA*CUO JUN/20, ANTICIPO</t>
  </si>
  <si>
    <t>4102 * GABRIEL AMAYA*CUO SEP/20</t>
  </si>
  <si>
    <t>4102 * GABRIEL AMAYA*CUO OCT/20</t>
  </si>
  <si>
    <t>4102 * GABRIEL AMAYA*CUO NOV/20</t>
  </si>
  <si>
    <t>4102 * GABRIEL AMAYA*CUO DIC/20</t>
  </si>
  <si>
    <t>Saldo Auxiliar 11100501         4102</t>
  </si>
  <si>
    <t>LUIS ESCURAINA</t>
  </si>
  <si>
    <t>4201 * LUIS ESCURAINA</t>
  </si>
  <si>
    <t>4201 * LUIS ESCURAINA*CUO MAR/20</t>
  </si>
  <si>
    <t>4201 * LUIS ESCURAINA*CUO ABR/20</t>
  </si>
  <si>
    <t>4201 * LUIS ESCURAINA*CUO MAY/20</t>
  </si>
  <si>
    <t>4201 * LUIS ESCURAINA*CUO JUN/20</t>
  </si>
  <si>
    <t>4201 * LUIS ESCURAINA*CUO SEP/20</t>
  </si>
  <si>
    <t>4201 * LUIS ESCURAINA*CUO OCT/20</t>
  </si>
  <si>
    <t>4201 * LUIS ESCURAINA*CUO NOV/20</t>
  </si>
  <si>
    <t>4201 * LUIS ESCURAINA*CUO DIC/20</t>
  </si>
  <si>
    <t>Saldo Auxiliar 11100501         4201</t>
  </si>
  <si>
    <t>OSCAR OVIEDO</t>
  </si>
  <si>
    <t>4202 * OSCAR OVIEDO</t>
  </si>
  <si>
    <t>4202 * OSCAR OVIEDO*INT ABR/20, CUO MAR/20, CUO ABR/20, CUO MAY/20, CU</t>
  </si>
  <si>
    <t>4202 * OSCAR OVIEDO*INT AGO/20, INT SEP/20, CUO JUL/20, CUO AGO/20, CU</t>
  </si>
  <si>
    <t>4202 * OSCAR OVIEDO*INT NOV/20, INT DIC/20, CUO SEP/20, CUO OCT/20, CU</t>
  </si>
  <si>
    <t>Saldo Auxiliar 11100501         4202</t>
  </si>
  <si>
    <t>LUZ PATRICIA PERILLA</t>
  </si>
  <si>
    <t>4301 * LUZ PATRICIA PERILLA</t>
  </si>
  <si>
    <t>4301 * LUZ PATRICIA PERILLA*CUO MAR/20</t>
  </si>
  <si>
    <t>4301 * LUZ PATRICIA PERILLA*CUO ABR/20</t>
  </si>
  <si>
    <t>4301 * LUZ PATRICIA PERILLA*CUO MAY/20</t>
  </si>
  <si>
    <t>4301 * LUZ PATRICIA PERILLA*CUO JUN/20</t>
  </si>
  <si>
    <t>4301 * LUZ PATRICIA PERILLA*CUO SEP/20</t>
  </si>
  <si>
    <t>4301 * LUZ PATRICIA PERILLA*CUO OCT/20</t>
  </si>
  <si>
    <t>4301 * LUZ PATRICIA PERILLA*CUO NOV/20</t>
  </si>
  <si>
    <t>4301 * LUZ PATRICIA PERILLA*CUO DIC/20</t>
  </si>
  <si>
    <t>Saldo Auxiliar 11100501         4301</t>
  </si>
  <si>
    <t>MARIA VICTORIA CARVAJAL</t>
  </si>
  <si>
    <t>4302 * MARIA VICTORIA CARVAJAL</t>
  </si>
  <si>
    <t>4302 * MARIA VICTORIA CARVA*CUO ABR/20</t>
  </si>
  <si>
    <t>4302 * MARIA VICTORIA CARVA*CUO MAY/20</t>
  </si>
  <si>
    <t>4302 * MARIA VICTORIA CARVA*CUO JUN/20</t>
  </si>
  <si>
    <t>4302 * MARIA VICTORIA CARVA*CUO SEP/20</t>
  </si>
  <si>
    <t>4302 * MARIA VICTORIA CARVA*CUO OCT/20</t>
  </si>
  <si>
    <t>4302 * MARIA VICTORIA CARVA*CUO NOV/20</t>
  </si>
  <si>
    <t>4302 * MARIA VICTORIA CARVA*CUO DIC/20</t>
  </si>
  <si>
    <t>Saldo Auxiliar 11100501         4302</t>
  </si>
  <si>
    <t>MA. BEATRIZ ROZO DE CABIATIVA / LUZMA CA</t>
  </si>
  <si>
    <t>4401 * MA. BEATRIZ ROZO DE CABIATIVA / LUZMA CA</t>
  </si>
  <si>
    <t>4401 * MA. BEATRIZ ROZO DE *CUO MAR/20</t>
  </si>
  <si>
    <t>4401 * MA. BEATRIZ ROZO DE *CUO ABR/20, ANTICIPO</t>
  </si>
  <si>
    <t>4401 * MA. BEATRIZ ROZO DE *CUO MAY/20</t>
  </si>
  <si>
    <t>4401 * MA. BEATRIZ ROZO DE *CUO JUN/20</t>
  </si>
  <si>
    <t>4401 * MA. BEATRIZ ROZO DE *CUO SEP/20</t>
  </si>
  <si>
    <t>4401 * MA. BEATRIZ ROZO DE *CUO OCT/20</t>
  </si>
  <si>
    <t>4401 * MA. BEATRIZ ROZO DE *CUO NOV/20</t>
  </si>
  <si>
    <t>4401 * MA. BEATRIZ ROZO DE *CUO DIC/20</t>
  </si>
  <si>
    <t>Saldo Auxiliar 11100501         4401</t>
  </si>
  <si>
    <t>EDGAR ROBERTO RAMIREZ</t>
  </si>
  <si>
    <t>4402 EDGAR ROBERTO RAMIRE*INT JUL/18, INT AGO/18, INT SEP/18, INT JUL/</t>
  </si>
  <si>
    <t>4402 * EDGAR ROBERTO RAMIREZ</t>
  </si>
  <si>
    <t>4402 * EDGAR ROBERTO RAMIRE*INT NOV/18, INT ENE/19, CUO NOV/18, CUO DI</t>
  </si>
  <si>
    <t>4402 * EDGAR ROBERTO RAMIRE*INT FEB/19, INT MAR/19, CUO ENE/19, CUO FE</t>
  </si>
  <si>
    <t>4402 * EDGAR ROBERTO RAMIRE*INT ABR/19, INT MAY/19, CUO ABR/19, CUO MA</t>
  </si>
  <si>
    <t>Saldo Auxiliar 11100501         4402</t>
  </si>
  <si>
    <t>CESAR AUGUSTO CLAVIJO B</t>
  </si>
  <si>
    <t>4501 * CESAR AUGUSTO CLAVIJO B. / ALCIRA BACARE</t>
  </si>
  <si>
    <t>4501 * CESAR AUGUSTO CLAVIJ*CUO MAR/20</t>
  </si>
  <si>
    <t>4501 * CESAR AUGUSTO CLAVIJ*CUO ABR/20</t>
  </si>
  <si>
    <t>4501 * CESAR AUGUSTO CLAVIJ*CUO MAY/20</t>
  </si>
  <si>
    <t>4501 * CESAR AUGUSTO CLAVIJ*CUO JUN/20</t>
  </si>
  <si>
    <t>4501 * CESAR AUGUSTO CLAVIJO B</t>
  </si>
  <si>
    <t>4501 * CESAR AUGUSTO CLAVIJ*CUO SEP/20</t>
  </si>
  <si>
    <t>4501 * CESAR AUGUSTO CLAVIJ*CUO OCT/20</t>
  </si>
  <si>
    <t>4501 * CESAR AUGUSTO CLAVIJ*CUO NOV/20</t>
  </si>
  <si>
    <t>4501 * CESAR AUGUSTO CLAVIJ*CUO DIC/20</t>
  </si>
  <si>
    <t>Saldo Auxiliar 11100501         4501</t>
  </si>
  <si>
    <t>MA. ANTONIA CALIXTO / ANA SIXTA JURADO</t>
  </si>
  <si>
    <t>4502 * MA. ANTONIA CALIXTO / ANA SIXTA JURADO</t>
  </si>
  <si>
    <t>4502 * MA. ANTONIA CALIXTO *CUO MAR/20</t>
  </si>
  <si>
    <t>4502 * MA. ANTONIA CALIXTO *CUO ABR/20</t>
  </si>
  <si>
    <t>4502 * MA. ANTONIA CALIXTO *CUO MAY/20</t>
  </si>
  <si>
    <t>4502 * MA. ANTONIA CALIXTO *CUO JUN/20</t>
  </si>
  <si>
    <t>4502 * MA. ANTONIA CALIXTO *CUO SEP/20</t>
  </si>
  <si>
    <t>4502 * MA. ANTONIA CALIXTO *CUO OCT/20</t>
  </si>
  <si>
    <t>4502 * MA. ANTONIA CALIXTO *CUO NOV/20</t>
  </si>
  <si>
    <t>4502 * MA. ANTONIA CALIXTO *CUO DIC/20</t>
  </si>
  <si>
    <t>Saldo Auxiliar 11100501         4502</t>
  </si>
  <si>
    <t>ALVINA PEÑA VARGAS / JORGE ELIECER DIAZ</t>
  </si>
  <si>
    <t>5101 * ALVINA PEÑA VARGAS / JORGE ELIECER DIAZ</t>
  </si>
  <si>
    <t>5101 * ALVINA PEÑA VARGAS /*CUO MAR/20</t>
  </si>
  <si>
    <t>5101 * ALVINA PEÑA VARGAS /*CUO ABR/20</t>
  </si>
  <si>
    <t>5101 * ALVINA PEÑA VARGAS /*CUO MAY/20</t>
  </si>
  <si>
    <t>5101 * ALVINA PEÑA VARGAS /*CUO JUN/20</t>
  </si>
  <si>
    <t>5101 * ALVINA PEÑA VARGAS /*CUO SEP/20</t>
  </si>
  <si>
    <t>5101 * ALVINA PEÑA VARGAS /*CUO OCT/20</t>
  </si>
  <si>
    <t>5101 * ALVINA PEÑA VARGAS /*CUO NOV/20</t>
  </si>
  <si>
    <t>5101 * ALVINA PEÑA VARGAS /*CUO DIC/20</t>
  </si>
  <si>
    <t>Saldo Auxiliar 11100501         5101</t>
  </si>
  <si>
    <t>RAFAEL ENRIQUE PEREZ O. / ALVARO PEREZ O</t>
  </si>
  <si>
    <t>Saldo Auxiliar 11100501         5102</t>
  </si>
  <si>
    <t>GLORIA MA. LANCHEROS / MARCO FIDEL CUADR</t>
  </si>
  <si>
    <t>5201 * GLORIA MA. LANCHEROS / MARCO FIDEL CUADR</t>
  </si>
  <si>
    <t>5201 * GLORIA MA. LANCHEROS*CUO MAR/20, ANTICIPO</t>
  </si>
  <si>
    <t>5201 * GLORIA MA. LANCHEROS*CUO ABR/20, ANTICIPO</t>
  </si>
  <si>
    <t>5201 * GLORIA MA. LANCHEROS*CUO MAY/20, ANTICIPO</t>
  </si>
  <si>
    <t>5201 * GLORIA MA. LANCHEROS*CUO JUN/20, ANTICIPO</t>
  </si>
  <si>
    <t>5201 * GLORIA MA. LANCHEROS*CUO SEP/20, ANTICIPO</t>
  </si>
  <si>
    <t>5201 * GLORIA MA. LANCHEROS*ANTICIPO</t>
  </si>
  <si>
    <t>5201 * GLORIA MA. LANCHEROS*CUO NOV/20</t>
  </si>
  <si>
    <t>5201 * GLORIA MA. LANCHEROS*CUO NOV/20, ANTICIPO</t>
  </si>
  <si>
    <t>Saldo Auxiliar 11100501         5201</t>
  </si>
  <si>
    <t>NURY ALEXANDRA ZABALA / HUGO RIAÑO</t>
  </si>
  <si>
    <t>5202 NURY ALEXANDRA ZABAL*CUO DIC/19, CUO ENE/20</t>
  </si>
  <si>
    <t>5202 * NURY ALEXANDRA ZABAL*INT MAR/20, CUO ENE/20, CUO FEB/20, CUO MA</t>
  </si>
  <si>
    <t>5202 * NURY ALEXANDRA ZABAL*CUO MAR/20, CUO ABR/20</t>
  </si>
  <si>
    <t>5202 * NURY ALEXANDRA ZABAL*CUO ABR/20, CUO MAY/20</t>
  </si>
  <si>
    <t>5202 * NURY ALEXANDRA ZABAL*CUO MAY/20, CUO JUN/20</t>
  </si>
  <si>
    <t>5202 * NURY ALEXANDRA ZABALA / HUGO RIAÑO</t>
  </si>
  <si>
    <t>5202 * NURY ALEXANDRA ZABAL*CUO AGO/20, CUO SEP/20</t>
  </si>
  <si>
    <t>5202 * NURY ALEXANDRA ZABAL*CUO SEP/20, CUO OCT/20</t>
  </si>
  <si>
    <t>5202 * NURY ALEXANDRA ZABAL*CUO OCT/20, CUO NOV/20</t>
  </si>
  <si>
    <t>5202 * NURY ALEXANDRA ZABAL*CUO NOV/20, CUO DIC/20</t>
  </si>
  <si>
    <t>Saldo Auxiliar 11100501         5202</t>
  </si>
  <si>
    <t>LUISA  FERNANDA ARENAS</t>
  </si>
  <si>
    <t>5301 * LUISA  FERNANDA ARENAS</t>
  </si>
  <si>
    <t>5301 * LUISA  FERNANDA AREN*INT JUN/19, INT JUL/19, INT AGO/19, CUO JU</t>
  </si>
  <si>
    <t>5301 * LUISA  FERNANDA AREN*INT MAR/20, INT ABR/20, CUO MAR/20, CUO AB</t>
  </si>
  <si>
    <t>Saldo Auxiliar 11100501         5301</t>
  </si>
  <si>
    <t>STELLA VARGAS DE RODRIG / SIMON RODRIGUE</t>
  </si>
  <si>
    <t>5302 * STELLA VARGAS DE ROD*INT FEB/20, INT MAR/20, CUO ENE/20, CUO FE</t>
  </si>
  <si>
    <t>5302 * STELLA VARGAS DE ROD*CUO MAY/20</t>
  </si>
  <si>
    <t>5302 * STELLA VARGAS DE RODRIG / SIMON RODRIGUE</t>
  </si>
  <si>
    <t>5302 * STELLA VARGAS DE ROD*INT NOV/20, CUO SEP/20, CUO OCT/20, CUO NO</t>
  </si>
  <si>
    <t>Saldo Auxiliar 11100501         5302</t>
  </si>
  <si>
    <t>MARIA DIGNA ARIAS</t>
  </si>
  <si>
    <t>5401 * MARIA DIGNA ARIAS</t>
  </si>
  <si>
    <t>5401 * MARIA DIGNA ARIAS*CUO FEB/20, CUO MAR/20</t>
  </si>
  <si>
    <t>5401 * MARIA DIGNA ARIAS*CUO MAR/20, CUO ABR/20</t>
  </si>
  <si>
    <t>5401 * MARIA DIGNA ARIAS*CUO ABR/20</t>
  </si>
  <si>
    <t>5401 * MARIA DIGNA ARIAS*CUO ABR/20, CUO MAY/20</t>
  </si>
  <si>
    <t>5401 * MARIA DIGNA ARIAS*INT AGO/20, CUO AGO/20, CUO SEP/20</t>
  </si>
  <si>
    <t>5401 * MARIA DIGNA ARIAS*INT SEP/20, CUO SEP/20, CUO OCT/20</t>
  </si>
  <si>
    <t>5401 * MARIA DIGNA ARIAS*INT OCT/20, CUO OCT/20, CUO NOV/20</t>
  </si>
  <si>
    <t>5401 * MARIA DIGNA ARIAS*INT NOV/20, CUO NOV/20, CUO DIC/20</t>
  </si>
  <si>
    <t>Saldo Auxiliar 11100501         5401</t>
  </si>
  <si>
    <t>EVANGELINA HURTADO</t>
  </si>
  <si>
    <t>5402 * EVANGELINA HURTADO</t>
  </si>
  <si>
    <t>5402 * EVANGELINA HURTADO*INT ABR/20, CUO FEB/20, CUO MAR/20, CUO ABR/</t>
  </si>
  <si>
    <t>5402 * EVANGELINA HURTADO*CUO JUN/20</t>
  </si>
  <si>
    <t>5402 * EVANGELINA HURTADO*CUO OCT/20</t>
  </si>
  <si>
    <t>5402 * EVANGELINA HURTADO*CUO NOV/20</t>
  </si>
  <si>
    <t>Saldo Auxiliar 11100501         5402</t>
  </si>
  <si>
    <t>MARLEN MALDONADO</t>
  </si>
  <si>
    <t>5501 * MARLEN MALDONADO</t>
  </si>
  <si>
    <t>5501 * MARLEN MALDONADO*INT DIC/17, CUO DIC/17, CUO ENE/18, CUO FEB/18</t>
  </si>
  <si>
    <t>5501 * MARLEN MALDONADO*CUO JUN/18, CUO JUL/18, CUO AGO/18, CUO SEP/18</t>
  </si>
  <si>
    <t>5501 * MARLEN MALDONADO*CUO NOV/18, CUO DIC/18, CUO ENE/19, CUO FEB/19</t>
  </si>
  <si>
    <t>5501 * MARLEN MALDONADO*CUO MAR/19, CUO ABR/19, CUO MAY/19, CUO JUN/19</t>
  </si>
  <si>
    <t>5501 * MARLEN MALDONADO*CUO ABR/20, CUO MAY/20, CUO JUN/20, CUO JUL/20</t>
  </si>
  <si>
    <t>5501 * MARLEN MALDONADO*CUO AGO/20, CUO SEP/20, CUO OCT/20, INT ENE/16</t>
  </si>
  <si>
    <t>5501 * MARLEN MALDONADO*CUO NOV/20</t>
  </si>
  <si>
    <t>5501 * MARLEN MALDONADO*CUO NOV/20, CUO DIC/20</t>
  </si>
  <si>
    <t>Saldo Auxiliar 11100501         5501</t>
  </si>
  <si>
    <t>IGNACIO GARCIA</t>
  </si>
  <si>
    <t>5502 IGNACIO GARCIA*CUO ENE/20</t>
  </si>
  <si>
    <t>5502 * IGNACIO GARCIA</t>
  </si>
  <si>
    <t>5502 * IGNACIO GARCIA*CUO FEB/20, CUO MAR/20</t>
  </si>
  <si>
    <t>5502 * IGNACIO GARCIA*CUO ABR/20, ANTICIPO</t>
  </si>
  <si>
    <t>5502 * IGNACIO GARCIA*CUO MAY/20, ANTICIPO</t>
  </si>
  <si>
    <t>5502 * IGNACIO GARCIA*CUO JUN/20</t>
  </si>
  <si>
    <t>5502 * IGNACIO GARCIA*CUO SEP/20</t>
  </si>
  <si>
    <t>5502 * IGNACIO GARCIA*CUO OCT/20</t>
  </si>
  <si>
    <t>5502 * IGNACIO GARCIA*CUO NOV/20</t>
  </si>
  <si>
    <t>5502 * IGNACIO GARCIA*CUO DIC/20</t>
  </si>
  <si>
    <t>Saldo Auxiliar 11100501         5502</t>
  </si>
  <si>
    <t>MIGUEL ALEJANDRO MENDEZ MOYANO</t>
  </si>
  <si>
    <t>6101 * JOSEFINA HERNADEZ</t>
  </si>
  <si>
    <t>6101 * JOSEFINA HERNADEZ*CUO JUN/20</t>
  </si>
  <si>
    <t>6101 * JOSEFINA HERNADEZ*CUO MAR/20, CUO ABR/20, CUO MAY/20, CUO JUN/2</t>
  </si>
  <si>
    <t>6101 * MIGUEL ALEJANDRO MEN*CUO SEP/20</t>
  </si>
  <si>
    <t>6101 * MIGUEL ALEJANDRO MEN*CUO OCT/20, ANTICIPO</t>
  </si>
  <si>
    <t>6101 * MIGUEL ALEJANDRO MEN*CUO NOV/20, ANTICIPO</t>
  </si>
  <si>
    <t>6101 * MIGUEL ALEJANDRO MEN*CUO DIC/20, ANTICIPO</t>
  </si>
  <si>
    <t>Saldo Auxiliar 11100501         6101</t>
  </si>
  <si>
    <t>OSCAR BUITRAGO SANCHEZ</t>
  </si>
  <si>
    <t>6102 * LUZ DELIA PEÑA DUARTE</t>
  </si>
  <si>
    <t>6102 * LUZ DELIA PEÑA DUART*CUO MAR/20</t>
  </si>
  <si>
    <t>6102 * LUZ DELIA PEÑA DUART*CUO ABR/20</t>
  </si>
  <si>
    <t>6102 * LUZ DELIA PEÑA DUART*CUO MAY/20</t>
  </si>
  <si>
    <t>6102 * LUZ DELIA PEÑA DUART*CUO JUN/20</t>
  </si>
  <si>
    <t>6102 * OSCAR BUITRAGO SANCH*CUO SEP/20</t>
  </si>
  <si>
    <t>6102 * OSCAR BUITRAGO SANCH*CUO SEP/20, CUO OCT/20</t>
  </si>
  <si>
    <t>6102 * OSCAR BUITRAGO SANCH*CUO NOV/20</t>
  </si>
  <si>
    <t>6102 * OSCAR BUITRAGO SANCH*CUO DIC/20</t>
  </si>
  <si>
    <t>Saldo Auxiliar 11100501         6102</t>
  </si>
  <si>
    <t>LAURA BEATRIZ CRUZ</t>
  </si>
  <si>
    <t>6201 * LAURA BEATRIZ CRUZ</t>
  </si>
  <si>
    <t>6201 * LAURA BEATRIZ CRUZ*CUO MAR/20</t>
  </si>
  <si>
    <t>6201 * LAURA BEATRIZ CRUZ*CUO MAR/20, CUO ABR/20</t>
  </si>
  <si>
    <t>6201 * LAURA BEATRIZ CRUZ*CUO ABR/20, CUO MAY/20</t>
  </si>
  <si>
    <t>6201 * LAURA BEATRIZ CRUZ*CUO MAY/20, CUO JUN/20</t>
  </si>
  <si>
    <t>6201 * LAURA BEATRIZ CRUZ*CUO AGO/20, CUO SEP/20</t>
  </si>
  <si>
    <t>6201 * LAURA BEATRIZ CRUZ*CUO SEP/20, CUO OCT/20</t>
  </si>
  <si>
    <t>6201 * LAURA BEATRIZ CRUZ*CUO OCT/20, CUO NOV/20</t>
  </si>
  <si>
    <t>6201 LAURA BEATRIZ CRUZ*CUO NOV/20, CUO DIC/20</t>
  </si>
  <si>
    <t>Saldo Auxiliar 11100501         6201</t>
  </si>
  <si>
    <t>NELLY PARDO</t>
  </si>
  <si>
    <t>6202 * NELLY PARDO</t>
  </si>
  <si>
    <t>6202 * NELLY PARDO*CUO FEB/20, CUO MAR/20</t>
  </si>
  <si>
    <t>6202 * NELLY PARDO*CUO MAR/20, CUO ABR/20</t>
  </si>
  <si>
    <t>6202 NELLY PARDO*INT JUL/20, CUO ABR/20, CUO MAY/20</t>
  </si>
  <si>
    <t>6202 NELLY PARDO*INT JUL/20, CUO JUN/20, CUO JUL/20</t>
  </si>
  <si>
    <t>6202 * NELLY PARDO*CUO JUL/20, CUO AGO/20</t>
  </si>
  <si>
    <t>6202 * NELLY PARDO*INT AGO/20, CUO AGO/20, CUO SEP/20</t>
  </si>
  <si>
    <t>6202 * NELLY PARDO*INT SEP/20, CUO SEP/20, CUO OCT/20</t>
  </si>
  <si>
    <t>6202 * NELLY PARDO*INT OCT/20, INT NOV/20, CUO OCT/20, CUO NOV/20</t>
  </si>
  <si>
    <t>Saldo Auxiliar 11100501         6202</t>
  </si>
  <si>
    <t>DIOSELINA AVILA</t>
  </si>
  <si>
    <t>6301 * DIOSELINA AVILA</t>
  </si>
  <si>
    <t>6301 * DIOSELINA AVILA*CUO MAR/20</t>
  </si>
  <si>
    <t>6301 * DIOSELINA AVILA*CUO ABR/20</t>
  </si>
  <si>
    <t>6301 * DIOSELINA AVILA*CUO MAY/20</t>
  </si>
  <si>
    <t>6301 * DIOSELINA AVILA*CUO JUN/20</t>
  </si>
  <si>
    <t>6301 * DIOSELINA AVILA*CUO SEP/20, ANTICIPO</t>
  </si>
  <si>
    <t>6301 * DIOSELINA AVILA*CUO OCT/20, ANTICIPO</t>
  </si>
  <si>
    <t>6301 * DIOSELINA AVILA*CUO NOV/20, ANTICIPO</t>
  </si>
  <si>
    <t>6301 * DIOSELINA AVILA*CUO DIC/20</t>
  </si>
  <si>
    <t>Saldo Auxiliar 11100501         6301</t>
  </si>
  <si>
    <t>YOLANDA GODOY</t>
  </si>
  <si>
    <t>6302 * YOLANDA GODOY*CUO FEB/15, CUO MAR/15</t>
  </si>
  <si>
    <t>6302 * YOLANDA GODOY*INT MAR/15, CUO MAR/15, CUO ABR/15</t>
  </si>
  <si>
    <t>6302 * YOLANDA GODOY*BAR JUN/19</t>
  </si>
  <si>
    <t>Saldo Auxiliar 11100501         6302</t>
  </si>
  <si>
    <t>MARIA CLARA TURRINI</t>
  </si>
  <si>
    <t>6401 * MARIA CLARA TURRINI</t>
  </si>
  <si>
    <t>6401 * MARIA CLARA TURRINI*CUO MAR/20</t>
  </si>
  <si>
    <t>6401 * MARIA CLARA TURRINI*CUO ABR/20</t>
  </si>
  <si>
    <t>6401 * MARIA CLARA TURRINI*CUO MAY/20</t>
  </si>
  <si>
    <t>6401 * MARIA CLARA TURRINI*CUO JUN/20, ANTICIPO</t>
  </si>
  <si>
    <t>6401 MARIA CLARA TURRINI*CUO JUL/20</t>
  </si>
  <si>
    <t>6401 * MARIA CLARA TURRINI*CUO SEP/20, ANTICIPO</t>
  </si>
  <si>
    <t>6401 * MARIA CLARA TURRINI*CUO OCT/20, ANTICIPO</t>
  </si>
  <si>
    <t>6401 * MARIA CLARA TURRINI*CUO NOV/20, ANTICIPO</t>
  </si>
  <si>
    <t>6401 * MARIA CLARA TURRINI*CUO DIC/20, ANTICIPO</t>
  </si>
  <si>
    <t>Saldo Auxiliar 11100501         6401</t>
  </si>
  <si>
    <t>CRISTINA DUEÑAS</t>
  </si>
  <si>
    <t>6402 * CRISTINA DUEÑAS</t>
  </si>
  <si>
    <t>6402 * CRISTINA DUEÑAS*CUO MAR/20</t>
  </si>
  <si>
    <t>6402 * CRISTINA DUEÑAS*CUO MAR/20, CUO ABR/20, CUO MAY/20</t>
  </si>
  <si>
    <t>6402 * CRISTINA DUEÑAS*CUO JUL/20, CUO AGO/20</t>
  </si>
  <si>
    <t>6402 * CRISTINA DUEÑAS*CUO AGO/20</t>
  </si>
  <si>
    <t>6402 * CRISTINA DUEÑAS*CUO AGO/20, CUO SEP/20</t>
  </si>
  <si>
    <t>6402 * CRISTINA DUEÑAS*CUO SEP/20, CUO OCT/20</t>
  </si>
  <si>
    <t>Saldo Auxiliar 11100501         6402</t>
  </si>
  <si>
    <t>SEVERO LEAL / SONIA GUTIERREZ</t>
  </si>
  <si>
    <t>6501 * SEVERO LEAL / SONIA GUTIERREZ</t>
  </si>
  <si>
    <t>6501 * SEVERO LEAL / SONIA *CUO MAR/20</t>
  </si>
  <si>
    <t>6501 * SEVERO LEAL / SONIA *CUO ABR/20</t>
  </si>
  <si>
    <t>6501 * SEVERO LEAL / SONIA *CUO MAY/20</t>
  </si>
  <si>
    <t>6501 * SEVERO LEAL / SONIA *CUO JUN/20</t>
  </si>
  <si>
    <t>6501 * SEVERO LEAL / SONIA *CUO SEP/20</t>
  </si>
  <si>
    <t>6501 * SEVERO LEAL / SONIA *CUO OCT/20</t>
  </si>
  <si>
    <t>6501 * SEVERO LEAL / SONIA *CUO NOV/20</t>
  </si>
  <si>
    <t>6501 * SEVERO LEAL / SONIA *CUO DIC/20</t>
  </si>
  <si>
    <t>Saldo Auxiliar 11100501         6501</t>
  </si>
  <si>
    <t>GERMAN OVIEDO</t>
  </si>
  <si>
    <t>6502 * GERMAN OVIEDO</t>
  </si>
  <si>
    <t>6502 * GERMAN OVIEDO*CUO MAR/20</t>
  </si>
  <si>
    <t>6502 * GERMAN OVIEDO*CUO ABR/20</t>
  </si>
  <si>
    <t>6502 * GERMAN OVIEDO*CUO MAY/20</t>
  </si>
  <si>
    <t>6502 * GERMAN OVIEDO*CUO JUN/20</t>
  </si>
  <si>
    <t>6502 * GERMAN OVIEDO*CUO SEP/20</t>
  </si>
  <si>
    <t>6502 * GERMAN OVIEDO*CUO OCT/20</t>
  </si>
  <si>
    <t>6502 * GERMAN OVIEDO*CUO NOV/20</t>
  </si>
  <si>
    <t>6502 * GERMAN OVIEDO*CUO DIC/20</t>
  </si>
  <si>
    <t>Saldo Auxiliar 11100501         6502</t>
  </si>
  <si>
    <t>CARMEN E GONZALEZ</t>
  </si>
  <si>
    <t>7101 * CARMEN E GONZALEZ</t>
  </si>
  <si>
    <t>7101 * CARMEN E GONZALEZ*CUO MAR/20</t>
  </si>
  <si>
    <t>7101 * CARMEN E GONZALEZ*CUO ABR/20</t>
  </si>
  <si>
    <t>7101 * CARMEN E GONZALEZ*CUO SEP/20</t>
  </si>
  <si>
    <t>7101 * CARMEN E GONZALEZ*CUO OCT/20</t>
  </si>
  <si>
    <t>7101 * CARMEN E GONZALEZ*CUO NOV/20</t>
  </si>
  <si>
    <t>7101 * CARMEN E GONZALEZ*CUO DIC/20</t>
  </si>
  <si>
    <t>Saldo Auxiliar 11100501         7101</t>
  </si>
  <si>
    <t>LENA ZAYURI GALVIS BERNAL</t>
  </si>
  <si>
    <t>7102 * ALBERTO CIFUENTES</t>
  </si>
  <si>
    <t>7102 * ALBERTO CIFUENTES*CUO FEB/20, CUO MAR/20</t>
  </si>
  <si>
    <t>7102 * ALBERTO CIFUENTES*CUO MAR/20, CUO ABR/20</t>
  </si>
  <si>
    <t>7102 * ALBERTO CIFUENTES*CUO ABR/20, CUO MAY/20</t>
  </si>
  <si>
    <t>7102 * ALBERTO CIFUENTES*CUO MAY/20, CUO JUN/20</t>
  </si>
  <si>
    <t>7102 * LENA ZAYURI GALVIS B*CUO AGO/20, CUO SEP/20</t>
  </si>
  <si>
    <t>7102 * LENA ZAYURI GALVIS B*CUO SEP/20, CUO OCT/20</t>
  </si>
  <si>
    <t>7102 * LENA ZAYURI GALVIS B*CUO OCT/20, CUO NOV/20, ANTICIPO</t>
  </si>
  <si>
    <t>7102 * LENA ZAYURI GALVIS B*CUO DIC/20, ANTICIPO</t>
  </si>
  <si>
    <t>Saldo Auxiliar 11100501         7102</t>
  </si>
  <si>
    <t>CRISTINA URREA</t>
  </si>
  <si>
    <t>7201 * CRISTINA URREA</t>
  </si>
  <si>
    <t>7201 * CRISTINA URREA*CUO MAR/06, CUO ABR/06, CUO MAY/06</t>
  </si>
  <si>
    <t>7201 * CRISTINA URREA*CUO MAY/06, CUO JUN/06, CUO JUL/06, CUO AGO/06,</t>
  </si>
  <si>
    <t>7201 * CRISTINA URREA*CUO JUN/07, CUO JUL/07, CUO AGO/07</t>
  </si>
  <si>
    <t>Saldo Auxiliar 11100501         7201</t>
  </si>
  <si>
    <t>7202 * CRISTINA DUEÑAS</t>
  </si>
  <si>
    <t>7202 * CRISTINA DUEÑAS*CUO FEB/20, CUO MAR/20</t>
  </si>
  <si>
    <t>7202 * CRISTINA DUEÑAS*INT ABR/20, CUO MAR/20, CUO ABR/20, CUO MAY/20</t>
  </si>
  <si>
    <t>7202 * CRISTINA DUEÑAS*CUO JUL/20, CUO AGO/20</t>
  </si>
  <si>
    <t>7202 * CRISTINA DUEÑAS*CUO AGO/20, CUO SEP/20</t>
  </si>
  <si>
    <t>7202 * CRISTINA DUEÑAS*CUO SEP/20, CUO OCT/20</t>
  </si>
  <si>
    <t>7202 * CRISTINA DUEÑAS*CUO OCT/20, CUO NOV/20</t>
  </si>
  <si>
    <t>Saldo Auxiliar 11100501         7202</t>
  </si>
  <si>
    <t>OSCAR JAVIER ORTEGA R.</t>
  </si>
  <si>
    <t>7301 * OSCAR JAVIER ORTEGA R.</t>
  </si>
  <si>
    <t>7301 * OSCAR JAVIER ORTEGA *CUO MAR/20</t>
  </si>
  <si>
    <t>7301 * OSCAR JAVIER ORTEGA *CUO ABR/20</t>
  </si>
  <si>
    <t>7301 * OSCAR JAVIER ORTEGA *CUO MAY/20</t>
  </si>
  <si>
    <t>7301 * OSCAR JAVIER ORTEGA *CUO JUN/20</t>
  </si>
  <si>
    <t>7301 * OSCAR JAVIER ORTEGA *CUO SEP/20</t>
  </si>
  <si>
    <t>7301 * OSCAR JAVIER ORTEGA *CUO OCT/20</t>
  </si>
  <si>
    <t>7301 * OSCAR JAVIER ORTEGA *CUO NOV/20</t>
  </si>
  <si>
    <t>7301 * OSCAR JAVIER ORTEGA *CUO DIC/20</t>
  </si>
  <si>
    <t>Saldo Auxiliar 11100501         7301</t>
  </si>
  <si>
    <t>ANA ISABEL GOMEZ consejo</t>
  </si>
  <si>
    <t>7302 * ANA ISABEL GOMEZ consejo</t>
  </si>
  <si>
    <t>7302 ANA ISABEL GOMEZ con*CUO FEB/20</t>
  </si>
  <si>
    <t>7302 ANA ISABEL GOMEZ con*CUO MAR/20</t>
  </si>
  <si>
    <t>7302 * ANA ISABEL GOMEZ con*CUO ABR/20</t>
  </si>
  <si>
    <t>7302 ANA ISABEL GOMEZ con*CUO MAY/20, CUO JUN/20</t>
  </si>
  <si>
    <t>Saldo Auxiliar 11100501         7302</t>
  </si>
  <si>
    <t>HERNANDO AVILA</t>
  </si>
  <si>
    <t>7401 * HERNANDO AVILA</t>
  </si>
  <si>
    <t>7401 * HERNANDO AVILA*INT AGO/15, CUO AGO/15, CUO SEP/15</t>
  </si>
  <si>
    <t>7401 * HERNANDO AVILA*INT SEP/15, CUO SEP/15, CUO OCT/15</t>
  </si>
  <si>
    <t>7401 * HERNANDO AVILA*INT OCT/15, CUO OCT/15</t>
  </si>
  <si>
    <t>7401 * HERNANDO AVILA*CUO OCT/15, CUO NOV/15</t>
  </si>
  <si>
    <t>Saldo Auxiliar 11100501         7401</t>
  </si>
  <si>
    <t>JOSE I. MELO M./ MARYAN M. DE MELO conse</t>
  </si>
  <si>
    <t>7402 JOSE I. MELO M./ MAR*CUO ENE/20</t>
  </si>
  <si>
    <t>7402 JOSE I. MELO M./ MAR*CUO FEB/20</t>
  </si>
  <si>
    <t>7402 JOSE I. MELO M./ MAR*CUO MAR/20</t>
  </si>
  <si>
    <t>7402 JOSE I. MELO M./ MAR*CUO ABR/20</t>
  </si>
  <si>
    <t>7402 JOSE I. MELO M./ MAR*CUO MAY/20</t>
  </si>
  <si>
    <t>7402 JOSE I. MELO M./ MAR*CUO JUN/20</t>
  </si>
  <si>
    <t>7402 JOSE I. MELO M./ MAR*CUO JUL/20</t>
  </si>
  <si>
    <t>7402 JOSE I. MELO M./ MAR*CUO AGO/20</t>
  </si>
  <si>
    <t>7402 JOSE I. MELO M./ MAR*CUO SEP/20</t>
  </si>
  <si>
    <t>7402 JOSE I. MELO M./ MAR*CUO OCT/20</t>
  </si>
  <si>
    <t>7402 * JOSE I. MELO M./ MAR*CUO NOV/20</t>
  </si>
  <si>
    <t>7402 JOSE I. MELO M./ MAR*CUO NOV/20, CUO DIC/20</t>
  </si>
  <si>
    <t>Saldo Auxiliar 11100501         7402</t>
  </si>
  <si>
    <t>ANA LUISA FLOREZ DE MARIÑO / JAVIER MARI</t>
  </si>
  <si>
    <t>7501 * ANA LUISA FLOREZ DE MARIÑO / JAVIER MARI</t>
  </si>
  <si>
    <t>7501 * ANA LUISA FLOREZ DE *INT SEP/19, INT OCT/19, INT NOV/19, CUO SE</t>
  </si>
  <si>
    <t>7501 * ANA LUISA FLOREZ DE *INT FEB/20, INT MAR/20, INT ABR/20, CUO FE</t>
  </si>
  <si>
    <t>Saldo Auxiliar 11100501         7501</t>
  </si>
  <si>
    <t>EDINSON LOPEZ</t>
  </si>
  <si>
    <t>7502 * EDINSON LOPEZ</t>
  </si>
  <si>
    <t>7502 * EDINSON LOPEZ*CUO MAR/20</t>
  </si>
  <si>
    <t>7502 * EDINSON LOPEZ*CUO ABR/20</t>
  </si>
  <si>
    <t>7502 * EDINSON LOPEZ*CUO MAY/20</t>
  </si>
  <si>
    <t>7502 * EDINSON LOPEZ*CUO JUN/20</t>
  </si>
  <si>
    <t>7502 * EDINSON LOPEZ*CUO SEP/20</t>
  </si>
  <si>
    <t>7502 * EDINSON LOPEZ*CUO OCT/20</t>
  </si>
  <si>
    <t>7502 * EDINSON LOPEZ*CUO NOV/20</t>
  </si>
  <si>
    <t>7502 * EDINSON LOPEZ*CUO DIC/20</t>
  </si>
  <si>
    <t>Saldo Auxiliar 11100501         7502</t>
  </si>
  <si>
    <t>MANUEL GOMEZ</t>
  </si>
  <si>
    <t>8101 * MANUEL GOMEZ</t>
  </si>
  <si>
    <t>8101 * MANUEL GOMEZ*CUO MAR/20</t>
  </si>
  <si>
    <t>8101 * MANUEL GOMEZ*CUO ABR/20</t>
  </si>
  <si>
    <t>8101 * MANUEL GOMEZ*ANTICIPO</t>
  </si>
  <si>
    <t>8101 * MANUEL GOMEZ*CUO MAY/20</t>
  </si>
  <si>
    <t>8101 * MANUEL GOMEZ*CUO SEP/20</t>
  </si>
  <si>
    <t>8101 * MANUEL GOMEZ*CUO OCT/20</t>
  </si>
  <si>
    <t>8101 * MANUEL GOMEZ*CUO NOV/20</t>
  </si>
  <si>
    <t>8101 * MANUEL GOMEZ*CUO DIC/20</t>
  </si>
  <si>
    <t>Saldo Auxiliar 11100501         8101</t>
  </si>
  <si>
    <t>MARTHA ELENA ORJUELA / CARLOS GARZON</t>
  </si>
  <si>
    <t>8102 * MARTHA ELENA ORJUELA / CARLOS GARZON</t>
  </si>
  <si>
    <t>8102 * MARTHA ELENA ORJUELA*CUO MAR/20</t>
  </si>
  <si>
    <t>8102 * MARTHA ELENA ORJUELA*CUO ABR/20</t>
  </si>
  <si>
    <t>8102 * MARTHA ELENA ORJUELA*CUO MAY/20</t>
  </si>
  <si>
    <t>8102 * MARTHA ELENA ORJUELA*CUO JUN/20</t>
  </si>
  <si>
    <t>8102 * MARTHA ELENA ORJUELA*CUO SEP/20</t>
  </si>
  <si>
    <t>8102 * MARTHA ELENA ORJUELA*CUO OCT/20</t>
  </si>
  <si>
    <t>8102 * MARTHA ELENA ORJUELA*CUO NOV/20</t>
  </si>
  <si>
    <t>8102 * MARTHA ELENA ORJUELA*CUO DIC/20</t>
  </si>
  <si>
    <t>Saldo Auxiliar 11100501         8102</t>
  </si>
  <si>
    <t>ANA SILVIA SIERRA</t>
  </si>
  <si>
    <t>8201 * ANA SILVIA SIERRA consejo</t>
  </si>
  <si>
    <t>8201 * ANA SILVIA SIERRA co*ANTICIPO</t>
  </si>
  <si>
    <t>8201 * ANA SILVIA SIERRA</t>
  </si>
  <si>
    <t>8201 * ANA SILVIA SIERRA*ANTICIPO</t>
  </si>
  <si>
    <t>Saldo Auxiliar 11100501         8201</t>
  </si>
  <si>
    <t>VICTOR IBARRA</t>
  </si>
  <si>
    <t>8202 * ESPERANZA REINA DE IBARRA / VICTOR IBARR</t>
  </si>
  <si>
    <t>8202 * VICTOR IBARRA</t>
  </si>
  <si>
    <t>8202 * VICTOR IBARRA*CUO MAR/20</t>
  </si>
  <si>
    <t>8202 * VICTOR IBARRA*CUO ABR/20</t>
  </si>
  <si>
    <t>8202 * VICTOR IBARRA*CUO MAY/20</t>
  </si>
  <si>
    <t>8202 * VICTOR IBARRA*CUO JUN/20</t>
  </si>
  <si>
    <t>8202 * VICTOR IBARRA*CUO SEP/20</t>
  </si>
  <si>
    <t>8202 * VICTOR IBARRA*CUO OCT/20</t>
  </si>
  <si>
    <t>8202 * VICTOR IBARRA*CUO NOV/20</t>
  </si>
  <si>
    <t>8202 * VICTOR IBARRA*CUO DIC/20</t>
  </si>
  <si>
    <t>8202 * VICTOR IBARRA*ANTICIPO</t>
  </si>
  <si>
    <t>Saldo Auxiliar 11100501         8202</t>
  </si>
  <si>
    <t>LUZ DELIA FLOREZ / JULIAN ROJAS</t>
  </si>
  <si>
    <t>8301 * JENIFFER  ROJAS</t>
  </si>
  <si>
    <t>8301 * JENIFFER  ROJAS*CUO MAR/20, ANTICIPO</t>
  </si>
  <si>
    <t>8301 JENIFFER  ROJAS*CUO ABR/20, ANTICIPO</t>
  </si>
  <si>
    <t>8301 * JENIFFER  ROJAS*CUO MAY/20, ANTICIPO</t>
  </si>
  <si>
    <t>8301 * JENIFFER  ROJAS*CUO JUN/20, ANTICIPO</t>
  </si>
  <si>
    <t>8301 * LUZ DELIA FLOREZ / JULIAN ROJAS</t>
  </si>
  <si>
    <t>8301 LUZ DELIA FLOREZ / J*ANTICIPO</t>
  </si>
  <si>
    <t>8301 * LUZ DELIA FLOREZ / J*ANTICIPO</t>
  </si>
  <si>
    <t>Saldo Auxiliar 11100501         8301</t>
  </si>
  <si>
    <t>EUGENIA PATRICIA GARZON / ESTEBAN SALAS</t>
  </si>
  <si>
    <t>8302 * EUGENIA PATRICIA GARZON / ESTEBAN SALAS</t>
  </si>
  <si>
    <t>8302 * EUGENIA PATRICIA GAR*CUO MAR/20, ANTICIPO</t>
  </si>
  <si>
    <t>8302 * EUGENIA PATRICIA GAR*CUO ABR/20, ANTICIPO</t>
  </si>
  <si>
    <t>8302 * EUGENIA PATRICIA GAR*CUO MAY/20, ANTICIPO</t>
  </si>
  <si>
    <t>8302 * EUGENIA PATRICIA GAR*CUO JUN/20</t>
  </si>
  <si>
    <t>8302 * EUGENIA PATRICIA GAR*CUO SEP/20, ANTICIPO</t>
  </si>
  <si>
    <t>8302 * EUGENIA PATRICIA GAR*CUO OCT/20, ANTICIPO</t>
  </si>
  <si>
    <t>8302 * EUGENIA PATRICIA GAR*CUO NOV/20, ANTICIPO</t>
  </si>
  <si>
    <t>8302 * EUGENIA PATRICIA GAR*CUO DIC/20, ANTICIPO</t>
  </si>
  <si>
    <t>Saldo Auxiliar 11100501         8302</t>
  </si>
  <si>
    <t>PASCUAL PEDRAZA</t>
  </si>
  <si>
    <t>8401 PASCUAL PEDRAZA*CUO DIC/19, CUO ENE/20</t>
  </si>
  <si>
    <t>8401 * PASCUAL PEDRAZA</t>
  </si>
  <si>
    <t>8401 * PASCUAL PEDRAZA*CUO MAR/20</t>
  </si>
  <si>
    <t>8401 * PASCUAL PEDRAZA*CUO ABR/20, ANTICIPO</t>
  </si>
  <si>
    <t>8401 * PASCUAL PEDRAZA*CUO MAY/20, ANTICIPO</t>
  </si>
  <si>
    <t>8401 PASCUAL PEDRAZA*CUO JUN/20</t>
  </si>
  <si>
    <t>8401 * PASCUAL PEDRAZA*CUO AGO/20, CUO SEP/20</t>
  </si>
  <si>
    <t>8401 * PASCUAL PEDRAZA*CUO SEP/20, CUO OCT/20</t>
  </si>
  <si>
    <t>8401 * PASCUAL PEDRAZA*CUO OCT/20, CUO NOV/20</t>
  </si>
  <si>
    <t>Saldo Auxiliar 11100501         8401</t>
  </si>
  <si>
    <t>CESAR CAPERA / ALICIA LOPEZ ALFONSO</t>
  </si>
  <si>
    <t>8402 * CESAR CAPERA</t>
  </si>
  <si>
    <t>8402 * CESAR CAPERA*CUO MAR/20</t>
  </si>
  <si>
    <t>8402 * CESAR CAPERA*CUO ABR/20, CUO MAY/20</t>
  </si>
  <si>
    <t>8402 * CESAR CAPERA*CUO JUN/20, ANTICIPO</t>
  </si>
  <si>
    <t>8402 * CESAR CAPERA*ANTICIPO</t>
  </si>
  <si>
    <t>8402 * CESAR CAPERA / ALICIA LOPEZ ALFONSO</t>
  </si>
  <si>
    <t>8402 * CESAR CAPERA / ALICI*CUO SEP/20, ANTICIPO</t>
  </si>
  <si>
    <t>8402 * CESAR CAPERA / ALICI*CUO OCT/20, ANTICIPO</t>
  </si>
  <si>
    <t>8402 * CESAR CAPERA / ALICI*CUO NOV/20, ANTICIPO</t>
  </si>
  <si>
    <t>8402 * CESAR CAPERA / ALICI*CUO DIC/20, ANTICIPO</t>
  </si>
  <si>
    <t>Saldo Auxiliar 11100501         8402</t>
  </si>
  <si>
    <t>LEIDY  GRACIELA ANGUO LASSO</t>
  </si>
  <si>
    <t>8502 * LEIDY  GRACIELA ANGUO LASSO</t>
  </si>
  <si>
    <t>8502 * LEIDY  GRACIELA ANGU*CUO MAR/20</t>
  </si>
  <si>
    <t>8502 * LEIDY  GRACIELA ANGU*CUO ABR/20</t>
  </si>
  <si>
    <t>8502 * LEIDY  GRACIELA ANGU*CUO MAY/20</t>
  </si>
  <si>
    <t>8502 * LEIDY  GRACIELA ANGU*CUO JUN/20</t>
  </si>
  <si>
    <t>8502 * LEIDY  GRACIELA ANGU*CUO SEP/20</t>
  </si>
  <si>
    <t>8502 * LEIDY  GRACIELA ANGU*CUO OCT/20</t>
  </si>
  <si>
    <t>8502 * LEIDY  GRACIELA ANGU*CUO NOV/20</t>
  </si>
  <si>
    <t>8502 * LEIDY  GRACIELA ANGU*CUO DIC/20</t>
  </si>
  <si>
    <t>Saldo Auxiliar 11100501         8502</t>
  </si>
  <si>
    <t>RAFAEL ANTONIO HORTUA</t>
  </si>
  <si>
    <t>2996611 RAFAEL ANTONIO HORTU*consignacion antcipo asamblea</t>
  </si>
  <si>
    <t>2996611 * RAFAEL ANTONIO HORTUA</t>
  </si>
  <si>
    <t xml:space="preserve"> 2</t>
  </si>
  <si>
    <t>2996611 RAFAEL ANTONIO HORTU*legalizacion anticipo dia de los niños</t>
  </si>
  <si>
    <t>Saldo Auxiliar 11100501      2996611</t>
  </si>
  <si>
    <t>HUMBERTO GUTIERREZ MARTINEZ</t>
  </si>
  <si>
    <t>15/10/2020 c.e.3193</t>
  </si>
  <si>
    <t>14</t>
  </si>
  <si>
    <t>Saldo Auxiliar 11100501     10270367</t>
  </si>
  <si>
    <t>MOSCOSO FERNANDO</t>
  </si>
  <si>
    <t>89613129 c.e.3174</t>
  </si>
  <si>
    <t>Saldo Auxiliar 11100501     16705298</t>
  </si>
  <si>
    <t>ZULMA YANETH HERNANDEZ GIL</t>
  </si>
  <si>
    <t>Saldo Auxiliar 11100501     52295664</t>
  </si>
  <si>
    <t>LUZ MARY MONSALVE</t>
  </si>
  <si>
    <t>830046328 CONJUNTO RESIDENCIAL*cheques girados no cobrados</t>
  </si>
  <si>
    <t>Saldo Auxiliar 11100501     63357862</t>
  </si>
  <si>
    <t>GAS NATURAL S.A. ESP</t>
  </si>
  <si>
    <t>800007813 * GAS NATURAL S.A. ESP</t>
  </si>
  <si>
    <t>800007813 GAS NATURAL S.A. ESP*CONSUMO MES</t>
  </si>
  <si>
    <t>800007813 GAS NATURAL S.A. ESP*CONSUMO MES,CONSUMO MES</t>
  </si>
  <si>
    <t xml:space="preserve">800007813 GAS NATURAL S.A. ESP*consumo mes prov
</t>
  </si>
  <si>
    <t>Saldo Auxiliar 11100501    800007813</t>
  </si>
  <si>
    <t>ISH LTDA INGENERIA Y SISTEMAS HIDRAULICO</t>
  </si>
  <si>
    <t>Saldo Auxiliar 11100501    830036831</t>
  </si>
  <si>
    <t>CODENSA</t>
  </si>
  <si>
    <t>830037248 CODENSA*consumo mes,consumo mes de diciembre</t>
  </si>
  <si>
    <t>830037248 CODENSA*CONSUMO MES</t>
  </si>
  <si>
    <t>830037248 CODENSA*CONSUMO MES,CONSUMO MES</t>
  </si>
  <si>
    <t>830037248 CODENSA*consumo mes</t>
  </si>
  <si>
    <t>830037248 CODENSA*consumo mes,consumo mes</t>
  </si>
  <si>
    <t>CONSUMO MES,CONSUMO MES</t>
  </si>
  <si>
    <t>consumo mes</t>
  </si>
  <si>
    <t>Saldo Auxiliar 11100501    830037248</t>
  </si>
  <si>
    <t>CONJUNTO RESIDENCIAL FUERTEVENTURA 2 P.H</t>
  </si>
  <si>
    <t>830046328 CONJUNTO RESIDENCIAL*consignacion sin ref</t>
  </si>
  <si>
    <t xml:space="preserve"> 4</t>
  </si>
  <si>
    <t>830046328 CONJUNTO RESIDENCIAL*TRASLADO D FONDOS</t>
  </si>
  <si>
    <t>13</t>
  </si>
  <si>
    <t>830046328 CONJUNTO RESIDENCIAL*alquiler salon social</t>
  </si>
  <si>
    <t>830046328 CONJUNTO RESIDENCIAL*TRASLADO PAGOS</t>
  </si>
  <si>
    <t>830046328 CONJUNTO RESIDENCIAL*deposito  sin ref</t>
  </si>
  <si>
    <t>830046328 CONJUNTO RESIDENCIAL*traslado de fondos mes de marzo</t>
  </si>
  <si>
    <t>830046328 CONJUNTO RESIDENCIAL*gastos bancarios del mes</t>
  </si>
  <si>
    <t>830046328 CONJUNTO RESIDENCIAL*deposito 44120091</t>
  </si>
  <si>
    <t>830046328 CONJUNTO RESIDENCIAL*traslado compras del mes</t>
  </si>
  <si>
    <t>830046328 CONJUNTO RESIDENCIAL*deposito 121016176</t>
  </si>
  <si>
    <t>830046328 CONJUNTO RESIDENCIAL*tra 44120162</t>
  </si>
  <si>
    <t>830046328 CONJUNTO RESIDENCIAL*traslado de fondos pagos del mes</t>
  </si>
  <si>
    <t>830046328 CONJUNTO RESIDENCIAL*intr ganados</t>
  </si>
  <si>
    <t xml:space="preserve">830046328 CONJUNTO RESIDENCIAL*tranf 12646373 t
</t>
  </si>
  <si>
    <t xml:space="preserve">830046328 CONJUNTO RESIDENCIAL*TRASLADO DE FONDOS
</t>
  </si>
  <si>
    <t>830046328 CONJUNTO RESIDENCIAL*intereses ganados</t>
  </si>
  <si>
    <t>830046328 CONJUNTO RESIDENCIAL*DEPOSITO 121016176</t>
  </si>
  <si>
    <t>830046328 CONJUNTO RESIDENCIAL*TRASLADO FONDOS PAGOS DEL MES</t>
  </si>
  <si>
    <t>830046328 CONJUNTO RESIDENCIAL*TRASLADO FONDOS GASTOS DEL MES</t>
  </si>
  <si>
    <t>830046328 CONJUNTO RESIDENCIAL*GASTOS BANCARIOS</t>
  </si>
  <si>
    <t>830046328 CONJUNTO RESIDENCIAL*deposito</t>
  </si>
  <si>
    <t>830046328 CONJUNTO RESIDENCIAL*valor agredo poliza</t>
  </si>
  <si>
    <t>830046328 CONJUNTO RESIDENCIAL*DEPOSITO CORRESPONSAL</t>
  </si>
  <si>
    <t>830046328 CONJUNTO RESIDENCIAL*</t>
  </si>
  <si>
    <t>830046328 CONJUNTO RESIDENCIAL*traslado de fondos</t>
  </si>
  <si>
    <t>Saldo Auxiliar 11100501    830046328</t>
  </si>
  <si>
    <t>TELECOM - COLOMBIANA DE TELECOMUNIC.</t>
  </si>
  <si>
    <t>830122566 TELECOM - COLOMBIANA*CONSUMO MES</t>
  </si>
  <si>
    <t>830122566 * TELECOM - COLOMBIANA DE TELECOMUNIC.</t>
  </si>
  <si>
    <t>830122566 TELECOM - COLOMBIANA*consumo mes</t>
  </si>
  <si>
    <t>830122566 TELECOM - COLOMBIANA*consumo mes,consumo mes,CONSUMO  MES</t>
  </si>
  <si>
    <t>830122566 TELECOM - COLOMBIANA*CONSUMO  MES</t>
  </si>
  <si>
    <t>Saldo Auxiliar 11100501    830122566</t>
  </si>
  <si>
    <t>CHUBB DE COLOMBIA  CIA DE SEGUROS S.A.</t>
  </si>
  <si>
    <t>Saldo Auxiliar 11100501    860034520</t>
  </si>
  <si>
    <t>SCOTIABANK COLPATRIA SA</t>
  </si>
  <si>
    <t>860034594 SCOTIABANK COLPATRIA*GASTOS BANCARIOS DEL MES DE ENERO</t>
  </si>
  <si>
    <t>830046328 CONJUNTO RESIDENCIAL*intereses recibidos</t>
  </si>
  <si>
    <t>860034594 SCOTIABANK COLPATRIA*int ganados</t>
  </si>
  <si>
    <t>830046328 CONJUNTO RESIDENCIAL*int ganados</t>
  </si>
  <si>
    <t>860034594 SCOTIABANK COLPATRIA*intereses ganados</t>
  </si>
  <si>
    <t>860034594 SCOTIABANK COLPATRIA*</t>
  </si>
  <si>
    <t>Saldo Auxiliar 11100501    860034594</t>
  </si>
  <si>
    <t>ACUEDUCTO AGUA Y ALCANTARILLADO DE BTA</t>
  </si>
  <si>
    <t>899999094 * ACUEDUCTO AGUA Y ALCANTARILLADO DE BTA</t>
  </si>
  <si>
    <t>899999094 ACUEDUCTO AGUA Y ALC*CONSUMO MES</t>
  </si>
  <si>
    <t>Saldo Auxiliar 11100501    899999094</t>
  </si>
  <si>
    <t>Saldo SubCuenta 11100501</t>
  </si>
  <si>
    <t>11100502</t>
  </si>
  <si>
    <t>COLPATRIA CTA.CTE.204411009470</t>
  </si>
  <si>
    <t>2996611 RAFAEL ANTONIO HORTU*GASTOS DE CAJA MENOR MES DE DICIEMBRE 201</t>
  </si>
  <si>
    <t>2996611 RAFAEL ANTONIO HORTU*REEMBOLSO DE CAJA MENOR</t>
  </si>
  <si>
    <t>ANTICIPO</t>
  </si>
  <si>
    <t xml:space="preserve">2996611 RAFAEL ANTONIO HORTU*gastos de caja menor
</t>
  </si>
  <si>
    <t>2996611 RAFAEL ANTONIO HORTU*REEMBOLSO DE CAJA MENOR Y FONDO DE IMPREV</t>
  </si>
  <si>
    <t>2996611 RAFAEL ANTONIO HORTU*HONORARIOS MES DE  MAYO 2020</t>
  </si>
  <si>
    <t>2996611 RAFAEL ANTONIO HORTU*REEMBOSO DE CAJA MENOR</t>
  </si>
  <si>
    <t xml:space="preserve">2996611 RAFAEL ANTONIO HORTU*reembolso de caja menor
</t>
  </si>
  <si>
    <t xml:space="preserve">2996611 RAFAEL ANTONIO HORTU*reembolso de caja menor
</t>
  </si>
  <si>
    <t>ANULADO $1,349,000.00 * 2996611 * RAFAEL ANTONIO HORTUA</t>
  </si>
  <si>
    <t>2996611 RAFAEL ANTONIO HORTU*reembolso de caja menor</t>
  </si>
  <si>
    <t>2996611 RAFAEL ANTONIO HORTU*INCENTIVO NAVIDEÑO</t>
  </si>
  <si>
    <t>Saldo Auxiliar 11100502      2996611</t>
  </si>
  <si>
    <t>10270367 * HUMBERTO GUTIERREZ MARTINEZ</t>
  </si>
  <si>
    <t>Saldo Auxiliar 11100502     10270367</t>
  </si>
  <si>
    <t>16705298 * MOSCOSO FERNANDO</t>
  </si>
  <si>
    <t>Saldo Auxiliar 11100502     16705298</t>
  </si>
  <si>
    <t>RAFAEL ALBA</t>
  </si>
  <si>
    <t>Saldo Auxiliar 11100502     19207437</t>
  </si>
  <si>
    <t>PAISAJE NATURAL</t>
  </si>
  <si>
    <t>23973319 * PAISAJE NATURAL</t>
  </si>
  <si>
    <t>Saldo Auxiliar 11100502     23973319</t>
  </si>
  <si>
    <t>SUANCA MEDINA IRMA MIREYA</t>
  </si>
  <si>
    <t>Saldo Auxiliar 11100502     52021868</t>
  </si>
  <si>
    <t>CONSTANZA SANCHEZ</t>
  </si>
  <si>
    <t>52253810 * CONSTANZA SANCHEZ</t>
  </si>
  <si>
    <t>Saldo Auxiliar 11100502     52253810</t>
  </si>
  <si>
    <t>52295664 * ZULMA YANETH HERNANDEZ GIL</t>
  </si>
  <si>
    <t>52295664 ZULMA YANETH HERNAND*HONORARIOS  MAYO  2020</t>
  </si>
  <si>
    <t>Saldo Auxiliar 11100502     52295664</t>
  </si>
  <si>
    <t>MARYORY BUSTAMANTE MEDEZ</t>
  </si>
  <si>
    <t>Saldo Auxiliar 11100502     52833286</t>
  </si>
  <si>
    <t>63357862 * LUZ MARY MONSALVE</t>
  </si>
  <si>
    <t>63357862 LUZ MARY MONSALVE*HONORARIOS MES DE MAYO  2020</t>
  </si>
  <si>
    <t>63357862 LUZ MARY MONSALVE*HONORARIOS MES DE  JUNIO 2020</t>
  </si>
  <si>
    <t>14/12/2020  C.E.3211</t>
  </si>
  <si>
    <t>Saldo Auxiliar 11100502     63357862</t>
  </si>
  <si>
    <t>RICARDO A RODRIGUEZ PINO</t>
  </si>
  <si>
    <t>Saldo Auxiliar 11100502     79432896</t>
  </si>
  <si>
    <t>PABLO ALVAREZ</t>
  </si>
  <si>
    <t>Saldo Auxiliar 11100502     79756189</t>
  </si>
  <si>
    <t>JULIAN PATIÑO VALDERRAMA</t>
  </si>
  <si>
    <t>80503060 * FUMICOAN - JULIAN PATIÑO VALDERRAMA</t>
  </si>
  <si>
    <t>Saldo Auxiliar 11100502     80503060</t>
  </si>
  <si>
    <t>VARGAS GONZALEZ GERLEY</t>
  </si>
  <si>
    <t>Saldo Auxiliar 11100502     96192952</t>
  </si>
  <si>
    <t>Saldo Auxiliar 11100502    800007813</t>
  </si>
  <si>
    <t>TELEMAS SAS</t>
  </si>
  <si>
    <t>830015825 * TELEMAS SAS</t>
  </si>
  <si>
    <t>Saldo Auxiliar 11100502    830015825</t>
  </si>
  <si>
    <t>Saldo Auxiliar 11100502    830036831</t>
  </si>
  <si>
    <t>Saldo Auxiliar 11100502    830046328</t>
  </si>
  <si>
    <t>SEGURIDAD PRIVADA Y VIGILANCIA TEXAS LTD</t>
  </si>
  <si>
    <t>830082027 * SEGURIDAD PRIVADA Y VIGILANCIA TEXAS LTDA</t>
  </si>
  <si>
    <t>830082027 SEGURIDAD PRIVADA Y*FAC 12625 SERVICIO DE VIGILANCIA MES DE</t>
  </si>
  <si>
    <t>830082027 SEGURIDAD PRIVADA Y*FAC 12843 SERVICIO DE VIGILANCIA MES DE</t>
  </si>
  <si>
    <t>Saldo Auxiliar 11100502    830082027</t>
  </si>
  <si>
    <t>Saldo Auxiliar 11100502    860034520</t>
  </si>
  <si>
    <t>Saldo Auxiliar 11100502    860034594</t>
  </si>
  <si>
    <t>SBS SEGUROS COLOMBIA SA</t>
  </si>
  <si>
    <t>860037707 SBS SEGUROS COLOMBIA*POLIZA AREAS COMUNES N 100016180 A CUAT</t>
  </si>
  <si>
    <t>860037707 SBS SEGUROS COLOMBIA*CUOTA 3 POLIZA AREAS COMUNES N 10001618</t>
  </si>
  <si>
    <t>Saldo Auxiliar 11100502    860037707</t>
  </si>
  <si>
    <t>ADMYSIS LTDA</t>
  </si>
  <si>
    <t>Saldo Auxiliar 11100502    900089549</t>
  </si>
  <si>
    <t>CONTACTO SOLUTIONS LTDA</t>
  </si>
  <si>
    <t>Saldo Auxiliar 11100502    900097543</t>
  </si>
  <si>
    <t>EXPERIAN  COLOMBIA SA</t>
  </si>
  <si>
    <t>Saldo Auxiliar 11100502    900422614</t>
  </si>
  <si>
    <t>C Y A SOLUCIONES</t>
  </si>
  <si>
    <t>900595224 * C Y A SOLUCIONES</t>
  </si>
  <si>
    <t>Saldo Auxiliar 11100502    900595224</t>
  </si>
  <si>
    <t>ACERFORINOX SAS</t>
  </si>
  <si>
    <t>Saldo Auxiliar 11100502    900767534</t>
  </si>
  <si>
    <t>SERVICIOS INTEGRALES  PAISAJES NATURALES</t>
  </si>
  <si>
    <t>Saldo Auxiliar 11100502    900980929</t>
  </si>
  <si>
    <t>INVERSIONES MERCHAN CIA SAS</t>
  </si>
  <si>
    <t>901012876 * INVERSIONES MERCHAN CIA SAS</t>
  </si>
  <si>
    <t>Saldo Auxiliar 11100502    901012876</t>
  </si>
  <si>
    <t>AEPP SAS  NIT 901.019.030-3</t>
  </si>
  <si>
    <t>Saldo Auxiliar 11100502    901019030</t>
  </si>
  <si>
    <t>INDUSTRIAS SIAL SAS</t>
  </si>
  <si>
    <t>901121838 INDUSTRIAS SIAL SAS*FAC SIA1-20 SERVICIO DE ASEO MES DE  DIC</t>
  </si>
  <si>
    <t>901121838 * INDUSTRIAS SIAL SAS</t>
  </si>
  <si>
    <t>901121838 INDUSTRIAS SIAL SAS*fa sia1-139 insumos de aseo mes de marzo</t>
  </si>
  <si>
    <t>ANULADO $3,798,418.00 * 901121838 * INDUSTRIAS SIAL SAS</t>
  </si>
  <si>
    <t>901121838 INDUSTRIAS SIAL SAS*FAC SIA1-419  SERVICIO DE ASEO MES DE  J</t>
  </si>
  <si>
    <t>901121838 INDUSTRIAS SIAL SAS*FAC SIA1-520  SERVICIO DE ASEO MES DE  S</t>
  </si>
  <si>
    <t>901121838 INDUSTRIAS SIAL SAS*FAC SIA2-70  SERVICIO DE ASEO MES DE  DI</t>
  </si>
  <si>
    <t>Saldo Auxiliar 11100502    901121838</t>
  </si>
  <si>
    <t>EL FERRETERO 138 SAS</t>
  </si>
  <si>
    <t>Saldo Auxiliar 11100502    901278738</t>
  </si>
  <si>
    <t>JHON JAIRO ARROYO</t>
  </si>
  <si>
    <t>Saldo Auxiliar 11100502   1032358748</t>
  </si>
  <si>
    <t>ESTEBAN MEDINA GODOY</t>
  </si>
  <si>
    <t>Saldo Auxiliar 11100502   1136884522</t>
  </si>
  <si>
    <t>Saldo SubCuenta 11100502</t>
  </si>
  <si>
    <t>Saldo Cuenta 111005</t>
  </si>
  <si>
    <t>Saldo Mayor 1110</t>
  </si>
  <si>
    <t>1120</t>
  </si>
  <si>
    <t>EFECTIVO CUENTA DE AHORROS</t>
  </si>
  <si>
    <t>112005</t>
  </si>
  <si>
    <t>BANCOS</t>
  </si>
  <si>
    <t>11200502</t>
  </si>
  <si>
    <t>COLPATRIA CTA AH 4412079510</t>
  </si>
  <si>
    <t>FONDO DE IMPREVISTOS</t>
  </si>
  <si>
    <t>2996611 RAFAEL ANTONIO HORTU*</t>
  </si>
  <si>
    <t>Saldo Auxiliar 11200502      2996611</t>
  </si>
  <si>
    <t>FONDO IMPREVISTOS</t>
  </si>
  <si>
    <t>FONDO DE IMPREVISTOS DE JUNIO  DICIEMBRE</t>
  </si>
  <si>
    <t>Saldo Auxiliar 11200502    830046328</t>
  </si>
  <si>
    <t>Saldo Auxiliar 11200502    860034594</t>
  </si>
  <si>
    <t>Saldo SubCuenta 11200502</t>
  </si>
  <si>
    <t>Saldo Cuenta 112005</t>
  </si>
  <si>
    <t>Saldo Mayor 1120</t>
  </si>
  <si>
    <t>Saldo Subgrupo 11</t>
  </si>
  <si>
    <t>DEUDORES CORRIENTES</t>
  </si>
  <si>
    <t>1305</t>
  </si>
  <si>
    <t>CLIENTES</t>
  </si>
  <si>
    <t>130505</t>
  </si>
  <si>
    <t>NACIONALES</t>
  </si>
  <si>
    <t>13050501</t>
  </si>
  <si>
    <t>CUOTAS DE ADMINISTRACION</t>
  </si>
  <si>
    <t>Facturación Enero /2020 *      1101</t>
  </si>
  <si>
    <t>12</t>
  </si>
  <si>
    <t>ENE/2020.CUOTAS DE ADMINISTRA</t>
  </si>
  <si>
    <t>Facturación Febrero /2020 *      1101</t>
  </si>
  <si>
    <t>FEB/2020.CUOTAS DE ADMINISTRA</t>
  </si>
  <si>
    <t>Facturación Marzo /2020 *      1101</t>
  </si>
  <si>
    <t>MAR/2020.CUOTAS DE ADMINISTRA</t>
  </si>
  <si>
    <t>Facturación Abril /2020 *      1101</t>
  </si>
  <si>
    <t>ABR/2020.CUOTAS DE ADMINISTRA</t>
  </si>
  <si>
    <t>Facturación Mayo /2020 *      1101</t>
  </si>
  <si>
    <t>MAY/2020.CUOTAS DE ADMINISTRA</t>
  </si>
  <si>
    <t>Facturación Junio /2020 *      1101</t>
  </si>
  <si>
    <t>JUN/2020.CUOTAS DE ADMINISTRA</t>
  </si>
  <si>
    <t>Facturación Julio /2020 *      1101</t>
  </si>
  <si>
    <t>JUL/2020.CUOTAS DE ADMINISTRA</t>
  </si>
  <si>
    <t>Facturación Agosto /2020 *      1101</t>
  </si>
  <si>
    <t>AGO/2020.CUOTAS DE ADMINISTRA</t>
  </si>
  <si>
    <t>Facturación Septiembre /2020 *      1101</t>
  </si>
  <si>
    <t>SEP/2020.CUOTAS DE ADMINISTRA</t>
  </si>
  <si>
    <t>OCT/2020.CUOTAS DE ADMINISTRA</t>
  </si>
  <si>
    <t>Facturación Octubre /2020 *      1101</t>
  </si>
  <si>
    <t>Facturación Noviembre /2020 *      1101</t>
  </si>
  <si>
    <t>NOV/2020.CUOTAS DE ADMINISTRA</t>
  </si>
  <si>
    <t>Facturación Diciembre /2020 *      1101</t>
  </si>
  <si>
    <t>DIC/2020.CUOTAS DE ADMINISTRA</t>
  </si>
  <si>
    <t>Saldo Auxiliar 13050501         1101</t>
  </si>
  <si>
    <t>Traslado Anticipos  Enero /2020 *      1102</t>
  </si>
  <si>
    <t xml:space="preserve"> 3</t>
  </si>
  <si>
    <t>Facturación Enero /2020 *      1102</t>
  </si>
  <si>
    <t>Traslado Anticipos  Febrero /2020 *      1102</t>
  </si>
  <si>
    <t>Facturación Febrero /2020 *      1102</t>
  </si>
  <si>
    <t>Facturación Marzo /2020 *      1102</t>
  </si>
  <si>
    <t>CUO FEB/20</t>
  </si>
  <si>
    <t>CUO MAR/20</t>
  </si>
  <si>
    <t>Facturación Abril /2020 *      1102</t>
  </si>
  <si>
    <t>Facturación Mayo /2020 *      1102</t>
  </si>
  <si>
    <t>Facturación Junio /2020 *      1102</t>
  </si>
  <si>
    <t>Facturación Julio /2020 *      1102</t>
  </si>
  <si>
    <t>Facturación Agosto /2020 *      1102</t>
  </si>
  <si>
    <t>Facturación Septiembre /2020 *      1102</t>
  </si>
  <si>
    <t>Facturación Octubre /2020 *      1102</t>
  </si>
  <si>
    <t>Facturación Noviembre /2020 *      1102</t>
  </si>
  <si>
    <t>Facturación Diciembre /2020 *      1102</t>
  </si>
  <si>
    <t>Saldo Auxiliar 13050501         1102</t>
  </si>
  <si>
    <t>Traslado Anticipos  Enero /2020 *      1201</t>
  </si>
  <si>
    <t>Facturación Enero /2020 *      1201</t>
  </si>
  <si>
    <t>Facturación Febrero /2020 *      1201</t>
  </si>
  <si>
    <t>Facturación Marzo /2020 *      1201</t>
  </si>
  <si>
    <t>Facturación Abril /2020 *      1201</t>
  </si>
  <si>
    <t>Facturación Mayo /2020 *      1201</t>
  </si>
  <si>
    <t>Facturación Junio /2020 *      1201</t>
  </si>
  <si>
    <t>Facturación Julio /2020 *      1201</t>
  </si>
  <si>
    <t>Traslado Anticipos  Agosto /2020 *      1201</t>
  </si>
  <si>
    <t>Facturación Agosto /2020 *      1201</t>
  </si>
  <si>
    <t>Facturación Septiembre /2020 *      1201</t>
  </si>
  <si>
    <t>Facturación Octubre /2020 *      1201</t>
  </si>
  <si>
    <t>Facturación Noviembre /2020 *      1201</t>
  </si>
  <si>
    <t>Facturación Diciembre /2020 *      1201</t>
  </si>
  <si>
    <t>Saldo Auxiliar 13050501         1201</t>
  </si>
  <si>
    <t>Facturación Enero /2020 *      1202</t>
  </si>
  <si>
    <t>Facturación Febrero /2020 *      1202</t>
  </si>
  <si>
    <t>Traslado Anticipos  Marzo /2020 *      1202</t>
  </si>
  <si>
    <t>Facturación Marzo /2020 *      1202</t>
  </si>
  <si>
    <t>Traslado Anticipos  Abril /2020 *      1202</t>
  </si>
  <si>
    <t>Facturación Abril /2020 *      1202</t>
  </si>
  <si>
    <t>Facturación Mayo /2020 *      1202</t>
  </si>
  <si>
    <t>Traslado Anticipos  Junio /2020 *      1202</t>
  </si>
  <si>
    <t>Facturación Junio /2020 *      1202</t>
  </si>
  <si>
    <t>Facturación Julio /2020 *      1202</t>
  </si>
  <si>
    <t>Facturación Agosto /2020 *      1202</t>
  </si>
  <si>
    <t>Facturación Septiembre /2020 *      1202</t>
  </si>
  <si>
    <t>Facturación Octubre /2020 *      1202</t>
  </si>
  <si>
    <t>Facturación Noviembre /2020 *      1202</t>
  </si>
  <si>
    <t>Facturación Diciembre /2020 *      1202</t>
  </si>
  <si>
    <t>Saldo Auxiliar 13050501         1202</t>
  </si>
  <si>
    <t>Facturación Enero /2020 *      1301</t>
  </si>
  <si>
    <t>Facturación Febrero /2020 *      1301</t>
  </si>
  <si>
    <t>Facturación Marzo /2020 *      1301</t>
  </si>
  <si>
    <t>Facturación Abril /2020 *      1301</t>
  </si>
  <si>
    <t>Facturación Mayo /2020 *      1301</t>
  </si>
  <si>
    <t>Facturación Junio /2020 *      1301</t>
  </si>
  <si>
    <t>Facturación Julio /2020 *      1301</t>
  </si>
  <si>
    <t>Facturación Agosto /2020 *      1301</t>
  </si>
  <si>
    <t>Facturación Septiembre /2020 *      1301</t>
  </si>
  <si>
    <t>Facturación Octubre /2020 *      1301</t>
  </si>
  <si>
    <t>Facturación Noviembre /2020 *      1301</t>
  </si>
  <si>
    <t>Facturación Diciembre /2020 *      1301</t>
  </si>
  <si>
    <t>Saldo Auxiliar 13050501         1301</t>
  </si>
  <si>
    <t>Facturación Enero /2020 *      1302</t>
  </si>
  <si>
    <t>Facturación Febrero /2020 *      1302</t>
  </si>
  <si>
    <t>Facturación Marzo /2020 *      1302</t>
  </si>
  <si>
    <t>Facturación Abril /2020 *      1302</t>
  </si>
  <si>
    <t>Facturación Mayo /2020 *      1302</t>
  </si>
  <si>
    <t>Facturación Junio /2020 *      1302</t>
  </si>
  <si>
    <t>Facturación Julio /2020 *      1302</t>
  </si>
  <si>
    <t>Facturación Agosto /2020 *      1302</t>
  </si>
  <si>
    <t>Facturación Septiembre /2020 *      1302</t>
  </si>
  <si>
    <t>Facturación Octubre /2020 *      1302</t>
  </si>
  <si>
    <t>Facturación Noviembre /2020 *      1302</t>
  </si>
  <si>
    <t>Facturación Diciembre /2020 *      1302</t>
  </si>
  <si>
    <t>Saldo Auxiliar 13050501         1302</t>
  </si>
  <si>
    <t>Facturación Enero /2020 *      1401</t>
  </si>
  <si>
    <t>Facturación Febrero /2020 *      1401</t>
  </si>
  <si>
    <t>Facturación Marzo /2020 *      1401</t>
  </si>
  <si>
    <t>Facturación Abril /2020 *      1401</t>
  </si>
  <si>
    <t>Facturación Mayo /2020 *      1401</t>
  </si>
  <si>
    <t>Facturación Junio /2020 *      1401</t>
  </si>
  <si>
    <t>Facturación Julio /2020 *      1401</t>
  </si>
  <si>
    <t>Facturación Agosto /2020 *      1401</t>
  </si>
  <si>
    <t>Facturación Septiembre /2020 *      1401</t>
  </si>
  <si>
    <t>Facturación Octubre /2020 *      1401</t>
  </si>
  <si>
    <t>Facturación Noviembre /2020 *      1401</t>
  </si>
  <si>
    <t>Facturación Diciembre /2020 *      1401</t>
  </si>
  <si>
    <t>Saldo Auxiliar 13050501         1401</t>
  </si>
  <si>
    <t>Facturación Enero /2020 *      1402</t>
  </si>
  <si>
    <t>Facturación Febrero /2020 *      1402</t>
  </si>
  <si>
    <t>Facturación Marzo /2020 *      1402</t>
  </si>
  <si>
    <t>Facturación Abril /2020 *      1402</t>
  </si>
  <si>
    <t>Facturación Mayo /2020 *      1402</t>
  </si>
  <si>
    <t>Facturación Junio /2020 *      1402</t>
  </si>
  <si>
    <t>Facturación Julio /2020 *      1402</t>
  </si>
  <si>
    <t>Facturación Agosto /2020 *      1402</t>
  </si>
  <si>
    <t>Facturación Septiembre /2020 *      1402</t>
  </si>
  <si>
    <t>Facturación Octubre /2020 *      1402</t>
  </si>
  <si>
    <t>Facturación Noviembre /2020 *      1402</t>
  </si>
  <si>
    <t>Facturación Diciembre /2020 *      1402</t>
  </si>
  <si>
    <t>Saldo Auxiliar 13050501         1402</t>
  </si>
  <si>
    <t>Facturación Enero /2020 *      1501</t>
  </si>
  <si>
    <t>CTA CIE/ 0</t>
  </si>
  <si>
    <t>Facturación Febrero /2020 *      1501</t>
  </si>
  <si>
    <t>Traslado Anticipos  Marzo /2020 *      1501</t>
  </si>
  <si>
    <t>Facturación Marzo /2020 *      1501</t>
  </si>
  <si>
    <t>Traslado Anticipos  Abril /2020 *      1501</t>
  </si>
  <si>
    <t>Facturación Abril /2020 *      1501</t>
  </si>
  <si>
    <t>Facturación Mayo /2020 *      1501</t>
  </si>
  <si>
    <t>Facturación Junio /2020 *      1501</t>
  </si>
  <si>
    <t>Facturación Julio /2020 *      1501</t>
  </si>
  <si>
    <t>Facturación Agosto /2020 *      1501</t>
  </si>
  <si>
    <t>Facturación Septiembre /2020 *      1501</t>
  </si>
  <si>
    <t>Facturación Octubre /2020 *      1501</t>
  </si>
  <si>
    <t>Facturación Noviembre /2020 *      1501</t>
  </si>
  <si>
    <t>Facturación Diciembre /2020 *      1501</t>
  </si>
  <si>
    <t>Saldo Auxiliar 13050501         1501</t>
  </si>
  <si>
    <t>Facturación Enero /2020 *      1502</t>
  </si>
  <si>
    <t>Facturación Febrero /2020 *      1502</t>
  </si>
  <si>
    <t>Traslado Anticipos  Marzo /2020 *      1502</t>
  </si>
  <si>
    <t>Facturación Marzo /2020 *      1502</t>
  </si>
  <si>
    <t>Facturación Abril /2020 *      1502</t>
  </si>
  <si>
    <t>Traslado Anticipos  Mayo /2020 *      1502</t>
  </si>
  <si>
    <t>Facturación Mayo /2020 *      1502</t>
  </si>
  <si>
    <t>Traslado Anticipos  Junio /2020 *      1502</t>
  </si>
  <si>
    <t>Facturación Junio /2020 *      1502</t>
  </si>
  <si>
    <t>Facturación Julio /2020 *      1502</t>
  </si>
  <si>
    <t>Traslado Anticipos  Agosto /2020 *      1502</t>
  </si>
  <si>
    <t>Facturación Agosto /2020 *      1502</t>
  </si>
  <si>
    <t>Traslado Anticipos  Septiembre /2020 *      1502</t>
  </si>
  <si>
    <t>Facturación Septiembre /2020 *      1502</t>
  </si>
  <si>
    <t>Traslado Anticipos  Octubre /2020 *      1502</t>
  </si>
  <si>
    <t>Facturación Octubre /2020 *      1502</t>
  </si>
  <si>
    <t>Facturación Noviembre /2020 *      1502</t>
  </si>
  <si>
    <t>Traslado Anticipos  Diciembre /2020 *      1502</t>
  </si>
  <si>
    <t>Facturación Diciembre /2020 *      1502</t>
  </si>
  <si>
    <t>Saldo Auxiliar 13050501         1502</t>
  </si>
  <si>
    <t>Facturación Enero /2020 *      2101</t>
  </si>
  <si>
    <t>CUO ENE/20</t>
  </si>
  <si>
    <t>Facturación Febrero /2020 *      2101</t>
  </si>
  <si>
    <t>Facturación Marzo /2020 *      2101</t>
  </si>
  <si>
    <t>Facturación Abril /2020 *      2101</t>
  </si>
  <si>
    <t>Facturación Mayo /2020 *      2101</t>
  </si>
  <si>
    <t>Facturación Junio /2020 *      2101</t>
  </si>
  <si>
    <t>Facturación Julio /2020 *      2101</t>
  </si>
  <si>
    <t>Facturación Agosto /2020 *      2101</t>
  </si>
  <si>
    <t>Facturación Septiembre /2020 *      2101</t>
  </si>
  <si>
    <t>Facturación Octubre /2020 *      2101</t>
  </si>
  <si>
    <t>Facturación Noviembre /2020 *      2101</t>
  </si>
  <si>
    <t>Facturación Diciembre /2020 *      2101</t>
  </si>
  <si>
    <t>Saldo Auxiliar 13050501         2101</t>
  </si>
  <si>
    <t>Facturación Enero /2020 *      2102</t>
  </si>
  <si>
    <t>Facturación Febrero /2020 *      2102</t>
  </si>
  <si>
    <t>Traslado Anticipos  Marzo /2020 *      2102</t>
  </si>
  <si>
    <t>Facturación Marzo /2020 *      2102</t>
  </si>
  <si>
    <t>Traslado Anticipos  Abril /2020 *      2102</t>
  </si>
  <si>
    <t>Facturación Abril /2020 *      2102</t>
  </si>
  <si>
    <t>Traslado Anticipos  Mayo /2020 *      2102</t>
  </si>
  <si>
    <t>Facturación Mayo /2020 *      2102</t>
  </si>
  <si>
    <t>Traslado Anticipos  Junio /2020 *      2102</t>
  </si>
  <si>
    <t>Facturación Junio /2020 *      2102</t>
  </si>
  <si>
    <t>Traslado Anticipos  Julio /2020 *      2102</t>
  </si>
  <si>
    <t>Facturación Julio /2020 *      2102</t>
  </si>
  <si>
    <t>Traslado Anticipos  Agosto /2020 *      2102</t>
  </si>
  <si>
    <t>Facturación Agosto /2020 *      2102</t>
  </si>
  <si>
    <t>Traslado Anticipos  Septiembre /2020 *      2102</t>
  </si>
  <si>
    <t>Facturación Septiembre /2020 *      2102</t>
  </si>
  <si>
    <t>Traslado Anticipos  Octubre /2020 *      2102</t>
  </si>
  <si>
    <t>Facturación Octubre /2020 *      2102</t>
  </si>
  <si>
    <t>Traslado Anticipos  Noviembre /2020 *      2102</t>
  </si>
  <si>
    <t>Facturación Noviembre /2020 *      2102</t>
  </si>
  <si>
    <t>Traslado Anticipos  Diciembre /2020 *      2102</t>
  </si>
  <si>
    <t>Facturación Diciembre /2020 *      2102</t>
  </si>
  <si>
    <t>Saldo Auxiliar 13050501         2102</t>
  </si>
  <si>
    <t>Facturación Enero /2020 *      2201</t>
  </si>
  <si>
    <t>DIC/2019.CUOTAS DE ADMINISTRA</t>
  </si>
  <si>
    <t>Facturación Febrero /2020 *      2201</t>
  </si>
  <si>
    <t>Facturación Marzo /2020 *      2201</t>
  </si>
  <si>
    <t>Facturación Abril /2020 *      2201</t>
  </si>
  <si>
    <t>Facturación Mayo /2020 *      2201</t>
  </si>
  <si>
    <t>Facturación Junio /2020 *      2201</t>
  </si>
  <si>
    <t>CUO ABR/20</t>
  </si>
  <si>
    <t>CUO MAY/20</t>
  </si>
  <si>
    <t>Facturación Julio /2020 *      2201</t>
  </si>
  <si>
    <t>Facturación Agosto /2020 *      2201</t>
  </si>
  <si>
    <t>Facturación Septiembre /2020 *      2201</t>
  </si>
  <si>
    <t>Facturación Octubre /2020 *      2201</t>
  </si>
  <si>
    <t>Facturación Noviembre /2020 *      2201</t>
  </si>
  <si>
    <t>Facturación Diciembre /2020 *      2201</t>
  </si>
  <si>
    <t>Saldo Auxiliar 13050501         2201</t>
  </si>
  <si>
    <t>Facturación Enero /2020 *      2202</t>
  </si>
  <si>
    <t>NOV/2019.CUOTAS DE ADMINISTRA</t>
  </si>
  <si>
    <t>Facturación Febrero /2020 *      2202</t>
  </si>
  <si>
    <t>Facturación Marzo /2020 *      2202</t>
  </si>
  <si>
    <t>Facturación Abril /2020 *      2202</t>
  </si>
  <si>
    <t>Facturación Mayo /2020 *      2202</t>
  </si>
  <si>
    <t>Facturación Junio /2020 *      2202</t>
  </si>
  <si>
    <t>CIE/ 0</t>
  </si>
  <si>
    <t>10</t>
  </si>
  <si>
    <t>Facturación Julio /2020 *      2202</t>
  </si>
  <si>
    <t>Facturación Agosto /2020 *      2202</t>
  </si>
  <si>
    <t>Facturación Septiembre /2020 *      2202</t>
  </si>
  <si>
    <t>Facturación Octubre /2020 *      2202</t>
  </si>
  <si>
    <t>Facturación Noviembre /2020 *      2202</t>
  </si>
  <si>
    <t>Facturación Diciembre /2020 *      2202</t>
  </si>
  <si>
    <t>Saldo Auxiliar 13050501         2202</t>
  </si>
  <si>
    <t>Traslado Anticipos  Enero /2020 *      2301</t>
  </si>
  <si>
    <t>Facturación Enero /2020 *      2301</t>
  </si>
  <si>
    <t>Traslado Anticipos  Febrero /2020 *      2301</t>
  </si>
  <si>
    <t>Facturación Febrero /2020 *      2301</t>
  </si>
  <si>
    <t>OTR CIE/ 0</t>
  </si>
  <si>
    <t>Facturación Marzo /2020 *      2301</t>
  </si>
  <si>
    <t>Facturación Abril /2020 *      2301</t>
  </si>
  <si>
    <t>Facturación Mayo /2020 *      2301</t>
  </si>
  <si>
    <t>Facturación Junio /2020 *      2301</t>
  </si>
  <si>
    <t>Facturación Julio /2020 *      2301</t>
  </si>
  <si>
    <t>Facturación Agosto /2020 *      2301</t>
  </si>
  <si>
    <t>Facturación Septiembre /2020 *      2301</t>
  </si>
  <si>
    <t>Facturación Octubre /2020 *      2301</t>
  </si>
  <si>
    <t>Facturación Noviembre /2020 *      2301</t>
  </si>
  <si>
    <t>Facturación Diciembre /2020 *      2301</t>
  </si>
  <si>
    <t>Saldo Auxiliar 13050501         2301</t>
  </si>
  <si>
    <t>Facturación Enero /2020 *      2302</t>
  </si>
  <si>
    <t>Facturación Febrero /2020 *      2302</t>
  </si>
  <si>
    <t>Facturación Marzo /2020 *      2302</t>
  </si>
  <si>
    <t>Facturación Abril /2020 *      2302</t>
  </si>
  <si>
    <t>Facturación Mayo /2020 *      2302</t>
  </si>
  <si>
    <t>Facturación Junio /2020 *      2302</t>
  </si>
  <si>
    <t>Facturación Julio /2020 *      2302</t>
  </si>
  <si>
    <t>Facturación Agosto /2020 *      2302</t>
  </si>
  <si>
    <t>Facturación Septiembre /2020 *      2302</t>
  </si>
  <si>
    <t>Facturación Octubre /2020 *      2302</t>
  </si>
  <si>
    <t>Facturación Noviembre /2020 *      2302</t>
  </si>
  <si>
    <t>Facturación Diciembre /2020 *      2302</t>
  </si>
  <si>
    <t>Saldo Auxiliar 13050501         2302</t>
  </si>
  <si>
    <t>Facturación Enero /2020 *      2401</t>
  </si>
  <si>
    <t>Facturación Febrero /2020 *      2401</t>
  </si>
  <si>
    <t>Facturación Marzo /2020 *      2401</t>
  </si>
  <si>
    <t>Traslado Anticipos  Abril /2020 *      2401</t>
  </si>
  <si>
    <t>Facturación Abril /2020 *      2401</t>
  </si>
  <si>
    <t>Facturación Mayo /2020 *      2401</t>
  </si>
  <si>
    <t>Facturación Junio /2020 *      2401</t>
  </si>
  <si>
    <t>Facturación Julio /2020 *      2401</t>
  </si>
  <si>
    <t>Facturación Agosto /2020 *      2401</t>
  </si>
  <si>
    <t>CUO AGO/20</t>
  </si>
  <si>
    <t>Traslado Anticipos  Septiembre /2020 *      2401</t>
  </si>
  <si>
    <t>Facturación Septiembre /2020 *      2401</t>
  </si>
  <si>
    <t>Facturación Octubre /2020 *      2401</t>
  </si>
  <si>
    <t>Facturación Noviembre /2020 *      2401</t>
  </si>
  <si>
    <t>Facturación Diciembre /2020 *      2401</t>
  </si>
  <si>
    <t>Saldo Auxiliar 13050501         2401</t>
  </si>
  <si>
    <t>Facturación Enero /2020 *      2402</t>
  </si>
  <si>
    <t>Facturación Febrero /2020 *      2402</t>
  </si>
  <si>
    <t>SEP/2019.CUOTAS DE ADMINISTRA</t>
  </si>
  <si>
    <t>Facturación Marzo /2020 *      2402</t>
  </si>
  <si>
    <t>Facturación Abril /2020 *      2402</t>
  </si>
  <si>
    <t>Facturación Mayo /2020 *      2402</t>
  </si>
  <si>
    <t>Facturación Junio /2020 *      2402</t>
  </si>
  <si>
    <t>Facturación Julio /2020 *      2402</t>
  </si>
  <si>
    <t>Facturación Agosto /2020 *      2402</t>
  </si>
  <si>
    <t>Facturación Septiembre /2020 *      2402</t>
  </si>
  <si>
    <t>CUO SEP/20</t>
  </si>
  <si>
    <t>CUO OCT/20</t>
  </si>
  <si>
    <t>Facturación Octubre /2020 *      2402</t>
  </si>
  <si>
    <t>Traslado Anticipos  Noviembre /2020 *      2402</t>
  </si>
  <si>
    <t>Facturación Noviembre /2020 *      2402</t>
  </si>
  <si>
    <t>Facturación Diciembre /2020 *      2402</t>
  </si>
  <si>
    <t>CUO DIC/20</t>
  </si>
  <si>
    <t>Saldo Auxiliar 13050501         2402</t>
  </si>
  <si>
    <t>Traslado Anticipos  Enero /2020 *      2501</t>
  </si>
  <si>
    <t>Facturación Enero /2020 *      2501</t>
  </si>
  <si>
    <t>Facturación Febrero /2020 *      2501</t>
  </si>
  <si>
    <t>Facturación Marzo /2020 *      2501</t>
  </si>
  <si>
    <t>Facturación Abril /2020 *      2501</t>
  </si>
  <si>
    <t>Facturación Mayo /2020 *      2501</t>
  </si>
  <si>
    <t>Facturación Junio /2020 *      2501</t>
  </si>
  <si>
    <t>Facturación Julio /2020 *      2501</t>
  </si>
  <si>
    <t>Facturación Agosto /2020 *      2501</t>
  </si>
  <si>
    <t>Facturación Septiembre /2020 *      2501</t>
  </si>
  <si>
    <t>Facturación Octubre /2020 *      2501</t>
  </si>
  <si>
    <t>Facturación Noviembre /2020 *      2501</t>
  </si>
  <si>
    <t>Facturación Diciembre /2020 *      2501</t>
  </si>
  <si>
    <t>Saldo Auxiliar 13050501         2501</t>
  </si>
  <si>
    <t>Facturación Enero /2020 *      2502</t>
  </si>
  <si>
    <t>Traslado Anticipos  Febrero /2020 *      2502</t>
  </si>
  <si>
    <t>Facturación Febrero /2020 *      2502</t>
  </si>
  <si>
    <t>Facturación Marzo /2020 *      2502</t>
  </si>
  <si>
    <t>Facturación Abril /2020 *      2502</t>
  </si>
  <si>
    <t>Traslado Anticipos  Mayo /2020 *      2502</t>
  </si>
  <si>
    <t>Facturación Mayo /2020 *      2502</t>
  </si>
  <si>
    <t>Facturación Junio /2020 *      2502</t>
  </si>
  <si>
    <t>Facturación Julio /2020 *      2502</t>
  </si>
  <si>
    <t>Facturación Agosto /2020 *      2502</t>
  </si>
  <si>
    <t>Facturación Septiembre /2020 *      2502</t>
  </si>
  <si>
    <t>Facturación Octubre /2020 *      2502</t>
  </si>
  <si>
    <t>Facturación Noviembre /2020 *      2502</t>
  </si>
  <si>
    <t>Facturación Diciembre /2020 *      2502</t>
  </si>
  <si>
    <t>Saldo Auxiliar 13050501         2502</t>
  </si>
  <si>
    <t>Facturación Enero /2020 *      3101</t>
  </si>
  <si>
    <t>Facturación Febrero /2020 *      3101</t>
  </si>
  <si>
    <t>CUOTAS DE ADMINISTRACION * 3101 * NUBIA DE OCHOA</t>
  </si>
  <si>
    <t>Facturación Marzo /2020 *      3101</t>
  </si>
  <si>
    <t>Facturación Abril /2020 *      3101</t>
  </si>
  <si>
    <t>Facturación Mayo /2020 *      3101</t>
  </si>
  <si>
    <t>Facturación Junio /2020 *      3101</t>
  </si>
  <si>
    <t>Facturación Julio /2020 *      3101</t>
  </si>
  <si>
    <t>Facturación Agosto /2020 *      3101</t>
  </si>
  <si>
    <t>Facturación Septiembre /2020 *      3101</t>
  </si>
  <si>
    <t>Facturación Octubre /2020 *      3101</t>
  </si>
  <si>
    <t>Facturación Noviembre /2020 *      3101</t>
  </si>
  <si>
    <t>Facturación Diciembre /2020 *      3101</t>
  </si>
  <si>
    <t>Saldo Auxiliar 13050501         3101</t>
  </si>
  <si>
    <t>Facturación Enero /2020 *      3102</t>
  </si>
  <si>
    <t>Facturación Febrero /2020 *      3102</t>
  </si>
  <si>
    <t>Facturación Marzo /2020 *      3102</t>
  </si>
  <si>
    <t>Facturación Abril /2020 *      3102</t>
  </si>
  <si>
    <t>Facturación Mayo /2020 *      3102</t>
  </si>
  <si>
    <t>Facturación Junio /2020 *      3102</t>
  </si>
  <si>
    <t>Facturación Julio /2020 *      3102</t>
  </si>
  <si>
    <t>Facturación Agosto /2020 *      3102</t>
  </si>
  <si>
    <t>Facturación Septiembre /2020 *      3102</t>
  </si>
  <si>
    <t>Facturación Octubre /2020 *      3102</t>
  </si>
  <si>
    <t>Facturación Noviembre /2020 *      3102</t>
  </si>
  <si>
    <t>Facturación Diciembre /2020 *      3102</t>
  </si>
  <si>
    <t>Saldo Auxiliar 13050501         3102</t>
  </si>
  <si>
    <t>Traslado Anticipos  Enero /2020 *      3201</t>
  </si>
  <si>
    <t>Facturación Enero /2020 *      3201</t>
  </si>
  <si>
    <t>Facturación Febrero /2020 *      3201</t>
  </si>
  <si>
    <t>Facturación Marzo /2020 *      3201</t>
  </si>
  <si>
    <t>Facturación Abril /2020 *      3201</t>
  </si>
  <si>
    <t>Facturación Mayo /2020 *      3201</t>
  </si>
  <si>
    <t>Facturación Junio /2020 *      3201</t>
  </si>
  <si>
    <t>Facturación Julio /2020 *      3201</t>
  </si>
  <si>
    <t>Traslado Anticipos  Agosto /2020 *      3201</t>
  </si>
  <si>
    <t>Facturación Agosto /2020 *      3201</t>
  </si>
  <si>
    <t>Facturación Septiembre /2020 *      3201</t>
  </si>
  <si>
    <t>Facturación Octubre /2020 *      3201</t>
  </si>
  <si>
    <t>Facturación Noviembre /2020 *      3201</t>
  </si>
  <si>
    <t>Facturación Diciembre /2020 *      3201</t>
  </si>
  <si>
    <t>Saldo Auxiliar 13050501         3201</t>
  </si>
  <si>
    <t>Facturación Enero /2020 *      3202</t>
  </si>
  <si>
    <t>Facturación Febrero /2020 *      3202</t>
  </si>
  <si>
    <t>Facturación Marzo /2020 *      3202</t>
  </si>
  <si>
    <t>Facturación Abril /2020 *      3202</t>
  </si>
  <si>
    <t>Facturación Mayo /2020 *      3202</t>
  </si>
  <si>
    <t>Facturación Junio /2020 *      3202</t>
  </si>
  <si>
    <t>Facturación Julio /2020 *      3202</t>
  </si>
  <si>
    <t>Facturación Agosto /2020 *      3202</t>
  </si>
  <si>
    <t>Facturación Septiembre /2020 *      3202</t>
  </si>
  <si>
    <t>Facturación Octubre /2020 *      3202</t>
  </si>
  <si>
    <t>Facturación Noviembre /2020 *      3202</t>
  </si>
  <si>
    <t>Traslado Anticipos  Diciembre /2020 *      3202</t>
  </si>
  <si>
    <t>Facturación Diciembre /2020 *      3202</t>
  </si>
  <si>
    <t>Saldo Auxiliar 13050501         3202</t>
  </si>
  <si>
    <t>Facturación Enero /2020 *      3301</t>
  </si>
  <si>
    <t>Facturación Febrero /2020 *      3301</t>
  </si>
  <si>
    <t>Facturación Marzo /2020 *      3301</t>
  </si>
  <si>
    <t>Facturación Abril /2020 *      3301</t>
  </si>
  <si>
    <t>Facturación Mayo /2020 *      3301</t>
  </si>
  <si>
    <t>Facturación Junio /2020 *      3301</t>
  </si>
  <si>
    <t>Facturación Julio /2020 *      3301</t>
  </si>
  <si>
    <t>Facturación Agosto /2020 *      3301</t>
  </si>
  <si>
    <t>Facturación Septiembre /2020 *      3301</t>
  </si>
  <si>
    <t>Facturación Octubre /2020 *      3301</t>
  </si>
  <si>
    <t>Facturación Noviembre /2020 *      3301</t>
  </si>
  <si>
    <t>Facturación Diciembre /2020 *      3301</t>
  </si>
  <si>
    <t>Saldo Auxiliar 13050501         3301</t>
  </si>
  <si>
    <t>Facturación Enero /2020 *      3302</t>
  </si>
  <si>
    <t>Facturación Febrero /2020 *      3302</t>
  </si>
  <si>
    <t>Facturación Marzo /2020 *      3302</t>
  </si>
  <si>
    <t>Facturación Abril /2020 *      3302</t>
  </si>
  <si>
    <t>Facturación Mayo /2020 *      3302</t>
  </si>
  <si>
    <t>Facturación Junio /2020 *      3302</t>
  </si>
  <si>
    <t>Facturación Julio /2020 *      3302</t>
  </si>
  <si>
    <t>Facturación Agosto /2020 *      3302</t>
  </si>
  <si>
    <t>Facturación Septiembre /2020 *      3302</t>
  </si>
  <si>
    <t>Facturación Octubre /2020 *      3302</t>
  </si>
  <si>
    <t>Facturación Noviembre /2020 *      3302</t>
  </si>
  <si>
    <t>Facturación Diciembre /2020 *      3302</t>
  </si>
  <si>
    <t>Saldo Auxiliar 13050501         3302</t>
  </si>
  <si>
    <t>Traslado Anticipos  Enero /2020 *      3401</t>
  </si>
  <si>
    <t>Facturación Enero /2020 *      3401</t>
  </si>
  <si>
    <t>Traslado Anticipos  Febrero /2020 *      3401</t>
  </si>
  <si>
    <t>Facturación Febrero /2020 *      3401</t>
  </si>
  <si>
    <t>Traslado Anticipos  Marzo /2020 *      3401</t>
  </si>
  <si>
    <t>Facturación Marzo /2020 *      3401</t>
  </si>
  <si>
    <t>Traslado Anticipos  Abril /2020 *      3401</t>
  </si>
  <si>
    <t>Facturación Abril /2020 *      3401</t>
  </si>
  <si>
    <t>Traslado Anticipos  Mayo /2020 *      3401</t>
  </si>
  <si>
    <t>Facturación Mayo /2020 *      3401</t>
  </si>
  <si>
    <t>Traslado Anticipos  Junio /2020 *      3401</t>
  </si>
  <si>
    <t>Facturación Junio /2020 *      3401</t>
  </si>
  <si>
    <t>Traslado Anticipos  Julio /2020 *      3401</t>
  </si>
  <si>
    <t>Facturación Julio /2020 *      3401</t>
  </si>
  <si>
    <t>Traslado Anticipos  Agosto /2020 *      3401</t>
  </si>
  <si>
    <t>Facturación Agosto /2020 *      3401</t>
  </si>
  <si>
    <t>Traslado Anticipos  Septiembre /2020 *      3401</t>
  </si>
  <si>
    <t>Facturación Septiembre /2020 *      3401</t>
  </si>
  <si>
    <t>Traslado Anticipos  Octubre /2020 *      3401</t>
  </si>
  <si>
    <t>Facturación Octubre /2020 *      3401</t>
  </si>
  <si>
    <t>Traslado Anticipos  Noviembre /2020 *      3401</t>
  </si>
  <si>
    <t>Facturación Noviembre /2020 *      3401</t>
  </si>
  <si>
    <t>Traslado Anticipos  Diciembre /2020 *      3401</t>
  </si>
  <si>
    <t>Facturación Diciembre /2020 *      3401</t>
  </si>
  <si>
    <t>Saldo Auxiliar 13050501         3401</t>
  </si>
  <si>
    <t>Facturación Enero /2020 *      3402</t>
  </si>
  <si>
    <t>Facturación Febrero /2020 *      3402</t>
  </si>
  <si>
    <t>Facturación Marzo /2020 *      3402</t>
  </si>
  <si>
    <t>Facturación Abril /2020 *      3402</t>
  </si>
  <si>
    <t>Traslado Anticipos  Mayo /2020 *      3402</t>
  </si>
  <si>
    <t>Facturación Mayo /2020 *      3402</t>
  </si>
  <si>
    <t>Traslado Anticipos  Junio /2020 *      3402</t>
  </si>
  <si>
    <t>Facturación Junio /2020 *      3402</t>
  </si>
  <si>
    <t>Traslado Anticipos  Julio /2020 *      3402</t>
  </si>
  <si>
    <t>Facturación Julio /2020 *      3402</t>
  </si>
  <si>
    <t>Traslado Anticipos  Agosto /2020 *      3402</t>
  </si>
  <si>
    <t>Facturación Agosto /2020 *      3402</t>
  </si>
  <si>
    <t>Traslado Anticipos  Septiembre /2020 *      3402</t>
  </si>
  <si>
    <t>Facturación Septiembre /2020 *      3402</t>
  </si>
  <si>
    <t>Traslado Anticipos  Octubre /2020 *      3402</t>
  </si>
  <si>
    <t>Facturación Octubre /2020 *      3402</t>
  </si>
  <si>
    <t>Traslado Anticipos  Noviembre /2020 *      3402</t>
  </si>
  <si>
    <t>Facturación Noviembre /2020 *      3402</t>
  </si>
  <si>
    <t>Traslado Anticipos  Diciembre /2020 *      3402</t>
  </si>
  <si>
    <t>Facturación Diciembre /2020 *      3402</t>
  </si>
  <si>
    <t>Saldo Auxiliar 13050501         3402</t>
  </si>
  <si>
    <t>Facturación Enero /2020 *      3501</t>
  </si>
  <si>
    <t>Facturación Febrero /2020 *      3501</t>
  </si>
  <si>
    <t>Facturación Marzo /2020 *      3501</t>
  </si>
  <si>
    <t>Facturación Abril /2020 *      3501</t>
  </si>
  <si>
    <t>Facturación Mayo /2020 *      3501</t>
  </si>
  <si>
    <t>Facturación Junio /2020 *      3501</t>
  </si>
  <si>
    <t>Facturación Julio /2020 *      3501</t>
  </si>
  <si>
    <t>Facturación Agosto /2020 *      3501</t>
  </si>
  <si>
    <t>Facturación Septiembre /2020 *      3501</t>
  </si>
  <si>
    <t>Facturación Octubre /2020 *      3501</t>
  </si>
  <si>
    <t>Facturación Noviembre /2020 *      3501</t>
  </si>
  <si>
    <t>Facturación Diciembre /2020 *      3501</t>
  </si>
  <si>
    <t>Saldo Auxiliar 13050501         3501</t>
  </si>
  <si>
    <t>Traslado Anticipos  Enero /2020 *      3502</t>
  </si>
  <si>
    <t>Facturación Enero /2020 *      3502</t>
  </si>
  <si>
    <t>Traslado Anticipos  Febrero /2020 *      3502</t>
  </si>
  <si>
    <t>Facturación Febrero /2020 *      3502</t>
  </si>
  <si>
    <t>Traslado Anticipos  Marzo /2020 *      3502</t>
  </si>
  <si>
    <t>Facturación Marzo /2020 *      3502</t>
  </si>
  <si>
    <t>Facturación Abril /2020 *      3502</t>
  </si>
  <si>
    <t>Traslado Anticipos  Mayo /2020 *      3502</t>
  </si>
  <si>
    <t>Facturación Mayo /2020 *      3502</t>
  </si>
  <si>
    <t>Facturación Junio /2020 *      3502</t>
  </si>
  <si>
    <t>Facturación Julio /2020 *      3502</t>
  </si>
  <si>
    <t>Traslado Anticipos  Agosto /2020 *      3502</t>
  </si>
  <si>
    <t>Facturación Agosto /2020 *      3502</t>
  </si>
  <si>
    <t>Traslado Anticipos  Septiembre /2020 *      3502</t>
  </si>
  <si>
    <t>Facturación Septiembre /2020 *      3502</t>
  </si>
  <si>
    <t>Traslado Anticipos  Octubre /2020 *      3502</t>
  </si>
  <si>
    <t>Facturación Octubre /2020 *      3502</t>
  </si>
  <si>
    <t>Traslado Anticipos  Noviembre /2020 *      3502</t>
  </si>
  <si>
    <t>Facturación Noviembre /2020 *      3502</t>
  </si>
  <si>
    <t>Traslado Anticipos  Diciembre /2020 *      3502</t>
  </si>
  <si>
    <t>Facturación Diciembre /2020 *      3502</t>
  </si>
  <si>
    <t>Saldo Auxiliar 13050501         3502</t>
  </si>
  <si>
    <t>Facturación Enero /2020 *      4101</t>
  </si>
  <si>
    <t>Facturación Febrero /2020 *      4101</t>
  </si>
  <si>
    <t>Facturación Marzo /2020 *      4101</t>
  </si>
  <si>
    <t>Facturación Abril /2020 *      4101</t>
  </si>
  <si>
    <t>Facturación Mayo /2020 *      4101</t>
  </si>
  <si>
    <t>Facturación Junio /2020 *      4101</t>
  </si>
  <si>
    <t>Facturación Julio /2020 *      4101</t>
  </si>
  <si>
    <t>Facturación Agosto /2020 *      4101</t>
  </si>
  <si>
    <t>Facturación Septiembre /2020 *      4101</t>
  </si>
  <si>
    <t>Facturación Octubre /2020 *      4101</t>
  </si>
  <si>
    <t>Facturación Noviembre /2020 *      4101</t>
  </si>
  <si>
    <t>Facturación Diciembre /2020 *      4101</t>
  </si>
  <si>
    <t>Saldo Auxiliar 13050501         4101</t>
  </si>
  <si>
    <t>Facturación Enero /2020 *      4102</t>
  </si>
  <si>
    <t>Facturación Febrero /2020 *      4102</t>
  </si>
  <si>
    <t>Facturación Marzo /2020 *      4102</t>
  </si>
  <si>
    <t>Facturación Abril /2020 *      4102</t>
  </si>
  <si>
    <t>Traslado Anticipos  Mayo /2020 *      4102</t>
  </si>
  <si>
    <t>Facturación Mayo /2020 *      4102</t>
  </si>
  <si>
    <t>Traslado Anticipos  Junio /2020 *      4102</t>
  </si>
  <si>
    <t>Facturación Junio /2020 *      4102</t>
  </si>
  <si>
    <t>Traslado Anticipos  Julio /2020 *      4102</t>
  </si>
  <si>
    <t>Facturación Julio /2020 *      4102</t>
  </si>
  <si>
    <t>Traslado Anticipos  Agosto /2020 *      4102</t>
  </si>
  <si>
    <t>Facturación Agosto /2020 *      4102</t>
  </si>
  <si>
    <t>Facturación Septiembre /2020 *      4102</t>
  </si>
  <si>
    <t>Facturación Octubre /2020 *      4102</t>
  </si>
  <si>
    <t>Facturación Noviembre /2020 *      4102</t>
  </si>
  <si>
    <t>Facturación Diciembre /2020 *      4102</t>
  </si>
  <si>
    <t>Saldo Auxiliar 13050501         4102</t>
  </si>
  <si>
    <t>Facturación Enero /2020 *      4201</t>
  </si>
  <si>
    <t>Facturación Febrero /2020 *      4201</t>
  </si>
  <si>
    <t>Facturación Marzo /2020 *      4201</t>
  </si>
  <si>
    <t>Facturación Abril /2020 *      4201</t>
  </si>
  <si>
    <t>Facturación Mayo /2020 *      4201</t>
  </si>
  <si>
    <t>Facturación Junio /2020 *      4201</t>
  </si>
  <si>
    <t>Facturación Julio /2020 *      4201</t>
  </si>
  <si>
    <t>Facturación Agosto /2020 *      4201</t>
  </si>
  <si>
    <t>Facturación Septiembre /2020 *      4201</t>
  </si>
  <si>
    <t>Facturación Octubre /2020 *      4201</t>
  </si>
  <si>
    <t>Facturación Noviembre /2020 *      4201</t>
  </si>
  <si>
    <t>Facturación Diciembre /2020 *      4201</t>
  </si>
  <si>
    <t>Saldo Auxiliar 13050501         4201</t>
  </si>
  <si>
    <t>Facturación Enero /2020 *      4202</t>
  </si>
  <si>
    <t>Facturación Febrero /2020 *      4202</t>
  </si>
  <si>
    <t>Traslado Anticipos  Marzo /2020 *      4202</t>
  </si>
  <si>
    <t>Facturación Marzo /2020 *      4202</t>
  </si>
  <si>
    <t>Facturación Abril /2020 *      4202</t>
  </si>
  <si>
    <t>Facturación Mayo /2020 *      4202</t>
  </si>
  <si>
    <t>Facturación Junio /2020 *      4202</t>
  </si>
  <si>
    <t>Facturación Julio /2020 *      4202</t>
  </si>
  <si>
    <t>Facturación Agosto /2020 *      4202</t>
  </si>
  <si>
    <t>Facturación Septiembre /2020 *      4202</t>
  </si>
  <si>
    <t>Facturación Octubre /2020 *      4202</t>
  </si>
  <si>
    <t>Facturación Noviembre /2020 *      4202</t>
  </si>
  <si>
    <t>Facturación Diciembre /2020 *      4202</t>
  </si>
  <si>
    <t>Saldo Auxiliar 13050501         4202</t>
  </si>
  <si>
    <t>Facturación Enero /2020 *      4301</t>
  </si>
  <si>
    <t>Facturación Febrero /2020 *      4301</t>
  </si>
  <si>
    <t>Facturación Marzo /2020 *      4301</t>
  </si>
  <si>
    <t>Facturación Abril /2020 *      4301</t>
  </si>
  <si>
    <t>Facturación Mayo /2020 *      4301</t>
  </si>
  <si>
    <t>Facturación Junio /2020 *      4301</t>
  </si>
  <si>
    <t>Facturación Julio /2020 *      4301</t>
  </si>
  <si>
    <t>Traslado Anticipos  Agosto /2020 *      4301</t>
  </si>
  <si>
    <t>Facturación Agosto /2020 *      4301</t>
  </si>
  <si>
    <t>Facturación Septiembre /2020 *      4301</t>
  </si>
  <si>
    <t>Facturación Octubre /2020 *      4301</t>
  </si>
  <si>
    <t>Facturación Noviembre /2020 *      4301</t>
  </si>
  <si>
    <t>Facturación Diciembre /2020 *      4301</t>
  </si>
  <si>
    <t>Saldo Auxiliar 13050501         4301</t>
  </si>
  <si>
    <t>Facturación Enero /2020 *      4302</t>
  </si>
  <si>
    <t>Facturación Febrero /2020 *      4302</t>
  </si>
  <si>
    <t>Facturación Marzo /2020 *      4302</t>
  </si>
  <si>
    <t>Facturación Abril /2020 *      4302</t>
  </si>
  <si>
    <t>Facturación Mayo /2020 *      4302</t>
  </si>
  <si>
    <t>Facturación Junio /2020 *      4302</t>
  </si>
  <si>
    <t>Facturación Julio /2020 *      4302</t>
  </si>
  <si>
    <t>Facturación Agosto /2020 *      4302</t>
  </si>
  <si>
    <t>Facturación Septiembre /2020 *      4302</t>
  </si>
  <si>
    <t>Facturación Octubre /2020 *      4302</t>
  </si>
  <si>
    <t>Facturación Noviembre /2020 *      4302</t>
  </si>
  <si>
    <t>Facturación Diciembre /2020 *      4302</t>
  </si>
  <si>
    <t>Saldo Auxiliar 13050501         4302</t>
  </si>
  <si>
    <t>Facturación Enero /2020 *      4401</t>
  </si>
  <si>
    <t>Facturación Febrero /2020 *      4401</t>
  </si>
  <si>
    <t>Facturación Marzo /2020 *      4401</t>
  </si>
  <si>
    <t>Facturación Abril /2020 *      4401</t>
  </si>
  <si>
    <t>Traslado Anticipos  Mayo /2020 *      4401</t>
  </si>
  <si>
    <t>Facturación Mayo /2020 *      4401</t>
  </si>
  <si>
    <t>Facturación Junio /2020 *      4401</t>
  </si>
  <si>
    <t>Facturación Julio /2020 *      4401</t>
  </si>
  <si>
    <t>Facturación Agosto /2020 *      4401</t>
  </si>
  <si>
    <t>Facturación Septiembre /2020 *      4401</t>
  </si>
  <si>
    <t>Facturación Octubre /2020 *      4401</t>
  </si>
  <si>
    <t>Facturación Noviembre /2020 *      4401</t>
  </si>
  <si>
    <t>Facturación Diciembre /2020 *      4401</t>
  </si>
  <si>
    <t>Saldo Auxiliar 13050501         4401</t>
  </si>
  <si>
    <t>Facturación Enero /2020 *      4402</t>
  </si>
  <si>
    <t>Facturación Febrero /2020 *      4402</t>
  </si>
  <si>
    <t>Facturación Marzo /2020 *      4402</t>
  </si>
  <si>
    <t>Facturación Abril /2020 *      4402</t>
  </si>
  <si>
    <t>Facturación Mayo /2020 *      4402</t>
  </si>
  <si>
    <t>Facturación Junio /2020 *      4402</t>
  </si>
  <si>
    <t>Facturación Julio /2020 *      4402</t>
  </si>
  <si>
    <t>JUL/2018.CUOTAS DE ADMINISTRA</t>
  </si>
  <si>
    <t>Facturación Agosto /2020 *      4402</t>
  </si>
  <si>
    <t>AGO/2018.CUOTAS DE ADMINISTRA</t>
  </si>
  <si>
    <t>SEP/2018.CUOTAS DE ADMINISTRA</t>
  </si>
  <si>
    <t>OCT/2018.CUOTAS DE ADMINISTRA</t>
  </si>
  <si>
    <t>NOV/2018.CUOTAS DE ADMINISTRA</t>
  </si>
  <si>
    <t>Facturación Septiembre /2020 *      4402</t>
  </si>
  <si>
    <t>DIC/2018.CUOTAS DE ADMINISTRA</t>
  </si>
  <si>
    <t>ENE/2019.CUOTAS DE ADMINISTRA</t>
  </si>
  <si>
    <t>Facturación Octubre /2020 *      4402</t>
  </si>
  <si>
    <t>Facturación Noviembre /2020 *      4402</t>
  </si>
  <si>
    <t>FEB/2019.CUOTAS DE ADMINISTRA</t>
  </si>
  <si>
    <t>MAR/2019.CUOTAS DE ADMINISTRA</t>
  </si>
  <si>
    <t>ABR/2019.CUOTAS DE ADMINISTRA</t>
  </si>
  <si>
    <t>Facturación Diciembre /2020 *      4402</t>
  </si>
  <si>
    <t>MAY/2019.CUOTAS DE ADMINISTRA</t>
  </si>
  <si>
    <t>JUN/2019.CUOTAS DE ADMINISTRA</t>
  </si>
  <si>
    <t>Saldo Auxiliar 13050501         4402</t>
  </si>
  <si>
    <t>Facturación Enero /2020 *      4501</t>
  </si>
  <si>
    <t>Facturación Febrero /2020 *      4501</t>
  </si>
  <si>
    <t>Facturación Marzo /2020 *      4501</t>
  </si>
  <si>
    <t>Facturación Abril /2020 *      4501</t>
  </si>
  <si>
    <t>Facturación Mayo /2020 *      4501</t>
  </si>
  <si>
    <t>Facturación Junio /2020 *      4501</t>
  </si>
  <si>
    <t>Facturación Julio /2020 *      4501</t>
  </si>
  <si>
    <t>Facturación Agosto /2020 *      4501</t>
  </si>
  <si>
    <t>Facturación Septiembre /2020 *      4501</t>
  </si>
  <si>
    <t>Facturación Octubre /2020 *      4501</t>
  </si>
  <si>
    <t>Facturación Noviembre /2020 *      4501</t>
  </si>
  <si>
    <t>Facturación Diciembre /2020 *      4501</t>
  </si>
  <si>
    <t>Saldo Auxiliar 13050501         4501</t>
  </si>
  <si>
    <t>Facturación Enero /2020 *      4502</t>
  </si>
  <si>
    <t>Facturación Febrero /2020 *      4502</t>
  </si>
  <si>
    <t>Facturación Marzo /2020 *      4502</t>
  </si>
  <si>
    <t>Facturación Abril /2020 *      4502</t>
  </si>
  <si>
    <t>Facturación Mayo /2020 *      4502</t>
  </si>
  <si>
    <t>Facturación Junio /2020 *      4502</t>
  </si>
  <si>
    <t>Facturación Julio /2020 *      4502</t>
  </si>
  <si>
    <t>Facturación Agosto /2020 *      4502</t>
  </si>
  <si>
    <t>Facturación Septiembre /2020 *      4502</t>
  </si>
  <si>
    <t>Facturación Octubre /2020 *      4502</t>
  </si>
  <si>
    <t>Facturación Noviembre /2020 *      4502</t>
  </si>
  <si>
    <t>Facturación Diciembre /2020 *      4502</t>
  </si>
  <si>
    <t>Saldo Auxiliar 13050501         4502</t>
  </si>
  <si>
    <t>Facturación Enero /2020 *      5101</t>
  </si>
  <si>
    <t>Facturación Febrero /2020 *      5101</t>
  </si>
  <si>
    <t>Facturación Marzo /2020 *      5101</t>
  </si>
  <si>
    <t>Facturación Abril /2020 *      5101</t>
  </si>
  <si>
    <t>Facturación Mayo /2020 *      5101</t>
  </si>
  <si>
    <t>Facturación Junio /2020 *      5101</t>
  </si>
  <si>
    <t>Facturación Julio /2020 *      5101</t>
  </si>
  <si>
    <t>Facturación Agosto /2020 *      5101</t>
  </si>
  <si>
    <t>Facturación Septiembre /2020 *      5101</t>
  </si>
  <si>
    <t>Facturación Octubre /2020 *      5101</t>
  </si>
  <si>
    <t>Facturación Noviembre /2020 *      5101</t>
  </si>
  <si>
    <t>Facturación Diciembre /2020 *      5101</t>
  </si>
  <si>
    <t>Saldo Auxiliar 13050501         5101</t>
  </si>
  <si>
    <t>Facturación Enero /2020 *      5102</t>
  </si>
  <si>
    <t>Facturación Febrero /2020 *      5102</t>
  </si>
  <si>
    <t>Facturación Marzo /2020 *      5102</t>
  </si>
  <si>
    <t>Facturación Abril /2020 *      5102</t>
  </si>
  <si>
    <t>Facturación Mayo /2020 *      5102</t>
  </si>
  <si>
    <t>Facturación Junio /2020 *      5102</t>
  </si>
  <si>
    <t>Facturación Julio /2020 *      5102</t>
  </si>
  <si>
    <t>Facturación Agosto /2020 *      5102</t>
  </si>
  <si>
    <t>Facturación Septiembre /2020 *      5102</t>
  </si>
  <si>
    <t>Facturación Octubre /2020 *      5102</t>
  </si>
  <si>
    <t>Facturación Noviembre /2020 *      5102</t>
  </si>
  <si>
    <t>Facturación Diciembre /2020 *      5102</t>
  </si>
  <si>
    <t>Saldo Auxiliar 13050501         5102</t>
  </si>
  <si>
    <t>Facturación Enero /2020 *      5201</t>
  </si>
  <si>
    <t>JUL/2019.CUOTAS DE ADMINISTRA</t>
  </si>
  <si>
    <t>AGO/2019.CUOTAS DE ADMINISTRA</t>
  </si>
  <si>
    <t>OCT/2019.CUOTAS DE ADMINISTRA</t>
  </si>
  <si>
    <t>Traslado Anticipos  Febrero /2020 *      5201</t>
  </si>
  <si>
    <t>Facturación Febrero /2020 *      5201</t>
  </si>
  <si>
    <t>Traslado Anticipos  Marzo /2020 *      5201</t>
  </si>
  <si>
    <t>Facturación Marzo /2020 *      5201</t>
  </si>
  <si>
    <t>Traslado Anticipos  Abril /2020 *      5201</t>
  </si>
  <si>
    <t>Facturación Abril /2020 *      5201</t>
  </si>
  <si>
    <t>Traslado Anticipos  Mayo /2020 *      5201</t>
  </si>
  <si>
    <t>Facturación Mayo /2020 *      5201</t>
  </si>
  <si>
    <t>Traslado Anticipos  Junio /2020 *      5201</t>
  </si>
  <si>
    <t>Facturación Junio /2020 *      5201</t>
  </si>
  <si>
    <t>Traslado Anticipos  Julio /2020 *      5201</t>
  </si>
  <si>
    <t>Facturación Julio /2020 *      5201</t>
  </si>
  <si>
    <t>Traslado Anticipos  Agosto /2020 *      5201</t>
  </si>
  <si>
    <t>Facturación Agosto /2020 *      5201</t>
  </si>
  <si>
    <t>Traslado Anticipos  Septiembre /2020 *      5201</t>
  </si>
  <si>
    <t>Facturación Septiembre /2020 *      5201</t>
  </si>
  <si>
    <t>Traslado Anticipos  Octubre /2020 *      5201</t>
  </si>
  <si>
    <t>Facturación Octubre /2020 *      5201</t>
  </si>
  <si>
    <t>Traslado Anticipos  Noviembre /2020 *      5201</t>
  </si>
  <si>
    <t>Facturación Noviembre /2020 *      5201</t>
  </si>
  <si>
    <t>Traslado Anticipos  Diciembre /2020 *      5201</t>
  </si>
  <si>
    <t>Facturación Diciembre /2020 *      5201</t>
  </si>
  <si>
    <t>Saldo Auxiliar 13050501         5201</t>
  </si>
  <si>
    <t>Facturación Enero /2020 *      5202</t>
  </si>
  <si>
    <t>CTA ENE/20</t>
  </si>
  <si>
    <t>Facturación Febrero /2020 *      5202</t>
  </si>
  <si>
    <t>Facturación Marzo /2020 *      5202</t>
  </si>
  <si>
    <t>Facturación Abril /2020 *      5202</t>
  </si>
  <si>
    <t>Facturación Mayo /2020 *      5202</t>
  </si>
  <si>
    <t>Facturación Junio /2020 *      5202</t>
  </si>
  <si>
    <t>Facturación Julio /2020 *      5202</t>
  </si>
  <si>
    <t>Facturación Agosto /2020 *      5202</t>
  </si>
  <si>
    <t>Facturación Septiembre /2020 *      5202</t>
  </si>
  <si>
    <t>Facturación Octubre /2020 *      5202</t>
  </si>
  <si>
    <t>Facturación Noviembre /2020 *      5202</t>
  </si>
  <si>
    <t>Facturación Diciembre /2020 *      5202</t>
  </si>
  <si>
    <t>Saldo Auxiliar 13050501         5202</t>
  </si>
  <si>
    <t>Facturación Enero /2020 *      5301</t>
  </si>
  <si>
    <t>Facturación Febrero /2020 *      5301</t>
  </si>
  <si>
    <t>Facturación Marzo /2020 *      5301</t>
  </si>
  <si>
    <t>Facturación Abril /2020 *      5301</t>
  </si>
  <si>
    <t>Facturación Mayo /2020 *      5301</t>
  </si>
  <si>
    <t>Facturación Junio /2020 *      5301</t>
  </si>
  <si>
    <t>Facturación Julio /2020 *      5301</t>
  </si>
  <si>
    <t>Facturación Agosto /2020 *      5301</t>
  </si>
  <si>
    <t>Facturación Septiembre /2020 *      5301</t>
  </si>
  <si>
    <t>Facturación Octubre /2020 *      5301</t>
  </si>
  <si>
    <t>Facturación Noviembre /2020 *      5301</t>
  </si>
  <si>
    <t>Facturación Diciembre /2020 *      5301</t>
  </si>
  <si>
    <t>Saldo Auxiliar 13050501         5301</t>
  </si>
  <si>
    <t>Facturación Enero /2020 *      5302</t>
  </si>
  <si>
    <t>Facturación Febrero /2020 *      5302</t>
  </si>
  <si>
    <t>Facturación Marzo /2020 *      5302</t>
  </si>
  <si>
    <t>Traslado Anticipos  Abril /2020 *      5302</t>
  </si>
  <si>
    <t>Facturación Abril /2020 *      5302</t>
  </si>
  <si>
    <t>Traslado Anticipos  Mayo /2020 *      5302</t>
  </si>
  <si>
    <t>Facturación Mayo /2020 *      5302</t>
  </si>
  <si>
    <t>Facturación Junio /2020 *      5302</t>
  </si>
  <si>
    <t>Facturación Julio /2020 *      5302</t>
  </si>
  <si>
    <t>Facturación Agosto /2020 *      5302</t>
  </si>
  <si>
    <t>Facturación Septiembre /2020 *      5302</t>
  </si>
  <si>
    <t>Facturación Octubre /2020 *      5302</t>
  </si>
  <si>
    <t>Facturación Noviembre /2020 *      5302</t>
  </si>
  <si>
    <t>Traslado Anticipos  Diciembre /2020 *      5302</t>
  </si>
  <si>
    <t>Facturación Diciembre /2020 *      5302</t>
  </si>
  <si>
    <t>Saldo Auxiliar 13050501         5302</t>
  </si>
  <si>
    <t>Facturación Enero /2020 *      5401</t>
  </si>
  <si>
    <t>Facturación Febrero /2020 *      5401</t>
  </si>
  <si>
    <t>Facturación Marzo /2020 *      5401</t>
  </si>
  <si>
    <t>Facturación Abril /2020 *      5401</t>
  </si>
  <si>
    <t>Facturación Mayo /2020 *      5401</t>
  </si>
  <si>
    <t>Facturación Junio /2020 *      5401</t>
  </si>
  <si>
    <t>Facturación Julio /2020 *      5401</t>
  </si>
  <si>
    <t>Facturación Agosto /2020 *      5401</t>
  </si>
  <si>
    <t>Facturación Septiembre /2020 *      5401</t>
  </si>
  <si>
    <t>Facturación Octubre /2020 *      5401</t>
  </si>
  <si>
    <t>Facturación Noviembre /2020 *      5401</t>
  </si>
  <si>
    <t>Facturación Diciembre /2020 *      5401</t>
  </si>
  <si>
    <t>Saldo Auxiliar 13050501         5401</t>
  </si>
  <si>
    <t>Facturación Enero /2020 *      5402</t>
  </si>
  <si>
    <t>Facturación Febrero /2020 *      5402</t>
  </si>
  <si>
    <t>Facturación Marzo /2020 *      5402</t>
  </si>
  <si>
    <t>Facturación Abril /2020 *      5402</t>
  </si>
  <si>
    <t>Facturación Mayo /2020 *      5402</t>
  </si>
  <si>
    <t>Facturación Junio /2020 *      5402</t>
  </si>
  <si>
    <t>Facturación Julio /2020 *      5402</t>
  </si>
  <si>
    <t>Traslado Anticipos  Agosto /2020 *      5402</t>
  </si>
  <si>
    <t>Facturación Agosto /2020 *      5402</t>
  </si>
  <si>
    <t>Traslado Anticipos  Septiembre /2020 *      5402</t>
  </si>
  <si>
    <t>Facturación Septiembre /2020 *      5402</t>
  </si>
  <si>
    <t>Facturación Octubre /2020 *      5402</t>
  </si>
  <si>
    <t>Facturación Noviembre /2020 *      5402</t>
  </si>
  <si>
    <t>Facturación Diciembre /2020 *      5402</t>
  </si>
  <si>
    <t>Saldo Auxiliar 13050501         5402</t>
  </si>
  <si>
    <t>Facturación Enero /2020 *      5501</t>
  </si>
  <si>
    <t>AGO/2017.CUOTAS DE ADMINISTRA</t>
  </si>
  <si>
    <t>SEP/2017.CUOTAS DE ADMINISTRA</t>
  </si>
  <si>
    <t>OCT/2017.CUOTAS DE ADMINISTRA</t>
  </si>
  <si>
    <t>Facturación Febrero /2020 *      5501</t>
  </si>
  <si>
    <t>NOV/2017.CUOTAS DE ADMINISTRA</t>
  </si>
  <si>
    <t>DIC/2017.CUOTAS DE ADMINISTRA</t>
  </si>
  <si>
    <t>Facturación Marzo /2020 *      5501</t>
  </si>
  <si>
    <t>ENE/2018.CUOTAS DE ADMINISTRA</t>
  </si>
  <si>
    <t>FEB/2018.CUOTAS DE ADMINISTRA</t>
  </si>
  <si>
    <t>MAR/2018.CUOTAS DE ADMINISTRA</t>
  </si>
  <si>
    <t>ABR/2018.CUOTAS DE ADMINISTRA</t>
  </si>
  <si>
    <t>MAY/2018.CUOTAS DE ADMINISTRA</t>
  </si>
  <si>
    <t>JUN/2018.CUOTAS DE ADMINISTRA</t>
  </si>
  <si>
    <t>Facturación Abril /2020 *      5501</t>
  </si>
  <si>
    <t>Facturación Mayo /2020 *      5501</t>
  </si>
  <si>
    <t>Facturación Junio /2020 *      5501</t>
  </si>
  <si>
    <t>Facturación Julio /2020 *      5501</t>
  </si>
  <si>
    <t>Facturación Agosto /2020 *      5501</t>
  </si>
  <si>
    <t>Facturación Septiembre /2020 *      5501</t>
  </si>
  <si>
    <t>Facturación Octubre /2020 *      5501</t>
  </si>
  <si>
    <t>Traslado Anticipos  Noviembre /2020 *      5501</t>
  </si>
  <si>
    <t>Facturación Noviembre /2020 *      5501</t>
  </si>
  <si>
    <t>Facturación Diciembre /2020 *      5501</t>
  </si>
  <si>
    <t>Saldo Auxiliar 13050501         5501</t>
  </si>
  <si>
    <t>Facturación Enero /2020 *      5502</t>
  </si>
  <si>
    <t>Facturación Febrero /2020 *      5502</t>
  </si>
  <si>
    <t>Traslado Anticipos  Marzo /2020 *      5502</t>
  </si>
  <si>
    <t>Facturación Marzo /2020 *      5502</t>
  </si>
  <si>
    <t>Facturación Abril /2020 *      5502</t>
  </si>
  <si>
    <t>Traslado Anticipos  Mayo /2020 *      5502</t>
  </si>
  <si>
    <t>Facturación Mayo /2020 *      5502</t>
  </si>
  <si>
    <t>Traslado Anticipos  Junio /2020 *      5502</t>
  </si>
  <si>
    <t>Facturación Junio /2020 *      5502</t>
  </si>
  <si>
    <t>Facturación Julio /2020 *      5502</t>
  </si>
  <si>
    <t>Facturación Agosto /2020 *      5502</t>
  </si>
  <si>
    <t>Facturación Septiembre /2020 *      5502</t>
  </si>
  <si>
    <t>Facturación Octubre /2020 *      5502</t>
  </si>
  <si>
    <t>Facturación Noviembre /2020 *      5502</t>
  </si>
  <si>
    <t>Facturación Diciembre /2020 *      5502</t>
  </si>
  <si>
    <t>Saldo Auxiliar 13050501         5502</t>
  </si>
  <si>
    <t>Traslado Anticipos  Enero /2020 *      6101</t>
  </si>
  <si>
    <t>Facturación Enero /2020 *      6101</t>
  </si>
  <si>
    <t>Facturación Febrero /2020 *      6101</t>
  </si>
  <si>
    <t>Traslado Anticipos  Marzo /2020 *      6101</t>
  </si>
  <si>
    <t>Facturación Marzo /2020 *      6101</t>
  </si>
  <si>
    <t>Facturación Abril /2020 *      6101</t>
  </si>
  <si>
    <t>Facturación Mayo /2020 *      6101</t>
  </si>
  <si>
    <t>Facturación Junio /2020 *      6101</t>
  </si>
  <si>
    <t>Facturación Julio /2020 *      6101</t>
  </si>
  <si>
    <t>Facturación Agosto /2020 *      6101</t>
  </si>
  <si>
    <t>Traslado Anticipos  Septiembre /2020 *      6101</t>
  </si>
  <si>
    <t>Facturación Septiembre /2020 *      6101</t>
  </si>
  <si>
    <t>Facturación Octubre /2020 *      6101</t>
  </si>
  <si>
    <t>Traslado Anticipos  Noviembre /2020 *      6101</t>
  </si>
  <si>
    <t>Facturación Noviembre /2020 *      6101</t>
  </si>
  <si>
    <t>Traslado Anticipos  Diciembre /2020 *      6101</t>
  </si>
  <si>
    <t>Facturación Diciembre /2020 *      6101</t>
  </si>
  <si>
    <t>Saldo Auxiliar 13050501         6101</t>
  </si>
  <si>
    <t>Facturación Enero /2020 *      6102</t>
  </si>
  <si>
    <t>Facturación Febrero /2020 *      6102</t>
  </si>
  <si>
    <t>Facturación Marzo /2020 *      6102</t>
  </si>
  <si>
    <t>Facturación Abril /2020 *      6102</t>
  </si>
  <si>
    <t>Facturación Mayo /2020 *      6102</t>
  </si>
  <si>
    <t>Facturación Junio /2020 *      6102</t>
  </si>
  <si>
    <t>Facturación Julio /2020 *      6102</t>
  </si>
  <si>
    <t>Facturación Agosto /2020 *      6102</t>
  </si>
  <si>
    <t>Facturación Septiembre /2020 *      6102</t>
  </si>
  <si>
    <t>Facturación Octubre /2020 *      6102</t>
  </si>
  <si>
    <t>Facturación Noviembre /2020 *      6102</t>
  </si>
  <si>
    <t>Facturación Diciembre /2020 *      6102</t>
  </si>
  <si>
    <t>Saldo Auxiliar 13050501         6102</t>
  </si>
  <si>
    <t>Traslado Anticipos  Enero /2020 *      6201</t>
  </si>
  <si>
    <t>Facturación Enero /2020 *      6201</t>
  </si>
  <si>
    <t>Traslado Anticipos  Febrero /2020 *      6201</t>
  </si>
  <si>
    <t>Facturación Febrero /2020 *      6201</t>
  </si>
  <si>
    <t>Traslado Anticipos  Marzo /2020 *      6201</t>
  </si>
  <si>
    <t>Facturación Marzo /2020 *      6201</t>
  </si>
  <si>
    <t>Facturación Abril /2020 *      6201</t>
  </si>
  <si>
    <t>Facturación Mayo /2020 *      6201</t>
  </si>
  <si>
    <t>Facturación Junio /2020 *      6201</t>
  </si>
  <si>
    <t>Facturación Julio /2020 *      6201</t>
  </si>
  <si>
    <t>Facturación Agosto /2020 *      6201</t>
  </si>
  <si>
    <t>Facturación Septiembre /2020 *      6201</t>
  </si>
  <si>
    <t>Facturación Octubre /2020 *      6201</t>
  </si>
  <si>
    <t>Facturación Noviembre /2020 *      6201</t>
  </si>
  <si>
    <t>Facturación Diciembre /2020 *      6201</t>
  </si>
  <si>
    <t>Saldo Auxiliar 13050501         6201</t>
  </si>
  <si>
    <t>Facturación Enero /2020 *      6202</t>
  </si>
  <si>
    <t>Facturación Febrero /2020 *      6202</t>
  </si>
  <si>
    <t>Facturación Marzo /2020 *      6202</t>
  </si>
  <si>
    <t>Facturación Abril /2020 *      6202</t>
  </si>
  <si>
    <t>Facturación Mayo /2020 *      6202</t>
  </si>
  <si>
    <t>Facturación Junio /2020 *      6202</t>
  </si>
  <si>
    <t>Facturación Julio /2020 *      6202</t>
  </si>
  <si>
    <t>Facturación Agosto /2020 *      6202</t>
  </si>
  <si>
    <t>Facturación Septiembre /2020 *      6202</t>
  </si>
  <si>
    <t>Facturación Octubre /2020 *      6202</t>
  </si>
  <si>
    <t>Facturación Noviembre /2020 *      6202</t>
  </si>
  <si>
    <t>Facturación Diciembre /2020 *      6202</t>
  </si>
  <si>
    <t>Saldo Auxiliar 13050501         6202</t>
  </si>
  <si>
    <t>Facturación Enero /2020 *      6301</t>
  </si>
  <si>
    <t>Facturación Febrero /2020 *      6301</t>
  </si>
  <si>
    <t>Traslado Anticipos  Marzo /2020 *      6301</t>
  </si>
  <si>
    <t>Facturación Marzo /2020 *      6301</t>
  </si>
  <si>
    <t>Facturación Abril /2020 *      6301</t>
  </si>
  <si>
    <t>Facturación Mayo /2020 *      6301</t>
  </si>
  <si>
    <t>Facturación Junio /2020 *      6301</t>
  </si>
  <si>
    <t>Facturación Julio /2020 *      6301</t>
  </si>
  <si>
    <t>Facturación Agosto /2020 *      6301</t>
  </si>
  <si>
    <t>Traslado Anticipos  Septiembre /2020 *      6301</t>
  </si>
  <si>
    <t>Facturación Septiembre /2020 *      6301</t>
  </si>
  <si>
    <t>Traslado Anticipos  Octubre /2020 *      6301</t>
  </si>
  <si>
    <t>Facturación Octubre /2020 *      6301</t>
  </si>
  <si>
    <t>Traslado Anticipos  Noviembre /2020 *      6301</t>
  </si>
  <si>
    <t>Facturación Noviembre /2020 *      6301</t>
  </si>
  <si>
    <t>Traslado Anticipos  Diciembre /2020 *      6301</t>
  </si>
  <si>
    <t>Facturación Diciembre /2020 *      6301</t>
  </si>
  <si>
    <t>Saldo Auxiliar 13050501         6301</t>
  </si>
  <si>
    <t>Facturación Enero /2020 *      6302</t>
  </si>
  <si>
    <t>Facturación Febrero /2020 *      6302</t>
  </si>
  <si>
    <t>Facturación Marzo /2020 *      6302</t>
  </si>
  <si>
    <t>Facturación Abril /2020 *      6302</t>
  </si>
  <si>
    <t>Facturación Mayo /2020 *      6302</t>
  </si>
  <si>
    <t>Facturación Junio /2020 *      6302</t>
  </si>
  <si>
    <t>OCT/2014.CUOTAS DE ADMINISTRA</t>
  </si>
  <si>
    <t>NOV/2014.CUOTAS DE ADMINISTRA</t>
  </si>
  <si>
    <t>DIC/2014.CUOTAS DE ADMINISTRA</t>
  </si>
  <si>
    <t>ENE/2015.CUOTAS DE ADMINISTRA</t>
  </si>
  <si>
    <t>FEB/2015.CUOTAS DE ADMINISTRA</t>
  </si>
  <si>
    <t>Facturación Julio /2020 *      6302</t>
  </si>
  <si>
    <t>Facturación Agosto /2020 *      6302</t>
  </si>
  <si>
    <t>Facturación Septiembre /2020 *      6302</t>
  </si>
  <si>
    <t>Facturación Octubre /2020 *      6302</t>
  </si>
  <si>
    <t>MAR/2015.CUOTAS DE ADMINISTRA</t>
  </si>
  <si>
    <t>Facturación Noviembre /2020 *      6302</t>
  </si>
  <si>
    <t>Facturación Diciembre /2020 *      6302</t>
  </si>
  <si>
    <t>ABR/2015.CUOTAS DE ADMINISTRA</t>
  </si>
  <si>
    <t>MAY/2015.CUOTAS DE ADMINISTRA</t>
  </si>
  <si>
    <t>JUN/2015.CUOTAS DE ADMINISTRA</t>
  </si>
  <si>
    <t>CUO JUL/15</t>
  </si>
  <si>
    <t>Saldo Auxiliar 13050501         6302</t>
  </si>
  <si>
    <t>Facturación Enero /2020 *      6401</t>
  </si>
  <si>
    <t>Facturación Febrero /2020 *      6401</t>
  </si>
  <si>
    <t>Facturación Marzo /2020 *      6401</t>
  </si>
  <si>
    <t>Facturación Abril /2020 *      6401</t>
  </si>
  <si>
    <t>Facturación Mayo /2020 *      6401</t>
  </si>
  <si>
    <t>Facturación Junio /2020 *      6401</t>
  </si>
  <si>
    <t>Traslado Anticipos  Julio /2020 *      6401</t>
  </si>
  <si>
    <t>Facturación Julio /2020 *      6401</t>
  </si>
  <si>
    <t>Traslado Anticipos  Agosto /2020 *      6401</t>
  </si>
  <si>
    <t>Facturación Agosto /2020 *      6401</t>
  </si>
  <si>
    <t>Traslado Anticipos  Septiembre /2020 *      6401</t>
  </si>
  <si>
    <t>Facturación Septiembre /2020 *      6401</t>
  </si>
  <si>
    <t>Traslado Anticipos  Octubre /2020 *      6401</t>
  </si>
  <si>
    <t>Facturación Octubre /2020 *      6401</t>
  </si>
  <si>
    <t>Traslado Anticipos  Noviembre /2020 *      6401</t>
  </si>
  <si>
    <t>Facturación Noviembre /2020 *      6401</t>
  </si>
  <si>
    <t>Traslado Anticipos  Diciembre /2020 *      6401</t>
  </si>
  <si>
    <t>Facturación Diciembre /2020 *      6401</t>
  </si>
  <si>
    <t>Saldo Auxiliar 13050501         6401</t>
  </si>
  <si>
    <t>Traslado Anticipos  Enero /2020 *      6402</t>
  </si>
  <si>
    <t>Facturación Enero /2020 *      6402</t>
  </si>
  <si>
    <t>Facturación Febrero /2020 *      6402</t>
  </si>
  <si>
    <t>Facturación Marzo /2020 *      6402</t>
  </si>
  <si>
    <t>Facturación Abril /2020 *      6402</t>
  </si>
  <si>
    <t>Facturación Mayo /2020 *      6402</t>
  </si>
  <si>
    <t>Facturación Junio /2020 *      6402</t>
  </si>
  <si>
    <t>Facturación Julio /2020 *      6402</t>
  </si>
  <si>
    <t>Facturación Agosto /2020 *      6402</t>
  </si>
  <si>
    <t>CUO JUL/20</t>
  </si>
  <si>
    <t>Facturación Septiembre /2020 *      6402</t>
  </si>
  <si>
    <t>Facturación Octubre /2020 *      6402</t>
  </si>
  <si>
    <t>Facturación Noviembre /2020 *      6402</t>
  </si>
  <si>
    <t>Facturación Diciembre /2020 *      6402</t>
  </si>
  <si>
    <t>Saldo Auxiliar 13050501         6402</t>
  </si>
  <si>
    <t>Facturación Enero /2020 *      6501</t>
  </si>
  <si>
    <t>Facturación Febrero /2020 *      6501</t>
  </si>
  <si>
    <t>Facturación Marzo /2020 *      6501</t>
  </si>
  <si>
    <t>Facturación Abril /2020 *      6501</t>
  </si>
  <si>
    <t>Facturación Mayo /2020 *      6501</t>
  </si>
  <si>
    <t>Facturación Junio /2020 *      6501</t>
  </si>
  <si>
    <t>Facturación Julio /2020 *      6501</t>
  </si>
  <si>
    <t>Facturación Agosto /2020 *      6501</t>
  </si>
  <si>
    <t>Facturación Septiembre /2020 *      6501</t>
  </si>
  <si>
    <t>Facturación Octubre /2020 *      6501</t>
  </si>
  <si>
    <t>Facturación Noviembre /2020 *      6501</t>
  </si>
  <si>
    <t>Facturación Diciembre /2020 *      6501</t>
  </si>
  <si>
    <t>Saldo Auxiliar 13050501         6501</t>
  </si>
  <si>
    <t>Facturación Enero /2020 *      6502</t>
  </si>
  <si>
    <t>Facturación Febrero /2020 *      6502</t>
  </si>
  <si>
    <t>Facturación Marzo /2020 *      6502</t>
  </si>
  <si>
    <t>Facturación Abril /2020 *      6502</t>
  </si>
  <si>
    <t>Facturación Mayo /2020 *      6502</t>
  </si>
  <si>
    <t>Facturación Junio /2020 *      6502</t>
  </si>
  <si>
    <t>Facturación Julio /2020 *      6502</t>
  </si>
  <si>
    <t>Facturación Agosto /2020 *      6502</t>
  </si>
  <si>
    <t>Facturación Septiembre /2020 *      6502</t>
  </si>
  <si>
    <t>Facturación Octubre /2020 *      6502</t>
  </si>
  <si>
    <t>Facturación Noviembre /2020 *      6502</t>
  </si>
  <si>
    <t>Facturación Diciembre /2020 *      6502</t>
  </si>
  <si>
    <t>Saldo Auxiliar 13050501         6502</t>
  </si>
  <si>
    <t>Facturación Enero /2020 *      7101</t>
  </si>
  <si>
    <t>Facturación Febrero /2020 *      7101</t>
  </si>
  <si>
    <t>Facturación Marzo /2020 *      7101</t>
  </si>
  <si>
    <t>Facturación Abril /2020 *      7101</t>
  </si>
  <si>
    <t>Facturación Mayo /2020 *      7101</t>
  </si>
  <si>
    <t>Facturación Junio /2020 *      7101</t>
  </si>
  <si>
    <t>Facturación Julio /2020 *      7101</t>
  </si>
  <si>
    <t>Facturación Agosto /2020 *      7101</t>
  </si>
  <si>
    <t>Traslado Anticipos  Septiembre /2020 *      7101</t>
  </si>
  <si>
    <t>Facturación Septiembre /2020 *      7101</t>
  </si>
  <si>
    <t>Facturación Octubre /2020 *      7101</t>
  </si>
  <si>
    <t>Facturación Noviembre /2020 *      7101</t>
  </si>
  <si>
    <t>Facturación Diciembre /2020 *      7101</t>
  </si>
  <si>
    <t>Saldo Auxiliar 13050501         7101</t>
  </si>
  <si>
    <t>Traslado Anticipos  Enero /2020 *      7102</t>
  </si>
  <si>
    <t>Facturación Enero /2020 *      7102</t>
  </si>
  <si>
    <t>Facturación Febrero /2020 *      7102</t>
  </si>
  <si>
    <t>Facturación Marzo /2020 *      7102</t>
  </si>
  <si>
    <t>Facturación Abril /2020 *      7102</t>
  </si>
  <si>
    <t>Facturación Mayo /2020 *      7102</t>
  </si>
  <si>
    <t>Facturación Junio /2020 *      7102</t>
  </si>
  <si>
    <t>Facturación Julio /2020 *      7102</t>
  </si>
  <si>
    <t>Facturación Agosto /2020 *      7102</t>
  </si>
  <si>
    <t>Facturación Septiembre /2020 *      7102</t>
  </si>
  <si>
    <t>Facturación Octubre /2020 *      7102</t>
  </si>
  <si>
    <t>Facturación Noviembre /2020 *      7102</t>
  </si>
  <si>
    <t>Traslado Anticipos  Diciembre /2020 *      7102</t>
  </si>
  <si>
    <t>Facturación Diciembre /2020 *      7102</t>
  </si>
  <si>
    <t>Saldo Auxiliar 13050501         7102</t>
  </si>
  <si>
    <t>Facturación Enero /2020 *      7201</t>
  </si>
  <si>
    <t>NOV/2005.CUOTAS DE ADMINISTRA</t>
  </si>
  <si>
    <t>DIC/2005.CUOTAS DE ADMINISTRA</t>
  </si>
  <si>
    <t>ENE/2006.CUOTAS DE ADMINISTRA</t>
  </si>
  <si>
    <t>Facturación Febrero /2020 *      7201</t>
  </si>
  <si>
    <t>FEB/2006.CUOTAS DE ADMINISTRA</t>
  </si>
  <si>
    <t>MAR/2006.CUOTAS DE ADMINISTRA</t>
  </si>
  <si>
    <t>Facturación Marzo /2020 *      7201</t>
  </si>
  <si>
    <t>ABR/2006.CUOTAS DE ADMINISTRA</t>
  </si>
  <si>
    <t>MAY/2006.CUOTAS DE ADMINISTRA</t>
  </si>
  <si>
    <t>Facturación Abril /2020 *      7201</t>
  </si>
  <si>
    <t>Facturación Mayo /2020 *      7201</t>
  </si>
  <si>
    <t>Facturación Junio /2020 *      7201</t>
  </si>
  <si>
    <t>Facturación Julio /2020 *      7201</t>
  </si>
  <si>
    <t>Facturación Agosto /2020 *      7201</t>
  </si>
  <si>
    <t>Facturación Septiembre /2020 *      7201</t>
  </si>
  <si>
    <t>JUN/2006.CUOTAS DE ADMINISTRA</t>
  </si>
  <si>
    <t>JUL/2006.CUOTAS DE ADMINISTRA</t>
  </si>
  <si>
    <t>AGO/2006.CUOTAS DE ADMINISTRA</t>
  </si>
  <si>
    <t>SEP/2006.CUOTAS DE ADMINISTRA</t>
  </si>
  <si>
    <t>OCT/2006.CUOTAS DE ADMINISTRA</t>
  </si>
  <si>
    <t>NOV/2006.CUOTAS DE ADMINISTRA</t>
  </si>
  <si>
    <t>DIC/2006.CUOTAS DE ADMINISTRA</t>
  </si>
  <si>
    <t>ENE/2007.CUOTAS DE ADMINISTRA</t>
  </si>
  <si>
    <t>FEB/2007.CUOTAS DE ADMINISTRA</t>
  </si>
  <si>
    <t>MAR/2007.CUOTAS DE ADMINISTRA</t>
  </si>
  <si>
    <t>ABR/2007.CUOTAS DE ADMINISTRA</t>
  </si>
  <si>
    <t>MAY/2007.CUOTAS DE ADMINISTRA</t>
  </si>
  <si>
    <t>JUN/2007.CUOTAS DE ADMINISTRA</t>
  </si>
  <si>
    <t>Facturación Octubre /2020 *      7201</t>
  </si>
  <si>
    <t>JUL/2007.CUOTAS DE ADMINISTRA</t>
  </si>
  <si>
    <t>AGO/2007.CUOTAS DE ADMINISTRA</t>
  </si>
  <si>
    <t>Facturación Noviembre /2020 *      7201</t>
  </si>
  <si>
    <t>Facturación Diciembre /2020 *      7201</t>
  </si>
  <si>
    <t>Saldo Auxiliar 13050501         7201</t>
  </si>
  <si>
    <t>Facturación Enero /2020 *      7202</t>
  </si>
  <si>
    <t>Facturación Febrero /2020 *      7202</t>
  </si>
  <si>
    <t>Facturación Marzo /2020 *      7202</t>
  </si>
  <si>
    <t>Facturación Abril /2020 *      7202</t>
  </si>
  <si>
    <t>Facturación Mayo /2020 *      7202</t>
  </si>
  <si>
    <t>Facturación Junio /2020 *      7202</t>
  </si>
  <si>
    <t>Facturación Julio /2020 *      7202</t>
  </si>
  <si>
    <t>Facturación Agosto /2020 *      7202</t>
  </si>
  <si>
    <t xml:space="preserve">    CIE/ 0</t>
  </si>
  <si>
    <t>Facturación Septiembre /2020 *      7202</t>
  </si>
  <si>
    <t>Facturación Octubre /2020 *      7202</t>
  </si>
  <si>
    <t>Facturación Noviembre /2020 *      7202</t>
  </si>
  <si>
    <t>Facturación Diciembre /2020 *      7202</t>
  </si>
  <si>
    <t>Saldo Auxiliar 13050501         7202</t>
  </si>
  <si>
    <t>Facturación Enero /2020 *      7301</t>
  </si>
  <si>
    <t>Facturación Febrero /2020 *      7301</t>
  </si>
  <si>
    <t>Facturación Marzo /2020 *      7301</t>
  </si>
  <si>
    <t>Facturación Abril /2020 *      7301</t>
  </si>
  <si>
    <t>Facturación Mayo /2020 *      7301</t>
  </si>
  <si>
    <t>Facturación Junio /2020 *      7301</t>
  </si>
  <si>
    <t>Facturación Julio /2020 *      7301</t>
  </si>
  <si>
    <t>Facturación Agosto /2020 *      7301</t>
  </si>
  <si>
    <t>Facturación Septiembre /2020 *      7301</t>
  </si>
  <si>
    <t>Facturación Octubre /2020 *      7301</t>
  </si>
  <si>
    <t>Facturación Noviembre /2020 *      7301</t>
  </si>
  <si>
    <t>Facturación Diciembre /2020 *      7301</t>
  </si>
  <si>
    <t>Saldo Auxiliar 13050501         7301</t>
  </si>
  <si>
    <t>Traslado Anticipos  Enero /2020 *      7302</t>
  </si>
  <si>
    <t>Facturación Enero /2020 *      7302</t>
  </si>
  <si>
    <t>Traslado Anticipos  Febrero /2020 *      7302</t>
  </si>
  <si>
    <t>Facturación Febrero /2020 *      7302</t>
  </si>
  <si>
    <t>Facturación Marzo /2020 *      7302</t>
  </si>
  <si>
    <t>Facturación Abril /2020 *      7302</t>
  </si>
  <si>
    <t>Traslado Anticipos  Mayo /2020 *      7302</t>
  </si>
  <si>
    <t>Facturación Mayo /2020 *      7302</t>
  </si>
  <si>
    <t>Facturación Junio /2020 *      7302</t>
  </si>
  <si>
    <t>Facturación Julio /2020 *      7302</t>
  </si>
  <si>
    <t>Facturación Agosto /2020 *      7302</t>
  </si>
  <si>
    <t>Facturación Septiembre /2020 *      7302</t>
  </si>
  <si>
    <t>Facturación Octubre /2020 *      7302</t>
  </si>
  <si>
    <t>Facturación Noviembre /2020 *      7302</t>
  </si>
  <si>
    <t>Facturación Diciembre /2020 *      7302</t>
  </si>
  <si>
    <t>Saldo Auxiliar 13050501         7302</t>
  </si>
  <si>
    <t>Facturación Enero /2020 *      7401</t>
  </si>
  <si>
    <t>JUL/2015.CUOTAS DE ADMINISTRA</t>
  </si>
  <si>
    <t>Facturación Febrero /2020 *      7401</t>
  </si>
  <si>
    <t>AGO/2015.CUOTAS DE ADMINISTRA</t>
  </si>
  <si>
    <t>Facturación Marzo /2020 *      7401</t>
  </si>
  <si>
    <t>SEP/2015.CUOTAS DE ADMINISTRA</t>
  </si>
  <si>
    <t>Facturación Abril /2020 *      7401</t>
  </si>
  <si>
    <t>OCT/2015.CUOTAS DE ADMINISTRA</t>
  </si>
  <si>
    <t>Facturación Mayo /2020 *      7401</t>
  </si>
  <si>
    <t>Facturación Junio /2020 *      7401</t>
  </si>
  <si>
    <t>NOV/2015.CUOTAS DE ADMINISTRA</t>
  </si>
  <si>
    <t>Facturación Julio /2020 *      7401</t>
  </si>
  <si>
    <t>DIC/2015.CUOTAS DE ADMINISTRA</t>
  </si>
  <si>
    <t>Facturación Agosto /2020 *      7401</t>
  </si>
  <si>
    <t>Facturación Septiembre /2020 *      7401</t>
  </si>
  <si>
    <t>Facturación Octubre /2020 *      7401</t>
  </si>
  <si>
    <t>Facturación Noviembre /2020 *      7401</t>
  </si>
  <si>
    <t>Facturación Diciembre /2020 *      7401</t>
  </si>
  <si>
    <t>Saldo Auxiliar 13050501         7401</t>
  </si>
  <si>
    <t>Facturación Enero /2020 *      7402</t>
  </si>
  <si>
    <t>Facturación Febrero /2020 *      7402</t>
  </si>
  <si>
    <t>Facturación Marzo /2020 *      7402</t>
  </si>
  <si>
    <t>Facturación Abril /2020 *      7402</t>
  </si>
  <si>
    <t>Facturación Mayo /2020 *      7402</t>
  </si>
  <si>
    <t>Facturación Junio /2020 *      7402</t>
  </si>
  <si>
    <t>Facturación Julio /2020 *      7402</t>
  </si>
  <si>
    <t>Facturación Agosto /2020 *      7402</t>
  </si>
  <si>
    <t>Facturación Septiembre /2020 *      7402</t>
  </si>
  <si>
    <t>Facturación Octubre /2020 *      7402</t>
  </si>
  <si>
    <t>Facturación Noviembre /2020 *      7402</t>
  </si>
  <si>
    <t>Facturación Diciembre /2020 *      7402</t>
  </si>
  <si>
    <t>Saldo Auxiliar 13050501         7402</t>
  </si>
  <si>
    <t>Facturación Enero /2020 *      7501</t>
  </si>
  <si>
    <t>Facturación Febrero /2020 *      7501</t>
  </si>
  <si>
    <t>Facturación Marzo /2020 *      7501</t>
  </si>
  <si>
    <t>Facturación Abril /2020 *      7501</t>
  </si>
  <si>
    <t>Facturación Mayo /2020 *      7501</t>
  </si>
  <si>
    <t>Facturación Junio /2020 *      7501</t>
  </si>
  <si>
    <t>Facturación Julio /2020 *      7501</t>
  </si>
  <si>
    <t>Facturación Agosto /2020 *      7501</t>
  </si>
  <si>
    <t>Facturación Septiembre /2020 *      7501</t>
  </si>
  <si>
    <t>Facturación Octubre /2020 *      7501</t>
  </si>
  <si>
    <t>Facturación Noviembre /2020 *      7501</t>
  </si>
  <si>
    <t>Facturación Diciembre /2020 *      7501</t>
  </si>
  <si>
    <t>Saldo Auxiliar 13050501         7501</t>
  </si>
  <si>
    <t>Facturación Enero /2020 *      7502</t>
  </si>
  <si>
    <t>Facturación Febrero /2020 *      7502</t>
  </si>
  <si>
    <t>Facturación Marzo /2020 *      7502</t>
  </si>
  <si>
    <t>Facturación Abril /2020 *      7502</t>
  </si>
  <si>
    <t>Facturación Mayo /2020 *      7502</t>
  </si>
  <si>
    <t>Facturación Junio /2020 *      7502</t>
  </si>
  <si>
    <t>Facturación Julio /2020 *      7502</t>
  </si>
  <si>
    <t>Facturación Agosto /2020 *      7502</t>
  </si>
  <si>
    <t>Facturación Septiembre /2020 *      7502</t>
  </si>
  <si>
    <t>Facturación Octubre /2020 *      7502</t>
  </si>
  <si>
    <t>Facturación Noviembre /2020 *      7502</t>
  </si>
  <si>
    <t>Facturación Diciembre /2020 *      7502</t>
  </si>
  <si>
    <t>Saldo Auxiliar 13050501         7502</t>
  </si>
  <si>
    <t>Facturación Enero /2020 *      8101</t>
  </si>
  <si>
    <t>Facturación Febrero /2020 *      8101</t>
  </si>
  <si>
    <t>Facturación Marzo /2020 *      8101</t>
  </si>
  <si>
    <t>Facturación Abril /2020 *      8101</t>
  </si>
  <si>
    <t>Facturación Mayo /2020 *      8101</t>
  </si>
  <si>
    <t>Traslado Anticipos  Junio /2020 *      8101</t>
  </si>
  <si>
    <t>Facturación Junio /2020 *      8101</t>
  </si>
  <si>
    <t>Facturación Julio /2020 *      8101</t>
  </si>
  <si>
    <t>Facturación Agosto /2020 *      8101</t>
  </si>
  <si>
    <t>Facturación Septiembre /2020 *      8101</t>
  </si>
  <si>
    <t>Facturación Octubre /2020 *      8101</t>
  </si>
  <si>
    <t>Facturación Noviembre /2020 *      8101</t>
  </si>
  <si>
    <t>Facturación Diciembre /2020 *      8101</t>
  </si>
  <si>
    <t>Saldo Auxiliar 13050501         8101</t>
  </si>
  <si>
    <t>Facturación Enero /2020 *      8102</t>
  </si>
  <si>
    <t>Facturación Febrero /2020 *      8102</t>
  </si>
  <si>
    <t>Facturación Marzo /2020 *      8102</t>
  </si>
  <si>
    <t>Facturación Abril /2020 *      8102</t>
  </si>
  <si>
    <t>Facturación Mayo /2020 *      8102</t>
  </si>
  <si>
    <t>Facturación Junio /2020 *      8102</t>
  </si>
  <si>
    <t>Facturación Julio /2020 *      8102</t>
  </si>
  <si>
    <t>Facturación Agosto /2020 *      8102</t>
  </si>
  <si>
    <t>Facturación Septiembre /2020 *      8102</t>
  </si>
  <si>
    <t>Facturación Octubre /2020 *      8102</t>
  </si>
  <si>
    <t>Facturación Noviembre /2020 *      8102</t>
  </si>
  <si>
    <t>Facturación Diciembre /2020 *      8102</t>
  </si>
  <si>
    <t>Saldo Auxiliar 13050501         8102</t>
  </si>
  <si>
    <t>Traslado Anticipos  Enero /2020 *      8201</t>
  </si>
  <si>
    <t>Facturación Enero /2020 *      8201</t>
  </si>
  <si>
    <t>Traslado Anticipos  Febrero /2020 *      8201</t>
  </si>
  <si>
    <t>Facturación Febrero /2020 *      8201</t>
  </si>
  <si>
    <t>Traslado Anticipos  Marzo /2020 *      8201</t>
  </si>
  <si>
    <t>Facturación Marzo /2020 *      8201</t>
  </si>
  <si>
    <t>Traslado Anticipos  Abril /2020 *      8201</t>
  </si>
  <si>
    <t>Facturación Abril /2020 *      8201</t>
  </si>
  <si>
    <t>Traslado Anticipos  Mayo /2020 *      8201</t>
  </si>
  <si>
    <t>Facturación Mayo /2020 *      8201</t>
  </si>
  <si>
    <t>Traslado Anticipos  Junio /2020 *      8201</t>
  </si>
  <si>
    <t>Facturación Junio /2020 *      8201</t>
  </si>
  <si>
    <t>Traslado Anticipos  Julio /2020 *      8201</t>
  </si>
  <si>
    <t>Facturación Julio /2020 *      8201</t>
  </si>
  <si>
    <t>Traslado Anticipos  Agosto /2020 *      8201</t>
  </si>
  <si>
    <t>Facturación Agosto /2020 *      8201</t>
  </si>
  <si>
    <t>Traslado Anticipos  Septiembre /2020 *      8201</t>
  </si>
  <si>
    <t>Facturación Septiembre /2020 *      8201</t>
  </si>
  <si>
    <t>Traslado Anticipos  Octubre /2020 *      8201</t>
  </si>
  <si>
    <t>Facturación Octubre /2020 *      8201</t>
  </si>
  <si>
    <t>Traslado Anticipos  Noviembre /2020 *      8201</t>
  </si>
  <si>
    <t>Facturación Noviembre /2020 *      8201</t>
  </si>
  <si>
    <t>Traslado Anticipos  Diciembre /2020 *      8201</t>
  </si>
  <si>
    <t>Facturación Diciembre /2020 *      8201</t>
  </si>
  <si>
    <t>Saldo Auxiliar 13050501         8201</t>
  </si>
  <si>
    <t>Facturación Enero /2020 *      8202</t>
  </si>
  <si>
    <t>Facturación Febrero /2020 *      8202</t>
  </si>
  <si>
    <t>Facturación Marzo /2020 *      8202</t>
  </si>
  <si>
    <t>Facturación Abril /2020 *      8202</t>
  </si>
  <si>
    <t>Facturación Mayo /2020 *      8202</t>
  </si>
  <si>
    <t>Facturación Junio /2020 *      8202</t>
  </si>
  <si>
    <t>Facturación Julio /2020 *      8202</t>
  </si>
  <si>
    <t>Facturación Agosto /2020 *      8202</t>
  </si>
  <si>
    <t>Facturación Septiembre /2020 *      8202</t>
  </si>
  <si>
    <t>Facturación Octubre /2020 *      8202</t>
  </si>
  <si>
    <t>Facturación Noviembre /2020 *      8202</t>
  </si>
  <si>
    <t>Facturación Diciembre /2020 *      8202</t>
  </si>
  <si>
    <t>Saldo Auxiliar 13050501         8202</t>
  </si>
  <si>
    <t>Traslado Anticipos  Enero /2020 *      8301</t>
  </si>
  <si>
    <t>Facturación Enero /2020 *      8301</t>
  </si>
  <si>
    <t>Traslado Anticipos  Febrero /2020 *      8301</t>
  </si>
  <si>
    <t>Facturación Febrero /2020 *      8301</t>
  </si>
  <si>
    <t>Traslado Anticipos  Marzo /2020 *      8301</t>
  </si>
  <si>
    <t>Facturación Marzo /2020 *      8301</t>
  </si>
  <si>
    <t>Traslado Anticipos  Abril /2020 *      8301</t>
  </si>
  <si>
    <t>Facturación Abril /2020 *      8301</t>
  </si>
  <si>
    <t>Traslado Anticipos  Mayo /2020 *      8301</t>
  </si>
  <si>
    <t>Facturación Mayo /2020 *      8301</t>
  </si>
  <si>
    <t>Traslado Anticipos  Junio /2020 *      8301</t>
  </si>
  <si>
    <t>Facturación Junio /2020 *      8301</t>
  </si>
  <si>
    <t>Traslado Anticipos  Julio /2020 *      8301</t>
  </si>
  <si>
    <t>Facturación Julio /2020 *      8301</t>
  </si>
  <si>
    <t>Traslado Anticipos  Agosto /2020 *      8301</t>
  </si>
  <si>
    <t>Facturación Agosto /2020 *      8301</t>
  </si>
  <si>
    <t>Traslado Anticipos  Septiembre /2020 *      8301</t>
  </si>
  <si>
    <t>Facturación Septiembre /2020 *      8301</t>
  </si>
  <si>
    <t>Traslado Anticipos  Octubre /2020 *      8301</t>
  </si>
  <si>
    <t>Facturación Octubre /2020 *      8301</t>
  </si>
  <si>
    <t>Traslado Anticipos  Noviembre /2020 *      8301</t>
  </si>
  <si>
    <t>Facturación Noviembre /2020 *      8301</t>
  </si>
  <si>
    <t>Traslado Anticipos  Diciembre /2020 *      8301</t>
  </si>
  <si>
    <t>Facturación Diciembre /2020 *      8301</t>
  </si>
  <si>
    <t>Saldo Auxiliar 13050501         8301</t>
  </si>
  <si>
    <t>Traslado Anticipos  Enero /2020 *      8302</t>
  </si>
  <si>
    <t>Facturación Enero /2020 *      8302</t>
  </si>
  <si>
    <t>Traslado Anticipos  Febrero /2020 *      8302</t>
  </si>
  <si>
    <t>Facturación Febrero /2020 *      8302</t>
  </si>
  <si>
    <t>Traslado Anticipos  Marzo /2020 *      8302</t>
  </si>
  <si>
    <t>Facturación Marzo /2020 *      8302</t>
  </si>
  <si>
    <t>Traslado Anticipos  Abril /2020 *      8302</t>
  </si>
  <si>
    <t>Facturación Abril /2020 *      8302</t>
  </si>
  <si>
    <t>Traslado Anticipos  Mayo /2020 *      8302</t>
  </si>
  <si>
    <t>Facturación Mayo /2020 *      8302</t>
  </si>
  <si>
    <t>Traslado Anticipos  Junio /2020 *      8302</t>
  </si>
  <si>
    <t>Facturación Junio /2020 *      8302</t>
  </si>
  <si>
    <t>Facturación Julio /2020 *      8302</t>
  </si>
  <si>
    <t>Facturación Agosto /2020 *      8302</t>
  </si>
  <si>
    <t>Traslado Anticipos  Septiembre /2020 *      8302</t>
  </si>
  <si>
    <t>Facturación Septiembre /2020 *      8302</t>
  </si>
  <si>
    <t>Traslado Anticipos  Octubre /2020 *      8302</t>
  </si>
  <si>
    <t>Facturación Octubre /2020 *      8302</t>
  </si>
  <si>
    <t>Traslado Anticipos  Noviembre /2020 *      8302</t>
  </si>
  <si>
    <t>Facturación Noviembre /2020 *      8302</t>
  </si>
  <si>
    <t>Traslado Anticipos  Diciembre /2020 *      8302</t>
  </si>
  <si>
    <t>Facturación Diciembre /2020 *      8302</t>
  </si>
  <si>
    <t>Saldo Auxiliar 13050501         8302</t>
  </si>
  <si>
    <t>Facturación Enero /2020 *      8401</t>
  </si>
  <si>
    <t>Facturación Febrero /2020 *      8401</t>
  </si>
  <si>
    <t>Facturación Marzo /2020 *      8401</t>
  </si>
  <si>
    <t>Facturación Abril /2020 *      8401</t>
  </si>
  <si>
    <t>Traslado Anticipos  Mayo /2020 *      8401</t>
  </si>
  <si>
    <t>Facturación Mayo /2020 *      8401</t>
  </si>
  <si>
    <t>Traslado Anticipos  Junio /2020 *      8401</t>
  </si>
  <si>
    <t>Facturación Junio /2020 *      8401</t>
  </si>
  <si>
    <t>Facturación Julio /2020 *      8401</t>
  </si>
  <si>
    <t>Facturación Agosto /2020 *      8401</t>
  </si>
  <si>
    <t>Facturación Septiembre /2020 *      8401</t>
  </si>
  <si>
    <t>Facturación Octubre /2020 *      8401</t>
  </si>
  <si>
    <t>Facturación Noviembre /2020 *      8401</t>
  </si>
  <si>
    <t>CUO NOV/20</t>
  </si>
  <si>
    <t>Facturación Diciembre /2020 *      8401</t>
  </si>
  <si>
    <t>Saldo Auxiliar 13050501         8401</t>
  </si>
  <si>
    <t>Facturación Enero /2020 *      8402</t>
  </si>
  <si>
    <t>Facturación Febrero /2020 *      8402</t>
  </si>
  <si>
    <t>Facturación Marzo /2020 *      8402</t>
  </si>
  <si>
    <t>Facturación Abril /2020 *      8402</t>
  </si>
  <si>
    <t>Facturación Mayo /2020 *      8402</t>
  </si>
  <si>
    <t>Facturación Junio /2020 *      8402</t>
  </si>
  <si>
    <t>Facturación Julio /2020 *      8402</t>
  </si>
  <si>
    <t>Traslado Anticipos  Agosto /2020 *      8402</t>
  </si>
  <si>
    <t>Facturación Agosto /2020 *      8402</t>
  </si>
  <si>
    <t>Traslado Anticipos  Septiembre /2020 *      8402</t>
  </si>
  <si>
    <t>Facturación Septiembre /2020 *      8402</t>
  </si>
  <si>
    <t>Traslado Anticipos  Octubre /2020 *      8402</t>
  </si>
  <si>
    <t>Facturación Octubre /2020 *      8402</t>
  </si>
  <si>
    <t>Traslado Anticipos  Noviembre /2020 *      8402</t>
  </si>
  <si>
    <t>Facturación Noviembre /2020 *      8402</t>
  </si>
  <si>
    <t>Traslado Anticipos  Diciembre /2020 *      8402</t>
  </si>
  <si>
    <t>Facturación Diciembre /2020 *      8402</t>
  </si>
  <si>
    <t>Saldo Auxiliar 13050501         8402</t>
  </si>
  <si>
    <t>HERNAN GONZALEZ</t>
  </si>
  <si>
    <t>Facturación Enero /2020 *      8501</t>
  </si>
  <si>
    <t>Facturación Febrero /2020 *      8501</t>
  </si>
  <si>
    <t>Facturación Marzo /2020 *      8501</t>
  </si>
  <si>
    <t>Facturación Abril /2020 *      8501</t>
  </si>
  <si>
    <t>Facturación Mayo /2020 *      8501</t>
  </si>
  <si>
    <t>Facturación Junio /2020 *      8501</t>
  </si>
  <si>
    <t>Facturación Julio /2020 *      8501</t>
  </si>
  <si>
    <t>Facturación Agosto /2020 *      8501</t>
  </si>
  <si>
    <t>Facturación Septiembre /2020 *      8501</t>
  </si>
  <si>
    <t>Facturación Octubre /2020 *      8501</t>
  </si>
  <si>
    <t>Facturación Noviembre /2020 *      8501</t>
  </si>
  <si>
    <t>Facturación Diciembre /2020 *      8501</t>
  </si>
  <si>
    <t>Saldo Auxiliar 13050501         8501</t>
  </si>
  <si>
    <t>Traslado Anticipos  Enero /2020 *      8502</t>
  </si>
  <si>
    <t>Facturación Enero /2020 *      8502</t>
  </si>
  <si>
    <t>Facturación Febrero /2020 *      8502</t>
  </si>
  <si>
    <t>Facturación Marzo /2020 *      8502</t>
  </si>
  <si>
    <t>Facturación Abril /2020 *      8502</t>
  </si>
  <si>
    <t>Facturación Mayo /2020 *      8502</t>
  </si>
  <si>
    <t>Facturación Junio /2020 *      8502</t>
  </si>
  <si>
    <t>Facturación Julio /2020 *      8502</t>
  </si>
  <si>
    <t>Facturación Agosto /2020 *      8502</t>
  </si>
  <si>
    <t>Facturación Septiembre /2020 *      8502</t>
  </si>
  <si>
    <t>Facturación Octubre /2020 *      8502</t>
  </si>
  <si>
    <t>Facturación Noviembre /2020 *      8502</t>
  </si>
  <si>
    <t>Facturación Diciembre /2020 *      8502</t>
  </si>
  <si>
    <t>Saldo Auxiliar 13050501         8502</t>
  </si>
  <si>
    <t>Saldo SubCuenta 13050501</t>
  </si>
  <si>
    <t>13050503</t>
  </si>
  <si>
    <t>RETROACTIVO CUOTA DE ADMINISTRACION</t>
  </si>
  <si>
    <t>ABR/2019.RETROACTIVO CUOTA DE</t>
  </si>
  <si>
    <t>Saldo Auxiliar 13050503         4402</t>
  </si>
  <si>
    <t>Saldo Auxiliar 13050503         5102</t>
  </si>
  <si>
    <t>Saldo Auxiliar 13050503         5301</t>
  </si>
  <si>
    <t>ABR/2014.RETROACTIVO CUOTA DE</t>
  </si>
  <si>
    <t>Saldo Auxiliar 13050503         6302</t>
  </si>
  <si>
    <t>Saldo Auxiliar 13050503         7201</t>
  </si>
  <si>
    <t>Saldo Auxiliar 13050503         7401</t>
  </si>
  <si>
    <t>Saldo Auxiliar 13050503         8501</t>
  </si>
  <si>
    <t>Saldo SubCuenta 13050503</t>
  </si>
  <si>
    <t>13050504</t>
  </si>
  <si>
    <t>EXTRAORDINARIA</t>
  </si>
  <si>
    <t>Saldo Auxiliar 13050504         5102</t>
  </si>
  <si>
    <t>Saldo SubCuenta 13050504</t>
  </si>
  <si>
    <t>13050505</t>
  </si>
  <si>
    <t>BARRA LATERALES BARANDAS</t>
  </si>
  <si>
    <t>JUN/2019.BARRAS LATERALES BAR</t>
  </si>
  <si>
    <t>Saldo Auxiliar 13050505         4402</t>
  </si>
  <si>
    <t>Saldo Auxiliar 13050505         5102</t>
  </si>
  <si>
    <t>Saldo Auxiliar 13050505         6302</t>
  </si>
  <si>
    <t>Saldo Auxiliar 13050505         8501</t>
  </si>
  <si>
    <t>Saldo SubCuenta 13050505</t>
  </si>
  <si>
    <t>Saldo Cuenta 130505</t>
  </si>
  <si>
    <t>130599</t>
  </si>
  <si>
    <t>CONSIGNACIONES SIN IDENTIFICAR</t>
  </si>
  <si>
    <t>2101 * MIREYA LOPEZ / ALFRE*CUO ABR/20, CUO MAY/20</t>
  </si>
  <si>
    <t>Saldo Auxiliar 130599         2101</t>
  </si>
  <si>
    <t>Saldo Auxiliar 130599         4102</t>
  </si>
  <si>
    <t>4302 MARIA VICTORIA CARVA*INT ABR/20, CUO MAR/20</t>
  </si>
  <si>
    <t>TRASN 12646373 se aplica pago del 15/07/2020</t>
  </si>
  <si>
    <t>Saldo Auxiliar 130599         4302</t>
  </si>
  <si>
    <t>Saldo Auxiliar 130599         5401</t>
  </si>
  <si>
    <t>7101 * CARMEN E GONZALEZ*CUO MAY/20</t>
  </si>
  <si>
    <t>Saldo Auxiliar 130599         7101</t>
  </si>
  <si>
    <t>Saldo Auxiliar 130599         8401</t>
  </si>
  <si>
    <t>consignacion sin ref</t>
  </si>
  <si>
    <t>deposito  sin ref</t>
  </si>
  <si>
    <t>deposito 44120091</t>
  </si>
  <si>
    <t>deposito 121016176</t>
  </si>
  <si>
    <t>tra 44120162</t>
  </si>
  <si>
    <t xml:space="preserve">tranf 12646373 t
</t>
  </si>
  <si>
    <t>DEPOSITO 121016176</t>
  </si>
  <si>
    <t>deposito</t>
  </si>
  <si>
    <t>DEPOSITO CORRESPONSAL</t>
  </si>
  <si>
    <t>Saldo Auxiliar 130599    830046328</t>
  </si>
  <si>
    <t>Saldo Cuenta 130599</t>
  </si>
  <si>
    <t>Saldo Mayor 1305</t>
  </si>
  <si>
    <t>1330</t>
  </si>
  <si>
    <t>ANTICIPOS Y AVANCES</t>
  </si>
  <si>
    <t>133010</t>
  </si>
  <si>
    <t>A CONTRATISTAS</t>
  </si>
  <si>
    <t xml:space="preserve">gastos de caja menor
</t>
  </si>
  <si>
    <t xml:space="preserve"> 7</t>
  </si>
  <si>
    <t>MAYOR VALOR GIRADO</t>
  </si>
  <si>
    <t>consignacion antcipo asamblea</t>
  </si>
  <si>
    <t>CELEBRACION DIA DE LOS NIÑOS</t>
  </si>
  <si>
    <t>legalizacion anticipo dia de los niños</t>
  </si>
  <si>
    <t>LEALIZACION GASTOS DIA DE NIÑOS Y NAVIDAD</t>
  </si>
  <si>
    <t>Saldo Auxiliar 133010      2996611</t>
  </si>
  <si>
    <t>Saldo Cuenta 133010</t>
  </si>
  <si>
    <t>Saldo Mayor 1330</t>
  </si>
  <si>
    <t>1399</t>
  </si>
  <si>
    <t>DETERIORO DE CARTERA</t>
  </si>
  <si>
    <t>139910</t>
  </si>
  <si>
    <t>CUENTAS COMERCIALES</t>
  </si>
  <si>
    <t>CALCULO DETERIORO</t>
  </si>
  <si>
    <t>Saldo Auxiliar 139910         5102</t>
  </si>
  <si>
    <t>Saldo Auxiliar 139910         6302</t>
  </si>
  <si>
    <t>Saldo Auxiliar 139910         7201</t>
  </si>
  <si>
    <t>Saldo Auxiliar 139910         7401</t>
  </si>
  <si>
    <t>Saldo Cuenta 139910</t>
  </si>
  <si>
    <t>Saldo Mayor 1399</t>
  </si>
  <si>
    <t>Saldo Subgrupo 13</t>
  </si>
  <si>
    <t>17</t>
  </si>
  <si>
    <t>DIFERIDOS</t>
  </si>
  <si>
    <t>1705</t>
  </si>
  <si>
    <t>ACTIVOS NO FINANCIEROS</t>
  </si>
  <si>
    <t>170520</t>
  </si>
  <si>
    <t>SEGUROS Y FIANZAS</t>
  </si>
  <si>
    <t>17052001</t>
  </si>
  <si>
    <t>SEGUROS</t>
  </si>
  <si>
    <t>TRASLADO DE FONDO</t>
  </si>
  <si>
    <t>15</t>
  </si>
  <si>
    <t>POLIZA AREAS COMUNES N 100016180</t>
  </si>
  <si>
    <t>Saldo SubCuenta 17052001</t>
  </si>
  <si>
    <t>Saldo Cuenta 170520</t>
  </si>
  <si>
    <t>Saldo Mayor 1705</t>
  </si>
  <si>
    <t>Saldo Subgrupo 17</t>
  </si>
  <si>
    <t>Saldo Grupo 1</t>
  </si>
  <si>
    <t>2</t>
  </si>
  <si>
    <t>PASIVO</t>
  </si>
  <si>
    <t>23</t>
  </si>
  <si>
    <t>CUENTAS POR PAGAR</t>
  </si>
  <si>
    <t>2335</t>
  </si>
  <si>
    <t>COSTOS Y GASTOS POR PAGAR</t>
  </si>
  <si>
    <t>233525</t>
  </si>
  <si>
    <t>HONORARIOS</t>
  </si>
  <si>
    <t>SERVICIO DE ADMINISTRACION MES DE DICIIEMBRE   2019</t>
  </si>
  <si>
    <t>HONORARIOS MES DE ENERO 2019</t>
  </si>
  <si>
    <t>HONORARIOS MES DE FEBRERO 2020</t>
  </si>
  <si>
    <t>HONORARIOS MES DE MARZO 2020</t>
  </si>
  <si>
    <t>HONORARIOS MES DE  ABRIL 2020</t>
  </si>
  <si>
    <t>HONORARIOS MES DE  MAYO 2020</t>
  </si>
  <si>
    <t>RETROACTIVO DE ENERO ABRIL</t>
  </si>
  <si>
    <t>HONORARIOS MES DE  JUNIO 2020</t>
  </si>
  <si>
    <t>HONORARIOS MES DE  JULIO 2020</t>
  </si>
  <si>
    <t>HONORARIOS MES DE  AGOSTO 2020</t>
  </si>
  <si>
    <t>HONORARIOS MES DE  SEPTIEMBRE 2020</t>
  </si>
  <si>
    <t>HONORARIOS MES DE  OCTUBRE 2020</t>
  </si>
  <si>
    <t>HONORARIOS MES DE  NOVIEMBRE 2020</t>
  </si>
  <si>
    <t>ANULADO $1,349,000.00 * HONORARIOS MES DE  NOVIEMBRE 2020</t>
  </si>
  <si>
    <t>HONORARIOS MES DE  DICIEMBRE 2020</t>
  </si>
  <si>
    <t>Saldo Auxiliar 233525      2996611</t>
  </si>
  <si>
    <t>CONTABILIDAD MES DE DICIEMBRE    2019</t>
  </si>
  <si>
    <t>HONORARIOS ENERO 2020</t>
  </si>
  <si>
    <t>HONORARIOS FEBRERO 2020</t>
  </si>
  <si>
    <t>HONORARIOS  MARZO 2020</t>
  </si>
  <si>
    <t>HONORARIOS  ABRIL  2020</t>
  </si>
  <si>
    <t>HONORARIOS  MAYO  2020</t>
  </si>
  <si>
    <t>HONORARIOS  JUNIO  2020</t>
  </si>
  <si>
    <t>HONORARIOS  JULIO  2020</t>
  </si>
  <si>
    <t>HONORARIOS  AGOSTO  2020</t>
  </si>
  <si>
    <t>HONORARIOS  SEPTIEMBRE  2020</t>
  </si>
  <si>
    <t>HONORARIOS  OCTUBRE  2020</t>
  </si>
  <si>
    <t xml:space="preserve"> </t>
  </si>
  <si>
    <t>HONORARIOS  NOVIEMBRE  2020</t>
  </si>
  <si>
    <t>HONORARIOS  DICIEMBRE  2020</t>
  </si>
  <si>
    <t>Saldo Auxiliar 233525     52295664</t>
  </si>
  <si>
    <t>HONORARIOS REVISOR FISCAL MES DE  DICIEMBRE 2019</t>
  </si>
  <si>
    <t>HONORARIOS MES DE ENERO 2020</t>
  </si>
  <si>
    <t>HONORARIOS MES DE FEBRERO  2020</t>
  </si>
  <si>
    <t>HONORARIOS MES DE MARZO  2020</t>
  </si>
  <si>
    <t>HONORARIOS MES DE ABRIL  2020</t>
  </si>
  <si>
    <t>HONORARIOS MES DE MAYO  2020</t>
  </si>
  <si>
    <t>RETROACTIVO ENERO ABRIL</t>
  </si>
  <si>
    <t>HONORARIOS MES DE SEPTIEMBRE 2020</t>
  </si>
  <si>
    <t>HONORARIOS MES DE  OCTUBREBRE 2020</t>
  </si>
  <si>
    <t>Saldo Auxiliar 233525     63357862</t>
  </si>
  <si>
    <t>Saldo Cuenta 233525</t>
  </si>
  <si>
    <t>233530</t>
  </si>
  <si>
    <t>SERVICIOS POR PAGAR</t>
  </si>
  <si>
    <t>23353002</t>
  </si>
  <si>
    <t>VIGILANCIA</t>
  </si>
  <si>
    <t>FAC  12493 SERV DE VIGILANCIA  DICIEMBRE 2019 DOS GUARDAS Y UN SE</t>
  </si>
  <si>
    <t>FAC 12625 SERVICIO DE VIGILANCIA MES DE ENERO 2020</t>
  </si>
  <si>
    <t>FAC 12843 SERVICIO DE VIGILANCIA MES DE FEBRERO 2020</t>
  </si>
  <si>
    <t>FAC 12943 SERVICIO DE VIGILANCIA MES DE MARZO 2020</t>
  </si>
  <si>
    <t>FAC 13124 SERVICIO DE VIGILANCIA MES DE ABRIL 2020</t>
  </si>
  <si>
    <t>FAC 13246  SERVICIO DE VIGILANCIA MES DE MAYO 20202020</t>
  </si>
  <si>
    <t>FAC 13246  SERVICIO DE VIGILANCIA MES DE MAYO 2020</t>
  </si>
  <si>
    <t>FAC 13409  SERVICIO DE VIGILANCIA MES DE  junio2</t>
  </si>
  <si>
    <t>FAC 13590  SERVICIO DE VIGILANCIA MES DE  JULIO 2020</t>
  </si>
  <si>
    <t>FAC 13744  SERVICIO DE VIGILANCIA MES DE  AGOSTO 2020</t>
  </si>
  <si>
    <t>FAC 13896  SERVICIO DE VIGILANCIA MES DE  SEPTIEMBRE 2020</t>
  </si>
  <si>
    <t>FAC 14008 SERVICIO DE VIGILANCIA MES DE  OCTUBRE 2020</t>
  </si>
  <si>
    <t>FAC 49 SERVICIO DE VIGILANCIA MES DE  NOVIEMBRE 2020</t>
  </si>
  <si>
    <t>Fe 153  SERVICIO DE VIGILANCIA MES DE  DICIEMBRE 2020</t>
  </si>
  <si>
    <t>Saldo Auxiliar 23353002    830082027</t>
  </si>
  <si>
    <t>Saldo SubCuenta 23353002</t>
  </si>
  <si>
    <t>23353003</t>
  </si>
  <si>
    <t>SERVICIO DE ASEO</t>
  </si>
  <si>
    <t>FAC SIA1-20 SERVICIO DE ASEO MES DE  DICIEMBRE 2019</t>
  </si>
  <si>
    <t>fac 51A1-56  SERVICIO DE ASEO MES DE ENERO 2020</t>
  </si>
  <si>
    <t>fac 51A1-120  SERVICIO DE ASEO MES DE  FEBRERO 2020</t>
  </si>
  <si>
    <t>fac 51A1-186  SERVICIO DE ASEO MES DE  MARZO 2020</t>
  </si>
  <si>
    <t>fac 51A1-218  SERVICIO DE ASEO MES DE  ABRIL CON RETROACTIVO 2020</t>
  </si>
  <si>
    <t>fac SERVICIO DE ASEO MES DE  MAYO</t>
  </si>
  <si>
    <t>ANULADO $3,637,836.00 * FAC SIA1-316 SERVICIO DE ASEO MES DE  MAYO</t>
  </si>
  <si>
    <t>FAC SIA1-316 SERVICIO DE ASEO MES DE  MAYO</t>
  </si>
  <si>
    <t>FAC SIA1-365  SERVICIO DE ASEO MES DE  JUNIO 2020</t>
  </si>
  <si>
    <t>FAC SIA1-419  SERVICIO DE ASEO MES DE  JUlLO 2020</t>
  </si>
  <si>
    <t>FAC SIA1-470  SERVICIO DE ASEO MES DE  AGOSTO 2020</t>
  </si>
  <si>
    <t>FAC SIA1-520  SERVICIO DE ASEO MES DE  SEPTIEMBRE 2020</t>
  </si>
  <si>
    <t>FAC SIA1-569  SERVICIO DE ASEO MES DE  OCTUBRE 2020</t>
  </si>
  <si>
    <t>FAC SIA2-31  SERVICIO DE ASEO MES DE NOVIEMBRE 2020</t>
  </si>
  <si>
    <t>FAC SIA2-70  SERVICIO DE ASEO MES DE  DICIEMBRE 2020</t>
  </si>
  <si>
    <t>Saldo Auxiliar 23353003    901121838</t>
  </si>
  <si>
    <t>Saldo SubCuenta 23353003</t>
  </si>
  <si>
    <t>Saldo Cuenta 233530</t>
  </si>
  <si>
    <t>233535</t>
  </si>
  <si>
    <t>SERVICIOS DE MANTENIMIENTO</t>
  </si>
  <si>
    <t>CAMBIO DE BAJANTE Y SEMICO INTERIOR 5</t>
  </si>
  <si>
    <t>ARREGLO BAJANTES INTERIOR 3</t>
  </si>
  <si>
    <t>ARREGLO GOTERA INT 5 APTO 502</t>
  </si>
  <si>
    <t>INSTALACION DE BAJANTES  CORRES TORRE 4 5 6 Y 8 ZONA PARQU</t>
  </si>
  <si>
    <t>ARREGLO GOTERAS EN TECHO Y HECHURA CORREAS ENTRE MURO Y TEJA</t>
  </si>
  <si>
    <t xml:space="preserve">MTTO CORRESA TECHO ADMINISTRACION ARREGLO CANAL TORRE 6
</t>
  </si>
  <si>
    <t>Saldo Auxiliar 233535     10270367</t>
  </si>
  <si>
    <t>FAC 3750 LAVADO Y DESINFECCION DE TANQUE DE AGUA</t>
  </si>
  <si>
    <t xml:space="preserve">FAC 3871 SUMINISTRO NIPLERIA Y ACCESORIOSPVC  E INSTALACION
</t>
  </si>
  <si>
    <t>Saldo Auxiliar 233535     16705298</t>
  </si>
  <si>
    <t>FUMIGACION Y DESRATIZACION</t>
  </si>
  <si>
    <t>Saldo Auxiliar 233535     52253810</t>
  </si>
  <si>
    <t>FAC 1831 FUMIGACION Y DESRATIZACION</t>
  </si>
  <si>
    <t>MATTO 9 EXTINTORES  COMPRA DE 1 DE 10 LIBRAS</t>
  </si>
  <si>
    <t>Saldo Auxiliar 233535     80503060</t>
  </si>
  <si>
    <t>fac tl 120 matt red de citofonia</t>
  </si>
  <si>
    <t>TL 265 SERVICIO TECNICO  CITOFONO  8402  SUMINISTRO DE CABLE Y ARREGLO</t>
  </si>
  <si>
    <t>TL 265 SERVICIO TECNICO  CITOFONO  8402  SUMINISTRO DE CABLE Y AR</t>
  </si>
  <si>
    <t>TL-383 SUMINISTRO E INSTALACION DE CAPSULA RECEPTORA CITOFONIA PORTERI</t>
  </si>
  <si>
    <t>TL-383 SUMINISTRO E INSTALACION DE CAPSULA RECEPTORA CITOFONIA PO</t>
  </si>
  <si>
    <t>Saldo Auxiliar 233535    830015825</t>
  </si>
  <si>
    <t>FAC  CYA 183 MATT PUERTA VEHICULAR</t>
  </si>
  <si>
    <t xml:space="preserve">CYA 362 MTTO PUERTA VEHICULAR REPARACION CABLE SENSOR
</t>
  </si>
  <si>
    <t>Saldo Auxiliar 233535    900595224</t>
  </si>
  <si>
    <t>fac 724 compa  compra de 40  hellis espinosa y 10 bultos de tierra</t>
  </si>
  <si>
    <t>fac 724 compa  compra de 40  hellis espinosa y 10 bultos de tierr</t>
  </si>
  <si>
    <t>Saldo Auxiliar 233535    900980929</t>
  </si>
  <si>
    <t>FAC SIA1-210 IMPLEMENTOS DE ASEO  DEL MES DE ABRIL</t>
  </si>
  <si>
    <t>fac sia1-378 compra insumos, trapero,lanqueadero,guantes toalla jabon</t>
  </si>
  <si>
    <t>fac sia1-483 compra papel higienico,trapero,bayetilla  guantes</t>
  </si>
  <si>
    <t>fac sia1-378 compra insumos, trapero,lanqueadero,guantes toalla j</t>
  </si>
  <si>
    <t>Saldo Auxiliar 233535    901121838</t>
  </si>
  <si>
    <t>provision para terminado obras matt torres internas</t>
  </si>
  <si>
    <t>Saldo Auxiliar 233535    901278738</t>
  </si>
  <si>
    <t>Saldo Cuenta 233535</t>
  </si>
  <si>
    <t>233550</t>
  </si>
  <si>
    <t>SERVICIOS PUBLICOS</t>
  </si>
  <si>
    <t>23355001</t>
  </si>
  <si>
    <t>TELEFONO</t>
  </si>
  <si>
    <t>CONSUMO DL MES</t>
  </si>
  <si>
    <t>CONSUMO DeL MES</t>
  </si>
  <si>
    <t>CONSUMO MES</t>
  </si>
  <si>
    <t xml:space="preserve">  CONSUMO  MES</t>
  </si>
  <si>
    <t xml:space="preserve">
CONSMUMO MES
</t>
  </si>
  <si>
    <t xml:space="preserve">
CONSMUMO MES
MOVISAR
</t>
  </si>
  <si>
    <t xml:space="preserve">
CONSMUMO MES
MOVISTAR
</t>
  </si>
  <si>
    <t>recibo de telefono</t>
  </si>
  <si>
    <t>Saldo Auxiliar 23355001    830122566</t>
  </si>
  <si>
    <t>Saldo SubCuenta 23355001</t>
  </si>
  <si>
    <t>23355002</t>
  </si>
  <si>
    <t>GAS POR PAGAR</t>
  </si>
  <si>
    <t xml:space="preserve">FAC  CYA -40 MATT  PUERTA VEHICULAR
</t>
  </si>
  <si>
    <t xml:space="preserve">consumo mes 
</t>
  </si>
  <si>
    <t xml:space="preserve">consumo mes prov
</t>
  </si>
  <si>
    <t xml:space="preserve">CONSUMO MES
</t>
  </si>
  <si>
    <t>Saldo Auxiliar 23355002    800007813</t>
  </si>
  <si>
    <t>Saldo SubCuenta 23355002</t>
  </si>
  <si>
    <t>23355003</t>
  </si>
  <si>
    <t>ENERGIA POR PAGAR</t>
  </si>
  <si>
    <t>consumo mes de diciembre</t>
  </si>
  <si>
    <t>Saldo Auxiliar 23355003    830037248</t>
  </si>
  <si>
    <t>Saldo SubCuenta 23355003</t>
  </si>
  <si>
    <t>23355004</t>
  </si>
  <si>
    <t>ACUEDUCTO POR PAGAR</t>
  </si>
  <si>
    <t>consumo mes cta 10774576</t>
  </si>
  <si>
    <t>Saldo Auxiliar 23355004    899999094</t>
  </si>
  <si>
    <t>Saldo SubCuenta 23355004</t>
  </si>
  <si>
    <t>Saldo Cuenta 233550</t>
  </si>
  <si>
    <t>233555</t>
  </si>
  <si>
    <t>23355501</t>
  </si>
  <si>
    <t>POLIZA AREAS COMUNES N 100016180 A CUATRO CUOTAS</t>
  </si>
  <si>
    <t>Saldo Auxiliar 23355501    860037707</t>
  </si>
  <si>
    <t>Saldo SubCuenta 23355501</t>
  </si>
  <si>
    <t>Saldo Cuenta 233555</t>
  </si>
  <si>
    <t>233595</t>
  </si>
  <si>
    <t>OTROS</t>
  </si>
  <si>
    <t>23359501</t>
  </si>
  <si>
    <t>REEMBOLSO DE CAJA MENOR</t>
  </si>
  <si>
    <t>GASTOS DE CAJA MENOR MES DE DICIEMBRE 2019</t>
  </si>
  <si>
    <t>CAJA MENOR ENERO 2020</t>
  </si>
  <si>
    <t>GASTOS DE CAJA MENOR DEL MES</t>
  </si>
  <si>
    <t xml:space="preserve">REEMBOLSO DE CAJA MENOR
</t>
  </si>
  <si>
    <t xml:space="preserve">FAC 940 COMPRA MASILLA,REMOVEDOR,BROCHA  Y CINTA DE ENMASCARAR
</t>
  </si>
  <si>
    <t>REEMBOSO DE CAJA MENOR</t>
  </si>
  <si>
    <t xml:space="preserve">reembolso de caja menor
</t>
  </si>
  <si>
    <t xml:space="preserve">reembolso de caja menor
</t>
  </si>
  <si>
    <t xml:space="preserve">REEMBOLSO DE CAJA MENOR
</t>
  </si>
  <si>
    <t>reembolso de caja menor</t>
  </si>
  <si>
    <t>Saldo Auxiliar 23359501      2996611</t>
  </si>
  <si>
    <t>FAC FERR-58, COMPRA DE SENSOR SIFON,THINERCINTA, BROCHA Y SILICONA</t>
  </si>
  <si>
    <t>FAC FERR-58, COMPRA DE SENSOR SIFON,THINERCINTA, BROCHA Y SILICON</t>
  </si>
  <si>
    <t>FAC  FERR-186 COMPRAS MANTENIMIENTOS</t>
  </si>
  <si>
    <t>FAC  FERR-186 COMPRA CINTA ENMASCARAR</t>
  </si>
  <si>
    <t>Saldo Auxiliar 23359501    901278738</t>
  </si>
  <si>
    <t>Saldo SubCuenta 23359501</t>
  </si>
  <si>
    <t>23359502</t>
  </si>
  <si>
    <t>OTROS PROVEDORES POR PAGAR</t>
  </si>
  <si>
    <t>Saldo Auxiliar 23359502    900595224</t>
  </si>
  <si>
    <t>compra  10 teja española</t>
  </si>
  <si>
    <t>Saldo Auxiliar 23359502    901012876</t>
  </si>
  <si>
    <t xml:space="preserve">FAC SIA1-45 INSUMOS D E ASEO
</t>
  </si>
  <si>
    <t>fa sia1-139 insumos de aseo mes de marzo</t>
  </si>
  <si>
    <t>fac sia-149 insumos aseo mes</t>
  </si>
  <si>
    <t>FAC SIA1-248 COMPRA DE ESPONJA TOALLA TRAPEROS CUANTES BAYETILLA DETER</t>
  </si>
  <si>
    <t>ANULADO $160,582.00 * FAC SIA1-248 COMPRA DE ESPONJA TOALLA TRAPEROS C</t>
  </si>
  <si>
    <t>FAC SIA1-248 COMPRA DE ESPONJA TOALLA TRAPEROS CUANTES BAYETILLA</t>
  </si>
  <si>
    <t>SIA2 4 ELEMENTOS DE ASEO</t>
  </si>
  <si>
    <t>Saldo Auxiliar 23359502    901121838</t>
  </si>
  <si>
    <t>FAC 662 COMPRA DE MASILLA,CINTA,LLAVE JARDIN,,DISCO SIERRA, BROCHA,GAN</t>
  </si>
  <si>
    <t>FAC 662 COMPRA DE MASILLA,CINTA,LLAVE JARDIN,,DISCO SIERRA, BROCH</t>
  </si>
  <si>
    <t>Saldo Auxiliar 23359502    901278738</t>
  </si>
  <si>
    <t>Saldo SubCuenta 23359502</t>
  </si>
  <si>
    <t>23359503</t>
  </si>
  <si>
    <t>CHEQUES GIRADOS NO COBRADOS</t>
  </si>
  <si>
    <t>Saldo Auxiliar 23359503     10270367</t>
  </si>
  <si>
    <t>Saldo Auxiliar 23359503     16705298</t>
  </si>
  <si>
    <t>CE.3072 CUEQUE GIRADO NO COBRADO 3058</t>
  </si>
  <si>
    <t>Saldo Auxiliar 23359503     52295664</t>
  </si>
  <si>
    <t>Saldo SubCuenta 23359503</t>
  </si>
  <si>
    <t>Saldo Cuenta 233595</t>
  </si>
  <si>
    <t>Saldo Mayor 2335</t>
  </si>
  <si>
    <t>23450130</t>
  </si>
  <si>
    <t>CREE 0.30%</t>
  </si>
  <si>
    <t>DIAN</t>
  </si>
  <si>
    <t>Saldo Auxiliar 23450130    899999999</t>
  </si>
  <si>
    <t>COMERCIALIZADORA EL RAYO PAPELERIA Y CAC</t>
  </si>
  <si>
    <t>Saldo Auxiliar 23450130    900378966</t>
  </si>
  <si>
    <t>Saldo SubCuenta 23450130</t>
  </si>
  <si>
    <t>23450160</t>
  </si>
  <si>
    <t>CREE 0.60%</t>
  </si>
  <si>
    <t>Saldo Auxiliar 23450160    830082027</t>
  </si>
  <si>
    <t>SERVINEGOCIOS AGILES SAS</t>
  </si>
  <si>
    <t>Saldo Auxiliar 23450160    830082357</t>
  </si>
  <si>
    <t>Saldo Auxiliar 23450160    899999999</t>
  </si>
  <si>
    <t>Saldo SubCuenta 23450160</t>
  </si>
  <si>
    <t>2365</t>
  </si>
  <si>
    <t>RETENCION EN LA FUENTE</t>
  </si>
  <si>
    <t>23651501</t>
  </si>
  <si>
    <t>HONORARIOS  10 Y 11%</t>
  </si>
  <si>
    <t>Saldo Auxiliar 23651501    899999999</t>
  </si>
  <si>
    <t>Saldo Auxiliar 23651501    900097543</t>
  </si>
  <si>
    <t>Saldo SubCuenta 23651501</t>
  </si>
  <si>
    <t>236525</t>
  </si>
  <si>
    <t>SERVICIOS</t>
  </si>
  <si>
    <t>23652501</t>
  </si>
  <si>
    <t>SOBRE SERVICIOS GENERALES 6%</t>
  </si>
  <si>
    <t>Saldo Auxiliar 23652501      2996611</t>
  </si>
  <si>
    <t>Saldo Auxiliar 23652501     10270367</t>
  </si>
  <si>
    <t>Saldo Auxiliar 23652501     16705298</t>
  </si>
  <si>
    <t>GUERRERO IBARRA JESUS HERNAN</t>
  </si>
  <si>
    <t>Saldo Auxiliar 23652501     79155940</t>
  </si>
  <si>
    <t>Saldo Auxiliar 23652501     79432896</t>
  </si>
  <si>
    <t>NIXON PEREZ APONTE</t>
  </si>
  <si>
    <t>Saldo Auxiliar 23652501     79668205</t>
  </si>
  <si>
    <t>GUAYARA HERRERA HUGO JAIME</t>
  </si>
  <si>
    <t>Saldo Auxiliar 23652501     93377871</t>
  </si>
  <si>
    <t>Saldo Auxiliar 23652501     96192952</t>
  </si>
  <si>
    <t>Saldo Auxiliar 23652501    830036831</t>
  </si>
  <si>
    <t>retencion mes de agosto</t>
  </si>
  <si>
    <t>retencion pdo 10</t>
  </si>
  <si>
    <t>Saldo Auxiliar 23652501    899999999</t>
  </si>
  <si>
    <t>ANDRES MALAGON CAMARGO</t>
  </si>
  <si>
    <t>Saldo Auxiliar 23652501   1019014175</t>
  </si>
  <si>
    <t>Saldo Auxiliar 23652501   1032358748</t>
  </si>
  <si>
    <t>Saldo Auxiliar 23652501   1136884522</t>
  </si>
  <si>
    <t>Saldo SubCuenta 23652501</t>
  </si>
  <si>
    <t>23652502</t>
  </si>
  <si>
    <t>ASEO Y VIGILANCIA 2% / AIU</t>
  </si>
  <si>
    <t>Saldo Auxiliar 23652502      2996611</t>
  </si>
  <si>
    <t>Saldo Auxiliar 23652502    830046328</t>
  </si>
  <si>
    <t>FAC 13246  SERVICIO DE VIGILANCIA MES DE MAYO 2020020</t>
  </si>
  <si>
    <t>Saldo Auxiliar 23652502    830082027</t>
  </si>
  <si>
    <t>se cancela rete fte de enero 2020</t>
  </si>
  <si>
    <t>RETENCION PDO 2</t>
  </si>
  <si>
    <t>RTE FTE PDO 3</t>
  </si>
  <si>
    <t>SE CANCELA RTE FTE MAYO</t>
  </si>
  <si>
    <t>SE CANELA RETE FTE DE ABRIL</t>
  </si>
  <si>
    <t>SE CANCELA  RETENCION PDO 6</t>
  </si>
  <si>
    <t>se cancela retencion del mes de julio</t>
  </si>
  <si>
    <t>RETENCION PERIODO 8</t>
  </si>
  <si>
    <t>se cancela  rte fte pdo 11</t>
  </si>
  <si>
    <t>Saldo Auxiliar 23652502    899999999</t>
  </si>
  <si>
    <t>Industrias Quimicas y servicios clean wa</t>
  </si>
  <si>
    <t>Saldo Auxiliar 23652502    900432263</t>
  </si>
  <si>
    <t>Saldo Auxiliar 23652502    901121838</t>
  </si>
  <si>
    <t>Saldo SubCuenta 23652502</t>
  </si>
  <si>
    <t>23652503</t>
  </si>
  <si>
    <t>SERVICIOS GENERALES 4%</t>
  </si>
  <si>
    <t>Saldo Auxiliar 23652503      2996611</t>
  </si>
  <si>
    <t>Saldo Auxiliar 23652503     10270367</t>
  </si>
  <si>
    <t>LUIS CARLOS  SANDOVAL</t>
  </si>
  <si>
    <t>Saldo Auxiliar 23652503     17014430</t>
  </si>
  <si>
    <t>Saldo Auxiliar 23652503     79756189</t>
  </si>
  <si>
    <t>Saldo Auxiliar 23652503    830015825</t>
  </si>
  <si>
    <t>Saldo Auxiliar 23652503    830036831</t>
  </si>
  <si>
    <t>Saldo Auxiliar 23652503    899999999</t>
  </si>
  <si>
    <t>Saldo Auxiliar 23652503    900595224</t>
  </si>
  <si>
    <t>Saldo Auxiliar 23652503    901019030</t>
  </si>
  <si>
    <t>Saldo SubCuenta 23652503</t>
  </si>
  <si>
    <t>Saldo Cuenta 236525</t>
  </si>
  <si>
    <t>23654001</t>
  </si>
  <si>
    <t>COMPRAS 2.5%</t>
  </si>
  <si>
    <t>Saldo Auxiliar 23654001     19207437</t>
  </si>
  <si>
    <t>Saldo Auxiliar 23654001    899999999</t>
  </si>
  <si>
    <t>Saldo Auxiliar 23654001    900767534</t>
  </si>
  <si>
    <t>Saldo SubCuenta 23654001</t>
  </si>
  <si>
    <t>236570</t>
  </si>
  <si>
    <t>OTRAS RETENCIONES</t>
  </si>
  <si>
    <t>Saldo Auxiliar 236570     96192952</t>
  </si>
  <si>
    <t>Saldo Auxiliar 236570    899999999</t>
  </si>
  <si>
    <t>Saldo Auxiliar 236570    900089549</t>
  </si>
  <si>
    <t>Saldo Cuenta 236570</t>
  </si>
  <si>
    <t>Saldo Mayor 2365</t>
  </si>
  <si>
    <t>Saldo Subgrupo 23</t>
  </si>
  <si>
    <t>24</t>
  </si>
  <si>
    <t>IMPUESTOS, GRAVAMENES Y TASAS</t>
  </si>
  <si>
    <t>2404</t>
  </si>
  <si>
    <t>IMPTO RTA Y COMP</t>
  </si>
  <si>
    <t>240495</t>
  </si>
  <si>
    <t>RETENCION POR PAGAR</t>
  </si>
  <si>
    <t>PDO 12</t>
  </si>
  <si>
    <t>Saldo Cuenta 240495</t>
  </si>
  <si>
    <t>Saldo Mayor 2404</t>
  </si>
  <si>
    <t>Saldo Subgrupo 24</t>
  </si>
  <si>
    <t>26</t>
  </si>
  <si>
    <t>PASIVOS ESTIMADOS Y PROVISIONES</t>
  </si>
  <si>
    <t>2630</t>
  </si>
  <si>
    <t>PARA MANTENIMIENTO Y REPARACIONES</t>
  </si>
  <si>
    <t>263010</t>
  </si>
  <si>
    <t>CONSTRUCCIONES Y EDIFICACIONES</t>
  </si>
  <si>
    <t>Saldo Cuenta 263010</t>
  </si>
  <si>
    <t>Saldo Mayor 2630</t>
  </si>
  <si>
    <t>Saldo Subgrupo 26</t>
  </si>
  <si>
    <t>27</t>
  </si>
  <si>
    <t>2705</t>
  </si>
  <si>
    <t>INGRESOS RECIBIDOS POR ANTICIPADO</t>
  </si>
  <si>
    <t>270550</t>
  </si>
  <si>
    <t>CUOTAS DE ADMINISTRACION * 1102 * YOLIMA OSPINA/ JAVIER VEGA</t>
  </si>
  <si>
    <t>Saldo Auxiliar 270550         1102</t>
  </si>
  <si>
    <t>CUOTAS DE ADMINISTRACION * 1201 * FLOR MARIA CASTELLANOS</t>
  </si>
  <si>
    <t>Saldo Auxiliar 270550         1201</t>
  </si>
  <si>
    <t>CUOTAS DE ADMINISTRACION * 1202 * GERMAN FCO. DAZA / SUSANA CORREDOR</t>
  </si>
  <si>
    <t>Saldo Auxiliar 270550         1202</t>
  </si>
  <si>
    <t>CUOTAS DE ADMINISTRACION * 1501 * LUIS A BONILLA</t>
  </si>
  <si>
    <t>Saldo Auxiliar 270550         1501</t>
  </si>
  <si>
    <t>CUOTAS DE ADMINISTRACION * 1502 * FIDEL HERMOGENES MEDINA</t>
  </si>
  <si>
    <t>Saldo Auxiliar 270550         1502</t>
  </si>
  <si>
    <t>CUOTAS DE ADMINISTRACION * 2102 * CARLOS EMIRO RESTREPO / ORLANDO VARO</t>
  </si>
  <si>
    <t>Saldo Auxiliar 270550         2102</t>
  </si>
  <si>
    <t>Saldo Auxiliar 270550         2301</t>
  </si>
  <si>
    <t>CUOTAS DE ADMINISTRACION * 2401 * MARIA DEL PILAR VILLAFAÑEZ ROSERO</t>
  </si>
  <si>
    <t>Saldo Auxiliar 270550         2401</t>
  </si>
  <si>
    <t>CUOTAS DE ADMINISTRACION * 2402 * MARTHA L. MORENO DE BORBON / MARIA J</t>
  </si>
  <si>
    <t>Traslado Anticipos  Octubre /2020 *      2402</t>
  </si>
  <si>
    <t>Saldo Auxiliar 270550         2402</t>
  </si>
  <si>
    <t>Saldo Auxiliar 270550         2501</t>
  </si>
  <si>
    <t>CUOTAS DE ADMINISTRACION * 2502 * LUIS A MARTIN</t>
  </si>
  <si>
    <t>Saldo Auxiliar 270550         2502</t>
  </si>
  <si>
    <t>CUOTAS DE ADMINISTRACION * 3201 * RUTH MARCELA CASTELLANOS</t>
  </si>
  <si>
    <t>ANULADO $222,000.00 * CUOTAS DE ADMINISTRACION * 3201 * RUTH MARCELA C</t>
  </si>
  <si>
    <t>Saldo Auxiliar 270550         3201</t>
  </si>
  <si>
    <t>CUOTAS DE ADMINISTRACION * 3202 * NELLY GRACIELA LASSO CORTEZ</t>
  </si>
  <si>
    <t>Saldo Auxiliar 270550         3202</t>
  </si>
  <si>
    <t>CUOTAS DE ADMINISTRACION * 3401 * JAIRO FERNANDEZ</t>
  </si>
  <si>
    <t>Saldo Auxiliar 270550         3401</t>
  </si>
  <si>
    <t>CUOTAS DE ADMINISTRACION * 3402 * MARTHA LUCIA GUTIERREZ MOYA.</t>
  </si>
  <si>
    <t>Saldo Auxiliar 270550         3402</t>
  </si>
  <si>
    <t>CUOTAS DE ADMINISTRACION * 3502 * JUAN FARFAN</t>
  </si>
  <si>
    <t>Saldo Auxiliar 270550         3502</t>
  </si>
  <si>
    <t>CUOTAS DE ADMINISTRACION * 4102 * GABRIEL AMAYA</t>
  </si>
  <si>
    <t>Saldo Auxiliar 270550         4102</t>
  </si>
  <si>
    <t>CUOTAS DE ADMINISTRACION * 4202 * OSCAR OVIEDO</t>
  </si>
  <si>
    <t>Saldo Auxiliar 270550         4202</t>
  </si>
  <si>
    <t>CUOTAS DE ADMINISTRACION * 4301 * LUZ PATRICIA PERILLA</t>
  </si>
  <si>
    <t>Saldo Auxiliar 270550         4301</t>
  </si>
  <si>
    <t>CUOTAS DE ADMINISTRACION * 4401 * MA. BEATRIZ ROZO DE CABIATIVA / LUZM</t>
  </si>
  <si>
    <t>Saldo Auxiliar 270550         4401</t>
  </si>
  <si>
    <t>CUOTAS DE ADMINISTRACION * 5201 * GLORIA MA. LANCHEROS / MARCO FIDEL C</t>
  </si>
  <si>
    <t>Saldo Auxiliar 270550         5201</t>
  </si>
  <si>
    <t>CUOTAS DE ADMINISTRACION * 5302 * STELLA VARGAS DE RODRIG / SIMON RODR</t>
  </si>
  <si>
    <t>Saldo Auxiliar 270550         5302</t>
  </si>
  <si>
    <t>CUOTAS DE ADMINISTRACION * 5402 * EVANGELINA HURTADO</t>
  </si>
  <si>
    <t>Saldo Auxiliar 270550         5402</t>
  </si>
  <si>
    <t>CUOTAS DE ADMINISTRACION * 5501 * MARLEN MALDONADO</t>
  </si>
  <si>
    <t>Saldo Auxiliar 270550         5501</t>
  </si>
  <si>
    <t>CUOTAS DE ADMINISTRACION * 5502 * IGNACIO GARCIA</t>
  </si>
  <si>
    <t>Saldo Auxiliar 270550         5502</t>
  </si>
  <si>
    <t>CUOTAS DE ADMINISTRACION * 6101 * JOSEFINA HERNADEZ</t>
  </si>
  <si>
    <t>CUOTAS DE ADMINISTRACION * 6101 * MIGUEL ALEJANDRO MENDEZ MOYANO</t>
  </si>
  <si>
    <t>Saldo Auxiliar 270550         6101</t>
  </si>
  <si>
    <t>CUOTAS DE ADMINISTRACION * 6201 * LAURA BEATRIZ CRUZ</t>
  </si>
  <si>
    <t>Saldo Auxiliar 270550         6201</t>
  </si>
  <si>
    <t>CUOTAS DE ADMINISTRACION * 6301 * DIOSELINA AVILA</t>
  </si>
  <si>
    <t>Saldo Auxiliar 270550         6301</t>
  </si>
  <si>
    <t>CUOTAS DE ADMINISTRACION * 6401 * MARIA CLARA TURRINI</t>
  </si>
  <si>
    <t>Saldo Auxiliar 270550         6401</t>
  </si>
  <si>
    <t>Saldo Auxiliar 270550         6402</t>
  </si>
  <si>
    <t>CUOTAS DE ADMINISTRACION * 7101 * CARMEN E GONZALEZ</t>
  </si>
  <si>
    <t>DEPOSITO BALOTO 30 JULIO 2020</t>
  </si>
  <si>
    <t>Saldo Auxiliar 270550         7101</t>
  </si>
  <si>
    <t>CUOTAS DE ADMINISTRACION * 7102 * LENA ZAYURI GALVIS BERNAL</t>
  </si>
  <si>
    <t>Saldo Auxiliar 270550         7102</t>
  </si>
  <si>
    <t>CUOTAS DE ADMINISTRACION * 7302 * ANA ISABEL GOMEZ consejo</t>
  </si>
  <si>
    <t>Saldo Auxiliar 270550         7302</t>
  </si>
  <si>
    <t>CUOTAS DE ADMINISTRACION * 8101 * MANUEL GOMEZ</t>
  </si>
  <si>
    <t>Saldo Auxiliar 270550         8101</t>
  </si>
  <si>
    <t>CUOTAS DE ADMINISTRACION * 8201 * ANA SILVIA SIERRA consejo</t>
  </si>
  <si>
    <t>CUOTAS DE ADMINISTRACION * 8201 * ANA SILVIA SIERRA</t>
  </si>
  <si>
    <t>Saldo Auxiliar 270550         8201</t>
  </si>
  <si>
    <t>CUOTAS DE ADMINISTRACION * 8202 * VICTOR IBARRA</t>
  </si>
  <si>
    <t>Saldo Auxiliar 270550         8202</t>
  </si>
  <si>
    <t>CUOTAS DE ADMINISTRACION * 8301 * JENIFFER  ROJAS</t>
  </si>
  <si>
    <t>CUOTAS DE ADMINISTRACION * 8301 * LUZ DELIA FLOREZ / JULIAN ROJAS</t>
  </si>
  <si>
    <t>Saldo Auxiliar 270550         8301</t>
  </si>
  <si>
    <t>CUOTAS DE ADMINISTRACION * 8302 * EUGENIA PATRICIA GARZON / ESTEBAN SA</t>
  </si>
  <si>
    <t>Saldo Auxiliar 270550         8302</t>
  </si>
  <si>
    <t>Traslado Anticipos  Enero /2020</t>
  </si>
  <si>
    <t>CUO DIC/19, CUO ENE/20</t>
  </si>
  <si>
    <t>CUOTAS DE ADMINISTRACION * 8401 * PASCUAL PEDRAZA</t>
  </si>
  <si>
    <t>CUO JUN/20</t>
  </si>
  <si>
    <t>8401 * PASCUAL PEDRAZA*CUO JUL/20</t>
  </si>
  <si>
    <t>CUO OCT/20, CUO NOV/20</t>
  </si>
  <si>
    <t>8401 * PASCUAL PEDRAZA*CUO DIC/20</t>
  </si>
  <si>
    <t>Saldo Auxiliar 270550         8401</t>
  </si>
  <si>
    <t>CUOTAS DE ADMINISTRACION * 8402 * CESAR CAPERA</t>
  </si>
  <si>
    <t>CUOTAS DE ADMINISTRACION * 8402 * CESAR CAPERA / ALICIA LOPEZ ALFONSO</t>
  </si>
  <si>
    <t>Saldo Auxiliar 270550         8402</t>
  </si>
  <si>
    <t>Saldo Auxiliar 270550         8502</t>
  </si>
  <si>
    <t>Saldo Cuenta 270550</t>
  </si>
  <si>
    <t>Saldo Mayor 2705</t>
  </si>
  <si>
    <t>Saldo Subgrupo 27</t>
  </si>
  <si>
    <t>28</t>
  </si>
  <si>
    <t>OTROS PASIVOS</t>
  </si>
  <si>
    <t>280510</t>
  </si>
  <si>
    <t>Saldo Auxiliar 280510         1401</t>
  </si>
  <si>
    <t>Saldo Auxiliar 280510         1501</t>
  </si>
  <si>
    <t>Saldo Auxiliar 280510         2502</t>
  </si>
  <si>
    <t>Saldo Auxiliar 280510         3502</t>
  </si>
  <si>
    <t>Saldo Auxiliar 280510         4502</t>
  </si>
  <si>
    <t>Saldo Auxiliar 280510         5202</t>
  </si>
  <si>
    <t>Saldo Auxiliar 280510         5302</t>
  </si>
  <si>
    <t>Saldo Auxiliar 280510         5401</t>
  </si>
  <si>
    <t>Saldo Auxiliar 280510         6101</t>
  </si>
  <si>
    <t>Saldo Auxiliar 280510         6201</t>
  </si>
  <si>
    <t>Saldo Auxiliar 280510         6202</t>
  </si>
  <si>
    <t>Saldo Auxiliar 280510         7401</t>
  </si>
  <si>
    <t>Saldo Auxiliar 280510    830046328</t>
  </si>
  <si>
    <t>Saldo Cuenta 280510</t>
  </si>
  <si>
    <t>2815</t>
  </si>
  <si>
    <t>INGRESOS RECIBIDOS PARA TERCEROS</t>
  </si>
  <si>
    <t>281505</t>
  </si>
  <si>
    <t>VALORES RECIBIDOS PARA TERCEROS</t>
  </si>
  <si>
    <t>28150502</t>
  </si>
  <si>
    <t>ING REC ABOGADOS</t>
  </si>
  <si>
    <t>Saldo Auxiliar 28150502         7401</t>
  </si>
  <si>
    <t>PEDRO ANTONIO ALBARRACIN</t>
  </si>
  <si>
    <t>Saldo Auxiliar 28150502      4068071</t>
  </si>
  <si>
    <t>Saldo SubCuenta 28150502</t>
  </si>
  <si>
    <t>Saldo Cuenta 281505</t>
  </si>
  <si>
    <t>Saldo Mayor 2815</t>
  </si>
  <si>
    <t>Saldo Subgrupo 28</t>
  </si>
  <si>
    <t>Saldo Grupo 2</t>
  </si>
  <si>
    <t>3</t>
  </si>
  <si>
    <t>PATRIMONIO COPROPIETARIOS</t>
  </si>
  <si>
    <t>31</t>
  </si>
  <si>
    <t>CAPITAL SOCIAL</t>
  </si>
  <si>
    <t>3140</t>
  </si>
  <si>
    <t>FONDOS COOPROPIEDAD</t>
  </si>
  <si>
    <t>314001</t>
  </si>
  <si>
    <t>Saldo Cuenta 314001</t>
  </si>
  <si>
    <t>Saldo Mayor 3140</t>
  </si>
  <si>
    <t>Saldo Subgrupo 31</t>
  </si>
  <si>
    <t>33</t>
  </si>
  <si>
    <t>RESERVA COPROPIEDAD</t>
  </si>
  <si>
    <t>3315</t>
  </si>
  <si>
    <t>RESERVAS OCASIONALES</t>
  </si>
  <si>
    <t>331595</t>
  </si>
  <si>
    <t>FONDO DE RESERVA</t>
  </si>
  <si>
    <t>33159503</t>
  </si>
  <si>
    <t>RES  PROYECTOS ASAMBLEA</t>
  </si>
  <si>
    <t>Saldo SubCuenta 33159503</t>
  </si>
  <si>
    <t>Saldo Cuenta 331595</t>
  </si>
  <si>
    <t>Saldo Mayor 3315</t>
  </si>
  <si>
    <t>Saldo Subgrupo 33</t>
  </si>
  <si>
    <t>Saldo Grupo 3</t>
  </si>
  <si>
    <t>4</t>
  </si>
  <si>
    <t>INGRESOS</t>
  </si>
  <si>
    <t>41</t>
  </si>
  <si>
    <t>OPERACIONALES</t>
  </si>
  <si>
    <t>4170</t>
  </si>
  <si>
    <t>OTRAS ACTIV. SERVICIOS COMUNITARIOS, SOC</t>
  </si>
  <si>
    <t>417010</t>
  </si>
  <si>
    <t>ACTIVIDADES DE ASOCIACION</t>
  </si>
  <si>
    <t>41701001</t>
  </si>
  <si>
    <t>Cuotas De Administracion  Enero /20 &gt; Und. *      1101</t>
  </si>
  <si>
    <t>Cuotas De Administracion  Enero /20 &gt; Und. *      1102</t>
  </si>
  <si>
    <t>Cuotas De Administracion  Enero /20 &gt; Und. *      1201</t>
  </si>
  <si>
    <t>Cuotas De Administracion  Enero /20 &gt; Und. *      1202</t>
  </si>
  <si>
    <t>Cuotas De Administracion  Enero /20 &gt; Und. *      1301</t>
  </si>
  <si>
    <t>Cuotas De Administracion  Enero /20 &gt; Und. *      1302</t>
  </si>
  <si>
    <t>Cuotas De Administracion  Enero /20 &gt; Und. *      1401</t>
  </si>
  <si>
    <t>Cuotas De Administracion  Enero /20 &gt; Und. *      1402</t>
  </si>
  <si>
    <t>Cuotas De Administracion  Enero /20 &gt; Und. *      1501</t>
  </si>
  <si>
    <t>Cuotas De Administracion  Enero /20 &gt; Und. *      1502</t>
  </si>
  <si>
    <t>Cuotas De Administracion  Enero /20 &gt; Und. *      2101</t>
  </si>
  <si>
    <t>Cuotas De Administracion  Enero /20 &gt; Und. *      2102</t>
  </si>
  <si>
    <t>Cuotas De Administracion  Enero /20 &gt; Und. *      2201</t>
  </si>
  <si>
    <t>Cuotas De Administracion  Enero /20 &gt; Und. *      2202</t>
  </si>
  <si>
    <t>Cuotas De Administracion  Enero /20 &gt; Und. *      2301</t>
  </si>
  <si>
    <t>Cuotas De Administracion  Enero /20 &gt; Und. *      2302</t>
  </si>
  <si>
    <t>Cuotas De Administracion  Enero /20 &gt; Und. *      2401</t>
  </si>
  <si>
    <t>Cuotas De Administracion  Enero /20 &gt; Und. *      2402</t>
  </si>
  <si>
    <t>Cuotas De Administracion  Enero /20 &gt; Und. *      2501</t>
  </si>
  <si>
    <t>Cuotas De Administracion  Enero /20 &gt; Und. *      2502</t>
  </si>
  <si>
    <t>Cuotas De Administracion  Enero /20 &gt; Und. *      3101</t>
  </si>
  <si>
    <t>Cuotas De Administracion  Enero /20 &gt; Und. *      3102</t>
  </si>
  <si>
    <t>Cuotas De Administracion  Enero /20 &gt; Und. *      3201</t>
  </si>
  <si>
    <t>Cuotas De Administracion  Enero /20 &gt; Und. *      3202</t>
  </si>
  <si>
    <t>Cuotas De Administracion  Enero /20 &gt; Und. *      3301</t>
  </si>
  <si>
    <t>Cuotas De Administracion  Enero /20 &gt; Und. *      3302</t>
  </si>
  <si>
    <t>Cuotas De Administracion  Enero /20 &gt; Und. *      3401</t>
  </si>
  <si>
    <t>Cuotas De Administracion  Enero /20 &gt; Und. *      3402</t>
  </si>
  <si>
    <t>Cuotas De Administracion  Enero /20 &gt; Und. *      3501</t>
  </si>
  <si>
    <t>Cuotas De Administracion  Enero /20 &gt; Und. *      3502</t>
  </si>
  <si>
    <t>Cuotas De Administracion  Enero /20 &gt; Und. *      4101</t>
  </si>
  <si>
    <t>Cuotas De Administracion  Enero /20 &gt; Und. *      4102</t>
  </si>
  <si>
    <t>Cuotas De Administracion  Enero /20 &gt; Und. *      4201</t>
  </si>
  <si>
    <t>Cuotas De Administracion  Enero /20 &gt; Und. *      4202</t>
  </si>
  <si>
    <t>Cuotas De Administracion  Enero /20 &gt; Und. *      4301</t>
  </si>
  <si>
    <t>Cuotas De Administracion  Enero /20 &gt; Und. *      4302</t>
  </si>
  <si>
    <t>Cuotas De Administracion  Enero /20 &gt; Und. *      4401</t>
  </si>
  <si>
    <t>Cuotas De Administracion  Enero /20 &gt; Und. *      4402</t>
  </si>
  <si>
    <t>Cuotas De Administracion  Enero /20 &gt; Und. *      4501</t>
  </si>
  <si>
    <t>Cuotas De Administracion  Enero /20 &gt; Und. *      4502</t>
  </si>
  <si>
    <t>Cuotas De Administracion  Enero /20 &gt; Und. *      5101</t>
  </si>
  <si>
    <t>Cuotas De Administracion  Enero /20 &gt; Und. *      5102</t>
  </si>
  <si>
    <t>Cuotas De Administracion  Enero /20 &gt; Und. *      5201</t>
  </si>
  <si>
    <t>Cuotas De Administracion  Enero /20 &gt; Und. *      5202</t>
  </si>
  <si>
    <t>Cuotas De Administracion  Enero /20 &gt; Und. *      5301</t>
  </si>
  <si>
    <t>Cuotas De Administracion  Enero /20 &gt; Und. *      5302</t>
  </si>
  <si>
    <t>Cuotas De Administracion  Enero /20 &gt; Und. *      5401</t>
  </si>
  <si>
    <t>Cuotas De Administracion  Enero /20 &gt; Und. *      5402</t>
  </si>
  <si>
    <t>Cuotas De Administracion  Enero /20 &gt; Und. *      5501</t>
  </si>
  <si>
    <t>Cuotas De Administracion  Enero /20 &gt; Und. *      5502</t>
  </si>
  <si>
    <t>Cuotas De Administracion  Enero /20 &gt; Und. *      6101</t>
  </si>
  <si>
    <t>Cuotas De Administracion  Enero /20 &gt; Und. *      6102</t>
  </si>
  <si>
    <t>Cuotas De Administracion  Enero /20 &gt; Und. *      6201</t>
  </si>
  <si>
    <t>Cuotas De Administracion  Enero /20 &gt; Und. *      6202</t>
  </si>
  <si>
    <t>Cuotas De Administracion  Enero /20 &gt; Und. *      6301</t>
  </si>
  <si>
    <t>Cuotas De Administracion  Enero /20 &gt; Und. *      6302</t>
  </si>
  <si>
    <t>Cuotas De Administracion  Enero /20 &gt; Und. *      6401</t>
  </si>
  <si>
    <t>Cuotas De Administracion  Enero /20 &gt; Und. *      6402</t>
  </si>
  <si>
    <t>Cuotas De Administracion  Enero /20 &gt; Und. *      6501</t>
  </si>
  <si>
    <t>Cuotas De Administracion  Enero /20 &gt; Und. *      6502</t>
  </si>
  <si>
    <t>Cuotas De Administracion  Enero /20 &gt; Und. *      7101</t>
  </si>
  <si>
    <t>Cuotas De Administracion  Enero /20 &gt; Und. *      7102</t>
  </si>
  <si>
    <t>Cuotas De Administracion  Enero /20 &gt; Und. *      7201</t>
  </si>
  <si>
    <t>Cuotas De Administracion  Enero /20 &gt; Und. *      7202</t>
  </si>
  <si>
    <t>Cuotas De Administracion  Enero /20 &gt; Und. *      7301</t>
  </si>
  <si>
    <t>Cuotas De Administracion  Enero /20 &gt; Und. *      7302</t>
  </si>
  <si>
    <t>Cuotas De Administracion  Enero /20 &gt; Und. *      7401</t>
  </si>
  <si>
    <t>Cuotas De Administracion  Enero /20 &gt; Und. *      7402</t>
  </si>
  <si>
    <t>Cuotas De Administracion  Enero /20 &gt; Und. *      7501</t>
  </si>
  <si>
    <t>Cuotas De Administracion  Enero /20 &gt; Und. *      7502</t>
  </si>
  <si>
    <t>Cuotas De Administracion  Enero /20 &gt; Und. *      8101</t>
  </si>
  <si>
    <t>Cuotas De Administracion  Enero /20 &gt; Und. *      8102</t>
  </si>
  <si>
    <t>Cuotas De Administracion  Enero /20 &gt; Und. *      8201</t>
  </si>
  <si>
    <t>Cuotas De Administracion  Enero /20 &gt; Und. *      8202</t>
  </si>
  <si>
    <t>Cuotas De Administracion  Enero /20 &gt; Und. *      8301</t>
  </si>
  <si>
    <t>Cuotas De Administracion  Enero /20 &gt; Und. *      8302</t>
  </si>
  <si>
    <t>Cuotas De Administracion  Enero /20 &gt; Und. *      8401</t>
  </si>
  <si>
    <t>Cuotas De Administracion  Enero /20 &gt; Und. *      8402</t>
  </si>
  <si>
    <t>Cuotas De Administracion  Enero /20 &gt; Und. *      8501</t>
  </si>
  <si>
    <t>Cuotas De Administracion  Enero /20 &gt; Und. *      8502</t>
  </si>
  <si>
    <t>Cuotas De Administracion  Febrero /20 &gt; Und. *      1101</t>
  </si>
  <si>
    <t>Cuotas De Administracion  Febrero /20 &gt; Und. *      1102</t>
  </si>
  <si>
    <t>Cuotas De Administracion  Febrero /20 &gt; Und. *      1201</t>
  </si>
  <si>
    <t>Cuotas De Administracion  Febrero /20 &gt; Und. *      1202</t>
  </si>
  <si>
    <t>Cuotas De Administracion  Febrero /20 &gt; Und. *      1301</t>
  </si>
  <si>
    <t>Cuotas De Administracion  Febrero /20 &gt; Und. *      1302</t>
  </si>
  <si>
    <t>Cuotas De Administracion  Febrero /20 &gt; Und. *      1401</t>
  </si>
  <si>
    <t>Cuotas De Administracion  Febrero /20 &gt; Und. *      1402</t>
  </si>
  <si>
    <t>Cuotas De Administracion  Febrero /20 &gt; Und. *      1501</t>
  </si>
  <si>
    <t>Cuotas De Administracion  Febrero /20 &gt; Und. *      1502</t>
  </si>
  <si>
    <t>Cuotas De Administracion  Febrero /20 &gt; Und. *      2101</t>
  </si>
  <si>
    <t>Cuotas De Administracion  Febrero /20 &gt; Und. *      2102</t>
  </si>
  <si>
    <t>Cuotas De Administracion  Febrero /20 &gt; Und. *      2201</t>
  </si>
  <si>
    <t>Cuotas De Administracion  Febrero /20 &gt; Und. *      2202</t>
  </si>
  <si>
    <t>Cuotas De Administracion  Febrero /20 &gt; Und. *      2301</t>
  </si>
  <si>
    <t>Cuotas De Administracion  Febrero /20 &gt; Und. *      2302</t>
  </si>
  <si>
    <t>Cuotas De Administracion  Febrero /20 &gt; Und. *      2401</t>
  </si>
  <si>
    <t>Cuotas De Administracion  Febrero /20 &gt; Und. *      2402</t>
  </si>
  <si>
    <t>Cuotas De Administracion  Febrero /20 &gt; Und. *      2501</t>
  </si>
  <si>
    <t>Cuotas De Administracion  Febrero /20 &gt; Und. *      2502</t>
  </si>
  <si>
    <t>Cuotas De Administracion  Febrero /20 &gt; Und. *      3101</t>
  </si>
  <si>
    <t>Cuotas De Administracion  Febrero /20 &gt; Und. *      3102</t>
  </si>
  <si>
    <t>Cuotas De Administracion  Febrero /20 &gt; Und. *      3201</t>
  </si>
  <si>
    <t>Cuotas De Administracion  Febrero /20 &gt; Und. *      3202</t>
  </si>
  <si>
    <t>Cuotas De Administracion  Febrero /20 &gt; Und. *      3301</t>
  </si>
  <si>
    <t>Cuotas De Administracion  Febrero /20 &gt; Und. *      3302</t>
  </si>
  <si>
    <t>Cuotas De Administracion  Febrero /20 &gt; Und. *      3401</t>
  </si>
  <si>
    <t>Cuotas De Administracion  Febrero /20 &gt; Und. *      3402</t>
  </si>
  <si>
    <t>Cuotas De Administracion  Febrero /20 &gt; Und. *      3501</t>
  </si>
  <si>
    <t>Cuotas De Administracion  Febrero /20 &gt; Und. *      3502</t>
  </si>
  <si>
    <t>Cuotas De Administracion  Febrero /20 &gt; Und. *      4101</t>
  </si>
  <si>
    <t>Cuotas De Administracion  Febrero /20 &gt; Und. *      4102</t>
  </si>
  <si>
    <t>Cuotas De Administracion  Febrero /20 &gt; Und. *      4201</t>
  </si>
  <si>
    <t>Cuotas De Administracion  Febrero /20 &gt; Und. *      4202</t>
  </si>
  <si>
    <t>Cuotas De Administracion  Febrero /20 &gt; Und. *      4301</t>
  </si>
  <si>
    <t>Cuotas De Administracion  Febrero /20 &gt; Und. *      4302</t>
  </si>
  <si>
    <t>Cuotas De Administracion  Febrero /20 &gt; Und. *      4401</t>
  </si>
  <si>
    <t>Cuotas De Administracion  Febrero /20 &gt; Und. *      4402</t>
  </si>
  <si>
    <t>Cuotas De Administracion  Febrero /20 &gt; Und. *      4501</t>
  </si>
  <si>
    <t>Cuotas De Administracion  Febrero /20 &gt; Und. *      4502</t>
  </si>
  <si>
    <t>Cuotas De Administracion  Febrero /20 &gt; Und. *      5101</t>
  </si>
  <si>
    <t>Cuotas De Administracion  Febrero /20 &gt; Und. *      5102</t>
  </si>
  <si>
    <t>Cuotas De Administracion  Febrero /20 &gt; Und. *      5201</t>
  </si>
  <si>
    <t>Cuotas De Administracion  Febrero /20 &gt; Und. *      5202</t>
  </si>
  <si>
    <t>Cuotas De Administracion  Febrero /20 &gt; Und. *      5301</t>
  </si>
  <si>
    <t>Cuotas De Administracion  Febrero /20 &gt; Und. *      5302</t>
  </si>
  <si>
    <t>Cuotas De Administracion  Febrero /20 &gt; Und. *      5401</t>
  </si>
  <si>
    <t>Cuotas De Administracion  Febrero /20 &gt; Und. *      5402</t>
  </si>
  <si>
    <t>Cuotas De Administracion  Febrero /20 &gt; Und. *      5501</t>
  </si>
  <si>
    <t>Cuotas De Administracion  Febrero /20 &gt; Und. *      5502</t>
  </si>
  <si>
    <t>Cuotas De Administracion  Febrero /20 &gt; Und. *      6101</t>
  </si>
  <si>
    <t>Cuotas De Administracion  Febrero /20 &gt; Und. *      6102</t>
  </si>
  <si>
    <t>Cuotas De Administracion  Febrero /20 &gt; Und. *      6201</t>
  </si>
  <si>
    <t>Cuotas De Administracion  Febrero /20 &gt; Und. *      6202</t>
  </si>
  <si>
    <t>Cuotas De Administracion  Febrero /20 &gt; Und. *      6301</t>
  </si>
  <si>
    <t>Cuotas De Administracion  Febrero /20 &gt; Und. *      6302</t>
  </si>
  <si>
    <t>Cuotas De Administracion  Febrero /20 &gt; Und. *      6401</t>
  </si>
  <si>
    <t>Cuotas De Administracion  Febrero /20 &gt; Und. *      6402</t>
  </si>
  <si>
    <t>Cuotas De Administracion  Febrero /20 &gt; Und. *      6501</t>
  </si>
  <si>
    <t>Cuotas De Administracion  Febrero /20 &gt; Und. *      6502</t>
  </si>
  <si>
    <t>Cuotas De Administracion  Febrero /20 &gt; Und. *      7101</t>
  </si>
  <si>
    <t>Cuotas De Administracion  Febrero /20 &gt; Und. *      7102</t>
  </si>
  <si>
    <t>Cuotas De Administracion  Febrero /20 &gt; Und. *      7201</t>
  </si>
  <si>
    <t>Cuotas De Administracion  Febrero /20 &gt; Und. *      7202</t>
  </si>
  <si>
    <t>Cuotas De Administracion  Febrero /20 &gt; Und. *      7301</t>
  </si>
  <si>
    <t>Cuotas De Administracion  Febrero /20 &gt; Und. *      7302</t>
  </si>
  <si>
    <t>Cuotas De Administracion  Febrero /20 &gt; Und. *      7401</t>
  </si>
  <si>
    <t>Cuotas De Administracion  Febrero /20 &gt; Und. *      7402</t>
  </si>
  <si>
    <t>Cuotas De Administracion  Febrero /20 &gt; Und. *      7501</t>
  </si>
  <si>
    <t>Cuotas De Administracion  Febrero /20 &gt; Und. *      7502</t>
  </si>
  <si>
    <t>Cuotas De Administracion  Febrero /20 &gt; Und. *      8101</t>
  </si>
  <si>
    <t>Cuotas De Administracion  Febrero /20 &gt; Und. *      8102</t>
  </si>
  <si>
    <t>Cuotas De Administracion  Febrero /20 &gt; Und. *      8201</t>
  </si>
  <si>
    <t>Cuotas De Administracion  Febrero /20 &gt; Und. *      8202</t>
  </si>
  <si>
    <t>Cuotas De Administracion  Febrero /20 &gt; Und. *      8301</t>
  </si>
  <si>
    <t>Cuotas De Administracion  Febrero /20 &gt; Und. *      8302</t>
  </si>
  <si>
    <t>Cuotas De Administracion  Febrero /20 &gt; Und. *      8401</t>
  </si>
  <si>
    <t>Cuotas De Administracion  Febrero /20 &gt; Und. *      8402</t>
  </si>
  <si>
    <t>Cuotas De Administracion  Febrero /20 &gt; Und. *      8501</t>
  </si>
  <si>
    <t>Cuotas De Administracion  Febrero /20 &gt; Und. *      8502</t>
  </si>
  <si>
    <t>Cuotas De Administracion  Marzo /20 &gt; Und. *      1101</t>
  </si>
  <si>
    <t>Cuotas De Administracion  Marzo /20 &gt; Und. *      1102</t>
  </si>
  <si>
    <t>Cuotas De Administracion  Marzo /20 &gt; Und. *      1201</t>
  </si>
  <si>
    <t>Cuotas De Administracion  Marzo /20 &gt; Und. *      1202</t>
  </si>
  <si>
    <t>Cuotas De Administracion  Marzo /20 &gt; Und. *      1301</t>
  </si>
  <si>
    <t>Cuotas De Administracion  Marzo /20 &gt; Und. *      1302</t>
  </si>
  <si>
    <t>Cuotas De Administracion  Marzo /20 &gt; Und. *      1401</t>
  </si>
  <si>
    <t>Cuotas De Administracion  Marzo /20 &gt; Und. *      1402</t>
  </si>
  <si>
    <t>Cuotas De Administracion  Marzo /20 &gt; Und. *      1501</t>
  </si>
  <si>
    <t>Cuotas De Administracion  Marzo /20 &gt; Und. *      1502</t>
  </si>
  <si>
    <t>Cuotas De Administracion  Marzo /20 &gt; Und. *      2101</t>
  </si>
  <si>
    <t>Cuotas De Administracion  Marzo /20 &gt; Und. *      2102</t>
  </si>
  <si>
    <t>Cuotas De Administracion  Marzo /20 &gt; Und. *      2201</t>
  </si>
  <si>
    <t>Cuotas De Administracion  Marzo /20 &gt; Und. *      2202</t>
  </si>
  <si>
    <t>Cuotas De Administracion  Marzo /20 &gt; Und. *      2301</t>
  </si>
  <si>
    <t>Cuotas De Administracion  Marzo /20 &gt; Und. *      2302</t>
  </si>
  <si>
    <t>Cuotas De Administracion  Marzo /20 &gt; Und. *      2401</t>
  </si>
  <si>
    <t>Cuotas De Administracion  Marzo /20 &gt; Und. *      2402</t>
  </si>
  <si>
    <t>Cuotas De Administracion  Marzo /20 &gt; Und. *      2501</t>
  </si>
  <si>
    <t>Cuotas De Administracion  Marzo /20 &gt; Und. *      2502</t>
  </si>
  <si>
    <t>Cuotas De Administracion  Marzo /20 &gt; Und. *      3101</t>
  </si>
  <si>
    <t>Cuotas De Administracion  Marzo /20 &gt; Und. *      3102</t>
  </si>
  <si>
    <t>Cuotas De Administracion  Marzo /20 &gt; Und. *      3201</t>
  </si>
  <si>
    <t>Cuotas De Administracion  Marzo /20 &gt; Und. *      3202</t>
  </si>
  <si>
    <t>Cuotas De Administracion  Marzo /20 &gt; Und. *      3301</t>
  </si>
  <si>
    <t>Cuotas De Administracion  Marzo /20 &gt; Und. *      3302</t>
  </si>
  <si>
    <t>Cuotas De Administracion  Marzo /20 &gt; Und. *      3401</t>
  </si>
  <si>
    <t>Cuotas De Administracion  Marzo /20 &gt; Und. *      3402</t>
  </si>
  <si>
    <t>Cuotas De Administracion  Marzo /20 &gt; Und. *      3501</t>
  </si>
  <si>
    <t>Cuotas De Administracion  Marzo /20 &gt; Und. *      3502</t>
  </si>
  <si>
    <t>Cuotas De Administracion  Marzo /20 &gt; Und. *      4101</t>
  </si>
  <si>
    <t>Cuotas De Administracion  Marzo /20 &gt; Und. *      4102</t>
  </si>
  <si>
    <t>Cuotas De Administracion  Marzo /20 &gt; Und. *      4201</t>
  </si>
  <si>
    <t>Cuotas De Administracion  Marzo /20 &gt; Und. *      4202</t>
  </si>
  <si>
    <t>Cuotas De Administracion  Marzo /20 &gt; Und. *      4301</t>
  </si>
  <si>
    <t>Cuotas De Administracion  Marzo /20 &gt; Und. *      4302</t>
  </si>
  <si>
    <t>Cuotas De Administracion  Marzo /20 &gt; Und. *      4401</t>
  </si>
  <si>
    <t>Cuotas De Administracion  Marzo /20 &gt; Und. *      4402</t>
  </si>
  <si>
    <t>Cuotas De Administracion  Marzo /20 &gt; Und. *      4501</t>
  </si>
  <si>
    <t>Cuotas De Administracion  Marzo /20 &gt; Und. *      4502</t>
  </si>
  <si>
    <t>Cuotas De Administracion  Marzo /20 &gt; Und. *      5101</t>
  </si>
  <si>
    <t>Cuotas De Administracion  Marzo /20 &gt; Und. *      5102</t>
  </si>
  <si>
    <t>Cuotas De Administracion  Marzo /20 &gt; Und. *      5201</t>
  </si>
  <si>
    <t>Cuotas De Administracion  Marzo /20 &gt; Und. *      5202</t>
  </si>
  <si>
    <t>Cuotas De Administracion  Marzo /20 &gt; Und. *      5301</t>
  </si>
  <si>
    <t>Cuotas De Administracion  Marzo /20 &gt; Und. *      5302</t>
  </si>
  <si>
    <t>Cuotas De Administracion  Marzo /20 &gt; Und. *      5401</t>
  </si>
  <si>
    <t>Cuotas De Administracion  Marzo /20 &gt; Und. *      5402</t>
  </si>
  <si>
    <t>Cuotas De Administracion  Marzo /20 &gt; Und. *      5501</t>
  </si>
  <si>
    <t>Cuotas De Administracion  Marzo /20 &gt; Und. *      5502</t>
  </si>
  <si>
    <t>Cuotas De Administracion  Marzo /20 &gt; Und. *      6101</t>
  </si>
  <si>
    <t>Cuotas De Administracion  Marzo /20 &gt; Und. *      6102</t>
  </si>
  <si>
    <t>Cuotas De Administracion  Marzo /20 &gt; Und. *      6201</t>
  </si>
  <si>
    <t>Cuotas De Administracion  Marzo /20 &gt; Und. *      6202</t>
  </si>
  <si>
    <t>Cuotas De Administracion  Marzo /20 &gt; Und. *      6301</t>
  </si>
  <si>
    <t>Cuotas De Administracion  Marzo /20 &gt; Und. *      6302</t>
  </si>
  <si>
    <t>Cuotas De Administracion  Marzo /20 &gt; Und. *      6401</t>
  </si>
  <si>
    <t>Cuotas De Administracion  Marzo /20 &gt; Und. *      6402</t>
  </si>
  <si>
    <t>Cuotas De Administracion  Marzo /20 &gt; Und. *      6501</t>
  </si>
  <si>
    <t>Cuotas De Administracion  Marzo /20 &gt; Und. *      6502</t>
  </si>
  <si>
    <t>Cuotas De Administracion  Marzo /20 &gt; Und. *      7101</t>
  </si>
  <si>
    <t>Cuotas De Administracion  Marzo /20 &gt; Und. *      7102</t>
  </si>
  <si>
    <t>Cuotas De Administracion  Marzo /20 &gt; Und. *      7201</t>
  </si>
  <si>
    <t>Cuotas De Administracion  Marzo /20 &gt; Und. *      7202</t>
  </si>
  <si>
    <t>Cuotas De Administracion  Marzo /20 &gt; Und. *      7301</t>
  </si>
  <si>
    <t>Cuotas De Administracion  Marzo /20 &gt; Und. *      7302</t>
  </si>
  <si>
    <t>Cuotas De Administracion  Marzo /20 &gt; Und. *      7401</t>
  </si>
  <si>
    <t>Cuotas De Administracion  Marzo /20 &gt; Und. *      7402</t>
  </si>
  <si>
    <t>Cuotas De Administracion  Marzo /20 &gt; Und. *      7501</t>
  </si>
  <si>
    <t>Cuotas De Administracion  Marzo /20 &gt; Und. *      7502</t>
  </si>
  <si>
    <t>Cuotas De Administracion  Marzo /20 &gt; Und. *      8101</t>
  </si>
  <si>
    <t>Cuotas De Administracion  Marzo /20 &gt; Und. *      8102</t>
  </si>
  <si>
    <t>Cuotas De Administracion  Marzo /20 &gt; Und. *      8201</t>
  </si>
  <si>
    <t>Cuotas De Administracion  Marzo /20 &gt; Und. *      8202</t>
  </si>
  <si>
    <t>Cuotas De Administracion  Marzo /20 &gt; Und. *      8301</t>
  </si>
  <si>
    <t>Cuotas De Administracion  Marzo /20 &gt; Und. *      8302</t>
  </si>
  <si>
    <t>Cuotas De Administracion  Marzo /20 &gt; Und. *      8401</t>
  </si>
  <si>
    <t>Cuotas De Administracion  Marzo /20 &gt; Und. *      8402</t>
  </si>
  <si>
    <t>Cuotas De Administracion  Marzo /20 &gt; Und. *      8501</t>
  </si>
  <si>
    <t>Cuotas De Administracion  Marzo /20 &gt; Und. *      8502</t>
  </si>
  <si>
    <t>Cuotas De Administracion  Abril /20 &gt; Und. *      1101</t>
  </si>
  <si>
    <t>Cuotas De Administracion  Abril /20 &gt; Und. *      1102</t>
  </si>
  <si>
    <t>Cuotas De Administracion  Abril /20 &gt; Und. *      1201</t>
  </si>
  <si>
    <t>Cuotas De Administracion  Abril /20 &gt; Und. *      1202</t>
  </si>
  <si>
    <t>Cuotas De Administracion  Abril /20 &gt; Und. *      1301</t>
  </si>
  <si>
    <t>Cuotas De Administracion  Abril /20 &gt; Und. *      1302</t>
  </si>
  <si>
    <t>Cuotas De Administracion  Abril /20 &gt; Und. *      1401</t>
  </si>
  <si>
    <t>Cuotas De Administracion  Abril /20 &gt; Und. *      1402</t>
  </si>
  <si>
    <t>Cuotas De Administracion  Abril /20 &gt; Und. *      1501</t>
  </si>
  <si>
    <t>Cuotas De Administracion  Abril /20 &gt; Und. *      1502</t>
  </si>
  <si>
    <t>Cuotas De Administracion  Abril /20 &gt; Und. *      2101</t>
  </si>
  <si>
    <t>Cuotas De Administracion  Abril /20 &gt; Und. *      2102</t>
  </si>
  <si>
    <t>Cuotas De Administracion  Abril /20 &gt; Und. *      2201</t>
  </si>
  <si>
    <t>Cuotas De Administracion  Abril /20 &gt; Und. *      2202</t>
  </si>
  <si>
    <t>Cuotas De Administracion  Abril /20 &gt; Und. *      2301</t>
  </si>
  <si>
    <t>Cuotas De Administracion  Abril /20 &gt; Und. *      2302</t>
  </si>
  <si>
    <t>Cuotas De Administracion  Abril /20 &gt; Und. *      2401</t>
  </si>
  <si>
    <t>Cuotas De Administracion  Abril /20 &gt; Und. *      2402</t>
  </si>
  <si>
    <t>Cuotas De Administracion  Abril /20 &gt; Und. *      2501</t>
  </si>
  <si>
    <t>Cuotas De Administracion  Abril /20 &gt; Und. *      2502</t>
  </si>
  <si>
    <t>Cuotas De Administracion  Abril /20 &gt; Und. *      3101</t>
  </si>
  <si>
    <t>Cuotas De Administracion  Abril /20 &gt; Und. *      3102</t>
  </si>
  <si>
    <t>Cuotas De Administracion  Abril /20 &gt; Und. *      3201</t>
  </si>
  <si>
    <t>Cuotas De Administracion  Abril /20 &gt; Und. *      3202</t>
  </si>
  <si>
    <t>Cuotas De Administracion  Abril /20 &gt; Und. *      3301</t>
  </si>
  <si>
    <t>Cuotas De Administracion  Abril /20 &gt; Und. *      3302</t>
  </si>
  <si>
    <t>Cuotas De Administracion  Abril /20 &gt; Und. *      3401</t>
  </si>
  <si>
    <t>Cuotas De Administracion  Abril /20 &gt; Und. *      3402</t>
  </si>
  <si>
    <t>Cuotas De Administracion  Abril /20 &gt; Und. *      3501</t>
  </si>
  <si>
    <t>Cuotas De Administracion  Abril /20 &gt; Und. *      3502</t>
  </si>
  <si>
    <t>Cuotas De Administracion  Abril /20 &gt; Und. *      4101</t>
  </si>
  <si>
    <t>Cuotas De Administracion  Abril /20 &gt; Und. *      4102</t>
  </si>
  <si>
    <t>Cuotas De Administracion  Abril /20 &gt; Und. *      4201</t>
  </si>
  <si>
    <t>Cuotas De Administracion  Abril /20 &gt; Und. *      4202</t>
  </si>
  <si>
    <t>Cuotas De Administracion  Abril /20 &gt; Und. *      4301</t>
  </si>
  <si>
    <t>Cuotas De Administracion  Abril /20 &gt; Und. *      4302</t>
  </si>
  <si>
    <t>Cuotas De Administracion  Abril /20 &gt; Und. *      4401</t>
  </si>
  <si>
    <t>Cuotas De Administracion  Abril /20 &gt; Und. *      4402</t>
  </si>
  <si>
    <t>Cuotas De Administracion  Abril /20 &gt; Und. *      4501</t>
  </si>
  <si>
    <t>Cuotas De Administracion  Abril /20 &gt; Und. *      4502</t>
  </si>
  <si>
    <t>Cuotas De Administracion  Abril /20 &gt; Und. *      5101</t>
  </si>
  <si>
    <t>Cuotas De Administracion  Abril /20 &gt; Und. *      5102</t>
  </si>
  <si>
    <t>Cuotas De Administracion  Abril /20 &gt; Und. *      5201</t>
  </si>
  <si>
    <t>Cuotas De Administracion  Abril /20 &gt; Und. *      5202</t>
  </si>
  <si>
    <t>Cuotas De Administracion  Abril /20 &gt; Und. *      5301</t>
  </si>
  <si>
    <t>Cuotas De Administracion  Abril /20 &gt; Und. *      5302</t>
  </si>
  <si>
    <t>Cuotas De Administracion  Abril /20 &gt; Und. *      5401</t>
  </si>
  <si>
    <t>Cuotas De Administracion  Abril /20 &gt; Und. *      5402</t>
  </si>
  <si>
    <t>Cuotas De Administracion  Abril /20 &gt; Und. *      5501</t>
  </si>
  <si>
    <t>Cuotas De Administracion  Abril /20 &gt; Und. *      5502</t>
  </si>
  <si>
    <t>Cuotas De Administracion  Abril /20 &gt; Und. *      6101</t>
  </si>
  <si>
    <t>Cuotas De Administracion  Abril /20 &gt; Und. *      6102</t>
  </si>
  <si>
    <t>Cuotas De Administracion  Abril /20 &gt; Und. *      6201</t>
  </si>
  <si>
    <t>Cuotas De Administracion  Abril /20 &gt; Und. *      6202</t>
  </si>
  <si>
    <t>Cuotas De Administracion  Abril /20 &gt; Und. *      6301</t>
  </si>
  <si>
    <t>Cuotas De Administracion  Abril /20 &gt; Und. *      6302</t>
  </si>
  <si>
    <t>Cuotas De Administracion  Abril /20 &gt; Und. *      6401</t>
  </si>
  <si>
    <t>Cuotas De Administracion  Abril /20 &gt; Und. *      6402</t>
  </si>
  <si>
    <t>Cuotas De Administracion  Abril /20 &gt; Und. *      6501</t>
  </si>
  <si>
    <t>Cuotas De Administracion  Abril /20 &gt; Und. *      6502</t>
  </si>
  <si>
    <t>Cuotas De Administracion  Abril /20 &gt; Und. *      7101</t>
  </si>
  <si>
    <t>Cuotas De Administracion  Abril /20 &gt; Und. *      7102</t>
  </si>
  <si>
    <t>Cuotas De Administracion  Abril /20 &gt; Und. *      7201</t>
  </si>
  <si>
    <t>Cuotas De Administracion  Abril /20 &gt; Und. *      7202</t>
  </si>
  <si>
    <t>Cuotas De Administracion  Abril /20 &gt; Und. *      7301</t>
  </si>
  <si>
    <t>Cuotas De Administracion  Abril /20 &gt; Und. *      7302</t>
  </si>
  <si>
    <t>Cuotas De Administracion  Abril /20 &gt; Und. *      7401</t>
  </si>
  <si>
    <t>Cuotas De Administracion  Abril /20 &gt; Und. *      7402</t>
  </si>
  <si>
    <t>Cuotas De Administracion  Abril /20 &gt; Und. *      7501</t>
  </si>
  <si>
    <t>Cuotas De Administracion  Abril /20 &gt; Und. *      7502</t>
  </si>
  <si>
    <t>Cuotas De Administracion  Abril /20 &gt; Und. *      8101</t>
  </si>
  <si>
    <t>Cuotas De Administracion  Abril /20 &gt; Und. *      8102</t>
  </si>
  <si>
    <t>Cuotas De Administracion  Abril /20 &gt; Und. *      8201</t>
  </si>
  <si>
    <t>Cuotas De Administracion  Abril /20 &gt; Und. *      8202</t>
  </si>
  <si>
    <t>Cuotas De Administracion  Abril /20 &gt; Und. *      8301</t>
  </si>
  <si>
    <t>Cuotas De Administracion  Abril /20 &gt; Und. *      8302</t>
  </si>
  <si>
    <t>Cuotas De Administracion  Abril /20 &gt; Und. *      8401</t>
  </si>
  <si>
    <t>Cuotas De Administracion  Abril /20 &gt; Und. *      8402</t>
  </si>
  <si>
    <t>Cuotas De Administracion  Abril /20 &gt; Und. *      8501</t>
  </si>
  <si>
    <t>Cuotas De Administracion  Abril /20 &gt; Und. *      8502</t>
  </si>
  <si>
    <t>Cuotas De Administracion  Mayo /20 &gt; Und. *      1101</t>
  </si>
  <si>
    <t>Cuotas De Administracion  Mayo /20 &gt; Und. *      1102</t>
  </si>
  <si>
    <t>Cuotas De Administracion  Mayo /20 &gt; Und. *      1201</t>
  </si>
  <si>
    <t>Cuotas De Administracion  Mayo /20 &gt; Und. *      1202</t>
  </si>
  <si>
    <t>Cuotas De Administracion  Mayo /20 &gt; Und. *      1301</t>
  </si>
  <si>
    <t>Cuotas De Administracion  Mayo /20 &gt; Und. *      1302</t>
  </si>
  <si>
    <t>Cuotas De Administracion  Mayo /20 &gt; Und. *      1401</t>
  </si>
  <si>
    <t>Cuotas De Administracion  Mayo /20 &gt; Und. *      1402</t>
  </si>
  <si>
    <t>Cuotas De Administracion  Mayo /20 &gt; Und. *      1501</t>
  </si>
  <si>
    <t>Cuotas De Administracion  Mayo /20 &gt; Und. *      1502</t>
  </si>
  <si>
    <t>Cuotas De Administracion  Mayo /20 &gt; Und. *      2101</t>
  </si>
  <si>
    <t>Cuotas De Administracion  Mayo /20 &gt; Und. *      2102</t>
  </si>
  <si>
    <t>Cuotas De Administracion  Mayo /20 &gt; Und. *      2201</t>
  </si>
  <si>
    <t>Cuotas De Administracion  Mayo /20 &gt; Und. *      2202</t>
  </si>
  <si>
    <t>Cuotas De Administracion  Mayo /20 &gt; Und. *      2301</t>
  </si>
  <si>
    <t>Cuotas De Administracion  Mayo /20 &gt; Und. *      2302</t>
  </si>
  <si>
    <t>Cuotas De Administracion  Mayo /20 &gt; Und. *      2401</t>
  </si>
  <si>
    <t>Cuotas De Administracion  Mayo /20 &gt; Und. *      2402</t>
  </si>
  <si>
    <t>Cuotas De Administracion  Mayo /20 &gt; Und. *      2501</t>
  </si>
  <si>
    <t>Cuotas De Administracion  Mayo /20 &gt; Und. *      2502</t>
  </si>
  <si>
    <t>Cuotas De Administracion  Mayo /20 &gt; Und. *      3101</t>
  </si>
  <si>
    <t>Cuotas De Administracion  Mayo /20 &gt; Und. *      3102</t>
  </si>
  <si>
    <t>Cuotas De Administracion  Mayo /20 &gt; Und. *      3201</t>
  </si>
  <si>
    <t>Cuotas De Administracion  Mayo /20 &gt; Und. *      3202</t>
  </si>
  <si>
    <t>Cuotas De Administracion  Mayo /20 &gt; Und. *      3301</t>
  </si>
  <si>
    <t>Cuotas De Administracion  Mayo /20 &gt; Und. *      3302</t>
  </si>
  <si>
    <t>Cuotas De Administracion  Mayo /20 &gt; Und. *      3401</t>
  </si>
  <si>
    <t>Cuotas De Administracion  Mayo /20 &gt; Und. *      3402</t>
  </si>
  <si>
    <t>Cuotas De Administracion  Mayo /20 &gt; Und. *      3501</t>
  </si>
  <si>
    <t>Cuotas De Administracion  Mayo /20 &gt; Und. *      3502</t>
  </si>
  <si>
    <t>Cuotas De Administracion  Mayo /20 &gt; Und. *      4101</t>
  </si>
  <si>
    <t>Cuotas De Administracion  Mayo /20 &gt; Und. *      4102</t>
  </si>
  <si>
    <t>Cuotas De Administracion  Mayo /20 &gt; Und. *      4201</t>
  </si>
  <si>
    <t>Cuotas De Administracion  Mayo /20 &gt; Und. *      4202</t>
  </si>
  <si>
    <t>Cuotas De Administracion  Mayo /20 &gt; Und. *      4301</t>
  </si>
  <si>
    <t>Cuotas De Administracion  Mayo /20 &gt; Und. *      4302</t>
  </si>
  <si>
    <t>Cuotas De Administracion  Mayo /20 &gt; Und. *      4401</t>
  </si>
  <si>
    <t>Cuotas De Administracion  Mayo /20 &gt; Und. *      4402</t>
  </si>
  <si>
    <t>Cuotas De Administracion  Mayo /20 &gt; Und. *      4501</t>
  </si>
  <si>
    <t>Cuotas De Administracion  Mayo /20 &gt; Und. *      4502</t>
  </si>
  <si>
    <t>Cuotas De Administracion  Mayo /20 &gt; Und. *      5101</t>
  </si>
  <si>
    <t>Cuotas De Administracion  Mayo /20 &gt; Und. *      5102</t>
  </si>
  <si>
    <t>Cuotas De Administracion  Mayo /20 &gt; Und. *      5201</t>
  </si>
  <si>
    <t>Cuotas De Administracion  Mayo /20 &gt; Und. *      5202</t>
  </si>
  <si>
    <t>Cuotas De Administracion  Mayo /20 &gt; Und. *      5301</t>
  </si>
  <si>
    <t>Cuotas De Administracion  Mayo /20 &gt; Und. *      5302</t>
  </si>
  <si>
    <t>Cuotas De Administracion  Mayo /20 &gt; Und. *      5401</t>
  </si>
  <si>
    <t>Cuotas De Administracion  Mayo /20 &gt; Und. *      5402</t>
  </si>
  <si>
    <t>Cuotas De Administracion  Mayo /20 &gt; Und. *      5501</t>
  </si>
  <si>
    <t>Cuotas De Administracion  Mayo /20 &gt; Und. *      5502</t>
  </si>
  <si>
    <t>Cuotas De Administracion  Mayo /20 &gt; Und. *      6101</t>
  </si>
  <si>
    <t>Cuotas De Administracion  Mayo /20 &gt; Und. *      6102</t>
  </si>
  <si>
    <t>Cuotas De Administracion  Mayo /20 &gt; Und. *      6201</t>
  </si>
  <si>
    <t>Cuotas De Administracion  Mayo /20 &gt; Und. *      6202</t>
  </si>
  <si>
    <t>Cuotas De Administracion  Mayo /20 &gt; Und. *      6301</t>
  </si>
  <si>
    <t>Cuotas De Administracion  Mayo /20 &gt; Und. *      6302</t>
  </si>
  <si>
    <t>Cuotas De Administracion  Mayo /20 &gt; Und. *      6401</t>
  </si>
  <si>
    <t>Cuotas De Administracion  Mayo /20 &gt; Und. *      6402</t>
  </si>
  <si>
    <t>Cuotas De Administracion  Mayo /20 &gt; Und. *      6501</t>
  </si>
  <si>
    <t>Cuotas De Administracion  Mayo /20 &gt; Und. *      6502</t>
  </si>
  <si>
    <t>Cuotas De Administracion  Mayo /20 &gt; Und. *      7101</t>
  </si>
  <si>
    <t>Cuotas De Administracion  Mayo /20 &gt; Und. *      7102</t>
  </si>
  <si>
    <t>Cuotas De Administracion  Mayo /20 &gt; Und. *      7201</t>
  </si>
  <si>
    <t>Cuotas De Administracion  Mayo /20 &gt; Und. *      7202</t>
  </si>
  <si>
    <t>Cuotas De Administracion  Mayo /20 &gt; Und. *      7301</t>
  </si>
  <si>
    <t>Cuotas De Administracion  Mayo /20 &gt; Und. *      7302</t>
  </si>
  <si>
    <t>Cuotas De Administracion  Mayo /20 &gt; Und. *      7401</t>
  </si>
  <si>
    <t>Cuotas De Administracion  Mayo /20 &gt; Und. *      7402</t>
  </si>
  <si>
    <t>Cuotas De Administracion  Mayo /20 &gt; Und. *      7501</t>
  </si>
  <si>
    <t>Cuotas De Administracion  Mayo /20 &gt; Und. *      7502</t>
  </si>
  <si>
    <t>Cuotas De Administracion  Mayo /20 &gt; Und. *      8101</t>
  </si>
  <si>
    <t>Cuotas De Administracion  Mayo /20 &gt; Und. *      8102</t>
  </si>
  <si>
    <t>Cuotas De Administracion  Mayo /20 &gt; Und. *      8201</t>
  </si>
  <si>
    <t>Cuotas De Administracion  Mayo /20 &gt; Und. *      8202</t>
  </si>
  <si>
    <t>Cuotas De Administracion  Mayo /20 &gt; Und. *      8301</t>
  </si>
  <si>
    <t>Cuotas De Administracion  Mayo /20 &gt; Und. *      8302</t>
  </si>
  <si>
    <t>Cuotas De Administracion  Mayo /20 &gt; Und. *      8401</t>
  </si>
  <si>
    <t>Cuotas De Administracion  Mayo /20 &gt; Und. *      8402</t>
  </si>
  <si>
    <t>Cuotas De Administracion  Mayo /20 &gt; Und. *      8501</t>
  </si>
  <si>
    <t>Cuotas De Administracion  Mayo /20 &gt; Und. *      8502</t>
  </si>
  <si>
    <t>Cuotas De Administracion  Junio /20 &gt; Und. *      1101</t>
  </si>
  <si>
    <t>Cuotas De Administracion  Junio /20 &gt; Und. *      1102</t>
  </si>
  <si>
    <t>Cuotas De Administracion  Junio /20 &gt; Und. *      1201</t>
  </si>
  <si>
    <t>Cuotas De Administracion  Junio /20 &gt; Und. *      1202</t>
  </si>
  <si>
    <t>Cuotas De Administracion  Junio /20 &gt; Und. *      1301</t>
  </si>
  <si>
    <t>Cuotas De Administracion  Junio /20 &gt; Und. *      1302</t>
  </si>
  <si>
    <t>Cuotas De Administracion  Junio /20 &gt; Und. *      1401</t>
  </si>
  <si>
    <t>Cuotas De Administracion  Junio /20 &gt; Und. *      1402</t>
  </si>
  <si>
    <t>Cuotas De Administracion  Junio /20 &gt; Und. *      1501</t>
  </si>
  <si>
    <t>Cuotas De Administracion  Junio /20 &gt; Und. *      1502</t>
  </si>
  <si>
    <t>Cuotas De Administracion  Junio /20 &gt; Und. *      2101</t>
  </si>
  <si>
    <t>Cuotas De Administracion  Junio /20 &gt; Und. *      2102</t>
  </si>
  <si>
    <t>Cuotas De Administracion  Junio /20 &gt; Und. *      2201</t>
  </si>
  <si>
    <t>Cuotas De Administracion  Junio /20 &gt; Und. *      2202</t>
  </si>
  <si>
    <t>Cuotas De Administracion  Junio /20 &gt; Und. *      2301</t>
  </si>
  <si>
    <t>Cuotas De Administracion  Junio /20 &gt; Und. *      2302</t>
  </si>
  <si>
    <t>Cuotas De Administracion  Junio /20 &gt; Und. *      2401</t>
  </si>
  <si>
    <t>Cuotas De Administracion  Junio /20 &gt; Und. *      2402</t>
  </si>
  <si>
    <t>Cuotas De Administracion  Junio /20 &gt; Und. *      2501</t>
  </si>
  <si>
    <t>Cuotas De Administracion  Junio /20 &gt; Und. *      2502</t>
  </si>
  <si>
    <t>Cuotas De Administracion  Junio /20 &gt; Und. *      3101</t>
  </si>
  <si>
    <t>Cuotas De Administracion  Junio /20 &gt; Und. *      3102</t>
  </si>
  <si>
    <t>Cuotas De Administracion  Junio /20 &gt; Und. *      3201</t>
  </si>
  <si>
    <t>Cuotas De Administracion  Junio /20 &gt; Und. *      3202</t>
  </si>
  <si>
    <t>Cuotas De Administracion  Junio /20 &gt; Und. *      3301</t>
  </si>
  <si>
    <t>Cuotas De Administracion  Junio /20 &gt; Und. *      3302</t>
  </si>
  <si>
    <t>Cuotas De Administracion  Junio /20 &gt; Und. *      3401</t>
  </si>
  <si>
    <t>Cuotas De Administracion  Junio /20 &gt; Und. *      3402</t>
  </si>
  <si>
    <t>Cuotas De Administracion  Junio /20 &gt; Und. *      3501</t>
  </si>
  <si>
    <t>Cuotas De Administracion  Junio /20 &gt; Und. *      3502</t>
  </si>
  <si>
    <t>Cuotas De Administracion  Junio /20 &gt; Und. *      4101</t>
  </si>
  <si>
    <t>Cuotas De Administracion  Junio /20 &gt; Und. *      4102</t>
  </si>
  <si>
    <t>Cuotas De Administracion  Junio /20 &gt; Und. *      4201</t>
  </si>
  <si>
    <t>Cuotas De Administracion  Junio /20 &gt; Und. *      4202</t>
  </si>
  <si>
    <t>Cuotas De Administracion  Junio /20 &gt; Und. *      4301</t>
  </si>
  <si>
    <t>Cuotas De Administracion  Junio /20 &gt; Und. *      4302</t>
  </si>
  <si>
    <t>Cuotas De Administracion  Junio /20 &gt; Und. *      4401</t>
  </si>
  <si>
    <t>Cuotas De Administracion  Junio /20 &gt; Und. *      4402</t>
  </si>
  <si>
    <t>Cuotas De Administracion  Junio /20 &gt; Und. *      4501</t>
  </si>
  <si>
    <t>Cuotas De Administracion  Junio /20 &gt; Und. *      4502</t>
  </si>
  <si>
    <t>Cuotas De Administracion  Junio /20 &gt; Und. *      5101</t>
  </si>
  <si>
    <t>Cuotas De Administracion  Junio /20 &gt; Und. *      5102</t>
  </si>
  <si>
    <t>Cuotas De Administracion  Junio /20 &gt; Und. *      5201</t>
  </si>
  <si>
    <t>Cuotas De Administracion  Junio /20 &gt; Und. *      5202</t>
  </si>
  <si>
    <t>Cuotas De Administracion  Junio /20 &gt; Und. *      5301</t>
  </si>
  <si>
    <t>Cuotas De Administracion  Junio /20 &gt; Und. *      5302</t>
  </si>
  <si>
    <t>Cuotas De Administracion  Junio /20 &gt; Und. *      5401</t>
  </si>
  <si>
    <t>Cuotas De Administracion  Junio /20 &gt; Und. *      5402</t>
  </si>
  <si>
    <t>Cuotas De Administracion  Junio /20 &gt; Und. *      5501</t>
  </si>
  <si>
    <t>Cuotas De Administracion  Junio /20 &gt; Und. *      5502</t>
  </si>
  <si>
    <t>Cuotas De Administracion  Junio /20 &gt; Und. *      6101</t>
  </si>
  <si>
    <t>Cuotas De Administracion  Junio /20 &gt; Und. *      6102</t>
  </si>
  <si>
    <t>Cuotas De Administracion  Junio /20 &gt; Und. *      6201</t>
  </si>
  <si>
    <t>Cuotas De Administracion  Junio /20 &gt; Und. *      6202</t>
  </si>
  <si>
    <t>Cuotas De Administracion  Junio /20 &gt; Und. *      6301</t>
  </si>
  <si>
    <t>Cuotas De Administracion  Junio /20 &gt; Und. *      6302</t>
  </si>
  <si>
    <t>Cuotas De Administracion  Junio /20 &gt; Und. *      6401</t>
  </si>
  <si>
    <t>Cuotas De Administracion  Junio /20 &gt; Und. *      6402</t>
  </si>
  <si>
    <t>Cuotas De Administracion  Junio /20 &gt; Und. *      6501</t>
  </si>
  <si>
    <t>Cuotas De Administracion  Junio /20 &gt; Und. *      6502</t>
  </si>
  <si>
    <t>Cuotas De Administracion  Junio /20 &gt; Und. *      7101</t>
  </si>
  <si>
    <t>Cuotas De Administracion  Junio /20 &gt; Und. *      7102</t>
  </si>
  <si>
    <t>Cuotas De Administracion  Junio /20 &gt; Und. *      7201</t>
  </si>
  <si>
    <t>Cuotas De Administracion  Junio /20 &gt; Und. *      7202</t>
  </si>
  <si>
    <t>Cuotas De Administracion  Junio /20 &gt; Und. *      7301</t>
  </si>
  <si>
    <t>Cuotas De Administracion  Junio /20 &gt; Und. *      7302</t>
  </si>
  <si>
    <t>Cuotas De Administracion  Junio /20 &gt; Und. *      7401</t>
  </si>
  <si>
    <t>Cuotas De Administracion  Junio /20 &gt; Und. *      7402</t>
  </si>
  <si>
    <t>Cuotas De Administracion  Junio /20 &gt; Und. *      7501</t>
  </si>
  <si>
    <t>Cuotas De Administracion  Junio /20 &gt; Und. *      7502</t>
  </si>
  <si>
    <t>Cuotas De Administracion  Junio /20 &gt; Und. *      8101</t>
  </si>
  <si>
    <t>Cuotas De Administracion  Junio /20 &gt; Und. *      8102</t>
  </si>
  <si>
    <t>Cuotas De Administracion  Junio /20 &gt; Und. *      8201</t>
  </si>
  <si>
    <t>Cuotas De Administracion  Junio /20 &gt; Und. *      8202</t>
  </si>
  <si>
    <t>Cuotas De Administracion  Junio /20 &gt; Und. *      8301</t>
  </si>
  <si>
    <t>Cuotas De Administracion  Junio /20 &gt; Und. *      8302</t>
  </si>
  <si>
    <t>Cuotas De Administracion  Junio /20 &gt; Und. *      8401</t>
  </si>
  <si>
    <t>Cuotas De Administracion  Junio /20 &gt; Und. *      8402</t>
  </si>
  <si>
    <t>Cuotas De Administracion  Junio /20 &gt; Und. *      8501</t>
  </si>
  <si>
    <t>Cuotas De Administracion  Junio /20 &gt; Und. *      8502</t>
  </si>
  <si>
    <t>Cuotas De Administracion  Julio /20 &gt; Und. *      1101</t>
  </si>
  <si>
    <t>Cuotas De Administracion  Julio /20 &gt; Und. *      1102</t>
  </si>
  <si>
    <t>Cuotas De Administracion  Julio /20 &gt; Und. *      1201</t>
  </si>
  <si>
    <t>Cuotas De Administracion  Julio /20 &gt; Und. *      1202</t>
  </si>
  <si>
    <t>Cuotas De Administracion  Julio /20 &gt; Und. *      1301</t>
  </si>
  <si>
    <t>Cuotas De Administracion  Julio /20 &gt; Und. *      1302</t>
  </si>
  <si>
    <t>Cuotas De Administracion  Julio /20 &gt; Und. *      1401</t>
  </si>
  <si>
    <t>Cuotas De Administracion  Julio /20 &gt; Und. *      1402</t>
  </si>
  <si>
    <t>Cuotas De Administracion  Julio /20 &gt; Und. *      1501</t>
  </si>
  <si>
    <t>Cuotas De Administracion  Julio /20 &gt; Und. *      1502</t>
  </si>
  <si>
    <t>Cuotas De Administracion  Julio /20 &gt; Und. *      2101</t>
  </si>
  <si>
    <t>Cuotas De Administracion  Julio /20 &gt; Und. *      2102</t>
  </si>
  <si>
    <t>Cuotas De Administracion  Julio /20 &gt; Und. *      2201</t>
  </si>
  <si>
    <t>Cuotas De Administracion  Julio /20 &gt; Und. *      2202</t>
  </si>
  <si>
    <t>Cuotas De Administracion  Julio /20 &gt; Und. *      2301</t>
  </si>
  <si>
    <t>Cuotas De Administracion  Julio /20 &gt; Und. *      2302</t>
  </si>
  <si>
    <t>Cuotas De Administracion  Julio /20 &gt; Und. *      2401</t>
  </si>
  <si>
    <t>Cuotas De Administracion  Julio /20 &gt; Und. *      2402</t>
  </si>
  <si>
    <t>Cuotas De Administracion  Julio /20 &gt; Und. *      2501</t>
  </si>
  <si>
    <t>Cuotas De Administracion  Julio /20 &gt; Und. *      2502</t>
  </si>
  <si>
    <t>Cuotas De Administracion  Julio /20 &gt; Und. *      3101</t>
  </si>
  <si>
    <t>Cuotas De Administracion  Julio /20 &gt; Und. *      3102</t>
  </si>
  <si>
    <t>Cuotas De Administracion  Julio /20 &gt; Und. *      3201</t>
  </si>
  <si>
    <t>Cuotas De Administracion  Julio /20 &gt; Und. *      3202</t>
  </si>
  <si>
    <t>Cuotas De Administracion  Julio /20 &gt; Und. *      3301</t>
  </si>
  <si>
    <t>Cuotas De Administracion  Julio /20 &gt; Und. *      3302</t>
  </si>
  <si>
    <t>Cuotas De Administracion  Julio /20 &gt; Und. *      3401</t>
  </si>
  <si>
    <t>Cuotas De Administracion  Julio /20 &gt; Und. *      3402</t>
  </si>
  <si>
    <t>Cuotas De Administracion  Julio /20 &gt; Und. *      3501</t>
  </si>
  <si>
    <t>Cuotas De Administracion  Julio /20 &gt; Und. *      3502</t>
  </si>
  <si>
    <t>Cuotas De Administracion  Julio /20 &gt; Und. *      4101</t>
  </si>
  <si>
    <t>Cuotas De Administracion  Julio /20 &gt; Und. *      4102</t>
  </si>
  <si>
    <t>Cuotas De Administracion  Julio /20 &gt; Und. *      4201</t>
  </si>
  <si>
    <t>Cuotas De Administracion  Julio /20 &gt; Und. *      4202</t>
  </si>
  <si>
    <t>Cuotas De Administracion  Julio /20 &gt; Und. *      4301</t>
  </si>
  <si>
    <t>Cuotas De Administracion  Julio /20 &gt; Und. *      4302</t>
  </si>
  <si>
    <t>Cuotas De Administracion  Julio /20 &gt; Und. *      4401</t>
  </si>
  <si>
    <t>Cuotas De Administracion  Julio /20 &gt; Und. *      4402</t>
  </si>
  <si>
    <t>Cuotas De Administracion  Julio /20 &gt; Und. *      4501</t>
  </si>
  <si>
    <t>Cuotas De Administracion  Julio /20 &gt; Und. *      4502</t>
  </si>
  <si>
    <t>Cuotas De Administracion  Julio /20 &gt; Und. *      5101</t>
  </si>
  <si>
    <t>Cuotas De Administracion  Julio /20 &gt; Und. *      5102</t>
  </si>
  <si>
    <t>Cuotas De Administracion  Julio /20 &gt; Und. *      5201</t>
  </si>
  <si>
    <t>Cuotas De Administracion  Julio /20 &gt; Und. *      5202</t>
  </si>
  <si>
    <t>Cuotas De Administracion  Julio /20 &gt; Und. *      5301</t>
  </si>
  <si>
    <t>Cuotas De Administracion  Julio /20 &gt; Und. *      5302</t>
  </si>
  <si>
    <t>Cuotas De Administracion  Julio /20 &gt; Und. *      5401</t>
  </si>
  <si>
    <t>Cuotas De Administracion  Julio /20 &gt; Und. *      5402</t>
  </si>
  <si>
    <t>Cuotas De Administracion  Julio /20 &gt; Und. *      5501</t>
  </si>
  <si>
    <t>Cuotas De Administracion  Julio /20 &gt; Und. *      5502</t>
  </si>
  <si>
    <t>Cuotas De Administracion  Julio /20 &gt; Und. *      6101</t>
  </si>
  <si>
    <t>Cuotas De Administracion  Julio /20 &gt; Und. *      6102</t>
  </si>
  <si>
    <t>Cuotas De Administracion  Julio /20 &gt; Und. *      6201</t>
  </si>
  <si>
    <t>Cuotas De Administracion  Julio /20 &gt; Und. *      6202</t>
  </si>
  <si>
    <t>Cuotas De Administracion  Julio /20 &gt; Und. *      6301</t>
  </si>
  <si>
    <t>Cuotas De Administracion  Julio /20 &gt; Und. *      6302</t>
  </si>
  <si>
    <t>Cuotas De Administracion  Julio /20 &gt; Und. *      6401</t>
  </si>
  <si>
    <t>Cuotas De Administracion  Julio /20 &gt; Und. *      6402</t>
  </si>
  <si>
    <t>Cuotas De Administracion  Julio /20 &gt; Und. *      6501</t>
  </si>
  <si>
    <t>Cuotas De Administracion  Julio /20 &gt; Und. *      6502</t>
  </si>
  <si>
    <t>Cuotas De Administracion  Julio /20 &gt; Und. *      7101</t>
  </si>
  <si>
    <t>Cuotas De Administracion  Julio /20 &gt; Und. *      7102</t>
  </si>
  <si>
    <t>Cuotas De Administracion  Julio /20 &gt; Und. *      7201</t>
  </si>
  <si>
    <t>Cuotas De Administracion  Julio /20 &gt; Und. *      7202</t>
  </si>
  <si>
    <t>Cuotas De Administracion  Julio /20 &gt; Und. *      7301</t>
  </si>
  <si>
    <t>Cuotas De Administracion  Julio /20 &gt; Und. *      7302</t>
  </si>
  <si>
    <t>Cuotas De Administracion  Julio /20 &gt; Und. *      7401</t>
  </si>
  <si>
    <t>Cuotas De Administracion  Julio /20 &gt; Und. *      7402</t>
  </si>
  <si>
    <t>Cuotas De Administracion  Julio /20 &gt; Und. *      7501</t>
  </si>
  <si>
    <t>Cuotas De Administracion  Julio /20 &gt; Und. *      7502</t>
  </si>
  <si>
    <t>Cuotas De Administracion  Julio /20 &gt; Und. *      8101</t>
  </si>
  <si>
    <t>Cuotas De Administracion  Julio /20 &gt; Und. *      8102</t>
  </si>
  <si>
    <t>Cuotas De Administracion  Julio /20 &gt; Und. *      8201</t>
  </si>
  <si>
    <t>Cuotas De Administracion  Julio /20 &gt; Und. *      8202</t>
  </si>
  <si>
    <t>Cuotas De Administracion  Julio /20 &gt; Und. *      8301</t>
  </si>
  <si>
    <t>Cuotas De Administracion  Julio /20 &gt; Und. *      8302</t>
  </si>
  <si>
    <t>Cuotas De Administracion  Julio /20 &gt; Und. *      8401</t>
  </si>
  <si>
    <t>Cuotas De Administracion  Julio /20 &gt; Und. *      8402</t>
  </si>
  <si>
    <t>Cuotas De Administracion  Julio /20 &gt; Und. *      8501</t>
  </si>
  <si>
    <t>Cuotas De Administracion  Julio /20 &gt; Und. *      8502</t>
  </si>
  <si>
    <t>Cuotas De Administracion  Agosto /20 &gt; Und. *      1101</t>
  </si>
  <si>
    <t>Cuotas De Administracion  Agosto /20 &gt; Und. *      1102</t>
  </si>
  <si>
    <t>Cuotas De Administracion  Agosto /20 &gt; Und. *      1201</t>
  </si>
  <si>
    <t>Cuotas De Administracion  Agosto /20 &gt; Und. *      1202</t>
  </si>
  <si>
    <t>Cuotas De Administracion  Agosto /20 &gt; Und. *      1301</t>
  </si>
  <si>
    <t>Cuotas De Administracion  Agosto /20 &gt; Und. *      1302</t>
  </si>
  <si>
    <t>Cuotas De Administracion  Agosto /20 &gt; Und. *      1401</t>
  </si>
  <si>
    <t>Cuotas De Administracion  Agosto /20 &gt; Und. *      1402</t>
  </si>
  <si>
    <t>Cuotas De Administracion  Agosto /20 &gt; Und. *      1501</t>
  </si>
  <si>
    <t>Cuotas De Administracion  Agosto /20 &gt; Und. *      1502</t>
  </si>
  <si>
    <t>Cuotas De Administracion  Agosto /20 &gt; Und. *      2101</t>
  </si>
  <si>
    <t>Cuotas De Administracion  Agosto /20 &gt; Und. *      2102</t>
  </si>
  <si>
    <t>Cuotas De Administracion  Agosto /20 &gt; Und. *      2201</t>
  </si>
  <si>
    <t>Cuotas De Administracion  Agosto /20 &gt; Und. *      2202</t>
  </si>
  <si>
    <t>Cuotas De Administracion  Agosto /20 &gt; Und. *      2301</t>
  </si>
  <si>
    <t>Cuotas De Administracion  Agosto /20 &gt; Und. *      2302</t>
  </si>
  <si>
    <t>Cuotas De Administracion  Agosto /20 &gt; Und. *      2401</t>
  </si>
  <si>
    <t>Cuotas De Administracion  Agosto /20 &gt; Und. *      2402</t>
  </si>
  <si>
    <t>Cuotas De Administracion  Agosto /20 &gt; Und. *      2501</t>
  </si>
  <si>
    <t>Cuotas De Administracion  Agosto /20 &gt; Und. *      2502</t>
  </si>
  <si>
    <t>Cuotas De Administracion  Agosto /20 &gt; Und. *      3101</t>
  </si>
  <si>
    <t>Cuotas De Administracion  Agosto /20 &gt; Und. *      3102</t>
  </si>
  <si>
    <t>Cuotas De Administracion  Agosto /20 &gt; Und. *      3201</t>
  </si>
  <si>
    <t>Cuotas De Administracion  Agosto /20 &gt; Und. *      3202</t>
  </si>
  <si>
    <t>Cuotas De Administracion  Agosto /20 &gt; Und. *      3301</t>
  </si>
  <si>
    <t>Cuotas De Administracion  Agosto /20 &gt; Und. *      3302</t>
  </si>
  <si>
    <t>Cuotas De Administracion  Agosto /20 &gt; Und. *      3401</t>
  </si>
  <si>
    <t>Cuotas De Administracion  Agosto /20 &gt; Und. *      3402</t>
  </si>
  <si>
    <t>Cuotas De Administracion  Agosto /20 &gt; Und. *      3501</t>
  </si>
  <si>
    <t>Cuotas De Administracion  Agosto /20 &gt; Und. *      3502</t>
  </si>
  <si>
    <t>Cuotas De Administracion  Agosto /20 &gt; Und. *      4101</t>
  </si>
  <si>
    <t>Cuotas De Administracion  Agosto /20 &gt; Und. *      4102</t>
  </si>
  <si>
    <t>Cuotas De Administracion  Agosto /20 &gt; Und. *      4201</t>
  </si>
  <si>
    <t>Cuotas De Administracion  Agosto /20 &gt; Und. *      4202</t>
  </si>
  <si>
    <t>Cuotas De Administracion  Agosto /20 &gt; Und. *      4301</t>
  </si>
  <si>
    <t>Cuotas De Administracion  Agosto /20 &gt; Und. *      4302</t>
  </si>
  <si>
    <t>Cuotas De Administracion  Agosto /20 &gt; Und. *      4401</t>
  </si>
  <si>
    <t>Cuotas De Administracion  Agosto /20 &gt; Und. *      4402</t>
  </si>
  <si>
    <t>Cuotas De Administracion  Agosto /20 &gt; Und. *      4501</t>
  </si>
  <si>
    <t>Cuotas De Administracion  Agosto /20 &gt; Und. *      4502</t>
  </si>
  <si>
    <t>Cuotas De Administracion  Agosto /20 &gt; Und. *      5101</t>
  </si>
  <si>
    <t>Cuotas De Administracion  Agosto /20 &gt; Und. *      5102</t>
  </si>
  <si>
    <t>Cuotas De Administracion  Agosto /20 &gt; Und. *      5201</t>
  </si>
  <si>
    <t>Cuotas De Administracion  Agosto /20 &gt; Und. *      5202</t>
  </si>
  <si>
    <t>Cuotas De Administracion  Agosto /20 &gt; Und. *      5301</t>
  </si>
  <si>
    <t>Cuotas De Administracion  Agosto /20 &gt; Und. *      5302</t>
  </si>
  <si>
    <t>Cuotas De Administracion  Agosto /20 &gt; Und. *      5401</t>
  </si>
  <si>
    <t>Cuotas De Administracion  Agosto /20 &gt; Und. *      5402</t>
  </si>
  <si>
    <t>Cuotas De Administracion  Agosto /20 &gt; Und. *      5501</t>
  </si>
  <si>
    <t>Cuotas De Administracion  Agosto /20 &gt; Und. *      5502</t>
  </si>
  <si>
    <t>Cuotas De Administracion  Agosto /20 &gt; Und. *      6101</t>
  </si>
  <si>
    <t>Cuotas De Administracion  Agosto /20 &gt; Und. *      6102</t>
  </si>
  <si>
    <t>Cuotas De Administracion  Agosto /20 &gt; Und. *      6201</t>
  </si>
  <si>
    <t>Cuotas De Administracion  Agosto /20 &gt; Und. *      6202</t>
  </si>
  <si>
    <t>Cuotas De Administracion  Agosto /20 &gt; Und. *      6301</t>
  </si>
  <si>
    <t>Cuotas De Administracion  Agosto /20 &gt; Und. *      6302</t>
  </si>
  <si>
    <t>Cuotas De Administracion  Agosto /20 &gt; Und. *      6401</t>
  </si>
  <si>
    <t>Cuotas De Administracion  Agosto /20 &gt; Und. *      6402</t>
  </si>
  <si>
    <t>Cuotas De Administracion  Agosto /20 &gt; Und. *      6501</t>
  </si>
  <si>
    <t>Cuotas De Administracion  Agosto /20 &gt; Und. *      6502</t>
  </si>
  <si>
    <t>Cuotas De Administracion  Agosto /20 &gt; Und. *      7101</t>
  </si>
  <si>
    <t>Cuotas De Administracion  Agosto /20 &gt; Und. *      7102</t>
  </si>
  <si>
    <t>Cuotas De Administracion  Agosto /20 &gt; Und. *      7201</t>
  </si>
  <si>
    <t>Cuotas De Administracion  Agosto /20 &gt; Und. *      7202</t>
  </si>
  <si>
    <t>Cuotas De Administracion  Agosto /20 &gt; Und. *      7301</t>
  </si>
  <si>
    <t>Cuotas De Administracion  Agosto /20 &gt; Und. *      7302</t>
  </si>
  <si>
    <t>Cuotas De Administracion  Agosto /20 &gt; Und. *      7401</t>
  </si>
  <si>
    <t>Cuotas De Administracion  Agosto /20 &gt; Und. *      7402</t>
  </si>
  <si>
    <t>Cuotas De Administracion  Agosto /20 &gt; Und. *      7501</t>
  </si>
  <si>
    <t>Cuotas De Administracion  Agosto /20 &gt; Und. *      7502</t>
  </si>
  <si>
    <t>Cuotas De Administracion  Agosto /20 &gt; Und. *      8101</t>
  </si>
  <si>
    <t>Cuotas De Administracion  Agosto /20 &gt; Und. *      8102</t>
  </si>
  <si>
    <t>Cuotas De Administracion  Agosto /20 &gt; Und. *      8201</t>
  </si>
  <si>
    <t>Cuotas De Administracion  Agosto /20 &gt; Und. *      8202</t>
  </si>
  <si>
    <t>Cuotas De Administracion  Agosto /20 &gt; Und. *      8301</t>
  </si>
  <si>
    <t>Cuotas De Administracion  Agosto /20 &gt; Und. *      8302</t>
  </si>
  <si>
    <t>Cuotas De Administracion  Agosto /20 &gt; Und. *      8401</t>
  </si>
  <si>
    <t>Cuotas De Administracion  Agosto /20 &gt; Und. *      8402</t>
  </si>
  <si>
    <t>Cuotas De Administracion  Agosto /20 &gt; Und. *      8501</t>
  </si>
  <si>
    <t>Cuotas De Administracion  Agosto /20 &gt; Und. *      8502</t>
  </si>
  <si>
    <t>Cuotas De Administracion  Septiembre /20 &gt; Und. *      1101</t>
  </si>
  <si>
    <t>Cuotas De Administracion  Septiembre /20 &gt; Und. *      1102</t>
  </si>
  <si>
    <t>Cuotas De Administracion  Septiembre /20 &gt; Und. *      1201</t>
  </si>
  <si>
    <t>Cuotas De Administracion  Septiembre /20 &gt; Und. *      1202</t>
  </si>
  <si>
    <t>Cuotas De Administracion  Septiembre /20 &gt; Und. *      1301</t>
  </si>
  <si>
    <t>Cuotas De Administracion  Septiembre /20 &gt; Und. *      1302</t>
  </si>
  <si>
    <t>Cuotas De Administracion  Septiembre /20 &gt; Und. *      1401</t>
  </si>
  <si>
    <t>Cuotas De Administracion  Septiembre /20 &gt; Und. *      1402</t>
  </si>
  <si>
    <t>Cuotas De Administracion  Septiembre /20 &gt; Und. *      1501</t>
  </si>
  <si>
    <t>Cuotas De Administracion  Septiembre /20 &gt; Und. *      1502</t>
  </si>
  <si>
    <t>Cuotas De Administracion  Septiembre /20 &gt; Und. *      2101</t>
  </si>
  <si>
    <t>Cuotas De Administracion  Septiembre /20 &gt; Und. *      2102</t>
  </si>
  <si>
    <t>Cuotas De Administracion  Septiembre /20 &gt; Und. *      2201</t>
  </si>
  <si>
    <t>Cuotas De Administracion  Septiembre /20 &gt; Und. *      2202</t>
  </si>
  <si>
    <t>Cuotas De Administracion  Septiembre /20 &gt; Und. *      2301</t>
  </si>
  <si>
    <t>Cuotas De Administracion  Septiembre /20 &gt; Und. *      2302</t>
  </si>
  <si>
    <t>Cuotas De Administracion  Septiembre /20 &gt; Und. *      2401</t>
  </si>
  <si>
    <t>Cuotas De Administracion  Septiembre /20 &gt; Und. *      2402</t>
  </si>
  <si>
    <t>Cuotas De Administracion  Septiembre /20 &gt; Und. *      2501</t>
  </si>
  <si>
    <t>Cuotas De Administracion  Septiembre /20 &gt; Und. *      2502</t>
  </si>
  <si>
    <t>Cuotas De Administracion  Septiembre /20 &gt; Und. *      3101</t>
  </si>
  <si>
    <t>Cuotas De Administracion  Septiembre /20 &gt; Und. *      3102</t>
  </si>
  <si>
    <t>Cuotas De Administracion  Septiembre /20 &gt; Und. *      3201</t>
  </si>
  <si>
    <t>Cuotas De Administracion  Septiembre /20 &gt; Und. *      3202</t>
  </si>
  <si>
    <t>Cuotas De Administracion  Septiembre /20 &gt; Und. *      3301</t>
  </si>
  <si>
    <t>Cuotas De Administracion  Septiembre /20 &gt; Und. *      3302</t>
  </si>
  <si>
    <t>Cuotas De Administracion  Septiembre /20 &gt; Und. *      3401</t>
  </si>
  <si>
    <t>Cuotas De Administracion  Septiembre /20 &gt; Und. *      3402</t>
  </si>
  <si>
    <t>Cuotas De Administracion  Septiembre /20 &gt; Und. *      3501</t>
  </si>
  <si>
    <t>Cuotas De Administracion  Septiembre /20 &gt; Und. *      3502</t>
  </si>
  <si>
    <t>Cuotas De Administracion  Septiembre /20 &gt; Und. *      4101</t>
  </si>
  <si>
    <t>Cuotas De Administracion  Septiembre /20 &gt; Und. *      4102</t>
  </si>
  <si>
    <t>Cuotas De Administracion  Septiembre /20 &gt; Und. *      4201</t>
  </si>
  <si>
    <t>Cuotas De Administracion  Septiembre /20 &gt; Und. *      4202</t>
  </si>
  <si>
    <t>Cuotas De Administracion  Septiembre /20 &gt; Und. *      4301</t>
  </si>
  <si>
    <t>Cuotas De Administracion  Septiembre /20 &gt; Und. *      4302</t>
  </si>
  <si>
    <t>Cuotas De Administracion  Septiembre /20 &gt; Und. *      4401</t>
  </si>
  <si>
    <t>Cuotas De Administracion  Septiembre /20 &gt; Und. *      4402</t>
  </si>
  <si>
    <t>Cuotas De Administracion  Septiembre /20 &gt; Und. *      4501</t>
  </si>
  <si>
    <t>Cuotas De Administracion  Septiembre /20 &gt; Und. *      4502</t>
  </si>
  <si>
    <t>Cuotas De Administracion  Septiembre /20 &gt; Und. *      5101</t>
  </si>
  <si>
    <t>Cuotas De Administracion  Septiembre /20 &gt; Und. *      5102</t>
  </si>
  <si>
    <t>Cuotas De Administracion  Septiembre /20 &gt; Und. *      5201</t>
  </si>
  <si>
    <t>Cuotas De Administracion  Septiembre /20 &gt; Und. *      5202</t>
  </si>
  <si>
    <t>Cuotas De Administracion  Septiembre /20 &gt; Und. *      5301</t>
  </si>
  <si>
    <t>Cuotas De Administracion  Septiembre /20 &gt; Und. *      5302</t>
  </si>
  <si>
    <t>Cuotas De Administracion  Septiembre /20 &gt; Und. *      5401</t>
  </si>
  <si>
    <t>Cuotas De Administracion  Septiembre /20 &gt; Und. *      5402</t>
  </si>
  <si>
    <t>Cuotas De Administracion  Septiembre /20 &gt; Und. *      5501</t>
  </si>
  <si>
    <t>Cuotas De Administracion  Septiembre /20 &gt; Und. *      5502</t>
  </si>
  <si>
    <t>Cuotas De Administracion  Septiembre /20 &gt; Und. *      6101</t>
  </si>
  <si>
    <t>Cuotas De Administracion  Septiembre /20 &gt; Und. *      6102</t>
  </si>
  <si>
    <t>Cuotas De Administracion  Septiembre /20 &gt; Und. *      6201</t>
  </si>
  <si>
    <t>Cuotas De Administracion  Septiembre /20 &gt; Und. *      6202</t>
  </si>
  <si>
    <t>Cuotas De Administracion  Septiembre /20 &gt; Und. *      6301</t>
  </si>
  <si>
    <t>Cuotas De Administracion  Septiembre /20 &gt; Und. *      6302</t>
  </si>
  <si>
    <t>Cuotas De Administracion  Septiembre /20 &gt; Und. *      6401</t>
  </si>
  <si>
    <t>Cuotas De Administracion  Septiembre /20 &gt; Und. *      6402</t>
  </si>
  <si>
    <t>Cuotas De Administracion  Septiembre /20 &gt; Und. *      6501</t>
  </si>
  <si>
    <t>Cuotas De Administracion  Septiembre /20 &gt; Und. *      6502</t>
  </si>
  <si>
    <t>Cuotas De Administracion  Septiembre /20 &gt; Und. *      7101</t>
  </si>
  <si>
    <t>Cuotas De Administracion  Septiembre /20 &gt; Und. *      7102</t>
  </si>
  <si>
    <t>Cuotas De Administracion  Septiembre /20 &gt; Und. *      7201</t>
  </si>
  <si>
    <t>Cuotas De Administracion  Septiembre /20 &gt; Und. *      7202</t>
  </si>
  <si>
    <t>Cuotas De Administracion  Septiembre /20 &gt; Und. *      7301</t>
  </si>
  <si>
    <t>Cuotas De Administracion  Septiembre /20 &gt; Und. *      7302</t>
  </si>
  <si>
    <t>Cuotas De Administracion  Septiembre /20 &gt; Und. *      7401</t>
  </si>
  <si>
    <t>Cuotas De Administracion  Septiembre /20 &gt; Und. *      7402</t>
  </si>
  <si>
    <t>Cuotas De Administracion  Septiembre /20 &gt; Und. *      7501</t>
  </si>
  <si>
    <t>Cuotas De Administracion  Septiembre /20 &gt; Und. *      7502</t>
  </si>
  <si>
    <t>Cuotas De Administracion  Septiembre /20 &gt; Und. *      8101</t>
  </si>
  <si>
    <t>Cuotas De Administracion  Septiembre /20 &gt; Und. *      8102</t>
  </si>
  <si>
    <t>Cuotas De Administracion  Septiembre /20 &gt; Und. *      8201</t>
  </si>
  <si>
    <t>Cuotas De Administracion  Septiembre /20 &gt; Und. *      8202</t>
  </si>
  <si>
    <t>Cuotas De Administracion  Septiembre /20 &gt; Und. *      8301</t>
  </si>
  <si>
    <t>Cuotas De Administracion  Septiembre /20 &gt; Und. *      8302</t>
  </si>
  <si>
    <t>Cuotas De Administracion  Septiembre /20 &gt; Und. *      8401</t>
  </si>
  <si>
    <t>Cuotas De Administracion  Septiembre /20 &gt; Und. *      8402</t>
  </si>
  <si>
    <t>Cuotas De Administracion  Septiembre /20 &gt; Und. *      8501</t>
  </si>
  <si>
    <t>Cuotas De Administracion  Septiembre /20 &gt; Und. *      8502</t>
  </si>
  <si>
    <t>Cuotas De Administracion  Octubre /20 &gt; Und. *      1101</t>
  </si>
  <si>
    <t>Cuotas De Administracion  Octubre /20 &gt; Und. *      1102</t>
  </si>
  <si>
    <t>Cuotas De Administracion  Octubre /20 &gt; Und. *      1201</t>
  </si>
  <si>
    <t>Cuotas De Administracion  Octubre /20 &gt; Und. *      1202</t>
  </si>
  <si>
    <t>Cuotas De Administracion  Octubre /20 &gt; Und. *      1301</t>
  </si>
  <si>
    <t>Cuotas De Administracion  Octubre /20 &gt; Und. *      1302</t>
  </si>
  <si>
    <t>Cuotas De Administracion  Octubre /20 &gt; Und. *      1401</t>
  </si>
  <si>
    <t>Cuotas De Administracion  Octubre /20 &gt; Und. *      1402</t>
  </si>
  <si>
    <t>Cuotas De Administracion  Octubre /20 &gt; Und. *      1501</t>
  </si>
  <si>
    <t>Cuotas De Administracion  Octubre /20 &gt; Und. *      1502</t>
  </si>
  <si>
    <t>Cuotas De Administracion  Octubre /20 &gt; Und. *      2101</t>
  </si>
  <si>
    <t>Cuotas De Administracion  Octubre /20 &gt; Und. *      2102</t>
  </si>
  <si>
    <t>Cuotas De Administracion  Octubre /20 &gt; Und. *      2201</t>
  </si>
  <si>
    <t>Cuotas De Administracion  Octubre /20 &gt; Und. *      2202</t>
  </si>
  <si>
    <t>Cuotas De Administracion  Octubre /20 &gt; Und. *      2301</t>
  </si>
  <si>
    <t>Cuotas De Administracion  Octubre /20 &gt; Und. *      2302</t>
  </si>
  <si>
    <t>Cuotas De Administracion  Octubre /20 &gt; Und. *      2401</t>
  </si>
  <si>
    <t>Cuotas De Administracion  Octubre /20 &gt; Und. *      2402</t>
  </si>
  <si>
    <t>Cuotas De Administracion  Octubre /20 &gt; Und. *      2501</t>
  </si>
  <si>
    <t>Cuotas De Administracion  Octubre /20 &gt; Und. *      2502</t>
  </si>
  <si>
    <t>Cuotas De Administracion  Octubre /20 &gt; Und. *      3101</t>
  </si>
  <si>
    <t>Cuotas De Administracion  Octubre /20 &gt; Und. *      3102</t>
  </si>
  <si>
    <t>Cuotas De Administracion  Octubre /20 &gt; Und. *      3201</t>
  </si>
  <si>
    <t>Cuotas De Administracion  Octubre /20 &gt; Und. *      3202</t>
  </si>
  <si>
    <t>Cuotas De Administracion  Octubre /20 &gt; Und. *      3301</t>
  </si>
  <si>
    <t>Cuotas De Administracion  Octubre /20 &gt; Und. *      3302</t>
  </si>
  <si>
    <t>Cuotas De Administracion  Octubre /20 &gt; Und. *      3401</t>
  </si>
  <si>
    <t>Cuotas De Administracion  Octubre /20 &gt; Und. *      3402</t>
  </si>
  <si>
    <t>Cuotas De Administracion  Octubre /20 &gt; Und. *      3501</t>
  </si>
  <si>
    <t>Cuotas De Administracion  Octubre /20 &gt; Und. *      3502</t>
  </si>
  <si>
    <t>Cuotas De Administracion  Octubre /20 &gt; Und. *      4101</t>
  </si>
  <si>
    <t>Cuotas De Administracion  Octubre /20 &gt; Und. *      4102</t>
  </si>
  <si>
    <t>Cuotas De Administracion  Octubre /20 &gt; Und. *      4201</t>
  </si>
  <si>
    <t>Cuotas De Administracion  Octubre /20 &gt; Und. *      4202</t>
  </si>
  <si>
    <t>Cuotas De Administracion  Octubre /20 &gt; Und. *      4301</t>
  </si>
  <si>
    <t>Cuotas De Administracion  Octubre /20 &gt; Und. *      4302</t>
  </si>
  <si>
    <t>Cuotas De Administracion  Octubre /20 &gt; Und. *      4401</t>
  </si>
  <si>
    <t>Cuotas De Administracion  Octubre /20 &gt; Und. *      4402</t>
  </si>
  <si>
    <t>Cuotas De Administracion  Octubre /20 &gt; Und. *      4501</t>
  </si>
  <si>
    <t>Cuotas De Administracion  Octubre /20 &gt; Und. *      4502</t>
  </si>
  <si>
    <t>Cuotas De Administracion  Octubre /20 &gt; Und. *      5101</t>
  </si>
  <si>
    <t>Cuotas De Administracion  Octubre /20 &gt; Und. *      5102</t>
  </si>
  <si>
    <t>Cuotas De Administracion  Octubre /20 &gt; Und. *      5201</t>
  </si>
  <si>
    <t>Cuotas De Administracion  Octubre /20 &gt; Und. *      5202</t>
  </si>
  <si>
    <t>Cuotas De Administracion  Octubre /20 &gt; Und. *      5301</t>
  </si>
  <si>
    <t>Cuotas De Administracion  Octubre /20 &gt; Und. *      5302</t>
  </si>
  <si>
    <t>Cuotas De Administracion  Octubre /20 &gt; Und. *      5401</t>
  </si>
  <si>
    <t>Cuotas De Administracion  Octubre /20 &gt; Und. *      5402</t>
  </si>
  <si>
    <t>Cuotas De Administracion  Octubre /20 &gt; Und. *      5501</t>
  </si>
  <si>
    <t>Cuotas De Administracion  Octubre /20 &gt; Und. *      5502</t>
  </si>
  <si>
    <t>Cuotas De Administracion  Octubre /20 &gt; Und. *      6101</t>
  </si>
  <si>
    <t>Cuotas De Administracion  Octubre /20 &gt; Und. *      6102</t>
  </si>
  <si>
    <t>Cuotas De Administracion  Octubre /20 &gt; Und. *      6201</t>
  </si>
  <si>
    <t>Cuotas De Administracion  Octubre /20 &gt; Und. *      6202</t>
  </si>
  <si>
    <t>Cuotas De Administracion  Octubre /20 &gt; Und. *      6301</t>
  </si>
  <si>
    <t>Cuotas De Administracion  Octubre /20 &gt; Und. *      6302</t>
  </si>
  <si>
    <t>Cuotas De Administracion  Octubre /20 &gt; Und. *      6401</t>
  </si>
  <si>
    <t>Cuotas De Administracion  Octubre /20 &gt; Und. *      6402</t>
  </si>
  <si>
    <t>Cuotas De Administracion  Octubre /20 &gt; Und. *      6501</t>
  </si>
  <si>
    <t>Cuotas De Administracion  Octubre /20 &gt; Und. *      6502</t>
  </si>
  <si>
    <t>Cuotas De Administracion  Octubre /20 &gt; Und. *      7101</t>
  </si>
  <si>
    <t>Cuotas De Administracion  Octubre /20 &gt; Und. *      7102</t>
  </si>
  <si>
    <t>Cuotas De Administracion  Octubre /20 &gt; Und. *      7201</t>
  </si>
  <si>
    <t>Cuotas De Administracion  Octubre /20 &gt; Und. *      7202</t>
  </si>
  <si>
    <t>Cuotas De Administracion  Octubre /20 &gt; Und. *      7301</t>
  </si>
  <si>
    <t>Cuotas De Administracion  Octubre /20 &gt; Und. *      7302</t>
  </si>
  <si>
    <t>Cuotas De Administracion  Octubre /20 &gt; Und. *      7401</t>
  </si>
  <si>
    <t>Cuotas De Administracion  Octubre /20 &gt; Und. *      7402</t>
  </si>
  <si>
    <t>Cuotas De Administracion  Octubre /20 &gt; Und. *      7501</t>
  </si>
  <si>
    <t>Cuotas De Administracion  Octubre /20 &gt; Und. *      7502</t>
  </si>
  <si>
    <t>Cuotas De Administracion  Octubre /20 &gt; Und. *      8101</t>
  </si>
  <si>
    <t>Cuotas De Administracion  Octubre /20 &gt; Und. *      8102</t>
  </si>
  <si>
    <t>Cuotas De Administracion  Octubre /20 &gt; Und. *      8201</t>
  </si>
  <si>
    <t>Cuotas De Administracion  Octubre /20 &gt; Und. *      8202</t>
  </si>
  <si>
    <t>Cuotas De Administracion  Octubre /20 &gt; Und. *      8301</t>
  </si>
  <si>
    <t>Cuotas De Administracion  Octubre /20 &gt; Und. *      8302</t>
  </si>
  <si>
    <t>Cuotas De Administracion  Octubre /20 &gt; Und. *      8401</t>
  </si>
  <si>
    <t>Cuotas De Administracion  Octubre /20 &gt; Und. *      8402</t>
  </si>
  <si>
    <t>Cuotas De Administracion  Octubre /20 &gt; Und. *      8501</t>
  </si>
  <si>
    <t>Cuotas De Administracion  Octubre /20 &gt; Und. *      8502</t>
  </si>
  <si>
    <t>Cuotas De Administracion  Noviembre /20 &gt; Und. *      1101</t>
  </si>
  <si>
    <t>Cuotas De Administracion  Noviembre /20 &gt; Und. *      1102</t>
  </si>
  <si>
    <t>Cuotas De Administracion  Noviembre /20 &gt; Und. *      1201</t>
  </si>
  <si>
    <t>Cuotas De Administracion  Noviembre /20 &gt; Und. *      1202</t>
  </si>
  <si>
    <t>Cuotas De Administracion  Noviembre /20 &gt; Und. *      1301</t>
  </si>
  <si>
    <t>Cuotas De Administracion  Noviembre /20 &gt; Und. *      1302</t>
  </si>
  <si>
    <t>Cuotas De Administracion  Noviembre /20 &gt; Und. *      1401</t>
  </si>
  <si>
    <t>Cuotas De Administracion  Noviembre /20 &gt; Und. *      1402</t>
  </si>
  <si>
    <t>Cuotas De Administracion  Noviembre /20 &gt; Und. *      1501</t>
  </si>
  <si>
    <t>Cuotas De Administracion  Noviembre /20 &gt; Und. *      1502</t>
  </si>
  <si>
    <t>Cuotas De Administracion  Noviembre /20 &gt; Und. *      2101</t>
  </si>
  <si>
    <t>Cuotas De Administracion  Noviembre /20 &gt; Und. *      2102</t>
  </si>
  <si>
    <t>Cuotas De Administracion  Noviembre /20 &gt; Und. *      2201</t>
  </si>
  <si>
    <t>Cuotas De Administracion  Noviembre /20 &gt; Und. *      2202</t>
  </si>
  <si>
    <t>Cuotas De Administracion  Noviembre /20 &gt; Und. *      2301</t>
  </si>
  <si>
    <t>Cuotas De Administracion  Noviembre /20 &gt; Und. *      2302</t>
  </si>
  <si>
    <t>Cuotas De Administracion  Noviembre /20 &gt; Und. *      2401</t>
  </si>
  <si>
    <t>Cuotas De Administracion  Noviembre /20 &gt; Und. *      2402</t>
  </si>
  <si>
    <t>Cuotas De Administracion  Noviembre /20 &gt; Und. *      2501</t>
  </si>
  <si>
    <t>Cuotas De Administracion  Noviembre /20 &gt; Und. *      2502</t>
  </si>
  <si>
    <t>Cuotas De Administracion  Noviembre /20 &gt; Und. *      3101</t>
  </si>
  <si>
    <t>Cuotas De Administracion  Noviembre /20 &gt; Und. *      3102</t>
  </si>
  <si>
    <t>Cuotas De Administracion  Noviembre /20 &gt; Und. *      3201</t>
  </si>
  <si>
    <t>Cuotas De Administracion  Noviembre /20 &gt; Und. *      3202</t>
  </si>
  <si>
    <t>Cuotas De Administracion  Noviembre /20 &gt; Und. *      3301</t>
  </si>
  <si>
    <t>Cuotas De Administracion  Noviembre /20 &gt; Und. *      3302</t>
  </si>
  <si>
    <t>Cuotas De Administracion  Noviembre /20 &gt; Und. *      3401</t>
  </si>
  <si>
    <t>Cuotas De Administracion  Noviembre /20 &gt; Und. *      3402</t>
  </si>
  <si>
    <t>Cuotas De Administracion  Noviembre /20 &gt; Und. *      3501</t>
  </si>
  <si>
    <t>Cuotas De Administracion  Noviembre /20 &gt; Und. *      3502</t>
  </si>
  <si>
    <t>Cuotas De Administracion  Noviembre /20 &gt; Und. *      4101</t>
  </si>
  <si>
    <t>Cuotas De Administracion  Noviembre /20 &gt; Und. *      4102</t>
  </si>
  <si>
    <t>Cuotas De Administracion  Noviembre /20 &gt; Und. *      4201</t>
  </si>
  <si>
    <t>Cuotas De Administracion  Noviembre /20 &gt; Und. *      4202</t>
  </si>
  <si>
    <t>Cuotas De Administracion  Noviembre /20 &gt; Und. *      4301</t>
  </si>
  <si>
    <t>Cuotas De Administracion  Noviembre /20 &gt; Und. *      4302</t>
  </si>
  <si>
    <t>Cuotas De Administracion  Noviembre /20 &gt; Und. *      4401</t>
  </si>
  <si>
    <t>Cuotas De Administracion  Noviembre /20 &gt; Und. *      4402</t>
  </si>
  <si>
    <t>Cuotas De Administracion  Noviembre /20 &gt; Und. *      4501</t>
  </si>
  <si>
    <t>Cuotas De Administracion  Noviembre /20 &gt; Und. *      4502</t>
  </si>
  <si>
    <t>Cuotas De Administracion  Noviembre /20 &gt; Und. *      5101</t>
  </si>
  <si>
    <t>Cuotas De Administracion  Noviembre /20 &gt; Und. *      5102</t>
  </si>
  <si>
    <t>Cuotas De Administracion  Noviembre /20 &gt; Und. *      5201</t>
  </si>
  <si>
    <t>Cuotas De Administracion  Noviembre /20 &gt; Und. *      5202</t>
  </si>
  <si>
    <t>Cuotas De Administracion  Noviembre /20 &gt; Und. *      5301</t>
  </si>
  <si>
    <t>Cuotas De Administracion  Noviembre /20 &gt; Und. *      5302</t>
  </si>
  <si>
    <t>Cuotas De Administracion  Noviembre /20 &gt; Und. *      5401</t>
  </si>
  <si>
    <t>Cuotas De Administracion  Noviembre /20 &gt; Und. *      5402</t>
  </si>
  <si>
    <t>Cuotas De Administracion  Noviembre /20 &gt; Und. *      5501</t>
  </si>
  <si>
    <t>Cuotas De Administracion  Noviembre /20 &gt; Und. *      5502</t>
  </si>
  <si>
    <t>Cuotas De Administracion  Noviembre /20 &gt; Und. *      6101</t>
  </si>
  <si>
    <t>Cuotas De Administracion  Noviembre /20 &gt; Und. *      6102</t>
  </si>
  <si>
    <t>Cuotas De Administracion  Noviembre /20 &gt; Und. *      6201</t>
  </si>
  <si>
    <t>Cuotas De Administracion  Noviembre /20 &gt; Und. *      6202</t>
  </si>
  <si>
    <t>Cuotas De Administracion  Noviembre /20 &gt; Und. *      6301</t>
  </si>
  <si>
    <t>Cuotas De Administracion  Noviembre /20 &gt; Und. *      6302</t>
  </si>
  <si>
    <t>Cuotas De Administracion  Noviembre /20 &gt; Und. *      6401</t>
  </si>
  <si>
    <t>Cuotas De Administracion  Noviembre /20 &gt; Und. *      6402</t>
  </si>
  <si>
    <t>Cuotas De Administracion  Noviembre /20 &gt; Und. *      6501</t>
  </si>
  <si>
    <t>Cuotas De Administracion  Noviembre /20 &gt; Und. *      6502</t>
  </si>
  <si>
    <t>Cuotas De Administracion  Noviembre /20 &gt; Und. *      7101</t>
  </si>
  <si>
    <t>Cuotas De Administracion  Noviembre /20 &gt; Und. *      7102</t>
  </si>
  <si>
    <t>Cuotas De Administracion  Noviembre /20 &gt; Und. *      7201</t>
  </si>
  <si>
    <t>Cuotas De Administracion  Noviembre /20 &gt; Und. *      7202</t>
  </si>
  <si>
    <t>Cuotas De Administracion  Noviembre /20 &gt; Und. *      7301</t>
  </si>
  <si>
    <t>Cuotas De Administracion  Noviembre /20 &gt; Und. *      7302</t>
  </si>
  <si>
    <t>Cuotas De Administracion  Noviembre /20 &gt; Und. *      7401</t>
  </si>
  <si>
    <t>Cuotas De Administracion  Noviembre /20 &gt; Und. *      7402</t>
  </si>
  <si>
    <t>Cuotas De Administracion  Noviembre /20 &gt; Und. *      7501</t>
  </si>
  <si>
    <t>Cuotas De Administracion  Noviembre /20 &gt; Und. *      7502</t>
  </si>
  <si>
    <t>Cuotas De Administracion  Noviembre /20 &gt; Und. *      8101</t>
  </si>
  <si>
    <t>Cuotas De Administracion  Noviembre /20 &gt; Und. *      8102</t>
  </si>
  <si>
    <t>Cuotas De Administracion  Noviembre /20 &gt; Und. *      8201</t>
  </si>
  <si>
    <t>Cuotas De Administracion  Noviembre /20 &gt; Und. *      8202</t>
  </si>
  <si>
    <t>Cuotas De Administracion  Noviembre /20 &gt; Und. *      8301</t>
  </si>
  <si>
    <t>Cuotas De Administracion  Noviembre /20 &gt; Und. *      8302</t>
  </si>
  <si>
    <t>Cuotas De Administracion  Noviembre /20 &gt; Und. *      8401</t>
  </si>
  <si>
    <t>Cuotas De Administracion  Noviembre /20 &gt; Und. *      8402</t>
  </si>
  <si>
    <t>Cuotas De Administracion  Noviembre /20 &gt; Und. *      8501</t>
  </si>
  <si>
    <t>Cuotas De Administracion  Noviembre /20 &gt; Und. *      8502</t>
  </si>
  <si>
    <t>Cuotas De Administracion  Diciembre /20 &gt; Und. *      1101</t>
  </si>
  <si>
    <t>Cuotas De Administracion  Diciembre /20 &gt; Und. *      1102</t>
  </si>
  <si>
    <t>Cuotas De Administracion  Diciembre /20 &gt; Und. *      1201</t>
  </si>
  <si>
    <t>Cuotas De Administracion  Diciembre /20 &gt; Und. *      1202</t>
  </si>
  <si>
    <t>Cuotas De Administracion  Diciembre /20 &gt; Und. *      1301</t>
  </si>
  <si>
    <t>Cuotas De Administracion  Diciembre /20 &gt; Und. *      1302</t>
  </si>
  <si>
    <t>Cuotas De Administracion  Diciembre /20 &gt; Und. *      1401</t>
  </si>
  <si>
    <t>Cuotas De Administracion  Diciembre /20 &gt; Und. *      1402</t>
  </si>
  <si>
    <t>Cuotas De Administracion  Diciembre /20 &gt; Und. *      1501</t>
  </si>
  <si>
    <t>Cuotas De Administracion  Diciembre /20 &gt; Und. *      1502</t>
  </si>
  <si>
    <t>Cuotas De Administracion  Diciembre /20 &gt; Und. *      2101</t>
  </si>
  <si>
    <t>Cuotas De Administracion  Diciembre /20 &gt; Und. *      2102</t>
  </si>
  <si>
    <t>Cuotas De Administracion  Diciembre /20 &gt; Und. *      2201</t>
  </si>
  <si>
    <t>Cuotas De Administracion  Diciembre /20 &gt; Und. *      2202</t>
  </si>
  <si>
    <t>Cuotas De Administracion  Diciembre /20 &gt; Und. *      2301</t>
  </si>
  <si>
    <t>Cuotas De Administracion  Diciembre /20 &gt; Und. *      2302</t>
  </si>
  <si>
    <t>Cuotas De Administracion  Diciembre /20 &gt; Und. *      2401</t>
  </si>
  <si>
    <t>Cuotas De Administracion  Diciembre /20 &gt; Und. *      2402</t>
  </si>
  <si>
    <t>Cuotas De Administracion  Diciembre /20 &gt; Und. *      2501</t>
  </si>
  <si>
    <t>Cuotas De Administracion  Diciembre /20 &gt; Und. *      2502</t>
  </si>
  <si>
    <t>Cuotas De Administracion  Diciembre /20 &gt; Und. *      3101</t>
  </si>
  <si>
    <t>Cuotas De Administracion  Diciembre /20 &gt; Und. *      3102</t>
  </si>
  <si>
    <t>Cuotas De Administracion  Diciembre /20 &gt; Und. *      3201</t>
  </si>
  <si>
    <t>Cuotas De Administracion  Diciembre /20 &gt; Und. *      3202</t>
  </si>
  <si>
    <t>Cuotas De Administracion  Diciembre /20 &gt; Und. *      3301</t>
  </si>
  <si>
    <t>Cuotas De Administracion  Diciembre /20 &gt; Und. *      3302</t>
  </si>
  <si>
    <t>Cuotas De Administracion  Diciembre /20 &gt; Und. *      3401</t>
  </si>
  <si>
    <t>Cuotas De Administracion  Diciembre /20 &gt; Und. *      3402</t>
  </si>
  <si>
    <t>Cuotas De Administracion  Diciembre /20 &gt; Und. *      3501</t>
  </si>
  <si>
    <t>Cuotas De Administracion  Diciembre /20 &gt; Und. *      3502</t>
  </si>
  <si>
    <t>Cuotas De Administracion  Diciembre /20 &gt; Und. *      4101</t>
  </si>
  <si>
    <t>Cuotas De Administracion  Diciembre /20 &gt; Und. *      4102</t>
  </si>
  <si>
    <t>Cuotas De Administracion  Diciembre /20 &gt; Und. *      4201</t>
  </si>
  <si>
    <t>Cuotas De Administracion  Diciembre /20 &gt; Und. *      4202</t>
  </si>
  <si>
    <t>Cuotas De Administracion  Diciembre /20 &gt; Und. *      4301</t>
  </si>
  <si>
    <t>Cuotas De Administracion  Diciembre /20 &gt; Und. *      4302</t>
  </si>
  <si>
    <t>Cuotas De Administracion  Diciembre /20 &gt; Und. *      4401</t>
  </si>
  <si>
    <t>Cuotas De Administracion  Diciembre /20 &gt; Und. *      4402</t>
  </si>
  <si>
    <t>Cuotas De Administracion  Diciembre /20 &gt; Und. *      4501</t>
  </si>
  <si>
    <t>Cuotas De Administracion  Diciembre /20 &gt; Und. *      4502</t>
  </si>
  <si>
    <t>Cuotas De Administracion  Diciembre /20 &gt; Und. *      5101</t>
  </si>
  <si>
    <t>Cuotas De Administracion  Diciembre /20 &gt; Und. *      5102</t>
  </si>
  <si>
    <t>Cuotas De Administracion  Diciembre /20 &gt; Und. *      5201</t>
  </si>
  <si>
    <t>Cuotas De Administracion  Diciembre /20 &gt; Und. *      5202</t>
  </si>
  <si>
    <t>Cuotas De Administracion  Diciembre /20 &gt; Und. *      5301</t>
  </si>
  <si>
    <t>Cuotas De Administracion  Diciembre /20 &gt; Und. *      5302</t>
  </si>
  <si>
    <t>Cuotas De Administracion  Diciembre /20 &gt; Und. *      5401</t>
  </si>
  <si>
    <t>Cuotas De Administracion  Diciembre /20 &gt; Und. *      5402</t>
  </si>
  <si>
    <t>Cuotas De Administracion  Diciembre /20 &gt; Und. *      5501</t>
  </si>
  <si>
    <t>Cuotas De Administracion  Diciembre /20 &gt; Und. *      5502</t>
  </si>
  <si>
    <t>Cuotas De Administracion  Diciembre /20 &gt; Und. *      6101</t>
  </si>
  <si>
    <t>Cuotas De Administracion  Diciembre /20 &gt; Und. *      6102</t>
  </si>
  <si>
    <t>Cuotas De Administracion  Diciembre /20 &gt; Und. *      6201</t>
  </si>
  <si>
    <t>Cuotas De Administracion  Diciembre /20 &gt; Und. *      6202</t>
  </si>
  <si>
    <t>Cuotas De Administracion  Diciembre /20 &gt; Und. *      6301</t>
  </si>
  <si>
    <t>Cuotas De Administracion  Diciembre /20 &gt; Und. *      6302</t>
  </si>
  <si>
    <t>Cuotas De Administracion  Diciembre /20 &gt; Und. *      6401</t>
  </si>
  <si>
    <t>Cuotas De Administracion  Diciembre /20 &gt; Und. *      6402</t>
  </si>
  <si>
    <t>Cuotas De Administracion  Diciembre /20 &gt; Und. *      6501</t>
  </si>
  <si>
    <t>Cuotas De Administracion  Diciembre /20 &gt; Und. *      6502</t>
  </si>
  <si>
    <t>Cuotas De Administracion  Diciembre /20 &gt; Und. *      7101</t>
  </si>
  <si>
    <t>Cuotas De Administracion  Diciembre /20 &gt; Und. *      7102</t>
  </si>
  <si>
    <t>Cuotas De Administracion  Diciembre /20 &gt; Und. *      7201</t>
  </si>
  <si>
    <t>Cuotas De Administracion  Diciembre /20 &gt; Und. *      7202</t>
  </si>
  <si>
    <t>Cuotas De Administracion  Diciembre /20 &gt; Und. *      7301</t>
  </si>
  <si>
    <t>Cuotas De Administracion  Diciembre /20 &gt; Und. *      7302</t>
  </si>
  <si>
    <t>Cuotas De Administracion  Diciembre /20 &gt; Und. *      7401</t>
  </si>
  <si>
    <t>Cuotas De Administracion  Diciembre /20 &gt; Und. *      7402</t>
  </si>
  <si>
    <t>Cuotas De Administracion  Diciembre /20 &gt; Und. *      7501</t>
  </si>
  <si>
    <t>Cuotas De Administracion  Diciembre /20 &gt; Und. *      7502</t>
  </si>
  <si>
    <t>Cuotas De Administracion  Diciembre /20 &gt; Und. *      8101</t>
  </si>
  <si>
    <t>Cuotas De Administracion  Diciembre /20 &gt; Und. *      8102</t>
  </si>
  <si>
    <t>Cuotas De Administracion  Diciembre /20 &gt; Und. *      8201</t>
  </si>
  <si>
    <t>Cuotas De Administracion  Diciembre /20 &gt; Und. *      8202</t>
  </si>
  <si>
    <t>Cuotas De Administracion  Diciembre /20 &gt; Und. *      8301</t>
  </si>
  <si>
    <t>Cuotas De Administracion  Diciembre /20 &gt; Und. *      8302</t>
  </si>
  <si>
    <t>Cuotas De Administracion  Diciembre /20 &gt; Und. *      8401</t>
  </si>
  <si>
    <t>Cuotas De Administracion  Diciembre /20 &gt; Und. *      8402</t>
  </si>
  <si>
    <t>Cuotas De Administracion  Diciembre /20 &gt; Und. *      8501</t>
  </si>
  <si>
    <t>Cuotas De Administracion  Diciembre /20 &gt; Und. *      8502</t>
  </si>
  <si>
    <t>Saldo SubCuenta 41701001</t>
  </si>
  <si>
    <t>41701002</t>
  </si>
  <si>
    <t>INTERESES POR MORA</t>
  </si>
  <si>
    <t>Saldo Auxiliar 41701002         1102</t>
  </si>
  <si>
    <t>Saldo Auxiliar 41701002         1502</t>
  </si>
  <si>
    <t>Saldo Auxiliar 41701002         2201</t>
  </si>
  <si>
    <t>Saldo Auxiliar 41701002         2401</t>
  </si>
  <si>
    <t>Saldo Auxiliar 41701002         2402</t>
  </si>
  <si>
    <t>Saldo Auxiliar 41701002         2501</t>
  </si>
  <si>
    <t>Saldo Auxiliar 41701002         2502</t>
  </si>
  <si>
    <t>Saldo Auxiliar 41701002         3202</t>
  </si>
  <si>
    <t>Saldo Auxiliar 41701002         4202</t>
  </si>
  <si>
    <t xml:space="preserve">TRASN 12646373 tran f del 15/07/2020
</t>
  </si>
  <si>
    <t>Saldo Auxiliar 41701002         4302</t>
  </si>
  <si>
    <t>Saldo Auxiliar 41701002         4402</t>
  </si>
  <si>
    <t>Saldo Auxiliar 41701002         5201</t>
  </si>
  <si>
    <t>Saldo Auxiliar 41701002         5202</t>
  </si>
  <si>
    <t>Saldo Auxiliar 41701002         5301</t>
  </si>
  <si>
    <t>Saldo Auxiliar 41701002         5302</t>
  </si>
  <si>
    <t>Saldo Auxiliar 41701002         5401</t>
  </si>
  <si>
    <t>Saldo Auxiliar 41701002         5402</t>
  </si>
  <si>
    <t>Saldo Auxiliar 41701002         5501</t>
  </si>
  <si>
    <t>Saldo Auxiliar 41701002         5502</t>
  </si>
  <si>
    <t>INT JUL/20, CUO JUN/20, CUO JUL/20</t>
  </si>
  <si>
    <t>Saldo Auxiliar 41701002         6202</t>
  </si>
  <si>
    <t>Saldo Auxiliar 41701002         6302</t>
  </si>
  <si>
    <t>Saldo Auxiliar 41701002         6402</t>
  </si>
  <si>
    <t>Saldo Auxiliar 41701002         7102</t>
  </si>
  <si>
    <t>Saldo Auxiliar 41701002         7202</t>
  </si>
  <si>
    <t>Saldo Auxiliar 41701002         7401</t>
  </si>
  <si>
    <t>Saldo Auxiliar 41701002         7501</t>
  </si>
  <si>
    <t>Saldo Auxiliar 41701002         8402</t>
  </si>
  <si>
    <t>intr ganados</t>
  </si>
  <si>
    <t>Saldo Auxiliar 41701002    860034594</t>
  </si>
  <si>
    <t>Saldo SubCuenta 41701002</t>
  </si>
  <si>
    <t>41701012</t>
  </si>
  <si>
    <t>Saldo SubCuenta 41701012</t>
  </si>
  <si>
    <t>Saldo Cuenta 417010</t>
  </si>
  <si>
    <t>Saldo Mayor 4170</t>
  </si>
  <si>
    <t>4175</t>
  </si>
  <si>
    <t>DESCUENTOS</t>
  </si>
  <si>
    <t>417501</t>
  </si>
  <si>
    <t>DESCUENTO PRONTO PAGO</t>
  </si>
  <si>
    <t>1101 * DESCUENTO P.PAGO</t>
  </si>
  <si>
    <t>Saldo Auxiliar 417501         1101</t>
  </si>
  <si>
    <t>1102 * DESCUENTO P.PAGO</t>
  </si>
  <si>
    <t>Saldo Auxiliar 417501         1102</t>
  </si>
  <si>
    <t>1201 * DESCUENTO P.PAGO</t>
  </si>
  <si>
    <t>Saldo Auxiliar 417501         1201</t>
  </si>
  <si>
    <t>1202 * DESCUENTO P.PAGO</t>
  </si>
  <si>
    <t>Saldo Auxiliar 417501         1202</t>
  </si>
  <si>
    <t>1301 * DESCUENTO P.PAGO</t>
  </si>
  <si>
    <t>Saldo Auxiliar 417501         1301</t>
  </si>
  <si>
    <t>1302 * DESCUENTO P.PAGO</t>
  </si>
  <si>
    <t>Saldo Auxiliar 417501         1302</t>
  </si>
  <si>
    <t>1401 * DESCUENTO P.PAGO</t>
  </si>
  <si>
    <t>Saldo Auxiliar 417501         1401</t>
  </si>
  <si>
    <t>1402 * DESCUENTO P.PAGO</t>
  </si>
  <si>
    <t>Saldo Auxiliar 417501         1402</t>
  </si>
  <si>
    <t>1501 * DESCUENTO P.PAGO</t>
  </si>
  <si>
    <t>Saldo Auxiliar 417501         1501</t>
  </si>
  <si>
    <t>1502 * DESCUENTO P.PAGO</t>
  </si>
  <si>
    <t>Saldo Auxiliar 417501         1502</t>
  </si>
  <si>
    <t>2101 * DESCUENTO P.PAGO</t>
  </si>
  <si>
    <t>Saldo Auxiliar 417501         2101</t>
  </si>
  <si>
    <t>2102 * DESCUENTO P.PAGO</t>
  </si>
  <si>
    <t>Saldo Auxiliar 417501         2102</t>
  </si>
  <si>
    <t>2201 * DESCUENTO P.PAGO</t>
  </si>
  <si>
    <t>Saldo Auxiliar 417501         2201</t>
  </si>
  <si>
    <t>2202 * DESCUENTO P.PAGO</t>
  </si>
  <si>
    <t>Saldo Auxiliar 417501         2202</t>
  </si>
  <si>
    <t>S APLICAN DTO CONSEJO ENERO Y FEBREO Y DICI 2019</t>
  </si>
  <si>
    <t>2301 * DESCUENTO P.PAGO</t>
  </si>
  <si>
    <t>Saldo Auxiliar 417501         2301</t>
  </si>
  <si>
    <t>2302 * DESCUENTO P.PAGO</t>
  </si>
  <si>
    <t>Saldo Auxiliar 417501         2302</t>
  </si>
  <si>
    <t>2401 * DESCUENTO P.PAGO</t>
  </si>
  <si>
    <t>Saldo Auxiliar 417501         2401</t>
  </si>
  <si>
    <t>Traslado Anticipos  Octubre /2020</t>
  </si>
  <si>
    <t>2402 * DESCUENTO P.PAGO</t>
  </si>
  <si>
    <t>Saldo Auxiliar 417501         2402</t>
  </si>
  <si>
    <t>2501 * DESCUENTO P.PAGO</t>
  </si>
  <si>
    <t>2501 * JAIME RIVEROS RUIZ*CUO DIC/20</t>
  </si>
  <si>
    <t>Saldo Auxiliar 417501         2501</t>
  </si>
  <si>
    <t>2502 * DESCUENTO P.PAGO</t>
  </si>
  <si>
    <t>Saldo Auxiliar 417501         2502</t>
  </si>
  <si>
    <t>3101 * DESCUENTO P.PAGO</t>
  </si>
  <si>
    <t>Saldo Auxiliar 417501         3101</t>
  </si>
  <si>
    <t>3102 * DESCUENTO P.PAGO</t>
  </si>
  <si>
    <t>Saldo Auxiliar 417501         3102</t>
  </si>
  <si>
    <t>3201 * DESCUENTO P.PAGO</t>
  </si>
  <si>
    <t>Saldo Auxiliar 417501         3201</t>
  </si>
  <si>
    <t>3202 * DESCUENTO P.PAGO</t>
  </si>
  <si>
    <t>Saldo Auxiliar 417501         3202</t>
  </si>
  <si>
    <t>3301 * DESCUENTO P.PAGO</t>
  </si>
  <si>
    <t>Saldo Auxiliar 417501         3301</t>
  </si>
  <si>
    <t>3302 * DESCUENTO P.PAGO</t>
  </si>
  <si>
    <t>Saldo Auxiliar 417501         3302</t>
  </si>
  <si>
    <t>3401 * DESCUENTO P.PAGO</t>
  </si>
  <si>
    <t>Saldo Auxiliar 417501         3401</t>
  </si>
  <si>
    <t>3402 * DESCUENTO P.PAGO</t>
  </si>
  <si>
    <t>Saldo Auxiliar 417501         3402</t>
  </si>
  <si>
    <t>3501 * DESCUENTO P.PAGO</t>
  </si>
  <si>
    <t>Saldo Auxiliar 417501         3501</t>
  </si>
  <si>
    <t>3502 * DESCUENTO P.PAGO</t>
  </si>
  <si>
    <t>Saldo Auxiliar 417501         3502</t>
  </si>
  <si>
    <t>4101 * DESCUENTO P.PAGO</t>
  </si>
  <si>
    <t>Saldo Auxiliar 417501         4101</t>
  </si>
  <si>
    <t>4102 * DESCUENTO P.PAGO</t>
  </si>
  <si>
    <t>Saldo Auxiliar 417501         4102</t>
  </si>
  <si>
    <t>4201 * DESCUENTO P.PAGO</t>
  </si>
  <si>
    <t>Saldo Auxiliar 417501         4201</t>
  </si>
  <si>
    <t>4202 * DESCUENTO P.PAGO</t>
  </si>
  <si>
    <t>Saldo Auxiliar 417501         4202</t>
  </si>
  <si>
    <t>4301 * DESCUENTO P.PAGO</t>
  </si>
  <si>
    <t>Saldo Auxiliar 417501         4301</t>
  </si>
  <si>
    <t>4302 * DESCUENTO P.PAGO</t>
  </si>
  <si>
    <t>INT ABR/20, CUO MAR/20</t>
  </si>
  <si>
    <t>Saldo Auxiliar 417501         4302</t>
  </si>
  <si>
    <t>4401 * DESCUENTO P.PAGO</t>
  </si>
  <si>
    <t>Saldo Auxiliar 417501         4401</t>
  </si>
  <si>
    <t>4501 * DESCUENTO P.PAGO</t>
  </si>
  <si>
    <t>Saldo Auxiliar 417501         4501</t>
  </si>
  <si>
    <t>4502 * DESCUENTO P.PAGO</t>
  </si>
  <si>
    <t>Saldo Auxiliar 417501         4502</t>
  </si>
  <si>
    <t>5101 * DESCUENTO P.PAGO</t>
  </si>
  <si>
    <t>Saldo Auxiliar 417501         5101</t>
  </si>
  <si>
    <t>5201 * DESCUENTO P.PAGO</t>
  </si>
  <si>
    <t>Saldo Auxiliar 417501         5201</t>
  </si>
  <si>
    <t>5202 * DESCUENTO P.PAGO</t>
  </si>
  <si>
    <t>5202 * NURY ALEXANDRA ZABAL*CUO DIC/20</t>
  </si>
  <si>
    <t>Saldo Auxiliar 417501         5202</t>
  </si>
  <si>
    <t>5302 * DESCUENTO P.PAGO</t>
  </si>
  <si>
    <t>Saldo Auxiliar 417501         5302</t>
  </si>
  <si>
    <t>5401 * DESCUENTO P.PAGO</t>
  </si>
  <si>
    <t>Saldo Auxiliar 417501         5401</t>
  </si>
  <si>
    <t>5402 * DESCUENTO P.PAGO</t>
  </si>
  <si>
    <t>Saldo Auxiliar 417501         5402</t>
  </si>
  <si>
    <t>5501 * DESCUENTO P.PAGO</t>
  </si>
  <si>
    <t>5501 * MARLEN MALDONADO*CUO DIC/20, INT ENE/16</t>
  </si>
  <si>
    <t>Saldo Auxiliar 417501         5501</t>
  </si>
  <si>
    <t>5502 * DESCUENTO P.PAGO</t>
  </si>
  <si>
    <t>Saldo Auxiliar 417501         5502</t>
  </si>
  <si>
    <t>6101 * DESCUENTO P.PAGO</t>
  </si>
  <si>
    <t>Saldo Auxiliar 417501         6101</t>
  </si>
  <si>
    <t>6102 * DESCUENTO P.PAGO</t>
  </si>
  <si>
    <t>Saldo Auxiliar 417501         6102</t>
  </si>
  <si>
    <t>6201 * DESCUENTO P.PAGO</t>
  </si>
  <si>
    <t>Saldo Auxiliar 417501         6201</t>
  </si>
  <si>
    <t>6202 * DESCUENTO P.PAGO</t>
  </si>
  <si>
    <t>Saldo Auxiliar 417501         6202</t>
  </si>
  <si>
    <t>6301 * DESCUENTO P.PAGO</t>
  </si>
  <si>
    <t>Saldo Auxiliar 417501         6301</t>
  </si>
  <si>
    <t>6401 * DESCUENTO P.PAGO</t>
  </si>
  <si>
    <t>Saldo Auxiliar 417501         6401</t>
  </si>
  <si>
    <t>6402 * DESCUENTO P.PAGO</t>
  </si>
  <si>
    <t>Saldo Auxiliar 417501         6402</t>
  </si>
  <si>
    <t>6501 * DESCUENTO P.PAGO</t>
  </si>
  <si>
    <t>Saldo Auxiliar 417501         6501</t>
  </si>
  <si>
    <t>6502 * DESCUENTO P.PAGO</t>
  </si>
  <si>
    <t>Saldo Auxiliar 417501         6502</t>
  </si>
  <si>
    <t>7101 * DESCUENTO P.PAGO</t>
  </si>
  <si>
    <t>Saldo Auxiliar 417501         7101</t>
  </si>
  <si>
    <t>7102 * DESCUENTO P.PAGO</t>
  </si>
  <si>
    <t>Saldo Auxiliar 417501         7102</t>
  </si>
  <si>
    <t>7201 * DESCUENTO P.PAGO</t>
  </si>
  <si>
    <t>Saldo Auxiliar 417501         7201</t>
  </si>
  <si>
    <t>7202 * DESCUENTO P.PAGO</t>
  </si>
  <si>
    <t>Saldo Auxiliar 417501         7202</t>
  </si>
  <si>
    <t>7301 * DESCUENTO P.PAGO</t>
  </si>
  <si>
    <t>Saldo Auxiliar 417501         7301</t>
  </si>
  <si>
    <t>7302 * DESCUENTO P.PAGO</t>
  </si>
  <si>
    <t>Saldo Auxiliar 417501         7302</t>
  </si>
  <si>
    <t>7402 * DESCUENTO P.PAGO</t>
  </si>
  <si>
    <t>Saldo Auxiliar 417501         7402</t>
  </si>
  <si>
    <t>7502 * DESCUENTO P.PAGO</t>
  </si>
  <si>
    <t>Saldo Auxiliar 417501         7502</t>
  </si>
  <si>
    <t>8101 * DESCUENTO P.PAGO</t>
  </si>
  <si>
    <t>Saldo Auxiliar 417501         8101</t>
  </si>
  <si>
    <t>8102 * DESCUENTO P.PAGO</t>
  </si>
  <si>
    <t>Saldo Auxiliar 417501         8102</t>
  </si>
  <si>
    <t>Saldo Auxiliar 417501         8201</t>
  </si>
  <si>
    <t>8202 * DESCUENTO P.PAGO</t>
  </si>
  <si>
    <t>Saldo Auxiliar 417501         8202</t>
  </si>
  <si>
    <t>8301 * DESCUENTO P.PAGO</t>
  </si>
  <si>
    <t>Saldo Auxiliar 417501         8301</t>
  </si>
  <si>
    <t>8302 * DESCUENTO P.PAGO</t>
  </si>
  <si>
    <t>Saldo Auxiliar 417501         8302</t>
  </si>
  <si>
    <t>8401 * DESCUENTO P.PAGO</t>
  </si>
  <si>
    <t>Saldo Auxiliar 417501         8401</t>
  </si>
  <si>
    <t>8402 * DESCUENTO P.PAGO</t>
  </si>
  <si>
    <t>Saldo Auxiliar 417501         8402</t>
  </si>
  <si>
    <t>8502 * DESCUENTO P.PAGO</t>
  </si>
  <si>
    <t>Saldo Auxiliar 417501         8502</t>
  </si>
  <si>
    <t>Saldo Cuenta 417501</t>
  </si>
  <si>
    <t>Saldo Mayor 4175</t>
  </si>
  <si>
    <t>Saldo Subgrupo 41</t>
  </si>
  <si>
    <t>42</t>
  </si>
  <si>
    <t>NO OPERACIONALES</t>
  </si>
  <si>
    <t>4210</t>
  </si>
  <si>
    <t>FINANCIEROS</t>
  </si>
  <si>
    <t>421005</t>
  </si>
  <si>
    <t>INTERESES</t>
  </si>
  <si>
    <t>42100501</t>
  </si>
  <si>
    <t>BANCO COLPATRIA</t>
  </si>
  <si>
    <t>intereses ganados</t>
  </si>
  <si>
    <t>GASTOS BANCARIOS DEL MES DE ENERO</t>
  </si>
  <si>
    <t>TRASLADO PAGOS</t>
  </si>
  <si>
    <t>intereses recibidos</t>
  </si>
  <si>
    <t>gastos bancarios del mes</t>
  </si>
  <si>
    <t>int ganados</t>
  </si>
  <si>
    <t>traslado compras del mes</t>
  </si>
  <si>
    <t>GASTOS BANCARIOS</t>
  </si>
  <si>
    <t>traslado de fondos pagos del mes</t>
  </si>
  <si>
    <t>cheques girados no cobrados</t>
  </si>
  <si>
    <t>Saldo SubCuenta 42100501</t>
  </si>
  <si>
    <t>Saldo Cuenta 421005</t>
  </si>
  <si>
    <t>Saldo Mayor 4210</t>
  </si>
  <si>
    <t>4250</t>
  </si>
  <si>
    <t>RECUPERACIONES</t>
  </si>
  <si>
    <t>425035</t>
  </si>
  <si>
    <t>RECUPERA PROVISIONES</t>
  </si>
  <si>
    <t>Saldo Auxiliar 425035         7201</t>
  </si>
  <si>
    <t>Saldo Cuenta 425035</t>
  </si>
  <si>
    <t>425050</t>
  </si>
  <si>
    <t>REINTEGRO DE OTROS GOSTOS Y GASTOS</t>
  </si>
  <si>
    <t>42505002</t>
  </si>
  <si>
    <t>ALQUILER SALÓN COMUNAL</t>
  </si>
  <si>
    <t>alquiler salon social</t>
  </si>
  <si>
    <t>Saldo SubCuenta 42505002</t>
  </si>
  <si>
    <t>Saldo Cuenta 425050</t>
  </si>
  <si>
    <t>Saldo Mayor 4250</t>
  </si>
  <si>
    <t>4295</t>
  </si>
  <si>
    <t>DIVERSOS</t>
  </si>
  <si>
    <t>429505</t>
  </si>
  <si>
    <t>APROVECHAMIENTOS</t>
  </si>
  <si>
    <t>valor agredo poliza</t>
  </si>
  <si>
    <t>Saldo Cuenta 429505</t>
  </si>
  <si>
    <t>429581</t>
  </si>
  <si>
    <t>AJUSTE AL PESO</t>
  </si>
  <si>
    <t>SE ACNCELA RTE FTE PDO 6</t>
  </si>
  <si>
    <t>AJUSTE AL PESO RETENCION</t>
  </si>
  <si>
    <t>Saldo Cuenta 429581</t>
  </si>
  <si>
    <t>Saldo Mayor 4295</t>
  </si>
  <si>
    <t>Saldo Subgrupo 42</t>
  </si>
  <si>
    <t>Saldo Grupo 4</t>
  </si>
  <si>
    <t>5</t>
  </si>
  <si>
    <t>EGRESOS</t>
  </si>
  <si>
    <t>51</t>
  </si>
  <si>
    <t>OPERACIONALES DE ADMINISTRACION</t>
  </si>
  <si>
    <t>5110</t>
  </si>
  <si>
    <t>511010</t>
  </si>
  <si>
    <t>REVISORIA FISCAL</t>
  </si>
  <si>
    <t>Saldo Auxiliar 511010     63357862</t>
  </si>
  <si>
    <t>Saldo Cuenta 511010</t>
  </si>
  <si>
    <t>511030</t>
  </si>
  <si>
    <t>ASESORIA CONTABLE</t>
  </si>
  <si>
    <t>RETROACTIVO ENERO ABRIL 2020</t>
  </si>
  <si>
    <t>Saldo Auxiliar 511030     52295664</t>
  </si>
  <si>
    <t>Saldo Cuenta 511030</t>
  </si>
  <si>
    <t>511035</t>
  </si>
  <si>
    <t>ADMINISTRACION</t>
  </si>
  <si>
    <t>RETROACTIVO DE ENERO ABRIL 2020</t>
  </si>
  <si>
    <t>Saldo Auxiliar 511035      2996611</t>
  </si>
  <si>
    <t>Saldo Cuenta 511035</t>
  </si>
  <si>
    <t>Saldo Mayor 5110</t>
  </si>
  <si>
    <t>5130</t>
  </si>
  <si>
    <t>513020</t>
  </si>
  <si>
    <t>SEGURO AREAS COMUNES</t>
  </si>
  <si>
    <t>Saldo Auxiliar 513020    860037707</t>
  </si>
  <si>
    <t>Saldo Cuenta 513020</t>
  </si>
  <si>
    <t>Saldo Mayor 5130</t>
  </si>
  <si>
    <t>5135</t>
  </si>
  <si>
    <t>513505</t>
  </si>
  <si>
    <t>ASEO Y VIGILANCIA</t>
  </si>
  <si>
    <t>51350501</t>
  </si>
  <si>
    <t>ASEO</t>
  </si>
  <si>
    <t>RETROACTIVO TRES MESES</t>
  </si>
  <si>
    <t>Saldo Auxiliar 51350501    901121838</t>
  </si>
  <si>
    <t>Saldo SubCuenta 51350501</t>
  </si>
  <si>
    <t>51350502</t>
  </si>
  <si>
    <t>Saldo Auxiliar 51350502    830082027</t>
  </si>
  <si>
    <t>Saldo SubCuenta 51350502</t>
  </si>
  <si>
    <t>Saldo Cuenta 513505</t>
  </si>
  <si>
    <t>513525</t>
  </si>
  <si>
    <t>ACUEDUCTO Y ALCANTARILLADO</t>
  </si>
  <si>
    <t>Saldo Auxiliar 513525    899999094</t>
  </si>
  <si>
    <t>Saldo Cuenta 513525</t>
  </si>
  <si>
    <t>513530</t>
  </si>
  <si>
    <t>ENERGIA ELECTRICA</t>
  </si>
  <si>
    <t>Saldo Auxiliar 513530    830037248</t>
  </si>
  <si>
    <t>Saldo Cuenta 513530</t>
  </si>
  <si>
    <t>513535</t>
  </si>
  <si>
    <t>Saldo Auxiliar 513535    830037248</t>
  </si>
  <si>
    <t>CONSUMO  MES</t>
  </si>
  <si>
    <t>Saldo Auxiliar 513535    830122566</t>
  </si>
  <si>
    <t>Saldo Cuenta 513535</t>
  </si>
  <si>
    <t>513555</t>
  </si>
  <si>
    <t>GAS</t>
  </si>
  <si>
    <t>Saldo Auxiliar 513555    800007813</t>
  </si>
  <si>
    <t>Saldo Cuenta 513555</t>
  </si>
  <si>
    <t>Saldo Mayor 5135</t>
  </si>
  <si>
    <t>5145</t>
  </si>
  <si>
    <t>MANTENIMIENTO Y REPARACIONES</t>
  </si>
  <si>
    <t>514510</t>
  </si>
  <si>
    <t>51451001</t>
  </si>
  <si>
    <t>MANTENIMIENTO ZONAS COMUNES</t>
  </si>
  <si>
    <t>compra pintura,canaleta sikalfex,soldadura</t>
  </si>
  <si>
    <t>Saldo Auxiliar 51451001      2996611</t>
  </si>
  <si>
    <t>Saldo Auxiliar 51451001     10270367</t>
  </si>
  <si>
    <t>PINTUVER M&amp;H- ROSA CASTELLANOS</t>
  </si>
  <si>
    <t>Saldo Auxiliar 51451001     36705515</t>
  </si>
  <si>
    <t>TRUJILLO JOSE DAVID</t>
  </si>
  <si>
    <t>FAC 110 COMPRA K1 G-17</t>
  </si>
  <si>
    <t>Saldo Auxiliar 51451001     79518142</t>
  </si>
  <si>
    <t>PEDRO ANTONIO MATEUS</t>
  </si>
  <si>
    <t>FAC 15160 COMPRA SE CERRADURAS</t>
  </si>
  <si>
    <t>llaves de torre 7 /8 por cambio de chapas</t>
  </si>
  <si>
    <t>Saldo Auxiliar 51451001     79529064</t>
  </si>
  <si>
    <t>VELASCO TORRES ALONSO</t>
  </si>
  <si>
    <t>compra de palmeras y guirnaldas</t>
  </si>
  <si>
    <t>Saldo Auxiliar 51451001     79639323</t>
  </si>
  <si>
    <t>CUANTIAS MINIMAS</t>
  </si>
  <si>
    <t>arreglo soldadura puerta  int1</t>
  </si>
  <si>
    <t>decoracion hallowen</t>
  </si>
  <si>
    <t>Saldo Auxiliar 51451001    222222222</t>
  </si>
  <si>
    <t>CIRCULO EMPRESARIAL TIBA S.A.S.</t>
  </si>
  <si>
    <t>8 guirnaldas</t>
  </si>
  <si>
    <t>Saldo Auxiliar 51451001    900511438</t>
  </si>
  <si>
    <t>Saldo Auxiliar 51451001    900595224</t>
  </si>
  <si>
    <t>FAC 31897 COMPRA  BROCA</t>
  </si>
  <si>
    <t>COMPRA DE BROCA</t>
  </si>
  <si>
    <t>1 REFLECTOR ,INTERRUPTOR DOBLE,2 BOMBILLOS LES</t>
  </si>
  <si>
    <t>ACEITE , LLAVE SENCILLA SILICONA  PLAFON CERAMICO Y GUANTES</t>
  </si>
  <si>
    <t>FAC 36248 COMPRA DE VINILO RODILLO,ESMALTE,VIRUTA,GUANTES</t>
  </si>
  <si>
    <t>fac 37502 compra de disco, masilla,arena,cemento,tapabocas,codo,cortad</t>
  </si>
  <si>
    <t>2267 OMPRA DE LIJA PINTURA ABRAZADERAS RODILLOS</t>
  </si>
  <si>
    <t>COMPRA BARRAS D SILICONA AMARRE SENSOR Y AEROCOLOR</t>
  </si>
  <si>
    <t>fac 43900 rodillo lija pintura viilo aerosol cable duplex brocha sella</t>
  </si>
  <si>
    <t>Saldo Auxiliar 51451001    901012876</t>
  </si>
  <si>
    <t>FAC 862 COMPRA DE PINTURA BRONCE,RODILLOS, LLAVE JARDON, CERRADURA, BR</t>
  </si>
  <si>
    <t>901278738 * EL FERRETERO 138 SAS</t>
  </si>
  <si>
    <t>FAC890 FAC MASILLA , DISPENSADOR JABON THINER,TEFLON YOYO GUADAÑA</t>
  </si>
  <si>
    <t>FAC FERR-21 CHAZOS Y LLAVES DE JADIN</t>
  </si>
  <si>
    <t>FAC FERR-58FAC FERR-58, COMPRA DE SENSOR SIFON,THINERCINTA, BROCHA Y S</t>
  </si>
  <si>
    <t>FAC FERR-155COMPRA CANDADO Y SILUICONA BULLDOG</t>
  </si>
  <si>
    <t>FAC FERR-231 COMPRA DE SILICONA CEMENTO Y SILICONA</t>
  </si>
  <si>
    <t>fac  ferr 370 compra de amarres cemento accesorios pvc thiner vastagao</t>
  </si>
  <si>
    <t>Saldo Auxiliar 51451001    901278738</t>
  </si>
  <si>
    <t>Saldo SubCuenta 51451001</t>
  </si>
  <si>
    <t>51451005</t>
  </si>
  <si>
    <t>MANTENIMIENTO JARDINES</t>
  </si>
  <si>
    <t>RAFAEL E HERNANDEZ</t>
  </si>
  <si>
    <t>fac 20367compra bolsas recoleccion poda</t>
  </si>
  <si>
    <t>fac 20458 compra bolsas negras</t>
  </si>
  <si>
    <t>FAC 21576 COMPRA DE BOLSAS</t>
  </si>
  <si>
    <t>compra 20 kilos  bolsa recolelccion poda</t>
  </si>
  <si>
    <t>Saldo Auxiliar 51451005     19381471</t>
  </si>
  <si>
    <t>FAC 1994 COMPRA  LAMINES DE TRIPLEX</t>
  </si>
  <si>
    <t>Saldo Auxiliar 51451005     23973319</t>
  </si>
  <si>
    <t>FERNANDO GOMEZ GOMEZ</t>
  </si>
  <si>
    <t>FAC 1368 COMPRA REPELENTE PERROS</t>
  </si>
  <si>
    <t>Saldo Auxiliar 51451005     79409804</t>
  </si>
  <si>
    <t>PARRA CARLOS EDUARDO</t>
  </si>
  <si>
    <t>BOLSAS RESIDUO PODA</t>
  </si>
  <si>
    <t>COMPRA BOLSASA RESIDUO PODA</t>
  </si>
  <si>
    <t>Saldo Auxiliar 51451005     79625359</t>
  </si>
  <si>
    <t>CERAGRO SAS</t>
  </si>
  <si>
    <t>COMPRA DE RANDAL</t>
  </si>
  <si>
    <t>Saldo Auxiliar 51451005    830032722</t>
  </si>
  <si>
    <t>IMPULSORES INTERNACIONALES SAS</t>
  </si>
  <si>
    <t>compra de randal</t>
  </si>
  <si>
    <t>Saldo Auxiliar 51451005    860066633</t>
  </si>
  <si>
    <t>H&amp;R LTDA ESTACION DE SERVICIO CORDOBA</t>
  </si>
  <si>
    <t>COMBUSTIBLE PODA</t>
  </si>
  <si>
    <t>Saldo Auxiliar 51451005    900078103</t>
  </si>
  <si>
    <t>FAC 8146 GEOTEXTIL</t>
  </si>
  <si>
    <t>Saldo Auxiliar 51451005    900980929</t>
  </si>
  <si>
    <t>Saldo SubCuenta 51451005</t>
  </si>
  <si>
    <t>51451006</t>
  </si>
  <si>
    <t>MANTENIMIENTO MOTOBOMBA</t>
  </si>
  <si>
    <t>Saldo Auxiliar 51451006     16705298</t>
  </si>
  <si>
    <t>Saldo SubCuenta 51451006</t>
  </si>
  <si>
    <t>51451009</t>
  </si>
  <si>
    <t>MANTENIMIENTO EXTINTORES</t>
  </si>
  <si>
    <t>COMPRA DE EXTINTOR 10 LIBRAS</t>
  </si>
  <si>
    <t>Saldo Auxiliar 51451009     80503060</t>
  </si>
  <si>
    <t>Saldo SubCuenta 51451009</t>
  </si>
  <si>
    <t>51451010</t>
  </si>
  <si>
    <t>FUMIGACIONES</t>
  </si>
  <si>
    <t>Saldo Auxiliar 51451010     52253810</t>
  </si>
  <si>
    <t>Saldo Auxiliar 51451010     80503060</t>
  </si>
  <si>
    <t>Saldo SubCuenta 51451010</t>
  </si>
  <si>
    <t>51451013</t>
  </si>
  <si>
    <t>MANTENIMIENTO CITOFONÍA Y TELEFONÍA</t>
  </si>
  <si>
    <t>Saldo Auxiliar 51451013    830015825</t>
  </si>
  <si>
    <t>Saldo SubCuenta 51451013</t>
  </si>
  <si>
    <t>Saldo Cuenta 514510</t>
  </si>
  <si>
    <t>514515</t>
  </si>
  <si>
    <t>MAQUINARIA Y EQUIPO</t>
  </si>
  <si>
    <t>Saldo Auxiliar 514515     16705298</t>
  </si>
  <si>
    <t>Saldo Cuenta 514515</t>
  </si>
  <si>
    <t>Saldo Mayor 5145</t>
  </si>
  <si>
    <t>5150</t>
  </si>
  <si>
    <t>ADECUACION E INSTALACION</t>
  </si>
  <si>
    <t>515005</t>
  </si>
  <si>
    <t>INSTALACIONES ELECTRICAS</t>
  </si>
  <si>
    <t>Saldo Auxiliar 515005      2996611</t>
  </si>
  <si>
    <t>ALIRIO DIAZ NIÑO</t>
  </si>
  <si>
    <t>fac vcd 865 compra fuente adaptador y antiremanente electronico tempor</t>
  </si>
  <si>
    <t>Saldo Auxiliar 515005     79151118</t>
  </si>
  <si>
    <t>compra bombillos</t>
  </si>
  <si>
    <t>Saldo Auxiliar 515005    222222222</t>
  </si>
  <si>
    <t>KAIROS ILUMINACION Y ELECTRICOS SAS</t>
  </si>
  <si>
    <t>4 secuenciadoes</t>
  </si>
  <si>
    <t>extenciones lde manguera lluvia</t>
  </si>
  <si>
    <t>conector para cinta led</t>
  </si>
  <si>
    <t>Saldo Auxiliar 515005    900498730</t>
  </si>
  <si>
    <t>6 bombillos led</t>
  </si>
  <si>
    <t>Saldo Auxiliar 515005    900511438</t>
  </si>
  <si>
    <t>compra duplex y clavija</t>
  </si>
  <si>
    <t>Saldo Auxiliar 515005    901012876</t>
  </si>
  <si>
    <t>FAC 862 COMPRA DE CINTA INTERRUPTOR Y TOMA  DOBLE</t>
  </si>
  <si>
    <t>FAC FERR-21 COMPRA DE CINTA,TOMA,BOMBILLOS LED</t>
  </si>
  <si>
    <t>Saldo Auxiliar 515005    901278738</t>
  </si>
  <si>
    <t>Saldo Cuenta 515005</t>
  </si>
  <si>
    <t>Saldo Mayor 5150</t>
  </si>
  <si>
    <t>5195</t>
  </si>
  <si>
    <t>519525</t>
  </si>
  <si>
    <t>ELEMENTOS DE ASEO Y CAFETERIA</t>
  </si>
  <si>
    <t>51952501</t>
  </si>
  <si>
    <t>ELEM DE ASEO</t>
  </si>
  <si>
    <t>ELEMENTOS DE DESINFECCION</t>
  </si>
  <si>
    <t>13 JULIO REMISION 00450-20</t>
  </si>
  <si>
    <t>3 AGOSTO 00452-20 DEL 3 DE AGOSTO</t>
  </si>
  <si>
    <t>8 DE SEP 0053</t>
  </si>
  <si>
    <t>11 DE DICIEMBRE 2020 REM 1061</t>
  </si>
  <si>
    <t>Saldo Auxiliar 51952501         6302</t>
  </si>
  <si>
    <t>CAJA DE GUANTES</t>
  </si>
  <si>
    <t>Saldo Auxiliar 51952501      2996611</t>
  </si>
  <si>
    <t>FAC 20927 COMPRA DE BOLSAS DE ASEO</t>
  </si>
  <si>
    <t>Saldo Auxiliar 51952501     19381471</t>
  </si>
  <si>
    <t>MARY LUZ HERRERA ALVIRA</t>
  </si>
  <si>
    <t>COMPRA DETERGENTE</t>
  </si>
  <si>
    <t>compra de esponja</t>
  </si>
  <si>
    <t>compra de esponjillas</t>
  </si>
  <si>
    <t>Saldo Auxiliar 51952501     52802923</t>
  </si>
  <si>
    <t>CANELO RUDY YASMIN</t>
  </si>
  <si>
    <t>fFAC 110 COMPRA DE TAPABOCAS</t>
  </si>
  <si>
    <t>Saldo Auxiliar 51952501     52815963</t>
  </si>
  <si>
    <t>fac 6669 dispensador de  gel</t>
  </si>
  <si>
    <t>Saldo Auxiliar 51952501     79432896</t>
  </si>
  <si>
    <t>COMPRA DE BOLSAS</t>
  </si>
  <si>
    <t>detergente</t>
  </si>
  <si>
    <t>COMPRA BOLSAS DE BASURA</t>
  </si>
  <si>
    <t>Saldo Auxiliar 51952501     79625359</t>
  </si>
  <si>
    <t>DESECHABLES Y PLASTICOS DEPLAST</t>
  </si>
  <si>
    <t>compra de bolsas basura</t>
  </si>
  <si>
    <t>Saldo Auxiliar 51952501     79870931</t>
  </si>
  <si>
    <t>MERCADERIA  SAS</t>
  </si>
  <si>
    <t>COMPRAD ETERGENTE</t>
  </si>
  <si>
    <t>Saldo Auxiliar 51952501    900882422</t>
  </si>
  <si>
    <t>VARIEDADES EL IMPERIO WZ SAS</t>
  </si>
  <si>
    <t>fac 319 compra tapete desinfeccion</t>
  </si>
  <si>
    <t>Saldo Auxiliar 51952501    901070100</t>
  </si>
  <si>
    <t>Saldo Auxiliar 51952501    901121838</t>
  </si>
  <si>
    <t>Saldo Auxiliar 51952501    901278738</t>
  </si>
  <si>
    <t>Saldo SubCuenta 51952501</t>
  </si>
  <si>
    <t>51952502</t>
  </si>
  <si>
    <t>ELEMENTOS DE CAFETERIA</t>
  </si>
  <si>
    <t>compra aromaticas</t>
  </si>
  <si>
    <t>COMPRA AROMATICAS</t>
  </si>
  <si>
    <t>COMPRA PAPAYUELA Y AROMATICAS</t>
  </si>
  <si>
    <t>Saldo Auxiliar 51952502     52802923</t>
  </si>
  <si>
    <t>compra de refrigerio</t>
  </si>
  <si>
    <t>Saldo Auxiliar 51952502    222222222</t>
  </si>
  <si>
    <t>LUIS FERNANDO FLOREZ GALEANO</t>
  </si>
  <si>
    <t>COMPRA DE AROMATICAS</t>
  </si>
  <si>
    <t>Saldo Auxiliar 51952502   1099207689</t>
  </si>
  <si>
    <t>Saldo SubCuenta 51952502</t>
  </si>
  <si>
    <t>Saldo Cuenta 519525</t>
  </si>
  <si>
    <t>519530</t>
  </si>
  <si>
    <t>UTILES, PAPELERIA Y FOTOCOPIAS</t>
  </si>
  <si>
    <t>51953001</t>
  </si>
  <si>
    <t>PAPELERIA</t>
  </si>
  <si>
    <t>BOLSAS MANIJA</t>
  </si>
  <si>
    <t>Saldo Auxiliar 51953001      2996611</t>
  </si>
  <si>
    <t>MUÑOZ  CASTRO JORGE RODRIGO</t>
  </si>
  <si>
    <t>COMPRA 6 SOBRES DE MANILA</t>
  </si>
  <si>
    <t>compra de sobre</t>
  </si>
  <si>
    <t>tinta impresora</t>
  </si>
  <si>
    <t>compra de cinta</t>
  </si>
  <si>
    <t>COMPRA CLIPS</t>
  </si>
  <si>
    <t>COMPRA DE SEPARADORES</t>
  </si>
  <si>
    <t>caja de ganchos</t>
  </si>
  <si>
    <t>AVISO</t>
  </si>
  <si>
    <t>80 COPIAS</t>
  </si>
  <si>
    <t>COMPRA DE CARTULINA</t>
  </si>
  <si>
    <t>copias</t>
  </si>
  <si>
    <t>Saldo Auxiliar 51953001     79146909</t>
  </si>
  <si>
    <t>FAVIO  AUGUSTO ROJAS BURGOS</t>
  </si>
  <si>
    <t>compra de resma</t>
  </si>
  <si>
    <t>COMPRA PAEL CREPE Y CARTULINA</t>
  </si>
  <si>
    <t>Saldo Auxiliar 51953001     79531561</t>
  </si>
  <si>
    <t>PANAMERICANA LIBRERIA Y PAPELERIA S.A.</t>
  </si>
  <si>
    <t>COM AZ PAPEL CARTA</t>
  </si>
  <si>
    <t>compra de  resma</t>
  </si>
  <si>
    <t>COMPRA LEGAJADOR</t>
  </si>
  <si>
    <t>Saldo Auxiliar 51953001    830037946</t>
  </si>
  <si>
    <t>SURAMERICA COMERCIAL SAS</t>
  </si>
  <si>
    <t>COMPRAS DECORACION</t>
  </si>
  <si>
    <t>Saldo Auxiliar 51953001    900943243</t>
  </si>
  <si>
    <t>Saldo SubCuenta 51953001</t>
  </si>
  <si>
    <t>51953002</t>
  </si>
  <si>
    <t>FOTOCOPIAS</t>
  </si>
  <si>
    <t>PAPELERIA MT</t>
  </si>
  <si>
    <t>escaner</t>
  </si>
  <si>
    <t>Saldo Auxiliar 51953002     52263662</t>
  </si>
  <si>
    <t>FOTOCOPIAS 19/03/2020</t>
  </si>
  <si>
    <t>COPIAS 18/03/2020</t>
  </si>
  <si>
    <t>COPIAS DEL 13/03/2020</t>
  </si>
  <si>
    <t>Saldo Auxiliar 51953002     79146909</t>
  </si>
  <si>
    <t>fotocopias</t>
  </si>
  <si>
    <t>Saldo Auxiliar 51953002     79531561</t>
  </si>
  <si>
    <t>Saldo Auxiliar 51953002    222222222</t>
  </si>
  <si>
    <t>COMPRA DE AZ</t>
  </si>
  <si>
    <t>Saldo Auxiliar 51953002    830037946</t>
  </si>
  <si>
    <t>Saldo SubCuenta 51953002</t>
  </si>
  <si>
    <t>Saldo Cuenta 519530</t>
  </si>
  <si>
    <t>519545</t>
  </si>
  <si>
    <t>TAXIS Y BUSES</t>
  </si>
  <si>
    <t>51954501</t>
  </si>
  <si>
    <t>MOVILIZACIÓN URBANA</t>
  </si>
  <si>
    <t>transporte compra chapas</t>
  </si>
  <si>
    <t>TRASNPORTE PAGO POLIZA</t>
  </si>
  <si>
    <t>TRANSPORTE HERVICIDA</t>
  </si>
  <si>
    <t>TRANSPORTE COMPRA GRANIPLAX TORRE 4</t>
  </si>
  <si>
    <t>TRANSPORTE PAGO SER TEL</t>
  </si>
  <si>
    <t>Saldo Auxiliar 51954501      2996611</t>
  </si>
  <si>
    <t>SERVIENTREGA S.A.</t>
  </si>
  <si>
    <t>ENVIO CHEQUE POLIZA</t>
  </si>
  <si>
    <t>Saldo Auxiliar 51954501    860512330</t>
  </si>
  <si>
    <t>Saldo SubCuenta 51954501</t>
  </si>
  <si>
    <t>Saldo Cuenta 519545</t>
  </si>
  <si>
    <t>519595</t>
  </si>
  <si>
    <t>OTROS-EVENTOS</t>
  </si>
  <si>
    <t>51959502</t>
  </si>
  <si>
    <t>GASTOS DE ASAMBLEA</t>
  </si>
  <si>
    <t>LA TIENDA PAPELERA SAS</t>
  </si>
  <si>
    <t>asmblea convocatoria</t>
  </si>
  <si>
    <t>Saldo Auxiliar 51959502    900566818</t>
  </si>
  <si>
    <t>Saldo SubCuenta 51959502</t>
  </si>
  <si>
    <t>51959504</t>
  </si>
  <si>
    <t>FIESTA DE LOS NIÑOS</t>
  </si>
  <si>
    <t>trasnporte compra dia de  niños</t>
  </si>
  <si>
    <t>Saldo Auxiliar 51959504      2996611</t>
  </si>
  <si>
    <t>BOTERO GOMEZ  EDGAR DE JESUS</t>
  </si>
  <si>
    <t>COMPRA   MINISOLDADOS</t>
  </si>
  <si>
    <t>Saldo Auxiliar 51959504     11312497</t>
  </si>
  <si>
    <t>CARTAS OBSEQUIO</t>
  </si>
  <si>
    <t>Saldo Auxiliar 51959504     79639323</t>
  </si>
  <si>
    <t>compra de 16 ponys y 11 pistolas</t>
  </si>
  <si>
    <t>compra de papel decoracion</t>
  </si>
  <si>
    <t>Saldo Auxiliar 51959504    222222222</t>
  </si>
  <si>
    <t>JUAN CAMILO GONZALEZ</t>
  </si>
  <si>
    <t>COMPRA REGALOS DIA DE LOS NIÑOS</t>
  </si>
  <si>
    <t>Saldo Auxiliar 51959504   1010207225</t>
  </si>
  <si>
    <t>VARELA MORENO LAURA GISETH</t>
  </si>
  <si>
    <t>compra juegos fac  ged 58</t>
  </si>
  <si>
    <t>Saldo Auxiliar 51959504   1018512697</t>
  </si>
  <si>
    <t>Saldo SubCuenta 51959504</t>
  </si>
  <si>
    <t>51959505</t>
  </si>
  <si>
    <t>ATENCION A COPROPIETARIOS</t>
  </si>
  <si>
    <t>BONO DE CONDOLENCIA</t>
  </si>
  <si>
    <t>Saldo Auxiliar 51959505         8201</t>
  </si>
  <si>
    <t>Saldo SubCuenta 51959505</t>
  </si>
  <si>
    <t>51959506</t>
  </si>
  <si>
    <t>INCENTIVO NAVIDEÑO</t>
  </si>
  <si>
    <t>Saldo Auxiliar 51959506      2996611</t>
  </si>
  <si>
    <t>Saldo SubCuenta 51959506</t>
  </si>
  <si>
    <t>51959508</t>
  </si>
  <si>
    <t>BONO INCENTIVO</t>
  </si>
  <si>
    <t>BONO DE INCENTIVO NIXON</t>
  </si>
  <si>
    <t>Saldo Auxiliar 51959508     79668205</t>
  </si>
  <si>
    <t>bono incentivo todero</t>
  </si>
  <si>
    <t>Saldo Auxiliar 51959508    901121838</t>
  </si>
  <si>
    <t>Saldo SubCuenta 51959508</t>
  </si>
  <si>
    <t>Saldo Cuenta 519595</t>
  </si>
  <si>
    <t>Saldo Mayor 5195</t>
  </si>
  <si>
    <t>5199</t>
  </si>
  <si>
    <t>PROVISIONES</t>
  </si>
  <si>
    <t>519910</t>
  </si>
  <si>
    <t>DEUDORES</t>
  </si>
  <si>
    <t>Saldo Auxiliar 519910         5102</t>
  </si>
  <si>
    <t>Saldo Auxiliar 519910         6302</t>
  </si>
  <si>
    <t>Saldo Auxiliar 519910         7401</t>
  </si>
  <si>
    <t>Saldo Cuenta 519910</t>
  </si>
  <si>
    <t>Saldo Mayor 5199</t>
  </si>
  <si>
    <t>Saldo Subgrupo 51</t>
  </si>
  <si>
    <t>53</t>
  </si>
  <si>
    <t>5305</t>
  </si>
  <si>
    <t>530505</t>
  </si>
  <si>
    <t>53050501</t>
  </si>
  <si>
    <t>Saldo SubCuenta 53050501</t>
  </si>
  <si>
    <t>Saldo Cuenta 530505</t>
  </si>
  <si>
    <t>530595</t>
  </si>
  <si>
    <t>OTROS-dto consejo</t>
  </si>
  <si>
    <t>2301 * ROCIO ALICIA ESPAÑA RODRIGUEZ</t>
  </si>
  <si>
    <t>CUO FEB/20, CUO MAR/20</t>
  </si>
  <si>
    <t>Saldo Auxiliar 530595         2301</t>
  </si>
  <si>
    <t>CUO ENE/20, ANTICIPO</t>
  </si>
  <si>
    <t>000</t>
  </si>
  <si>
    <t>CUO MAY/20, CUO JUN/20</t>
  </si>
  <si>
    <t>Saldo Auxiliar 530595         7302</t>
  </si>
  <si>
    <t xml:space="preserve">JOSE I. MELO M./ MARYAN M. DE MELO </t>
  </si>
  <si>
    <t>CUO NOV/20, CUO DIC/20</t>
  </si>
  <si>
    <t>Saldo Auxiliar 530595         7402</t>
  </si>
  <si>
    <t>Saldo Cuenta 530595</t>
  </si>
  <si>
    <t>Saldo Mayor 5305</t>
  </si>
  <si>
    <t>5395</t>
  </si>
  <si>
    <t>GASTOS DIVERSOS</t>
  </si>
  <si>
    <t>539581</t>
  </si>
  <si>
    <t>Saldo Auxiliar 539581         2501</t>
  </si>
  <si>
    <t>Saldo Auxiliar 539581         3502</t>
  </si>
  <si>
    <t>Saldo Auxiliar 539581         6201</t>
  </si>
  <si>
    <t>se cancela rte fte enenro 2020</t>
  </si>
  <si>
    <t>RTE DTE PRO 3</t>
  </si>
  <si>
    <t xml:space="preserve">ajuste al peso retencion mes de agosto
</t>
  </si>
  <si>
    <t>Saldo Auxiliar 539581      2996611</t>
  </si>
  <si>
    <t>Saldo Auxiliar 539581    899999999</t>
  </si>
  <si>
    <t>FAC SIA1-210 IMPLEMENTOS DE ASEO  DEL MES DE ABRIL,fac 51A1-218  SERVI</t>
  </si>
  <si>
    <t>Saldo Auxiliar 539581    901121838</t>
  </si>
  <si>
    <t>Saldo Cuenta 539581</t>
  </si>
  <si>
    <t>Saldo Mayor 5395</t>
  </si>
  <si>
    <t>Saldo Subgrupo 53</t>
  </si>
  <si>
    <t>Saldo Grupo 5</t>
  </si>
  <si>
    <t>8</t>
  </si>
  <si>
    <t>CUENTAS DE ORDEN DEUDORAS</t>
  </si>
  <si>
    <t>83</t>
  </si>
  <si>
    <t>DEUDORAS DE CONTROL</t>
  </si>
  <si>
    <t>8395</t>
  </si>
  <si>
    <t>OTRAS CUENTAS DEUDORAS DE CONTROL</t>
  </si>
  <si>
    <t>839525</t>
  </si>
  <si>
    <t>INTERESES SOBRE DEUDAS VENCIDAS</t>
  </si>
  <si>
    <t>83952502</t>
  </si>
  <si>
    <t>INTERESES DE MORA COPROPIETARIOS</t>
  </si>
  <si>
    <t>1.44% Facturación Abril /2020 *      1102</t>
  </si>
  <si>
    <t>2.02% Facturación Julio /2020 *      1102</t>
  </si>
  <si>
    <t>2.04% Facturación Agosto /2020 *      1102</t>
  </si>
  <si>
    <t>2.04% Facturación Septiembre /2020 *      1102</t>
  </si>
  <si>
    <t>ABR/2020.INTERESES DE MORA CO</t>
  </si>
  <si>
    <t>Acuerdo $17,025/2.02% Facturación Octubre /2020 *      1102</t>
  </si>
  <si>
    <t>Acuerdo $15,019/2.00% Facturación Noviembre /2020 *      1102</t>
  </si>
  <si>
    <t>Acuerdo $12,964/1.96% Facturación Diciembre /2020 *      1102</t>
  </si>
  <si>
    <t>JUL/2020.INTERESES DE MORA CO</t>
  </si>
  <si>
    <t>AGO/2020.INTERESES DE MORA CO</t>
  </si>
  <si>
    <t>Saldo Auxiliar 83952502         1102</t>
  </si>
  <si>
    <t>2.09% Facturación Febrero /2020 *      1502</t>
  </si>
  <si>
    <t>FEB/2020.INTERESES DE MORA CO</t>
  </si>
  <si>
    <t>1.44% Facturación Abril /2020 *      1502</t>
  </si>
  <si>
    <t>Saldo Auxiliar 83952502         1502</t>
  </si>
  <si>
    <t>2.02% Facturación Julio /2020 *      2201</t>
  </si>
  <si>
    <t>Saldo Auxiliar 83952502         2201</t>
  </si>
  <si>
    <t>2.09% Facturación Enero /2020 *      2401</t>
  </si>
  <si>
    <t>NOV/2019.INTERESES DE MORA CO</t>
  </si>
  <si>
    <t>2.09% Facturación Febrero /2020 *      2401</t>
  </si>
  <si>
    <t>DIC/2019.INTERESES DE MORA CO</t>
  </si>
  <si>
    <t>ENE/2020.INTERESES DE MORA CO</t>
  </si>
  <si>
    <t>Saldo Auxiliar 83952502         2401</t>
  </si>
  <si>
    <t>2.09% Facturación Enero /2020 *      2402</t>
  </si>
  <si>
    <t>2.09% Facturación Febrero /2020 *      2402</t>
  </si>
  <si>
    <t>2.09% Facturación Marzo /2020 *      2402</t>
  </si>
  <si>
    <t>1.44% Facturación Abril /2020 *      2402</t>
  </si>
  <si>
    <t>1.44% Facturación Mayo /2020 *      2402</t>
  </si>
  <si>
    <t>MAR/2020.INTERESES DE MORA CO</t>
  </si>
  <si>
    <t>MAY/2020.INTERESES DE MORA CO</t>
  </si>
  <si>
    <t>2.02% Facturación Julio /2020 *      2402</t>
  </si>
  <si>
    <t>2.04% Facturación Agosto /2020 *      2402</t>
  </si>
  <si>
    <t>Saldo Auxiliar 83952502         2402</t>
  </si>
  <si>
    <t>2.04% Facturación Septiembre /2020 *      2501</t>
  </si>
  <si>
    <t>SEP/2020.INTERESES DE MORA CO</t>
  </si>
  <si>
    <t>Saldo Auxiliar 83952502         2501</t>
  </si>
  <si>
    <t>2.09% Facturación Marzo /2020 *      2502</t>
  </si>
  <si>
    <t>1.44% Facturación Abril /2020 *      2502</t>
  </si>
  <si>
    <t>Saldo Auxiliar 83952502         2502</t>
  </si>
  <si>
    <t>2.09% Facturación Enero /2020 *      3202</t>
  </si>
  <si>
    <t>2.09% Facturación Marzo /2020 *      3202</t>
  </si>
  <si>
    <t>2.02% Facturación Julio /2020 *      3202</t>
  </si>
  <si>
    <t>2.04% Facturación Agosto /2020 *      3202</t>
  </si>
  <si>
    <t>2.04% Facturación Septiembre /2020 *      3202</t>
  </si>
  <si>
    <t>2.02% Facturación Octubre /2020 *      3202</t>
  </si>
  <si>
    <t>2.00% Facturación Noviembre /2020 *      3202</t>
  </si>
  <si>
    <t>OCT/2020.INTERESES DE MORA CO</t>
  </si>
  <si>
    <t>NOV/2020.INTERESES DE MORA CO</t>
  </si>
  <si>
    <t>Saldo Auxiliar 83952502         3202</t>
  </si>
  <si>
    <t>2.09% Facturación Febrero /2020 *      4202</t>
  </si>
  <si>
    <t>1.44% Facturación Abril /2020 *      4202</t>
  </si>
  <si>
    <t>2.04% Facturación Agosto /2020 *      4202</t>
  </si>
  <si>
    <t>2.04% Facturación Septiembre /2020 *      4202</t>
  </si>
  <si>
    <t>2.00% Facturación Noviembre /2020 *      4202</t>
  </si>
  <si>
    <t>1.96% Facturación Diciembre /2020 *      4202</t>
  </si>
  <si>
    <t>DIC/2020.INTERESES DE MORA CO</t>
  </si>
  <si>
    <t>Saldo Auxiliar 83952502         4202</t>
  </si>
  <si>
    <t>1.44% Facturación Abril /2020 *      4302</t>
  </si>
  <si>
    <t>2.04% Facturación Agosto /2020 *      4302</t>
  </si>
  <si>
    <t>Saldo Auxiliar 83952502         4302</t>
  </si>
  <si>
    <t>2.09% Facturación Enero /2020 *      4402</t>
  </si>
  <si>
    <t>2.09% Facturación Febrero /2020 *      4402</t>
  </si>
  <si>
    <t>2.09% Facturación Marzo /2020 *      4402</t>
  </si>
  <si>
    <t>1.44% Facturación Abril /2020 *      4402</t>
  </si>
  <si>
    <t>1.44% Facturación Mayo /2020 *      4402</t>
  </si>
  <si>
    <t>1.44% Facturación Junio /2020 *      4402</t>
  </si>
  <si>
    <t>2.02% Facturación Julio /2020 *      4402</t>
  </si>
  <si>
    <t>JUL/2018.INTERESES DE MORA CO</t>
  </si>
  <si>
    <t>AGO/2018.INTERESES DE MORA CO</t>
  </si>
  <si>
    <t>SEP/2018.INTERESES DE MORA CO</t>
  </si>
  <si>
    <t>Acuerdo $95,063/2.04% Facturación Agosto /2020 *      4402</t>
  </si>
  <si>
    <t>Acuerdo $89,145/2.04% Facturación Septiembre /2020 *      4402</t>
  </si>
  <si>
    <t>NOV/2018.INTERESES DE MORA CO</t>
  </si>
  <si>
    <t>ENE/2019.INTERESES DE MORA CO</t>
  </si>
  <si>
    <t>Acuerdo $78,970/2.02% Facturación Octubre /2020 *      4402</t>
  </si>
  <si>
    <t>Acuerdo $82,193/2.00% Facturación Noviembre /2020 *      4402</t>
  </si>
  <si>
    <t>FEB/2019.INTERESES DE MORA CO</t>
  </si>
  <si>
    <t>MAR/2019.INTERESES DE MORA CO</t>
  </si>
  <si>
    <t>Acuerdo $76,087/1.96% Facturación Diciembre /2020 *      4402</t>
  </si>
  <si>
    <t>ABR/2019.INTERESES DE MORA CO</t>
  </si>
  <si>
    <t>MAY/2019.INTERESES DE MORA CO</t>
  </si>
  <si>
    <t>Saldo Auxiliar 83952502         4402</t>
  </si>
  <si>
    <t>2.09% Facturación Enero /2020 *      5102</t>
  </si>
  <si>
    <t>2.09% Facturación Febrero /2020 *      5102</t>
  </si>
  <si>
    <t>2.09% Facturación Marzo /2020 *      5102</t>
  </si>
  <si>
    <t>1.44% Facturación Abril /2020 *      5102</t>
  </si>
  <si>
    <t>1.44% Facturación Mayo /2020 *      5102</t>
  </si>
  <si>
    <t>1.44% Facturación Junio /2020 *      5102</t>
  </si>
  <si>
    <t>2.02% Facturación Julio /2020 *      5102</t>
  </si>
  <si>
    <t>2.04% Facturación Agosto /2020 *      5102</t>
  </si>
  <si>
    <t>2.04% Facturación Septiembre /2020 *      5102</t>
  </si>
  <si>
    <t>2.02% Facturación Octubre /2020 *      5102</t>
  </si>
  <si>
    <t>2.00% Facturación Noviembre /2020 *      5102</t>
  </si>
  <si>
    <t>1.96% Facturación Diciembre /2020 *      5102</t>
  </si>
  <si>
    <t>Saldo Auxiliar 83952502         5102</t>
  </si>
  <si>
    <t>2.09% Facturación Enero /2020 *      5201</t>
  </si>
  <si>
    <t>JUN/2019.INTERESES DE MORA CO</t>
  </si>
  <si>
    <t>JUL/2019.INTERESES DE MORA CO</t>
  </si>
  <si>
    <t>AGO/2019.INTERESES DE MORA CO</t>
  </si>
  <si>
    <t>SEP/2019.INTERESES DE MORA CO</t>
  </si>
  <si>
    <t>OCT/2019.INTERESES DE MORA CO</t>
  </si>
  <si>
    <t>Saldo Auxiliar 83952502         5201</t>
  </si>
  <si>
    <t>2.09% Facturación Marzo /2020 *      5202</t>
  </si>
  <si>
    <t>Saldo Auxiliar 83952502         5202</t>
  </si>
  <si>
    <t>2.09% Facturación Enero /2020 *      5301</t>
  </si>
  <si>
    <t>2.09% Facturación Febrero /2020 *      5301</t>
  </si>
  <si>
    <t>2.09% Facturación Marzo /2020 *      5301</t>
  </si>
  <si>
    <t>1.44% Facturación Abril /2020 *      5301</t>
  </si>
  <si>
    <t>1.44% Facturación Mayo /2020 *      5301</t>
  </si>
  <si>
    <t>1.44% Facturación Junio /2020 *      5301</t>
  </si>
  <si>
    <t>2.02% Facturación Julio /2020 *      5301</t>
  </si>
  <si>
    <t>Acuerdo $38,182/2.04% Facturación Agosto /2020 *      5301</t>
  </si>
  <si>
    <t>Acuerdo $28,533/2.04% Facturación Septiembre /2020 *      5301</t>
  </si>
  <si>
    <t>Acuerdo $14,533/2.02% Facturación Octubre /2020 *      5301</t>
  </si>
  <si>
    <t>Acuerdo $19,005/2.00% Facturación Noviembre /2020 *      5301</t>
  </si>
  <si>
    <t>Acuerdo $23,194/1.96% Facturación Diciembre /2020 *      5301</t>
  </si>
  <si>
    <t>Saldo Auxiliar 83952502         5301</t>
  </si>
  <si>
    <t>2.09% Facturación Febrero /2020 *      5302</t>
  </si>
  <si>
    <t>2.09% Facturación Marzo /2020 *      5302</t>
  </si>
  <si>
    <t>2.04% Facturación Agosto /2020 *      5302</t>
  </si>
  <si>
    <t>2.00% Facturación Noviembre /2020 *      5302</t>
  </si>
  <si>
    <t>Saldo Auxiliar 83952502         5302</t>
  </si>
  <si>
    <t>2.02% Facturación Julio /2020 *      5401</t>
  </si>
  <si>
    <t>2.04% Facturación Agosto /2020 *      5401</t>
  </si>
  <si>
    <t>2.04% Facturación Septiembre /2020 *      5401</t>
  </si>
  <si>
    <t>2.02% Facturación Octubre /2020 *      5401</t>
  </si>
  <si>
    <t>2.00% Facturación Noviembre /2020 *      5401</t>
  </si>
  <si>
    <t>Saldo Auxiliar 83952502         5401</t>
  </si>
  <si>
    <t>2.09% Facturación Enero /2020 *      5402</t>
  </si>
  <si>
    <t>1.44% Facturación Abril /2020 *      5402</t>
  </si>
  <si>
    <t>Saldo Auxiliar 83952502         5402</t>
  </si>
  <si>
    <t>Acuerdo $94,728/2.09% Facturación Enero /2020 *      5501</t>
  </si>
  <si>
    <t>AGO/2017.INTERESES DE MORA CO</t>
  </si>
  <si>
    <t>SEP/2017.INTERESES DE MORA CO</t>
  </si>
  <si>
    <t>Acuerdo $91,739/2.09% Facturación Febrero /2020 *      5501</t>
  </si>
  <si>
    <t>OCT/2017.INTERESES DE MORA CO</t>
  </si>
  <si>
    <t>NOV/2017.INTERESES DE MORA CO</t>
  </si>
  <si>
    <t>Acuerdo $89,646/2.09% Facturación Marzo /2020 *      5501</t>
  </si>
  <si>
    <t>DIC/2017.INTERESES DE MORA CO</t>
  </si>
  <si>
    <t>Saldo Auxiliar 83952502         5501</t>
  </si>
  <si>
    <t>2.09% Facturación Febrero /2020 *      5502</t>
  </si>
  <si>
    <t>Saldo Auxiliar 83952502         5502</t>
  </si>
  <si>
    <t>2.02% Facturación Julio /2020 *      6202</t>
  </si>
  <si>
    <t>2.04% Facturación Agosto /2020 *      6202</t>
  </si>
  <si>
    <t>2.04% Facturación Septiembre /2020 *      6202</t>
  </si>
  <si>
    <t>2.02% Facturación Octubre /2020 *      6202</t>
  </si>
  <si>
    <t>2.00% Facturación Noviembre /2020 *      6202</t>
  </si>
  <si>
    <t>1.96% Facturación Diciembre /2020 *      6202</t>
  </si>
  <si>
    <t>Saldo Auxiliar 83952502         6202</t>
  </si>
  <si>
    <t>Acuerdo $257,317/2.09% Facturación Enero /2020 *      6302</t>
  </si>
  <si>
    <t>Acuerdo $262,184/2.09% Facturación Febrero /2020 *      6302</t>
  </si>
  <si>
    <t>Acuerdo $267,052/2.09% Facturación Marzo /2020 *      6302</t>
  </si>
  <si>
    <t>Acuerdo $187,185/1.44% Facturación Abril /2020 *      6302</t>
  </si>
  <si>
    <t>Acuerdo $187,187/1.44% Facturación Mayo /2020 *      6302</t>
  </si>
  <si>
    <t>Acuerdo $193,886/1.44% Facturación Junio /2020 *      6302</t>
  </si>
  <si>
    <t>ENE/2015.INTERESES DE MORA CO</t>
  </si>
  <si>
    <t>FEB/2015.INTERESES DE MORA CO</t>
  </si>
  <si>
    <t>Acuerdo $272,852/2.02% Facturación Julio /2020 *      6302</t>
  </si>
  <si>
    <t>Acuerdo $273,032/2.04% Facturación Agosto /2020 *      6302</t>
  </si>
  <si>
    <t>Acuerdo $277,787/2.04% Facturación Septiembre /2020 *      6302</t>
  </si>
  <si>
    <t>Acuerdo $275,069/2.02% Facturación Octubre /2020 *      6302</t>
  </si>
  <si>
    <t>Acuerdo $271,667/2.00% Facturación Noviembre /2020 *      6302</t>
  </si>
  <si>
    <t>Acuerdo $270,919/1.96% Facturación Diciembre /2020 *      6302</t>
  </si>
  <si>
    <t>MAR/2015.INTERESES DE MORA CO</t>
  </si>
  <si>
    <t>ABR/2015.INTERESES DE MORA CO</t>
  </si>
  <si>
    <t>MAY/2015.INTERESES DE MORA CO</t>
  </si>
  <si>
    <t>JUN/2015.INTERESES DE MORA CO</t>
  </si>
  <si>
    <t>JUL/2015.INTERESES DE MORA CO</t>
  </si>
  <si>
    <t>AGO/2015.INTERESES DE MORA CO</t>
  </si>
  <si>
    <t>SEP/2015.INTERESES DE MORA CO</t>
  </si>
  <si>
    <t>OCT/2015.INTERESES DE MORA CO</t>
  </si>
  <si>
    <t>NOV/2015.INTERESES DE MORA CO</t>
  </si>
  <si>
    <t>DIC/2015.INTERESES DE MORA CO</t>
  </si>
  <si>
    <t>ENE/2016.INTERESES DE MORA CO</t>
  </si>
  <si>
    <t>FEB/2016.INTERESES DE MORA CO</t>
  </si>
  <si>
    <t>Saldo Auxiliar 83952502         6302</t>
  </si>
  <si>
    <t>1.44% Facturación Abril /2020 *      6402</t>
  </si>
  <si>
    <t>2.02% Facturación Julio /2020 *      6402</t>
  </si>
  <si>
    <t>2.04% Facturación Agosto /2020 *      6402</t>
  </si>
  <si>
    <t>Saldo Auxiliar 83952502         6402</t>
  </si>
  <si>
    <t>2.04% Facturación Agosto /2020 *      6501</t>
  </si>
  <si>
    <t>Saldo Auxiliar 83952502         6501</t>
  </si>
  <si>
    <t>2.04% Facturación Agosto /2020 *      7102</t>
  </si>
  <si>
    <t>Saldo Auxiliar 83952502         7102</t>
  </si>
  <si>
    <t>2.09% Facturación Enero /2020 *      7201</t>
  </si>
  <si>
    <t>2.09% Facturación Febrero /2020 *      7201</t>
  </si>
  <si>
    <t>2.09% Facturación Marzo /2020 *      7201</t>
  </si>
  <si>
    <t>1.44% Facturación Abril /2020 *      7201</t>
  </si>
  <si>
    <t>1.44% Facturación Mayo /2020 *      7201</t>
  </si>
  <si>
    <t>1.44% Facturación Junio /2020 *      7201</t>
  </si>
  <si>
    <t>2.02% Facturación Julio /2020 *      7201</t>
  </si>
  <si>
    <t>2.04% Facturación Agosto /2020 *      7201</t>
  </si>
  <si>
    <t>2.04% Facturación Septiembre /2020 *      7201</t>
  </si>
  <si>
    <t>2.02% Facturación Octubre /2020 *      7201</t>
  </si>
  <si>
    <t>2.00% Facturación Noviembre /2020 *      7201</t>
  </si>
  <si>
    <t>1.96% Facturación Diciembre /2020 *      7201</t>
  </si>
  <si>
    <t>Saldo Auxiliar 83952502         7201</t>
  </si>
  <si>
    <t>1.44% Facturación Abril /2020 *      7202</t>
  </si>
  <si>
    <t>2.02% Facturación Julio /2020 *      7202</t>
  </si>
  <si>
    <t>2.04% Facturación Agosto /2020 *      7202</t>
  </si>
  <si>
    <t>Saldo Auxiliar 83952502         7202</t>
  </si>
  <si>
    <t>2.09% Facturación Enero /2020 *      7401</t>
  </si>
  <si>
    <t>2.09% Facturación Febrero /2020 *      7401</t>
  </si>
  <si>
    <t>2.09% Facturación Marzo /2020 *      7401</t>
  </si>
  <si>
    <t>1.44% Facturación Abril /2020 *      7401</t>
  </si>
  <si>
    <t>1.44% Facturación Mayo /2020 *      7401</t>
  </si>
  <si>
    <t>1.44% Facturación Junio /2020 *      7401</t>
  </si>
  <si>
    <t>2.02% Facturación Julio /2020 *      7401</t>
  </si>
  <si>
    <t>2.04% Facturación Agosto /2020 *      7401</t>
  </si>
  <si>
    <t>2.04% Facturación Septiembre /2020 *      7401</t>
  </si>
  <si>
    <t>2.02% Facturación Octubre /2020 *      7401</t>
  </si>
  <si>
    <t>2.00% Facturación Noviembre /2020 *      7401</t>
  </si>
  <si>
    <t>1.96% Facturación Diciembre /2020 *      7401</t>
  </si>
  <si>
    <t>Saldo Auxiliar 83952502         7401</t>
  </si>
  <si>
    <t>2.09% Facturación Enero /2020 *      7501</t>
  </si>
  <si>
    <t>2.09% Facturación Febrero /2020 *      7501</t>
  </si>
  <si>
    <t>2.09% Facturación Marzo /2020 *      7501</t>
  </si>
  <si>
    <t>1.44% Facturación Abril /2020 *      7501</t>
  </si>
  <si>
    <t>1.44% Facturación Mayo /2020 *      7501</t>
  </si>
  <si>
    <t>1.44% Facturación Junio /2020 *      7501</t>
  </si>
  <si>
    <t>2.02% Facturación Julio /2020 *      7501</t>
  </si>
  <si>
    <t>2.04% Facturación Agosto /2020 *      7501</t>
  </si>
  <si>
    <t>2.04% Facturación Septiembre /2020 *      7501</t>
  </si>
  <si>
    <t>2.02% Facturación Octubre /2020 *      7501</t>
  </si>
  <si>
    <t>2.00% Facturación Noviembre /2020 *      7501</t>
  </si>
  <si>
    <t>1.96% Facturación Diciembre /2020 *      7501</t>
  </si>
  <si>
    <t>Saldo Auxiliar 83952502         7501</t>
  </si>
  <si>
    <t>2.04% Facturación Agosto /2020 *      8402</t>
  </si>
  <si>
    <t>Saldo Auxiliar 83952502         8402</t>
  </si>
  <si>
    <t>2.09% Facturación Enero /2020 *      8501</t>
  </si>
  <si>
    <t>2.09% Facturación Febrero /2020 *      8501</t>
  </si>
  <si>
    <t>2.09% Facturación Marzo /2020 *      8501</t>
  </si>
  <si>
    <t>1.44% Facturación Abril /2020 *      8501</t>
  </si>
  <si>
    <t>1.44% Facturación Mayo /2020 *      8501</t>
  </si>
  <si>
    <t>1.44% Facturación Junio /2020 *      8501</t>
  </si>
  <si>
    <t>2.02% Facturación Julio /2020 *      8501</t>
  </si>
  <si>
    <t>2.04% Facturación Agosto /2020 *      8501</t>
  </si>
  <si>
    <t>2.04% Facturación Septiembre /2020 *      8501</t>
  </si>
  <si>
    <t>2.02% Facturación Octubre /2020 *      8501</t>
  </si>
  <si>
    <t>2.00% Facturación Noviembre /2020 *      8501</t>
  </si>
  <si>
    <t>1.96% Facturación Diciembre /2020 *      8501</t>
  </si>
  <si>
    <t>Saldo Auxiliar 83952502         8501</t>
  </si>
  <si>
    <t>Saldo SubCuenta 83952502</t>
  </si>
  <si>
    <t>83952512</t>
  </si>
  <si>
    <t>INT CUOTA EXTRAORD</t>
  </si>
  <si>
    <t>Saldo Auxiliar 83952512         5102</t>
  </si>
  <si>
    <t>Saldo SubCuenta 83952512</t>
  </si>
  <si>
    <t>Saldo Cuenta 839525</t>
  </si>
  <si>
    <t>Saldo Mayor 8395</t>
  </si>
  <si>
    <t>Saldo Subgrupo 83</t>
  </si>
  <si>
    <t>86</t>
  </si>
  <si>
    <t>DEUDORES DE CONTROL POR CONTRA</t>
  </si>
  <si>
    <t>8695</t>
  </si>
  <si>
    <t>869525</t>
  </si>
  <si>
    <t>86952502</t>
  </si>
  <si>
    <t>INTERESES DE MORA (CR)</t>
  </si>
  <si>
    <t>Saldo SubCuenta 86952502</t>
  </si>
  <si>
    <t>86952512</t>
  </si>
  <si>
    <t>INT CUOTA EXTRA</t>
  </si>
  <si>
    <t>Saldo Auxiliar 86952512         5102</t>
  </si>
  <si>
    <t>Saldo SubCuenta 86952512</t>
  </si>
  <si>
    <t>Saldo Cuenta 869525</t>
  </si>
  <si>
    <t>Saldo Mayor 8695</t>
  </si>
  <si>
    <t>Saldo Subgrupo 86</t>
  </si>
  <si>
    <t>Saldo Grupo 8</t>
  </si>
  <si>
    <t>tipdoc</t>
  </si>
  <si>
    <t>=QUERY(data!A1:S8393,CONCATENATE("select A,B,G,H,I,K,N,O where A= ",B2," or G=",B3,"order by Q"),1)</t>
  </si>
  <si>
    <t>Activo</t>
  </si>
  <si>
    <t>7</t>
  </si>
  <si>
    <t>0</t>
  </si>
  <si>
    <t>Efectivo Y Equivalentes Al Efectivo</t>
  </si>
  <si>
    <t>Fondos En Caja</t>
  </si>
  <si>
    <t>Caja Menor</t>
  </si>
  <si>
    <t>Efectivo Cuenta Corriente</t>
  </si>
  <si>
    <t>Moneda Nacional</t>
  </si>
  <si>
    <t>Colpatria Cta.Ah.4412011746</t>
  </si>
  <si>
    <t>Olga Ochoa</t>
  </si>
  <si>
    <t>Blanca Rodriguez De Valoyes</t>
  </si>
  <si>
    <t>1101 * Blanca Rodriguez De Valoyes</t>
  </si>
  <si>
    <t>1101 * Blanca Rodriguez De *Cuo Mar/20</t>
  </si>
  <si>
    <t>1101 * Blanca Rodriguez De *Cuo Abr/20</t>
  </si>
  <si>
    <t>1101 * Blanca Rodriguez De *Cuo May/20</t>
  </si>
  <si>
    <t>1101 * Blanca Rodriguez De *Cuo Jun/20</t>
  </si>
  <si>
    <t>1101 * Blanca Rodriguez De *Cuo Sep/20</t>
  </si>
  <si>
    <t>1101 * Blanca Rodriguez De *Cuo Oct/20</t>
  </si>
  <si>
    <t>1101 * Blanca Rodriguez De *Cuo Nov/20</t>
  </si>
  <si>
    <t>1101 * Blanca Rodriguez De *Cuo Dic/20</t>
  </si>
  <si>
    <t>Yolima Ospina/ Javier Vega</t>
  </si>
  <si>
    <t>1102 * Yolima Ospina/ Javier Vega</t>
  </si>
  <si>
    <t>1102 Yolima Ospina/ Javie*Cuo Feb/20</t>
  </si>
  <si>
    <t>1102 * Yolima Ospina/ Javie*Int Abr/20, Cuo Mar/20, Cuo Abr/20</t>
  </si>
  <si>
    <t>1102 * Yolima Ospina/ Javie*Cuo Abr/20, Cuo May/20, Cuo Jun/20</t>
  </si>
  <si>
    <t>1102 * Yolima Ospina/ Javie*Cuo Jun/20, Cuo Jul/20</t>
  </si>
  <si>
    <t>1102 * Yolima Ospina/ Javie*Int Jul/20, Int Ago/20, Cuo Jul/20, Cuo Ag</t>
  </si>
  <si>
    <t>Flor Maria Castellanos</t>
  </si>
  <si>
    <t>1201 * Flor Maria Castellanos</t>
  </si>
  <si>
    <t>1201 * Flor Maria Castellan*Cuo Mar/20</t>
  </si>
  <si>
    <t>1201 * Flor Maria Castellan*Cuo Abr/20</t>
  </si>
  <si>
    <t>1201 * Flor Maria Castellan*Cuo May/20</t>
  </si>
  <si>
    <t>1201 * Flor Maria Castellan*Cuo Jun/20</t>
  </si>
  <si>
    <t>1201 * Flor Maria Castellan*Cuo Sep/20</t>
  </si>
  <si>
    <t>1201 * Flor Maria Castellan*Cuo Oct/20</t>
  </si>
  <si>
    <t>1201 * Flor Maria Castellan*Cuo Nov/20</t>
  </si>
  <si>
    <t>1201 * Flor Maria Castellan*Cuo Dic/20</t>
  </si>
  <si>
    <t>German Fco. Daza</t>
  </si>
  <si>
    <t>1202 * German Fco. Daza / Susana Corredor</t>
  </si>
  <si>
    <t>1202 * German Fco. Daza / S*Cuo Mar/20, Anticipo</t>
  </si>
  <si>
    <t>1202 * German Fco. Daza / S*Cuo Abr/20</t>
  </si>
  <si>
    <t>1202 * German Fco. Daza / S*Cuo May/20, Anticipo</t>
  </si>
  <si>
    <t>1202 * German Fco. Daza / S*Cuo Jun/20</t>
  </si>
  <si>
    <t>1202 * German Fco. Daza</t>
  </si>
  <si>
    <t>1202 * German Fco. Daza*Cuo Sep/20</t>
  </si>
  <si>
    <t>1202 * German Fco. Daza*Cuo Oct/20</t>
  </si>
  <si>
    <t>1202 * German Fco. Daza*Cuo Nov/20</t>
  </si>
  <si>
    <t>1202 * German Fco. Daza*Cuo Dic/20</t>
  </si>
  <si>
    <t>Luz Elena Farfan / Claudia M. Farfan</t>
  </si>
  <si>
    <t>1301 * Luz Elena Farfan / Claudia M. Farfan</t>
  </si>
  <si>
    <t>1301 * Luz Elena Farfan / C*Cuo Mar/20</t>
  </si>
  <si>
    <t>1301 * Luz Elena Farfan / C*Cuo Abr/20</t>
  </si>
  <si>
    <t>1301 * Luz Elena Farfan / C*Cuo May/20</t>
  </si>
  <si>
    <t>1301 * Luz Elena Farfan / C*Cuo Jun/20</t>
  </si>
  <si>
    <t>1301 * Luz Elena Farfan / C*Cuo Sep/20</t>
  </si>
  <si>
    <t>1301 * Luz Elena Farfan / C*Cuo Oct/20</t>
  </si>
  <si>
    <t>1301 * Luz Elena Farfan / C*Cuo Nov/20</t>
  </si>
  <si>
    <t>1301 * Luz Elena Farfan / C*Cuo Dic/20</t>
  </si>
  <si>
    <t>Mauricio Martinez</t>
  </si>
  <si>
    <t>1302 * Mauricio Martinez</t>
  </si>
  <si>
    <t>1302 * Mauricio Martinez*Cuo Mar/20</t>
  </si>
  <si>
    <t>1302 * Mauricio Martinez*Cuo Abr/20</t>
  </si>
  <si>
    <t>1302 * Mauricio Martinez*Cuo May/20</t>
  </si>
  <si>
    <t>1302 * Mauricio Martinez*Cuo Jun/20</t>
  </si>
  <si>
    <t>1302 * Mauricio Martinez*Cuo Sep/20</t>
  </si>
  <si>
    <t>1302 * Mauricio Martinez*Cuo Oct/20</t>
  </si>
  <si>
    <t>1302 * Mauricio Martinez*Cuo Nov/20</t>
  </si>
  <si>
    <t>1302 * Mauricio Martinez*Cuo Dic/20</t>
  </si>
  <si>
    <t>Alvaro Perez Paez</t>
  </si>
  <si>
    <t>1401 * Jacobo Carrizales</t>
  </si>
  <si>
    <t>1401 * Jacobo Carrizales*Cuo Mar/20</t>
  </si>
  <si>
    <t>1401 * Jacobo Carrizales*Cuo Abr/20</t>
  </si>
  <si>
    <t>1401 * Jacobo Carrizales*Cuo May/20</t>
  </si>
  <si>
    <t>1401 * Alvaro Perez Paez*Cuo Jun/20</t>
  </si>
  <si>
    <t>1401 * Alvaro Perez Paez</t>
  </si>
  <si>
    <t>1401 * Alvaro Perez Paez*Cuo Sep/20</t>
  </si>
  <si>
    <t>1401 * Alvaro Perez Paez*Cuo Oct/20</t>
  </si>
  <si>
    <t>1401 * Alvaro Perez Paez*Cuo Nov/20</t>
  </si>
  <si>
    <t>1401 * Alvaro Perez Paez*Cuo Dic/20</t>
  </si>
  <si>
    <t>Manuel Antonio Gomez Hernandez</t>
  </si>
  <si>
    <t>1402 * Manuel Antonio Gomez Hernandez</t>
  </si>
  <si>
    <t>1402 * Manuel Antonio Gomez*Cuo Mar/20</t>
  </si>
  <si>
    <t>1402 * Manuel Antonio Gomez*Cuo Abr/20</t>
  </si>
  <si>
    <t>1402 * Manuel Antonio Gomez*Cuo May/20</t>
  </si>
  <si>
    <t>1402 * Manuel Antonio Gomez*Cuo Jun/20</t>
  </si>
  <si>
    <t>1402 * Manuel Antonio Gomez*Cuo Sep/20</t>
  </si>
  <si>
    <t>1402 * Manuel Antonio Gomez*Cuo Oct/20</t>
  </si>
  <si>
    <t>1402 * Manuel Antonio Gomez*Cuo Nov/20</t>
  </si>
  <si>
    <t>1402 * Manuel Antonio Gomez*Cuo Dic/20</t>
  </si>
  <si>
    <t>Luis A Bonilla</t>
  </si>
  <si>
    <t>1501 Luis A Bonilla*Cuo Ene/20</t>
  </si>
  <si>
    <t>1501 * Luis A Bonilla</t>
  </si>
  <si>
    <t>1501 * Luis A Bonilla*Cuo Abr/20</t>
  </si>
  <si>
    <t>1501 * Luis A Bonilla*Cuo May/20</t>
  </si>
  <si>
    <t>1501 * Luis A Bonilla*Cuo Jun/20</t>
  </si>
  <si>
    <t>1501 * Luis A Bonilla*Cuo Sep/20</t>
  </si>
  <si>
    <t>1501 * Luis A Bonilla*Cuo Oct/20</t>
  </si>
  <si>
    <t>1501 * Luis A Bonilla*Cuo Nov/20</t>
  </si>
  <si>
    <t>1501 * Luis A Bonilla*Cuo Dic/20</t>
  </si>
  <si>
    <t>Fidel Hermogenes Medina</t>
  </si>
  <si>
    <t>1502 * Fidel Hermogenes Medina</t>
  </si>
  <si>
    <t>1502 * Fidel Hermogenes Med*Int Abr/20, Cuo Mar/20, Cuo Abr/20, Antici</t>
  </si>
  <si>
    <t>1502 * Fidel Hermogenes Med*Cuo May/20, Anticipo</t>
  </si>
  <si>
    <t>1502 * Fidel Hermogenes Med*Cuo Sep/20, Anticipo</t>
  </si>
  <si>
    <t>1502 * Fidel Hermogenes Med*Cuo Oct/20</t>
  </si>
  <si>
    <t>1502 * Fidel Hermogenes Med*Cuo Nov/20, Anticipo</t>
  </si>
  <si>
    <t>Mireya Lopez / Alfredo Laverde</t>
  </si>
  <si>
    <t>2101 * Mireya Lopez / Alfredo Laverde</t>
  </si>
  <si>
    <t>2101 * Mireya Lopez / Alfre*Cuo Mar/20</t>
  </si>
  <si>
    <t>2101 * Mireya Lopez / Alfre*Cuo Jun/20</t>
  </si>
  <si>
    <t>2101 * Mireya Lopez / Alfre*Cuo Sep/20</t>
  </si>
  <si>
    <t>2101 * Mireya Lopez / Alfre*Cuo Oct/20</t>
  </si>
  <si>
    <t>2101 * Mireya Lopez / Alfre*Cuo Nov/20</t>
  </si>
  <si>
    <t>2101 * Mireya Lopez / Alfre*Cuo Dic/20</t>
  </si>
  <si>
    <t>Carlos Emiro Restrepo / Orlando Varon</t>
  </si>
  <si>
    <t>2102 * Carlos Emiro Restrepo / Orlando Varon</t>
  </si>
  <si>
    <t>2102 * Carlos Emiro Restrep*Cuo Mar/20, Anticipo</t>
  </si>
  <si>
    <t>2102 * Carlos Emiro Restrep*Cuo Abr/20, Anticipo</t>
  </si>
  <si>
    <t>2102 * Carlos Emiro Restrep*Cuo May/20, Anticipo</t>
  </si>
  <si>
    <t>2102 * Carlos Emiro Restrep*Cuo Jun/20, Anticipo</t>
  </si>
  <si>
    <t>2102 * Carlos Emiro Restrep*Cuo Sep/20, Anticipo</t>
  </si>
  <si>
    <t>2102 * Carlos Emiro Restrep*Cuo Oct/20, Anticipo</t>
  </si>
  <si>
    <t>2102 Carlos Emiro Restrep*Cuo Nov/20, Anticipo</t>
  </si>
  <si>
    <t>2102 * Carlos Emiro Restrep*Cuo Dic/20</t>
  </si>
  <si>
    <t>Erika Scheneider</t>
  </si>
  <si>
    <t>2201 * Erika Scheneider</t>
  </si>
  <si>
    <t>2201 * Erika Scheneider*Cuo Feb/20, Cuo Mar/20</t>
  </si>
  <si>
    <t>2201 Erika Scheneider*Cuo Mar/20, Cuo Abr/20</t>
  </si>
  <si>
    <t>2201 Erika Scheneider*Cuo Abr/20, Cuo May/20</t>
  </si>
  <si>
    <t>2201 * Erika Scheneider*Cuo Sep/20</t>
  </si>
  <si>
    <t>2201 * Erika Scheneider*Cuo Oct/20</t>
  </si>
  <si>
    <t>2201 * Erika Scheneider*Cuo Nov/20</t>
  </si>
  <si>
    <t>2201 * Erika Scheneider*Cuo Dic/20</t>
  </si>
  <si>
    <t>Rosalba Suarez</t>
  </si>
  <si>
    <t>2202 * Rosalba Suarez</t>
  </si>
  <si>
    <t>2202 * Rosalba Suarez*Cuo Feb/20, Cuo Mar/20</t>
  </si>
  <si>
    <t>2202 * Rosalba Suarez*Cuo Mar/20, Cuo Abr/20, Cuo May/20</t>
  </si>
  <si>
    <t>2202 * Rosalba Suarez*Cuo May/20, Cuo Jun/20</t>
  </si>
  <si>
    <t>2202 * Rosalba Suarez*Cuo Sep/20</t>
  </si>
  <si>
    <t>2202 * Rosalba Suarez*Cuo Oct/20</t>
  </si>
  <si>
    <t>2202 * Rosalba Suarez*Cuo Nov/20</t>
  </si>
  <si>
    <t>2202 * Rosalba Suarez*Cuo Dic/20</t>
  </si>
  <si>
    <t>Rocio Alicia España Rodriguez</t>
  </si>
  <si>
    <t>2301 Rocio Alicia España*Cuo Feb/20, Cuo Mar/20</t>
  </si>
  <si>
    <t>2301 Rocio Alicia España*Cuo Abr/20</t>
  </si>
  <si>
    <t>2301 Rocio Alicia España*Cuo May/20</t>
  </si>
  <si>
    <t>2301 Rocio Alicia España*Cuo Jun/20</t>
  </si>
  <si>
    <t>2301 Rocio Alicia España*Cuo Jul/20</t>
  </si>
  <si>
    <t>2301 Rocio Alicia España*Cuo Ago/20</t>
  </si>
  <si>
    <t>2301 Rocio Alicia España*Cuo Sep/20</t>
  </si>
  <si>
    <t>2301 Rocio Alicia España*Cuo Oct/20</t>
  </si>
  <si>
    <t>2301 Rocio Alicia España*Cuo Nov/20</t>
  </si>
  <si>
    <t>2301 Rocio Alicia España*Cuo Dic/20</t>
  </si>
  <si>
    <t>Contanza Martinez</t>
  </si>
  <si>
    <t>2302 * Contanza Martinez</t>
  </si>
  <si>
    <t>2302 * Contanza Martinez*Cuo Mar/20</t>
  </si>
  <si>
    <t>2302 * Contanza Martinez*Cuo Abr/20</t>
  </si>
  <si>
    <t>2302 * Contanza Martinez*Cuo May/20</t>
  </si>
  <si>
    <t>2302 * Contanza Martinez*Cuo Jun/20</t>
  </si>
  <si>
    <t>2302 * Contanza Martinez*Cuo Sep/20</t>
  </si>
  <si>
    <t>2302 * Contanza Martinez*Cuo Oct/20</t>
  </si>
  <si>
    <t>2302 * Contanza Martinez*Cuo Nov/20</t>
  </si>
  <si>
    <t>2302 * Contanza Martinez*Cuo Dic/20</t>
  </si>
  <si>
    <t>Maria Del Pilar Villafañez Rosero</t>
  </si>
  <si>
    <t>2401 * Maria Del Pilar Villafañez Rosero</t>
  </si>
  <si>
    <t>2401 * Maria Del Pilar Vill*Int Feb/20, Cuo Feb/20, Cuo Mar/20, Antici</t>
  </si>
  <si>
    <t>2401 * Maria Del Pilar Vill*Cuo Abr/20</t>
  </si>
  <si>
    <t>2401 * Maria Del Pilar Vill*Cuo May/20</t>
  </si>
  <si>
    <t>2401 * Maria Del Pilar Vill*Cuo Jun/20</t>
  </si>
  <si>
    <t>2401 * Maria Del Pilar Vill*Cuo Ago/20, Cuo Sep/20</t>
  </si>
  <si>
    <t>2401 * Maria Del Pilar Vill*Cuo Oct/20</t>
  </si>
  <si>
    <t>2401 * Maria Del Pilar Vill*Cuo Nov/20</t>
  </si>
  <si>
    <t>2401 * Maria Del Pilar Vill*Cuo Dic/20</t>
  </si>
  <si>
    <t>Martha L. Moreno De Borbon / Maria J. Bo</t>
  </si>
  <si>
    <t>2402 * Martha L. Moreno De Borbon / Maria J. Bo</t>
  </si>
  <si>
    <t>2402 * Martha L. Moreno De *Int Dic/19, Cuo Dic/19, Cuo Ene/20</t>
  </si>
  <si>
    <t>2402 * Martha L. Moreno De *Int Ene/20, Int Feb/20, Cuo Ene/20, Cuo Fe</t>
  </si>
  <si>
    <t>2402 Martha L. Moreno De*Int Mar/20, Int Abr/20, Int May/20, Cuo Mar/2</t>
  </si>
  <si>
    <t>2402 * Martha L. Moreno De *Cuo Oct/20, Anticipo</t>
  </si>
  <si>
    <t>2402 * Martha L. Moreno De *Cuo Ago/20, Cuo Sep/20, Anticipo</t>
  </si>
  <si>
    <t>2402 Martha L. Moreno De*Cuo Sep/20</t>
  </si>
  <si>
    <t>2402 * Martha L. Moreno De *Cuo Dic/20</t>
  </si>
  <si>
    <t>Jaime Riveros Ruiz</t>
  </si>
  <si>
    <t>2501 * Jaime Riveros Ruiz</t>
  </si>
  <si>
    <t>2501 * Jaime Riveros Ruiz*Cuo Feb/20, Cuo Mar/20</t>
  </si>
  <si>
    <t>2501 * Jaime Riveros Ruiz*Cuo Mar/20, Cuo Abr/20</t>
  </si>
  <si>
    <t>2501 * Jaime Riveros Ruiz*Cuo Abr/20, Cuo May/20</t>
  </si>
  <si>
    <t>2501 * Jaime Riveros Ruiz*Cuo May/20, Cuo Jun/20</t>
  </si>
  <si>
    <t>2501 * Jaime Riveros Ruiz*Int Sep/20, Cuo Ago/20, Cuo Sep/20</t>
  </si>
  <si>
    <t>2501 * Jaime Riveros Ruiz*Cuo Sep/20, Cuo Oct/20</t>
  </si>
  <si>
    <t>2501 * Jaime Riveros Ruiz*Cuo Oct/20, Cuo Nov/20</t>
  </si>
  <si>
    <t>2501 * Jaime Riveros Ruiz*Cuo Nov/20, Cuo Dic/20</t>
  </si>
  <si>
    <t>Luis A Martin</t>
  </si>
  <si>
    <t>2502 * Luis A Martin</t>
  </si>
  <si>
    <t>2502 * Luis A Martin*Cuo Feb/20, Cuo Mar/20</t>
  </si>
  <si>
    <t>2502 * Luis A Martin*Int Mar/20, Int Abr/20, Cuo Mar/20, Cuo Abr/20, A</t>
  </si>
  <si>
    <t>2502 * Luis A Martin*Cuo May/20</t>
  </si>
  <si>
    <t>2502 * Luis A Martin*Cuo Jun/20</t>
  </si>
  <si>
    <t>2502 * Luis A Martin*Cuo Sep/20</t>
  </si>
  <si>
    <t>2502 * Luis A Martin*Cuo Oct/20</t>
  </si>
  <si>
    <t>2502 * Luis A Martin*Cuo Nov/20</t>
  </si>
  <si>
    <t>Nubia De Ochoa</t>
  </si>
  <si>
    <t>3101 * Nubia De Ochoa</t>
  </si>
  <si>
    <t>3101 * Nubia De Ochoa*Cuo Mar/20</t>
  </si>
  <si>
    <t>3101 * Nubia De Ochoa*Cuo Abr/20</t>
  </si>
  <si>
    <t>3101 * Nubia De Ochoa*Cuo May/20</t>
  </si>
  <si>
    <t>3101 * Nubia De Ochoa*Cuo Jun/20</t>
  </si>
  <si>
    <t>3101 * Nubia De Ochoa*Cuo Sep/20, Cuo Oct/20</t>
  </si>
  <si>
    <t>3101 * Nubia De Ochoa*Cuo Oct/20</t>
  </si>
  <si>
    <t>3101 * Nubia De Ochoa*Cuo Nov/20</t>
  </si>
  <si>
    <t>3101 * Nubia De Ochoa*Cuo Dic/20</t>
  </si>
  <si>
    <t>Guillermo Novoa</t>
  </si>
  <si>
    <t>3102 * Guillermo Novoa</t>
  </si>
  <si>
    <t>3102 * Guillermo Novoa*Cuo Mar/20</t>
  </si>
  <si>
    <t>3102 * Guillermo Novoa*Cuo Abr/20</t>
  </si>
  <si>
    <t>3102 * Guillermo Novoa*Cuo May/20</t>
  </si>
  <si>
    <t>3102 * Guillermo Novoa*Cuo Jun/20</t>
  </si>
  <si>
    <t>3102 * Guillermo Novoa*Cuo Sep/20</t>
  </si>
  <si>
    <t>3102 * Guillermo Novoa*Cuo Oct/20</t>
  </si>
  <si>
    <t>3102 * Guillermo Novoa*Cuo Nov/20</t>
  </si>
  <si>
    <t>3102 * Guillermo Novoa*Cuo Dic/20</t>
  </si>
  <si>
    <t>Ruth Marcela Castellanos</t>
  </si>
  <si>
    <t>3201 * Ruth Marcela Castellanos</t>
  </si>
  <si>
    <t>3201 * Ruth Marcela Castell*Cuo Mar/20</t>
  </si>
  <si>
    <t>3201 * Ruth Marcela Castell*Cuo Abr/20</t>
  </si>
  <si>
    <t>3201 * Ruth Marcela Castell*Cuo May/20</t>
  </si>
  <si>
    <t>3201 * Ruth Marcela Castell*Cuo Jun/20</t>
  </si>
  <si>
    <t>Anulado $222,000.00 * 3201 * Ruth Marcela Castellanos</t>
  </si>
  <si>
    <t>3201 * Ruth Marcela Castell*Cuo Sep/20</t>
  </si>
  <si>
    <t>3201 * Ruth Marcela Castell*Cuo Oct/20</t>
  </si>
  <si>
    <t>3201 * Ruth Marcela Castell*Cuo Oct/20, Cuo Nov/20</t>
  </si>
  <si>
    <t>3201 * Ruth Marcela Castell*Cuo Dic/20</t>
  </si>
  <si>
    <t>Nelly Graciela Lasso Cortez</t>
  </si>
  <si>
    <t>3202 * Nelly Graciela Lasso Cortez</t>
  </si>
  <si>
    <t>3202 * Nelly Graciela Lasso*Int Ene/20, Cuo Ene/20, Cuo Feb/20, Cuo Ma</t>
  </si>
  <si>
    <t>3202 * Nelly Graciela Lasso*Int Mar/20, Cuo Mar/20, Cuo Abr/20, Cuo Ma</t>
  </si>
  <si>
    <t>3202 * Nelly Graciela Lasso*Int Jul/20, Int Ago/20, Int Sep/20, Int Oc</t>
  </si>
  <si>
    <t>Juan Sereny Dutka</t>
  </si>
  <si>
    <t>3301 * Fernando Sereny</t>
  </si>
  <si>
    <t>3301 * Fernando Sereny*Cuo Mar/20</t>
  </si>
  <si>
    <t>3301 * Fernando Sereny*Cuo Abr/20</t>
  </si>
  <si>
    <t>3301 * Fernando Sereny*Cuo May/20</t>
  </si>
  <si>
    <t>3301 * Fernando Sereny*Cuo Jun/20</t>
  </si>
  <si>
    <t>3301 * Juan Sereny Dutka</t>
  </si>
  <si>
    <t>3301 * Juan Sereny Dutka*Cuo Sep/20</t>
  </si>
  <si>
    <t>3301 * Juan Sereny Dutka*Cuo Oct/20</t>
  </si>
  <si>
    <t>3301 * Juan Sereny Dutka*Cuo Nov/20</t>
  </si>
  <si>
    <t>3301 * Juan Sereny Dutka*Cuo Dic/20</t>
  </si>
  <si>
    <t>Clara Calderon</t>
  </si>
  <si>
    <t>3302 * Clara Calderon</t>
  </si>
  <si>
    <t>3302 * Clara Calderon*Cuo Mar/20</t>
  </si>
  <si>
    <t>3302 * Clara Calderon*Cuo Abr/20</t>
  </si>
  <si>
    <t>3302 * Clara Calderon*Cuo May/20, Cuo Jun/20</t>
  </si>
  <si>
    <t>3302 * Clara Calderon*Cuo Sep/20</t>
  </si>
  <si>
    <t>3302 * Clara Calderon*Cuo Oct/20</t>
  </si>
  <si>
    <t>3302 * Clara Calderon*Cuo Nov/20</t>
  </si>
  <si>
    <t>3302 * Clara Calderon*Cuo Dic/20</t>
  </si>
  <si>
    <t>Jairo Fernandez</t>
  </si>
  <si>
    <t>3401 * Jairo Fernandez</t>
  </si>
  <si>
    <t>3401 Jairo Fernandez*Cuo Mar/20</t>
  </si>
  <si>
    <t>3401 * Jairo Fernandez*Cuo Abr/20, Anticipo</t>
  </si>
  <si>
    <t>3401 * Jairo Fernandez*Cuo May/20, Anticipo</t>
  </si>
  <si>
    <t>3401 * Jairo Fernandez*Cuo Jun/20, Anticipo</t>
  </si>
  <si>
    <t>3401 * Jairo Fernandez*Cuo Sep/20, Anticipo</t>
  </si>
  <si>
    <t>3401 * Jairo Fernandez*Cuo Oct/20, Anticipo</t>
  </si>
  <si>
    <t>3401 * Jairo Fernandez*Cuo Nov/20, Anticipo</t>
  </si>
  <si>
    <t>3401 * Jairo Fernandez*Cuo Dic/20, Anticipo</t>
  </si>
  <si>
    <t>Martha Lucia Gutierrez Moya.</t>
  </si>
  <si>
    <t>3402 * Martha Lucia Gutierrez Moya.</t>
  </si>
  <si>
    <t>3402 * Martha Lucia Gutierr*Cuo Mar/20</t>
  </si>
  <si>
    <t>3402 * Martha Lucia Gutierr*Cuo Mar/20, Cuo Abr/20, Anticipo</t>
  </si>
  <si>
    <t>3402 * Martha Lucia Gutierr*Cuo May/20, Anticipo</t>
  </si>
  <si>
    <t>3402 * Martha Lucia Gutierr*Cuo Jun/20, Anticipo</t>
  </si>
  <si>
    <t>3402 * Martha Lucia Gutierr*Cuo Sep/20, Anticipo</t>
  </si>
  <si>
    <t>3402 * Martha Lucia Gutierr*Cuo Oct/20, Anticipo</t>
  </si>
  <si>
    <t>3402 * Martha Lucia Gutierr*Cuo Nov/20, Anticipo</t>
  </si>
  <si>
    <t>3402 * Martha Lucia Gutierr*Cuo Dic/20, Anticipo</t>
  </si>
  <si>
    <t>Andres Felipe Rojas Daza / Nury Daza</t>
  </si>
  <si>
    <t>3501 * Andres Felipe Rojas Daza / Nury Daza</t>
  </si>
  <si>
    <t>3501 * Andres Felipe Rojas *Cuo Mar/20</t>
  </si>
  <si>
    <t>3501 * Andres Felipe Rojas *Cuo Abr/20</t>
  </si>
  <si>
    <t>3501 * Andres Felipe Rojas *Cuo May/20</t>
  </si>
  <si>
    <t>3501 * Andres Felipe Rojas *Cuo Jun/20</t>
  </si>
  <si>
    <t>3501 * Andres Felipe Rojas *Cuo Sep/20</t>
  </si>
  <si>
    <t>3501 * Andres Felipe Rojas *Cuo Oct/20</t>
  </si>
  <si>
    <t>3501 * Andres Felipe Rojas *Cuo Nov/20</t>
  </si>
  <si>
    <t>3501 * Andres Felipe Rojas *Cuo Dic/20</t>
  </si>
  <si>
    <t>Juan Farfan</t>
  </si>
  <si>
    <t>3502 * Juan Farfan</t>
  </si>
  <si>
    <t>3502 * Juan Farfan*Cuo Mar/20</t>
  </si>
  <si>
    <t>3502 * Juan Farfan*Cuo Mar/20, Cuo Abr/20, Anticipo</t>
  </si>
  <si>
    <t>3502 * Juan Farfan*Cuo May/20</t>
  </si>
  <si>
    <t>3502 * Juan Farfan*Cuo May/20, Cuo Jun/20</t>
  </si>
  <si>
    <t>3502 * Juan Farfan*Cuo Sep/20, Anticipo</t>
  </si>
  <si>
    <t>3502 * Juan Farfan*Cuo Oct/20, Anticipo</t>
  </si>
  <si>
    <t>3502 * Juan Farfan*Cuo Nov/20, Anticipo</t>
  </si>
  <si>
    <t>3502 Juan Farfan*Cuo Dic/20</t>
  </si>
  <si>
    <t>Hector Fabian Saenz</t>
  </si>
  <si>
    <t>4101 * Hector Fabian Saenz</t>
  </si>
  <si>
    <t>4101 * Hector Fabian Saenz*Cuo Mar/20</t>
  </si>
  <si>
    <t>4101 * Hector Fabian Saenz*Cuo Abr/20</t>
  </si>
  <si>
    <t>4101 * Hector Fabian Saenz*Cuo May/20</t>
  </si>
  <si>
    <t>4101 * Hector Fabian Saenz*Cuo Jun/20</t>
  </si>
  <si>
    <t>4101 * Hector Fabian Saenz*Cuo Sep/20</t>
  </si>
  <si>
    <t>4101 * Hector Fabian Saenz*Cuo Oct/20</t>
  </si>
  <si>
    <t>4101 * Hector Fabian Saenz*Cuo Nov/20</t>
  </si>
  <si>
    <t>4101 * Hector Fabian Saenz*Cuo Dic/20</t>
  </si>
  <si>
    <t>Gabriel Amaya</t>
  </si>
  <si>
    <t>4102 * Gabriel Amaya</t>
  </si>
  <si>
    <t>4102 * Gabriel Amaya*Cuo Feb/20, Cuo Mar/20</t>
  </si>
  <si>
    <t>4102 * Gabriel Amaya*Cuo Abr/20, Anticipo</t>
  </si>
  <si>
    <t>4102 * Gabriel Amaya*Cuo May/20, Anticipo</t>
  </si>
  <si>
    <t>4102 * Gabriel Amaya*Cuo Jun/20, Anticipo</t>
  </si>
  <si>
    <t>4102 * Gabriel Amaya*Cuo Sep/20</t>
  </si>
  <si>
    <t>4102 * Gabriel Amaya*Cuo Oct/20</t>
  </si>
  <si>
    <t>4102 * Gabriel Amaya*Cuo Nov/20</t>
  </si>
  <si>
    <t>4102 * Gabriel Amaya*Cuo Dic/20</t>
  </si>
  <si>
    <t>Luis Escuraina</t>
  </si>
  <si>
    <t>4201 * Luis Escuraina</t>
  </si>
  <si>
    <t>4201 * Luis Escuraina*Cuo Mar/20</t>
  </si>
  <si>
    <t>4201 * Luis Escuraina*Cuo Abr/20</t>
  </si>
  <si>
    <t>4201 * Luis Escuraina*Cuo May/20</t>
  </si>
  <si>
    <t>4201 * Luis Escuraina*Cuo Jun/20</t>
  </si>
  <si>
    <t>4201 * Luis Escuraina*Cuo Sep/20</t>
  </si>
  <si>
    <t>4201 * Luis Escuraina*Cuo Oct/20</t>
  </si>
  <si>
    <t>4201 * Luis Escuraina*Cuo Nov/20</t>
  </si>
  <si>
    <t>4201 * Luis Escuraina*Cuo Dic/20</t>
  </si>
  <si>
    <t>Oscar Oviedo</t>
  </si>
  <si>
    <t>4202 * Oscar Oviedo</t>
  </si>
  <si>
    <t>4202 * Oscar Oviedo*Int Abr/20, Cuo Mar/20, Cuo Abr/20, Cuo May/20, Cu</t>
  </si>
  <si>
    <t>4202 * Oscar Oviedo*Int Ago/20, Int Sep/20, Cuo Jul/20, Cuo Ago/20, Cu</t>
  </si>
  <si>
    <t>4202 * Oscar Oviedo*Int Nov/20, Int Dic/20, Cuo Sep/20, Cuo Oct/20, Cu</t>
  </si>
  <si>
    <t>Luz Patricia Perilla</t>
  </si>
  <si>
    <t>4301 * Luz Patricia Perilla</t>
  </si>
  <si>
    <t>4301 * Luz Patricia Perilla*Cuo Mar/20</t>
  </si>
  <si>
    <t>4301 * Luz Patricia Perilla*Cuo Abr/20</t>
  </si>
  <si>
    <t>4301 * Luz Patricia Perilla*Cuo May/20</t>
  </si>
  <si>
    <t>4301 * Luz Patricia Perilla*Cuo Jun/20</t>
  </si>
  <si>
    <t>4301 * Luz Patricia Perilla*Cuo Sep/20</t>
  </si>
  <si>
    <t>4301 * Luz Patricia Perilla*Cuo Oct/20</t>
  </si>
  <si>
    <t>4301 * Luz Patricia Perilla*Cuo Nov/20</t>
  </si>
  <si>
    <t>4301 * Luz Patricia Perilla*Cuo Dic/20</t>
  </si>
  <si>
    <t>Maria Victoria Carvajal</t>
  </si>
  <si>
    <t>4302 * Maria Victoria Carvajal</t>
  </si>
  <si>
    <t>4302 * Maria Victoria Carva*Cuo Abr/20</t>
  </si>
  <si>
    <t>4302 * Maria Victoria Carva*Cuo May/20</t>
  </si>
  <si>
    <t>4302 * Maria Victoria Carva*Cuo Jun/20</t>
  </si>
  <si>
    <t>4302 * Maria Victoria Carva*Cuo Sep/20</t>
  </si>
  <si>
    <t>4302 * Maria Victoria Carva*Cuo Oct/20</t>
  </si>
  <si>
    <t>4302 * Maria Victoria Carva*Cuo Nov/20</t>
  </si>
  <si>
    <t>4302 * Maria Victoria Carva*Cuo Dic/20</t>
  </si>
  <si>
    <t>Ma. Beatriz Rozo De Cabiativa / Luzma Ca</t>
  </si>
  <si>
    <t>4401 * Ma. Beatriz Rozo De Cabiativa / Luzma Ca</t>
  </si>
  <si>
    <t>4401 * Ma. Beatriz Rozo De *Cuo Mar/20</t>
  </si>
  <si>
    <t>4401 * Ma. Beatriz Rozo De *Cuo Abr/20, Anticipo</t>
  </si>
  <si>
    <t>4401 * Ma. Beatriz Rozo De *Cuo May/20</t>
  </si>
  <si>
    <t>4401 * Ma. Beatriz Rozo De *Cuo Jun/20</t>
  </si>
  <si>
    <t>4401 * Ma. Beatriz Rozo De *Cuo Sep/20</t>
  </si>
  <si>
    <t>4401 * Ma. Beatriz Rozo De *Cuo Oct/20</t>
  </si>
  <si>
    <t>4401 * Ma. Beatriz Rozo De *Cuo Nov/20</t>
  </si>
  <si>
    <t>4401 * Ma. Beatriz Rozo De *Cuo Dic/20</t>
  </si>
  <si>
    <t>Edgar Roberto Ramirez</t>
  </si>
  <si>
    <t>4402 Edgar Roberto Ramire*Int Jul/18, Int Ago/18, Int Sep/18, Int Jul/</t>
  </si>
  <si>
    <t>4402 * Edgar Roberto Ramirez</t>
  </si>
  <si>
    <t>4402 * Edgar Roberto Ramire*Int Nov/18, Int Ene/19, Cuo Nov/18, Cuo Di</t>
  </si>
  <si>
    <t>4402 * Edgar Roberto Ramire*Int Feb/19, Int Mar/19, Cuo Ene/19, Cuo Fe</t>
  </si>
  <si>
    <t>4402 * Edgar Roberto Ramire*Int Abr/19, Int May/19, Cuo Abr/19, Cuo Ma</t>
  </si>
  <si>
    <t>Cesar Augusto Clavijo B</t>
  </si>
  <si>
    <t>4501 * Cesar Augusto Clavijo B. / Alcira Bacare</t>
  </si>
  <si>
    <t>4501 * Cesar Augusto Clavij*Cuo Mar/20</t>
  </si>
  <si>
    <t>4501 * Cesar Augusto Clavij*Cuo Abr/20</t>
  </si>
  <si>
    <t>4501 * Cesar Augusto Clavij*Cuo May/20</t>
  </si>
  <si>
    <t>4501 * Cesar Augusto Clavij*Cuo Jun/20</t>
  </si>
  <si>
    <t>4501 * Cesar Augusto Clavijo B</t>
  </si>
  <si>
    <t>4501 * Cesar Augusto Clavij*Cuo Sep/20</t>
  </si>
  <si>
    <t>4501 * Cesar Augusto Clavij*Cuo Oct/20</t>
  </si>
  <si>
    <t>4501 * Cesar Augusto Clavij*Cuo Nov/20</t>
  </si>
  <si>
    <t>4501 * Cesar Augusto Clavij*Cuo Dic/20</t>
  </si>
  <si>
    <t>Ma. Antonia Calixto / Ana Sixta Jurado</t>
  </si>
  <si>
    <t>4502 * Ma. Antonia Calixto / Ana Sixta Jurado</t>
  </si>
  <si>
    <t>4502 * Ma. Antonia Calixto *Cuo Mar/20</t>
  </si>
  <si>
    <t>4502 * Ma. Antonia Calixto *Cuo Abr/20</t>
  </si>
  <si>
    <t>4502 * Ma. Antonia Calixto *Cuo May/20</t>
  </si>
  <si>
    <t>4502 * Ma. Antonia Calixto *Cuo Jun/20</t>
  </si>
  <si>
    <t>4502 * Ma. Antonia Calixto *Cuo Sep/20</t>
  </si>
  <si>
    <t>4502 * Ma. Antonia Calixto *Cuo Oct/20</t>
  </si>
  <si>
    <t>4502 * Ma. Antonia Calixto *Cuo Nov/20</t>
  </si>
  <si>
    <t>4502 * Ma. Antonia Calixto *Cuo Dic/20</t>
  </si>
  <si>
    <t>Alvina Peña Vargas / Jorge Eliecer Diaz</t>
  </si>
  <si>
    <t>5101 * Alvina Peña Vargas / Jorge Eliecer Diaz</t>
  </si>
  <si>
    <t>5101 * Alvina Peña Vargas /*Cuo Mar/20</t>
  </si>
  <si>
    <t>5101 * Alvina Peña Vargas /*Cuo Abr/20</t>
  </si>
  <si>
    <t>5101 * Alvina Peña Vargas /*Cuo May/20</t>
  </si>
  <si>
    <t>5101 * Alvina Peña Vargas /*Cuo Jun/20</t>
  </si>
  <si>
    <t>5101 * Alvina Peña Vargas /*Cuo Sep/20</t>
  </si>
  <si>
    <t>5101 * Alvina Peña Vargas /*Cuo Oct/20</t>
  </si>
  <si>
    <t>5101 * Alvina Peña Vargas /*Cuo Nov/20</t>
  </si>
  <si>
    <t>5101 * Alvina Peña Vargas /*Cuo Dic/20</t>
  </si>
  <si>
    <t>Rafael Enrique Perez O. / Alvaro Perez O</t>
  </si>
  <si>
    <t>Gloria Ma. Lancheros / Marco Fidel Cuadr</t>
  </si>
  <si>
    <t>5201 * Gloria Ma. Lancheros / Marco Fidel Cuadr</t>
  </si>
  <si>
    <t>5201 * Gloria Ma. Lancheros*Cuo Mar/20, Anticipo</t>
  </si>
  <si>
    <t>5201 * Gloria Ma. Lancheros*Cuo Abr/20, Anticipo</t>
  </si>
  <si>
    <t>5201 * Gloria Ma. Lancheros*Cuo May/20, Anticipo</t>
  </si>
  <si>
    <t>5201 * Gloria Ma. Lancheros*Cuo Jun/20, Anticipo</t>
  </si>
  <si>
    <t>5201 * Gloria Ma. Lancheros*Cuo Sep/20, Anticipo</t>
  </si>
  <si>
    <t>5201 * Gloria Ma. Lancheros*Anticipo</t>
  </si>
  <si>
    <t>5201 * Gloria Ma. Lancheros*Cuo Nov/20</t>
  </si>
  <si>
    <t>5201 * Gloria Ma. Lancheros*Cuo Nov/20, Anticipo</t>
  </si>
  <si>
    <t>Nury Alexandra Zabala / Hugo Riaño</t>
  </si>
  <si>
    <t>5202 Nury Alexandra Zabal*Cuo Dic/19, Cuo Ene/20</t>
  </si>
  <si>
    <t>5202 * Nury Alexandra Zabal*Int Mar/20, Cuo Ene/20, Cuo Feb/20, Cuo Ma</t>
  </si>
  <si>
    <t>5202 * Nury Alexandra Zabal*Cuo Mar/20, Cuo Abr/20</t>
  </si>
  <si>
    <t>5202 * Nury Alexandra Zabal*Cuo Abr/20, Cuo May/20</t>
  </si>
  <si>
    <t>5202 * Nury Alexandra Zabal*Cuo May/20, Cuo Jun/20</t>
  </si>
  <si>
    <t>5202 * Nury Alexandra Zabala / Hugo Riaño</t>
  </si>
  <si>
    <t>5202 * Nury Alexandra Zabal*Cuo Ago/20, Cuo Sep/20</t>
  </si>
  <si>
    <t>5202 * Nury Alexandra Zabal*Cuo Sep/20, Cuo Oct/20</t>
  </si>
  <si>
    <t>5202 * Nury Alexandra Zabal*Cuo Oct/20, Cuo Nov/20</t>
  </si>
  <si>
    <t>5202 * Nury Alexandra Zabal*Cuo Nov/20, Cuo Dic/20</t>
  </si>
  <si>
    <t>Luisa  Fernanda Arenas</t>
  </si>
  <si>
    <t>5301 * Luisa  Fernanda Arenas</t>
  </si>
  <si>
    <t>5301 * Luisa  Fernanda Aren*Int Jun/19, Int Jul/19, Int Ago/19, Cuo Ju</t>
  </si>
  <si>
    <t>5301 * Luisa  Fernanda Aren*Int Mar/20, Int Abr/20, Cuo Mar/20, Cuo Ab</t>
  </si>
  <si>
    <t>Stella Vargas De Rodrig / Simon Rodrigue</t>
  </si>
  <si>
    <t>5302 * Stella Vargas De Rod*Int Feb/20, Int Mar/20, Cuo Ene/20, Cuo Fe</t>
  </si>
  <si>
    <t>5302 * Stella Vargas De Rod*Cuo May/20</t>
  </si>
  <si>
    <t>5302 * Stella Vargas De Rodrig / Simon Rodrigue</t>
  </si>
  <si>
    <t>5302 * Stella Vargas De Rod*Int Nov/20, Cuo Sep/20, Cuo Oct/20, Cuo No</t>
  </si>
  <si>
    <t>Maria Digna Arias</t>
  </si>
  <si>
    <t>5401 * Maria Digna Arias</t>
  </si>
  <si>
    <t>5401 * Maria Digna Arias*Cuo Feb/20, Cuo Mar/20</t>
  </si>
  <si>
    <t>5401 * Maria Digna Arias*Cuo Mar/20, Cuo Abr/20</t>
  </si>
  <si>
    <t>5401 * Maria Digna Arias*Cuo Abr/20</t>
  </si>
  <si>
    <t>5401 * Maria Digna Arias*Cuo Abr/20, Cuo May/20</t>
  </si>
  <si>
    <t>5401 * Maria Digna Arias*Int Ago/20, Cuo Ago/20, Cuo Sep/20</t>
  </si>
  <si>
    <t>5401 * Maria Digna Arias*Int Sep/20, Cuo Sep/20, Cuo Oct/20</t>
  </si>
  <si>
    <t>5401 * Maria Digna Arias*Int Oct/20, Cuo Oct/20, Cuo Nov/20</t>
  </si>
  <si>
    <t>5401 * Maria Digna Arias*Int Nov/20, Cuo Nov/20, Cuo Dic/20</t>
  </si>
  <si>
    <t>Evangelina Hurtado</t>
  </si>
  <si>
    <t>5402 * Evangelina Hurtado</t>
  </si>
  <si>
    <t>5402 * Evangelina Hurtado*Int Abr/20, Cuo Feb/20, Cuo Mar/20, Cuo Abr/</t>
  </si>
  <si>
    <t>5402 * Evangelina Hurtado*Cuo Jun/20</t>
  </si>
  <si>
    <t>5402 * Evangelina Hurtado*Cuo Oct/20</t>
  </si>
  <si>
    <t>5402 * Evangelina Hurtado*Cuo Nov/20</t>
  </si>
  <si>
    <t>Marlen Maldonado</t>
  </si>
  <si>
    <t>5501 * Marlen Maldonado</t>
  </si>
  <si>
    <t>5501 * Marlen Maldonado*Int Dic/17, Cuo Dic/17, Cuo Ene/18, Cuo Feb/18</t>
  </si>
  <si>
    <t>5501 * Marlen Maldonado*Cuo Jun/18, Cuo Jul/18, Cuo Ago/18, Cuo Sep/18</t>
  </si>
  <si>
    <t>5501 * Marlen Maldonado*Cuo Nov/18, Cuo Dic/18, Cuo Ene/19, Cuo Feb/19</t>
  </si>
  <si>
    <t>5501 * Marlen Maldonado*Cuo Mar/19, Cuo Abr/19, Cuo May/19, Cuo Jun/19</t>
  </si>
  <si>
    <t>5501 * Marlen Maldonado*Cuo Abr/20, Cuo May/20, Cuo Jun/20, Cuo Jul/20</t>
  </si>
  <si>
    <t>5501 * Marlen Maldonado*Cuo Ago/20, Cuo Sep/20, Cuo Oct/20, Int Ene/16</t>
  </si>
  <si>
    <t>5501 * Marlen Maldonado*Cuo Nov/20</t>
  </si>
  <si>
    <t>5501 * Marlen Maldonado*Cuo Nov/20, Cuo Dic/20</t>
  </si>
  <si>
    <t>Ignacio Garcia</t>
  </si>
  <si>
    <t>5502 Ignacio Garcia*Cuo Ene/20</t>
  </si>
  <si>
    <t>5502 * Ignacio Garcia</t>
  </si>
  <si>
    <t>5502 * Ignacio Garcia*Cuo Feb/20, Cuo Mar/20</t>
  </si>
  <si>
    <t>5502 * Ignacio Garcia*Cuo Abr/20, Anticipo</t>
  </si>
  <si>
    <t>5502 * Ignacio Garcia*Cuo May/20, Anticipo</t>
  </si>
  <si>
    <t>5502 * Ignacio Garcia*Cuo Jun/20</t>
  </si>
  <si>
    <t>5502 * Ignacio Garcia*Cuo Sep/20</t>
  </si>
  <si>
    <t>5502 * Ignacio Garcia*Cuo Oct/20</t>
  </si>
  <si>
    <t>5502 * Ignacio Garcia*Cuo Nov/20</t>
  </si>
  <si>
    <t>5502 * Ignacio Garcia*Cuo Dic/20</t>
  </si>
  <si>
    <t>Miguel Alejandro Mendez Moyano</t>
  </si>
  <si>
    <t>6101 * Josefina Hernadez</t>
  </si>
  <si>
    <t>6101 * Josefina Hernadez*Cuo Jun/20</t>
  </si>
  <si>
    <t>6101 * Josefina Hernadez*Cuo Mar/20, Cuo Abr/20, Cuo May/20, Cuo Jun/2</t>
  </si>
  <si>
    <t>6101 * Miguel Alejandro Men*Cuo Sep/20</t>
  </si>
  <si>
    <t>6101 * Miguel Alejandro Men*Cuo Oct/20, Anticipo</t>
  </si>
  <si>
    <t>6101 * Miguel Alejandro Men*Cuo Nov/20, Anticipo</t>
  </si>
  <si>
    <t>6101 * Miguel Alejandro Men*Cuo Dic/20, Anticipo</t>
  </si>
  <si>
    <t>Oscar Buitrago Sanchez</t>
  </si>
  <si>
    <t>6102 * Luz Delia Peña Duarte</t>
  </si>
  <si>
    <t>6102 * Luz Delia Peña Duart*Cuo Mar/20</t>
  </si>
  <si>
    <t>6102 * Luz Delia Peña Duart*Cuo Abr/20</t>
  </si>
  <si>
    <t>6102 * Luz Delia Peña Duart*Cuo May/20</t>
  </si>
  <si>
    <t>6102 * Luz Delia Peña Duart*Cuo Jun/20</t>
  </si>
  <si>
    <t>6102 * Oscar Buitrago Sanch*Cuo Sep/20</t>
  </si>
  <si>
    <t>6102 * Oscar Buitrago Sanch*Cuo Sep/20, Cuo Oct/20</t>
  </si>
  <si>
    <t>6102 * Oscar Buitrago Sanch*Cuo Nov/20</t>
  </si>
  <si>
    <t>6102 * Oscar Buitrago Sanch*Cuo Dic/20</t>
  </si>
  <si>
    <t>Laura Beatriz Cruz</t>
  </si>
  <si>
    <t>6201 * Laura Beatriz Cruz</t>
  </si>
  <si>
    <t>6201 * Laura Beatriz Cruz*Cuo Mar/20</t>
  </si>
  <si>
    <t>6201 * Laura Beatriz Cruz*Cuo Mar/20, Cuo Abr/20</t>
  </si>
  <si>
    <t>6201 * Laura Beatriz Cruz*Cuo Abr/20, Cuo May/20</t>
  </si>
  <si>
    <t>6201 * Laura Beatriz Cruz*Cuo May/20, Cuo Jun/20</t>
  </si>
  <si>
    <t>6201 * Laura Beatriz Cruz*Cuo Ago/20, Cuo Sep/20</t>
  </si>
  <si>
    <t>6201 * Laura Beatriz Cruz*Cuo Sep/20, Cuo Oct/20</t>
  </si>
  <si>
    <t>6201 * Laura Beatriz Cruz*Cuo Oct/20, Cuo Nov/20</t>
  </si>
  <si>
    <t>6201 Laura Beatriz Cruz*Cuo Nov/20, Cuo Dic/20</t>
  </si>
  <si>
    <t>Nelly Pardo</t>
  </si>
  <si>
    <t>6202 * Nelly Pardo</t>
  </si>
  <si>
    <t>6202 * Nelly Pardo*Cuo Feb/20, Cuo Mar/20</t>
  </si>
  <si>
    <t>6202 * Nelly Pardo*Cuo Mar/20, Cuo Abr/20</t>
  </si>
  <si>
    <t>6202 Nelly Pardo*Int Jul/20, Cuo Abr/20, Cuo May/20</t>
  </si>
  <si>
    <t>6202 Nelly Pardo*Int Jul/20, Cuo Jun/20, Cuo Jul/20</t>
  </si>
  <si>
    <t>6202 * Nelly Pardo*Cuo Jul/20, Cuo Ago/20</t>
  </si>
  <si>
    <t>6202 * Nelly Pardo*Int Ago/20, Cuo Ago/20, Cuo Sep/20</t>
  </si>
  <si>
    <t>6202 * Nelly Pardo*Int Sep/20, Cuo Sep/20, Cuo Oct/20</t>
  </si>
  <si>
    <t>6202 * Nelly Pardo*Int Oct/20, Int Nov/20, Cuo Oct/20, Cuo Nov/20</t>
  </si>
  <si>
    <t>Dioselina Avila</t>
  </si>
  <si>
    <t>6301 * Dioselina Avila</t>
  </si>
  <si>
    <t>6301 * Dioselina Avila*Cuo Mar/20</t>
  </si>
  <si>
    <t>6301 * Dioselina Avila*Cuo Abr/20</t>
  </si>
  <si>
    <t>6301 * Dioselina Avila*Cuo May/20</t>
  </si>
  <si>
    <t>6301 * Dioselina Avila*Cuo Jun/20</t>
  </si>
  <si>
    <t>6301 * Dioselina Avila*Cuo Sep/20, Anticipo</t>
  </si>
  <si>
    <t>6301 * Dioselina Avila*Cuo Oct/20, Anticipo</t>
  </si>
  <si>
    <t>6301 * Dioselina Avila*Cuo Nov/20, Anticipo</t>
  </si>
  <si>
    <t>6301 * Dioselina Avila*Cuo Dic/20</t>
  </si>
  <si>
    <t>Yolanda Godoy</t>
  </si>
  <si>
    <t>6302 * Yolanda Godoy*Cuo Feb/15, Cuo Mar/15</t>
  </si>
  <si>
    <t>6302 * Yolanda Godoy*Int Mar/15, Cuo Mar/15, Cuo Abr/15</t>
  </si>
  <si>
    <t>6302 * Yolanda Godoy*Bar Jun/19</t>
  </si>
  <si>
    <t>Maria Clara Turrini</t>
  </si>
  <si>
    <t>6401 * Maria Clara Turrini</t>
  </si>
  <si>
    <t>6401 * Maria Clara Turrini*Cuo Mar/20</t>
  </si>
  <si>
    <t>6401 * Maria Clara Turrini*Cuo Abr/20</t>
  </si>
  <si>
    <t>6401 * Maria Clara Turrini*Cuo May/20</t>
  </si>
  <si>
    <t>6401 * Maria Clara Turrini*Cuo Jun/20, Anticipo</t>
  </si>
  <si>
    <t>6401 Maria Clara Turrini*Cuo Jul/20</t>
  </si>
  <si>
    <t>6401 * Maria Clara Turrini*Cuo Sep/20, Anticipo</t>
  </si>
  <si>
    <t>6401 * Maria Clara Turrini*Cuo Oct/20, Anticipo</t>
  </si>
  <si>
    <t>6401 * Maria Clara Turrini*Cuo Nov/20, Anticipo</t>
  </si>
  <si>
    <t>6401 * Maria Clara Turrini*Cuo Dic/20, Anticipo</t>
  </si>
  <si>
    <t>Cristina Dueñas</t>
  </si>
  <si>
    <t>6402 * Cristina Dueñas</t>
  </si>
  <si>
    <t>6402 * Cristina Dueñas*Cuo Mar/20</t>
  </si>
  <si>
    <t>6402 * Cristina Dueñas*Cuo Mar/20, Cuo Abr/20, Cuo May/20</t>
  </si>
  <si>
    <t>6402 * Cristina Dueñas*Cuo Jul/20, Cuo Ago/20</t>
  </si>
  <si>
    <t>6402 * Cristina Dueñas*Cuo Ago/20</t>
  </si>
  <si>
    <t>6402 * Cristina Dueñas*Cuo Ago/20, Cuo Sep/20</t>
  </si>
  <si>
    <t>6402 * Cristina Dueñas*Cuo Sep/20, Cuo Oct/20</t>
  </si>
  <si>
    <t>Severo Leal / Sonia Gutierrez</t>
  </si>
  <si>
    <t>6501 * Severo Leal / Sonia Gutierrez</t>
  </si>
  <si>
    <t>6501 * Severo Leal / Sonia *Cuo Mar/20</t>
  </si>
  <si>
    <t>6501 * Severo Leal / Sonia *Cuo Abr/20</t>
  </si>
  <si>
    <t>6501 * Severo Leal / Sonia *Cuo May/20</t>
  </si>
  <si>
    <t>6501 * Severo Leal / Sonia *Cuo Jun/20</t>
  </si>
  <si>
    <t>6501 * Severo Leal / Sonia *Cuo Sep/20</t>
  </si>
  <si>
    <t>6501 * Severo Leal / Sonia *Cuo Oct/20</t>
  </si>
  <si>
    <t>6501 * Severo Leal / Sonia *Cuo Nov/20</t>
  </si>
  <si>
    <t>6501 * Severo Leal / Sonia *Cuo Dic/20</t>
  </si>
  <si>
    <t>German Oviedo</t>
  </si>
  <si>
    <t>6502 * German Oviedo</t>
  </si>
  <si>
    <t>6502 * German Oviedo*Cuo Mar/20</t>
  </si>
  <si>
    <t>6502 * German Oviedo*Cuo Abr/20</t>
  </si>
  <si>
    <t>6502 * German Oviedo*Cuo May/20</t>
  </si>
  <si>
    <t>6502 * German Oviedo*Cuo Jun/20</t>
  </si>
  <si>
    <t>6502 * German Oviedo*Cuo Sep/20</t>
  </si>
  <si>
    <t>6502 * German Oviedo*Cuo Oct/20</t>
  </si>
  <si>
    <t>6502 * German Oviedo*Cuo Nov/20</t>
  </si>
  <si>
    <t>6502 * German Oviedo*Cuo Dic/20</t>
  </si>
  <si>
    <t>Carmen E Gonzalez</t>
  </si>
  <si>
    <t>7101 * Carmen E Gonzalez</t>
  </si>
  <si>
    <t>7101 * Carmen E Gonzalez*Cuo Mar/20</t>
  </si>
  <si>
    <t>7101 * Carmen E Gonzalez*Cuo Abr/20</t>
  </si>
  <si>
    <t>7101 * Carmen E Gonzalez*Cuo Sep/20</t>
  </si>
  <si>
    <t>7101 * Carmen E Gonzalez*Cuo Oct/20</t>
  </si>
  <si>
    <t>7101 * Carmen E Gonzalez*Cuo Nov/20</t>
  </si>
  <si>
    <t>7101 * Carmen E Gonzalez*Cuo Dic/20</t>
  </si>
  <si>
    <t>Lena Zayuri Galvis Bernal</t>
  </si>
  <si>
    <t>7102 * Alberto Cifuentes</t>
  </si>
  <si>
    <t>7102 * Alberto Cifuentes*Cuo Feb/20, Cuo Mar/20</t>
  </si>
  <si>
    <t>7102 * Alberto Cifuentes*Cuo Mar/20, Cuo Abr/20</t>
  </si>
  <si>
    <t>7102 * Alberto Cifuentes*Cuo Abr/20, Cuo May/20</t>
  </si>
  <si>
    <t>7102 * Alberto Cifuentes*Cuo May/20, Cuo Jun/20</t>
  </si>
  <si>
    <t>7102 * Lena Zayuri Galvis B*Cuo Ago/20, Cuo Sep/20</t>
  </si>
  <si>
    <t>7102 * Lena Zayuri Galvis B*Cuo Sep/20, Cuo Oct/20</t>
  </si>
  <si>
    <t>7102 * Lena Zayuri Galvis B*Cuo Oct/20, Cuo Nov/20, Anticipo</t>
  </si>
  <si>
    <t>7102 * Lena Zayuri Galvis B*Cuo Dic/20, Anticipo</t>
  </si>
  <si>
    <t>Cristina Urrea</t>
  </si>
  <si>
    <t>7201 * Cristina Urrea</t>
  </si>
  <si>
    <t>7201 * Cristina Urrea*Cuo Mar/06, Cuo Abr/06, Cuo May/06</t>
  </si>
  <si>
    <t>7201 * Cristina Urrea*Cuo May/06, Cuo Jun/06, Cuo Jul/06, Cuo Ago/06,</t>
  </si>
  <si>
    <t>7201 * Cristina Urrea*Cuo Jun/07, Cuo Jul/07, Cuo Ago/07</t>
  </si>
  <si>
    <t>7202 * Cristina Dueñas</t>
  </si>
  <si>
    <t>7202 * Cristina Dueñas*Cuo Feb/20, Cuo Mar/20</t>
  </si>
  <si>
    <t>7202 * Cristina Dueñas*Int Abr/20, Cuo Mar/20, Cuo Abr/20, Cuo May/20</t>
  </si>
  <si>
    <t>7202 * Cristina Dueñas*Cuo Jul/20, Cuo Ago/20</t>
  </si>
  <si>
    <t>7202 * Cristina Dueñas*Cuo Ago/20, Cuo Sep/20</t>
  </si>
  <si>
    <t>7202 * Cristina Dueñas*Cuo Sep/20, Cuo Oct/20</t>
  </si>
  <si>
    <t>7202 * Cristina Dueñas*Cuo Oct/20, Cuo Nov/20</t>
  </si>
  <si>
    <t>Oscar Javier Ortega R.</t>
  </si>
  <si>
    <t>7301 * Oscar Javier Ortega R.</t>
  </si>
  <si>
    <t>7301 * Oscar Javier Ortega *Cuo Mar/20</t>
  </si>
  <si>
    <t>7301 * Oscar Javier Ortega *Cuo Abr/20</t>
  </si>
  <si>
    <t>7301 * Oscar Javier Ortega *Cuo May/20</t>
  </si>
  <si>
    <t>7301 * Oscar Javier Ortega *Cuo Jun/20</t>
  </si>
  <si>
    <t>7301 * Oscar Javier Ortega *Cuo Sep/20</t>
  </si>
  <si>
    <t>7301 * Oscar Javier Ortega *Cuo Oct/20</t>
  </si>
  <si>
    <t>7301 * Oscar Javier Ortega *Cuo Nov/20</t>
  </si>
  <si>
    <t>7301 * Oscar Javier Ortega *Cuo Dic/20</t>
  </si>
  <si>
    <t>Ana Isabel Gomez Consejo</t>
  </si>
  <si>
    <t>7302 * Ana Isabel Gomez Consejo</t>
  </si>
  <si>
    <t>7302 Ana Isabel Gomez Con*Cuo Feb/20</t>
  </si>
  <si>
    <t>7302 Ana Isabel Gomez Con*Cuo Mar/20</t>
  </si>
  <si>
    <t>7302 * Ana Isabel Gomez Con*Cuo Abr/20</t>
  </si>
  <si>
    <t>7302 Ana Isabel Gomez Con*Cuo May/20, Cuo Jun/20</t>
  </si>
  <si>
    <t>Hernando Avila</t>
  </si>
  <si>
    <t>7401 * Hernando Avila</t>
  </si>
  <si>
    <t>7401 * Hernando Avila*Int Ago/15, Cuo Ago/15, Cuo Sep/15</t>
  </si>
  <si>
    <t>7401 * Hernando Avila*Int Sep/15, Cuo Sep/15, Cuo Oct/15</t>
  </si>
  <si>
    <t>7401 * Hernando Avila*Int Oct/15, Cuo Oct/15</t>
  </si>
  <si>
    <t>7401 * Hernando Avila*Cuo Oct/15, Cuo Nov/15</t>
  </si>
  <si>
    <t>Jose I. Melo M./ Maryan M. De Melo Conse</t>
  </si>
  <si>
    <t>7402 Jose I. Melo M./ Mar*Cuo Ene/20</t>
  </si>
  <si>
    <t>7402 Jose I. Melo M./ Mar*Cuo Feb/20</t>
  </si>
  <si>
    <t>7402 Jose I. Melo M./ Mar*Cuo Mar/20</t>
  </si>
  <si>
    <t>7402 Jose I. Melo M./ Mar*Cuo Abr/20</t>
  </si>
  <si>
    <t>7402 Jose I. Melo M./ Mar*Cuo May/20</t>
  </si>
  <si>
    <t>7402 Jose I. Melo M./ Mar*Cuo Jun/20</t>
  </si>
  <si>
    <t>7402 Jose I. Melo M./ Mar*Cuo Jul/20</t>
  </si>
  <si>
    <t>7402 Jose I. Melo M./ Mar*Cuo Ago/20</t>
  </si>
  <si>
    <t>7402 Jose I. Melo M./ Mar*Cuo Sep/20</t>
  </si>
  <si>
    <t>7402 Jose I. Melo M./ Mar*Cuo Oct/20</t>
  </si>
  <si>
    <t>7402 * Jose I. Melo M./ Mar*Cuo Nov/20</t>
  </si>
  <si>
    <t>7402 Jose I. Melo M./ Mar*Cuo Nov/20, Cuo Dic/20</t>
  </si>
  <si>
    <t>Ana Luisa Florez De Mariño / Javier Mari</t>
  </si>
  <si>
    <t>7501 * Ana Luisa Florez De Mariño / Javier Mari</t>
  </si>
  <si>
    <t>7501 * Ana Luisa Florez De *Int Sep/19, Int Oct/19, Int Nov/19, Cuo Se</t>
  </si>
  <si>
    <t>7501 * Ana Luisa Florez De *Int Feb/20, Int Mar/20, Int Abr/20, Cuo Fe</t>
  </si>
  <si>
    <t>Edinson Lopez</t>
  </si>
  <si>
    <t>7502 * Edinson Lopez</t>
  </si>
  <si>
    <t>7502 * Edinson Lopez*Cuo Mar/20</t>
  </si>
  <si>
    <t>7502 * Edinson Lopez*Cuo Abr/20</t>
  </si>
  <si>
    <t>7502 * Edinson Lopez*Cuo May/20</t>
  </si>
  <si>
    <t>7502 * Edinson Lopez*Cuo Jun/20</t>
  </si>
  <si>
    <t>7502 * Edinson Lopez*Cuo Sep/20</t>
  </si>
  <si>
    <t>7502 * Edinson Lopez*Cuo Oct/20</t>
  </si>
  <si>
    <t>7502 * Edinson Lopez*Cuo Nov/20</t>
  </si>
  <si>
    <t>7502 * Edinson Lopez*Cuo Dic/20</t>
  </si>
  <si>
    <t>Manuel Gomez</t>
  </si>
  <si>
    <t>8101 * Manuel Gomez</t>
  </si>
  <si>
    <t>8101 * Manuel Gomez*Cuo Mar/20</t>
  </si>
  <si>
    <t>8101 * Manuel Gomez*Cuo Abr/20</t>
  </si>
  <si>
    <t>8101 * Manuel Gomez*Anticipo</t>
  </si>
  <si>
    <t>8101 * Manuel Gomez*Cuo May/20</t>
  </si>
  <si>
    <t>8101 * Manuel Gomez*Cuo Sep/20</t>
  </si>
  <si>
    <t>8101 * Manuel Gomez*Cuo Oct/20</t>
  </si>
  <si>
    <t>8101 * Manuel Gomez*Cuo Nov/20</t>
  </si>
  <si>
    <t>8101 * Manuel Gomez*Cuo Dic/20</t>
  </si>
  <si>
    <t>Martha Elena Orjuela / Carlos Garzon</t>
  </si>
  <si>
    <t>8102 * Martha Elena Orjuela / Carlos Garzon</t>
  </si>
  <si>
    <t>8102 * Martha Elena Orjuela*Cuo Mar/20</t>
  </si>
  <si>
    <t>8102 * Martha Elena Orjuela*Cuo Abr/20</t>
  </si>
  <si>
    <t>8102 * Martha Elena Orjuela*Cuo May/20</t>
  </si>
  <si>
    <t>8102 * Martha Elena Orjuela*Cuo Jun/20</t>
  </si>
  <si>
    <t>8102 * Martha Elena Orjuela*Cuo Sep/20</t>
  </si>
  <si>
    <t>8102 * Martha Elena Orjuela*Cuo Oct/20</t>
  </si>
  <si>
    <t>8102 * Martha Elena Orjuela*Cuo Nov/20</t>
  </si>
  <si>
    <t>8102 * Martha Elena Orjuela*Cuo Dic/20</t>
  </si>
  <si>
    <t>Ana Silvia Sierra</t>
  </si>
  <si>
    <t>8201 * Ana Silvia Sierra Consejo</t>
  </si>
  <si>
    <t>8201 * Ana Silvia Sierra Co*Anticipo</t>
  </si>
  <si>
    <t>8201 * Ana Silvia Sierra</t>
  </si>
  <si>
    <t>8201 * Ana Silvia Sierra*Anticipo</t>
  </si>
  <si>
    <t>Victor Ibarra</t>
  </si>
  <si>
    <t>8202 * Esperanza Reina De Ibarra / Victor Ibarr</t>
  </si>
  <si>
    <t>8202 * Victor Ibarra</t>
  </si>
  <si>
    <t>8202 * Victor Ibarra*Cuo Mar/20</t>
  </si>
  <si>
    <t>8202 * Victor Ibarra*Cuo Abr/20</t>
  </si>
  <si>
    <t>8202 * Victor Ibarra*Cuo May/20</t>
  </si>
  <si>
    <t>8202 * Victor Ibarra*Cuo Jun/20</t>
  </si>
  <si>
    <t>8202 * Victor Ibarra*Cuo Sep/20</t>
  </si>
  <si>
    <t>8202 * Victor Ibarra*Cuo Oct/20</t>
  </si>
  <si>
    <t>8202 * Victor Ibarra*Cuo Nov/20</t>
  </si>
  <si>
    <t>8202 * Victor Ibarra*Cuo Dic/20</t>
  </si>
  <si>
    <t>8202 * Victor Ibarra*Anticipo</t>
  </si>
  <si>
    <t>Luz Delia Florez / Julian Rojas</t>
  </si>
  <si>
    <t>8301 * Jeniffer  Rojas</t>
  </si>
  <si>
    <t>8301 * Jeniffer  Rojas*Cuo Mar/20, Anticipo</t>
  </si>
  <si>
    <t>8301 Jeniffer  Rojas*Cuo Abr/20, Anticipo</t>
  </si>
  <si>
    <t>8301 * Jeniffer  Rojas*Cuo May/20, Anticipo</t>
  </si>
  <si>
    <t>8301 * Jeniffer  Rojas*Cuo Jun/20, Anticipo</t>
  </si>
  <si>
    <t>8301 * Luz Delia Florez / Julian Rojas</t>
  </si>
  <si>
    <t>8301 Luz Delia Florez / J*Anticipo</t>
  </si>
  <si>
    <t>8301 * Luz Delia Florez / J*Anticipo</t>
  </si>
  <si>
    <t>Eugenia Patricia Garzon / Esteban Salas</t>
  </si>
  <si>
    <t>8302 * Eugenia Patricia Garzon / Esteban Salas</t>
  </si>
  <si>
    <t>8302 * Eugenia Patricia Gar*Cuo Mar/20, Anticipo</t>
  </si>
  <si>
    <t>8302 * Eugenia Patricia Gar*Cuo Abr/20, Anticipo</t>
  </si>
  <si>
    <t>8302 * Eugenia Patricia Gar*Cuo May/20, Anticipo</t>
  </si>
  <si>
    <t>8302 * Eugenia Patricia Gar*Cuo Jun/20</t>
  </si>
  <si>
    <t>8302 * Eugenia Patricia Gar*Cuo Sep/20, Anticipo</t>
  </si>
  <si>
    <t>8302 * Eugenia Patricia Gar*Cuo Oct/20, Anticipo</t>
  </si>
  <si>
    <t>8302 * Eugenia Patricia Gar*Cuo Nov/20, Anticipo</t>
  </si>
  <si>
    <t>8302 * Eugenia Patricia Gar*Cuo Dic/20, Anticipo</t>
  </si>
  <si>
    <t>Pascual Pedraza</t>
  </si>
  <si>
    <t>8401 Pascual Pedraza*Cuo Dic/19, Cuo Ene/20</t>
  </si>
  <si>
    <t>8401 * Pascual Pedraza</t>
  </si>
  <si>
    <t>8401 * Pascual Pedraza*Cuo Mar/20</t>
  </si>
  <si>
    <t>8401 * Pascual Pedraza*Cuo Abr/20, Anticipo</t>
  </si>
  <si>
    <t>8401 * Pascual Pedraza*Cuo May/20, Anticipo</t>
  </si>
  <si>
    <t>8401 Pascual Pedraza*Cuo Jun/20</t>
  </si>
  <si>
    <t>8401 * Pascual Pedraza*Cuo Ago/20, Cuo Sep/20</t>
  </si>
  <si>
    <t>8401 * Pascual Pedraza*Cuo Sep/20, Cuo Oct/20</t>
  </si>
  <si>
    <t>8401 * Pascual Pedraza*Cuo Oct/20, Cuo Nov/20</t>
  </si>
  <si>
    <t>Cesar Capera / Alicia Lopez Alfonso</t>
  </si>
  <si>
    <t>8402 * Cesar Capera</t>
  </si>
  <si>
    <t>8402 * Cesar Capera*Cuo Mar/20</t>
  </si>
  <si>
    <t>8402 * Cesar Capera*Cuo Abr/20, Cuo May/20</t>
  </si>
  <si>
    <t>8402 * Cesar Capera*Cuo Jun/20, Anticipo</t>
  </si>
  <si>
    <t>8402 * Cesar Capera*Anticipo</t>
  </si>
  <si>
    <t>8402 * Cesar Capera / Alicia Lopez Alfonso</t>
  </si>
  <si>
    <t>8402 * Cesar Capera / Alici*Cuo Sep/20, Anticipo</t>
  </si>
  <si>
    <t>8402 * Cesar Capera / Alici*Cuo Oct/20, Anticipo</t>
  </si>
  <si>
    <t>8402 * Cesar Capera / Alici*Cuo Nov/20, Anticipo</t>
  </si>
  <si>
    <t>8402 * Cesar Capera / Alici*Cuo Dic/20, Anticipo</t>
  </si>
  <si>
    <t>Leidy  Graciela Anguo Lasso</t>
  </si>
  <si>
    <t>8502 * Leidy  Graciela Anguo Lasso</t>
  </si>
  <si>
    <t>8502 * Leidy  Graciela Angu*Cuo Mar/20</t>
  </si>
  <si>
    <t>8502 * Leidy  Graciela Angu*Cuo Abr/20</t>
  </si>
  <si>
    <t>8502 * Leidy  Graciela Angu*Cuo May/20</t>
  </si>
  <si>
    <t>8502 * Leidy  Graciela Angu*Cuo Jun/20</t>
  </si>
  <si>
    <t>8502 * Leidy  Graciela Angu*Cuo Sep/20</t>
  </si>
  <si>
    <t>8502 * Leidy  Graciela Angu*Cuo Oct/20</t>
  </si>
  <si>
    <t>8502 * Leidy  Graciela Angu*Cuo Nov/20</t>
  </si>
  <si>
    <t>8502 * Leidy  Graciela Angu*Cuo Dic/20</t>
  </si>
  <si>
    <t>Rafael Antonio Hortua</t>
  </si>
  <si>
    <t>2996611 Rafael Antonio Hortu*Consignacion Antcipo Asamblea</t>
  </si>
  <si>
    <t>2996611 * Rafael Antonio Hortua</t>
  </si>
  <si>
    <t>2996611 Rafael Antonio Hortu*Legalizacion Anticipo Dia De Los Niños</t>
  </si>
  <si>
    <t>Humberto Gutierrez Martinez</t>
  </si>
  <si>
    <t>15/10/2020 C.E.3193</t>
  </si>
  <si>
    <t>Moscoso Fernando</t>
  </si>
  <si>
    <t>89613129 C.E.3174</t>
  </si>
  <si>
    <t>Zulma Yaneth Hernandez Gil</t>
  </si>
  <si>
    <t>Luz Mary Monsalve</t>
  </si>
  <si>
    <t>830046328 Conjunto Residencial*Cheques Girados No Cobrados</t>
  </si>
  <si>
    <t>Gas Natural S.A. Esp</t>
  </si>
  <si>
    <t>800007813 * Gas Natural S.A. Esp</t>
  </si>
  <si>
    <t>800007813 Gas Natural S.A. Esp*Consumo Mes</t>
  </si>
  <si>
    <t>800007813 Gas Natural S.A. Esp*Consumo Mes,Consumo Mes</t>
  </si>
  <si>
    <t xml:space="preserve">800007813 Gas Natural S.A. Esp*Consumo Mes Prov
</t>
  </si>
  <si>
    <t>Ish Ltda Ingeneria Y Sistemas Hidraulico</t>
  </si>
  <si>
    <t>Codensa</t>
  </si>
  <si>
    <t>830037248 Codensa*Consumo Mes,Consumo Mes De Diciembre</t>
  </si>
  <si>
    <t>830037248 Codensa*Consumo Mes</t>
  </si>
  <si>
    <t>830037248 Codensa*Consumo Mes,Consumo Mes</t>
  </si>
  <si>
    <t>Consumo Mes,Consumo Mes</t>
  </si>
  <si>
    <t>Consumo Mes</t>
  </si>
  <si>
    <t>Conjunto Residencial Fuerteventura 2 P.H</t>
  </si>
  <si>
    <t>830046328 Conjunto Residencial*Consignacion Sin Ref</t>
  </si>
  <si>
    <t>830046328 Conjunto Residencial*Traslado D Fondos</t>
  </si>
  <si>
    <t>830046328 Conjunto Residencial*Alquiler Salon Social</t>
  </si>
  <si>
    <t>830046328 Conjunto Residencial*Traslado Pagos</t>
  </si>
  <si>
    <t>830046328 Conjunto Residencial*Deposito  Sin Ref</t>
  </si>
  <si>
    <t>830046328 Conjunto Residencial*Traslado De Fondos Mes De Marzo</t>
  </si>
  <si>
    <t>830046328 Conjunto Residencial*Gastos Bancarios Del Mes</t>
  </si>
  <si>
    <t>830046328 Conjunto Residencial*Deposito 44120091</t>
  </si>
  <si>
    <t>830046328 Conjunto Residencial*Traslado Compras Del Mes</t>
  </si>
  <si>
    <t>830046328 Conjunto Residencial*Deposito 121016176</t>
  </si>
  <si>
    <t>830046328 Conjunto Residencial*Tra 44120162</t>
  </si>
  <si>
    <t>830046328 Conjunto Residencial*Traslado De Fondos Pagos Del Mes</t>
  </si>
  <si>
    <t>830046328 Conjunto Residencial*Intr Ganados</t>
  </si>
  <si>
    <t xml:space="preserve">830046328 Conjunto Residencial*Tranf 12646373 T
</t>
  </si>
  <si>
    <t xml:space="preserve">830046328 Conjunto Residencial*Traslado De Fondos
</t>
  </si>
  <si>
    <t>830046328 Conjunto Residencial*Intereses Ganados</t>
  </si>
  <si>
    <t>830046328 Conjunto Residencial*Traslado Fondos Pagos Del Mes</t>
  </si>
  <si>
    <t>830046328 Conjunto Residencial*Traslado Fondos Gastos Del Mes</t>
  </si>
  <si>
    <t>830046328 Conjunto Residencial*Gastos Bancarios</t>
  </si>
  <si>
    <t>830046328 Conjunto Residencial*Deposito</t>
  </si>
  <si>
    <t>830046328 Conjunto Residencial*Valor Agredo Poliza</t>
  </si>
  <si>
    <t>830046328 Conjunto Residencial*Deposito Corresponsal</t>
  </si>
  <si>
    <t>830046328 Conjunto Residencial*</t>
  </si>
  <si>
    <t>830046328 Conjunto Residencial*Traslado De Fondos</t>
  </si>
  <si>
    <t>Telecom - Colombiana De Telecomunic.</t>
  </si>
  <si>
    <t>830122566 Telecom - Colombiana*Consumo Mes</t>
  </si>
  <si>
    <t>830122566 * Telecom - Colombiana De Telecomunic.</t>
  </si>
  <si>
    <t>830122566 Telecom - Colombiana*Consumo Mes,Consumo Mes,Consumo  Mes</t>
  </si>
  <si>
    <t>830122566 Telecom - Colombiana*Consumo  Mes</t>
  </si>
  <si>
    <t>Chubb De Colombia  Cia De Seguros S.A.</t>
  </si>
  <si>
    <t>Scotiabank Colpatria Sa</t>
  </si>
  <si>
    <t>860034594 Scotiabank Colpatria*Gastos Bancarios Del Mes De Enero</t>
  </si>
  <si>
    <t>830046328 Conjunto Residencial*Intereses Recibidos</t>
  </si>
  <si>
    <t>860034594 Scotiabank Colpatria*Int Ganados</t>
  </si>
  <si>
    <t>830046328 Conjunto Residencial*Int Ganados</t>
  </si>
  <si>
    <t>860034594 Scotiabank Colpatria*Intereses Ganados</t>
  </si>
  <si>
    <t>860034594 Scotiabank Colpatria*</t>
  </si>
  <si>
    <t>Acueducto Agua Y Alcantarillado De Bta</t>
  </si>
  <si>
    <t>899999094 * Acueducto Agua Y Alcantarillado De Bta</t>
  </si>
  <si>
    <t>899999094 Acueducto Agua Y Alc*Consumo Mes</t>
  </si>
  <si>
    <t>Saldo Subcuenta 11100501</t>
  </si>
  <si>
    <t>Colpatria Cta.Cte.204411009470</t>
  </si>
  <si>
    <t>2996611 Rafael Antonio Hortu*Gastos De Caja Menor Mes De Diciembre 201</t>
  </si>
  <si>
    <t>2996611 Rafael Antonio Hortu*Reembolso De Caja Menor</t>
  </si>
  <si>
    <t>Anticipo</t>
  </si>
  <si>
    <t xml:space="preserve">2996611 Rafael Antonio Hortu*Gastos De Caja Menor
</t>
  </si>
  <si>
    <t>2996611 Rafael Antonio Hortu*Reembolso De Caja Menor Y Fondo De Imprev</t>
  </si>
  <si>
    <t>2996611 Rafael Antonio Hortu*Honorarios Mes De  Mayo 2020</t>
  </si>
  <si>
    <t>2996611 Rafael Antonio Hortu*Reemboso De Caja Menor</t>
  </si>
  <si>
    <t xml:space="preserve">2996611 Rafael Antonio Hortu*Reembolso De Caja Menor
</t>
  </si>
  <si>
    <t xml:space="preserve">2996611 Rafael Antonio Hortu*Reembolso De Caja Menor
</t>
  </si>
  <si>
    <t>Anulado $1,349,000.00 * 2996611 * Rafael Antonio Hortua</t>
  </si>
  <si>
    <t>2996611 Rafael Antonio Hortu*Incentivo Navideño</t>
  </si>
  <si>
    <t>10270367 * Humberto Gutierrez Martinez</t>
  </si>
  <si>
    <t>16705298 * Moscoso Fernando</t>
  </si>
  <si>
    <t>Rafael Alba</t>
  </si>
  <si>
    <t>Paisaje Natural</t>
  </si>
  <si>
    <t>23973319 * Paisaje Natural</t>
  </si>
  <si>
    <t>Suanca Medina Irma Mireya</t>
  </si>
  <si>
    <t>Constanza Sanchez</t>
  </si>
  <si>
    <t>52253810 * Constanza Sanchez</t>
  </si>
  <si>
    <t>52295664 * Zulma Yaneth Hernandez Gil</t>
  </si>
  <si>
    <t>52295664 Zulma Yaneth Hernand*Honorarios  Mayo  2020</t>
  </si>
  <si>
    <t>Maryory Bustamante Medez</t>
  </si>
  <si>
    <t>63357862 * Luz Mary Monsalve</t>
  </si>
  <si>
    <t>63357862 Luz Mary Monsalve*Honorarios Mes De Mayo  2020</t>
  </si>
  <si>
    <t>63357862 Luz Mary Monsalve*Honorarios Mes De  Junio 2020</t>
  </si>
  <si>
    <t>Ricardo A Rodriguez Pino</t>
  </si>
  <si>
    <t>Pablo Alvarez</t>
  </si>
  <si>
    <t>Julian Patiño Valderrama</t>
  </si>
  <si>
    <t>80503060 * Fumicoan - Julian Patiño Valderrama</t>
  </si>
  <si>
    <t>Vargas Gonzalez Gerley</t>
  </si>
  <si>
    <t>Telemas Sas</t>
  </si>
  <si>
    <t>830015825 * Telemas Sas</t>
  </si>
  <si>
    <t>Seguridad Privada Y Vigilancia Texas Ltd</t>
  </si>
  <si>
    <t>830082027 * Seguridad Privada Y Vigilancia Texas Ltda</t>
  </si>
  <si>
    <t>830082027 Seguridad Privada Y*Fac 12625 Servicio De Vigilancia Mes De</t>
  </si>
  <si>
    <t>830082027 Seguridad Privada Y*Fac 12843 Servicio De Vigilancia Mes De</t>
  </si>
  <si>
    <t>Sbs Seguros Colombia Sa</t>
  </si>
  <si>
    <t>860037707 Sbs Seguros Colombia*Poliza Areas Comunes N 100016180 A Cuat</t>
  </si>
  <si>
    <t>860037707 Sbs Seguros Colombia*Cuota 3 Poliza Areas Comunes N 10001618</t>
  </si>
  <si>
    <t>Admysis Ltda</t>
  </si>
  <si>
    <t>Contacto Solutions Ltda</t>
  </si>
  <si>
    <t>Experian  Colombia Sa</t>
  </si>
  <si>
    <t>C Y A Soluciones</t>
  </si>
  <si>
    <t>900595224 * C Y A Soluciones</t>
  </si>
  <si>
    <t>Acerforinox Sas</t>
  </si>
  <si>
    <t>Servicios Integrales  Paisajes Naturales</t>
  </si>
  <si>
    <t>Inversiones Merchan Cia Sas</t>
  </si>
  <si>
    <t>901012876 * Inversiones Merchan Cia Sas</t>
  </si>
  <si>
    <t>Aepp Sas  Nit 901.019.030-3</t>
  </si>
  <si>
    <t>Industrias Sial Sas</t>
  </si>
  <si>
    <t>901121838 Industrias Sial Sas*Fac Sia1-20 Servicio De Aseo Mes De  Dic</t>
  </si>
  <si>
    <t>901121838 * Industrias Sial Sas</t>
  </si>
  <si>
    <t>901121838 Industrias Sial Sas*Fa Sia1-139 Insumos De Aseo Mes De Marzo</t>
  </si>
  <si>
    <t>Anulado $3,798,418.00 * 901121838 * Industrias Sial Sas</t>
  </si>
  <si>
    <t>901121838 Industrias Sial Sas*Fac Sia1-419  Servicio De Aseo Mes De  J</t>
  </si>
  <si>
    <t>901121838 Industrias Sial Sas*Fac Sia1-520  Servicio De Aseo Mes De  S</t>
  </si>
  <si>
    <t>901121838 Industrias Sial Sas*Fac Sia2-70  Servicio De Aseo Mes De  Di</t>
  </si>
  <si>
    <t>El Ferretero 138 Sas</t>
  </si>
  <si>
    <t>Jhon Jairo Arroyo</t>
  </si>
  <si>
    <t>Esteban Medina Godoy</t>
  </si>
  <si>
    <t>Saldo Subcuenta 11100502</t>
  </si>
  <si>
    <t>Efectivo Cuenta De Ahorros</t>
  </si>
  <si>
    <t>Bancos</t>
  </si>
  <si>
    <t>Colpatria Cta Ah 4412079510</t>
  </si>
  <si>
    <t>Fondo De Imprevistos</t>
  </si>
  <si>
    <t>2996611 Rafael Antonio Hortu*</t>
  </si>
  <si>
    <t>Fondo Imprevistos</t>
  </si>
  <si>
    <t>Fondo De Imprevistos De Junio  Diciembre</t>
  </si>
  <si>
    <t>Saldo Subcuenta 11200502</t>
  </si>
  <si>
    <t>Deudores Corrientes</t>
  </si>
  <si>
    <t>6</t>
  </si>
  <si>
    <t>Clientes</t>
  </si>
  <si>
    <t>Nacionales</t>
  </si>
  <si>
    <t>Cuotas De Administracion</t>
  </si>
  <si>
    <t>Ene/2020.Cuotas De Administra</t>
  </si>
  <si>
    <t>Feb/2020.Cuotas De Administra</t>
  </si>
  <si>
    <t>Mar/2020.Cuotas De Administra</t>
  </si>
  <si>
    <t>Abr/2020.Cuotas De Administra</t>
  </si>
  <si>
    <t>May/2020.Cuotas De Administra</t>
  </si>
  <si>
    <t>Jun/2020.Cuotas De Administra</t>
  </si>
  <si>
    <t>Jul/2020.Cuotas De Administra</t>
  </si>
  <si>
    <t>Ago/2020.Cuotas De Administra</t>
  </si>
  <si>
    <t>Sep/2020.Cuotas De Administra</t>
  </si>
  <si>
    <t>Oct/2020.Cuotas De Administra</t>
  </si>
  <si>
    <t>Nov/2020.Cuotas De Administra</t>
  </si>
  <si>
    <t>Dic/2020.Cuotas De Administra</t>
  </si>
  <si>
    <t>Cuo Feb/20</t>
  </si>
  <si>
    <t>Cuo Mar/20</t>
  </si>
  <si>
    <t>Cta Cie/ 0</t>
  </si>
  <si>
    <t>Cuo Ene/20</t>
  </si>
  <si>
    <t>Dic/2019.Cuotas De Administra</t>
  </si>
  <si>
    <t>Cuo Abr/20</t>
  </si>
  <si>
    <t>Cuo May/20</t>
  </si>
  <si>
    <t>Nov/2019.Cuotas De Administra</t>
  </si>
  <si>
    <t>Cie/ 0</t>
  </si>
  <si>
    <t>Otr Cie/ 0</t>
  </si>
  <si>
    <t>Cuo Ago/20</t>
  </si>
  <si>
    <t>Sep/2019.Cuotas De Administra</t>
  </si>
  <si>
    <t>Cuo Sep/20</t>
  </si>
  <si>
    <t>Cuo Oct/20</t>
  </si>
  <si>
    <t>Cuo Dic/20</t>
  </si>
  <si>
    <t>Cuotas De Administracion * 3101 * Nubia De Ochoa</t>
  </si>
  <si>
    <t>Jul/2018.Cuotas De Administra</t>
  </si>
  <si>
    <t>Ago/2018.Cuotas De Administra</t>
  </si>
  <si>
    <t>Sep/2018.Cuotas De Administra</t>
  </si>
  <si>
    <t>Oct/2018.Cuotas De Administra</t>
  </si>
  <si>
    <t>Nov/2018.Cuotas De Administra</t>
  </si>
  <si>
    <t>Dic/2018.Cuotas De Administra</t>
  </si>
  <si>
    <t>Ene/2019.Cuotas De Administra</t>
  </si>
  <si>
    <t>Feb/2019.Cuotas De Administra</t>
  </si>
  <si>
    <t>Mar/2019.Cuotas De Administra</t>
  </si>
  <si>
    <t>Abr/2019.Cuotas De Administra</t>
  </si>
  <si>
    <t>May/2019.Cuotas De Administra</t>
  </si>
  <si>
    <t>Jun/2019.Cuotas De Administra</t>
  </si>
  <si>
    <t>Jul/2019.Cuotas De Administra</t>
  </si>
  <si>
    <t>Ago/2019.Cuotas De Administra</t>
  </si>
  <si>
    <t>Oct/2019.Cuotas De Administra</t>
  </si>
  <si>
    <t>Cta Ene/20</t>
  </si>
  <si>
    <t>Ago/2017.Cuotas De Administra</t>
  </si>
  <si>
    <t>Sep/2017.Cuotas De Administra</t>
  </si>
  <si>
    <t>Oct/2017.Cuotas De Administra</t>
  </si>
  <si>
    <t>Nov/2017.Cuotas De Administra</t>
  </si>
  <si>
    <t>Dic/2017.Cuotas De Administra</t>
  </si>
  <si>
    <t>Ene/2018.Cuotas De Administra</t>
  </si>
  <si>
    <t>Feb/2018.Cuotas De Administra</t>
  </si>
  <si>
    <t>Mar/2018.Cuotas De Administra</t>
  </si>
  <si>
    <t>Abr/2018.Cuotas De Administra</t>
  </si>
  <si>
    <t>May/2018.Cuotas De Administra</t>
  </si>
  <si>
    <t>Jun/2018.Cuotas De Administra</t>
  </si>
  <si>
    <t>Oct/2014.Cuotas De Administra</t>
  </si>
  <si>
    <t>Nov/2014.Cuotas De Administra</t>
  </si>
  <si>
    <t>Dic/2014.Cuotas De Administra</t>
  </si>
  <si>
    <t>Ene/2015.Cuotas De Administra</t>
  </si>
  <si>
    <t>Feb/2015.Cuotas De Administra</t>
  </si>
  <si>
    <t>Mar/2015.Cuotas De Administra</t>
  </si>
  <si>
    <t>Abr/2015.Cuotas De Administra</t>
  </si>
  <si>
    <t>May/2015.Cuotas De Administra</t>
  </si>
  <si>
    <t>Jun/2015.Cuotas De Administra</t>
  </si>
  <si>
    <t>Cuo Jul/15</t>
  </si>
  <si>
    <t>Cuo Jul/20</t>
  </si>
  <si>
    <t>Nov/2005.Cuotas De Administra</t>
  </si>
  <si>
    <t>Dic/2005.Cuotas De Administra</t>
  </si>
  <si>
    <t>Ene/2006.Cuotas De Administra</t>
  </si>
  <si>
    <t>Feb/2006.Cuotas De Administra</t>
  </si>
  <si>
    <t>Mar/2006.Cuotas De Administra</t>
  </si>
  <si>
    <t>Abr/2006.Cuotas De Administra</t>
  </si>
  <si>
    <t>May/2006.Cuotas De Administra</t>
  </si>
  <si>
    <t>Jun/2006.Cuotas De Administra</t>
  </si>
  <si>
    <t>Jul/2006.Cuotas De Administra</t>
  </si>
  <si>
    <t>Ago/2006.Cuotas De Administra</t>
  </si>
  <si>
    <t>Sep/2006.Cuotas De Administra</t>
  </si>
  <si>
    <t>Oct/2006.Cuotas De Administra</t>
  </si>
  <si>
    <t>Nov/2006.Cuotas De Administra</t>
  </si>
  <si>
    <t>Dic/2006.Cuotas De Administra</t>
  </si>
  <si>
    <t>Ene/2007.Cuotas De Administra</t>
  </si>
  <si>
    <t>Feb/2007.Cuotas De Administra</t>
  </si>
  <si>
    <t>Mar/2007.Cuotas De Administra</t>
  </si>
  <si>
    <t>Abr/2007.Cuotas De Administra</t>
  </si>
  <si>
    <t>May/2007.Cuotas De Administra</t>
  </si>
  <si>
    <t>Jun/2007.Cuotas De Administra</t>
  </si>
  <si>
    <t>Jul/2007.Cuotas De Administra</t>
  </si>
  <si>
    <t>Ago/2007.Cuotas De Administra</t>
  </si>
  <si>
    <t xml:space="preserve">    Cie/ 0</t>
  </si>
  <si>
    <t>Jul/2015.Cuotas De Administra</t>
  </si>
  <si>
    <t>Ago/2015.Cuotas De Administra</t>
  </si>
  <si>
    <t>Sep/2015.Cuotas De Administra</t>
  </si>
  <si>
    <t>Oct/2015.Cuotas De Administra</t>
  </si>
  <si>
    <t>Nov/2015.Cuotas De Administra</t>
  </si>
  <si>
    <t>Dic/2015.Cuotas De Administra</t>
  </si>
  <si>
    <t>Cuo Nov/20</t>
  </si>
  <si>
    <t>Hernan Gonzalez</t>
  </si>
  <si>
    <t>Saldo Subcuenta 13050501</t>
  </si>
  <si>
    <t>Retroactivo Cuota De Administracion</t>
  </si>
  <si>
    <t>Abr/2019.Retroactivo Cuota De</t>
  </si>
  <si>
    <t>Abr/2014.Retroactivo Cuota De</t>
  </si>
  <si>
    <t>Saldo Subcuenta 13050503</t>
  </si>
  <si>
    <t>Extraordinaria</t>
  </si>
  <si>
    <t>Saldo Subcuenta 13050504</t>
  </si>
  <si>
    <t>Barra Laterales Barandas</t>
  </si>
  <si>
    <t>Jun/2019.Barras Laterales Bar</t>
  </si>
  <si>
    <t>Saldo Subcuenta 13050505</t>
  </si>
  <si>
    <t>Consignaciones Sin Identificar</t>
  </si>
  <si>
    <t>2101 * Mireya Lopez / Alfre*Cuo Abr/20, Cuo May/20</t>
  </si>
  <si>
    <t>4302 Maria Victoria Carva*Int Abr/20, Cuo Mar/20</t>
  </si>
  <si>
    <t>Trasn 12646373 Se Aplica Pago Del 15/07/2020</t>
  </si>
  <si>
    <t>7101 * Carmen E Gonzalez*Cuo May/20</t>
  </si>
  <si>
    <t>Consignacion Sin Ref</t>
  </si>
  <si>
    <t>Deposito  Sin Ref</t>
  </si>
  <si>
    <t>Deposito 44120091</t>
  </si>
  <si>
    <t>Deposito 121016176</t>
  </si>
  <si>
    <t>Tra 44120162</t>
  </si>
  <si>
    <t xml:space="preserve">Tranf 12646373 T
</t>
  </si>
  <si>
    <t>Deposito</t>
  </si>
  <si>
    <t>Deposito Corresponsal</t>
  </si>
  <si>
    <t>Anticipos Y Avances</t>
  </si>
  <si>
    <t>A Contratistas</t>
  </si>
  <si>
    <t xml:space="preserve">Gastos De Caja Menor
</t>
  </si>
  <si>
    <t>Mayor Valor Girado</t>
  </si>
  <si>
    <t>Consignacion Antcipo Asamblea</t>
  </si>
  <si>
    <t>Celebracion Dia De Los Niños</t>
  </si>
  <si>
    <t>Legalizacion Anticipo Dia De Los Niños</t>
  </si>
  <si>
    <t>Lealizacion Gastos Dia De Niños Y Navidad</t>
  </si>
  <si>
    <t>Deterioro De Cartera</t>
  </si>
  <si>
    <t>Cuentas Comerciales</t>
  </si>
  <si>
    <t>Calculo Deterioro</t>
  </si>
  <si>
    <t>Diferidos</t>
  </si>
  <si>
    <t>Activos No Financieros</t>
  </si>
  <si>
    <t>Seguros Y Fianzas</t>
  </si>
  <si>
    <t>Seguros</t>
  </si>
  <si>
    <t>Traslado De Fondo</t>
  </si>
  <si>
    <t>Poliza Areas Comunes N 100016180</t>
  </si>
  <si>
    <t>Saldo Subcuenta 17052001</t>
  </si>
  <si>
    <t>Pasivo</t>
  </si>
  <si>
    <t>Cuentas Por Pagar</t>
  </si>
  <si>
    <t>Costos Y Gastos Por Pagar</t>
  </si>
  <si>
    <t>Honorarios</t>
  </si>
  <si>
    <t>Servicio De Administracion Mes De Diciiembre   2019</t>
  </si>
  <si>
    <t>Honorarios Mes De Enero 2019</t>
  </si>
  <si>
    <t>Honorarios Mes De Febrero 2020</t>
  </si>
  <si>
    <t>Honorarios Mes De Marzo 2020</t>
  </si>
  <si>
    <t>Honorarios Mes De  Abril 2020</t>
  </si>
  <si>
    <t>Honorarios Mes De  Mayo 2020</t>
  </si>
  <si>
    <t>Retroactivo De Enero Abril</t>
  </si>
  <si>
    <t>Honorarios Mes De  Junio 2020</t>
  </si>
  <si>
    <t>Honorarios Mes De  Julio 2020</t>
  </si>
  <si>
    <t>Honorarios Mes De  Agosto 2020</t>
  </si>
  <si>
    <t>Honorarios Mes De  Septiembre 2020</t>
  </si>
  <si>
    <t>Honorarios Mes De  Octubre 2020</t>
  </si>
  <si>
    <t>Honorarios Mes De  Noviembre 2020</t>
  </si>
  <si>
    <t>Anulado $1,349,000.00 * Honorarios Mes De  Noviembre 2020</t>
  </si>
  <si>
    <t>Honorarios Mes De  Diciembre 2020</t>
  </si>
  <si>
    <t>Contabilidad Mes De Diciembre    2019</t>
  </si>
  <si>
    <t>Honorarios Enero 2020</t>
  </si>
  <si>
    <t>Honorarios Febrero 2020</t>
  </si>
  <si>
    <t>Honorarios  Marzo 2020</t>
  </si>
  <si>
    <t>Honorarios  Abril  2020</t>
  </si>
  <si>
    <t>Honorarios  Mayo  2020</t>
  </si>
  <si>
    <t>Honorarios  Junio  2020</t>
  </si>
  <si>
    <t>Honorarios  Julio  2020</t>
  </si>
  <si>
    <t>Honorarios  Agosto  2020</t>
  </si>
  <si>
    <t>Honorarios  Septiembre  2020</t>
  </si>
  <si>
    <t>Honorarios  Octubre  2020</t>
  </si>
  <si>
    <t>Honorarios  Noviembre  2020</t>
  </si>
  <si>
    <t>Honorarios  Diciembre  2020</t>
  </si>
  <si>
    <t>Honorarios Revisor Fiscal Mes De  Diciembre 2019</t>
  </si>
  <si>
    <t>Honorarios Mes De Enero 2020</t>
  </si>
  <si>
    <t>Honorarios Mes De Febrero  2020</t>
  </si>
  <si>
    <t>Honorarios Mes De Marzo  2020</t>
  </si>
  <si>
    <t>Honorarios Mes De Abril  2020</t>
  </si>
  <si>
    <t>Honorarios Mes De Mayo  2020</t>
  </si>
  <si>
    <t>Retroactivo Enero Abril</t>
  </si>
  <si>
    <t>Honorarios Mes De Septiembre 2020</t>
  </si>
  <si>
    <t>Honorarios Mes De  Octubrebre 2020</t>
  </si>
  <si>
    <t>Servicios Por Pagar</t>
  </si>
  <si>
    <t>Vigilancia</t>
  </si>
  <si>
    <t>Fac  12493 Serv De Vigilancia  Diciembre 2019 Dos Guardas Y Un Se</t>
  </si>
  <si>
    <t>Fac 12625 Servicio De Vigilancia Mes De Enero 2020</t>
  </si>
  <si>
    <t>Fac 12843 Servicio De Vigilancia Mes De Febrero 2020</t>
  </si>
  <si>
    <t>Fac 12943 Servicio De Vigilancia Mes De Marzo 2020</t>
  </si>
  <si>
    <t>Fac 13124 Servicio De Vigilancia Mes De Abril 2020</t>
  </si>
  <si>
    <t>Fac 13246  Servicio De Vigilancia Mes De Mayo 20202020</t>
  </si>
  <si>
    <t>Fac 13246  Servicio De Vigilancia Mes De Mayo 2020</t>
  </si>
  <si>
    <t>Fac 13409  Servicio De Vigilancia Mes De  Junio2</t>
  </si>
  <si>
    <t>Fac 13590  Servicio De Vigilancia Mes De  Julio 2020</t>
  </si>
  <si>
    <t>Fac 13744  Servicio De Vigilancia Mes De  Agosto 2020</t>
  </si>
  <si>
    <t>Fac 13896  Servicio De Vigilancia Mes De  Septiembre 2020</t>
  </si>
  <si>
    <t>Fac 14008 Servicio De Vigilancia Mes De  Octubre 2020</t>
  </si>
  <si>
    <t>Fac 49 Servicio De Vigilancia Mes De  Noviembre 2020</t>
  </si>
  <si>
    <t>Fe 153  Servicio De Vigilancia Mes De  Diciembre 2020</t>
  </si>
  <si>
    <t>Saldo Subcuenta 23353002</t>
  </si>
  <si>
    <t>Servicio De Aseo</t>
  </si>
  <si>
    <t>Fac Sia1-20 Servicio De Aseo Mes De  Diciembre 2019</t>
  </si>
  <si>
    <t>Fac 51A1-56  Servicio De Aseo Mes De Enero 2020</t>
  </si>
  <si>
    <t>Fac 51A1-120  Servicio De Aseo Mes De  Febrero 2020</t>
  </si>
  <si>
    <t>Fac 51A1-186  Servicio De Aseo Mes De  Marzo 2020</t>
  </si>
  <si>
    <t>Fac 51A1-218  Servicio De Aseo Mes De  Abril Con Retroactivo 2020</t>
  </si>
  <si>
    <t>Fac Servicio De Aseo Mes De  Mayo</t>
  </si>
  <si>
    <t>Anulado $3,637,836.00 * Fac Sia1-316 Servicio De Aseo Mes De  Mayo</t>
  </si>
  <si>
    <t>Fac Sia1-316 Servicio De Aseo Mes De  Mayo</t>
  </si>
  <si>
    <t>Fac Sia1-365  Servicio De Aseo Mes De  Junio 2020</t>
  </si>
  <si>
    <t>Fac Sia1-419  Servicio De Aseo Mes De  Jullo 2020</t>
  </si>
  <si>
    <t>Fac Sia1-470  Servicio De Aseo Mes De  Agosto 2020</t>
  </si>
  <si>
    <t>Fac Sia1-520  Servicio De Aseo Mes De  Septiembre 2020</t>
  </si>
  <si>
    <t>Fac Sia1-569  Servicio De Aseo Mes De  Octubre 2020</t>
  </si>
  <si>
    <t>Fac Sia2-31  Servicio De Aseo Mes De Noviembre 2020</t>
  </si>
  <si>
    <t>Fac Sia2-70  Servicio De Aseo Mes De  Diciembre 2020</t>
  </si>
  <si>
    <t>Saldo Subcuenta 23353003</t>
  </si>
  <si>
    <t>Servicios De Mantenimiento</t>
  </si>
  <si>
    <t>Cambio De Bajante Y Semico Interior 5</t>
  </si>
  <si>
    <t>Arreglo Bajantes Interior 3</t>
  </si>
  <si>
    <t>Arreglo Gotera Int 5 Apto 502</t>
  </si>
  <si>
    <t>Instalacion De Bajantes  Corres Torre 4 5 6 Y 8 Zona Parqu</t>
  </si>
  <si>
    <t>Arreglo Goteras En Techo Y Hechura Correas Entre Muro Y Teja</t>
  </si>
  <si>
    <t xml:space="preserve">Mtto Corresa Techo Administracion Arreglo Canal Torre 6
</t>
  </si>
  <si>
    <t>Fac 3750 Lavado Y Desinfeccion De Tanque De Agua</t>
  </si>
  <si>
    <t xml:space="preserve">Fac 3871 Suministro Nipleria Y Accesoriospvc  E Instalacion
</t>
  </si>
  <si>
    <t>Fumigacion Y Desratizacion</t>
  </si>
  <si>
    <t>Fac 1831 Fumigacion Y Desratizacion</t>
  </si>
  <si>
    <t>Matto 9 Extintores  Compra De 1 De 10 Libras</t>
  </si>
  <si>
    <t>Fac Tl 120 Matt Red De Citofonia</t>
  </si>
  <si>
    <t>Tl 265 Servicio Tecnico  Citofono  8402  Suministro De Cable Y Arreglo</t>
  </si>
  <si>
    <t>Tl 265 Servicio Tecnico  Citofono  8402  Suministro De Cable Y Ar</t>
  </si>
  <si>
    <t>Tl-383 Suministro E Instalacion De Capsula Receptora Citofonia Porteri</t>
  </si>
  <si>
    <t>Tl-383 Suministro E Instalacion De Capsula Receptora Citofonia Po</t>
  </si>
  <si>
    <t>Fac  Cya 183 Matt Puerta Vehicular</t>
  </si>
  <si>
    <t xml:space="preserve">Cya 362 Mtto Puerta Vehicular Reparacion Cable Sensor
</t>
  </si>
  <si>
    <t>Fac 724 Compa  Compra De 40  Hellis Espinosa Y 10 Bultos De Tierra</t>
  </si>
  <si>
    <t>Fac 724 Compa  Compra De 40  Hellis Espinosa Y 10 Bultos De Tierr</t>
  </si>
  <si>
    <t>Fac Sia1-210 Implementos De Aseo  Del Mes De Abril</t>
  </si>
  <si>
    <t>Fac Sia1-378 Compra Insumos, Trapero,Lanqueadero,Guantes Toalla Jabon</t>
  </si>
  <si>
    <t>Fac Sia1-483 Compra Papel Higienico,Trapero,Bayetilla  Guantes</t>
  </si>
  <si>
    <t>Fac Sia1-378 Compra Insumos, Trapero,Lanqueadero,Guantes Toalla J</t>
  </si>
  <si>
    <t>Provision Para Terminado Obras Matt Torres Internas</t>
  </si>
  <si>
    <t>Servicios Publicos</t>
  </si>
  <si>
    <t>Telefono</t>
  </si>
  <si>
    <t>Consumo Dl Mes</t>
  </si>
  <si>
    <t>Consumo Del Mes</t>
  </si>
  <si>
    <t xml:space="preserve">  Consumo  Mes</t>
  </si>
  <si>
    <t xml:space="preserve">
Consmumo Mes
</t>
  </si>
  <si>
    <t xml:space="preserve">
Consmumo Mes
Movisar
</t>
  </si>
  <si>
    <t xml:space="preserve">
Consmumo Mes
Movistar
</t>
  </si>
  <si>
    <t>Recibo De Telefono</t>
  </si>
  <si>
    <t>Saldo Subcuenta 23355001</t>
  </si>
  <si>
    <t>Gas Por Pagar</t>
  </si>
  <si>
    <t xml:space="preserve">Fac  Cya -40 Matt  Puerta Vehicular
</t>
  </si>
  <si>
    <t xml:space="preserve">Consumo Mes 
</t>
  </si>
  <si>
    <t xml:space="preserve">Consumo Mes Prov
</t>
  </si>
  <si>
    <t xml:space="preserve">Consumo Mes
</t>
  </si>
  <si>
    <t>Saldo Subcuenta 23355002</t>
  </si>
  <si>
    <t>Energia Por Pagar</t>
  </si>
  <si>
    <t>Consumo Mes De Diciembre</t>
  </si>
  <si>
    <t>Saldo Subcuenta 23355003</t>
  </si>
  <si>
    <t>Acueducto Por Pagar</t>
  </si>
  <si>
    <t>Consumo Mes Cta 10774576</t>
  </si>
  <si>
    <t>Saldo Subcuenta 23355004</t>
  </si>
  <si>
    <t>Poliza Areas Comunes N 100016180 A Cuatro Cuotas</t>
  </si>
  <si>
    <t>Saldo Subcuenta 23355501</t>
  </si>
  <si>
    <t>Otros</t>
  </si>
  <si>
    <t>Reembolso De Caja Menor</t>
  </si>
  <si>
    <t>Gastos De Caja Menor Mes De Diciembre 2019</t>
  </si>
  <si>
    <t>Caja Menor Enero 2020</t>
  </si>
  <si>
    <t>Gastos De Caja Menor Del Mes</t>
  </si>
  <si>
    <t xml:space="preserve">Reembolso De Caja Menor
</t>
  </si>
  <si>
    <t xml:space="preserve">Fac 940 Compra Masilla,Removedor,Brocha  Y Cinta De Enmascarar
</t>
  </si>
  <si>
    <t>Reemboso De Caja Menor</t>
  </si>
  <si>
    <t xml:space="preserve">Reembolso De Caja Menor
</t>
  </si>
  <si>
    <t>Fac Ferr-58, Compra De Sensor Sifon,Thinercinta, Brocha Y Silicona</t>
  </si>
  <si>
    <t>Fac Ferr-58, Compra De Sensor Sifon,Thinercinta, Brocha Y Silicon</t>
  </si>
  <si>
    <t>Fac  Ferr-186 Compras Mantenimientos</t>
  </si>
  <si>
    <t>Fac  Ferr-186 Compra Cinta Enmascarar</t>
  </si>
  <si>
    <t>Saldo Subcuenta 23359501</t>
  </si>
  <si>
    <t>Otros Provedores Por Pagar</t>
  </si>
  <si>
    <t>Compra  10 Teja Española</t>
  </si>
  <si>
    <t xml:space="preserve">Fac Sia1-45 Insumos D E Aseo
</t>
  </si>
  <si>
    <t>Fa Sia1-139 Insumos De Aseo Mes De Marzo</t>
  </si>
  <si>
    <t>Fac Sia-149 Insumos Aseo Mes</t>
  </si>
  <si>
    <t>Fac Sia1-248 Compra De Esponja Toalla Traperos Cuantes Bayetilla Deter</t>
  </si>
  <si>
    <t>Anulado $160,582.00 * Fac Sia1-248 Compra De Esponja Toalla Traperos C</t>
  </si>
  <si>
    <t>Fac Sia1-248 Compra De Esponja Toalla Traperos Cuantes Bayetilla</t>
  </si>
  <si>
    <t>Sia2 4 Elementos De Aseo</t>
  </si>
  <si>
    <t>Fac 662 Compra De Masilla,Cinta,Llave Jardin,,Disco Sierra, Brocha,Gan</t>
  </si>
  <si>
    <t>Fac 662 Compra De Masilla,Cinta,Llave Jardin,,Disco Sierra, Broch</t>
  </si>
  <si>
    <t>Saldo Subcuenta 23359502</t>
  </si>
  <si>
    <t>Cheques Girados No Cobrados</t>
  </si>
  <si>
    <t>Ce.3072 Cueque Girado No Cobrado 3058</t>
  </si>
  <si>
    <t>Saldo Subcuenta 23359503</t>
  </si>
  <si>
    <t>Cree 0.30%</t>
  </si>
  <si>
    <t>Dian</t>
  </si>
  <si>
    <t>Comercializadora El Rayo Papeleria Y Cac</t>
  </si>
  <si>
    <t>Saldo Subcuenta 23450130</t>
  </si>
  <si>
    <t>Cree 0.60%</t>
  </si>
  <si>
    <t>Servinegocios Agiles Sas</t>
  </si>
  <si>
    <t>Saldo Subcuenta 23450160</t>
  </si>
  <si>
    <t>Retencion En La Fuente</t>
  </si>
  <si>
    <t>Honorarios  10 Y 11%</t>
  </si>
  <si>
    <t>Saldo Subcuenta 23651501</t>
  </si>
  <si>
    <t>Servicios</t>
  </si>
  <si>
    <t>Sobre Servicios Generales 6%</t>
  </si>
  <si>
    <t>Guerrero Ibarra Jesus Hernan</t>
  </si>
  <si>
    <t>Nixon Perez Aponte</t>
  </si>
  <si>
    <t>Guayara Herrera Hugo Jaime</t>
  </si>
  <si>
    <t>Retencion Mes De Agosto</t>
  </si>
  <si>
    <t>Retencion Pdo 10</t>
  </si>
  <si>
    <t>Andres Malagon Camargo</t>
  </si>
  <si>
    <t>Saldo Subcuenta 23652501</t>
  </si>
  <si>
    <t>Aseo Y Vigilancia 2% / Aiu</t>
  </si>
  <si>
    <t>Fac 13246  Servicio De Vigilancia Mes De Mayo 2020020</t>
  </si>
  <si>
    <t>Se Cancela Rete Fte De Enero 2020</t>
  </si>
  <si>
    <t>Retencion Pdo 2</t>
  </si>
  <si>
    <t>Rte Fte Pdo 3</t>
  </si>
  <si>
    <t>Se Cancela Rte Fte Mayo</t>
  </si>
  <si>
    <t>Se Canela Rete Fte De Abril</t>
  </si>
  <si>
    <t>Se Cancela  Retencion Pdo 6</t>
  </si>
  <si>
    <t>Se Cancela Retencion Del Mes De Julio</t>
  </si>
  <si>
    <t>Retencion Periodo 8</t>
  </si>
  <si>
    <t>Se Cancela  Rte Fte Pdo 11</t>
  </si>
  <si>
    <t>Industrias Quimicas Y Servicios Clean Wa</t>
  </si>
  <si>
    <t>Saldo Subcuenta 23652502</t>
  </si>
  <si>
    <t>Servicios Generales 4%</t>
  </si>
  <si>
    <t>Luis Carlos  Sandoval</t>
  </si>
  <si>
    <t>Saldo Subcuenta 23652503</t>
  </si>
  <si>
    <t>Compras 2.5%</t>
  </si>
  <si>
    <t>Saldo Subcuenta 23654001</t>
  </si>
  <si>
    <t>Otras Retenciones</t>
  </si>
  <si>
    <t>Impuestos, Gravamenes Y Tasas</t>
  </si>
  <si>
    <t>Impto Rta Y Comp</t>
  </si>
  <si>
    <t>Retencion Por Pagar</t>
  </si>
  <si>
    <t>Pdo 12</t>
  </si>
  <si>
    <t>Pasivos Estimados Y Provisiones</t>
  </si>
  <si>
    <t>Para Mantenimiento Y Reparaciones</t>
  </si>
  <si>
    <t>Construcciones Y Edificaciones</t>
  </si>
  <si>
    <t>Ingresos Recibidos Por Anticipado</t>
  </si>
  <si>
    <t>Cuotas De Administracion * 1102 * Yolima Ospina/ Javier Vega</t>
  </si>
  <si>
    <t>Cuotas De Administracion * 1201 * Flor Maria Castellanos</t>
  </si>
  <si>
    <t>Cuotas De Administracion * 1202 * German Fco. Daza / Susana Corredor</t>
  </si>
  <si>
    <t>Cuotas De Administracion * 1501 * Luis A Bonilla</t>
  </si>
  <si>
    <t>Cuotas De Administracion * 1502 * Fidel Hermogenes Medina</t>
  </si>
  <si>
    <t>Cuotas De Administracion * 2102 * Carlos Emiro Restrepo / Orlando Varo</t>
  </si>
  <si>
    <t>Cuotas De Administracion * 2401 * Maria Del Pilar Villafañez Rosero</t>
  </si>
  <si>
    <t>Cuotas De Administracion * 2402 * Martha L. Moreno De Borbon / Maria J</t>
  </si>
  <si>
    <t>Cuotas De Administracion * 2502 * Luis A Martin</t>
  </si>
  <si>
    <t>Cuotas De Administracion * 3201 * Ruth Marcela Castellanos</t>
  </si>
  <si>
    <t>Anulado $222,000.00 * Cuotas De Administracion * 3201 * Ruth Marcela C</t>
  </si>
  <si>
    <t>Cuotas De Administracion * 3202 * Nelly Graciela Lasso Cortez</t>
  </si>
  <si>
    <t>Cuotas De Administracion * 3401 * Jairo Fernandez</t>
  </si>
  <si>
    <t>Cuotas De Administracion * 3402 * Martha Lucia Gutierrez Moya.</t>
  </si>
  <si>
    <t>Cuotas De Administracion * 3502 * Juan Farfan</t>
  </si>
  <si>
    <t>Cuotas De Administracion * 4102 * Gabriel Amaya</t>
  </si>
  <si>
    <t>Cuotas De Administracion * 4202 * Oscar Oviedo</t>
  </si>
  <si>
    <t>Cuotas De Administracion * 4301 * Luz Patricia Perilla</t>
  </si>
  <si>
    <t>Cuotas De Administracion * 4401 * Ma. Beatriz Rozo De Cabiativa / Luzm</t>
  </si>
  <si>
    <t>Cuotas De Administracion * 5201 * Gloria Ma. Lancheros / Marco Fidel C</t>
  </si>
  <si>
    <t>Cuotas De Administracion * 5302 * Stella Vargas De Rodrig / Simon Rodr</t>
  </si>
  <si>
    <t>Cuotas De Administracion * 5402 * Evangelina Hurtado</t>
  </si>
  <si>
    <t>Cuotas De Administracion * 5501 * Marlen Maldonado</t>
  </si>
  <si>
    <t>Cuotas De Administracion * 5502 * Ignacio Garcia</t>
  </si>
  <si>
    <t>Cuotas De Administracion * 6101 * Josefina Hernadez</t>
  </si>
  <si>
    <t>Cuotas De Administracion * 6101 * Miguel Alejandro Mendez Moyano</t>
  </si>
  <si>
    <t>Cuotas De Administracion * 6201 * Laura Beatriz Cruz</t>
  </si>
  <si>
    <t>Cuotas De Administracion * 6301 * Dioselina Avila</t>
  </si>
  <si>
    <t>Cuotas De Administracion * 6401 * Maria Clara Turrini</t>
  </si>
  <si>
    <t>Cuotas De Administracion * 7101 * Carmen E Gonzalez</t>
  </si>
  <si>
    <t>Deposito Baloto 30 Julio 2020</t>
  </si>
  <si>
    <t>Cuotas De Administracion * 7102 * Lena Zayuri Galvis Bernal</t>
  </si>
  <si>
    <t>Cuotas De Administracion * 7302 * Ana Isabel Gomez Consejo</t>
  </si>
  <si>
    <t>Cuotas De Administracion * 8101 * Manuel Gomez</t>
  </si>
  <si>
    <t>Cuotas De Administracion * 8201 * Ana Silvia Sierra Consejo</t>
  </si>
  <si>
    <t>Cuotas De Administracion * 8201 * Ana Silvia Sierra</t>
  </si>
  <si>
    <t>Cuotas De Administracion * 8202 * Victor Ibarra</t>
  </si>
  <si>
    <t>Cuotas De Administracion * 8301 * Jeniffer  Rojas</t>
  </si>
  <si>
    <t>Cuotas De Administracion * 8301 * Luz Delia Florez / Julian Rojas</t>
  </si>
  <si>
    <t>Cuotas De Administracion * 8302 * Eugenia Patricia Garzon / Esteban Sa</t>
  </si>
  <si>
    <t>Cuo Dic/19, Cuo Ene/20</t>
  </si>
  <si>
    <t>Cuotas De Administracion * 8401 * Pascual Pedraza</t>
  </si>
  <si>
    <t>Cuo Jun/20</t>
  </si>
  <si>
    <t>8401 * Pascual Pedraza*Cuo Jul/20</t>
  </si>
  <si>
    <t>Cuo Oct/20, Cuo Nov/20</t>
  </si>
  <si>
    <t>8401 * Pascual Pedraza*Cuo Dic/20</t>
  </si>
  <si>
    <t>Cuotas De Administracion * 8402 * Cesar Capera</t>
  </si>
  <si>
    <t>Cuotas De Administracion * 8402 * Cesar Capera / Alicia Lopez Alfonso</t>
  </si>
  <si>
    <t>Otros Pasivos</t>
  </si>
  <si>
    <t>Ingresos Recibidos Para Terceros</t>
  </si>
  <si>
    <t>Valores Recibidos Para Terceros</t>
  </si>
  <si>
    <t>Ing Rec Abogados</t>
  </si>
  <si>
    <t>Pedro Antonio Albarracin</t>
  </si>
  <si>
    <t>Saldo Subcuenta 28150502</t>
  </si>
  <si>
    <t>Patrimonio Copropietarios</t>
  </si>
  <si>
    <t>Capital Social</t>
  </si>
  <si>
    <t>Fondos Coopropiedad</t>
  </si>
  <si>
    <t>Reserva Copropiedad</t>
  </si>
  <si>
    <t>Reservas Ocasionales</t>
  </si>
  <si>
    <t>Fondo De Reserva</t>
  </si>
  <si>
    <t>Res  Proyectos Asamblea</t>
  </si>
  <si>
    <t>Saldo Subcuenta 33159503</t>
  </si>
  <si>
    <t>Ingresos</t>
  </si>
  <si>
    <t>Operacionales</t>
  </si>
  <si>
    <t>Otras Activ. Servicios Comunitarios, Soc</t>
  </si>
  <si>
    <t>Actividades De Asociacion</t>
  </si>
  <si>
    <t>Saldo Subcuenta 41701001</t>
  </si>
  <si>
    <t>Intereses Por Mora</t>
  </si>
  <si>
    <t xml:space="preserve">Trasn 12646373 Tran F Del 15/07/2020
</t>
  </si>
  <si>
    <t>Int Jul/20, Cuo Jun/20, Cuo Jul/20</t>
  </si>
  <si>
    <t>Intr Ganados</t>
  </si>
  <si>
    <t>Saldo Subcuenta 41701002</t>
  </si>
  <si>
    <t>Saldo Subcuenta 41701012</t>
  </si>
  <si>
    <t>Descuentos</t>
  </si>
  <si>
    <t>Descuento Pronto Pago</t>
  </si>
  <si>
    <t>1101 * Descuento P.Pago</t>
  </si>
  <si>
    <t>1102 * Descuento P.Pago</t>
  </si>
  <si>
    <t>1201 * Descuento P.Pago</t>
  </si>
  <si>
    <t>1202 * Descuento P.Pago</t>
  </si>
  <si>
    <t>1301 * Descuento P.Pago</t>
  </si>
  <si>
    <t>1302 * Descuento P.Pago</t>
  </si>
  <si>
    <t>1401 * Descuento P.Pago</t>
  </si>
  <si>
    <t>1402 * Descuento P.Pago</t>
  </si>
  <si>
    <t>1501 * Descuento P.Pago</t>
  </si>
  <si>
    <t>1502 * Descuento P.Pago</t>
  </si>
  <si>
    <t>2101 * Descuento P.Pago</t>
  </si>
  <si>
    <t>2102 * Descuento P.Pago</t>
  </si>
  <si>
    <t>2201 * Descuento P.Pago</t>
  </si>
  <si>
    <t>2202 * Descuento P.Pago</t>
  </si>
  <si>
    <t>S Aplican Dto Consejo Enero Y Febreo Y Dici 2019</t>
  </si>
  <si>
    <t>2301 * Descuento P.Pago</t>
  </si>
  <si>
    <t>2302 * Descuento P.Pago</t>
  </si>
  <si>
    <t>2401 * Descuento P.Pago</t>
  </si>
  <si>
    <t>2402 * Descuento P.Pago</t>
  </si>
  <si>
    <t>2501 * Descuento P.Pago</t>
  </si>
  <si>
    <t>2501 * Jaime Riveros Ruiz*Cuo Dic/20</t>
  </si>
  <si>
    <t>2502 * Descuento P.Pago</t>
  </si>
  <si>
    <t>3101 * Descuento P.Pago</t>
  </si>
  <si>
    <t>3102 * Descuento P.Pago</t>
  </si>
  <si>
    <t>3201 * Descuento P.Pago</t>
  </si>
  <si>
    <t>3202 * Descuento P.Pago</t>
  </si>
  <si>
    <t>3301 * Descuento P.Pago</t>
  </si>
  <si>
    <t>3302 * Descuento P.Pago</t>
  </si>
  <si>
    <t>3401 * Descuento P.Pago</t>
  </si>
  <si>
    <t>3402 * Descuento P.Pago</t>
  </si>
  <si>
    <t>3501 * Descuento P.Pago</t>
  </si>
  <si>
    <t>3502 * Descuento P.Pago</t>
  </si>
  <si>
    <t>4101 * Descuento P.Pago</t>
  </si>
  <si>
    <t>4102 * Descuento P.Pago</t>
  </si>
  <si>
    <t>4201 * Descuento P.Pago</t>
  </si>
  <si>
    <t>4202 * Descuento P.Pago</t>
  </si>
  <si>
    <t>4301 * Descuento P.Pago</t>
  </si>
  <si>
    <t>4302 * Descuento P.Pago</t>
  </si>
  <si>
    <t>Int Abr/20, Cuo Mar/20</t>
  </si>
  <si>
    <t>4401 * Descuento P.Pago</t>
  </si>
  <si>
    <t>4501 * Descuento P.Pago</t>
  </si>
  <si>
    <t>4502 * Descuento P.Pago</t>
  </si>
  <si>
    <t>5101 * Descuento P.Pago</t>
  </si>
  <si>
    <t>5201 * Descuento P.Pago</t>
  </si>
  <si>
    <t>5202 * Descuento P.Pago</t>
  </si>
  <si>
    <t>5202 * Nury Alexandra Zabal*Cuo Dic/20</t>
  </si>
  <si>
    <t>5302 * Descuento P.Pago</t>
  </si>
  <si>
    <t>5401 * Descuento P.Pago</t>
  </si>
  <si>
    <t>5402 * Descuento P.Pago</t>
  </si>
  <si>
    <t>5501 * Descuento P.Pago</t>
  </si>
  <si>
    <t>5501 * Marlen Maldonado*Cuo Dic/20, Int Ene/16</t>
  </si>
  <si>
    <t>5502 * Descuento P.Pago</t>
  </si>
  <si>
    <t>6101 * Descuento P.Pago</t>
  </si>
  <si>
    <t>6102 * Descuento P.Pago</t>
  </si>
  <si>
    <t>6201 * Descuento P.Pago</t>
  </si>
  <si>
    <t>6202 * Descuento P.Pago</t>
  </si>
  <si>
    <t>6301 * Descuento P.Pago</t>
  </si>
  <si>
    <t>6401 * Descuento P.Pago</t>
  </si>
  <si>
    <t>6402 * Descuento P.Pago</t>
  </si>
  <si>
    <t>6501 * Descuento P.Pago</t>
  </si>
  <si>
    <t>6502 * Descuento P.Pago</t>
  </si>
  <si>
    <t>7101 * Descuento P.Pago</t>
  </si>
  <si>
    <t>7102 * Descuento P.Pago</t>
  </si>
  <si>
    <t>7201 * Descuento P.Pago</t>
  </si>
  <si>
    <t>7202 * Descuento P.Pago</t>
  </si>
  <si>
    <t>7301 * Descuento P.Pago</t>
  </si>
  <si>
    <t>7302 * Descuento P.Pago</t>
  </si>
  <si>
    <t>7402 * Descuento P.Pago</t>
  </si>
  <si>
    <t>7502 * Descuento P.Pago</t>
  </si>
  <si>
    <t>8101 * Descuento P.Pago</t>
  </si>
  <si>
    <t>8102 * Descuento P.Pago</t>
  </si>
  <si>
    <t>8202 * Descuento P.Pago</t>
  </si>
  <si>
    <t>8301 * Descuento P.Pago</t>
  </si>
  <si>
    <t>8302 * Descuento P.Pago</t>
  </si>
  <si>
    <t>8401 * Descuento P.Pago</t>
  </si>
  <si>
    <t>8402 * Descuento P.Pago</t>
  </si>
  <si>
    <t>8502 * Descuento P.Pago</t>
  </si>
  <si>
    <t>No Operacionales</t>
  </si>
  <si>
    <t>Financieros</t>
  </si>
  <si>
    <t>Intereses</t>
  </si>
  <si>
    <t>Banco Colpatria</t>
  </si>
  <si>
    <t>Intereses Ganados</t>
  </si>
  <si>
    <t>Gastos Bancarios Del Mes De Enero</t>
  </si>
  <si>
    <t>Traslado Pagos</t>
  </si>
  <si>
    <t>Intereses Recibidos</t>
  </si>
  <si>
    <t>Gastos Bancarios Del Mes</t>
  </si>
  <si>
    <t>Int Ganados</t>
  </si>
  <si>
    <t>Traslado Compras Del Mes</t>
  </si>
  <si>
    <t>Gastos Bancarios</t>
  </si>
  <si>
    <t>Traslado De Fondos Pagos Del Mes</t>
  </si>
  <si>
    <t>Saldo Subcuenta 42100501</t>
  </si>
  <si>
    <t>Recuperaciones</t>
  </si>
  <si>
    <t>Recupera Provisiones</t>
  </si>
  <si>
    <t>Reintegro De Otros Gostos Y Gastos</t>
  </si>
  <si>
    <t>Alquiler Salón Comunal</t>
  </si>
  <si>
    <t>Alquiler Salon Social</t>
  </si>
  <si>
    <t>Saldo Subcuenta 42505002</t>
  </si>
  <si>
    <t>Diversos</t>
  </si>
  <si>
    <t>Aprovechamientos</t>
  </si>
  <si>
    <t>Valor Agredo Poliza</t>
  </si>
  <si>
    <t>Ajuste Al Peso</t>
  </si>
  <si>
    <t>Se Acncela Rte Fte Pdo 6</t>
  </si>
  <si>
    <t>Ajuste Al Peso Retencion</t>
  </si>
  <si>
    <t>Egresos</t>
  </si>
  <si>
    <t>Operacionales De Administracion</t>
  </si>
  <si>
    <t>Revisoria Fiscal</t>
  </si>
  <si>
    <t>Asesoria Contable</t>
  </si>
  <si>
    <t>Retroactivo Enero Abril 2020</t>
  </si>
  <si>
    <t>Administracion</t>
  </si>
  <si>
    <t>Retroactivo De Enero Abril 2020</t>
  </si>
  <si>
    <t>Seguro Areas Comunes</t>
  </si>
  <si>
    <t>9</t>
  </si>
  <si>
    <t>Aseo Y Vigilancia</t>
  </si>
  <si>
    <t>Aseo</t>
  </si>
  <si>
    <t>Retroactivo Tres Meses</t>
  </si>
  <si>
    <t>Saldo Subcuenta 51350501</t>
  </si>
  <si>
    <t>Saldo Subcuenta 51350502</t>
  </si>
  <si>
    <t>Acueducto Y Alcantarillado</t>
  </si>
  <si>
    <t>Energia Electrica</t>
  </si>
  <si>
    <t>Consumo  Mes</t>
  </si>
  <si>
    <t>Gas</t>
  </si>
  <si>
    <t>Mantenimiento Y Reparaciones</t>
  </si>
  <si>
    <t>Mantenimiento Zonas Comunes</t>
  </si>
  <si>
    <t>Compra Pintura,Canaleta Sikalfex,Soldadura</t>
  </si>
  <si>
    <t>Pintuver M&amp;H- Rosa Castellanos</t>
  </si>
  <si>
    <t>Trujillo Jose David</t>
  </si>
  <si>
    <t>Fac 110 Compra K1 G-17</t>
  </si>
  <si>
    <t>Pedro Antonio Mateus</t>
  </si>
  <si>
    <t>Fac 15160 Compra Se Cerraduras</t>
  </si>
  <si>
    <t>Llaves De Torre 7 /8 Por Cambio De Chapas</t>
  </si>
  <si>
    <t>Velasco Torres Alonso</t>
  </si>
  <si>
    <t>Compra De Palmeras Y Guirnaldas</t>
  </si>
  <si>
    <t>Cuantias Minimas</t>
  </si>
  <si>
    <t>Arreglo Soldadura Puerta  Int1</t>
  </si>
  <si>
    <t>Decoracion Hallowen</t>
  </si>
  <si>
    <t>Circulo Empresarial Tiba S.A.S.</t>
  </si>
  <si>
    <t>8 Guirnaldas</t>
  </si>
  <si>
    <t>Fac 31897 Compra  Broca</t>
  </si>
  <si>
    <t>Compra De Broca</t>
  </si>
  <si>
    <t>1 Reflector ,Interruptor Doble,2 Bombillos Les</t>
  </si>
  <si>
    <t>Aceite , Llave Sencilla Silicona  Plafon Ceramico Y Guantes</t>
  </si>
  <si>
    <t>Fac 36248 Compra De Vinilo Rodillo,Esmalte,Viruta,Guantes</t>
  </si>
  <si>
    <t>Fac 37502 Compra De Disco, Masilla,Arena,Cemento,Tapabocas,Codo,Cortad</t>
  </si>
  <si>
    <t>2267 Ompra De Lija Pintura Abrazaderas Rodillos</t>
  </si>
  <si>
    <t>Compra Barras D Silicona Amarre Sensor Y Aerocolor</t>
  </si>
  <si>
    <t>Fac 43900 Rodillo Lija Pintura Viilo Aerosol Cable Duplex Brocha Sella</t>
  </si>
  <si>
    <t>Fac 862 Compra De Pintura Bronce,Rodillos, Llave Jardon, Cerradura, Br</t>
  </si>
  <si>
    <t>901278738 * El Ferretero 138 Sas</t>
  </si>
  <si>
    <t>Fac890 Fac Masilla , Dispensador Jabon Thiner,Teflon Yoyo Guadaña</t>
  </si>
  <si>
    <t>Fac Ferr-21 Chazos Y Llaves De Jadin</t>
  </si>
  <si>
    <t>Fac Ferr-58Fac Ferr-58, Compra De Sensor Sifon,Thinercinta, Brocha Y S</t>
  </si>
  <si>
    <t>Fac Ferr-155Compra Candado Y Siluicona Bulldog</t>
  </si>
  <si>
    <t>Fac Ferr-231 Compra De Silicona Cemento Y Silicona</t>
  </si>
  <si>
    <t>Fac  Ferr 370 Compra De Amarres Cemento Accesorios Pvc Thiner Vastagao</t>
  </si>
  <si>
    <t>Saldo Subcuenta 51451001</t>
  </si>
  <si>
    <t>Mantenimiento Jardines</t>
  </si>
  <si>
    <t>Rafael E Hernandez</t>
  </si>
  <si>
    <t>Fac 20367Compra Bolsas Recoleccion Poda</t>
  </si>
  <si>
    <t>Fac 20458 Compra Bolsas Negras</t>
  </si>
  <si>
    <t>Fac 21576 Compra De Bolsas</t>
  </si>
  <si>
    <t>Compra 20 Kilos  Bolsa Recolelccion Poda</t>
  </si>
  <si>
    <t>Fac 1994 Compra  Lamines De Triplex</t>
  </si>
  <si>
    <t>Fernando Gomez Gomez</t>
  </si>
  <si>
    <t>Fac 1368 Compra Repelente Perros</t>
  </si>
  <si>
    <t>Parra Carlos Eduardo</t>
  </si>
  <si>
    <t>Bolsas Residuo Poda</t>
  </si>
  <si>
    <t>Compra Bolsasa Residuo Poda</t>
  </si>
  <si>
    <t>Ceragro Sas</t>
  </si>
  <si>
    <t>Compra De Randal</t>
  </si>
  <si>
    <t>Impulsores Internacionales Sas</t>
  </si>
  <si>
    <t>H&amp;R Ltda Estacion De Servicio Cordoba</t>
  </si>
  <si>
    <t>Combustible Poda</t>
  </si>
  <si>
    <t>Fac 8146 Geotextil</t>
  </si>
  <si>
    <t>Saldo Subcuenta 51451005</t>
  </si>
  <si>
    <t>Mantenimiento Motobomba</t>
  </si>
  <si>
    <t>Saldo Subcuenta 51451006</t>
  </si>
  <si>
    <t>Mantenimiento Extintores</t>
  </si>
  <si>
    <t>Compra De Extintor 10 Libras</t>
  </si>
  <si>
    <t>Saldo Subcuenta 51451009</t>
  </si>
  <si>
    <t>Fumigaciones</t>
  </si>
  <si>
    <t>Saldo Subcuenta 51451010</t>
  </si>
  <si>
    <t>Mantenimiento Citofonía Y Telefonía</t>
  </si>
  <si>
    <t>Saldo Subcuenta 51451013</t>
  </si>
  <si>
    <t>Maquinaria Y Equipo</t>
  </si>
  <si>
    <t>Adecuacion E Instalacion</t>
  </si>
  <si>
    <t>Instalaciones Electricas</t>
  </si>
  <si>
    <t>Alirio Diaz Niño</t>
  </si>
  <si>
    <t>Fac Vcd 865 Compra Fuente Adaptador Y Antiremanente Electronico Tempor</t>
  </si>
  <si>
    <t>Compra Bombillos</t>
  </si>
  <si>
    <t>Kairos Iluminacion Y Electricos Sas</t>
  </si>
  <si>
    <t>4 Secuenciadoes</t>
  </si>
  <si>
    <t>Extenciones Lde Manguera Lluvia</t>
  </si>
  <si>
    <t>Conector Para Cinta Led</t>
  </si>
  <si>
    <t>6 Bombillos Led</t>
  </si>
  <si>
    <t>Compra Duplex Y Clavija</t>
  </si>
  <si>
    <t>Fac 862 Compra De Cinta Interruptor Y Toma  Doble</t>
  </si>
  <si>
    <t>Fac Ferr-21 Compra De Cinta,Toma,Bombillos Led</t>
  </si>
  <si>
    <t>Elementos De Aseo Y Cafeteria</t>
  </si>
  <si>
    <t>Elem De Aseo</t>
  </si>
  <si>
    <t>Elementos De Desinfeccion</t>
  </si>
  <si>
    <t>13 Julio Remision 00450-20</t>
  </si>
  <si>
    <t>3 Agosto 00452-20 Del 3 De Agosto</t>
  </si>
  <si>
    <t>8 De Sep 0053</t>
  </si>
  <si>
    <t>11 De Diciembre 2020 Rem 1061</t>
  </si>
  <si>
    <t>Caja De Guantes</t>
  </si>
  <si>
    <t>Fac 20927 Compra De Bolsas De Aseo</t>
  </si>
  <si>
    <t>Mary Luz Herrera Alvira</t>
  </si>
  <si>
    <t>Compra Detergente</t>
  </si>
  <si>
    <t>Compra De Esponja</t>
  </si>
  <si>
    <t>Compra De Esponjillas</t>
  </si>
  <si>
    <t>Canelo Rudy Yasmin</t>
  </si>
  <si>
    <t>Ffac 110 Compra De Tapabocas</t>
  </si>
  <si>
    <t>Fac 6669 Dispensador De  Gel</t>
  </si>
  <si>
    <t>Compra De Bolsas</t>
  </si>
  <si>
    <t>Detergente</t>
  </si>
  <si>
    <t>Compra Bolsas De Basura</t>
  </si>
  <si>
    <t>Desechables Y Plasticos Deplast</t>
  </si>
  <si>
    <t>Compra De Bolsas Basura</t>
  </si>
  <si>
    <t>Mercaderia  Sas</t>
  </si>
  <si>
    <t>Comprad Etergente</t>
  </si>
  <si>
    <t>Variedades El Imperio Wz Sas</t>
  </si>
  <si>
    <t>Fac 319 Compra Tapete Desinfeccion</t>
  </si>
  <si>
    <t>Saldo Subcuenta 51952501</t>
  </si>
  <si>
    <t>Elementos De Cafeteria</t>
  </si>
  <si>
    <t>Compra Aromaticas</t>
  </si>
  <si>
    <t>Compra Papayuela Y Aromaticas</t>
  </si>
  <si>
    <t>Compra De Refrigerio</t>
  </si>
  <si>
    <t>Luis Fernando Florez Galeano</t>
  </si>
  <si>
    <t>Compra De Aromaticas</t>
  </si>
  <si>
    <t>Saldo Subcuenta 51952502</t>
  </si>
  <si>
    <t>Utiles, Papeleria Y Fotocopias</t>
  </si>
  <si>
    <t>Papeleria</t>
  </si>
  <si>
    <t>Bolsas Manija</t>
  </si>
  <si>
    <t>Muñoz  Castro Jorge Rodrigo</t>
  </si>
  <si>
    <t>Compra 6 Sobres De Manila</t>
  </si>
  <si>
    <t>Compra De Sobre</t>
  </si>
  <si>
    <t>Tinta Impresora</t>
  </si>
  <si>
    <t>Compra De Cinta</t>
  </si>
  <si>
    <t>Compra Clips</t>
  </si>
  <si>
    <t>Compra De Separadores</t>
  </si>
  <si>
    <t>Caja De Ganchos</t>
  </si>
  <si>
    <t>Aviso</t>
  </si>
  <si>
    <t>80 Copias</t>
  </si>
  <si>
    <t>Compra De Cartulina</t>
  </si>
  <si>
    <t>Copias</t>
  </si>
  <si>
    <t>Favio  Augusto Rojas Burgos</t>
  </si>
  <si>
    <t>Compra De Resma</t>
  </si>
  <si>
    <t>Compra Pael Crepe Y Cartulina</t>
  </si>
  <si>
    <t>Panamericana Libreria Y Papeleria S.A.</t>
  </si>
  <si>
    <t>Com Az Papel Carta</t>
  </si>
  <si>
    <t>Compra De  Resma</t>
  </si>
  <si>
    <t>Compra Legajador</t>
  </si>
  <si>
    <t>Suramerica Comercial Sas</t>
  </si>
  <si>
    <t>Compras Decoracion</t>
  </si>
  <si>
    <t>Saldo Subcuenta 51953001</t>
  </si>
  <si>
    <t>Fotocopias</t>
  </si>
  <si>
    <t>Papeleria Mt</t>
  </si>
  <si>
    <t>Escaner</t>
  </si>
  <si>
    <t>Fotocopias 19/03/2020</t>
  </si>
  <si>
    <t>Copias 18/03/2020</t>
  </si>
  <si>
    <t>Copias Del 13/03/2020</t>
  </si>
  <si>
    <t>Compra De Az</t>
  </si>
  <si>
    <t>Saldo Subcuenta 51953002</t>
  </si>
  <si>
    <t>Taxis Y Buses</t>
  </si>
  <si>
    <t>Movilización Urbana</t>
  </si>
  <si>
    <t>Transporte Compra Chapas</t>
  </si>
  <si>
    <t>Trasnporte Pago Poliza</t>
  </si>
  <si>
    <t>Transporte Hervicida</t>
  </si>
  <si>
    <t>Transporte Compra Graniplax Torre 4</t>
  </si>
  <si>
    <t>Transporte Pago Ser Tel</t>
  </si>
  <si>
    <t>Servientrega S.A.</t>
  </si>
  <si>
    <t>Envio Cheque Poliza</t>
  </si>
  <si>
    <t>Saldo Subcuenta 51954501</t>
  </si>
  <si>
    <t>Otros-Eventos</t>
  </si>
  <si>
    <t>Gastos De Asamblea</t>
  </si>
  <si>
    <t>La Tienda Papelera Sas</t>
  </si>
  <si>
    <t>Asmblea Convocatoria</t>
  </si>
  <si>
    <t>Saldo Subcuenta 51959502</t>
  </si>
  <si>
    <t>Fiesta De Los Niños</t>
  </si>
  <si>
    <t>Trasnporte Compra Dia De  Niños</t>
  </si>
  <si>
    <t>Botero Gomez  Edgar De Jesus</t>
  </si>
  <si>
    <t>Compra   Minisoldados</t>
  </si>
  <si>
    <t>Cartas Obsequio</t>
  </si>
  <si>
    <t>Compra De 16 Ponys Y 11 Pistolas</t>
  </si>
  <si>
    <t>Compra De Papel Decoracion</t>
  </si>
  <si>
    <t>Juan Camilo Gonzalez</t>
  </si>
  <si>
    <t>Compra Regalos Dia De Los Niños</t>
  </si>
  <si>
    <t>Varela Moreno Laura Giseth</t>
  </si>
  <si>
    <t>Compra Juegos Fac  Ged 58</t>
  </si>
  <si>
    <t>Saldo Subcuenta 51959504</t>
  </si>
  <si>
    <t>Atencion A Copropietarios</t>
  </si>
  <si>
    <t>Bono De Condolencia</t>
  </si>
  <si>
    <t>Saldo Subcuenta 51959505</t>
  </si>
  <si>
    <t>Incentivo Navideño</t>
  </si>
  <si>
    <t>Saldo Subcuenta 51959506</t>
  </si>
  <si>
    <t>Bono Incentivo</t>
  </si>
  <si>
    <t>Bono De Incentivo Nixon</t>
  </si>
  <si>
    <t>Bono Incentivo Todero</t>
  </si>
  <si>
    <t>Saldo Subcuenta 51959508</t>
  </si>
  <si>
    <t>Provisiones</t>
  </si>
  <si>
    <t>Deudores</t>
  </si>
  <si>
    <t>Saldo Subcuenta 53050501</t>
  </si>
  <si>
    <t>Otros-Dto Consejo</t>
  </si>
  <si>
    <t>2301 * Rocio Alicia España Rodriguez</t>
  </si>
  <si>
    <t>Cuo Feb/20, Cuo Mar/20</t>
  </si>
  <si>
    <t>Cuo Ene/20, Anticipo</t>
  </si>
  <si>
    <t>Cuo May/20, Cuo Jun/20</t>
  </si>
  <si>
    <t xml:space="preserve">Jose I. Melo M./ Maryan M. De Melo </t>
  </si>
  <si>
    <t>Cuo Nov/20, Cuo Dic/20</t>
  </si>
  <si>
    <t>Gastos Diversos</t>
  </si>
  <si>
    <t>Se Cancela Rte Fte Enenro 2020</t>
  </si>
  <si>
    <t>Rte Dte Pro 3</t>
  </si>
  <si>
    <t xml:space="preserve">Ajuste Al Peso Retencion Mes De Agosto
</t>
  </si>
  <si>
    <t>Fac Sia1-210 Implementos De Aseo  Del Mes De Abril,Fac 51A1-218  Servi</t>
  </si>
  <si>
    <t>Cuentas De Orden Deudoras</t>
  </si>
  <si>
    <t>Deudoras De Control</t>
  </si>
  <si>
    <t>Otras Cuentas Deudoras De Control</t>
  </si>
  <si>
    <t>Intereses Sobre Deudas Vencidas</t>
  </si>
  <si>
    <t>Intereses De Mora Copropietarios</t>
  </si>
  <si>
    <t>Abr/2020.Intereses De Mora Co</t>
  </si>
  <si>
    <t>Jul/2020.Intereses De Mora Co</t>
  </si>
  <si>
    <t>Ago/2020.Intereses De Mora Co</t>
  </si>
  <si>
    <t>Feb/2020.Intereses De Mora Co</t>
  </si>
  <si>
    <t>Nov/2019.Intereses De Mora Co</t>
  </si>
  <si>
    <t>Dic/2019.Intereses De Mora Co</t>
  </si>
  <si>
    <t>Ene/2020.Intereses De Mora Co</t>
  </si>
  <si>
    <t>Mar/2020.Intereses De Mora Co</t>
  </si>
  <si>
    <t>May/2020.Intereses De Mora Co</t>
  </si>
  <si>
    <t>Sep/2020.Intereses De Mora Co</t>
  </si>
  <si>
    <t>Oct/2020.Intereses De Mora Co</t>
  </si>
  <si>
    <t>Nov/2020.Intereses De Mora Co</t>
  </si>
  <si>
    <t>Dic/2020.Intereses De Mora Co</t>
  </si>
  <si>
    <t>Jul/2018.Intereses De Mora Co</t>
  </si>
  <si>
    <t>Ago/2018.Intereses De Mora Co</t>
  </si>
  <si>
    <t>Sep/2018.Intereses De Mora Co</t>
  </si>
  <si>
    <t>Nov/2018.Intereses De Mora Co</t>
  </si>
  <si>
    <t>Ene/2019.Intereses De Mora Co</t>
  </si>
  <si>
    <t>Feb/2019.Intereses De Mora Co</t>
  </si>
  <si>
    <t>Mar/2019.Intereses De Mora Co</t>
  </si>
  <si>
    <t>Abr/2019.Intereses De Mora Co</t>
  </si>
  <si>
    <t>May/2019.Intereses De Mora Co</t>
  </si>
  <si>
    <t>Jun/2019.Intereses De Mora Co</t>
  </si>
  <si>
    <t>Jul/2019.Intereses De Mora Co</t>
  </si>
  <si>
    <t>Ago/2019.Intereses De Mora Co</t>
  </si>
  <si>
    <t>Sep/2019.Intereses De Mora Co</t>
  </si>
  <si>
    <t>Oct/2019.Intereses De Mora Co</t>
  </si>
  <si>
    <t>Ago/2017.Intereses De Mora Co</t>
  </si>
  <si>
    <t>Sep/2017.Intereses De Mora Co</t>
  </si>
  <si>
    <t>Oct/2017.Intereses De Mora Co</t>
  </si>
  <si>
    <t>Nov/2017.Intereses De Mora Co</t>
  </si>
  <si>
    <t>Dic/2017.Intereses De Mora Co</t>
  </si>
  <si>
    <t>Ene/2015.Intereses De Mora Co</t>
  </si>
  <si>
    <t>Feb/2015.Intereses De Mora Co</t>
  </si>
  <si>
    <t>Mar/2015.Intereses De Mora Co</t>
  </si>
  <si>
    <t>Abr/2015.Intereses De Mora Co</t>
  </si>
  <si>
    <t>May/2015.Intereses De Mora Co</t>
  </si>
  <si>
    <t>Jun/2015.Intereses De Mora Co</t>
  </si>
  <si>
    <t>Jul/2015.Intereses De Mora Co</t>
  </si>
  <si>
    <t>Ago/2015.Intereses De Mora Co</t>
  </si>
  <si>
    <t>Sep/2015.Intereses De Mora Co</t>
  </si>
  <si>
    <t>Oct/2015.Intereses De Mora Co</t>
  </si>
  <si>
    <t>Nov/2015.Intereses De Mora Co</t>
  </si>
  <si>
    <t>Dic/2015.Intereses De Mora Co</t>
  </si>
  <si>
    <t>Ene/2016.Intereses De Mora Co</t>
  </si>
  <si>
    <t>Feb/2016.Intereses De Mora Co</t>
  </si>
  <si>
    <t>Saldo Subcuenta 83952502</t>
  </si>
  <si>
    <t>Int Cuota Extraord</t>
  </si>
  <si>
    <t>Saldo Subcuenta 83952512</t>
  </si>
  <si>
    <t>Deudores De Control Por Contra</t>
  </si>
  <si>
    <t>Intereses De Mora (Cr)</t>
  </si>
  <si>
    <t>Saldo Subcuenta 86952502</t>
  </si>
  <si>
    <t>Int Cuota Extra</t>
  </si>
  <si>
    <t>Saldo Subcuenta 86952512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</si>
</sst>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0"/>
      <color rgb="FF000000"/>
      <name val="Arial"/>
    </font>
    <font>
      <sz val="10"/>
      <color theme="1"/>
      <name val="Arial"/>
    </font>
    <font>
      <sz val="10"/>
      <color theme="1"/>
      <name val="Calibri"/>
    </font>
    <font>
      <sz val="11"/>
      <color rgb="FF008000"/>
      <name val="Inconsolata"/>
    </font>
    <font>
      <sz val="8"/>
      <name val="Arial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 applyAlignment="1"/>
    <xf numFmtId="49" fontId="1" fillId="0" borderId="0" xfId="0" applyNumberFormat="1" applyFont="1" applyAlignment="1"/>
    <xf numFmtId="0" fontId="1" fillId="0" borderId="0" xfId="0" applyFont="1" applyAlignment="1"/>
    <xf numFmtId="0" fontId="2" fillId="0" borderId="0" xfId="0" applyFont="1"/>
    <xf numFmtId="49" fontId="2" fillId="0" borderId="0" xfId="0" applyNumberFormat="1" applyFont="1"/>
    <xf numFmtId="14" fontId="1" fillId="0" borderId="0" xfId="0" applyNumberFormat="1" applyFont="1" applyAlignment="1"/>
    <xf numFmtId="0" fontId="1" fillId="0" borderId="0" xfId="0" applyFont="1" applyAlignment="1">
      <alignment wrapText="1"/>
    </xf>
    <xf numFmtId="49" fontId="2" fillId="0" borderId="0" xfId="0" applyNumberFormat="1" applyFont="1" applyAlignment="1"/>
    <xf numFmtId="0" fontId="2" fillId="0" borderId="0" xfId="0" applyFont="1" applyAlignment="1"/>
    <xf numFmtId="0" fontId="3" fillId="2" borderId="0" xfId="0" applyFont="1" applyFill="1" applyAlignment="1"/>
    <xf numFmtId="0" fontId="2" fillId="0" borderId="0" xfId="0" quotePrefix="1" applyFont="1" applyAlignment="1"/>
    <xf numFmtId="0" fontId="0" fillId="0" borderId="0" xfId="0" applyNumberFormat="1" applyFont="1" applyAlignment="1"/>
  </cellXfs>
  <cellStyles count="1">
    <cellStyle name="Normal" xfId="0" builtinId="0"/>
  </cellStyles>
  <dxfs count="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B3C42D2-8E85-4258-B4FD-7E548D5FB6FA}" autoFormatId="16" applyNumberFormats="0" applyBorderFormats="0" applyFontFormats="0" applyPatternFormats="0" applyAlignmentFormats="0" applyWidthHeightFormats="0">
  <queryTableRefresh nextId="20">
    <queryTableFields count="19">
      <queryTableField id="1" name="cuenta" tableColumnId="20"/>
      <queryTableField id="2" name="nombre" tableColumnId="2"/>
      <queryTableField id="3" name="dispon" tableColumnId="3"/>
      <queryTableField id="4" name="auxiliares" tableColumnId="4"/>
      <queryTableField id="5" name="terceros" tableColumnId="5"/>
      <queryTableField id="6" name="saldo1" tableColumnId="6"/>
      <queryTableField id="7" name="nit" tableColumnId="7"/>
      <queryTableField id="8" name="fecha" tableColumnId="8"/>
      <queryTableField id="9" name="detalle" tableColumnId="9"/>
      <queryTableField id="10" name="tipoc" tableColumnId="10"/>
      <queryTableField id="11" name="numdoc" tableColumnId="11"/>
      <queryTableField id="12" name="sdebito" tableColumnId="12"/>
      <queryTableField id="13" name="scredito" tableColumnId="13"/>
      <queryTableField id="14" name="debito" tableColumnId="14"/>
      <queryTableField id="15" name="credito" tableColumnId="15"/>
      <queryTableField id="16" name="saldo" tableColumnId="16"/>
      <queryTableField id="17" name="consecut" tableColumnId="17"/>
      <queryTableField id="18" name="movimtos" tableColumnId="18"/>
      <queryTableField id="19" name="cencosto" tableColumnId="1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95A5DF1-174C-42A4-B561-A7A6EC04B17D}" name="data_m" displayName="data_m" ref="A1:S8393" tableType="queryTable" totalsRowShown="0">
  <autoFilter ref="A1:S8393" xr:uid="{53377771-9E1B-4E5D-B695-5F95AAA48F9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</autoFilter>
  <tableColumns count="19">
    <tableColumn id="20" xr3:uid="{5551B161-ED3A-4725-98CD-259ADC6D63B8}" uniqueName="20" name="cuenta" queryTableFieldId="1"/>
    <tableColumn id="2" xr3:uid="{9CAC6AD8-894A-4938-8964-54D6E96FAD03}" uniqueName="2" name="nombre" queryTableFieldId="2" dataDxfId="3"/>
    <tableColumn id="3" xr3:uid="{13781DAB-72AB-45C7-970C-ABE276476D62}" uniqueName="3" name="dispon" queryTableFieldId="3" dataDxfId="2"/>
    <tableColumn id="4" xr3:uid="{CA926956-7866-4F3D-BD78-525514097A8C}" uniqueName="4" name="auxiliares" queryTableFieldId="4" dataDxfId="1"/>
    <tableColumn id="5" xr3:uid="{FDBC6FF9-A0AC-4988-9669-E063DE4F7832}" uniqueName="5" name="terceros" queryTableFieldId="5"/>
    <tableColumn id="6" xr3:uid="{5F68E867-E386-448D-8C01-ECFCF6A2CDB1}" uniqueName="6" name="saldo1" queryTableFieldId="6"/>
    <tableColumn id="7" xr3:uid="{253C9BB1-96F0-4C24-B805-159AF38EBFC0}" uniqueName="7" name="nit" queryTableFieldId="7"/>
    <tableColumn id="8" xr3:uid="{FA5E79B3-CD1F-45FA-8822-CB04EA211C74}" uniqueName="8" name="fecha" queryTableFieldId="8"/>
    <tableColumn id="9" xr3:uid="{F9BF5BC8-5F3D-4708-87DF-2D762E24DAD9}" uniqueName="9" name="detalle" queryTableFieldId="9" dataDxfId="0"/>
    <tableColumn id="10" xr3:uid="{E4004DF8-229B-4AC1-A24A-DF24BC444F83}" uniqueName="10" name="tipoc" queryTableFieldId="10"/>
    <tableColumn id="11" xr3:uid="{73001FD7-5DAE-4D8A-86CB-27CAB4727536}" uniqueName="11" name="numdoc" queryTableFieldId="11"/>
    <tableColumn id="12" xr3:uid="{45336A3B-FB59-42F4-BC82-6721157DD39A}" uniqueName="12" name="sdebito" queryTableFieldId="12"/>
    <tableColumn id="13" xr3:uid="{846DDCE4-74C2-4225-A54A-F679507B703C}" uniqueName="13" name="scredito" queryTableFieldId="13"/>
    <tableColumn id="14" xr3:uid="{6EF4711B-DF71-40F5-9D20-AB932F6E5A05}" uniqueName="14" name="debito" queryTableFieldId="14"/>
    <tableColumn id="15" xr3:uid="{2658EB92-22BD-4A0E-9E20-5C7B7849BB19}" uniqueName="15" name="credito" queryTableFieldId="15"/>
    <tableColumn id="16" xr3:uid="{D6618676-6D7F-4500-979A-1E200AF25417}" uniqueName="16" name="saldo" queryTableFieldId="16"/>
    <tableColumn id="17" xr3:uid="{7B1F4952-5FA9-493F-A13C-3A28D5AF7146}" uniqueName="17" name="consecut" queryTableFieldId="17"/>
    <tableColumn id="18" xr3:uid="{5B5D9781-BD0D-4944-BCAC-399DE54FA7E0}" uniqueName="18" name="movimtos" queryTableFieldId="18"/>
    <tableColumn id="19" xr3:uid="{83FAC97C-E29F-4700-B52B-57957A44A205}" uniqueName="19" name="cencosto" queryTableFieldId="19"/>
  </tableColumns>
  <tableStyleInfo showFirstColumn="0" showLastColumn="0" showRowStripes="0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8393"/>
  <sheetViews>
    <sheetView workbookViewId="0"/>
  </sheetViews>
  <sheetFormatPr baseColWidth="10" defaultColWidth="14.42578125" defaultRowHeight="15" customHeight="1"/>
  <cols>
    <col min="1" max="2" width="11.5703125" customWidth="1"/>
    <col min="3" max="3" width="11.5703125" hidden="1" customWidth="1"/>
    <col min="4" max="4" width="16.7109375" customWidth="1"/>
    <col min="5" max="11" width="11.5703125" customWidth="1"/>
    <col min="12" max="13" width="11.5703125" hidden="1" customWidth="1"/>
    <col min="14" max="17" width="11.5703125" customWidth="1"/>
    <col min="18" max="19" width="11.5703125" hidden="1" customWidth="1"/>
  </cols>
  <sheetData>
    <row r="1" spans="1:19" ht="14.25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1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</row>
    <row r="2" spans="1:19" ht="14.25" customHeight="1">
      <c r="A2" s="4" t="s">
        <v>19</v>
      </c>
      <c r="B2" s="5" t="s">
        <v>20</v>
      </c>
      <c r="C2" s="4">
        <v>7</v>
      </c>
      <c r="D2" s="4">
        <v>0</v>
      </c>
      <c r="E2" s="4" t="b">
        <f t="shared" ref="E2:E9" si="0">FALSE()</f>
        <v>0</v>
      </c>
      <c r="F2" s="4">
        <v>118719246.68000001</v>
      </c>
      <c r="G2" s="4">
        <v>0</v>
      </c>
      <c r="H2" s="3" t="s">
        <v>21</v>
      </c>
      <c r="K2" s="4">
        <v>0</v>
      </c>
      <c r="L2" s="4">
        <v>1247073662.22</v>
      </c>
      <c r="M2" s="4">
        <v>1230666921.6800001</v>
      </c>
      <c r="N2" s="4">
        <v>0</v>
      </c>
      <c r="O2" s="4">
        <v>0</v>
      </c>
      <c r="P2" s="4">
        <v>118719246.68000001</v>
      </c>
      <c r="Q2" s="4">
        <v>1</v>
      </c>
      <c r="R2" s="4" t="b">
        <f t="shared" ref="R2:R8" si="1">TRUE()</f>
        <v>1</v>
      </c>
      <c r="S2" s="4">
        <v>0</v>
      </c>
    </row>
    <row r="3" spans="1:19" ht="14.25" customHeight="1">
      <c r="A3" s="4" t="s">
        <v>22</v>
      </c>
      <c r="B3" s="5" t="s">
        <v>23</v>
      </c>
      <c r="C3" s="4">
        <v>3</v>
      </c>
      <c r="D3" s="4">
        <v>0</v>
      </c>
      <c r="E3" s="4" t="b">
        <f t="shared" si="0"/>
        <v>0</v>
      </c>
      <c r="F3" s="4">
        <v>34076013.68</v>
      </c>
      <c r="G3" s="4">
        <v>0</v>
      </c>
      <c r="H3" s="3" t="s">
        <v>21</v>
      </c>
      <c r="K3" s="4">
        <v>0</v>
      </c>
      <c r="L3" s="4">
        <v>798906086.22000003</v>
      </c>
      <c r="M3" s="4">
        <v>789267717.67999995</v>
      </c>
      <c r="N3" s="4">
        <v>0</v>
      </c>
      <c r="O3" s="4">
        <v>0</v>
      </c>
      <c r="P3" s="4">
        <v>34076013.68</v>
      </c>
      <c r="Q3" s="4">
        <v>2</v>
      </c>
      <c r="R3" s="4" t="b">
        <f t="shared" si="1"/>
        <v>1</v>
      </c>
      <c r="S3" s="4">
        <v>0</v>
      </c>
    </row>
    <row r="4" spans="1:19" ht="14.25" customHeight="1">
      <c r="A4" s="4" t="s">
        <v>24</v>
      </c>
      <c r="B4" s="5" t="s">
        <v>25</v>
      </c>
      <c r="C4" s="4">
        <v>2</v>
      </c>
      <c r="D4" s="4">
        <v>0</v>
      </c>
      <c r="E4" s="4" t="b">
        <f t="shared" si="0"/>
        <v>0</v>
      </c>
      <c r="F4" s="4">
        <v>600000</v>
      </c>
      <c r="G4" s="4">
        <v>0</v>
      </c>
      <c r="H4" s="3" t="s">
        <v>21</v>
      </c>
      <c r="K4" s="4">
        <v>0</v>
      </c>
      <c r="L4" s="4">
        <v>0</v>
      </c>
      <c r="M4" s="4">
        <v>0</v>
      </c>
      <c r="N4" s="4">
        <v>0</v>
      </c>
      <c r="O4" s="4">
        <v>0</v>
      </c>
      <c r="P4" s="4">
        <v>600000</v>
      </c>
      <c r="Q4" s="4">
        <v>3</v>
      </c>
      <c r="R4" s="4" t="b">
        <f t="shared" si="1"/>
        <v>1</v>
      </c>
      <c r="S4" s="4">
        <v>0</v>
      </c>
    </row>
    <row r="5" spans="1:19" ht="14.25" customHeight="1">
      <c r="A5" s="4" t="s">
        <v>26</v>
      </c>
      <c r="B5" s="5" t="s">
        <v>27</v>
      </c>
      <c r="C5" s="4">
        <v>0</v>
      </c>
      <c r="D5" s="4">
        <v>0</v>
      </c>
      <c r="E5" s="4" t="b">
        <f t="shared" si="0"/>
        <v>0</v>
      </c>
      <c r="F5" s="4">
        <v>600000</v>
      </c>
      <c r="G5" s="4">
        <v>0</v>
      </c>
      <c r="H5" s="3" t="s">
        <v>21</v>
      </c>
      <c r="K5" s="4">
        <v>0</v>
      </c>
      <c r="L5" s="4">
        <v>0</v>
      </c>
      <c r="M5" s="4">
        <v>0</v>
      </c>
      <c r="N5" s="4">
        <v>0</v>
      </c>
      <c r="O5" s="4">
        <v>0</v>
      </c>
      <c r="P5" s="4">
        <v>600000</v>
      </c>
      <c r="Q5" s="4">
        <v>9</v>
      </c>
      <c r="R5" s="4" t="b">
        <f t="shared" si="1"/>
        <v>1</v>
      </c>
      <c r="S5" s="4">
        <v>0</v>
      </c>
    </row>
    <row r="6" spans="1:19" ht="14.25" customHeight="1">
      <c r="A6" s="4" t="s">
        <v>26</v>
      </c>
      <c r="B6" s="5" t="s">
        <v>28</v>
      </c>
      <c r="C6" s="4">
        <v>0</v>
      </c>
      <c r="D6" s="4">
        <v>0</v>
      </c>
      <c r="E6" s="4" t="b">
        <f t="shared" si="0"/>
        <v>0</v>
      </c>
      <c r="F6" s="4">
        <v>0</v>
      </c>
      <c r="G6" s="4">
        <v>0</v>
      </c>
      <c r="H6" s="3" t="s">
        <v>21</v>
      </c>
      <c r="K6" s="4">
        <v>0</v>
      </c>
      <c r="L6" s="4">
        <v>0</v>
      </c>
      <c r="M6" s="4">
        <v>0</v>
      </c>
      <c r="N6" s="4">
        <v>0</v>
      </c>
      <c r="O6" s="4">
        <v>0</v>
      </c>
      <c r="P6" s="4">
        <v>600000</v>
      </c>
      <c r="Q6" s="4">
        <v>10</v>
      </c>
      <c r="R6" s="4" t="b">
        <f t="shared" si="1"/>
        <v>1</v>
      </c>
      <c r="S6" s="4">
        <v>0</v>
      </c>
    </row>
    <row r="7" spans="1:19" ht="14.25" customHeight="1">
      <c r="A7" s="4" t="s">
        <v>24</v>
      </c>
      <c r="B7" s="5" t="s">
        <v>29</v>
      </c>
      <c r="C7" s="4">
        <v>0</v>
      </c>
      <c r="D7" s="4">
        <v>0</v>
      </c>
      <c r="E7" s="4" t="b">
        <f t="shared" si="0"/>
        <v>0</v>
      </c>
      <c r="F7" s="4">
        <v>0</v>
      </c>
      <c r="G7" s="4">
        <v>0</v>
      </c>
      <c r="H7" s="3" t="s">
        <v>21</v>
      </c>
      <c r="K7" s="4">
        <v>0</v>
      </c>
      <c r="L7" s="4">
        <v>0</v>
      </c>
      <c r="M7" s="4">
        <v>0</v>
      </c>
      <c r="N7" s="4">
        <v>0</v>
      </c>
      <c r="O7" s="4">
        <v>0</v>
      </c>
      <c r="P7" s="4">
        <v>600000</v>
      </c>
      <c r="Q7" s="4">
        <v>11</v>
      </c>
      <c r="R7" s="4" t="b">
        <f t="shared" si="1"/>
        <v>1</v>
      </c>
      <c r="S7" s="4">
        <v>0</v>
      </c>
    </row>
    <row r="8" spans="1:19" ht="14.25" customHeight="1">
      <c r="A8" s="4" t="s">
        <v>30</v>
      </c>
      <c r="B8" s="5" t="s">
        <v>31</v>
      </c>
      <c r="C8" s="4">
        <v>1</v>
      </c>
      <c r="D8" s="4">
        <v>0</v>
      </c>
      <c r="E8" s="4" t="b">
        <f t="shared" si="0"/>
        <v>0</v>
      </c>
      <c r="F8" s="4">
        <v>13030655.35</v>
      </c>
      <c r="G8" s="4">
        <v>0</v>
      </c>
      <c r="H8" s="3" t="s">
        <v>21</v>
      </c>
      <c r="K8" s="4">
        <v>0</v>
      </c>
      <c r="L8" s="4">
        <v>794674097.03999996</v>
      </c>
      <c r="M8" s="4">
        <v>789267717.67999995</v>
      </c>
      <c r="N8" s="4">
        <v>0</v>
      </c>
      <c r="O8" s="4">
        <v>0</v>
      </c>
      <c r="P8" s="4">
        <v>13030655.35</v>
      </c>
      <c r="Q8" s="4">
        <v>13</v>
      </c>
      <c r="R8" s="4" t="b">
        <f t="shared" si="1"/>
        <v>1</v>
      </c>
      <c r="S8" s="4">
        <v>0</v>
      </c>
    </row>
    <row r="9" spans="1:19" ht="14.25" customHeight="1">
      <c r="A9" s="4" t="s">
        <v>32</v>
      </c>
      <c r="B9" s="5" t="s">
        <v>33</v>
      </c>
      <c r="C9" s="4">
        <v>2</v>
      </c>
      <c r="D9" s="4">
        <v>0</v>
      </c>
      <c r="E9" s="4" t="b">
        <f t="shared" si="0"/>
        <v>0</v>
      </c>
      <c r="F9" s="4">
        <v>13030655.35</v>
      </c>
      <c r="G9" s="4">
        <v>0</v>
      </c>
      <c r="H9" s="3" t="s">
        <v>21</v>
      </c>
      <c r="K9" s="4">
        <v>0</v>
      </c>
      <c r="L9" s="4">
        <v>794674097.03999996</v>
      </c>
      <c r="M9" s="4">
        <v>789267717.67999995</v>
      </c>
      <c r="N9" s="4">
        <v>0</v>
      </c>
      <c r="O9" s="4">
        <v>0</v>
      </c>
      <c r="P9" s="4">
        <v>13030655.35</v>
      </c>
      <c r="Q9" s="4">
        <v>14</v>
      </c>
      <c r="R9" s="4" t="b">
        <f>FALSE()</f>
        <v>0</v>
      </c>
      <c r="S9" s="4">
        <v>0</v>
      </c>
    </row>
    <row r="10" spans="1:19" ht="14.25" customHeight="1">
      <c r="A10" s="4" t="s">
        <v>34</v>
      </c>
      <c r="B10" s="5" t="s">
        <v>35</v>
      </c>
      <c r="C10" s="4">
        <v>0</v>
      </c>
      <c r="D10" s="4">
        <v>0</v>
      </c>
      <c r="E10" s="4" t="b">
        <f>TRUE()</f>
        <v>1</v>
      </c>
      <c r="F10" s="4">
        <v>13030655.35</v>
      </c>
      <c r="G10" s="4">
        <v>0</v>
      </c>
      <c r="H10" s="3" t="s">
        <v>21</v>
      </c>
      <c r="K10" s="4">
        <v>0</v>
      </c>
      <c r="L10" s="4">
        <v>204796607.93000001</v>
      </c>
      <c r="M10" s="4">
        <v>202093418.25</v>
      </c>
      <c r="N10" s="4">
        <v>0</v>
      </c>
      <c r="O10" s="4">
        <v>0</v>
      </c>
      <c r="P10" s="4">
        <v>13030655.35</v>
      </c>
      <c r="Q10" s="4">
        <v>16</v>
      </c>
      <c r="R10" s="4" t="b">
        <f>TRUE()</f>
        <v>1</v>
      </c>
      <c r="S10" s="4">
        <v>0</v>
      </c>
    </row>
    <row r="11" spans="1:19" ht="14.25" customHeight="1">
      <c r="A11" s="4" t="s">
        <v>34</v>
      </c>
      <c r="B11" s="5" t="s">
        <v>36</v>
      </c>
      <c r="C11" s="4">
        <v>0</v>
      </c>
      <c r="D11" s="4">
        <v>0</v>
      </c>
      <c r="E11" s="4" t="b">
        <f t="shared" ref="E11:E1276" si="2">FALSE()</f>
        <v>0</v>
      </c>
      <c r="F11" s="4">
        <v>5295000</v>
      </c>
      <c r="G11" s="4">
        <v>999</v>
      </c>
      <c r="H11" s="3" t="s">
        <v>21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5295000</v>
      </c>
      <c r="Q11" s="4">
        <v>17</v>
      </c>
      <c r="R11" s="4" t="b">
        <f t="shared" ref="R11:R1275" si="3">FALSE()</f>
        <v>0</v>
      </c>
      <c r="S11" s="4">
        <v>0</v>
      </c>
    </row>
    <row r="12" spans="1:19" ht="14.25" customHeight="1">
      <c r="A12" s="4" t="s">
        <v>34</v>
      </c>
      <c r="B12" s="5" t="s">
        <v>37</v>
      </c>
      <c r="C12" s="4">
        <v>0</v>
      </c>
      <c r="D12" s="4">
        <v>0</v>
      </c>
      <c r="E12" s="4" t="b">
        <f t="shared" si="2"/>
        <v>0</v>
      </c>
      <c r="F12" s="4">
        <v>0</v>
      </c>
      <c r="G12" s="4">
        <v>999</v>
      </c>
      <c r="H12" s="3" t="s">
        <v>21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5295000</v>
      </c>
      <c r="Q12" s="4">
        <v>18</v>
      </c>
      <c r="R12" s="4" t="b">
        <f t="shared" si="3"/>
        <v>0</v>
      </c>
      <c r="S12" s="4">
        <v>0</v>
      </c>
    </row>
    <row r="13" spans="1:19" ht="14.25" customHeight="1">
      <c r="A13" s="4" t="s">
        <v>34</v>
      </c>
      <c r="B13" s="5" t="s">
        <v>38</v>
      </c>
      <c r="C13" s="4">
        <v>0</v>
      </c>
      <c r="D13" s="4" t="s">
        <v>38</v>
      </c>
      <c r="E13" s="4" t="b">
        <f t="shared" si="2"/>
        <v>0</v>
      </c>
      <c r="F13" s="4">
        <v>5184300</v>
      </c>
      <c r="G13" s="4">
        <v>1101</v>
      </c>
      <c r="H13" s="3" t="s">
        <v>21</v>
      </c>
      <c r="K13" s="4">
        <v>0</v>
      </c>
      <c r="L13" s="4">
        <v>2675000</v>
      </c>
      <c r="M13" s="4">
        <v>0</v>
      </c>
      <c r="N13" s="4">
        <v>0</v>
      </c>
      <c r="O13" s="4">
        <v>0</v>
      </c>
      <c r="P13" s="4">
        <v>5184300</v>
      </c>
      <c r="Q13" s="4">
        <v>19</v>
      </c>
      <c r="R13" s="4" t="b">
        <f t="shared" si="3"/>
        <v>0</v>
      </c>
      <c r="S13" s="4">
        <v>0</v>
      </c>
    </row>
    <row r="14" spans="1:19" ht="14.25" customHeight="1">
      <c r="A14" s="4" t="s">
        <v>34</v>
      </c>
      <c r="B14" s="5"/>
      <c r="C14" s="4">
        <v>0</v>
      </c>
      <c r="E14" s="4" t="b">
        <f t="shared" si="2"/>
        <v>0</v>
      </c>
      <c r="F14" s="4">
        <v>0</v>
      </c>
      <c r="G14" s="4">
        <v>1101</v>
      </c>
      <c r="H14" s="6">
        <v>43858</v>
      </c>
      <c r="I14" s="4" t="s">
        <v>39</v>
      </c>
      <c r="J14" s="4" t="s">
        <v>40</v>
      </c>
      <c r="K14" s="4">
        <v>13529</v>
      </c>
      <c r="L14" s="4">
        <v>0</v>
      </c>
      <c r="M14" s="4">
        <v>0</v>
      </c>
      <c r="N14" s="4">
        <v>233000</v>
      </c>
      <c r="O14" s="4">
        <v>0</v>
      </c>
      <c r="P14" s="4">
        <v>5417300</v>
      </c>
      <c r="Q14" s="4">
        <v>20</v>
      </c>
      <c r="R14" s="4" t="b">
        <f t="shared" si="3"/>
        <v>0</v>
      </c>
      <c r="S14" s="4">
        <v>0</v>
      </c>
    </row>
    <row r="15" spans="1:19" ht="14.25" customHeight="1">
      <c r="A15" s="4" t="s">
        <v>34</v>
      </c>
      <c r="B15" s="5"/>
      <c r="C15" s="4">
        <v>0</v>
      </c>
      <c r="E15" s="4" t="b">
        <f t="shared" si="2"/>
        <v>0</v>
      </c>
      <c r="F15" s="4">
        <v>0</v>
      </c>
      <c r="G15" s="4">
        <v>1101</v>
      </c>
      <c r="H15" s="6">
        <v>43872</v>
      </c>
      <c r="I15" s="4" t="s">
        <v>39</v>
      </c>
      <c r="J15" s="4" t="s">
        <v>40</v>
      </c>
      <c r="K15" s="4">
        <v>13570</v>
      </c>
      <c r="L15" s="4">
        <v>0</v>
      </c>
      <c r="M15" s="4">
        <v>0</v>
      </c>
      <c r="N15" s="4">
        <v>222000</v>
      </c>
      <c r="O15" s="4">
        <v>0</v>
      </c>
      <c r="P15" s="4">
        <v>5639300</v>
      </c>
      <c r="Q15" s="4">
        <v>21</v>
      </c>
      <c r="R15" s="4" t="b">
        <f t="shared" si="3"/>
        <v>0</v>
      </c>
      <c r="S15" s="4">
        <v>0</v>
      </c>
    </row>
    <row r="16" spans="1:19" ht="14.25" customHeight="1">
      <c r="A16" s="4" t="s">
        <v>34</v>
      </c>
      <c r="B16" s="5"/>
      <c r="C16" s="4">
        <v>0</v>
      </c>
      <c r="E16" s="4" t="b">
        <f t="shared" si="2"/>
        <v>0</v>
      </c>
      <c r="F16" s="4">
        <v>0</v>
      </c>
      <c r="G16" s="4">
        <v>1101</v>
      </c>
      <c r="H16" s="6">
        <v>43901</v>
      </c>
      <c r="I16" s="4" t="s">
        <v>41</v>
      </c>
      <c r="J16" s="4" t="s">
        <v>40</v>
      </c>
      <c r="K16" s="4">
        <v>13647</v>
      </c>
      <c r="L16" s="4">
        <v>0</v>
      </c>
      <c r="M16" s="4">
        <v>0</v>
      </c>
      <c r="N16" s="4">
        <v>222000</v>
      </c>
      <c r="O16" s="4">
        <v>0</v>
      </c>
      <c r="P16" s="4">
        <v>5861300</v>
      </c>
      <c r="Q16" s="4">
        <v>22</v>
      </c>
      <c r="R16" s="4" t="b">
        <f t="shared" si="3"/>
        <v>0</v>
      </c>
      <c r="S16" s="4">
        <v>0</v>
      </c>
    </row>
    <row r="17" spans="1:19" ht="14.25" customHeight="1">
      <c r="A17" s="4" t="s">
        <v>34</v>
      </c>
      <c r="B17" s="5"/>
      <c r="C17" s="4">
        <v>0</v>
      </c>
      <c r="E17" s="4" t="b">
        <f t="shared" si="2"/>
        <v>0</v>
      </c>
      <c r="F17" s="4">
        <v>0</v>
      </c>
      <c r="G17" s="4">
        <v>1101</v>
      </c>
      <c r="H17" s="6">
        <v>43927</v>
      </c>
      <c r="I17" s="4" t="s">
        <v>42</v>
      </c>
      <c r="J17" s="4" t="s">
        <v>40</v>
      </c>
      <c r="K17" s="4">
        <v>13689</v>
      </c>
      <c r="L17" s="4">
        <v>0</v>
      </c>
      <c r="M17" s="4">
        <v>0</v>
      </c>
      <c r="N17" s="4">
        <v>222000</v>
      </c>
      <c r="O17" s="4">
        <v>0</v>
      </c>
      <c r="P17" s="4">
        <v>6083300</v>
      </c>
      <c r="Q17" s="4">
        <v>23</v>
      </c>
      <c r="R17" s="4" t="b">
        <f t="shared" si="3"/>
        <v>0</v>
      </c>
      <c r="S17" s="4">
        <v>0</v>
      </c>
    </row>
    <row r="18" spans="1:19" ht="14.25" customHeight="1">
      <c r="A18" s="4" t="s">
        <v>34</v>
      </c>
      <c r="B18" s="5"/>
      <c r="C18" s="4">
        <v>0</v>
      </c>
      <c r="E18" s="4" t="b">
        <f t="shared" si="2"/>
        <v>0</v>
      </c>
      <c r="F18" s="4">
        <v>0</v>
      </c>
      <c r="G18" s="4">
        <v>1101</v>
      </c>
      <c r="H18" s="6">
        <v>43962</v>
      </c>
      <c r="I18" s="4" t="s">
        <v>43</v>
      </c>
      <c r="J18" s="4" t="s">
        <v>40</v>
      </c>
      <c r="K18" s="4">
        <v>13756</v>
      </c>
      <c r="L18" s="4">
        <v>0</v>
      </c>
      <c r="M18" s="4">
        <v>0</v>
      </c>
      <c r="N18" s="4">
        <v>222000</v>
      </c>
      <c r="O18" s="4">
        <v>0</v>
      </c>
      <c r="P18" s="4">
        <v>6305300</v>
      </c>
      <c r="Q18" s="4">
        <v>24</v>
      </c>
      <c r="R18" s="4" t="b">
        <f t="shared" si="3"/>
        <v>0</v>
      </c>
      <c r="S18" s="4">
        <v>0</v>
      </c>
    </row>
    <row r="19" spans="1:19" ht="14.25" customHeight="1">
      <c r="A19" s="4" t="s">
        <v>34</v>
      </c>
      <c r="B19" s="5"/>
      <c r="C19" s="4">
        <v>0</v>
      </c>
      <c r="E19" s="4" t="b">
        <f t="shared" si="2"/>
        <v>0</v>
      </c>
      <c r="F19" s="4">
        <v>0</v>
      </c>
      <c r="G19" s="4">
        <v>1101</v>
      </c>
      <c r="H19" s="6">
        <v>43991</v>
      </c>
      <c r="I19" s="4" t="s">
        <v>44</v>
      </c>
      <c r="J19" s="4" t="s">
        <v>40</v>
      </c>
      <c r="K19" s="4">
        <v>13824</v>
      </c>
      <c r="L19" s="4">
        <v>0</v>
      </c>
      <c r="M19" s="4">
        <v>0</v>
      </c>
      <c r="N19" s="4">
        <v>222000</v>
      </c>
      <c r="O19" s="4">
        <v>0</v>
      </c>
      <c r="P19" s="4">
        <v>6527300</v>
      </c>
      <c r="Q19" s="4">
        <v>25</v>
      </c>
      <c r="R19" s="4" t="b">
        <f t="shared" si="3"/>
        <v>0</v>
      </c>
      <c r="S19" s="4">
        <v>0</v>
      </c>
    </row>
    <row r="20" spans="1:19" ht="14.25" customHeight="1">
      <c r="A20" s="4" t="s">
        <v>34</v>
      </c>
      <c r="B20" s="5"/>
      <c r="C20" s="4">
        <v>0</v>
      </c>
      <c r="E20" s="4" t="b">
        <f t="shared" si="2"/>
        <v>0</v>
      </c>
      <c r="F20" s="4">
        <v>0</v>
      </c>
      <c r="G20" s="4">
        <v>1101</v>
      </c>
      <c r="H20" s="6">
        <v>44018</v>
      </c>
      <c r="I20" s="4" t="s">
        <v>39</v>
      </c>
      <c r="J20" s="4" t="s">
        <v>40</v>
      </c>
      <c r="K20" s="4">
        <v>13883</v>
      </c>
      <c r="L20" s="4">
        <v>0</v>
      </c>
      <c r="M20" s="4">
        <v>0</v>
      </c>
      <c r="N20" s="4">
        <v>222000</v>
      </c>
      <c r="O20" s="4">
        <v>0</v>
      </c>
      <c r="P20" s="4">
        <v>6749300</v>
      </c>
      <c r="Q20" s="4">
        <v>26</v>
      </c>
      <c r="R20" s="4" t="b">
        <f t="shared" si="3"/>
        <v>0</v>
      </c>
      <c r="S20" s="4">
        <v>0</v>
      </c>
    </row>
    <row r="21" spans="1:19" ht="14.25" customHeight="1">
      <c r="A21" s="4" t="s">
        <v>34</v>
      </c>
      <c r="B21" s="5"/>
      <c r="C21" s="4">
        <v>0</v>
      </c>
      <c r="E21" s="4" t="b">
        <f t="shared" si="2"/>
        <v>0</v>
      </c>
      <c r="F21" s="4">
        <v>0</v>
      </c>
      <c r="G21" s="4">
        <v>1101</v>
      </c>
      <c r="H21" s="6">
        <v>44061</v>
      </c>
      <c r="I21" s="4" t="s">
        <v>39</v>
      </c>
      <c r="J21" s="4" t="s">
        <v>40</v>
      </c>
      <c r="K21" s="4">
        <v>13992</v>
      </c>
      <c r="L21" s="4">
        <v>0</v>
      </c>
      <c r="M21" s="4">
        <v>0</v>
      </c>
      <c r="N21" s="4">
        <v>222000</v>
      </c>
      <c r="O21" s="4">
        <v>0</v>
      </c>
      <c r="P21" s="4">
        <v>6971300</v>
      </c>
      <c r="Q21" s="4">
        <v>27</v>
      </c>
      <c r="R21" s="4" t="b">
        <f t="shared" si="3"/>
        <v>0</v>
      </c>
      <c r="S21" s="4">
        <v>0</v>
      </c>
    </row>
    <row r="22" spans="1:19" ht="14.25" customHeight="1">
      <c r="A22" s="4" t="s">
        <v>34</v>
      </c>
      <c r="B22" s="5"/>
      <c r="C22" s="4">
        <v>0</v>
      </c>
      <c r="E22" s="4" t="b">
        <f t="shared" si="2"/>
        <v>0</v>
      </c>
      <c r="F22" s="4">
        <v>0</v>
      </c>
      <c r="G22" s="4">
        <v>1101</v>
      </c>
      <c r="H22" s="6">
        <v>44082</v>
      </c>
      <c r="I22" s="4" t="s">
        <v>45</v>
      </c>
      <c r="J22" s="4" t="s">
        <v>40</v>
      </c>
      <c r="K22" s="4">
        <v>14046</v>
      </c>
      <c r="L22" s="4">
        <v>0</v>
      </c>
      <c r="M22" s="4">
        <v>0</v>
      </c>
      <c r="N22" s="4">
        <v>222000</v>
      </c>
      <c r="O22" s="4">
        <v>0</v>
      </c>
      <c r="P22" s="4">
        <v>7193300</v>
      </c>
      <c r="Q22" s="4">
        <v>28</v>
      </c>
      <c r="R22" s="4" t="b">
        <f t="shared" si="3"/>
        <v>0</v>
      </c>
      <c r="S22" s="4">
        <v>0</v>
      </c>
    </row>
    <row r="23" spans="1:19" ht="14.25" customHeight="1">
      <c r="A23" s="4" t="s">
        <v>34</v>
      </c>
      <c r="B23" s="5"/>
      <c r="C23" s="4">
        <v>0</v>
      </c>
      <c r="E23" s="4" t="b">
        <f t="shared" si="2"/>
        <v>0</v>
      </c>
      <c r="F23" s="4">
        <v>0</v>
      </c>
      <c r="G23" s="4">
        <v>1101</v>
      </c>
      <c r="H23" s="6">
        <v>44105</v>
      </c>
      <c r="I23" s="4" t="s">
        <v>46</v>
      </c>
      <c r="J23" s="4" t="s">
        <v>40</v>
      </c>
      <c r="K23" s="4">
        <v>14100</v>
      </c>
      <c r="L23" s="4">
        <v>0</v>
      </c>
      <c r="M23" s="4">
        <v>0</v>
      </c>
      <c r="N23" s="4">
        <v>222000</v>
      </c>
      <c r="O23" s="4">
        <v>0</v>
      </c>
      <c r="P23" s="4">
        <v>7415300</v>
      </c>
      <c r="Q23" s="4">
        <v>29</v>
      </c>
      <c r="R23" s="4" t="b">
        <f t="shared" si="3"/>
        <v>0</v>
      </c>
      <c r="S23" s="4">
        <v>0</v>
      </c>
    </row>
    <row r="24" spans="1:19" ht="14.25" customHeight="1">
      <c r="A24" s="4" t="s">
        <v>34</v>
      </c>
      <c r="B24" s="5"/>
      <c r="C24" s="4">
        <v>0</v>
      </c>
      <c r="E24" s="4" t="b">
        <f t="shared" si="2"/>
        <v>0</v>
      </c>
      <c r="F24" s="4">
        <v>0</v>
      </c>
      <c r="G24" s="4">
        <v>1101</v>
      </c>
      <c r="H24" s="6">
        <v>44144</v>
      </c>
      <c r="I24" s="4" t="s">
        <v>47</v>
      </c>
      <c r="J24" s="4" t="s">
        <v>40</v>
      </c>
      <c r="K24" s="4">
        <v>14179</v>
      </c>
      <c r="L24" s="4">
        <v>0</v>
      </c>
      <c r="M24" s="4">
        <v>0</v>
      </c>
      <c r="N24" s="4">
        <v>222000</v>
      </c>
      <c r="O24" s="4">
        <v>0</v>
      </c>
      <c r="P24" s="4">
        <v>7637300</v>
      </c>
      <c r="Q24" s="4">
        <v>30</v>
      </c>
      <c r="R24" s="4" t="b">
        <f t="shared" si="3"/>
        <v>0</v>
      </c>
      <c r="S24" s="4">
        <v>0</v>
      </c>
    </row>
    <row r="25" spans="1:19" ht="14.25" customHeight="1">
      <c r="A25" s="4" t="s">
        <v>34</v>
      </c>
      <c r="B25" s="5"/>
      <c r="C25" s="4">
        <v>0</v>
      </c>
      <c r="E25" s="4" t="b">
        <f t="shared" si="2"/>
        <v>0</v>
      </c>
      <c r="F25" s="4">
        <v>0</v>
      </c>
      <c r="G25" s="4">
        <v>1101</v>
      </c>
      <c r="H25" s="6">
        <v>44179</v>
      </c>
      <c r="I25" s="4" t="s">
        <v>48</v>
      </c>
      <c r="J25" s="4" t="s">
        <v>40</v>
      </c>
      <c r="K25" s="4">
        <v>14274</v>
      </c>
      <c r="L25" s="4">
        <v>0</v>
      </c>
      <c r="M25" s="4">
        <v>0</v>
      </c>
      <c r="N25" s="4">
        <v>222000</v>
      </c>
      <c r="O25" s="4">
        <v>0</v>
      </c>
      <c r="P25" s="4">
        <v>7859300</v>
      </c>
      <c r="Q25" s="4">
        <v>31</v>
      </c>
      <c r="R25" s="4" t="b">
        <f t="shared" si="3"/>
        <v>0</v>
      </c>
      <c r="S25" s="4">
        <v>0</v>
      </c>
    </row>
    <row r="26" spans="1:19" ht="14.25" customHeight="1">
      <c r="A26" s="4" t="s">
        <v>34</v>
      </c>
      <c r="B26" s="5" t="s">
        <v>49</v>
      </c>
      <c r="C26" s="4">
        <v>0</v>
      </c>
      <c r="D26" s="4" t="s">
        <v>49</v>
      </c>
      <c r="E26" s="4" t="b">
        <f t="shared" si="2"/>
        <v>0</v>
      </c>
      <c r="F26" s="4">
        <v>0</v>
      </c>
      <c r="G26" s="4">
        <v>1101</v>
      </c>
      <c r="H26" s="3" t="s">
        <v>21</v>
      </c>
      <c r="K26" s="4">
        <v>0</v>
      </c>
      <c r="L26" s="4">
        <v>0</v>
      </c>
      <c r="M26" s="4">
        <v>0</v>
      </c>
      <c r="N26" s="4">
        <v>2675000</v>
      </c>
      <c r="O26" s="4">
        <v>0</v>
      </c>
      <c r="P26" s="4">
        <v>7859300</v>
      </c>
      <c r="Q26" s="4">
        <v>32</v>
      </c>
      <c r="R26" s="4" t="b">
        <f t="shared" si="3"/>
        <v>0</v>
      </c>
      <c r="S26" s="4">
        <v>0</v>
      </c>
    </row>
    <row r="27" spans="1:19" ht="14.25" customHeight="1">
      <c r="A27" s="4" t="s">
        <v>34</v>
      </c>
      <c r="B27" s="5" t="s">
        <v>50</v>
      </c>
      <c r="C27" s="4">
        <v>0</v>
      </c>
      <c r="D27" s="4" t="s">
        <v>50</v>
      </c>
      <c r="E27" s="4" t="b">
        <f t="shared" si="2"/>
        <v>0</v>
      </c>
      <c r="F27" s="4">
        <v>4626000</v>
      </c>
      <c r="G27" s="4">
        <v>1102</v>
      </c>
      <c r="H27" s="3" t="s">
        <v>21</v>
      </c>
      <c r="K27" s="4">
        <v>0</v>
      </c>
      <c r="L27" s="4">
        <v>1730000</v>
      </c>
      <c r="M27" s="4">
        <v>0</v>
      </c>
      <c r="N27" s="4">
        <v>0</v>
      </c>
      <c r="O27" s="4">
        <v>0</v>
      </c>
      <c r="P27" s="4">
        <v>4626000</v>
      </c>
      <c r="Q27" s="4">
        <v>33</v>
      </c>
      <c r="R27" s="4" t="b">
        <f t="shared" si="3"/>
        <v>0</v>
      </c>
      <c r="S27" s="4">
        <v>0</v>
      </c>
    </row>
    <row r="28" spans="1:19" ht="14.25" customHeight="1">
      <c r="A28" s="4" t="s">
        <v>34</v>
      </c>
      <c r="B28" s="5"/>
      <c r="C28" s="4">
        <v>0</v>
      </c>
      <c r="E28" s="4" t="b">
        <f t="shared" si="2"/>
        <v>0</v>
      </c>
      <c r="F28" s="4">
        <v>0</v>
      </c>
      <c r="G28" s="4">
        <v>1102</v>
      </c>
      <c r="H28" s="6">
        <v>43844</v>
      </c>
      <c r="I28" s="4" t="s">
        <v>51</v>
      </c>
      <c r="J28" s="4" t="s">
        <v>40</v>
      </c>
      <c r="K28" s="4">
        <v>13515</v>
      </c>
      <c r="L28" s="4">
        <v>0</v>
      </c>
      <c r="M28" s="4">
        <v>0</v>
      </c>
      <c r="N28" s="4">
        <v>200000</v>
      </c>
      <c r="O28" s="4">
        <v>0</v>
      </c>
      <c r="P28" s="4">
        <v>4826000</v>
      </c>
      <c r="Q28" s="4">
        <v>34</v>
      </c>
      <c r="R28" s="4" t="b">
        <f t="shared" si="3"/>
        <v>0</v>
      </c>
      <c r="S28" s="4">
        <v>0</v>
      </c>
    </row>
    <row r="29" spans="1:19" ht="14.25" customHeight="1">
      <c r="A29" s="4" t="s">
        <v>34</v>
      </c>
      <c r="B29" s="5"/>
      <c r="C29" s="4">
        <v>0</v>
      </c>
      <c r="E29" s="4" t="b">
        <f t="shared" si="2"/>
        <v>0</v>
      </c>
      <c r="F29" s="4">
        <v>0</v>
      </c>
      <c r="G29" s="4">
        <v>1102</v>
      </c>
      <c r="H29" s="6">
        <v>43878</v>
      </c>
      <c r="I29" s="4" t="s">
        <v>51</v>
      </c>
      <c r="J29" s="4" t="s">
        <v>40</v>
      </c>
      <c r="K29" s="4">
        <v>13600</v>
      </c>
      <c r="L29" s="4">
        <v>0</v>
      </c>
      <c r="M29" s="4">
        <v>0</v>
      </c>
      <c r="N29" s="4">
        <v>100000</v>
      </c>
      <c r="O29" s="4">
        <v>0</v>
      </c>
      <c r="P29" s="4">
        <v>4926000</v>
      </c>
      <c r="Q29" s="4">
        <v>35</v>
      </c>
      <c r="R29" s="4" t="b">
        <f t="shared" si="3"/>
        <v>0</v>
      </c>
      <c r="S29" s="4">
        <v>0</v>
      </c>
    </row>
    <row r="30" spans="1:19" ht="14.25" customHeight="1">
      <c r="A30" s="4" t="s">
        <v>34</v>
      </c>
      <c r="B30" s="5"/>
      <c r="C30" s="4">
        <v>0</v>
      </c>
      <c r="E30" s="4" t="b">
        <f t="shared" si="2"/>
        <v>0</v>
      </c>
      <c r="F30" s="4">
        <v>0</v>
      </c>
      <c r="G30" s="4">
        <v>1102</v>
      </c>
      <c r="H30" s="6">
        <v>43893</v>
      </c>
      <c r="I30" s="4" t="s">
        <v>52</v>
      </c>
      <c r="J30" s="4" t="s">
        <v>40</v>
      </c>
      <c r="K30" s="4">
        <v>13617</v>
      </c>
      <c r="L30" s="4">
        <v>0</v>
      </c>
      <c r="M30" s="4">
        <v>0</v>
      </c>
      <c r="N30" s="4">
        <v>110000</v>
      </c>
      <c r="O30" s="4">
        <v>0</v>
      </c>
      <c r="P30" s="4">
        <v>5036000</v>
      </c>
      <c r="Q30" s="4">
        <v>36</v>
      </c>
      <c r="R30" s="4" t="b">
        <f t="shared" si="3"/>
        <v>0</v>
      </c>
      <c r="S30" s="4">
        <v>0</v>
      </c>
    </row>
    <row r="31" spans="1:19" ht="14.25" customHeight="1">
      <c r="A31" s="4" t="s">
        <v>34</v>
      </c>
      <c r="B31" s="5"/>
      <c r="C31" s="4">
        <v>0</v>
      </c>
      <c r="E31" s="4" t="b">
        <f t="shared" si="2"/>
        <v>0</v>
      </c>
      <c r="F31" s="4">
        <v>0</v>
      </c>
      <c r="G31" s="4">
        <v>1102</v>
      </c>
      <c r="H31" s="6">
        <v>44043</v>
      </c>
      <c r="I31" s="4" t="s">
        <v>51</v>
      </c>
      <c r="J31" s="4" t="s">
        <v>40</v>
      </c>
      <c r="K31" s="4">
        <v>13955</v>
      </c>
      <c r="L31" s="4">
        <v>0</v>
      </c>
      <c r="M31" s="4">
        <v>0</v>
      </c>
      <c r="N31" s="4">
        <v>120000</v>
      </c>
      <c r="O31" s="4">
        <v>0</v>
      </c>
      <c r="P31" s="4">
        <v>5156000</v>
      </c>
      <c r="Q31" s="4">
        <v>37</v>
      </c>
      <c r="R31" s="4" t="b">
        <f t="shared" si="3"/>
        <v>0</v>
      </c>
      <c r="S31" s="4">
        <v>0</v>
      </c>
    </row>
    <row r="32" spans="1:19" ht="14.25" customHeight="1">
      <c r="A32" s="4" t="s">
        <v>34</v>
      </c>
      <c r="B32" s="5"/>
      <c r="C32" s="4">
        <v>0</v>
      </c>
      <c r="E32" s="4" t="b">
        <f t="shared" si="2"/>
        <v>0</v>
      </c>
      <c r="F32" s="4">
        <v>0</v>
      </c>
      <c r="G32" s="4">
        <v>1102</v>
      </c>
      <c r="H32" s="6">
        <v>44098</v>
      </c>
      <c r="I32" s="4" t="s">
        <v>53</v>
      </c>
      <c r="J32" s="4" t="s">
        <v>40</v>
      </c>
      <c r="K32" s="4">
        <v>14095</v>
      </c>
      <c r="L32" s="4">
        <v>0</v>
      </c>
      <c r="M32" s="4">
        <v>0</v>
      </c>
      <c r="N32" s="4">
        <v>300000</v>
      </c>
      <c r="O32" s="4">
        <v>0</v>
      </c>
      <c r="P32" s="4">
        <v>5456000</v>
      </c>
      <c r="Q32" s="4">
        <v>38</v>
      </c>
      <c r="R32" s="4" t="b">
        <f t="shared" si="3"/>
        <v>0</v>
      </c>
      <c r="S32" s="4">
        <v>0</v>
      </c>
    </row>
    <row r="33" spans="1:19" ht="14.25" customHeight="1">
      <c r="A33" s="4" t="s">
        <v>34</v>
      </c>
      <c r="B33" s="5"/>
      <c r="C33" s="4">
        <v>0</v>
      </c>
      <c r="E33" s="4" t="b">
        <f t="shared" si="2"/>
        <v>0</v>
      </c>
      <c r="F33" s="4">
        <v>0</v>
      </c>
      <c r="G33" s="4">
        <v>1102</v>
      </c>
      <c r="H33" s="6">
        <v>44117</v>
      </c>
      <c r="I33" s="4" t="s">
        <v>54</v>
      </c>
      <c r="J33" s="4" t="s">
        <v>40</v>
      </c>
      <c r="K33" s="4">
        <v>14150</v>
      </c>
      <c r="L33" s="4">
        <v>0</v>
      </c>
      <c r="M33" s="4">
        <v>0</v>
      </c>
      <c r="N33" s="4">
        <v>300000</v>
      </c>
      <c r="O33" s="4">
        <v>0</v>
      </c>
      <c r="P33" s="4">
        <v>5756000</v>
      </c>
      <c r="Q33" s="4">
        <v>39</v>
      </c>
      <c r="R33" s="4" t="b">
        <f t="shared" si="3"/>
        <v>0</v>
      </c>
      <c r="S33" s="4">
        <v>0</v>
      </c>
    </row>
    <row r="34" spans="1:19" ht="14.25" customHeight="1">
      <c r="A34" s="4" t="s">
        <v>34</v>
      </c>
      <c r="B34" s="5"/>
      <c r="C34" s="4">
        <v>0</v>
      </c>
      <c r="E34" s="4" t="b">
        <f t="shared" si="2"/>
        <v>0</v>
      </c>
      <c r="F34" s="4">
        <v>0</v>
      </c>
      <c r="G34" s="4">
        <v>1102</v>
      </c>
      <c r="H34" s="6">
        <v>44146</v>
      </c>
      <c r="I34" s="4" t="s">
        <v>55</v>
      </c>
      <c r="J34" s="4" t="s">
        <v>40</v>
      </c>
      <c r="K34" s="4">
        <v>14220</v>
      </c>
      <c r="L34" s="4">
        <v>0</v>
      </c>
      <c r="M34" s="4">
        <v>0</v>
      </c>
      <c r="N34" s="4">
        <v>300000</v>
      </c>
      <c r="O34" s="4">
        <v>0</v>
      </c>
      <c r="P34" s="4">
        <v>6056000</v>
      </c>
      <c r="Q34" s="4">
        <v>40</v>
      </c>
      <c r="R34" s="4" t="b">
        <f t="shared" si="3"/>
        <v>0</v>
      </c>
      <c r="S34" s="4">
        <v>0</v>
      </c>
    </row>
    <row r="35" spans="1:19" ht="14.25" customHeight="1">
      <c r="A35" s="4" t="s">
        <v>34</v>
      </c>
      <c r="B35" s="5"/>
      <c r="C35" s="4">
        <v>0</v>
      </c>
      <c r="E35" s="4" t="b">
        <f t="shared" si="2"/>
        <v>0</v>
      </c>
      <c r="F35" s="4">
        <v>0</v>
      </c>
      <c r="G35" s="4">
        <v>1102</v>
      </c>
      <c r="H35" s="6">
        <v>44175</v>
      </c>
      <c r="I35" s="4" t="s">
        <v>56</v>
      </c>
      <c r="J35" s="4" t="s">
        <v>40</v>
      </c>
      <c r="K35" s="4">
        <v>14297</v>
      </c>
      <c r="L35" s="4">
        <v>0</v>
      </c>
      <c r="M35" s="4">
        <v>0</v>
      </c>
      <c r="N35" s="4">
        <v>300000</v>
      </c>
      <c r="O35" s="4">
        <v>0</v>
      </c>
      <c r="P35" s="4">
        <v>6356000</v>
      </c>
      <c r="Q35" s="4">
        <v>41</v>
      </c>
      <c r="R35" s="4" t="b">
        <f t="shared" si="3"/>
        <v>0</v>
      </c>
      <c r="S35" s="4">
        <v>0</v>
      </c>
    </row>
    <row r="36" spans="1:19" ht="14.25" customHeight="1">
      <c r="A36" s="4" t="s">
        <v>34</v>
      </c>
      <c r="B36" s="5" t="s">
        <v>57</v>
      </c>
      <c r="C36" s="4">
        <v>0</v>
      </c>
      <c r="D36" s="4" t="s">
        <v>57</v>
      </c>
      <c r="E36" s="4" t="b">
        <f t="shared" si="2"/>
        <v>0</v>
      </c>
      <c r="F36" s="4">
        <v>0</v>
      </c>
      <c r="G36" s="4">
        <v>1102</v>
      </c>
      <c r="H36" s="3" t="s">
        <v>21</v>
      </c>
      <c r="K36" s="4">
        <v>0</v>
      </c>
      <c r="L36" s="4">
        <v>0</v>
      </c>
      <c r="M36" s="4">
        <v>0</v>
      </c>
      <c r="N36" s="4">
        <v>1730000</v>
      </c>
      <c r="O36" s="4">
        <v>0</v>
      </c>
      <c r="P36" s="4">
        <v>6356000</v>
      </c>
      <c r="Q36" s="4">
        <v>42</v>
      </c>
      <c r="R36" s="4" t="b">
        <f t="shared" si="3"/>
        <v>0</v>
      </c>
      <c r="S36" s="4">
        <v>0</v>
      </c>
    </row>
    <row r="37" spans="1:19" ht="14.25" customHeight="1">
      <c r="A37" s="4" t="s">
        <v>34</v>
      </c>
      <c r="B37" s="5" t="s">
        <v>58</v>
      </c>
      <c r="C37" s="4">
        <v>0</v>
      </c>
      <c r="D37" s="4" t="s">
        <v>58</v>
      </c>
      <c r="E37" s="4" t="b">
        <f t="shared" si="2"/>
        <v>0</v>
      </c>
      <c r="F37" s="4">
        <v>4505800</v>
      </c>
      <c r="G37" s="4">
        <v>1201</v>
      </c>
      <c r="H37" s="3" t="s">
        <v>21</v>
      </c>
      <c r="K37" s="4">
        <v>0</v>
      </c>
      <c r="L37" s="4">
        <v>2396000</v>
      </c>
      <c r="M37" s="4">
        <v>0</v>
      </c>
      <c r="N37" s="4">
        <v>0</v>
      </c>
      <c r="O37" s="4">
        <v>0</v>
      </c>
      <c r="P37" s="4">
        <v>4505800</v>
      </c>
      <c r="Q37" s="4">
        <v>43</v>
      </c>
      <c r="R37" s="4" t="b">
        <f t="shared" si="3"/>
        <v>0</v>
      </c>
      <c r="S37" s="4">
        <v>0</v>
      </c>
    </row>
    <row r="38" spans="1:19" ht="14.25" customHeight="1">
      <c r="A38" s="4" t="s">
        <v>34</v>
      </c>
      <c r="B38" s="5"/>
      <c r="C38" s="4">
        <v>0</v>
      </c>
      <c r="E38" s="4" t="b">
        <f t="shared" si="2"/>
        <v>0</v>
      </c>
      <c r="F38" s="4">
        <v>0</v>
      </c>
      <c r="G38" s="4">
        <v>1201</v>
      </c>
      <c r="H38" s="6">
        <v>43839</v>
      </c>
      <c r="I38" s="4" t="s">
        <v>59</v>
      </c>
      <c r="J38" s="4" t="s">
        <v>40</v>
      </c>
      <c r="K38" s="4">
        <v>13488</v>
      </c>
      <c r="L38" s="4">
        <v>0</v>
      </c>
      <c r="M38" s="4">
        <v>0</v>
      </c>
      <c r="N38" s="4">
        <v>196000</v>
      </c>
      <c r="O38" s="4">
        <v>0</v>
      </c>
      <c r="P38" s="4">
        <v>4701800</v>
      </c>
      <c r="Q38" s="4">
        <v>44</v>
      </c>
      <c r="R38" s="4" t="b">
        <f t="shared" si="3"/>
        <v>0</v>
      </c>
      <c r="S38" s="4">
        <v>0</v>
      </c>
    </row>
    <row r="39" spans="1:19" ht="14.25" customHeight="1">
      <c r="A39" s="4" t="s">
        <v>34</v>
      </c>
      <c r="B39" s="5"/>
      <c r="C39" s="4">
        <v>0</v>
      </c>
      <c r="E39" s="4" t="b">
        <f t="shared" si="2"/>
        <v>0</v>
      </c>
      <c r="F39" s="4">
        <v>0</v>
      </c>
      <c r="G39" s="4">
        <v>1201</v>
      </c>
      <c r="H39" s="6">
        <v>43872</v>
      </c>
      <c r="I39" s="4" t="s">
        <v>59</v>
      </c>
      <c r="J39" s="4" t="s">
        <v>40</v>
      </c>
      <c r="K39" s="4">
        <v>13568</v>
      </c>
      <c r="L39" s="4">
        <v>0</v>
      </c>
      <c r="M39" s="4">
        <v>0</v>
      </c>
      <c r="N39" s="4">
        <v>200000</v>
      </c>
      <c r="O39" s="4">
        <v>0</v>
      </c>
      <c r="P39" s="4">
        <v>4901800</v>
      </c>
      <c r="Q39" s="4">
        <v>45</v>
      </c>
      <c r="R39" s="4" t="b">
        <f t="shared" si="3"/>
        <v>0</v>
      </c>
      <c r="S39" s="4">
        <v>0</v>
      </c>
    </row>
    <row r="40" spans="1:19" ht="14.25" customHeight="1">
      <c r="A40" s="4" t="s">
        <v>34</v>
      </c>
      <c r="B40" s="5"/>
      <c r="C40" s="4">
        <v>0</v>
      </c>
      <c r="E40" s="4" t="b">
        <f t="shared" si="2"/>
        <v>0</v>
      </c>
      <c r="F40" s="4">
        <v>0</v>
      </c>
      <c r="G40" s="4">
        <v>1201</v>
      </c>
      <c r="H40" s="6">
        <v>43900</v>
      </c>
      <c r="I40" s="4" t="s">
        <v>60</v>
      </c>
      <c r="J40" s="4" t="s">
        <v>40</v>
      </c>
      <c r="K40" s="4">
        <v>13639</v>
      </c>
      <c r="L40" s="4">
        <v>0</v>
      </c>
      <c r="M40" s="4">
        <v>0</v>
      </c>
      <c r="N40" s="4">
        <v>200000</v>
      </c>
      <c r="O40" s="4">
        <v>0</v>
      </c>
      <c r="P40" s="4">
        <v>5101800</v>
      </c>
      <c r="Q40" s="4">
        <v>46</v>
      </c>
      <c r="R40" s="4" t="b">
        <f t="shared" si="3"/>
        <v>0</v>
      </c>
      <c r="S40" s="4">
        <v>0</v>
      </c>
    </row>
    <row r="41" spans="1:19" ht="14.25" customHeight="1">
      <c r="A41" s="4" t="s">
        <v>34</v>
      </c>
      <c r="B41" s="5"/>
      <c r="C41" s="4">
        <v>0</v>
      </c>
      <c r="E41" s="4" t="b">
        <f t="shared" si="2"/>
        <v>0</v>
      </c>
      <c r="F41" s="4">
        <v>0</v>
      </c>
      <c r="G41" s="4">
        <v>1201</v>
      </c>
      <c r="H41" s="6">
        <v>43924</v>
      </c>
      <c r="I41" s="4" t="s">
        <v>61</v>
      </c>
      <c r="J41" s="4" t="s">
        <v>40</v>
      </c>
      <c r="K41" s="4">
        <v>13682</v>
      </c>
      <c r="L41" s="4">
        <v>0</v>
      </c>
      <c r="M41" s="4">
        <v>0</v>
      </c>
      <c r="N41" s="4">
        <v>200000</v>
      </c>
      <c r="O41" s="4">
        <v>0</v>
      </c>
      <c r="P41" s="4">
        <v>5301800</v>
      </c>
      <c r="Q41" s="4">
        <v>47</v>
      </c>
      <c r="R41" s="4" t="b">
        <f t="shared" si="3"/>
        <v>0</v>
      </c>
      <c r="S41" s="4">
        <v>0</v>
      </c>
    </row>
    <row r="42" spans="1:19" ht="14.25" customHeight="1">
      <c r="A42" s="4" t="s">
        <v>34</v>
      </c>
      <c r="B42" s="5"/>
      <c r="C42" s="4">
        <v>0</v>
      </c>
      <c r="E42" s="4" t="b">
        <f t="shared" si="2"/>
        <v>0</v>
      </c>
      <c r="F42" s="4">
        <v>0</v>
      </c>
      <c r="G42" s="4">
        <v>1201</v>
      </c>
      <c r="H42" s="6">
        <v>43963</v>
      </c>
      <c r="I42" s="4" t="s">
        <v>62</v>
      </c>
      <c r="J42" s="4" t="s">
        <v>40</v>
      </c>
      <c r="K42" s="4">
        <v>13760</v>
      </c>
      <c r="L42" s="4">
        <v>0</v>
      </c>
      <c r="M42" s="4">
        <v>0</v>
      </c>
      <c r="N42" s="4">
        <v>200000</v>
      </c>
      <c r="O42" s="4">
        <v>0</v>
      </c>
      <c r="P42" s="4">
        <v>5501800</v>
      </c>
      <c r="Q42" s="4">
        <v>48</v>
      </c>
      <c r="R42" s="4" t="b">
        <f t="shared" si="3"/>
        <v>0</v>
      </c>
      <c r="S42" s="4">
        <v>0</v>
      </c>
    </row>
    <row r="43" spans="1:19" ht="14.25" customHeight="1">
      <c r="A43" s="4" t="s">
        <v>34</v>
      </c>
      <c r="B43" s="5"/>
      <c r="C43" s="4">
        <v>0</v>
      </c>
      <c r="E43" s="4" t="b">
        <f t="shared" si="2"/>
        <v>0</v>
      </c>
      <c r="F43" s="4">
        <v>0</v>
      </c>
      <c r="G43" s="4">
        <v>1201</v>
      </c>
      <c r="H43" s="6">
        <v>43990</v>
      </c>
      <c r="I43" s="4" t="s">
        <v>63</v>
      </c>
      <c r="J43" s="4" t="s">
        <v>40</v>
      </c>
      <c r="K43" s="4">
        <v>13817</v>
      </c>
      <c r="L43" s="4">
        <v>0</v>
      </c>
      <c r="M43" s="4">
        <v>0</v>
      </c>
      <c r="N43" s="4">
        <v>200000</v>
      </c>
      <c r="O43" s="4">
        <v>0</v>
      </c>
      <c r="P43" s="4">
        <v>5701800</v>
      </c>
      <c r="Q43" s="4">
        <v>49</v>
      </c>
      <c r="R43" s="4" t="b">
        <f t="shared" si="3"/>
        <v>0</v>
      </c>
      <c r="S43" s="4">
        <v>0</v>
      </c>
    </row>
    <row r="44" spans="1:19" ht="14.25" customHeight="1">
      <c r="A44" s="4" t="s">
        <v>34</v>
      </c>
      <c r="B44" s="5"/>
      <c r="C44" s="4">
        <v>0</v>
      </c>
      <c r="E44" s="4" t="b">
        <f t="shared" si="2"/>
        <v>0</v>
      </c>
      <c r="F44" s="4">
        <v>0</v>
      </c>
      <c r="G44" s="4">
        <v>1201</v>
      </c>
      <c r="H44" s="6">
        <v>44019</v>
      </c>
      <c r="I44" s="4" t="s">
        <v>59</v>
      </c>
      <c r="J44" s="4" t="s">
        <v>40</v>
      </c>
      <c r="K44" s="4">
        <v>13895</v>
      </c>
      <c r="L44" s="4">
        <v>0</v>
      </c>
      <c r="M44" s="4">
        <v>0</v>
      </c>
      <c r="N44" s="4">
        <v>200000</v>
      </c>
      <c r="O44" s="4">
        <v>0</v>
      </c>
      <c r="P44" s="4">
        <v>5901800</v>
      </c>
      <c r="Q44" s="4">
        <v>50</v>
      </c>
      <c r="R44" s="4" t="b">
        <f t="shared" si="3"/>
        <v>0</v>
      </c>
      <c r="S44" s="4">
        <v>0</v>
      </c>
    </row>
    <row r="45" spans="1:19" ht="14.25" customHeight="1">
      <c r="A45" s="4" t="s">
        <v>34</v>
      </c>
      <c r="B45" s="5"/>
      <c r="C45" s="4">
        <v>0</v>
      </c>
      <c r="E45" s="4" t="b">
        <f t="shared" si="2"/>
        <v>0</v>
      </c>
      <c r="F45" s="4">
        <v>0</v>
      </c>
      <c r="G45" s="4">
        <v>1201</v>
      </c>
      <c r="H45" s="6">
        <v>44043</v>
      </c>
      <c r="I45" s="4" t="s">
        <v>59</v>
      </c>
      <c r="J45" s="4" t="s">
        <v>40</v>
      </c>
      <c r="K45" s="4">
        <v>13926</v>
      </c>
      <c r="L45" s="4">
        <v>0</v>
      </c>
      <c r="M45" s="4">
        <v>0</v>
      </c>
      <c r="N45" s="4">
        <v>200000</v>
      </c>
      <c r="O45" s="4">
        <v>0</v>
      </c>
      <c r="P45" s="4">
        <v>6101800</v>
      </c>
      <c r="Q45" s="4">
        <v>51</v>
      </c>
      <c r="R45" s="4" t="b">
        <f t="shared" si="3"/>
        <v>0</v>
      </c>
      <c r="S45" s="4">
        <v>0</v>
      </c>
    </row>
    <row r="46" spans="1:19" ht="14.25" customHeight="1">
      <c r="A46" s="4" t="s">
        <v>34</v>
      </c>
      <c r="B46" s="5"/>
      <c r="C46" s="4">
        <v>0</v>
      </c>
      <c r="E46" s="4" t="b">
        <f t="shared" si="2"/>
        <v>0</v>
      </c>
      <c r="F46" s="4">
        <v>0</v>
      </c>
      <c r="G46" s="4">
        <v>1201</v>
      </c>
      <c r="H46" s="6">
        <v>44083</v>
      </c>
      <c r="I46" s="4" t="s">
        <v>64</v>
      </c>
      <c r="J46" s="4" t="s">
        <v>40</v>
      </c>
      <c r="K46" s="4">
        <v>14048</v>
      </c>
      <c r="L46" s="4">
        <v>0</v>
      </c>
      <c r="M46" s="4">
        <v>0</v>
      </c>
      <c r="N46" s="4">
        <v>200000</v>
      </c>
      <c r="O46" s="4">
        <v>0</v>
      </c>
      <c r="P46" s="4">
        <v>6301800</v>
      </c>
      <c r="Q46" s="4">
        <v>52</v>
      </c>
      <c r="R46" s="4" t="b">
        <f t="shared" si="3"/>
        <v>0</v>
      </c>
      <c r="S46" s="4">
        <v>0</v>
      </c>
    </row>
    <row r="47" spans="1:19" ht="14.25" customHeight="1">
      <c r="A47" s="4" t="s">
        <v>34</v>
      </c>
      <c r="B47" s="5"/>
      <c r="C47" s="4">
        <v>0</v>
      </c>
      <c r="E47" s="4" t="b">
        <f t="shared" si="2"/>
        <v>0</v>
      </c>
      <c r="F47" s="4">
        <v>0</v>
      </c>
      <c r="G47" s="4">
        <v>1201</v>
      </c>
      <c r="H47" s="6">
        <v>44110</v>
      </c>
      <c r="I47" s="4" t="s">
        <v>65</v>
      </c>
      <c r="J47" s="4" t="s">
        <v>40</v>
      </c>
      <c r="K47" s="4">
        <v>14112</v>
      </c>
      <c r="L47" s="4">
        <v>0</v>
      </c>
      <c r="M47" s="4">
        <v>0</v>
      </c>
      <c r="N47" s="4">
        <v>200000</v>
      </c>
      <c r="O47" s="4">
        <v>0</v>
      </c>
      <c r="P47" s="4">
        <v>6501800</v>
      </c>
      <c r="Q47" s="4">
        <v>53</v>
      </c>
      <c r="R47" s="4" t="b">
        <f t="shared" si="3"/>
        <v>0</v>
      </c>
      <c r="S47" s="4">
        <v>0</v>
      </c>
    </row>
    <row r="48" spans="1:19" ht="14.25" customHeight="1">
      <c r="A48" s="4" t="s">
        <v>34</v>
      </c>
      <c r="B48" s="5"/>
      <c r="C48" s="4">
        <v>0</v>
      </c>
      <c r="E48" s="4" t="b">
        <f t="shared" si="2"/>
        <v>0</v>
      </c>
      <c r="F48" s="4">
        <v>0</v>
      </c>
      <c r="G48" s="4">
        <v>1201</v>
      </c>
      <c r="H48" s="6">
        <v>44147</v>
      </c>
      <c r="I48" s="4" t="s">
        <v>66</v>
      </c>
      <c r="J48" s="4" t="s">
        <v>40</v>
      </c>
      <c r="K48" s="4">
        <v>14201</v>
      </c>
      <c r="L48" s="4">
        <v>0</v>
      </c>
      <c r="M48" s="4">
        <v>0</v>
      </c>
      <c r="N48" s="4">
        <v>200000</v>
      </c>
      <c r="O48" s="4">
        <v>0</v>
      </c>
      <c r="P48" s="4">
        <v>6701800</v>
      </c>
      <c r="Q48" s="4">
        <v>54</v>
      </c>
      <c r="R48" s="4" t="b">
        <f t="shared" si="3"/>
        <v>0</v>
      </c>
      <c r="S48" s="4">
        <v>0</v>
      </c>
    </row>
    <row r="49" spans="1:19" ht="14.25" customHeight="1">
      <c r="A49" s="4" t="s">
        <v>34</v>
      </c>
      <c r="B49" s="5"/>
      <c r="C49" s="4">
        <v>0</v>
      </c>
      <c r="E49" s="4" t="b">
        <f t="shared" si="2"/>
        <v>0</v>
      </c>
      <c r="F49" s="4">
        <v>0</v>
      </c>
      <c r="G49" s="4">
        <v>1201</v>
      </c>
      <c r="H49" s="6">
        <v>44172</v>
      </c>
      <c r="I49" s="4" t="s">
        <v>67</v>
      </c>
      <c r="J49" s="4" t="s">
        <v>40</v>
      </c>
      <c r="K49" s="4">
        <v>14254</v>
      </c>
      <c r="L49" s="4">
        <v>0</v>
      </c>
      <c r="M49" s="4">
        <v>0</v>
      </c>
      <c r="N49" s="4">
        <v>200000</v>
      </c>
      <c r="O49" s="4">
        <v>0</v>
      </c>
      <c r="P49" s="4">
        <v>6901800</v>
      </c>
      <c r="Q49" s="4">
        <v>55</v>
      </c>
      <c r="R49" s="4" t="b">
        <f t="shared" si="3"/>
        <v>0</v>
      </c>
      <c r="S49" s="4">
        <v>0</v>
      </c>
    </row>
    <row r="50" spans="1:19" ht="14.25" customHeight="1">
      <c r="A50" s="4" t="s">
        <v>34</v>
      </c>
      <c r="B50" s="5" t="s">
        <v>68</v>
      </c>
      <c r="C50" s="4">
        <v>0</v>
      </c>
      <c r="D50" s="4" t="s">
        <v>68</v>
      </c>
      <c r="E50" s="4" t="b">
        <f t="shared" si="2"/>
        <v>0</v>
      </c>
      <c r="F50" s="4">
        <v>0</v>
      </c>
      <c r="G50" s="4">
        <v>1201</v>
      </c>
      <c r="H50" s="3" t="s">
        <v>21</v>
      </c>
      <c r="K50" s="4">
        <v>0</v>
      </c>
      <c r="L50" s="4">
        <v>0</v>
      </c>
      <c r="M50" s="4">
        <v>0</v>
      </c>
      <c r="N50" s="4">
        <v>2396000</v>
      </c>
      <c r="O50" s="4">
        <v>0</v>
      </c>
      <c r="P50" s="4">
        <v>6901800</v>
      </c>
      <c r="Q50" s="4">
        <v>56</v>
      </c>
      <c r="R50" s="4" t="b">
        <f t="shared" si="3"/>
        <v>0</v>
      </c>
      <c r="S50" s="4">
        <v>0</v>
      </c>
    </row>
    <row r="51" spans="1:19" ht="14.25" customHeight="1">
      <c r="A51" s="4" t="s">
        <v>34</v>
      </c>
      <c r="B51" s="5" t="s">
        <v>69</v>
      </c>
      <c r="C51" s="4">
        <v>0</v>
      </c>
      <c r="D51" s="4" t="s">
        <v>69</v>
      </c>
      <c r="E51" s="4" t="b">
        <f t="shared" si="2"/>
        <v>0</v>
      </c>
      <c r="F51" s="4">
        <v>4492800</v>
      </c>
      <c r="G51" s="4">
        <v>1202</v>
      </c>
      <c r="H51" s="3" t="s">
        <v>21</v>
      </c>
      <c r="K51" s="4">
        <v>0</v>
      </c>
      <c r="L51" s="4">
        <v>2400000</v>
      </c>
      <c r="M51" s="4">
        <v>0</v>
      </c>
      <c r="N51" s="4">
        <v>0</v>
      </c>
      <c r="O51" s="4">
        <v>0</v>
      </c>
      <c r="P51" s="4">
        <v>4492800</v>
      </c>
      <c r="Q51" s="4">
        <v>57</v>
      </c>
      <c r="R51" s="4" t="b">
        <f t="shared" si="3"/>
        <v>0</v>
      </c>
      <c r="S51" s="4">
        <v>0</v>
      </c>
    </row>
    <row r="52" spans="1:19" ht="14.25" customHeight="1">
      <c r="A52" s="4" t="s">
        <v>34</v>
      </c>
      <c r="B52" s="5"/>
      <c r="C52" s="4">
        <v>0</v>
      </c>
      <c r="E52" s="4" t="b">
        <f t="shared" si="2"/>
        <v>0</v>
      </c>
      <c r="F52" s="4">
        <v>0</v>
      </c>
      <c r="G52" s="4">
        <v>1202</v>
      </c>
      <c r="H52" s="6">
        <v>43837</v>
      </c>
      <c r="I52" s="4" t="s">
        <v>70</v>
      </c>
      <c r="J52" s="4" t="s">
        <v>40</v>
      </c>
      <c r="K52" s="4">
        <v>13476</v>
      </c>
      <c r="L52" s="4">
        <v>0</v>
      </c>
      <c r="M52" s="4">
        <v>0</v>
      </c>
      <c r="N52" s="4">
        <v>192000</v>
      </c>
      <c r="O52" s="4">
        <v>0</v>
      </c>
      <c r="P52" s="4">
        <v>4684800</v>
      </c>
      <c r="Q52" s="4">
        <v>58</v>
      </c>
      <c r="R52" s="4" t="b">
        <f t="shared" si="3"/>
        <v>0</v>
      </c>
      <c r="S52" s="4">
        <v>0</v>
      </c>
    </row>
    <row r="53" spans="1:19" ht="14.25" customHeight="1">
      <c r="A53" s="4" t="s">
        <v>34</v>
      </c>
      <c r="B53" s="5"/>
      <c r="C53" s="4">
        <v>0</v>
      </c>
      <c r="E53" s="4" t="b">
        <f t="shared" si="2"/>
        <v>0</v>
      </c>
      <c r="F53" s="4">
        <v>0</v>
      </c>
      <c r="G53" s="4">
        <v>1202</v>
      </c>
      <c r="H53" s="6">
        <v>43867</v>
      </c>
      <c r="I53" s="4" t="s">
        <v>70</v>
      </c>
      <c r="J53" s="4" t="s">
        <v>40</v>
      </c>
      <c r="K53" s="4">
        <v>13554</v>
      </c>
      <c r="L53" s="4">
        <v>0</v>
      </c>
      <c r="M53" s="4">
        <v>0</v>
      </c>
      <c r="N53" s="4">
        <v>216000</v>
      </c>
      <c r="O53" s="4">
        <v>0</v>
      </c>
      <c r="P53" s="4">
        <v>4900800</v>
      </c>
      <c r="Q53" s="4">
        <v>59</v>
      </c>
      <c r="R53" s="4" t="b">
        <f t="shared" si="3"/>
        <v>0</v>
      </c>
      <c r="S53" s="4">
        <v>0</v>
      </c>
    </row>
    <row r="54" spans="1:19" ht="14.25" customHeight="1">
      <c r="A54" s="4" t="s">
        <v>34</v>
      </c>
      <c r="B54" s="5"/>
      <c r="C54" s="4">
        <v>0</v>
      </c>
      <c r="E54" s="4" t="b">
        <f t="shared" si="2"/>
        <v>0</v>
      </c>
      <c r="F54" s="4">
        <v>0</v>
      </c>
      <c r="G54" s="4">
        <v>1202</v>
      </c>
      <c r="H54" s="6">
        <v>43900</v>
      </c>
      <c r="I54" s="4" t="s">
        <v>71</v>
      </c>
      <c r="J54" s="4" t="s">
        <v>40</v>
      </c>
      <c r="K54" s="4">
        <v>13641</v>
      </c>
      <c r="L54" s="4">
        <v>0</v>
      </c>
      <c r="M54" s="4">
        <v>0</v>
      </c>
      <c r="N54" s="4">
        <v>208000</v>
      </c>
      <c r="O54" s="4">
        <v>0</v>
      </c>
      <c r="P54" s="4">
        <v>5108800</v>
      </c>
      <c r="Q54" s="4">
        <v>60</v>
      </c>
      <c r="R54" s="4" t="b">
        <f t="shared" si="3"/>
        <v>0</v>
      </c>
      <c r="S54" s="4">
        <v>0</v>
      </c>
    </row>
    <row r="55" spans="1:19" ht="14.25" customHeight="1">
      <c r="A55" s="4" t="s">
        <v>34</v>
      </c>
      <c r="B55" s="5"/>
      <c r="C55" s="4">
        <v>0</v>
      </c>
      <c r="E55" s="4" t="b">
        <f t="shared" si="2"/>
        <v>0</v>
      </c>
      <c r="F55" s="4">
        <v>0</v>
      </c>
      <c r="G55" s="4">
        <v>1202</v>
      </c>
      <c r="H55" s="6">
        <v>43927</v>
      </c>
      <c r="I55" s="4" t="s">
        <v>72</v>
      </c>
      <c r="J55" s="4" t="s">
        <v>40</v>
      </c>
      <c r="K55" s="4">
        <v>13687</v>
      </c>
      <c r="L55" s="4">
        <v>0</v>
      </c>
      <c r="M55" s="4">
        <v>0</v>
      </c>
      <c r="N55" s="4">
        <v>184000</v>
      </c>
      <c r="O55" s="4">
        <v>0</v>
      </c>
      <c r="P55" s="4">
        <v>5292800</v>
      </c>
      <c r="Q55" s="4">
        <v>61</v>
      </c>
      <c r="R55" s="4" t="b">
        <f t="shared" si="3"/>
        <v>0</v>
      </c>
      <c r="S55" s="4">
        <v>0</v>
      </c>
    </row>
    <row r="56" spans="1:19" ht="14.25" customHeight="1">
      <c r="A56" s="4" t="s">
        <v>34</v>
      </c>
      <c r="B56" s="5"/>
      <c r="C56" s="4">
        <v>0</v>
      </c>
      <c r="E56" s="4" t="b">
        <f t="shared" si="2"/>
        <v>0</v>
      </c>
      <c r="F56" s="4">
        <v>0</v>
      </c>
      <c r="G56" s="4">
        <v>1202</v>
      </c>
      <c r="H56" s="6">
        <v>43957</v>
      </c>
      <c r="I56" s="4" t="s">
        <v>73</v>
      </c>
      <c r="J56" s="4" t="s">
        <v>40</v>
      </c>
      <c r="K56" s="4">
        <v>13744</v>
      </c>
      <c r="L56" s="4">
        <v>0</v>
      </c>
      <c r="M56" s="4">
        <v>0</v>
      </c>
      <c r="N56" s="4">
        <v>208000</v>
      </c>
      <c r="O56" s="4">
        <v>0</v>
      </c>
      <c r="P56" s="4">
        <v>5500800</v>
      </c>
      <c r="Q56" s="4">
        <v>62</v>
      </c>
      <c r="R56" s="4" t="b">
        <f t="shared" si="3"/>
        <v>0</v>
      </c>
      <c r="S56" s="4">
        <v>0</v>
      </c>
    </row>
    <row r="57" spans="1:19" ht="14.25" customHeight="1">
      <c r="A57" s="4" t="s">
        <v>34</v>
      </c>
      <c r="B57" s="5"/>
      <c r="C57" s="4">
        <v>0</v>
      </c>
      <c r="E57" s="4" t="b">
        <f t="shared" si="2"/>
        <v>0</v>
      </c>
      <c r="F57" s="4">
        <v>0</v>
      </c>
      <c r="G57" s="4">
        <v>1202</v>
      </c>
      <c r="H57" s="6">
        <v>43990</v>
      </c>
      <c r="I57" s="4" t="s">
        <v>74</v>
      </c>
      <c r="J57" s="4" t="s">
        <v>40</v>
      </c>
      <c r="K57" s="4">
        <v>13821</v>
      </c>
      <c r="L57" s="4">
        <v>0</v>
      </c>
      <c r="M57" s="4">
        <v>0</v>
      </c>
      <c r="N57" s="4">
        <v>192000</v>
      </c>
      <c r="O57" s="4">
        <v>0</v>
      </c>
      <c r="P57" s="4">
        <v>5692800</v>
      </c>
      <c r="Q57" s="4">
        <v>63</v>
      </c>
      <c r="R57" s="4" t="b">
        <f t="shared" si="3"/>
        <v>0</v>
      </c>
      <c r="S57" s="4">
        <v>0</v>
      </c>
    </row>
    <row r="58" spans="1:19" ht="14.25" customHeight="1">
      <c r="A58" s="4" t="s">
        <v>34</v>
      </c>
      <c r="B58" s="5"/>
      <c r="C58" s="4">
        <v>0</v>
      </c>
      <c r="E58" s="4" t="b">
        <f t="shared" si="2"/>
        <v>0</v>
      </c>
      <c r="F58" s="4">
        <v>0</v>
      </c>
      <c r="G58" s="4">
        <v>1202</v>
      </c>
      <c r="H58" s="6">
        <v>44019</v>
      </c>
      <c r="I58" s="4" t="s">
        <v>75</v>
      </c>
      <c r="J58" s="4" t="s">
        <v>40</v>
      </c>
      <c r="K58" s="4">
        <v>13892</v>
      </c>
      <c r="L58" s="4">
        <v>0</v>
      </c>
      <c r="M58" s="4">
        <v>0</v>
      </c>
      <c r="N58" s="4">
        <v>200000</v>
      </c>
      <c r="O58" s="4">
        <v>0</v>
      </c>
      <c r="P58" s="4">
        <v>5892800</v>
      </c>
      <c r="Q58" s="4">
        <v>64</v>
      </c>
      <c r="R58" s="4" t="b">
        <f t="shared" si="3"/>
        <v>0</v>
      </c>
      <c r="S58" s="4">
        <v>0</v>
      </c>
    </row>
    <row r="59" spans="1:19" ht="14.25" customHeight="1">
      <c r="A59" s="4" t="s">
        <v>34</v>
      </c>
      <c r="B59" s="5"/>
      <c r="C59" s="4">
        <v>0</v>
      </c>
      <c r="E59" s="4" t="b">
        <f t="shared" si="2"/>
        <v>0</v>
      </c>
      <c r="F59" s="4">
        <v>0</v>
      </c>
      <c r="G59" s="4">
        <v>1202</v>
      </c>
      <c r="H59" s="6">
        <v>44049</v>
      </c>
      <c r="I59" s="4" t="s">
        <v>75</v>
      </c>
      <c r="J59" s="4" t="s">
        <v>40</v>
      </c>
      <c r="K59" s="4">
        <v>13960</v>
      </c>
      <c r="L59" s="4">
        <v>0</v>
      </c>
      <c r="M59" s="4">
        <v>0</v>
      </c>
      <c r="N59" s="4">
        <v>200000</v>
      </c>
      <c r="O59" s="4">
        <v>0</v>
      </c>
      <c r="P59" s="4">
        <v>6092800</v>
      </c>
      <c r="Q59" s="4">
        <v>65</v>
      </c>
      <c r="R59" s="4" t="b">
        <f t="shared" si="3"/>
        <v>0</v>
      </c>
      <c r="S59" s="4">
        <v>0</v>
      </c>
    </row>
    <row r="60" spans="1:19" ht="14.25" customHeight="1">
      <c r="A60" s="4" t="s">
        <v>34</v>
      </c>
      <c r="B60" s="5"/>
      <c r="C60" s="4">
        <v>0</v>
      </c>
      <c r="E60" s="4" t="b">
        <f t="shared" si="2"/>
        <v>0</v>
      </c>
      <c r="F60" s="4">
        <v>0</v>
      </c>
      <c r="G60" s="4">
        <v>1202</v>
      </c>
      <c r="H60" s="6">
        <v>44077</v>
      </c>
      <c r="I60" s="4" t="s">
        <v>76</v>
      </c>
      <c r="J60" s="4" t="s">
        <v>40</v>
      </c>
      <c r="K60" s="4">
        <v>14029</v>
      </c>
      <c r="L60" s="4">
        <v>0</v>
      </c>
      <c r="M60" s="4">
        <v>0</v>
      </c>
      <c r="N60" s="4">
        <v>200000</v>
      </c>
      <c r="O60" s="4">
        <v>0</v>
      </c>
      <c r="P60" s="4">
        <v>6292800</v>
      </c>
      <c r="Q60" s="4">
        <v>66</v>
      </c>
      <c r="R60" s="4" t="b">
        <f t="shared" si="3"/>
        <v>0</v>
      </c>
      <c r="S60" s="4">
        <v>0</v>
      </c>
    </row>
    <row r="61" spans="1:19" ht="14.25" customHeight="1">
      <c r="A61" s="4" t="s">
        <v>34</v>
      </c>
      <c r="B61" s="5"/>
      <c r="C61" s="4">
        <v>0</v>
      </c>
      <c r="E61" s="4" t="b">
        <f t="shared" si="2"/>
        <v>0</v>
      </c>
      <c r="F61" s="4">
        <v>0</v>
      </c>
      <c r="G61" s="4">
        <v>1202</v>
      </c>
      <c r="H61" s="6">
        <v>44110</v>
      </c>
      <c r="I61" s="4" t="s">
        <v>77</v>
      </c>
      <c r="J61" s="4" t="s">
        <v>40</v>
      </c>
      <c r="K61" s="4">
        <v>14113</v>
      </c>
      <c r="L61" s="4">
        <v>0</v>
      </c>
      <c r="M61" s="4">
        <v>0</v>
      </c>
      <c r="N61" s="4">
        <v>200000</v>
      </c>
      <c r="O61" s="4">
        <v>0</v>
      </c>
      <c r="P61" s="4">
        <v>6492800</v>
      </c>
      <c r="Q61" s="4">
        <v>67</v>
      </c>
      <c r="R61" s="4" t="b">
        <f t="shared" si="3"/>
        <v>0</v>
      </c>
      <c r="S61" s="4">
        <v>0</v>
      </c>
    </row>
    <row r="62" spans="1:19" ht="14.25" customHeight="1">
      <c r="A62" s="4" t="s">
        <v>34</v>
      </c>
      <c r="B62" s="5"/>
      <c r="C62" s="4">
        <v>0</v>
      </c>
      <c r="E62" s="4" t="b">
        <f t="shared" si="2"/>
        <v>0</v>
      </c>
      <c r="F62" s="4">
        <v>0</v>
      </c>
      <c r="G62" s="4">
        <v>1202</v>
      </c>
      <c r="H62" s="6">
        <v>44140</v>
      </c>
      <c r="I62" s="4" t="s">
        <v>78</v>
      </c>
      <c r="J62" s="4" t="s">
        <v>40</v>
      </c>
      <c r="K62" s="4">
        <v>14175</v>
      </c>
      <c r="L62" s="4">
        <v>0</v>
      </c>
      <c r="M62" s="4">
        <v>0</v>
      </c>
      <c r="N62" s="4">
        <v>200000</v>
      </c>
      <c r="O62" s="4">
        <v>0</v>
      </c>
      <c r="P62" s="4">
        <v>6692800</v>
      </c>
      <c r="Q62" s="4">
        <v>68</v>
      </c>
      <c r="R62" s="4" t="b">
        <f t="shared" si="3"/>
        <v>0</v>
      </c>
      <c r="S62" s="4">
        <v>0</v>
      </c>
    </row>
    <row r="63" spans="1:19" ht="14.25" customHeight="1">
      <c r="A63" s="4" t="s">
        <v>34</v>
      </c>
      <c r="B63" s="5"/>
      <c r="C63" s="4">
        <v>0</v>
      </c>
      <c r="E63" s="4" t="b">
        <f t="shared" si="2"/>
        <v>0</v>
      </c>
      <c r="F63" s="4">
        <v>0</v>
      </c>
      <c r="G63" s="4">
        <v>1202</v>
      </c>
      <c r="H63" s="6">
        <v>44167</v>
      </c>
      <c r="I63" s="4" t="s">
        <v>79</v>
      </c>
      <c r="J63" s="4" t="s">
        <v>40</v>
      </c>
      <c r="K63" s="4">
        <v>14244</v>
      </c>
      <c r="L63" s="4">
        <v>0</v>
      </c>
      <c r="M63" s="4">
        <v>0</v>
      </c>
      <c r="N63" s="4">
        <v>200000</v>
      </c>
      <c r="O63" s="4">
        <v>0</v>
      </c>
      <c r="P63" s="4">
        <v>6892800</v>
      </c>
      <c r="Q63" s="4">
        <v>69</v>
      </c>
      <c r="R63" s="4" t="b">
        <f t="shared" si="3"/>
        <v>0</v>
      </c>
      <c r="S63" s="4">
        <v>0</v>
      </c>
    </row>
    <row r="64" spans="1:19" ht="14.25" customHeight="1">
      <c r="A64" s="4" t="s">
        <v>34</v>
      </c>
      <c r="B64" s="5" t="s">
        <v>80</v>
      </c>
      <c r="C64" s="4">
        <v>0</v>
      </c>
      <c r="D64" s="4" t="s">
        <v>80</v>
      </c>
      <c r="E64" s="4" t="b">
        <f t="shared" si="2"/>
        <v>0</v>
      </c>
      <c r="F64" s="4">
        <v>0</v>
      </c>
      <c r="G64" s="4">
        <v>1202</v>
      </c>
      <c r="H64" s="3" t="s">
        <v>21</v>
      </c>
      <c r="K64" s="4">
        <v>0</v>
      </c>
      <c r="L64" s="4">
        <v>0</v>
      </c>
      <c r="M64" s="4">
        <v>0</v>
      </c>
      <c r="N64" s="4">
        <v>2400000</v>
      </c>
      <c r="O64" s="4">
        <v>0</v>
      </c>
      <c r="P64" s="4">
        <v>6892800</v>
      </c>
      <c r="Q64" s="4">
        <v>70</v>
      </c>
      <c r="R64" s="4" t="b">
        <f t="shared" si="3"/>
        <v>0</v>
      </c>
      <c r="S64" s="4">
        <v>0</v>
      </c>
    </row>
    <row r="65" spans="1:19" ht="14.25" customHeight="1">
      <c r="A65" s="4" t="s">
        <v>34</v>
      </c>
      <c r="B65" s="5" t="s">
        <v>81</v>
      </c>
      <c r="C65" s="4">
        <v>0</v>
      </c>
      <c r="D65" s="4" t="s">
        <v>81</v>
      </c>
      <c r="E65" s="4" t="b">
        <f t="shared" si="2"/>
        <v>0</v>
      </c>
      <c r="F65" s="4">
        <v>4492800</v>
      </c>
      <c r="G65" s="4">
        <v>1301</v>
      </c>
      <c r="H65" s="3" t="s">
        <v>21</v>
      </c>
      <c r="K65" s="4">
        <v>0</v>
      </c>
      <c r="L65" s="4">
        <v>2400000</v>
      </c>
      <c r="M65" s="4">
        <v>0</v>
      </c>
      <c r="N65" s="4">
        <v>0</v>
      </c>
      <c r="O65" s="4">
        <v>0</v>
      </c>
      <c r="P65" s="4">
        <v>4492800</v>
      </c>
      <c r="Q65" s="4">
        <v>71</v>
      </c>
      <c r="R65" s="4" t="b">
        <f t="shared" si="3"/>
        <v>0</v>
      </c>
      <c r="S65" s="4">
        <v>0</v>
      </c>
    </row>
    <row r="66" spans="1:19" ht="14.25" customHeight="1">
      <c r="A66" s="4" t="s">
        <v>34</v>
      </c>
      <c r="B66" s="5"/>
      <c r="C66" s="4">
        <v>0</v>
      </c>
      <c r="E66" s="4" t="b">
        <f t="shared" si="2"/>
        <v>0</v>
      </c>
      <c r="F66" s="4">
        <v>0</v>
      </c>
      <c r="G66" s="4">
        <v>1301</v>
      </c>
      <c r="H66" s="6">
        <v>43844</v>
      </c>
      <c r="I66" s="4" t="s">
        <v>82</v>
      </c>
      <c r="J66" s="4" t="s">
        <v>40</v>
      </c>
      <c r="K66" s="4">
        <v>13511</v>
      </c>
      <c r="L66" s="4">
        <v>0</v>
      </c>
      <c r="M66" s="4">
        <v>0</v>
      </c>
      <c r="N66" s="4">
        <v>200000</v>
      </c>
      <c r="O66" s="4">
        <v>0</v>
      </c>
      <c r="P66" s="4">
        <v>4692800</v>
      </c>
      <c r="Q66" s="4">
        <v>72</v>
      </c>
      <c r="R66" s="4" t="b">
        <f t="shared" si="3"/>
        <v>0</v>
      </c>
      <c r="S66" s="4">
        <v>0</v>
      </c>
    </row>
    <row r="67" spans="1:19" ht="14.25" customHeight="1">
      <c r="A67" s="4" t="s">
        <v>34</v>
      </c>
      <c r="B67" s="5"/>
      <c r="C67" s="4">
        <v>0</v>
      </c>
      <c r="E67" s="4" t="b">
        <f t="shared" si="2"/>
        <v>0</v>
      </c>
      <c r="F67" s="4">
        <v>0</v>
      </c>
      <c r="G67" s="4">
        <v>1301</v>
      </c>
      <c r="H67" s="6">
        <v>43874</v>
      </c>
      <c r="I67" s="4" t="s">
        <v>82</v>
      </c>
      <c r="J67" s="4" t="s">
        <v>40</v>
      </c>
      <c r="K67" s="4">
        <v>13585</v>
      </c>
      <c r="L67" s="4">
        <v>0</v>
      </c>
      <c r="M67" s="4">
        <v>0</v>
      </c>
      <c r="N67" s="4">
        <v>200000</v>
      </c>
      <c r="O67" s="4">
        <v>0</v>
      </c>
      <c r="P67" s="4">
        <v>4892800</v>
      </c>
      <c r="Q67" s="4">
        <v>73</v>
      </c>
      <c r="R67" s="4" t="b">
        <f t="shared" si="3"/>
        <v>0</v>
      </c>
      <c r="S67" s="4">
        <v>0</v>
      </c>
    </row>
    <row r="68" spans="1:19" ht="14.25" customHeight="1">
      <c r="A68" s="4" t="s">
        <v>34</v>
      </c>
      <c r="B68" s="5"/>
      <c r="C68" s="4">
        <v>0</v>
      </c>
      <c r="E68" s="4" t="b">
        <f t="shared" si="2"/>
        <v>0</v>
      </c>
      <c r="F68" s="4">
        <v>0</v>
      </c>
      <c r="G68" s="4">
        <v>1301</v>
      </c>
      <c r="H68" s="6">
        <v>43900</v>
      </c>
      <c r="I68" s="4" t="s">
        <v>83</v>
      </c>
      <c r="J68" s="4" t="s">
        <v>40</v>
      </c>
      <c r="K68" s="4">
        <v>13645</v>
      </c>
      <c r="L68" s="4">
        <v>0</v>
      </c>
      <c r="M68" s="4">
        <v>0</v>
      </c>
      <c r="N68" s="4">
        <v>200000</v>
      </c>
      <c r="O68" s="4">
        <v>0</v>
      </c>
      <c r="P68" s="4">
        <v>5092800</v>
      </c>
      <c r="Q68" s="4">
        <v>74</v>
      </c>
      <c r="R68" s="4" t="b">
        <f t="shared" si="3"/>
        <v>0</v>
      </c>
      <c r="S68" s="4">
        <v>0</v>
      </c>
    </row>
    <row r="69" spans="1:19" ht="14.25" customHeight="1">
      <c r="A69" s="4" t="s">
        <v>34</v>
      </c>
      <c r="B69" s="5"/>
      <c r="C69" s="4">
        <v>0</v>
      </c>
      <c r="E69" s="4" t="b">
        <f t="shared" si="2"/>
        <v>0</v>
      </c>
      <c r="F69" s="4">
        <v>0</v>
      </c>
      <c r="G69" s="4">
        <v>1301</v>
      </c>
      <c r="H69" s="6">
        <v>43924</v>
      </c>
      <c r="I69" s="4" t="s">
        <v>84</v>
      </c>
      <c r="J69" s="4" t="s">
        <v>40</v>
      </c>
      <c r="K69" s="4">
        <v>13684</v>
      </c>
      <c r="L69" s="4">
        <v>0</v>
      </c>
      <c r="M69" s="4">
        <v>0</v>
      </c>
      <c r="N69" s="4">
        <v>200000</v>
      </c>
      <c r="O69" s="4">
        <v>0</v>
      </c>
      <c r="P69" s="4">
        <v>5292800</v>
      </c>
      <c r="Q69" s="4">
        <v>75</v>
      </c>
      <c r="R69" s="4" t="b">
        <f t="shared" si="3"/>
        <v>0</v>
      </c>
      <c r="S69" s="4">
        <v>0</v>
      </c>
    </row>
    <row r="70" spans="1:19" ht="14.25" customHeight="1">
      <c r="A70" s="4" t="s">
        <v>34</v>
      </c>
      <c r="B70" s="5"/>
      <c r="C70" s="4">
        <v>0</v>
      </c>
      <c r="E70" s="4" t="b">
        <f t="shared" si="2"/>
        <v>0</v>
      </c>
      <c r="F70" s="4">
        <v>0</v>
      </c>
      <c r="G70" s="4">
        <v>1301</v>
      </c>
      <c r="H70" s="6">
        <v>43959</v>
      </c>
      <c r="I70" s="4" t="s">
        <v>85</v>
      </c>
      <c r="J70" s="4" t="s">
        <v>40</v>
      </c>
      <c r="K70" s="4">
        <v>13753</v>
      </c>
      <c r="L70" s="4">
        <v>0</v>
      </c>
      <c r="M70" s="4">
        <v>0</v>
      </c>
      <c r="N70" s="4">
        <v>200000</v>
      </c>
      <c r="O70" s="4">
        <v>0</v>
      </c>
      <c r="P70" s="4">
        <v>5492800</v>
      </c>
      <c r="Q70" s="4">
        <v>76</v>
      </c>
      <c r="R70" s="4" t="b">
        <f t="shared" si="3"/>
        <v>0</v>
      </c>
      <c r="S70" s="4">
        <v>0</v>
      </c>
    </row>
    <row r="71" spans="1:19" ht="14.25" customHeight="1">
      <c r="A71" s="4" t="s">
        <v>34</v>
      </c>
      <c r="B71" s="5"/>
      <c r="C71" s="4">
        <v>0</v>
      </c>
      <c r="E71" s="4" t="b">
        <f t="shared" si="2"/>
        <v>0</v>
      </c>
      <c r="F71" s="4">
        <v>0</v>
      </c>
      <c r="G71" s="4">
        <v>1301</v>
      </c>
      <c r="H71" s="6">
        <v>43994</v>
      </c>
      <c r="I71" s="4" t="s">
        <v>86</v>
      </c>
      <c r="J71" s="4" t="s">
        <v>40</v>
      </c>
      <c r="K71" s="4">
        <v>13841</v>
      </c>
      <c r="L71" s="4">
        <v>0</v>
      </c>
      <c r="M71" s="4">
        <v>0</v>
      </c>
      <c r="N71" s="4">
        <v>200000</v>
      </c>
      <c r="O71" s="4">
        <v>0</v>
      </c>
      <c r="P71" s="4">
        <v>5692800</v>
      </c>
      <c r="Q71" s="4">
        <v>77</v>
      </c>
      <c r="R71" s="4" t="b">
        <f t="shared" si="3"/>
        <v>0</v>
      </c>
      <c r="S71" s="4">
        <v>0</v>
      </c>
    </row>
    <row r="72" spans="1:19" ht="14.25" customHeight="1">
      <c r="A72" s="4" t="s">
        <v>34</v>
      </c>
      <c r="B72" s="5"/>
      <c r="C72" s="4">
        <v>0</v>
      </c>
      <c r="E72" s="4" t="b">
        <f t="shared" si="2"/>
        <v>0</v>
      </c>
      <c r="F72" s="4">
        <v>0</v>
      </c>
      <c r="G72" s="4">
        <v>1301</v>
      </c>
      <c r="H72" s="6">
        <v>44022</v>
      </c>
      <c r="I72" s="4" t="s">
        <v>82</v>
      </c>
      <c r="J72" s="4" t="s">
        <v>40</v>
      </c>
      <c r="K72" s="4">
        <v>13905</v>
      </c>
      <c r="L72" s="4">
        <v>0</v>
      </c>
      <c r="M72" s="4">
        <v>0</v>
      </c>
      <c r="N72" s="4">
        <v>200000</v>
      </c>
      <c r="O72" s="4">
        <v>0</v>
      </c>
      <c r="P72" s="4">
        <v>5892800</v>
      </c>
      <c r="Q72" s="4">
        <v>78</v>
      </c>
      <c r="R72" s="4" t="b">
        <f t="shared" si="3"/>
        <v>0</v>
      </c>
      <c r="S72" s="4">
        <v>0</v>
      </c>
    </row>
    <row r="73" spans="1:19" ht="14.25" customHeight="1">
      <c r="A73" s="4" t="s">
        <v>34</v>
      </c>
      <c r="B73" s="5"/>
      <c r="C73" s="4">
        <v>0</v>
      </c>
      <c r="E73" s="4" t="b">
        <f t="shared" si="2"/>
        <v>0</v>
      </c>
      <c r="F73" s="4">
        <v>0</v>
      </c>
      <c r="G73" s="4">
        <v>1301</v>
      </c>
      <c r="H73" s="6">
        <v>44057</v>
      </c>
      <c r="I73" s="4" t="s">
        <v>82</v>
      </c>
      <c r="J73" s="4" t="s">
        <v>40</v>
      </c>
      <c r="K73" s="4">
        <v>13980</v>
      </c>
      <c r="L73" s="4">
        <v>0</v>
      </c>
      <c r="M73" s="4">
        <v>0</v>
      </c>
      <c r="N73" s="4">
        <v>200000</v>
      </c>
      <c r="O73" s="4">
        <v>0</v>
      </c>
      <c r="P73" s="4">
        <v>6092800</v>
      </c>
      <c r="Q73" s="4">
        <v>79</v>
      </c>
      <c r="R73" s="4" t="b">
        <f t="shared" si="3"/>
        <v>0</v>
      </c>
      <c r="S73" s="4">
        <v>0</v>
      </c>
    </row>
    <row r="74" spans="1:19" ht="14.25" customHeight="1">
      <c r="A74" s="4" t="s">
        <v>34</v>
      </c>
      <c r="B74" s="5"/>
      <c r="C74" s="4">
        <v>0</v>
      </c>
      <c r="E74" s="4" t="b">
        <f t="shared" si="2"/>
        <v>0</v>
      </c>
      <c r="F74" s="4">
        <v>0</v>
      </c>
      <c r="G74" s="4">
        <v>1301</v>
      </c>
      <c r="H74" s="6">
        <v>44084</v>
      </c>
      <c r="I74" s="4" t="s">
        <v>87</v>
      </c>
      <c r="J74" s="4" t="s">
        <v>40</v>
      </c>
      <c r="K74" s="4">
        <v>14054</v>
      </c>
      <c r="L74" s="4">
        <v>0</v>
      </c>
      <c r="M74" s="4">
        <v>0</v>
      </c>
      <c r="N74" s="4">
        <v>200000</v>
      </c>
      <c r="O74" s="4">
        <v>0</v>
      </c>
      <c r="P74" s="4">
        <v>6292800</v>
      </c>
      <c r="Q74" s="4">
        <v>80</v>
      </c>
      <c r="R74" s="4" t="b">
        <f t="shared" si="3"/>
        <v>0</v>
      </c>
      <c r="S74" s="4">
        <v>0</v>
      </c>
    </row>
    <row r="75" spans="1:19" ht="14.25" customHeight="1">
      <c r="A75" s="4" t="s">
        <v>34</v>
      </c>
      <c r="B75" s="5"/>
      <c r="C75" s="4">
        <v>0</v>
      </c>
      <c r="E75" s="4" t="b">
        <f t="shared" si="2"/>
        <v>0</v>
      </c>
      <c r="F75" s="4">
        <v>0</v>
      </c>
      <c r="G75" s="4">
        <v>1301</v>
      </c>
      <c r="H75" s="6">
        <v>44112</v>
      </c>
      <c r="I75" s="4" t="s">
        <v>88</v>
      </c>
      <c r="J75" s="4" t="s">
        <v>40</v>
      </c>
      <c r="K75" s="4">
        <v>14118</v>
      </c>
      <c r="L75" s="4">
        <v>0</v>
      </c>
      <c r="M75" s="4">
        <v>0</v>
      </c>
      <c r="N75" s="4">
        <v>200000</v>
      </c>
      <c r="O75" s="4">
        <v>0</v>
      </c>
      <c r="P75" s="4">
        <v>6492800</v>
      </c>
      <c r="Q75" s="4">
        <v>81</v>
      </c>
      <c r="R75" s="4" t="b">
        <f t="shared" si="3"/>
        <v>0</v>
      </c>
      <c r="S75" s="4">
        <v>0</v>
      </c>
    </row>
    <row r="76" spans="1:19" ht="14.25" customHeight="1">
      <c r="A76" s="4" t="s">
        <v>34</v>
      </c>
      <c r="B76" s="5"/>
      <c r="C76" s="4">
        <v>0</v>
      </c>
      <c r="E76" s="4" t="b">
        <f t="shared" si="2"/>
        <v>0</v>
      </c>
      <c r="F76" s="4">
        <v>0</v>
      </c>
      <c r="G76" s="4">
        <v>1301</v>
      </c>
      <c r="H76" s="6">
        <v>44145</v>
      </c>
      <c r="I76" s="4" t="s">
        <v>89</v>
      </c>
      <c r="J76" s="4" t="s">
        <v>40</v>
      </c>
      <c r="K76" s="4">
        <v>14192</v>
      </c>
      <c r="L76" s="4">
        <v>0</v>
      </c>
      <c r="M76" s="4">
        <v>0</v>
      </c>
      <c r="N76" s="4">
        <v>200000</v>
      </c>
      <c r="O76" s="4">
        <v>0</v>
      </c>
      <c r="P76" s="4">
        <v>6692800</v>
      </c>
      <c r="Q76" s="4">
        <v>82</v>
      </c>
      <c r="R76" s="4" t="b">
        <f t="shared" si="3"/>
        <v>0</v>
      </c>
      <c r="S76" s="4">
        <v>0</v>
      </c>
    </row>
    <row r="77" spans="1:19" ht="14.25" customHeight="1">
      <c r="A77" s="4" t="s">
        <v>34</v>
      </c>
      <c r="B77" s="5"/>
      <c r="C77" s="4">
        <v>0</v>
      </c>
      <c r="E77" s="4" t="b">
        <f t="shared" si="2"/>
        <v>0</v>
      </c>
      <c r="F77" s="4">
        <v>0</v>
      </c>
      <c r="G77" s="4">
        <v>1301</v>
      </c>
      <c r="H77" s="6">
        <v>44179</v>
      </c>
      <c r="I77" s="4" t="s">
        <v>90</v>
      </c>
      <c r="J77" s="4" t="s">
        <v>40</v>
      </c>
      <c r="K77" s="4">
        <v>14277</v>
      </c>
      <c r="L77" s="4">
        <v>0</v>
      </c>
      <c r="M77" s="4">
        <v>0</v>
      </c>
      <c r="N77" s="4">
        <v>200000</v>
      </c>
      <c r="O77" s="4">
        <v>0</v>
      </c>
      <c r="P77" s="4">
        <v>6892800</v>
      </c>
      <c r="Q77" s="4">
        <v>83</v>
      </c>
      <c r="R77" s="4" t="b">
        <f t="shared" si="3"/>
        <v>0</v>
      </c>
      <c r="S77" s="4">
        <v>0</v>
      </c>
    </row>
    <row r="78" spans="1:19" ht="14.25" customHeight="1">
      <c r="A78" s="4" t="s">
        <v>34</v>
      </c>
      <c r="B78" s="5" t="s">
        <v>91</v>
      </c>
      <c r="C78" s="4">
        <v>0</v>
      </c>
      <c r="D78" s="4" t="s">
        <v>91</v>
      </c>
      <c r="E78" s="4" t="b">
        <f t="shared" si="2"/>
        <v>0</v>
      </c>
      <c r="F78" s="4">
        <v>0</v>
      </c>
      <c r="G78" s="4">
        <v>1301</v>
      </c>
      <c r="H78" s="3" t="s">
        <v>21</v>
      </c>
      <c r="K78" s="4">
        <v>0</v>
      </c>
      <c r="L78" s="4">
        <v>0</v>
      </c>
      <c r="M78" s="4">
        <v>0</v>
      </c>
      <c r="N78" s="4">
        <v>2400000</v>
      </c>
      <c r="O78" s="4">
        <v>0</v>
      </c>
      <c r="P78" s="4">
        <v>6892800</v>
      </c>
      <c r="Q78" s="4">
        <v>84</v>
      </c>
      <c r="R78" s="4" t="b">
        <f t="shared" si="3"/>
        <v>0</v>
      </c>
      <c r="S78" s="4">
        <v>0</v>
      </c>
    </row>
    <row r="79" spans="1:19" ht="14.25" customHeight="1">
      <c r="A79" s="4" t="s">
        <v>34</v>
      </c>
      <c r="B79" s="5" t="s">
        <v>92</v>
      </c>
      <c r="C79" s="4">
        <v>0</v>
      </c>
      <c r="D79" s="4" t="s">
        <v>92</v>
      </c>
      <c r="E79" s="4" t="b">
        <f t="shared" si="2"/>
        <v>0</v>
      </c>
      <c r="F79" s="4">
        <v>4957300</v>
      </c>
      <c r="G79" s="4">
        <v>1302</v>
      </c>
      <c r="H79" s="3" t="s">
        <v>21</v>
      </c>
      <c r="K79" s="4">
        <v>0</v>
      </c>
      <c r="L79" s="4">
        <v>2664000</v>
      </c>
      <c r="M79" s="4">
        <v>0</v>
      </c>
      <c r="N79" s="4">
        <v>0</v>
      </c>
      <c r="O79" s="4">
        <v>0</v>
      </c>
      <c r="P79" s="4">
        <v>4957300</v>
      </c>
      <c r="Q79" s="4">
        <v>85</v>
      </c>
      <c r="R79" s="4" t="b">
        <f t="shared" si="3"/>
        <v>0</v>
      </c>
      <c r="S79" s="4">
        <v>0</v>
      </c>
    </row>
    <row r="80" spans="1:19" ht="14.25" customHeight="1">
      <c r="A80" s="4" t="s">
        <v>34</v>
      </c>
      <c r="B80" s="5"/>
      <c r="C80" s="4">
        <v>0</v>
      </c>
      <c r="E80" s="4" t="b">
        <f t="shared" si="2"/>
        <v>0</v>
      </c>
      <c r="F80" s="4">
        <v>0</v>
      </c>
      <c r="G80" s="4">
        <v>1302</v>
      </c>
      <c r="H80" s="6">
        <v>43843</v>
      </c>
      <c r="I80" s="4" t="s">
        <v>93</v>
      </c>
      <c r="J80" s="4" t="s">
        <v>40</v>
      </c>
      <c r="K80" s="4">
        <v>13506</v>
      </c>
      <c r="L80" s="4">
        <v>0</v>
      </c>
      <c r="M80" s="4">
        <v>0</v>
      </c>
      <c r="N80" s="4">
        <v>222000</v>
      </c>
      <c r="O80" s="4">
        <v>0</v>
      </c>
      <c r="P80" s="4">
        <v>5179300</v>
      </c>
      <c r="Q80" s="4">
        <v>86</v>
      </c>
      <c r="R80" s="4" t="b">
        <f t="shared" si="3"/>
        <v>0</v>
      </c>
      <c r="S80" s="4">
        <v>0</v>
      </c>
    </row>
    <row r="81" spans="1:19" ht="14.25" customHeight="1">
      <c r="A81" s="4" t="s">
        <v>34</v>
      </c>
      <c r="B81" s="5"/>
      <c r="C81" s="4">
        <v>0</v>
      </c>
      <c r="E81" s="4" t="b">
        <f t="shared" si="2"/>
        <v>0</v>
      </c>
      <c r="F81" s="4">
        <v>0</v>
      </c>
      <c r="G81" s="4">
        <v>1302</v>
      </c>
      <c r="H81" s="6">
        <v>43874</v>
      </c>
      <c r="I81" s="4" t="s">
        <v>93</v>
      </c>
      <c r="J81" s="4" t="s">
        <v>40</v>
      </c>
      <c r="K81" s="4">
        <v>13590</v>
      </c>
      <c r="L81" s="4">
        <v>0</v>
      </c>
      <c r="M81" s="4">
        <v>0</v>
      </c>
      <c r="N81" s="4">
        <v>222000</v>
      </c>
      <c r="O81" s="4">
        <v>0</v>
      </c>
      <c r="P81" s="4">
        <v>5401300</v>
      </c>
      <c r="Q81" s="4">
        <v>87</v>
      </c>
      <c r="R81" s="4" t="b">
        <f t="shared" si="3"/>
        <v>0</v>
      </c>
      <c r="S81" s="4">
        <v>0</v>
      </c>
    </row>
    <row r="82" spans="1:19" ht="14.25" customHeight="1">
      <c r="A82" s="4" t="s">
        <v>34</v>
      </c>
      <c r="B82" s="5"/>
      <c r="C82" s="4">
        <v>0</v>
      </c>
      <c r="E82" s="4" t="b">
        <f t="shared" si="2"/>
        <v>0</v>
      </c>
      <c r="F82" s="4">
        <v>0</v>
      </c>
      <c r="G82" s="4">
        <v>1302</v>
      </c>
      <c r="H82" s="6">
        <v>43903</v>
      </c>
      <c r="I82" s="4" t="s">
        <v>94</v>
      </c>
      <c r="J82" s="4" t="s">
        <v>40</v>
      </c>
      <c r="K82" s="4">
        <v>13663</v>
      </c>
      <c r="L82" s="4">
        <v>0</v>
      </c>
      <c r="M82" s="4">
        <v>0</v>
      </c>
      <c r="N82" s="4">
        <v>222000</v>
      </c>
      <c r="O82" s="4">
        <v>0</v>
      </c>
      <c r="P82" s="4">
        <v>5623300</v>
      </c>
      <c r="Q82" s="4">
        <v>88</v>
      </c>
      <c r="R82" s="4" t="b">
        <f t="shared" si="3"/>
        <v>0</v>
      </c>
      <c r="S82" s="4">
        <v>0</v>
      </c>
    </row>
    <row r="83" spans="1:19" ht="14.25" customHeight="1">
      <c r="A83" s="4" t="s">
        <v>34</v>
      </c>
      <c r="B83" s="5"/>
      <c r="C83" s="4">
        <v>0</v>
      </c>
      <c r="E83" s="4" t="b">
        <f t="shared" si="2"/>
        <v>0</v>
      </c>
      <c r="F83" s="4">
        <v>0</v>
      </c>
      <c r="G83" s="4">
        <v>1302</v>
      </c>
      <c r="H83" s="6">
        <v>43927</v>
      </c>
      <c r="I83" s="4" t="s">
        <v>95</v>
      </c>
      <c r="J83" s="4" t="s">
        <v>40</v>
      </c>
      <c r="K83" s="4">
        <v>13690</v>
      </c>
      <c r="L83" s="4">
        <v>0</v>
      </c>
      <c r="M83" s="4">
        <v>0</v>
      </c>
      <c r="N83" s="4">
        <v>222000</v>
      </c>
      <c r="O83" s="4">
        <v>0</v>
      </c>
      <c r="P83" s="4">
        <v>5845300</v>
      </c>
      <c r="Q83" s="4">
        <v>89</v>
      </c>
      <c r="R83" s="4" t="b">
        <f t="shared" si="3"/>
        <v>0</v>
      </c>
      <c r="S83" s="4">
        <v>0</v>
      </c>
    </row>
    <row r="84" spans="1:19" ht="14.25" customHeight="1">
      <c r="A84" s="4" t="s">
        <v>34</v>
      </c>
      <c r="B84" s="5"/>
      <c r="C84" s="4">
        <v>0</v>
      </c>
      <c r="E84" s="4" t="b">
        <f t="shared" si="2"/>
        <v>0</v>
      </c>
      <c r="F84" s="4">
        <v>0</v>
      </c>
      <c r="G84" s="4">
        <v>1302</v>
      </c>
      <c r="H84" s="6">
        <v>43963</v>
      </c>
      <c r="I84" s="4" t="s">
        <v>96</v>
      </c>
      <c r="J84" s="4" t="s">
        <v>40</v>
      </c>
      <c r="K84" s="4">
        <v>13763</v>
      </c>
      <c r="L84" s="4">
        <v>0</v>
      </c>
      <c r="M84" s="4">
        <v>0</v>
      </c>
      <c r="N84" s="4">
        <v>222000</v>
      </c>
      <c r="O84" s="4">
        <v>0</v>
      </c>
      <c r="P84" s="4">
        <v>6067300</v>
      </c>
      <c r="Q84" s="4">
        <v>90</v>
      </c>
      <c r="R84" s="4" t="b">
        <f t="shared" si="3"/>
        <v>0</v>
      </c>
      <c r="S84" s="4">
        <v>0</v>
      </c>
    </row>
    <row r="85" spans="1:19" ht="14.25" customHeight="1">
      <c r="A85" s="4" t="s">
        <v>34</v>
      </c>
      <c r="B85" s="5"/>
      <c r="C85" s="4">
        <v>0</v>
      </c>
      <c r="E85" s="4" t="b">
        <f t="shared" si="2"/>
        <v>0</v>
      </c>
      <c r="F85" s="4">
        <v>0</v>
      </c>
      <c r="G85" s="4">
        <v>1302</v>
      </c>
      <c r="H85" s="6">
        <v>43991</v>
      </c>
      <c r="I85" s="4" t="s">
        <v>97</v>
      </c>
      <c r="J85" s="4" t="s">
        <v>40</v>
      </c>
      <c r="K85" s="4">
        <v>13825</v>
      </c>
      <c r="L85" s="4">
        <v>0</v>
      </c>
      <c r="M85" s="4">
        <v>0</v>
      </c>
      <c r="N85" s="4">
        <v>222000</v>
      </c>
      <c r="O85" s="4">
        <v>0</v>
      </c>
      <c r="P85" s="4">
        <v>6289300</v>
      </c>
      <c r="Q85" s="4">
        <v>91</v>
      </c>
      <c r="R85" s="4" t="b">
        <f t="shared" si="3"/>
        <v>0</v>
      </c>
      <c r="S85" s="4">
        <v>0</v>
      </c>
    </row>
    <row r="86" spans="1:19" ht="14.25" customHeight="1">
      <c r="A86" s="4" t="s">
        <v>34</v>
      </c>
      <c r="B86" s="5"/>
      <c r="C86" s="4">
        <v>0</v>
      </c>
      <c r="E86" s="4" t="b">
        <f t="shared" si="2"/>
        <v>0</v>
      </c>
      <c r="F86" s="4">
        <v>0</v>
      </c>
      <c r="G86" s="4">
        <v>1302</v>
      </c>
      <c r="H86" s="6">
        <v>44026</v>
      </c>
      <c r="I86" s="4" t="s">
        <v>93</v>
      </c>
      <c r="J86" s="4" t="s">
        <v>40</v>
      </c>
      <c r="K86" s="4">
        <v>13914</v>
      </c>
      <c r="L86" s="4">
        <v>0</v>
      </c>
      <c r="M86" s="4">
        <v>0</v>
      </c>
      <c r="N86" s="4">
        <v>222000</v>
      </c>
      <c r="O86" s="4">
        <v>0</v>
      </c>
      <c r="P86" s="4">
        <v>6511300</v>
      </c>
      <c r="Q86" s="4">
        <v>92</v>
      </c>
      <c r="R86" s="4" t="b">
        <f t="shared" si="3"/>
        <v>0</v>
      </c>
      <c r="S86" s="4">
        <v>0</v>
      </c>
    </row>
    <row r="87" spans="1:19" ht="14.25" customHeight="1">
      <c r="A87" s="4" t="s">
        <v>34</v>
      </c>
      <c r="B87" s="5"/>
      <c r="C87" s="4">
        <v>0</v>
      </c>
      <c r="E87" s="4" t="b">
        <f t="shared" si="2"/>
        <v>0</v>
      </c>
      <c r="F87" s="4">
        <v>0</v>
      </c>
      <c r="G87" s="4">
        <v>1302</v>
      </c>
      <c r="H87" s="6">
        <v>44057</v>
      </c>
      <c r="I87" s="4" t="s">
        <v>93</v>
      </c>
      <c r="J87" s="4" t="s">
        <v>40</v>
      </c>
      <c r="K87" s="4">
        <v>13982</v>
      </c>
      <c r="L87" s="4">
        <v>0</v>
      </c>
      <c r="M87" s="4">
        <v>0</v>
      </c>
      <c r="N87" s="4">
        <v>222000</v>
      </c>
      <c r="O87" s="4">
        <v>0</v>
      </c>
      <c r="P87" s="4">
        <v>6733300</v>
      </c>
      <c r="Q87" s="4">
        <v>93</v>
      </c>
      <c r="R87" s="4" t="b">
        <f t="shared" si="3"/>
        <v>0</v>
      </c>
      <c r="S87" s="4">
        <v>0</v>
      </c>
    </row>
    <row r="88" spans="1:19" ht="14.25" customHeight="1">
      <c r="A88" s="4" t="s">
        <v>34</v>
      </c>
      <c r="B88" s="5"/>
      <c r="C88" s="4">
        <v>0</v>
      </c>
      <c r="E88" s="4" t="b">
        <f t="shared" si="2"/>
        <v>0</v>
      </c>
      <c r="F88" s="4">
        <v>0</v>
      </c>
      <c r="G88" s="4">
        <v>1302</v>
      </c>
      <c r="H88" s="6">
        <v>44088</v>
      </c>
      <c r="I88" s="4" t="s">
        <v>98</v>
      </c>
      <c r="J88" s="4" t="s">
        <v>40</v>
      </c>
      <c r="K88" s="4">
        <v>14062</v>
      </c>
      <c r="L88" s="4">
        <v>0</v>
      </c>
      <c r="M88" s="4">
        <v>0</v>
      </c>
      <c r="N88" s="4">
        <v>222000</v>
      </c>
      <c r="O88" s="4">
        <v>0</v>
      </c>
      <c r="P88" s="4">
        <v>6955300</v>
      </c>
      <c r="Q88" s="4">
        <v>94</v>
      </c>
      <c r="R88" s="4" t="b">
        <f t="shared" si="3"/>
        <v>0</v>
      </c>
      <c r="S88" s="4">
        <v>0</v>
      </c>
    </row>
    <row r="89" spans="1:19" ht="14.25" customHeight="1">
      <c r="A89" s="4" t="s">
        <v>34</v>
      </c>
      <c r="B89" s="5"/>
      <c r="C89" s="4">
        <v>0</v>
      </c>
      <c r="E89" s="4" t="b">
        <f t="shared" si="2"/>
        <v>0</v>
      </c>
      <c r="F89" s="4">
        <v>0</v>
      </c>
      <c r="G89" s="4">
        <v>1302</v>
      </c>
      <c r="H89" s="6">
        <v>44119</v>
      </c>
      <c r="I89" s="4" t="s">
        <v>99</v>
      </c>
      <c r="J89" s="4" t="s">
        <v>40</v>
      </c>
      <c r="K89" s="4">
        <v>14134</v>
      </c>
      <c r="L89" s="4">
        <v>0</v>
      </c>
      <c r="M89" s="4">
        <v>0</v>
      </c>
      <c r="N89" s="4">
        <v>222000</v>
      </c>
      <c r="O89" s="4">
        <v>0</v>
      </c>
      <c r="P89" s="4">
        <v>7177300</v>
      </c>
      <c r="Q89" s="4">
        <v>95</v>
      </c>
      <c r="R89" s="4" t="b">
        <f t="shared" si="3"/>
        <v>0</v>
      </c>
      <c r="S89" s="4">
        <v>0</v>
      </c>
    </row>
    <row r="90" spans="1:19" ht="14.25" customHeight="1">
      <c r="A90" s="4" t="s">
        <v>34</v>
      </c>
      <c r="B90" s="5"/>
      <c r="C90" s="4">
        <v>0</v>
      </c>
      <c r="E90" s="4" t="b">
        <f t="shared" si="2"/>
        <v>0</v>
      </c>
      <c r="F90" s="4">
        <v>0</v>
      </c>
      <c r="G90" s="4">
        <v>1302</v>
      </c>
      <c r="H90" s="6">
        <v>44147</v>
      </c>
      <c r="I90" s="4" t="s">
        <v>100</v>
      </c>
      <c r="J90" s="4" t="s">
        <v>40</v>
      </c>
      <c r="K90" s="4">
        <v>14203</v>
      </c>
      <c r="L90" s="4">
        <v>0</v>
      </c>
      <c r="M90" s="4">
        <v>0</v>
      </c>
      <c r="N90" s="4">
        <v>222000</v>
      </c>
      <c r="O90" s="4">
        <v>0</v>
      </c>
      <c r="P90" s="4">
        <v>7399300</v>
      </c>
      <c r="Q90" s="4">
        <v>96</v>
      </c>
      <c r="R90" s="4" t="b">
        <f t="shared" si="3"/>
        <v>0</v>
      </c>
      <c r="S90" s="4">
        <v>0</v>
      </c>
    </row>
    <row r="91" spans="1:19" ht="14.25" customHeight="1">
      <c r="A91" s="4" t="s">
        <v>34</v>
      </c>
      <c r="B91" s="5"/>
      <c r="C91" s="4">
        <v>0</v>
      </c>
      <c r="E91" s="4" t="b">
        <f t="shared" si="2"/>
        <v>0</v>
      </c>
      <c r="F91" s="4">
        <v>0</v>
      </c>
      <c r="G91" s="4">
        <v>1302</v>
      </c>
      <c r="H91" s="6">
        <v>44179</v>
      </c>
      <c r="I91" s="4" t="s">
        <v>101</v>
      </c>
      <c r="J91" s="4" t="s">
        <v>40</v>
      </c>
      <c r="K91" s="4">
        <v>14273</v>
      </c>
      <c r="L91" s="4">
        <v>0</v>
      </c>
      <c r="M91" s="4">
        <v>0</v>
      </c>
      <c r="N91" s="4">
        <v>222000</v>
      </c>
      <c r="O91" s="4">
        <v>0</v>
      </c>
      <c r="P91" s="4">
        <v>7621300</v>
      </c>
      <c r="Q91" s="4">
        <v>97</v>
      </c>
      <c r="R91" s="4" t="b">
        <f t="shared" si="3"/>
        <v>0</v>
      </c>
      <c r="S91" s="4">
        <v>0</v>
      </c>
    </row>
    <row r="92" spans="1:19" ht="14.25" customHeight="1">
      <c r="A92" s="4" t="s">
        <v>34</v>
      </c>
      <c r="B92" s="5" t="s">
        <v>102</v>
      </c>
      <c r="C92" s="4">
        <v>0</v>
      </c>
      <c r="D92" s="4" t="s">
        <v>102</v>
      </c>
      <c r="E92" s="4" t="b">
        <f t="shared" si="2"/>
        <v>0</v>
      </c>
      <c r="F92" s="4">
        <v>0</v>
      </c>
      <c r="G92" s="4">
        <v>1302</v>
      </c>
      <c r="H92" s="3" t="s">
        <v>21</v>
      </c>
      <c r="K92" s="4">
        <v>0</v>
      </c>
      <c r="L92" s="4">
        <v>0</v>
      </c>
      <c r="M92" s="4">
        <v>0</v>
      </c>
      <c r="N92" s="4">
        <v>2664000</v>
      </c>
      <c r="O92" s="4">
        <v>0</v>
      </c>
      <c r="P92" s="4">
        <v>7621300</v>
      </c>
      <c r="Q92" s="4">
        <v>98</v>
      </c>
      <c r="R92" s="4" t="b">
        <f t="shared" si="3"/>
        <v>0</v>
      </c>
      <c r="S92" s="4">
        <v>0</v>
      </c>
    </row>
    <row r="93" spans="1:19" ht="14.25" customHeight="1">
      <c r="A93" s="4" t="s">
        <v>34</v>
      </c>
      <c r="B93" s="5" t="s">
        <v>103</v>
      </c>
      <c r="C93" s="4">
        <v>0</v>
      </c>
      <c r="D93" s="4" t="s">
        <v>103</v>
      </c>
      <c r="E93" s="4" t="b">
        <f t="shared" si="2"/>
        <v>0</v>
      </c>
      <c r="F93" s="4">
        <v>5034100</v>
      </c>
      <c r="G93" s="4">
        <v>1401</v>
      </c>
      <c r="H93" s="3" t="s">
        <v>21</v>
      </c>
      <c r="K93" s="4">
        <v>0</v>
      </c>
      <c r="L93" s="4">
        <v>2675000</v>
      </c>
      <c r="M93" s="4">
        <v>0</v>
      </c>
      <c r="N93" s="4">
        <v>0</v>
      </c>
      <c r="O93" s="4">
        <v>0</v>
      </c>
      <c r="P93" s="4">
        <v>5034100</v>
      </c>
      <c r="Q93" s="4">
        <v>99</v>
      </c>
      <c r="R93" s="4" t="b">
        <f t="shared" si="3"/>
        <v>0</v>
      </c>
      <c r="S93" s="4">
        <v>0</v>
      </c>
    </row>
    <row r="94" spans="1:19" ht="14.25" customHeight="1">
      <c r="A94" s="4" t="s">
        <v>34</v>
      </c>
      <c r="B94" s="5"/>
      <c r="C94" s="4">
        <v>0</v>
      </c>
      <c r="E94" s="4" t="b">
        <f t="shared" si="2"/>
        <v>0</v>
      </c>
      <c r="F94" s="4">
        <v>0</v>
      </c>
      <c r="G94" s="4">
        <v>1401</v>
      </c>
      <c r="H94" s="6">
        <v>43845</v>
      </c>
      <c r="I94" s="4" t="s">
        <v>104</v>
      </c>
      <c r="J94" s="4" t="s">
        <v>40</v>
      </c>
      <c r="K94" s="4">
        <v>13517</v>
      </c>
      <c r="L94" s="4">
        <v>0</v>
      </c>
      <c r="M94" s="4">
        <v>0</v>
      </c>
      <c r="N94" s="4">
        <v>222000</v>
      </c>
      <c r="O94" s="4">
        <v>0</v>
      </c>
      <c r="P94" s="4">
        <v>5256100</v>
      </c>
      <c r="Q94" s="4">
        <v>100</v>
      </c>
      <c r="R94" s="4" t="b">
        <f t="shared" si="3"/>
        <v>0</v>
      </c>
      <c r="S94" s="4">
        <v>0</v>
      </c>
    </row>
    <row r="95" spans="1:19" ht="14.25" customHeight="1">
      <c r="A95" s="4" t="s">
        <v>34</v>
      </c>
      <c r="B95" s="5"/>
      <c r="C95" s="4">
        <v>0</v>
      </c>
      <c r="E95" s="4" t="b">
        <f t="shared" si="2"/>
        <v>0</v>
      </c>
      <c r="F95" s="4">
        <v>0</v>
      </c>
      <c r="G95" s="4">
        <v>1401</v>
      </c>
      <c r="H95" s="6">
        <v>43878</v>
      </c>
      <c r="I95" s="4" t="s">
        <v>104</v>
      </c>
      <c r="J95" s="4" t="s">
        <v>40</v>
      </c>
      <c r="K95" s="4">
        <v>13599</v>
      </c>
      <c r="L95" s="4">
        <v>0</v>
      </c>
      <c r="M95" s="4">
        <v>0</v>
      </c>
      <c r="N95" s="4">
        <v>233000</v>
      </c>
      <c r="O95" s="4">
        <v>0</v>
      </c>
      <c r="P95" s="4">
        <v>5489100</v>
      </c>
      <c r="Q95" s="4">
        <v>101</v>
      </c>
      <c r="R95" s="4" t="b">
        <f t="shared" si="3"/>
        <v>0</v>
      </c>
      <c r="S95" s="4">
        <v>0</v>
      </c>
    </row>
    <row r="96" spans="1:19" ht="14.25" customHeight="1">
      <c r="A96" s="4" t="s">
        <v>34</v>
      </c>
      <c r="B96" s="5"/>
      <c r="C96" s="4">
        <v>0</v>
      </c>
      <c r="E96" s="4" t="b">
        <f t="shared" si="2"/>
        <v>0</v>
      </c>
      <c r="F96" s="4">
        <v>0</v>
      </c>
      <c r="G96" s="4">
        <v>1401</v>
      </c>
      <c r="H96" s="6">
        <v>43902</v>
      </c>
      <c r="I96" s="4" t="s">
        <v>105</v>
      </c>
      <c r="J96" s="4" t="s">
        <v>40</v>
      </c>
      <c r="K96" s="4">
        <v>13653</v>
      </c>
      <c r="L96" s="4">
        <v>0</v>
      </c>
      <c r="M96" s="4">
        <v>0</v>
      </c>
      <c r="N96" s="4">
        <v>222000</v>
      </c>
      <c r="O96" s="4">
        <v>0</v>
      </c>
      <c r="P96" s="4">
        <v>5711100</v>
      </c>
      <c r="Q96" s="4">
        <v>102</v>
      </c>
      <c r="R96" s="4" t="b">
        <f t="shared" si="3"/>
        <v>0</v>
      </c>
      <c r="S96" s="4">
        <v>0</v>
      </c>
    </row>
    <row r="97" spans="1:19" ht="14.25" customHeight="1">
      <c r="A97" s="4" t="s">
        <v>34</v>
      </c>
      <c r="B97" s="5"/>
      <c r="C97" s="4">
        <v>0</v>
      </c>
      <c r="E97" s="4" t="b">
        <f t="shared" si="2"/>
        <v>0</v>
      </c>
      <c r="F97" s="4">
        <v>0</v>
      </c>
      <c r="G97" s="4">
        <v>1401</v>
      </c>
      <c r="H97" s="6">
        <v>43938</v>
      </c>
      <c r="I97" s="4" t="s">
        <v>106</v>
      </c>
      <c r="J97" s="4" t="s">
        <v>40</v>
      </c>
      <c r="K97" s="4">
        <v>13716</v>
      </c>
      <c r="L97" s="4">
        <v>0</v>
      </c>
      <c r="M97" s="4">
        <v>0</v>
      </c>
      <c r="N97" s="4">
        <v>222000</v>
      </c>
      <c r="O97" s="4">
        <v>0</v>
      </c>
      <c r="P97" s="4">
        <v>5933100</v>
      </c>
      <c r="Q97" s="4">
        <v>103</v>
      </c>
      <c r="R97" s="4" t="b">
        <f t="shared" si="3"/>
        <v>0</v>
      </c>
      <c r="S97" s="4">
        <v>0</v>
      </c>
    </row>
    <row r="98" spans="1:19" ht="14.25" customHeight="1">
      <c r="A98" s="4" t="s">
        <v>34</v>
      </c>
      <c r="B98" s="5"/>
      <c r="C98" s="4">
        <v>0</v>
      </c>
      <c r="E98" s="4" t="b">
        <f t="shared" si="2"/>
        <v>0</v>
      </c>
      <c r="F98" s="4">
        <v>0</v>
      </c>
      <c r="G98" s="4">
        <v>1401</v>
      </c>
      <c r="H98" s="6">
        <v>43981</v>
      </c>
      <c r="I98" s="4" t="s">
        <v>107</v>
      </c>
      <c r="J98" s="4" t="s">
        <v>40</v>
      </c>
      <c r="K98" s="4">
        <v>13790</v>
      </c>
      <c r="L98" s="4">
        <v>0</v>
      </c>
      <c r="M98" s="4">
        <v>0</v>
      </c>
      <c r="N98" s="4">
        <v>222000</v>
      </c>
      <c r="O98" s="4">
        <v>0</v>
      </c>
      <c r="P98" s="4">
        <v>6155100</v>
      </c>
      <c r="Q98" s="4">
        <v>104</v>
      </c>
      <c r="R98" s="4" t="b">
        <f t="shared" si="3"/>
        <v>0</v>
      </c>
      <c r="S98" s="4">
        <v>0</v>
      </c>
    </row>
    <row r="99" spans="1:19" ht="14.25" customHeight="1">
      <c r="A99" s="4" t="s">
        <v>34</v>
      </c>
      <c r="B99" s="5"/>
      <c r="C99" s="4">
        <v>0</v>
      </c>
      <c r="E99" s="4" t="b">
        <f t="shared" si="2"/>
        <v>0</v>
      </c>
      <c r="F99" s="4">
        <v>0</v>
      </c>
      <c r="G99" s="4">
        <v>1401</v>
      </c>
      <c r="H99" s="6">
        <v>43998</v>
      </c>
      <c r="I99" s="4" t="s">
        <v>108</v>
      </c>
      <c r="J99" s="4" t="s">
        <v>40</v>
      </c>
      <c r="K99" s="4">
        <v>13863</v>
      </c>
      <c r="L99" s="4">
        <v>0</v>
      </c>
      <c r="M99" s="4">
        <v>0</v>
      </c>
      <c r="N99" s="4">
        <v>222000</v>
      </c>
      <c r="O99" s="4">
        <v>0</v>
      </c>
      <c r="P99" s="4">
        <v>6377100</v>
      </c>
      <c r="Q99" s="4">
        <v>105</v>
      </c>
      <c r="R99" s="4" t="b">
        <f t="shared" si="3"/>
        <v>0</v>
      </c>
      <c r="S99" s="4">
        <v>0</v>
      </c>
    </row>
    <row r="100" spans="1:19" ht="14.25" customHeight="1">
      <c r="A100" s="4" t="s">
        <v>34</v>
      </c>
      <c r="B100" s="5"/>
      <c r="C100" s="4">
        <v>0</v>
      </c>
      <c r="E100" s="4" t="b">
        <f t="shared" si="2"/>
        <v>0</v>
      </c>
      <c r="F100" s="4">
        <v>0</v>
      </c>
      <c r="G100" s="4">
        <v>1401</v>
      </c>
      <c r="H100" s="6">
        <v>44026</v>
      </c>
      <c r="I100" s="4" t="s">
        <v>109</v>
      </c>
      <c r="J100" s="4" t="s">
        <v>40</v>
      </c>
      <c r="K100" s="4">
        <v>13935</v>
      </c>
      <c r="L100" s="4">
        <v>0</v>
      </c>
      <c r="M100" s="4">
        <v>0</v>
      </c>
      <c r="N100" s="4">
        <v>222000</v>
      </c>
      <c r="O100" s="4">
        <v>0</v>
      </c>
      <c r="P100" s="4">
        <v>6599100</v>
      </c>
      <c r="Q100" s="4">
        <v>106</v>
      </c>
      <c r="R100" s="4" t="b">
        <f t="shared" si="3"/>
        <v>0</v>
      </c>
      <c r="S100" s="4">
        <v>0</v>
      </c>
    </row>
    <row r="101" spans="1:19" ht="14.25" customHeight="1">
      <c r="A101" s="4" t="s">
        <v>34</v>
      </c>
      <c r="B101" s="5"/>
      <c r="C101" s="4">
        <v>0</v>
      </c>
      <c r="E101" s="4" t="b">
        <f t="shared" si="2"/>
        <v>0</v>
      </c>
      <c r="F101" s="4">
        <v>0</v>
      </c>
      <c r="G101" s="4">
        <v>1401</v>
      </c>
      <c r="H101" s="6">
        <v>44055</v>
      </c>
      <c r="I101" s="4" t="s">
        <v>109</v>
      </c>
      <c r="J101" s="4" t="s">
        <v>40</v>
      </c>
      <c r="K101" s="4">
        <v>14007</v>
      </c>
      <c r="L101" s="4">
        <v>0</v>
      </c>
      <c r="M101" s="4">
        <v>0</v>
      </c>
      <c r="N101" s="4">
        <v>222000</v>
      </c>
      <c r="O101" s="4">
        <v>0</v>
      </c>
      <c r="P101" s="4">
        <v>6821100</v>
      </c>
      <c r="Q101" s="4">
        <v>107</v>
      </c>
      <c r="R101" s="4" t="b">
        <f t="shared" si="3"/>
        <v>0</v>
      </c>
      <c r="S101" s="4">
        <v>0</v>
      </c>
    </row>
    <row r="102" spans="1:19" ht="14.25" customHeight="1">
      <c r="A102" s="4" t="s">
        <v>34</v>
      </c>
      <c r="B102" s="5"/>
      <c r="C102" s="4">
        <v>0</v>
      </c>
      <c r="E102" s="4" t="b">
        <f t="shared" si="2"/>
        <v>0</v>
      </c>
      <c r="F102" s="4">
        <v>0</v>
      </c>
      <c r="G102" s="4">
        <v>1401</v>
      </c>
      <c r="H102" s="6">
        <v>44085</v>
      </c>
      <c r="I102" s="4" t="s">
        <v>110</v>
      </c>
      <c r="J102" s="4" t="s">
        <v>40</v>
      </c>
      <c r="K102" s="4">
        <v>14058</v>
      </c>
      <c r="L102" s="4">
        <v>0</v>
      </c>
      <c r="M102" s="4">
        <v>0</v>
      </c>
      <c r="N102" s="4">
        <v>222000</v>
      </c>
      <c r="O102" s="4">
        <v>0</v>
      </c>
      <c r="P102" s="4">
        <v>7043100</v>
      </c>
      <c r="Q102" s="4">
        <v>108</v>
      </c>
      <c r="R102" s="4" t="b">
        <f t="shared" si="3"/>
        <v>0</v>
      </c>
      <c r="S102" s="4">
        <v>0</v>
      </c>
    </row>
    <row r="103" spans="1:19" ht="14.25" customHeight="1">
      <c r="A103" s="4" t="s">
        <v>34</v>
      </c>
      <c r="B103" s="5"/>
      <c r="C103" s="4">
        <v>0</v>
      </c>
      <c r="E103" s="4" t="b">
        <f t="shared" si="2"/>
        <v>0</v>
      </c>
      <c r="F103" s="4">
        <v>0</v>
      </c>
      <c r="G103" s="4">
        <v>1401</v>
      </c>
      <c r="H103" s="6">
        <v>44111</v>
      </c>
      <c r="I103" s="4" t="s">
        <v>111</v>
      </c>
      <c r="J103" s="4" t="s">
        <v>40</v>
      </c>
      <c r="K103" s="4">
        <v>14147</v>
      </c>
      <c r="L103" s="4">
        <v>0</v>
      </c>
      <c r="M103" s="4">
        <v>0</v>
      </c>
      <c r="N103" s="4">
        <v>222000</v>
      </c>
      <c r="O103" s="4">
        <v>0</v>
      </c>
      <c r="P103" s="4">
        <v>7265100</v>
      </c>
      <c r="Q103" s="4">
        <v>109</v>
      </c>
      <c r="R103" s="4" t="b">
        <f t="shared" si="3"/>
        <v>0</v>
      </c>
      <c r="S103" s="4">
        <v>0</v>
      </c>
    </row>
    <row r="104" spans="1:19" ht="14.25" customHeight="1">
      <c r="A104" s="4" t="s">
        <v>34</v>
      </c>
      <c r="B104" s="5"/>
      <c r="C104" s="4">
        <v>0</v>
      </c>
      <c r="E104" s="4" t="b">
        <f t="shared" si="2"/>
        <v>0</v>
      </c>
      <c r="F104" s="4">
        <v>0</v>
      </c>
      <c r="G104" s="4">
        <v>1401</v>
      </c>
      <c r="H104" s="6">
        <v>44146</v>
      </c>
      <c r="I104" s="4" t="s">
        <v>112</v>
      </c>
      <c r="J104" s="4" t="s">
        <v>40</v>
      </c>
      <c r="K104" s="4">
        <v>14226</v>
      </c>
      <c r="L104" s="4">
        <v>0</v>
      </c>
      <c r="M104" s="4">
        <v>0</v>
      </c>
      <c r="N104" s="4">
        <v>222000</v>
      </c>
      <c r="O104" s="4">
        <v>0</v>
      </c>
      <c r="P104" s="4">
        <v>7487100</v>
      </c>
      <c r="Q104" s="4">
        <v>110</v>
      </c>
      <c r="R104" s="4" t="b">
        <f t="shared" si="3"/>
        <v>0</v>
      </c>
      <c r="S104" s="4">
        <v>0</v>
      </c>
    </row>
    <row r="105" spans="1:19" ht="14.25" customHeight="1">
      <c r="A105" s="4" t="s">
        <v>34</v>
      </c>
      <c r="B105" s="5"/>
      <c r="C105" s="4">
        <v>0</v>
      </c>
      <c r="E105" s="4" t="b">
        <f t="shared" si="2"/>
        <v>0</v>
      </c>
      <c r="F105" s="4">
        <v>0</v>
      </c>
      <c r="G105" s="4">
        <v>1401</v>
      </c>
      <c r="H105" s="6">
        <v>44173</v>
      </c>
      <c r="I105" s="4" t="s">
        <v>113</v>
      </c>
      <c r="J105" s="4" t="s">
        <v>40</v>
      </c>
      <c r="K105" s="4">
        <v>14293</v>
      </c>
      <c r="L105" s="4">
        <v>0</v>
      </c>
      <c r="M105" s="4">
        <v>0</v>
      </c>
      <c r="N105" s="4">
        <v>222000</v>
      </c>
      <c r="O105" s="4">
        <v>0</v>
      </c>
      <c r="P105" s="4">
        <v>7709100</v>
      </c>
      <c r="Q105" s="4">
        <v>111</v>
      </c>
      <c r="R105" s="4" t="b">
        <f t="shared" si="3"/>
        <v>0</v>
      </c>
      <c r="S105" s="4">
        <v>0</v>
      </c>
    </row>
    <row r="106" spans="1:19" ht="14.25" customHeight="1">
      <c r="A106" s="4" t="s">
        <v>34</v>
      </c>
      <c r="B106" s="5" t="s">
        <v>114</v>
      </c>
      <c r="C106" s="4">
        <v>0</v>
      </c>
      <c r="D106" s="4" t="s">
        <v>114</v>
      </c>
      <c r="E106" s="4" t="b">
        <f t="shared" si="2"/>
        <v>0</v>
      </c>
      <c r="F106" s="4">
        <v>0</v>
      </c>
      <c r="G106" s="4">
        <v>1401</v>
      </c>
      <c r="H106" s="3" t="s">
        <v>21</v>
      </c>
      <c r="K106" s="4">
        <v>0</v>
      </c>
      <c r="L106" s="4">
        <v>0</v>
      </c>
      <c r="M106" s="4">
        <v>0</v>
      </c>
      <c r="N106" s="4">
        <v>2675000</v>
      </c>
      <c r="O106" s="4">
        <v>0</v>
      </c>
      <c r="P106" s="4">
        <v>7709100</v>
      </c>
      <c r="Q106" s="4">
        <v>112</v>
      </c>
      <c r="R106" s="4" t="b">
        <f t="shared" si="3"/>
        <v>0</v>
      </c>
      <c r="S106" s="4">
        <v>0</v>
      </c>
    </row>
    <row r="107" spans="1:19" ht="14.25" customHeight="1">
      <c r="A107" s="4" t="s">
        <v>34</v>
      </c>
      <c r="B107" s="5" t="s">
        <v>115</v>
      </c>
      <c r="C107" s="4">
        <v>0</v>
      </c>
      <c r="D107" s="4" t="s">
        <v>115</v>
      </c>
      <c r="E107" s="4" t="b">
        <f t="shared" si="2"/>
        <v>0</v>
      </c>
      <c r="F107" s="4">
        <v>4492800</v>
      </c>
      <c r="G107" s="4">
        <v>1402</v>
      </c>
      <c r="H107" s="3" t="s">
        <v>21</v>
      </c>
      <c r="K107" s="4">
        <v>0</v>
      </c>
      <c r="L107" s="4">
        <v>2400000</v>
      </c>
      <c r="M107" s="4">
        <v>0</v>
      </c>
      <c r="N107" s="4">
        <v>0</v>
      </c>
      <c r="O107" s="4">
        <v>0</v>
      </c>
      <c r="P107" s="4">
        <v>4492800</v>
      </c>
      <c r="Q107" s="4">
        <v>113</v>
      </c>
      <c r="R107" s="4" t="b">
        <f t="shared" si="3"/>
        <v>0</v>
      </c>
      <c r="S107" s="4">
        <v>0</v>
      </c>
    </row>
    <row r="108" spans="1:19" ht="14.25" customHeight="1">
      <c r="A108" s="4" t="s">
        <v>34</v>
      </c>
      <c r="B108" s="5"/>
      <c r="C108" s="4">
        <v>0</v>
      </c>
      <c r="E108" s="4" t="b">
        <f t="shared" si="2"/>
        <v>0</v>
      </c>
      <c r="F108" s="4">
        <v>0</v>
      </c>
      <c r="G108" s="4">
        <v>1402</v>
      </c>
      <c r="H108" s="6">
        <v>43843</v>
      </c>
      <c r="I108" s="4" t="s">
        <v>116</v>
      </c>
      <c r="J108" s="4" t="s">
        <v>40</v>
      </c>
      <c r="K108" s="4">
        <v>13500</v>
      </c>
      <c r="L108" s="4">
        <v>0</v>
      </c>
      <c r="M108" s="4">
        <v>0</v>
      </c>
      <c r="N108" s="4">
        <v>200000</v>
      </c>
      <c r="O108" s="4">
        <v>0</v>
      </c>
      <c r="P108" s="4">
        <v>4692800</v>
      </c>
      <c r="Q108" s="4">
        <v>114</v>
      </c>
      <c r="R108" s="4" t="b">
        <f t="shared" si="3"/>
        <v>0</v>
      </c>
      <c r="S108" s="4">
        <v>0</v>
      </c>
    </row>
    <row r="109" spans="1:19" ht="14.25" customHeight="1">
      <c r="A109" s="4" t="s">
        <v>34</v>
      </c>
      <c r="B109" s="5"/>
      <c r="C109" s="4">
        <v>0</v>
      </c>
      <c r="E109" s="4" t="b">
        <f t="shared" si="2"/>
        <v>0</v>
      </c>
      <c r="F109" s="4">
        <v>0</v>
      </c>
      <c r="G109" s="4">
        <v>1402</v>
      </c>
      <c r="H109" s="6">
        <v>43874</v>
      </c>
      <c r="I109" s="4" t="s">
        <v>116</v>
      </c>
      <c r="J109" s="4" t="s">
        <v>40</v>
      </c>
      <c r="K109" s="4">
        <v>13583</v>
      </c>
      <c r="L109" s="4">
        <v>0</v>
      </c>
      <c r="M109" s="4">
        <v>0</v>
      </c>
      <c r="N109" s="4">
        <v>200000</v>
      </c>
      <c r="O109" s="4">
        <v>0</v>
      </c>
      <c r="P109" s="4">
        <v>4892800</v>
      </c>
      <c r="Q109" s="4">
        <v>115</v>
      </c>
      <c r="R109" s="4" t="b">
        <f t="shared" si="3"/>
        <v>0</v>
      </c>
      <c r="S109" s="4">
        <v>0</v>
      </c>
    </row>
    <row r="110" spans="1:19" ht="14.25" customHeight="1">
      <c r="A110" s="4" t="s">
        <v>34</v>
      </c>
      <c r="B110" s="5"/>
      <c r="C110" s="4">
        <v>0</v>
      </c>
      <c r="E110" s="4" t="b">
        <f t="shared" si="2"/>
        <v>0</v>
      </c>
      <c r="F110" s="4">
        <v>0</v>
      </c>
      <c r="G110" s="4">
        <v>1402</v>
      </c>
      <c r="H110" s="6">
        <v>43900</v>
      </c>
      <c r="I110" s="4" t="s">
        <v>117</v>
      </c>
      <c r="J110" s="4" t="s">
        <v>40</v>
      </c>
      <c r="K110" s="4">
        <v>13636</v>
      </c>
      <c r="L110" s="4">
        <v>0</v>
      </c>
      <c r="M110" s="4">
        <v>0</v>
      </c>
      <c r="N110" s="4">
        <v>200000</v>
      </c>
      <c r="O110" s="4">
        <v>0</v>
      </c>
      <c r="P110" s="4">
        <v>5092800</v>
      </c>
      <c r="Q110" s="4">
        <v>116</v>
      </c>
      <c r="R110" s="4" t="b">
        <f t="shared" si="3"/>
        <v>0</v>
      </c>
      <c r="S110" s="4">
        <v>0</v>
      </c>
    </row>
    <row r="111" spans="1:19" ht="14.25" customHeight="1">
      <c r="A111" s="4" t="s">
        <v>34</v>
      </c>
      <c r="B111" s="5"/>
      <c r="C111" s="4">
        <v>0</v>
      </c>
      <c r="E111" s="4" t="b">
        <f t="shared" si="2"/>
        <v>0</v>
      </c>
      <c r="F111" s="4">
        <v>0</v>
      </c>
      <c r="G111" s="4">
        <v>1402</v>
      </c>
      <c r="H111" s="6">
        <v>43928</v>
      </c>
      <c r="I111" s="4" t="s">
        <v>118</v>
      </c>
      <c r="J111" s="4" t="s">
        <v>40</v>
      </c>
      <c r="K111" s="4">
        <v>13694</v>
      </c>
      <c r="L111" s="4">
        <v>0</v>
      </c>
      <c r="M111" s="4">
        <v>0</v>
      </c>
      <c r="N111" s="4">
        <v>200000</v>
      </c>
      <c r="O111" s="4">
        <v>0</v>
      </c>
      <c r="P111" s="4">
        <v>5292800</v>
      </c>
      <c r="Q111" s="4">
        <v>117</v>
      </c>
      <c r="R111" s="4" t="b">
        <f t="shared" si="3"/>
        <v>0</v>
      </c>
      <c r="S111" s="4">
        <v>0</v>
      </c>
    </row>
    <row r="112" spans="1:19" ht="14.25" customHeight="1">
      <c r="A112" s="4" t="s">
        <v>34</v>
      </c>
      <c r="B112" s="5"/>
      <c r="C112" s="4">
        <v>0</v>
      </c>
      <c r="E112" s="4" t="b">
        <f t="shared" si="2"/>
        <v>0</v>
      </c>
      <c r="F112" s="4">
        <v>0</v>
      </c>
      <c r="G112" s="4">
        <v>1402</v>
      </c>
      <c r="H112" s="6">
        <v>43964</v>
      </c>
      <c r="I112" s="4" t="s">
        <v>119</v>
      </c>
      <c r="J112" s="4" t="s">
        <v>40</v>
      </c>
      <c r="K112" s="4">
        <v>13765</v>
      </c>
      <c r="L112" s="4">
        <v>0</v>
      </c>
      <c r="M112" s="4">
        <v>0</v>
      </c>
      <c r="N112" s="4">
        <v>200000</v>
      </c>
      <c r="O112" s="4">
        <v>0</v>
      </c>
      <c r="P112" s="4">
        <v>5492800</v>
      </c>
      <c r="Q112" s="4">
        <v>118</v>
      </c>
      <c r="R112" s="4" t="b">
        <f t="shared" si="3"/>
        <v>0</v>
      </c>
      <c r="S112" s="4">
        <v>0</v>
      </c>
    </row>
    <row r="113" spans="1:19" ht="14.25" customHeight="1">
      <c r="A113" s="4" t="s">
        <v>34</v>
      </c>
      <c r="B113" s="5"/>
      <c r="C113" s="4">
        <v>0</v>
      </c>
      <c r="E113" s="4" t="b">
        <f t="shared" si="2"/>
        <v>0</v>
      </c>
      <c r="F113" s="4">
        <v>0</v>
      </c>
      <c r="G113" s="4">
        <v>1402</v>
      </c>
      <c r="H113" s="6">
        <v>43994</v>
      </c>
      <c r="I113" s="4" t="s">
        <v>120</v>
      </c>
      <c r="J113" s="4" t="s">
        <v>40</v>
      </c>
      <c r="K113" s="4">
        <v>13838</v>
      </c>
      <c r="L113" s="4">
        <v>0</v>
      </c>
      <c r="M113" s="4">
        <v>0</v>
      </c>
      <c r="N113" s="4">
        <v>200000</v>
      </c>
      <c r="O113" s="4">
        <v>0</v>
      </c>
      <c r="P113" s="4">
        <v>5692800</v>
      </c>
      <c r="Q113" s="4">
        <v>119</v>
      </c>
      <c r="R113" s="4" t="b">
        <f t="shared" si="3"/>
        <v>0</v>
      </c>
      <c r="S113" s="4">
        <v>0</v>
      </c>
    </row>
    <row r="114" spans="1:19" ht="14.25" customHeight="1">
      <c r="A114" s="4" t="s">
        <v>34</v>
      </c>
      <c r="B114" s="5"/>
      <c r="C114" s="4">
        <v>0</v>
      </c>
      <c r="E114" s="4" t="b">
        <f t="shared" si="2"/>
        <v>0</v>
      </c>
      <c r="F114" s="4">
        <v>0</v>
      </c>
      <c r="G114" s="4">
        <v>1402</v>
      </c>
      <c r="H114" s="6">
        <v>44020</v>
      </c>
      <c r="I114" s="4" t="s">
        <v>116</v>
      </c>
      <c r="J114" s="4" t="s">
        <v>40</v>
      </c>
      <c r="K114" s="4">
        <v>13897</v>
      </c>
      <c r="L114" s="4">
        <v>0</v>
      </c>
      <c r="M114" s="4">
        <v>0</v>
      </c>
      <c r="N114" s="4">
        <v>200000</v>
      </c>
      <c r="O114" s="4">
        <v>0</v>
      </c>
      <c r="P114" s="4">
        <v>5892800</v>
      </c>
      <c r="Q114" s="4">
        <v>120</v>
      </c>
      <c r="R114" s="4" t="b">
        <f t="shared" si="3"/>
        <v>0</v>
      </c>
      <c r="S114" s="4">
        <v>0</v>
      </c>
    </row>
    <row r="115" spans="1:19" ht="14.25" customHeight="1">
      <c r="A115" s="4" t="s">
        <v>34</v>
      </c>
      <c r="B115" s="5"/>
      <c r="C115" s="4">
        <v>0</v>
      </c>
      <c r="E115" s="4" t="b">
        <f t="shared" si="2"/>
        <v>0</v>
      </c>
      <c r="F115" s="4">
        <v>0</v>
      </c>
      <c r="G115" s="4">
        <v>1402</v>
      </c>
      <c r="H115" s="6">
        <v>44061</v>
      </c>
      <c r="I115" s="4" t="s">
        <v>116</v>
      </c>
      <c r="J115" s="4" t="s">
        <v>40</v>
      </c>
      <c r="K115" s="4">
        <v>13991</v>
      </c>
      <c r="L115" s="4">
        <v>0</v>
      </c>
      <c r="M115" s="4">
        <v>0</v>
      </c>
      <c r="N115" s="4">
        <v>200000</v>
      </c>
      <c r="O115" s="4">
        <v>0</v>
      </c>
      <c r="P115" s="4">
        <v>6092800</v>
      </c>
      <c r="Q115" s="4">
        <v>121</v>
      </c>
      <c r="R115" s="4" t="b">
        <f t="shared" si="3"/>
        <v>0</v>
      </c>
      <c r="S115" s="4">
        <v>0</v>
      </c>
    </row>
    <row r="116" spans="1:19" ht="14.25" customHeight="1">
      <c r="A116" s="4" t="s">
        <v>34</v>
      </c>
      <c r="B116" s="5"/>
      <c r="C116" s="4">
        <v>0</v>
      </c>
      <c r="E116" s="4" t="b">
        <f t="shared" si="2"/>
        <v>0</v>
      </c>
      <c r="F116" s="4">
        <v>0</v>
      </c>
      <c r="G116" s="4">
        <v>1402</v>
      </c>
      <c r="H116" s="6">
        <v>44082</v>
      </c>
      <c r="I116" s="4" t="s">
        <v>121</v>
      </c>
      <c r="J116" s="4" t="s">
        <v>40</v>
      </c>
      <c r="K116" s="4">
        <v>14044</v>
      </c>
      <c r="L116" s="4">
        <v>0</v>
      </c>
      <c r="M116" s="4">
        <v>0</v>
      </c>
      <c r="N116" s="4">
        <v>200000</v>
      </c>
      <c r="O116" s="4">
        <v>0</v>
      </c>
      <c r="P116" s="4">
        <v>6292800</v>
      </c>
      <c r="Q116" s="4">
        <v>122</v>
      </c>
      <c r="R116" s="4" t="b">
        <f t="shared" si="3"/>
        <v>0</v>
      </c>
      <c r="S116" s="4">
        <v>0</v>
      </c>
    </row>
    <row r="117" spans="1:19" ht="14.25" customHeight="1">
      <c r="A117" s="4" t="s">
        <v>34</v>
      </c>
      <c r="B117" s="5"/>
      <c r="C117" s="4">
        <v>0</v>
      </c>
      <c r="E117" s="4" t="b">
        <f t="shared" si="2"/>
        <v>0</v>
      </c>
      <c r="F117" s="4">
        <v>0</v>
      </c>
      <c r="G117" s="4">
        <v>1402</v>
      </c>
      <c r="H117" s="6">
        <v>44113</v>
      </c>
      <c r="I117" s="4" t="s">
        <v>122</v>
      </c>
      <c r="J117" s="4" t="s">
        <v>40</v>
      </c>
      <c r="K117" s="4">
        <v>14124</v>
      </c>
      <c r="L117" s="4">
        <v>0</v>
      </c>
      <c r="M117" s="4">
        <v>0</v>
      </c>
      <c r="N117" s="4">
        <v>200000</v>
      </c>
      <c r="O117" s="4">
        <v>0</v>
      </c>
      <c r="P117" s="4">
        <v>6492800</v>
      </c>
      <c r="Q117" s="4">
        <v>123</v>
      </c>
      <c r="R117" s="4" t="b">
        <f t="shared" si="3"/>
        <v>0</v>
      </c>
      <c r="S117" s="4">
        <v>0</v>
      </c>
    </row>
    <row r="118" spans="1:19" ht="14.25" customHeight="1">
      <c r="A118" s="4" t="s">
        <v>34</v>
      </c>
      <c r="B118" s="5"/>
      <c r="C118" s="4">
        <v>0</v>
      </c>
      <c r="E118" s="4" t="b">
        <f t="shared" si="2"/>
        <v>0</v>
      </c>
      <c r="F118" s="4">
        <v>0</v>
      </c>
      <c r="G118" s="4">
        <v>1402</v>
      </c>
      <c r="H118" s="6">
        <v>44145</v>
      </c>
      <c r="I118" s="4" t="s">
        <v>123</v>
      </c>
      <c r="J118" s="4" t="s">
        <v>40</v>
      </c>
      <c r="K118" s="4">
        <v>14190</v>
      </c>
      <c r="L118" s="4">
        <v>0</v>
      </c>
      <c r="M118" s="4">
        <v>0</v>
      </c>
      <c r="N118" s="4">
        <v>200000</v>
      </c>
      <c r="O118" s="4">
        <v>0</v>
      </c>
      <c r="P118" s="4">
        <v>6692800</v>
      </c>
      <c r="Q118" s="4">
        <v>124</v>
      </c>
      <c r="R118" s="4" t="b">
        <f t="shared" si="3"/>
        <v>0</v>
      </c>
      <c r="S118" s="4">
        <v>0</v>
      </c>
    </row>
    <row r="119" spans="1:19" ht="14.25" customHeight="1">
      <c r="A119" s="4" t="s">
        <v>34</v>
      </c>
      <c r="B119" s="5"/>
      <c r="C119" s="4">
        <v>0</v>
      </c>
      <c r="E119" s="4" t="b">
        <f t="shared" si="2"/>
        <v>0</v>
      </c>
      <c r="F119" s="4">
        <v>0</v>
      </c>
      <c r="G119" s="4">
        <v>1402</v>
      </c>
      <c r="H119" s="6">
        <v>44174</v>
      </c>
      <c r="I119" s="4" t="s">
        <v>124</v>
      </c>
      <c r="J119" s="4" t="s">
        <v>40</v>
      </c>
      <c r="K119" s="4">
        <v>14261</v>
      </c>
      <c r="L119" s="4">
        <v>0</v>
      </c>
      <c r="M119" s="4">
        <v>0</v>
      </c>
      <c r="N119" s="4">
        <v>200000</v>
      </c>
      <c r="O119" s="4">
        <v>0</v>
      </c>
      <c r="P119" s="4">
        <v>6892800</v>
      </c>
      <c r="Q119" s="4">
        <v>125</v>
      </c>
      <c r="R119" s="4" t="b">
        <f t="shared" si="3"/>
        <v>0</v>
      </c>
      <c r="S119" s="4">
        <v>0</v>
      </c>
    </row>
    <row r="120" spans="1:19" ht="14.25" customHeight="1">
      <c r="A120" s="4" t="s">
        <v>34</v>
      </c>
      <c r="B120" s="5" t="s">
        <v>125</v>
      </c>
      <c r="C120" s="4">
        <v>0</v>
      </c>
      <c r="D120" s="4" t="s">
        <v>125</v>
      </c>
      <c r="E120" s="4" t="b">
        <f t="shared" si="2"/>
        <v>0</v>
      </c>
      <c r="F120" s="4">
        <v>0</v>
      </c>
      <c r="G120" s="4">
        <v>1402</v>
      </c>
      <c r="H120" s="3" t="s">
        <v>21</v>
      </c>
      <c r="K120" s="4">
        <v>0</v>
      </c>
      <c r="L120" s="4">
        <v>0</v>
      </c>
      <c r="M120" s="4">
        <v>0</v>
      </c>
      <c r="N120" s="4">
        <v>2400000</v>
      </c>
      <c r="O120" s="4">
        <v>0</v>
      </c>
      <c r="P120" s="4">
        <v>6892800</v>
      </c>
      <c r="Q120" s="4">
        <v>126</v>
      </c>
      <c r="R120" s="4" t="b">
        <f t="shared" si="3"/>
        <v>0</v>
      </c>
      <c r="S120" s="4">
        <v>0</v>
      </c>
    </row>
    <row r="121" spans="1:19" ht="14.25" customHeight="1">
      <c r="A121" s="4" t="s">
        <v>34</v>
      </c>
      <c r="B121" s="5" t="s">
        <v>126</v>
      </c>
      <c r="C121" s="4">
        <v>0</v>
      </c>
      <c r="D121" s="4" t="s">
        <v>126</v>
      </c>
      <c r="E121" s="4" t="b">
        <f t="shared" si="2"/>
        <v>0</v>
      </c>
      <c r="F121" s="4">
        <v>5066942</v>
      </c>
      <c r="G121" s="4">
        <v>1501</v>
      </c>
      <c r="H121" s="3" t="s">
        <v>21</v>
      </c>
      <c r="K121" s="4">
        <v>0</v>
      </c>
      <c r="L121" s="4">
        <v>2686000</v>
      </c>
      <c r="M121" s="4">
        <v>0</v>
      </c>
      <c r="N121" s="4">
        <v>0</v>
      </c>
      <c r="O121" s="4">
        <v>0</v>
      </c>
      <c r="P121" s="4">
        <v>5066942</v>
      </c>
      <c r="Q121" s="4">
        <v>127</v>
      </c>
      <c r="R121" s="4" t="b">
        <f t="shared" si="3"/>
        <v>0</v>
      </c>
      <c r="S121" s="4">
        <v>0</v>
      </c>
    </row>
    <row r="122" spans="1:19" ht="14.25" customHeight="1">
      <c r="A122" s="4" t="s">
        <v>34</v>
      </c>
      <c r="B122" s="5"/>
      <c r="C122" s="4">
        <v>0</v>
      </c>
      <c r="E122" s="4" t="b">
        <f t="shared" si="2"/>
        <v>0</v>
      </c>
      <c r="F122" s="4">
        <v>0</v>
      </c>
      <c r="G122" s="4">
        <v>1501</v>
      </c>
      <c r="H122" s="6">
        <v>43846</v>
      </c>
      <c r="I122" s="4" t="s">
        <v>127</v>
      </c>
      <c r="J122" s="4" t="s">
        <v>40</v>
      </c>
      <c r="K122" s="4">
        <v>13539</v>
      </c>
      <c r="L122" s="4">
        <v>0</v>
      </c>
      <c r="M122" s="4">
        <v>0</v>
      </c>
      <c r="N122" s="4">
        <v>223000</v>
      </c>
      <c r="O122" s="4">
        <v>0</v>
      </c>
      <c r="P122" s="4">
        <v>5289942</v>
      </c>
      <c r="Q122" s="4">
        <v>128</v>
      </c>
      <c r="R122" s="4" t="b">
        <f t="shared" si="3"/>
        <v>0</v>
      </c>
      <c r="S122" s="4">
        <v>0</v>
      </c>
    </row>
    <row r="123" spans="1:19" ht="14.25" customHeight="1">
      <c r="A123" s="4" t="s">
        <v>34</v>
      </c>
      <c r="B123" s="5"/>
      <c r="C123" s="4">
        <v>0</v>
      </c>
      <c r="E123" s="4" t="b">
        <f t="shared" si="2"/>
        <v>0</v>
      </c>
      <c r="F123" s="4">
        <v>0</v>
      </c>
      <c r="G123" s="4">
        <v>1501</v>
      </c>
      <c r="H123" s="6">
        <v>43885</v>
      </c>
      <c r="I123" s="4" t="s">
        <v>128</v>
      </c>
      <c r="J123" s="4" t="s">
        <v>40</v>
      </c>
      <c r="K123" s="4">
        <v>13612</v>
      </c>
      <c r="L123" s="4">
        <v>0</v>
      </c>
      <c r="M123" s="4">
        <v>0</v>
      </c>
      <c r="N123" s="4">
        <v>475000</v>
      </c>
      <c r="O123" s="4">
        <v>0</v>
      </c>
      <c r="P123" s="4">
        <v>5764942</v>
      </c>
      <c r="Q123" s="4">
        <v>129</v>
      </c>
      <c r="R123" s="4" t="b">
        <f t="shared" si="3"/>
        <v>0</v>
      </c>
      <c r="S123" s="4">
        <v>0</v>
      </c>
    </row>
    <row r="124" spans="1:19" ht="14.25" customHeight="1">
      <c r="A124" s="4" t="s">
        <v>34</v>
      </c>
      <c r="B124" s="5"/>
      <c r="C124" s="4">
        <v>0</v>
      </c>
      <c r="E124" s="4" t="b">
        <f t="shared" si="2"/>
        <v>0</v>
      </c>
      <c r="F124" s="4">
        <v>0</v>
      </c>
      <c r="G124" s="4">
        <v>1501</v>
      </c>
      <c r="H124" s="6">
        <v>43932</v>
      </c>
      <c r="I124" s="4" t="s">
        <v>129</v>
      </c>
      <c r="J124" s="4" t="s">
        <v>40</v>
      </c>
      <c r="K124" s="4">
        <v>13729</v>
      </c>
      <c r="L124" s="4">
        <v>0</v>
      </c>
      <c r="M124" s="4">
        <v>0</v>
      </c>
      <c r="N124" s="4">
        <v>212000</v>
      </c>
      <c r="O124" s="4">
        <v>0</v>
      </c>
      <c r="P124" s="4">
        <v>5976942</v>
      </c>
      <c r="Q124" s="4">
        <v>130</v>
      </c>
      <c r="R124" s="4" t="b">
        <f t="shared" si="3"/>
        <v>0</v>
      </c>
      <c r="S124" s="4">
        <v>0</v>
      </c>
    </row>
    <row r="125" spans="1:19" ht="14.25" customHeight="1">
      <c r="A125" s="4" t="s">
        <v>34</v>
      </c>
      <c r="B125" s="5"/>
      <c r="C125" s="4">
        <v>0</v>
      </c>
      <c r="E125" s="4" t="b">
        <f t="shared" si="2"/>
        <v>0</v>
      </c>
      <c r="F125" s="4">
        <v>0</v>
      </c>
      <c r="G125" s="4">
        <v>1501</v>
      </c>
      <c r="H125" s="6">
        <v>43959</v>
      </c>
      <c r="I125" s="4" t="s">
        <v>130</v>
      </c>
      <c r="J125" s="4" t="s">
        <v>40</v>
      </c>
      <c r="K125" s="4">
        <v>13795</v>
      </c>
      <c r="L125" s="4">
        <v>0</v>
      </c>
      <c r="M125" s="4">
        <v>0</v>
      </c>
      <c r="N125" s="4">
        <v>222000</v>
      </c>
      <c r="O125" s="4">
        <v>0</v>
      </c>
      <c r="P125" s="4">
        <v>6198942</v>
      </c>
      <c r="Q125" s="4">
        <v>131</v>
      </c>
      <c r="R125" s="4" t="b">
        <f t="shared" si="3"/>
        <v>0</v>
      </c>
      <c r="S125" s="4">
        <v>0</v>
      </c>
    </row>
    <row r="126" spans="1:19" ht="14.25" customHeight="1">
      <c r="A126" s="4" t="s">
        <v>34</v>
      </c>
      <c r="B126" s="5"/>
      <c r="C126" s="4">
        <v>0</v>
      </c>
      <c r="E126" s="4" t="b">
        <f t="shared" si="2"/>
        <v>0</v>
      </c>
      <c r="F126" s="4">
        <v>0</v>
      </c>
      <c r="G126" s="4">
        <v>1501</v>
      </c>
      <c r="H126" s="6">
        <v>44007</v>
      </c>
      <c r="I126" s="4" t="s">
        <v>131</v>
      </c>
      <c r="J126" s="4" t="s">
        <v>40</v>
      </c>
      <c r="K126" s="4">
        <v>13856</v>
      </c>
      <c r="L126" s="4">
        <v>0</v>
      </c>
      <c r="M126" s="4">
        <v>0</v>
      </c>
      <c r="N126" s="4">
        <v>222000</v>
      </c>
      <c r="O126" s="4">
        <v>0</v>
      </c>
      <c r="P126" s="4">
        <v>6420942</v>
      </c>
      <c r="Q126" s="4">
        <v>132</v>
      </c>
      <c r="R126" s="4" t="b">
        <f t="shared" si="3"/>
        <v>0</v>
      </c>
      <c r="S126" s="4">
        <v>0</v>
      </c>
    </row>
    <row r="127" spans="1:19" ht="14.25" customHeight="1">
      <c r="A127" s="4" t="s">
        <v>34</v>
      </c>
      <c r="B127" s="5"/>
      <c r="C127" s="4">
        <v>0</v>
      </c>
      <c r="E127" s="4" t="b">
        <f t="shared" si="2"/>
        <v>0</v>
      </c>
      <c r="F127" s="4">
        <v>0</v>
      </c>
      <c r="G127" s="4">
        <v>1501</v>
      </c>
      <c r="H127" s="6">
        <v>44017</v>
      </c>
      <c r="I127" s="4" t="s">
        <v>128</v>
      </c>
      <c r="J127" s="4" t="s">
        <v>40</v>
      </c>
      <c r="K127" s="4">
        <v>13938</v>
      </c>
      <c r="L127" s="4">
        <v>0</v>
      </c>
      <c r="M127" s="4">
        <v>0</v>
      </c>
      <c r="N127" s="4">
        <v>222000</v>
      </c>
      <c r="O127" s="4">
        <v>0</v>
      </c>
      <c r="P127" s="4">
        <v>6642942</v>
      </c>
      <c r="Q127" s="4">
        <v>133</v>
      </c>
      <c r="R127" s="4" t="b">
        <f t="shared" si="3"/>
        <v>0</v>
      </c>
      <c r="S127" s="4">
        <v>0</v>
      </c>
    </row>
    <row r="128" spans="1:19" ht="14.25" customHeight="1">
      <c r="A128" s="4" t="s">
        <v>34</v>
      </c>
      <c r="B128" s="5"/>
      <c r="C128" s="4">
        <v>0</v>
      </c>
      <c r="E128" s="4" t="b">
        <f t="shared" si="2"/>
        <v>0</v>
      </c>
      <c r="F128" s="4">
        <v>0</v>
      </c>
      <c r="G128" s="4">
        <v>1501</v>
      </c>
      <c r="H128" s="6">
        <v>44048</v>
      </c>
      <c r="I128" s="4" t="s">
        <v>128</v>
      </c>
      <c r="J128" s="4" t="s">
        <v>40</v>
      </c>
      <c r="K128" s="4">
        <v>14004</v>
      </c>
      <c r="L128" s="4">
        <v>0</v>
      </c>
      <c r="M128" s="4">
        <v>0</v>
      </c>
      <c r="N128" s="4">
        <v>222000</v>
      </c>
      <c r="O128" s="4">
        <v>0</v>
      </c>
      <c r="P128" s="4">
        <v>6864942</v>
      </c>
      <c r="Q128" s="4">
        <v>134</v>
      </c>
      <c r="R128" s="4" t="b">
        <f t="shared" si="3"/>
        <v>0</v>
      </c>
      <c r="S128" s="4">
        <v>0</v>
      </c>
    </row>
    <row r="129" spans="1:19" ht="14.25" customHeight="1">
      <c r="A129" s="4" t="s">
        <v>34</v>
      </c>
      <c r="B129" s="5"/>
      <c r="C129" s="4">
        <v>0</v>
      </c>
      <c r="E129" s="4" t="b">
        <f t="shared" si="2"/>
        <v>0</v>
      </c>
      <c r="F129" s="4">
        <v>0</v>
      </c>
      <c r="G129" s="4">
        <v>1501</v>
      </c>
      <c r="H129" s="6">
        <v>44075</v>
      </c>
      <c r="I129" s="4" t="s">
        <v>132</v>
      </c>
      <c r="J129" s="4" t="s">
        <v>40</v>
      </c>
      <c r="K129" s="4">
        <v>14077</v>
      </c>
      <c r="L129" s="4">
        <v>0</v>
      </c>
      <c r="M129" s="4">
        <v>0</v>
      </c>
      <c r="N129" s="4">
        <v>222000</v>
      </c>
      <c r="O129" s="4">
        <v>0</v>
      </c>
      <c r="P129" s="4">
        <v>7086942</v>
      </c>
      <c r="Q129" s="4">
        <v>135</v>
      </c>
      <c r="R129" s="4" t="b">
        <f t="shared" si="3"/>
        <v>0</v>
      </c>
      <c r="S129" s="4">
        <v>0</v>
      </c>
    </row>
    <row r="130" spans="1:19" ht="14.25" customHeight="1">
      <c r="A130" s="4" t="s">
        <v>34</v>
      </c>
      <c r="B130" s="5"/>
      <c r="C130" s="4">
        <v>0</v>
      </c>
      <c r="E130" s="4" t="b">
        <f t="shared" si="2"/>
        <v>0</v>
      </c>
      <c r="F130" s="4">
        <v>0</v>
      </c>
      <c r="G130" s="4">
        <v>1501</v>
      </c>
      <c r="H130" s="6">
        <v>44113</v>
      </c>
      <c r="I130" s="4" t="s">
        <v>133</v>
      </c>
      <c r="J130" s="4" t="s">
        <v>40</v>
      </c>
      <c r="K130" s="4">
        <v>14166</v>
      </c>
      <c r="L130" s="4">
        <v>0</v>
      </c>
      <c r="M130" s="4">
        <v>0</v>
      </c>
      <c r="N130" s="4">
        <v>222000</v>
      </c>
      <c r="O130" s="4">
        <v>0</v>
      </c>
      <c r="P130" s="4">
        <v>7308942</v>
      </c>
      <c r="Q130" s="4">
        <v>136</v>
      </c>
      <c r="R130" s="4" t="b">
        <f t="shared" si="3"/>
        <v>0</v>
      </c>
      <c r="S130" s="4">
        <v>0</v>
      </c>
    </row>
    <row r="131" spans="1:19" ht="14.25" customHeight="1">
      <c r="A131" s="4" t="s">
        <v>34</v>
      </c>
      <c r="B131" s="5"/>
      <c r="C131" s="4">
        <v>0</v>
      </c>
      <c r="E131" s="4" t="b">
        <f t="shared" si="2"/>
        <v>0</v>
      </c>
      <c r="F131" s="4">
        <v>0</v>
      </c>
      <c r="G131" s="4">
        <v>1501</v>
      </c>
      <c r="H131" s="6">
        <v>44144</v>
      </c>
      <c r="I131" s="4" t="s">
        <v>134</v>
      </c>
      <c r="J131" s="4" t="s">
        <v>40</v>
      </c>
      <c r="K131" s="4">
        <v>14224</v>
      </c>
      <c r="L131" s="4">
        <v>0</v>
      </c>
      <c r="M131" s="4">
        <v>0</v>
      </c>
      <c r="N131" s="4">
        <v>222000</v>
      </c>
      <c r="O131" s="4">
        <v>0</v>
      </c>
      <c r="P131" s="4">
        <v>7530942</v>
      </c>
      <c r="Q131" s="4">
        <v>137</v>
      </c>
      <c r="R131" s="4" t="b">
        <f t="shared" si="3"/>
        <v>0</v>
      </c>
      <c r="S131" s="4">
        <v>0</v>
      </c>
    </row>
    <row r="132" spans="1:19" ht="14.25" customHeight="1">
      <c r="A132" s="4" t="s">
        <v>34</v>
      </c>
      <c r="B132" s="5"/>
      <c r="C132" s="4">
        <v>0</v>
      </c>
      <c r="E132" s="4" t="b">
        <f t="shared" si="2"/>
        <v>0</v>
      </c>
      <c r="F132" s="4">
        <v>0</v>
      </c>
      <c r="G132" s="4">
        <v>1501</v>
      </c>
      <c r="H132" s="6">
        <v>44168</v>
      </c>
      <c r="I132" s="4" t="s">
        <v>135</v>
      </c>
      <c r="J132" s="4" t="s">
        <v>40</v>
      </c>
      <c r="K132" s="4">
        <v>14296</v>
      </c>
      <c r="L132" s="4">
        <v>0</v>
      </c>
      <c r="M132" s="4">
        <v>0</v>
      </c>
      <c r="N132" s="4">
        <v>222000</v>
      </c>
      <c r="O132" s="4">
        <v>0</v>
      </c>
      <c r="P132" s="4">
        <v>7752942</v>
      </c>
      <c r="Q132" s="4">
        <v>138</v>
      </c>
      <c r="R132" s="4" t="b">
        <f t="shared" si="3"/>
        <v>0</v>
      </c>
      <c r="S132" s="4">
        <v>0</v>
      </c>
    </row>
    <row r="133" spans="1:19" ht="14.25" customHeight="1">
      <c r="A133" s="4" t="s">
        <v>34</v>
      </c>
      <c r="B133" s="5" t="s">
        <v>136</v>
      </c>
      <c r="C133" s="4">
        <v>0</v>
      </c>
      <c r="D133" s="4" t="s">
        <v>136</v>
      </c>
      <c r="E133" s="4" t="b">
        <f t="shared" si="2"/>
        <v>0</v>
      </c>
      <c r="F133" s="4">
        <v>0</v>
      </c>
      <c r="G133" s="4">
        <v>1501</v>
      </c>
      <c r="H133" s="3" t="s">
        <v>21</v>
      </c>
      <c r="K133" s="4">
        <v>0</v>
      </c>
      <c r="L133" s="4">
        <v>0</v>
      </c>
      <c r="M133" s="4">
        <v>0</v>
      </c>
      <c r="N133" s="4">
        <v>2686000</v>
      </c>
      <c r="O133" s="4">
        <v>0</v>
      </c>
      <c r="P133" s="4">
        <v>7752942</v>
      </c>
      <c r="Q133" s="4">
        <v>139</v>
      </c>
      <c r="R133" s="4" t="b">
        <f t="shared" si="3"/>
        <v>0</v>
      </c>
      <c r="S133" s="4">
        <v>0</v>
      </c>
    </row>
    <row r="134" spans="1:19" ht="14.25" customHeight="1">
      <c r="A134" s="4" t="s">
        <v>34</v>
      </c>
      <c r="B134" s="5" t="s">
        <v>137</v>
      </c>
      <c r="C134" s="4">
        <v>0</v>
      </c>
      <c r="D134" s="4" t="s">
        <v>137</v>
      </c>
      <c r="E134" s="4" t="b">
        <f t="shared" si="2"/>
        <v>0</v>
      </c>
      <c r="F134" s="4">
        <v>4741087</v>
      </c>
      <c r="G134" s="4">
        <v>1502</v>
      </c>
      <c r="H134" s="3" t="s">
        <v>21</v>
      </c>
      <c r="K134" s="4">
        <v>0</v>
      </c>
      <c r="L134" s="4">
        <v>2297326</v>
      </c>
      <c r="M134" s="4">
        <v>0</v>
      </c>
      <c r="N134" s="4">
        <v>0</v>
      </c>
      <c r="O134" s="4">
        <v>0</v>
      </c>
      <c r="P134" s="4">
        <v>4741087</v>
      </c>
      <c r="Q134" s="4">
        <v>140</v>
      </c>
      <c r="R134" s="4" t="b">
        <f t="shared" si="3"/>
        <v>0</v>
      </c>
      <c r="S134" s="4">
        <v>0</v>
      </c>
    </row>
    <row r="135" spans="1:19" ht="14.25" customHeight="1">
      <c r="A135" s="4" t="s">
        <v>34</v>
      </c>
      <c r="B135" s="5"/>
      <c r="C135" s="4">
        <v>0</v>
      </c>
      <c r="E135" s="4" t="b">
        <f t="shared" si="2"/>
        <v>0</v>
      </c>
      <c r="F135" s="4">
        <v>0</v>
      </c>
      <c r="G135" s="4">
        <v>1502</v>
      </c>
      <c r="H135" s="6">
        <v>43889</v>
      </c>
      <c r="I135" s="4" t="s">
        <v>138</v>
      </c>
      <c r="J135" s="4" t="s">
        <v>40</v>
      </c>
      <c r="K135" s="4">
        <v>13603</v>
      </c>
      <c r="L135" s="4">
        <v>0</v>
      </c>
      <c r="M135" s="4">
        <v>0</v>
      </c>
      <c r="N135" s="4">
        <v>430000</v>
      </c>
      <c r="O135" s="4">
        <v>0</v>
      </c>
      <c r="P135" s="4">
        <v>5171087</v>
      </c>
      <c r="Q135" s="4">
        <v>141</v>
      </c>
      <c r="R135" s="4" t="b">
        <f t="shared" si="3"/>
        <v>0</v>
      </c>
      <c r="S135" s="4">
        <v>0</v>
      </c>
    </row>
    <row r="136" spans="1:19" ht="14.25" customHeight="1">
      <c r="A136" s="4" t="s">
        <v>34</v>
      </c>
      <c r="B136" s="5"/>
      <c r="C136" s="4">
        <v>0</v>
      </c>
      <c r="E136" s="4" t="b">
        <f t="shared" si="2"/>
        <v>0</v>
      </c>
      <c r="F136" s="4">
        <v>0</v>
      </c>
      <c r="G136" s="4">
        <v>1502</v>
      </c>
      <c r="H136" s="6">
        <v>43949</v>
      </c>
      <c r="I136" s="4" t="s">
        <v>139</v>
      </c>
      <c r="J136" s="4" t="s">
        <v>40</v>
      </c>
      <c r="K136" s="4">
        <v>13724</v>
      </c>
      <c r="L136" s="4">
        <v>0</v>
      </c>
      <c r="M136" s="4">
        <v>0</v>
      </c>
      <c r="N136" s="4">
        <v>450000</v>
      </c>
      <c r="O136" s="4">
        <v>0</v>
      </c>
      <c r="P136" s="4">
        <v>5621087</v>
      </c>
      <c r="Q136" s="4">
        <v>142</v>
      </c>
      <c r="R136" s="4" t="b">
        <f t="shared" si="3"/>
        <v>0</v>
      </c>
      <c r="S136" s="4">
        <v>0</v>
      </c>
    </row>
    <row r="137" spans="1:19" ht="14.25" customHeight="1">
      <c r="A137" s="4" t="s">
        <v>34</v>
      </c>
      <c r="B137" s="5"/>
      <c r="C137" s="4">
        <v>0</v>
      </c>
      <c r="E137" s="4" t="b">
        <f t="shared" si="2"/>
        <v>0</v>
      </c>
      <c r="F137" s="4">
        <v>0</v>
      </c>
      <c r="G137" s="4">
        <v>1502</v>
      </c>
      <c r="H137" s="6">
        <v>43979</v>
      </c>
      <c r="I137" s="4" t="s">
        <v>140</v>
      </c>
      <c r="J137" s="4" t="s">
        <v>40</v>
      </c>
      <c r="K137" s="4">
        <v>13785</v>
      </c>
      <c r="L137" s="4">
        <v>0</v>
      </c>
      <c r="M137" s="4">
        <v>0</v>
      </c>
      <c r="N137" s="4">
        <v>200000</v>
      </c>
      <c r="O137" s="4">
        <v>0</v>
      </c>
      <c r="P137" s="4">
        <v>5821087</v>
      </c>
      <c r="Q137" s="4">
        <v>143</v>
      </c>
      <c r="R137" s="4" t="b">
        <f t="shared" si="3"/>
        <v>0</v>
      </c>
      <c r="S137" s="4">
        <v>0</v>
      </c>
    </row>
    <row r="138" spans="1:19" ht="14.25" customHeight="1">
      <c r="A138" s="4" t="s">
        <v>34</v>
      </c>
      <c r="B138" s="5"/>
      <c r="C138" s="4">
        <v>0</v>
      </c>
      <c r="E138" s="4" t="b">
        <f t="shared" si="2"/>
        <v>0</v>
      </c>
      <c r="F138" s="4">
        <v>0</v>
      </c>
      <c r="G138" s="4">
        <v>1502</v>
      </c>
      <c r="H138" s="6">
        <v>44043</v>
      </c>
      <c r="I138" s="4" t="s">
        <v>138</v>
      </c>
      <c r="J138" s="4" t="s">
        <v>40</v>
      </c>
      <c r="K138" s="4">
        <v>13927</v>
      </c>
      <c r="L138" s="4">
        <v>0</v>
      </c>
      <c r="M138" s="4">
        <v>0</v>
      </c>
      <c r="N138" s="4">
        <v>400000</v>
      </c>
      <c r="O138" s="4">
        <v>0</v>
      </c>
      <c r="P138" s="4">
        <v>6221087</v>
      </c>
      <c r="Q138" s="4">
        <v>144</v>
      </c>
      <c r="R138" s="4" t="b">
        <f t="shared" si="3"/>
        <v>0</v>
      </c>
      <c r="S138" s="4">
        <v>0</v>
      </c>
    </row>
    <row r="139" spans="1:19" ht="14.25" customHeight="1">
      <c r="A139" s="4" t="s">
        <v>34</v>
      </c>
      <c r="B139" s="5"/>
      <c r="C139" s="4">
        <v>0</v>
      </c>
      <c r="E139" s="4" t="b">
        <f t="shared" si="2"/>
        <v>0</v>
      </c>
      <c r="F139" s="4">
        <v>0</v>
      </c>
      <c r="G139" s="4">
        <v>1502</v>
      </c>
      <c r="H139" s="6">
        <v>44071</v>
      </c>
      <c r="I139" s="4" t="s">
        <v>138</v>
      </c>
      <c r="J139" s="4" t="s">
        <v>40</v>
      </c>
      <c r="K139" s="4">
        <v>14000</v>
      </c>
      <c r="L139" s="4">
        <v>0</v>
      </c>
      <c r="M139" s="4">
        <v>0</v>
      </c>
      <c r="N139" s="4">
        <v>200000</v>
      </c>
      <c r="O139" s="4">
        <v>0</v>
      </c>
      <c r="P139" s="4">
        <v>6421087</v>
      </c>
      <c r="Q139" s="4">
        <v>145</v>
      </c>
      <c r="R139" s="4" t="b">
        <f t="shared" si="3"/>
        <v>0</v>
      </c>
      <c r="S139" s="4">
        <v>0</v>
      </c>
    </row>
    <row r="140" spans="1:19" ht="14.25" customHeight="1">
      <c r="A140" s="4" t="s">
        <v>34</v>
      </c>
      <c r="B140" s="5"/>
      <c r="C140" s="4">
        <v>0</v>
      </c>
      <c r="E140" s="4" t="b">
        <f t="shared" si="2"/>
        <v>0</v>
      </c>
      <c r="F140" s="4">
        <v>0</v>
      </c>
      <c r="G140" s="4">
        <v>1502</v>
      </c>
      <c r="H140" s="6">
        <v>44104</v>
      </c>
      <c r="I140" s="4" t="s">
        <v>141</v>
      </c>
      <c r="J140" s="4" t="s">
        <v>40</v>
      </c>
      <c r="K140" s="4">
        <v>14073</v>
      </c>
      <c r="L140" s="4">
        <v>0</v>
      </c>
      <c r="M140" s="4">
        <v>0</v>
      </c>
      <c r="N140" s="4">
        <v>220000</v>
      </c>
      <c r="O140" s="4">
        <v>0</v>
      </c>
      <c r="P140" s="4">
        <v>6641087</v>
      </c>
      <c r="Q140" s="4">
        <v>146</v>
      </c>
      <c r="R140" s="4" t="b">
        <f t="shared" si="3"/>
        <v>0</v>
      </c>
      <c r="S140" s="4">
        <v>0</v>
      </c>
    </row>
    <row r="141" spans="1:19" ht="14.25" customHeight="1">
      <c r="A141" s="4" t="s">
        <v>34</v>
      </c>
      <c r="B141" s="5"/>
      <c r="C141" s="4">
        <v>0</v>
      </c>
      <c r="E141" s="4" t="b">
        <f t="shared" si="2"/>
        <v>0</v>
      </c>
      <c r="F141" s="4">
        <v>0</v>
      </c>
      <c r="G141" s="4">
        <v>1502</v>
      </c>
      <c r="H141" s="6">
        <v>44119</v>
      </c>
      <c r="I141" s="4" t="s">
        <v>142</v>
      </c>
      <c r="J141" s="4" t="s">
        <v>40</v>
      </c>
      <c r="K141" s="4">
        <v>14136</v>
      </c>
      <c r="L141" s="4">
        <v>0</v>
      </c>
      <c r="M141" s="4">
        <v>0</v>
      </c>
      <c r="N141" s="4">
        <v>177326</v>
      </c>
      <c r="O141" s="4">
        <v>0</v>
      </c>
      <c r="P141" s="4">
        <v>6818413</v>
      </c>
      <c r="Q141" s="4">
        <v>147</v>
      </c>
      <c r="R141" s="4" t="b">
        <f t="shared" si="3"/>
        <v>0</v>
      </c>
      <c r="S141" s="4">
        <v>0</v>
      </c>
    </row>
    <row r="142" spans="1:19" ht="14.25" customHeight="1">
      <c r="A142" s="4" t="s">
        <v>34</v>
      </c>
      <c r="B142" s="5"/>
      <c r="C142" s="4">
        <v>0</v>
      </c>
      <c r="E142" s="4" t="b">
        <f t="shared" si="2"/>
        <v>0</v>
      </c>
      <c r="F142" s="4">
        <v>0</v>
      </c>
      <c r="G142" s="4">
        <v>1502</v>
      </c>
      <c r="H142" s="6">
        <v>44146</v>
      </c>
      <c r="I142" s="4" t="s">
        <v>143</v>
      </c>
      <c r="J142" s="4" t="s">
        <v>40</v>
      </c>
      <c r="K142" s="4">
        <v>14199</v>
      </c>
      <c r="L142" s="4">
        <v>0</v>
      </c>
      <c r="M142" s="4">
        <v>0</v>
      </c>
      <c r="N142" s="4">
        <v>220000</v>
      </c>
      <c r="O142" s="4">
        <v>0</v>
      </c>
      <c r="P142" s="4">
        <v>7038413</v>
      </c>
      <c r="Q142" s="4">
        <v>148</v>
      </c>
      <c r="R142" s="4" t="b">
        <f t="shared" si="3"/>
        <v>0</v>
      </c>
      <c r="S142" s="4">
        <v>0</v>
      </c>
    </row>
    <row r="143" spans="1:19" ht="14.25" customHeight="1">
      <c r="A143" s="4" t="s">
        <v>34</v>
      </c>
      <c r="B143" s="5" t="s">
        <v>144</v>
      </c>
      <c r="C143" s="4">
        <v>0</v>
      </c>
      <c r="D143" s="4" t="s">
        <v>144</v>
      </c>
      <c r="E143" s="4" t="b">
        <f t="shared" si="2"/>
        <v>0</v>
      </c>
      <c r="F143" s="4">
        <v>0</v>
      </c>
      <c r="G143" s="4">
        <v>1502</v>
      </c>
      <c r="H143" s="3" t="s">
        <v>21</v>
      </c>
      <c r="K143" s="4">
        <v>0</v>
      </c>
      <c r="L143" s="4">
        <v>0</v>
      </c>
      <c r="M143" s="4">
        <v>0</v>
      </c>
      <c r="N143" s="4">
        <v>2297326</v>
      </c>
      <c r="O143" s="4">
        <v>0</v>
      </c>
      <c r="P143" s="4">
        <v>7038413</v>
      </c>
      <c r="Q143" s="4">
        <v>149</v>
      </c>
      <c r="R143" s="4" t="b">
        <f t="shared" si="3"/>
        <v>0</v>
      </c>
      <c r="S143" s="4">
        <v>0</v>
      </c>
    </row>
    <row r="144" spans="1:19" ht="14.25" customHeight="1">
      <c r="A144" s="4" t="s">
        <v>34</v>
      </c>
      <c r="B144" s="5" t="s">
        <v>145</v>
      </c>
      <c r="C144" s="4">
        <v>0</v>
      </c>
      <c r="D144" s="4" t="s">
        <v>145</v>
      </c>
      <c r="E144" s="4" t="b">
        <f t="shared" si="2"/>
        <v>0</v>
      </c>
      <c r="F144" s="4">
        <v>4501800</v>
      </c>
      <c r="G144" s="4">
        <v>2101</v>
      </c>
      <c r="H144" s="3" t="s">
        <v>21</v>
      </c>
      <c r="K144" s="4">
        <v>0</v>
      </c>
      <c r="L144" s="4">
        <v>1808000</v>
      </c>
      <c r="M144" s="4">
        <v>0</v>
      </c>
      <c r="N144" s="4">
        <v>0</v>
      </c>
      <c r="O144" s="4">
        <v>0</v>
      </c>
      <c r="P144" s="4">
        <v>4501800</v>
      </c>
      <c r="Q144" s="4">
        <v>150</v>
      </c>
      <c r="R144" s="4" t="b">
        <f t="shared" si="3"/>
        <v>0</v>
      </c>
      <c r="S144" s="4">
        <v>0</v>
      </c>
    </row>
    <row r="145" spans="1:19" ht="14.25" customHeight="1">
      <c r="A145" s="4" t="s">
        <v>34</v>
      </c>
      <c r="B145" s="5"/>
      <c r="C145" s="4">
        <v>0</v>
      </c>
      <c r="E145" s="4" t="b">
        <f t="shared" si="2"/>
        <v>0</v>
      </c>
      <c r="F145" s="4">
        <v>0</v>
      </c>
      <c r="G145" s="4">
        <v>2101</v>
      </c>
      <c r="H145" s="6">
        <v>43866</v>
      </c>
      <c r="I145" s="4" t="s">
        <v>146</v>
      </c>
      <c r="J145" s="4" t="s">
        <v>40</v>
      </c>
      <c r="K145" s="4">
        <v>13546</v>
      </c>
      <c r="L145" s="4">
        <v>0</v>
      </c>
      <c r="M145" s="4">
        <v>0</v>
      </c>
      <c r="N145" s="4">
        <v>208000</v>
      </c>
      <c r="O145" s="4">
        <v>0</v>
      </c>
      <c r="P145" s="4">
        <v>4709800</v>
      </c>
      <c r="Q145" s="4">
        <v>151</v>
      </c>
      <c r="R145" s="4" t="b">
        <f t="shared" si="3"/>
        <v>0</v>
      </c>
      <c r="S145" s="4">
        <v>0</v>
      </c>
    </row>
    <row r="146" spans="1:19" ht="14.25" customHeight="1">
      <c r="A146" s="4" t="s">
        <v>34</v>
      </c>
      <c r="B146" s="5"/>
      <c r="C146" s="4">
        <v>0</v>
      </c>
      <c r="E146" s="4" t="b">
        <f t="shared" si="2"/>
        <v>0</v>
      </c>
      <c r="F146" s="4">
        <v>0</v>
      </c>
      <c r="G146" s="4">
        <v>2101</v>
      </c>
      <c r="H146" s="6">
        <v>43902</v>
      </c>
      <c r="I146" s="4" t="s">
        <v>147</v>
      </c>
      <c r="J146" s="4" t="s">
        <v>40</v>
      </c>
      <c r="K146" s="4">
        <v>13657</v>
      </c>
      <c r="L146" s="4">
        <v>0</v>
      </c>
      <c r="M146" s="4">
        <v>0</v>
      </c>
      <c r="N146" s="4">
        <v>200000</v>
      </c>
      <c r="O146" s="4">
        <v>0</v>
      </c>
      <c r="P146" s="4">
        <v>4909800</v>
      </c>
      <c r="Q146" s="4">
        <v>152</v>
      </c>
      <c r="R146" s="4" t="b">
        <f t="shared" si="3"/>
        <v>0</v>
      </c>
      <c r="S146" s="4">
        <v>0</v>
      </c>
    </row>
    <row r="147" spans="1:19" ht="14.25" customHeight="1">
      <c r="A147" s="4" t="s">
        <v>34</v>
      </c>
      <c r="B147" s="5"/>
      <c r="C147" s="4">
        <v>0</v>
      </c>
      <c r="E147" s="4" t="b">
        <f t="shared" si="2"/>
        <v>0</v>
      </c>
      <c r="F147" s="4">
        <v>0</v>
      </c>
      <c r="G147" s="4">
        <v>2101</v>
      </c>
      <c r="H147" s="6">
        <v>43998</v>
      </c>
      <c r="I147" s="4" t="s">
        <v>148</v>
      </c>
      <c r="J147" s="4" t="s">
        <v>40</v>
      </c>
      <c r="K147" s="4">
        <v>13862</v>
      </c>
      <c r="L147" s="4">
        <v>0</v>
      </c>
      <c r="M147" s="4">
        <v>0</v>
      </c>
      <c r="N147" s="4">
        <v>200000</v>
      </c>
      <c r="O147" s="4">
        <v>0</v>
      </c>
      <c r="P147" s="4">
        <v>5109800</v>
      </c>
      <c r="Q147" s="4">
        <v>153</v>
      </c>
      <c r="R147" s="4" t="b">
        <f t="shared" si="3"/>
        <v>0</v>
      </c>
      <c r="S147" s="4">
        <v>0</v>
      </c>
    </row>
    <row r="148" spans="1:19" ht="14.25" customHeight="1">
      <c r="A148" s="4" t="s">
        <v>34</v>
      </c>
      <c r="B148" s="5"/>
      <c r="C148" s="4">
        <v>0</v>
      </c>
      <c r="E148" s="4" t="b">
        <f t="shared" si="2"/>
        <v>0</v>
      </c>
      <c r="F148" s="4">
        <v>0</v>
      </c>
      <c r="G148" s="4">
        <v>2101</v>
      </c>
      <c r="H148" s="6">
        <v>44026</v>
      </c>
      <c r="I148" s="4" t="s">
        <v>146</v>
      </c>
      <c r="J148" s="4" t="s">
        <v>40</v>
      </c>
      <c r="K148" s="4">
        <v>13936</v>
      </c>
      <c r="L148" s="4">
        <v>0</v>
      </c>
      <c r="M148" s="4">
        <v>0</v>
      </c>
      <c r="N148" s="4">
        <v>200000</v>
      </c>
      <c r="O148" s="4">
        <v>0</v>
      </c>
      <c r="P148" s="4">
        <v>5309800</v>
      </c>
      <c r="Q148" s="4">
        <v>154</v>
      </c>
      <c r="R148" s="4" t="b">
        <f t="shared" si="3"/>
        <v>0</v>
      </c>
      <c r="S148" s="4">
        <v>0</v>
      </c>
    </row>
    <row r="149" spans="1:19" ht="14.25" customHeight="1">
      <c r="A149" s="4" t="s">
        <v>34</v>
      </c>
      <c r="B149" s="5"/>
      <c r="C149" s="4">
        <v>0</v>
      </c>
      <c r="E149" s="4" t="b">
        <f t="shared" si="2"/>
        <v>0</v>
      </c>
      <c r="F149" s="4">
        <v>0</v>
      </c>
      <c r="G149" s="4">
        <v>2101</v>
      </c>
      <c r="H149" s="6">
        <v>44048</v>
      </c>
      <c r="I149" s="4" t="s">
        <v>146</v>
      </c>
      <c r="J149" s="4" t="s">
        <v>40</v>
      </c>
      <c r="K149" s="4">
        <v>13959</v>
      </c>
      <c r="L149" s="4">
        <v>0</v>
      </c>
      <c r="M149" s="4">
        <v>0</v>
      </c>
      <c r="N149" s="4">
        <v>200000</v>
      </c>
      <c r="O149" s="4">
        <v>0</v>
      </c>
      <c r="P149" s="4">
        <v>5509800</v>
      </c>
      <c r="Q149" s="4">
        <v>155</v>
      </c>
      <c r="R149" s="4" t="b">
        <f t="shared" si="3"/>
        <v>0</v>
      </c>
      <c r="S149" s="4">
        <v>0</v>
      </c>
    </row>
    <row r="150" spans="1:19" ht="14.25" customHeight="1">
      <c r="A150" s="4" t="s">
        <v>34</v>
      </c>
      <c r="B150" s="5"/>
      <c r="C150" s="4">
        <v>0</v>
      </c>
      <c r="E150" s="4" t="b">
        <f t="shared" si="2"/>
        <v>0</v>
      </c>
      <c r="F150" s="4">
        <v>0</v>
      </c>
      <c r="G150" s="4">
        <v>2101</v>
      </c>
      <c r="H150" s="6">
        <v>44081</v>
      </c>
      <c r="I150" s="4" t="s">
        <v>149</v>
      </c>
      <c r="J150" s="4" t="s">
        <v>40</v>
      </c>
      <c r="K150" s="4">
        <v>14038</v>
      </c>
      <c r="L150" s="4">
        <v>0</v>
      </c>
      <c r="M150" s="4">
        <v>0</v>
      </c>
      <c r="N150" s="4">
        <v>200000</v>
      </c>
      <c r="O150" s="4">
        <v>0</v>
      </c>
      <c r="P150" s="4">
        <v>5709800</v>
      </c>
      <c r="Q150" s="4">
        <v>156</v>
      </c>
      <c r="R150" s="4" t="b">
        <f t="shared" si="3"/>
        <v>0</v>
      </c>
      <c r="S150" s="4">
        <v>0</v>
      </c>
    </row>
    <row r="151" spans="1:19" ht="14.25" customHeight="1">
      <c r="A151" s="4" t="s">
        <v>34</v>
      </c>
      <c r="B151" s="5"/>
      <c r="C151" s="4">
        <v>0</v>
      </c>
      <c r="E151" s="4" t="b">
        <f t="shared" si="2"/>
        <v>0</v>
      </c>
      <c r="F151" s="4">
        <v>0</v>
      </c>
      <c r="G151" s="4">
        <v>2101</v>
      </c>
      <c r="H151" s="6">
        <v>44112</v>
      </c>
      <c r="I151" s="4" t="s">
        <v>150</v>
      </c>
      <c r="J151" s="4" t="s">
        <v>40</v>
      </c>
      <c r="K151" s="4">
        <v>14155</v>
      </c>
      <c r="L151" s="4">
        <v>0</v>
      </c>
      <c r="M151" s="4">
        <v>0</v>
      </c>
      <c r="N151" s="4">
        <v>200000</v>
      </c>
      <c r="O151" s="4">
        <v>0</v>
      </c>
      <c r="P151" s="4">
        <v>5909800</v>
      </c>
      <c r="Q151" s="4">
        <v>157</v>
      </c>
      <c r="R151" s="4" t="b">
        <f t="shared" si="3"/>
        <v>0</v>
      </c>
      <c r="S151" s="4">
        <v>0</v>
      </c>
    </row>
    <row r="152" spans="1:19" ht="14.25" customHeight="1">
      <c r="A152" s="4" t="s">
        <v>34</v>
      </c>
      <c r="B152" s="5"/>
      <c r="C152" s="4">
        <v>0</v>
      </c>
      <c r="E152" s="4" t="b">
        <f t="shared" si="2"/>
        <v>0</v>
      </c>
      <c r="F152" s="4">
        <v>0</v>
      </c>
      <c r="G152" s="4">
        <v>2101</v>
      </c>
      <c r="H152" s="6">
        <v>44141</v>
      </c>
      <c r="I152" s="4" t="s">
        <v>151</v>
      </c>
      <c r="J152" s="4" t="s">
        <v>40</v>
      </c>
      <c r="K152" s="4">
        <v>14222</v>
      </c>
      <c r="L152" s="4">
        <v>0</v>
      </c>
      <c r="M152" s="4">
        <v>0</v>
      </c>
      <c r="N152" s="4">
        <v>200000</v>
      </c>
      <c r="O152" s="4">
        <v>0</v>
      </c>
      <c r="P152" s="4">
        <v>6109800</v>
      </c>
      <c r="Q152" s="4">
        <v>158</v>
      </c>
      <c r="R152" s="4" t="b">
        <f t="shared" si="3"/>
        <v>0</v>
      </c>
      <c r="S152" s="4">
        <v>0</v>
      </c>
    </row>
    <row r="153" spans="1:19" ht="14.25" customHeight="1">
      <c r="A153" s="4" t="s">
        <v>34</v>
      </c>
      <c r="B153" s="5"/>
      <c r="C153" s="4">
        <v>0</v>
      </c>
      <c r="E153" s="4" t="b">
        <f t="shared" si="2"/>
        <v>0</v>
      </c>
      <c r="F153" s="4">
        <v>0</v>
      </c>
      <c r="G153" s="4">
        <v>2101</v>
      </c>
      <c r="H153" s="6">
        <v>44172</v>
      </c>
      <c r="I153" s="4" t="s">
        <v>152</v>
      </c>
      <c r="J153" s="4" t="s">
        <v>40</v>
      </c>
      <c r="K153" s="4">
        <v>14256</v>
      </c>
      <c r="L153" s="4">
        <v>0</v>
      </c>
      <c r="M153" s="4">
        <v>0</v>
      </c>
      <c r="N153" s="4">
        <v>200000</v>
      </c>
      <c r="O153" s="4">
        <v>0</v>
      </c>
      <c r="P153" s="4">
        <v>6309800</v>
      </c>
      <c r="Q153" s="4">
        <v>159</v>
      </c>
      <c r="R153" s="4" t="b">
        <f t="shared" si="3"/>
        <v>0</v>
      </c>
      <c r="S153" s="4">
        <v>0</v>
      </c>
    </row>
    <row r="154" spans="1:19" ht="14.25" customHeight="1">
      <c r="A154" s="4" t="s">
        <v>34</v>
      </c>
      <c r="B154" s="5" t="s">
        <v>153</v>
      </c>
      <c r="C154" s="4">
        <v>0</v>
      </c>
      <c r="D154" s="4" t="s">
        <v>153</v>
      </c>
      <c r="E154" s="4" t="b">
        <f t="shared" si="2"/>
        <v>0</v>
      </c>
      <c r="F154" s="4">
        <v>0</v>
      </c>
      <c r="G154" s="4">
        <v>2101</v>
      </c>
      <c r="H154" s="3" t="s">
        <v>21</v>
      </c>
      <c r="K154" s="4">
        <v>0</v>
      </c>
      <c r="L154" s="4">
        <v>0</v>
      </c>
      <c r="M154" s="4">
        <v>0</v>
      </c>
      <c r="N154" s="4">
        <v>1808000</v>
      </c>
      <c r="O154" s="4">
        <v>0</v>
      </c>
      <c r="P154" s="4">
        <v>6309800</v>
      </c>
      <c r="Q154" s="4">
        <v>160</v>
      </c>
      <c r="R154" s="4" t="b">
        <f t="shared" si="3"/>
        <v>0</v>
      </c>
      <c r="S154" s="4">
        <v>0</v>
      </c>
    </row>
    <row r="155" spans="1:19" ht="14.25" customHeight="1">
      <c r="A155" s="4" t="s">
        <v>34</v>
      </c>
      <c r="B155" s="5" t="s">
        <v>154</v>
      </c>
      <c r="C155" s="4">
        <v>0</v>
      </c>
      <c r="D155" s="4" t="s">
        <v>154</v>
      </c>
      <c r="E155" s="4" t="b">
        <f t="shared" si="2"/>
        <v>0</v>
      </c>
      <c r="F155" s="4">
        <v>4492800</v>
      </c>
      <c r="G155" s="4">
        <v>2102</v>
      </c>
      <c r="H155" s="3" t="s">
        <v>21</v>
      </c>
      <c r="K155" s="4">
        <v>0</v>
      </c>
      <c r="L155" s="4">
        <v>2400000</v>
      </c>
      <c r="M155" s="4">
        <v>0</v>
      </c>
      <c r="N155" s="4">
        <v>0</v>
      </c>
      <c r="O155" s="4">
        <v>0</v>
      </c>
      <c r="P155" s="4">
        <v>4492800</v>
      </c>
      <c r="Q155" s="4">
        <v>161</v>
      </c>
      <c r="R155" s="4" t="b">
        <f t="shared" si="3"/>
        <v>0</v>
      </c>
      <c r="S155" s="4">
        <v>0</v>
      </c>
    </row>
    <row r="156" spans="1:19" ht="14.25" customHeight="1">
      <c r="A156" s="4" t="s">
        <v>34</v>
      </c>
      <c r="B156" s="5"/>
      <c r="C156" s="4">
        <v>0</v>
      </c>
      <c r="E156" s="4" t="b">
        <f t="shared" si="2"/>
        <v>0</v>
      </c>
      <c r="F156" s="4">
        <v>0</v>
      </c>
      <c r="G156" s="4">
        <v>2102</v>
      </c>
      <c r="H156" s="6">
        <v>43839</v>
      </c>
      <c r="I156" s="4" t="s">
        <v>155</v>
      </c>
      <c r="J156" s="4" t="s">
        <v>40</v>
      </c>
      <c r="K156" s="4">
        <v>13492</v>
      </c>
      <c r="L156" s="4">
        <v>0</v>
      </c>
      <c r="M156" s="4">
        <v>0</v>
      </c>
      <c r="N156" s="4">
        <v>203500</v>
      </c>
      <c r="O156" s="4">
        <v>0</v>
      </c>
      <c r="P156" s="4">
        <v>4696300</v>
      </c>
      <c r="Q156" s="4">
        <v>162</v>
      </c>
      <c r="R156" s="4" t="b">
        <f t="shared" si="3"/>
        <v>0</v>
      </c>
      <c r="S156" s="4">
        <v>0</v>
      </c>
    </row>
    <row r="157" spans="1:19" ht="14.25" customHeight="1">
      <c r="A157" s="4" t="s">
        <v>34</v>
      </c>
      <c r="B157" s="5"/>
      <c r="C157" s="4">
        <v>0</v>
      </c>
      <c r="E157" s="4" t="b">
        <f t="shared" si="2"/>
        <v>0</v>
      </c>
      <c r="F157" s="4">
        <v>0</v>
      </c>
      <c r="G157" s="4">
        <v>2102</v>
      </c>
      <c r="H157" s="6">
        <v>43868</v>
      </c>
      <c r="I157" s="4" t="s">
        <v>155</v>
      </c>
      <c r="J157" s="4" t="s">
        <v>40</v>
      </c>
      <c r="K157" s="4">
        <v>13557</v>
      </c>
      <c r="L157" s="4">
        <v>0</v>
      </c>
      <c r="M157" s="4">
        <v>0</v>
      </c>
      <c r="N157" s="4">
        <v>203500</v>
      </c>
      <c r="O157" s="4">
        <v>0</v>
      </c>
      <c r="P157" s="4">
        <v>4899800</v>
      </c>
      <c r="Q157" s="4">
        <v>163</v>
      </c>
      <c r="R157" s="4" t="b">
        <f t="shared" si="3"/>
        <v>0</v>
      </c>
      <c r="S157" s="4">
        <v>0</v>
      </c>
    </row>
    <row r="158" spans="1:19" ht="14.25" customHeight="1">
      <c r="A158" s="4" t="s">
        <v>34</v>
      </c>
      <c r="B158" s="5"/>
      <c r="C158" s="4">
        <v>0</v>
      </c>
      <c r="E158" s="4" t="b">
        <f t="shared" si="2"/>
        <v>0</v>
      </c>
      <c r="F158" s="4">
        <v>0</v>
      </c>
      <c r="G158" s="4">
        <v>2102</v>
      </c>
      <c r="H158" s="6">
        <v>43900</v>
      </c>
      <c r="I158" s="4" t="s">
        <v>156</v>
      </c>
      <c r="J158" s="4" t="s">
        <v>40</v>
      </c>
      <c r="K158" s="4">
        <v>13640</v>
      </c>
      <c r="L158" s="4">
        <v>0</v>
      </c>
      <c r="M158" s="4">
        <v>0</v>
      </c>
      <c r="N158" s="4">
        <v>203500</v>
      </c>
      <c r="O158" s="4">
        <v>0</v>
      </c>
      <c r="P158" s="4">
        <v>5103300</v>
      </c>
      <c r="Q158" s="4">
        <v>164</v>
      </c>
      <c r="R158" s="4" t="b">
        <f t="shared" si="3"/>
        <v>0</v>
      </c>
      <c r="S158" s="4">
        <v>0</v>
      </c>
    </row>
    <row r="159" spans="1:19" ht="14.25" customHeight="1">
      <c r="A159" s="4" t="s">
        <v>34</v>
      </c>
      <c r="B159" s="5"/>
      <c r="C159" s="4">
        <v>0</v>
      </c>
      <c r="E159" s="4" t="b">
        <f t="shared" si="2"/>
        <v>0</v>
      </c>
      <c r="F159" s="4">
        <v>0</v>
      </c>
      <c r="G159" s="4">
        <v>2102</v>
      </c>
      <c r="H159" s="6">
        <v>43929</v>
      </c>
      <c r="I159" s="4" t="s">
        <v>157</v>
      </c>
      <c r="J159" s="4" t="s">
        <v>40</v>
      </c>
      <c r="K159" s="4">
        <v>13700</v>
      </c>
      <c r="L159" s="4">
        <v>0</v>
      </c>
      <c r="M159" s="4">
        <v>0</v>
      </c>
      <c r="N159" s="4">
        <v>203500</v>
      </c>
      <c r="O159" s="4">
        <v>0</v>
      </c>
      <c r="P159" s="4">
        <v>5306800</v>
      </c>
      <c r="Q159" s="4">
        <v>165</v>
      </c>
      <c r="R159" s="4" t="b">
        <f t="shared" si="3"/>
        <v>0</v>
      </c>
      <c r="S159" s="4">
        <v>0</v>
      </c>
    </row>
    <row r="160" spans="1:19" ht="14.25" customHeight="1">
      <c r="A160" s="4" t="s">
        <v>34</v>
      </c>
      <c r="B160" s="5"/>
      <c r="C160" s="4">
        <v>0</v>
      </c>
      <c r="E160" s="4" t="b">
        <f t="shared" si="2"/>
        <v>0</v>
      </c>
      <c r="F160" s="4">
        <v>0</v>
      </c>
      <c r="G160" s="4">
        <v>2102</v>
      </c>
      <c r="H160" s="6">
        <v>43969</v>
      </c>
      <c r="I160" s="4" t="s">
        <v>158</v>
      </c>
      <c r="J160" s="4" t="s">
        <v>40</v>
      </c>
      <c r="K160" s="4">
        <v>13781</v>
      </c>
      <c r="L160" s="4">
        <v>0</v>
      </c>
      <c r="M160" s="4">
        <v>0</v>
      </c>
      <c r="N160" s="4">
        <v>203500</v>
      </c>
      <c r="O160" s="4">
        <v>0</v>
      </c>
      <c r="P160" s="4">
        <v>5510300</v>
      </c>
      <c r="Q160" s="4">
        <v>166</v>
      </c>
      <c r="R160" s="4" t="b">
        <f t="shared" si="3"/>
        <v>0</v>
      </c>
      <c r="S160" s="4">
        <v>0</v>
      </c>
    </row>
    <row r="161" spans="1:19" ht="14.25" customHeight="1">
      <c r="A161" s="4" t="s">
        <v>34</v>
      </c>
      <c r="B161" s="5"/>
      <c r="C161" s="4">
        <v>0</v>
      </c>
      <c r="E161" s="4" t="b">
        <f t="shared" si="2"/>
        <v>0</v>
      </c>
      <c r="F161" s="4">
        <v>0</v>
      </c>
      <c r="G161" s="4">
        <v>2102</v>
      </c>
      <c r="H161" s="6">
        <v>43993</v>
      </c>
      <c r="I161" s="4" t="s">
        <v>159</v>
      </c>
      <c r="J161" s="4" t="s">
        <v>40</v>
      </c>
      <c r="K161" s="4">
        <v>13835</v>
      </c>
      <c r="L161" s="4">
        <v>0</v>
      </c>
      <c r="M161" s="4">
        <v>0</v>
      </c>
      <c r="N161" s="4">
        <v>203500</v>
      </c>
      <c r="O161" s="4">
        <v>0</v>
      </c>
      <c r="P161" s="4">
        <v>5713800</v>
      </c>
      <c r="Q161" s="4">
        <v>167</v>
      </c>
      <c r="R161" s="4" t="b">
        <f t="shared" si="3"/>
        <v>0</v>
      </c>
      <c r="S161" s="4">
        <v>0</v>
      </c>
    </row>
    <row r="162" spans="1:19" ht="14.25" customHeight="1">
      <c r="A162" s="4" t="s">
        <v>34</v>
      </c>
      <c r="B162" s="5"/>
      <c r="C162" s="4">
        <v>0</v>
      </c>
      <c r="E162" s="4" t="b">
        <f t="shared" si="2"/>
        <v>0</v>
      </c>
      <c r="F162" s="4">
        <v>0</v>
      </c>
      <c r="G162" s="4">
        <v>2102</v>
      </c>
      <c r="H162" s="6">
        <v>44021</v>
      </c>
      <c r="I162" s="4" t="s">
        <v>155</v>
      </c>
      <c r="J162" s="4" t="s">
        <v>40</v>
      </c>
      <c r="K162" s="4">
        <v>13902</v>
      </c>
      <c r="L162" s="4">
        <v>0</v>
      </c>
      <c r="M162" s="4">
        <v>0</v>
      </c>
      <c r="N162" s="4">
        <v>203500</v>
      </c>
      <c r="O162" s="4">
        <v>0</v>
      </c>
      <c r="P162" s="4">
        <v>5917300</v>
      </c>
      <c r="Q162" s="4">
        <v>168</v>
      </c>
      <c r="R162" s="4" t="b">
        <f t="shared" si="3"/>
        <v>0</v>
      </c>
      <c r="S162" s="4">
        <v>0</v>
      </c>
    </row>
    <row r="163" spans="1:19" ht="14.25" customHeight="1">
      <c r="A163" s="4" t="s">
        <v>34</v>
      </c>
      <c r="B163" s="5"/>
      <c r="C163" s="4">
        <v>0</v>
      </c>
      <c r="E163" s="4" t="b">
        <f t="shared" si="2"/>
        <v>0</v>
      </c>
      <c r="F163" s="4">
        <v>0</v>
      </c>
      <c r="G163" s="4">
        <v>2102</v>
      </c>
      <c r="H163" s="6">
        <v>44054</v>
      </c>
      <c r="I163" s="4" t="s">
        <v>155</v>
      </c>
      <c r="J163" s="4" t="s">
        <v>40</v>
      </c>
      <c r="K163" s="4">
        <v>13972</v>
      </c>
      <c r="L163" s="4">
        <v>0</v>
      </c>
      <c r="M163" s="4">
        <v>0</v>
      </c>
      <c r="N163" s="4">
        <v>203500</v>
      </c>
      <c r="O163" s="4">
        <v>0</v>
      </c>
      <c r="P163" s="4">
        <v>6120800</v>
      </c>
      <c r="Q163" s="4">
        <v>169</v>
      </c>
      <c r="R163" s="4" t="b">
        <f t="shared" si="3"/>
        <v>0</v>
      </c>
      <c r="S163" s="4">
        <v>0</v>
      </c>
    </row>
    <row r="164" spans="1:19" ht="14.25" customHeight="1">
      <c r="A164" s="4" t="s">
        <v>34</v>
      </c>
      <c r="B164" s="5"/>
      <c r="C164" s="4">
        <v>0</v>
      </c>
      <c r="E164" s="4" t="b">
        <f t="shared" si="2"/>
        <v>0</v>
      </c>
      <c r="F164" s="4">
        <v>0</v>
      </c>
      <c r="G164" s="4">
        <v>2102</v>
      </c>
      <c r="H164" s="6">
        <v>44084</v>
      </c>
      <c r="I164" s="4" t="s">
        <v>160</v>
      </c>
      <c r="J164" s="4" t="s">
        <v>40</v>
      </c>
      <c r="K164" s="4">
        <v>14053</v>
      </c>
      <c r="L164" s="4">
        <v>0</v>
      </c>
      <c r="M164" s="4">
        <v>0</v>
      </c>
      <c r="N164" s="4">
        <v>203500</v>
      </c>
      <c r="O164" s="4">
        <v>0</v>
      </c>
      <c r="P164" s="4">
        <v>6324300</v>
      </c>
      <c r="Q164" s="4">
        <v>170</v>
      </c>
      <c r="R164" s="4" t="b">
        <f t="shared" si="3"/>
        <v>0</v>
      </c>
      <c r="S164" s="4">
        <v>0</v>
      </c>
    </row>
    <row r="165" spans="1:19" ht="14.25" customHeight="1">
      <c r="A165" s="4" t="s">
        <v>34</v>
      </c>
      <c r="B165" s="5"/>
      <c r="C165" s="4">
        <v>0</v>
      </c>
      <c r="E165" s="4" t="b">
        <f t="shared" si="2"/>
        <v>0</v>
      </c>
      <c r="F165" s="4">
        <v>0</v>
      </c>
      <c r="G165" s="4">
        <v>2102</v>
      </c>
      <c r="H165" s="6">
        <v>44117</v>
      </c>
      <c r="I165" s="4" t="s">
        <v>161</v>
      </c>
      <c r="J165" s="4" t="s">
        <v>40</v>
      </c>
      <c r="K165" s="4">
        <v>14128</v>
      </c>
      <c r="L165" s="4">
        <v>0</v>
      </c>
      <c r="M165" s="4">
        <v>0</v>
      </c>
      <c r="N165" s="4">
        <v>203500</v>
      </c>
      <c r="O165" s="4">
        <v>0</v>
      </c>
      <c r="P165" s="4">
        <v>6527800</v>
      </c>
      <c r="Q165" s="4">
        <v>171</v>
      </c>
      <c r="R165" s="4" t="b">
        <f t="shared" si="3"/>
        <v>0</v>
      </c>
      <c r="S165" s="4">
        <v>0</v>
      </c>
    </row>
    <row r="166" spans="1:19" ht="14.25" customHeight="1">
      <c r="A166" s="4" t="s">
        <v>34</v>
      </c>
      <c r="B166" s="5"/>
      <c r="C166" s="4">
        <v>0</v>
      </c>
      <c r="E166" s="4" t="b">
        <f t="shared" si="2"/>
        <v>0</v>
      </c>
      <c r="F166" s="4">
        <v>0</v>
      </c>
      <c r="G166" s="4">
        <v>2102</v>
      </c>
      <c r="H166" s="6">
        <v>44146</v>
      </c>
      <c r="I166" s="4" t="s">
        <v>162</v>
      </c>
      <c r="J166" s="4" t="s">
        <v>40</v>
      </c>
      <c r="K166" s="4">
        <v>14200</v>
      </c>
      <c r="L166" s="4">
        <v>0</v>
      </c>
      <c r="M166" s="4">
        <v>0</v>
      </c>
      <c r="N166" s="4">
        <v>203500</v>
      </c>
      <c r="O166" s="4">
        <v>0</v>
      </c>
      <c r="P166" s="4">
        <v>6731300</v>
      </c>
      <c r="Q166" s="4">
        <v>172</v>
      </c>
      <c r="R166" s="4" t="b">
        <f t="shared" si="3"/>
        <v>0</v>
      </c>
      <c r="S166" s="4">
        <v>0</v>
      </c>
    </row>
    <row r="167" spans="1:19" ht="14.25" customHeight="1">
      <c r="A167" s="4" t="s">
        <v>34</v>
      </c>
      <c r="B167" s="5"/>
      <c r="C167" s="4">
        <v>0</v>
      </c>
      <c r="E167" s="4" t="b">
        <f t="shared" si="2"/>
        <v>0</v>
      </c>
      <c r="F167" s="4">
        <v>0</v>
      </c>
      <c r="G167" s="4">
        <v>2102</v>
      </c>
      <c r="H167" s="6">
        <v>44174</v>
      </c>
      <c r="I167" s="4" t="s">
        <v>163</v>
      </c>
      <c r="J167" s="4" t="s">
        <v>40</v>
      </c>
      <c r="K167" s="4">
        <v>14264</v>
      </c>
      <c r="L167" s="4">
        <v>0</v>
      </c>
      <c r="M167" s="4">
        <v>0</v>
      </c>
      <c r="N167" s="4">
        <v>161500</v>
      </c>
      <c r="O167" s="4">
        <v>0</v>
      </c>
      <c r="P167" s="4">
        <v>6892800</v>
      </c>
      <c r="Q167" s="4">
        <v>173</v>
      </c>
      <c r="R167" s="4" t="b">
        <f t="shared" si="3"/>
        <v>0</v>
      </c>
      <c r="S167" s="4">
        <v>0</v>
      </c>
    </row>
    <row r="168" spans="1:19" ht="14.25" customHeight="1">
      <c r="A168" s="4" t="s">
        <v>34</v>
      </c>
      <c r="B168" s="5" t="s">
        <v>164</v>
      </c>
      <c r="C168" s="4">
        <v>0</v>
      </c>
      <c r="D168" s="4" t="s">
        <v>164</v>
      </c>
      <c r="E168" s="4" t="b">
        <f t="shared" si="2"/>
        <v>0</v>
      </c>
      <c r="F168" s="4">
        <v>0</v>
      </c>
      <c r="G168" s="4">
        <v>2102</v>
      </c>
      <c r="H168" s="3" t="s">
        <v>21</v>
      </c>
      <c r="K168" s="4">
        <v>0</v>
      </c>
      <c r="L168" s="4">
        <v>0</v>
      </c>
      <c r="M168" s="4">
        <v>0</v>
      </c>
      <c r="N168" s="4">
        <v>2400000</v>
      </c>
      <c r="O168" s="4">
        <v>0</v>
      </c>
      <c r="P168" s="4">
        <v>6892800</v>
      </c>
      <c r="Q168" s="4">
        <v>174</v>
      </c>
      <c r="R168" s="4" t="b">
        <f t="shared" si="3"/>
        <v>0</v>
      </c>
      <c r="S168" s="4">
        <v>0</v>
      </c>
    </row>
    <row r="169" spans="1:19" ht="14.25" customHeight="1">
      <c r="A169" s="4" t="s">
        <v>34</v>
      </c>
      <c r="B169" s="5" t="s">
        <v>165</v>
      </c>
      <c r="C169" s="4">
        <v>0</v>
      </c>
      <c r="D169" s="4" t="s">
        <v>165</v>
      </c>
      <c r="E169" s="4" t="b">
        <f t="shared" si="2"/>
        <v>0</v>
      </c>
      <c r="F169" s="4">
        <v>4478000</v>
      </c>
      <c r="G169" s="4">
        <v>2201</v>
      </c>
      <c r="H169" s="3" t="s">
        <v>21</v>
      </c>
      <c r="K169" s="4">
        <v>0</v>
      </c>
      <c r="L169" s="4">
        <v>2445100</v>
      </c>
      <c r="M169" s="4">
        <v>0</v>
      </c>
      <c r="N169" s="4">
        <v>0</v>
      </c>
      <c r="O169" s="4">
        <v>0</v>
      </c>
      <c r="P169" s="4">
        <v>4478000</v>
      </c>
      <c r="Q169" s="4">
        <v>175</v>
      </c>
      <c r="R169" s="4" t="b">
        <f t="shared" si="3"/>
        <v>0</v>
      </c>
      <c r="S169" s="4">
        <v>0</v>
      </c>
    </row>
    <row r="170" spans="1:19" ht="14.25" customHeight="1">
      <c r="A170" s="4" t="s">
        <v>34</v>
      </c>
      <c r="B170" s="5"/>
      <c r="C170" s="4">
        <v>0</v>
      </c>
      <c r="E170" s="4" t="b">
        <f t="shared" si="2"/>
        <v>0</v>
      </c>
      <c r="F170" s="4">
        <v>0</v>
      </c>
      <c r="G170" s="4">
        <v>2201</v>
      </c>
      <c r="H170" s="6">
        <v>43844</v>
      </c>
      <c r="I170" s="4" t="s">
        <v>166</v>
      </c>
      <c r="J170" s="4" t="s">
        <v>40</v>
      </c>
      <c r="K170" s="4">
        <v>13537</v>
      </c>
      <c r="L170" s="4">
        <v>0</v>
      </c>
      <c r="M170" s="4">
        <v>0</v>
      </c>
      <c r="N170" s="4">
        <v>200000</v>
      </c>
      <c r="O170" s="4">
        <v>0</v>
      </c>
      <c r="P170" s="4">
        <v>4678000</v>
      </c>
      <c r="Q170" s="4">
        <v>176</v>
      </c>
      <c r="R170" s="4" t="b">
        <f t="shared" si="3"/>
        <v>0</v>
      </c>
      <c r="S170" s="4">
        <v>0</v>
      </c>
    </row>
    <row r="171" spans="1:19" ht="14.25" customHeight="1">
      <c r="A171" s="4" t="s">
        <v>34</v>
      </c>
      <c r="B171" s="5"/>
      <c r="C171" s="4">
        <v>0</v>
      </c>
      <c r="E171" s="4" t="b">
        <f t="shared" si="2"/>
        <v>0</v>
      </c>
      <c r="F171" s="4">
        <v>0</v>
      </c>
      <c r="G171" s="4">
        <v>2201</v>
      </c>
      <c r="H171" s="6">
        <v>43874</v>
      </c>
      <c r="I171" s="4" t="s">
        <v>166</v>
      </c>
      <c r="J171" s="4" t="s">
        <v>40</v>
      </c>
      <c r="K171" s="4">
        <v>13608</v>
      </c>
      <c r="L171" s="4">
        <v>0</v>
      </c>
      <c r="M171" s="4">
        <v>0</v>
      </c>
      <c r="N171" s="4">
        <v>200000</v>
      </c>
      <c r="O171" s="4">
        <v>0</v>
      </c>
      <c r="P171" s="4">
        <v>4878000</v>
      </c>
      <c r="Q171" s="4">
        <v>177</v>
      </c>
      <c r="R171" s="4" t="b">
        <f t="shared" si="3"/>
        <v>0</v>
      </c>
      <c r="S171" s="4">
        <v>0</v>
      </c>
    </row>
    <row r="172" spans="1:19" ht="14.25" customHeight="1">
      <c r="A172" s="4" t="s">
        <v>34</v>
      </c>
      <c r="B172" s="5"/>
      <c r="C172" s="4">
        <v>0</v>
      </c>
      <c r="E172" s="4" t="b">
        <f t="shared" si="2"/>
        <v>0</v>
      </c>
      <c r="F172" s="4">
        <v>0</v>
      </c>
      <c r="G172" s="4">
        <v>2201</v>
      </c>
      <c r="H172" s="6">
        <v>43900</v>
      </c>
      <c r="I172" s="4" t="s">
        <v>167</v>
      </c>
      <c r="J172" s="4" t="s">
        <v>40</v>
      </c>
      <c r="K172" s="4">
        <v>13676</v>
      </c>
      <c r="L172" s="4">
        <v>0</v>
      </c>
      <c r="M172" s="4">
        <v>0</v>
      </c>
      <c r="N172" s="4">
        <v>200000</v>
      </c>
      <c r="O172" s="4">
        <v>0</v>
      </c>
      <c r="P172" s="4">
        <v>5078000</v>
      </c>
      <c r="Q172" s="4">
        <v>178</v>
      </c>
      <c r="R172" s="4" t="b">
        <f t="shared" si="3"/>
        <v>0</v>
      </c>
      <c r="S172" s="4">
        <v>0</v>
      </c>
    </row>
    <row r="173" spans="1:19" ht="14.25" customHeight="1">
      <c r="A173" s="4" t="s">
        <v>34</v>
      </c>
      <c r="B173" s="5"/>
      <c r="C173" s="4">
        <v>0</v>
      </c>
      <c r="E173" s="4" t="b">
        <f t="shared" si="2"/>
        <v>0</v>
      </c>
      <c r="F173" s="4">
        <v>0</v>
      </c>
      <c r="G173" s="4">
        <v>2201</v>
      </c>
      <c r="H173" s="6">
        <v>43959</v>
      </c>
      <c r="I173" s="4" t="s">
        <v>168</v>
      </c>
      <c r="J173" s="4" t="s">
        <v>40</v>
      </c>
      <c r="K173" s="4">
        <v>13804</v>
      </c>
      <c r="L173" s="4">
        <v>0</v>
      </c>
      <c r="M173" s="4">
        <v>0</v>
      </c>
      <c r="N173" s="4">
        <v>200000</v>
      </c>
      <c r="O173" s="4">
        <v>0</v>
      </c>
      <c r="P173" s="4">
        <v>5278000</v>
      </c>
      <c r="Q173" s="4">
        <v>179</v>
      </c>
      <c r="R173" s="4" t="b">
        <f t="shared" si="3"/>
        <v>0</v>
      </c>
      <c r="S173" s="4">
        <v>0</v>
      </c>
    </row>
    <row r="174" spans="1:19" ht="14.25" customHeight="1">
      <c r="A174" s="4" t="s">
        <v>34</v>
      </c>
      <c r="B174" s="5"/>
      <c r="C174" s="4">
        <v>0</v>
      </c>
      <c r="E174" s="4" t="b">
        <f t="shared" si="2"/>
        <v>0</v>
      </c>
      <c r="F174" s="4">
        <v>0</v>
      </c>
      <c r="G174" s="4">
        <v>2201</v>
      </c>
      <c r="H174" s="6">
        <v>43993</v>
      </c>
      <c r="I174" s="4" t="s">
        <v>169</v>
      </c>
      <c r="J174" s="4" t="s">
        <v>40</v>
      </c>
      <c r="K174" s="4">
        <v>13875</v>
      </c>
      <c r="L174" s="4">
        <v>0</v>
      </c>
      <c r="M174" s="4">
        <v>0</v>
      </c>
      <c r="N174" s="4">
        <v>210000</v>
      </c>
      <c r="O174" s="4">
        <v>0</v>
      </c>
      <c r="P174" s="4">
        <v>5488000</v>
      </c>
      <c r="Q174" s="4">
        <v>180</v>
      </c>
      <c r="R174" s="4" t="b">
        <f t="shared" si="3"/>
        <v>0</v>
      </c>
      <c r="S174" s="4">
        <v>0</v>
      </c>
    </row>
    <row r="175" spans="1:19" ht="14.25" customHeight="1">
      <c r="A175" s="4" t="s">
        <v>34</v>
      </c>
      <c r="B175" s="5"/>
      <c r="C175" s="4">
        <v>0</v>
      </c>
      <c r="E175" s="4" t="b">
        <f t="shared" si="2"/>
        <v>0</v>
      </c>
      <c r="F175" s="4">
        <v>0</v>
      </c>
      <c r="G175" s="4">
        <v>2201</v>
      </c>
      <c r="H175" s="6">
        <v>44029</v>
      </c>
      <c r="I175" s="4" t="s">
        <v>166</v>
      </c>
      <c r="J175" s="4" t="s">
        <v>40</v>
      </c>
      <c r="K175" s="4">
        <v>13929</v>
      </c>
      <c r="L175" s="4">
        <v>0</v>
      </c>
      <c r="M175" s="4">
        <v>0</v>
      </c>
      <c r="N175" s="4">
        <v>420000</v>
      </c>
      <c r="O175" s="4">
        <v>0</v>
      </c>
      <c r="P175" s="4">
        <v>5908000</v>
      </c>
      <c r="Q175" s="4">
        <v>181</v>
      </c>
      <c r="R175" s="4" t="b">
        <f t="shared" si="3"/>
        <v>0</v>
      </c>
      <c r="S175" s="4">
        <v>0</v>
      </c>
    </row>
    <row r="176" spans="1:19" ht="14.25" customHeight="1">
      <c r="A176" s="4" t="s">
        <v>34</v>
      </c>
      <c r="B176" s="5"/>
      <c r="C176" s="4">
        <v>0</v>
      </c>
      <c r="E176" s="4" t="b">
        <f t="shared" si="2"/>
        <v>0</v>
      </c>
      <c r="F176" s="4">
        <v>0</v>
      </c>
      <c r="G176" s="4">
        <v>2201</v>
      </c>
      <c r="H176" s="6">
        <v>44056</v>
      </c>
      <c r="I176" s="4" t="s">
        <v>166</v>
      </c>
      <c r="J176" s="4" t="s">
        <v>40</v>
      </c>
      <c r="K176" s="4">
        <v>14013</v>
      </c>
      <c r="L176" s="4">
        <v>0</v>
      </c>
      <c r="M176" s="4">
        <v>0</v>
      </c>
      <c r="N176" s="4">
        <v>215100</v>
      </c>
      <c r="O176" s="4">
        <v>0</v>
      </c>
      <c r="P176" s="4">
        <v>6123100</v>
      </c>
      <c r="Q176" s="4">
        <v>182</v>
      </c>
      <c r="R176" s="4" t="b">
        <f t="shared" si="3"/>
        <v>0</v>
      </c>
      <c r="S176" s="4">
        <v>0</v>
      </c>
    </row>
    <row r="177" spans="1:19" ht="14.25" customHeight="1">
      <c r="A177" s="4" t="s">
        <v>34</v>
      </c>
      <c r="B177" s="5"/>
      <c r="C177" s="4">
        <v>0</v>
      </c>
      <c r="E177" s="4" t="b">
        <f t="shared" si="2"/>
        <v>0</v>
      </c>
      <c r="F177" s="4">
        <v>0</v>
      </c>
      <c r="G177" s="4">
        <v>2201</v>
      </c>
      <c r="H177" s="6">
        <v>44088</v>
      </c>
      <c r="I177" s="4" t="s">
        <v>170</v>
      </c>
      <c r="J177" s="4" t="s">
        <v>40</v>
      </c>
      <c r="K177" s="4">
        <v>14076</v>
      </c>
      <c r="L177" s="4">
        <v>0</v>
      </c>
      <c r="M177" s="4">
        <v>0</v>
      </c>
      <c r="N177" s="4">
        <v>200000</v>
      </c>
      <c r="O177" s="4">
        <v>0</v>
      </c>
      <c r="P177" s="4">
        <v>6323100</v>
      </c>
      <c r="Q177" s="4">
        <v>183</v>
      </c>
      <c r="R177" s="4" t="b">
        <f t="shared" si="3"/>
        <v>0</v>
      </c>
      <c r="S177" s="4">
        <v>0</v>
      </c>
    </row>
    <row r="178" spans="1:19" ht="14.25" customHeight="1">
      <c r="A178" s="4" t="s">
        <v>34</v>
      </c>
      <c r="B178" s="5"/>
      <c r="C178" s="4">
        <v>0</v>
      </c>
      <c r="E178" s="4" t="b">
        <f t="shared" si="2"/>
        <v>0</v>
      </c>
      <c r="F178" s="4">
        <v>0</v>
      </c>
      <c r="G178" s="4">
        <v>2201</v>
      </c>
      <c r="H178" s="6">
        <v>44117</v>
      </c>
      <c r="I178" s="4" t="s">
        <v>171</v>
      </c>
      <c r="J178" s="4" t="s">
        <v>40</v>
      </c>
      <c r="K178" s="4">
        <v>14145</v>
      </c>
      <c r="L178" s="4">
        <v>0</v>
      </c>
      <c r="M178" s="4">
        <v>0</v>
      </c>
      <c r="N178" s="4">
        <v>200000</v>
      </c>
      <c r="O178" s="4">
        <v>0</v>
      </c>
      <c r="P178" s="4">
        <v>6523100</v>
      </c>
      <c r="Q178" s="4">
        <v>184</v>
      </c>
      <c r="R178" s="4" t="b">
        <f t="shared" si="3"/>
        <v>0</v>
      </c>
      <c r="S178" s="4">
        <v>0</v>
      </c>
    </row>
    <row r="179" spans="1:19" ht="14.25" customHeight="1">
      <c r="A179" s="4" t="s">
        <v>34</v>
      </c>
      <c r="B179" s="5"/>
      <c r="C179" s="4">
        <v>0</v>
      </c>
      <c r="E179" s="4" t="b">
        <f t="shared" si="2"/>
        <v>0</v>
      </c>
      <c r="F179" s="4">
        <v>0</v>
      </c>
      <c r="G179" s="4">
        <v>2201</v>
      </c>
      <c r="H179" s="6">
        <v>44147</v>
      </c>
      <c r="I179" s="4" t="s">
        <v>172</v>
      </c>
      <c r="J179" s="4" t="s">
        <v>40</v>
      </c>
      <c r="K179" s="4">
        <v>14239</v>
      </c>
      <c r="L179" s="4">
        <v>0</v>
      </c>
      <c r="M179" s="4">
        <v>0</v>
      </c>
      <c r="N179" s="4">
        <v>200000</v>
      </c>
      <c r="O179" s="4">
        <v>0</v>
      </c>
      <c r="P179" s="4">
        <v>6723100</v>
      </c>
      <c r="Q179" s="4">
        <v>185</v>
      </c>
      <c r="R179" s="4" t="b">
        <f t="shared" si="3"/>
        <v>0</v>
      </c>
      <c r="S179" s="4">
        <v>0</v>
      </c>
    </row>
    <row r="180" spans="1:19" ht="14.25" customHeight="1">
      <c r="A180" s="4" t="s">
        <v>34</v>
      </c>
      <c r="B180" s="5"/>
      <c r="C180" s="4">
        <v>0</v>
      </c>
      <c r="E180" s="4" t="b">
        <f t="shared" si="2"/>
        <v>0</v>
      </c>
      <c r="F180" s="4">
        <v>0</v>
      </c>
      <c r="G180" s="4">
        <v>2201</v>
      </c>
      <c r="H180" s="6">
        <v>44178</v>
      </c>
      <c r="I180" s="4" t="s">
        <v>173</v>
      </c>
      <c r="J180" s="4" t="s">
        <v>40</v>
      </c>
      <c r="K180" s="4">
        <v>14289</v>
      </c>
      <c r="L180" s="4">
        <v>0</v>
      </c>
      <c r="M180" s="4">
        <v>0</v>
      </c>
      <c r="N180" s="4">
        <v>200000</v>
      </c>
      <c r="O180" s="4">
        <v>0</v>
      </c>
      <c r="P180" s="4">
        <v>6923100</v>
      </c>
      <c r="Q180" s="4">
        <v>186</v>
      </c>
      <c r="R180" s="4" t="b">
        <f t="shared" si="3"/>
        <v>0</v>
      </c>
      <c r="S180" s="4">
        <v>0</v>
      </c>
    </row>
    <row r="181" spans="1:19" ht="14.25" customHeight="1">
      <c r="A181" s="4" t="s">
        <v>34</v>
      </c>
      <c r="B181" s="5" t="s">
        <v>174</v>
      </c>
      <c r="C181" s="4">
        <v>0</v>
      </c>
      <c r="D181" s="4" t="s">
        <v>174</v>
      </c>
      <c r="E181" s="4" t="b">
        <f t="shared" si="2"/>
        <v>0</v>
      </c>
      <c r="F181" s="4">
        <v>0</v>
      </c>
      <c r="G181" s="4">
        <v>2201</v>
      </c>
      <c r="H181" s="3" t="s">
        <v>21</v>
      </c>
      <c r="K181" s="4">
        <v>0</v>
      </c>
      <c r="L181" s="4">
        <v>0</v>
      </c>
      <c r="M181" s="4">
        <v>0</v>
      </c>
      <c r="N181" s="4">
        <v>2445100</v>
      </c>
      <c r="O181" s="4">
        <v>0</v>
      </c>
      <c r="P181" s="4">
        <v>6923100</v>
      </c>
      <c r="Q181" s="4">
        <v>187</v>
      </c>
      <c r="R181" s="4" t="b">
        <f t="shared" si="3"/>
        <v>0</v>
      </c>
      <c r="S181" s="4">
        <v>0</v>
      </c>
    </row>
    <row r="182" spans="1:19" ht="14.25" customHeight="1">
      <c r="A182" s="4" t="s">
        <v>34</v>
      </c>
      <c r="B182" s="5" t="s">
        <v>175</v>
      </c>
      <c r="C182" s="4">
        <v>0</v>
      </c>
      <c r="D182" s="4" t="s">
        <v>175</v>
      </c>
      <c r="E182" s="4" t="b">
        <f t="shared" si="2"/>
        <v>0</v>
      </c>
      <c r="F182" s="4">
        <v>4553000</v>
      </c>
      <c r="G182" s="4">
        <v>2202</v>
      </c>
      <c r="H182" s="3" t="s">
        <v>21</v>
      </c>
      <c r="K182" s="4">
        <v>0</v>
      </c>
      <c r="L182" s="4">
        <v>2687870</v>
      </c>
      <c r="M182" s="4">
        <v>0</v>
      </c>
      <c r="N182" s="4">
        <v>0</v>
      </c>
      <c r="O182" s="4">
        <v>0</v>
      </c>
      <c r="P182" s="4">
        <v>4553000</v>
      </c>
      <c r="Q182" s="4">
        <v>188</v>
      </c>
      <c r="R182" s="4" t="b">
        <f t="shared" si="3"/>
        <v>0</v>
      </c>
      <c r="S182" s="4">
        <v>0</v>
      </c>
    </row>
    <row r="183" spans="1:19" ht="14.25" customHeight="1">
      <c r="A183" s="4" t="s">
        <v>34</v>
      </c>
      <c r="B183" s="5"/>
      <c r="C183" s="4">
        <v>0</v>
      </c>
      <c r="E183" s="4" t="b">
        <f t="shared" si="2"/>
        <v>0</v>
      </c>
      <c r="F183" s="4">
        <v>0</v>
      </c>
      <c r="G183" s="4">
        <v>2202</v>
      </c>
      <c r="H183" s="6">
        <v>43844</v>
      </c>
      <c r="I183" s="4" t="s">
        <v>176</v>
      </c>
      <c r="J183" s="4" t="s">
        <v>40</v>
      </c>
      <c r="K183" s="4">
        <v>13507</v>
      </c>
      <c r="L183" s="4">
        <v>0</v>
      </c>
      <c r="M183" s="4">
        <v>0</v>
      </c>
      <c r="N183" s="4">
        <v>262000</v>
      </c>
      <c r="O183" s="4">
        <v>0</v>
      </c>
      <c r="P183" s="4">
        <v>4815000</v>
      </c>
      <c r="Q183" s="4">
        <v>189</v>
      </c>
      <c r="R183" s="4" t="b">
        <f t="shared" si="3"/>
        <v>0</v>
      </c>
      <c r="S183" s="4">
        <v>0</v>
      </c>
    </row>
    <row r="184" spans="1:19" ht="14.25" customHeight="1">
      <c r="A184" s="4" t="s">
        <v>34</v>
      </c>
      <c r="B184" s="5"/>
      <c r="C184" s="4">
        <v>0</v>
      </c>
      <c r="E184" s="4" t="b">
        <f t="shared" si="2"/>
        <v>0</v>
      </c>
      <c r="F184" s="4">
        <v>0</v>
      </c>
      <c r="G184" s="4">
        <v>2202</v>
      </c>
      <c r="H184" s="6">
        <v>43868</v>
      </c>
      <c r="I184" s="4" t="s">
        <v>176</v>
      </c>
      <c r="J184" s="4" t="s">
        <v>40</v>
      </c>
      <c r="K184" s="4">
        <v>13556</v>
      </c>
      <c r="L184" s="4">
        <v>0</v>
      </c>
      <c r="M184" s="4">
        <v>0</v>
      </c>
      <c r="N184" s="4">
        <v>262000</v>
      </c>
      <c r="O184" s="4">
        <v>0</v>
      </c>
      <c r="P184" s="4">
        <v>5077000</v>
      </c>
      <c r="Q184" s="4">
        <v>190</v>
      </c>
      <c r="R184" s="4" t="b">
        <f t="shared" si="3"/>
        <v>0</v>
      </c>
      <c r="S184" s="4">
        <v>0</v>
      </c>
    </row>
    <row r="185" spans="1:19" ht="14.25" customHeight="1">
      <c r="A185" s="4" t="s">
        <v>34</v>
      </c>
      <c r="B185" s="5"/>
      <c r="C185" s="4">
        <v>0</v>
      </c>
      <c r="E185" s="4" t="b">
        <f t="shared" si="2"/>
        <v>0</v>
      </c>
      <c r="F185" s="4">
        <v>0</v>
      </c>
      <c r="G185" s="4">
        <v>2202</v>
      </c>
      <c r="H185" s="6">
        <v>43899</v>
      </c>
      <c r="I185" s="4" t="s">
        <v>177</v>
      </c>
      <c r="J185" s="4" t="s">
        <v>40</v>
      </c>
      <c r="K185" s="4">
        <v>13629</v>
      </c>
      <c r="L185" s="4">
        <v>0</v>
      </c>
      <c r="M185" s="4">
        <v>0</v>
      </c>
      <c r="N185" s="4">
        <v>262000</v>
      </c>
      <c r="O185" s="4">
        <v>0</v>
      </c>
      <c r="P185" s="4">
        <v>5339000</v>
      </c>
      <c r="Q185" s="4">
        <v>191</v>
      </c>
      <c r="R185" s="4" t="b">
        <f t="shared" si="3"/>
        <v>0</v>
      </c>
      <c r="S185" s="4">
        <v>0</v>
      </c>
    </row>
    <row r="186" spans="1:19" ht="14.25" customHeight="1">
      <c r="A186" s="4" t="s">
        <v>34</v>
      </c>
      <c r="B186" s="5"/>
      <c r="C186" s="4">
        <v>0</v>
      </c>
      <c r="E186" s="4" t="b">
        <f t="shared" si="2"/>
        <v>0</v>
      </c>
      <c r="F186" s="4">
        <v>0</v>
      </c>
      <c r="G186" s="4">
        <v>2202</v>
      </c>
      <c r="H186" s="6">
        <v>43965</v>
      </c>
      <c r="I186" s="4" t="s">
        <v>178</v>
      </c>
      <c r="J186" s="4" t="s">
        <v>40</v>
      </c>
      <c r="K186" s="4">
        <v>13779</v>
      </c>
      <c r="L186" s="4">
        <v>0</v>
      </c>
      <c r="M186" s="4">
        <v>0</v>
      </c>
      <c r="N186" s="4">
        <v>474000</v>
      </c>
      <c r="O186" s="4">
        <v>0</v>
      </c>
      <c r="P186" s="4">
        <v>5813000</v>
      </c>
      <c r="Q186" s="4">
        <v>192</v>
      </c>
      <c r="R186" s="4" t="b">
        <f t="shared" si="3"/>
        <v>0</v>
      </c>
      <c r="S186" s="4">
        <v>0</v>
      </c>
    </row>
    <row r="187" spans="1:19" ht="14.25" customHeight="1">
      <c r="A187" s="4" t="s">
        <v>34</v>
      </c>
      <c r="B187" s="5"/>
      <c r="C187" s="4">
        <v>0</v>
      </c>
      <c r="E187" s="4" t="b">
        <f t="shared" si="2"/>
        <v>0</v>
      </c>
      <c r="F187" s="4">
        <v>0</v>
      </c>
      <c r="G187" s="4">
        <v>2202</v>
      </c>
      <c r="H187" s="6">
        <v>43998</v>
      </c>
      <c r="I187" s="4" t="s">
        <v>179</v>
      </c>
      <c r="J187" s="4" t="s">
        <v>40</v>
      </c>
      <c r="K187" s="4">
        <v>13843</v>
      </c>
      <c r="L187" s="4">
        <v>0</v>
      </c>
      <c r="M187" s="4">
        <v>0</v>
      </c>
      <c r="N187" s="4">
        <v>210000</v>
      </c>
      <c r="O187" s="4">
        <v>0</v>
      </c>
      <c r="P187" s="4">
        <v>6023000</v>
      </c>
      <c r="Q187" s="4">
        <v>193</v>
      </c>
      <c r="R187" s="4" t="b">
        <f t="shared" si="3"/>
        <v>0</v>
      </c>
      <c r="S187" s="4">
        <v>0</v>
      </c>
    </row>
    <row r="188" spans="1:19" ht="14.25" customHeight="1">
      <c r="A188" s="4" t="s">
        <v>34</v>
      </c>
      <c r="B188" s="5"/>
      <c r="C188" s="4">
        <v>0</v>
      </c>
      <c r="E188" s="4" t="b">
        <f t="shared" si="2"/>
        <v>0</v>
      </c>
      <c r="F188" s="4">
        <v>0</v>
      </c>
      <c r="G188" s="4">
        <v>2202</v>
      </c>
      <c r="H188" s="6">
        <v>44026</v>
      </c>
      <c r="I188" s="4" t="s">
        <v>176</v>
      </c>
      <c r="J188" s="4" t="s">
        <v>40</v>
      </c>
      <c r="K188" s="4">
        <v>13916</v>
      </c>
      <c r="L188" s="4">
        <v>0</v>
      </c>
      <c r="M188" s="4">
        <v>0</v>
      </c>
      <c r="N188" s="4">
        <v>207870</v>
      </c>
      <c r="O188" s="4">
        <v>0</v>
      </c>
      <c r="P188" s="4">
        <v>6230870</v>
      </c>
      <c r="Q188" s="4">
        <v>194</v>
      </c>
      <c r="R188" s="4" t="b">
        <f t="shared" si="3"/>
        <v>0</v>
      </c>
      <c r="S188" s="4">
        <v>0</v>
      </c>
    </row>
    <row r="189" spans="1:19" ht="14.25" customHeight="1">
      <c r="A189" s="4" t="s">
        <v>34</v>
      </c>
      <c r="B189" s="5"/>
      <c r="C189" s="4">
        <v>0</v>
      </c>
      <c r="E189" s="4" t="b">
        <f t="shared" si="2"/>
        <v>0</v>
      </c>
      <c r="F189" s="4">
        <v>0</v>
      </c>
      <c r="G189" s="4">
        <v>2202</v>
      </c>
      <c r="H189" s="6">
        <v>44062</v>
      </c>
      <c r="I189" s="4" t="s">
        <v>176</v>
      </c>
      <c r="J189" s="4" t="s">
        <v>40</v>
      </c>
      <c r="K189" s="4">
        <v>13994</v>
      </c>
      <c r="L189" s="4">
        <v>0</v>
      </c>
      <c r="M189" s="4">
        <v>0</v>
      </c>
      <c r="N189" s="4">
        <v>200000</v>
      </c>
      <c r="O189" s="4">
        <v>0</v>
      </c>
      <c r="P189" s="4">
        <v>6430870</v>
      </c>
      <c r="Q189" s="4">
        <v>195</v>
      </c>
      <c r="R189" s="4" t="b">
        <f t="shared" si="3"/>
        <v>0</v>
      </c>
      <c r="S189" s="4">
        <v>0</v>
      </c>
    </row>
    <row r="190" spans="1:19" ht="14.25" customHeight="1">
      <c r="A190" s="4" t="s">
        <v>34</v>
      </c>
      <c r="B190" s="5"/>
      <c r="C190" s="4">
        <v>0</v>
      </c>
      <c r="E190" s="4" t="b">
        <f t="shared" si="2"/>
        <v>0</v>
      </c>
      <c r="F190" s="4">
        <v>0</v>
      </c>
      <c r="G190" s="4">
        <v>2202</v>
      </c>
      <c r="H190" s="6">
        <v>44089</v>
      </c>
      <c r="I190" s="4" t="s">
        <v>180</v>
      </c>
      <c r="J190" s="4" t="s">
        <v>40</v>
      </c>
      <c r="K190" s="4">
        <v>14066</v>
      </c>
      <c r="L190" s="4">
        <v>0</v>
      </c>
      <c r="M190" s="4">
        <v>0</v>
      </c>
      <c r="N190" s="4">
        <v>200000</v>
      </c>
      <c r="O190" s="4">
        <v>0</v>
      </c>
      <c r="P190" s="4">
        <v>6630870</v>
      </c>
      <c r="Q190" s="4">
        <v>196</v>
      </c>
      <c r="R190" s="4" t="b">
        <f t="shared" si="3"/>
        <v>0</v>
      </c>
      <c r="S190" s="4">
        <v>0</v>
      </c>
    </row>
    <row r="191" spans="1:19" ht="14.25" customHeight="1">
      <c r="A191" s="4" t="s">
        <v>34</v>
      </c>
      <c r="B191" s="5"/>
      <c r="C191" s="4">
        <v>0</v>
      </c>
      <c r="E191" s="4" t="b">
        <f t="shared" si="2"/>
        <v>0</v>
      </c>
      <c r="F191" s="4">
        <v>0</v>
      </c>
      <c r="G191" s="4">
        <v>2202</v>
      </c>
      <c r="H191" s="6">
        <v>44123</v>
      </c>
      <c r="I191" s="4" t="s">
        <v>181</v>
      </c>
      <c r="J191" s="4" t="s">
        <v>40</v>
      </c>
      <c r="K191" s="4">
        <v>14139</v>
      </c>
      <c r="L191" s="4">
        <v>0</v>
      </c>
      <c r="M191" s="4">
        <v>0</v>
      </c>
      <c r="N191" s="4">
        <v>210000</v>
      </c>
      <c r="O191" s="4">
        <v>0</v>
      </c>
      <c r="P191" s="4">
        <v>6840870</v>
      </c>
      <c r="Q191" s="4">
        <v>197</v>
      </c>
      <c r="R191" s="4" t="b">
        <f t="shared" si="3"/>
        <v>0</v>
      </c>
      <c r="S191" s="4">
        <v>0</v>
      </c>
    </row>
    <row r="192" spans="1:19" ht="14.25" customHeight="1">
      <c r="A192" s="4" t="s">
        <v>34</v>
      </c>
      <c r="B192" s="5"/>
      <c r="C192" s="4">
        <v>0</v>
      </c>
      <c r="E192" s="4" t="b">
        <f t="shared" si="2"/>
        <v>0</v>
      </c>
      <c r="F192" s="4">
        <v>0</v>
      </c>
      <c r="G192" s="4">
        <v>2202</v>
      </c>
      <c r="H192" s="6">
        <v>44146</v>
      </c>
      <c r="I192" s="4" t="s">
        <v>182</v>
      </c>
      <c r="J192" s="4" t="s">
        <v>40</v>
      </c>
      <c r="K192" s="4">
        <v>14195</v>
      </c>
      <c r="L192" s="4">
        <v>0</v>
      </c>
      <c r="M192" s="4">
        <v>0</v>
      </c>
      <c r="N192" s="4">
        <v>200000</v>
      </c>
      <c r="O192" s="4">
        <v>0</v>
      </c>
      <c r="P192" s="4">
        <v>7040870</v>
      </c>
      <c r="Q192" s="4">
        <v>198</v>
      </c>
      <c r="R192" s="4" t="b">
        <f t="shared" si="3"/>
        <v>0</v>
      </c>
      <c r="S192" s="4">
        <v>0</v>
      </c>
    </row>
    <row r="193" spans="1:19" ht="14.25" customHeight="1">
      <c r="A193" s="4" t="s">
        <v>34</v>
      </c>
      <c r="B193" s="5"/>
      <c r="C193" s="4">
        <v>0</v>
      </c>
      <c r="E193" s="4" t="b">
        <f t="shared" si="2"/>
        <v>0</v>
      </c>
      <c r="F193" s="4">
        <v>0</v>
      </c>
      <c r="G193" s="4">
        <v>2202</v>
      </c>
      <c r="H193" s="6">
        <v>44179</v>
      </c>
      <c r="I193" s="4" t="s">
        <v>183</v>
      </c>
      <c r="J193" s="4" t="s">
        <v>40</v>
      </c>
      <c r="K193" s="4">
        <v>14275</v>
      </c>
      <c r="L193" s="4">
        <v>0</v>
      </c>
      <c r="M193" s="4">
        <v>0</v>
      </c>
      <c r="N193" s="4">
        <v>200000</v>
      </c>
      <c r="O193" s="4">
        <v>0</v>
      </c>
      <c r="P193" s="4">
        <v>7240870</v>
      </c>
      <c r="Q193" s="4">
        <v>199</v>
      </c>
      <c r="R193" s="4" t="b">
        <f t="shared" si="3"/>
        <v>0</v>
      </c>
      <c r="S193" s="4">
        <v>0</v>
      </c>
    </row>
    <row r="194" spans="1:19" ht="14.25" customHeight="1">
      <c r="A194" s="4" t="s">
        <v>34</v>
      </c>
      <c r="B194" s="5" t="s">
        <v>184</v>
      </c>
      <c r="C194" s="4">
        <v>0</v>
      </c>
      <c r="D194" s="4" t="s">
        <v>184</v>
      </c>
      <c r="E194" s="4" t="b">
        <f t="shared" si="2"/>
        <v>0</v>
      </c>
      <c r="F194" s="4">
        <v>0</v>
      </c>
      <c r="G194" s="4">
        <v>2202</v>
      </c>
      <c r="H194" s="3" t="s">
        <v>21</v>
      </c>
      <c r="K194" s="4">
        <v>0</v>
      </c>
      <c r="L194" s="4">
        <v>0</v>
      </c>
      <c r="M194" s="4">
        <v>0</v>
      </c>
      <c r="N194" s="4">
        <v>2687870</v>
      </c>
      <c r="O194" s="4">
        <v>0</v>
      </c>
      <c r="P194" s="4">
        <v>7240870</v>
      </c>
      <c r="Q194" s="4">
        <v>200</v>
      </c>
      <c r="R194" s="4" t="b">
        <f t="shared" si="3"/>
        <v>0</v>
      </c>
      <c r="S194" s="4">
        <v>0</v>
      </c>
    </row>
    <row r="195" spans="1:19" ht="14.25" customHeight="1">
      <c r="A195" s="4" t="s">
        <v>34</v>
      </c>
      <c r="B195" s="5" t="s">
        <v>185</v>
      </c>
      <c r="C195" s="4">
        <v>0</v>
      </c>
      <c r="D195" s="4" t="s">
        <v>185</v>
      </c>
      <c r="E195" s="4" t="b">
        <f t="shared" si="2"/>
        <v>0</v>
      </c>
      <c r="F195" s="4">
        <v>5293300</v>
      </c>
      <c r="G195" s="4">
        <v>2301</v>
      </c>
      <c r="H195" s="3" t="s">
        <v>21</v>
      </c>
      <c r="K195" s="4">
        <v>0</v>
      </c>
      <c r="L195" s="4">
        <v>2138000</v>
      </c>
      <c r="M195" s="4">
        <v>0</v>
      </c>
      <c r="N195" s="4">
        <v>0</v>
      </c>
      <c r="O195" s="4">
        <v>0</v>
      </c>
      <c r="P195" s="4">
        <v>5293300</v>
      </c>
      <c r="Q195" s="4">
        <v>201</v>
      </c>
      <c r="R195" s="4" t="b">
        <f t="shared" si="3"/>
        <v>0</v>
      </c>
      <c r="S195" s="4">
        <v>0</v>
      </c>
    </row>
    <row r="196" spans="1:19" ht="14.25" customHeight="1">
      <c r="A196" s="4" t="s">
        <v>34</v>
      </c>
      <c r="B196" s="5"/>
      <c r="C196" s="4">
        <v>0</v>
      </c>
      <c r="E196" s="4" t="b">
        <f t="shared" si="2"/>
        <v>0</v>
      </c>
      <c r="F196" s="4">
        <v>0</v>
      </c>
      <c r="G196" s="4">
        <v>2301</v>
      </c>
      <c r="H196" s="6">
        <v>43903</v>
      </c>
      <c r="I196" s="4" t="s">
        <v>186</v>
      </c>
      <c r="J196" s="4" t="s">
        <v>40</v>
      </c>
      <c r="K196" s="4">
        <v>13672</v>
      </c>
      <c r="L196" s="4">
        <v>0</v>
      </c>
      <c r="M196" s="4">
        <v>0</v>
      </c>
      <c r="N196" s="4">
        <v>230000</v>
      </c>
      <c r="O196" s="4">
        <v>0</v>
      </c>
      <c r="P196" s="4">
        <v>5523300</v>
      </c>
      <c r="Q196" s="4">
        <v>202</v>
      </c>
      <c r="R196" s="4" t="b">
        <f t="shared" si="3"/>
        <v>0</v>
      </c>
      <c r="S196" s="4">
        <v>0</v>
      </c>
    </row>
    <row r="197" spans="1:19" ht="14.25" customHeight="1">
      <c r="A197" s="4" t="s">
        <v>34</v>
      </c>
      <c r="B197" s="5"/>
      <c r="C197" s="4">
        <v>0</v>
      </c>
      <c r="E197" s="4" t="b">
        <f t="shared" si="2"/>
        <v>0</v>
      </c>
      <c r="F197" s="4">
        <v>0</v>
      </c>
      <c r="G197" s="4">
        <v>2301</v>
      </c>
      <c r="H197" s="6">
        <v>43923</v>
      </c>
      <c r="I197" s="4" t="s">
        <v>187</v>
      </c>
      <c r="J197" s="4" t="s">
        <v>40</v>
      </c>
      <c r="K197" s="4">
        <v>13734</v>
      </c>
      <c r="L197" s="4">
        <v>0</v>
      </c>
      <c r="M197" s="4">
        <v>0</v>
      </c>
      <c r="N197" s="4">
        <v>212000</v>
      </c>
      <c r="O197" s="4">
        <v>0</v>
      </c>
      <c r="P197" s="4">
        <v>5735300</v>
      </c>
      <c r="Q197" s="4">
        <v>203</v>
      </c>
      <c r="R197" s="4" t="b">
        <f t="shared" si="3"/>
        <v>0</v>
      </c>
      <c r="S197" s="4">
        <v>0</v>
      </c>
    </row>
    <row r="198" spans="1:19" ht="14.25" customHeight="1">
      <c r="A198" s="4" t="s">
        <v>34</v>
      </c>
      <c r="B198" s="5"/>
      <c r="C198" s="4">
        <v>0</v>
      </c>
      <c r="E198" s="4" t="b">
        <f t="shared" si="2"/>
        <v>0</v>
      </c>
      <c r="F198" s="4">
        <v>0</v>
      </c>
      <c r="G198" s="4">
        <v>2301</v>
      </c>
      <c r="H198" s="6">
        <v>43958</v>
      </c>
      <c r="I198" s="4" t="s">
        <v>188</v>
      </c>
      <c r="J198" s="4" t="s">
        <v>40</v>
      </c>
      <c r="K198" s="4">
        <v>13801</v>
      </c>
      <c r="L198" s="4">
        <v>0</v>
      </c>
      <c r="M198" s="4">
        <v>0</v>
      </c>
      <c r="N198" s="4">
        <v>212000</v>
      </c>
      <c r="O198" s="4">
        <v>0</v>
      </c>
      <c r="P198" s="4">
        <v>5947300</v>
      </c>
      <c r="Q198" s="4">
        <v>204</v>
      </c>
      <c r="R198" s="4" t="b">
        <f t="shared" si="3"/>
        <v>0</v>
      </c>
      <c r="S198" s="4">
        <v>0</v>
      </c>
    </row>
    <row r="199" spans="1:19" ht="14.25" customHeight="1">
      <c r="A199" s="4" t="s">
        <v>34</v>
      </c>
      <c r="B199" s="5"/>
      <c r="C199" s="4">
        <v>0</v>
      </c>
      <c r="E199" s="4" t="b">
        <f t="shared" si="2"/>
        <v>0</v>
      </c>
      <c r="F199" s="4">
        <v>0</v>
      </c>
      <c r="G199" s="4">
        <v>2301</v>
      </c>
      <c r="H199" s="6">
        <v>43984</v>
      </c>
      <c r="I199" s="4" t="s">
        <v>189</v>
      </c>
      <c r="J199" s="4" t="s">
        <v>40</v>
      </c>
      <c r="K199" s="4">
        <v>13869</v>
      </c>
      <c r="L199" s="4">
        <v>0</v>
      </c>
      <c r="M199" s="4">
        <v>0</v>
      </c>
      <c r="N199" s="4">
        <v>212000</v>
      </c>
      <c r="O199" s="4">
        <v>0</v>
      </c>
      <c r="P199" s="4">
        <v>6159300</v>
      </c>
      <c r="Q199" s="4">
        <v>205</v>
      </c>
      <c r="R199" s="4" t="b">
        <f t="shared" si="3"/>
        <v>0</v>
      </c>
      <c r="S199" s="4">
        <v>0</v>
      </c>
    </row>
    <row r="200" spans="1:19" ht="14.25" customHeight="1">
      <c r="A200" s="4" t="s">
        <v>34</v>
      </c>
      <c r="B200" s="5"/>
      <c r="C200" s="4">
        <v>0</v>
      </c>
      <c r="E200" s="4" t="b">
        <f t="shared" si="2"/>
        <v>0</v>
      </c>
      <c r="F200" s="4">
        <v>0</v>
      </c>
      <c r="G200" s="4">
        <v>2301</v>
      </c>
      <c r="H200" s="6">
        <v>44014</v>
      </c>
      <c r="I200" s="4" t="s">
        <v>190</v>
      </c>
      <c r="J200" s="4" t="s">
        <v>40</v>
      </c>
      <c r="K200" s="4">
        <v>13941</v>
      </c>
      <c r="L200" s="4">
        <v>0</v>
      </c>
      <c r="M200" s="4">
        <v>0</v>
      </c>
      <c r="N200" s="4">
        <v>212000</v>
      </c>
      <c r="O200" s="4">
        <v>0</v>
      </c>
      <c r="P200" s="4">
        <v>6371300</v>
      </c>
      <c r="Q200" s="4">
        <v>206</v>
      </c>
      <c r="R200" s="4" t="b">
        <f t="shared" si="3"/>
        <v>0</v>
      </c>
      <c r="S200" s="4">
        <v>0</v>
      </c>
    </row>
    <row r="201" spans="1:19" ht="14.25" customHeight="1">
      <c r="A201" s="4" t="s">
        <v>34</v>
      </c>
      <c r="B201" s="5"/>
      <c r="C201" s="4">
        <v>0</v>
      </c>
      <c r="E201" s="4" t="b">
        <f t="shared" si="2"/>
        <v>0</v>
      </c>
      <c r="F201" s="4">
        <v>0</v>
      </c>
      <c r="G201" s="4">
        <v>2301</v>
      </c>
      <c r="H201" s="6">
        <v>44047</v>
      </c>
      <c r="I201" s="4" t="s">
        <v>191</v>
      </c>
      <c r="J201" s="4" t="s">
        <v>40</v>
      </c>
      <c r="K201" s="4">
        <v>14016</v>
      </c>
      <c r="L201" s="4">
        <v>0</v>
      </c>
      <c r="M201" s="4">
        <v>0</v>
      </c>
      <c r="N201" s="4">
        <v>212000</v>
      </c>
      <c r="O201" s="4">
        <v>0</v>
      </c>
      <c r="P201" s="4">
        <v>6583300</v>
      </c>
      <c r="Q201" s="4">
        <v>207</v>
      </c>
      <c r="R201" s="4" t="b">
        <f t="shared" si="3"/>
        <v>0</v>
      </c>
      <c r="S201" s="4">
        <v>0</v>
      </c>
    </row>
    <row r="202" spans="1:19" ht="14.25" customHeight="1">
      <c r="A202" s="4" t="s">
        <v>34</v>
      </c>
      <c r="B202" s="5"/>
      <c r="C202" s="4">
        <v>0</v>
      </c>
      <c r="E202" s="4" t="b">
        <f t="shared" si="2"/>
        <v>0</v>
      </c>
      <c r="F202" s="4">
        <v>0</v>
      </c>
      <c r="G202" s="4">
        <v>2301</v>
      </c>
      <c r="H202" s="6">
        <v>44076</v>
      </c>
      <c r="I202" s="4" t="s">
        <v>192</v>
      </c>
      <c r="J202" s="4" t="s">
        <v>40</v>
      </c>
      <c r="K202" s="4">
        <v>14089</v>
      </c>
      <c r="L202" s="4">
        <v>0</v>
      </c>
      <c r="M202" s="4">
        <v>0</v>
      </c>
      <c r="N202" s="4">
        <v>212000</v>
      </c>
      <c r="O202" s="4">
        <v>0</v>
      </c>
      <c r="P202" s="4">
        <v>6795300</v>
      </c>
      <c r="Q202" s="4">
        <v>208</v>
      </c>
      <c r="R202" s="4" t="b">
        <f t="shared" si="3"/>
        <v>0</v>
      </c>
      <c r="S202" s="4">
        <v>0</v>
      </c>
    </row>
    <row r="203" spans="1:19" ht="14.25" customHeight="1">
      <c r="A203" s="4" t="s">
        <v>34</v>
      </c>
      <c r="B203" s="5"/>
      <c r="C203" s="4">
        <v>0</v>
      </c>
      <c r="E203" s="4" t="b">
        <f t="shared" si="2"/>
        <v>0</v>
      </c>
      <c r="F203" s="4">
        <v>0</v>
      </c>
      <c r="G203" s="4">
        <v>2301</v>
      </c>
      <c r="H203" s="6">
        <v>44105</v>
      </c>
      <c r="I203" s="4" t="s">
        <v>193</v>
      </c>
      <c r="J203" s="4" t="s">
        <v>40</v>
      </c>
      <c r="K203" s="4">
        <v>14160</v>
      </c>
      <c r="L203" s="4">
        <v>0</v>
      </c>
      <c r="M203" s="4">
        <v>0</v>
      </c>
      <c r="N203" s="4">
        <v>212000</v>
      </c>
      <c r="O203" s="4">
        <v>0</v>
      </c>
      <c r="P203" s="4">
        <v>7007300</v>
      </c>
      <c r="Q203" s="4">
        <v>209</v>
      </c>
      <c r="R203" s="4" t="b">
        <f t="shared" si="3"/>
        <v>0</v>
      </c>
      <c r="S203" s="4">
        <v>0</v>
      </c>
    </row>
    <row r="204" spans="1:19" ht="14.25" customHeight="1">
      <c r="A204" s="4" t="s">
        <v>34</v>
      </c>
      <c r="B204" s="5"/>
      <c r="C204" s="4">
        <v>0</v>
      </c>
      <c r="E204" s="4" t="b">
        <f t="shared" si="2"/>
        <v>0</v>
      </c>
      <c r="F204" s="4">
        <v>0</v>
      </c>
      <c r="G204" s="4">
        <v>2301</v>
      </c>
      <c r="H204" s="6">
        <v>44138</v>
      </c>
      <c r="I204" s="4" t="s">
        <v>194</v>
      </c>
      <c r="J204" s="4" t="s">
        <v>40</v>
      </c>
      <c r="K204" s="4">
        <v>14235</v>
      </c>
      <c r="L204" s="4">
        <v>0</v>
      </c>
      <c r="M204" s="4">
        <v>0</v>
      </c>
      <c r="N204" s="4">
        <v>212000</v>
      </c>
      <c r="O204" s="4">
        <v>0</v>
      </c>
      <c r="P204" s="4">
        <v>7219300</v>
      </c>
      <c r="Q204" s="4">
        <v>210</v>
      </c>
      <c r="R204" s="4" t="b">
        <f t="shared" si="3"/>
        <v>0</v>
      </c>
      <c r="S204" s="4">
        <v>0</v>
      </c>
    </row>
    <row r="205" spans="1:19" ht="14.25" customHeight="1">
      <c r="A205" s="4" t="s">
        <v>34</v>
      </c>
      <c r="B205" s="5"/>
      <c r="C205" s="4">
        <v>0</v>
      </c>
      <c r="E205" s="4" t="b">
        <f t="shared" si="2"/>
        <v>0</v>
      </c>
      <c r="F205" s="4">
        <v>0</v>
      </c>
      <c r="G205" s="4">
        <v>2301</v>
      </c>
      <c r="H205" s="6">
        <v>44169</v>
      </c>
      <c r="I205" s="4" t="s">
        <v>195</v>
      </c>
      <c r="J205" s="4" t="s">
        <v>40</v>
      </c>
      <c r="K205" s="4">
        <v>14304</v>
      </c>
      <c r="L205" s="4">
        <v>0</v>
      </c>
      <c r="M205" s="4">
        <v>0</v>
      </c>
      <c r="N205" s="4">
        <v>212000</v>
      </c>
      <c r="O205" s="4">
        <v>0</v>
      </c>
      <c r="P205" s="4">
        <v>7431300</v>
      </c>
      <c r="Q205" s="4">
        <v>211</v>
      </c>
      <c r="R205" s="4" t="b">
        <f t="shared" si="3"/>
        <v>0</v>
      </c>
      <c r="S205" s="4">
        <v>0</v>
      </c>
    </row>
    <row r="206" spans="1:19" ht="14.25" customHeight="1">
      <c r="A206" s="4" t="s">
        <v>34</v>
      </c>
      <c r="B206" s="5" t="s">
        <v>196</v>
      </c>
      <c r="C206" s="4">
        <v>0</v>
      </c>
      <c r="D206" s="4" t="s">
        <v>196</v>
      </c>
      <c r="E206" s="4" t="b">
        <f t="shared" si="2"/>
        <v>0</v>
      </c>
      <c r="F206" s="4">
        <v>0</v>
      </c>
      <c r="G206" s="4">
        <v>2301</v>
      </c>
      <c r="H206" s="3" t="s">
        <v>21</v>
      </c>
      <c r="K206" s="4">
        <v>0</v>
      </c>
      <c r="L206" s="4">
        <v>0</v>
      </c>
      <c r="M206" s="4">
        <v>0</v>
      </c>
      <c r="N206" s="4">
        <v>2138000</v>
      </c>
      <c r="O206" s="4">
        <v>0</v>
      </c>
      <c r="P206" s="4">
        <v>7431300</v>
      </c>
      <c r="Q206" s="4">
        <v>212</v>
      </c>
      <c r="R206" s="4" t="b">
        <f t="shared" si="3"/>
        <v>0</v>
      </c>
      <c r="S206" s="4">
        <v>0</v>
      </c>
    </row>
    <row r="207" spans="1:19" ht="14.25" customHeight="1">
      <c r="A207" s="4" t="s">
        <v>34</v>
      </c>
      <c r="B207" s="5" t="s">
        <v>197</v>
      </c>
      <c r="C207" s="4">
        <v>0</v>
      </c>
      <c r="D207" s="4" t="s">
        <v>197</v>
      </c>
      <c r="E207" s="4" t="b">
        <f t="shared" si="2"/>
        <v>0</v>
      </c>
      <c r="F207" s="4">
        <v>4492800</v>
      </c>
      <c r="G207" s="4">
        <v>2302</v>
      </c>
      <c r="H207" s="3" t="s">
        <v>21</v>
      </c>
      <c r="K207" s="4">
        <v>0</v>
      </c>
      <c r="L207" s="4">
        <v>2400000</v>
      </c>
      <c r="M207" s="4">
        <v>0</v>
      </c>
      <c r="N207" s="4">
        <v>0</v>
      </c>
      <c r="O207" s="4">
        <v>0</v>
      </c>
      <c r="P207" s="4">
        <v>4492800</v>
      </c>
      <c r="Q207" s="4">
        <v>213</v>
      </c>
      <c r="R207" s="4" t="b">
        <f t="shared" si="3"/>
        <v>0</v>
      </c>
      <c r="S207" s="4">
        <v>0</v>
      </c>
    </row>
    <row r="208" spans="1:19" ht="14.25" customHeight="1">
      <c r="A208" s="4" t="s">
        <v>34</v>
      </c>
      <c r="B208" s="5"/>
      <c r="C208" s="4">
        <v>0</v>
      </c>
      <c r="E208" s="4" t="b">
        <f t="shared" si="2"/>
        <v>0</v>
      </c>
      <c r="F208" s="4">
        <v>0</v>
      </c>
      <c r="G208" s="4">
        <v>2302</v>
      </c>
      <c r="H208" s="6">
        <v>43844</v>
      </c>
      <c r="I208" s="4" t="s">
        <v>198</v>
      </c>
      <c r="J208" s="4" t="s">
        <v>40</v>
      </c>
      <c r="K208" s="4">
        <v>13512</v>
      </c>
      <c r="L208" s="4">
        <v>0</v>
      </c>
      <c r="M208" s="4">
        <v>0</v>
      </c>
      <c r="N208" s="4">
        <v>200000</v>
      </c>
      <c r="O208" s="4">
        <v>0</v>
      </c>
      <c r="P208" s="4">
        <v>4692800</v>
      </c>
      <c r="Q208" s="4">
        <v>214</v>
      </c>
      <c r="R208" s="4" t="b">
        <f t="shared" si="3"/>
        <v>0</v>
      </c>
      <c r="S208" s="4">
        <v>0</v>
      </c>
    </row>
    <row r="209" spans="1:19" ht="14.25" customHeight="1">
      <c r="A209" s="4" t="s">
        <v>34</v>
      </c>
      <c r="B209" s="5"/>
      <c r="C209" s="4">
        <v>0</v>
      </c>
      <c r="E209" s="4" t="b">
        <f t="shared" si="2"/>
        <v>0</v>
      </c>
      <c r="F209" s="4">
        <v>0</v>
      </c>
      <c r="G209" s="4">
        <v>2302</v>
      </c>
      <c r="H209" s="6">
        <v>43874</v>
      </c>
      <c r="I209" s="4" t="s">
        <v>198</v>
      </c>
      <c r="J209" s="4" t="s">
        <v>40</v>
      </c>
      <c r="K209" s="4">
        <v>13586</v>
      </c>
      <c r="L209" s="4">
        <v>0</v>
      </c>
      <c r="M209" s="4">
        <v>0</v>
      </c>
      <c r="N209" s="4">
        <v>200000</v>
      </c>
      <c r="O209" s="4">
        <v>0</v>
      </c>
      <c r="P209" s="4">
        <v>4892800</v>
      </c>
      <c r="Q209" s="4">
        <v>215</v>
      </c>
      <c r="R209" s="4" t="b">
        <f t="shared" si="3"/>
        <v>0</v>
      </c>
      <c r="S209" s="4">
        <v>0</v>
      </c>
    </row>
    <row r="210" spans="1:19" ht="14.25" customHeight="1">
      <c r="A210" s="4" t="s">
        <v>34</v>
      </c>
      <c r="B210" s="5"/>
      <c r="C210" s="4">
        <v>0</v>
      </c>
      <c r="E210" s="4" t="b">
        <f t="shared" si="2"/>
        <v>0</v>
      </c>
      <c r="F210" s="4">
        <v>0</v>
      </c>
      <c r="G210" s="4">
        <v>2302</v>
      </c>
      <c r="H210" s="6">
        <v>43902</v>
      </c>
      <c r="I210" s="4" t="s">
        <v>199</v>
      </c>
      <c r="J210" s="4" t="s">
        <v>40</v>
      </c>
      <c r="K210" s="4">
        <v>13655</v>
      </c>
      <c r="L210" s="4">
        <v>0</v>
      </c>
      <c r="M210" s="4">
        <v>0</v>
      </c>
      <c r="N210" s="4">
        <v>200000</v>
      </c>
      <c r="O210" s="4">
        <v>0</v>
      </c>
      <c r="P210" s="4">
        <v>5092800</v>
      </c>
      <c r="Q210" s="4">
        <v>216</v>
      </c>
      <c r="R210" s="4" t="b">
        <f t="shared" si="3"/>
        <v>0</v>
      </c>
      <c r="S210" s="4">
        <v>0</v>
      </c>
    </row>
    <row r="211" spans="1:19" ht="14.25" customHeight="1">
      <c r="A211" s="4" t="s">
        <v>34</v>
      </c>
      <c r="B211" s="5"/>
      <c r="C211" s="4">
        <v>0</v>
      </c>
      <c r="E211" s="4" t="b">
        <f t="shared" si="2"/>
        <v>0</v>
      </c>
      <c r="F211" s="4">
        <v>0</v>
      </c>
      <c r="G211" s="4">
        <v>2302</v>
      </c>
      <c r="H211" s="6">
        <v>43950</v>
      </c>
      <c r="I211" s="4" t="s">
        <v>200</v>
      </c>
      <c r="J211" s="4" t="s">
        <v>40</v>
      </c>
      <c r="K211" s="4">
        <v>13725</v>
      </c>
      <c r="L211" s="4">
        <v>0</v>
      </c>
      <c r="M211" s="4">
        <v>0</v>
      </c>
      <c r="N211" s="4">
        <v>200000</v>
      </c>
      <c r="O211" s="4">
        <v>0</v>
      </c>
      <c r="P211" s="4">
        <v>5292800</v>
      </c>
      <c r="Q211" s="4">
        <v>217</v>
      </c>
      <c r="R211" s="4" t="b">
        <f t="shared" si="3"/>
        <v>0</v>
      </c>
      <c r="S211" s="4">
        <v>0</v>
      </c>
    </row>
    <row r="212" spans="1:19" ht="14.25" customHeight="1">
      <c r="A212" s="4" t="s">
        <v>34</v>
      </c>
      <c r="B212" s="5"/>
      <c r="C212" s="4">
        <v>0</v>
      </c>
      <c r="E212" s="4" t="b">
        <f t="shared" si="2"/>
        <v>0</v>
      </c>
      <c r="F212" s="4">
        <v>0</v>
      </c>
      <c r="G212" s="4">
        <v>2302</v>
      </c>
      <c r="H212" s="6">
        <v>43969</v>
      </c>
      <c r="I212" s="4" t="s">
        <v>201</v>
      </c>
      <c r="J212" s="4" t="s">
        <v>40</v>
      </c>
      <c r="K212" s="4">
        <v>13798</v>
      </c>
      <c r="L212" s="4">
        <v>0</v>
      </c>
      <c r="M212" s="4">
        <v>0</v>
      </c>
      <c r="N212" s="4">
        <v>200000</v>
      </c>
      <c r="O212" s="4">
        <v>0</v>
      </c>
      <c r="P212" s="4">
        <v>5492800</v>
      </c>
      <c r="Q212" s="4">
        <v>218</v>
      </c>
      <c r="R212" s="4" t="b">
        <f t="shared" si="3"/>
        <v>0</v>
      </c>
      <c r="S212" s="4">
        <v>0</v>
      </c>
    </row>
    <row r="213" spans="1:19" ht="14.25" customHeight="1">
      <c r="A213" s="4" t="s">
        <v>34</v>
      </c>
      <c r="B213" s="5"/>
      <c r="C213" s="4">
        <v>0</v>
      </c>
      <c r="E213" s="4" t="b">
        <f t="shared" si="2"/>
        <v>0</v>
      </c>
      <c r="F213" s="4">
        <v>0</v>
      </c>
      <c r="G213" s="4">
        <v>2302</v>
      </c>
      <c r="H213" s="6">
        <v>43998</v>
      </c>
      <c r="I213" s="4" t="s">
        <v>202</v>
      </c>
      <c r="J213" s="4" t="s">
        <v>40</v>
      </c>
      <c r="K213" s="4">
        <v>13864</v>
      </c>
      <c r="L213" s="4">
        <v>0</v>
      </c>
      <c r="M213" s="4">
        <v>0</v>
      </c>
      <c r="N213" s="4">
        <v>200000</v>
      </c>
      <c r="O213" s="4">
        <v>0</v>
      </c>
      <c r="P213" s="4">
        <v>5692800</v>
      </c>
      <c r="Q213" s="4">
        <v>219</v>
      </c>
      <c r="R213" s="4" t="b">
        <f t="shared" si="3"/>
        <v>0</v>
      </c>
      <c r="S213" s="4">
        <v>0</v>
      </c>
    </row>
    <row r="214" spans="1:19" ht="14.25" customHeight="1">
      <c r="A214" s="4" t="s">
        <v>34</v>
      </c>
      <c r="B214" s="5"/>
      <c r="C214" s="4">
        <v>0</v>
      </c>
      <c r="E214" s="4" t="b">
        <f t="shared" si="2"/>
        <v>0</v>
      </c>
      <c r="F214" s="4">
        <v>0</v>
      </c>
      <c r="G214" s="4">
        <v>2302</v>
      </c>
      <c r="H214" s="6">
        <v>44026</v>
      </c>
      <c r="I214" s="4" t="s">
        <v>198</v>
      </c>
      <c r="J214" s="4" t="s">
        <v>40</v>
      </c>
      <c r="K214" s="4">
        <v>13934</v>
      </c>
      <c r="L214" s="4">
        <v>0</v>
      </c>
      <c r="M214" s="4">
        <v>0</v>
      </c>
      <c r="N214" s="4">
        <v>200000</v>
      </c>
      <c r="O214" s="4">
        <v>0</v>
      </c>
      <c r="P214" s="4">
        <v>5892800</v>
      </c>
      <c r="Q214" s="4">
        <v>220</v>
      </c>
      <c r="R214" s="4" t="b">
        <f t="shared" si="3"/>
        <v>0</v>
      </c>
      <c r="S214" s="4">
        <v>0</v>
      </c>
    </row>
    <row r="215" spans="1:19" ht="14.25" customHeight="1">
      <c r="A215" s="4" t="s">
        <v>34</v>
      </c>
      <c r="B215" s="5"/>
      <c r="C215" s="4">
        <v>0</v>
      </c>
      <c r="E215" s="4" t="b">
        <f t="shared" si="2"/>
        <v>0</v>
      </c>
      <c r="F215" s="4">
        <v>0</v>
      </c>
      <c r="G215" s="4">
        <v>2302</v>
      </c>
      <c r="H215" s="6">
        <v>44057</v>
      </c>
      <c r="I215" s="4" t="s">
        <v>198</v>
      </c>
      <c r="J215" s="4" t="s">
        <v>40</v>
      </c>
      <c r="K215" s="4">
        <v>14009</v>
      </c>
      <c r="L215" s="4">
        <v>0</v>
      </c>
      <c r="M215" s="4">
        <v>0</v>
      </c>
      <c r="N215" s="4">
        <v>200000</v>
      </c>
      <c r="O215" s="4">
        <v>0</v>
      </c>
      <c r="P215" s="4">
        <v>6092800</v>
      </c>
      <c r="Q215" s="4">
        <v>221</v>
      </c>
      <c r="R215" s="4" t="b">
        <f t="shared" si="3"/>
        <v>0</v>
      </c>
      <c r="S215" s="4">
        <v>0</v>
      </c>
    </row>
    <row r="216" spans="1:19" ht="14.25" customHeight="1">
      <c r="A216" s="4" t="s">
        <v>34</v>
      </c>
      <c r="B216" s="5"/>
      <c r="C216" s="4">
        <v>0</v>
      </c>
      <c r="E216" s="4" t="b">
        <f t="shared" si="2"/>
        <v>0</v>
      </c>
      <c r="F216" s="4">
        <v>0</v>
      </c>
      <c r="G216" s="4">
        <v>2302</v>
      </c>
      <c r="H216" s="6">
        <v>44088</v>
      </c>
      <c r="I216" s="4" t="s">
        <v>203</v>
      </c>
      <c r="J216" s="4" t="s">
        <v>40</v>
      </c>
      <c r="K216" s="4">
        <v>14080</v>
      </c>
      <c r="L216" s="4">
        <v>0</v>
      </c>
      <c r="M216" s="4">
        <v>0</v>
      </c>
      <c r="N216" s="4">
        <v>200000</v>
      </c>
      <c r="O216" s="4">
        <v>0</v>
      </c>
      <c r="P216" s="4">
        <v>6292800</v>
      </c>
      <c r="Q216" s="4">
        <v>222</v>
      </c>
      <c r="R216" s="4" t="b">
        <f t="shared" si="3"/>
        <v>0</v>
      </c>
      <c r="S216" s="4">
        <v>0</v>
      </c>
    </row>
    <row r="217" spans="1:19" ht="14.25" customHeight="1">
      <c r="A217" s="4" t="s">
        <v>34</v>
      </c>
      <c r="B217" s="5"/>
      <c r="C217" s="4">
        <v>0</v>
      </c>
      <c r="E217" s="4" t="b">
        <f t="shared" si="2"/>
        <v>0</v>
      </c>
      <c r="F217" s="4">
        <v>0</v>
      </c>
      <c r="G217" s="4">
        <v>2302</v>
      </c>
      <c r="H217" s="6">
        <v>44117</v>
      </c>
      <c r="I217" s="4" t="s">
        <v>204</v>
      </c>
      <c r="J217" s="4" t="s">
        <v>40</v>
      </c>
      <c r="K217" s="4">
        <v>14130</v>
      </c>
      <c r="L217" s="4">
        <v>0</v>
      </c>
      <c r="M217" s="4">
        <v>0</v>
      </c>
      <c r="N217" s="4">
        <v>200000</v>
      </c>
      <c r="O217" s="4">
        <v>0</v>
      </c>
      <c r="P217" s="4">
        <v>6492800</v>
      </c>
      <c r="Q217" s="4">
        <v>223</v>
      </c>
      <c r="R217" s="4" t="b">
        <f t="shared" si="3"/>
        <v>0</v>
      </c>
      <c r="S217" s="4">
        <v>0</v>
      </c>
    </row>
    <row r="218" spans="1:19" ht="14.25" customHeight="1">
      <c r="A218" s="4" t="s">
        <v>34</v>
      </c>
      <c r="B218" s="5"/>
      <c r="C218" s="4">
        <v>0</v>
      </c>
      <c r="E218" s="4" t="b">
        <f t="shared" si="2"/>
        <v>0</v>
      </c>
      <c r="F218" s="4">
        <v>0</v>
      </c>
      <c r="G218" s="4">
        <v>2302</v>
      </c>
      <c r="H218" s="6">
        <v>44148</v>
      </c>
      <c r="I218" s="4" t="s">
        <v>205</v>
      </c>
      <c r="J218" s="4" t="s">
        <v>40</v>
      </c>
      <c r="K218" s="4">
        <v>14206</v>
      </c>
      <c r="L218" s="4">
        <v>0</v>
      </c>
      <c r="M218" s="4">
        <v>0</v>
      </c>
      <c r="N218" s="4">
        <v>200000</v>
      </c>
      <c r="O218" s="4">
        <v>0</v>
      </c>
      <c r="P218" s="4">
        <v>6692800</v>
      </c>
      <c r="Q218" s="4">
        <v>224</v>
      </c>
      <c r="R218" s="4" t="b">
        <f t="shared" si="3"/>
        <v>0</v>
      </c>
      <c r="S218" s="4">
        <v>0</v>
      </c>
    </row>
    <row r="219" spans="1:19" ht="14.25" customHeight="1">
      <c r="A219" s="4" t="s">
        <v>34</v>
      </c>
      <c r="B219" s="5"/>
      <c r="C219" s="4">
        <v>0</v>
      </c>
      <c r="E219" s="4" t="b">
        <f t="shared" si="2"/>
        <v>0</v>
      </c>
      <c r="F219" s="4">
        <v>0</v>
      </c>
      <c r="G219" s="4">
        <v>2302</v>
      </c>
      <c r="H219" s="6">
        <v>44180</v>
      </c>
      <c r="I219" s="4" t="s">
        <v>206</v>
      </c>
      <c r="J219" s="4" t="s">
        <v>40</v>
      </c>
      <c r="K219" s="4">
        <v>14279</v>
      </c>
      <c r="L219" s="4">
        <v>0</v>
      </c>
      <c r="M219" s="4">
        <v>0</v>
      </c>
      <c r="N219" s="4">
        <v>200000</v>
      </c>
      <c r="O219" s="4">
        <v>0</v>
      </c>
      <c r="P219" s="4">
        <v>6892800</v>
      </c>
      <c r="Q219" s="4">
        <v>225</v>
      </c>
      <c r="R219" s="4" t="b">
        <f t="shared" si="3"/>
        <v>0</v>
      </c>
      <c r="S219" s="4">
        <v>0</v>
      </c>
    </row>
    <row r="220" spans="1:19" ht="14.25" customHeight="1">
      <c r="A220" s="4" t="s">
        <v>34</v>
      </c>
      <c r="B220" s="5" t="s">
        <v>207</v>
      </c>
      <c r="C220" s="4">
        <v>0</v>
      </c>
      <c r="D220" s="4" t="s">
        <v>207</v>
      </c>
      <c r="E220" s="4" t="b">
        <f t="shared" si="2"/>
        <v>0</v>
      </c>
      <c r="F220" s="4">
        <v>0</v>
      </c>
      <c r="G220" s="4">
        <v>2302</v>
      </c>
      <c r="H220" s="3" t="s">
        <v>21</v>
      </c>
      <c r="K220" s="4">
        <v>0</v>
      </c>
      <c r="L220" s="4">
        <v>0</v>
      </c>
      <c r="M220" s="4">
        <v>0</v>
      </c>
      <c r="N220" s="4">
        <v>2400000</v>
      </c>
      <c r="O220" s="4">
        <v>0</v>
      </c>
      <c r="P220" s="4">
        <v>6892800</v>
      </c>
      <c r="Q220" s="4">
        <v>226</v>
      </c>
      <c r="R220" s="4" t="b">
        <f t="shared" si="3"/>
        <v>0</v>
      </c>
      <c r="S220" s="4">
        <v>0</v>
      </c>
    </row>
    <row r="221" spans="1:19" ht="14.25" customHeight="1">
      <c r="A221" s="4" t="s">
        <v>34</v>
      </c>
      <c r="B221" s="5" t="s">
        <v>208</v>
      </c>
      <c r="C221" s="4">
        <v>0</v>
      </c>
      <c r="D221" s="4" t="s">
        <v>208</v>
      </c>
      <c r="E221" s="4" t="b">
        <f t="shared" si="2"/>
        <v>0</v>
      </c>
      <c r="F221" s="4">
        <v>4488800</v>
      </c>
      <c r="G221" s="4">
        <v>2401</v>
      </c>
      <c r="H221" s="3" t="s">
        <v>21</v>
      </c>
      <c r="K221" s="4">
        <v>0</v>
      </c>
      <c r="L221" s="4">
        <v>2678269</v>
      </c>
      <c r="M221" s="4">
        <v>0</v>
      </c>
      <c r="N221" s="4">
        <v>0</v>
      </c>
      <c r="O221" s="4">
        <v>0</v>
      </c>
      <c r="P221" s="4">
        <v>4488800</v>
      </c>
      <c r="Q221" s="4">
        <v>227</v>
      </c>
      <c r="R221" s="4" t="b">
        <f t="shared" si="3"/>
        <v>0</v>
      </c>
      <c r="S221" s="4">
        <v>0</v>
      </c>
    </row>
    <row r="222" spans="1:19" ht="14.25" customHeight="1">
      <c r="A222" s="4" t="s">
        <v>34</v>
      </c>
      <c r="B222" s="5"/>
      <c r="C222" s="4">
        <v>0</v>
      </c>
      <c r="E222" s="4" t="b">
        <f t="shared" si="2"/>
        <v>0</v>
      </c>
      <c r="F222" s="4">
        <v>0</v>
      </c>
      <c r="G222" s="4">
        <v>2401</v>
      </c>
      <c r="H222" s="6">
        <v>43838</v>
      </c>
      <c r="I222" s="4" t="s">
        <v>209</v>
      </c>
      <c r="J222" s="4" t="s">
        <v>40</v>
      </c>
      <c r="K222" s="4">
        <v>13482</v>
      </c>
      <c r="L222" s="4">
        <v>0</v>
      </c>
      <c r="M222" s="4">
        <v>0</v>
      </c>
      <c r="N222" s="4">
        <v>200000</v>
      </c>
      <c r="O222" s="4">
        <v>0</v>
      </c>
      <c r="P222" s="4">
        <v>4688800</v>
      </c>
      <c r="Q222" s="4">
        <v>228</v>
      </c>
      <c r="R222" s="4" t="b">
        <f t="shared" si="3"/>
        <v>0</v>
      </c>
      <c r="S222" s="4">
        <v>0</v>
      </c>
    </row>
    <row r="223" spans="1:19" ht="14.25" customHeight="1">
      <c r="A223" s="4" t="s">
        <v>34</v>
      </c>
      <c r="B223" s="5"/>
      <c r="C223" s="4">
        <v>0</v>
      </c>
      <c r="E223" s="4" t="b">
        <f t="shared" si="2"/>
        <v>0</v>
      </c>
      <c r="F223" s="4">
        <v>0</v>
      </c>
      <c r="G223" s="4">
        <v>2401</v>
      </c>
      <c r="H223" s="6">
        <v>43866</v>
      </c>
      <c r="I223" s="4" t="s">
        <v>209</v>
      </c>
      <c r="J223" s="4" t="s">
        <v>40</v>
      </c>
      <c r="K223" s="4">
        <v>13547</v>
      </c>
      <c r="L223" s="4">
        <v>0</v>
      </c>
      <c r="M223" s="4">
        <v>0</v>
      </c>
      <c r="N223" s="4">
        <v>550000</v>
      </c>
      <c r="O223" s="4">
        <v>0</v>
      </c>
      <c r="P223" s="4">
        <v>5238800</v>
      </c>
      <c r="Q223" s="4">
        <v>229</v>
      </c>
      <c r="R223" s="4" t="b">
        <f t="shared" si="3"/>
        <v>0</v>
      </c>
      <c r="S223" s="4">
        <v>0</v>
      </c>
    </row>
    <row r="224" spans="1:19" ht="14.25" customHeight="1">
      <c r="A224" s="4" t="s">
        <v>34</v>
      </c>
      <c r="B224" s="5"/>
      <c r="C224" s="4">
        <v>0</v>
      </c>
      <c r="E224" s="4" t="b">
        <f t="shared" si="2"/>
        <v>0</v>
      </c>
      <c r="F224" s="4">
        <v>0</v>
      </c>
      <c r="G224" s="4">
        <v>2401</v>
      </c>
      <c r="H224" s="6">
        <v>43900</v>
      </c>
      <c r="I224" s="4" t="s">
        <v>210</v>
      </c>
      <c r="J224" s="4" t="s">
        <v>40</v>
      </c>
      <c r="K224" s="4">
        <v>13642</v>
      </c>
      <c r="L224" s="4">
        <v>0</v>
      </c>
      <c r="M224" s="4">
        <v>0</v>
      </c>
      <c r="N224" s="4">
        <v>218300</v>
      </c>
      <c r="O224" s="4">
        <v>0</v>
      </c>
      <c r="P224" s="4">
        <v>5457100</v>
      </c>
      <c r="Q224" s="4">
        <v>230</v>
      </c>
      <c r="R224" s="4" t="b">
        <f t="shared" si="3"/>
        <v>0</v>
      </c>
      <c r="S224" s="4">
        <v>0</v>
      </c>
    </row>
    <row r="225" spans="1:19" ht="14.25" customHeight="1">
      <c r="A225" s="4" t="s">
        <v>34</v>
      </c>
      <c r="B225" s="5"/>
      <c r="C225" s="4">
        <v>0</v>
      </c>
      <c r="E225" s="4" t="b">
        <f t="shared" si="2"/>
        <v>0</v>
      </c>
      <c r="F225" s="4">
        <v>0</v>
      </c>
      <c r="G225" s="4">
        <v>2401</v>
      </c>
      <c r="H225" s="6">
        <v>43936</v>
      </c>
      <c r="I225" s="4" t="s">
        <v>211</v>
      </c>
      <c r="J225" s="4" t="s">
        <v>40</v>
      </c>
      <c r="K225" s="4">
        <v>13727</v>
      </c>
      <c r="L225" s="4">
        <v>0</v>
      </c>
      <c r="M225" s="4">
        <v>0</v>
      </c>
      <c r="N225" s="4">
        <v>199969</v>
      </c>
      <c r="O225" s="4">
        <v>0</v>
      </c>
      <c r="P225" s="4">
        <v>5657069</v>
      </c>
      <c r="Q225" s="4">
        <v>231</v>
      </c>
      <c r="R225" s="4" t="b">
        <f t="shared" si="3"/>
        <v>0</v>
      </c>
      <c r="S225" s="4">
        <v>0</v>
      </c>
    </row>
    <row r="226" spans="1:19" ht="14.25" customHeight="1">
      <c r="A226" s="4" t="s">
        <v>34</v>
      </c>
      <c r="B226" s="5"/>
      <c r="C226" s="4">
        <v>0</v>
      </c>
      <c r="E226" s="4" t="b">
        <f t="shared" si="2"/>
        <v>0</v>
      </c>
      <c r="F226" s="4">
        <v>0</v>
      </c>
      <c r="G226" s="4">
        <v>2401</v>
      </c>
      <c r="H226" s="6">
        <v>43964</v>
      </c>
      <c r="I226" s="4" t="s">
        <v>212</v>
      </c>
      <c r="J226" s="4" t="s">
        <v>40</v>
      </c>
      <c r="K226" s="4">
        <v>13792</v>
      </c>
      <c r="L226" s="4">
        <v>0</v>
      </c>
      <c r="M226" s="4">
        <v>0</v>
      </c>
      <c r="N226" s="4">
        <v>200000</v>
      </c>
      <c r="O226" s="4">
        <v>0</v>
      </c>
      <c r="P226" s="4">
        <v>5857069</v>
      </c>
      <c r="Q226" s="4">
        <v>232</v>
      </c>
      <c r="R226" s="4" t="b">
        <f t="shared" si="3"/>
        <v>0</v>
      </c>
      <c r="S226" s="4">
        <v>0</v>
      </c>
    </row>
    <row r="227" spans="1:19" ht="14.25" customHeight="1">
      <c r="A227" s="4" t="s">
        <v>34</v>
      </c>
      <c r="B227" s="5"/>
      <c r="C227" s="4">
        <v>0</v>
      </c>
      <c r="E227" s="4" t="b">
        <f t="shared" si="2"/>
        <v>0</v>
      </c>
      <c r="F227" s="4">
        <v>0</v>
      </c>
      <c r="G227" s="4">
        <v>2401</v>
      </c>
      <c r="H227" s="6">
        <v>43984</v>
      </c>
      <c r="I227" s="4" t="s">
        <v>213</v>
      </c>
      <c r="J227" s="4" t="s">
        <v>40</v>
      </c>
      <c r="K227" s="4">
        <v>13855</v>
      </c>
      <c r="L227" s="4">
        <v>0</v>
      </c>
      <c r="M227" s="4">
        <v>0</v>
      </c>
      <c r="N227" s="4">
        <v>199969</v>
      </c>
      <c r="O227" s="4">
        <v>0</v>
      </c>
      <c r="P227" s="4">
        <v>6057038</v>
      </c>
      <c r="Q227" s="4">
        <v>233</v>
      </c>
      <c r="R227" s="4" t="b">
        <f t="shared" si="3"/>
        <v>0</v>
      </c>
      <c r="S227" s="4">
        <v>0</v>
      </c>
    </row>
    <row r="228" spans="1:19" ht="14.25" customHeight="1">
      <c r="A228" s="4" t="s">
        <v>34</v>
      </c>
      <c r="B228" s="5"/>
      <c r="C228" s="4">
        <v>0</v>
      </c>
      <c r="E228" s="4" t="b">
        <f t="shared" si="2"/>
        <v>0</v>
      </c>
      <c r="F228" s="4">
        <v>0</v>
      </c>
      <c r="G228" s="4">
        <v>2401</v>
      </c>
      <c r="H228" s="6">
        <v>44021</v>
      </c>
      <c r="I228" s="4" t="s">
        <v>209</v>
      </c>
      <c r="J228" s="4" t="s">
        <v>40</v>
      </c>
      <c r="K228" s="4">
        <v>13937</v>
      </c>
      <c r="L228" s="4">
        <v>0</v>
      </c>
      <c r="M228" s="4">
        <v>0</v>
      </c>
      <c r="N228" s="4">
        <v>200031</v>
      </c>
      <c r="O228" s="4">
        <v>0</v>
      </c>
      <c r="P228" s="4">
        <v>6257069</v>
      </c>
      <c r="Q228" s="4">
        <v>234</v>
      </c>
      <c r="R228" s="4" t="b">
        <f t="shared" si="3"/>
        <v>0</v>
      </c>
      <c r="S228" s="4">
        <v>0</v>
      </c>
    </row>
    <row r="229" spans="1:19" ht="14.25" customHeight="1">
      <c r="A229" s="4" t="s">
        <v>34</v>
      </c>
      <c r="B229" s="5"/>
      <c r="C229" s="4">
        <v>0</v>
      </c>
      <c r="E229" s="4" t="b">
        <f t="shared" si="2"/>
        <v>0</v>
      </c>
      <c r="F229" s="4">
        <v>0</v>
      </c>
      <c r="G229" s="4">
        <v>2401</v>
      </c>
      <c r="H229" s="6">
        <v>44069</v>
      </c>
      <c r="I229" s="4" t="s">
        <v>209</v>
      </c>
      <c r="J229" s="4" t="s">
        <v>40</v>
      </c>
      <c r="K229" s="4">
        <v>13997</v>
      </c>
      <c r="L229" s="4">
        <v>0</v>
      </c>
      <c r="M229" s="4">
        <v>0</v>
      </c>
      <c r="N229" s="4">
        <v>100000</v>
      </c>
      <c r="O229" s="4">
        <v>0</v>
      </c>
      <c r="P229" s="4">
        <v>6357069</v>
      </c>
      <c r="Q229" s="4">
        <v>235</v>
      </c>
      <c r="R229" s="4" t="b">
        <f t="shared" si="3"/>
        <v>0</v>
      </c>
      <c r="S229" s="4">
        <v>0</v>
      </c>
    </row>
    <row r="230" spans="1:19" ht="14.25" customHeight="1">
      <c r="A230" s="4" t="s">
        <v>34</v>
      </c>
      <c r="B230" s="5"/>
      <c r="C230" s="4">
        <v>0</v>
      </c>
      <c r="E230" s="4" t="b">
        <f t="shared" si="2"/>
        <v>0</v>
      </c>
      <c r="F230" s="4">
        <v>0</v>
      </c>
      <c r="G230" s="4">
        <v>2401</v>
      </c>
      <c r="H230" s="6">
        <v>44082</v>
      </c>
      <c r="I230" s="4" t="s">
        <v>214</v>
      </c>
      <c r="J230" s="4" t="s">
        <v>40</v>
      </c>
      <c r="K230" s="4">
        <v>14096</v>
      </c>
      <c r="L230" s="4">
        <v>0</v>
      </c>
      <c r="M230" s="4">
        <v>0</v>
      </c>
      <c r="N230" s="4">
        <v>210000</v>
      </c>
      <c r="O230" s="4">
        <v>0</v>
      </c>
      <c r="P230" s="4">
        <v>6567069</v>
      </c>
      <c r="Q230" s="4">
        <v>236</v>
      </c>
      <c r="R230" s="4" t="b">
        <f t="shared" si="3"/>
        <v>0</v>
      </c>
      <c r="S230" s="4">
        <v>0</v>
      </c>
    </row>
    <row r="231" spans="1:19" ht="14.25" customHeight="1">
      <c r="A231" s="4" t="s">
        <v>34</v>
      </c>
      <c r="B231" s="5"/>
      <c r="C231" s="4">
        <v>0</v>
      </c>
      <c r="E231" s="4" t="b">
        <f t="shared" si="2"/>
        <v>0</v>
      </c>
      <c r="F231" s="4">
        <v>0</v>
      </c>
      <c r="G231" s="4">
        <v>2401</v>
      </c>
      <c r="H231" s="6">
        <v>44117</v>
      </c>
      <c r="I231" s="4" t="s">
        <v>215</v>
      </c>
      <c r="J231" s="4" t="s">
        <v>40</v>
      </c>
      <c r="K231" s="4">
        <v>14129</v>
      </c>
      <c r="L231" s="4">
        <v>0</v>
      </c>
      <c r="M231" s="4">
        <v>0</v>
      </c>
      <c r="N231" s="4">
        <v>200000</v>
      </c>
      <c r="O231" s="4">
        <v>0</v>
      </c>
      <c r="P231" s="4">
        <v>6767069</v>
      </c>
      <c r="Q231" s="4">
        <v>237</v>
      </c>
      <c r="R231" s="4" t="b">
        <f t="shared" si="3"/>
        <v>0</v>
      </c>
      <c r="S231" s="4">
        <v>0</v>
      </c>
    </row>
    <row r="232" spans="1:19" ht="14.25" customHeight="1">
      <c r="A232" s="4" t="s">
        <v>34</v>
      </c>
      <c r="B232" s="5"/>
      <c r="C232" s="4">
        <v>0</v>
      </c>
      <c r="E232" s="4" t="b">
        <f t="shared" si="2"/>
        <v>0</v>
      </c>
      <c r="F232" s="4">
        <v>0</v>
      </c>
      <c r="G232" s="4">
        <v>2401</v>
      </c>
      <c r="H232" s="6">
        <v>44141</v>
      </c>
      <c r="I232" s="4" t="s">
        <v>216</v>
      </c>
      <c r="J232" s="4" t="s">
        <v>40</v>
      </c>
      <c r="K232" s="4">
        <v>14177</v>
      </c>
      <c r="L232" s="4">
        <v>0</v>
      </c>
      <c r="M232" s="4">
        <v>0</v>
      </c>
      <c r="N232" s="4">
        <v>200000</v>
      </c>
      <c r="O232" s="4">
        <v>0</v>
      </c>
      <c r="P232" s="4">
        <v>6967069</v>
      </c>
      <c r="Q232" s="4">
        <v>238</v>
      </c>
      <c r="R232" s="4" t="b">
        <f t="shared" si="3"/>
        <v>0</v>
      </c>
      <c r="S232" s="4">
        <v>0</v>
      </c>
    </row>
    <row r="233" spans="1:19" ht="14.25" customHeight="1">
      <c r="A233" s="4" t="s">
        <v>34</v>
      </c>
      <c r="B233" s="5"/>
      <c r="C233" s="4">
        <v>0</v>
      </c>
      <c r="E233" s="4" t="b">
        <f t="shared" si="2"/>
        <v>0</v>
      </c>
      <c r="F233" s="4">
        <v>0</v>
      </c>
      <c r="G233" s="4">
        <v>2401</v>
      </c>
      <c r="H233" s="6">
        <v>44169</v>
      </c>
      <c r="I233" s="4" t="s">
        <v>217</v>
      </c>
      <c r="J233" s="4" t="s">
        <v>40</v>
      </c>
      <c r="K233" s="4">
        <v>14248</v>
      </c>
      <c r="L233" s="4">
        <v>0</v>
      </c>
      <c r="M233" s="4">
        <v>0</v>
      </c>
      <c r="N233" s="4">
        <v>200000</v>
      </c>
      <c r="O233" s="4">
        <v>0</v>
      </c>
      <c r="P233" s="4">
        <v>7167069</v>
      </c>
      <c r="Q233" s="4">
        <v>239</v>
      </c>
      <c r="R233" s="4" t="b">
        <f t="shared" si="3"/>
        <v>0</v>
      </c>
      <c r="S233" s="4">
        <v>0</v>
      </c>
    </row>
    <row r="234" spans="1:19" ht="14.25" customHeight="1">
      <c r="A234" s="4" t="s">
        <v>34</v>
      </c>
      <c r="B234" s="5" t="s">
        <v>218</v>
      </c>
      <c r="C234" s="4">
        <v>0</v>
      </c>
      <c r="D234" s="4" t="s">
        <v>218</v>
      </c>
      <c r="E234" s="4" t="b">
        <f t="shared" si="2"/>
        <v>0</v>
      </c>
      <c r="F234" s="4">
        <v>0</v>
      </c>
      <c r="G234" s="4">
        <v>2401</v>
      </c>
      <c r="H234" s="3" t="s">
        <v>21</v>
      </c>
      <c r="K234" s="4">
        <v>0</v>
      </c>
      <c r="L234" s="4">
        <v>0</v>
      </c>
      <c r="M234" s="4">
        <v>0</v>
      </c>
      <c r="N234" s="4">
        <v>2678269</v>
      </c>
      <c r="O234" s="4">
        <v>0</v>
      </c>
      <c r="P234" s="4">
        <v>7167069</v>
      </c>
      <c r="Q234" s="4">
        <v>240</v>
      </c>
      <c r="R234" s="4" t="b">
        <f t="shared" si="3"/>
        <v>0</v>
      </c>
      <c r="S234" s="4">
        <v>0</v>
      </c>
    </row>
    <row r="235" spans="1:19" ht="14.25" customHeight="1">
      <c r="A235" s="4" t="s">
        <v>34</v>
      </c>
      <c r="B235" s="5" t="s">
        <v>219</v>
      </c>
      <c r="C235" s="4">
        <v>0</v>
      </c>
      <c r="D235" s="4" t="s">
        <v>219</v>
      </c>
      <c r="E235" s="4" t="b">
        <f t="shared" si="2"/>
        <v>0</v>
      </c>
      <c r="F235" s="4">
        <v>5318300</v>
      </c>
      <c r="G235" s="4">
        <v>2402</v>
      </c>
      <c r="H235" s="3" t="s">
        <v>21</v>
      </c>
      <c r="K235" s="4">
        <v>0</v>
      </c>
      <c r="L235" s="4">
        <v>3097300</v>
      </c>
      <c r="M235" s="4">
        <v>0</v>
      </c>
      <c r="N235" s="4">
        <v>0</v>
      </c>
      <c r="O235" s="4">
        <v>0</v>
      </c>
      <c r="P235" s="4">
        <v>5318300</v>
      </c>
      <c r="Q235" s="4">
        <v>241</v>
      </c>
      <c r="R235" s="4" t="b">
        <f t="shared" si="3"/>
        <v>0</v>
      </c>
      <c r="S235" s="4">
        <v>0</v>
      </c>
    </row>
    <row r="236" spans="1:19" ht="14.25" customHeight="1">
      <c r="A236" s="4" t="s">
        <v>34</v>
      </c>
      <c r="B236" s="5"/>
      <c r="C236" s="4">
        <v>0</v>
      </c>
      <c r="E236" s="4" t="b">
        <f t="shared" si="2"/>
        <v>0</v>
      </c>
      <c r="F236" s="4">
        <v>0</v>
      </c>
      <c r="G236" s="4">
        <v>2402</v>
      </c>
      <c r="H236" s="6">
        <v>43866</v>
      </c>
      <c r="I236" s="4" t="s">
        <v>220</v>
      </c>
      <c r="J236" s="4" t="s">
        <v>40</v>
      </c>
      <c r="K236" s="4">
        <v>13545</v>
      </c>
      <c r="L236" s="4">
        <v>0</v>
      </c>
      <c r="M236" s="4">
        <v>0</v>
      </c>
      <c r="N236" s="4">
        <v>200000</v>
      </c>
      <c r="O236" s="4">
        <v>0</v>
      </c>
      <c r="P236" s="4">
        <v>5518300</v>
      </c>
      <c r="Q236" s="4">
        <v>242</v>
      </c>
      <c r="R236" s="4" t="b">
        <f t="shared" si="3"/>
        <v>0</v>
      </c>
      <c r="S236" s="4">
        <v>0</v>
      </c>
    </row>
    <row r="237" spans="1:19" ht="14.25" customHeight="1">
      <c r="A237" s="4" t="s">
        <v>34</v>
      </c>
      <c r="B237" s="5"/>
      <c r="C237" s="4">
        <v>0</v>
      </c>
      <c r="E237" s="4" t="b">
        <f t="shared" si="2"/>
        <v>0</v>
      </c>
      <c r="F237" s="4">
        <v>0</v>
      </c>
      <c r="G237" s="4">
        <v>2402</v>
      </c>
      <c r="H237" s="6">
        <v>43955</v>
      </c>
      <c r="I237" s="4" t="s">
        <v>221</v>
      </c>
      <c r="J237" s="4" t="s">
        <v>40</v>
      </c>
      <c r="K237" s="4">
        <v>13787</v>
      </c>
      <c r="L237" s="4">
        <v>0</v>
      </c>
      <c r="M237" s="4">
        <v>0</v>
      </c>
      <c r="N237" s="4">
        <v>250000</v>
      </c>
      <c r="O237" s="4">
        <v>0</v>
      </c>
      <c r="P237" s="4">
        <v>5768300</v>
      </c>
      <c r="Q237" s="4">
        <v>243</v>
      </c>
      <c r="R237" s="4" t="b">
        <f t="shared" si="3"/>
        <v>0</v>
      </c>
      <c r="S237" s="4">
        <v>0</v>
      </c>
    </row>
    <row r="238" spans="1:19" ht="14.25" customHeight="1">
      <c r="A238" s="4" t="s">
        <v>34</v>
      </c>
      <c r="B238" s="5"/>
      <c r="C238" s="4">
        <v>0</v>
      </c>
      <c r="E238" s="4" t="b">
        <f t="shared" si="2"/>
        <v>0</v>
      </c>
      <c r="F238" s="4">
        <v>0</v>
      </c>
      <c r="G238" s="4">
        <v>2402</v>
      </c>
      <c r="H238" s="6">
        <v>43964</v>
      </c>
      <c r="I238" s="4" t="s">
        <v>222</v>
      </c>
      <c r="J238" s="4" t="s">
        <v>40</v>
      </c>
      <c r="K238" s="4">
        <v>13788</v>
      </c>
      <c r="L238" s="4">
        <v>0</v>
      </c>
      <c r="M238" s="4">
        <v>0</v>
      </c>
      <c r="N238" s="4">
        <v>300000</v>
      </c>
      <c r="O238" s="4">
        <v>0</v>
      </c>
      <c r="P238" s="4">
        <v>6068300</v>
      </c>
      <c r="Q238" s="4">
        <v>244</v>
      </c>
      <c r="R238" s="4" t="b">
        <f t="shared" si="3"/>
        <v>0</v>
      </c>
      <c r="S238" s="4">
        <v>0</v>
      </c>
    </row>
    <row r="239" spans="1:19" ht="14.25" customHeight="1">
      <c r="A239" s="4" t="s">
        <v>34</v>
      </c>
      <c r="B239" s="5"/>
      <c r="C239" s="4">
        <v>0</v>
      </c>
      <c r="E239" s="4" t="b">
        <f t="shared" si="2"/>
        <v>0</v>
      </c>
      <c r="F239" s="4">
        <v>0</v>
      </c>
      <c r="G239" s="4">
        <v>2402</v>
      </c>
      <c r="H239" s="6">
        <v>43983</v>
      </c>
      <c r="I239" s="4" t="s">
        <v>223</v>
      </c>
      <c r="J239" s="4" t="s">
        <v>40</v>
      </c>
      <c r="K239" s="4">
        <v>13871</v>
      </c>
      <c r="L239" s="4">
        <v>0</v>
      </c>
      <c r="M239" s="4">
        <v>0</v>
      </c>
      <c r="N239" s="4">
        <v>300000</v>
      </c>
      <c r="O239" s="4">
        <v>0</v>
      </c>
      <c r="P239" s="4">
        <v>6368300</v>
      </c>
      <c r="Q239" s="4">
        <v>245</v>
      </c>
      <c r="R239" s="4" t="b">
        <f t="shared" si="3"/>
        <v>0</v>
      </c>
      <c r="S239" s="4">
        <v>0</v>
      </c>
    </row>
    <row r="240" spans="1:19" ht="14.25" customHeight="1">
      <c r="A240" s="4" t="s">
        <v>34</v>
      </c>
      <c r="B240" s="5"/>
      <c r="C240" s="4">
        <v>0</v>
      </c>
      <c r="E240" s="4" t="b">
        <f t="shared" si="2"/>
        <v>0</v>
      </c>
      <c r="F240" s="4">
        <v>0</v>
      </c>
      <c r="G240" s="4">
        <v>2402</v>
      </c>
      <c r="H240" s="6">
        <v>44048</v>
      </c>
      <c r="I240" s="4" t="s">
        <v>220</v>
      </c>
      <c r="J240" s="4" t="s">
        <v>40</v>
      </c>
      <c r="K240" s="4">
        <v>14002</v>
      </c>
      <c r="L240" s="4">
        <v>0</v>
      </c>
      <c r="M240" s="4">
        <v>0</v>
      </c>
      <c r="N240" s="4">
        <v>338000</v>
      </c>
      <c r="O240" s="4">
        <v>0</v>
      </c>
      <c r="P240" s="4">
        <v>6706300</v>
      </c>
      <c r="Q240" s="4">
        <v>246</v>
      </c>
      <c r="R240" s="4" t="b">
        <f t="shared" si="3"/>
        <v>0</v>
      </c>
      <c r="S240" s="4">
        <v>0</v>
      </c>
    </row>
    <row r="241" spans="1:19" ht="14.25" customHeight="1">
      <c r="A241" s="4" t="s">
        <v>34</v>
      </c>
      <c r="B241" s="5"/>
      <c r="C241" s="4">
        <v>0</v>
      </c>
      <c r="E241" s="4" t="b">
        <f t="shared" si="2"/>
        <v>0</v>
      </c>
      <c r="F241" s="4">
        <v>0</v>
      </c>
      <c r="G241" s="4">
        <v>2402</v>
      </c>
      <c r="H241" s="6">
        <v>44074</v>
      </c>
      <c r="I241" s="4" t="s">
        <v>220</v>
      </c>
      <c r="J241" s="4" t="s">
        <v>40</v>
      </c>
      <c r="K241" s="4">
        <v>14003</v>
      </c>
      <c r="L241" s="4">
        <v>0</v>
      </c>
      <c r="M241" s="4">
        <v>0</v>
      </c>
      <c r="N241" s="4">
        <v>800000</v>
      </c>
      <c r="O241" s="4">
        <v>0</v>
      </c>
      <c r="P241" s="4">
        <v>7506300</v>
      </c>
      <c r="Q241" s="4">
        <v>247</v>
      </c>
      <c r="R241" s="4" t="b">
        <f t="shared" si="3"/>
        <v>0</v>
      </c>
      <c r="S241" s="4">
        <v>0</v>
      </c>
    </row>
    <row r="242" spans="1:19" ht="14.25" customHeight="1">
      <c r="A242" s="4" t="s">
        <v>34</v>
      </c>
      <c r="B242" s="5"/>
      <c r="C242" s="4">
        <v>0</v>
      </c>
      <c r="E242" s="4" t="b">
        <f t="shared" si="2"/>
        <v>0</v>
      </c>
      <c r="F242" s="4">
        <v>0</v>
      </c>
      <c r="G242" s="4">
        <v>2402</v>
      </c>
      <c r="H242" s="6">
        <v>44103</v>
      </c>
      <c r="I242" s="4" t="s">
        <v>224</v>
      </c>
      <c r="J242" s="4" t="s">
        <v>40</v>
      </c>
      <c r="K242" s="4">
        <v>14099</v>
      </c>
      <c r="L242" s="4">
        <v>0</v>
      </c>
      <c r="M242" s="4">
        <v>0</v>
      </c>
      <c r="N242" s="4">
        <v>249300</v>
      </c>
      <c r="O242" s="4">
        <v>0</v>
      </c>
      <c r="P242" s="4">
        <v>7755600</v>
      </c>
      <c r="Q242" s="4">
        <v>248</v>
      </c>
      <c r="R242" s="4" t="b">
        <f t="shared" si="3"/>
        <v>0</v>
      </c>
      <c r="S242" s="4">
        <v>0</v>
      </c>
    </row>
    <row r="243" spans="1:19" ht="14.25" customHeight="1">
      <c r="A243" s="4" t="s">
        <v>34</v>
      </c>
      <c r="B243" s="5"/>
      <c r="C243" s="4">
        <v>0</v>
      </c>
      <c r="E243" s="4" t="b">
        <f t="shared" si="2"/>
        <v>0</v>
      </c>
      <c r="F243" s="4">
        <v>0</v>
      </c>
      <c r="G243" s="4">
        <v>2402</v>
      </c>
      <c r="H243" s="6">
        <v>44104</v>
      </c>
      <c r="I243" s="4" t="s">
        <v>225</v>
      </c>
      <c r="J243" s="4" t="s">
        <v>40</v>
      </c>
      <c r="K243" s="4">
        <v>14084</v>
      </c>
      <c r="L243" s="4">
        <v>0</v>
      </c>
      <c r="M243" s="4">
        <v>0</v>
      </c>
      <c r="N243" s="4">
        <v>250000</v>
      </c>
      <c r="O243" s="4">
        <v>0</v>
      </c>
      <c r="P243" s="4">
        <v>8005600</v>
      </c>
      <c r="Q243" s="4">
        <v>249</v>
      </c>
      <c r="R243" s="4" t="b">
        <f t="shared" si="3"/>
        <v>0</v>
      </c>
      <c r="S243" s="4">
        <v>0</v>
      </c>
    </row>
    <row r="244" spans="1:19" ht="14.25" customHeight="1">
      <c r="A244" s="4" t="s">
        <v>34</v>
      </c>
      <c r="B244" s="5"/>
      <c r="C244" s="4">
        <v>0</v>
      </c>
      <c r="E244" s="4" t="b">
        <f t="shared" si="2"/>
        <v>0</v>
      </c>
      <c r="F244" s="4">
        <v>0</v>
      </c>
      <c r="G244" s="4">
        <v>2402</v>
      </c>
      <c r="H244" s="6">
        <v>44148</v>
      </c>
      <c r="I244" s="4" t="s">
        <v>226</v>
      </c>
      <c r="J244" s="4" t="s">
        <v>40</v>
      </c>
      <c r="K244" s="4">
        <v>14240</v>
      </c>
      <c r="L244" s="4">
        <v>0</v>
      </c>
      <c r="M244" s="4">
        <v>0</v>
      </c>
      <c r="N244" s="4">
        <v>194000</v>
      </c>
      <c r="O244" s="4">
        <v>0</v>
      </c>
      <c r="P244" s="4">
        <v>8199600</v>
      </c>
      <c r="Q244" s="4">
        <v>250</v>
      </c>
      <c r="R244" s="4" t="b">
        <f t="shared" si="3"/>
        <v>0</v>
      </c>
      <c r="S244" s="4">
        <v>0</v>
      </c>
    </row>
    <row r="245" spans="1:19" ht="14.25" customHeight="1">
      <c r="A245" s="4" t="s">
        <v>34</v>
      </c>
      <c r="B245" s="5"/>
      <c r="C245" s="4">
        <v>0</v>
      </c>
      <c r="E245" s="4" t="b">
        <f t="shared" si="2"/>
        <v>0</v>
      </c>
      <c r="F245" s="4">
        <v>0</v>
      </c>
      <c r="G245" s="4">
        <v>2402</v>
      </c>
      <c r="H245" s="6">
        <v>44179</v>
      </c>
      <c r="I245" s="4" t="s">
        <v>227</v>
      </c>
      <c r="J245" s="4" t="s">
        <v>40</v>
      </c>
      <c r="K245" s="4">
        <v>14309</v>
      </c>
      <c r="L245" s="4">
        <v>0</v>
      </c>
      <c r="M245" s="4">
        <v>0</v>
      </c>
      <c r="N245" s="4">
        <v>216000</v>
      </c>
      <c r="O245" s="4">
        <v>0</v>
      </c>
      <c r="P245" s="4">
        <v>8415600</v>
      </c>
      <c r="Q245" s="4">
        <v>251</v>
      </c>
      <c r="R245" s="4" t="b">
        <f t="shared" si="3"/>
        <v>0</v>
      </c>
      <c r="S245" s="4">
        <v>0</v>
      </c>
    </row>
    <row r="246" spans="1:19" ht="14.25" customHeight="1">
      <c r="A246" s="4" t="s">
        <v>34</v>
      </c>
      <c r="B246" s="5" t="s">
        <v>228</v>
      </c>
      <c r="C246" s="4">
        <v>0</v>
      </c>
      <c r="D246" s="4" t="s">
        <v>228</v>
      </c>
      <c r="E246" s="4" t="b">
        <f t="shared" si="2"/>
        <v>0</v>
      </c>
      <c r="F246" s="4">
        <v>0</v>
      </c>
      <c r="G246" s="4">
        <v>2402</v>
      </c>
      <c r="H246" s="3" t="s">
        <v>21</v>
      </c>
      <c r="K246" s="4">
        <v>0</v>
      </c>
      <c r="L246" s="4">
        <v>0</v>
      </c>
      <c r="M246" s="4">
        <v>0</v>
      </c>
      <c r="N246" s="4">
        <v>3097300</v>
      </c>
      <c r="O246" s="4">
        <v>0</v>
      </c>
      <c r="P246" s="4">
        <v>8415600</v>
      </c>
      <c r="Q246" s="4">
        <v>252</v>
      </c>
      <c r="R246" s="4" t="b">
        <f t="shared" si="3"/>
        <v>0</v>
      </c>
      <c r="S246" s="4">
        <v>0</v>
      </c>
    </row>
    <row r="247" spans="1:19" ht="14.25" customHeight="1">
      <c r="A247" s="4" t="s">
        <v>34</v>
      </c>
      <c r="B247" s="5" t="s">
        <v>229</v>
      </c>
      <c r="C247" s="4">
        <v>0</v>
      </c>
      <c r="D247" s="4" t="s">
        <v>229</v>
      </c>
      <c r="E247" s="4" t="b">
        <f t="shared" si="2"/>
        <v>0</v>
      </c>
      <c r="F247" s="4">
        <v>5028000</v>
      </c>
      <c r="G247" s="4">
        <v>2501</v>
      </c>
      <c r="H247" s="3" t="s">
        <v>21</v>
      </c>
      <c r="K247" s="4">
        <v>0</v>
      </c>
      <c r="L247" s="4">
        <v>2717000</v>
      </c>
      <c r="M247" s="4">
        <v>0</v>
      </c>
      <c r="N247" s="4">
        <v>0</v>
      </c>
      <c r="O247" s="4">
        <v>0</v>
      </c>
      <c r="P247" s="4">
        <v>5028000</v>
      </c>
      <c r="Q247" s="4">
        <v>253</v>
      </c>
      <c r="R247" s="4" t="b">
        <f t="shared" si="3"/>
        <v>0</v>
      </c>
      <c r="S247" s="4">
        <v>0</v>
      </c>
    </row>
    <row r="248" spans="1:19" ht="14.25" customHeight="1">
      <c r="A248" s="4" t="s">
        <v>34</v>
      </c>
      <c r="B248" s="5"/>
      <c r="C248" s="4">
        <v>0</v>
      </c>
      <c r="E248" s="4" t="b">
        <f t="shared" si="2"/>
        <v>0</v>
      </c>
      <c r="F248" s="4">
        <v>0</v>
      </c>
      <c r="G248" s="4">
        <v>2501</v>
      </c>
      <c r="H248" s="6">
        <v>43832</v>
      </c>
      <c r="I248" s="4" t="s">
        <v>230</v>
      </c>
      <c r="J248" s="4" t="s">
        <v>40</v>
      </c>
      <c r="K248" s="4">
        <v>13473</v>
      </c>
      <c r="L248" s="4">
        <v>0</v>
      </c>
      <c r="M248" s="4">
        <v>0</v>
      </c>
      <c r="N248" s="4">
        <v>213000</v>
      </c>
      <c r="O248" s="4">
        <v>0</v>
      </c>
      <c r="P248" s="4">
        <v>5241000</v>
      </c>
      <c r="Q248" s="4">
        <v>254</v>
      </c>
      <c r="R248" s="4" t="b">
        <f t="shared" si="3"/>
        <v>0</v>
      </c>
      <c r="S248" s="4">
        <v>0</v>
      </c>
    </row>
    <row r="249" spans="1:19" ht="14.25" customHeight="1">
      <c r="A249" s="4" t="s">
        <v>34</v>
      </c>
      <c r="B249" s="5"/>
      <c r="C249" s="4">
        <v>0</v>
      </c>
      <c r="E249" s="4" t="b">
        <f t="shared" si="2"/>
        <v>0</v>
      </c>
      <c r="F249" s="4">
        <v>0</v>
      </c>
      <c r="G249" s="4">
        <v>2501</v>
      </c>
      <c r="H249" s="6">
        <v>43864</v>
      </c>
      <c r="I249" s="4" t="s">
        <v>230</v>
      </c>
      <c r="J249" s="4" t="s">
        <v>40</v>
      </c>
      <c r="K249" s="4">
        <v>13543</v>
      </c>
      <c r="L249" s="4">
        <v>0</v>
      </c>
      <c r="M249" s="4">
        <v>0</v>
      </c>
      <c r="N249" s="4">
        <v>213000</v>
      </c>
      <c r="O249" s="4">
        <v>0</v>
      </c>
      <c r="P249" s="4">
        <v>5454000</v>
      </c>
      <c r="Q249" s="4">
        <v>255</v>
      </c>
      <c r="R249" s="4" t="b">
        <f t="shared" si="3"/>
        <v>0</v>
      </c>
      <c r="S249" s="4">
        <v>0</v>
      </c>
    </row>
    <row r="250" spans="1:19" ht="14.25" customHeight="1">
      <c r="A250" s="4" t="s">
        <v>34</v>
      </c>
      <c r="B250" s="5"/>
      <c r="C250" s="4">
        <v>0</v>
      </c>
      <c r="E250" s="4" t="b">
        <f t="shared" si="2"/>
        <v>0</v>
      </c>
      <c r="F250" s="4">
        <v>0</v>
      </c>
      <c r="G250" s="4">
        <v>2501</v>
      </c>
      <c r="H250" s="6">
        <v>43893</v>
      </c>
      <c r="I250" s="4" t="s">
        <v>231</v>
      </c>
      <c r="J250" s="4" t="s">
        <v>40</v>
      </c>
      <c r="K250" s="4">
        <v>13616</v>
      </c>
      <c r="L250" s="4">
        <v>0</v>
      </c>
      <c r="M250" s="4">
        <v>0</v>
      </c>
      <c r="N250" s="4">
        <v>213000</v>
      </c>
      <c r="O250" s="4">
        <v>0</v>
      </c>
      <c r="P250" s="4">
        <v>5667000</v>
      </c>
      <c r="Q250" s="4">
        <v>256</v>
      </c>
      <c r="R250" s="4" t="b">
        <f t="shared" si="3"/>
        <v>0</v>
      </c>
      <c r="S250" s="4">
        <v>0</v>
      </c>
    </row>
    <row r="251" spans="1:19" ht="14.25" customHeight="1">
      <c r="A251" s="4" t="s">
        <v>34</v>
      </c>
      <c r="B251" s="5"/>
      <c r="C251" s="4">
        <v>0</v>
      </c>
      <c r="E251" s="4" t="b">
        <f t="shared" si="2"/>
        <v>0</v>
      </c>
      <c r="F251" s="4">
        <v>0</v>
      </c>
      <c r="G251" s="4">
        <v>2501</v>
      </c>
      <c r="H251" s="6">
        <v>43924</v>
      </c>
      <c r="I251" s="4" t="s">
        <v>232</v>
      </c>
      <c r="J251" s="4" t="s">
        <v>40</v>
      </c>
      <c r="K251" s="4">
        <v>13683</v>
      </c>
      <c r="L251" s="4">
        <v>0</v>
      </c>
      <c r="M251" s="4">
        <v>0</v>
      </c>
      <c r="N251" s="4">
        <v>213000</v>
      </c>
      <c r="O251" s="4">
        <v>0</v>
      </c>
      <c r="P251" s="4">
        <v>5880000</v>
      </c>
      <c r="Q251" s="4">
        <v>257</v>
      </c>
      <c r="R251" s="4" t="b">
        <f t="shared" si="3"/>
        <v>0</v>
      </c>
      <c r="S251" s="4">
        <v>0</v>
      </c>
    </row>
    <row r="252" spans="1:19" ht="14.25" customHeight="1">
      <c r="A252" s="4" t="s">
        <v>34</v>
      </c>
      <c r="B252" s="5"/>
      <c r="C252" s="4">
        <v>0</v>
      </c>
      <c r="E252" s="4" t="b">
        <f t="shared" si="2"/>
        <v>0</v>
      </c>
      <c r="F252" s="4">
        <v>0</v>
      </c>
      <c r="G252" s="4">
        <v>2501</v>
      </c>
      <c r="H252" s="6">
        <v>43958</v>
      </c>
      <c r="I252" s="4" t="s">
        <v>233</v>
      </c>
      <c r="J252" s="4" t="s">
        <v>40</v>
      </c>
      <c r="K252" s="4">
        <v>13746</v>
      </c>
      <c r="L252" s="4">
        <v>0</v>
      </c>
      <c r="M252" s="4">
        <v>0</v>
      </c>
      <c r="N252" s="4">
        <v>213000</v>
      </c>
      <c r="O252" s="4">
        <v>0</v>
      </c>
      <c r="P252" s="4">
        <v>6093000</v>
      </c>
      <c r="Q252" s="4">
        <v>258</v>
      </c>
      <c r="R252" s="4" t="b">
        <f t="shared" si="3"/>
        <v>0</v>
      </c>
      <c r="S252" s="4">
        <v>0</v>
      </c>
    </row>
    <row r="253" spans="1:19" ht="14.25" customHeight="1">
      <c r="A253" s="4" t="s">
        <v>34</v>
      </c>
      <c r="B253" s="5"/>
      <c r="C253" s="4">
        <v>0</v>
      </c>
      <c r="E253" s="4" t="b">
        <f t="shared" si="2"/>
        <v>0</v>
      </c>
      <c r="F253" s="4">
        <v>0</v>
      </c>
      <c r="G253" s="4">
        <v>2501</v>
      </c>
      <c r="H253" s="6">
        <v>43984</v>
      </c>
      <c r="I253" s="4" t="s">
        <v>234</v>
      </c>
      <c r="J253" s="4" t="s">
        <v>40</v>
      </c>
      <c r="K253" s="4">
        <v>13810</v>
      </c>
      <c r="L253" s="4">
        <v>0</v>
      </c>
      <c r="M253" s="4">
        <v>0</v>
      </c>
      <c r="N253" s="4">
        <v>213000</v>
      </c>
      <c r="O253" s="4">
        <v>0</v>
      </c>
      <c r="P253" s="4">
        <v>6306000</v>
      </c>
      <c r="Q253" s="4">
        <v>259</v>
      </c>
      <c r="R253" s="4" t="b">
        <f t="shared" si="3"/>
        <v>0</v>
      </c>
      <c r="S253" s="4">
        <v>0</v>
      </c>
    </row>
    <row r="254" spans="1:19" ht="14.25" customHeight="1">
      <c r="A254" s="4" t="s">
        <v>34</v>
      </c>
      <c r="B254" s="5"/>
      <c r="C254" s="4">
        <v>0</v>
      </c>
      <c r="E254" s="4" t="b">
        <f t="shared" si="2"/>
        <v>0</v>
      </c>
      <c r="F254" s="4">
        <v>0</v>
      </c>
      <c r="G254" s="4">
        <v>2501</v>
      </c>
      <c r="H254" s="6">
        <v>44015</v>
      </c>
      <c r="I254" s="4" t="s">
        <v>230</v>
      </c>
      <c r="J254" s="4" t="s">
        <v>40</v>
      </c>
      <c r="K254" s="4">
        <v>13880</v>
      </c>
      <c r="L254" s="4">
        <v>0</v>
      </c>
      <c r="M254" s="4">
        <v>0</v>
      </c>
      <c r="N254" s="4">
        <v>213000</v>
      </c>
      <c r="O254" s="4">
        <v>0</v>
      </c>
      <c r="P254" s="4">
        <v>6519000</v>
      </c>
      <c r="Q254" s="4">
        <v>260</v>
      </c>
      <c r="R254" s="4" t="b">
        <f t="shared" si="3"/>
        <v>0</v>
      </c>
      <c r="S254" s="4">
        <v>0</v>
      </c>
    </row>
    <row r="255" spans="1:19" ht="14.25" customHeight="1">
      <c r="A255" s="4" t="s">
        <v>34</v>
      </c>
      <c r="B255" s="5"/>
      <c r="C255" s="4">
        <v>0</v>
      </c>
      <c r="E255" s="4" t="b">
        <f t="shared" si="2"/>
        <v>0</v>
      </c>
      <c r="F255" s="4">
        <v>0</v>
      </c>
      <c r="G255" s="4">
        <v>2501</v>
      </c>
      <c r="H255" s="6">
        <v>44046</v>
      </c>
      <c r="I255" s="4" t="s">
        <v>230</v>
      </c>
      <c r="J255" s="4" t="s">
        <v>40</v>
      </c>
      <c r="K255" s="4">
        <v>13957</v>
      </c>
      <c r="L255" s="4">
        <v>0</v>
      </c>
      <c r="M255" s="4">
        <v>0</v>
      </c>
      <c r="N255" s="4">
        <v>213000</v>
      </c>
      <c r="O255" s="4">
        <v>0</v>
      </c>
      <c r="P255" s="4">
        <v>6732000</v>
      </c>
      <c r="Q255" s="4">
        <v>261</v>
      </c>
      <c r="R255" s="4" t="b">
        <f t="shared" si="3"/>
        <v>0</v>
      </c>
      <c r="S255" s="4">
        <v>0</v>
      </c>
    </row>
    <row r="256" spans="1:19" ht="14.25" customHeight="1">
      <c r="A256" s="4" t="s">
        <v>34</v>
      </c>
      <c r="B256" s="5"/>
      <c r="C256" s="4">
        <v>0</v>
      </c>
      <c r="E256" s="4" t="b">
        <f t="shared" si="2"/>
        <v>0</v>
      </c>
      <c r="F256" s="4">
        <v>0</v>
      </c>
      <c r="G256" s="4">
        <v>2501</v>
      </c>
      <c r="H256" s="6">
        <v>44077</v>
      </c>
      <c r="I256" s="4" t="s">
        <v>235</v>
      </c>
      <c r="J256" s="4" t="s">
        <v>40</v>
      </c>
      <c r="K256" s="4">
        <v>14030</v>
      </c>
      <c r="L256" s="4">
        <v>0</v>
      </c>
      <c r="M256" s="4">
        <v>0</v>
      </c>
      <c r="N256" s="4">
        <v>213000</v>
      </c>
      <c r="O256" s="4">
        <v>0</v>
      </c>
      <c r="P256" s="4">
        <v>6945000</v>
      </c>
      <c r="Q256" s="4">
        <v>262</v>
      </c>
      <c r="R256" s="4" t="b">
        <f t="shared" si="3"/>
        <v>0</v>
      </c>
      <c r="S256" s="4">
        <v>0</v>
      </c>
    </row>
    <row r="257" spans="1:19" ht="14.25" customHeight="1">
      <c r="A257" s="4" t="s">
        <v>34</v>
      </c>
      <c r="B257" s="5"/>
      <c r="C257" s="4">
        <v>0</v>
      </c>
      <c r="E257" s="4" t="b">
        <f t="shared" si="2"/>
        <v>0</v>
      </c>
      <c r="F257" s="4">
        <v>0</v>
      </c>
      <c r="G257" s="4">
        <v>2501</v>
      </c>
      <c r="H257" s="6">
        <v>44109</v>
      </c>
      <c r="I257" s="4" t="s">
        <v>236</v>
      </c>
      <c r="J257" s="4" t="s">
        <v>40</v>
      </c>
      <c r="K257" s="4">
        <v>14110</v>
      </c>
      <c r="L257" s="4">
        <v>0</v>
      </c>
      <c r="M257" s="4">
        <v>0</v>
      </c>
      <c r="N257" s="4">
        <v>250000</v>
      </c>
      <c r="O257" s="4">
        <v>0</v>
      </c>
      <c r="P257" s="4">
        <v>7195000</v>
      </c>
      <c r="Q257" s="4">
        <v>263</v>
      </c>
      <c r="R257" s="4" t="b">
        <f t="shared" si="3"/>
        <v>0</v>
      </c>
      <c r="S257" s="4">
        <v>0</v>
      </c>
    </row>
    <row r="258" spans="1:19" ht="14.25" customHeight="1">
      <c r="A258" s="4" t="s">
        <v>34</v>
      </c>
      <c r="B258" s="5"/>
      <c r="C258" s="4">
        <v>0</v>
      </c>
      <c r="E258" s="4" t="b">
        <f t="shared" si="2"/>
        <v>0</v>
      </c>
      <c r="F258" s="4">
        <v>0</v>
      </c>
      <c r="G258" s="4">
        <v>2501</v>
      </c>
      <c r="H258" s="6">
        <v>44138</v>
      </c>
      <c r="I258" s="4" t="s">
        <v>237</v>
      </c>
      <c r="J258" s="4" t="s">
        <v>40</v>
      </c>
      <c r="K258" s="4">
        <v>14170</v>
      </c>
      <c r="L258" s="4">
        <v>0</v>
      </c>
      <c r="M258" s="4">
        <v>0</v>
      </c>
      <c r="N258" s="4">
        <v>250000</v>
      </c>
      <c r="O258" s="4">
        <v>0</v>
      </c>
      <c r="P258" s="4">
        <v>7445000</v>
      </c>
      <c r="Q258" s="4">
        <v>264</v>
      </c>
      <c r="R258" s="4" t="b">
        <f t="shared" si="3"/>
        <v>0</v>
      </c>
      <c r="S258" s="4">
        <v>0</v>
      </c>
    </row>
    <row r="259" spans="1:19" ht="14.25" customHeight="1">
      <c r="A259" s="4" t="s">
        <v>34</v>
      </c>
      <c r="B259" s="5"/>
      <c r="C259" s="4">
        <v>0</v>
      </c>
      <c r="E259" s="4" t="b">
        <f t="shared" si="2"/>
        <v>0</v>
      </c>
      <c r="F259" s="4">
        <v>0</v>
      </c>
      <c r="G259" s="4">
        <v>2501</v>
      </c>
      <c r="H259" s="6">
        <v>44168</v>
      </c>
      <c r="I259" s="4" t="s">
        <v>238</v>
      </c>
      <c r="J259" s="4" t="s">
        <v>40</v>
      </c>
      <c r="K259" s="4">
        <v>14246</v>
      </c>
      <c r="L259" s="4">
        <v>0</v>
      </c>
      <c r="M259" s="4">
        <v>0</v>
      </c>
      <c r="N259" s="4">
        <v>300000</v>
      </c>
      <c r="O259" s="4">
        <v>0</v>
      </c>
      <c r="P259" s="4">
        <v>7745000</v>
      </c>
      <c r="Q259" s="4">
        <v>265</v>
      </c>
      <c r="R259" s="4" t="b">
        <f t="shared" si="3"/>
        <v>0</v>
      </c>
      <c r="S259" s="4">
        <v>0</v>
      </c>
    </row>
    <row r="260" spans="1:19" ht="14.25" customHeight="1">
      <c r="A260" s="4" t="s">
        <v>34</v>
      </c>
      <c r="B260" s="5" t="s">
        <v>239</v>
      </c>
      <c r="C260" s="4">
        <v>0</v>
      </c>
      <c r="D260" s="4" t="s">
        <v>239</v>
      </c>
      <c r="E260" s="4" t="b">
        <f t="shared" si="2"/>
        <v>0</v>
      </c>
      <c r="F260" s="4">
        <v>0</v>
      </c>
      <c r="G260" s="4">
        <v>2501</v>
      </c>
      <c r="H260" s="3" t="s">
        <v>21</v>
      </c>
      <c r="K260" s="4">
        <v>0</v>
      </c>
      <c r="L260" s="4">
        <v>0</v>
      </c>
      <c r="M260" s="4">
        <v>0</v>
      </c>
      <c r="N260" s="4">
        <v>2717000</v>
      </c>
      <c r="O260" s="4">
        <v>0</v>
      </c>
      <c r="P260" s="4">
        <v>7745000</v>
      </c>
      <c r="Q260" s="4">
        <v>266</v>
      </c>
      <c r="R260" s="4" t="b">
        <f t="shared" si="3"/>
        <v>0</v>
      </c>
      <c r="S260" s="4">
        <v>0</v>
      </c>
    </row>
    <row r="261" spans="1:19" ht="14.25" customHeight="1">
      <c r="A261" s="4" t="s">
        <v>34</v>
      </c>
      <c r="B261" s="5" t="s">
        <v>240</v>
      </c>
      <c r="C261" s="4">
        <v>0</v>
      </c>
      <c r="D261" s="4" t="s">
        <v>240</v>
      </c>
      <c r="E261" s="4" t="b">
        <f t="shared" si="2"/>
        <v>0</v>
      </c>
      <c r="F261" s="4">
        <v>5239527</v>
      </c>
      <c r="G261" s="4">
        <v>2502</v>
      </c>
      <c r="H261" s="3" t="s">
        <v>21</v>
      </c>
      <c r="K261" s="4">
        <v>0</v>
      </c>
      <c r="L261" s="4">
        <v>2483183</v>
      </c>
      <c r="M261" s="4">
        <v>0</v>
      </c>
      <c r="N261" s="4">
        <v>0</v>
      </c>
      <c r="O261" s="4">
        <v>0</v>
      </c>
      <c r="P261" s="4">
        <v>5239527</v>
      </c>
      <c r="Q261" s="4">
        <v>267</v>
      </c>
      <c r="R261" s="4" t="b">
        <f t="shared" si="3"/>
        <v>0</v>
      </c>
      <c r="S261" s="4">
        <v>0</v>
      </c>
    </row>
    <row r="262" spans="1:19" ht="14.25" customHeight="1">
      <c r="A262" s="4" t="s">
        <v>34</v>
      </c>
      <c r="B262" s="5"/>
      <c r="C262" s="4">
        <v>0</v>
      </c>
      <c r="E262" s="4" t="b">
        <f t="shared" si="2"/>
        <v>0</v>
      </c>
      <c r="F262" s="4">
        <v>0</v>
      </c>
      <c r="G262" s="4">
        <v>2502</v>
      </c>
      <c r="H262" s="6">
        <v>43859</v>
      </c>
      <c r="I262" s="4" t="s">
        <v>241</v>
      </c>
      <c r="J262" s="4" t="s">
        <v>40</v>
      </c>
      <c r="K262" s="4">
        <v>13530</v>
      </c>
      <c r="L262" s="4">
        <v>0</v>
      </c>
      <c r="M262" s="4">
        <v>0</v>
      </c>
      <c r="N262" s="4">
        <v>234000</v>
      </c>
      <c r="O262" s="4">
        <v>0</v>
      </c>
      <c r="P262" s="4">
        <v>5473527</v>
      </c>
      <c r="Q262" s="4">
        <v>268</v>
      </c>
      <c r="R262" s="4" t="b">
        <f t="shared" si="3"/>
        <v>0</v>
      </c>
      <c r="S262" s="4">
        <v>0</v>
      </c>
    </row>
    <row r="263" spans="1:19" ht="14.25" customHeight="1">
      <c r="A263" s="4" t="s">
        <v>34</v>
      </c>
      <c r="B263" s="5"/>
      <c r="C263" s="4">
        <v>0</v>
      </c>
      <c r="E263" s="4" t="b">
        <f t="shared" si="2"/>
        <v>0</v>
      </c>
      <c r="F263" s="4">
        <v>0</v>
      </c>
      <c r="G263" s="4">
        <v>2502</v>
      </c>
      <c r="H263" s="6">
        <v>43892</v>
      </c>
      <c r="I263" s="4" t="s">
        <v>242</v>
      </c>
      <c r="J263" s="4" t="s">
        <v>40</v>
      </c>
      <c r="K263" s="4">
        <v>13614</v>
      </c>
      <c r="L263" s="4">
        <v>0</v>
      </c>
      <c r="M263" s="4">
        <v>0</v>
      </c>
      <c r="N263" s="4">
        <v>233000</v>
      </c>
      <c r="O263" s="4">
        <v>0</v>
      </c>
      <c r="P263" s="4">
        <v>5706527</v>
      </c>
      <c r="Q263" s="4">
        <v>269</v>
      </c>
      <c r="R263" s="4" t="b">
        <f t="shared" si="3"/>
        <v>0</v>
      </c>
      <c r="S263" s="4">
        <v>0</v>
      </c>
    </row>
    <row r="264" spans="1:19" ht="14.25" customHeight="1">
      <c r="A264" s="4" t="s">
        <v>34</v>
      </c>
      <c r="B264" s="5"/>
      <c r="C264" s="4">
        <v>0</v>
      </c>
      <c r="E264" s="4" t="b">
        <f t="shared" si="2"/>
        <v>0</v>
      </c>
      <c r="F264" s="4">
        <v>0</v>
      </c>
      <c r="G264" s="4">
        <v>2502</v>
      </c>
      <c r="H264" s="6">
        <v>43941</v>
      </c>
      <c r="I264" s="4" t="s">
        <v>243</v>
      </c>
      <c r="J264" s="4" t="s">
        <v>40</v>
      </c>
      <c r="K264" s="4">
        <v>13720</v>
      </c>
      <c r="L264" s="4">
        <v>0</v>
      </c>
      <c r="M264" s="4">
        <v>0</v>
      </c>
      <c r="N264" s="4">
        <v>473183</v>
      </c>
      <c r="O264" s="4">
        <v>0</v>
      </c>
      <c r="P264" s="4">
        <v>6179710</v>
      </c>
      <c r="Q264" s="4">
        <v>270</v>
      </c>
      <c r="R264" s="4" t="b">
        <f t="shared" si="3"/>
        <v>0</v>
      </c>
      <c r="S264" s="4">
        <v>0</v>
      </c>
    </row>
    <row r="265" spans="1:19" ht="14.25" customHeight="1">
      <c r="A265" s="4" t="s">
        <v>34</v>
      </c>
      <c r="B265" s="5"/>
      <c r="C265" s="4">
        <v>0</v>
      </c>
      <c r="E265" s="4" t="b">
        <f t="shared" si="2"/>
        <v>0</v>
      </c>
      <c r="F265" s="4">
        <v>0</v>
      </c>
      <c r="G265" s="4">
        <v>2502</v>
      </c>
      <c r="H265" s="6">
        <v>43973</v>
      </c>
      <c r="I265" s="4" t="s">
        <v>244</v>
      </c>
      <c r="J265" s="4" t="s">
        <v>40</v>
      </c>
      <c r="K265" s="4">
        <v>13782</v>
      </c>
      <c r="L265" s="4">
        <v>0</v>
      </c>
      <c r="M265" s="4">
        <v>0</v>
      </c>
      <c r="N265" s="4">
        <v>211000</v>
      </c>
      <c r="O265" s="4">
        <v>0</v>
      </c>
      <c r="P265" s="4">
        <v>6390710</v>
      </c>
      <c r="Q265" s="4">
        <v>271</v>
      </c>
      <c r="R265" s="4" t="b">
        <f t="shared" si="3"/>
        <v>0</v>
      </c>
      <c r="S265" s="4">
        <v>0</v>
      </c>
    </row>
    <row r="266" spans="1:19" ht="14.25" customHeight="1">
      <c r="A266" s="4" t="s">
        <v>34</v>
      </c>
      <c r="B266" s="5"/>
      <c r="C266" s="4">
        <v>0</v>
      </c>
      <c r="E266" s="4" t="b">
        <f t="shared" si="2"/>
        <v>0</v>
      </c>
      <c r="F266" s="4">
        <v>0</v>
      </c>
      <c r="G266" s="4">
        <v>2502</v>
      </c>
      <c r="H266" s="6">
        <v>44006</v>
      </c>
      <c r="I266" s="4" t="s">
        <v>245</v>
      </c>
      <c r="J266" s="4" t="s">
        <v>40</v>
      </c>
      <c r="K266" s="4">
        <v>13850</v>
      </c>
      <c r="L266" s="4">
        <v>0</v>
      </c>
      <c r="M266" s="4">
        <v>0</v>
      </c>
      <c r="N266" s="4">
        <v>222000</v>
      </c>
      <c r="O266" s="4">
        <v>0</v>
      </c>
      <c r="P266" s="4">
        <v>6612710</v>
      </c>
      <c r="Q266" s="4">
        <v>272</v>
      </c>
      <c r="R266" s="4" t="b">
        <f t="shared" si="3"/>
        <v>0</v>
      </c>
      <c r="S266" s="4">
        <v>0</v>
      </c>
    </row>
    <row r="267" spans="1:19" ht="14.25" customHeight="1">
      <c r="A267" s="4" t="s">
        <v>34</v>
      </c>
      <c r="B267" s="5"/>
      <c r="C267" s="4">
        <v>0</v>
      </c>
      <c r="E267" s="4" t="b">
        <f t="shared" si="2"/>
        <v>0</v>
      </c>
      <c r="F267" s="4">
        <v>0</v>
      </c>
      <c r="G267" s="4">
        <v>2502</v>
      </c>
      <c r="H267" s="6">
        <v>44022</v>
      </c>
      <c r="I267" s="4" t="s">
        <v>241</v>
      </c>
      <c r="J267" s="4" t="s">
        <v>40</v>
      </c>
      <c r="K267" s="4">
        <v>13908</v>
      </c>
      <c r="L267" s="4">
        <v>0</v>
      </c>
      <c r="M267" s="4">
        <v>0</v>
      </c>
      <c r="N267" s="4">
        <v>222000</v>
      </c>
      <c r="O267" s="4">
        <v>0</v>
      </c>
      <c r="P267" s="4">
        <v>6834710</v>
      </c>
      <c r="Q267" s="4">
        <v>273</v>
      </c>
      <c r="R267" s="4" t="b">
        <f t="shared" si="3"/>
        <v>0</v>
      </c>
      <c r="S267" s="4">
        <v>0</v>
      </c>
    </row>
    <row r="268" spans="1:19" ht="14.25" customHeight="1">
      <c r="A268" s="4" t="s">
        <v>34</v>
      </c>
      <c r="B268" s="5"/>
      <c r="C268" s="4">
        <v>0</v>
      </c>
      <c r="E268" s="4" t="b">
        <f t="shared" si="2"/>
        <v>0</v>
      </c>
      <c r="F268" s="4">
        <v>0</v>
      </c>
      <c r="G268" s="4">
        <v>2502</v>
      </c>
      <c r="H268" s="6">
        <v>44057</v>
      </c>
      <c r="I268" s="4" t="s">
        <v>241</v>
      </c>
      <c r="J268" s="4" t="s">
        <v>40</v>
      </c>
      <c r="K268" s="4">
        <v>13984</v>
      </c>
      <c r="L268" s="4">
        <v>0</v>
      </c>
      <c r="M268" s="4">
        <v>0</v>
      </c>
      <c r="N268" s="4">
        <v>222000</v>
      </c>
      <c r="O268" s="4">
        <v>0</v>
      </c>
      <c r="P268" s="4">
        <v>7056710</v>
      </c>
      <c r="Q268" s="4">
        <v>274</v>
      </c>
      <c r="R268" s="4" t="b">
        <f t="shared" si="3"/>
        <v>0</v>
      </c>
      <c r="S268" s="4">
        <v>0</v>
      </c>
    </row>
    <row r="269" spans="1:19" ht="14.25" customHeight="1">
      <c r="A269" s="4" t="s">
        <v>34</v>
      </c>
      <c r="B269" s="5"/>
      <c r="C269" s="4">
        <v>0</v>
      </c>
      <c r="E269" s="4" t="b">
        <f t="shared" si="2"/>
        <v>0</v>
      </c>
      <c r="F269" s="4">
        <v>0</v>
      </c>
      <c r="G269" s="4">
        <v>2502</v>
      </c>
      <c r="H269" s="6">
        <v>44088</v>
      </c>
      <c r="I269" s="4" t="s">
        <v>246</v>
      </c>
      <c r="J269" s="4" t="s">
        <v>40</v>
      </c>
      <c r="K269" s="4">
        <v>14065</v>
      </c>
      <c r="L269" s="4">
        <v>0</v>
      </c>
      <c r="M269" s="4">
        <v>0</v>
      </c>
      <c r="N269" s="4">
        <v>222000</v>
      </c>
      <c r="O269" s="4">
        <v>0</v>
      </c>
      <c r="P269" s="4">
        <v>7278710</v>
      </c>
      <c r="Q269" s="4">
        <v>275</v>
      </c>
      <c r="R269" s="4" t="b">
        <f t="shared" si="3"/>
        <v>0</v>
      </c>
      <c r="S269" s="4">
        <v>0</v>
      </c>
    </row>
    <row r="270" spans="1:19" ht="14.25" customHeight="1">
      <c r="A270" s="4" t="s">
        <v>34</v>
      </c>
      <c r="B270" s="5"/>
      <c r="C270" s="4">
        <v>0</v>
      </c>
      <c r="E270" s="4" t="b">
        <f t="shared" si="2"/>
        <v>0</v>
      </c>
      <c r="F270" s="4">
        <v>0</v>
      </c>
      <c r="G270" s="4">
        <v>2502</v>
      </c>
      <c r="H270" s="6">
        <v>44119</v>
      </c>
      <c r="I270" s="4" t="s">
        <v>247</v>
      </c>
      <c r="J270" s="4" t="s">
        <v>40</v>
      </c>
      <c r="K270" s="4">
        <v>14142</v>
      </c>
      <c r="L270" s="4">
        <v>0</v>
      </c>
      <c r="M270" s="4">
        <v>0</v>
      </c>
      <c r="N270" s="4">
        <v>222000</v>
      </c>
      <c r="O270" s="4">
        <v>0</v>
      </c>
      <c r="P270" s="4">
        <v>7500710</v>
      </c>
      <c r="Q270" s="4">
        <v>276</v>
      </c>
      <c r="R270" s="4" t="b">
        <f t="shared" si="3"/>
        <v>0</v>
      </c>
      <c r="S270" s="4">
        <v>0</v>
      </c>
    </row>
    <row r="271" spans="1:19" ht="14.25" customHeight="1">
      <c r="A271" s="4" t="s">
        <v>34</v>
      </c>
      <c r="B271" s="5"/>
      <c r="C271" s="4">
        <v>0</v>
      </c>
      <c r="E271" s="4" t="b">
        <f t="shared" si="2"/>
        <v>0</v>
      </c>
      <c r="F271" s="4">
        <v>0</v>
      </c>
      <c r="G271" s="4">
        <v>2502</v>
      </c>
      <c r="H271" s="6">
        <v>44150</v>
      </c>
      <c r="I271" s="4" t="s">
        <v>248</v>
      </c>
      <c r="J271" s="4" t="s">
        <v>40</v>
      </c>
      <c r="K271" s="4">
        <v>14217</v>
      </c>
      <c r="L271" s="4">
        <v>0</v>
      </c>
      <c r="M271" s="4">
        <v>0</v>
      </c>
      <c r="N271" s="4">
        <v>222000</v>
      </c>
      <c r="O271" s="4">
        <v>0</v>
      </c>
      <c r="P271" s="4">
        <v>7722710</v>
      </c>
      <c r="Q271" s="4">
        <v>277</v>
      </c>
      <c r="R271" s="4" t="b">
        <f t="shared" si="3"/>
        <v>0</v>
      </c>
      <c r="S271" s="4">
        <v>0</v>
      </c>
    </row>
    <row r="272" spans="1:19" ht="14.25" customHeight="1">
      <c r="A272" s="4" t="s">
        <v>34</v>
      </c>
      <c r="B272" s="5" t="s">
        <v>249</v>
      </c>
      <c r="C272" s="4">
        <v>0</v>
      </c>
      <c r="D272" s="4" t="s">
        <v>249</v>
      </c>
      <c r="E272" s="4" t="b">
        <f t="shared" si="2"/>
        <v>0</v>
      </c>
      <c r="F272" s="4">
        <v>0</v>
      </c>
      <c r="G272" s="4">
        <v>2502</v>
      </c>
      <c r="H272" s="3" t="s">
        <v>21</v>
      </c>
      <c r="K272" s="4">
        <v>0</v>
      </c>
      <c r="L272" s="4">
        <v>0</v>
      </c>
      <c r="M272" s="4">
        <v>0</v>
      </c>
      <c r="N272" s="4">
        <v>2483183</v>
      </c>
      <c r="O272" s="4">
        <v>0</v>
      </c>
      <c r="P272" s="4">
        <v>7722710</v>
      </c>
      <c r="Q272" s="4">
        <v>278</v>
      </c>
      <c r="R272" s="4" t="b">
        <f t="shared" si="3"/>
        <v>0</v>
      </c>
      <c r="S272" s="4">
        <v>0</v>
      </c>
    </row>
    <row r="273" spans="1:19" ht="14.25" customHeight="1">
      <c r="A273" s="4" t="s">
        <v>34</v>
      </c>
      <c r="B273" s="5" t="s">
        <v>250</v>
      </c>
      <c r="C273" s="4">
        <v>0</v>
      </c>
      <c r="D273" s="4" t="s">
        <v>250</v>
      </c>
      <c r="E273" s="4" t="b">
        <f t="shared" si="2"/>
        <v>0</v>
      </c>
      <c r="F273" s="4">
        <v>5027300</v>
      </c>
      <c r="G273" s="4">
        <v>3101</v>
      </c>
      <c r="H273" s="3" t="s">
        <v>21</v>
      </c>
      <c r="K273" s="4">
        <v>0</v>
      </c>
      <c r="L273" s="4">
        <v>2675000</v>
      </c>
      <c r="M273" s="4">
        <v>0</v>
      </c>
      <c r="N273" s="4">
        <v>0</v>
      </c>
      <c r="O273" s="4">
        <v>0</v>
      </c>
      <c r="P273" s="4">
        <v>5027300</v>
      </c>
      <c r="Q273" s="4">
        <v>279</v>
      </c>
      <c r="R273" s="4" t="b">
        <f t="shared" si="3"/>
        <v>0</v>
      </c>
      <c r="S273" s="4">
        <v>0</v>
      </c>
    </row>
    <row r="274" spans="1:19" ht="14.25" customHeight="1">
      <c r="A274" s="4" t="s">
        <v>34</v>
      </c>
      <c r="B274" s="5"/>
      <c r="C274" s="4">
        <v>0</v>
      </c>
      <c r="E274" s="4" t="b">
        <f t="shared" si="2"/>
        <v>0</v>
      </c>
      <c r="F274" s="4">
        <v>0</v>
      </c>
      <c r="G274" s="4">
        <v>3101</v>
      </c>
      <c r="H274" s="6">
        <v>43837</v>
      </c>
      <c r="I274" s="4" t="s">
        <v>251</v>
      </c>
      <c r="J274" s="4" t="s">
        <v>40</v>
      </c>
      <c r="K274" s="4">
        <v>13535</v>
      </c>
      <c r="L274" s="4">
        <v>0</v>
      </c>
      <c r="M274" s="4">
        <v>0</v>
      </c>
      <c r="N274" s="4">
        <v>213000</v>
      </c>
      <c r="O274" s="4">
        <v>0</v>
      </c>
      <c r="P274" s="4">
        <v>5240300</v>
      </c>
      <c r="Q274" s="4">
        <v>280</v>
      </c>
      <c r="R274" s="4" t="b">
        <f t="shared" si="3"/>
        <v>0</v>
      </c>
      <c r="S274" s="4">
        <v>0</v>
      </c>
    </row>
    <row r="275" spans="1:19" ht="14.25" customHeight="1">
      <c r="A275" s="4" t="s">
        <v>34</v>
      </c>
      <c r="B275" s="5"/>
      <c r="C275" s="4">
        <v>0</v>
      </c>
      <c r="E275" s="4" t="b">
        <f t="shared" si="2"/>
        <v>0</v>
      </c>
      <c r="F275" s="4">
        <v>0</v>
      </c>
      <c r="G275" s="4">
        <v>3101</v>
      </c>
      <c r="H275" s="6">
        <v>43863</v>
      </c>
      <c r="I275" s="4" t="s">
        <v>251</v>
      </c>
      <c r="J275" s="4" t="s">
        <v>40</v>
      </c>
      <c r="K275" s="4">
        <v>13607</v>
      </c>
      <c r="L275" s="4">
        <v>0</v>
      </c>
      <c r="M275" s="4">
        <v>0</v>
      </c>
      <c r="N275" s="4">
        <v>213000</v>
      </c>
      <c r="O275" s="4">
        <v>0</v>
      </c>
      <c r="P275" s="4">
        <v>5453300</v>
      </c>
      <c r="Q275" s="4">
        <v>281</v>
      </c>
      <c r="R275" s="4" t="b">
        <f t="shared" si="3"/>
        <v>0</v>
      </c>
      <c r="S275" s="4">
        <v>0</v>
      </c>
    </row>
    <row r="276" spans="1:19" ht="14.25" customHeight="1">
      <c r="A276" s="4" t="s">
        <v>34</v>
      </c>
      <c r="B276" s="5"/>
      <c r="C276" s="4">
        <v>0</v>
      </c>
      <c r="E276" s="4" t="b">
        <f t="shared" si="2"/>
        <v>0</v>
      </c>
      <c r="F276" s="4">
        <v>0</v>
      </c>
      <c r="G276" s="4">
        <v>3101</v>
      </c>
      <c r="H276" s="6">
        <v>43878</v>
      </c>
      <c r="I276" s="4" t="s">
        <v>251</v>
      </c>
      <c r="J276" s="4" t="s">
        <v>40</v>
      </c>
      <c r="K276" s="4">
        <v>13610</v>
      </c>
      <c r="L276" s="4">
        <v>0</v>
      </c>
      <c r="M276" s="4">
        <v>0</v>
      </c>
      <c r="N276" s="4">
        <v>18000</v>
      </c>
      <c r="O276" s="4">
        <v>0</v>
      </c>
      <c r="P276" s="4">
        <v>5471300</v>
      </c>
      <c r="Q276" s="4">
        <v>282</v>
      </c>
      <c r="R276" s="4" t="b">
        <f t="shared" si="3"/>
        <v>0</v>
      </c>
      <c r="S276" s="4">
        <v>0</v>
      </c>
    </row>
    <row r="277" spans="1:19" ht="14.25" customHeight="1">
      <c r="A277" s="4" t="s">
        <v>34</v>
      </c>
      <c r="B277" s="5"/>
      <c r="C277" s="4">
        <v>0</v>
      </c>
      <c r="E277" s="4" t="b">
        <f t="shared" si="2"/>
        <v>0</v>
      </c>
      <c r="F277" s="4">
        <v>0</v>
      </c>
      <c r="G277" s="4">
        <v>3101</v>
      </c>
      <c r="H277" s="6">
        <v>43900</v>
      </c>
      <c r="I277" s="4" t="s">
        <v>252</v>
      </c>
      <c r="J277" s="4" t="s">
        <v>40</v>
      </c>
      <c r="K277" s="4">
        <v>13675</v>
      </c>
      <c r="L277" s="4">
        <v>0</v>
      </c>
      <c r="M277" s="4">
        <v>0</v>
      </c>
      <c r="N277" s="4">
        <v>222000</v>
      </c>
      <c r="O277" s="4">
        <v>0</v>
      </c>
      <c r="P277" s="4">
        <v>5693300</v>
      </c>
      <c r="Q277" s="4">
        <v>283</v>
      </c>
      <c r="R277" s="4" t="b">
        <f t="shared" si="3"/>
        <v>0</v>
      </c>
      <c r="S277" s="4">
        <v>0</v>
      </c>
    </row>
    <row r="278" spans="1:19" ht="14.25" customHeight="1">
      <c r="A278" s="4" t="s">
        <v>34</v>
      </c>
      <c r="B278" s="5"/>
      <c r="C278" s="4">
        <v>0</v>
      </c>
      <c r="E278" s="4" t="b">
        <f t="shared" si="2"/>
        <v>0</v>
      </c>
      <c r="F278" s="4">
        <v>0</v>
      </c>
      <c r="G278" s="4">
        <v>3101</v>
      </c>
      <c r="H278" s="6">
        <v>43928</v>
      </c>
      <c r="I278" s="4" t="s">
        <v>253</v>
      </c>
      <c r="J278" s="4" t="s">
        <v>40</v>
      </c>
      <c r="K278" s="4">
        <v>13738</v>
      </c>
      <c r="L278" s="4">
        <v>0</v>
      </c>
      <c r="M278" s="4">
        <v>0</v>
      </c>
      <c r="N278" s="4">
        <v>222000</v>
      </c>
      <c r="O278" s="4">
        <v>0</v>
      </c>
      <c r="P278" s="4">
        <v>5915300</v>
      </c>
      <c r="Q278" s="4">
        <v>284</v>
      </c>
      <c r="R278" s="4" t="b">
        <f t="shared" si="3"/>
        <v>0</v>
      </c>
      <c r="S278" s="4">
        <v>0</v>
      </c>
    </row>
    <row r="279" spans="1:19" ht="14.25" customHeight="1">
      <c r="A279" s="4" t="s">
        <v>34</v>
      </c>
      <c r="B279" s="5"/>
      <c r="C279" s="4">
        <v>0</v>
      </c>
      <c r="E279" s="4" t="b">
        <f t="shared" si="2"/>
        <v>0</v>
      </c>
      <c r="F279" s="4">
        <v>0</v>
      </c>
      <c r="G279" s="4">
        <v>3101</v>
      </c>
      <c r="H279" s="6">
        <v>43956</v>
      </c>
      <c r="I279" s="4" t="s">
        <v>254</v>
      </c>
      <c r="J279" s="4" t="s">
        <v>40</v>
      </c>
      <c r="K279" s="4">
        <v>13803</v>
      </c>
      <c r="L279" s="4">
        <v>0</v>
      </c>
      <c r="M279" s="4">
        <v>0</v>
      </c>
      <c r="N279" s="4">
        <v>222000</v>
      </c>
      <c r="O279" s="4">
        <v>0</v>
      </c>
      <c r="P279" s="4">
        <v>6137300</v>
      </c>
      <c r="Q279" s="4">
        <v>285</v>
      </c>
      <c r="R279" s="4" t="b">
        <f t="shared" si="3"/>
        <v>0</v>
      </c>
      <c r="S279" s="4">
        <v>0</v>
      </c>
    </row>
    <row r="280" spans="1:19" ht="14.25" customHeight="1">
      <c r="A280" s="4" t="s">
        <v>34</v>
      </c>
      <c r="B280" s="5"/>
      <c r="C280" s="4">
        <v>0</v>
      </c>
      <c r="E280" s="4" t="b">
        <f t="shared" si="2"/>
        <v>0</v>
      </c>
      <c r="F280" s="4">
        <v>0</v>
      </c>
      <c r="G280" s="4">
        <v>3101</v>
      </c>
      <c r="H280" s="6">
        <v>43984</v>
      </c>
      <c r="I280" s="4" t="s">
        <v>255</v>
      </c>
      <c r="J280" s="4" t="s">
        <v>40</v>
      </c>
      <c r="K280" s="4">
        <v>13872</v>
      </c>
      <c r="L280" s="4">
        <v>0</v>
      </c>
      <c r="M280" s="4">
        <v>0</v>
      </c>
      <c r="N280" s="4">
        <v>222000</v>
      </c>
      <c r="O280" s="4">
        <v>0</v>
      </c>
      <c r="P280" s="4">
        <v>6359300</v>
      </c>
      <c r="Q280" s="4">
        <v>286</v>
      </c>
      <c r="R280" s="4" t="b">
        <f t="shared" si="3"/>
        <v>0</v>
      </c>
      <c r="S280" s="4">
        <v>0</v>
      </c>
    </row>
    <row r="281" spans="1:19" ht="14.25" customHeight="1">
      <c r="A281" s="4" t="s">
        <v>34</v>
      </c>
      <c r="B281" s="5"/>
      <c r="C281" s="4">
        <v>0</v>
      </c>
      <c r="E281" s="4" t="b">
        <f t="shared" si="2"/>
        <v>0</v>
      </c>
      <c r="F281" s="4">
        <v>0</v>
      </c>
      <c r="G281" s="4">
        <v>3101</v>
      </c>
      <c r="H281" s="6">
        <v>44018</v>
      </c>
      <c r="I281" s="4" t="s">
        <v>251</v>
      </c>
      <c r="J281" s="4" t="s">
        <v>40</v>
      </c>
      <c r="K281" s="4">
        <v>13951</v>
      </c>
      <c r="L281" s="4">
        <v>0</v>
      </c>
      <c r="M281" s="4">
        <v>0</v>
      </c>
      <c r="N281" s="4">
        <v>222000</v>
      </c>
      <c r="O281" s="4">
        <v>0</v>
      </c>
      <c r="P281" s="4">
        <v>6581300</v>
      </c>
      <c r="Q281" s="4">
        <v>287</v>
      </c>
      <c r="R281" s="4" t="b">
        <f t="shared" si="3"/>
        <v>0</v>
      </c>
      <c r="S281" s="4">
        <v>0</v>
      </c>
    </row>
    <row r="282" spans="1:19" ht="14.25" customHeight="1">
      <c r="A282" s="4" t="s">
        <v>34</v>
      </c>
      <c r="B282" s="5"/>
      <c r="C282" s="4">
        <v>0</v>
      </c>
      <c r="E282" s="4" t="b">
        <f t="shared" si="2"/>
        <v>0</v>
      </c>
      <c r="F282" s="4">
        <v>0</v>
      </c>
      <c r="G282" s="4">
        <v>3101</v>
      </c>
      <c r="H282" s="6">
        <v>44047</v>
      </c>
      <c r="I282" s="4" t="s">
        <v>251</v>
      </c>
      <c r="J282" s="4" t="s">
        <v>40</v>
      </c>
      <c r="K282" s="4">
        <v>14018</v>
      </c>
      <c r="L282" s="4">
        <v>0</v>
      </c>
      <c r="M282" s="4">
        <v>0</v>
      </c>
      <c r="N282" s="4">
        <v>222000</v>
      </c>
      <c r="O282" s="4">
        <v>0</v>
      </c>
      <c r="P282" s="4">
        <v>6803300</v>
      </c>
      <c r="Q282" s="4">
        <v>288</v>
      </c>
      <c r="R282" s="4" t="b">
        <f t="shared" si="3"/>
        <v>0</v>
      </c>
      <c r="S282" s="4">
        <v>0</v>
      </c>
    </row>
    <row r="283" spans="1:19" ht="14.25" customHeight="1">
      <c r="A283" s="4" t="s">
        <v>34</v>
      </c>
      <c r="B283" s="5"/>
      <c r="C283" s="4">
        <v>0</v>
      </c>
      <c r="E283" s="4" t="b">
        <f t="shared" si="2"/>
        <v>0</v>
      </c>
      <c r="F283" s="4">
        <v>0</v>
      </c>
      <c r="G283" s="4">
        <v>3101</v>
      </c>
      <c r="H283" s="6">
        <v>44109</v>
      </c>
      <c r="I283" s="4" t="s">
        <v>256</v>
      </c>
      <c r="J283" s="4" t="s">
        <v>40</v>
      </c>
      <c r="K283" s="4">
        <v>14108</v>
      </c>
      <c r="L283" s="4">
        <v>0</v>
      </c>
      <c r="M283" s="4">
        <v>0</v>
      </c>
      <c r="N283" s="4">
        <v>425000</v>
      </c>
      <c r="O283" s="4">
        <v>0</v>
      </c>
      <c r="P283" s="4">
        <v>7228300</v>
      </c>
      <c r="Q283" s="4">
        <v>289</v>
      </c>
      <c r="R283" s="4" t="b">
        <f t="shared" si="3"/>
        <v>0</v>
      </c>
      <c r="S283" s="4">
        <v>0</v>
      </c>
    </row>
    <row r="284" spans="1:19" ht="14.25" customHeight="1">
      <c r="A284" s="4" t="s">
        <v>34</v>
      </c>
      <c r="B284" s="5"/>
      <c r="C284" s="4">
        <v>0</v>
      </c>
      <c r="E284" s="4" t="b">
        <f t="shared" si="2"/>
        <v>0</v>
      </c>
      <c r="F284" s="4">
        <v>0</v>
      </c>
      <c r="G284" s="4">
        <v>3101</v>
      </c>
      <c r="H284" s="6">
        <v>44119</v>
      </c>
      <c r="I284" s="4" t="s">
        <v>257</v>
      </c>
      <c r="J284" s="4" t="s">
        <v>40</v>
      </c>
      <c r="K284" s="4">
        <v>14135</v>
      </c>
      <c r="L284" s="4">
        <v>0</v>
      </c>
      <c r="M284" s="4">
        <v>0</v>
      </c>
      <c r="N284" s="4">
        <v>30000</v>
      </c>
      <c r="O284" s="4">
        <v>0</v>
      </c>
      <c r="P284" s="4">
        <v>7258300</v>
      </c>
      <c r="Q284" s="4">
        <v>290</v>
      </c>
      <c r="R284" s="4" t="b">
        <f t="shared" si="3"/>
        <v>0</v>
      </c>
      <c r="S284" s="4">
        <v>0</v>
      </c>
    </row>
    <row r="285" spans="1:19" ht="14.25" customHeight="1">
      <c r="A285" s="4" t="s">
        <v>34</v>
      </c>
      <c r="B285" s="5"/>
      <c r="C285" s="4">
        <v>0</v>
      </c>
      <c r="E285" s="4" t="b">
        <f t="shared" si="2"/>
        <v>0</v>
      </c>
      <c r="F285" s="4">
        <v>0</v>
      </c>
      <c r="G285" s="4">
        <v>3101</v>
      </c>
      <c r="H285" s="6">
        <v>44138</v>
      </c>
      <c r="I285" s="4" t="s">
        <v>258</v>
      </c>
      <c r="J285" s="4" t="s">
        <v>40</v>
      </c>
      <c r="K285" s="4">
        <v>14237</v>
      </c>
      <c r="L285" s="4">
        <v>0</v>
      </c>
      <c r="M285" s="4">
        <v>0</v>
      </c>
      <c r="N285" s="4">
        <v>222000</v>
      </c>
      <c r="O285" s="4">
        <v>0</v>
      </c>
      <c r="P285" s="4">
        <v>7480300</v>
      </c>
      <c r="Q285" s="4">
        <v>291</v>
      </c>
      <c r="R285" s="4" t="b">
        <f t="shared" si="3"/>
        <v>0</v>
      </c>
      <c r="S285" s="4">
        <v>0</v>
      </c>
    </row>
    <row r="286" spans="1:19" ht="14.25" customHeight="1">
      <c r="A286" s="4" t="s">
        <v>34</v>
      </c>
      <c r="B286" s="5"/>
      <c r="C286" s="4">
        <v>0</v>
      </c>
      <c r="E286" s="4" t="b">
        <f t="shared" si="2"/>
        <v>0</v>
      </c>
      <c r="F286" s="4">
        <v>0</v>
      </c>
      <c r="G286" s="4">
        <v>3101</v>
      </c>
      <c r="H286" s="6">
        <v>44175</v>
      </c>
      <c r="I286" s="4" t="s">
        <v>259</v>
      </c>
      <c r="J286" s="4" t="s">
        <v>40</v>
      </c>
      <c r="K286" s="4">
        <v>14265</v>
      </c>
      <c r="L286" s="4">
        <v>0</v>
      </c>
      <c r="M286" s="4">
        <v>0</v>
      </c>
      <c r="N286" s="4">
        <v>222000</v>
      </c>
      <c r="O286" s="4">
        <v>0</v>
      </c>
      <c r="P286" s="4">
        <v>7702300</v>
      </c>
      <c r="Q286" s="4">
        <v>292</v>
      </c>
      <c r="R286" s="4" t="b">
        <f t="shared" si="3"/>
        <v>0</v>
      </c>
      <c r="S286" s="4">
        <v>0</v>
      </c>
    </row>
    <row r="287" spans="1:19" ht="14.25" customHeight="1">
      <c r="A287" s="4" t="s">
        <v>34</v>
      </c>
      <c r="B287" s="5" t="s">
        <v>260</v>
      </c>
      <c r="C287" s="4">
        <v>0</v>
      </c>
      <c r="D287" s="4" t="s">
        <v>260</v>
      </c>
      <c r="E287" s="4" t="b">
        <f t="shared" si="2"/>
        <v>0</v>
      </c>
      <c r="F287" s="4">
        <v>0</v>
      </c>
      <c r="G287" s="4">
        <v>3101</v>
      </c>
      <c r="H287" s="3" t="s">
        <v>21</v>
      </c>
      <c r="K287" s="4">
        <v>0</v>
      </c>
      <c r="L287" s="4">
        <v>0</v>
      </c>
      <c r="M287" s="4">
        <v>0</v>
      </c>
      <c r="N287" s="4">
        <v>2675000</v>
      </c>
      <c r="O287" s="4">
        <v>0</v>
      </c>
      <c r="P287" s="4">
        <v>7702300</v>
      </c>
      <c r="Q287" s="4">
        <v>293</v>
      </c>
      <c r="R287" s="4" t="b">
        <f t="shared" si="3"/>
        <v>0</v>
      </c>
      <c r="S287" s="4">
        <v>0</v>
      </c>
    </row>
    <row r="288" spans="1:19" ht="14.25" customHeight="1">
      <c r="A288" s="4" t="s">
        <v>34</v>
      </c>
      <c r="B288" s="5" t="s">
        <v>261</v>
      </c>
      <c r="C288" s="4">
        <v>0</v>
      </c>
      <c r="D288" s="4" t="s">
        <v>261</v>
      </c>
      <c r="E288" s="4" t="b">
        <f t="shared" si="2"/>
        <v>0</v>
      </c>
      <c r="F288" s="4">
        <v>4492800</v>
      </c>
      <c r="G288" s="4">
        <v>3102</v>
      </c>
      <c r="H288" s="3" t="s">
        <v>21</v>
      </c>
      <c r="K288" s="4">
        <v>0</v>
      </c>
      <c r="L288" s="4">
        <v>2400000</v>
      </c>
      <c r="M288" s="4">
        <v>0</v>
      </c>
      <c r="N288" s="4">
        <v>0</v>
      </c>
      <c r="O288" s="4">
        <v>0</v>
      </c>
      <c r="P288" s="4">
        <v>4492800</v>
      </c>
      <c r="Q288" s="4">
        <v>294</v>
      </c>
      <c r="R288" s="4" t="b">
        <f t="shared" si="3"/>
        <v>0</v>
      </c>
      <c r="S288" s="4">
        <v>0</v>
      </c>
    </row>
    <row r="289" spans="1:19" ht="14.25" customHeight="1">
      <c r="A289" s="4" t="s">
        <v>34</v>
      </c>
      <c r="B289" s="5"/>
      <c r="C289" s="4">
        <v>0</v>
      </c>
      <c r="E289" s="4" t="b">
        <f t="shared" si="2"/>
        <v>0</v>
      </c>
      <c r="F289" s="4">
        <v>0</v>
      </c>
      <c r="G289" s="4">
        <v>3102</v>
      </c>
      <c r="H289" s="6">
        <v>43843</v>
      </c>
      <c r="I289" s="4" t="s">
        <v>262</v>
      </c>
      <c r="J289" s="4" t="s">
        <v>40</v>
      </c>
      <c r="K289" s="4">
        <v>13502</v>
      </c>
      <c r="L289" s="4">
        <v>0</v>
      </c>
      <c r="M289" s="4">
        <v>0</v>
      </c>
      <c r="N289" s="4">
        <v>200000</v>
      </c>
      <c r="O289" s="4">
        <v>0</v>
      </c>
      <c r="P289" s="4">
        <v>4692800</v>
      </c>
      <c r="Q289" s="4">
        <v>295</v>
      </c>
      <c r="R289" s="4" t="b">
        <f t="shared" si="3"/>
        <v>0</v>
      </c>
      <c r="S289" s="4">
        <v>0</v>
      </c>
    </row>
    <row r="290" spans="1:19" ht="14.25" customHeight="1">
      <c r="A290" s="4" t="s">
        <v>34</v>
      </c>
      <c r="B290" s="5"/>
      <c r="C290" s="4">
        <v>0</v>
      </c>
      <c r="E290" s="4" t="b">
        <f t="shared" si="2"/>
        <v>0</v>
      </c>
      <c r="F290" s="4">
        <v>0</v>
      </c>
      <c r="G290" s="4">
        <v>3102</v>
      </c>
      <c r="H290" s="6">
        <v>43872</v>
      </c>
      <c r="I290" s="4" t="s">
        <v>262</v>
      </c>
      <c r="J290" s="4" t="s">
        <v>40</v>
      </c>
      <c r="K290" s="4">
        <v>13571</v>
      </c>
      <c r="L290" s="4">
        <v>0</v>
      </c>
      <c r="M290" s="4">
        <v>0</v>
      </c>
      <c r="N290" s="4">
        <v>200000</v>
      </c>
      <c r="O290" s="4">
        <v>0</v>
      </c>
      <c r="P290" s="4">
        <v>4892800</v>
      </c>
      <c r="Q290" s="4">
        <v>296</v>
      </c>
      <c r="R290" s="4" t="b">
        <f t="shared" si="3"/>
        <v>0</v>
      </c>
      <c r="S290" s="4">
        <v>0</v>
      </c>
    </row>
    <row r="291" spans="1:19" ht="14.25" customHeight="1">
      <c r="A291" s="4" t="s">
        <v>34</v>
      </c>
      <c r="B291" s="5"/>
      <c r="C291" s="4">
        <v>0</v>
      </c>
      <c r="E291" s="4" t="b">
        <f t="shared" si="2"/>
        <v>0</v>
      </c>
      <c r="F291" s="4">
        <v>0</v>
      </c>
      <c r="G291" s="4">
        <v>3102</v>
      </c>
      <c r="H291" s="6">
        <v>43902</v>
      </c>
      <c r="I291" s="4" t="s">
        <v>263</v>
      </c>
      <c r="J291" s="4" t="s">
        <v>40</v>
      </c>
      <c r="K291" s="4">
        <v>13654</v>
      </c>
      <c r="L291" s="4">
        <v>0</v>
      </c>
      <c r="M291" s="4">
        <v>0</v>
      </c>
      <c r="N291" s="4">
        <v>200000</v>
      </c>
      <c r="O291" s="4">
        <v>0</v>
      </c>
      <c r="P291" s="4">
        <v>5092800</v>
      </c>
      <c r="Q291" s="4">
        <v>297</v>
      </c>
      <c r="R291" s="4" t="b">
        <f t="shared" si="3"/>
        <v>0</v>
      </c>
      <c r="S291" s="4">
        <v>0</v>
      </c>
    </row>
    <row r="292" spans="1:19" ht="14.25" customHeight="1">
      <c r="A292" s="4" t="s">
        <v>34</v>
      </c>
      <c r="B292" s="5"/>
      <c r="C292" s="4">
        <v>0</v>
      </c>
      <c r="E292" s="4" t="b">
        <f t="shared" si="2"/>
        <v>0</v>
      </c>
      <c r="F292" s="4">
        <v>0</v>
      </c>
      <c r="G292" s="4">
        <v>3102</v>
      </c>
      <c r="H292" s="6">
        <v>43928</v>
      </c>
      <c r="I292" s="4" t="s">
        <v>264</v>
      </c>
      <c r="J292" s="4" t="s">
        <v>40</v>
      </c>
      <c r="K292" s="4">
        <v>13693</v>
      </c>
      <c r="L292" s="4">
        <v>0</v>
      </c>
      <c r="M292" s="4">
        <v>0</v>
      </c>
      <c r="N292" s="4">
        <v>200000</v>
      </c>
      <c r="O292" s="4">
        <v>0</v>
      </c>
      <c r="P292" s="4">
        <v>5292800</v>
      </c>
      <c r="Q292" s="4">
        <v>298</v>
      </c>
      <c r="R292" s="4" t="b">
        <f t="shared" si="3"/>
        <v>0</v>
      </c>
      <c r="S292" s="4">
        <v>0</v>
      </c>
    </row>
    <row r="293" spans="1:19" ht="14.25" customHeight="1">
      <c r="A293" s="4" t="s">
        <v>34</v>
      </c>
      <c r="B293" s="5"/>
      <c r="C293" s="4">
        <v>0</v>
      </c>
      <c r="E293" s="4" t="b">
        <f t="shared" si="2"/>
        <v>0</v>
      </c>
      <c r="F293" s="4">
        <v>0</v>
      </c>
      <c r="G293" s="4">
        <v>3102</v>
      </c>
      <c r="H293" s="6">
        <v>43965</v>
      </c>
      <c r="I293" s="4" t="s">
        <v>265</v>
      </c>
      <c r="J293" s="4" t="s">
        <v>40</v>
      </c>
      <c r="K293" s="4">
        <v>13771</v>
      </c>
      <c r="L293" s="4">
        <v>0</v>
      </c>
      <c r="M293" s="4">
        <v>0</v>
      </c>
      <c r="N293" s="4">
        <v>200000</v>
      </c>
      <c r="O293" s="4">
        <v>0</v>
      </c>
      <c r="P293" s="4">
        <v>5492800</v>
      </c>
      <c r="Q293" s="4">
        <v>299</v>
      </c>
      <c r="R293" s="4" t="b">
        <f t="shared" si="3"/>
        <v>0</v>
      </c>
      <c r="S293" s="4">
        <v>0</v>
      </c>
    </row>
    <row r="294" spans="1:19" ht="14.25" customHeight="1">
      <c r="A294" s="4" t="s">
        <v>34</v>
      </c>
      <c r="B294" s="5"/>
      <c r="C294" s="4">
        <v>0</v>
      </c>
      <c r="E294" s="4" t="b">
        <f t="shared" si="2"/>
        <v>0</v>
      </c>
      <c r="F294" s="4">
        <v>0</v>
      </c>
      <c r="G294" s="4">
        <v>3102</v>
      </c>
      <c r="H294" s="6">
        <v>44006</v>
      </c>
      <c r="I294" s="4" t="s">
        <v>266</v>
      </c>
      <c r="J294" s="4" t="s">
        <v>40</v>
      </c>
      <c r="K294" s="4">
        <v>13847</v>
      </c>
      <c r="L294" s="4">
        <v>0</v>
      </c>
      <c r="M294" s="4">
        <v>0</v>
      </c>
      <c r="N294" s="4">
        <v>200000</v>
      </c>
      <c r="O294" s="4">
        <v>0</v>
      </c>
      <c r="P294" s="4">
        <v>5692800</v>
      </c>
      <c r="Q294" s="4">
        <v>300</v>
      </c>
      <c r="R294" s="4" t="b">
        <f t="shared" si="3"/>
        <v>0</v>
      </c>
      <c r="S294" s="4">
        <v>0</v>
      </c>
    </row>
    <row r="295" spans="1:19" ht="14.25" customHeight="1">
      <c r="A295" s="4" t="s">
        <v>34</v>
      </c>
      <c r="B295" s="5"/>
      <c r="C295" s="4">
        <v>0</v>
      </c>
      <c r="E295" s="4" t="b">
        <f t="shared" si="2"/>
        <v>0</v>
      </c>
      <c r="F295" s="4">
        <v>0</v>
      </c>
      <c r="G295" s="4">
        <v>3102</v>
      </c>
      <c r="H295" s="6">
        <v>44022</v>
      </c>
      <c r="I295" s="4" t="s">
        <v>262</v>
      </c>
      <c r="J295" s="4" t="s">
        <v>40</v>
      </c>
      <c r="K295" s="4">
        <v>13907</v>
      </c>
      <c r="L295" s="4">
        <v>0</v>
      </c>
      <c r="M295" s="4">
        <v>0</v>
      </c>
      <c r="N295" s="4">
        <v>200000</v>
      </c>
      <c r="O295" s="4">
        <v>0</v>
      </c>
      <c r="P295" s="4">
        <v>5892800</v>
      </c>
      <c r="Q295" s="4">
        <v>301</v>
      </c>
      <c r="R295" s="4" t="b">
        <f t="shared" si="3"/>
        <v>0</v>
      </c>
      <c r="S295" s="4">
        <v>0</v>
      </c>
    </row>
    <row r="296" spans="1:19" ht="14.25" customHeight="1">
      <c r="A296" s="4" t="s">
        <v>34</v>
      </c>
      <c r="B296" s="5"/>
      <c r="C296" s="4">
        <v>0</v>
      </c>
      <c r="E296" s="4" t="b">
        <f t="shared" si="2"/>
        <v>0</v>
      </c>
      <c r="F296" s="4">
        <v>0</v>
      </c>
      <c r="G296" s="4">
        <v>3102</v>
      </c>
      <c r="H296" s="6">
        <v>44055</v>
      </c>
      <c r="I296" s="4" t="s">
        <v>262</v>
      </c>
      <c r="J296" s="4" t="s">
        <v>40</v>
      </c>
      <c r="K296" s="4">
        <v>13975</v>
      </c>
      <c r="L296" s="4">
        <v>0</v>
      </c>
      <c r="M296" s="4">
        <v>0</v>
      </c>
      <c r="N296" s="4">
        <v>200000</v>
      </c>
      <c r="O296" s="4">
        <v>0</v>
      </c>
      <c r="P296" s="4">
        <v>6092800</v>
      </c>
      <c r="Q296" s="4">
        <v>302</v>
      </c>
      <c r="R296" s="4" t="b">
        <f t="shared" si="3"/>
        <v>0</v>
      </c>
      <c r="S296" s="4">
        <v>0</v>
      </c>
    </row>
    <row r="297" spans="1:19" ht="14.25" customHeight="1">
      <c r="A297" s="4" t="s">
        <v>34</v>
      </c>
      <c r="B297" s="5"/>
      <c r="C297" s="4">
        <v>0</v>
      </c>
      <c r="E297" s="4" t="b">
        <f t="shared" si="2"/>
        <v>0</v>
      </c>
      <c r="F297" s="4">
        <v>0</v>
      </c>
      <c r="G297" s="4">
        <v>3102</v>
      </c>
      <c r="H297" s="6">
        <v>44083</v>
      </c>
      <c r="I297" s="4" t="s">
        <v>267</v>
      </c>
      <c r="J297" s="4" t="s">
        <v>40</v>
      </c>
      <c r="K297" s="4">
        <v>14050</v>
      </c>
      <c r="L297" s="4">
        <v>0</v>
      </c>
      <c r="M297" s="4">
        <v>0</v>
      </c>
      <c r="N297" s="4">
        <v>200000</v>
      </c>
      <c r="O297" s="4">
        <v>0</v>
      </c>
      <c r="P297" s="4">
        <v>6292800</v>
      </c>
      <c r="Q297" s="4">
        <v>303</v>
      </c>
      <c r="R297" s="4" t="b">
        <f t="shared" si="3"/>
        <v>0</v>
      </c>
      <c r="S297" s="4">
        <v>0</v>
      </c>
    </row>
    <row r="298" spans="1:19" ht="14.25" customHeight="1">
      <c r="A298" s="4" t="s">
        <v>34</v>
      </c>
      <c r="B298" s="5"/>
      <c r="C298" s="4">
        <v>0</v>
      </c>
      <c r="E298" s="4" t="b">
        <f t="shared" si="2"/>
        <v>0</v>
      </c>
      <c r="F298" s="4">
        <v>0</v>
      </c>
      <c r="G298" s="4">
        <v>3102</v>
      </c>
      <c r="H298" s="6">
        <v>44113</v>
      </c>
      <c r="I298" s="4" t="s">
        <v>268</v>
      </c>
      <c r="J298" s="4" t="s">
        <v>40</v>
      </c>
      <c r="K298" s="4">
        <v>14125</v>
      </c>
      <c r="L298" s="4">
        <v>0</v>
      </c>
      <c r="M298" s="4">
        <v>0</v>
      </c>
      <c r="N298" s="4">
        <v>200000</v>
      </c>
      <c r="O298" s="4">
        <v>0</v>
      </c>
      <c r="P298" s="4">
        <v>6492800</v>
      </c>
      <c r="Q298" s="4">
        <v>304</v>
      </c>
      <c r="R298" s="4" t="b">
        <f t="shared" si="3"/>
        <v>0</v>
      </c>
      <c r="S298" s="4">
        <v>0</v>
      </c>
    </row>
    <row r="299" spans="1:19" ht="14.25" customHeight="1">
      <c r="A299" s="4" t="s">
        <v>34</v>
      </c>
      <c r="B299" s="5"/>
      <c r="C299" s="4">
        <v>0</v>
      </c>
      <c r="E299" s="4" t="b">
        <f t="shared" si="2"/>
        <v>0</v>
      </c>
      <c r="F299" s="4">
        <v>0</v>
      </c>
      <c r="G299" s="4">
        <v>3102</v>
      </c>
      <c r="H299" s="6">
        <v>44147</v>
      </c>
      <c r="I299" s="4" t="s">
        <v>269</v>
      </c>
      <c r="J299" s="4" t="s">
        <v>40</v>
      </c>
      <c r="K299" s="4">
        <v>14204</v>
      </c>
      <c r="L299" s="4">
        <v>0</v>
      </c>
      <c r="M299" s="4">
        <v>0</v>
      </c>
      <c r="N299" s="4">
        <v>200000</v>
      </c>
      <c r="O299" s="4">
        <v>0</v>
      </c>
      <c r="P299" s="4">
        <v>6692800</v>
      </c>
      <c r="Q299" s="4">
        <v>305</v>
      </c>
      <c r="R299" s="4" t="b">
        <f t="shared" si="3"/>
        <v>0</v>
      </c>
      <c r="S299" s="4">
        <v>0</v>
      </c>
    </row>
    <row r="300" spans="1:19" ht="14.25" customHeight="1">
      <c r="A300" s="4" t="s">
        <v>34</v>
      </c>
      <c r="B300" s="5"/>
      <c r="C300" s="4">
        <v>0</v>
      </c>
      <c r="E300" s="4" t="b">
        <f t="shared" si="2"/>
        <v>0</v>
      </c>
      <c r="F300" s="4">
        <v>0</v>
      </c>
      <c r="G300" s="4">
        <v>3102</v>
      </c>
      <c r="H300" s="6">
        <v>44174</v>
      </c>
      <c r="I300" s="4" t="s">
        <v>270</v>
      </c>
      <c r="J300" s="4" t="s">
        <v>40</v>
      </c>
      <c r="K300" s="4">
        <v>14260</v>
      </c>
      <c r="L300" s="4">
        <v>0</v>
      </c>
      <c r="M300" s="4">
        <v>0</v>
      </c>
      <c r="N300" s="4">
        <v>200000</v>
      </c>
      <c r="O300" s="4">
        <v>0</v>
      </c>
      <c r="P300" s="4">
        <v>6892800</v>
      </c>
      <c r="Q300" s="4">
        <v>306</v>
      </c>
      <c r="R300" s="4" t="b">
        <f t="shared" si="3"/>
        <v>0</v>
      </c>
      <c r="S300" s="4">
        <v>0</v>
      </c>
    </row>
    <row r="301" spans="1:19" ht="14.25" customHeight="1">
      <c r="A301" s="4" t="s">
        <v>34</v>
      </c>
      <c r="B301" s="5" t="s">
        <v>271</v>
      </c>
      <c r="C301" s="4">
        <v>0</v>
      </c>
      <c r="D301" s="4" t="s">
        <v>271</v>
      </c>
      <c r="E301" s="4" t="b">
        <f t="shared" si="2"/>
        <v>0</v>
      </c>
      <c r="F301" s="4">
        <v>0</v>
      </c>
      <c r="G301" s="4">
        <v>3102</v>
      </c>
      <c r="H301" s="3" t="s">
        <v>21</v>
      </c>
      <c r="K301" s="4">
        <v>0</v>
      </c>
      <c r="L301" s="4">
        <v>0</v>
      </c>
      <c r="M301" s="4">
        <v>0</v>
      </c>
      <c r="N301" s="4">
        <v>2400000</v>
      </c>
      <c r="O301" s="4">
        <v>0</v>
      </c>
      <c r="P301" s="4">
        <v>6892800</v>
      </c>
      <c r="Q301" s="4">
        <v>307</v>
      </c>
      <c r="R301" s="4" t="b">
        <f t="shared" si="3"/>
        <v>0</v>
      </c>
      <c r="S301" s="4">
        <v>0</v>
      </c>
    </row>
    <row r="302" spans="1:19" ht="14.25" customHeight="1">
      <c r="A302" s="4" t="s">
        <v>34</v>
      </c>
      <c r="B302" s="5" t="s">
        <v>272</v>
      </c>
      <c r="C302" s="4">
        <v>0</v>
      </c>
      <c r="D302" s="4" t="s">
        <v>272</v>
      </c>
      <c r="E302" s="4" t="b">
        <f t="shared" si="2"/>
        <v>0</v>
      </c>
      <c r="F302" s="4">
        <v>4988300</v>
      </c>
      <c r="G302" s="4">
        <v>3201</v>
      </c>
      <c r="H302" s="3" t="s">
        <v>21</v>
      </c>
      <c r="K302" s="4">
        <v>0</v>
      </c>
      <c r="L302" s="4">
        <v>2663000</v>
      </c>
      <c r="M302" s="4">
        <v>0</v>
      </c>
      <c r="N302" s="4">
        <v>0</v>
      </c>
      <c r="O302" s="4">
        <v>0</v>
      </c>
      <c r="P302" s="4">
        <v>4988300</v>
      </c>
      <c r="Q302" s="4">
        <v>308</v>
      </c>
      <c r="R302" s="4" t="b">
        <f t="shared" si="3"/>
        <v>0</v>
      </c>
      <c r="S302" s="4">
        <v>0</v>
      </c>
    </row>
    <row r="303" spans="1:19" ht="14.25" customHeight="1">
      <c r="A303" s="4" t="s">
        <v>34</v>
      </c>
      <c r="B303" s="5"/>
      <c r="C303" s="4">
        <v>0</v>
      </c>
      <c r="E303" s="4" t="b">
        <f t="shared" si="2"/>
        <v>0</v>
      </c>
      <c r="F303" s="4">
        <v>0</v>
      </c>
      <c r="G303" s="4">
        <v>3201</v>
      </c>
      <c r="H303" s="6">
        <v>43839</v>
      </c>
      <c r="I303" s="4" t="s">
        <v>273</v>
      </c>
      <c r="J303" s="4" t="s">
        <v>40</v>
      </c>
      <c r="K303" s="4">
        <v>13489</v>
      </c>
      <c r="L303" s="4">
        <v>0</v>
      </c>
      <c r="M303" s="4">
        <v>0</v>
      </c>
      <c r="N303" s="4">
        <v>221000</v>
      </c>
      <c r="O303" s="4">
        <v>0</v>
      </c>
      <c r="P303" s="4">
        <v>5209300</v>
      </c>
      <c r="Q303" s="4">
        <v>309</v>
      </c>
      <c r="R303" s="4" t="b">
        <f t="shared" si="3"/>
        <v>0</v>
      </c>
      <c r="S303" s="4">
        <v>0</v>
      </c>
    </row>
    <row r="304" spans="1:19" ht="14.25" customHeight="1">
      <c r="A304" s="4" t="s">
        <v>34</v>
      </c>
      <c r="B304" s="5"/>
      <c r="C304" s="4">
        <v>0</v>
      </c>
      <c r="E304" s="4" t="b">
        <f t="shared" si="2"/>
        <v>0</v>
      </c>
      <c r="F304" s="4">
        <v>0</v>
      </c>
      <c r="G304" s="4">
        <v>3201</v>
      </c>
      <c r="H304" s="6">
        <v>43872</v>
      </c>
      <c r="I304" s="4" t="s">
        <v>273</v>
      </c>
      <c r="J304" s="4" t="s">
        <v>40</v>
      </c>
      <c r="K304" s="4">
        <v>13567</v>
      </c>
      <c r="L304" s="4">
        <v>0</v>
      </c>
      <c r="M304" s="4">
        <v>0</v>
      </c>
      <c r="N304" s="4">
        <v>222000</v>
      </c>
      <c r="O304" s="4">
        <v>0</v>
      </c>
      <c r="P304" s="4">
        <v>5431300</v>
      </c>
      <c r="Q304" s="4">
        <v>310</v>
      </c>
      <c r="R304" s="4" t="b">
        <f t="shared" si="3"/>
        <v>0</v>
      </c>
      <c r="S304" s="4">
        <v>0</v>
      </c>
    </row>
    <row r="305" spans="1:19" ht="14.25" customHeight="1">
      <c r="A305" s="4" t="s">
        <v>34</v>
      </c>
      <c r="B305" s="5"/>
      <c r="C305" s="4">
        <v>0</v>
      </c>
      <c r="E305" s="4" t="b">
        <f t="shared" si="2"/>
        <v>0</v>
      </c>
      <c r="F305" s="4">
        <v>0</v>
      </c>
      <c r="G305" s="4">
        <v>3201</v>
      </c>
      <c r="H305" s="6">
        <v>43901</v>
      </c>
      <c r="I305" s="4" t="s">
        <v>274</v>
      </c>
      <c r="J305" s="4" t="s">
        <v>40</v>
      </c>
      <c r="K305" s="4">
        <v>13648</v>
      </c>
      <c r="L305" s="4">
        <v>0</v>
      </c>
      <c r="M305" s="4">
        <v>0</v>
      </c>
      <c r="N305" s="4">
        <v>222000</v>
      </c>
      <c r="O305" s="4">
        <v>0</v>
      </c>
      <c r="P305" s="4">
        <v>5653300</v>
      </c>
      <c r="Q305" s="4">
        <v>311</v>
      </c>
      <c r="R305" s="4" t="b">
        <f t="shared" si="3"/>
        <v>0</v>
      </c>
      <c r="S305" s="4">
        <v>0</v>
      </c>
    </row>
    <row r="306" spans="1:19" ht="14.25" customHeight="1">
      <c r="A306" s="4" t="s">
        <v>34</v>
      </c>
      <c r="B306" s="5"/>
      <c r="C306" s="4">
        <v>0</v>
      </c>
      <c r="E306" s="4" t="b">
        <f t="shared" si="2"/>
        <v>0</v>
      </c>
      <c r="F306" s="4">
        <v>0</v>
      </c>
      <c r="G306" s="4">
        <v>3201</v>
      </c>
      <c r="H306" s="6">
        <v>43924</v>
      </c>
      <c r="I306" s="4" t="s">
        <v>275</v>
      </c>
      <c r="J306" s="4" t="s">
        <v>40</v>
      </c>
      <c r="K306" s="4">
        <v>13681</v>
      </c>
      <c r="L306" s="4">
        <v>0</v>
      </c>
      <c r="M306" s="4">
        <v>0</v>
      </c>
      <c r="N306" s="4">
        <v>222000</v>
      </c>
      <c r="O306" s="4">
        <v>0</v>
      </c>
      <c r="P306" s="4">
        <v>5875300</v>
      </c>
      <c r="Q306" s="4">
        <v>312</v>
      </c>
      <c r="R306" s="4" t="b">
        <f t="shared" si="3"/>
        <v>0</v>
      </c>
      <c r="S306" s="4">
        <v>0</v>
      </c>
    </row>
    <row r="307" spans="1:19" ht="14.25" customHeight="1">
      <c r="A307" s="4" t="s">
        <v>34</v>
      </c>
      <c r="B307" s="5"/>
      <c r="C307" s="4">
        <v>0</v>
      </c>
      <c r="E307" s="4" t="b">
        <f t="shared" si="2"/>
        <v>0</v>
      </c>
      <c r="F307" s="4">
        <v>0</v>
      </c>
      <c r="G307" s="4">
        <v>3201</v>
      </c>
      <c r="H307" s="6">
        <v>43962</v>
      </c>
      <c r="I307" s="4" t="s">
        <v>276</v>
      </c>
      <c r="J307" s="4" t="s">
        <v>40</v>
      </c>
      <c r="K307" s="4">
        <v>13759</v>
      </c>
      <c r="L307" s="4">
        <v>0</v>
      </c>
      <c r="M307" s="4">
        <v>0</v>
      </c>
      <c r="N307" s="4">
        <v>222000</v>
      </c>
      <c r="O307" s="4">
        <v>0</v>
      </c>
      <c r="P307" s="4">
        <v>6097300</v>
      </c>
      <c r="Q307" s="4">
        <v>313</v>
      </c>
      <c r="R307" s="4" t="b">
        <f t="shared" si="3"/>
        <v>0</v>
      </c>
      <c r="S307" s="4">
        <v>0</v>
      </c>
    </row>
    <row r="308" spans="1:19" ht="14.25" customHeight="1">
      <c r="A308" s="4" t="s">
        <v>34</v>
      </c>
      <c r="B308" s="5"/>
      <c r="C308" s="4">
        <v>0</v>
      </c>
      <c r="E308" s="4" t="b">
        <f t="shared" si="2"/>
        <v>0</v>
      </c>
      <c r="F308" s="4">
        <v>0</v>
      </c>
      <c r="G308" s="4">
        <v>3201</v>
      </c>
      <c r="H308" s="6">
        <v>43990</v>
      </c>
      <c r="I308" s="4" t="s">
        <v>277</v>
      </c>
      <c r="J308" s="4" t="s">
        <v>40</v>
      </c>
      <c r="K308" s="4">
        <v>13818</v>
      </c>
      <c r="L308" s="4">
        <v>0</v>
      </c>
      <c r="M308" s="4">
        <v>0</v>
      </c>
      <c r="N308" s="4">
        <v>222000</v>
      </c>
      <c r="O308" s="4">
        <v>0</v>
      </c>
      <c r="P308" s="4">
        <v>6319300</v>
      </c>
      <c r="Q308" s="4">
        <v>314</v>
      </c>
      <c r="R308" s="4" t="b">
        <f t="shared" si="3"/>
        <v>0</v>
      </c>
      <c r="S308" s="4">
        <v>0</v>
      </c>
    </row>
    <row r="309" spans="1:19" ht="14.25" customHeight="1">
      <c r="A309" s="4" t="s">
        <v>34</v>
      </c>
      <c r="B309" s="5"/>
      <c r="C309" s="4">
        <v>0</v>
      </c>
      <c r="E309" s="4" t="b">
        <f t="shared" si="2"/>
        <v>0</v>
      </c>
      <c r="F309" s="4">
        <v>0</v>
      </c>
      <c r="G309" s="4">
        <v>3201</v>
      </c>
      <c r="H309" s="6">
        <v>44019</v>
      </c>
      <c r="I309" s="4" t="s">
        <v>273</v>
      </c>
      <c r="J309" s="4" t="s">
        <v>40</v>
      </c>
      <c r="K309" s="4">
        <v>13894</v>
      </c>
      <c r="L309" s="4">
        <v>0</v>
      </c>
      <c r="M309" s="4">
        <v>0</v>
      </c>
      <c r="N309" s="4">
        <v>222000</v>
      </c>
      <c r="O309" s="4">
        <v>0</v>
      </c>
      <c r="P309" s="4">
        <v>6541300</v>
      </c>
      <c r="Q309" s="4">
        <v>315</v>
      </c>
      <c r="R309" s="4" t="b">
        <f t="shared" si="3"/>
        <v>0</v>
      </c>
      <c r="S309" s="4">
        <v>0</v>
      </c>
    </row>
    <row r="310" spans="1:19" ht="14.25" customHeight="1">
      <c r="A310" s="4" t="s">
        <v>34</v>
      </c>
      <c r="B310" s="5"/>
      <c r="C310" s="4">
        <v>0</v>
      </c>
      <c r="E310" s="4" t="b">
        <f t="shared" si="2"/>
        <v>0</v>
      </c>
      <c r="F310" s="4">
        <v>0</v>
      </c>
      <c r="G310" s="4">
        <v>3201</v>
      </c>
      <c r="H310" s="6">
        <v>44043</v>
      </c>
      <c r="I310" s="4" t="s">
        <v>273</v>
      </c>
      <c r="J310" s="4" t="s">
        <v>40</v>
      </c>
      <c r="K310" s="4">
        <v>13925</v>
      </c>
      <c r="L310" s="4">
        <v>0</v>
      </c>
      <c r="M310" s="4">
        <v>0</v>
      </c>
      <c r="N310" s="4">
        <v>222000</v>
      </c>
      <c r="O310" s="4">
        <v>0</v>
      </c>
      <c r="P310" s="4">
        <v>6763300</v>
      </c>
      <c r="Q310" s="4">
        <v>316</v>
      </c>
      <c r="R310" s="4" t="b">
        <f t="shared" si="3"/>
        <v>0</v>
      </c>
      <c r="S310" s="4">
        <v>0</v>
      </c>
    </row>
    <row r="311" spans="1:19" ht="14.25" customHeight="1">
      <c r="A311" s="4" t="s">
        <v>34</v>
      </c>
      <c r="B311" s="5"/>
      <c r="C311" s="4">
        <v>0</v>
      </c>
      <c r="E311" s="4" t="b">
        <f t="shared" si="2"/>
        <v>0</v>
      </c>
      <c r="F311" s="4">
        <v>0</v>
      </c>
      <c r="G311" s="4">
        <v>3201</v>
      </c>
      <c r="H311" s="6">
        <v>44043</v>
      </c>
      <c r="I311" s="4" t="s">
        <v>278</v>
      </c>
      <c r="J311" s="4" t="s">
        <v>40</v>
      </c>
      <c r="K311" s="4">
        <v>13945</v>
      </c>
      <c r="L311" s="4">
        <v>0</v>
      </c>
      <c r="M311" s="4">
        <v>0</v>
      </c>
      <c r="N311" s="4">
        <v>0</v>
      </c>
      <c r="O311" s="4">
        <v>0</v>
      </c>
      <c r="P311" s="4">
        <v>6763300</v>
      </c>
      <c r="Q311" s="4">
        <v>317</v>
      </c>
      <c r="R311" s="4" t="b">
        <f t="shared" si="3"/>
        <v>0</v>
      </c>
      <c r="S311" s="4">
        <v>0</v>
      </c>
    </row>
    <row r="312" spans="1:19" ht="14.25" customHeight="1">
      <c r="A312" s="4" t="s">
        <v>34</v>
      </c>
      <c r="B312" s="5"/>
      <c r="C312" s="4">
        <v>0</v>
      </c>
      <c r="E312" s="4" t="b">
        <f t="shared" si="2"/>
        <v>0</v>
      </c>
      <c r="F312" s="4">
        <v>0</v>
      </c>
      <c r="G312" s="4">
        <v>3201</v>
      </c>
      <c r="H312" s="6">
        <v>44083</v>
      </c>
      <c r="I312" s="4" t="s">
        <v>279</v>
      </c>
      <c r="J312" s="4" t="s">
        <v>40</v>
      </c>
      <c r="K312" s="4">
        <v>14049</v>
      </c>
      <c r="L312" s="4">
        <v>0</v>
      </c>
      <c r="M312" s="4">
        <v>0</v>
      </c>
      <c r="N312" s="4">
        <v>222000</v>
      </c>
      <c r="O312" s="4">
        <v>0</v>
      </c>
      <c r="P312" s="4">
        <v>6985300</v>
      </c>
      <c r="Q312" s="4">
        <v>318</v>
      </c>
      <c r="R312" s="4" t="b">
        <f t="shared" si="3"/>
        <v>0</v>
      </c>
      <c r="S312" s="4">
        <v>0</v>
      </c>
    </row>
    <row r="313" spans="1:19" ht="14.25" customHeight="1">
      <c r="A313" s="4" t="s">
        <v>34</v>
      </c>
      <c r="B313" s="5"/>
      <c r="C313" s="4">
        <v>0</v>
      </c>
      <c r="E313" s="4" t="b">
        <f t="shared" si="2"/>
        <v>0</v>
      </c>
      <c r="F313" s="4">
        <v>0</v>
      </c>
      <c r="G313" s="4">
        <v>3201</v>
      </c>
      <c r="H313" s="6">
        <v>44110</v>
      </c>
      <c r="I313" s="4" t="s">
        <v>280</v>
      </c>
      <c r="J313" s="4" t="s">
        <v>40</v>
      </c>
      <c r="K313" s="4">
        <v>14111</v>
      </c>
      <c r="L313" s="4">
        <v>0</v>
      </c>
      <c r="M313" s="4">
        <v>0</v>
      </c>
      <c r="N313" s="4">
        <v>212000</v>
      </c>
      <c r="O313" s="4">
        <v>0</v>
      </c>
      <c r="P313" s="4">
        <v>7197300</v>
      </c>
      <c r="Q313" s="4">
        <v>319</v>
      </c>
      <c r="R313" s="4" t="b">
        <f t="shared" si="3"/>
        <v>0</v>
      </c>
      <c r="S313" s="4">
        <v>0</v>
      </c>
    </row>
    <row r="314" spans="1:19" ht="14.25" customHeight="1">
      <c r="A314" s="4" t="s">
        <v>34</v>
      </c>
      <c r="B314" s="5"/>
      <c r="C314" s="4">
        <v>0</v>
      </c>
      <c r="E314" s="4" t="b">
        <f t="shared" si="2"/>
        <v>0</v>
      </c>
      <c r="F314" s="4">
        <v>0</v>
      </c>
      <c r="G314" s="4">
        <v>3201</v>
      </c>
      <c r="H314" s="6">
        <v>44147</v>
      </c>
      <c r="I314" s="4" t="s">
        <v>281</v>
      </c>
      <c r="J314" s="4" t="s">
        <v>40</v>
      </c>
      <c r="K314" s="4">
        <v>14202</v>
      </c>
      <c r="L314" s="4">
        <v>0</v>
      </c>
      <c r="M314" s="4">
        <v>0</v>
      </c>
      <c r="N314" s="4">
        <v>232000</v>
      </c>
      <c r="O314" s="4">
        <v>0</v>
      </c>
      <c r="P314" s="4">
        <v>7429300</v>
      </c>
      <c r="Q314" s="4">
        <v>320</v>
      </c>
      <c r="R314" s="4" t="b">
        <f t="shared" si="3"/>
        <v>0</v>
      </c>
      <c r="S314" s="4">
        <v>0</v>
      </c>
    </row>
    <row r="315" spans="1:19" ht="14.25" customHeight="1">
      <c r="A315" s="4" t="s">
        <v>34</v>
      </c>
      <c r="B315" s="5"/>
      <c r="C315" s="4">
        <v>0</v>
      </c>
      <c r="E315" s="4" t="b">
        <f t="shared" si="2"/>
        <v>0</v>
      </c>
      <c r="F315" s="4">
        <v>0</v>
      </c>
      <c r="G315" s="4">
        <v>3201</v>
      </c>
      <c r="H315" s="6">
        <v>44172</v>
      </c>
      <c r="I315" s="4" t="s">
        <v>282</v>
      </c>
      <c r="J315" s="4" t="s">
        <v>40</v>
      </c>
      <c r="K315" s="4">
        <v>14253</v>
      </c>
      <c r="L315" s="4">
        <v>0</v>
      </c>
      <c r="M315" s="4">
        <v>0</v>
      </c>
      <c r="N315" s="4">
        <v>222000</v>
      </c>
      <c r="O315" s="4">
        <v>0</v>
      </c>
      <c r="P315" s="4">
        <v>7651300</v>
      </c>
      <c r="Q315" s="4">
        <v>321</v>
      </c>
      <c r="R315" s="4" t="b">
        <f t="shared" si="3"/>
        <v>0</v>
      </c>
      <c r="S315" s="4">
        <v>0</v>
      </c>
    </row>
    <row r="316" spans="1:19" ht="14.25" customHeight="1">
      <c r="A316" s="4" t="s">
        <v>34</v>
      </c>
      <c r="B316" s="5" t="s">
        <v>283</v>
      </c>
      <c r="C316" s="4">
        <v>0</v>
      </c>
      <c r="D316" s="4" t="s">
        <v>283</v>
      </c>
      <c r="E316" s="4" t="b">
        <f t="shared" si="2"/>
        <v>0</v>
      </c>
      <c r="F316" s="4">
        <v>0</v>
      </c>
      <c r="G316" s="4">
        <v>3201</v>
      </c>
      <c r="H316" s="3" t="s">
        <v>21</v>
      </c>
      <c r="K316" s="4">
        <v>0</v>
      </c>
      <c r="L316" s="4">
        <v>0</v>
      </c>
      <c r="M316" s="4">
        <v>0</v>
      </c>
      <c r="N316" s="4">
        <v>2663000</v>
      </c>
      <c r="O316" s="4">
        <v>0</v>
      </c>
      <c r="P316" s="4">
        <v>7651300</v>
      </c>
      <c r="Q316" s="4">
        <v>322</v>
      </c>
      <c r="R316" s="4" t="b">
        <f t="shared" si="3"/>
        <v>0</v>
      </c>
      <c r="S316" s="4">
        <v>0</v>
      </c>
    </row>
    <row r="317" spans="1:19" ht="14.25" customHeight="1">
      <c r="A317" s="4" t="s">
        <v>34</v>
      </c>
      <c r="B317" s="5" t="s">
        <v>284</v>
      </c>
      <c r="C317" s="4">
        <v>0</v>
      </c>
      <c r="D317" s="4" t="s">
        <v>284</v>
      </c>
      <c r="E317" s="4" t="b">
        <f t="shared" si="2"/>
        <v>0</v>
      </c>
      <c r="F317" s="4">
        <v>4504876</v>
      </c>
      <c r="G317" s="4">
        <v>3202</v>
      </c>
      <c r="H317" s="3" t="s">
        <v>21</v>
      </c>
      <c r="K317" s="4">
        <v>0</v>
      </c>
      <c r="L317" s="4">
        <v>2600000</v>
      </c>
      <c r="M317" s="4">
        <v>0</v>
      </c>
      <c r="N317" s="4">
        <v>0</v>
      </c>
      <c r="O317" s="4">
        <v>0</v>
      </c>
      <c r="P317" s="4">
        <v>4504876</v>
      </c>
      <c r="Q317" s="4">
        <v>323</v>
      </c>
      <c r="R317" s="4" t="b">
        <f t="shared" si="3"/>
        <v>0</v>
      </c>
      <c r="S317" s="4">
        <v>0</v>
      </c>
    </row>
    <row r="318" spans="1:19" ht="14.25" customHeight="1">
      <c r="A318" s="4" t="s">
        <v>34</v>
      </c>
      <c r="B318" s="5"/>
      <c r="C318" s="4">
        <v>0</v>
      </c>
      <c r="E318" s="4" t="b">
        <f t="shared" si="2"/>
        <v>0</v>
      </c>
      <c r="F318" s="4">
        <v>0</v>
      </c>
      <c r="G318" s="4">
        <v>3202</v>
      </c>
      <c r="H318" s="6">
        <v>43846</v>
      </c>
      <c r="I318" s="4" t="s">
        <v>285</v>
      </c>
      <c r="J318" s="4" t="s">
        <v>40</v>
      </c>
      <c r="K318" s="4">
        <v>13523</v>
      </c>
      <c r="L318" s="4">
        <v>0</v>
      </c>
      <c r="M318" s="4">
        <v>0</v>
      </c>
      <c r="N318" s="4">
        <v>400000</v>
      </c>
      <c r="O318" s="4">
        <v>0</v>
      </c>
      <c r="P318" s="4">
        <v>4904876</v>
      </c>
      <c r="Q318" s="4">
        <v>324</v>
      </c>
      <c r="R318" s="4" t="b">
        <f t="shared" si="3"/>
        <v>0</v>
      </c>
      <c r="S318" s="4">
        <v>0</v>
      </c>
    </row>
    <row r="319" spans="1:19" ht="14.25" customHeight="1">
      <c r="A319" s="4" t="s">
        <v>34</v>
      </c>
      <c r="B319" s="5"/>
      <c r="C319" s="4">
        <v>0</v>
      </c>
      <c r="E319" s="4" t="b">
        <f t="shared" si="2"/>
        <v>0</v>
      </c>
      <c r="F319" s="4">
        <v>0</v>
      </c>
      <c r="G319" s="4">
        <v>3202</v>
      </c>
      <c r="H319" s="6">
        <v>43901</v>
      </c>
      <c r="I319" s="4" t="s">
        <v>286</v>
      </c>
      <c r="J319" s="4" t="s">
        <v>40</v>
      </c>
      <c r="K319" s="4">
        <v>13652</v>
      </c>
      <c r="L319" s="4">
        <v>0</v>
      </c>
      <c r="M319" s="4">
        <v>0</v>
      </c>
      <c r="N319" s="4">
        <v>400000</v>
      </c>
      <c r="O319" s="4">
        <v>0</v>
      </c>
      <c r="P319" s="4">
        <v>5304876</v>
      </c>
      <c r="Q319" s="4">
        <v>325</v>
      </c>
      <c r="R319" s="4" t="b">
        <f t="shared" si="3"/>
        <v>0</v>
      </c>
      <c r="S319" s="4">
        <v>0</v>
      </c>
    </row>
    <row r="320" spans="1:19" ht="14.25" customHeight="1">
      <c r="A320" s="4" t="s">
        <v>34</v>
      </c>
      <c r="B320" s="5"/>
      <c r="C320" s="4">
        <v>0</v>
      </c>
      <c r="E320" s="4" t="b">
        <f t="shared" si="2"/>
        <v>0</v>
      </c>
      <c r="F320" s="4">
        <v>0</v>
      </c>
      <c r="G320" s="4">
        <v>3202</v>
      </c>
      <c r="H320" s="6">
        <v>44083</v>
      </c>
      <c r="I320" s="4" t="s">
        <v>287</v>
      </c>
      <c r="J320" s="4" t="s">
        <v>40</v>
      </c>
      <c r="K320" s="4">
        <v>14051</v>
      </c>
      <c r="L320" s="4">
        <v>0</v>
      </c>
      <c r="M320" s="4">
        <v>0</v>
      </c>
      <c r="N320" s="4">
        <v>800000</v>
      </c>
      <c r="O320" s="4">
        <v>0</v>
      </c>
      <c r="P320" s="4">
        <v>6104876</v>
      </c>
      <c r="Q320" s="4">
        <v>326</v>
      </c>
      <c r="R320" s="4" t="b">
        <f t="shared" si="3"/>
        <v>0</v>
      </c>
      <c r="S320" s="4">
        <v>0</v>
      </c>
    </row>
    <row r="321" spans="1:19" ht="14.25" customHeight="1">
      <c r="A321" s="4" t="s">
        <v>34</v>
      </c>
      <c r="B321" s="5"/>
      <c r="C321" s="4">
        <v>0</v>
      </c>
      <c r="E321" s="4" t="b">
        <f t="shared" si="2"/>
        <v>0</v>
      </c>
      <c r="F321" s="4">
        <v>0</v>
      </c>
      <c r="G321" s="4">
        <v>3202</v>
      </c>
      <c r="H321" s="6">
        <v>44165</v>
      </c>
      <c r="I321" s="4" t="s">
        <v>288</v>
      </c>
      <c r="J321" s="4" t="s">
        <v>40</v>
      </c>
      <c r="K321" s="4">
        <v>14216</v>
      </c>
      <c r="L321" s="4">
        <v>0</v>
      </c>
      <c r="M321" s="4">
        <v>0</v>
      </c>
      <c r="N321" s="4">
        <v>1000000</v>
      </c>
      <c r="O321" s="4">
        <v>0</v>
      </c>
      <c r="P321" s="4">
        <v>7104876</v>
      </c>
      <c r="Q321" s="4">
        <v>327</v>
      </c>
      <c r="R321" s="4" t="b">
        <f t="shared" si="3"/>
        <v>0</v>
      </c>
      <c r="S321" s="4">
        <v>0</v>
      </c>
    </row>
    <row r="322" spans="1:19" ht="14.25" customHeight="1">
      <c r="A322" s="4" t="s">
        <v>34</v>
      </c>
      <c r="B322" s="5" t="s">
        <v>289</v>
      </c>
      <c r="C322" s="4">
        <v>0</v>
      </c>
      <c r="D322" s="4" t="s">
        <v>289</v>
      </c>
      <c r="E322" s="4" t="b">
        <f t="shared" si="2"/>
        <v>0</v>
      </c>
      <c r="F322" s="4">
        <v>0</v>
      </c>
      <c r="G322" s="4">
        <v>3202</v>
      </c>
      <c r="H322" s="3" t="s">
        <v>21</v>
      </c>
      <c r="K322" s="4">
        <v>0</v>
      </c>
      <c r="L322" s="4">
        <v>0</v>
      </c>
      <c r="M322" s="4">
        <v>0</v>
      </c>
      <c r="N322" s="4">
        <v>2600000</v>
      </c>
      <c r="O322" s="4">
        <v>0</v>
      </c>
      <c r="P322" s="4">
        <v>7104876</v>
      </c>
      <c r="Q322" s="4">
        <v>328</v>
      </c>
      <c r="R322" s="4" t="b">
        <f t="shared" si="3"/>
        <v>0</v>
      </c>
      <c r="S322" s="4">
        <v>0</v>
      </c>
    </row>
    <row r="323" spans="1:19" ht="14.25" customHeight="1">
      <c r="A323" s="4" t="s">
        <v>34</v>
      </c>
      <c r="B323" s="5" t="s">
        <v>290</v>
      </c>
      <c r="C323" s="4">
        <v>0</v>
      </c>
      <c r="D323" s="4" t="s">
        <v>290</v>
      </c>
      <c r="E323" s="4" t="b">
        <f t="shared" si="2"/>
        <v>0</v>
      </c>
      <c r="F323" s="4">
        <v>4977300</v>
      </c>
      <c r="G323" s="4">
        <v>3301</v>
      </c>
      <c r="H323" s="3" t="s">
        <v>21</v>
      </c>
      <c r="K323" s="4">
        <v>0</v>
      </c>
      <c r="L323" s="4">
        <v>2664000</v>
      </c>
      <c r="M323" s="4">
        <v>0</v>
      </c>
      <c r="N323" s="4">
        <v>0</v>
      </c>
      <c r="O323" s="4">
        <v>0</v>
      </c>
      <c r="P323" s="4">
        <v>4977300</v>
      </c>
      <c r="Q323" s="4">
        <v>329</v>
      </c>
      <c r="R323" s="4" t="b">
        <f t="shared" si="3"/>
        <v>0</v>
      </c>
      <c r="S323" s="4">
        <v>0</v>
      </c>
    </row>
    <row r="324" spans="1:19" ht="14.25" customHeight="1">
      <c r="A324" s="4" t="s">
        <v>34</v>
      </c>
      <c r="B324" s="5"/>
      <c r="C324" s="4">
        <v>0</v>
      </c>
      <c r="E324" s="4" t="b">
        <f t="shared" si="2"/>
        <v>0</v>
      </c>
      <c r="F324" s="4">
        <v>0</v>
      </c>
      <c r="G324" s="4">
        <v>3301</v>
      </c>
      <c r="H324" s="6">
        <v>43844</v>
      </c>
      <c r="I324" s="4" t="s">
        <v>291</v>
      </c>
      <c r="J324" s="4" t="s">
        <v>40</v>
      </c>
      <c r="K324" s="4">
        <v>13508</v>
      </c>
      <c r="L324" s="4">
        <v>0</v>
      </c>
      <c r="M324" s="4">
        <v>0</v>
      </c>
      <c r="N324" s="4">
        <v>222000</v>
      </c>
      <c r="O324" s="4">
        <v>0</v>
      </c>
      <c r="P324" s="4">
        <v>5199300</v>
      </c>
      <c r="Q324" s="4">
        <v>330</v>
      </c>
      <c r="R324" s="4" t="b">
        <f t="shared" si="3"/>
        <v>0</v>
      </c>
      <c r="S324" s="4">
        <v>0</v>
      </c>
    </row>
    <row r="325" spans="1:19" ht="14.25" customHeight="1">
      <c r="A325" s="4" t="s">
        <v>34</v>
      </c>
      <c r="B325" s="5"/>
      <c r="C325" s="4">
        <v>0</v>
      </c>
      <c r="E325" s="4" t="b">
        <f t="shared" si="2"/>
        <v>0</v>
      </c>
      <c r="F325" s="4">
        <v>0</v>
      </c>
      <c r="G325" s="4">
        <v>3301</v>
      </c>
      <c r="H325" s="6">
        <v>43868</v>
      </c>
      <c r="I325" s="4" t="s">
        <v>291</v>
      </c>
      <c r="J325" s="4" t="s">
        <v>40</v>
      </c>
      <c r="K325" s="4">
        <v>13555</v>
      </c>
      <c r="L325" s="4">
        <v>0</v>
      </c>
      <c r="M325" s="4">
        <v>0</v>
      </c>
      <c r="N325" s="4">
        <v>222000</v>
      </c>
      <c r="O325" s="4">
        <v>0</v>
      </c>
      <c r="P325" s="4">
        <v>5421300</v>
      </c>
      <c r="Q325" s="4">
        <v>331</v>
      </c>
      <c r="R325" s="4" t="b">
        <f t="shared" si="3"/>
        <v>0</v>
      </c>
      <c r="S325" s="4">
        <v>0</v>
      </c>
    </row>
    <row r="326" spans="1:19" ht="14.25" customHeight="1">
      <c r="A326" s="4" t="s">
        <v>34</v>
      </c>
      <c r="B326" s="5"/>
      <c r="C326" s="4">
        <v>0</v>
      </c>
      <c r="E326" s="4" t="b">
        <f t="shared" si="2"/>
        <v>0</v>
      </c>
      <c r="F326" s="4">
        <v>0</v>
      </c>
      <c r="G326" s="4">
        <v>3301</v>
      </c>
      <c r="H326" s="6">
        <v>43903</v>
      </c>
      <c r="I326" s="4" t="s">
        <v>292</v>
      </c>
      <c r="J326" s="4" t="s">
        <v>40</v>
      </c>
      <c r="K326" s="4">
        <v>13660</v>
      </c>
      <c r="L326" s="4">
        <v>0</v>
      </c>
      <c r="M326" s="4">
        <v>0</v>
      </c>
      <c r="N326" s="4">
        <v>222000</v>
      </c>
      <c r="O326" s="4">
        <v>0</v>
      </c>
      <c r="P326" s="4">
        <v>5643300</v>
      </c>
      <c r="Q326" s="4">
        <v>332</v>
      </c>
      <c r="R326" s="4" t="b">
        <f t="shared" si="3"/>
        <v>0</v>
      </c>
      <c r="S326" s="4">
        <v>0</v>
      </c>
    </row>
    <row r="327" spans="1:19" ht="14.25" customHeight="1">
      <c r="A327" s="4" t="s">
        <v>34</v>
      </c>
      <c r="B327" s="5"/>
      <c r="C327" s="4">
        <v>0</v>
      </c>
      <c r="E327" s="4" t="b">
        <f t="shared" si="2"/>
        <v>0</v>
      </c>
      <c r="F327" s="4">
        <v>0</v>
      </c>
      <c r="G327" s="4">
        <v>3301</v>
      </c>
      <c r="H327" s="6">
        <v>43934</v>
      </c>
      <c r="I327" s="4" t="s">
        <v>293</v>
      </c>
      <c r="J327" s="4" t="s">
        <v>40</v>
      </c>
      <c r="K327" s="4">
        <v>13702</v>
      </c>
      <c r="L327" s="4">
        <v>0</v>
      </c>
      <c r="M327" s="4">
        <v>0</v>
      </c>
      <c r="N327" s="4">
        <v>222000</v>
      </c>
      <c r="O327" s="4">
        <v>0</v>
      </c>
      <c r="P327" s="4">
        <v>5865300</v>
      </c>
      <c r="Q327" s="4">
        <v>333</v>
      </c>
      <c r="R327" s="4" t="b">
        <f t="shared" si="3"/>
        <v>0</v>
      </c>
      <c r="S327" s="4">
        <v>0</v>
      </c>
    </row>
    <row r="328" spans="1:19" ht="14.25" customHeight="1">
      <c r="A328" s="4" t="s">
        <v>34</v>
      </c>
      <c r="B328" s="5"/>
      <c r="C328" s="4">
        <v>0</v>
      </c>
      <c r="E328" s="4" t="b">
        <f t="shared" si="2"/>
        <v>0</v>
      </c>
      <c r="F328" s="4">
        <v>0</v>
      </c>
      <c r="G328" s="4">
        <v>3301</v>
      </c>
      <c r="H328" s="6">
        <v>43962</v>
      </c>
      <c r="I328" s="4" t="s">
        <v>294</v>
      </c>
      <c r="J328" s="4" t="s">
        <v>40</v>
      </c>
      <c r="K328" s="4">
        <v>13757</v>
      </c>
      <c r="L328" s="4">
        <v>0</v>
      </c>
      <c r="M328" s="4">
        <v>0</v>
      </c>
      <c r="N328" s="4">
        <v>222000</v>
      </c>
      <c r="O328" s="4">
        <v>0</v>
      </c>
      <c r="P328" s="4">
        <v>6087300</v>
      </c>
      <c r="Q328" s="4">
        <v>334</v>
      </c>
      <c r="R328" s="4" t="b">
        <f t="shared" si="3"/>
        <v>0</v>
      </c>
      <c r="S328" s="4">
        <v>0</v>
      </c>
    </row>
    <row r="329" spans="1:19" ht="14.25" customHeight="1">
      <c r="A329" s="4" t="s">
        <v>34</v>
      </c>
      <c r="B329" s="5"/>
      <c r="C329" s="4">
        <v>0</v>
      </c>
      <c r="E329" s="4" t="b">
        <f t="shared" si="2"/>
        <v>0</v>
      </c>
      <c r="F329" s="4">
        <v>0</v>
      </c>
      <c r="G329" s="4">
        <v>3301</v>
      </c>
      <c r="H329" s="6">
        <v>43994</v>
      </c>
      <c r="I329" s="4" t="s">
        <v>295</v>
      </c>
      <c r="J329" s="4" t="s">
        <v>40</v>
      </c>
      <c r="K329" s="4">
        <v>13839</v>
      </c>
      <c r="L329" s="4">
        <v>0</v>
      </c>
      <c r="M329" s="4">
        <v>0</v>
      </c>
      <c r="N329" s="4">
        <v>222000</v>
      </c>
      <c r="O329" s="4">
        <v>0</v>
      </c>
      <c r="P329" s="4">
        <v>6309300</v>
      </c>
      <c r="Q329" s="4">
        <v>335</v>
      </c>
      <c r="R329" s="4" t="b">
        <f t="shared" si="3"/>
        <v>0</v>
      </c>
      <c r="S329" s="4">
        <v>0</v>
      </c>
    </row>
    <row r="330" spans="1:19" ht="14.25" customHeight="1">
      <c r="A330" s="4" t="s">
        <v>34</v>
      </c>
      <c r="B330" s="5"/>
      <c r="C330" s="4">
        <v>0</v>
      </c>
      <c r="E330" s="4" t="b">
        <f t="shared" si="2"/>
        <v>0</v>
      </c>
      <c r="F330" s="4">
        <v>0</v>
      </c>
      <c r="G330" s="4">
        <v>3301</v>
      </c>
      <c r="H330" s="6">
        <v>44020</v>
      </c>
      <c r="I330" s="4" t="s">
        <v>296</v>
      </c>
      <c r="J330" s="4" t="s">
        <v>40</v>
      </c>
      <c r="K330" s="4">
        <v>13899</v>
      </c>
      <c r="L330" s="4">
        <v>0</v>
      </c>
      <c r="M330" s="4">
        <v>0</v>
      </c>
      <c r="N330" s="4">
        <v>222000</v>
      </c>
      <c r="O330" s="4">
        <v>0</v>
      </c>
      <c r="P330" s="4">
        <v>6531300</v>
      </c>
      <c r="Q330" s="4">
        <v>336</v>
      </c>
      <c r="R330" s="4" t="b">
        <f t="shared" si="3"/>
        <v>0</v>
      </c>
      <c r="S330" s="4">
        <v>0</v>
      </c>
    </row>
    <row r="331" spans="1:19" ht="14.25" customHeight="1">
      <c r="A331" s="4" t="s">
        <v>34</v>
      </c>
      <c r="B331" s="5"/>
      <c r="C331" s="4">
        <v>0</v>
      </c>
      <c r="E331" s="4" t="b">
        <f t="shared" si="2"/>
        <v>0</v>
      </c>
      <c r="F331" s="4">
        <v>0</v>
      </c>
      <c r="G331" s="4">
        <v>3301</v>
      </c>
      <c r="H331" s="6">
        <v>44057</v>
      </c>
      <c r="I331" s="4" t="s">
        <v>296</v>
      </c>
      <c r="J331" s="4" t="s">
        <v>40</v>
      </c>
      <c r="K331" s="4">
        <v>13981</v>
      </c>
      <c r="L331" s="4">
        <v>0</v>
      </c>
      <c r="M331" s="4">
        <v>0</v>
      </c>
      <c r="N331" s="4">
        <v>222000</v>
      </c>
      <c r="O331" s="4">
        <v>0</v>
      </c>
      <c r="P331" s="4">
        <v>6753300</v>
      </c>
      <c r="Q331" s="4">
        <v>337</v>
      </c>
      <c r="R331" s="4" t="b">
        <f t="shared" si="3"/>
        <v>0</v>
      </c>
      <c r="S331" s="4">
        <v>0</v>
      </c>
    </row>
    <row r="332" spans="1:19" ht="14.25" customHeight="1">
      <c r="A332" s="4" t="s">
        <v>34</v>
      </c>
      <c r="B332" s="5"/>
      <c r="C332" s="4">
        <v>0</v>
      </c>
      <c r="E332" s="4" t="b">
        <f t="shared" si="2"/>
        <v>0</v>
      </c>
      <c r="F332" s="4">
        <v>0</v>
      </c>
      <c r="G332" s="4">
        <v>3301</v>
      </c>
      <c r="H332" s="6">
        <v>44082</v>
      </c>
      <c r="I332" s="4" t="s">
        <v>297</v>
      </c>
      <c r="J332" s="4" t="s">
        <v>40</v>
      </c>
      <c r="K332" s="4">
        <v>14045</v>
      </c>
      <c r="L332" s="4">
        <v>0</v>
      </c>
      <c r="M332" s="4">
        <v>0</v>
      </c>
      <c r="N332" s="4">
        <v>222000</v>
      </c>
      <c r="O332" s="4">
        <v>0</v>
      </c>
      <c r="P332" s="4">
        <v>6975300</v>
      </c>
      <c r="Q332" s="4">
        <v>338</v>
      </c>
      <c r="R332" s="4" t="b">
        <f t="shared" si="3"/>
        <v>0</v>
      </c>
      <c r="S332" s="4">
        <v>0</v>
      </c>
    </row>
    <row r="333" spans="1:19" ht="14.25" customHeight="1">
      <c r="A333" s="4" t="s">
        <v>34</v>
      </c>
      <c r="B333" s="5"/>
      <c r="C333" s="4">
        <v>0</v>
      </c>
      <c r="E333" s="4" t="b">
        <f t="shared" si="2"/>
        <v>0</v>
      </c>
      <c r="F333" s="4">
        <v>0</v>
      </c>
      <c r="G333" s="4">
        <v>3301</v>
      </c>
      <c r="H333" s="6">
        <v>44111</v>
      </c>
      <c r="I333" s="4" t="s">
        <v>298</v>
      </c>
      <c r="J333" s="4" t="s">
        <v>40</v>
      </c>
      <c r="K333" s="4">
        <v>14115</v>
      </c>
      <c r="L333" s="4">
        <v>0</v>
      </c>
      <c r="M333" s="4">
        <v>0</v>
      </c>
      <c r="N333" s="4">
        <v>222000</v>
      </c>
      <c r="O333" s="4">
        <v>0</v>
      </c>
      <c r="P333" s="4">
        <v>7197300</v>
      </c>
      <c r="Q333" s="4">
        <v>339</v>
      </c>
      <c r="R333" s="4" t="b">
        <f t="shared" si="3"/>
        <v>0</v>
      </c>
      <c r="S333" s="4">
        <v>0</v>
      </c>
    </row>
    <row r="334" spans="1:19" ht="14.25" customHeight="1">
      <c r="A334" s="4" t="s">
        <v>34</v>
      </c>
      <c r="B334" s="5"/>
      <c r="C334" s="4">
        <v>0</v>
      </c>
      <c r="E334" s="4" t="b">
        <f t="shared" si="2"/>
        <v>0</v>
      </c>
      <c r="F334" s="4">
        <v>0</v>
      </c>
      <c r="G334" s="4">
        <v>3301</v>
      </c>
      <c r="H334" s="6">
        <v>44140</v>
      </c>
      <c r="I334" s="4" t="s">
        <v>299</v>
      </c>
      <c r="J334" s="4" t="s">
        <v>40</v>
      </c>
      <c r="K334" s="4">
        <v>14174</v>
      </c>
      <c r="L334" s="4">
        <v>0</v>
      </c>
      <c r="M334" s="4">
        <v>0</v>
      </c>
      <c r="N334" s="4">
        <v>222000</v>
      </c>
      <c r="O334" s="4">
        <v>0</v>
      </c>
      <c r="P334" s="4">
        <v>7419300</v>
      </c>
      <c r="Q334" s="4">
        <v>340</v>
      </c>
      <c r="R334" s="4" t="b">
        <f t="shared" si="3"/>
        <v>0</v>
      </c>
      <c r="S334" s="4">
        <v>0</v>
      </c>
    </row>
    <row r="335" spans="1:19" ht="14.25" customHeight="1">
      <c r="A335" s="4" t="s">
        <v>34</v>
      </c>
      <c r="B335" s="5"/>
      <c r="C335" s="4">
        <v>0</v>
      </c>
      <c r="E335" s="4" t="b">
        <f t="shared" si="2"/>
        <v>0</v>
      </c>
      <c r="F335" s="4">
        <v>0</v>
      </c>
      <c r="G335" s="4">
        <v>3301</v>
      </c>
      <c r="H335" s="6">
        <v>44168</v>
      </c>
      <c r="I335" s="4" t="s">
        <v>300</v>
      </c>
      <c r="J335" s="4" t="s">
        <v>40</v>
      </c>
      <c r="K335" s="4">
        <v>14245</v>
      </c>
      <c r="L335" s="4">
        <v>0</v>
      </c>
      <c r="M335" s="4">
        <v>0</v>
      </c>
      <c r="N335" s="4">
        <v>222000</v>
      </c>
      <c r="O335" s="4">
        <v>0</v>
      </c>
      <c r="P335" s="4">
        <v>7641300</v>
      </c>
      <c r="Q335" s="4">
        <v>341</v>
      </c>
      <c r="R335" s="4" t="b">
        <f t="shared" si="3"/>
        <v>0</v>
      </c>
      <c r="S335" s="4">
        <v>0</v>
      </c>
    </row>
    <row r="336" spans="1:19" ht="14.25" customHeight="1">
      <c r="A336" s="4" t="s">
        <v>34</v>
      </c>
      <c r="B336" s="5" t="s">
        <v>301</v>
      </c>
      <c r="C336" s="4">
        <v>0</v>
      </c>
      <c r="D336" s="4" t="s">
        <v>301</v>
      </c>
      <c r="E336" s="4" t="b">
        <f t="shared" si="2"/>
        <v>0</v>
      </c>
      <c r="F336" s="4">
        <v>0</v>
      </c>
      <c r="G336" s="4">
        <v>3301</v>
      </c>
      <c r="H336" s="3" t="s">
        <v>21</v>
      </c>
      <c r="K336" s="4">
        <v>0</v>
      </c>
      <c r="L336" s="4">
        <v>0</v>
      </c>
      <c r="M336" s="4">
        <v>0</v>
      </c>
      <c r="N336" s="4">
        <v>2664000</v>
      </c>
      <c r="O336" s="4">
        <v>0</v>
      </c>
      <c r="P336" s="4">
        <v>7641300</v>
      </c>
      <c r="Q336" s="4">
        <v>342</v>
      </c>
      <c r="R336" s="4" t="b">
        <f t="shared" si="3"/>
        <v>0</v>
      </c>
      <c r="S336" s="4">
        <v>0</v>
      </c>
    </row>
    <row r="337" spans="1:19" ht="14.25" customHeight="1">
      <c r="A337" s="4" t="s">
        <v>34</v>
      </c>
      <c r="B337" s="5" t="s">
        <v>302</v>
      </c>
      <c r="C337" s="4">
        <v>0</v>
      </c>
      <c r="D337" s="4" t="s">
        <v>302</v>
      </c>
      <c r="E337" s="4" t="b">
        <f t="shared" si="2"/>
        <v>0</v>
      </c>
      <c r="F337" s="4">
        <v>4533200</v>
      </c>
      <c r="G337" s="4">
        <v>3302</v>
      </c>
      <c r="H337" s="3" t="s">
        <v>21</v>
      </c>
      <c r="K337" s="4">
        <v>0</v>
      </c>
      <c r="L337" s="4">
        <v>2430000</v>
      </c>
      <c r="M337" s="4">
        <v>0</v>
      </c>
      <c r="N337" s="4">
        <v>0</v>
      </c>
      <c r="O337" s="4">
        <v>0</v>
      </c>
      <c r="P337" s="4">
        <v>4533200</v>
      </c>
      <c r="Q337" s="4">
        <v>343</v>
      </c>
      <c r="R337" s="4" t="b">
        <f t="shared" si="3"/>
        <v>0</v>
      </c>
      <c r="S337" s="4">
        <v>0</v>
      </c>
    </row>
    <row r="338" spans="1:19" ht="14.25" customHeight="1">
      <c r="A338" s="4" t="s">
        <v>34</v>
      </c>
      <c r="B338" s="5"/>
      <c r="C338" s="4">
        <v>0</v>
      </c>
      <c r="E338" s="4" t="b">
        <f t="shared" si="2"/>
        <v>0</v>
      </c>
      <c r="F338" s="4">
        <v>0</v>
      </c>
      <c r="G338" s="4">
        <v>3302</v>
      </c>
      <c r="H338" s="6">
        <v>43838</v>
      </c>
      <c r="I338" s="4" t="s">
        <v>303</v>
      </c>
      <c r="J338" s="4" t="s">
        <v>40</v>
      </c>
      <c r="K338" s="4">
        <v>13479</v>
      </c>
      <c r="L338" s="4">
        <v>0</v>
      </c>
      <c r="M338" s="4">
        <v>0</v>
      </c>
      <c r="N338" s="4">
        <v>200000</v>
      </c>
      <c r="O338" s="4">
        <v>0</v>
      </c>
      <c r="P338" s="4">
        <v>4733200</v>
      </c>
      <c r="Q338" s="4">
        <v>344</v>
      </c>
      <c r="R338" s="4" t="b">
        <f t="shared" si="3"/>
        <v>0</v>
      </c>
      <c r="S338" s="4">
        <v>0</v>
      </c>
    </row>
    <row r="339" spans="1:19" ht="14.25" customHeight="1">
      <c r="A339" s="4" t="s">
        <v>34</v>
      </c>
      <c r="B339" s="5"/>
      <c r="C339" s="4">
        <v>0</v>
      </c>
      <c r="E339" s="4" t="b">
        <f t="shared" si="2"/>
        <v>0</v>
      </c>
      <c r="F339" s="4">
        <v>0</v>
      </c>
      <c r="G339" s="4">
        <v>3302</v>
      </c>
      <c r="H339" s="6">
        <v>43875</v>
      </c>
      <c r="I339" s="4" t="s">
        <v>303</v>
      </c>
      <c r="J339" s="4" t="s">
        <v>40</v>
      </c>
      <c r="K339" s="4">
        <v>13595</v>
      </c>
      <c r="L339" s="4">
        <v>0</v>
      </c>
      <c r="M339" s="4">
        <v>0</v>
      </c>
      <c r="N339" s="4">
        <v>200000</v>
      </c>
      <c r="O339" s="4">
        <v>0</v>
      </c>
      <c r="P339" s="4">
        <v>4933200</v>
      </c>
      <c r="Q339" s="4">
        <v>345</v>
      </c>
      <c r="R339" s="4" t="b">
        <f t="shared" si="3"/>
        <v>0</v>
      </c>
      <c r="S339" s="4">
        <v>0</v>
      </c>
    </row>
    <row r="340" spans="1:19" ht="14.25" customHeight="1">
      <c r="A340" s="4" t="s">
        <v>34</v>
      </c>
      <c r="B340" s="5"/>
      <c r="C340" s="4">
        <v>0</v>
      </c>
      <c r="E340" s="4" t="b">
        <f t="shared" si="2"/>
        <v>0</v>
      </c>
      <c r="F340" s="4">
        <v>0</v>
      </c>
      <c r="G340" s="4">
        <v>3302</v>
      </c>
      <c r="H340" s="6">
        <v>43903</v>
      </c>
      <c r="I340" s="4" t="s">
        <v>304</v>
      </c>
      <c r="J340" s="4" t="s">
        <v>40</v>
      </c>
      <c r="K340" s="4">
        <v>13661</v>
      </c>
      <c r="L340" s="4">
        <v>0</v>
      </c>
      <c r="M340" s="4">
        <v>0</v>
      </c>
      <c r="N340" s="4">
        <v>200000</v>
      </c>
      <c r="O340" s="4">
        <v>0</v>
      </c>
      <c r="P340" s="4">
        <v>5133200</v>
      </c>
      <c r="Q340" s="4">
        <v>346</v>
      </c>
      <c r="R340" s="4" t="b">
        <f t="shared" si="3"/>
        <v>0</v>
      </c>
      <c r="S340" s="4">
        <v>0</v>
      </c>
    </row>
    <row r="341" spans="1:19" ht="14.25" customHeight="1">
      <c r="A341" s="4" t="s">
        <v>34</v>
      </c>
      <c r="B341" s="5"/>
      <c r="C341" s="4">
        <v>0</v>
      </c>
      <c r="E341" s="4" t="b">
        <f t="shared" si="2"/>
        <v>0</v>
      </c>
      <c r="F341" s="4">
        <v>0</v>
      </c>
      <c r="G341" s="4">
        <v>3302</v>
      </c>
      <c r="H341" s="6">
        <v>43934</v>
      </c>
      <c r="I341" s="4" t="s">
        <v>305</v>
      </c>
      <c r="J341" s="4" t="s">
        <v>40</v>
      </c>
      <c r="K341" s="4">
        <v>13704</v>
      </c>
      <c r="L341" s="4">
        <v>0</v>
      </c>
      <c r="M341" s="4">
        <v>0</v>
      </c>
      <c r="N341" s="4">
        <v>200000</v>
      </c>
      <c r="O341" s="4">
        <v>0</v>
      </c>
      <c r="P341" s="4">
        <v>5333200</v>
      </c>
      <c r="Q341" s="4">
        <v>347</v>
      </c>
      <c r="R341" s="4" t="b">
        <f t="shared" si="3"/>
        <v>0</v>
      </c>
      <c r="S341" s="4">
        <v>0</v>
      </c>
    </row>
    <row r="342" spans="1:19" ht="14.25" customHeight="1">
      <c r="A342" s="4" t="s">
        <v>34</v>
      </c>
      <c r="B342" s="5"/>
      <c r="C342" s="4">
        <v>0</v>
      </c>
      <c r="E342" s="4" t="b">
        <f t="shared" si="2"/>
        <v>0</v>
      </c>
      <c r="F342" s="4">
        <v>0</v>
      </c>
      <c r="G342" s="4">
        <v>3302</v>
      </c>
      <c r="H342" s="6">
        <v>43994</v>
      </c>
      <c r="I342" s="4" t="s">
        <v>306</v>
      </c>
      <c r="J342" s="4" t="s">
        <v>40</v>
      </c>
      <c r="K342" s="4">
        <v>13836</v>
      </c>
      <c r="L342" s="4">
        <v>0</v>
      </c>
      <c r="M342" s="4">
        <v>0</v>
      </c>
      <c r="N342" s="4">
        <v>410000</v>
      </c>
      <c r="O342" s="4">
        <v>0</v>
      </c>
      <c r="P342" s="4">
        <v>5743200</v>
      </c>
      <c r="Q342" s="4">
        <v>348</v>
      </c>
      <c r="R342" s="4" t="b">
        <f t="shared" si="3"/>
        <v>0</v>
      </c>
      <c r="S342" s="4">
        <v>0</v>
      </c>
    </row>
    <row r="343" spans="1:19" ht="14.25" customHeight="1">
      <c r="A343" s="4" t="s">
        <v>34</v>
      </c>
      <c r="B343" s="5"/>
      <c r="C343" s="4">
        <v>0</v>
      </c>
      <c r="E343" s="4" t="b">
        <f t="shared" si="2"/>
        <v>0</v>
      </c>
      <c r="F343" s="4">
        <v>0</v>
      </c>
      <c r="G343" s="4">
        <v>3302</v>
      </c>
      <c r="H343" s="6">
        <v>44027</v>
      </c>
      <c r="I343" s="4" t="s">
        <v>303</v>
      </c>
      <c r="J343" s="4" t="s">
        <v>40</v>
      </c>
      <c r="K343" s="4">
        <v>13917</v>
      </c>
      <c r="L343" s="4">
        <v>0</v>
      </c>
      <c r="M343" s="4">
        <v>0</v>
      </c>
      <c r="N343" s="4">
        <v>200000</v>
      </c>
      <c r="O343" s="4">
        <v>0</v>
      </c>
      <c r="P343" s="4">
        <v>5943200</v>
      </c>
      <c r="Q343" s="4">
        <v>349</v>
      </c>
      <c r="R343" s="4" t="b">
        <f t="shared" si="3"/>
        <v>0</v>
      </c>
      <c r="S343" s="4">
        <v>0</v>
      </c>
    </row>
    <row r="344" spans="1:19" ht="14.25" customHeight="1">
      <c r="A344" s="4" t="s">
        <v>34</v>
      </c>
      <c r="B344" s="5"/>
      <c r="C344" s="4">
        <v>0</v>
      </c>
      <c r="E344" s="4" t="b">
        <f t="shared" si="2"/>
        <v>0</v>
      </c>
      <c r="F344" s="4">
        <v>0</v>
      </c>
      <c r="G344" s="4">
        <v>3302</v>
      </c>
      <c r="H344" s="6">
        <v>44057</v>
      </c>
      <c r="I344" s="4" t="s">
        <v>303</v>
      </c>
      <c r="J344" s="4" t="s">
        <v>40</v>
      </c>
      <c r="K344" s="4">
        <v>13988</v>
      </c>
      <c r="L344" s="4">
        <v>0</v>
      </c>
      <c r="M344" s="4">
        <v>0</v>
      </c>
      <c r="N344" s="4">
        <v>200000</v>
      </c>
      <c r="O344" s="4">
        <v>0</v>
      </c>
      <c r="P344" s="4">
        <v>6143200</v>
      </c>
      <c r="Q344" s="4">
        <v>350</v>
      </c>
      <c r="R344" s="4" t="b">
        <f t="shared" si="3"/>
        <v>0</v>
      </c>
      <c r="S344" s="4">
        <v>0</v>
      </c>
    </row>
    <row r="345" spans="1:19" ht="14.25" customHeight="1">
      <c r="A345" s="4" t="s">
        <v>34</v>
      </c>
      <c r="B345" s="5"/>
      <c r="C345" s="4">
        <v>0</v>
      </c>
      <c r="E345" s="4" t="b">
        <f t="shared" si="2"/>
        <v>0</v>
      </c>
      <c r="F345" s="4">
        <v>0</v>
      </c>
      <c r="G345" s="4">
        <v>3302</v>
      </c>
      <c r="H345" s="6">
        <v>44083</v>
      </c>
      <c r="I345" s="4" t="s">
        <v>307</v>
      </c>
      <c r="J345" s="4" t="s">
        <v>40</v>
      </c>
      <c r="K345" s="4">
        <v>14052</v>
      </c>
      <c r="L345" s="4">
        <v>0</v>
      </c>
      <c r="M345" s="4">
        <v>0</v>
      </c>
      <c r="N345" s="4">
        <v>200000</v>
      </c>
      <c r="O345" s="4">
        <v>0</v>
      </c>
      <c r="P345" s="4">
        <v>6343200</v>
      </c>
      <c r="Q345" s="4">
        <v>351</v>
      </c>
      <c r="R345" s="4" t="b">
        <f t="shared" si="3"/>
        <v>0</v>
      </c>
      <c r="S345" s="4">
        <v>0</v>
      </c>
    </row>
    <row r="346" spans="1:19" ht="14.25" customHeight="1">
      <c r="A346" s="4" t="s">
        <v>34</v>
      </c>
      <c r="B346" s="5"/>
      <c r="C346" s="4">
        <v>0</v>
      </c>
      <c r="E346" s="4" t="b">
        <f t="shared" si="2"/>
        <v>0</v>
      </c>
      <c r="F346" s="4">
        <v>0</v>
      </c>
      <c r="G346" s="4">
        <v>3302</v>
      </c>
      <c r="H346" s="6">
        <v>44112</v>
      </c>
      <c r="I346" s="4" t="s">
        <v>308</v>
      </c>
      <c r="J346" s="4" t="s">
        <v>40</v>
      </c>
      <c r="K346" s="4">
        <v>14119</v>
      </c>
      <c r="L346" s="4">
        <v>0</v>
      </c>
      <c r="M346" s="4">
        <v>0</v>
      </c>
      <c r="N346" s="4">
        <v>200000</v>
      </c>
      <c r="O346" s="4">
        <v>0</v>
      </c>
      <c r="P346" s="4">
        <v>6543200</v>
      </c>
      <c r="Q346" s="4">
        <v>352</v>
      </c>
      <c r="R346" s="4" t="b">
        <f t="shared" si="3"/>
        <v>0</v>
      </c>
      <c r="S346" s="4">
        <v>0</v>
      </c>
    </row>
    <row r="347" spans="1:19" ht="14.25" customHeight="1">
      <c r="A347" s="4" t="s">
        <v>34</v>
      </c>
      <c r="B347" s="5"/>
      <c r="C347" s="4">
        <v>0</v>
      </c>
      <c r="E347" s="4" t="b">
        <f t="shared" si="2"/>
        <v>0</v>
      </c>
      <c r="F347" s="4">
        <v>0</v>
      </c>
      <c r="G347" s="4">
        <v>3302</v>
      </c>
      <c r="H347" s="6">
        <v>44165</v>
      </c>
      <c r="I347" s="4" t="s">
        <v>309</v>
      </c>
      <c r="J347" s="4" t="s">
        <v>40</v>
      </c>
      <c r="K347" s="4">
        <v>14215</v>
      </c>
      <c r="L347" s="4">
        <v>0</v>
      </c>
      <c r="M347" s="4">
        <v>0</v>
      </c>
      <c r="N347" s="4">
        <v>210000</v>
      </c>
      <c r="O347" s="4">
        <v>0</v>
      </c>
      <c r="P347" s="4">
        <v>6753200</v>
      </c>
      <c r="Q347" s="4">
        <v>353</v>
      </c>
      <c r="R347" s="4" t="b">
        <f t="shared" si="3"/>
        <v>0</v>
      </c>
      <c r="S347" s="4">
        <v>0</v>
      </c>
    </row>
    <row r="348" spans="1:19" ht="14.25" customHeight="1">
      <c r="A348" s="4" t="s">
        <v>34</v>
      </c>
      <c r="B348" s="5"/>
      <c r="C348" s="4">
        <v>0</v>
      </c>
      <c r="E348" s="4" t="b">
        <f t="shared" si="2"/>
        <v>0</v>
      </c>
      <c r="F348" s="4">
        <v>0</v>
      </c>
      <c r="G348" s="4">
        <v>3302</v>
      </c>
      <c r="H348" s="6">
        <v>44181</v>
      </c>
      <c r="I348" s="4" t="s">
        <v>310</v>
      </c>
      <c r="J348" s="4" t="s">
        <v>40</v>
      </c>
      <c r="K348" s="4">
        <v>14283</v>
      </c>
      <c r="L348" s="4">
        <v>0</v>
      </c>
      <c r="M348" s="4">
        <v>0</v>
      </c>
      <c r="N348" s="4">
        <v>210000</v>
      </c>
      <c r="O348" s="4">
        <v>0</v>
      </c>
      <c r="P348" s="4">
        <v>6963200</v>
      </c>
      <c r="Q348" s="4">
        <v>354</v>
      </c>
      <c r="R348" s="4" t="b">
        <f t="shared" si="3"/>
        <v>0</v>
      </c>
      <c r="S348" s="4">
        <v>0</v>
      </c>
    </row>
    <row r="349" spans="1:19" ht="14.25" customHeight="1">
      <c r="A349" s="4" t="s">
        <v>34</v>
      </c>
      <c r="B349" s="5" t="s">
        <v>311</v>
      </c>
      <c r="C349" s="4">
        <v>0</v>
      </c>
      <c r="D349" s="4" t="s">
        <v>311</v>
      </c>
      <c r="E349" s="4" t="b">
        <f t="shared" si="2"/>
        <v>0</v>
      </c>
      <c r="F349" s="4">
        <v>0</v>
      </c>
      <c r="G349" s="4">
        <v>3302</v>
      </c>
      <c r="H349" s="3" t="s">
        <v>21</v>
      </c>
      <c r="K349" s="4">
        <v>0</v>
      </c>
      <c r="L349" s="4">
        <v>0</v>
      </c>
      <c r="M349" s="4">
        <v>0</v>
      </c>
      <c r="N349" s="4">
        <v>2430000</v>
      </c>
      <c r="O349" s="4">
        <v>0</v>
      </c>
      <c r="P349" s="4">
        <v>6963200</v>
      </c>
      <c r="Q349" s="4">
        <v>355</v>
      </c>
      <c r="R349" s="4" t="b">
        <f t="shared" si="3"/>
        <v>0</v>
      </c>
      <c r="S349" s="4">
        <v>0</v>
      </c>
    </row>
    <row r="350" spans="1:19" ht="14.25" customHeight="1">
      <c r="A350" s="4" t="s">
        <v>34</v>
      </c>
      <c r="B350" s="5" t="s">
        <v>312</v>
      </c>
      <c r="C350" s="4">
        <v>0</v>
      </c>
      <c r="D350" s="4" t="s">
        <v>312</v>
      </c>
      <c r="E350" s="4" t="b">
        <f t="shared" si="2"/>
        <v>0</v>
      </c>
      <c r="F350" s="4">
        <v>4690000</v>
      </c>
      <c r="G350" s="4">
        <v>3401</v>
      </c>
      <c r="H350" s="3" t="s">
        <v>21</v>
      </c>
      <c r="K350" s="4">
        <v>0</v>
      </c>
      <c r="L350" s="4">
        <v>2200000</v>
      </c>
      <c r="M350" s="4">
        <v>0</v>
      </c>
      <c r="N350" s="4">
        <v>0</v>
      </c>
      <c r="O350" s="4">
        <v>0</v>
      </c>
      <c r="P350" s="4">
        <v>4690000</v>
      </c>
      <c r="Q350" s="4">
        <v>356</v>
      </c>
      <c r="R350" s="4" t="b">
        <f t="shared" si="3"/>
        <v>0</v>
      </c>
      <c r="S350" s="4">
        <v>0</v>
      </c>
    </row>
    <row r="351" spans="1:19" ht="14.25" customHeight="1">
      <c r="A351" s="4" t="s">
        <v>34</v>
      </c>
      <c r="B351" s="5"/>
      <c r="C351" s="4">
        <v>0</v>
      </c>
      <c r="E351" s="4" t="b">
        <f t="shared" si="2"/>
        <v>0</v>
      </c>
      <c r="F351" s="4">
        <v>0</v>
      </c>
      <c r="G351" s="4">
        <v>3401</v>
      </c>
      <c r="H351" s="6">
        <v>43875</v>
      </c>
      <c r="I351" s="4" t="s">
        <v>313</v>
      </c>
      <c r="J351" s="4" t="s">
        <v>40</v>
      </c>
      <c r="K351" s="4">
        <v>13591</v>
      </c>
      <c r="L351" s="4">
        <v>0</v>
      </c>
      <c r="M351" s="4">
        <v>0</v>
      </c>
      <c r="N351" s="4">
        <v>200000</v>
      </c>
      <c r="O351" s="4">
        <v>0</v>
      </c>
      <c r="P351" s="4">
        <v>4890000</v>
      </c>
      <c r="Q351" s="4">
        <v>357</v>
      </c>
      <c r="R351" s="4" t="b">
        <f t="shared" si="3"/>
        <v>0</v>
      </c>
      <c r="S351" s="4">
        <v>0</v>
      </c>
    </row>
    <row r="352" spans="1:19" ht="14.25" customHeight="1">
      <c r="A352" s="4" t="s">
        <v>34</v>
      </c>
      <c r="B352" s="5"/>
      <c r="C352" s="4">
        <v>0</v>
      </c>
      <c r="E352" s="4" t="b">
        <f t="shared" si="2"/>
        <v>0</v>
      </c>
      <c r="F352" s="4">
        <v>0</v>
      </c>
      <c r="G352" s="4">
        <v>3401</v>
      </c>
      <c r="H352" s="6">
        <v>43906</v>
      </c>
      <c r="I352" s="4" t="s">
        <v>314</v>
      </c>
      <c r="J352" s="4" t="s">
        <v>40</v>
      </c>
      <c r="K352" s="4">
        <v>13664</v>
      </c>
      <c r="L352" s="4">
        <v>0</v>
      </c>
      <c r="M352" s="4">
        <v>0</v>
      </c>
      <c r="N352" s="4">
        <v>200000</v>
      </c>
      <c r="O352" s="4">
        <v>0</v>
      </c>
      <c r="P352" s="4">
        <v>5090000</v>
      </c>
      <c r="Q352" s="4">
        <v>358</v>
      </c>
      <c r="R352" s="4" t="b">
        <f t="shared" si="3"/>
        <v>0</v>
      </c>
      <c r="S352" s="4">
        <v>0</v>
      </c>
    </row>
    <row r="353" spans="1:19" ht="14.25" customHeight="1">
      <c r="A353" s="4" t="s">
        <v>34</v>
      </c>
      <c r="B353" s="5"/>
      <c r="C353" s="4">
        <v>0</v>
      </c>
      <c r="E353" s="4" t="b">
        <f t="shared" si="2"/>
        <v>0</v>
      </c>
      <c r="F353" s="4">
        <v>0</v>
      </c>
      <c r="G353" s="4">
        <v>3401</v>
      </c>
      <c r="H353" s="6">
        <v>43936</v>
      </c>
      <c r="I353" s="4" t="s">
        <v>315</v>
      </c>
      <c r="J353" s="4" t="s">
        <v>40</v>
      </c>
      <c r="K353" s="4">
        <v>13708</v>
      </c>
      <c r="L353" s="4">
        <v>0</v>
      </c>
      <c r="M353" s="4">
        <v>0</v>
      </c>
      <c r="N353" s="4">
        <v>200000</v>
      </c>
      <c r="O353" s="4">
        <v>0</v>
      </c>
      <c r="P353" s="4">
        <v>5290000</v>
      </c>
      <c r="Q353" s="4">
        <v>359</v>
      </c>
      <c r="R353" s="4" t="b">
        <f t="shared" si="3"/>
        <v>0</v>
      </c>
      <c r="S353" s="4">
        <v>0</v>
      </c>
    </row>
    <row r="354" spans="1:19" ht="14.25" customHeight="1">
      <c r="A354" s="4" t="s">
        <v>34</v>
      </c>
      <c r="B354" s="5"/>
      <c r="C354" s="4">
        <v>0</v>
      </c>
      <c r="E354" s="4" t="b">
        <f t="shared" si="2"/>
        <v>0</v>
      </c>
      <c r="F354" s="4">
        <v>0</v>
      </c>
      <c r="G354" s="4">
        <v>3401</v>
      </c>
      <c r="H354" s="6">
        <v>43957</v>
      </c>
      <c r="I354" s="4" t="s">
        <v>316</v>
      </c>
      <c r="J354" s="4" t="s">
        <v>40</v>
      </c>
      <c r="K354" s="4">
        <v>13745</v>
      </c>
      <c r="L354" s="4">
        <v>0</v>
      </c>
      <c r="M354" s="4">
        <v>0</v>
      </c>
      <c r="N354" s="4">
        <v>200000</v>
      </c>
      <c r="O354" s="4">
        <v>0</v>
      </c>
      <c r="P354" s="4">
        <v>5490000</v>
      </c>
      <c r="Q354" s="4">
        <v>360</v>
      </c>
      <c r="R354" s="4" t="b">
        <f t="shared" si="3"/>
        <v>0</v>
      </c>
      <c r="S354" s="4">
        <v>0</v>
      </c>
    </row>
    <row r="355" spans="1:19" ht="14.25" customHeight="1">
      <c r="A355" s="4" t="s">
        <v>34</v>
      </c>
      <c r="B355" s="5"/>
      <c r="C355" s="4">
        <v>0</v>
      </c>
      <c r="E355" s="4" t="b">
        <f t="shared" si="2"/>
        <v>0</v>
      </c>
      <c r="F355" s="4">
        <v>0</v>
      </c>
      <c r="G355" s="4">
        <v>3401</v>
      </c>
      <c r="H355" s="6">
        <v>43983</v>
      </c>
      <c r="I355" s="4" t="s">
        <v>317</v>
      </c>
      <c r="J355" s="4" t="s">
        <v>40</v>
      </c>
      <c r="K355" s="4">
        <v>13809</v>
      </c>
      <c r="L355" s="4">
        <v>0</v>
      </c>
      <c r="M355" s="4">
        <v>0</v>
      </c>
      <c r="N355" s="4">
        <v>200000</v>
      </c>
      <c r="O355" s="4">
        <v>0</v>
      </c>
      <c r="P355" s="4">
        <v>5690000</v>
      </c>
      <c r="Q355" s="4">
        <v>361</v>
      </c>
      <c r="R355" s="4" t="b">
        <f t="shared" si="3"/>
        <v>0</v>
      </c>
      <c r="S355" s="4">
        <v>0</v>
      </c>
    </row>
    <row r="356" spans="1:19" ht="14.25" customHeight="1">
      <c r="A356" s="4" t="s">
        <v>34</v>
      </c>
      <c r="B356" s="5"/>
      <c r="C356" s="4">
        <v>0</v>
      </c>
      <c r="E356" s="4" t="b">
        <f t="shared" si="2"/>
        <v>0</v>
      </c>
      <c r="F356" s="4">
        <v>0</v>
      </c>
      <c r="G356" s="4">
        <v>3401</v>
      </c>
      <c r="H356" s="6">
        <v>44018</v>
      </c>
      <c r="I356" s="4" t="s">
        <v>313</v>
      </c>
      <c r="J356" s="4" t="s">
        <v>40</v>
      </c>
      <c r="K356" s="4">
        <v>13887</v>
      </c>
      <c r="L356" s="4">
        <v>0</v>
      </c>
      <c r="M356" s="4">
        <v>0</v>
      </c>
      <c r="N356" s="4">
        <v>200000</v>
      </c>
      <c r="O356" s="4">
        <v>0</v>
      </c>
      <c r="P356" s="4">
        <v>5890000</v>
      </c>
      <c r="Q356" s="4">
        <v>362</v>
      </c>
      <c r="R356" s="4" t="b">
        <f t="shared" si="3"/>
        <v>0</v>
      </c>
      <c r="S356" s="4">
        <v>0</v>
      </c>
    </row>
    <row r="357" spans="1:19" ht="14.25" customHeight="1">
      <c r="A357" s="4" t="s">
        <v>34</v>
      </c>
      <c r="B357" s="5"/>
      <c r="C357" s="4">
        <v>0</v>
      </c>
      <c r="E357" s="4" t="b">
        <f t="shared" si="2"/>
        <v>0</v>
      </c>
      <c r="F357" s="4">
        <v>0</v>
      </c>
      <c r="G357" s="4">
        <v>3401</v>
      </c>
      <c r="H357" s="6">
        <v>44047</v>
      </c>
      <c r="I357" s="4" t="s">
        <v>313</v>
      </c>
      <c r="J357" s="4" t="s">
        <v>40</v>
      </c>
      <c r="K357" s="4">
        <v>13958</v>
      </c>
      <c r="L357" s="4">
        <v>0</v>
      </c>
      <c r="M357" s="4">
        <v>0</v>
      </c>
      <c r="N357" s="4">
        <v>200000</v>
      </c>
      <c r="O357" s="4">
        <v>0</v>
      </c>
      <c r="P357" s="4">
        <v>6090000</v>
      </c>
      <c r="Q357" s="4">
        <v>363</v>
      </c>
      <c r="R357" s="4" t="b">
        <f t="shared" si="3"/>
        <v>0</v>
      </c>
      <c r="S357" s="4">
        <v>0</v>
      </c>
    </row>
    <row r="358" spans="1:19" ht="14.25" customHeight="1">
      <c r="A358" s="4" t="s">
        <v>34</v>
      </c>
      <c r="B358" s="5"/>
      <c r="C358" s="4">
        <v>0</v>
      </c>
      <c r="E358" s="4" t="b">
        <f t="shared" si="2"/>
        <v>0</v>
      </c>
      <c r="F358" s="4">
        <v>0</v>
      </c>
      <c r="G358" s="4">
        <v>3401</v>
      </c>
      <c r="H358" s="6">
        <v>44078</v>
      </c>
      <c r="I358" s="4" t="s">
        <v>318</v>
      </c>
      <c r="J358" s="4" t="s">
        <v>40</v>
      </c>
      <c r="K358" s="4">
        <v>14036</v>
      </c>
      <c r="L358" s="4">
        <v>0</v>
      </c>
      <c r="M358" s="4">
        <v>0</v>
      </c>
      <c r="N358" s="4">
        <v>200000</v>
      </c>
      <c r="O358" s="4">
        <v>0</v>
      </c>
      <c r="P358" s="4">
        <v>6290000</v>
      </c>
      <c r="Q358" s="4">
        <v>364</v>
      </c>
      <c r="R358" s="4" t="b">
        <f t="shared" si="3"/>
        <v>0</v>
      </c>
      <c r="S358" s="4">
        <v>0</v>
      </c>
    </row>
    <row r="359" spans="1:19" ht="14.25" customHeight="1">
      <c r="A359" s="4" t="s">
        <v>34</v>
      </c>
      <c r="B359" s="5"/>
      <c r="C359" s="4">
        <v>0</v>
      </c>
      <c r="E359" s="4" t="b">
        <f t="shared" si="2"/>
        <v>0</v>
      </c>
      <c r="F359" s="4">
        <v>0</v>
      </c>
      <c r="G359" s="4">
        <v>3401</v>
      </c>
      <c r="H359" s="6">
        <v>44111</v>
      </c>
      <c r="I359" s="4" t="s">
        <v>319</v>
      </c>
      <c r="J359" s="4" t="s">
        <v>40</v>
      </c>
      <c r="K359" s="4">
        <v>14117</v>
      </c>
      <c r="L359" s="4">
        <v>0</v>
      </c>
      <c r="M359" s="4">
        <v>0</v>
      </c>
      <c r="N359" s="4">
        <v>200000</v>
      </c>
      <c r="O359" s="4">
        <v>0</v>
      </c>
      <c r="P359" s="4">
        <v>6490000</v>
      </c>
      <c r="Q359" s="4">
        <v>365</v>
      </c>
      <c r="R359" s="4" t="b">
        <f t="shared" si="3"/>
        <v>0</v>
      </c>
      <c r="S359" s="4">
        <v>0</v>
      </c>
    </row>
    <row r="360" spans="1:19" ht="14.25" customHeight="1">
      <c r="A360" s="4" t="s">
        <v>34</v>
      </c>
      <c r="B360" s="5"/>
      <c r="C360" s="4">
        <v>0</v>
      </c>
      <c r="E360" s="4" t="b">
        <f t="shared" si="2"/>
        <v>0</v>
      </c>
      <c r="F360" s="4">
        <v>0</v>
      </c>
      <c r="G360" s="4">
        <v>3401</v>
      </c>
      <c r="H360" s="6">
        <v>44147</v>
      </c>
      <c r="I360" s="4" t="s">
        <v>320</v>
      </c>
      <c r="J360" s="4" t="s">
        <v>40</v>
      </c>
      <c r="K360" s="4">
        <v>14205</v>
      </c>
      <c r="L360" s="4">
        <v>0</v>
      </c>
      <c r="M360" s="4">
        <v>0</v>
      </c>
      <c r="N360" s="4">
        <v>200000</v>
      </c>
      <c r="O360" s="4">
        <v>0</v>
      </c>
      <c r="P360" s="4">
        <v>6690000</v>
      </c>
      <c r="Q360" s="4">
        <v>366</v>
      </c>
      <c r="R360" s="4" t="b">
        <f t="shared" si="3"/>
        <v>0</v>
      </c>
      <c r="S360" s="4">
        <v>0</v>
      </c>
    </row>
    <row r="361" spans="1:19" ht="14.25" customHeight="1">
      <c r="A361" s="4" t="s">
        <v>34</v>
      </c>
      <c r="B361" s="5"/>
      <c r="C361" s="4">
        <v>0</v>
      </c>
      <c r="E361" s="4" t="b">
        <f t="shared" si="2"/>
        <v>0</v>
      </c>
      <c r="F361" s="4">
        <v>0</v>
      </c>
      <c r="G361" s="4">
        <v>3401</v>
      </c>
      <c r="H361" s="6">
        <v>44172</v>
      </c>
      <c r="I361" s="4" t="s">
        <v>321</v>
      </c>
      <c r="J361" s="4" t="s">
        <v>40</v>
      </c>
      <c r="K361" s="4">
        <v>14258</v>
      </c>
      <c r="L361" s="4">
        <v>0</v>
      </c>
      <c r="M361" s="4">
        <v>0</v>
      </c>
      <c r="N361" s="4">
        <v>200000</v>
      </c>
      <c r="O361" s="4">
        <v>0</v>
      </c>
      <c r="P361" s="4">
        <v>6890000</v>
      </c>
      <c r="Q361" s="4">
        <v>367</v>
      </c>
      <c r="R361" s="4" t="b">
        <f t="shared" si="3"/>
        <v>0</v>
      </c>
      <c r="S361" s="4">
        <v>0</v>
      </c>
    </row>
    <row r="362" spans="1:19" ht="14.25" customHeight="1">
      <c r="A362" s="4" t="s">
        <v>34</v>
      </c>
      <c r="B362" s="5" t="s">
        <v>322</v>
      </c>
      <c r="C362" s="4">
        <v>0</v>
      </c>
      <c r="D362" s="4" t="s">
        <v>322</v>
      </c>
      <c r="E362" s="4" t="b">
        <f t="shared" si="2"/>
        <v>0</v>
      </c>
      <c r="F362" s="4">
        <v>0</v>
      </c>
      <c r="G362" s="4">
        <v>3401</v>
      </c>
      <c r="H362" s="3" t="s">
        <v>21</v>
      </c>
      <c r="K362" s="4">
        <v>0</v>
      </c>
      <c r="L362" s="4">
        <v>0</v>
      </c>
      <c r="M362" s="4">
        <v>0</v>
      </c>
      <c r="N362" s="4">
        <v>2200000</v>
      </c>
      <c r="O362" s="4">
        <v>0</v>
      </c>
      <c r="P362" s="4">
        <v>6890000</v>
      </c>
      <c r="Q362" s="4">
        <v>368</v>
      </c>
      <c r="R362" s="4" t="b">
        <f t="shared" si="3"/>
        <v>0</v>
      </c>
      <c r="S362" s="4">
        <v>0</v>
      </c>
    </row>
    <row r="363" spans="1:19" ht="14.25" customHeight="1">
      <c r="A363" s="4" t="s">
        <v>34</v>
      </c>
      <c r="B363" s="5" t="s">
        <v>323</v>
      </c>
      <c r="C363" s="4">
        <v>0</v>
      </c>
      <c r="D363" s="4" t="s">
        <v>323</v>
      </c>
      <c r="E363" s="4" t="b">
        <f t="shared" si="2"/>
        <v>0</v>
      </c>
      <c r="F363" s="4">
        <v>5322745</v>
      </c>
      <c r="G363" s="4">
        <v>3402</v>
      </c>
      <c r="H363" s="3" t="s">
        <v>21</v>
      </c>
      <c r="K363" s="4">
        <v>0</v>
      </c>
      <c r="L363" s="4">
        <v>2676008</v>
      </c>
      <c r="M363" s="4">
        <v>0</v>
      </c>
      <c r="N363" s="4">
        <v>0</v>
      </c>
      <c r="O363" s="4">
        <v>0</v>
      </c>
      <c r="P363" s="4">
        <v>5322745</v>
      </c>
      <c r="Q363" s="4">
        <v>369</v>
      </c>
      <c r="R363" s="4" t="b">
        <f t="shared" si="3"/>
        <v>0</v>
      </c>
      <c r="S363" s="4">
        <v>0</v>
      </c>
    </row>
    <row r="364" spans="1:19" ht="14.25" customHeight="1">
      <c r="A364" s="4" t="s">
        <v>34</v>
      </c>
      <c r="B364" s="5"/>
      <c r="C364" s="4">
        <v>0</v>
      </c>
      <c r="E364" s="4" t="b">
        <f t="shared" si="2"/>
        <v>0</v>
      </c>
      <c r="F364" s="4">
        <v>0</v>
      </c>
      <c r="G364" s="4">
        <v>3402</v>
      </c>
      <c r="H364" s="6">
        <v>43861</v>
      </c>
      <c r="I364" s="4" t="s">
        <v>324</v>
      </c>
      <c r="J364" s="4" t="s">
        <v>40</v>
      </c>
      <c r="K364" s="4">
        <v>13532</v>
      </c>
      <c r="L364" s="4">
        <v>0</v>
      </c>
      <c r="M364" s="4">
        <v>0</v>
      </c>
      <c r="N364" s="4">
        <v>224000</v>
      </c>
      <c r="O364" s="4">
        <v>0</v>
      </c>
      <c r="P364" s="4">
        <v>5546745</v>
      </c>
      <c r="Q364" s="4">
        <v>370</v>
      </c>
      <c r="R364" s="4" t="b">
        <f t="shared" si="3"/>
        <v>0</v>
      </c>
      <c r="S364" s="4">
        <v>0</v>
      </c>
    </row>
    <row r="365" spans="1:19" ht="14.25" customHeight="1">
      <c r="A365" s="4" t="s">
        <v>34</v>
      </c>
      <c r="B365" s="5"/>
      <c r="C365" s="4">
        <v>0</v>
      </c>
      <c r="E365" s="4" t="b">
        <f t="shared" si="2"/>
        <v>0</v>
      </c>
      <c r="F365" s="4">
        <v>0</v>
      </c>
      <c r="G365" s="4">
        <v>3402</v>
      </c>
      <c r="H365" s="6">
        <v>43875</v>
      </c>
      <c r="I365" s="4" t="s">
        <v>324</v>
      </c>
      <c r="J365" s="4" t="s">
        <v>40</v>
      </c>
      <c r="K365" s="4">
        <v>13592</v>
      </c>
      <c r="L365" s="4">
        <v>0</v>
      </c>
      <c r="M365" s="4">
        <v>0</v>
      </c>
      <c r="N365" s="4">
        <v>231000</v>
      </c>
      <c r="O365" s="4">
        <v>0</v>
      </c>
      <c r="P365" s="4">
        <v>5777745</v>
      </c>
      <c r="Q365" s="4">
        <v>371</v>
      </c>
      <c r="R365" s="4" t="b">
        <f t="shared" si="3"/>
        <v>0</v>
      </c>
      <c r="S365" s="4">
        <v>0</v>
      </c>
    </row>
    <row r="366" spans="1:19" ht="14.25" customHeight="1">
      <c r="A366" s="4" t="s">
        <v>34</v>
      </c>
      <c r="B366" s="5"/>
      <c r="C366" s="4">
        <v>0</v>
      </c>
      <c r="E366" s="4" t="b">
        <f t="shared" si="2"/>
        <v>0</v>
      </c>
      <c r="F366" s="4">
        <v>0</v>
      </c>
      <c r="G366" s="4">
        <v>3402</v>
      </c>
      <c r="H366" s="6">
        <v>43906</v>
      </c>
      <c r="I366" s="4" t="s">
        <v>325</v>
      </c>
      <c r="J366" s="4" t="s">
        <v>40</v>
      </c>
      <c r="K366" s="4">
        <v>13665</v>
      </c>
      <c r="L366" s="4">
        <v>0</v>
      </c>
      <c r="M366" s="4">
        <v>0</v>
      </c>
      <c r="N366" s="4">
        <v>222000</v>
      </c>
      <c r="O366" s="4">
        <v>0</v>
      </c>
      <c r="P366" s="4">
        <v>5999745</v>
      </c>
      <c r="Q366" s="4">
        <v>372</v>
      </c>
      <c r="R366" s="4" t="b">
        <f t="shared" si="3"/>
        <v>0</v>
      </c>
      <c r="S366" s="4">
        <v>0</v>
      </c>
    </row>
    <row r="367" spans="1:19" ht="14.25" customHeight="1">
      <c r="A367" s="4" t="s">
        <v>34</v>
      </c>
      <c r="B367" s="5"/>
      <c r="C367" s="4">
        <v>0</v>
      </c>
      <c r="E367" s="4" t="b">
        <f t="shared" si="2"/>
        <v>0</v>
      </c>
      <c r="F367" s="4">
        <v>0</v>
      </c>
      <c r="G367" s="4">
        <v>3402</v>
      </c>
      <c r="H367" s="6">
        <v>43936</v>
      </c>
      <c r="I367" s="4" t="s">
        <v>326</v>
      </c>
      <c r="J367" s="4" t="s">
        <v>40</v>
      </c>
      <c r="K367" s="4">
        <v>13730</v>
      </c>
      <c r="L367" s="4">
        <v>0</v>
      </c>
      <c r="M367" s="4">
        <v>0</v>
      </c>
      <c r="N367" s="4">
        <v>223001</v>
      </c>
      <c r="O367" s="4">
        <v>0</v>
      </c>
      <c r="P367" s="4">
        <v>6222746</v>
      </c>
      <c r="Q367" s="4">
        <v>373</v>
      </c>
      <c r="R367" s="4" t="b">
        <f t="shared" si="3"/>
        <v>0</v>
      </c>
      <c r="S367" s="4">
        <v>0</v>
      </c>
    </row>
    <row r="368" spans="1:19" ht="14.25" customHeight="1">
      <c r="A368" s="4" t="s">
        <v>34</v>
      </c>
      <c r="B368" s="5"/>
      <c r="C368" s="4">
        <v>0</v>
      </c>
      <c r="E368" s="4" t="b">
        <f t="shared" si="2"/>
        <v>0</v>
      </c>
      <c r="F368" s="4">
        <v>0</v>
      </c>
      <c r="G368" s="4">
        <v>3402</v>
      </c>
      <c r="H368" s="6">
        <v>43957</v>
      </c>
      <c r="I368" s="4" t="s">
        <v>327</v>
      </c>
      <c r="J368" s="4" t="s">
        <v>40</v>
      </c>
      <c r="K368" s="4">
        <v>13791</v>
      </c>
      <c r="L368" s="4">
        <v>0</v>
      </c>
      <c r="M368" s="4">
        <v>0</v>
      </c>
      <c r="N368" s="4">
        <v>222001</v>
      </c>
      <c r="O368" s="4">
        <v>0</v>
      </c>
      <c r="P368" s="4">
        <v>6444747</v>
      </c>
      <c r="Q368" s="4">
        <v>374</v>
      </c>
      <c r="R368" s="4" t="b">
        <f t="shared" si="3"/>
        <v>0</v>
      </c>
      <c r="S368" s="4">
        <v>0</v>
      </c>
    </row>
    <row r="369" spans="1:19" ht="14.25" customHeight="1">
      <c r="A369" s="4" t="s">
        <v>34</v>
      </c>
      <c r="B369" s="5"/>
      <c r="C369" s="4">
        <v>0</v>
      </c>
      <c r="E369" s="4" t="b">
        <f t="shared" si="2"/>
        <v>0</v>
      </c>
      <c r="F369" s="4">
        <v>0</v>
      </c>
      <c r="G369" s="4">
        <v>3402</v>
      </c>
      <c r="H369" s="6">
        <v>43992</v>
      </c>
      <c r="I369" s="4" t="s">
        <v>328</v>
      </c>
      <c r="J369" s="4" t="s">
        <v>40</v>
      </c>
      <c r="K369" s="4">
        <v>13860</v>
      </c>
      <c r="L369" s="4">
        <v>0</v>
      </c>
      <c r="M369" s="4">
        <v>0</v>
      </c>
      <c r="N369" s="4">
        <v>222000</v>
      </c>
      <c r="O369" s="4">
        <v>0</v>
      </c>
      <c r="P369" s="4">
        <v>6666747</v>
      </c>
      <c r="Q369" s="4">
        <v>375</v>
      </c>
      <c r="R369" s="4" t="b">
        <f t="shared" si="3"/>
        <v>0</v>
      </c>
      <c r="S369" s="4">
        <v>0</v>
      </c>
    </row>
    <row r="370" spans="1:19" ht="14.25" customHeight="1">
      <c r="A370" s="4" t="s">
        <v>34</v>
      </c>
      <c r="B370" s="5"/>
      <c r="C370" s="4">
        <v>0</v>
      </c>
      <c r="E370" s="4" t="b">
        <f t="shared" si="2"/>
        <v>0</v>
      </c>
      <c r="F370" s="4">
        <v>0</v>
      </c>
      <c r="G370" s="4">
        <v>3402</v>
      </c>
      <c r="H370" s="6">
        <v>44027</v>
      </c>
      <c r="I370" s="4" t="s">
        <v>324</v>
      </c>
      <c r="J370" s="4" t="s">
        <v>40</v>
      </c>
      <c r="K370" s="4">
        <v>13933</v>
      </c>
      <c r="L370" s="4">
        <v>0</v>
      </c>
      <c r="M370" s="4">
        <v>0</v>
      </c>
      <c r="N370" s="4">
        <v>222001</v>
      </c>
      <c r="O370" s="4">
        <v>0</v>
      </c>
      <c r="P370" s="4">
        <v>6888748</v>
      </c>
      <c r="Q370" s="4">
        <v>376</v>
      </c>
      <c r="R370" s="4" t="b">
        <f t="shared" si="3"/>
        <v>0</v>
      </c>
      <c r="S370" s="4">
        <v>0</v>
      </c>
    </row>
    <row r="371" spans="1:19" ht="14.25" customHeight="1">
      <c r="A371" s="4" t="s">
        <v>34</v>
      </c>
      <c r="B371" s="5"/>
      <c r="C371" s="4">
        <v>0</v>
      </c>
      <c r="E371" s="4" t="b">
        <f t="shared" si="2"/>
        <v>0</v>
      </c>
      <c r="F371" s="4">
        <v>0</v>
      </c>
      <c r="G371" s="4">
        <v>3402</v>
      </c>
      <c r="H371" s="6">
        <v>44061</v>
      </c>
      <c r="I371" s="4" t="s">
        <v>324</v>
      </c>
      <c r="J371" s="4" t="s">
        <v>40</v>
      </c>
      <c r="K371" s="4">
        <v>14014</v>
      </c>
      <c r="L371" s="4">
        <v>0</v>
      </c>
      <c r="M371" s="4">
        <v>0</v>
      </c>
      <c r="N371" s="4">
        <v>222001</v>
      </c>
      <c r="O371" s="4">
        <v>0</v>
      </c>
      <c r="P371" s="4">
        <v>7110749</v>
      </c>
      <c r="Q371" s="4">
        <v>377</v>
      </c>
      <c r="R371" s="4" t="b">
        <f t="shared" si="3"/>
        <v>0</v>
      </c>
      <c r="S371" s="4">
        <v>0</v>
      </c>
    </row>
    <row r="372" spans="1:19" ht="14.25" customHeight="1">
      <c r="A372" s="4" t="s">
        <v>34</v>
      </c>
      <c r="B372" s="5"/>
      <c r="C372" s="4">
        <v>0</v>
      </c>
      <c r="E372" s="4" t="b">
        <f t="shared" si="2"/>
        <v>0</v>
      </c>
      <c r="F372" s="4">
        <v>0</v>
      </c>
      <c r="G372" s="4">
        <v>3402</v>
      </c>
      <c r="H372" s="6">
        <v>44088</v>
      </c>
      <c r="I372" s="4" t="s">
        <v>329</v>
      </c>
      <c r="J372" s="4" t="s">
        <v>40</v>
      </c>
      <c r="K372" s="4">
        <v>14081</v>
      </c>
      <c r="L372" s="4">
        <v>0</v>
      </c>
      <c r="M372" s="4">
        <v>0</v>
      </c>
      <c r="N372" s="4">
        <v>222001</v>
      </c>
      <c r="O372" s="4">
        <v>0</v>
      </c>
      <c r="P372" s="4">
        <v>7332750</v>
      </c>
      <c r="Q372" s="4">
        <v>378</v>
      </c>
      <c r="R372" s="4" t="b">
        <f t="shared" si="3"/>
        <v>0</v>
      </c>
      <c r="S372" s="4">
        <v>0</v>
      </c>
    </row>
    <row r="373" spans="1:19" ht="14.25" customHeight="1">
      <c r="A373" s="4" t="s">
        <v>34</v>
      </c>
      <c r="B373" s="5"/>
      <c r="C373" s="4">
        <v>0</v>
      </c>
      <c r="E373" s="4" t="b">
        <f t="shared" si="2"/>
        <v>0</v>
      </c>
      <c r="F373" s="4">
        <v>0</v>
      </c>
      <c r="G373" s="4">
        <v>3402</v>
      </c>
      <c r="H373" s="6">
        <v>44117</v>
      </c>
      <c r="I373" s="4" t="s">
        <v>330</v>
      </c>
      <c r="J373" s="4" t="s">
        <v>40</v>
      </c>
      <c r="K373" s="4">
        <v>14167</v>
      </c>
      <c r="L373" s="4">
        <v>0</v>
      </c>
      <c r="M373" s="4">
        <v>0</v>
      </c>
      <c r="N373" s="4">
        <v>222001</v>
      </c>
      <c r="O373" s="4">
        <v>0</v>
      </c>
      <c r="P373" s="4">
        <v>7554751</v>
      </c>
      <c r="Q373" s="4">
        <v>379</v>
      </c>
      <c r="R373" s="4" t="b">
        <f t="shared" si="3"/>
        <v>0</v>
      </c>
      <c r="S373" s="4">
        <v>0</v>
      </c>
    </row>
    <row r="374" spans="1:19" ht="14.25" customHeight="1">
      <c r="A374" s="4" t="s">
        <v>34</v>
      </c>
      <c r="B374" s="5"/>
      <c r="C374" s="4">
        <v>0</v>
      </c>
      <c r="E374" s="4" t="b">
        <f t="shared" si="2"/>
        <v>0</v>
      </c>
      <c r="F374" s="4">
        <v>0</v>
      </c>
      <c r="G374" s="4">
        <v>3402</v>
      </c>
      <c r="H374" s="6">
        <v>44148</v>
      </c>
      <c r="I374" s="4" t="s">
        <v>331</v>
      </c>
      <c r="J374" s="4" t="s">
        <v>40</v>
      </c>
      <c r="K374" s="4">
        <v>14221</v>
      </c>
      <c r="L374" s="4">
        <v>0</v>
      </c>
      <c r="M374" s="4">
        <v>0</v>
      </c>
      <c r="N374" s="4">
        <v>222001</v>
      </c>
      <c r="O374" s="4">
        <v>0</v>
      </c>
      <c r="P374" s="4">
        <v>7776752</v>
      </c>
      <c r="Q374" s="4">
        <v>380</v>
      </c>
      <c r="R374" s="4" t="b">
        <f t="shared" si="3"/>
        <v>0</v>
      </c>
      <c r="S374" s="4">
        <v>0</v>
      </c>
    </row>
    <row r="375" spans="1:19" ht="14.25" customHeight="1">
      <c r="A375" s="4" t="s">
        <v>34</v>
      </c>
      <c r="B375" s="5"/>
      <c r="C375" s="4">
        <v>0</v>
      </c>
      <c r="E375" s="4" t="b">
        <f t="shared" si="2"/>
        <v>0</v>
      </c>
      <c r="F375" s="4">
        <v>0</v>
      </c>
      <c r="G375" s="4">
        <v>3402</v>
      </c>
      <c r="H375" s="6">
        <v>44179</v>
      </c>
      <c r="I375" s="4" t="s">
        <v>332</v>
      </c>
      <c r="J375" s="4" t="s">
        <v>40</v>
      </c>
      <c r="K375" s="4">
        <v>14300</v>
      </c>
      <c r="L375" s="4">
        <v>0</v>
      </c>
      <c r="M375" s="4">
        <v>0</v>
      </c>
      <c r="N375" s="4">
        <v>222001</v>
      </c>
      <c r="O375" s="4">
        <v>0</v>
      </c>
      <c r="P375" s="4">
        <v>7998753</v>
      </c>
      <c r="Q375" s="4">
        <v>381</v>
      </c>
      <c r="R375" s="4" t="b">
        <f t="shared" si="3"/>
        <v>0</v>
      </c>
      <c r="S375" s="4">
        <v>0</v>
      </c>
    </row>
    <row r="376" spans="1:19" ht="14.25" customHeight="1">
      <c r="A376" s="4" t="s">
        <v>34</v>
      </c>
      <c r="B376" s="5" t="s">
        <v>333</v>
      </c>
      <c r="C376" s="4">
        <v>0</v>
      </c>
      <c r="D376" s="4" t="s">
        <v>333</v>
      </c>
      <c r="E376" s="4" t="b">
        <f t="shared" si="2"/>
        <v>0</v>
      </c>
      <c r="F376" s="4">
        <v>0</v>
      </c>
      <c r="G376" s="4">
        <v>3402</v>
      </c>
      <c r="H376" s="3" t="s">
        <v>21</v>
      </c>
      <c r="K376" s="4">
        <v>0</v>
      </c>
      <c r="L376" s="4">
        <v>0</v>
      </c>
      <c r="M376" s="4">
        <v>0</v>
      </c>
      <c r="N376" s="4">
        <v>2676008</v>
      </c>
      <c r="O376" s="4">
        <v>0</v>
      </c>
      <c r="P376" s="4">
        <v>7998753</v>
      </c>
      <c r="Q376" s="4">
        <v>382</v>
      </c>
      <c r="R376" s="4" t="b">
        <f t="shared" si="3"/>
        <v>0</v>
      </c>
      <c r="S376" s="4">
        <v>0</v>
      </c>
    </row>
    <row r="377" spans="1:19" ht="14.25" customHeight="1">
      <c r="A377" s="4" t="s">
        <v>34</v>
      </c>
      <c r="B377" s="5" t="s">
        <v>334</v>
      </c>
      <c r="C377" s="4">
        <v>0</v>
      </c>
      <c r="D377" s="4" t="s">
        <v>334</v>
      </c>
      <c r="E377" s="4" t="b">
        <f t="shared" si="2"/>
        <v>0</v>
      </c>
      <c r="F377" s="4">
        <v>4489800</v>
      </c>
      <c r="G377" s="4">
        <v>3501</v>
      </c>
      <c r="H377" s="3" t="s">
        <v>21</v>
      </c>
      <c r="K377" s="4">
        <v>0</v>
      </c>
      <c r="L377" s="4">
        <v>2400000</v>
      </c>
      <c r="M377" s="4">
        <v>0</v>
      </c>
      <c r="N377" s="4">
        <v>0</v>
      </c>
      <c r="O377" s="4">
        <v>0</v>
      </c>
      <c r="P377" s="4">
        <v>4489800</v>
      </c>
      <c r="Q377" s="4">
        <v>383</v>
      </c>
      <c r="R377" s="4" t="b">
        <f t="shared" si="3"/>
        <v>0</v>
      </c>
      <c r="S377" s="4">
        <v>0</v>
      </c>
    </row>
    <row r="378" spans="1:19" ht="14.25" customHeight="1">
      <c r="A378" s="4" t="s">
        <v>34</v>
      </c>
      <c r="B378" s="5"/>
      <c r="C378" s="4">
        <v>0</v>
      </c>
      <c r="E378" s="4" t="b">
        <f t="shared" si="2"/>
        <v>0</v>
      </c>
      <c r="F378" s="4">
        <v>0</v>
      </c>
      <c r="G378" s="4">
        <v>3501</v>
      </c>
      <c r="H378" s="6">
        <v>43839</v>
      </c>
      <c r="I378" s="4" t="s">
        <v>335</v>
      </c>
      <c r="J378" s="4" t="s">
        <v>40</v>
      </c>
      <c r="K378" s="4">
        <v>13485</v>
      </c>
      <c r="L378" s="4">
        <v>0</v>
      </c>
      <c r="M378" s="4">
        <v>0</v>
      </c>
      <c r="N378" s="4">
        <v>200000</v>
      </c>
      <c r="O378" s="4">
        <v>0</v>
      </c>
      <c r="P378" s="4">
        <v>4689800</v>
      </c>
      <c r="Q378" s="4">
        <v>384</v>
      </c>
      <c r="R378" s="4" t="b">
        <f t="shared" si="3"/>
        <v>0</v>
      </c>
      <c r="S378" s="4">
        <v>0</v>
      </c>
    </row>
    <row r="379" spans="1:19" ht="14.25" customHeight="1">
      <c r="A379" s="4" t="s">
        <v>34</v>
      </c>
      <c r="B379" s="5"/>
      <c r="C379" s="4">
        <v>0</v>
      </c>
      <c r="E379" s="4" t="b">
        <f t="shared" si="2"/>
        <v>0</v>
      </c>
      <c r="F379" s="4">
        <v>0</v>
      </c>
      <c r="G379" s="4">
        <v>3501</v>
      </c>
      <c r="H379" s="6">
        <v>43873</v>
      </c>
      <c r="I379" s="4" t="s">
        <v>335</v>
      </c>
      <c r="J379" s="4" t="s">
        <v>40</v>
      </c>
      <c r="K379" s="4">
        <v>13578</v>
      </c>
      <c r="L379" s="4">
        <v>0</v>
      </c>
      <c r="M379" s="4">
        <v>0</v>
      </c>
      <c r="N379" s="4">
        <v>200000</v>
      </c>
      <c r="O379" s="4">
        <v>0</v>
      </c>
      <c r="P379" s="4">
        <v>4889800</v>
      </c>
      <c r="Q379" s="4">
        <v>385</v>
      </c>
      <c r="R379" s="4" t="b">
        <f t="shared" si="3"/>
        <v>0</v>
      </c>
      <c r="S379" s="4">
        <v>0</v>
      </c>
    </row>
    <row r="380" spans="1:19" ht="14.25" customHeight="1">
      <c r="A380" s="4" t="s">
        <v>34</v>
      </c>
      <c r="B380" s="5"/>
      <c r="C380" s="4">
        <v>0</v>
      </c>
      <c r="E380" s="4" t="b">
        <f t="shared" si="2"/>
        <v>0</v>
      </c>
      <c r="F380" s="4">
        <v>0</v>
      </c>
      <c r="G380" s="4">
        <v>3501</v>
      </c>
      <c r="H380" s="6">
        <v>43900</v>
      </c>
      <c r="I380" s="4" t="s">
        <v>336</v>
      </c>
      <c r="J380" s="4" t="s">
        <v>40</v>
      </c>
      <c r="K380" s="4">
        <v>13643</v>
      </c>
      <c r="L380" s="4">
        <v>0</v>
      </c>
      <c r="M380" s="4">
        <v>0</v>
      </c>
      <c r="N380" s="4">
        <v>200000</v>
      </c>
      <c r="O380" s="4">
        <v>0</v>
      </c>
      <c r="P380" s="4">
        <v>5089800</v>
      </c>
      <c r="Q380" s="4">
        <v>386</v>
      </c>
      <c r="R380" s="4" t="b">
        <f t="shared" si="3"/>
        <v>0</v>
      </c>
      <c r="S380" s="4">
        <v>0</v>
      </c>
    </row>
    <row r="381" spans="1:19" ht="14.25" customHeight="1">
      <c r="A381" s="4" t="s">
        <v>34</v>
      </c>
      <c r="B381" s="5"/>
      <c r="C381" s="4">
        <v>0</v>
      </c>
      <c r="E381" s="4" t="b">
        <f t="shared" si="2"/>
        <v>0</v>
      </c>
      <c r="F381" s="4">
        <v>0</v>
      </c>
      <c r="G381" s="4">
        <v>3501</v>
      </c>
      <c r="H381" s="6">
        <v>43938</v>
      </c>
      <c r="I381" s="4" t="s">
        <v>337</v>
      </c>
      <c r="J381" s="4" t="s">
        <v>40</v>
      </c>
      <c r="K381" s="4">
        <v>13718</v>
      </c>
      <c r="L381" s="4">
        <v>0</v>
      </c>
      <c r="M381" s="4">
        <v>0</v>
      </c>
      <c r="N381" s="4">
        <v>200000</v>
      </c>
      <c r="O381" s="4">
        <v>0</v>
      </c>
      <c r="P381" s="4">
        <v>5289800</v>
      </c>
      <c r="Q381" s="4">
        <v>387</v>
      </c>
      <c r="R381" s="4" t="b">
        <f t="shared" si="3"/>
        <v>0</v>
      </c>
      <c r="S381" s="4">
        <v>0</v>
      </c>
    </row>
    <row r="382" spans="1:19" ht="14.25" customHeight="1">
      <c r="A382" s="4" t="s">
        <v>34</v>
      </c>
      <c r="B382" s="5"/>
      <c r="C382" s="4">
        <v>0</v>
      </c>
      <c r="E382" s="4" t="b">
        <f t="shared" si="2"/>
        <v>0</v>
      </c>
      <c r="F382" s="4">
        <v>0</v>
      </c>
      <c r="G382" s="4">
        <v>3501</v>
      </c>
      <c r="H382" s="6">
        <v>43965</v>
      </c>
      <c r="I382" s="4" t="s">
        <v>338</v>
      </c>
      <c r="J382" s="4" t="s">
        <v>40</v>
      </c>
      <c r="K382" s="4">
        <v>13773</v>
      </c>
      <c r="L382" s="4">
        <v>0</v>
      </c>
      <c r="M382" s="4">
        <v>0</v>
      </c>
      <c r="N382" s="4">
        <v>200000</v>
      </c>
      <c r="O382" s="4">
        <v>0</v>
      </c>
      <c r="P382" s="4">
        <v>5489800</v>
      </c>
      <c r="Q382" s="4">
        <v>388</v>
      </c>
      <c r="R382" s="4" t="b">
        <f t="shared" si="3"/>
        <v>0</v>
      </c>
      <c r="S382" s="4">
        <v>0</v>
      </c>
    </row>
    <row r="383" spans="1:19" ht="14.25" customHeight="1">
      <c r="A383" s="4" t="s">
        <v>34</v>
      </c>
      <c r="B383" s="5"/>
      <c r="C383" s="4">
        <v>0</v>
      </c>
      <c r="E383" s="4" t="b">
        <f t="shared" si="2"/>
        <v>0</v>
      </c>
      <c r="F383" s="4">
        <v>0</v>
      </c>
      <c r="G383" s="4">
        <v>3501</v>
      </c>
      <c r="H383" s="6">
        <v>43992</v>
      </c>
      <c r="I383" s="4" t="s">
        <v>339</v>
      </c>
      <c r="J383" s="4" t="s">
        <v>40</v>
      </c>
      <c r="K383" s="4">
        <v>13827</v>
      </c>
      <c r="L383" s="4">
        <v>0</v>
      </c>
      <c r="M383" s="4">
        <v>0</v>
      </c>
      <c r="N383" s="4">
        <v>200000</v>
      </c>
      <c r="O383" s="4">
        <v>0</v>
      </c>
      <c r="P383" s="4">
        <v>5689800</v>
      </c>
      <c r="Q383" s="4">
        <v>389</v>
      </c>
      <c r="R383" s="4" t="b">
        <f t="shared" si="3"/>
        <v>0</v>
      </c>
      <c r="S383" s="4">
        <v>0</v>
      </c>
    </row>
    <row r="384" spans="1:19" ht="14.25" customHeight="1">
      <c r="A384" s="4" t="s">
        <v>34</v>
      </c>
      <c r="B384" s="5"/>
      <c r="C384" s="4">
        <v>0</v>
      </c>
      <c r="E384" s="4" t="b">
        <f t="shared" si="2"/>
        <v>0</v>
      </c>
      <c r="F384" s="4">
        <v>0</v>
      </c>
      <c r="G384" s="4">
        <v>3501</v>
      </c>
      <c r="H384" s="6">
        <v>44018</v>
      </c>
      <c r="I384" s="4" t="s">
        <v>335</v>
      </c>
      <c r="J384" s="4" t="s">
        <v>40</v>
      </c>
      <c r="K384" s="4">
        <v>13889</v>
      </c>
      <c r="L384" s="4">
        <v>0</v>
      </c>
      <c r="M384" s="4">
        <v>0</v>
      </c>
      <c r="N384" s="4">
        <v>200000</v>
      </c>
      <c r="O384" s="4">
        <v>0</v>
      </c>
      <c r="P384" s="4">
        <v>5889800</v>
      </c>
      <c r="Q384" s="4">
        <v>390</v>
      </c>
      <c r="R384" s="4" t="b">
        <f t="shared" si="3"/>
        <v>0</v>
      </c>
      <c r="S384" s="4">
        <v>0</v>
      </c>
    </row>
    <row r="385" spans="1:19" ht="14.25" customHeight="1">
      <c r="A385" s="4" t="s">
        <v>34</v>
      </c>
      <c r="B385" s="5"/>
      <c r="C385" s="4">
        <v>0</v>
      </c>
      <c r="E385" s="4" t="b">
        <f t="shared" si="2"/>
        <v>0</v>
      </c>
      <c r="F385" s="4">
        <v>0</v>
      </c>
      <c r="G385" s="4">
        <v>3501</v>
      </c>
      <c r="H385" s="6">
        <v>44053</v>
      </c>
      <c r="I385" s="4" t="s">
        <v>335</v>
      </c>
      <c r="J385" s="4" t="s">
        <v>40</v>
      </c>
      <c r="K385" s="4">
        <v>13967</v>
      </c>
      <c r="L385" s="4">
        <v>0</v>
      </c>
      <c r="M385" s="4">
        <v>0</v>
      </c>
      <c r="N385" s="4">
        <v>200000</v>
      </c>
      <c r="O385" s="4">
        <v>0</v>
      </c>
      <c r="P385" s="4">
        <v>6089800</v>
      </c>
      <c r="Q385" s="4">
        <v>391</v>
      </c>
      <c r="R385" s="4" t="b">
        <f t="shared" si="3"/>
        <v>0</v>
      </c>
      <c r="S385" s="4">
        <v>0</v>
      </c>
    </row>
    <row r="386" spans="1:19" ht="14.25" customHeight="1">
      <c r="A386" s="4" t="s">
        <v>34</v>
      </c>
      <c r="B386" s="5"/>
      <c r="C386" s="4">
        <v>0</v>
      </c>
      <c r="E386" s="4" t="b">
        <f t="shared" si="2"/>
        <v>0</v>
      </c>
      <c r="F386" s="4">
        <v>0</v>
      </c>
      <c r="G386" s="4">
        <v>3501</v>
      </c>
      <c r="H386" s="6">
        <v>44077</v>
      </c>
      <c r="I386" s="4" t="s">
        <v>340</v>
      </c>
      <c r="J386" s="4" t="s">
        <v>40</v>
      </c>
      <c r="K386" s="4">
        <v>14032</v>
      </c>
      <c r="L386" s="4">
        <v>0</v>
      </c>
      <c r="M386" s="4">
        <v>0</v>
      </c>
      <c r="N386" s="4">
        <v>200000</v>
      </c>
      <c r="O386" s="4">
        <v>0</v>
      </c>
      <c r="P386" s="4">
        <v>6289800</v>
      </c>
      <c r="Q386" s="4">
        <v>392</v>
      </c>
      <c r="R386" s="4" t="b">
        <f t="shared" si="3"/>
        <v>0</v>
      </c>
      <c r="S386" s="4">
        <v>0</v>
      </c>
    </row>
    <row r="387" spans="1:19" ht="14.25" customHeight="1">
      <c r="A387" s="4" t="s">
        <v>34</v>
      </c>
      <c r="B387" s="5"/>
      <c r="C387" s="4">
        <v>0</v>
      </c>
      <c r="E387" s="4" t="b">
        <f t="shared" si="2"/>
        <v>0</v>
      </c>
      <c r="F387" s="4">
        <v>0</v>
      </c>
      <c r="G387" s="4">
        <v>3501</v>
      </c>
      <c r="H387" s="6">
        <v>44106</v>
      </c>
      <c r="I387" s="4" t="s">
        <v>341</v>
      </c>
      <c r="J387" s="4" t="s">
        <v>40</v>
      </c>
      <c r="K387" s="4">
        <v>14106</v>
      </c>
      <c r="L387" s="4">
        <v>0</v>
      </c>
      <c r="M387" s="4">
        <v>0</v>
      </c>
      <c r="N387" s="4">
        <v>200000</v>
      </c>
      <c r="O387" s="4">
        <v>0</v>
      </c>
      <c r="P387" s="4">
        <v>6489800</v>
      </c>
      <c r="Q387" s="4">
        <v>393</v>
      </c>
      <c r="R387" s="4" t="b">
        <f t="shared" si="3"/>
        <v>0</v>
      </c>
      <c r="S387" s="4">
        <v>0</v>
      </c>
    </row>
    <row r="388" spans="1:19" ht="14.25" customHeight="1">
      <c r="A388" s="4" t="s">
        <v>34</v>
      </c>
      <c r="B388" s="5"/>
      <c r="C388" s="4">
        <v>0</v>
      </c>
      <c r="E388" s="4" t="b">
        <f t="shared" si="2"/>
        <v>0</v>
      </c>
      <c r="F388" s="4">
        <v>0</v>
      </c>
      <c r="G388" s="4">
        <v>3501</v>
      </c>
      <c r="H388" s="6">
        <v>44139</v>
      </c>
      <c r="I388" s="4" t="s">
        <v>342</v>
      </c>
      <c r="J388" s="4" t="s">
        <v>40</v>
      </c>
      <c r="K388" s="4">
        <v>14173</v>
      </c>
      <c r="L388" s="4">
        <v>0</v>
      </c>
      <c r="M388" s="4">
        <v>0</v>
      </c>
      <c r="N388" s="4">
        <v>200000</v>
      </c>
      <c r="O388" s="4">
        <v>0</v>
      </c>
      <c r="P388" s="4">
        <v>6689800</v>
      </c>
      <c r="Q388" s="4">
        <v>394</v>
      </c>
      <c r="R388" s="4" t="b">
        <f t="shared" si="3"/>
        <v>0</v>
      </c>
      <c r="S388" s="4">
        <v>0</v>
      </c>
    </row>
    <row r="389" spans="1:19" ht="14.25" customHeight="1">
      <c r="A389" s="4" t="s">
        <v>34</v>
      </c>
      <c r="B389" s="5"/>
      <c r="C389" s="4">
        <v>0</v>
      </c>
      <c r="E389" s="4" t="b">
        <f t="shared" si="2"/>
        <v>0</v>
      </c>
      <c r="F389" s="4">
        <v>0</v>
      </c>
      <c r="G389" s="4">
        <v>3501</v>
      </c>
      <c r="H389" s="6">
        <v>44169</v>
      </c>
      <c r="I389" s="4" t="s">
        <v>343</v>
      </c>
      <c r="J389" s="4" t="s">
        <v>40</v>
      </c>
      <c r="K389" s="4">
        <v>14251</v>
      </c>
      <c r="L389" s="4">
        <v>0</v>
      </c>
      <c r="M389" s="4">
        <v>0</v>
      </c>
      <c r="N389" s="4">
        <v>200000</v>
      </c>
      <c r="O389" s="4">
        <v>0</v>
      </c>
      <c r="P389" s="4">
        <v>6889800</v>
      </c>
      <c r="Q389" s="4">
        <v>395</v>
      </c>
      <c r="R389" s="4" t="b">
        <f t="shared" si="3"/>
        <v>0</v>
      </c>
      <c r="S389" s="4">
        <v>0</v>
      </c>
    </row>
    <row r="390" spans="1:19" ht="14.25" customHeight="1">
      <c r="A390" s="4" t="s">
        <v>34</v>
      </c>
      <c r="B390" s="5" t="s">
        <v>344</v>
      </c>
      <c r="C390" s="4">
        <v>0</v>
      </c>
      <c r="D390" s="4" t="s">
        <v>344</v>
      </c>
      <c r="E390" s="4" t="b">
        <f t="shared" si="2"/>
        <v>0</v>
      </c>
      <c r="F390" s="4">
        <v>0</v>
      </c>
      <c r="G390" s="4">
        <v>3501</v>
      </c>
      <c r="H390" s="3" t="s">
        <v>21</v>
      </c>
      <c r="K390" s="4">
        <v>0</v>
      </c>
      <c r="L390" s="4">
        <v>0</v>
      </c>
      <c r="M390" s="4">
        <v>0</v>
      </c>
      <c r="N390" s="4">
        <v>2400000</v>
      </c>
      <c r="O390" s="4">
        <v>0</v>
      </c>
      <c r="P390" s="4">
        <v>6889800</v>
      </c>
      <c r="Q390" s="4">
        <v>396</v>
      </c>
      <c r="R390" s="4" t="b">
        <f t="shared" si="3"/>
        <v>0</v>
      </c>
      <c r="S390" s="4">
        <v>0</v>
      </c>
    </row>
    <row r="391" spans="1:19" ht="14.25" customHeight="1">
      <c r="A391" s="4" t="s">
        <v>34</v>
      </c>
      <c r="B391" s="5" t="s">
        <v>345</v>
      </c>
      <c r="C391" s="4">
        <v>0</v>
      </c>
      <c r="D391" s="4" t="s">
        <v>345</v>
      </c>
      <c r="E391" s="4" t="b">
        <f t="shared" si="2"/>
        <v>0</v>
      </c>
      <c r="F391" s="4">
        <v>4497000</v>
      </c>
      <c r="G391" s="4">
        <v>3502</v>
      </c>
      <c r="H391" s="3" t="s">
        <v>21</v>
      </c>
      <c r="K391" s="4">
        <v>0</v>
      </c>
      <c r="L391" s="4">
        <v>2355000</v>
      </c>
      <c r="M391" s="4">
        <v>0</v>
      </c>
      <c r="N391" s="4">
        <v>0</v>
      </c>
      <c r="O391" s="4">
        <v>0</v>
      </c>
      <c r="P391" s="4">
        <v>4497000</v>
      </c>
      <c r="Q391" s="4">
        <v>397</v>
      </c>
      <c r="R391" s="4" t="b">
        <f t="shared" si="3"/>
        <v>0</v>
      </c>
      <c r="S391" s="4">
        <v>0</v>
      </c>
    </row>
    <row r="392" spans="1:19" ht="14.25" customHeight="1">
      <c r="A392" s="4" t="s">
        <v>34</v>
      </c>
      <c r="B392" s="5"/>
      <c r="C392" s="4">
        <v>0</v>
      </c>
      <c r="E392" s="4" t="b">
        <f t="shared" si="2"/>
        <v>0</v>
      </c>
      <c r="F392" s="4">
        <v>0</v>
      </c>
      <c r="G392" s="4">
        <v>3502</v>
      </c>
      <c r="H392" s="6">
        <v>43845</v>
      </c>
      <c r="I392" s="4" t="s">
        <v>346</v>
      </c>
      <c r="J392" s="4" t="s">
        <v>40</v>
      </c>
      <c r="K392" s="4">
        <v>13520</v>
      </c>
      <c r="L392" s="4">
        <v>0</v>
      </c>
      <c r="M392" s="4">
        <v>0</v>
      </c>
      <c r="N392" s="4">
        <v>210000</v>
      </c>
      <c r="O392" s="4">
        <v>0</v>
      </c>
      <c r="P392" s="4">
        <v>4707000</v>
      </c>
      <c r="Q392" s="4">
        <v>398</v>
      </c>
      <c r="R392" s="4" t="b">
        <f t="shared" si="3"/>
        <v>0</v>
      </c>
      <c r="S392" s="4">
        <v>0</v>
      </c>
    </row>
    <row r="393" spans="1:19" ht="14.25" customHeight="1">
      <c r="A393" s="4" t="s">
        <v>34</v>
      </c>
      <c r="B393" s="5"/>
      <c r="C393" s="4">
        <v>0</v>
      </c>
      <c r="E393" s="4" t="b">
        <f t="shared" si="2"/>
        <v>0</v>
      </c>
      <c r="F393" s="4">
        <v>0</v>
      </c>
      <c r="G393" s="4">
        <v>3502</v>
      </c>
      <c r="H393" s="6">
        <v>43871</v>
      </c>
      <c r="I393" s="4" t="s">
        <v>346</v>
      </c>
      <c r="J393" s="4" t="s">
        <v>40</v>
      </c>
      <c r="K393" s="4">
        <v>13559</v>
      </c>
      <c r="L393" s="4">
        <v>0</v>
      </c>
      <c r="M393" s="4">
        <v>0</v>
      </c>
      <c r="N393" s="4">
        <v>170000</v>
      </c>
      <c r="O393" s="4">
        <v>0</v>
      </c>
      <c r="P393" s="4">
        <v>4877000</v>
      </c>
      <c r="Q393" s="4">
        <v>399</v>
      </c>
      <c r="R393" s="4" t="b">
        <f t="shared" si="3"/>
        <v>0</v>
      </c>
      <c r="S393" s="4">
        <v>0</v>
      </c>
    </row>
    <row r="394" spans="1:19" ht="14.25" customHeight="1">
      <c r="A394" s="4" t="s">
        <v>34</v>
      </c>
      <c r="B394" s="5"/>
      <c r="C394" s="4">
        <v>0</v>
      </c>
      <c r="E394" s="4" t="b">
        <f t="shared" si="2"/>
        <v>0</v>
      </c>
      <c r="F394" s="4">
        <v>0</v>
      </c>
      <c r="G394" s="4">
        <v>3502</v>
      </c>
      <c r="H394" s="6">
        <v>43896</v>
      </c>
      <c r="I394" s="4" t="s">
        <v>347</v>
      </c>
      <c r="J394" s="4" t="s">
        <v>40</v>
      </c>
      <c r="K394" s="4">
        <v>13621</v>
      </c>
      <c r="L394" s="4">
        <v>0</v>
      </c>
      <c r="M394" s="4">
        <v>0</v>
      </c>
      <c r="N394" s="4">
        <v>170000</v>
      </c>
      <c r="O394" s="4">
        <v>0</v>
      </c>
      <c r="P394" s="4">
        <v>5047000</v>
      </c>
      <c r="Q394" s="4">
        <v>400</v>
      </c>
      <c r="R394" s="4" t="b">
        <f t="shared" si="3"/>
        <v>0</v>
      </c>
      <c r="S394" s="4">
        <v>0</v>
      </c>
    </row>
    <row r="395" spans="1:19" ht="14.25" customHeight="1">
      <c r="A395" s="4" t="s">
        <v>34</v>
      </c>
      <c r="B395" s="5"/>
      <c r="C395" s="4">
        <v>0</v>
      </c>
      <c r="E395" s="4" t="b">
        <f t="shared" si="2"/>
        <v>0</v>
      </c>
      <c r="F395" s="4">
        <v>0</v>
      </c>
      <c r="G395" s="4">
        <v>3502</v>
      </c>
      <c r="H395" s="6">
        <v>43949</v>
      </c>
      <c r="I395" s="4" t="s">
        <v>348</v>
      </c>
      <c r="J395" s="4" t="s">
        <v>40</v>
      </c>
      <c r="K395" s="4">
        <v>13732</v>
      </c>
      <c r="L395" s="4">
        <v>0</v>
      </c>
      <c r="M395" s="4">
        <v>0</v>
      </c>
      <c r="N395" s="4">
        <v>215000</v>
      </c>
      <c r="O395" s="4">
        <v>0</v>
      </c>
      <c r="P395" s="4">
        <v>5262000</v>
      </c>
      <c r="Q395" s="4">
        <v>401</v>
      </c>
      <c r="R395" s="4" t="b">
        <f t="shared" si="3"/>
        <v>0</v>
      </c>
      <c r="S395" s="4">
        <v>0</v>
      </c>
    </row>
    <row r="396" spans="1:19" ht="14.25" customHeight="1">
      <c r="A396" s="4" t="s">
        <v>34</v>
      </c>
      <c r="B396" s="5"/>
      <c r="C396" s="4">
        <v>0</v>
      </c>
      <c r="E396" s="4" t="b">
        <f t="shared" si="2"/>
        <v>0</v>
      </c>
      <c r="F396" s="4">
        <v>0</v>
      </c>
      <c r="G396" s="4">
        <v>3502</v>
      </c>
      <c r="H396" s="6">
        <v>43981</v>
      </c>
      <c r="I396" s="4" t="s">
        <v>349</v>
      </c>
      <c r="J396" s="4" t="s">
        <v>40</v>
      </c>
      <c r="K396" s="4">
        <v>13799</v>
      </c>
      <c r="L396" s="4">
        <v>0</v>
      </c>
      <c r="M396" s="4">
        <v>0</v>
      </c>
      <c r="N396" s="4">
        <v>190000</v>
      </c>
      <c r="O396" s="4">
        <v>0</v>
      </c>
      <c r="P396" s="4">
        <v>5452000</v>
      </c>
      <c r="Q396" s="4">
        <v>402</v>
      </c>
      <c r="R396" s="4" t="b">
        <f t="shared" si="3"/>
        <v>0</v>
      </c>
      <c r="S396" s="4">
        <v>0</v>
      </c>
    </row>
    <row r="397" spans="1:19" ht="14.25" customHeight="1">
      <c r="A397" s="4" t="s">
        <v>34</v>
      </c>
      <c r="B397" s="5"/>
      <c r="C397" s="4">
        <v>0</v>
      </c>
      <c r="E397" s="4" t="b">
        <f t="shared" si="2"/>
        <v>0</v>
      </c>
      <c r="F397" s="4">
        <v>0</v>
      </c>
      <c r="G397" s="4">
        <v>3502</v>
      </c>
      <c r="H397" s="6">
        <v>43994</v>
      </c>
      <c r="I397" s="4" t="s">
        <v>350</v>
      </c>
      <c r="J397" s="4" t="s">
        <v>40</v>
      </c>
      <c r="K397" s="4">
        <v>13861</v>
      </c>
      <c r="L397" s="4">
        <v>0</v>
      </c>
      <c r="M397" s="4">
        <v>0</v>
      </c>
      <c r="N397" s="4">
        <v>190000</v>
      </c>
      <c r="O397" s="4">
        <v>0</v>
      </c>
      <c r="P397" s="4">
        <v>5642000</v>
      </c>
      <c r="Q397" s="4">
        <v>403</v>
      </c>
      <c r="R397" s="4" t="b">
        <f t="shared" si="3"/>
        <v>0</v>
      </c>
      <c r="S397" s="4">
        <v>0</v>
      </c>
    </row>
    <row r="398" spans="1:19" ht="14.25" customHeight="1">
      <c r="A398" s="4" t="s">
        <v>34</v>
      </c>
      <c r="B398" s="5"/>
      <c r="C398" s="4">
        <v>0</v>
      </c>
      <c r="E398" s="4" t="b">
        <f t="shared" si="2"/>
        <v>0</v>
      </c>
      <c r="F398" s="4">
        <v>0</v>
      </c>
      <c r="G398" s="4">
        <v>3502</v>
      </c>
      <c r="H398" s="6">
        <v>44026</v>
      </c>
      <c r="I398" s="4" t="s">
        <v>346</v>
      </c>
      <c r="J398" s="4" t="s">
        <v>40</v>
      </c>
      <c r="K398" s="4">
        <v>13952</v>
      </c>
      <c r="L398" s="4">
        <v>0</v>
      </c>
      <c r="M398" s="4">
        <v>0</v>
      </c>
      <c r="N398" s="4">
        <v>220000</v>
      </c>
      <c r="O398" s="4">
        <v>0</v>
      </c>
      <c r="P398" s="4">
        <v>5862000</v>
      </c>
      <c r="Q398" s="4">
        <v>404</v>
      </c>
      <c r="R398" s="4" t="b">
        <f t="shared" si="3"/>
        <v>0</v>
      </c>
      <c r="S398" s="4">
        <v>0</v>
      </c>
    </row>
    <row r="399" spans="1:19" ht="14.25" customHeight="1">
      <c r="A399" s="4" t="s">
        <v>34</v>
      </c>
      <c r="B399" s="5"/>
      <c r="C399" s="4">
        <v>0</v>
      </c>
      <c r="E399" s="4" t="b">
        <f t="shared" si="2"/>
        <v>0</v>
      </c>
      <c r="F399" s="4">
        <v>0</v>
      </c>
      <c r="G399" s="4">
        <v>3502</v>
      </c>
      <c r="H399" s="6">
        <v>44055</v>
      </c>
      <c r="I399" s="4" t="s">
        <v>346</v>
      </c>
      <c r="J399" s="4" t="s">
        <v>40</v>
      </c>
      <c r="K399" s="4">
        <v>14020</v>
      </c>
      <c r="L399" s="4">
        <v>0</v>
      </c>
      <c r="M399" s="4">
        <v>0</v>
      </c>
      <c r="N399" s="4">
        <v>200000</v>
      </c>
      <c r="O399" s="4">
        <v>0</v>
      </c>
      <c r="P399" s="4">
        <v>6062000</v>
      </c>
      <c r="Q399" s="4">
        <v>405</v>
      </c>
      <c r="R399" s="4" t="b">
        <f t="shared" si="3"/>
        <v>0</v>
      </c>
      <c r="S399" s="4">
        <v>0</v>
      </c>
    </row>
    <row r="400" spans="1:19" ht="14.25" customHeight="1">
      <c r="A400" s="4" t="s">
        <v>34</v>
      </c>
      <c r="B400" s="5"/>
      <c r="C400" s="4">
        <v>0</v>
      </c>
      <c r="E400" s="4" t="b">
        <f t="shared" si="2"/>
        <v>0</v>
      </c>
      <c r="F400" s="4">
        <v>0</v>
      </c>
      <c r="G400" s="4">
        <v>3502</v>
      </c>
      <c r="H400" s="6">
        <v>44086</v>
      </c>
      <c r="I400" s="4" t="s">
        <v>351</v>
      </c>
      <c r="J400" s="4" t="s">
        <v>40</v>
      </c>
      <c r="K400" s="4">
        <v>14079</v>
      </c>
      <c r="L400" s="4">
        <v>0</v>
      </c>
      <c r="M400" s="4">
        <v>0</v>
      </c>
      <c r="N400" s="4">
        <v>195000</v>
      </c>
      <c r="O400" s="4">
        <v>0</v>
      </c>
      <c r="P400" s="4">
        <v>6257000</v>
      </c>
      <c r="Q400" s="4">
        <v>406</v>
      </c>
      <c r="R400" s="4" t="b">
        <f t="shared" si="3"/>
        <v>0</v>
      </c>
      <c r="S400" s="4">
        <v>0</v>
      </c>
    </row>
    <row r="401" spans="1:19" ht="14.25" customHeight="1">
      <c r="A401" s="4" t="s">
        <v>34</v>
      </c>
      <c r="B401" s="5"/>
      <c r="C401" s="4">
        <v>0</v>
      </c>
      <c r="E401" s="4" t="b">
        <f t="shared" si="2"/>
        <v>0</v>
      </c>
      <c r="F401" s="4">
        <v>0</v>
      </c>
      <c r="G401" s="4">
        <v>3502</v>
      </c>
      <c r="H401" s="6">
        <v>44118</v>
      </c>
      <c r="I401" s="4" t="s">
        <v>352</v>
      </c>
      <c r="J401" s="4" t="s">
        <v>40</v>
      </c>
      <c r="K401" s="4">
        <v>14154</v>
      </c>
      <c r="L401" s="4">
        <v>0</v>
      </c>
      <c r="M401" s="4">
        <v>0</v>
      </c>
      <c r="N401" s="4">
        <v>200000</v>
      </c>
      <c r="O401" s="4">
        <v>0</v>
      </c>
      <c r="P401" s="4">
        <v>6457000</v>
      </c>
      <c r="Q401" s="4">
        <v>407</v>
      </c>
      <c r="R401" s="4" t="b">
        <f t="shared" si="3"/>
        <v>0</v>
      </c>
      <c r="S401" s="4">
        <v>0</v>
      </c>
    </row>
    <row r="402" spans="1:19" ht="14.25" customHeight="1">
      <c r="A402" s="4" t="s">
        <v>34</v>
      </c>
      <c r="B402" s="5"/>
      <c r="C402" s="4">
        <v>0</v>
      </c>
      <c r="E402" s="4" t="b">
        <f t="shared" si="2"/>
        <v>0</v>
      </c>
      <c r="F402" s="4">
        <v>0</v>
      </c>
      <c r="G402" s="4">
        <v>3502</v>
      </c>
      <c r="H402" s="6">
        <v>44149</v>
      </c>
      <c r="I402" s="4" t="s">
        <v>353</v>
      </c>
      <c r="J402" s="4" t="s">
        <v>40</v>
      </c>
      <c r="K402" s="4">
        <v>14231</v>
      </c>
      <c r="L402" s="4">
        <v>0</v>
      </c>
      <c r="M402" s="4">
        <v>0</v>
      </c>
      <c r="N402" s="4">
        <v>200000</v>
      </c>
      <c r="O402" s="4">
        <v>0</v>
      </c>
      <c r="P402" s="4">
        <v>6657000</v>
      </c>
      <c r="Q402" s="4">
        <v>408</v>
      </c>
      <c r="R402" s="4" t="b">
        <f t="shared" si="3"/>
        <v>0</v>
      </c>
      <c r="S402" s="4">
        <v>0</v>
      </c>
    </row>
    <row r="403" spans="1:19" ht="14.25" customHeight="1">
      <c r="A403" s="4" t="s">
        <v>34</v>
      </c>
      <c r="B403" s="5"/>
      <c r="C403" s="4">
        <v>0</v>
      </c>
      <c r="E403" s="4" t="b">
        <f t="shared" si="2"/>
        <v>0</v>
      </c>
      <c r="F403" s="4">
        <v>0</v>
      </c>
      <c r="G403" s="4">
        <v>3502</v>
      </c>
      <c r="H403" s="6">
        <v>44179</v>
      </c>
      <c r="I403" s="4" t="s">
        <v>354</v>
      </c>
      <c r="J403" s="4" t="s">
        <v>40</v>
      </c>
      <c r="K403" s="4">
        <v>14310</v>
      </c>
      <c r="L403" s="4">
        <v>0</v>
      </c>
      <c r="M403" s="4">
        <v>0</v>
      </c>
      <c r="N403" s="4">
        <v>195000</v>
      </c>
      <c r="O403" s="4">
        <v>0</v>
      </c>
      <c r="P403" s="4">
        <v>6852000</v>
      </c>
      <c r="Q403" s="4">
        <v>409</v>
      </c>
      <c r="R403" s="4" t="b">
        <f t="shared" si="3"/>
        <v>0</v>
      </c>
      <c r="S403" s="4">
        <v>0</v>
      </c>
    </row>
    <row r="404" spans="1:19" ht="14.25" customHeight="1">
      <c r="A404" s="4" t="s">
        <v>34</v>
      </c>
      <c r="B404" s="5" t="s">
        <v>355</v>
      </c>
      <c r="C404" s="4">
        <v>0</v>
      </c>
      <c r="D404" s="4" t="s">
        <v>355</v>
      </c>
      <c r="E404" s="4" t="b">
        <f t="shared" si="2"/>
        <v>0</v>
      </c>
      <c r="F404" s="4">
        <v>0</v>
      </c>
      <c r="G404" s="4">
        <v>3502</v>
      </c>
      <c r="H404" s="3" t="s">
        <v>21</v>
      </c>
      <c r="K404" s="4">
        <v>0</v>
      </c>
      <c r="L404" s="4">
        <v>0</v>
      </c>
      <c r="M404" s="4">
        <v>0</v>
      </c>
      <c r="N404" s="4">
        <v>2355000</v>
      </c>
      <c r="O404" s="4">
        <v>0</v>
      </c>
      <c r="P404" s="4">
        <v>6852000</v>
      </c>
      <c r="Q404" s="4">
        <v>410</v>
      </c>
      <c r="R404" s="4" t="b">
        <f t="shared" si="3"/>
        <v>0</v>
      </c>
      <c r="S404" s="4">
        <v>0</v>
      </c>
    </row>
    <row r="405" spans="1:19" ht="14.25" customHeight="1">
      <c r="A405" s="4" t="s">
        <v>34</v>
      </c>
      <c r="B405" s="5" t="s">
        <v>356</v>
      </c>
      <c r="C405" s="4">
        <v>0</v>
      </c>
      <c r="D405" s="4" t="s">
        <v>356</v>
      </c>
      <c r="E405" s="4" t="b">
        <f t="shared" si="2"/>
        <v>0</v>
      </c>
      <c r="F405" s="4">
        <v>4977300</v>
      </c>
      <c r="G405" s="4">
        <v>4101</v>
      </c>
      <c r="H405" s="3" t="s">
        <v>21</v>
      </c>
      <c r="K405" s="4">
        <v>0</v>
      </c>
      <c r="L405" s="4">
        <v>2664000</v>
      </c>
      <c r="M405" s="4">
        <v>0</v>
      </c>
      <c r="N405" s="4">
        <v>0</v>
      </c>
      <c r="O405" s="4">
        <v>0</v>
      </c>
      <c r="P405" s="4">
        <v>4977300</v>
      </c>
      <c r="Q405" s="4">
        <v>411</v>
      </c>
      <c r="R405" s="4" t="b">
        <f t="shared" si="3"/>
        <v>0</v>
      </c>
      <c r="S405" s="4">
        <v>0</v>
      </c>
    </row>
    <row r="406" spans="1:19" ht="14.25" customHeight="1">
      <c r="A406" s="4" t="s">
        <v>34</v>
      </c>
      <c r="B406" s="5"/>
      <c r="C406" s="4">
        <v>0</v>
      </c>
      <c r="E406" s="4" t="b">
        <f t="shared" si="2"/>
        <v>0</v>
      </c>
      <c r="F406" s="4">
        <v>0</v>
      </c>
      <c r="G406" s="4">
        <v>4101</v>
      </c>
      <c r="H406" s="6">
        <v>43838</v>
      </c>
      <c r="I406" s="4" t="s">
        <v>357</v>
      </c>
      <c r="J406" s="4" t="s">
        <v>40</v>
      </c>
      <c r="K406" s="4">
        <v>13478</v>
      </c>
      <c r="L406" s="4">
        <v>0</v>
      </c>
      <c r="M406" s="4">
        <v>0</v>
      </c>
      <c r="N406" s="4">
        <v>222000</v>
      </c>
      <c r="O406" s="4">
        <v>0</v>
      </c>
      <c r="P406" s="4">
        <v>5199300</v>
      </c>
      <c r="Q406" s="4">
        <v>412</v>
      </c>
      <c r="R406" s="4" t="b">
        <f t="shared" si="3"/>
        <v>0</v>
      </c>
      <c r="S406" s="4">
        <v>0</v>
      </c>
    </row>
    <row r="407" spans="1:19" ht="14.25" customHeight="1">
      <c r="A407" s="4" t="s">
        <v>34</v>
      </c>
      <c r="B407" s="5"/>
      <c r="C407" s="4">
        <v>0</v>
      </c>
      <c r="E407" s="4" t="b">
        <f t="shared" si="2"/>
        <v>0</v>
      </c>
      <c r="F407" s="4">
        <v>0</v>
      </c>
      <c r="G407" s="4">
        <v>4101</v>
      </c>
      <c r="H407" s="6">
        <v>43867</v>
      </c>
      <c r="I407" s="4" t="s">
        <v>357</v>
      </c>
      <c r="J407" s="4" t="s">
        <v>40</v>
      </c>
      <c r="K407" s="4">
        <v>13549</v>
      </c>
      <c r="L407" s="4">
        <v>0</v>
      </c>
      <c r="M407" s="4">
        <v>0</v>
      </c>
      <c r="N407" s="4">
        <v>222000</v>
      </c>
      <c r="O407" s="4">
        <v>0</v>
      </c>
      <c r="P407" s="4">
        <v>5421300</v>
      </c>
      <c r="Q407" s="4">
        <v>413</v>
      </c>
      <c r="R407" s="4" t="b">
        <f t="shared" si="3"/>
        <v>0</v>
      </c>
      <c r="S407" s="4">
        <v>0</v>
      </c>
    </row>
    <row r="408" spans="1:19" ht="14.25" customHeight="1">
      <c r="A408" s="4" t="s">
        <v>34</v>
      </c>
      <c r="B408" s="5"/>
      <c r="C408" s="4">
        <v>0</v>
      </c>
      <c r="E408" s="4" t="b">
        <f t="shared" si="2"/>
        <v>0</v>
      </c>
      <c r="F408" s="4">
        <v>0</v>
      </c>
      <c r="G408" s="4">
        <v>4101</v>
      </c>
      <c r="H408" s="6">
        <v>43896</v>
      </c>
      <c r="I408" s="4" t="s">
        <v>358</v>
      </c>
      <c r="J408" s="4" t="s">
        <v>40</v>
      </c>
      <c r="K408" s="4">
        <v>13620</v>
      </c>
      <c r="L408" s="4">
        <v>0</v>
      </c>
      <c r="M408" s="4">
        <v>0</v>
      </c>
      <c r="N408" s="4">
        <v>222000</v>
      </c>
      <c r="O408" s="4">
        <v>0</v>
      </c>
      <c r="P408" s="4">
        <v>5643300</v>
      </c>
      <c r="Q408" s="4">
        <v>414</v>
      </c>
      <c r="R408" s="4" t="b">
        <f t="shared" si="3"/>
        <v>0</v>
      </c>
      <c r="S408" s="4">
        <v>0</v>
      </c>
    </row>
    <row r="409" spans="1:19" ht="14.25" customHeight="1">
      <c r="A409" s="4" t="s">
        <v>34</v>
      </c>
      <c r="B409" s="5"/>
      <c r="C409" s="4">
        <v>0</v>
      </c>
      <c r="E409" s="4" t="b">
        <f t="shared" si="2"/>
        <v>0</v>
      </c>
      <c r="F409" s="4">
        <v>0</v>
      </c>
      <c r="G409" s="4">
        <v>4101</v>
      </c>
      <c r="H409" s="6">
        <v>43934</v>
      </c>
      <c r="I409" s="4" t="s">
        <v>359</v>
      </c>
      <c r="J409" s="4" t="s">
        <v>40</v>
      </c>
      <c r="K409" s="4">
        <v>13703</v>
      </c>
      <c r="L409" s="4">
        <v>0</v>
      </c>
      <c r="M409" s="4">
        <v>0</v>
      </c>
      <c r="N409" s="4">
        <v>222000</v>
      </c>
      <c r="O409" s="4">
        <v>0</v>
      </c>
      <c r="P409" s="4">
        <v>5865300</v>
      </c>
      <c r="Q409" s="4">
        <v>415</v>
      </c>
      <c r="R409" s="4" t="b">
        <f t="shared" si="3"/>
        <v>0</v>
      </c>
      <c r="S409" s="4">
        <v>0</v>
      </c>
    </row>
    <row r="410" spans="1:19" ht="14.25" customHeight="1">
      <c r="A410" s="4" t="s">
        <v>34</v>
      </c>
      <c r="B410" s="5"/>
      <c r="C410" s="4">
        <v>0</v>
      </c>
      <c r="E410" s="4" t="b">
        <f t="shared" si="2"/>
        <v>0</v>
      </c>
      <c r="F410" s="4">
        <v>0</v>
      </c>
      <c r="G410" s="4">
        <v>4101</v>
      </c>
      <c r="H410" s="6">
        <v>43958</v>
      </c>
      <c r="I410" s="4" t="s">
        <v>360</v>
      </c>
      <c r="J410" s="4" t="s">
        <v>40</v>
      </c>
      <c r="K410" s="4">
        <v>13747</v>
      </c>
      <c r="L410" s="4">
        <v>0</v>
      </c>
      <c r="M410" s="4">
        <v>0</v>
      </c>
      <c r="N410" s="4">
        <v>222000</v>
      </c>
      <c r="O410" s="4">
        <v>0</v>
      </c>
      <c r="P410" s="4">
        <v>6087300</v>
      </c>
      <c r="Q410" s="4">
        <v>416</v>
      </c>
      <c r="R410" s="4" t="b">
        <f t="shared" si="3"/>
        <v>0</v>
      </c>
      <c r="S410" s="4">
        <v>0</v>
      </c>
    </row>
    <row r="411" spans="1:19" ht="14.25" customHeight="1">
      <c r="A411" s="4" t="s">
        <v>34</v>
      </c>
      <c r="B411" s="5"/>
      <c r="C411" s="4">
        <v>0</v>
      </c>
      <c r="E411" s="4" t="b">
        <f t="shared" si="2"/>
        <v>0</v>
      </c>
      <c r="F411" s="4">
        <v>0</v>
      </c>
      <c r="G411" s="4">
        <v>4101</v>
      </c>
      <c r="H411" s="6">
        <v>43990</v>
      </c>
      <c r="I411" s="4" t="s">
        <v>361</v>
      </c>
      <c r="J411" s="4" t="s">
        <v>40</v>
      </c>
      <c r="K411" s="4">
        <v>13816</v>
      </c>
      <c r="L411" s="4">
        <v>0</v>
      </c>
      <c r="M411" s="4">
        <v>0</v>
      </c>
      <c r="N411" s="4">
        <v>222000</v>
      </c>
      <c r="O411" s="4">
        <v>0</v>
      </c>
      <c r="P411" s="4">
        <v>6309300</v>
      </c>
      <c r="Q411" s="4">
        <v>417</v>
      </c>
      <c r="R411" s="4" t="b">
        <f t="shared" si="3"/>
        <v>0</v>
      </c>
      <c r="S411" s="4">
        <v>0</v>
      </c>
    </row>
    <row r="412" spans="1:19" ht="14.25" customHeight="1">
      <c r="A412" s="4" t="s">
        <v>34</v>
      </c>
      <c r="B412" s="5"/>
      <c r="C412" s="4">
        <v>0</v>
      </c>
      <c r="E412" s="4" t="b">
        <f t="shared" si="2"/>
        <v>0</v>
      </c>
      <c r="F412" s="4">
        <v>0</v>
      </c>
      <c r="G412" s="4">
        <v>4101</v>
      </c>
      <c r="H412" s="6">
        <v>44020</v>
      </c>
      <c r="I412" s="4" t="s">
        <v>357</v>
      </c>
      <c r="J412" s="4" t="s">
        <v>40</v>
      </c>
      <c r="K412" s="4">
        <v>13896</v>
      </c>
      <c r="L412" s="4">
        <v>0</v>
      </c>
      <c r="M412" s="4">
        <v>0</v>
      </c>
      <c r="N412" s="4">
        <v>222000</v>
      </c>
      <c r="O412" s="4">
        <v>0</v>
      </c>
      <c r="P412" s="4">
        <v>6531300</v>
      </c>
      <c r="Q412" s="4">
        <v>418</v>
      </c>
      <c r="R412" s="4" t="b">
        <f t="shared" si="3"/>
        <v>0</v>
      </c>
      <c r="S412" s="4">
        <v>0</v>
      </c>
    </row>
    <row r="413" spans="1:19" ht="14.25" customHeight="1">
      <c r="A413" s="4" t="s">
        <v>34</v>
      </c>
      <c r="B413" s="5"/>
      <c r="C413" s="4">
        <v>0</v>
      </c>
      <c r="E413" s="4" t="b">
        <f t="shared" si="2"/>
        <v>0</v>
      </c>
      <c r="F413" s="4">
        <v>0</v>
      </c>
      <c r="G413" s="4">
        <v>4101</v>
      </c>
      <c r="H413" s="6">
        <v>44053</v>
      </c>
      <c r="I413" s="4" t="s">
        <v>357</v>
      </c>
      <c r="J413" s="4" t="s">
        <v>40</v>
      </c>
      <c r="K413" s="4">
        <v>13963</v>
      </c>
      <c r="L413" s="4">
        <v>0</v>
      </c>
      <c r="M413" s="4">
        <v>0</v>
      </c>
      <c r="N413" s="4">
        <v>222000</v>
      </c>
      <c r="O413" s="4">
        <v>0</v>
      </c>
      <c r="P413" s="4">
        <v>6753300</v>
      </c>
      <c r="Q413" s="4">
        <v>419</v>
      </c>
      <c r="R413" s="4" t="b">
        <f t="shared" si="3"/>
        <v>0</v>
      </c>
      <c r="S413" s="4">
        <v>0</v>
      </c>
    </row>
    <row r="414" spans="1:19" ht="14.25" customHeight="1">
      <c r="A414" s="4" t="s">
        <v>34</v>
      </c>
      <c r="B414" s="5"/>
      <c r="C414" s="4">
        <v>0</v>
      </c>
      <c r="E414" s="4" t="b">
        <f t="shared" si="2"/>
        <v>0</v>
      </c>
      <c r="F414" s="4">
        <v>0</v>
      </c>
      <c r="G414" s="4">
        <v>4101</v>
      </c>
      <c r="H414" s="6">
        <v>44082</v>
      </c>
      <c r="I414" s="4" t="s">
        <v>362</v>
      </c>
      <c r="J414" s="4" t="s">
        <v>40</v>
      </c>
      <c r="K414" s="4">
        <v>14047</v>
      </c>
      <c r="L414" s="4">
        <v>0</v>
      </c>
      <c r="M414" s="4">
        <v>0</v>
      </c>
      <c r="N414" s="4">
        <v>222000</v>
      </c>
      <c r="O414" s="4">
        <v>0</v>
      </c>
      <c r="P414" s="4">
        <v>6975300</v>
      </c>
      <c r="Q414" s="4">
        <v>420</v>
      </c>
      <c r="R414" s="4" t="b">
        <f t="shared" si="3"/>
        <v>0</v>
      </c>
      <c r="S414" s="4">
        <v>0</v>
      </c>
    </row>
    <row r="415" spans="1:19" ht="14.25" customHeight="1">
      <c r="A415" s="4" t="s">
        <v>34</v>
      </c>
      <c r="B415" s="5"/>
      <c r="C415" s="4">
        <v>0</v>
      </c>
      <c r="E415" s="4" t="b">
        <f t="shared" si="2"/>
        <v>0</v>
      </c>
      <c r="F415" s="4">
        <v>0</v>
      </c>
      <c r="G415" s="4">
        <v>4101</v>
      </c>
      <c r="H415" s="6">
        <v>44109</v>
      </c>
      <c r="I415" s="4" t="s">
        <v>363</v>
      </c>
      <c r="J415" s="4" t="s">
        <v>40</v>
      </c>
      <c r="K415" s="4">
        <v>14109</v>
      </c>
      <c r="L415" s="4">
        <v>0</v>
      </c>
      <c r="M415" s="4">
        <v>0</v>
      </c>
      <c r="N415" s="4">
        <v>222000</v>
      </c>
      <c r="O415" s="4">
        <v>0</v>
      </c>
      <c r="P415" s="4">
        <v>7197300</v>
      </c>
      <c r="Q415" s="4">
        <v>421</v>
      </c>
      <c r="R415" s="4" t="b">
        <f t="shared" si="3"/>
        <v>0</v>
      </c>
      <c r="S415" s="4">
        <v>0</v>
      </c>
    </row>
    <row r="416" spans="1:19" ht="14.25" customHeight="1">
      <c r="A416" s="4" t="s">
        <v>34</v>
      </c>
      <c r="B416" s="5"/>
      <c r="C416" s="4">
        <v>0</v>
      </c>
      <c r="E416" s="4" t="b">
        <f t="shared" si="2"/>
        <v>0</v>
      </c>
      <c r="F416" s="4">
        <v>0</v>
      </c>
      <c r="G416" s="4">
        <v>4101</v>
      </c>
      <c r="H416" s="6">
        <v>44140</v>
      </c>
      <c r="I416" s="4" t="s">
        <v>364</v>
      </c>
      <c r="J416" s="4" t="s">
        <v>40</v>
      </c>
      <c r="K416" s="4">
        <v>14176</v>
      </c>
      <c r="L416" s="4">
        <v>0</v>
      </c>
      <c r="M416" s="4">
        <v>0</v>
      </c>
      <c r="N416" s="4">
        <v>222000</v>
      </c>
      <c r="O416" s="4">
        <v>0</v>
      </c>
      <c r="P416" s="4">
        <v>7419300</v>
      </c>
      <c r="Q416" s="4">
        <v>422</v>
      </c>
      <c r="R416" s="4" t="b">
        <f t="shared" si="3"/>
        <v>0</v>
      </c>
      <c r="S416" s="4">
        <v>0</v>
      </c>
    </row>
    <row r="417" spans="1:19" ht="14.25" customHeight="1">
      <c r="A417" s="4" t="s">
        <v>34</v>
      </c>
      <c r="B417" s="5"/>
      <c r="C417" s="4">
        <v>0</v>
      </c>
      <c r="E417" s="4" t="b">
        <f t="shared" si="2"/>
        <v>0</v>
      </c>
      <c r="F417" s="4">
        <v>0</v>
      </c>
      <c r="G417" s="4">
        <v>4101</v>
      </c>
      <c r="H417" s="6">
        <v>44172</v>
      </c>
      <c r="I417" s="4" t="s">
        <v>365</v>
      </c>
      <c r="J417" s="4" t="s">
        <v>40</v>
      </c>
      <c r="K417" s="4">
        <v>14252</v>
      </c>
      <c r="L417" s="4">
        <v>0</v>
      </c>
      <c r="M417" s="4">
        <v>0</v>
      </c>
      <c r="N417" s="4">
        <v>222000</v>
      </c>
      <c r="O417" s="4">
        <v>0</v>
      </c>
      <c r="P417" s="4">
        <v>7641300</v>
      </c>
      <c r="Q417" s="4">
        <v>423</v>
      </c>
      <c r="R417" s="4" t="b">
        <f t="shared" si="3"/>
        <v>0</v>
      </c>
      <c r="S417" s="4">
        <v>0</v>
      </c>
    </row>
    <row r="418" spans="1:19" ht="14.25" customHeight="1">
      <c r="A418" s="4" t="s">
        <v>34</v>
      </c>
      <c r="B418" s="5" t="s">
        <v>366</v>
      </c>
      <c r="C418" s="4">
        <v>0</v>
      </c>
      <c r="D418" s="4" t="s">
        <v>366</v>
      </c>
      <c r="E418" s="4" t="b">
        <f t="shared" si="2"/>
        <v>0</v>
      </c>
      <c r="F418" s="4">
        <v>0</v>
      </c>
      <c r="G418" s="4">
        <v>4101</v>
      </c>
      <c r="H418" s="3" t="s">
        <v>21</v>
      </c>
      <c r="K418" s="4">
        <v>0</v>
      </c>
      <c r="L418" s="4">
        <v>0</v>
      </c>
      <c r="M418" s="4">
        <v>0</v>
      </c>
      <c r="N418" s="4">
        <v>2664000</v>
      </c>
      <c r="O418" s="4">
        <v>0</v>
      </c>
      <c r="P418" s="4">
        <v>7641300</v>
      </c>
      <c r="Q418" s="4">
        <v>424</v>
      </c>
      <c r="R418" s="4" t="b">
        <f t="shared" si="3"/>
        <v>0</v>
      </c>
      <c r="S418" s="4">
        <v>0</v>
      </c>
    </row>
    <row r="419" spans="1:19" ht="14.25" customHeight="1">
      <c r="A419" s="4" t="s">
        <v>34</v>
      </c>
      <c r="B419" s="5" t="s">
        <v>367</v>
      </c>
      <c r="C419" s="4">
        <v>0</v>
      </c>
      <c r="D419" s="4" t="s">
        <v>367</v>
      </c>
      <c r="E419" s="4" t="b">
        <f t="shared" si="2"/>
        <v>0</v>
      </c>
      <c r="F419" s="4">
        <v>4830767</v>
      </c>
      <c r="G419" s="4">
        <v>4102</v>
      </c>
      <c r="H419" s="3" t="s">
        <v>21</v>
      </c>
      <c r="K419" s="4">
        <v>0</v>
      </c>
      <c r="L419" s="4">
        <v>2686000</v>
      </c>
      <c r="M419" s="4">
        <v>0</v>
      </c>
      <c r="N419" s="4">
        <v>0</v>
      </c>
      <c r="O419" s="4">
        <v>0</v>
      </c>
      <c r="P419" s="4">
        <v>4830767</v>
      </c>
      <c r="Q419" s="4">
        <v>425</v>
      </c>
      <c r="R419" s="4" t="b">
        <f t="shared" si="3"/>
        <v>0</v>
      </c>
      <c r="S419" s="4">
        <v>0</v>
      </c>
    </row>
    <row r="420" spans="1:19" ht="14.25" customHeight="1">
      <c r="A420" s="4" t="s">
        <v>34</v>
      </c>
      <c r="B420" s="5"/>
      <c r="C420" s="4">
        <v>0</v>
      </c>
      <c r="E420" s="4" t="b">
        <f t="shared" si="2"/>
        <v>0</v>
      </c>
      <c r="F420" s="4">
        <v>0</v>
      </c>
      <c r="G420" s="4">
        <v>4102</v>
      </c>
      <c r="H420" s="6">
        <v>43857</v>
      </c>
      <c r="I420" s="4" t="s">
        <v>368</v>
      </c>
      <c r="J420" s="4" t="s">
        <v>40</v>
      </c>
      <c r="K420" s="4">
        <v>13527</v>
      </c>
      <c r="L420" s="4">
        <v>0</v>
      </c>
      <c r="M420" s="4">
        <v>0</v>
      </c>
      <c r="N420" s="4">
        <v>224000</v>
      </c>
      <c r="O420" s="4">
        <v>0</v>
      </c>
      <c r="P420" s="4">
        <v>5054767</v>
      </c>
      <c r="Q420" s="4">
        <v>426</v>
      </c>
      <c r="R420" s="4" t="b">
        <f t="shared" si="3"/>
        <v>0</v>
      </c>
      <c r="S420" s="4">
        <v>0</v>
      </c>
    </row>
    <row r="421" spans="1:19" ht="14.25" customHeight="1">
      <c r="A421" s="4" t="s">
        <v>34</v>
      </c>
      <c r="B421" s="5"/>
      <c r="C421" s="4">
        <v>0</v>
      </c>
      <c r="E421" s="4" t="b">
        <f t="shared" si="2"/>
        <v>0</v>
      </c>
      <c r="F421" s="4">
        <v>0</v>
      </c>
      <c r="G421" s="4">
        <v>4102</v>
      </c>
      <c r="H421" s="6">
        <v>43878</v>
      </c>
      <c r="I421" s="4" t="s">
        <v>368</v>
      </c>
      <c r="J421" s="4" t="s">
        <v>40</v>
      </c>
      <c r="K421" s="4">
        <v>13597</v>
      </c>
      <c r="L421" s="4">
        <v>0</v>
      </c>
      <c r="M421" s="4">
        <v>0</v>
      </c>
      <c r="N421" s="4">
        <v>231000</v>
      </c>
      <c r="O421" s="4">
        <v>0</v>
      </c>
      <c r="P421" s="4">
        <v>5285767</v>
      </c>
      <c r="Q421" s="4">
        <v>427</v>
      </c>
      <c r="R421" s="4" t="b">
        <f t="shared" si="3"/>
        <v>0</v>
      </c>
      <c r="S421" s="4">
        <v>0</v>
      </c>
    </row>
    <row r="422" spans="1:19" ht="14.25" customHeight="1">
      <c r="A422" s="4" t="s">
        <v>34</v>
      </c>
      <c r="B422" s="5"/>
      <c r="C422" s="4">
        <v>0</v>
      </c>
      <c r="E422" s="4" t="b">
        <f t="shared" si="2"/>
        <v>0</v>
      </c>
      <c r="F422" s="4">
        <v>0</v>
      </c>
      <c r="G422" s="4">
        <v>4102</v>
      </c>
      <c r="H422" s="6">
        <v>43906</v>
      </c>
      <c r="I422" s="4" t="s">
        <v>369</v>
      </c>
      <c r="J422" s="4" t="s">
        <v>40</v>
      </c>
      <c r="K422" s="4">
        <v>13679</v>
      </c>
      <c r="L422" s="4">
        <v>0</v>
      </c>
      <c r="M422" s="4">
        <v>0</v>
      </c>
      <c r="N422" s="4">
        <v>233000</v>
      </c>
      <c r="O422" s="4">
        <v>0</v>
      </c>
      <c r="P422" s="4">
        <v>5518767</v>
      </c>
      <c r="Q422" s="4">
        <v>428</v>
      </c>
      <c r="R422" s="4" t="b">
        <f t="shared" si="3"/>
        <v>0</v>
      </c>
      <c r="S422" s="4">
        <v>0</v>
      </c>
    </row>
    <row r="423" spans="1:19" ht="14.25" customHeight="1">
      <c r="A423" s="4" t="s">
        <v>34</v>
      </c>
      <c r="B423" s="5"/>
      <c r="C423" s="4">
        <v>0</v>
      </c>
      <c r="E423" s="4" t="b">
        <f t="shared" si="2"/>
        <v>0</v>
      </c>
      <c r="F423" s="4">
        <v>0</v>
      </c>
      <c r="G423" s="4">
        <v>4102</v>
      </c>
      <c r="H423" s="6">
        <v>43950</v>
      </c>
      <c r="I423" s="4" t="s">
        <v>370</v>
      </c>
      <c r="J423" s="4" t="s">
        <v>40</v>
      </c>
      <c r="K423" s="4">
        <v>13731</v>
      </c>
      <c r="L423" s="4">
        <v>0</v>
      </c>
      <c r="M423" s="4">
        <v>0</v>
      </c>
      <c r="N423" s="4">
        <v>233000</v>
      </c>
      <c r="O423" s="4">
        <v>0</v>
      </c>
      <c r="P423" s="4">
        <v>5751767</v>
      </c>
      <c r="Q423" s="4">
        <v>429</v>
      </c>
      <c r="R423" s="4" t="b">
        <f t="shared" si="3"/>
        <v>0</v>
      </c>
      <c r="S423" s="4">
        <v>0</v>
      </c>
    </row>
    <row r="424" spans="1:19" ht="14.25" customHeight="1">
      <c r="A424" s="4" t="s">
        <v>34</v>
      </c>
      <c r="B424" s="5"/>
      <c r="C424" s="4">
        <v>0</v>
      </c>
      <c r="E424" s="4" t="b">
        <f t="shared" si="2"/>
        <v>0</v>
      </c>
      <c r="F424" s="4">
        <v>0</v>
      </c>
      <c r="G424" s="4">
        <v>4102</v>
      </c>
      <c r="H424" s="6">
        <v>43962</v>
      </c>
      <c r="I424" s="4" t="s">
        <v>371</v>
      </c>
      <c r="J424" s="4" t="s">
        <v>40</v>
      </c>
      <c r="K424" s="4">
        <v>13793</v>
      </c>
      <c r="L424" s="4">
        <v>0</v>
      </c>
      <c r="M424" s="4">
        <v>0</v>
      </c>
      <c r="N424" s="4">
        <v>233000</v>
      </c>
      <c r="O424" s="4">
        <v>0</v>
      </c>
      <c r="P424" s="4">
        <v>5984767</v>
      </c>
      <c r="Q424" s="4">
        <v>430</v>
      </c>
      <c r="R424" s="4" t="b">
        <f t="shared" si="3"/>
        <v>0</v>
      </c>
      <c r="S424" s="4">
        <v>0</v>
      </c>
    </row>
    <row r="425" spans="1:19" ht="14.25" customHeight="1">
      <c r="A425" s="4" t="s">
        <v>34</v>
      </c>
      <c r="B425" s="5"/>
      <c r="C425" s="4">
        <v>0</v>
      </c>
      <c r="E425" s="4" t="b">
        <f t="shared" si="2"/>
        <v>0</v>
      </c>
      <c r="F425" s="4">
        <v>0</v>
      </c>
      <c r="G425" s="4">
        <v>4102</v>
      </c>
      <c r="H425" s="6">
        <v>44006</v>
      </c>
      <c r="I425" s="4" t="s">
        <v>372</v>
      </c>
      <c r="J425" s="4" t="s">
        <v>40</v>
      </c>
      <c r="K425" s="4">
        <v>13867</v>
      </c>
      <c r="L425" s="4">
        <v>0</v>
      </c>
      <c r="M425" s="4">
        <v>0</v>
      </c>
      <c r="N425" s="4">
        <v>233000</v>
      </c>
      <c r="O425" s="4">
        <v>0</v>
      </c>
      <c r="P425" s="4">
        <v>6217767</v>
      </c>
      <c r="Q425" s="4">
        <v>431</v>
      </c>
      <c r="R425" s="4" t="b">
        <f t="shared" si="3"/>
        <v>0</v>
      </c>
      <c r="S425" s="4">
        <v>0</v>
      </c>
    </row>
    <row r="426" spans="1:19" ht="14.25" customHeight="1">
      <c r="A426" s="4" t="s">
        <v>34</v>
      </c>
      <c r="B426" s="5"/>
      <c r="C426" s="4">
        <v>0</v>
      </c>
      <c r="E426" s="4" t="b">
        <f t="shared" si="2"/>
        <v>0</v>
      </c>
      <c r="F426" s="4">
        <v>0</v>
      </c>
      <c r="G426" s="4">
        <v>4102</v>
      </c>
      <c r="H426" s="6">
        <v>44027</v>
      </c>
      <c r="I426" s="4" t="s">
        <v>368</v>
      </c>
      <c r="J426" s="4" t="s">
        <v>40</v>
      </c>
      <c r="K426" s="4">
        <v>13932</v>
      </c>
      <c r="L426" s="4">
        <v>0</v>
      </c>
      <c r="M426" s="4">
        <v>0</v>
      </c>
      <c r="N426" s="4">
        <v>233000</v>
      </c>
      <c r="O426" s="4">
        <v>0</v>
      </c>
      <c r="P426" s="4">
        <v>6450767</v>
      </c>
      <c r="Q426" s="4">
        <v>432</v>
      </c>
      <c r="R426" s="4" t="b">
        <f t="shared" si="3"/>
        <v>0</v>
      </c>
      <c r="S426" s="4">
        <v>0</v>
      </c>
    </row>
    <row r="427" spans="1:19" ht="14.25" customHeight="1">
      <c r="A427" s="4" t="s">
        <v>34</v>
      </c>
      <c r="B427" s="5"/>
      <c r="C427" s="4">
        <v>0</v>
      </c>
      <c r="E427" s="4" t="b">
        <f t="shared" si="2"/>
        <v>0</v>
      </c>
      <c r="F427" s="4">
        <v>0</v>
      </c>
      <c r="G427" s="4">
        <v>4102</v>
      </c>
      <c r="H427" s="6">
        <v>44064</v>
      </c>
      <c r="I427" s="4" t="s">
        <v>368</v>
      </c>
      <c r="J427" s="4" t="s">
        <v>40</v>
      </c>
      <c r="K427" s="4">
        <v>14012</v>
      </c>
      <c r="L427" s="4">
        <v>0</v>
      </c>
      <c r="M427" s="4">
        <v>0</v>
      </c>
      <c r="N427" s="4">
        <v>178000</v>
      </c>
      <c r="O427" s="4">
        <v>0</v>
      </c>
      <c r="P427" s="4">
        <v>6628767</v>
      </c>
      <c r="Q427" s="4">
        <v>433</v>
      </c>
      <c r="R427" s="4" t="b">
        <f t="shared" si="3"/>
        <v>0</v>
      </c>
      <c r="S427" s="4">
        <v>0</v>
      </c>
    </row>
    <row r="428" spans="1:19" ht="14.25" customHeight="1">
      <c r="A428" s="4" t="s">
        <v>34</v>
      </c>
      <c r="B428" s="5"/>
      <c r="C428" s="4">
        <v>0</v>
      </c>
      <c r="E428" s="4" t="b">
        <f t="shared" si="2"/>
        <v>0</v>
      </c>
      <c r="F428" s="4">
        <v>0</v>
      </c>
      <c r="G428" s="4">
        <v>4102</v>
      </c>
      <c r="H428" s="6">
        <v>44089</v>
      </c>
      <c r="I428" s="4" t="s">
        <v>373</v>
      </c>
      <c r="J428" s="4" t="s">
        <v>40</v>
      </c>
      <c r="K428" s="4">
        <v>14083</v>
      </c>
      <c r="L428" s="4">
        <v>0</v>
      </c>
      <c r="M428" s="4">
        <v>0</v>
      </c>
      <c r="N428" s="4">
        <v>222000</v>
      </c>
      <c r="O428" s="4">
        <v>0</v>
      </c>
      <c r="P428" s="4">
        <v>6850767</v>
      </c>
      <c r="Q428" s="4">
        <v>434</v>
      </c>
      <c r="R428" s="4" t="b">
        <f t="shared" si="3"/>
        <v>0</v>
      </c>
      <c r="S428" s="4">
        <v>0</v>
      </c>
    </row>
    <row r="429" spans="1:19" ht="14.25" customHeight="1">
      <c r="A429" s="4" t="s">
        <v>34</v>
      </c>
      <c r="B429" s="5"/>
      <c r="C429" s="4">
        <v>0</v>
      </c>
      <c r="E429" s="4" t="b">
        <f t="shared" si="2"/>
        <v>0</v>
      </c>
      <c r="F429" s="4">
        <v>0</v>
      </c>
      <c r="G429" s="4">
        <v>4102</v>
      </c>
      <c r="H429" s="6">
        <v>44119</v>
      </c>
      <c r="I429" s="4" t="s">
        <v>374</v>
      </c>
      <c r="J429" s="4" t="s">
        <v>40</v>
      </c>
      <c r="K429" s="4">
        <v>14153</v>
      </c>
      <c r="L429" s="4">
        <v>0</v>
      </c>
      <c r="M429" s="4">
        <v>0</v>
      </c>
      <c r="N429" s="4">
        <v>222000</v>
      </c>
      <c r="O429" s="4">
        <v>0</v>
      </c>
      <c r="P429" s="4">
        <v>7072767</v>
      </c>
      <c r="Q429" s="4">
        <v>435</v>
      </c>
      <c r="R429" s="4" t="b">
        <f t="shared" si="3"/>
        <v>0</v>
      </c>
      <c r="S429" s="4">
        <v>0</v>
      </c>
    </row>
    <row r="430" spans="1:19" ht="14.25" customHeight="1">
      <c r="A430" s="4" t="s">
        <v>34</v>
      </c>
      <c r="B430" s="5"/>
      <c r="C430" s="4">
        <v>0</v>
      </c>
      <c r="E430" s="4" t="b">
        <f t="shared" si="2"/>
        <v>0</v>
      </c>
      <c r="F430" s="4">
        <v>0</v>
      </c>
      <c r="G430" s="4">
        <v>4102</v>
      </c>
      <c r="H430" s="6">
        <v>44149</v>
      </c>
      <c r="I430" s="4" t="s">
        <v>375</v>
      </c>
      <c r="J430" s="4" t="s">
        <v>40</v>
      </c>
      <c r="K430" s="4">
        <v>14230</v>
      </c>
      <c r="L430" s="4">
        <v>0</v>
      </c>
      <c r="M430" s="4">
        <v>0</v>
      </c>
      <c r="N430" s="4">
        <v>222000</v>
      </c>
      <c r="O430" s="4">
        <v>0</v>
      </c>
      <c r="P430" s="4">
        <v>7294767</v>
      </c>
      <c r="Q430" s="4">
        <v>436</v>
      </c>
      <c r="R430" s="4" t="b">
        <f t="shared" si="3"/>
        <v>0</v>
      </c>
      <c r="S430" s="4">
        <v>0</v>
      </c>
    </row>
    <row r="431" spans="1:19" ht="14.25" customHeight="1">
      <c r="A431" s="4" t="s">
        <v>34</v>
      </c>
      <c r="B431" s="5"/>
      <c r="C431" s="4">
        <v>0</v>
      </c>
      <c r="E431" s="4" t="b">
        <f t="shared" si="2"/>
        <v>0</v>
      </c>
      <c r="F431" s="4">
        <v>0</v>
      </c>
      <c r="G431" s="4">
        <v>4102</v>
      </c>
      <c r="H431" s="6">
        <v>44180</v>
      </c>
      <c r="I431" s="4" t="s">
        <v>376</v>
      </c>
      <c r="J431" s="4" t="s">
        <v>40</v>
      </c>
      <c r="K431" s="4">
        <v>14301</v>
      </c>
      <c r="L431" s="4">
        <v>0</v>
      </c>
      <c r="M431" s="4">
        <v>0</v>
      </c>
      <c r="N431" s="4">
        <v>222000</v>
      </c>
      <c r="O431" s="4">
        <v>0</v>
      </c>
      <c r="P431" s="4">
        <v>7516767</v>
      </c>
      <c r="Q431" s="4">
        <v>437</v>
      </c>
      <c r="R431" s="4" t="b">
        <f t="shared" si="3"/>
        <v>0</v>
      </c>
      <c r="S431" s="4">
        <v>0</v>
      </c>
    </row>
    <row r="432" spans="1:19" ht="14.25" customHeight="1">
      <c r="A432" s="4" t="s">
        <v>34</v>
      </c>
      <c r="B432" s="5" t="s">
        <v>377</v>
      </c>
      <c r="C432" s="4">
        <v>0</v>
      </c>
      <c r="D432" s="4" t="s">
        <v>377</v>
      </c>
      <c r="E432" s="4" t="b">
        <f t="shared" si="2"/>
        <v>0</v>
      </c>
      <c r="F432" s="4">
        <v>0</v>
      </c>
      <c r="G432" s="4">
        <v>4102</v>
      </c>
      <c r="H432" s="3" t="s">
        <v>21</v>
      </c>
      <c r="K432" s="4">
        <v>0</v>
      </c>
      <c r="L432" s="4">
        <v>0</v>
      </c>
      <c r="M432" s="4">
        <v>0</v>
      </c>
      <c r="N432" s="4">
        <v>2686000</v>
      </c>
      <c r="O432" s="4">
        <v>0</v>
      </c>
      <c r="P432" s="4">
        <v>7516767</v>
      </c>
      <c r="Q432" s="4">
        <v>438</v>
      </c>
      <c r="R432" s="4" t="b">
        <f t="shared" si="3"/>
        <v>0</v>
      </c>
      <c r="S432" s="4">
        <v>0</v>
      </c>
    </row>
    <row r="433" spans="1:19" ht="14.25" customHeight="1">
      <c r="A433" s="4" t="s">
        <v>34</v>
      </c>
      <c r="B433" s="5" t="s">
        <v>378</v>
      </c>
      <c r="C433" s="4">
        <v>0</v>
      </c>
      <c r="D433" s="4" t="s">
        <v>378</v>
      </c>
      <c r="E433" s="4" t="b">
        <f t="shared" si="2"/>
        <v>0</v>
      </c>
      <c r="F433" s="4">
        <v>4492800</v>
      </c>
      <c r="G433" s="4">
        <v>4201</v>
      </c>
      <c r="H433" s="3" t="s">
        <v>21</v>
      </c>
      <c r="K433" s="4">
        <v>0</v>
      </c>
      <c r="L433" s="4">
        <v>2400000</v>
      </c>
      <c r="M433" s="4">
        <v>0</v>
      </c>
      <c r="N433" s="4">
        <v>0</v>
      </c>
      <c r="O433" s="4">
        <v>0</v>
      </c>
      <c r="P433" s="4">
        <v>4492800</v>
      </c>
      <c r="Q433" s="4">
        <v>439</v>
      </c>
      <c r="R433" s="4" t="b">
        <f t="shared" si="3"/>
        <v>0</v>
      </c>
      <c r="S433" s="4">
        <v>0</v>
      </c>
    </row>
    <row r="434" spans="1:19" ht="14.25" customHeight="1">
      <c r="A434" s="4" t="s">
        <v>34</v>
      </c>
      <c r="B434" s="5"/>
      <c r="C434" s="4">
        <v>0</v>
      </c>
      <c r="E434" s="4" t="b">
        <f t="shared" si="2"/>
        <v>0</v>
      </c>
      <c r="F434" s="4">
        <v>0</v>
      </c>
      <c r="G434" s="4">
        <v>4201</v>
      </c>
      <c r="H434" s="6">
        <v>43843</v>
      </c>
      <c r="I434" s="4" t="s">
        <v>379</v>
      </c>
      <c r="J434" s="4" t="s">
        <v>40</v>
      </c>
      <c r="K434" s="4">
        <v>13505</v>
      </c>
      <c r="L434" s="4">
        <v>0</v>
      </c>
      <c r="M434" s="4">
        <v>0</v>
      </c>
      <c r="N434" s="4">
        <v>200000</v>
      </c>
      <c r="O434" s="4">
        <v>0</v>
      </c>
      <c r="P434" s="4">
        <v>4692800</v>
      </c>
      <c r="Q434" s="4">
        <v>440</v>
      </c>
      <c r="R434" s="4" t="b">
        <f t="shared" si="3"/>
        <v>0</v>
      </c>
      <c r="S434" s="4">
        <v>0</v>
      </c>
    </row>
    <row r="435" spans="1:19" ht="14.25" customHeight="1">
      <c r="A435" s="4" t="s">
        <v>34</v>
      </c>
      <c r="B435" s="5"/>
      <c r="C435" s="4">
        <v>0</v>
      </c>
      <c r="E435" s="4" t="b">
        <f t="shared" si="2"/>
        <v>0</v>
      </c>
      <c r="F435" s="4">
        <v>0</v>
      </c>
      <c r="G435" s="4">
        <v>4201</v>
      </c>
      <c r="H435" s="6">
        <v>43872</v>
      </c>
      <c r="I435" s="4" t="s">
        <v>379</v>
      </c>
      <c r="J435" s="4" t="s">
        <v>40</v>
      </c>
      <c r="K435" s="4">
        <v>13574</v>
      </c>
      <c r="L435" s="4">
        <v>0</v>
      </c>
      <c r="M435" s="4">
        <v>0</v>
      </c>
      <c r="N435" s="4">
        <v>200000</v>
      </c>
      <c r="O435" s="4">
        <v>0</v>
      </c>
      <c r="P435" s="4">
        <v>4892800</v>
      </c>
      <c r="Q435" s="4">
        <v>441</v>
      </c>
      <c r="R435" s="4" t="b">
        <f t="shared" si="3"/>
        <v>0</v>
      </c>
      <c r="S435" s="4">
        <v>0</v>
      </c>
    </row>
    <row r="436" spans="1:19" ht="14.25" customHeight="1">
      <c r="A436" s="4" t="s">
        <v>34</v>
      </c>
      <c r="B436" s="5"/>
      <c r="C436" s="4">
        <v>0</v>
      </c>
      <c r="E436" s="4" t="b">
        <f t="shared" si="2"/>
        <v>0</v>
      </c>
      <c r="F436" s="4">
        <v>0</v>
      </c>
      <c r="G436" s="4">
        <v>4201</v>
      </c>
      <c r="H436" s="6">
        <v>43901</v>
      </c>
      <c r="I436" s="4" t="s">
        <v>380</v>
      </c>
      <c r="J436" s="4" t="s">
        <v>40</v>
      </c>
      <c r="K436" s="4">
        <v>13649</v>
      </c>
      <c r="L436" s="4">
        <v>0</v>
      </c>
      <c r="M436" s="4">
        <v>0</v>
      </c>
      <c r="N436" s="4">
        <v>200000</v>
      </c>
      <c r="O436" s="4">
        <v>0</v>
      </c>
      <c r="P436" s="4">
        <v>5092800</v>
      </c>
      <c r="Q436" s="4">
        <v>442</v>
      </c>
      <c r="R436" s="4" t="b">
        <f t="shared" si="3"/>
        <v>0</v>
      </c>
      <c r="S436" s="4">
        <v>0</v>
      </c>
    </row>
    <row r="437" spans="1:19" ht="14.25" customHeight="1">
      <c r="A437" s="4" t="s">
        <v>34</v>
      </c>
      <c r="B437" s="5"/>
      <c r="C437" s="4">
        <v>0</v>
      </c>
      <c r="E437" s="4" t="b">
        <f t="shared" si="2"/>
        <v>0</v>
      </c>
      <c r="F437" s="4">
        <v>0</v>
      </c>
      <c r="G437" s="4">
        <v>4201</v>
      </c>
      <c r="H437" s="6">
        <v>43927</v>
      </c>
      <c r="I437" s="4" t="s">
        <v>381</v>
      </c>
      <c r="J437" s="4" t="s">
        <v>40</v>
      </c>
      <c r="K437" s="4">
        <v>13685</v>
      </c>
      <c r="L437" s="4">
        <v>0</v>
      </c>
      <c r="M437" s="4">
        <v>0</v>
      </c>
      <c r="N437" s="4">
        <v>200000</v>
      </c>
      <c r="O437" s="4">
        <v>0</v>
      </c>
      <c r="P437" s="4">
        <v>5292800</v>
      </c>
      <c r="Q437" s="4">
        <v>443</v>
      </c>
      <c r="R437" s="4" t="b">
        <f t="shared" si="3"/>
        <v>0</v>
      </c>
      <c r="S437" s="4">
        <v>0</v>
      </c>
    </row>
    <row r="438" spans="1:19" ht="14.25" customHeight="1">
      <c r="A438" s="4" t="s">
        <v>34</v>
      </c>
      <c r="B438" s="5"/>
      <c r="C438" s="4">
        <v>0</v>
      </c>
      <c r="E438" s="4" t="b">
        <f t="shared" si="2"/>
        <v>0</v>
      </c>
      <c r="F438" s="4">
        <v>0</v>
      </c>
      <c r="G438" s="4">
        <v>4201</v>
      </c>
      <c r="H438" s="6">
        <v>43963</v>
      </c>
      <c r="I438" s="4" t="s">
        <v>382</v>
      </c>
      <c r="J438" s="4" t="s">
        <v>40</v>
      </c>
      <c r="K438" s="4">
        <v>13761</v>
      </c>
      <c r="L438" s="4">
        <v>0</v>
      </c>
      <c r="M438" s="4">
        <v>0</v>
      </c>
      <c r="N438" s="4">
        <v>200000</v>
      </c>
      <c r="O438" s="4">
        <v>0</v>
      </c>
      <c r="P438" s="4">
        <v>5492800</v>
      </c>
      <c r="Q438" s="4">
        <v>444</v>
      </c>
      <c r="R438" s="4" t="b">
        <f t="shared" si="3"/>
        <v>0</v>
      </c>
      <c r="S438" s="4">
        <v>0</v>
      </c>
    </row>
    <row r="439" spans="1:19" ht="14.25" customHeight="1">
      <c r="A439" s="4" t="s">
        <v>34</v>
      </c>
      <c r="B439" s="5"/>
      <c r="C439" s="4">
        <v>0</v>
      </c>
      <c r="E439" s="4" t="b">
        <f t="shared" si="2"/>
        <v>0</v>
      </c>
      <c r="F439" s="4">
        <v>0</v>
      </c>
      <c r="G439" s="4">
        <v>4201</v>
      </c>
      <c r="H439" s="6">
        <v>43998</v>
      </c>
      <c r="I439" s="4" t="s">
        <v>383</v>
      </c>
      <c r="J439" s="4" t="s">
        <v>40</v>
      </c>
      <c r="K439" s="4">
        <v>13844</v>
      </c>
      <c r="L439" s="4">
        <v>0</v>
      </c>
      <c r="M439" s="4">
        <v>0</v>
      </c>
      <c r="N439" s="4">
        <v>200000</v>
      </c>
      <c r="O439" s="4">
        <v>0</v>
      </c>
      <c r="P439" s="4">
        <v>5692800</v>
      </c>
      <c r="Q439" s="4">
        <v>445</v>
      </c>
      <c r="R439" s="4" t="b">
        <f t="shared" si="3"/>
        <v>0</v>
      </c>
      <c r="S439" s="4">
        <v>0</v>
      </c>
    </row>
    <row r="440" spans="1:19" ht="14.25" customHeight="1">
      <c r="A440" s="4" t="s">
        <v>34</v>
      </c>
      <c r="B440" s="5"/>
      <c r="C440" s="4">
        <v>0</v>
      </c>
      <c r="E440" s="4" t="b">
        <f t="shared" si="2"/>
        <v>0</v>
      </c>
      <c r="F440" s="4">
        <v>0</v>
      </c>
      <c r="G440" s="4">
        <v>4201</v>
      </c>
      <c r="H440" s="6">
        <v>44025</v>
      </c>
      <c r="I440" s="4" t="s">
        <v>379</v>
      </c>
      <c r="J440" s="4" t="s">
        <v>40</v>
      </c>
      <c r="K440" s="4">
        <v>13911</v>
      </c>
      <c r="L440" s="4">
        <v>0</v>
      </c>
      <c r="M440" s="4">
        <v>0</v>
      </c>
      <c r="N440" s="4">
        <v>200000</v>
      </c>
      <c r="O440" s="4">
        <v>0</v>
      </c>
      <c r="P440" s="4">
        <v>5892800</v>
      </c>
      <c r="Q440" s="4">
        <v>446</v>
      </c>
      <c r="R440" s="4" t="b">
        <f t="shared" si="3"/>
        <v>0</v>
      </c>
      <c r="S440" s="4">
        <v>0</v>
      </c>
    </row>
    <row r="441" spans="1:19" ht="14.25" customHeight="1">
      <c r="A441" s="4" t="s">
        <v>34</v>
      </c>
      <c r="B441" s="5"/>
      <c r="C441" s="4">
        <v>0</v>
      </c>
      <c r="E441" s="4" t="b">
        <f t="shared" si="2"/>
        <v>0</v>
      </c>
      <c r="F441" s="4">
        <v>0</v>
      </c>
      <c r="G441" s="4">
        <v>4201</v>
      </c>
      <c r="H441" s="6">
        <v>44053</v>
      </c>
      <c r="I441" s="4" t="s">
        <v>379</v>
      </c>
      <c r="J441" s="4" t="s">
        <v>40</v>
      </c>
      <c r="K441" s="4">
        <v>13964</v>
      </c>
      <c r="L441" s="4">
        <v>0</v>
      </c>
      <c r="M441" s="4">
        <v>0</v>
      </c>
      <c r="N441" s="4">
        <v>200000</v>
      </c>
      <c r="O441" s="4">
        <v>0</v>
      </c>
      <c r="P441" s="4">
        <v>6092800</v>
      </c>
      <c r="Q441" s="4">
        <v>447</v>
      </c>
      <c r="R441" s="4" t="b">
        <f t="shared" si="3"/>
        <v>0</v>
      </c>
      <c r="S441" s="4">
        <v>0</v>
      </c>
    </row>
    <row r="442" spans="1:19" ht="14.25" customHeight="1">
      <c r="A442" s="4" t="s">
        <v>34</v>
      </c>
      <c r="B442" s="5"/>
      <c r="C442" s="4">
        <v>0</v>
      </c>
      <c r="E442" s="4" t="b">
        <f t="shared" si="2"/>
        <v>0</v>
      </c>
      <c r="F442" s="4">
        <v>0</v>
      </c>
      <c r="G442" s="4">
        <v>4201</v>
      </c>
      <c r="H442" s="6">
        <v>44085</v>
      </c>
      <c r="I442" s="4" t="s">
        <v>384</v>
      </c>
      <c r="J442" s="4" t="s">
        <v>40</v>
      </c>
      <c r="K442" s="4">
        <v>14056</v>
      </c>
      <c r="L442" s="4">
        <v>0</v>
      </c>
      <c r="M442" s="4">
        <v>0</v>
      </c>
      <c r="N442" s="4">
        <v>200000</v>
      </c>
      <c r="O442" s="4">
        <v>0</v>
      </c>
      <c r="P442" s="4">
        <v>6292800</v>
      </c>
      <c r="Q442" s="4">
        <v>448</v>
      </c>
      <c r="R442" s="4" t="b">
        <f t="shared" si="3"/>
        <v>0</v>
      </c>
      <c r="S442" s="4">
        <v>0</v>
      </c>
    </row>
    <row r="443" spans="1:19" ht="14.25" customHeight="1">
      <c r="A443" s="4" t="s">
        <v>34</v>
      </c>
      <c r="B443" s="5"/>
      <c r="C443" s="4">
        <v>0</v>
      </c>
      <c r="E443" s="4" t="b">
        <f t="shared" si="2"/>
        <v>0</v>
      </c>
      <c r="F443" s="4">
        <v>0</v>
      </c>
      <c r="G443" s="4">
        <v>4201</v>
      </c>
      <c r="H443" s="6">
        <v>44118</v>
      </c>
      <c r="I443" s="4" t="s">
        <v>385</v>
      </c>
      <c r="J443" s="4" t="s">
        <v>40</v>
      </c>
      <c r="K443" s="4">
        <v>14132</v>
      </c>
      <c r="L443" s="4">
        <v>0</v>
      </c>
      <c r="M443" s="4">
        <v>0</v>
      </c>
      <c r="N443" s="4">
        <v>200000</v>
      </c>
      <c r="O443" s="4">
        <v>0</v>
      </c>
      <c r="P443" s="4">
        <v>6492800</v>
      </c>
      <c r="Q443" s="4">
        <v>449</v>
      </c>
      <c r="R443" s="4" t="b">
        <f t="shared" si="3"/>
        <v>0</v>
      </c>
      <c r="S443" s="4">
        <v>0</v>
      </c>
    </row>
    <row r="444" spans="1:19" ht="14.25" customHeight="1">
      <c r="A444" s="4" t="s">
        <v>34</v>
      </c>
      <c r="B444" s="5"/>
      <c r="C444" s="4">
        <v>0</v>
      </c>
      <c r="E444" s="4" t="b">
        <f t="shared" si="2"/>
        <v>0</v>
      </c>
      <c r="F444" s="4">
        <v>0</v>
      </c>
      <c r="G444" s="4">
        <v>4201</v>
      </c>
      <c r="H444" s="6">
        <v>44146</v>
      </c>
      <c r="I444" s="4" t="s">
        <v>386</v>
      </c>
      <c r="J444" s="4" t="s">
        <v>40</v>
      </c>
      <c r="K444" s="4">
        <v>14197</v>
      </c>
      <c r="L444" s="4">
        <v>0</v>
      </c>
      <c r="M444" s="4">
        <v>0</v>
      </c>
      <c r="N444" s="4">
        <v>200000</v>
      </c>
      <c r="O444" s="4">
        <v>0</v>
      </c>
      <c r="P444" s="4">
        <v>6692800</v>
      </c>
      <c r="Q444" s="4">
        <v>450</v>
      </c>
      <c r="R444" s="4" t="b">
        <f t="shared" si="3"/>
        <v>0</v>
      </c>
      <c r="S444" s="4">
        <v>0</v>
      </c>
    </row>
    <row r="445" spans="1:19" ht="14.25" customHeight="1">
      <c r="A445" s="4" t="s">
        <v>34</v>
      </c>
      <c r="B445" s="5"/>
      <c r="C445" s="4">
        <v>0</v>
      </c>
      <c r="E445" s="4" t="b">
        <f t="shared" si="2"/>
        <v>0</v>
      </c>
      <c r="F445" s="4">
        <v>0</v>
      </c>
      <c r="G445" s="4">
        <v>4201</v>
      </c>
      <c r="H445" s="6">
        <v>44179</v>
      </c>
      <c r="I445" s="4" t="s">
        <v>387</v>
      </c>
      <c r="J445" s="4" t="s">
        <v>40</v>
      </c>
      <c r="K445" s="4">
        <v>14272</v>
      </c>
      <c r="L445" s="4">
        <v>0</v>
      </c>
      <c r="M445" s="4">
        <v>0</v>
      </c>
      <c r="N445" s="4">
        <v>200000</v>
      </c>
      <c r="O445" s="4">
        <v>0</v>
      </c>
      <c r="P445" s="4">
        <v>6892800</v>
      </c>
      <c r="Q445" s="4">
        <v>451</v>
      </c>
      <c r="R445" s="4" t="b">
        <f t="shared" si="3"/>
        <v>0</v>
      </c>
      <c r="S445" s="4">
        <v>0</v>
      </c>
    </row>
    <row r="446" spans="1:19" ht="14.25" customHeight="1">
      <c r="A446" s="4" t="s">
        <v>34</v>
      </c>
      <c r="B446" s="5" t="s">
        <v>388</v>
      </c>
      <c r="C446" s="4">
        <v>0</v>
      </c>
      <c r="D446" s="4" t="s">
        <v>388</v>
      </c>
      <c r="E446" s="4" t="b">
        <f t="shared" si="2"/>
        <v>0</v>
      </c>
      <c r="F446" s="4">
        <v>0</v>
      </c>
      <c r="G446" s="4">
        <v>4201</v>
      </c>
      <c r="H446" s="3" t="s">
        <v>21</v>
      </c>
      <c r="K446" s="4">
        <v>0</v>
      </c>
      <c r="L446" s="4">
        <v>0</v>
      </c>
      <c r="M446" s="4">
        <v>0</v>
      </c>
      <c r="N446" s="4">
        <v>2400000</v>
      </c>
      <c r="O446" s="4">
        <v>0</v>
      </c>
      <c r="P446" s="4">
        <v>6892800</v>
      </c>
      <c r="Q446" s="4">
        <v>452</v>
      </c>
      <c r="R446" s="4" t="b">
        <f t="shared" si="3"/>
        <v>0</v>
      </c>
      <c r="S446" s="4">
        <v>0</v>
      </c>
    </row>
    <row r="447" spans="1:19" ht="14.25" customHeight="1">
      <c r="A447" s="4" t="s">
        <v>34</v>
      </c>
      <c r="B447" s="5" t="s">
        <v>389</v>
      </c>
      <c r="C447" s="4">
        <v>0</v>
      </c>
      <c r="D447" s="4" t="s">
        <v>389</v>
      </c>
      <c r="E447" s="4" t="b">
        <f t="shared" si="2"/>
        <v>0</v>
      </c>
      <c r="F447" s="4">
        <v>5175379</v>
      </c>
      <c r="G447" s="4">
        <v>4202</v>
      </c>
      <c r="H447" s="3" t="s">
        <v>21</v>
      </c>
      <c r="K447" s="4">
        <v>0</v>
      </c>
      <c r="L447" s="4">
        <v>2779217</v>
      </c>
      <c r="M447" s="4">
        <v>0</v>
      </c>
      <c r="N447" s="4">
        <v>0</v>
      </c>
      <c r="O447" s="4">
        <v>0</v>
      </c>
      <c r="P447" s="4">
        <v>5175379</v>
      </c>
      <c r="Q447" s="4">
        <v>453</v>
      </c>
      <c r="R447" s="4" t="b">
        <f t="shared" si="3"/>
        <v>0</v>
      </c>
      <c r="S447" s="4">
        <v>0</v>
      </c>
    </row>
    <row r="448" spans="1:19" ht="14.25" customHeight="1">
      <c r="A448" s="4" t="s">
        <v>34</v>
      </c>
      <c r="B448" s="5"/>
      <c r="C448" s="4">
        <v>0</v>
      </c>
      <c r="E448" s="4" t="b">
        <f t="shared" si="2"/>
        <v>0</v>
      </c>
      <c r="F448" s="4">
        <v>0</v>
      </c>
      <c r="G448" s="4">
        <v>4202</v>
      </c>
      <c r="H448" s="6">
        <v>43874</v>
      </c>
      <c r="I448" s="4" t="s">
        <v>390</v>
      </c>
      <c r="J448" s="4" t="s">
        <v>40</v>
      </c>
      <c r="K448" s="4">
        <v>13589</v>
      </c>
      <c r="L448" s="4">
        <v>0</v>
      </c>
      <c r="M448" s="4">
        <v>0</v>
      </c>
      <c r="N448" s="4">
        <v>460000</v>
      </c>
      <c r="O448" s="4">
        <v>0</v>
      </c>
      <c r="P448" s="4">
        <v>5635379</v>
      </c>
      <c r="Q448" s="4">
        <v>454</v>
      </c>
      <c r="R448" s="4" t="b">
        <f t="shared" si="3"/>
        <v>0</v>
      </c>
      <c r="S448" s="4">
        <v>0</v>
      </c>
    </row>
    <row r="449" spans="1:19" ht="14.25" customHeight="1">
      <c r="A449" s="4" t="s">
        <v>34</v>
      </c>
      <c r="B449" s="5"/>
      <c r="C449" s="4">
        <v>0</v>
      </c>
      <c r="E449" s="4" t="b">
        <f t="shared" si="2"/>
        <v>0</v>
      </c>
      <c r="F449" s="4">
        <v>0</v>
      </c>
      <c r="G449" s="4">
        <v>4202</v>
      </c>
      <c r="H449" s="6">
        <v>43990</v>
      </c>
      <c r="I449" s="4" t="s">
        <v>391</v>
      </c>
      <c r="J449" s="4" t="s">
        <v>40</v>
      </c>
      <c r="K449" s="4">
        <v>13819</v>
      </c>
      <c r="L449" s="4">
        <v>0</v>
      </c>
      <c r="M449" s="4">
        <v>0</v>
      </c>
      <c r="N449" s="4">
        <v>924217</v>
      </c>
      <c r="O449" s="4">
        <v>0</v>
      </c>
      <c r="P449" s="4">
        <v>6559596</v>
      </c>
      <c r="Q449" s="4">
        <v>455</v>
      </c>
      <c r="R449" s="4" t="b">
        <f t="shared" si="3"/>
        <v>0</v>
      </c>
      <c r="S449" s="4">
        <v>0</v>
      </c>
    </row>
    <row r="450" spans="1:19" ht="14.25" customHeight="1">
      <c r="A450" s="4" t="s">
        <v>34</v>
      </c>
      <c r="B450" s="5"/>
      <c r="C450" s="4">
        <v>0</v>
      </c>
      <c r="E450" s="4" t="b">
        <f t="shared" si="2"/>
        <v>0</v>
      </c>
      <c r="F450" s="4">
        <v>0</v>
      </c>
      <c r="G450" s="4">
        <v>4202</v>
      </c>
      <c r="H450" s="6">
        <v>44081</v>
      </c>
      <c r="I450" s="4" t="s">
        <v>392</v>
      </c>
      <c r="J450" s="4" t="s">
        <v>40</v>
      </c>
      <c r="K450" s="4">
        <v>14039</v>
      </c>
      <c r="L450" s="4">
        <v>0</v>
      </c>
      <c r="M450" s="4">
        <v>0</v>
      </c>
      <c r="N450" s="4">
        <v>702000</v>
      </c>
      <c r="O450" s="4">
        <v>0</v>
      </c>
      <c r="P450" s="4">
        <v>7261596</v>
      </c>
      <c r="Q450" s="4">
        <v>456</v>
      </c>
      <c r="R450" s="4" t="b">
        <f t="shared" si="3"/>
        <v>0</v>
      </c>
      <c r="S450" s="4">
        <v>0</v>
      </c>
    </row>
    <row r="451" spans="1:19" ht="14.25" customHeight="1">
      <c r="A451" s="4" t="s">
        <v>34</v>
      </c>
      <c r="B451" s="5"/>
      <c r="C451" s="4">
        <v>0</v>
      </c>
      <c r="E451" s="4" t="b">
        <f t="shared" si="2"/>
        <v>0</v>
      </c>
      <c r="F451" s="4">
        <v>0</v>
      </c>
      <c r="G451" s="4">
        <v>4202</v>
      </c>
      <c r="H451" s="6">
        <v>44176</v>
      </c>
      <c r="I451" s="4" t="s">
        <v>393</v>
      </c>
      <c r="J451" s="4" t="s">
        <v>40</v>
      </c>
      <c r="K451" s="4">
        <v>14270</v>
      </c>
      <c r="L451" s="4">
        <v>0</v>
      </c>
      <c r="M451" s="4">
        <v>0</v>
      </c>
      <c r="N451" s="4">
        <v>693000</v>
      </c>
      <c r="O451" s="4">
        <v>0</v>
      </c>
      <c r="P451" s="4">
        <v>7954596</v>
      </c>
      <c r="Q451" s="4">
        <v>457</v>
      </c>
      <c r="R451" s="4" t="b">
        <f t="shared" si="3"/>
        <v>0</v>
      </c>
      <c r="S451" s="4">
        <v>0</v>
      </c>
    </row>
    <row r="452" spans="1:19" ht="14.25" customHeight="1">
      <c r="A452" s="4" t="s">
        <v>34</v>
      </c>
      <c r="B452" s="5" t="s">
        <v>394</v>
      </c>
      <c r="C452" s="4">
        <v>0</v>
      </c>
      <c r="D452" s="4" t="s">
        <v>394</v>
      </c>
      <c r="E452" s="4" t="b">
        <f t="shared" si="2"/>
        <v>0</v>
      </c>
      <c r="F452" s="4">
        <v>0</v>
      </c>
      <c r="G452" s="4">
        <v>4202</v>
      </c>
      <c r="H452" s="3" t="s">
        <v>21</v>
      </c>
      <c r="K452" s="4">
        <v>0</v>
      </c>
      <c r="L452" s="4">
        <v>0</v>
      </c>
      <c r="M452" s="4">
        <v>0</v>
      </c>
      <c r="N452" s="4">
        <v>2779217</v>
      </c>
      <c r="O452" s="4">
        <v>0</v>
      </c>
      <c r="P452" s="4">
        <v>7954596</v>
      </c>
      <c r="Q452" s="4">
        <v>458</v>
      </c>
      <c r="R452" s="4" t="b">
        <f t="shared" si="3"/>
        <v>0</v>
      </c>
      <c r="S452" s="4">
        <v>0</v>
      </c>
    </row>
    <row r="453" spans="1:19" ht="14.25" customHeight="1">
      <c r="A453" s="4" t="s">
        <v>34</v>
      </c>
      <c r="B453" s="5" t="s">
        <v>395</v>
      </c>
      <c r="C453" s="4">
        <v>0</v>
      </c>
      <c r="D453" s="4" t="s">
        <v>395</v>
      </c>
      <c r="E453" s="4" t="b">
        <f t="shared" si="2"/>
        <v>0</v>
      </c>
      <c r="F453" s="4">
        <v>4492800</v>
      </c>
      <c r="G453" s="4">
        <v>4301</v>
      </c>
      <c r="H453" s="3" t="s">
        <v>21</v>
      </c>
      <c r="K453" s="4">
        <v>0</v>
      </c>
      <c r="L453" s="4">
        <v>2400000</v>
      </c>
      <c r="M453" s="4">
        <v>0</v>
      </c>
      <c r="N453" s="4">
        <v>0</v>
      </c>
      <c r="O453" s="4">
        <v>0</v>
      </c>
      <c r="P453" s="4">
        <v>4492800</v>
      </c>
      <c r="Q453" s="4">
        <v>459</v>
      </c>
      <c r="R453" s="4" t="b">
        <f t="shared" si="3"/>
        <v>0</v>
      </c>
      <c r="S453" s="4">
        <v>0</v>
      </c>
    </row>
    <row r="454" spans="1:19" ht="14.25" customHeight="1">
      <c r="A454" s="4" t="s">
        <v>34</v>
      </c>
      <c r="B454" s="5"/>
      <c r="C454" s="4">
        <v>0</v>
      </c>
      <c r="E454" s="4" t="b">
        <f t="shared" si="2"/>
        <v>0</v>
      </c>
      <c r="F454" s="4">
        <v>0</v>
      </c>
      <c r="G454" s="4">
        <v>4301</v>
      </c>
      <c r="H454" s="6">
        <v>43840</v>
      </c>
      <c r="I454" s="4" t="s">
        <v>396</v>
      </c>
      <c r="J454" s="4" t="s">
        <v>40</v>
      </c>
      <c r="K454" s="4">
        <v>13496</v>
      </c>
      <c r="L454" s="4">
        <v>0</v>
      </c>
      <c r="M454" s="4">
        <v>0</v>
      </c>
      <c r="N454" s="4">
        <v>200000</v>
      </c>
      <c r="O454" s="4">
        <v>0</v>
      </c>
      <c r="P454" s="4">
        <v>4692800</v>
      </c>
      <c r="Q454" s="4">
        <v>460</v>
      </c>
      <c r="R454" s="4" t="b">
        <f t="shared" si="3"/>
        <v>0</v>
      </c>
      <c r="S454" s="4">
        <v>0</v>
      </c>
    </row>
    <row r="455" spans="1:19" ht="14.25" customHeight="1">
      <c r="A455" s="4" t="s">
        <v>34</v>
      </c>
      <c r="B455" s="5"/>
      <c r="C455" s="4">
        <v>0</v>
      </c>
      <c r="E455" s="4" t="b">
        <f t="shared" si="2"/>
        <v>0</v>
      </c>
      <c r="F455" s="4">
        <v>0</v>
      </c>
      <c r="G455" s="4">
        <v>4301</v>
      </c>
      <c r="H455" s="6">
        <v>43867</v>
      </c>
      <c r="I455" s="4" t="s">
        <v>396</v>
      </c>
      <c r="J455" s="4" t="s">
        <v>40</v>
      </c>
      <c r="K455" s="4">
        <v>13553</v>
      </c>
      <c r="L455" s="4">
        <v>0</v>
      </c>
      <c r="M455" s="4">
        <v>0</v>
      </c>
      <c r="N455" s="4">
        <v>200000</v>
      </c>
      <c r="O455" s="4">
        <v>0</v>
      </c>
      <c r="P455" s="4">
        <v>4892800</v>
      </c>
      <c r="Q455" s="4">
        <v>461</v>
      </c>
      <c r="R455" s="4" t="b">
        <f t="shared" si="3"/>
        <v>0</v>
      </c>
      <c r="S455" s="4">
        <v>0</v>
      </c>
    </row>
    <row r="456" spans="1:19" ht="14.25" customHeight="1">
      <c r="A456" s="4" t="s">
        <v>34</v>
      </c>
      <c r="B456" s="5"/>
      <c r="C456" s="4">
        <v>0</v>
      </c>
      <c r="E456" s="4" t="b">
        <f t="shared" si="2"/>
        <v>0</v>
      </c>
      <c r="F456" s="4">
        <v>0</v>
      </c>
      <c r="G456" s="4">
        <v>4301</v>
      </c>
      <c r="H456" s="6">
        <v>43899</v>
      </c>
      <c r="I456" s="4" t="s">
        <v>397</v>
      </c>
      <c r="J456" s="4" t="s">
        <v>40</v>
      </c>
      <c r="K456" s="4">
        <v>13633</v>
      </c>
      <c r="L456" s="4">
        <v>0</v>
      </c>
      <c r="M456" s="4">
        <v>0</v>
      </c>
      <c r="N456" s="4">
        <v>200000</v>
      </c>
      <c r="O456" s="4">
        <v>0</v>
      </c>
      <c r="P456" s="4">
        <v>5092800</v>
      </c>
      <c r="Q456" s="4">
        <v>462</v>
      </c>
      <c r="R456" s="4" t="b">
        <f t="shared" si="3"/>
        <v>0</v>
      </c>
      <c r="S456" s="4">
        <v>0</v>
      </c>
    </row>
    <row r="457" spans="1:19" ht="14.25" customHeight="1">
      <c r="A457" s="4" t="s">
        <v>34</v>
      </c>
      <c r="B457" s="5"/>
      <c r="C457" s="4">
        <v>0</v>
      </c>
      <c r="E457" s="4" t="b">
        <f t="shared" si="2"/>
        <v>0</v>
      </c>
      <c r="F457" s="4">
        <v>0</v>
      </c>
      <c r="G457" s="4">
        <v>4301</v>
      </c>
      <c r="H457" s="6">
        <v>43928</v>
      </c>
      <c r="I457" s="4" t="s">
        <v>398</v>
      </c>
      <c r="J457" s="4" t="s">
        <v>40</v>
      </c>
      <c r="K457" s="4">
        <v>13691</v>
      </c>
      <c r="L457" s="4">
        <v>0</v>
      </c>
      <c r="M457" s="4">
        <v>0</v>
      </c>
      <c r="N457" s="4">
        <v>200000</v>
      </c>
      <c r="O457" s="4">
        <v>0</v>
      </c>
      <c r="P457" s="4">
        <v>5292800</v>
      </c>
      <c r="Q457" s="4">
        <v>463</v>
      </c>
      <c r="R457" s="4" t="b">
        <f t="shared" si="3"/>
        <v>0</v>
      </c>
      <c r="S457" s="4">
        <v>0</v>
      </c>
    </row>
    <row r="458" spans="1:19" ht="14.25" customHeight="1">
      <c r="A458" s="4" t="s">
        <v>34</v>
      </c>
      <c r="B458" s="5"/>
      <c r="C458" s="4">
        <v>0</v>
      </c>
      <c r="E458" s="4" t="b">
        <f t="shared" si="2"/>
        <v>0</v>
      </c>
      <c r="F458" s="4">
        <v>0</v>
      </c>
      <c r="G458" s="4">
        <v>4301</v>
      </c>
      <c r="H458" s="6">
        <v>43959</v>
      </c>
      <c r="I458" s="4" t="s">
        <v>399</v>
      </c>
      <c r="J458" s="4" t="s">
        <v>40</v>
      </c>
      <c r="K458" s="4">
        <v>13752</v>
      </c>
      <c r="L458" s="4">
        <v>0</v>
      </c>
      <c r="M458" s="4">
        <v>0</v>
      </c>
      <c r="N458" s="4">
        <v>200000</v>
      </c>
      <c r="O458" s="4">
        <v>0</v>
      </c>
      <c r="P458" s="4">
        <v>5492800</v>
      </c>
      <c r="Q458" s="4">
        <v>464</v>
      </c>
      <c r="R458" s="4" t="b">
        <f t="shared" si="3"/>
        <v>0</v>
      </c>
      <c r="S458" s="4">
        <v>0</v>
      </c>
    </row>
    <row r="459" spans="1:19" ht="14.25" customHeight="1">
      <c r="A459" s="4" t="s">
        <v>34</v>
      </c>
      <c r="B459" s="5"/>
      <c r="C459" s="4">
        <v>0</v>
      </c>
      <c r="E459" s="4" t="b">
        <f t="shared" si="2"/>
        <v>0</v>
      </c>
      <c r="F459" s="4">
        <v>0</v>
      </c>
      <c r="G459" s="4">
        <v>4301</v>
      </c>
      <c r="H459" s="6">
        <v>43987</v>
      </c>
      <c r="I459" s="4" t="s">
        <v>400</v>
      </c>
      <c r="J459" s="4" t="s">
        <v>40</v>
      </c>
      <c r="K459" s="4">
        <v>13815</v>
      </c>
      <c r="L459" s="4">
        <v>0</v>
      </c>
      <c r="M459" s="4">
        <v>0</v>
      </c>
      <c r="N459" s="4">
        <v>200000</v>
      </c>
      <c r="O459" s="4">
        <v>0</v>
      </c>
      <c r="P459" s="4">
        <v>5692800</v>
      </c>
      <c r="Q459" s="4">
        <v>465</v>
      </c>
      <c r="R459" s="4" t="b">
        <f t="shared" si="3"/>
        <v>0</v>
      </c>
      <c r="S459" s="4">
        <v>0</v>
      </c>
    </row>
    <row r="460" spans="1:19" ht="14.25" customHeight="1">
      <c r="A460" s="4" t="s">
        <v>34</v>
      </c>
      <c r="B460" s="5"/>
      <c r="C460" s="4">
        <v>0</v>
      </c>
      <c r="E460" s="4" t="b">
        <f t="shared" si="2"/>
        <v>0</v>
      </c>
      <c r="F460" s="4">
        <v>0</v>
      </c>
      <c r="G460" s="4">
        <v>4301</v>
      </c>
      <c r="H460" s="6">
        <v>44015</v>
      </c>
      <c r="I460" s="4" t="s">
        <v>396</v>
      </c>
      <c r="J460" s="4" t="s">
        <v>40</v>
      </c>
      <c r="K460" s="4">
        <v>13882</v>
      </c>
      <c r="L460" s="4">
        <v>0</v>
      </c>
      <c r="M460" s="4">
        <v>0</v>
      </c>
      <c r="N460" s="4">
        <v>200000</v>
      </c>
      <c r="O460" s="4">
        <v>0</v>
      </c>
      <c r="P460" s="4">
        <v>5892800</v>
      </c>
      <c r="Q460" s="4">
        <v>466</v>
      </c>
      <c r="R460" s="4" t="b">
        <f t="shared" si="3"/>
        <v>0</v>
      </c>
      <c r="S460" s="4">
        <v>0</v>
      </c>
    </row>
    <row r="461" spans="1:19" ht="14.25" customHeight="1">
      <c r="A461" s="4" t="s">
        <v>34</v>
      </c>
      <c r="B461" s="5"/>
      <c r="C461" s="4">
        <v>0</v>
      </c>
      <c r="E461" s="4" t="b">
        <f t="shared" si="2"/>
        <v>0</v>
      </c>
      <c r="F461" s="4">
        <v>0</v>
      </c>
      <c r="G461" s="4">
        <v>4301</v>
      </c>
      <c r="H461" s="6">
        <v>44042</v>
      </c>
      <c r="I461" s="4" t="s">
        <v>396</v>
      </c>
      <c r="J461" s="4" t="s">
        <v>40</v>
      </c>
      <c r="K461" s="4">
        <v>13923</v>
      </c>
      <c r="L461" s="4">
        <v>0</v>
      </c>
      <c r="M461" s="4">
        <v>0</v>
      </c>
      <c r="N461" s="4">
        <v>200000</v>
      </c>
      <c r="O461" s="4">
        <v>0</v>
      </c>
      <c r="P461" s="4">
        <v>6092800</v>
      </c>
      <c r="Q461" s="4">
        <v>467</v>
      </c>
      <c r="R461" s="4" t="b">
        <f t="shared" si="3"/>
        <v>0</v>
      </c>
      <c r="S461" s="4">
        <v>0</v>
      </c>
    </row>
    <row r="462" spans="1:19" ht="14.25" customHeight="1">
      <c r="A462" s="4" t="s">
        <v>34</v>
      </c>
      <c r="B462" s="5"/>
      <c r="C462" s="4">
        <v>0</v>
      </c>
      <c r="E462" s="4" t="b">
        <f t="shared" si="2"/>
        <v>0</v>
      </c>
      <c r="F462" s="4">
        <v>0</v>
      </c>
      <c r="G462" s="4">
        <v>4301</v>
      </c>
      <c r="H462" s="6">
        <v>44082</v>
      </c>
      <c r="I462" s="4" t="s">
        <v>401</v>
      </c>
      <c r="J462" s="4" t="s">
        <v>40</v>
      </c>
      <c r="K462" s="4">
        <v>14040</v>
      </c>
      <c r="L462" s="4">
        <v>0</v>
      </c>
      <c r="M462" s="4">
        <v>0</v>
      </c>
      <c r="N462" s="4">
        <v>200000</v>
      </c>
      <c r="O462" s="4">
        <v>0</v>
      </c>
      <c r="P462" s="4">
        <v>6292800</v>
      </c>
      <c r="Q462" s="4">
        <v>468</v>
      </c>
      <c r="R462" s="4" t="b">
        <f t="shared" si="3"/>
        <v>0</v>
      </c>
      <c r="S462" s="4">
        <v>0</v>
      </c>
    </row>
    <row r="463" spans="1:19" ht="14.25" customHeight="1">
      <c r="A463" s="4" t="s">
        <v>34</v>
      </c>
      <c r="B463" s="5"/>
      <c r="C463" s="4">
        <v>0</v>
      </c>
      <c r="E463" s="4" t="b">
        <f t="shared" si="2"/>
        <v>0</v>
      </c>
      <c r="F463" s="4">
        <v>0</v>
      </c>
      <c r="G463" s="4">
        <v>4301</v>
      </c>
      <c r="H463" s="6">
        <v>44105</v>
      </c>
      <c r="I463" s="4" t="s">
        <v>402</v>
      </c>
      <c r="J463" s="4" t="s">
        <v>40</v>
      </c>
      <c r="K463" s="4">
        <v>14101</v>
      </c>
      <c r="L463" s="4">
        <v>0</v>
      </c>
      <c r="M463" s="4">
        <v>0</v>
      </c>
      <c r="N463" s="4">
        <v>200000</v>
      </c>
      <c r="O463" s="4">
        <v>0</v>
      </c>
      <c r="P463" s="4">
        <v>6492800</v>
      </c>
      <c r="Q463" s="4">
        <v>469</v>
      </c>
      <c r="R463" s="4" t="b">
        <f t="shared" si="3"/>
        <v>0</v>
      </c>
      <c r="S463" s="4">
        <v>0</v>
      </c>
    </row>
    <row r="464" spans="1:19" ht="14.25" customHeight="1">
      <c r="A464" s="4" t="s">
        <v>34</v>
      </c>
      <c r="B464" s="5"/>
      <c r="C464" s="4">
        <v>0</v>
      </c>
      <c r="E464" s="4" t="b">
        <f t="shared" si="2"/>
        <v>0</v>
      </c>
      <c r="F464" s="4">
        <v>0</v>
      </c>
      <c r="G464" s="4">
        <v>4301</v>
      </c>
      <c r="H464" s="6">
        <v>44145</v>
      </c>
      <c r="I464" s="4" t="s">
        <v>403</v>
      </c>
      <c r="J464" s="4" t="s">
        <v>40</v>
      </c>
      <c r="K464" s="4">
        <v>14187</v>
      </c>
      <c r="L464" s="4">
        <v>0</v>
      </c>
      <c r="M464" s="4">
        <v>0</v>
      </c>
      <c r="N464" s="4">
        <v>200000</v>
      </c>
      <c r="O464" s="4">
        <v>0</v>
      </c>
      <c r="P464" s="4">
        <v>6692800</v>
      </c>
      <c r="Q464" s="4">
        <v>470</v>
      </c>
      <c r="R464" s="4" t="b">
        <f t="shared" si="3"/>
        <v>0</v>
      </c>
      <c r="S464" s="4">
        <v>0</v>
      </c>
    </row>
    <row r="465" spans="1:19" ht="14.25" customHeight="1">
      <c r="A465" s="4" t="s">
        <v>34</v>
      </c>
      <c r="B465" s="5"/>
      <c r="C465" s="4">
        <v>0</v>
      </c>
      <c r="E465" s="4" t="b">
        <f t="shared" si="2"/>
        <v>0</v>
      </c>
      <c r="F465" s="4">
        <v>0</v>
      </c>
      <c r="G465" s="4">
        <v>4301</v>
      </c>
      <c r="H465" s="6">
        <v>44175</v>
      </c>
      <c r="I465" s="4" t="s">
        <v>404</v>
      </c>
      <c r="J465" s="4" t="s">
        <v>40</v>
      </c>
      <c r="K465" s="4">
        <v>14266</v>
      </c>
      <c r="L465" s="4">
        <v>0</v>
      </c>
      <c r="M465" s="4">
        <v>0</v>
      </c>
      <c r="N465" s="4">
        <v>200000</v>
      </c>
      <c r="O465" s="4">
        <v>0</v>
      </c>
      <c r="P465" s="4">
        <v>6892800</v>
      </c>
      <c r="Q465" s="4">
        <v>471</v>
      </c>
      <c r="R465" s="4" t="b">
        <f t="shared" si="3"/>
        <v>0</v>
      </c>
      <c r="S465" s="4">
        <v>0</v>
      </c>
    </row>
    <row r="466" spans="1:19" ht="14.25" customHeight="1">
      <c r="A466" s="4" t="s">
        <v>34</v>
      </c>
      <c r="B466" s="5" t="s">
        <v>405</v>
      </c>
      <c r="C466" s="4">
        <v>0</v>
      </c>
      <c r="D466" s="4" t="s">
        <v>405</v>
      </c>
      <c r="E466" s="4" t="b">
        <f t="shared" si="2"/>
        <v>0</v>
      </c>
      <c r="F466" s="4">
        <v>0</v>
      </c>
      <c r="G466" s="4">
        <v>4301</v>
      </c>
      <c r="H466" s="3" t="s">
        <v>21</v>
      </c>
      <c r="K466" s="4">
        <v>0</v>
      </c>
      <c r="L466" s="4">
        <v>0</v>
      </c>
      <c r="M466" s="4">
        <v>0</v>
      </c>
      <c r="N466" s="4">
        <v>2400000</v>
      </c>
      <c r="O466" s="4">
        <v>0</v>
      </c>
      <c r="P466" s="4">
        <v>6892800</v>
      </c>
      <c r="Q466" s="4">
        <v>472</v>
      </c>
      <c r="R466" s="4" t="b">
        <f t="shared" si="3"/>
        <v>0</v>
      </c>
      <c r="S466" s="4">
        <v>0</v>
      </c>
    </row>
    <row r="467" spans="1:19" ht="14.25" customHeight="1">
      <c r="A467" s="4" t="s">
        <v>34</v>
      </c>
      <c r="B467" s="5" t="s">
        <v>406</v>
      </c>
      <c r="C467" s="4">
        <v>0</v>
      </c>
      <c r="D467" s="4" t="s">
        <v>406</v>
      </c>
      <c r="E467" s="4" t="b">
        <f t="shared" si="2"/>
        <v>0</v>
      </c>
      <c r="F467" s="4">
        <v>5001744</v>
      </c>
      <c r="G467" s="4">
        <v>4302</v>
      </c>
      <c r="H467" s="3" t="s">
        <v>21</v>
      </c>
      <c r="K467" s="4">
        <v>0</v>
      </c>
      <c r="L467" s="4">
        <v>2220000</v>
      </c>
      <c r="M467" s="4">
        <v>0</v>
      </c>
      <c r="N467" s="4">
        <v>0</v>
      </c>
      <c r="O467" s="4">
        <v>0</v>
      </c>
      <c r="P467" s="4">
        <v>5001744</v>
      </c>
      <c r="Q467" s="4">
        <v>473</v>
      </c>
      <c r="R467" s="4" t="b">
        <f t="shared" si="3"/>
        <v>0</v>
      </c>
      <c r="S467" s="4">
        <v>0</v>
      </c>
    </row>
    <row r="468" spans="1:19" ht="14.25" customHeight="1">
      <c r="A468" s="4" t="s">
        <v>34</v>
      </c>
      <c r="B468" s="5"/>
      <c r="C468" s="4">
        <v>0</v>
      </c>
      <c r="E468" s="4" t="b">
        <f t="shared" si="2"/>
        <v>0</v>
      </c>
      <c r="F468" s="4">
        <v>0</v>
      </c>
      <c r="G468" s="4">
        <v>4302</v>
      </c>
      <c r="H468" s="6">
        <v>43845</v>
      </c>
      <c r="I468" s="4" t="s">
        <v>407</v>
      </c>
      <c r="J468" s="4" t="s">
        <v>40</v>
      </c>
      <c r="K468" s="4">
        <v>13521</v>
      </c>
      <c r="L468" s="4">
        <v>0</v>
      </c>
      <c r="M468" s="4">
        <v>0</v>
      </c>
      <c r="N468" s="4">
        <v>222000</v>
      </c>
      <c r="O468" s="4">
        <v>0</v>
      </c>
      <c r="P468" s="4">
        <v>5223744</v>
      </c>
      <c r="Q468" s="4">
        <v>474</v>
      </c>
      <c r="R468" s="4" t="b">
        <f t="shared" si="3"/>
        <v>0</v>
      </c>
      <c r="S468" s="4">
        <v>0</v>
      </c>
    </row>
    <row r="469" spans="1:19" ht="14.25" customHeight="1">
      <c r="A469" s="4" t="s">
        <v>34</v>
      </c>
      <c r="B469" s="5"/>
      <c r="C469" s="4">
        <v>0</v>
      </c>
      <c r="E469" s="4" t="b">
        <f t="shared" si="2"/>
        <v>0</v>
      </c>
      <c r="F469" s="4">
        <v>0</v>
      </c>
      <c r="G469" s="4">
        <v>4302</v>
      </c>
      <c r="H469" s="6">
        <v>43875</v>
      </c>
      <c r="I469" s="4" t="s">
        <v>407</v>
      </c>
      <c r="J469" s="4" t="s">
        <v>40</v>
      </c>
      <c r="K469" s="4">
        <v>13594</v>
      </c>
      <c r="L469" s="4">
        <v>0</v>
      </c>
      <c r="M469" s="4">
        <v>0</v>
      </c>
      <c r="N469" s="4">
        <v>222000</v>
      </c>
      <c r="O469" s="4">
        <v>0</v>
      </c>
      <c r="P469" s="4">
        <v>5445744</v>
      </c>
      <c r="Q469" s="4">
        <v>475</v>
      </c>
      <c r="R469" s="4" t="b">
        <f t="shared" si="3"/>
        <v>0</v>
      </c>
      <c r="S469" s="4">
        <v>0</v>
      </c>
    </row>
    <row r="470" spans="1:19" ht="14.25" customHeight="1">
      <c r="A470" s="4" t="s">
        <v>34</v>
      </c>
      <c r="B470" s="5"/>
      <c r="C470" s="4">
        <v>0</v>
      </c>
      <c r="E470" s="4" t="b">
        <f t="shared" si="2"/>
        <v>0</v>
      </c>
      <c r="F470" s="4">
        <v>0</v>
      </c>
      <c r="G470" s="4">
        <v>4302</v>
      </c>
      <c r="H470" s="6">
        <v>43942</v>
      </c>
      <c r="I470" s="4" t="s">
        <v>408</v>
      </c>
      <c r="J470" s="4" t="s">
        <v>40</v>
      </c>
      <c r="K470" s="4">
        <v>13721</v>
      </c>
      <c r="L470" s="4">
        <v>0</v>
      </c>
      <c r="M470" s="4">
        <v>0</v>
      </c>
      <c r="N470" s="4">
        <v>222000</v>
      </c>
      <c r="O470" s="4">
        <v>0</v>
      </c>
      <c r="P470" s="4">
        <v>5667744</v>
      </c>
      <c r="Q470" s="4">
        <v>476</v>
      </c>
      <c r="R470" s="4" t="b">
        <f t="shared" si="3"/>
        <v>0</v>
      </c>
      <c r="S470" s="4">
        <v>0</v>
      </c>
    </row>
    <row r="471" spans="1:19" ht="14.25" customHeight="1">
      <c r="A471" s="4" t="s">
        <v>34</v>
      </c>
      <c r="B471" s="5"/>
      <c r="C471" s="4">
        <v>0</v>
      </c>
      <c r="E471" s="4" t="b">
        <f t="shared" si="2"/>
        <v>0</v>
      </c>
      <c r="F471" s="4">
        <v>0</v>
      </c>
      <c r="G471" s="4">
        <v>4302</v>
      </c>
      <c r="H471" s="6">
        <v>43965</v>
      </c>
      <c r="I471" s="4" t="s">
        <v>409</v>
      </c>
      <c r="J471" s="4" t="s">
        <v>40</v>
      </c>
      <c r="K471" s="4">
        <v>13777</v>
      </c>
      <c r="L471" s="4">
        <v>0</v>
      </c>
      <c r="M471" s="4">
        <v>0</v>
      </c>
      <c r="N471" s="4">
        <v>222000</v>
      </c>
      <c r="O471" s="4">
        <v>0</v>
      </c>
      <c r="P471" s="4">
        <v>5889744</v>
      </c>
      <c r="Q471" s="4">
        <v>477</v>
      </c>
      <c r="R471" s="4" t="b">
        <f t="shared" si="3"/>
        <v>0</v>
      </c>
      <c r="S471" s="4">
        <v>0</v>
      </c>
    </row>
    <row r="472" spans="1:19" ht="14.25" customHeight="1">
      <c r="A472" s="4" t="s">
        <v>34</v>
      </c>
      <c r="B472" s="5"/>
      <c r="C472" s="4">
        <v>0</v>
      </c>
      <c r="E472" s="4" t="b">
        <f t="shared" si="2"/>
        <v>0</v>
      </c>
      <c r="F472" s="4">
        <v>0</v>
      </c>
      <c r="G472" s="4">
        <v>4302</v>
      </c>
      <c r="H472" s="6">
        <v>44006</v>
      </c>
      <c r="I472" s="4" t="s">
        <v>410</v>
      </c>
      <c r="J472" s="4" t="s">
        <v>40</v>
      </c>
      <c r="K472" s="4">
        <v>13849</v>
      </c>
      <c r="L472" s="4">
        <v>0</v>
      </c>
      <c r="M472" s="4">
        <v>0</v>
      </c>
      <c r="N472" s="4">
        <v>222000</v>
      </c>
      <c r="O472" s="4">
        <v>0</v>
      </c>
      <c r="P472" s="4">
        <v>6111744</v>
      </c>
      <c r="Q472" s="4">
        <v>478</v>
      </c>
      <c r="R472" s="4" t="b">
        <f t="shared" si="3"/>
        <v>0</v>
      </c>
      <c r="S472" s="4">
        <v>0</v>
      </c>
    </row>
    <row r="473" spans="1:19" ht="14.25" customHeight="1">
      <c r="A473" s="4" t="s">
        <v>34</v>
      </c>
      <c r="B473" s="5"/>
      <c r="C473" s="4">
        <v>0</v>
      </c>
      <c r="E473" s="4" t="b">
        <f t="shared" si="2"/>
        <v>0</v>
      </c>
      <c r="F473" s="4">
        <v>0</v>
      </c>
      <c r="G473" s="4">
        <v>4302</v>
      </c>
      <c r="H473" s="6">
        <v>44053</v>
      </c>
      <c r="I473" s="4" t="s">
        <v>407</v>
      </c>
      <c r="J473" s="4" t="s">
        <v>40</v>
      </c>
      <c r="K473" s="4">
        <v>13968</v>
      </c>
      <c r="L473" s="4">
        <v>0</v>
      </c>
      <c r="M473" s="4">
        <v>0</v>
      </c>
      <c r="N473" s="4">
        <v>222000</v>
      </c>
      <c r="O473" s="4">
        <v>0</v>
      </c>
      <c r="P473" s="4">
        <v>6333744</v>
      </c>
      <c r="Q473" s="4">
        <v>479</v>
      </c>
      <c r="R473" s="4" t="b">
        <f t="shared" si="3"/>
        <v>0</v>
      </c>
      <c r="S473" s="4">
        <v>0</v>
      </c>
    </row>
    <row r="474" spans="1:19" ht="14.25" customHeight="1">
      <c r="A474" s="4" t="s">
        <v>34</v>
      </c>
      <c r="B474" s="5"/>
      <c r="C474" s="4">
        <v>0</v>
      </c>
      <c r="E474" s="4" t="b">
        <f t="shared" si="2"/>
        <v>0</v>
      </c>
      <c r="F474" s="4">
        <v>0</v>
      </c>
      <c r="G474" s="4">
        <v>4302</v>
      </c>
      <c r="H474" s="6">
        <v>44089</v>
      </c>
      <c r="I474" s="4" t="s">
        <v>411</v>
      </c>
      <c r="J474" s="4" t="s">
        <v>40</v>
      </c>
      <c r="K474" s="4">
        <v>14087</v>
      </c>
      <c r="L474" s="4">
        <v>0</v>
      </c>
      <c r="M474" s="4">
        <v>0</v>
      </c>
      <c r="N474" s="4">
        <v>222000</v>
      </c>
      <c r="O474" s="4">
        <v>0</v>
      </c>
      <c r="P474" s="4">
        <v>6555744</v>
      </c>
      <c r="Q474" s="4">
        <v>480</v>
      </c>
      <c r="R474" s="4" t="b">
        <f t="shared" si="3"/>
        <v>0</v>
      </c>
      <c r="S474" s="4">
        <v>0</v>
      </c>
    </row>
    <row r="475" spans="1:19" ht="14.25" customHeight="1">
      <c r="A475" s="4" t="s">
        <v>34</v>
      </c>
      <c r="B475" s="5"/>
      <c r="C475" s="4">
        <v>0</v>
      </c>
      <c r="E475" s="4" t="b">
        <f t="shared" si="2"/>
        <v>0</v>
      </c>
      <c r="F475" s="4">
        <v>0</v>
      </c>
      <c r="G475" s="4">
        <v>4302</v>
      </c>
      <c r="H475" s="6">
        <v>44118</v>
      </c>
      <c r="I475" s="4" t="s">
        <v>412</v>
      </c>
      <c r="J475" s="4" t="s">
        <v>40</v>
      </c>
      <c r="K475" s="4">
        <v>14156</v>
      </c>
      <c r="L475" s="4">
        <v>0</v>
      </c>
      <c r="M475" s="4">
        <v>0</v>
      </c>
      <c r="N475" s="4">
        <v>222000</v>
      </c>
      <c r="O475" s="4">
        <v>0</v>
      </c>
      <c r="P475" s="4">
        <v>6777744</v>
      </c>
      <c r="Q475" s="4">
        <v>481</v>
      </c>
      <c r="R475" s="4" t="b">
        <f t="shared" si="3"/>
        <v>0</v>
      </c>
      <c r="S475" s="4">
        <v>0</v>
      </c>
    </row>
    <row r="476" spans="1:19" ht="14.25" customHeight="1">
      <c r="A476" s="4" t="s">
        <v>34</v>
      </c>
      <c r="B476" s="5"/>
      <c r="C476" s="4">
        <v>0</v>
      </c>
      <c r="E476" s="4" t="b">
        <f t="shared" si="2"/>
        <v>0</v>
      </c>
      <c r="F476" s="4">
        <v>0</v>
      </c>
      <c r="G476" s="4">
        <v>4302</v>
      </c>
      <c r="H476" s="6">
        <v>44152</v>
      </c>
      <c r="I476" s="4" t="s">
        <v>413</v>
      </c>
      <c r="J476" s="4" t="s">
        <v>40</v>
      </c>
      <c r="K476" s="4">
        <v>14242</v>
      </c>
      <c r="L476" s="4">
        <v>0</v>
      </c>
      <c r="M476" s="4">
        <v>0</v>
      </c>
      <c r="N476" s="4">
        <v>222000</v>
      </c>
      <c r="O476" s="4">
        <v>0</v>
      </c>
      <c r="P476" s="4">
        <v>6999744</v>
      </c>
      <c r="Q476" s="4">
        <v>482</v>
      </c>
      <c r="R476" s="4" t="b">
        <f t="shared" si="3"/>
        <v>0</v>
      </c>
      <c r="S476" s="4">
        <v>0</v>
      </c>
    </row>
    <row r="477" spans="1:19" ht="14.25" customHeight="1">
      <c r="A477" s="4" t="s">
        <v>34</v>
      </c>
      <c r="B477" s="5"/>
      <c r="C477" s="4">
        <v>0</v>
      </c>
      <c r="E477" s="4" t="b">
        <f t="shared" si="2"/>
        <v>0</v>
      </c>
      <c r="F477" s="4">
        <v>0</v>
      </c>
      <c r="G477" s="4">
        <v>4302</v>
      </c>
      <c r="H477" s="6">
        <v>44180</v>
      </c>
      <c r="I477" s="4" t="s">
        <v>414</v>
      </c>
      <c r="J477" s="4" t="s">
        <v>40</v>
      </c>
      <c r="K477" s="4">
        <v>14280</v>
      </c>
      <c r="L477" s="4">
        <v>0</v>
      </c>
      <c r="M477" s="4">
        <v>0</v>
      </c>
      <c r="N477" s="4">
        <v>222000</v>
      </c>
      <c r="O477" s="4">
        <v>0</v>
      </c>
      <c r="P477" s="4">
        <v>7221744</v>
      </c>
      <c r="Q477" s="4">
        <v>483</v>
      </c>
      <c r="R477" s="4" t="b">
        <f t="shared" si="3"/>
        <v>0</v>
      </c>
      <c r="S477" s="4">
        <v>0</v>
      </c>
    </row>
    <row r="478" spans="1:19" ht="14.25" customHeight="1">
      <c r="A478" s="4" t="s">
        <v>34</v>
      </c>
      <c r="B478" s="5" t="s">
        <v>415</v>
      </c>
      <c r="C478" s="4">
        <v>0</v>
      </c>
      <c r="D478" s="4" t="s">
        <v>415</v>
      </c>
      <c r="E478" s="4" t="b">
        <f t="shared" si="2"/>
        <v>0</v>
      </c>
      <c r="F478" s="4">
        <v>0</v>
      </c>
      <c r="G478" s="4">
        <v>4302</v>
      </c>
      <c r="H478" s="3" t="s">
        <v>21</v>
      </c>
      <c r="K478" s="4">
        <v>0</v>
      </c>
      <c r="L478" s="4">
        <v>0</v>
      </c>
      <c r="M478" s="4">
        <v>0</v>
      </c>
      <c r="N478" s="4">
        <v>2220000</v>
      </c>
      <c r="O478" s="4">
        <v>0</v>
      </c>
      <c r="P478" s="4">
        <v>7221744</v>
      </c>
      <c r="Q478" s="4">
        <v>484</v>
      </c>
      <c r="R478" s="4" t="b">
        <f t="shared" si="3"/>
        <v>0</v>
      </c>
      <c r="S478" s="4">
        <v>0</v>
      </c>
    </row>
    <row r="479" spans="1:19" ht="14.25" customHeight="1">
      <c r="A479" s="4" t="s">
        <v>34</v>
      </c>
      <c r="B479" s="5" t="s">
        <v>416</v>
      </c>
      <c r="C479" s="4">
        <v>0</v>
      </c>
      <c r="D479" s="4" t="s">
        <v>416</v>
      </c>
      <c r="E479" s="4" t="b">
        <f t="shared" si="2"/>
        <v>0</v>
      </c>
      <c r="F479" s="4">
        <v>4505984</v>
      </c>
      <c r="G479" s="4">
        <v>4401</v>
      </c>
      <c r="H479" s="3" t="s">
        <v>21</v>
      </c>
      <c r="K479" s="4">
        <v>0</v>
      </c>
      <c r="L479" s="4">
        <v>2400000</v>
      </c>
      <c r="M479" s="4">
        <v>0</v>
      </c>
      <c r="N479" s="4">
        <v>0</v>
      </c>
      <c r="O479" s="4">
        <v>0</v>
      </c>
      <c r="P479" s="4">
        <v>4505984</v>
      </c>
      <c r="Q479" s="4">
        <v>485</v>
      </c>
      <c r="R479" s="4" t="b">
        <f t="shared" si="3"/>
        <v>0</v>
      </c>
      <c r="S479" s="4">
        <v>0</v>
      </c>
    </row>
    <row r="480" spans="1:19" ht="14.25" customHeight="1">
      <c r="A480" s="4" t="s">
        <v>34</v>
      </c>
      <c r="B480" s="5"/>
      <c r="C480" s="4">
        <v>0</v>
      </c>
      <c r="E480" s="4" t="b">
        <f t="shared" si="2"/>
        <v>0</v>
      </c>
      <c r="F480" s="4">
        <v>0</v>
      </c>
      <c r="G480" s="4">
        <v>4401</v>
      </c>
      <c r="H480" s="6">
        <v>43844</v>
      </c>
      <c r="I480" s="4" t="s">
        <v>417</v>
      </c>
      <c r="J480" s="4" t="s">
        <v>40</v>
      </c>
      <c r="K480" s="4">
        <v>13509</v>
      </c>
      <c r="L480" s="4">
        <v>0</v>
      </c>
      <c r="M480" s="4">
        <v>0</v>
      </c>
      <c r="N480" s="4">
        <v>200000</v>
      </c>
      <c r="O480" s="4">
        <v>0</v>
      </c>
      <c r="P480" s="4">
        <v>4705984</v>
      </c>
      <c r="Q480" s="4">
        <v>486</v>
      </c>
      <c r="R480" s="4" t="b">
        <f t="shared" si="3"/>
        <v>0</v>
      </c>
      <c r="S480" s="4">
        <v>0</v>
      </c>
    </row>
    <row r="481" spans="1:19" ht="14.25" customHeight="1">
      <c r="A481" s="4" t="s">
        <v>34</v>
      </c>
      <c r="B481" s="5"/>
      <c r="C481" s="4">
        <v>0</v>
      </c>
      <c r="E481" s="4" t="b">
        <f t="shared" si="2"/>
        <v>0</v>
      </c>
      <c r="F481" s="4">
        <v>0</v>
      </c>
      <c r="G481" s="4">
        <v>4401</v>
      </c>
      <c r="H481" s="6">
        <v>43868</v>
      </c>
      <c r="I481" s="4" t="s">
        <v>417</v>
      </c>
      <c r="J481" s="4" t="s">
        <v>40</v>
      </c>
      <c r="K481" s="4">
        <v>13558</v>
      </c>
      <c r="L481" s="4">
        <v>0</v>
      </c>
      <c r="M481" s="4">
        <v>0</v>
      </c>
      <c r="N481" s="4">
        <v>200000</v>
      </c>
      <c r="O481" s="4">
        <v>0</v>
      </c>
      <c r="P481" s="4">
        <v>4905984</v>
      </c>
      <c r="Q481" s="4">
        <v>487</v>
      </c>
      <c r="R481" s="4" t="b">
        <f t="shared" si="3"/>
        <v>0</v>
      </c>
      <c r="S481" s="4">
        <v>0</v>
      </c>
    </row>
    <row r="482" spans="1:19" ht="14.25" customHeight="1">
      <c r="A482" s="4" t="s">
        <v>34</v>
      </c>
      <c r="B482" s="5"/>
      <c r="C482" s="4">
        <v>0</v>
      </c>
      <c r="E482" s="4" t="b">
        <f t="shared" si="2"/>
        <v>0</v>
      </c>
      <c r="F482" s="4">
        <v>0</v>
      </c>
      <c r="G482" s="4">
        <v>4401</v>
      </c>
      <c r="H482" s="6">
        <v>43903</v>
      </c>
      <c r="I482" s="4" t="s">
        <v>418</v>
      </c>
      <c r="J482" s="4" t="s">
        <v>40</v>
      </c>
      <c r="K482" s="4">
        <v>13658</v>
      </c>
      <c r="L482" s="4">
        <v>0</v>
      </c>
      <c r="M482" s="4">
        <v>0</v>
      </c>
      <c r="N482" s="4">
        <v>200000</v>
      </c>
      <c r="O482" s="4">
        <v>0</v>
      </c>
      <c r="P482" s="4">
        <v>5105984</v>
      </c>
      <c r="Q482" s="4">
        <v>488</v>
      </c>
      <c r="R482" s="4" t="b">
        <f t="shared" si="3"/>
        <v>0</v>
      </c>
      <c r="S482" s="4">
        <v>0</v>
      </c>
    </row>
    <row r="483" spans="1:19" ht="14.25" customHeight="1">
      <c r="A483" s="4" t="s">
        <v>34</v>
      </c>
      <c r="B483" s="5"/>
      <c r="C483" s="4">
        <v>0</v>
      </c>
      <c r="E483" s="4" t="b">
        <f t="shared" si="2"/>
        <v>0</v>
      </c>
      <c r="F483" s="4">
        <v>0</v>
      </c>
      <c r="G483" s="4">
        <v>4401</v>
      </c>
      <c r="H483" s="6">
        <v>43937</v>
      </c>
      <c r="I483" s="4" t="s">
        <v>419</v>
      </c>
      <c r="J483" s="4" t="s">
        <v>40</v>
      </c>
      <c r="K483" s="4">
        <v>13710</v>
      </c>
      <c r="L483" s="4">
        <v>0</v>
      </c>
      <c r="M483" s="4">
        <v>0</v>
      </c>
      <c r="N483" s="4">
        <v>210000</v>
      </c>
      <c r="O483" s="4">
        <v>0</v>
      </c>
      <c r="P483" s="4">
        <v>5315984</v>
      </c>
      <c r="Q483" s="4">
        <v>489</v>
      </c>
      <c r="R483" s="4" t="b">
        <f t="shared" si="3"/>
        <v>0</v>
      </c>
      <c r="S483" s="4">
        <v>0</v>
      </c>
    </row>
    <row r="484" spans="1:19" ht="14.25" customHeight="1">
      <c r="A484" s="4" t="s">
        <v>34</v>
      </c>
      <c r="B484" s="5"/>
      <c r="C484" s="4">
        <v>0</v>
      </c>
      <c r="E484" s="4" t="b">
        <f t="shared" si="2"/>
        <v>0</v>
      </c>
      <c r="F484" s="4">
        <v>0</v>
      </c>
      <c r="G484" s="4">
        <v>4401</v>
      </c>
      <c r="H484" s="6">
        <v>43963</v>
      </c>
      <c r="I484" s="4" t="s">
        <v>420</v>
      </c>
      <c r="J484" s="4" t="s">
        <v>40</v>
      </c>
      <c r="K484" s="4">
        <v>13764</v>
      </c>
      <c r="L484" s="4">
        <v>0</v>
      </c>
      <c r="M484" s="4">
        <v>0</v>
      </c>
      <c r="N484" s="4">
        <v>190000</v>
      </c>
      <c r="O484" s="4">
        <v>0</v>
      </c>
      <c r="P484" s="4">
        <v>5505984</v>
      </c>
      <c r="Q484" s="4">
        <v>490</v>
      </c>
      <c r="R484" s="4" t="b">
        <f t="shared" si="3"/>
        <v>0</v>
      </c>
      <c r="S484" s="4">
        <v>0</v>
      </c>
    </row>
    <row r="485" spans="1:19" ht="14.25" customHeight="1">
      <c r="A485" s="4" t="s">
        <v>34</v>
      </c>
      <c r="B485" s="5"/>
      <c r="C485" s="4">
        <v>0</v>
      </c>
      <c r="E485" s="4" t="b">
        <f t="shared" si="2"/>
        <v>0</v>
      </c>
      <c r="F485" s="4">
        <v>0</v>
      </c>
      <c r="G485" s="4">
        <v>4401</v>
      </c>
      <c r="H485" s="6">
        <v>43992</v>
      </c>
      <c r="I485" s="4" t="s">
        <v>421</v>
      </c>
      <c r="J485" s="4" t="s">
        <v>40</v>
      </c>
      <c r="K485" s="4">
        <v>13833</v>
      </c>
      <c r="L485" s="4">
        <v>0</v>
      </c>
      <c r="M485" s="4">
        <v>0</v>
      </c>
      <c r="N485" s="4">
        <v>200000</v>
      </c>
      <c r="O485" s="4">
        <v>0</v>
      </c>
      <c r="P485" s="4">
        <v>5705984</v>
      </c>
      <c r="Q485" s="4">
        <v>491</v>
      </c>
      <c r="R485" s="4" t="b">
        <f t="shared" si="3"/>
        <v>0</v>
      </c>
      <c r="S485" s="4">
        <v>0</v>
      </c>
    </row>
    <row r="486" spans="1:19" ht="14.25" customHeight="1">
      <c r="A486" s="4" t="s">
        <v>34</v>
      </c>
      <c r="B486" s="5"/>
      <c r="C486" s="4">
        <v>0</v>
      </c>
      <c r="E486" s="4" t="b">
        <f t="shared" si="2"/>
        <v>0</v>
      </c>
      <c r="F486" s="4">
        <v>0</v>
      </c>
      <c r="G486" s="4">
        <v>4401</v>
      </c>
      <c r="H486" s="6">
        <v>44020</v>
      </c>
      <c r="I486" s="4" t="s">
        <v>417</v>
      </c>
      <c r="J486" s="4" t="s">
        <v>40</v>
      </c>
      <c r="K486" s="4">
        <v>13900</v>
      </c>
      <c r="L486" s="4">
        <v>0</v>
      </c>
      <c r="M486" s="4">
        <v>0</v>
      </c>
      <c r="N486" s="4">
        <v>200000</v>
      </c>
      <c r="O486" s="4">
        <v>0</v>
      </c>
      <c r="P486" s="4">
        <v>5905984</v>
      </c>
      <c r="Q486" s="4">
        <v>492</v>
      </c>
      <c r="R486" s="4" t="b">
        <f t="shared" si="3"/>
        <v>0</v>
      </c>
      <c r="S486" s="4">
        <v>0</v>
      </c>
    </row>
    <row r="487" spans="1:19" ht="14.25" customHeight="1">
      <c r="A487" s="4" t="s">
        <v>34</v>
      </c>
      <c r="B487" s="5"/>
      <c r="C487" s="4">
        <v>0</v>
      </c>
      <c r="E487" s="4" t="b">
        <f t="shared" si="2"/>
        <v>0</v>
      </c>
      <c r="F487" s="4">
        <v>0</v>
      </c>
      <c r="G487" s="4">
        <v>4401</v>
      </c>
      <c r="H487" s="6">
        <v>44053</v>
      </c>
      <c r="I487" s="4" t="s">
        <v>417</v>
      </c>
      <c r="J487" s="4" t="s">
        <v>40</v>
      </c>
      <c r="K487" s="4">
        <v>14026</v>
      </c>
      <c r="L487" s="4">
        <v>0</v>
      </c>
      <c r="M487" s="4">
        <v>0</v>
      </c>
      <c r="N487" s="4">
        <v>200000</v>
      </c>
      <c r="O487" s="4">
        <v>0</v>
      </c>
      <c r="P487" s="4">
        <v>6105984</v>
      </c>
      <c r="Q487" s="4">
        <v>493</v>
      </c>
      <c r="R487" s="4" t="b">
        <f t="shared" si="3"/>
        <v>0</v>
      </c>
      <c r="S487" s="4">
        <v>0</v>
      </c>
    </row>
    <row r="488" spans="1:19" ht="14.25" customHeight="1">
      <c r="A488" s="4" t="s">
        <v>34</v>
      </c>
      <c r="B488" s="5"/>
      <c r="C488" s="4">
        <v>0</v>
      </c>
      <c r="E488" s="4" t="b">
        <f t="shared" si="2"/>
        <v>0</v>
      </c>
      <c r="F488" s="4">
        <v>0</v>
      </c>
      <c r="G488" s="4">
        <v>4401</v>
      </c>
      <c r="H488" s="6">
        <v>44085</v>
      </c>
      <c r="I488" s="4" t="s">
        <v>422</v>
      </c>
      <c r="J488" s="4" t="s">
        <v>40</v>
      </c>
      <c r="K488" s="4">
        <v>14060</v>
      </c>
      <c r="L488" s="4">
        <v>0</v>
      </c>
      <c r="M488" s="4">
        <v>0</v>
      </c>
      <c r="N488" s="4">
        <v>200000</v>
      </c>
      <c r="O488" s="4">
        <v>0</v>
      </c>
      <c r="P488" s="4">
        <v>6305984</v>
      </c>
      <c r="Q488" s="4">
        <v>494</v>
      </c>
      <c r="R488" s="4" t="b">
        <f t="shared" si="3"/>
        <v>0</v>
      </c>
      <c r="S488" s="4">
        <v>0</v>
      </c>
    </row>
    <row r="489" spans="1:19" ht="14.25" customHeight="1">
      <c r="A489" s="4" t="s">
        <v>34</v>
      </c>
      <c r="B489" s="5"/>
      <c r="C489" s="4">
        <v>0</v>
      </c>
      <c r="E489" s="4" t="b">
        <f t="shared" si="2"/>
        <v>0</v>
      </c>
      <c r="F489" s="4">
        <v>0</v>
      </c>
      <c r="G489" s="4">
        <v>4401</v>
      </c>
      <c r="H489" s="6">
        <v>44112</v>
      </c>
      <c r="I489" s="4" t="s">
        <v>423</v>
      </c>
      <c r="J489" s="4" t="s">
        <v>40</v>
      </c>
      <c r="K489" s="4">
        <v>14120</v>
      </c>
      <c r="L489" s="4">
        <v>0</v>
      </c>
      <c r="M489" s="4">
        <v>0</v>
      </c>
      <c r="N489" s="4">
        <v>200000</v>
      </c>
      <c r="O489" s="4">
        <v>0</v>
      </c>
      <c r="P489" s="4">
        <v>6505984</v>
      </c>
      <c r="Q489" s="4">
        <v>495</v>
      </c>
      <c r="R489" s="4" t="b">
        <f t="shared" si="3"/>
        <v>0</v>
      </c>
      <c r="S489" s="4">
        <v>0</v>
      </c>
    </row>
    <row r="490" spans="1:19" ht="14.25" customHeight="1">
      <c r="A490" s="4" t="s">
        <v>34</v>
      </c>
      <c r="B490" s="5"/>
      <c r="C490" s="4">
        <v>0</v>
      </c>
      <c r="E490" s="4" t="b">
        <f t="shared" si="2"/>
        <v>0</v>
      </c>
      <c r="F490" s="4">
        <v>0</v>
      </c>
      <c r="G490" s="4">
        <v>4401</v>
      </c>
      <c r="H490" s="6">
        <v>44148</v>
      </c>
      <c r="I490" s="4" t="s">
        <v>424</v>
      </c>
      <c r="J490" s="4" t="s">
        <v>40</v>
      </c>
      <c r="K490" s="4">
        <v>14207</v>
      </c>
      <c r="L490" s="4">
        <v>0</v>
      </c>
      <c r="M490" s="4">
        <v>0</v>
      </c>
      <c r="N490" s="4">
        <v>200000</v>
      </c>
      <c r="O490" s="4">
        <v>0</v>
      </c>
      <c r="P490" s="4">
        <v>6705984</v>
      </c>
      <c r="Q490" s="4">
        <v>496</v>
      </c>
      <c r="R490" s="4" t="b">
        <f t="shared" si="3"/>
        <v>0</v>
      </c>
      <c r="S490" s="4">
        <v>0</v>
      </c>
    </row>
    <row r="491" spans="1:19" ht="14.25" customHeight="1">
      <c r="A491" s="4" t="s">
        <v>34</v>
      </c>
      <c r="B491" s="5"/>
      <c r="C491" s="4">
        <v>0</v>
      </c>
      <c r="E491" s="4" t="b">
        <f t="shared" si="2"/>
        <v>0</v>
      </c>
      <c r="F491" s="4">
        <v>0</v>
      </c>
      <c r="G491" s="4">
        <v>4401</v>
      </c>
      <c r="H491" s="6">
        <v>44179</v>
      </c>
      <c r="I491" s="4" t="s">
        <v>425</v>
      </c>
      <c r="J491" s="4" t="s">
        <v>40</v>
      </c>
      <c r="K491" s="4">
        <v>14276</v>
      </c>
      <c r="L491" s="4">
        <v>0</v>
      </c>
      <c r="M491" s="4">
        <v>0</v>
      </c>
      <c r="N491" s="4">
        <v>200000</v>
      </c>
      <c r="O491" s="4">
        <v>0</v>
      </c>
      <c r="P491" s="4">
        <v>6905984</v>
      </c>
      <c r="Q491" s="4">
        <v>497</v>
      </c>
      <c r="R491" s="4" t="b">
        <f t="shared" si="3"/>
        <v>0</v>
      </c>
      <c r="S491" s="4">
        <v>0</v>
      </c>
    </row>
    <row r="492" spans="1:19" ht="14.25" customHeight="1">
      <c r="A492" s="4" t="s">
        <v>34</v>
      </c>
      <c r="B492" s="5" t="s">
        <v>426</v>
      </c>
      <c r="C492" s="4">
        <v>0</v>
      </c>
      <c r="D492" s="4" t="s">
        <v>426</v>
      </c>
      <c r="E492" s="4" t="b">
        <f t="shared" si="2"/>
        <v>0</v>
      </c>
      <c r="F492" s="4">
        <v>0</v>
      </c>
      <c r="G492" s="4">
        <v>4401</v>
      </c>
      <c r="H492" s="3" t="s">
        <v>21</v>
      </c>
      <c r="K492" s="4">
        <v>0</v>
      </c>
      <c r="L492" s="4">
        <v>0</v>
      </c>
      <c r="M492" s="4">
        <v>0</v>
      </c>
      <c r="N492" s="4">
        <v>2400000</v>
      </c>
      <c r="O492" s="4">
        <v>0</v>
      </c>
      <c r="P492" s="4">
        <v>6905984</v>
      </c>
      <c r="Q492" s="4">
        <v>498</v>
      </c>
      <c r="R492" s="4" t="b">
        <f t="shared" si="3"/>
        <v>0</v>
      </c>
      <c r="S492" s="4">
        <v>0</v>
      </c>
    </row>
    <row r="493" spans="1:19" ht="14.25" customHeight="1">
      <c r="A493" s="4" t="s">
        <v>34</v>
      </c>
      <c r="B493" s="5" t="s">
        <v>427</v>
      </c>
      <c r="C493" s="4">
        <v>0</v>
      </c>
      <c r="D493" s="4" t="s">
        <v>427</v>
      </c>
      <c r="E493" s="4" t="b">
        <f t="shared" si="2"/>
        <v>0</v>
      </c>
      <c r="F493" s="4">
        <v>1372555</v>
      </c>
      <c r="G493" s="4">
        <v>4402</v>
      </c>
      <c r="H493" s="3" t="s">
        <v>21</v>
      </c>
      <c r="K493" s="4">
        <v>0</v>
      </c>
      <c r="L493" s="4">
        <v>2500000</v>
      </c>
      <c r="M493" s="4">
        <v>0</v>
      </c>
      <c r="N493" s="4">
        <v>0</v>
      </c>
      <c r="O493" s="4">
        <v>0</v>
      </c>
      <c r="P493" s="4">
        <v>1372555</v>
      </c>
      <c r="Q493" s="4">
        <v>499</v>
      </c>
      <c r="R493" s="4" t="b">
        <f t="shared" si="3"/>
        <v>0</v>
      </c>
      <c r="S493" s="4">
        <v>0</v>
      </c>
    </row>
    <row r="494" spans="1:19" ht="14.25" customHeight="1">
      <c r="A494" s="4" t="s">
        <v>34</v>
      </c>
      <c r="B494" s="5"/>
      <c r="C494" s="4">
        <v>0</v>
      </c>
      <c r="E494" s="4" t="b">
        <f t="shared" si="2"/>
        <v>0</v>
      </c>
      <c r="F494" s="4">
        <v>0</v>
      </c>
      <c r="G494" s="4">
        <v>4402</v>
      </c>
      <c r="H494" s="6">
        <v>44027</v>
      </c>
      <c r="I494" s="4" t="s">
        <v>428</v>
      </c>
      <c r="J494" s="4" t="s">
        <v>40</v>
      </c>
      <c r="K494" s="4">
        <v>13946</v>
      </c>
      <c r="L494" s="4">
        <v>0</v>
      </c>
      <c r="M494" s="4">
        <v>0</v>
      </c>
      <c r="N494" s="4">
        <v>500000</v>
      </c>
      <c r="O494" s="4">
        <v>0</v>
      </c>
      <c r="P494" s="4">
        <v>1872555</v>
      </c>
      <c r="Q494" s="4">
        <v>500</v>
      </c>
      <c r="R494" s="4" t="b">
        <f t="shared" si="3"/>
        <v>0</v>
      </c>
      <c r="S494" s="4">
        <v>0</v>
      </c>
    </row>
    <row r="495" spans="1:19" ht="14.25" customHeight="1">
      <c r="A495" s="4" t="s">
        <v>34</v>
      </c>
      <c r="B495" s="5"/>
      <c r="C495" s="4">
        <v>0</v>
      </c>
      <c r="E495" s="4" t="b">
        <f t="shared" si="2"/>
        <v>0</v>
      </c>
      <c r="F495" s="4">
        <v>0</v>
      </c>
      <c r="G495" s="4">
        <v>4402</v>
      </c>
      <c r="H495" s="6">
        <v>44070</v>
      </c>
      <c r="I495" s="4" t="s">
        <v>429</v>
      </c>
      <c r="J495" s="4" t="s">
        <v>40</v>
      </c>
      <c r="K495" s="4">
        <v>13998</v>
      </c>
      <c r="L495" s="4">
        <v>0</v>
      </c>
      <c r="M495" s="4">
        <v>0</v>
      </c>
      <c r="N495" s="4">
        <v>500000</v>
      </c>
      <c r="O495" s="4">
        <v>0</v>
      </c>
      <c r="P495" s="4">
        <v>2372555</v>
      </c>
      <c r="Q495" s="4">
        <v>501</v>
      </c>
      <c r="R495" s="4" t="b">
        <f t="shared" si="3"/>
        <v>0</v>
      </c>
      <c r="S495" s="4">
        <v>0</v>
      </c>
    </row>
    <row r="496" spans="1:19" ht="14.25" customHeight="1">
      <c r="A496" s="4" t="s">
        <v>34</v>
      </c>
      <c r="B496" s="5"/>
      <c r="C496" s="4">
        <v>0</v>
      </c>
      <c r="E496" s="4" t="b">
        <f t="shared" si="2"/>
        <v>0</v>
      </c>
      <c r="F496" s="4">
        <v>0</v>
      </c>
      <c r="G496" s="4">
        <v>4402</v>
      </c>
      <c r="H496" s="6">
        <v>44097</v>
      </c>
      <c r="I496" s="4" t="s">
        <v>430</v>
      </c>
      <c r="J496" s="4" t="s">
        <v>40</v>
      </c>
      <c r="K496" s="4">
        <v>14069</v>
      </c>
      <c r="L496" s="4">
        <v>0</v>
      </c>
      <c r="M496" s="4">
        <v>0</v>
      </c>
      <c r="N496" s="4">
        <v>500000</v>
      </c>
      <c r="O496" s="4">
        <v>0</v>
      </c>
      <c r="P496" s="4">
        <v>2872555</v>
      </c>
      <c r="Q496" s="4">
        <v>502</v>
      </c>
      <c r="R496" s="4" t="b">
        <f t="shared" si="3"/>
        <v>0</v>
      </c>
      <c r="S496" s="4">
        <v>0</v>
      </c>
    </row>
    <row r="497" spans="1:19" ht="14.25" customHeight="1">
      <c r="A497" s="4" t="s">
        <v>34</v>
      </c>
      <c r="B497" s="5"/>
      <c r="C497" s="4">
        <v>0</v>
      </c>
      <c r="E497" s="4" t="b">
        <f t="shared" si="2"/>
        <v>0</v>
      </c>
      <c r="F497" s="4">
        <v>0</v>
      </c>
      <c r="G497" s="4">
        <v>4402</v>
      </c>
      <c r="H497" s="6">
        <v>44165</v>
      </c>
      <c r="I497" s="4" t="s">
        <v>431</v>
      </c>
      <c r="J497" s="4" t="s">
        <v>40</v>
      </c>
      <c r="K497" s="4">
        <v>14214</v>
      </c>
      <c r="L497" s="4">
        <v>0</v>
      </c>
      <c r="M497" s="4">
        <v>0</v>
      </c>
      <c r="N497" s="4">
        <v>500000</v>
      </c>
      <c r="O497" s="4">
        <v>0</v>
      </c>
      <c r="P497" s="4">
        <v>3372555</v>
      </c>
      <c r="Q497" s="4">
        <v>503</v>
      </c>
      <c r="R497" s="4" t="b">
        <f t="shared" si="3"/>
        <v>0</v>
      </c>
      <c r="S497" s="4">
        <v>0</v>
      </c>
    </row>
    <row r="498" spans="1:19" ht="14.25" customHeight="1">
      <c r="A498" s="4" t="s">
        <v>34</v>
      </c>
      <c r="B498" s="5"/>
      <c r="C498" s="4">
        <v>0</v>
      </c>
      <c r="E498" s="4" t="b">
        <f t="shared" si="2"/>
        <v>0</v>
      </c>
      <c r="F498" s="4">
        <v>0</v>
      </c>
      <c r="G498" s="4">
        <v>4402</v>
      </c>
      <c r="H498" s="6">
        <v>44195</v>
      </c>
      <c r="I498" s="4" t="s">
        <v>432</v>
      </c>
      <c r="J498" s="4" t="s">
        <v>40</v>
      </c>
      <c r="K498" s="4">
        <v>14288</v>
      </c>
      <c r="L498" s="4">
        <v>0</v>
      </c>
      <c r="M498" s="4">
        <v>0</v>
      </c>
      <c r="N498" s="4">
        <v>500000</v>
      </c>
      <c r="O498" s="4">
        <v>0</v>
      </c>
      <c r="P498" s="4">
        <v>3872555</v>
      </c>
      <c r="Q498" s="4">
        <v>504</v>
      </c>
      <c r="R498" s="4" t="b">
        <f t="shared" si="3"/>
        <v>0</v>
      </c>
      <c r="S498" s="4">
        <v>0</v>
      </c>
    </row>
    <row r="499" spans="1:19" ht="14.25" customHeight="1">
      <c r="A499" s="4" t="s">
        <v>34</v>
      </c>
      <c r="B499" s="5" t="s">
        <v>433</v>
      </c>
      <c r="C499" s="4">
        <v>0</v>
      </c>
      <c r="D499" s="4" t="s">
        <v>433</v>
      </c>
      <c r="E499" s="4" t="b">
        <f t="shared" si="2"/>
        <v>0</v>
      </c>
      <c r="F499" s="4">
        <v>0</v>
      </c>
      <c r="G499" s="4">
        <v>4402</v>
      </c>
      <c r="H499" s="3" t="s">
        <v>21</v>
      </c>
      <c r="K499" s="4">
        <v>0</v>
      </c>
      <c r="L499" s="4">
        <v>0</v>
      </c>
      <c r="M499" s="4">
        <v>0</v>
      </c>
      <c r="N499" s="4">
        <v>2500000</v>
      </c>
      <c r="O499" s="4">
        <v>0</v>
      </c>
      <c r="P499" s="4">
        <v>3872555</v>
      </c>
      <c r="Q499" s="4">
        <v>505</v>
      </c>
      <c r="R499" s="4" t="b">
        <f t="shared" si="3"/>
        <v>0</v>
      </c>
      <c r="S499" s="4">
        <v>0</v>
      </c>
    </row>
    <row r="500" spans="1:19" ht="14.25" customHeight="1">
      <c r="A500" s="4" t="s">
        <v>34</v>
      </c>
      <c r="B500" s="5" t="s">
        <v>434</v>
      </c>
      <c r="C500" s="4">
        <v>0</v>
      </c>
      <c r="D500" s="4" t="s">
        <v>434</v>
      </c>
      <c r="E500" s="4" t="b">
        <f t="shared" si="2"/>
        <v>0</v>
      </c>
      <c r="F500" s="4">
        <v>4422800</v>
      </c>
      <c r="G500" s="4">
        <v>4501</v>
      </c>
      <c r="H500" s="3" t="s">
        <v>21</v>
      </c>
      <c r="K500" s="4">
        <v>0</v>
      </c>
      <c r="L500" s="4">
        <v>2400000</v>
      </c>
      <c r="M500" s="4">
        <v>0</v>
      </c>
      <c r="N500" s="4">
        <v>0</v>
      </c>
      <c r="O500" s="4">
        <v>0</v>
      </c>
      <c r="P500" s="4">
        <v>4422800</v>
      </c>
      <c r="Q500" s="4">
        <v>506</v>
      </c>
      <c r="R500" s="4" t="b">
        <f t="shared" si="3"/>
        <v>0</v>
      </c>
      <c r="S500" s="4">
        <v>0</v>
      </c>
    </row>
    <row r="501" spans="1:19" ht="14.25" customHeight="1">
      <c r="A501" s="4" t="s">
        <v>34</v>
      </c>
      <c r="B501" s="5"/>
      <c r="C501" s="4">
        <v>0</v>
      </c>
      <c r="E501" s="4" t="b">
        <f t="shared" si="2"/>
        <v>0</v>
      </c>
      <c r="F501" s="4">
        <v>0</v>
      </c>
      <c r="G501" s="4">
        <v>4501</v>
      </c>
      <c r="H501" s="6">
        <v>43839</v>
      </c>
      <c r="I501" s="4" t="s">
        <v>435</v>
      </c>
      <c r="J501" s="4" t="s">
        <v>40</v>
      </c>
      <c r="K501" s="4">
        <v>13486</v>
      </c>
      <c r="L501" s="4">
        <v>0</v>
      </c>
      <c r="M501" s="4">
        <v>0</v>
      </c>
      <c r="N501" s="4">
        <v>200000</v>
      </c>
      <c r="O501" s="4">
        <v>0</v>
      </c>
      <c r="P501" s="4">
        <v>4622800</v>
      </c>
      <c r="Q501" s="4">
        <v>507</v>
      </c>
      <c r="R501" s="4" t="b">
        <f t="shared" si="3"/>
        <v>0</v>
      </c>
      <c r="S501" s="4">
        <v>0</v>
      </c>
    </row>
    <row r="502" spans="1:19" ht="14.25" customHeight="1">
      <c r="A502" s="4" t="s">
        <v>34</v>
      </c>
      <c r="B502" s="5"/>
      <c r="C502" s="4">
        <v>0</v>
      </c>
      <c r="E502" s="4" t="b">
        <f t="shared" si="2"/>
        <v>0</v>
      </c>
      <c r="F502" s="4">
        <v>0</v>
      </c>
      <c r="G502" s="4">
        <v>4501</v>
      </c>
      <c r="H502" s="6">
        <v>43873</v>
      </c>
      <c r="I502" s="4" t="s">
        <v>435</v>
      </c>
      <c r="J502" s="4" t="s">
        <v>40</v>
      </c>
      <c r="K502" s="4">
        <v>13577</v>
      </c>
      <c r="L502" s="4">
        <v>0</v>
      </c>
      <c r="M502" s="4">
        <v>0</v>
      </c>
      <c r="N502" s="4">
        <v>200000</v>
      </c>
      <c r="O502" s="4">
        <v>0</v>
      </c>
      <c r="P502" s="4">
        <v>4822800</v>
      </c>
      <c r="Q502" s="4">
        <v>508</v>
      </c>
      <c r="R502" s="4" t="b">
        <f t="shared" si="3"/>
        <v>0</v>
      </c>
      <c r="S502" s="4">
        <v>0</v>
      </c>
    </row>
    <row r="503" spans="1:19" ht="14.25" customHeight="1">
      <c r="A503" s="4" t="s">
        <v>34</v>
      </c>
      <c r="B503" s="5"/>
      <c r="C503" s="4">
        <v>0</v>
      </c>
      <c r="E503" s="4" t="b">
        <f t="shared" si="2"/>
        <v>0</v>
      </c>
      <c r="F503" s="4">
        <v>0</v>
      </c>
      <c r="G503" s="4">
        <v>4501</v>
      </c>
      <c r="H503" s="6">
        <v>43900</v>
      </c>
      <c r="I503" s="4" t="s">
        <v>436</v>
      </c>
      <c r="J503" s="4" t="s">
        <v>40</v>
      </c>
      <c r="K503" s="4">
        <v>13644</v>
      </c>
      <c r="L503" s="4">
        <v>0</v>
      </c>
      <c r="M503" s="4">
        <v>0</v>
      </c>
      <c r="N503" s="4">
        <v>200000</v>
      </c>
      <c r="O503" s="4">
        <v>0</v>
      </c>
      <c r="P503" s="4">
        <v>5022800</v>
      </c>
      <c r="Q503" s="4">
        <v>509</v>
      </c>
      <c r="R503" s="4" t="b">
        <f t="shared" si="3"/>
        <v>0</v>
      </c>
      <c r="S503" s="4">
        <v>0</v>
      </c>
    </row>
    <row r="504" spans="1:19" ht="14.25" customHeight="1">
      <c r="A504" s="4" t="s">
        <v>34</v>
      </c>
      <c r="B504" s="5"/>
      <c r="C504" s="4">
        <v>0</v>
      </c>
      <c r="E504" s="4" t="b">
        <f t="shared" si="2"/>
        <v>0</v>
      </c>
      <c r="F504" s="4">
        <v>0</v>
      </c>
      <c r="G504" s="4">
        <v>4501</v>
      </c>
      <c r="H504" s="6">
        <v>43938</v>
      </c>
      <c r="I504" s="4" t="s">
        <v>437</v>
      </c>
      <c r="J504" s="4" t="s">
        <v>40</v>
      </c>
      <c r="K504" s="4">
        <v>13714</v>
      </c>
      <c r="L504" s="4">
        <v>0</v>
      </c>
      <c r="M504" s="4">
        <v>0</v>
      </c>
      <c r="N504" s="4">
        <v>200000</v>
      </c>
      <c r="O504" s="4">
        <v>0</v>
      </c>
      <c r="P504" s="4">
        <v>5222800</v>
      </c>
      <c r="Q504" s="4">
        <v>510</v>
      </c>
      <c r="R504" s="4" t="b">
        <f t="shared" si="3"/>
        <v>0</v>
      </c>
      <c r="S504" s="4">
        <v>0</v>
      </c>
    </row>
    <row r="505" spans="1:19" ht="14.25" customHeight="1">
      <c r="A505" s="4" t="s">
        <v>34</v>
      </c>
      <c r="B505" s="5"/>
      <c r="C505" s="4">
        <v>0</v>
      </c>
      <c r="E505" s="4" t="b">
        <f t="shared" si="2"/>
        <v>0</v>
      </c>
      <c r="F505" s="4">
        <v>0</v>
      </c>
      <c r="G505" s="4">
        <v>4501</v>
      </c>
      <c r="H505" s="6">
        <v>43965</v>
      </c>
      <c r="I505" s="4" t="s">
        <v>438</v>
      </c>
      <c r="J505" s="4" t="s">
        <v>40</v>
      </c>
      <c r="K505" s="4">
        <v>13776</v>
      </c>
      <c r="L505" s="4">
        <v>0</v>
      </c>
      <c r="M505" s="4">
        <v>0</v>
      </c>
      <c r="N505" s="4">
        <v>200000</v>
      </c>
      <c r="O505" s="4">
        <v>0</v>
      </c>
      <c r="P505" s="4">
        <v>5422800</v>
      </c>
      <c r="Q505" s="4">
        <v>511</v>
      </c>
      <c r="R505" s="4" t="b">
        <f t="shared" si="3"/>
        <v>0</v>
      </c>
      <c r="S505" s="4">
        <v>0</v>
      </c>
    </row>
    <row r="506" spans="1:19" ht="14.25" customHeight="1">
      <c r="A506" s="4" t="s">
        <v>34</v>
      </c>
      <c r="B506" s="5"/>
      <c r="C506" s="4">
        <v>0</v>
      </c>
      <c r="E506" s="4" t="b">
        <f t="shared" si="2"/>
        <v>0</v>
      </c>
      <c r="F506" s="4">
        <v>0</v>
      </c>
      <c r="G506" s="4">
        <v>4501</v>
      </c>
      <c r="H506" s="6">
        <v>43992</v>
      </c>
      <c r="I506" s="4" t="s">
        <v>439</v>
      </c>
      <c r="J506" s="4" t="s">
        <v>40</v>
      </c>
      <c r="K506" s="4">
        <v>13828</v>
      </c>
      <c r="L506" s="4">
        <v>0</v>
      </c>
      <c r="M506" s="4">
        <v>0</v>
      </c>
      <c r="N506" s="4">
        <v>200000</v>
      </c>
      <c r="O506" s="4">
        <v>0</v>
      </c>
      <c r="P506" s="4">
        <v>5622800</v>
      </c>
      <c r="Q506" s="4">
        <v>512</v>
      </c>
      <c r="R506" s="4" t="b">
        <f t="shared" si="3"/>
        <v>0</v>
      </c>
      <c r="S506" s="4">
        <v>0</v>
      </c>
    </row>
    <row r="507" spans="1:19" ht="14.25" customHeight="1">
      <c r="A507" s="4" t="s">
        <v>34</v>
      </c>
      <c r="B507" s="5"/>
      <c r="C507" s="4">
        <v>0</v>
      </c>
      <c r="E507" s="4" t="b">
        <f t="shared" si="2"/>
        <v>0</v>
      </c>
      <c r="F507" s="4">
        <v>0</v>
      </c>
      <c r="G507" s="4">
        <v>4501</v>
      </c>
      <c r="H507" s="6">
        <v>44018</v>
      </c>
      <c r="I507" s="4" t="s">
        <v>440</v>
      </c>
      <c r="J507" s="4" t="s">
        <v>40</v>
      </c>
      <c r="K507" s="4">
        <v>13888</v>
      </c>
      <c r="L507" s="4">
        <v>0</v>
      </c>
      <c r="M507" s="4">
        <v>0</v>
      </c>
      <c r="N507" s="4">
        <v>200000</v>
      </c>
      <c r="O507" s="4">
        <v>0</v>
      </c>
      <c r="P507" s="4">
        <v>5822800</v>
      </c>
      <c r="Q507" s="4">
        <v>513</v>
      </c>
      <c r="R507" s="4" t="b">
        <f t="shared" si="3"/>
        <v>0</v>
      </c>
      <c r="S507" s="4">
        <v>0</v>
      </c>
    </row>
    <row r="508" spans="1:19" ht="14.25" customHeight="1">
      <c r="A508" s="4" t="s">
        <v>34</v>
      </c>
      <c r="B508" s="5"/>
      <c r="C508" s="4">
        <v>0</v>
      </c>
      <c r="E508" s="4" t="b">
        <f t="shared" si="2"/>
        <v>0</v>
      </c>
      <c r="F508" s="4">
        <v>0</v>
      </c>
      <c r="G508" s="4">
        <v>4501</v>
      </c>
      <c r="H508" s="6">
        <v>44053</v>
      </c>
      <c r="I508" s="4" t="s">
        <v>440</v>
      </c>
      <c r="J508" s="4" t="s">
        <v>40</v>
      </c>
      <c r="K508" s="4">
        <v>13966</v>
      </c>
      <c r="L508" s="4">
        <v>0</v>
      </c>
      <c r="M508" s="4">
        <v>0</v>
      </c>
      <c r="N508" s="4">
        <v>200000</v>
      </c>
      <c r="O508" s="4">
        <v>0</v>
      </c>
      <c r="P508" s="4">
        <v>6022800</v>
      </c>
      <c r="Q508" s="4">
        <v>514</v>
      </c>
      <c r="R508" s="4" t="b">
        <f t="shared" si="3"/>
        <v>0</v>
      </c>
      <c r="S508" s="4">
        <v>0</v>
      </c>
    </row>
    <row r="509" spans="1:19" ht="14.25" customHeight="1">
      <c r="A509" s="4" t="s">
        <v>34</v>
      </c>
      <c r="B509" s="5"/>
      <c r="C509" s="4">
        <v>0</v>
      </c>
      <c r="E509" s="4" t="b">
        <f t="shared" si="2"/>
        <v>0</v>
      </c>
      <c r="F509" s="4">
        <v>0</v>
      </c>
      <c r="G509" s="4">
        <v>4501</v>
      </c>
      <c r="H509" s="6">
        <v>44077</v>
      </c>
      <c r="I509" s="4" t="s">
        <v>441</v>
      </c>
      <c r="J509" s="4" t="s">
        <v>40</v>
      </c>
      <c r="K509" s="4">
        <v>14031</v>
      </c>
      <c r="L509" s="4">
        <v>0</v>
      </c>
      <c r="M509" s="4">
        <v>0</v>
      </c>
      <c r="N509" s="4">
        <v>200000</v>
      </c>
      <c r="O509" s="4">
        <v>0</v>
      </c>
      <c r="P509" s="4">
        <v>6222800</v>
      </c>
      <c r="Q509" s="4">
        <v>515</v>
      </c>
      <c r="R509" s="4" t="b">
        <f t="shared" si="3"/>
        <v>0</v>
      </c>
      <c r="S509" s="4">
        <v>0</v>
      </c>
    </row>
    <row r="510" spans="1:19" ht="14.25" customHeight="1">
      <c r="A510" s="4" t="s">
        <v>34</v>
      </c>
      <c r="B510" s="5"/>
      <c r="C510" s="4">
        <v>0</v>
      </c>
      <c r="E510" s="4" t="b">
        <f t="shared" si="2"/>
        <v>0</v>
      </c>
      <c r="F510" s="4">
        <v>0</v>
      </c>
      <c r="G510" s="4">
        <v>4501</v>
      </c>
      <c r="H510" s="6">
        <v>44106</v>
      </c>
      <c r="I510" s="4" t="s">
        <v>442</v>
      </c>
      <c r="J510" s="4" t="s">
        <v>40</v>
      </c>
      <c r="K510" s="4">
        <v>14105</v>
      </c>
      <c r="L510" s="4">
        <v>0</v>
      </c>
      <c r="M510" s="4">
        <v>0</v>
      </c>
      <c r="N510" s="4">
        <v>200000</v>
      </c>
      <c r="O510" s="4">
        <v>0</v>
      </c>
      <c r="P510" s="4">
        <v>6422800</v>
      </c>
      <c r="Q510" s="4">
        <v>516</v>
      </c>
      <c r="R510" s="4" t="b">
        <f t="shared" si="3"/>
        <v>0</v>
      </c>
      <c r="S510" s="4">
        <v>0</v>
      </c>
    </row>
    <row r="511" spans="1:19" ht="14.25" customHeight="1">
      <c r="A511" s="4" t="s">
        <v>34</v>
      </c>
      <c r="B511" s="5"/>
      <c r="C511" s="4">
        <v>0</v>
      </c>
      <c r="E511" s="4" t="b">
        <f t="shared" si="2"/>
        <v>0</v>
      </c>
      <c r="F511" s="4">
        <v>0</v>
      </c>
      <c r="G511" s="4">
        <v>4501</v>
      </c>
      <c r="H511" s="6">
        <v>44139</v>
      </c>
      <c r="I511" s="4" t="s">
        <v>443</v>
      </c>
      <c r="J511" s="4" t="s">
        <v>40</v>
      </c>
      <c r="K511" s="4">
        <v>14172</v>
      </c>
      <c r="L511" s="4">
        <v>0</v>
      </c>
      <c r="M511" s="4">
        <v>0</v>
      </c>
      <c r="N511" s="4">
        <v>200000</v>
      </c>
      <c r="O511" s="4">
        <v>0</v>
      </c>
      <c r="P511" s="4">
        <v>6622800</v>
      </c>
      <c r="Q511" s="4">
        <v>517</v>
      </c>
      <c r="R511" s="4" t="b">
        <f t="shared" si="3"/>
        <v>0</v>
      </c>
      <c r="S511" s="4">
        <v>0</v>
      </c>
    </row>
    <row r="512" spans="1:19" ht="14.25" customHeight="1">
      <c r="A512" s="4" t="s">
        <v>34</v>
      </c>
      <c r="B512" s="5"/>
      <c r="C512" s="4">
        <v>0</v>
      </c>
      <c r="E512" s="4" t="b">
        <f t="shared" si="2"/>
        <v>0</v>
      </c>
      <c r="F512" s="4">
        <v>0</v>
      </c>
      <c r="G512" s="4">
        <v>4501</v>
      </c>
      <c r="H512" s="6">
        <v>44169</v>
      </c>
      <c r="I512" s="4" t="s">
        <v>444</v>
      </c>
      <c r="J512" s="4" t="s">
        <v>40</v>
      </c>
      <c r="K512" s="4">
        <v>14250</v>
      </c>
      <c r="L512" s="4">
        <v>0</v>
      </c>
      <c r="M512" s="4">
        <v>0</v>
      </c>
      <c r="N512" s="4">
        <v>200000</v>
      </c>
      <c r="O512" s="4">
        <v>0</v>
      </c>
      <c r="P512" s="4">
        <v>6822800</v>
      </c>
      <c r="Q512" s="4">
        <v>518</v>
      </c>
      <c r="R512" s="4" t="b">
        <f t="shared" si="3"/>
        <v>0</v>
      </c>
      <c r="S512" s="4">
        <v>0</v>
      </c>
    </row>
    <row r="513" spans="1:19" ht="14.25" customHeight="1">
      <c r="A513" s="4" t="s">
        <v>34</v>
      </c>
      <c r="B513" s="5" t="s">
        <v>445</v>
      </c>
      <c r="C513" s="4">
        <v>0</v>
      </c>
      <c r="D513" s="4" t="s">
        <v>445</v>
      </c>
      <c r="E513" s="4" t="b">
        <f t="shared" si="2"/>
        <v>0</v>
      </c>
      <c r="F513" s="4">
        <v>0</v>
      </c>
      <c r="G513" s="4">
        <v>4501</v>
      </c>
      <c r="H513" s="3" t="s">
        <v>21</v>
      </c>
      <c r="K513" s="4">
        <v>0</v>
      </c>
      <c r="L513" s="4">
        <v>0</v>
      </c>
      <c r="M513" s="4">
        <v>0</v>
      </c>
      <c r="N513" s="4">
        <v>2400000</v>
      </c>
      <c r="O513" s="4">
        <v>0</v>
      </c>
      <c r="P513" s="4">
        <v>6822800</v>
      </c>
      <c r="Q513" s="4">
        <v>519</v>
      </c>
      <c r="R513" s="4" t="b">
        <f t="shared" si="3"/>
        <v>0</v>
      </c>
      <c r="S513" s="4">
        <v>0</v>
      </c>
    </row>
    <row r="514" spans="1:19" ht="14.25" customHeight="1">
      <c r="A514" s="4" t="s">
        <v>34</v>
      </c>
      <c r="B514" s="5" t="s">
        <v>446</v>
      </c>
      <c r="C514" s="4">
        <v>0</v>
      </c>
      <c r="D514" s="4" t="s">
        <v>446</v>
      </c>
      <c r="E514" s="4" t="b">
        <f t="shared" si="2"/>
        <v>0</v>
      </c>
      <c r="F514" s="4">
        <v>4482800</v>
      </c>
      <c r="G514" s="4">
        <v>4502</v>
      </c>
      <c r="H514" s="3" t="s">
        <v>21</v>
      </c>
      <c r="K514" s="4">
        <v>0</v>
      </c>
      <c r="L514" s="4">
        <v>2400000</v>
      </c>
      <c r="M514" s="4">
        <v>0</v>
      </c>
      <c r="N514" s="4">
        <v>0</v>
      </c>
      <c r="O514" s="4">
        <v>0</v>
      </c>
      <c r="P514" s="4">
        <v>4482800</v>
      </c>
      <c r="Q514" s="4">
        <v>520</v>
      </c>
      <c r="R514" s="4" t="b">
        <f t="shared" si="3"/>
        <v>0</v>
      </c>
      <c r="S514" s="4">
        <v>0</v>
      </c>
    </row>
    <row r="515" spans="1:19" ht="14.25" customHeight="1">
      <c r="A515" s="4" t="s">
        <v>34</v>
      </c>
      <c r="B515" s="5"/>
      <c r="C515" s="4">
        <v>0</v>
      </c>
      <c r="E515" s="4" t="b">
        <f t="shared" si="2"/>
        <v>0</v>
      </c>
      <c r="F515" s="4">
        <v>0</v>
      </c>
      <c r="G515" s="4">
        <v>4502</v>
      </c>
      <c r="H515" s="6">
        <v>43839</v>
      </c>
      <c r="I515" s="4" t="s">
        <v>447</v>
      </c>
      <c r="J515" s="4" t="s">
        <v>40</v>
      </c>
      <c r="K515" s="4">
        <v>13481</v>
      </c>
      <c r="L515" s="4">
        <v>0</v>
      </c>
      <c r="M515" s="4">
        <v>0</v>
      </c>
      <c r="N515" s="4">
        <v>200000</v>
      </c>
      <c r="O515" s="4">
        <v>0</v>
      </c>
      <c r="P515" s="4">
        <v>4682800</v>
      </c>
      <c r="Q515" s="4">
        <v>521</v>
      </c>
      <c r="R515" s="4" t="b">
        <f t="shared" si="3"/>
        <v>0</v>
      </c>
      <c r="S515" s="4">
        <v>0</v>
      </c>
    </row>
    <row r="516" spans="1:19" ht="14.25" customHeight="1">
      <c r="A516" s="4" t="s">
        <v>34</v>
      </c>
      <c r="B516" s="5"/>
      <c r="C516" s="4">
        <v>0</v>
      </c>
      <c r="E516" s="4" t="b">
        <f t="shared" si="2"/>
        <v>0</v>
      </c>
      <c r="F516" s="4">
        <v>0</v>
      </c>
      <c r="G516" s="4">
        <v>4502</v>
      </c>
      <c r="H516" s="6">
        <v>43871</v>
      </c>
      <c r="I516" s="4" t="s">
        <v>447</v>
      </c>
      <c r="J516" s="4" t="s">
        <v>40</v>
      </c>
      <c r="K516" s="4">
        <v>13562</v>
      </c>
      <c r="L516" s="4">
        <v>0</v>
      </c>
      <c r="M516" s="4">
        <v>0</v>
      </c>
      <c r="N516" s="4">
        <v>200000</v>
      </c>
      <c r="O516" s="4">
        <v>0</v>
      </c>
      <c r="P516" s="4">
        <v>4882800</v>
      </c>
      <c r="Q516" s="4">
        <v>522</v>
      </c>
      <c r="R516" s="4" t="b">
        <f t="shared" si="3"/>
        <v>0</v>
      </c>
      <c r="S516" s="4">
        <v>0</v>
      </c>
    </row>
    <row r="517" spans="1:19" ht="14.25" customHeight="1">
      <c r="A517" s="4" t="s">
        <v>34</v>
      </c>
      <c r="B517" s="5"/>
      <c r="C517" s="4">
        <v>0</v>
      </c>
      <c r="E517" s="4" t="b">
        <f t="shared" si="2"/>
        <v>0</v>
      </c>
      <c r="F517" s="4">
        <v>0</v>
      </c>
      <c r="G517" s="4">
        <v>4502</v>
      </c>
      <c r="H517" s="6">
        <v>43899</v>
      </c>
      <c r="I517" s="4" t="s">
        <v>448</v>
      </c>
      <c r="J517" s="4" t="s">
        <v>40</v>
      </c>
      <c r="K517" s="4">
        <v>13631</v>
      </c>
      <c r="L517" s="4">
        <v>0</v>
      </c>
      <c r="M517" s="4">
        <v>0</v>
      </c>
      <c r="N517" s="4">
        <v>200000</v>
      </c>
      <c r="O517" s="4">
        <v>0</v>
      </c>
      <c r="P517" s="4">
        <v>5082800</v>
      </c>
      <c r="Q517" s="4">
        <v>523</v>
      </c>
      <c r="R517" s="4" t="b">
        <f t="shared" si="3"/>
        <v>0</v>
      </c>
      <c r="S517" s="4">
        <v>0</v>
      </c>
    </row>
    <row r="518" spans="1:19" ht="14.25" customHeight="1">
      <c r="A518" s="4" t="s">
        <v>34</v>
      </c>
      <c r="B518" s="5"/>
      <c r="C518" s="4">
        <v>0</v>
      </c>
      <c r="E518" s="4" t="b">
        <f t="shared" si="2"/>
        <v>0</v>
      </c>
      <c r="F518" s="4">
        <v>0</v>
      </c>
      <c r="G518" s="4">
        <v>4502</v>
      </c>
      <c r="H518" s="6">
        <v>43938</v>
      </c>
      <c r="I518" s="4" t="s">
        <v>449</v>
      </c>
      <c r="J518" s="4" t="s">
        <v>40</v>
      </c>
      <c r="K518" s="4">
        <v>13717</v>
      </c>
      <c r="L518" s="4">
        <v>0</v>
      </c>
      <c r="M518" s="4">
        <v>0</v>
      </c>
      <c r="N518" s="4">
        <v>200000</v>
      </c>
      <c r="O518" s="4">
        <v>0</v>
      </c>
      <c r="P518" s="4">
        <v>5282800</v>
      </c>
      <c r="Q518" s="4">
        <v>524</v>
      </c>
      <c r="R518" s="4" t="b">
        <f t="shared" si="3"/>
        <v>0</v>
      </c>
      <c r="S518" s="4">
        <v>0</v>
      </c>
    </row>
    <row r="519" spans="1:19" ht="14.25" customHeight="1">
      <c r="A519" s="4" t="s">
        <v>34</v>
      </c>
      <c r="B519" s="5"/>
      <c r="C519" s="4">
        <v>0</v>
      </c>
      <c r="E519" s="4" t="b">
        <f t="shared" si="2"/>
        <v>0</v>
      </c>
      <c r="F519" s="4">
        <v>0</v>
      </c>
      <c r="G519" s="4">
        <v>4502</v>
      </c>
      <c r="H519" s="6">
        <v>43965</v>
      </c>
      <c r="I519" s="4" t="s">
        <v>450</v>
      </c>
      <c r="J519" s="4" t="s">
        <v>40</v>
      </c>
      <c r="K519" s="4">
        <v>13772</v>
      </c>
      <c r="L519" s="4">
        <v>0</v>
      </c>
      <c r="M519" s="4">
        <v>0</v>
      </c>
      <c r="N519" s="4">
        <v>200000</v>
      </c>
      <c r="O519" s="4">
        <v>0</v>
      </c>
      <c r="P519" s="4">
        <v>5482800</v>
      </c>
      <c r="Q519" s="4">
        <v>525</v>
      </c>
      <c r="R519" s="4" t="b">
        <f t="shared" si="3"/>
        <v>0</v>
      </c>
      <c r="S519" s="4">
        <v>0</v>
      </c>
    </row>
    <row r="520" spans="1:19" ht="14.25" customHeight="1">
      <c r="A520" s="4" t="s">
        <v>34</v>
      </c>
      <c r="B520" s="5"/>
      <c r="C520" s="4">
        <v>0</v>
      </c>
      <c r="E520" s="4" t="b">
        <f t="shared" si="2"/>
        <v>0</v>
      </c>
      <c r="F520" s="4">
        <v>0</v>
      </c>
      <c r="G520" s="4">
        <v>4502</v>
      </c>
      <c r="H520" s="6">
        <v>43992</v>
      </c>
      <c r="I520" s="4" t="s">
        <v>451</v>
      </c>
      <c r="J520" s="4" t="s">
        <v>40</v>
      </c>
      <c r="K520" s="4">
        <v>13829</v>
      </c>
      <c r="L520" s="4">
        <v>0</v>
      </c>
      <c r="M520" s="4">
        <v>0</v>
      </c>
      <c r="N520" s="4">
        <v>200000</v>
      </c>
      <c r="O520" s="4">
        <v>0</v>
      </c>
      <c r="P520" s="4">
        <v>5682800</v>
      </c>
      <c r="Q520" s="4">
        <v>526</v>
      </c>
      <c r="R520" s="4" t="b">
        <f t="shared" si="3"/>
        <v>0</v>
      </c>
      <c r="S520" s="4">
        <v>0</v>
      </c>
    </row>
    <row r="521" spans="1:19" ht="14.25" customHeight="1">
      <c r="A521" s="4" t="s">
        <v>34</v>
      </c>
      <c r="B521" s="5"/>
      <c r="C521" s="4">
        <v>0</v>
      </c>
      <c r="E521" s="4" t="b">
        <f t="shared" si="2"/>
        <v>0</v>
      </c>
      <c r="F521" s="4">
        <v>0</v>
      </c>
      <c r="G521" s="4">
        <v>4502</v>
      </c>
      <c r="H521" s="6">
        <v>44018</v>
      </c>
      <c r="I521" s="4" t="s">
        <v>447</v>
      </c>
      <c r="J521" s="4" t="s">
        <v>40</v>
      </c>
      <c r="K521" s="4">
        <v>13884</v>
      </c>
      <c r="L521" s="4">
        <v>0</v>
      </c>
      <c r="M521" s="4">
        <v>0</v>
      </c>
      <c r="N521" s="4">
        <v>200000</v>
      </c>
      <c r="O521" s="4">
        <v>0</v>
      </c>
      <c r="P521" s="4">
        <v>5882800</v>
      </c>
      <c r="Q521" s="4">
        <v>527</v>
      </c>
      <c r="R521" s="4" t="b">
        <f t="shared" si="3"/>
        <v>0</v>
      </c>
      <c r="S521" s="4">
        <v>0</v>
      </c>
    </row>
    <row r="522" spans="1:19" ht="14.25" customHeight="1">
      <c r="A522" s="4" t="s">
        <v>34</v>
      </c>
      <c r="B522" s="5"/>
      <c r="C522" s="4">
        <v>0</v>
      </c>
      <c r="E522" s="4" t="b">
        <f t="shared" si="2"/>
        <v>0</v>
      </c>
      <c r="F522" s="4">
        <v>0</v>
      </c>
      <c r="G522" s="4">
        <v>4502</v>
      </c>
      <c r="H522" s="6">
        <v>44057</v>
      </c>
      <c r="I522" s="4" t="s">
        <v>447</v>
      </c>
      <c r="J522" s="4" t="s">
        <v>40</v>
      </c>
      <c r="K522" s="4">
        <v>13985</v>
      </c>
      <c r="L522" s="4">
        <v>0</v>
      </c>
      <c r="M522" s="4">
        <v>0</v>
      </c>
      <c r="N522" s="4">
        <v>200000</v>
      </c>
      <c r="O522" s="4">
        <v>0</v>
      </c>
      <c r="P522" s="4">
        <v>6082800</v>
      </c>
      <c r="Q522" s="4">
        <v>528</v>
      </c>
      <c r="R522" s="4" t="b">
        <f t="shared" si="3"/>
        <v>0</v>
      </c>
      <c r="S522" s="4">
        <v>0</v>
      </c>
    </row>
    <row r="523" spans="1:19" ht="14.25" customHeight="1">
      <c r="A523" s="4" t="s">
        <v>34</v>
      </c>
      <c r="B523" s="5"/>
      <c r="C523" s="4">
        <v>0</v>
      </c>
      <c r="E523" s="4" t="b">
        <f t="shared" si="2"/>
        <v>0</v>
      </c>
      <c r="F523" s="4">
        <v>0</v>
      </c>
      <c r="G523" s="4">
        <v>4502</v>
      </c>
      <c r="H523" s="6">
        <v>44088</v>
      </c>
      <c r="I523" s="4" t="s">
        <v>452</v>
      </c>
      <c r="J523" s="4" t="s">
        <v>40</v>
      </c>
      <c r="K523" s="4">
        <v>14064</v>
      </c>
      <c r="L523" s="4">
        <v>0</v>
      </c>
      <c r="M523" s="4">
        <v>0</v>
      </c>
      <c r="N523" s="4">
        <v>200000</v>
      </c>
      <c r="O523" s="4">
        <v>0</v>
      </c>
      <c r="P523" s="4">
        <v>6282800</v>
      </c>
      <c r="Q523" s="4">
        <v>529</v>
      </c>
      <c r="R523" s="4" t="b">
        <f t="shared" si="3"/>
        <v>0</v>
      </c>
      <c r="S523" s="4">
        <v>0</v>
      </c>
    </row>
    <row r="524" spans="1:19" ht="14.25" customHeight="1">
      <c r="A524" s="4" t="s">
        <v>34</v>
      </c>
      <c r="B524" s="5"/>
      <c r="C524" s="4">
        <v>0</v>
      </c>
      <c r="E524" s="4" t="b">
        <f t="shared" si="2"/>
        <v>0</v>
      </c>
      <c r="F524" s="4">
        <v>0</v>
      </c>
      <c r="G524" s="4">
        <v>4502</v>
      </c>
      <c r="H524" s="6">
        <v>44113</v>
      </c>
      <c r="I524" s="4" t="s">
        <v>453</v>
      </c>
      <c r="J524" s="4" t="s">
        <v>40</v>
      </c>
      <c r="K524" s="4">
        <v>14126</v>
      </c>
      <c r="L524" s="4">
        <v>0</v>
      </c>
      <c r="M524" s="4">
        <v>0</v>
      </c>
      <c r="N524" s="4">
        <v>200000</v>
      </c>
      <c r="O524" s="4">
        <v>0</v>
      </c>
      <c r="P524" s="4">
        <v>6482800</v>
      </c>
      <c r="Q524" s="4">
        <v>530</v>
      </c>
      <c r="R524" s="4" t="b">
        <f t="shared" si="3"/>
        <v>0</v>
      </c>
      <c r="S524" s="4">
        <v>0</v>
      </c>
    </row>
    <row r="525" spans="1:19" ht="14.25" customHeight="1">
      <c r="A525" s="4" t="s">
        <v>34</v>
      </c>
      <c r="B525" s="5"/>
      <c r="C525" s="4">
        <v>0</v>
      </c>
      <c r="E525" s="4" t="b">
        <f t="shared" si="2"/>
        <v>0</v>
      </c>
      <c r="F525" s="4">
        <v>0</v>
      </c>
      <c r="G525" s="4">
        <v>4502</v>
      </c>
      <c r="H525" s="6">
        <v>44145</v>
      </c>
      <c r="I525" s="4" t="s">
        <v>454</v>
      </c>
      <c r="J525" s="4" t="s">
        <v>40</v>
      </c>
      <c r="K525" s="4">
        <v>14193</v>
      </c>
      <c r="L525" s="4">
        <v>0</v>
      </c>
      <c r="M525" s="4">
        <v>0</v>
      </c>
      <c r="N525" s="4">
        <v>200000</v>
      </c>
      <c r="O525" s="4">
        <v>0</v>
      </c>
      <c r="P525" s="4">
        <v>6682800</v>
      </c>
      <c r="Q525" s="4">
        <v>531</v>
      </c>
      <c r="R525" s="4" t="b">
        <f t="shared" si="3"/>
        <v>0</v>
      </c>
      <c r="S525" s="4">
        <v>0</v>
      </c>
    </row>
    <row r="526" spans="1:19" ht="14.25" customHeight="1">
      <c r="A526" s="4" t="s">
        <v>34</v>
      </c>
      <c r="B526" s="5"/>
      <c r="C526" s="4">
        <v>0</v>
      </c>
      <c r="E526" s="4" t="b">
        <f t="shared" si="2"/>
        <v>0</v>
      </c>
      <c r="F526" s="4">
        <v>0</v>
      </c>
      <c r="G526" s="4">
        <v>4502</v>
      </c>
      <c r="H526" s="6">
        <v>44172</v>
      </c>
      <c r="I526" s="4" t="s">
        <v>455</v>
      </c>
      <c r="J526" s="4" t="s">
        <v>40</v>
      </c>
      <c r="K526" s="4">
        <v>14255</v>
      </c>
      <c r="L526" s="4">
        <v>0</v>
      </c>
      <c r="M526" s="4">
        <v>0</v>
      </c>
      <c r="N526" s="4">
        <v>200000</v>
      </c>
      <c r="O526" s="4">
        <v>0</v>
      </c>
      <c r="P526" s="4">
        <v>6882800</v>
      </c>
      <c r="Q526" s="4">
        <v>532</v>
      </c>
      <c r="R526" s="4" t="b">
        <f t="shared" si="3"/>
        <v>0</v>
      </c>
      <c r="S526" s="4">
        <v>0</v>
      </c>
    </row>
    <row r="527" spans="1:19" ht="14.25" customHeight="1">
      <c r="A527" s="4" t="s">
        <v>34</v>
      </c>
      <c r="B527" s="5" t="s">
        <v>456</v>
      </c>
      <c r="C527" s="4">
        <v>0</v>
      </c>
      <c r="D527" s="4" t="s">
        <v>456</v>
      </c>
      <c r="E527" s="4" t="b">
        <f t="shared" si="2"/>
        <v>0</v>
      </c>
      <c r="F527" s="4">
        <v>0</v>
      </c>
      <c r="G527" s="4">
        <v>4502</v>
      </c>
      <c r="H527" s="3" t="s">
        <v>21</v>
      </c>
      <c r="K527" s="4">
        <v>0</v>
      </c>
      <c r="L527" s="4">
        <v>0</v>
      </c>
      <c r="M527" s="4">
        <v>0</v>
      </c>
      <c r="N527" s="4">
        <v>2400000</v>
      </c>
      <c r="O527" s="4">
        <v>0</v>
      </c>
      <c r="P527" s="4">
        <v>6882800</v>
      </c>
      <c r="Q527" s="4">
        <v>533</v>
      </c>
      <c r="R527" s="4" t="b">
        <f t="shared" si="3"/>
        <v>0</v>
      </c>
      <c r="S527" s="4">
        <v>0</v>
      </c>
    </row>
    <row r="528" spans="1:19" ht="14.25" customHeight="1">
      <c r="A528" s="4" t="s">
        <v>34</v>
      </c>
      <c r="B528" s="5" t="s">
        <v>457</v>
      </c>
      <c r="C528" s="4">
        <v>0</v>
      </c>
      <c r="D528" s="4" t="s">
        <v>457</v>
      </c>
      <c r="E528" s="4" t="b">
        <f t="shared" si="2"/>
        <v>0</v>
      </c>
      <c r="F528" s="4">
        <v>5030300</v>
      </c>
      <c r="G528" s="4">
        <v>5101</v>
      </c>
      <c r="H528" s="3" t="s">
        <v>21</v>
      </c>
      <c r="K528" s="4">
        <v>0</v>
      </c>
      <c r="L528" s="4">
        <v>2719000</v>
      </c>
      <c r="M528" s="4">
        <v>0</v>
      </c>
      <c r="N528" s="4">
        <v>0</v>
      </c>
      <c r="O528" s="4">
        <v>0</v>
      </c>
      <c r="P528" s="4">
        <v>5030300</v>
      </c>
      <c r="Q528" s="4">
        <v>534</v>
      </c>
      <c r="R528" s="4" t="b">
        <f t="shared" si="3"/>
        <v>0</v>
      </c>
      <c r="S528" s="4">
        <v>0</v>
      </c>
    </row>
    <row r="529" spans="1:19" ht="14.25" customHeight="1">
      <c r="A529" s="4" t="s">
        <v>34</v>
      </c>
      <c r="B529" s="5"/>
      <c r="C529" s="4">
        <v>0</v>
      </c>
      <c r="E529" s="4" t="b">
        <f t="shared" si="2"/>
        <v>0</v>
      </c>
      <c r="F529" s="4">
        <v>0</v>
      </c>
      <c r="G529" s="4">
        <v>5101</v>
      </c>
      <c r="H529" s="6">
        <v>43845</v>
      </c>
      <c r="I529" s="4" t="s">
        <v>458</v>
      </c>
      <c r="J529" s="4" t="s">
        <v>40</v>
      </c>
      <c r="K529" s="4">
        <v>13518</v>
      </c>
      <c r="L529" s="4">
        <v>0</v>
      </c>
      <c r="M529" s="4">
        <v>0</v>
      </c>
      <c r="N529" s="4">
        <v>222000</v>
      </c>
      <c r="O529" s="4">
        <v>0</v>
      </c>
      <c r="P529" s="4">
        <v>5252300</v>
      </c>
      <c r="Q529" s="4">
        <v>535</v>
      </c>
      <c r="R529" s="4" t="b">
        <f t="shared" si="3"/>
        <v>0</v>
      </c>
      <c r="S529" s="4">
        <v>0</v>
      </c>
    </row>
    <row r="530" spans="1:19" ht="14.25" customHeight="1">
      <c r="A530" s="4" t="s">
        <v>34</v>
      </c>
      <c r="B530" s="5"/>
      <c r="C530" s="4">
        <v>0</v>
      </c>
      <c r="E530" s="4" t="b">
        <f t="shared" si="2"/>
        <v>0</v>
      </c>
      <c r="F530" s="4">
        <v>0</v>
      </c>
      <c r="G530" s="4">
        <v>5101</v>
      </c>
      <c r="H530" s="6">
        <v>43886</v>
      </c>
      <c r="I530" s="4" t="s">
        <v>458</v>
      </c>
      <c r="J530" s="4" t="s">
        <v>40</v>
      </c>
      <c r="K530" s="4">
        <v>13601</v>
      </c>
      <c r="L530" s="4">
        <v>0</v>
      </c>
      <c r="M530" s="4">
        <v>0</v>
      </c>
      <c r="N530" s="4">
        <v>233000</v>
      </c>
      <c r="O530" s="4">
        <v>0</v>
      </c>
      <c r="P530" s="4">
        <v>5485300</v>
      </c>
      <c r="Q530" s="4">
        <v>536</v>
      </c>
      <c r="R530" s="4" t="b">
        <f t="shared" si="3"/>
        <v>0</v>
      </c>
      <c r="S530" s="4">
        <v>0</v>
      </c>
    </row>
    <row r="531" spans="1:19" ht="14.25" customHeight="1">
      <c r="A531" s="4" t="s">
        <v>34</v>
      </c>
      <c r="B531" s="5"/>
      <c r="C531" s="4">
        <v>0</v>
      </c>
      <c r="E531" s="4" t="b">
        <f t="shared" si="2"/>
        <v>0</v>
      </c>
      <c r="F531" s="4">
        <v>0</v>
      </c>
      <c r="G531" s="4">
        <v>5101</v>
      </c>
      <c r="H531" s="6">
        <v>43901</v>
      </c>
      <c r="I531" s="4" t="s">
        <v>459</v>
      </c>
      <c r="J531" s="4" t="s">
        <v>40</v>
      </c>
      <c r="K531" s="4">
        <v>13646</v>
      </c>
      <c r="L531" s="4">
        <v>0</v>
      </c>
      <c r="M531" s="4">
        <v>0</v>
      </c>
      <c r="N531" s="4">
        <v>222000</v>
      </c>
      <c r="O531" s="4">
        <v>0</v>
      </c>
      <c r="P531" s="4">
        <v>5707300</v>
      </c>
      <c r="Q531" s="4">
        <v>537</v>
      </c>
      <c r="R531" s="4" t="b">
        <f t="shared" si="3"/>
        <v>0</v>
      </c>
      <c r="S531" s="4">
        <v>0</v>
      </c>
    </row>
    <row r="532" spans="1:19" ht="14.25" customHeight="1">
      <c r="A532" s="4" t="s">
        <v>34</v>
      </c>
      <c r="B532" s="5"/>
      <c r="C532" s="4">
        <v>0</v>
      </c>
      <c r="E532" s="4" t="b">
        <f t="shared" si="2"/>
        <v>0</v>
      </c>
      <c r="F532" s="4">
        <v>0</v>
      </c>
      <c r="G532" s="4">
        <v>5101</v>
      </c>
      <c r="H532" s="6">
        <v>43936</v>
      </c>
      <c r="I532" s="4" t="s">
        <v>460</v>
      </c>
      <c r="J532" s="4" t="s">
        <v>40</v>
      </c>
      <c r="K532" s="4">
        <v>13707</v>
      </c>
      <c r="L532" s="4">
        <v>0</v>
      </c>
      <c r="M532" s="4">
        <v>0</v>
      </c>
      <c r="N532" s="4">
        <v>222000</v>
      </c>
      <c r="O532" s="4">
        <v>0</v>
      </c>
      <c r="P532" s="4">
        <v>5929300</v>
      </c>
      <c r="Q532" s="4">
        <v>538</v>
      </c>
      <c r="R532" s="4" t="b">
        <f t="shared" si="3"/>
        <v>0</v>
      </c>
      <c r="S532" s="4">
        <v>0</v>
      </c>
    </row>
    <row r="533" spans="1:19" ht="14.25" customHeight="1">
      <c r="A533" s="4" t="s">
        <v>34</v>
      </c>
      <c r="B533" s="5"/>
      <c r="C533" s="4">
        <v>0</v>
      </c>
      <c r="E533" s="4" t="b">
        <f t="shared" si="2"/>
        <v>0</v>
      </c>
      <c r="F533" s="4">
        <v>0</v>
      </c>
      <c r="G533" s="4">
        <v>5101</v>
      </c>
      <c r="H533" s="6">
        <v>43980</v>
      </c>
      <c r="I533" s="4" t="s">
        <v>461</v>
      </c>
      <c r="J533" s="4" t="s">
        <v>40</v>
      </c>
      <c r="K533" s="4">
        <v>13786</v>
      </c>
      <c r="L533" s="4">
        <v>0</v>
      </c>
      <c r="M533" s="4">
        <v>0</v>
      </c>
      <c r="N533" s="4">
        <v>222000</v>
      </c>
      <c r="O533" s="4">
        <v>0</v>
      </c>
      <c r="P533" s="4">
        <v>6151300</v>
      </c>
      <c r="Q533" s="4">
        <v>539</v>
      </c>
      <c r="R533" s="4" t="b">
        <f t="shared" si="3"/>
        <v>0</v>
      </c>
      <c r="S533" s="4">
        <v>0</v>
      </c>
    </row>
    <row r="534" spans="1:19" ht="14.25" customHeight="1">
      <c r="A534" s="4" t="s">
        <v>34</v>
      </c>
      <c r="B534" s="5"/>
      <c r="C534" s="4">
        <v>0</v>
      </c>
      <c r="E534" s="4" t="b">
        <f t="shared" si="2"/>
        <v>0</v>
      </c>
      <c r="F534" s="4">
        <v>0</v>
      </c>
      <c r="G534" s="4">
        <v>5101</v>
      </c>
      <c r="H534" s="6">
        <v>44007</v>
      </c>
      <c r="I534" s="4" t="s">
        <v>462</v>
      </c>
      <c r="J534" s="4" t="s">
        <v>40</v>
      </c>
      <c r="K534" s="4">
        <v>13854</v>
      </c>
      <c r="L534" s="4">
        <v>0</v>
      </c>
      <c r="M534" s="4">
        <v>0</v>
      </c>
      <c r="N534" s="4">
        <v>222000</v>
      </c>
      <c r="O534" s="4">
        <v>0</v>
      </c>
      <c r="P534" s="4">
        <v>6373300</v>
      </c>
      <c r="Q534" s="4">
        <v>540</v>
      </c>
      <c r="R534" s="4" t="b">
        <f t="shared" si="3"/>
        <v>0</v>
      </c>
      <c r="S534" s="4">
        <v>0</v>
      </c>
    </row>
    <row r="535" spans="1:19" ht="14.25" customHeight="1">
      <c r="A535" s="4" t="s">
        <v>34</v>
      </c>
      <c r="B535" s="5"/>
      <c r="C535" s="4">
        <v>0</v>
      </c>
      <c r="E535" s="4" t="b">
        <f t="shared" si="2"/>
        <v>0</v>
      </c>
      <c r="F535" s="4">
        <v>0</v>
      </c>
      <c r="G535" s="4">
        <v>5101</v>
      </c>
      <c r="H535" s="6">
        <v>44028</v>
      </c>
      <c r="I535" s="4" t="s">
        <v>458</v>
      </c>
      <c r="J535" s="4" t="s">
        <v>40</v>
      </c>
      <c r="K535" s="4">
        <v>13930</v>
      </c>
      <c r="L535" s="4">
        <v>0</v>
      </c>
      <c r="M535" s="4">
        <v>0</v>
      </c>
      <c r="N535" s="4">
        <v>233000</v>
      </c>
      <c r="O535" s="4">
        <v>0</v>
      </c>
      <c r="P535" s="4">
        <v>6606300</v>
      </c>
      <c r="Q535" s="4">
        <v>541</v>
      </c>
      <c r="R535" s="4" t="b">
        <f t="shared" si="3"/>
        <v>0</v>
      </c>
      <c r="S535" s="4">
        <v>0</v>
      </c>
    </row>
    <row r="536" spans="1:19" ht="14.25" customHeight="1">
      <c r="A536" s="4" t="s">
        <v>34</v>
      </c>
      <c r="B536" s="5"/>
      <c r="C536" s="4">
        <v>0</v>
      </c>
      <c r="E536" s="4" t="b">
        <f t="shared" si="2"/>
        <v>0</v>
      </c>
      <c r="F536" s="4">
        <v>0</v>
      </c>
      <c r="G536" s="4">
        <v>5101</v>
      </c>
      <c r="H536" s="6">
        <v>44063</v>
      </c>
      <c r="I536" s="4" t="s">
        <v>458</v>
      </c>
      <c r="J536" s="4" t="s">
        <v>40</v>
      </c>
      <c r="K536" s="4">
        <v>14010</v>
      </c>
      <c r="L536" s="4">
        <v>0</v>
      </c>
      <c r="M536" s="4">
        <v>0</v>
      </c>
      <c r="N536" s="4">
        <v>222000</v>
      </c>
      <c r="O536" s="4">
        <v>0</v>
      </c>
      <c r="P536" s="4">
        <v>6828300</v>
      </c>
      <c r="Q536" s="4">
        <v>542</v>
      </c>
      <c r="R536" s="4" t="b">
        <f t="shared" si="3"/>
        <v>0</v>
      </c>
      <c r="S536" s="4">
        <v>0</v>
      </c>
    </row>
    <row r="537" spans="1:19" ht="14.25" customHeight="1">
      <c r="A537" s="4" t="s">
        <v>34</v>
      </c>
      <c r="B537" s="5"/>
      <c r="C537" s="4">
        <v>0</v>
      </c>
      <c r="E537" s="4" t="b">
        <f t="shared" si="2"/>
        <v>0</v>
      </c>
      <c r="F537" s="4">
        <v>0</v>
      </c>
      <c r="G537" s="4">
        <v>5101</v>
      </c>
      <c r="H537" s="6">
        <v>44091</v>
      </c>
      <c r="I537" s="4" t="s">
        <v>463</v>
      </c>
      <c r="J537" s="4" t="s">
        <v>40</v>
      </c>
      <c r="K537" s="4">
        <v>14086</v>
      </c>
      <c r="L537" s="4">
        <v>0</v>
      </c>
      <c r="M537" s="4">
        <v>0</v>
      </c>
      <c r="N537" s="4">
        <v>233000</v>
      </c>
      <c r="O537" s="4">
        <v>0</v>
      </c>
      <c r="P537" s="4">
        <v>7061300</v>
      </c>
      <c r="Q537" s="4">
        <v>543</v>
      </c>
      <c r="R537" s="4" t="b">
        <f t="shared" si="3"/>
        <v>0</v>
      </c>
      <c r="S537" s="4">
        <v>0</v>
      </c>
    </row>
    <row r="538" spans="1:19" ht="14.25" customHeight="1">
      <c r="A538" s="4" t="s">
        <v>34</v>
      </c>
      <c r="B538" s="5"/>
      <c r="C538" s="4">
        <v>0</v>
      </c>
      <c r="E538" s="4" t="b">
        <f t="shared" si="2"/>
        <v>0</v>
      </c>
      <c r="F538" s="4">
        <v>0</v>
      </c>
      <c r="G538" s="4">
        <v>5101</v>
      </c>
      <c r="H538" s="6">
        <v>44124</v>
      </c>
      <c r="I538" s="4" t="s">
        <v>464</v>
      </c>
      <c r="J538" s="4" t="s">
        <v>40</v>
      </c>
      <c r="K538" s="4">
        <v>14162</v>
      </c>
      <c r="L538" s="4">
        <v>0</v>
      </c>
      <c r="M538" s="4">
        <v>0</v>
      </c>
      <c r="N538" s="4">
        <v>233000</v>
      </c>
      <c r="O538" s="4">
        <v>0</v>
      </c>
      <c r="P538" s="4">
        <v>7294300</v>
      </c>
      <c r="Q538" s="4">
        <v>544</v>
      </c>
      <c r="R538" s="4" t="b">
        <f t="shared" si="3"/>
        <v>0</v>
      </c>
      <c r="S538" s="4">
        <v>0</v>
      </c>
    </row>
    <row r="539" spans="1:19" ht="14.25" customHeight="1">
      <c r="A539" s="4" t="s">
        <v>34</v>
      </c>
      <c r="B539" s="5"/>
      <c r="C539" s="4">
        <v>0</v>
      </c>
      <c r="E539" s="4" t="b">
        <f t="shared" si="2"/>
        <v>0</v>
      </c>
      <c r="F539" s="4">
        <v>0</v>
      </c>
      <c r="G539" s="4">
        <v>5101</v>
      </c>
      <c r="H539" s="6">
        <v>44152</v>
      </c>
      <c r="I539" s="4" t="s">
        <v>465</v>
      </c>
      <c r="J539" s="4" t="s">
        <v>40</v>
      </c>
      <c r="K539" s="4">
        <v>14232</v>
      </c>
      <c r="L539" s="4">
        <v>0</v>
      </c>
      <c r="M539" s="4">
        <v>0</v>
      </c>
      <c r="N539" s="4">
        <v>233000</v>
      </c>
      <c r="O539" s="4">
        <v>0</v>
      </c>
      <c r="P539" s="4">
        <v>7527300</v>
      </c>
      <c r="Q539" s="4">
        <v>545</v>
      </c>
      <c r="R539" s="4" t="b">
        <f t="shared" si="3"/>
        <v>0</v>
      </c>
      <c r="S539" s="4">
        <v>0</v>
      </c>
    </row>
    <row r="540" spans="1:19" ht="14.25" customHeight="1">
      <c r="A540" s="4" t="s">
        <v>34</v>
      </c>
      <c r="B540" s="5"/>
      <c r="C540" s="4">
        <v>0</v>
      </c>
      <c r="E540" s="4" t="b">
        <f t="shared" si="2"/>
        <v>0</v>
      </c>
      <c r="F540" s="4">
        <v>0</v>
      </c>
      <c r="G540" s="4">
        <v>5101</v>
      </c>
      <c r="H540" s="6">
        <v>44176</v>
      </c>
      <c r="I540" s="4" t="s">
        <v>466</v>
      </c>
      <c r="J540" s="4" t="s">
        <v>40</v>
      </c>
      <c r="K540" s="4">
        <v>14298</v>
      </c>
      <c r="L540" s="4">
        <v>0</v>
      </c>
      <c r="M540" s="4">
        <v>0</v>
      </c>
      <c r="N540" s="4">
        <v>222000</v>
      </c>
      <c r="O540" s="4">
        <v>0</v>
      </c>
      <c r="P540" s="4">
        <v>7749300</v>
      </c>
      <c r="Q540" s="4">
        <v>546</v>
      </c>
      <c r="R540" s="4" t="b">
        <f t="shared" si="3"/>
        <v>0</v>
      </c>
      <c r="S540" s="4">
        <v>0</v>
      </c>
    </row>
    <row r="541" spans="1:19" ht="14.25" customHeight="1">
      <c r="A541" s="4" t="s">
        <v>34</v>
      </c>
      <c r="B541" s="5" t="s">
        <v>467</v>
      </c>
      <c r="C541" s="4">
        <v>0</v>
      </c>
      <c r="D541" s="4" t="s">
        <v>467</v>
      </c>
      <c r="E541" s="4" t="b">
        <f t="shared" si="2"/>
        <v>0</v>
      </c>
      <c r="F541" s="4">
        <v>0</v>
      </c>
      <c r="G541" s="4">
        <v>5101</v>
      </c>
      <c r="H541" s="3" t="s">
        <v>21</v>
      </c>
      <c r="K541" s="4">
        <v>0</v>
      </c>
      <c r="L541" s="4">
        <v>0</v>
      </c>
      <c r="M541" s="4">
        <v>0</v>
      </c>
      <c r="N541" s="4">
        <v>2719000</v>
      </c>
      <c r="O541" s="4">
        <v>0</v>
      </c>
      <c r="P541" s="4">
        <v>7749300</v>
      </c>
      <c r="Q541" s="4">
        <v>547</v>
      </c>
      <c r="R541" s="4" t="b">
        <f t="shared" si="3"/>
        <v>0</v>
      </c>
      <c r="S541" s="4">
        <v>0</v>
      </c>
    </row>
    <row r="542" spans="1:19" ht="14.25" customHeight="1">
      <c r="A542" s="4" t="s">
        <v>34</v>
      </c>
      <c r="B542" s="5" t="s">
        <v>468</v>
      </c>
      <c r="C542" s="4">
        <v>0</v>
      </c>
      <c r="D542" s="4" t="s">
        <v>468</v>
      </c>
      <c r="E542" s="4" t="b">
        <f t="shared" si="2"/>
        <v>0</v>
      </c>
      <c r="F542" s="4">
        <v>1526000</v>
      </c>
      <c r="G542" s="4">
        <v>5102</v>
      </c>
      <c r="H542" s="3" t="s">
        <v>21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1526000</v>
      </c>
      <c r="Q542" s="4">
        <v>548</v>
      </c>
      <c r="R542" s="4" t="b">
        <f t="shared" si="3"/>
        <v>0</v>
      </c>
      <c r="S542" s="4">
        <v>0</v>
      </c>
    </row>
    <row r="543" spans="1:19" ht="14.25" customHeight="1">
      <c r="A543" s="4" t="s">
        <v>34</v>
      </c>
      <c r="B543" s="5" t="s">
        <v>469</v>
      </c>
      <c r="C543" s="4">
        <v>0</v>
      </c>
      <c r="D543" s="4" t="s">
        <v>469</v>
      </c>
      <c r="E543" s="4" t="b">
        <f t="shared" si="2"/>
        <v>0</v>
      </c>
      <c r="F543" s="4">
        <v>0</v>
      </c>
      <c r="G543" s="4">
        <v>5102</v>
      </c>
      <c r="H543" s="3" t="s">
        <v>21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1526000</v>
      </c>
      <c r="Q543" s="4">
        <v>549</v>
      </c>
      <c r="R543" s="4" t="b">
        <f t="shared" si="3"/>
        <v>0</v>
      </c>
      <c r="S543" s="4">
        <v>0</v>
      </c>
    </row>
    <row r="544" spans="1:19" ht="14.25" customHeight="1">
      <c r="A544" s="4" t="s">
        <v>34</v>
      </c>
      <c r="B544" s="5" t="s">
        <v>470</v>
      </c>
      <c r="C544" s="4">
        <v>0</v>
      </c>
      <c r="D544" s="4" t="s">
        <v>470</v>
      </c>
      <c r="E544" s="4" t="b">
        <f t="shared" si="2"/>
        <v>0</v>
      </c>
      <c r="F544" s="4">
        <v>4557000</v>
      </c>
      <c r="G544" s="4">
        <v>5201</v>
      </c>
      <c r="H544" s="3" t="s">
        <v>21</v>
      </c>
      <c r="K544" s="4">
        <v>0</v>
      </c>
      <c r="L544" s="4">
        <v>4755300</v>
      </c>
      <c r="M544" s="4">
        <v>0</v>
      </c>
      <c r="N544" s="4">
        <v>0</v>
      </c>
      <c r="O544" s="4">
        <v>0</v>
      </c>
      <c r="P544" s="4">
        <v>4557000</v>
      </c>
      <c r="Q544" s="4">
        <v>550</v>
      </c>
      <c r="R544" s="4" t="b">
        <f t="shared" si="3"/>
        <v>0</v>
      </c>
      <c r="S544" s="4">
        <v>0</v>
      </c>
    </row>
    <row r="545" spans="1:19" ht="14.25" customHeight="1">
      <c r="A545" s="4" t="s">
        <v>34</v>
      </c>
      <c r="B545" s="5"/>
      <c r="C545" s="4">
        <v>0</v>
      </c>
      <c r="E545" s="4" t="b">
        <f t="shared" si="2"/>
        <v>0</v>
      </c>
      <c r="F545" s="4">
        <v>0</v>
      </c>
      <c r="G545" s="4">
        <v>5201</v>
      </c>
      <c r="H545" s="6">
        <v>43851</v>
      </c>
      <c r="I545" s="4" t="s">
        <v>471</v>
      </c>
      <c r="J545" s="4" t="s">
        <v>40</v>
      </c>
      <c r="K545" s="4">
        <v>13526</v>
      </c>
      <c r="L545" s="4">
        <v>0</v>
      </c>
      <c r="M545" s="4">
        <v>0</v>
      </c>
      <c r="N545" s="4">
        <v>2300000</v>
      </c>
      <c r="O545" s="4">
        <v>0</v>
      </c>
      <c r="P545" s="4">
        <v>6857000</v>
      </c>
      <c r="Q545" s="4">
        <v>551</v>
      </c>
      <c r="R545" s="4" t="b">
        <f t="shared" si="3"/>
        <v>0</v>
      </c>
      <c r="S545" s="4">
        <v>0</v>
      </c>
    </row>
    <row r="546" spans="1:19" ht="14.25" customHeight="1">
      <c r="A546" s="4" t="s">
        <v>34</v>
      </c>
      <c r="B546" s="5"/>
      <c r="C546" s="4">
        <v>0</v>
      </c>
      <c r="E546" s="4" t="b">
        <f t="shared" si="2"/>
        <v>0</v>
      </c>
      <c r="F546" s="4">
        <v>0</v>
      </c>
      <c r="G546" s="4">
        <v>5201</v>
      </c>
      <c r="H546" s="6">
        <v>43873</v>
      </c>
      <c r="I546" s="4" t="s">
        <v>471</v>
      </c>
      <c r="J546" s="4" t="s">
        <v>40</v>
      </c>
      <c r="K546" s="4">
        <v>13579</v>
      </c>
      <c r="L546" s="4">
        <v>0</v>
      </c>
      <c r="M546" s="4">
        <v>0</v>
      </c>
      <c r="N546" s="4">
        <v>210000</v>
      </c>
      <c r="O546" s="4">
        <v>0</v>
      </c>
      <c r="P546" s="4">
        <v>7067000</v>
      </c>
      <c r="Q546" s="4">
        <v>552</v>
      </c>
      <c r="R546" s="4" t="b">
        <f t="shared" si="3"/>
        <v>0</v>
      </c>
      <c r="S546" s="4">
        <v>0</v>
      </c>
    </row>
    <row r="547" spans="1:19" ht="14.25" customHeight="1">
      <c r="A547" s="4" t="s">
        <v>34</v>
      </c>
      <c r="B547" s="5"/>
      <c r="C547" s="4">
        <v>0</v>
      </c>
      <c r="E547" s="4" t="b">
        <f t="shared" si="2"/>
        <v>0</v>
      </c>
      <c r="F547" s="4">
        <v>0</v>
      </c>
      <c r="G547" s="4">
        <v>5201</v>
      </c>
      <c r="H547" s="6">
        <v>43916</v>
      </c>
      <c r="I547" s="4" t="s">
        <v>472</v>
      </c>
      <c r="J547" s="4" t="s">
        <v>40</v>
      </c>
      <c r="K547" s="4">
        <v>13669</v>
      </c>
      <c r="L547" s="4">
        <v>0</v>
      </c>
      <c r="M547" s="4">
        <v>0</v>
      </c>
      <c r="N547" s="4">
        <v>235000</v>
      </c>
      <c r="O547" s="4">
        <v>0</v>
      </c>
      <c r="P547" s="4">
        <v>7302000</v>
      </c>
      <c r="Q547" s="4">
        <v>553</v>
      </c>
      <c r="R547" s="4" t="b">
        <f t="shared" si="3"/>
        <v>0</v>
      </c>
      <c r="S547" s="4">
        <v>0</v>
      </c>
    </row>
    <row r="548" spans="1:19" ht="14.25" customHeight="1">
      <c r="A548" s="4" t="s">
        <v>34</v>
      </c>
      <c r="B548" s="5"/>
      <c r="C548" s="4">
        <v>0</v>
      </c>
      <c r="E548" s="4" t="b">
        <f t="shared" si="2"/>
        <v>0</v>
      </c>
      <c r="F548" s="4">
        <v>0</v>
      </c>
      <c r="G548" s="4">
        <v>5201</v>
      </c>
      <c r="H548" s="6">
        <v>43929</v>
      </c>
      <c r="I548" s="4" t="s">
        <v>473</v>
      </c>
      <c r="J548" s="4" t="s">
        <v>40</v>
      </c>
      <c r="K548" s="4">
        <v>13699</v>
      </c>
      <c r="L548" s="4">
        <v>0</v>
      </c>
      <c r="M548" s="4">
        <v>0</v>
      </c>
      <c r="N548" s="4">
        <v>215300</v>
      </c>
      <c r="O548" s="4">
        <v>0</v>
      </c>
      <c r="P548" s="4">
        <v>7517300</v>
      </c>
      <c r="Q548" s="4">
        <v>554</v>
      </c>
      <c r="R548" s="4" t="b">
        <f t="shared" si="3"/>
        <v>0</v>
      </c>
      <c r="S548" s="4">
        <v>0</v>
      </c>
    </row>
    <row r="549" spans="1:19" ht="14.25" customHeight="1">
      <c r="A549" s="4" t="s">
        <v>34</v>
      </c>
      <c r="B549" s="5"/>
      <c r="C549" s="4">
        <v>0</v>
      </c>
      <c r="E549" s="4" t="b">
        <f t="shared" si="2"/>
        <v>0</v>
      </c>
      <c r="F549" s="4">
        <v>0</v>
      </c>
      <c r="G549" s="4">
        <v>5201</v>
      </c>
      <c r="H549" s="6">
        <v>43958</v>
      </c>
      <c r="I549" s="4" t="s">
        <v>474</v>
      </c>
      <c r="J549" s="4" t="s">
        <v>40</v>
      </c>
      <c r="K549" s="4">
        <v>13749</v>
      </c>
      <c r="L549" s="4">
        <v>0</v>
      </c>
      <c r="M549" s="4">
        <v>0</v>
      </c>
      <c r="N549" s="4">
        <v>225000</v>
      </c>
      <c r="O549" s="4">
        <v>0</v>
      </c>
      <c r="P549" s="4">
        <v>7742300</v>
      </c>
      <c r="Q549" s="4">
        <v>555</v>
      </c>
      <c r="R549" s="4" t="b">
        <f t="shared" si="3"/>
        <v>0</v>
      </c>
      <c r="S549" s="4">
        <v>0</v>
      </c>
    </row>
    <row r="550" spans="1:19" ht="14.25" customHeight="1">
      <c r="A550" s="4" t="s">
        <v>34</v>
      </c>
      <c r="B550" s="5"/>
      <c r="C550" s="4">
        <v>0</v>
      </c>
      <c r="E550" s="4" t="b">
        <f t="shared" si="2"/>
        <v>0</v>
      </c>
      <c r="F550" s="4">
        <v>0</v>
      </c>
      <c r="G550" s="4">
        <v>5201</v>
      </c>
      <c r="H550" s="6">
        <v>43985</v>
      </c>
      <c r="I550" s="4" t="s">
        <v>475</v>
      </c>
      <c r="J550" s="4" t="s">
        <v>40</v>
      </c>
      <c r="K550" s="4">
        <v>13812</v>
      </c>
      <c r="L550" s="4">
        <v>0</v>
      </c>
      <c r="M550" s="4">
        <v>0</v>
      </c>
      <c r="N550" s="4">
        <v>225000</v>
      </c>
      <c r="O550" s="4">
        <v>0</v>
      </c>
      <c r="P550" s="4">
        <v>7967300</v>
      </c>
      <c r="Q550" s="4">
        <v>556</v>
      </c>
      <c r="R550" s="4" t="b">
        <f t="shared" si="3"/>
        <v>0</v>
      </c>
      <c r="S550" s="4">
        <v>0</v>
      </c>
    </row>
    <row r="551" spans="1:19" ht="14.25" customHeight="1">
      <c r="A551" s="4" t="s">
        <v>34</v>
      </c>
      <c r="B551" s="5"/>
      <c r="C551" s="4">
        <v>0</v>
      </c>
      <c r="E551" s="4" t="b">
        <f t="shared" si="2"/>
        <v>0</v>
      </c>
      <c r="F551" s="4">
        <v>0</v>
      </c>
      <c r="G551" s="4">
        <v>5201</v>
      </c>
      <c r="H551" s="6">
        <v>44022</v>
      </c>
      <c r="I551" s="4" t="s">
        <v>471</v>
      </c>
      <c r="J551" s="4" t="s">
        <v>40</v>
      </c>
      <c r="K551" s="4">
        <v>13904</v>
      </c>
      <c r="L551" s="4">
        <v>0</v>
      </c>
      <c r="M551" s="4">
        <v>0</v>
      </c>
      <c r="N551" s="4">
        <v>220000</v>
      </c>
      <c r="O551" s="4">
        <v>0</v>
      </c>
      <c r="P551" s="4">
        <v>8187300</v>
      </c>
      <c r="Q551" s="4">
        <v>557</v>
      </c>
      <c r="R551" s="4" t="b">
        <f t="shared" si="3"/>
        <v>0</v>
      </c>
      <c r="S551" s="4">
        <v>0</v>
      </c>
    </row>
    <row r="552" spans="1:19" ht="14.25" customHeight="1">
      <c r="A552" s="4" t="s">
        <v>34</v>
      </c>
      <c r="B552" s="5"/>
      <c r="C552" s="4">
        <v>0</v>
      </c>
      <c r="E552" s="4" t="b">
        <f t="shared" si="2"/>
        <v>0</v>
      </c>
      <c r="F552" s="4">
        <v>0</v>
      </c>
      <c r="G552" s="4">
        <v>5201</v>
      </c>
      <c r="H552" s="6">
        <v>44055</v>
      </c>
      <c r="I552" s="4" t="s">
        <v>471</v>
      </c>
      <c r="J552" s="4" t="s">
        <v>40</v>
      </c>
      <c r="K552" s="4">
        <v>13973</v>
      </c>
      <c r="L552" s="4">
        <v>0</v>
      </c>
      <c r="M552" s="4">
        <v>0</v>
      </c>
      <c r="N552" s="4">
        <v>220000</v>
      </c>
      <c r="O552" s="4">
        <v>0</v>
      </c>
      <c r="P552" s="4">
        <v>8407300</v>
      </c>
      <c r="Q552" s="4">
        <v>558</v>
      </c>
      <c r="R552" s="4" t="b">
        <f t="shared" si="3"/>
        <v>0</v>
      </c>
      <c r="S552" s="4">
        <v>0</v>
      </c>
    </row>
    <row r="553" spans="1:19" ht="14.25" customHeight="1">
      <c r="A553" s="4" t="s">
        <v>34</v>
      </c>
      <c r="B553" s="5"/>
      <c r="C553" s="4">
        <v>0</v>
      </c>
      <c r="E553" s="4" t="b">
        <f t="shared" si="2"/>
        <v>0</v>
      </c>
      <c r="F553" s="4">
        <v>0</v>
      </c>
      <c r="G553" s="4">
        <v>5201</v>
      </c>
      <c r="H553" s="6">
        <v>44076</v>
      </c>
      <c r="I553" s="4" t="s">
        <v>476</v>
      </c>
      <c r="J553" s="4" t="s">
        <v>40</v>
      </c>
      <c r="K553" s="4">
        <v>14028</v>
      </c>
      <c r="L553" s="4">
        <v>0</v>
      </c>
      <c r="M553" s="4">
        <v>0</v>
      </c>
      <c r="N553" s="4">
        <v>220000</v>
      </c>
      <c r="O553" s="4">
        <v>0</v>
      </c>
      <c r="P553" s="4">
        <v>8627300</v>
      </c>
      <c r="Q553" s="4">
        <v>559</v>
      </c>
      <c r="R553" s="4" t="b">
        <f t="shared" si="3"/>
        <v>0</v>
      </c>
      <c r="S553" s="4">
        <v>0</v>
      </c>
    </row>
    <row r="554" spans="1:19" ht="14.25" customHeight="1">
      <c r="A554" s="4" t="s">
        <v>34</v>
      </c>
      <c r="B554" s="5"/>
      <c r="C554" s="4">
        <v>0</v>
      </c>
      <c r="E554" s="4" t="b">
        <f t="shared" si="2"/>
        <v>0</v>
      </c>
      <c r="F554" s="4">
        <v>0</v>
      </c>
      <c r="G554" s="4">
        <v>5201</v>
      </c>
      <c r="H554" s="6">
        <v>44099</v>
      </c>
      <c r="I554" s="4" t="s">
        <v>477</v>
      </c>
      <c r="J554" s="4" t="s">
        <v>40</v>
      </c>
      <c r="K554" s="4">
        <v>14071</v>
      </c>
      <c r="L554" s="4">
        <v>0</v>
      </c>
      <c r="M554" s="4">
        <v>0</v>
      </c>
      <c r="N554" s="4">
        <v>225000</v>
      </c>
      <c r="O554" s="4">
        <v>0</v>
      </c>
      <c r="P554" s="4">
        <v>8852300</v>
      </c>
      <c r="Q554" s="4">
        <v>560</v>
      </c>
      <c r="R554" s="4" t="b">
        <f t="shared" si="3"/>
        <v>0</v>
      </c>
      <c r="S554" s="4">
        <v>0</v>
      </c>
    </row>
    <row r="555" spans="1:19" ht="14.25" customHeight="1">
      <c r="A555" s="4" t="s">
        <v>34</v>
      </c>
      <c r="B555" s="5"/>
      <c r="C555" s="4">
        <v>0</v>
      </c>
      <c r="E555" s="4" t="b">
        <f t="shared" si="2"/>
        <v>0</v>
      </c>
      <c r="F555" s="4">
        <v>0</v>
      </c>
      <c r="G555" s="4">
        <v>5201</v>
      </c>
      <c r="H555" s="6">
        <v>44162</v>
      </c>
      <c r="I555" s="4" t="s">
        <v>478</v>
      </c>
      <c r="J555" s="4" t="s">
        <v>40</v>
      </c>
      <c r="K555" s="4">
        <v>14211</v>
      </c>
      <c r="L555" s="4">
        <v>0</v>
      </c>
      <c r="M555" s="4">
        <v>0</v>
      </c>
      <c r="N555" s="4">
        <v>220000</v>
      </c>
      <c r="O555" s="4">
        <v>0</v>
      </c>
      <c r="P555" s="4">
        <v>9072300</v>
      </c>
      <c r="Q555" s="4">
        <v>561</v>
      </c>
      <c r="R555" s="4" t="b">
        <f t="shared" si="3"/>
        <v>0</v>
      </c>
      <c r="S555" s="4">
        <v>0</v>
      </c>
    </row>
    <row r="556" spans="1:19" ht="14.25" customHeight="1">
      <c r="A556" s="4" t="s">
        <v>34</v>
      </c>
      <c r="B556" s="5"/>
      <c r="C556" s="4">
        <v>0</v>
      </c>
      <c r="E556" s="4" t="b">
        <f t="shared" si="2"/>
        <v>0</v>
      </c>
      <c r="F556" s="4">
        <v>0</v>
      </c>
      <c r="G556" s="4">
        <v>5201</v>
      </c>
      <c r="H556" s="6">
        <v>44162</v>
      </c>
      <c r="I556" s="4" t="s">
        <v>479</v>
      </c>
      <c r="J556" s="4" t="s">
        <v>40</v>
      </c>
      <c r="K556" s="4">
        <v>14212</v>
      </c>
      <c r="L556" s="4">
        <v>0</v>
      </c>
      <c r="M556" s="4">
        <v>0</v>
      </c>
      <c r="N556" s="4">
        <v>240000</v>
      </c>
      <c r="O556" s="4">
        <v>0</v>
      </c>
      <c r="P556" s="4">
        <v>9312300</v>
      </c>
      <c r="Q556" s="4">
        <v>562</v>
      </c>
      <c r="R556" s="4" t="b">
        <f t="shared" si="3"/>
        <v>0</v>
      </c>
      <c r="S556" s="4">
        <v>0</v>
      </c>
    </row>
    <row r="557" spans="1:19" ht="14.25" customHeight="1">
      <c r="A557" s="4" t="s">
        <v>34</v>
      </c>
      <c r="B557" s="5" t="s">
        <v>480</v>
      </c>
      <c r="C557" s="4">
        <v>0</v>
      </c>
      <c r="D557" s="4" t="s">
        <v>480</v>
      </c>
      <c r="E557" s="4" t="b">
        <f t="shared" si="2"/>
        <v>0</v>
      </c>
      <c r="F557" s="4">
        <v>0</v>
      </c>
      <c r="G557" s="4">
        <v>5201</v>
      </c>
      <c r="H557" s="3" t="s">
        <v>21</v>
      </c>
      <c r="K557" s="4">
        <v>0</v>
      </c>
      <c r="L557" s="4">
        <v>0</v>
      </c>
      <c r="M557" s="4">
        <v>0</v>
      </c>
      <c r="N557" s="4">
        <v>4755300</v>
      </c>
      <c r="O557" s="4">
        <v>0</v>
      </c>
      <c r="P557" s="4">
        <v>9312300</v>
      </c>
      <c r="Q557" s="4">
        <v>563</v>
      </c>
      <c r="R557" s="4" t="b">
        <f t="shared" si="3"/>
        <v>0</v>
      </c>
      <c r="S557" s="4">
        <v>0</v>
      </c>
    </row>
    <row r="558" spans="1:19" ht="14.25" customHeight="1">
      <c r="A558" s="4" t="s">
        <v>34</v>
      </c>
      <c r="B558" s="5" t="s">
        <v>481</v>
      </c>
      <c r="C558" s="4">
        <v>0</v>
      </c>
      <c r="D558" s="4" t="s">
        <v>481</v>
      </c>
      <c r="E558" s="4" t="b">
        <f t="shared" si="2"/>
        <v>0</v>
      </c>
      <c r="F558" s="4">
        <v>4976000</v>
      </c>
      <c r="G558" s="4">
        <v>5202</v>
      </c>
      <c r="H558" s="3" t="s">
        <v>21</v>
      </c>
      <c r="K558" s="4">
        <v>0</v>
      </c>
      <c r="L558" s="4">
        <v>2681675</v>
      </c>
      <c r="M558" s="4">
        <v>0</v>
      </c>
      <c r="N558" s="4">
        <v>0</v>
      </c>
      <c r="O558" s="4">
        <v>0</v>
      </c>
      <c r="P558" s="4">
        <v>4976000</v>
      </c>
      <c r="Q558" s="4">
        <v>564</v>
      </c>
      <c r="R558" s="4" t="b">
        <f t="shared" si="3"/>
        <v>0</v>
      </c>
      <c r="S558" s="4">
        <v>0</v>
      </c>
    </row>
    <row r="559" spans="1:19" ht="14.25" customHeight="1">
      <c r="A559" s="4" t="s">
        <v>34</v>
      </c>
      <c r="B559" s="5"/>
      <c r="C559" s="4">
        <v>0</v>
      </c>
      <c r="E559" s="4" t="b">
        <f t="shared" si="2"/>
        <v>0</v>
      </c>
      <c r="F559" s="4">
        <v>0</v>
      </c>
      <c r="G559" s="4">
        <v>5202</v>
      </c>
      <c r="H559" s="6">
        <v>43833</v>
      </c>
      <c r="I559" s="4" t="s">
        <v>482</v>
      </c>
      <c r="J559" s="4" t="s">
        <v>40</v>
      </c>
      <c r="K559" s="4">
        <v>13474</v>
      </c>
      <c r="L559" s="4">
        <v>0</v>
      </c>
      <c r="M559" s="4">
        <v>0</v>
      </c>
      <c r="N559" s="4">
        <v>199000</v>
      </c>
      <c r="O559" s="4">
        <v>0</v>
      </c>
      <c r="P559" s="4">
        <v>5175000</v>
      </c>
      <c r="Q559" s="4">
        <v>565</v>
      </c>
      <c r="R559" s="4" t="b">
        <f t="shared" si="3"/>
        <v>0</v>
      </c>
      <c r="S559" s="4">
        <v>0</v>
      </c>
    </row>
    <row r="560" spans="1:19" ht="14.25" customHeight="1">
      <c r="A560" s="4" t="s">
        <v>34</v>
      </c>
      <c r="B560" s="5"/>
      <c r="C560" s="4">
        <v>0</v>
      </c>
      <c r="E560" s="4" t="b">
        <f t="shared" si="2"/>
        <v>0</v>
      </c>
      <c r="F560" s="4">
        <v>0</v>
      </c>
      <c r="G560" s="4">
        <v>5202</v>
      </c>
      <c r="H560" s="6">
        <v>43906</v>
      </c>
      <c r="I560" s="4" t="s">
        <v>483</v>
      </c>
      <c r="J560" s="4" t="s">
        <v>40</v>
      </c>
      <c r="K560" s="4">
        <v>13667</v>
      </c>
      <c r="L560" s="4">
        <v>0</v>
      </c>
      <c r="M560" s="4">
        <v>0</v>
      </c>
      <c r="N560" s="4">
        <v>484675</v>
      </c>
      <c r="O560" s="4">
        <v>0</v>
      </c>
      <c r="P560" s="4">
        <v>5659675</v>
      </c>
      <c r="Q560" s="4">
        <v>566</v>
      </c>
      <c r="R560" s="4" t="b">
        <f t="shared" si="3"/>
        <v>0</v>
      </c>
      <c r="S560" s="4">
        <v>0</v>
      </c>
    </row>
    <row r="561" spans="1:19" ht="14.25" customHeight="1">
      <c r="A561" s="4" t="s">
        <v>34</v>
      </c>
      <c r="B561" s="5"/>
      <c r="C561" s="4">
        <v>0</v>
      </c>
      <c r="E561" s="4" t="b">
        <f t="shared" si="2"/>
        <v>0</v>
      </c>
      <c r="F561" s="4">
        <v>0</v>
      </c>
      <c r="G561" s="4">
        <v>5202</v>
      </c>
      <c r="H561" s="6">
        <v>43934</v>
      </c>
      <c r="I561" s="4" t="s">
        <v>484</v>
      </c>
      <c r="J561" s="4" t="s">
        <v>40</v>
      </c>
      <c r="K561" s="4">
        <v>13701</v>
      </c>
      <c r="L561" s="4">
        <v>0</v>
      </c>
      <c r="M561" s="4">
        <v>0</v>
      </c>
      <c r="N561" s="4">
        <v>222000</v>
      </c>
      <c r="O561" s="4">
        <v>0</v>
      </c>
      <c r="P561" s="4">
        <v>5881675</v>
      </c>
      <c r="Q561" s="4">
        <v>567</v>
      </c>
      <c r="R561" s="4" t="b">
        <f t="shared" si="3"/>
        <v>0</v>
      </c>
      <c r="S561" s="4">
        <v>0</v>
      </c>
    </row>
    <row r="562" spans="1:19" ht="14.25" customHeight="1">
      <c r="A562" s="4" t="s">
        <v>34</v>
      </c>
      <c r="B562" s="5"/>
      <c r="C562" s="4">
        <v>0</v>
      </c>
      <c r="E562" s="4" t="b">
        <f t="shared" si="2"/>
        <v>0</v>
      </c>
      <c r="F562" s="4">
        <v>0</v>
      </c>
      <c r="G562" s="4">
        <v>5202</v>
      </c>
      <c r="H562" s="6">
        <v>43977</v>
      </c>
      <c r="I562" s="4" t="s">
        <v>485</v>
      </c>
      <c r="J562" s="4" t="s">
        <v>40</v>
      </c>
      <c r="K562" s="4">
        <v>13783</v>
      </c>
      <c r="L562" s="4">
        <v>0</v>
      </c>
      <c r="M562" s="4">
        <v>0</v>
      </c>
      <c r="N562" s="4">
        <v>222000</v>
      </c>
      <c r="O562" s="4">
        <v>0</v>
      </c>
      <c r="P562" s="4">
        <v>6103675</v>
      </c>
      <c r="Q562" s="4">
        <v>568</v>
      </c>
      <c r="R562" s="4" t="b">
        <f t="shared" si="3"/>
        <v>0</v>
      </c>
      <c r="S562" s="4">
        <v>0</v>
      </c>
    </row>
    <row r="563" spans="1:19" ht="14.25" customHeight="1">
      <c r="A563" s="4" t="s">
        <v>34</v>
      </c>
      <c r="B563" s="5"/>
      <c r="C563" s="4">
        <v>0</v>
      </c>
      <c r="E563" s="4" t="b">
        <f t="shared" si="2"/>
        <v>0</v>
      </c>
      <c r="F563" s="4">
        <v>0</v>
      </c>
      <c r="G563" s="4">
        <v>5202</v>
      </c>
      <c r="H563" s="6">
        <v>44007</v>
      </c>
      <c r="I563" s="4" t="s">
        <v>486</v>
      </c>
      <c r="J563" s="4" t="s">
        <v>40</v>
      </c>
      <c r="K563" s="4">
        <v>13852</v>
      </c>
      <c r="L563" s="4">
        <v>0</v>
      </c>
      <c r="M563" s="4">
        <v>0</v>
      </c>
      <c r="N563" s="4">
        <v>222000</v>
      </c>
      <c r="O563" s="4">
        <v>0</v>
      </c>
      <c r="P563" s="4">
        <v>6325675</v>
      </c>
      <c r="Q563" s="4">
        <v>569</v>
      </c>
      <c r="R563" s="4" t="b">
        <f t="shared" si="3"/>
        <v>0</v>
      </c>
      <c r="S563" s="4">
        <v>0</v>
      </c>
    </row>
    <row r="564" spans="1:19" ht="14.25" customHeight="1">
      <c r="A564" s="4" t="s">
        <v>34</v>
      </c>
      <c r="B564" s="5"/>
      <c r="C564" s="4">
        <v>0</v>
      </c>
      <c r="E564" s="4" t="b">
        <f t="shared" si="2"/>
        <v>0</v>
      </c>
      <c r="F564" s="4">
        <v>0</v>
      </c>
      <c r="G564" s="4">
        <v>5202</v>
      </c>
      <c r="H564" s="6">
        <v>44022</v>
      </c>
      <c r="I564" s="4" t="s">
        <v>487</v>
      </c>
      <c r="J564" s="4" t="s">
        <v>40</v>
      </c>
      <c r="K564" s="4">
        <v>13909</v>
      </c>
      <c r="L564" s="4">
        <v>0</v>
      </c>
      <c r="M564" s="4">
        <v>0</v>
      </c>
      <c r="N564" s="4">
        <v>222000</v>
      </c>
      <c r="O564" s="4">
        <v>0</v>
      </c>
      <c r="P564" s="4">
        <v>6547675</v>
      </c>
      <c r="Q564" s="4">
        <v>570</v>
      </c>
      <c r="R564" s="4" t="b">
        <f t="shared" si="3"/>
        <v>0</v>
      </c>
      <c r="S564" s="4">
        <v>0</v>
      </c>
    </row>
    <row r="565" spans="1:19" ht="14.25" customHeight="1">
      <c r="A565" s="4" t="s">
        <v>34</v>
      </c>
      <c r="B565" s="5"/>
      <c r="C565" s="4">
        <v>0</v>
      </c>
      <c r="E565" s="4" t="b">
        <f t="shared" si="2"/>
        <v>0</v>
      </c>
      <c r="F565" s="4">
        <v>0</v>
      </c>
      <c r="G565" s="4">
        <v>5202</v>
      </c>
      <c r="H565" s="6">
        <v>44049</v>
      </c>
      <c r="I565" s="4" t="s">
        <v>487</v>
      </c>
      <c r="J565" s="4" t="s">
        <v>40</v>
      </c>
      <c r="K565" s="4">
        <v>13961</v>
      </c>
      <c r="L565" s="4">
        <v>0</v>
      </c>
      <c r="M565" s="4">
        <v>0</v>
      </c>
      <c r="N565" s="4">
        <v>222000</v>
      </c>
      <c r="O565" s="4">
        <v>0</v>
      </c>
      <c r="P565" s="4">
        <v>6769675</v>
      </c>
      <c r="Q565" s="4">
        <v>571</v>
      </c>
      <c r="R565" s="4" t="b">
        <f t="shared" si="3"/>
        <v>0</v>
      </c>
      <c r="S565" s="4">
        <v>0</v>
      </c>
    </row>
    <row r="566" spans="1:19" ht="14.25" customHeight="1">
      <c r="A566" s="4" t="s">
        <v>34</v>
      </c>
      <c r="B566" s="5"/>
      <c r="C566" s="4">
        <v>0</v>
      </c>
      <c r="E566" s="4" t="b">
        <f t="shared" si="2"/>
        <v>0</v>
      </c>
      <c r="F566" s="4">
        <v>0</v>
      </c>
      <c r="G566" s="4">
        <v>5202</v>
      </c>
      <c r="H566" s="6">
        <v>44084</v>
      </c>
      <c r="I566" s="4" t="s">
        <v>488</v>
      </c>
      <c r="J566" s="4" t="s">
        <v>40</v>
      </c>
      <c r="K566" s="4">
        <v>14055</v>
      </c>
      <c r="L566" s="4">
        <v>0</v>
      </c>
      <c r="M566" s="4">
        <v>0</v>
      </c>
      <c r="N566" s="4">
        <v>222000</v>
      </c>
      <c r="O566" s="4">
        <v>0</v>
      </c>
      <c r="P566" s="4">
        <v>6991675</v>
      </c>
      <c r="Q566" s="4">
        <v>572</v>
      </c>
      <c r="R566" s="4" t="b">
        <f t="shared" si="3"/>
        <v>0</v>
      </c>
      <c r="S566" s="4">
        <v>0</v>
      </c>
    </row>
    <row r="567" spans="1:19" ht="14.25" customHeight="1">
      <c r="A567" s="4" t="s">
        <v>34</v>
      </c>
      <c r="B567" s="5"/>
      <c r="C567" s="4">
        <v>0</v>
      </c>
      <c r="E567" s="4" t="b">
        <f t="shared" si="2"/>
        <v>0</v>
      </c>
      <c r="F567" s="4">
        <v>0</v>
      </c>
      <c r="G567" s="4">
        <v>5202</v>
      </c>
      <c r="H567" s="6">
        <v>44110</v>
      </c>
      <c r="I567" s="4" t="s">
        <v>489</v>
      </c>
      <c r="J567" s="4" t="s">
        <v>40</v>
      </c>
      <c r="K567" s="4">
        <v>14114</v>
      </c>
      <c r="L567" s="4">
        <v>0</v>
      </c>
      <c r="M567" s="4">
        <v>0</v>
      </c>
      <c r="N567" s="4">
        <v>222000</v>
      </c>
      <c r="O567" s="4">
        <v>0</v>
      </c>
      <c r="P567" s="4">
        <v>7213675</v>
      </c>
      <c r="Q567" s="4">
        <v>573</v>
      </c>
      <c r="R567" s="4" t="b">
        <f t="shared" si="3"/>
        <v>0</v>
      </c>
      <c r="S567" s="4">
        <v>0</v>
      </c>
    </row>
    <row r="568" spans="1:19" ht="14.25" customHeight="1">
      <c r="A568" s="4" t="s">
        <v>34</v>
      </c>
      <c r="B568" s="5"/>
      <c r="C568" s="4">
        <v>0</v>
      </c>
      <c r="E568" s="4" t="b">
        <f t="shared" si="2"/>
        <v>0</v>
      </c>
      <c r="F568" s="4">
        <v>0</v>
      </c>
      <c r="G568" s="4">
        <v>5202</v>
      </c>
      <c r="H568" s="6">
        <v>44145</v>
      </c>
      <c r="I568" s="4" t="s">
        <v>490</v>
      </c>
      <c r="J568" s="4" t="s">
        <v>40</v>
      </c>
      <c r="K568" s="4">
        <v>14194</v>
      </c>
      <c r="L568" s="4">
        <v>0</v>
      </c>
      <c r="M568" s="4">
        <v>0</v>
      </c>
      <c r="N568" s="4">
        <v>222000</v>
      </c>
      <c r="O568" s="4">
        <v>0</v>
      </c>
      <c r="P568" s="4">
        <v>7435675</v>
      </c>
      <c r="Q568" s="4">
        <v>574</v>
      </c>
      <c r="R568" s="4" t="b">
        <f t="shared" si="3"/>
        <v>0</v>
      </c>
      <c r="S568" s="4">
        <v>0</v>
      </c>
    </row>
    <row r="569" spans="1:19" ht="14.25" customHeight="1">
      <c r="A569" s="4" t="s">
        <v>34</v>
      </c>
      <c r="B569" s="5"/>
      <c r="C569" s="4">
        <v>0</v>
      </c>
      <c r="E569" s="4" t="b">
        <f t="shared" si="2"/>
        <v>0</v>
      </c>
      <c r="F569" s="4">
        <v>0</v>
      </c>
      <c r="G569" s="4">
        <v>5202</v>
      </c>
      <c r="H569" s="6">
        <v>44172</v>
      </c>
      <c r="I569" s="4" t="s">
        <v>491</v>
      </c>
      <c r="J569" s="4" t="s">
        <v>40</v>
      </c>
      <c r="K569" s="4">
        <v>14259</v>
      </c>
      <c r="L569" s="4">
        <v>0</v>
      </c>
      <c r="M569" s="4">
        <v>0</v>
      </c>
      <c r="N569" s="4">
        <v>222000</v>
      </c>
      <c r="O569" s="4">
        <v>0</v>
      </c>
      <c r="P569" s="4">
        <v>7657675</v>
      </c>
      <c r="Q569" s="4">
        <v>575</v>
      </c>
      <c r="R569" s="4" t="b">
        <f t="shared" si="3"/>
        <v>0</v>
      </c>
      <c r="S569" s="4">
        <v>0</v>
      </c>
    </row>
    <row r="570" spans="1:19" ht="14.25" customHeight="1">
      <c r="A570" s="4" t="s">
        <v>34</v>
      </c>
      <c r="B570" s="5" t="s">
        <v>492</v>
      </c>
      <c r="C570" s="4">
        <v>0</v>
      </c>
      <c r="D570" s="4" t="s">
        <v>492</v>
      </c>
      <c r="E570" s="4" t="b">
        <f t="shared" si="2"/>
        <v>0</v>
      </c>
      <c r="F570" s="4">
        <v>0</v>
      </c>
      <c r="G570" s="4">
        <v>5202</v>
      </c>
      <c r="H570" s="3" t="s">
        <v>21</v>
      </c>
      <c r="K570" s="4">
        <v>0</v>
      </c>
      <c r="L570" s="4">
        <v>0</v>
      </c>
      <c r="M570" s="4">
        <v>0</v>
      </c>
      <c r="N570" s="4">
        <v>2681675</v>
      </c>
      <c r="O570" s="4">
        <v>0</v>
      </c>
      <c r="P570" s="4">
        <v>7657675</v>
      </c>
      <c r="Q570" s="4">
        <v>576</v>
      </c>
      <c r="R570" s="4" t="b">
        <f t="shared" si="3"/>
        <v>0</v>
      </c>
      <c r="S570" s="4">
        <v>0</v>
      </c>
    </row>
    <row r="571" spans="1:19" ht="14.25" customHeight="1">
      <c r="A571" s="4" t="s">
        <v>34</v>
      </c>
      <c r="B571" s="5" t="s">
        <v>493</v>
      </c>
      <c r="C571" s="4">
        <v>0</v>
      </c>
      <c r="D571" s="4" t="s">
        <v>493</v>
      </c>
      <c r="E571" s="4" t="b">
        <f t="shared" si="2"/>
        <v>0</v>
      </c>
      <c r="F571" s="4">
        <v>3750000</v>
      </c>
      <c r="G571" s="4">
        <v>5301</v>
      </c>
      <c r="H571" s="3" t="s">
        <v>21</v>
      </c>
      <c r="K571" s="4">
        <v>0</v>
      </c>
      <c r="L571" s="4">
        <v>3750000</v>
      </c>
      <c r="M571" s="4">
        <v>0</v>
      </c>
      <c r="N571" s="4">
        <v>0</v>
      </c>
      <c r="O571" s="4">
        <v>0</v>
      </c>
      <c r="P571" s="4">
        <v>3750000</v>
      </c>
      <c r="Q571" s="4">
        <v>577</v>
      </c>
      <c r="R571" s="4" t="b">
        <f t="shared" si="3"/>
        <v>0</v>
      </c>
      <c r="S571" s="4">
        <v>0</v>
      </c>
    </row>
    <row r="572" spans="1:19" ht="14.25" customHeight="1">
      <c r="A572" s="4" t="s">
        <v>34</v>
      </c>
      <c r="B572" s="5"/>
      <c r="C572" s="4">
        <v>0</v>
      </c>
      <c r="E572" s="4" t="b">
        <f t="shared" si="2"/>
        <v>0</v>
      </c>
      <c r="F572" s="4">
        <v>0</v>
      </c>
      <c r="G572" s="4">
        <v>5301</v>
      </c>
      <c r="H572" s="6">
        <v>43844</v>
      </c>
      <c r="I572" s="4" t="s">
        <v>494</v>
      </c>
      <c r="J572" s="4" t="s">
        <v>40</v>
      </c>
      <c r="K572" s="4">
        <v>13513</v>
      </c>
      <c r="L572" s="4">
        <v>0</v>
      </c>
      <c r="M572" s="4">
        <v>0</v>
      </c>
      <c r="N572" s="4">
        <v>700000</v>
      </c>
      <c r="O572" s="4">
        <v>0</v>
      </c>
      <c r="P572" s="4">
        <v>4450000</v>
      </c>
      <c r="Q572" s="4">
        <v>578</v>
      </c>
      <c r="R572" s="4" t="b">
        <f t="shared" si="3"/>
        <v>0</v>
      </c>
      <c r="S572" s="4">
        <v>0</v>
      </c>
    </row>
    <row r="573" spans="1:19" ht="14.25" customHeight="1">
      <c r="A573" s="4" t="s">
        <v>34</v>
      </c>
      <c r="B573" s="5"/>
      <c r="C573" s="4">
        <v>0</v>
      </c>
      <c r="E573" s="4" t="b">
        <f t="shared" si="2"/>
        <v>0</v>
      </c>
      <c r="F573" s="4">
        <v>0</v>
      </c>
      <c r="G573" s="4">
        <v>5301</v>
      </c>
      <c r="H573" s="6">
        <v>44001</v>
      </c>
      <c r="I573" s="4" t="s">
        <v>495</v>
      </c>
      <c r="J573" s="4" t="s">
        <v>40</v>
      </c>
      <c r="K573" s="4">
        <v>13846</v>
      </c>
      <c r="L573" s="4">
        <v>0</v>
      </c>
      <c r="M573" s="4">
        <v>0</v>
      </c>
      <c r="N573" s="4">
        <v>750000</v>
      </c>
      <c r="O573" s="4">
        <v>0</v>
      </c>
      <c r="P573" s="4">
        <v>5200000</v>
      </c>
      <c r="Q573" s="4">
        <v>579</v>
      </c>
      <c r="R573" s="4" t="b">
        <f t="shared" si="3"/>
        <v>0</v>
      </c>
      <c r="S573" s="4">
        <v>0</v>
      </c>
    </row>
    <row r="574" spans="1:19" ht="14.25" customHeight="1">
      <c r="A574" s="4" t="s">
        <v>34</v>
      </c>
      <c r="B574" s="5"/>
      <c r="C574" s="4">
        <v>0</v>
      </c>
      <c r="E574" s="4" t="b">
        <f t="shared" si="2"/>
        <v>0</v>
      </c>
      <c r="F574" s="4">
        <v>0</v>
      </c>
      <c r="G574" s="4">
        <v>5301</v>
      </c>
      <c r="H574" s="6">
        <v>44043</v>
      </c>
      <c r="I574" s="4" t="s">
        <v>494</v>
      </c>
      <c r="J574" s="4" t="s">
        <v>40</v>
      </c>
      <c r="K574" s="4">
        <v>13944</v>
      </c>
      <c r="L574" s="4">
        <v>0</v>
      </c>
      <c r="M574" s="4">
        <v>0</v>
      </c>
      <c r="N574" s="4">
        <v>700000</v>
      </c>
      <c r="O574" s="4">
        <v>0</v>
      </c>
      <c r="P574" s="4">
        <v>5900000</v>
      </c>
      <c r="Q574" s="4">
        <v>580</v>
      </c>
      <c r="R574" s="4" t="b">
        <f t="shared" si="3"/>
        <v>0</v>
      </c>
      <c r="S574" s="4">
        <v>0</v>
      </c>
    </row>
    <row r="575" spans="1:19" ht="14.25" customHeight="1">
      <c r="A575" s="4" t="s">
        <v>34</v>
      </c>
      <c r="B575" s="5"/>
      <c r="C575" s="4">
        <v>0</v>
      </c>
      <c r="E575" s="4" t="b">
        <f t="shared" si="2"/>
        <v>0</v>
      </c>
      <c r="F575" s="4">
        <v>0</v>
      </c>
      <c r="G575" s="4">
        <v>5301</v>
      </c>
      <c r="H575" s="6">
        <v>44043</v>
      </c>
      <c r="I575" s="4" t="s">
        <v>494</v>
      </c>
      <c r="J575" s="4" t="s">
        <v>40</v>
      </c>
      <c r="K575" s="4">
        <v>13947</v>
      </c>
      <c r="L575" s="4">
        <v>0</v>
      </c>
      <c r="M575" s="4">
        <v>0</v>
      </c>
      <c r="N575" s="4">
        <v>50000</v>
      </c>
      <c r="O575" s="4">
        <v>0</v>
      </c>
      <c r="P575" s="4">
        <v>5950000</v>
      </c>
      <c r="Q575" s="4">
        <v>581</v>
      </c>
      <c r="R575" s="4" t="b">
        <f t="shared" si="3"/>
        <v>0</v>
      </c>
      <c r="S575" s="4">
        <v>0</v>
      </c>
    </row>
    <row r="576" spans="1:19" ht="14.25" customHeight="1">
      <c r="A576" s="4" t="s">
        <v>34</v>
      </c>
      <c r="B576" s="5"/>
      <c r="C576" s="4">
        <v>0</v>
      </c>
      <c r="E576" s="4" t="b">
        <f t="shared" si="2"/>
        <v>0</v>
      </c>
      <c r="F576" s="4">
        <v>0</v>
      </c>
      <c r="G576" s="4">
        <v>5301</v>
      </c>
      <c r="H576" s="6">
        <v>44070</v>
      </c>
      <c r="I576" s="4" t="s">
        <v>494</v>
      </c>
      <c r="J576" s="4" t="s">
        <v>40</v>
      </c>
      <c r="K576" s="4">
        <v>13999</v>
      </c>
      <c r="L576" s="4">
        <v>0</v>
      </c>
      <c r="M576" s="4">
        <v>0</v>
      </c>
      <c r="N576" s="4">
        <v>800000</v>
      </c>
      <c r="O576" s="4">
        <v>0</v>
      </c>
      <c r="P576" s="4">
        <v>6750000</v>
      </c>
      <c r="Q576" s="4">
        <v>582</v>
      </c>
      <c r="R576" s="4" t="b">
        <f t="shared" si="3"/>
        <v>0</v>
      </c>
      <c r="S576" s="4">
        <v>0</v>
      </c>
    </row>
    <row r="577" spans="1:19" ht="14.25" customHeight="1">
      <c r="A577" s="4" t="s">
        <v>34</v>
      </c>
      <c r="B577" s="5"/>
      <c r="C577" s="4">
        <v>0</v>
      </c>
      <c r="E577" s="4" t="b">
        <f t="shared" si="2"/>
        <v>0</v>
      </c>
      <c r="F577" s="4">
        <v>0</v>
      </c>
      <c r="G577" s="4">
        <v>5301</v>
      </c>
      <c r="H577" s="6">
        <v>44104</v>
      </c>
      <c r="I577" s="4" t="s">
        <v>496</v>
      </c>
      <c r="J577" s="4" t="s">
        <v>40</v>
      </c>
      <c r="K577" s="4">
        <v>14074</v>
      </c>
      <c r="L577" s="4">
        <v>0</v>
      </c>
      <c r="M577" s="4">
        <v>0</v>
      </c>
      <c r="N577" s="4">
        <v>750000</v>
      </c>
      <c r="O577" s="4">
        <v>0</v>
      </c>
      <c r="P577" s="4">
        <v>7500000</v>
      </c>
      <c r="Q577" s="4">
        <v>583</v>
      </c>
      <c r="R577" s="4" t="b">
        <f t="shared" si="3"/>
        <v>0</v>
      </c>
      <c r="S577" s="4">
        <v>0</v>
      </c>
    </row>
    <row r="578" spans="1:19" ht="14.25" customHeight="1">
      <c r="A578" s="4" t="s">
        <v>34</v>
      </c>
      <c r="B578" s="5" t="s">
        <v>497</v>
      </c>
      <c r="C578" s="4">
        <v>0</v>
      </c>
      <c r="D578" s="4" t="s">
        <v>497</v>
      </c>
      <c r="E578" s="4" t="b">
        <f t="shared" si="2"/>
        <v>0</v>
      </c>
      <c r="F578" s="4">
        <v>0</v>
      </c>
      <c r="G578" s="4">
        <v>5301</v>
      </c>
      <c r="H578" s="3" t="s">
        <v>21</v>
      </c>
      <c r="K578" s="4">
        <v>0</v>
      </c>
      <c r="L578" s="4">
        <v>0</v>
      </c>
      <c r="M578" s="4">
        <v>0</v>
      </c>
      <c r="N578" s="4">
        <v>3750000</v>
      </c>
      <c r="O578" s="4">
        <v>0</v>
      </c>
      <c r="P578" s="4">
        <v>7500000</v>
      </c>
      <c r="Q578" s="4">
        <v>584</v>
      </c>
      <c r="R578" s="4" t="b">
        <f t="shared" si="3"/>
        <v>0</v>
      </c>
      <c r="S578" s="4">
        <v>0</v>
      </c>
    </row>
    <row r="579" spans="1:19" ht="14.25" customHeight="1">
      <c r="A579" s="4" t="s">
        <v>34</v>
      </c>
      <c r="B579" s="5" t="s">
        <v>498</v>
      </c>
      <c r="C579" s="4">
        <v>0</v>
      </c>
      <c r="D579" s="4" t="s">
        <v>498</v>
      </c>
      <c r="E579" s="4" t="b">
        <f t="shared" si="2"/>
        <v>0</v>
      </c>
      <c r="F579" s="4">
        <v>4691928</v>
      </c>
      <c r="G579" s="4">
        <v>5302</v>
      </c>
      <c r="H579" s="3" t="s">
        <v>21</v>
      </c>
      <c r="K579" s="4">
        <v>0</v>
      </c>
      <c r="L579" s="4">
        <v>2505925</v>
      </c>
      <c r="M579" s="4">
        <v>0</v>
      </c>
      <c r="N579" s="4">
        <v>0</v>
      </c>
      <c r="O579" s="4">
        <v>0</v>
      </c>
      <c r="P579" s="4">
        <v>4691928</v>
      </c>
      <c r="Q579" s="4">
        <v>585</v>
      </c>
      <c r="R579" s="4" t="b">
        <f t="shared" si="3"/>
        <v>0</v>
      </c>
      <c r="S579" s="4">
        <v>0</v>
      </c>
    </row>
    <row r="580" spans="1:19" ht="14.25" customHeight="1">
      <c r="A580" s="4" t="s">
        <v>34</v>
      </c>
      <c r="B580" s="5"/>
      <c r="C580" s="4">
        <v>0</v>
      </c>
      <c r="E580" s="4" t="b">
        <f t="shared" si="2"/>
        <v>0</v>
      </c>
      <c r="F580" s="4">
        <v>0</v>
      </c>
      <c r="G580" s="4">
        <v>5302</v>
      </c>
      <c r="H580" s="6">
        <v>43893</v>
      </c>
      <c r="I580" s="4" t="s">
        <v>499</v>
      </c>
      <c r="J580" s="4" t="s">
        <v>40</v>
      </c>
      <c r="K580" s="4">
        <v>13673</v>
      </c>
      <c r="L580" s="4">
        <v>0</v>
      </c>
      <c r="M580" s="4">
        <v>0</v>
      </c>
      <c r="N580" s="4">
        <v>834387</v>
      </c>
      <c r="O580" s="4">
        <v>0</v>
      </c>
      <c r="P580" s="4">
        <v>5526315</v>
      </c>
      <c r="Q580" s="4">
        <v>586</v>
      </c>
      <c r="R580" s="4" t="b">
        <f t="shared" si="3"/>
        <v>0</v>
      </c>
      <c r="S580" s="4">
        <v>0</v>
      </c>
    </row>
    <row r="581" spans="1:19" ht="14.25" customHeight="1">
      <c r="A581" s="4" t="s">
        <v>34</v>
      </c>
      <c r="B581" s="5"/>
      <c r="C581" s="4">
        <v>0</v>
      </c>
      <c r="E581" s="4" t="b">
        <f t="shared" si="2"/>
        <v>0</v>
      </c>
      <c r="F581" s="4">
        <v>0</v>
      </c>
      <c r="G581" s="4">
        <v>5302</v>
      </c>
      <c r="H581" s="6">
        <v>43962</v>
      </c>
      <c r="I581" s="4" t="s">
        <v>500</v>
      </c>
      <c r="J581" s="4" t="s">
        <v>40</v>
      </c>
      <c r="K581" s="4">
        <v>13794</v>
      </c>
      <c r="L581" s="4">
        <v>0</v>
      </c>
      <c r="M581" s="4">
        <v>0</v>
      </c>
      <c r="N581" s="4">
        <v>198774</v>
      </c>
      <c r="O581" s="4">
        <v>0</v>
      </c>
      <c r="P581" s="4">
        <v>5725089</v>
      </c>
      <c r="Q581" s="4">
        <v>587</v>
      </c>
      <c r="R581" s="4" t="b">
        <f t="shared" si="3"/>
        <v>0</v>
      </c>
      <c r="S581" s="4">
        <v>0</v>
      </c>
    </row>
    <row r="582" spans="1:19" ht="14.25" customHeight="1">
      <c r="A582" s="4" t="s">
        <v>34</v>
      </c>
      <c r="B582" s="5"/>
      <c r="C582" s="4">
        <v>0</v>
      </c>
      <c r="E582" s="4" t="b">
        <f t="shared" si="2"/>
        <v>0</v>
      </c>
      <c r="F582" s="4">
        <v>0</v>
      </c>
      <c r="G582" s="4">
        <v>5302</v>
      </c>
      <c r="H582" s="6">
        <v>44049</v>
      </c>
      <c r="I582" s="4" t="s">
        <v>501</v>
      </c>
      <c r="J582" s="4" t="s">
        <v>40</v>
      </c>
      <c r="K582" s="4">
        <v>14005</v>
      </c>
      <c r="L582" s="4">
        <v>0</v>
      </c>
      <c r="M582" s="4">
        <v>0</v>
      </c>
      <c r="N582" s="4">
        <v>628572</v>
      </c>
      <c r="O582" s="4">
        <v>0</v>
      </c>
      <c r="P582" s="4">
        <v>6353661</v>
      </c>
      <c r="Q582" s="4">
        <v>588</v>
      </c>
      <c r="R582" s="4" t="b">
        <f t="shared" si="3"/>
        <v>0</v>
      </c>
      <c r="S582" s="4">
        <v>0</v>
      </c>
    </row>
    <row r="583" spans="1:19" ht="14.25" customHeight="1">
      <c r="A583" s="4" t="s">
        <v>34</v>
      </c>
      <c r="B583" s="5"/>
      <c r="C583" s="4">
        <v>0</v>
      </c>
      <c r="E583" s="4" t="b">
        <f t="shared" si="2"/>
        <v>0</v>
      </c>
      <c r="F583" s="4">
        <v>0</v>
      </c>
      <c r="G583" s="4">
        <v>5302</v>
      </c>
      <c r="H583" s="6">
        <v>44159</v>
      </c>
      <c r="I583" s="4" t="s">
        <v>502</v>
      </c>
      <c r="J583" s="4" t="s">
        <v>40</v>
      </c>
      <c r="K583" s="4">
        <v>14233</v>
      </c>
      <c r="L583" s="4">
        <v>0</v>
      </c>
      <c r="M583" s="4">
        <v>0</v>
      </c>
      <c r="N583" s="4">
        <v>844192</v>
      </c>
      <c r="O583" s="4">
        <v>0</v>
      </c>
      <c r="P583" s="4">
        <v>7197853</v>
      </c>
      <c r="Q583" s="4">
        <v>589</v>
      </c>
      <c r="R583" s="4" t="b">
        <f t="shared" si="3"/>
        <v>0</v>
      </c>
      <c r="S583" s="4">
        <v>0</v>
      </c>
    </row>
    <row r="584" spans="1:19" ht="14.25" customHeight="1">
      <c r="A584" s="4" t="s">
        <v>34</v>
      </c>
      <c r="B584" s="5" t="s">
        <v>503</v>
      </c>
      <c r="C584" s="4">
        <v>0</v>
      </c>
      <c r="D584" s="4" t="s">
        <v>503</v>
      </c>
      <c r="E584" s="4" t="b">
        <f t="shared" si="2"/>
        <v>0</v>
      </c>
      <c r="F584" s="4">
        <v>0</v>
      </c>
      <c r="G584" s="4">
        <v>5302</v>
      </c>
      <c r="H584" s="3" t="s">
        <v>21</v>
      </c>
      <c r="K584" s="4">
        <v>0</v>
      </c>
      <c r="L584" s="4">
        <v>0</v>
      </c>
      <c r="M584" s="4">
        <v>0</v>
      </c>
      <c r="N584" s="4">
        <v>2505925</v>
      </c>
      <c r="O584" s="4">
        <v>0</v>
      </c>
      <c r="P584" s="4">
        <v>7197853</v>
      </c>
      <c r="Q584" s="4">
        <v>590</v>
      </c>
      <c r="R584" s="4" t="b">
        <f t="shared" si="3"/>
        <v>0</v>
      </c>
      <c r="S584" s="4">
        <v>0</v>
      </c>
    </row>
    <row r="585" spans="1:19" ht="14.25" customHeight="1">
      <c r="A585" s="4" t="s">
        <v>34</v>
      </c>
      <c r="B585" s="5" t="s">
        <v>504</v>
      </c>
      <c r="C585" s="4">
        <v>0</v>
      </c>
      <c r="D585" s="4" t="s">
        <v>504</v>
      </c>
      <c r="E585" s="4" t="b">
        <f t="shared" si="2"/>
        <v>0</v>
      </c>
      <c r="F585" s="4">
        <v>4327388</v>
      </c>
      <c r="G585" s="4">
        <v>5401</v>
      </c>
      <c r="H585" s="3" t="s">
        <v>21</v>
      </c>
      <c r="K585" s="4">
        <v>0</v>
      </c>
      <c r="L585" s="4">
        <v>2615742</v>
      </c>
      <c r="M585" s="4">
        <v>0</v>
      </c>
      <c r="N585" s="4">
        <v>0</v>
      </c>
      <c r="O585" s="4">
        <v>0</v>
      </c>
      <c r="P585" s="4">
        <v>4327388</v>
      </c>
      <c r="Q585" s="4">
        <v>591</v>
      </c>
      <c r="R585" s="4" t="b">
        <f t="shared" si="3"/>
        <v>0</v>
      </c>
      <c r="S585" s="4">
        <v>0</v>
      </c>
    </row>
    <row r="586" spans="1:19" ht="14.25" customHeight="1">
      <c r="A586" s="4" t="s">
        <v>34</v>
      </c>
      <c r="B586" s="5"/>
      <c r="C586" s="4">
        <v>0</v>
      </c>
      <c r="E586" s="4" t="b">
        <f t="shared" si="2"/>
        <v>0</v>
      </c>
      <c r="F586" s="4">
        <v>0</v>
      </c>
      <c r="G586" s="4">
        <v>5401</v>
      </c>
      <c r="H586" s="6">
        <v>43839</v>
      </c>
      <c r="I586" s="4" t="s">
        <v>505</v>
      </c>
      <c r="J586" s="4" t="s">
        <v>40</v>
      </c>
      <c r="K586" s="4">
        <v>13490</v>
      </c>
      <c r="L586" s="4">
        <v>0</v>
      </c>
      <c r="M586" s="4">
        <v>0</v>
      </c>
      <c r="N586" s="4">
        <v>192000</v>
      </c>
      <c r="O586" s="4">
        <v>0</v>
      </c>
      <c r="P586" s="4">
        <v>4519388</v>
      </c>
      <c r="Q586" s="4">
        <v>592</v>
      </c>
      <c r="R586" s="4" t="b">
        <f t="shared" si="3"/>
        <v>0</v>
      </c>
      <c r="S586" s="4">
        <v>0</v>
      </c>
    </row>
    <row r="587" spans="1:19" ht="14.25" customHeight="1">
      <c r="A587" s="4" t="s">
        <v>34</v>
      </c>
      <c r="B587" s="5"/>
      <c r="C587" s="4">
        <v>0</v>
      </c>
      <c r="E587" s="4" t="b">
        <f t="shared" si="2"/>
        <v>0</v>
      </c>
      <c r="F587" s="4">
        <v>0</v>
      </c>
      <c r="G587" s="4">
        <v>5401</v>
      </c>
      <c r="H587" s="6">
        <v>43871</v>
      </c>
      <c r="I587" s="4" t="s">
        <v>505</v>
      </c>
      <c r="J587" s="4" t="s">
        <v>40</v>
      </c>
      <c r="K587" s="4">
        <v>13566</v>
      </c>
      <c r="L587" s="4">
        <v>0</v>
      </c>
      <c r="M587" s="4">
        <v>0</v>
      </c>
      <c r="N587" s="4">
        <v>192000</v>
      </c>
      <c r="O587" s="4">
        <v>0</v>
      </c>
      <c r="P587" s="4">
        <v>4711388</v>
      </c>
      <c r="Q587" s="4">
        <v>593</v>
      </c>
      <c r="R587" s="4" t="b">
        <f t="shared" si="3"/>
        <v>0</v>
      </c>
      <c r="S587" s="4">
        <v>0</v>
      </c>
    </row>
    <row r="588" spans="1:19" ht="14.25" customHeight="1">
      <c r="A588" s="4" t="s">
        <v>34</v>
      </c>
      <c r="B588" s="5"/>
      <c r="C588" s="4">
        <v>0</v>
      </c>
      <c r="E588" s="4" t="b">
        <f t="shared" si="2"/>
        <v>0</v>
      </c>
      <c r="F588" s="4">
        <v>0</v>
      </c>
      <c r="G588" s="4">
        <v>5401</v>
      </c>
      <c r="H588" s="6">
        <v>43900</v>
      </c>
      <c r="I588" s="4" t="s">
        <v>506</v>
      </c>
      <c r="J588" s="4" t="s">
        <v>40</v>
      </c>
      <c r="K588" s="4">
        <v>13637</v>
      </c>
      <c r="L588" s="4">
        <v>0</v>
      </c>
      <c r="M588" s="4">
        <v>0</v>
      </c>
      <c r="N588" s="4">
        <v>192000</v>
      </c>
      <c r="O588" s="4">
        <v>0</v>
      </c>
      <c r="P588" s="4">
        <v>4903388</v>
      </c>
      <c r="Q588" s="4">
        <v>594</v>
      </c>
      <c r="R588" s="4" t="b">
        <f t="shared" si="3"/>
        <v>0</v>
      </c>
      <c r="S588" s="4">
        <v>0</v>
      </c>
    </row>
    <row r="589" spans="1:19" ht="14.25" customHeight="1">
      <c r="A589" s="4" t="s">
        <v>34</v>
      </c>
      <c r="B589" s="5"/>
      <c r="C589" s="4">
        <v>0</v>
      </c>
      <c r="E589" s="4" t="b">
        <f t="shared" si="2"/>
        <v>0</v>
      </c>
      <c r="F589" s="4">
        <v>0</v>
      </c>
      <c r="G589" s="4">
        <v>5401</v>
      </c>
      <c r="H589" s="6">
        <v>43929</v>
      </c>
      <c r="I589" s="4" t="s">
        <v>507</v>
      </c>
      <c r="J589" s="4" t="s">
        <v>40</v>
      </c>
      <c r="K589" s="4">
        <v>13696</v>
      </c>
      <c r="L589" s="4">
        <v>0</v>
      </c>
      <c r="M589" s="4">
        <v>0</v>
      </c>
      <c r="N589" s="4">
        <v>200000</v>
      </c>
      <c r="O589" s="4">
        <v>0</v>
      </c>
      <c r="P589" s="4">
        <v>5103388</v>
      </c>
      <c r="Q589" s="4">
        <v>595</v>
      </c>
      <c r="R589" s="4" t="b">
        <f t="shared" si="3"/>
        <v>0</v>
      </c>
      <c r="S589" s="4">
        <v>0</v>
      </c>
    </row>
    <row r="590" spans="1:19" ht="14.25" customHeight="1">
      <c r="A590" s="4" t="s">
        <v>34</v>
      </c>
      <c r="B590" s="5"/>
      <c r="C590" s="4">
        <v>0</v>
      </c>
      <c r="E590" s="4" t="b">
        <f t="shared" si="2"/>
        <v>0</v>
      </c>
      <c r="F590" s="4">
        <v>0</v>
      </c>
      <c r="G590" s="4">
        <v>5401</v>
      </c>
      <c r="H590" s="6">
        <v>43929</v>
      </c>
      <c r="I590" s="4" t="s">
        <v>508</v>
      </c>
      <c r="J590" s="4" t="s">
        <v>40</v>
      </c>
      <c r="K590" s="4">
        <v>13697</v>
      </c>
      <c r="L590" s="4">
        <v>0</v>
      </c>
      <c r="M590" s="4">
        <v>0</v>
      </c>
      <c r="N590" s="4">
        <v>24000</v>
      </c>
      <c r="O590" s="4">
        <v>0</v>
      </c>
      <c r="P590" s="4">
        <v>5127388</v>
      </c>
      <c r="Q590" s="4">
        <v>596</v>
      </c>
      <c r="R590" s="4" t="b">
        <f t="shared" si="3"/>
        <v>0</v>
      </c>
      <c r="S590" s="4">
        <v>0</v>
      </c>
    </row>
    <row r="591" spans="1:19" ht="14.25" customHeight="1">
      <c r="A591" s="4" t="s">
        <v>34</v>
      </c>
      <c r="B591" s="5"/>
      <c r="C591" s="4">
        <v>0</v>
      </c>
      <c r="E591" s="4" t="b">
        <f t="shared" si="2"/>
        <v>0</v>
      </c>
      <c r="F591" s="4">
        <v>0</v>
      </c>
      <c r="G591" s="4">
        <v>5401</v>
      </c>
      <c r="H591" s="6">
        <v>43959</v>
      </c>
      <c r="I591" s="4" t="s">
        <v>509</v>
      </c>
      <c r="J591" s="4" t="s">
        <v>40</v>
      </c>
      <c r="K591" s="4">
        <v>13805</v>
      </c>
      <c r="L591" s="4">
        <v>0</v>
      </c>
      <c r="M591" s="4">
        <v>0</v>
      </c>
      <c r="N591" s="4">
        <v>199300</v>
      </c>
      <c r="O591" s="4">
        <v>0</v>
      </c>
      <c r="P591" s="4">
        <v>5326688</v>
      </c>
      <c r="Q591" s="4">
        <v>597</v>
      </c>
      <c r="R591" s="4" t="b">
        <f t="shared" si="3"/>
        <v>0</v>
      </c>
      <c r="S591" s="4">
        <v>0</v>
      </c>
    </row>
    <row r="592" spans="1:19" ht="14.25" customHeight="1">
      <c r="A592" s="4" t="s">
        <v>34</v>
      </c>
      <c r="B592" s="5"/>
      <c r="C592" s="4">
        <v>0</v>
      </c>
      <c r="E592" s="4" t="b">
        <f t="shared" si="2"/>
        <v>0</v>
      </c>
      <c r="F592" s="4">
        <v>0</v>
      </c>
      <c r="G592" s="4">
        <v>5401</v>
      </c>
      <c r="H592" s="6">
        <v>44025</v>
      </c>
      <c r="I592" s="4" t="s">
        <v>505</v>
      </c>
      <c r="J592" s="4" t="s">
        <v>40</v>
      </c>
      <c r="K592" s="4">
        <v>13912</v>
      </c>
      <c r="L592" s="4">
        <v>0</v>
      </c>
      <c r="M592" s="4">
        <v>0</v>
      </c>
      <c r="N592" s="4">
        <v>210000</v>
      </c>
      <c r="O592" s="4">
        <v>0</v>
      </c>
      <c r="P592" s="4">
        <v>5536688</v>
      </c>
      <c r="Q592" s="4">
        <v>598</v>
      </c>
      <c r="R592" s="4" t="b">
        <f t="shared" si="3"/>
        <v>0</v>
      </c>
      <c r="S592" s="4">
        <v>0</v>
      </c>
    </row>
    <row r="593" spans="1:19" ht="14.25" customHeight="1">
      <c r="A593" s="4" t="s">
        <v>34</v>
      </c>
      <c r="B593" s="5"/>
      <c r="C593" s="4">
        <v>0</v>
      </c>
      <c r="E593" s="4" t="b">
        <f t="shared" si="2"/>
        <v>0</v>
      </c>
      <c r="F593" s="4">
        <v>0</v>
      </c>
      <c r="G593" s="4">
        <v>5401</v>
      </c>
      <c r="H593" s="6">
        <v>44025</v>
      </c>
      <c r="I593" s="4" t="s">
        <v>505</v>
      </c>
      <c r="J593" s="4" t="s">
        <v>40</v>
      </c>
      <c r="K593" s="4">
        <v>13913</v>
      </c>
      <c r="L593" s="4">
        <v>0</v>
      </c>
      <c r="M593" s="4">
        <v>0</v>
      </c>
      <c r="N593" s="4">
        <v>210000</v>
      </c>
      <c r="O593" s="4">
        <v>0</v>
      </c>
      <c r="P593" s="4">
        <v>5746688</v>
      </c>
      <c r="Q593" s="4">
        <v>599</v>
      </c>
      <c r="R593" s="4" t="b">
        <f t="shared" si="3"/>
        <v>0</v>
      </c>
      <c r="S593" s="4">
        <v>0</v>
      </c>
    </row>
    <row r="594" spans="1:19" ht="14.25" customHeight="1">
      <c r="A594" s="4" t="s">
        <v>34</v>
      </c>
      <c r="B594" s="5"/>
      <c r="C594" s="4">
        <v>0</v>
      </c>
      <c r="E594" s="4" t="b">
        <f t="shared" si="2"/>
        <v>0</v>
      </c>
      <c r="F594" s="4">
        <v>0</v>
      </c>
      <c r="G594" s="4">
        <v>5401</v>
      </c>
      <c r="H594" s="6">
        <v>44054</v>
      </c>
      <c r="I594" s="4" t="s">
        <v>505</v>
      </c>
      <c r="J594" s="4" t="s">
        <v>40</v>
      </c>
      <c r="K594" s="4">
        <v>13971</v>
      </c>
      <c r="L594" s="4">
        <v>0</v>
      </c>
      <c r="M594" s="4">
        <v>0</v>
      </c>
      <c r="N594" s="4">
        <v>200000</v>
      </c>
      <c r="O594" s="4">
        <v>0</v>
      </c>
      <c r="P594" s="4">
        <v>5946688</v>
      </c>
      <c r="Q594" s="4">
        <v>600</v>
      </c>
      <c r="R594" s="4" t="b">
        <f t="shared" si="3"/>
        <v>0</v>
      </c>
      <c r="S594" s="4">
        <v>0</v>
      </c>
    </row>
    <row r="595" spans="1:19" ht="14.25" customHeight="1">
      <c r="A595" s="4" t="s">
        <v>34</v>
      </c>
      <c r="B595" s="5"/>
      <c r="C595" s="4">
        <v>0</v>
      </c>
      <c r="E595" s="4" t="b">
        <f t="shared" si="2"/>
        <v>0</v>
      </c>
      <c r="F595" s="4">
        <v>0</v>
      </c>
      <c r="G595" s="4">
        <v>5401</v>
      </c>
      <c r="H595" s="6">
        <v>44144</v>
      </c>
      <c r="I595" s="4" t="s">
        <v>510</v>
      </c>
      <c r="J595" s="4" t="s">
        <v>40</v>
      </c>
      <c r="K595" s="4">
        <v>14182</v>
      </c>
      <c r="L595" s="4">
        <v>0</v>
      </c>
      <c r="M595" s="4">
        <v>0</v>
      </c>
      <c r="N595" s="4">
        <v>199300</v>
      </c>
      <c r="O595" s="4">
        <v>0</v>
      </c>
      <c r="P595" s="4">
        <v>6145988</v>
      </c>
      <c r="Q595" s="4">
        <v>601</v>
      </c>
      <c r="R595" s="4" t="b">
        <f t="shared" si="3"/>
        <v>0</v>
      </c>
      <c r="S595" s="4">
        <v>0</v>
      </c>
    </row>
    <row r="596" spans="1:19" ht="14.25" customHeight="1">
      <c r="A596" s="4" t="s">
        <v>34</v>
      </c>
      <c r="B596" s="5"/>
      <c r="C596" s="4">
        <v>0</v>
      </c>
      <c r="E596" s="4" t="b">
        <f t="shared" si="2"/>
        <v>0</v>
      </c>
      <c r="F596" s="4">
        <v>0</v>
      </c>
      <c r="G596" s="4">
        <v>5401</v>
      </c>
      <c r="H596" s="6">
        <v>44144</v>
      </c>
      <c r="I596" s="4" t="s">
        <v>511</v>
      </c>
      <c r="J596" s="4" t="s">
        <v>40</v>
      </c>
      <c r="K596" s="4">
        <v>14183</v>
      </c>
      <c r="L596" s="4">
        <v>0</v>
      </c>
      <c r="M596" s="4">
        <v>0</v>
      </c>
      <c r="N596" s="4">
        <v>199300</v>
      </c>
      <c r="O596" s="4">
        <v>0</v>
      </c>
      <c r="P596" s="4">
        <v>6345288</v>
      </c>
      <c r="Q596" s="4">
        <v>602</v>
      </c>
      <c r="R596" s="4" t="b">
        <f t="shared" si="3"/>
        <v>0</v>
      </c>
      <c r="S596" s="4">
        <v>0</v>
      </c>
    </row>
    <row r="597" spans="1:19" ht="14.25" customHeight="1">
      <c r="A597" s="4" t="s">
        <v>34</v>
      </c>
      <c r="B597" s="5"/>
      <c r="C597" s="4">
        <v>0</v>
      </c>
      <c r="E597" s="4" t="b">
        <f t="shared" si="2"/>
        <v>0</v>
      </c>
      <c r="F597" s="4">
        <v>0</v>
      </c>
      <c r="G597" s="4">
        <v>5401</v>
      </c>
      <c r="H597" s="6">
        <v>44144</v>
      </c>
      <c r="I597" s="4" t="s">
        <v>512</v>
      </c>
      <c r="J597" s="4" t="s">
        <v>40</v>
      </c>
      <c r="K597" s="4">
        <v>14184</v>
      </c>
      <c r="L597" s="4">
        <v>0</v>
      </c>
      <c r="M597" s="4">
        <v>0</v>
      </c>
      <c r="N597" s="4">
        <v>199300</v>
      </c>
      <c r="O597" s="4">
        <v>0</v>
      </c>
      <c r="P597" s="4">
        <v>6544588</v>
      </c>
      <c r="Q597" s="4">
        <v>603</v>
      </c>
      <c r="R597" s="4" t="b">
        <f t="shared" si="3"/>
        <v>0</v>
      </c>
      <c r="S597" s="4">
        <v>0</v>
      </c>
    </row>
    <row r="598" spans="1:19" ht="14.25" customHeight="1">
      <c r="A598" s="4" t="s">
        <v>34</v>
      </c>
      <c r="B598" s="5"/>
      <c r="C598" s="4">
        <v>0</v>
      </c>
      <c r="E598" s="4" t="b">
        <f t="shared" si="2"/>
        <v>0</v>
      </c>
      <c r="F598" s="4">
        <v>0</v>
      </c>
      <c r="G598" s="4">
        <v>5401</v>
      </c>
      <c r="H598" s="6">
        <v>44169</v>
      </c>
      <c r="I598" s="4" t="s">
        <v>513</v>
      </c>
      <c r="J598" s="4" t="s">
        <v>40</v>
      </c>
      <c r="K598" s="4">
        <v>14249</v>
      </c>
      <c r="L598" s="4">
        <v>0</v>
      </c>
      <c r="M598" s="4">
        <v>0</v>
      </c>
      <c r="N598" s="4">
        <v>398542</v>
      </c>
      <c r="O598" s="4">
        <v>0</v>
      </c>
      <c r="P598" s="4">
        <v>6943130</v>
      </c>
      <c r="Q598" s="4">
        <v>604</v>
      </c>
      <c r="R598" s="4" t="b">
        <f t="shared" si="3"/>
        <v>0</v>
      </c>
      <c r="S598" s="4">
        <v>0</v>
      </c>
    </row>
    <row r="599" spans="1:19" ht="14.25" customHeight="1">
      <c r="A599" s="4" t="s">
        <v>34</v>
      </c>
      <c r="B599" s="5" t="s">
        <v>514</v>
      </c>
      <c r="C599" s="4">
        <v>0</v>
      </c>
      <c r="D599" s="4" t="s">
        <v>514</v>
      </c>
      <c r="E599" s="4" t="b">
        <f t="shared" si="2"/>
        <v>0</v>
      </c>
      <c r="F599" s="4">
        <v>0</v>
      </c>
      <c r="G599" s="4">
        <v>5401</v>
      </c>
      <c r="H599" s="3" t="s">
        <v>21</v>
      </c>
      <c r="K599" s="4">
        <v>0</v>
      </c>
      <c r="L599" s="4">
        <v>0</v>
      </c>
      <c r="M599" s="4">
        <v>0</v>
      </c>
      <c r="N599" s="4">
        <v>2615742</v>
      </c>
      <c r="O599" s="4">
        <v>0</v>
      </c>
      <c r="P599" s="4">
        <v>6943130</v>
      </c>
      <c r="Q599" s="4">
        <v>605</v>
      </c>
      <c r="R599" s="4" t="b">
        <f t="shared" si="3"/>
        <v>0</v>
      </c>
      <c r="S599" s="4">
        <v>0</v>
      </c>
    </row>
    <row r="600" spans="1:19" ht="14.25" customHeight="1">
      <c r="A600" s="4" t="s">
        <v>34</v>
      </c>
      <c r="B600" s="5" t="s">
        <v>515</v>
      </c>
      <c r="C600" s="4">
        <v>0</v>
      </c>
      <c r="D600" s="4" t="s">
        <v>515</v>
      </c>
      <c r="E600" s="4" t="b">
        <f t="shared" si="2"/>
        <v>0</v>
      </c>
      <c r="F600" s="4">
        <v>4224282</v>
      </c>
      <c r="G600" s="4">
        <v>5402</v>
      </c>
      <c r="H600" s="3" t="s">
        <v>21</v>
      </c>
      <c r="K600" s="4">
        <v>0</v>
      </c>
      <c r="L600" s="4">
        <v>2459384</v>
      </c>
      <c r="M600" s="4">
        <v>0</v>
      </c>
      <c r="N600" s="4">
        <v>0</v>
      </c>
      <c r="O600" s="4">
        <v>0</v>
      </c>
      <c r="P600" s="4">
        <v>4224282</v>
      </c>
      <c r="Q600" s="4">
        <v>606</v>
      </c>
      <c r="R600" s="4" t="b">
        <f t="shared" si="3"/>
        <v>0</v>
      </c>
      <c r="S600" s="4">
        <v>0</v>
      </c>
    </row>
    <row r="601" spans="1:19" ht="14.25" customHeight="1">
      <c r="A601" s="4" t="s">
        <v>34</v>
      </c>
      <c r="B601" s="5"/>
      <c r="C601" s="4">
        <v>0</v>
      </c>
      <c r="E601" s="4" t="b">
        <f t="shared" si="2"/>
        <v>0</v>
      </c>
      <c r="F601" s="4">
        <v>0</v>
      </c>
      <c r="G601" s="4">
        <v>5402</v>
      </c>
      <c r="H601" s="6">
        <v>43837</v>
      </c>
      <c r="I601" s="4" t="s">
        <v>516</v>
      </c>
      <c r="J601" s="4" t="s">
        <v>40</v>
      </c>
      <c r="K601" s="4">
        <v>13477</v>
      </c>
      <c r="L601" s="4">
        <v>0</v>
      </c>
      <c r="M601" s="4">
        <v>0</v>
      </c>
      <c r="N601" s="4">
        <v>394000</v>
      </c>
      <c r="O601" s="4">
        <v>0</v>
      </c>
      <c r="P601" s="4">
        <v>4618282</v>
      </c>
      <c r="Q601" s="4">
        <v>607</v>
      </c>
      <c r="R601" s="4" t="b">
        <f t="shared" si="3"/>
        <v>0</v>
      </c>
      <c r="S601" s="4">
        <v>0</v>
      </c>
    </row>
    <row r="602" spans="1:19" ht="14.25" customHeight="1">
      <c r="A602" s="4" t="s">
        <v>34</v>
      </c>
      <c r="B602" s="5"/>
      <c r="C602" s="4">
        <v>0</v>
      </c>
      <c r="E602" s="4" t="b">
        <f t="shared" si="2"/>
        <v>0</v>
      </c>
      <c r="F602" s="4">
        <v>0</v>
      </c>
      <c r="G602" s="4">
        <v>5402</v>
      </c>
      <c r="H602" s="6">
        <v>43878</v>
      </c>
      <c r="I602" s="4" t="s">
        <v>516</v>
      </c>
      <c r="J602" s="4" t="s">
        <v>40</v>
      </c>
      <c r="K602" s="4">
        <v>13596</v>
      </c>
      <c r="L602" s="4">
        <v>0</v>
      </c>
      <c r="M602" s="4">
        <v>0</v>
      </c>
      <c r="N602" s="4">
        <v>212220</v>
      </c>
      <c r="O602" s="4">
        <v>0</v>
      </c>
      <c r="P602" s="4">
        <v>4830502</v>
      </c>
      <c r="Q602" s="4">
        <v>608</v>
      </c>
      <c r="R602" s="4" t="b">
        <f t="shared" si="3"/>
        <v>0</v>
      </c>
      <c r="S602" s="4">
        <v>0</v>
      </c>
    </row>
    <row r="603" spans="1:19" ht="14.25" customHeight="1">
      <c r="A603" s="4" t="s">
        <v>34</v>
      </c>
      <c r="B603" s="5"/>
      <c r="C603" s="4">
        <v>0</v>
      </c>
      <c r="E603" s="4" t="b">
        <f t="shared" si="2"/>
        <v>0</v>
      </c>
      <c r="F603" s="4">
        <v>0</v>
      </c>
      <c r="G603" s="4">
        <v>5402</v>
      </c>
      <c r="H603" s="6">
        <v>43962</v>
      </c>
      <c r="I603" s="4" t="s">
        <v>517</v>
      </c>
      <c r="J603" s="4" t="s">
        <v>40</v>
      </c>
      <c r="K603" s="4">
        <v>13758</v>
      </c>
      <c r="L603" s="4">
        <v>0</v>
      </c>
      <c r="M603" s="4">
        <v>0</v>
      </c>
      <c r="N603" s="4">
        <v>633164</v>
      </c>
      <c r="O603" s="4">
        <v>0</v>
      </c>
      <c r="P603" s="4">
        <v>5463666</v>
      </c>
      <c r="Q603" s="4">
        <v>609</v>
      </c>
      <c r="R603" s="4" t="b">
        <f t="shared" si="3"/>
        <v>0</v>
      </c>
      <c r="S603" s="4">
        <v>0</v>
      </c>
    </row>
    <row r="604" spans="1:19" ht="14.25" customHeight="1">
      <c r="A604" s="4" t="s">
        <v>34</v>
      </c>
      <c r="B604" s="5"/>
      <c r="C604" s="4">
        <v>0</v>
      </c>
      <c r="E604" s="4" t="b">
        <f t="shared" si="2"/>
        <v>0</v>
      </c>
      <c r="F604" s="4">
        <v>0</v>
      </c>
      <c r="G604" s="4">
        <v>5402</v>
      </c>
      <c r="H604" s="6">
        <v>44007</v>
      </c>
      <c r="I604" s="4" t="s">
        <v>518</v>
      </c>
      <c r="J604" s="4" t="s">
        <v>40</v>
      </c>
      <c r="K604" s="4">
        <v>13853</v>
      </c>
      <c r="L604" s="4">
        <v>0</v>
      </c>
      <c r="M604" s="4">
        <v>0</v>
      </c>
      <c r="N604" s="4">
        <v>200000</v>
      </c>
      <c r="O604" s="4">
        <v>0</v>
      </c>
      <c r="P604" s="4">
        <v>5663666</v>
      </c>
      <c r="Q604" s="4">
        <v>610</v>
      </c>
      <c r="R604" s="4" t="b">
        <f t="shared" si="3"/>
        <v>0</v>
      </c>
      <c r="S604" s="4">
        <v>0</v>
      </c>
    </row>
    <row r="605" spans="1:19" ht="14.25" customHeight="1">
      <c r="A605" s="4" t="s">
        <v>34</v>
      </c>
      <c r="B605" s="5"/>
      <c r="C605" s="4">
        <v>0</v>
      </c>
      <c r="E605" s="4" t="b">
        <f t="shared" si="2"/>
        <v>0</v>
      </c>
      <c r="F605" s="4">
        <v>0</v>
      </c>
      <c r="G605" s="4">
        <v>5402</v>
      </c>
      <c r="H605" s="6">
        <v>44040</v>
      </c>
      <c r="I605" s="4" t="s">
        <v>516</v>
      </c>
      <c r="J605" s="4" t="s">
        <v>40</v>
      </c>
      <c r="K605" s="4">
        <v>13922</v>
      </c>
      <c r="L605" s="4">
        <v>0</v>
      </c>
      <c r="M605" s="4">
        <v>0</v>
      </c>
      <c r="N605" s="4">
        <v>410000</v>
      </c>
      <c r="O605" s="4">
        <v>0</v>
      </c>
      <c r="P605" s="4">
        <v>6073666</v>
      </c>
      <c r="Q605" s="4">
        <v>611</v>
      </c>
      <c r="R605" s="4" t="b">
        <f t="shared" si="3"/>
        <v>0</v>
      </c>
      <c r="S605" s="4">
        <v>0</v>
      </c>
    </row>
    <row r="606" spans="1:19" ht="14.25" customHeight="1">
      <c r="A606" s="4" t="s">
        <v>34</v>
      </c>
      <c r="B606" s="5"/>
      <c r="C606" s="4">
        <v>0</v>
      </c>
      <c r="E606" s="4" t="b">
        <f t="shared" si="2"/>
        <v>0</v>
      </c>
      <c r="F606" s="4">
        <v>0</v>
      </c>
      <c r="G606" s="4">
        <v>5402</v>
      </c>
      <c r="H606" s="6">
        <v>44074</v>
      </c>
      <c r="I606" s="4" t="s">
        <v>516</v>
      </c>
      <c r="J606" s="4" t="s">
        <v>40</v>
      </c>
      <c r="K606" s="4">
        <v>14001</v>
      </c>
      <c r="L606" s="4">
        <v>0</v>
      </c>
      <c r="M606" s="4">
        <v>0</v>
      </c>
      <c r="N606" s="4">
        <v>200000</v>
      </c>
      <c r="O606" s="4">
        <v>0</v>
      </c>
      <c r="P606" s="4">
        <v>6273666</v>
      </c>
      <c r="Q606" s="4">
        <v>612</v>
      </c>
      <c r="R606" s="4" t="b">
        <f t="shared" si="3"/>
        <v>0</v>
      </c>
      <c r="S606" s="4">
        <v>0</v>
      </c>
    </row>
    <row r="607" spans="1:19" ht="14.25" customHeight="1">
      <c r="A607" s="4" t="s">
        <v>34</v>
      </c>
      <c r="B607" s="5"/>
      <c r="C607" s="4">
        <v>0</v>
      </c>
      <c r="E607" s="4" t="b">
        <f t="shared" si="2"/>
        <v>0</v>
      </c>
      <c r="F607" s="4">
        <v>0</v>
      </c>
      <c r="G607" s="4">
        <v>5402</v>
      </c>
      <c r="H607" s="6">
        <v>44106</v>
      </c>
      <c r="I607" s="4" t="s">
        <v>519</v>
      </c>
      <c r="J607" s="4" t="s">
        <v>40</v>
      </c>
      <c r="K607" s="4">
        <v>14103</v>
      </c>
      <c r="L607" s="4">
        <v>0</v>
      </c>
      <c r="M607" s="4">
        <v>0</v>
      </c>
      <c r="N607" s="4">
        <v>200000</v>
      </c>
      <c r="O607" s="4">
        <v>0</v>
      </c>
      <c r="P607" s="4">
        <v>6473666</v>
      </c>
      <c r="Q607" s="4">
        <v>613</v>
      </c>
      <c r="R607" s="4" t="b">
        <f t="shared" si="3"/>
        <v>0</v>
      </c>
      <c r="S607" s="4">
        <v>0</v>
      </c>
    </row>
    <row r="608" spans="1:19" ht="14.25" customHeight="1">
      <c r="A608" s="4" t="s">
        <v>34</v>
      </c>
      <c r="B608" s="5"/>
      <c r="C608" s="4">
        <v>0</v>
      </c>
      <c r="E608" s="4" t="b">
        <f t="shared" si="2"/>
        <v>0</v>
      </c>
      <c r="F608" s="4">
        <v>0</v>
      </c>
      <c r="G608" s="4">
        <v>5402</v>
      </c>
      <c r="H608" s="6">
        <v>44165</v>
      </c>
      <c r="I608" s="4" t="s">
        <v>520</v>
      </c>
      <c r="J608" s="4" t="s">
        <v>40</v>
      </c>
      <c r="K608" s="4">
        <v>14213</v>
      </c>
      <c r="L608" s="4">
        <v>0</v>
      </c>
      <c r="M608" s="4">
        <v>0</v>
      </c>
      <c r="N608" s="4">
        <v>210000</v>
      </c>
      <c r="O608" s="4">
        <v>0</v>
      </c>
      <c r="P608" s="4">
        <v>6683666</v>
      </c>
      <c r="Q608" s="4">
        <v>614</v>
      </c>
      <c r="R608" s="4" t="b">
        <f t="shared" si="3"/>
        <v>0</v>
      </c>
      <c r="S608" s="4">
        <v>0</v>
      </c>
    </row>
    <row r="609" spans="1:19" ht="14.25" customHeight="1">
      <c r="A609" s="4" t="s">
        <v>34</v>
      </c>
      <c r="B609" s="5" t="s">
        <v>521</v>
      </c>
      <c r="C609" s="4">
        <v>0</v>
      </c>
      <c r="D609" s="4" t="s">
        <v>521</v>
      </c>
      <c r="E609" s="4" t="b">
        <f t="shared" si="2"/>
        <v>0</v>
      </c>
      <c r="F609" s="4">
        <v>0</v>
      </c>
      <c r="G609" s="4">
        <v>5402</v>
      </c>
      <c r="H609" s="3" t="s">
        <v>21</v>
      </c>
      <c r="K609" s="4">
        <v>0</v>
      </c>
      <c r="L609" s="4">
        <v>0</v>
      </c>
      <c r="M609" s="4">
        <v>0</v>
      </c>
      <c r="N609" s="4">
        <v>2459384</v>
      </c>
      <c r="O609" s="4">
        <v>0</v>
      </c>
      <c r="P609" s="4">
        <v>6683666</v>
      </c>
      <c r="Q609" s="4">
        <v>615</v>
      </c>
      <c r="R609" s="4" t="b">
        <f t="shared" si="3"/>
        <v>0</v>
      </c>
      <c r="S609" s="4">
        <v>0</v>
      </c>
    </row>
    <row r="610" spans="1:19" ht="14.25" customHeight="1">
      <c r="A610" s="4" t="s">
        <v>34</v>
      </c>
      <c r="B610" s="5" t="s">
        <v>522</v>
      </c>
      <c r="C610" s="4">
        <v>0</v>
      </c>
      <c r="D610" s="4" t="s">
        <v>522</v>
      </c>
      <c r="E610" s="4" t="b">
        <f t="shared" si="2"/>
        <v>0</v>
      </c>
      <c r="F610" s="4">
        <v>19202000</v>
      </c>
      <c r="G610" s="4">
        <v>5501</v>
      </c>
      <c r="H610" s="3" t="s">
        <v>21</v>
      </c>
      <c r="K610" s="4">
        <v>0</v>
      </c>
      <c r="L610" s="4">
        <v>8215800</v>
      </c>
      <c r="M610" s="4">
        <v>0</v>
      </c>
      <c r="N610" s="4">
        <v>0</v>
      </c>
      <c r="O610" s="4">
        <v>0</v>
      </c>
      <c r="P610" s="4">
        <v>19202000</v>
      </c>
      <c r="Q610" s="4">
        <v>616</v>
      </c>
      <c r="R610" s="4" t="b">
        <f t="shared" si="3"/>
        <v>0</v>
      </c>
      <c r="S610" s="4">
        <v>0</v>
      </c>
    </row>
    <row r="611" spans="1:19" ht="14.25" customHeight="1">
      <c r="A611" s="4" t="s">
        <v>34</v>
      </c>
      <c r="B611" s="5"/>
      <c r="C611" s="4">
        <v>0</v>
      </c>
      <c r="E611" s="4" t="b">
        <f t="shared" si="2"/>
        <v>0</v>
      </c>
      <c r="F611" s="4">
        <v>0</v>
      </c>
      <c r="G611" s="4">
        <v>5501</v>
      </c>
      <c r="H611" s="6">
        <v>43838</v>
      </c>
      <c r="I611" s="4" t="s">
        <v>523</v>
      </c>
      <c r="J611" s="4" t="s">
        <v>40</v>
      </c>
      <c r="K611" s="4">
        <v>13480</v>
      </c>
      <c r="L611" s="4">
        <v>0</v>
      </c>
      <c r="M611" s="4">
        <v>0</v>
      </c>
      <c r="N611" s="4">
        <v>800000</v>
      </c>
      <c r="O611" s="4">
        <v>0</v>
      </c>
      <c r="P611" s="4">
        <v>20002000</v>
      </c>
      <c r="Q611" s="4">
        <v>617</v>
      </c>
      <c r="R611" s="4" t="b">
        <f t="shared" si="3"/>
        <v>0</v>
      </c>
      <c r="S611" s="4">
        <v>0</v>
      </c>
    </row>
    <row r="612" spans="1:19" ht="14.25" customHeight="1">
      <c r="A612" s="4" t="s">
        <v>34</v>
      </c>
      <c r="B612" s="5"/>
      <c r="C612" s="4">
        <v>0</v>
      </c>
      <c r="E612" s="4" t="b">
        <f t="shared" si="2"/>
        <v>0</v>
      </c>
      <c r="F612" s="4">
        <v>0</v>
      </c>
      <c r="G612" s="4">
        <v>5501</v>
      </c>
      <c r="H612" s="6">
        <v>43867</v>
      </c>
      <c r="I612" s="4" t="s">
        <v>523</v>
      </c>
      <c r="J612" s="4" t="s">
        <v>40</v>
      </c>
      <c r="K612" s="4">
        <v>13552</v>
      </c>
      <c r="L612" s="4">
        <v>0</v>
      </c>
      <c r="M612" s="4">
        <v>0</v>
      </c>
      <c r="N612" s="4">
        <v>800000</v>
      </c>
      <c r="O612" s="4">
        <v>0</v>
      </c>
      <c r="P612" s="4">
        <v>20802000</v>
      </c>
      <c r="Q612" s="4">
        <v>618</v>
      </c>
      <c r="R612" s="4" t="b">
        <f t="shared" si="3"/>
        <v>0</v>
      </c>
      <c r="S612" s="4">
        <v>0</v>
      </c>
    </row>
    <row r="613" spans="1:19" ht="14.25" customHeight="1">
      <c r="A613" s="4" t="s">
        <v>34</v>
      </c>
      <c r="B613" s="5"/>
      <c r="C613" s="4">
        <v>0</v>
      </c>
      <c r="E613" s="4" t="b">
        <f t="shared" si="2"/>
        <v>0</v>
      </c>
      <c r="F613" s="4">
        <v>0</v>
      </c>
      <c r="G613" s="4">
        <v>5501</v>
      </c>
      <c r="H613" s="6">
        <v>43896</v>
      </c>
      <c r="I613" s="4" t="s">
        <v>524</v>
      </c>
      <c r="J613" s="4" t="s">
        <v>40</v>
      </c>
      <c r="K613" s="4">
        <v>13624</v>
      </c>
      <c r="L613" s="4">
        <v>0</v>
      </c>
      <c r="M613" s="4">
        <v>0</v>
      </c>
      <c r="N613" s="4">
        <v>800000</v>
      </c>
      <c r="O613" s="4">
        <v>0</v>
      </c>
      <c r="P613" s="4">
        <v>21602000</v>
      </c>
      <c r="Q613" s="4">
        <v>619</v>
      </c>
      <c r="R613" s="4" t="b">
        <f t="shared" si="3"/>
        <v>0</v>
      </c>
      <c r="S613" s="4">
        <v>0</v>
      </c>
    </row>
    <row r="614" spans="1:19" ht="14.25" customHeight="1">
      <c r="A614" s="4" t="s">
        <v>34</v>
      </c>
      <c r="B614" s="5"/>
      <c r="C614" s="4">
        <v>0</v>
      </c>
      <c r="E614" s="4" t="b">
        <f t="shared" si="2"/>
        <v>0</v>
      </c>
      <c r="F614" s="4">
        <v>0</v>
      </c>
      <c r="G614" s="4">
        <v>5501</v>
      </c>
      <c r="H614" s="6">
        <v>43929</v>
      </c>
      <c r="I614" s="4" t="s">
        <v>525</v>
      </c>
      <c r="J614" s="4" t="s">
        <v>40</v>
      </c>
      <c r="K614" s="4">
        <v>13698</v>
      </c>
      <c r="L614" s="4">
        <v>0</v>
      </c>
      <c r="M614" s="4">
        <v>0</v>
      </c>
      <c r="N614" s="4">
        <v>800000</v>
      </c>
      <c r="O614" s="4">
        <v>0</v>
      </c>
      <c r="P614" s="4">
        <v>22402000</v>
      </c>
      <c r="Q614" s="4">
        <v>620</v>
      </c>
      <c r="R614" s="4" t="b">
        <f t="shared" si="3"/>
        <v>0</v>
      </c>
      <c r="S614" s="4">
        <v>0</v>
      </c>
    </row>
    <row r="615" spans="1:19" ht="14.25" customHeight="1">
      <c r="A615" s="4" t="s">
        <v>34</v>
      </c>
      <c r="B615" s="5"/>
      <c r="C615" s="4">
        <v>0</v>
      </c>
      <c r="E615" s="4" t="b">
        <f t="shared" si="2"/>
        <v>0</v>
      </c>
      <c r="F615" s="4">
        <v>0</v>
      </c>
      <c r="G615" s="4">
        <v>5501</v>
      </c>
      <c r="H615" s="6">
        <v>43958</v>
      </c>
      <c r="I615" s="4" t="s">
        <v>526</v>
      </c>
      <c r="J615" s="4" t="s">
        <v>40</v>
      </c>
      <c r="K615" s="4">
        <v>13750</v>
      </c>
      <c r="L615" s="4">
        <v>0</v>
      </c>
      <c r="M615" s="4">
        <v>0</v>
      </c>
      <c r="N615" s="4">
        <v>800000</v>
      </c>
      <c r="O615" s="4">
        <v>0</v>
      </c>
      <c r="P615" s="4">
        <v>23202000</v>
      </c>
      <c r="Q615" s="4">
        <v>621</v>
      </c>
      <c r="R615" s="4" t="b">
        <f t="shared" si="3"/>
        <v>0</v>
      </c>
      <c r="S615" s="4">
        <v>0</v>
      </c>
    </row>
    <row r="616" spans="1:19" ht="14.25" customHeight="1">
      <c r="A616" s="4" t="s">
        <v>34</v>
      </c>
      <c r="B616" s="5"/>
      <c r="C616" s="4">
        <v>0</v>
      </c>
      <c r="E616" s="4" t="b">
        <f t="shared" si="2"/>
        <v>0</v>
      </c>
      <c r="F616" s="4">
        <v>0</v>
      </c>
      <c r="G616" s="4">
        <v>5501</v>
      </c>
      <c r="H616" s="6">
        <v>43990</v>
      </c>
      <c r="I616" s="4" t="s">
        <v>527</v>
      </c>
      <c r="J616" s="4" t="s">
        <v>40</v>
      </c>
      <c r="K616" s="4">
        <v>13820</v>
      </c>
      <c r="L616" s="4">
        <v>0</v>
      </c>
      <c r="M616" s="4">
        <v>0</v>
      </c>
      <c r="N616" s="4">
        <v>800000</v>
      </c>
      <c r="O616" s="4">
        <v>0</v>
      </c>
      <c r="P616" s="4">
        <v>24002000</v>
      </c>
      <c r="Q616" s="4">
        <v>622</v>
      </c>
      <c r="R616" s="4" t="b">
        <f t="shared" si="3"/>
        <v>0</v>
      </c>
      <c r="S616" s="4">
        <v>0</v>
      </c>
    </row>
    <row r="617" spans="1:19" ht="14.25" customHeight="1">
      <c r="A617" s="4" t="s">
        <v>34</v>
      </c>
      <c r="B617" s="5"/>
      <c r="C617" s="4">
        <v>0</v>
      </c>
      <c r="E617" s="4" t="b">
        <f t="shared" si="2"/>
        <v>0</v>
      </c>
      <c r="F617" s="4">
        <v>0</v>
      </c>
      <c r="G617" s="4">
        <v>5501</v>
      </c>
      <c r="H617" s="6">
        <v>44019</v>
      </c>
      <c r="I617" s="4" t="s">
        <v>523</v>
      </c>
      <c r="J617" s="4" t="s">
        <v>40</v>
      </c>
      <c r="K617" s="4">
        <v>13891</v>
      </c>
      <c r="L617" s="4">
        <v>0</v>
      </c>
      <c r="M617" s="4">
        <v>0</v>
      </c>
      <c r="N617" s="4">
        <v>800000</v>
      </c>
      <c r="O617" s="4">
        <v>0</v>
      </c>
      <c r="P617" s="4">
        <v>24802000</v>
      </c>
      <c r="Q617" s="4">
        <v>623</v>
      </c>
      <c r="R617" s="4" t="b">
        <f t="shared" si="3"/>
        <v>0</v>
      </c>
      <c r="S617" s="4">
        <v>0</v>
      </c>
    </row>
    <row r="618" spans="1:19" ht="14.25" customHeight="1">
      <c r="A618" s="4" t="s">
        <v>34</v>
      </c>
      <c r="B618" s="5"/>
      <c r="C618" s="4">
        <v>0</v>
      </c>
      <c r="E618" s="4" t="b">
        <f t="shared" si="2"/>
        <v>0</v>
      </c>
      <c r="F618" s="4">
        <v>0</v>
      </c>
      <c r="G618" s="4">
        <v>5501</v>
      </c>
      <c r="H618" s="6">
        <v>44054</v>
      </c>
      <c r="I618" s="4" t="s">
        <v>523</v>
      </c>
      <c r="J618" s="4" t="s">
        <v>40</v>
      </c>
      <c r="K618" s="4">
        <v>13970</v>
      </c>
      <c r="L618" s="4">
        <v>0</v>
      </c>
      <c r="M618" s="4">
        <v>0</v>
      </c>
      <c r="N618" s="4">
        <v>800000</v>
      </c>
      <c r="O618" s="4">
        <v>0</v>
      </c>
      <c r="P618" s="4">
        <v>25602000</v>
      </c>
      <c r="Q618" s="4">
        <v>624</v>
      </c>
      <c r="R618" s="4" t="b">
        <f t="shared" si="3"/>
        <v>0</v>
      </c>
      <c r="S618" s="4">
        <v>0</v>
      </c>
    </row>
    <row r="619" spans="1:19" ht="14.25" customHeight="1">
      <c r="A619" s="4" t="s">
        <v>34</v>
      </c>
      <c r="B619" s="5"/>
      <c r="C619" s="4">
        <v>0</v>
      </c>
      <c r="E619" s="4" t="b">
        <f t="shared" si="2"/>
        <v>0</v>
      </c>
      <c r="F619" s="4">
        <v>0</v>
      </c>
      <c r="G619" s="4">
        <v>5501</v>
      </c>
      <c r="H619" s="6">
        <v>44077</v>
      </c>
      <c r="I619" s="4" t="s">
        <v>528</v>
      </c>
      <c r="J619" s="4" t="s">
        <v>40</v>
      </c>
      <c r="K619" s="4">
        <v>14033</v>
      </c>
      <c r="L619" s="4">
        <v>0</v>
      </c>
      <c r="M619" s="4">
        <v>0</v>
      </c>
      <c r="N619" s="4">
        <v>800000</v>
      </c>
      <c r="O619" s="4">
        <v>0</v>
      </c>
      <c r="P619" s="4">
        <v>26402000</v>
      </c>
      <c r="Q619" s="4">
        <v>625</v>
      </c>
      <c r="R619" s="4" t="b">
        <f t="shared" si="3"/>
        <v>0</v>
      </c>
      <c r="S619" s="4">
        <v>0</v>
      </c>
    </row>
    <row r="620" spans="1:19" ht="14.25" customHeight="1">
      <c r="A620" s="4" t="s">
        <v>34</v>
      </c>
      <c r="B620" s="5"/>
      <c r="C620" s="4">
        <v>0</v>
      </c>
      <c r="E620" s="4" t="b">
        <f t="shared" si="2"/>
        <v>0</v>
      </c>
      <c r="F620" s="4">
        <v>0</v>
      </c>
      <c r="G620" s="4">
        <v>5501</v>
      </c>
      <c r="H620" s="6">
        <v>44111</v>
      </c>
      <c r="I620" s="4" t="s">
        <v>529</v>
      </c>
      <c r="J620" s="4" t="s">
        <v>40</v>
      </c>
      <c r="K620" s="4">
        <v>14163</v>
      </c>
      <c r="L620" s="4">
        <v>0</v>
      </c>
      <c r="M620" s="4">
        <v>0</v>
      </c>
      <c r="N620" s="4">
        <v>615000</v>
      </c>
      <c r="O620" s="4">
        <v>0</v>
      </c>
      <c r="P620" s="4">
        <v>27017000</v>
      </c>
      <c r="Q620" s="4">
        <v>626</v>
      </c>
      <c r="R620" s="4" t="b">
        <f t="shared" si="3"/>
        <v>0</v>
      </c>
      <c r="S620" s="4">
        <v>0</v>
      </c>
    </row>
    <row r="621" spans="1:19" ht="14.25" customHeight="1">
      <c r="A621" s="4" t="s">
        <v>34</v>
      </c>
      <c r="B621" s="5"/>
      <c r="C621" s="4">
        <v>0</v>
      </c>
      <c r="E621" s="4" t="b">
        <f t="shared" si="2"/>
        <v>0</v>
      </c>
      <c r="F621" s="4">
        <v>0</v>
      </c>
      <c r="G621" s="4">
        <v>5501</v>
      </c>
      <c r="H621" s="6">
        <v>44140</v>
      </c>
      <c r="I621" s="4" t="s">
        <v>530</v>
      </c>
      <c r="J621" s="4" t="s">
        <v>40</v>
      </c>
      <c r="K621" s="4">
        <v>14234</v>
      </c>
      <c r="L621" s="4">
        <v>0</v>
      </c>
      <c r="M621" s="4">
        <v>0</v>
      </c>
      <c r="N621" s="4">
        <v>200000</v>
      </c>
      <c r="O621" s="4">
        <v>0</v>
      </c>
      <c r="P621" s="4">
        <v>27217000</v>
      </c>
      <c r="Q621" s="4">
        <v>627</v>
      </c>
      <c r="R621" s="4" t="b">
        <f t="shared" si="3"/>
        <v>0</v>
      </c>
      <c r="S621" s="4">
        <v>0</v>
      </c>
    </row>
    <row r="622" spans="1:19" ht="14.25" customHeight="1">
      <c r="A622" s="4" t="s">
        <v>34</v>
      </c>
      <c r="B622" s="5"/>
      <c r="C622" s="4">
        <v>0</v>
      </c>
      <c r="E622" s="4" t="b">
        <f t="shared" si="2"/>
        <v>0</v>
      </c>
      <c r="F622" s="4">
        <v>0</v>
      </c>
      <c r="G622" s="4">
        <v>5501</v>
      </c>
      <c r="H622" s="6">
        <v>44169</v>
      </c>
      <c r="I622" s="4" t="s">
        <v>531</v>
      </c>
      <c r="J622" s="4" t="s">
        <v>40</v>
      </c>
      <c r="K622" s="4">
        <v>14290</v>
      </c>
      <c r="L622" s="4">
        <v>0</v>
      </c>
      <c r="M622" s="4">
        <v>0</v>
      </c>
      <c r="N622" s="4">
        <v>200800</v>
      </c>
      <c r="O622" s="4">
        <v>0</v>
      </c>
      <c r="P622" s="4">
        <v>27417800</v>
      </c>
      <c r="Q622" s="4">
        <v>628</v>
      </c>
      <c r="R622" s="4" t="b">
        <f t="shared" si="3"/>
        <v>0</v>
      </c>
      <c r="S622" s="4">
        <v>0</v>
      </c>
    </row>
    <row r="623" spans="1:19" ht="14.25" customHeight="1">
      <c r="A623" s="4" t="s">
        <v>34</v>
      </c>
      <c r="B623" s="5" t="s">
        <v>532</v>
      </c>
      <c r="C623" s="4">
        <v>0</v>
      </c>
      <c r="D623" s="4" t="s">
        <v>532</v>
      </c>
      <c r="E623" s="4" t="b">
        <f t="shared" si="2"/>
        <v>0</v>
      </c>
      <c r="F623" s="4">
        <v>0</v>
      </c>
      <c r="G623" s="4">
        <v>5501</v>
      </c>
      <c r="H623" s="3" t="s">
        <v>21</v>
      </c>
      <c r="K623" s="4">
        <v>0</v>
      </c>
      <c r="L623" s="4">
        <v>0</v>
      </c>
      <c r="M623" s="4">
        <v>0</v>
      </c>
      <c r="N623" s="4">
        <v>8215800</v>
      </c>
      <c r="O623" s="4">
        <v>0</v>
      </c>
      <c r="P623" s="4">
        <v>27417800</v>
      </c>
      <c r="Q623" s="4">
        <v>629</v>
      </c>
      <c r="R623" s="4" t="b">
        <f t="shared" si="3"/>
        <v>0</v>
      </c>
      <c r="S623" s="4">
        <v>0</v>
      </c>
    </row>
    <row r="624" spans="1:19" ht="14.25" customHeight="1">
      <c r="A624" s="4" t="s">
        <v>34</v>
      </c>
      <c r="B624" s="5" t="s">
        <v>533</v>
      </c>
      <c r="C624" s="4">
        <v>0</v>
      </c>
      <c r="D624" s="4" t="s">
        <v>533</v>
      </c>
      <c r="E624" s="4" t="b">
        <f t="shared" si="2"/>
        <v>0</v>
      </c>
      <c r="F624" s="4">
        <v>4518800</v>
      </c>
      <c r="G624" s="4">
        <v>5502</v>
      </c>
      <c r="H624" s="3" t="s">
        <v>21</v>
      </c>
      <c r="K624" s="4">
        <v>0</v>
      </c>
      <c r="L624" s="4">
        <v>2414387</v>
      </c>
      <c r="M624" s="4">
        <v>0</v>
      </c>
      <c r="N624" s="4">
        <v>0</v>
      </c>
      <c r="O624" s="4">
        <v>0</v>
      </c>
      <c r="P624" s="4">
        <v>4518800</v>
      </c>
      <c r="Q624" s="4">
        <v>630</v>
      </c>
      <c r="R624" s="4" t="b">
        <f t="shared" si="3"/>
        <v>0</v>
      </c>
      <c r="S624" s="4">
        <v>0</v>
      </c>
    </row>
    <row r="625" spans="1:19" ht="14.25" customHeight="1">
      <c r="A625" s="4" t="s">
        <v>34</v>
      </c>
      <c r="B625" s="5"/>
      <c r="C625" s="4">
        <v>0</v>
      </c>
      <c r="E625" s="4" t="b">
        <f t="shared" si="2"/>
        <v>0</v>
      </c>
      <c r="F625" s="4">
        <v>0</v>
      </c>
      <c r="G625" s="4">
        <v>5502</v>
      </c>
      <c r="H625" s="6">
        <v>43833</v>
      </c>
      <c r="I625" s="4" t="s">
        <v>534</v>
      </c>
      <c r="J625" s="4" t="s">
        <v>40</v>
      </c>
      <c r="K625" s="4">
        <v>13536</v>
      </c>
      <c r="L625" s="4">
        <v>0</v>
      </c>
      <c r="M625" s="4">
        <v>0</v>
      </c>
      <c r="N625" s="4">
        <v>212000</v>
      </c>
      <c r="O625" s="4">
        <v>0</v>
      </c>
      <c r="P625" s="4">
        <v>4730800</v>
      </c>
      <c r="Q625" s="4">
        <v>631</v>
      </c>
      <c r="R625" s="4" t="b">
        <f t="shared" si="3"/>
        <v>0</v>
      </c>
      <c r="S625" s="4">
        <v>0</v>
      </c>
    </row>
    <row r="626" spans="1:19" ht="14.25" customHeight="1">
      <c r="A626" s="4" t="s">
        <v>34</v>
      </c>
      <c r="B626" s="5"/>
      <c r="C626" s="4">
        <v>0</v>
      </c>
      <c r="E626" s="4" t="b">
        <f t="shared" si="2"/>
        <v>0</v>
      </c>
      <c r="F626" s="4">
        <v>0</v>
      </c>
      <c r="G626" s="4">
        <v>5502</v>
      </c>
      <c r="H626" s="6">
        <v>43871</v>
      </c>
      <c r="I626" s="4" t="s">
        <v>535</v>
      </c>
      <c r="J626" s="4" t="s">
        <v>40</v>
      </c>
      <c r="K626" s="4">
        <v>13565</v>
      </c>
      <c r="L626" s="4">
        <v>0</v>
      </c>
      <c r="M626" s="4">
        <v>0</v>
      </c>
      <c r="N626" s="4">
        <v>192387</v>
      </c>
      <c r="O626" s="4">
        <v>0</v>
      </c>
      <c r="P626" s="4">
        <v>4923187</v>
      </c>
      <c r="Q626" s="4">
        <v>632</v>
      </c>
      <c r="R626" s="4" t="b">
        <f t="shared" si="3"/>
        <v>0</v>
      </c>
      <c r="S626" s="4">
        <v>0</v>
      </c>
    </row>
    <row r="627" spans="1:19" ht="14.25" customHeight="1">
      <c r="A627" s="4" t="s">
        <v>34</v>
      </c>
      <c r="B627" s="5"/>
      <c r="C627" s="4">
        <v>0</v>
      </c>
      <c r="E627" s="4" t="b">
        <f t="shared" si="2"/>
        <v>0</v>
      </c>
      <c r="F627" s="4">
        <v>0</v>
      </c>
      <c r="G627" s="4">
        <v>5502</v>
      </c>
      <c r="H627" s="6">
        <v>43899</v>
      </c>
      <c r="I627" s="4" t="s">
        <v>536</v>
      </c>
      <c r="J627" s="4" t="s">
        <v>40</v>
      </c>
      <c r="K627" s="4">
        <v>13634</v>
      </c>
      <c r="L627" s="4">
        <v>0</v>
      </c>
      <c r="M627" s="4">
        <v>0</v>
      </c>
      <c r="N627" s="4">
        <v>200000</v>
      </c>
      <c r="O627" s="4">
        <v>0</v>
      </c>
      <c r="P627" s="4">
        <v>5123187</v>
      </c>
      <c r="Q627" s="4">
        <v>633</v>
      </c>
      <c r="R627" s="4" t="b">
        <f t="shared" si="3"/>
        <v>0</v>
      </c>
      <c r="S627" s="4">
        <v>0</v>
      </c>
    </row>
    <row r="628" spans="1:19" ht="14.25" customHeight="1">
      <c r="A628" s="4" t="s">
        <v>34</v>
      </c>
      <c r="B628" s="5"/>
      <c r="C628" s="4">
        <v>0</v>
      </c>
      <c r="E628" s="4" t="b">
        <f t="shared" si="2"/>
        <v>0</v>
      </c>
      <c r="F628" s="4">
        <v>0</v>
      </c>
      <c r="G628" s="4">
        <v>5502</v>
      </c>
      <c r="H628" s="6">
        <v>43941</v>
      </c>
      <c r="I628" s="4" t="s">
        <v>537</v>
      </c>
      <c r="J628" s="4" t="s">
        <v>40</v>
      </c>
      <c r="K628" s="4">
        <v>13719</v>
      </c>
      <c r="L628" s="4">
        <v>0</v>
      </c>
      <c r="M628" s="4">
        <v>0</v>
      </c>
      <c r="N628" s="4">
        <v>210000</v>
      </c>
      <c r="O628" s="4">
        <v>0</v>
      </c>
      <c r="P628" s="4">
        <v>5333187</v>
      </c>
      <c r="Q628" s="4">
        <v>634</v>
      </c>
      <c r="R628" s="4" t="b">
        <f t="shared" si="3"/>
        <v>0</v>
      </c>
      <c r="S628" s="4">
        <v>0</v>
      </c>
    </row>
    <row r="629" spans="1:19" ht="14.25" customHeight="1">
      <c r="A629" s="4" t="s">
        <v>34</v>
      </c>
      <c r="B629" s="5"/>
      <c r="C629" s="4">
        <v>0</v>
      </c>
      <c r="E629" s="4" t="b">
        <f t="shared" si="2"/>
        <v>0</v>
      </c>
      <c r="F629" s="4">
        <v>0</v>
      </c>
      <c r="G629" s="4">
        <v>5502</v>
      </c>
      <c r="H629" s="6">
        <v>43965</v>
      </c>
      <c r="I629" s="4" t="s">
        <v>538</v>
      </c>
      <c r="J629" s="4" t="s">
        <v>40</v>
      </c>
      <c r="K629" s="4">
        <v>13774</v>
      </c>
      <c r="L629" s="4">
        <v>0</v>
      </c>
      <c r="M629" s="4">
        <v>0</v>
      </c>
      <c r="N629" s="4">
        <v>200000</v>
      </c>
      <c r="O629" s="4">
        <v>0</v>
      </c>
      <c r="P629" s="4">
        <v>5533187</v>
      </c>
      <c r="Q629" s="4">
        <v>635</v>
      </c>
      <c r="R629" s="4" t="b">
        <f t="shared" si="3"/>
        <v>0</v>
      </c>
      <c r="S629" s="4">
        <v>0</v>
      </c>
    </row>
    <row r="630" spans="1:19" ht="14.25" customHeight="1">
      <c r="A630" s="4" t="s">
        <v>34</v>
      </c>
      <c r="B630" s="5"/>
      <c r="C630" s="4">
        <v>0</v>
      </c>
      <c r="E630" s="4" t="b">
        <f t="shared" si="2"/>
        <v>0</v>
      </c>
      <c r="F630" s="4">
        <v>0</v>
      </c>
      <c r="G630" s="4">
        <v>5502</v>
      </c>
      <c r="H630" s="6">
        <v>43985</v>
      </c>
      <c r="I630" s="4" t="s">
        <v>539</v>
      </c>
      <c r="J630" s="4" t="s">
        <v>40</v>
      </c>
      <c r="K630" s="4">
        <v>13813</v>
      </c>
      <c r="L630" s="4">
        <v>0</v>
      </c>
      <c r="M630" s="4">
        <v>0</v>
      </c>
      <c r="N630" s="4">
        <v>190000</v>
      </c>
      <c r="O630" s="4">
        <v>0</v>
      </c>
      <c r="P630" s="4">
        <v>5723187</v>
      </c>
      <c r="Q630" s="4">
        <v>636</v>
      </c>
      <c r="R630" s="4" t="b">
        <f t="shared" si="3"/>
        <v>0</v>
      </c>
      <c r="S630" s="4">
        <v>0</v>
      </c>
    </row>
    <row r="631" spans="1:19" ht="14.25" customHeight="1">
      <c r="A631" s="4" t="s">
        <v>34</v>
      </c>
      <c r="B631" s="5"/>
      <c r="C631" s="4">
        <v>0</v>
      </c>
      <c r="E631" s="4" t="b">
        <f t="shared" si="2"/>
        <v>0</v>
      </c>
      <c r="F631" s="4">
        <v>0</v>
      </c>
      <c r="G631" s="4">
        <v>5502</v>
      </c>
      <c r="H631" s="6">
        <v>44019</v>
      </c>
      <c r="I631" s="4" t="s">
        <v>535</v>
      </c>
      <c r="J631" s="4" t="s">
        <v>40</v>
      </c>
      <c r="K631" s="4">
        <v>13893</v>
      </c>
      <c r="L631" s="4">
        <v>0</v>
      </c>
      <c r="M631" s="4">
        <v>0</v>
      </c>
      <c r="N631" s="4">
        <v>200000</v>
      </c>
      <c r="O631" s="4">
        <v>0</v>
      </c>
      <c r="P631" s="4">
        <v>5923187</v>
      </c>
      <c r="Q631" s="4">
        <v>637</v>
      </c>
      <c r="R631" s="4" t="b">
        <f t="shared" si="3"/>
        <v>0</v>
      </c>
      <c r="S631" s="4">
        <v>0</v>
      </c>
    </row>
    <row r="632" spans="1:19" ht="14.25" customHeight="1">
      <c r="A632" s="4" t="s">
        <v>34</v>
      </c>
      <c r="B632" s="5"/>
      <c r="C632" s="4">
        <v>0</v>
      </c>
      <c r="E632" s="4" t="b">
        <f t="shared" si="2"/>
        <v>0</v>
      </c>
      <c r="F632" s="4">
        <v>0</v>
      </c>
      <c r="G632" s="4">
        <v>5502</v>
      </c>
      <c r="H632" s="6">
        <v>44056</v>
      </c>
      <c r="I632" s="4" t="s">
        <v>535</v>
      </c>
      <c r="J632" s="4" t="s">
        <v>40</v>
      </c>
      <c r="K632" s="4">
        <v>13979</v>
      </c>
      <c r="L632" s="4">
        <v>0</v>
      </c>
      <c r="M632" s="4">
        <v>0</v>
      </c>
      <c r="N632" s="4">
        <v>200000</v>
      </c>
      <c r="O632" s="4">
        <v>0</v>
      </c>
      <c r="P632" s="4">
        <v>6123187</v>
      </c>
      <c r="Q632" s="4">
        <v>638</v>
      </c>
      <c r="R632" s="4" t="b">
        <f t="shared" si="3"/>
        <v>0</v>
      </c>
      <c r="S632" s="4">
        <v>0</v>
      </c>
    </row>
    <row r="633" spans="1:19" ht="14.25" customHeight="1">
      <c r="A633" s="4" t="s">
        <v>34</v>
      </c>
      <c r="B633" s="5"/>
      <c r="C633" s="4">
        <v>0</v>
      </c>
      <c r="E633" s="4" t="b">
        <f t="shared" si="2"/>
        <v>0</v>
      </c>
      <c r="F633" s="4">
        <v>0</v>
      </c>
      <c r="G633" s="4">
        <v>5502</v>
      </c>
      <c r="H633" s="6">
        <v>44089</v>
      </c>
      <c r="I633" s="4" t="s">
        <v>540</v>
      </c>
      <c r="J633" s="4" t="s">
        <v>40</v>
      </c>
      <c r="K633" s="4">
        <v>14067</v>
      </c>
      <c r="L633" s="4">
        <v>0</v>
      </c>
      <c r="M633" s="4">
        <v>0</v>
      </c>
      <c r="N633" s="4">
        <v>200000</v>
      </c>
      <c r="O633" s="4">
        <v>0</v>
      </c>
      <c r="P633" s="4">
        <v>6323187</v>
      </c>
      <c r="Q633" s="4">
        <v>639</v>
      </c>
      <c r="R633" s="4" t="b">
        <f t="shared" si="3"/>
        <v>0</v>
      </c>
      <c r="S633" s="4">
        <v>0</v>
      </c>
    </row>
    <row r="634" spans="1:19" ht="14.25" customHeight="1">
      <c r="A634" s="4" t="s">
        <v>34</v>
      </c>
      <c r="B634" s="5"/>
      <c r="C634" s="4">
        <v>0</v>
      </c>
      <c r="E634" s="4" t="b">
        <f t="shared" si="2"/>
        <v>0</v>
      </c>
      <c r="F634" s="4">
        <v>0</v>
      </c>
      <c r="G634" s="4">
        <v>5502</v>
      </c>
      <c r="H634" s="6">
        <v>44119</v>
      </c>
      <c r="I634" s="4" t="s">
        <v>541</v>
      </c>
      <c r="J634" s="4" t="s">
        <v>40</v>
      </c>
      <c r="K634" s="4">
        <v>14137</v>
      </c>
      <c r="L634" s="4">
        <v>0</v>
      </c>
      <c r="M634" s="4">
        <v>0</v>
      </c>
      <c r="N634" s="4">
        <v>200000</v>
      </c>
      <c r="O634" s="4">
        <v>0</v>
      </c>
      <c r="P634" s="4">
        <v>6523187</v>
      </c>
      <c r="Q634" s="4">
        <v>640</v>
      </c>
      <c r="R634" s="4" t="b">
        <f t="shared" si="3"/>
        <v>0</v>
      </c>
      <c r="S634" s="4">
        <v>0</v>
      </c>
    </row>
    <row r="635" spans="1:19" ht="14.25" customHeight="1">
      <c r="A635" s="4" t="s">
        <v>34</v>
      </c>
      <c r="B635" s="5"/>
      <c r="C635" s="4">
        <v>0</v>
      </c>
      <c r="E635" s="4" t="b">
        <f t="shared" si="2"/>
        <v>0</v>
      </c>
      <c r="F635" s="4">
        <v>0</v>
      </c>
      <c r="G635" s="4">
        <v>5502</v>
      </c>
      <c r="H635" s="6">
        <v>44154</v>
      </c>
      <c r="I635" s="4" t="s">
        <v>542</v>
      </c>
      <c r="J635" s="4" t="s">
        <v>40</v>
      </c>
      <c r="K635" s="4">
        <v>14209</v>
      </c>
      <c r="L635" s="4">
        <v>0</v>
      </c>
      <c r="M635" s="4">
        <v>0</v>
      </c>
      <c r="N635" s="4">
        <v>210000</v>
      </c>
      <c r="O635" s="4">
        <v>0</v>
      </c>
      <c r="P635" s="4">
        <v>6733187</v>
      </c>
      <c r="Q635" s="4">
        <v>641</v>
      </c>
      <c r="R635" s="4" t="b">
        <f t="shared" si="3"/>
        <v>0</v>
      </c>
      <c r="S635" s="4">
        <v>0</v>
      </c>
    </row>
    <row r="636" spans="1:19" ht="14.25" customHeight="1">
      <c r="A636" s="4" t="s">
        <v>34</v>
      </c>
      <c r="B636" s="5"/>
      <c r="C636" s="4">
        <v>0</v>
      </c>
      <c r="E636" s="4" t="b">
        <f t="shared" si="2"/>
        <v>0</v>
      </c>
      <c r="F636" s="4">
        <v>0</v>
      </c>
      <c r="G636" s="4">
        <v>5502</v>
      </c>
      <c r="H636" s="6">
        <v>44180</v>
      </c>
      <c r="I636" s="4" t="s">
        <v>543</v>
      </c>
      <c r="J636" s="4" t="s">
        <v>40</v>
      </c>
      <c r="K636" s="4">
        <v>14281</v>
      </c>
      <c r="L636" s="4">
        <v>0</v>
      </c>
      <c r="M636" s="4">
        <v>0</v>
      </c>
      <c r="N636" s="4">
        <v>200000</v>
      </c>
      <c r="O636" s="4">
        <v>0</v>
      </c>
      <c r="P636" s="4">
        <v>6933187</v>
      </c>
      <c r="Q636" s="4">
        <v>642</v>
      </c>
      <c r="R636" s="4" t="b">
        <f t="shared" si="3"/>
        <v>0</v>
      </c>
      <c r="S636" s="4">
        <v>0</v>
      </c>
    </row>
    <row r="637" spans="1:19" ht="14.25" customHeight="1">
      <c r="A637" s="4" t="s">
        <v>34</v>
      </c>
      <c r="B637" s="5" t="s">
        <v>544</v>
      </c>
      <c r="C637" s="4">
        <v>0</v>
      </c>
      <c r="D637" s="4" t="s">
        <v>544</v>
      </c>
      <c r="E637" s="4" t="b">
        <f t="shared" si="2"/>
        <v>0</v>
      </c>
      <c r="F637" s="4">
        <v>0</v>
      </c>
      <c r="G637" s="4">
        <v>5502</v>
      </c>
      <c r="H637" s="3" t="s">
        <v>21</v>
      </c>
      <c r="K637" s="4">
        <v>0</v>
      </c>
      <c r="L637" s="4">
        <v>0</v>
      </c>
      <c r="M637" s="4">
        <v>0</v>
      </c>
      <c r="N637" s="4">
        <v>2414387</v>
      </c>
      <c r="O637" s="4">
        <v>0</v>
      </c>
      <c r="P637" s="4">
        <v>6933187</v>
      </c>
      <c r="Q637" s="4">
        <v>643</v>
      </c>
      <c r="R637" s="4" t="b">
        <f t="shared" si="3"/>
        <v>0</v>
      </c>
      <c r="S637" s="4">
        <v>0</v>
      </c>
    </row>
    <row r="638" spans="1:19" ht="14.25" customHeight="1">
      <c r="A638" s="4" t="s">
        <v>34</v>
      </c>
      <c r="B638" s="5" t="s">
        <v>545</v>
      </c>
      <c r="C638" s="4">
        <v>0</v>
      </c>
      <c r="D638" s="4" t="s">
        <v>545</v>
      </c>
      <c r="E638" s="4" t="b">
        <f t="shared" si="2"/>
        <v>0</v>
      </c>
      <c r="F638" s="4">
        <v>4815431</v>
      </c>
      <c r="G638" s="4">
        <v>6101</v>
      </c>
      <c r="H638" s="3" t="s">
        <v>21</v>
      </c>
      <c r="K638" s="4">
        <v>0</v>
      </c>
      <c r="L638" s="4">
        <v>2477800</v>
      </c>
      <c r="M638" s="4">
        <v>0</v>
      </c>
      <c r="N638" s="4">
        <v>0</v>
      </c>
      <c r="O638" s="4">
        <v>0</v>
      </c>
      <c r="P638" s="4">
        <v>4815431</v>
      </c>
      <c r="Q638" s="4">
        <v>644</v>
      </c>
      <c r="R638" s="4" t="b">
        <f t="shared" si="3"/>
        <v>0</v>
      </c>
      <c r="S638" s="4">
        <v>0</v>
      </c>
    </row>
    <row r="639" spans="1:19" ht="14.25" customHeight="1">
      <c r="A639" s="4" t="s">
        <v>34</v>
      </c>
      <c r="B639" s="5"/>
      <c r="C639" s="4">
        <v>0</v>
      </c>
      <c r="E639" s="4" t="b">
        <f t="shared" si="2"/>
        <v>0</v>
      </c>
      <c r="F639" s="4">
        <v>0</v>
      </c>
      <c r="G639" s="4">
        <v>6101</v>
      </c>
      <c r="H639" s="6">
        <v>43889</v>
      </c>
      <c r="I639" s="4" t="s">
        <v>546</v>
      </c>
      <c r="J639" s="4" t="s">
        <v>40</v>
      </c>
      <c r="K639" s="4">
        <v>13605</v>
      </c>
      <c r="L639" s="4">
        <v>0</v>
      </c>
      <c r="M639" s="4">
        <v>0</v>
      </c>
      <c r="N639" s="4">
        <v>420000</v>
      </c>
      <c r="O639" s="4">
        <v>0</v>
      </c>
      <c r="P639" s="4">
        <v>5235431</v>
      </c>
      <c r="Q639" s="4">
        <v>645</v>
      </c>
      <c r="R639" s="4" t="b">
        <f t="shared" si="3"/>
        <v>0</v>
      </c>
      <c r="S639" s="4">
        <v>0</v>
      </c>
    </row>
    <row r="640" spans="1:19" ht="14.25" customHeight="1">
      <c r="A640" s="4" t="s">
        <v>34</v>
      </c>
      <c r="B640" s="5"/>
      <c r="C640" s="4">
        <v>0</v>
      </c>
      <c r="E640" s="4" t="b">
        <f t="shared" si="2"/>
        <v>0</v>
      </c>
      <c r="F640" s="4">
        <v>0</v>
      </c>
      <c r="G640" s="4">
        <v>6101</v>
      </c>
      <c r="H640" s="6">
        <v>44002</v>
      </c>
      <c r="I640" s="4" t="s">
        <v>547</v>
      </c>
      <c r="J640" s="4" t="s">
        <v>40</v>
      </c>
      <c r="K640" s="4">
        <v>13866</v>
      </c>
      <c r="L640" s="4">
        <v>0</v>
      </c>
      <c r="M640" s="4">
        <v>0</v>
      </c>
      <c r="N640" s="4">
        <v>79780</v>
      </c>
      <c r="O640" s="4">
        <v>0</v>
      </c>
      <c r="P640" s="4">
        <v>5315211</v>
      </c>
      <c r="Q640" s="4">
        <v>646</v>
      </c>
      <c r="R640" s="4" t="b">
        <f t="shared" si="3"/>
        <v>0</v>
      </c>
      <c r="S640" s="4">
        <v>0</v>
      </c>
    </row>
    <row r="641" spans="1:19" ht="14.25" customHeight="1">
      <c r="A641" s="4" t="s">
        <v>34</v>
      </c>
      <c r="B641" s="5"/>
      <c r="C641" s="4">
        <v>0</v>
      </c>
      <c r="E641" s="4" t="b">
        <f t="shared" si="2"/>
        <v>0</v>
      </c>
      <c r="F641" s="4">
        <v>0</v>
      </c>
      <c r="G641" s="4">
        <v>6101</v>
      </c>
      <c r="H641" s="6">
        <v>44005</v>
      </c>
      <c r="I641" s="4" t="s">
        <v>548</v>
      </c>
      <c r="J641" s="4" t="s">
        <v>40</v>
      </c>
      <c r="K641" s="4">
        <v>13865</v>
      </c>
      <c r="L641" s="4">
        <v>0</v>
      </c>
      <c r="M641" s="4">
        <v>0</v>
      </c>
      <c r="N641" s="4">
        <v>718020</v>
      </c>
      <c r="O641" s="4">
        <v>0</v>
      </c>
      <c r="P641" s="4">
        <v>6033231</v>
      </c>
      <c r="Q641" s="4">
        <v>647</v>
      </c>
      <c r="R641" s="4" t="b">
        <f t="shared" si="3"/>
        <v>0</v>
      </c>
      <c r="S641" s="4">
        <v>0</v>
      </c>
    </row>
    <row r="642" spans="1:19" ht="14.25" customHeight="1">
      <c r="A642" s="4" t="s">
        <v>34</v>
      </c>
      <c r="B642" s="5"/>
      <c r="C642" s="4">
        <v>0</v>
      </c>
      <c r="E642" s="4" t="b">
        <f t="shared" si="2"/>
        <v>0</v>
      </c>
      <c r="F642" s="4">
        <v>0</v>
      </c>
      <c r="G642" s="4">
        <v>6101</v>
      </c>
      <c r="H642" s="6">
        <v>44039</v>
      </c>
      <c r="I642" s="4" t="s">
        <v>546</v>
      </c>
      <c r="J642" s="4" t="s">
        <v>40</v>
      </c>
      <c r="K642" s="4">
        <v>13928</v>
      </c>
      <c r="L642" s="4">
        <v>0</v>
      </c>
      <c r="M642" s="4">
        <v>0</v>
      </c>
      <c r="N642" s="4">
        <v>210000</v>
      </c>
      <c r="O642" s="4">
        <v>0</v>
      </c>
      <c r="P642" s="4">
        <v>6243231</v>
      </c>
      <c r="Q642" s="4">
        <v>648</v>
      </c>
      <c r="R642" s="4" t="b">
        <f t="shared" si="3"/>
        <v>0</v>
      </c>
      <c r="S642" s="4">
        <v>0</v>
      </c>
    </row>
    <row r="643" spans="1:19" ht="14.25" customHeight="1">
      <c r="A643" s="4" t="s">
        <v>34</v>
      </c>
      <c r="B643" s="5"/>
      <c r="C643" s="4">
        <v>0</v>
      </c>
      <c r="E643" s="4" t="b">
        <f t="shared" si="2"/>
        <v>0</v>
      </c>
      <c r="F643" s="4">
        <v>0</v>
      </c>
      <c r="G643" s="4">
        <v>6101</v>
      </c>
      <c r="H643" s="6">
        <v>44061</v>
      </c>
      <c r="I643" s="4" t="s">
        <v>546</v>
      </c>
      <c r="J643" s="4" t="s">
        <v>40</v>
      </c>
      <c r="K643" s="4">
        <v>13993</v>
      </c>
      <c r="L643" s="4">
        <v>0</v>
      </c>
      <c r="M643" s="4">
        <v>0</v>
      </c>
      <c r="N643" s="4">
        <v>210000</v>
      </c>
      <c r="O643" s="4">
        <v>0</v>
      </c>
      <c r="P643" s="4">
        <v>6453231</v>
      </c>
      <c r="Q643" s="4">
        <v>649</v>
      </c>
      <c r="R643" s="4" t="b">
        <f t="shared" si="3"/>
        <v>0</v>
      </c>
      <c r="S643" s="4">
        <v>0</v>
      </c>
    </row>
    <row r="644" spans="1:19" ht="14.25" customHeight="1">
      <c r="A644" s="4" t="s">
        <v>34</v>
      </c>
      <c r="B644" s="5"/>
      <c r="C644" s="4">
        <v>0</v>
      </c>
      <c r="E644" s="4" t="b">
        <f t="shared" si="2"/>
        <v>0</v>
      </c>
      <c r="F644" s="4">
        <v>0</v>
      </c>
      <c r="G644" s="4">
        <v>6101</v>
      </c>
      <c r="H644" s="6">
        <v>44097</v>
      </c>
      <c r="I644" s="4" t="s">
        <v>549</v>
      </c>
      <c r="J644" s="4" t="s">
        <v>40</v>
      </c>
      <c r="K644" s="4">
        <v>14070</v>
      </c>
      <c r="L644" s="4">
        <v>0</v>
      </c>
      <c r="M644" s="4">
        <v>0</v>
      </c>
      <c r="N644" s="4">
        <v>200000</v>
      </c>
      <c r="O644" s="4">
        <v>0</v>
      </c>
      <c r="P644" s="4">
        <v>6653231</v>
      </c>
      <c r="Q644" s="4">
        <v>650</v>
      </c>
      <c r="R644" s="4" t="b">
        <f t="shared" si="3"/>
        <v>0</v>
      </c>
      <c r="S644" s="4">
        <v>0</v>
      </c>
    </row>
    <row r="645" spans="1:19" ht="14.25" customHeight="1">
      <c r="A645" s="4" t="s">
        <v>34</v>
      </c>
      <c r="B645" s="5"/>
      <c r="C645" s="4">
        <v>0</v>
      </c>
      <c r="E645" s="4" t="b">
        <f t="shared" si="2"/>
        <v>0</v>
      </c>
      <c r="F645" s="4">
        <v>0</v>
      </c>
      <c r="G645" s="4">
        <v>6101</v>
      </c>
      <c r="H645" s="6">
        <v>44127</v>
      </c>
      <c r="I645" s="4" t="s">
        <v>550</v>
      </c>
      <c r="J645" s="4" t="s">
        <v>40</v>
      </c>
      <c r="K645" s="4">
        <v>14141</v>
      </c>
      <c r="L645" s="4">
        <v>0</v>
      </c>
      <c r="M645" s="4">
        <v>0</v>
      </c>
      <c r="N645" s="4">
        <v>220000</v>
      </c>
      <c r="O645" s="4">
        <v>0</v>
      </c>
      <c r="P645" s="4">
        <v>6873231</v>
      </c>
      <c r="Q645" s="4">
        <v>651</v>
      </c>
      <c r="R645" s="4" t="b">
        <f t="shared" si="3"/>
        <v>0</v>
      </c>
      <c r="S645" s="4">
        <v>0</v>
      </c>
    </row>
    <row r="646" spans="1:19" ht="14.25" customHeight="1">
      <c r="A646" s="4" t="s">
        <v>34</v>
      </c>
      <c r="B646" s="5"/>
      <c r="C646" s="4">
        <v>0</v>
      </c>
      <c r="E646" s="4" t="b">
        <f t="shared" si="2"/>
        <v>0</v>
      </c>
      <c r="F646" s="4">
        <v>0</v>
      </c>
      <c r="G646" s="4">
        <v>6101</v>
      </c>
      <c r="H646" s="6">
        <v>44158</v>
      </c>
      <c r="I646" s="4" t="s">
        <v>551</v>
      </c>
      <c r="J646" s="4" t="s">
        <v>40</v>
      </c>
      <c r="K646" s="4">
        <v>14210</v>
      </c>
      <c r="L646" s="4">
        <v>0</v>
      </c>
      <c r="M646" s="4">
        <v>0</v>
      </c>
      <c r="N646" s="4">
        <v>220000</v>
      </c>
      <c r="O646" s="4">
        <v>0</v>
      </c>
      <c r="P646" s="4">
        <v>7093231</v>
      </c>
      <c r="Q646" s="4">
        <v>652</v>
      </c>
      <c r="R646" s="4" t="b">
        <f t="shared" si="3"/>
        <v>0</v>
      </c>
      <c r="S646" s="4">
        <v>0</v>
      </c>
    </row>
    <row r="647" spans="1:19" ht="14.25" customHeight="1">
      <c r="A647" s="4" t="s">
        <v>34</v>
      </c>
      <c r="B647" s="5"/>
      <c r="C647" s="4">
        <v>0</v>
      </c>
      <c r="E647" s="4" t="b">
        <f t="shared" si="2"/>
        <v>0</v>
      </c>
      <c r="F647" s="4">
        <v>0</v>
      </c>
      <c r="G647" s="4">
        <v>6101</v>
      </c>
      <c r="H647" s="6">
        <v>44194</v>
      </c>
      <c r="I647" s="4" t="s">
        <v>552</v>
      </c>
      <c r="J647" s="4" t="s">
        <v>40</v>
      </c>
      <c r="K647" s="4">
        <v>14285</v>
      </c>
      <c r="L647" s="4">
        <v>0</v>
      </c>
      <c r="M647" s="4">
        <v>0</v>
      </c>
      <c r="N647" s="4">
        <v>200000</v>
      </c>
      <c r="O647" s="4">
        <v>0</v>
      </c>
      <c r="P647" s="4">
        <v>7293231</v>
      </c>
      <c r="Q647" s="4">
        <v>653</v>
      </c>
      <c r="R647" s="4" t="b">
        <f t="shared" si="3"/>
        <v>0</v>
      </c>
      <c r="S647" s="4">
        <v>0</v>
      </c>
    </row>
    <row r="648" spans="1:19" ht="14.25" customHeight="1">
      <c r="A648" s="4" t="s">
        <v>34</v>
      </c>
      <c r="B648" s="5" t="s">
        <v>553</v>
      </c>
      <c r="C648" s="4">
        <v>0</v>
      </c>
      <c r="D648" s="4" t="s">
        <v>553</v>
      </c>
      <c r="E648" s="4" t="b">
        <f t="shared" si="2"/>
        <v>0</v>
      </c>
      <c r="F648" s="4">
        <v>0</v>
      </c>
      <c r="G648" s="4">
        <v>6101</v>
      </c>
      <c r="H648" s="3" t="s">
        <v>21</v>
      </c>
      <c r="K648" s="4">
        <v>0</v>
      </c>
      <c r="L648" s="4">
        <v>0</v>
      </c>
      <c r="M648" s="4">
        <v>0</v>
      </c>
      <c r="N648" s="4">
        <v>2477800</v>
      </c>
      <c r="O648" s="4">
        <v>0</v>
      </c>
      <c r="P648" s="4">
        <v>7293231</v>
      </c>
      <c r="Q648" s="4">
        <v>654</v>
      </c>
      <c r="R648" s="4" t="b">
        <f t="shared" si="3"/>
        <v>0</v>
      </c>
      <c r="S648" s="4">
        <v>0</v>
      </c>
    </row>
    <row r="649" spans="1:19" ht="14.25" customHeight="1">
      <c r="A649" s="4" t="s">
        <v>34</v>
      </c>
      <c r="B649" s="5" t="s">
        <v>554</v>
      </c>
      <c r="C649" s="4">
        <v>0</v>
      </c>
      <c r="D649" s="4" t="s">
        <v>554</v>
      </c>
      <c r="E649" s="4" t="b">
        <f t="shared" si="2"/>
        <v>0</v>
      </c>
      <c r="F649" s="4">
        <v>4821810</v>
      </c>
      <c r="G649" s="4">
        <v>6102</v>
      </c>
      <c r="H649" s="3" t="s">
        <v>21</v>
      </c>
      <c r="K649" s="4">
        <v>0</v>
      </c>
      <c r="L649" s="4">
        <v>2675000</v>
      </c>
      <c r="M649" s="4">
        <v>0</v>
      </c>
      <c r="N649" s="4">
        <v>0</v>
      </c>
      <c r="O649" s="4">
        <v>0</v>
      </c>
      <c r="P649" s="4">
        <v>4821810</v>
      </c>
      <c r="Q649" s="4">
        <v>655</v>
      </c>
      <c r="R649" s="4" t="b">
        <f t="shared" si="3"/>
        <v>0</v>
      </c>
      <c r="S649" s="4">
        <v>0</v>
      </c>
    </row>
    <row r="650" spans="1:19" ht="14.25" customHeight="1">
      <c r="A650" s="4" t="s">
        <v>34</v>
      </c>
      <c r="B650" s="5"/>
      <c r="C650" s="4">
        <v>0</v>
      </c>
      <c r="E650" s="4" t="b">
        <f t="shared" si="2"/>
        <v>0</v>
      </c>
      <c r="F650" s="4">
        <v>0</v>
      </c>
      <c r="G650" s="4">
        <v>6102</v>
      </c>
      <c r="H650" s="6">
        <v>43843</v>
      </c>
      <c r="I650" s="4" t="s">
        <v>555</v>
      </c>
      <c r="J650" s="4" t="s">
        <v>40</v>
      </c>
      <c r="K650" s="4">
        <v>13504</v>
      </c>
      <c r="L650" s="4">
        <v>0</v>
      </c>
      <c r="M650" s="4">
        <v>0</v>
      </c>
      <c r="N650" s="4">
        <v>222000</v>
      </c>
      <c r="O650" s="4">
        <v>0</v>
      </c>
      <c r="P650" s="4">
        <v>5043810</v>
      </c>
      <c r="Q650" s="4">
        <v>656</v>
      </c>
      <c r="R650" s="4" t="b">
        <f t="shared" si="3"/>
        <v>0</v>
      </c>
      <c r="S650" s="4">
        <v>0</v>
      </c>
    </row>
    <row r="651" spans="1:19" ht="14.25" customHeight="1">
      <c r="A651" s="4" t="s">
        <v>34</v>
      </c>
      <c r="B651" s="5"/>
      <c r="C651" s="4">
        <v>0</v>
      </c>
      <c r="E651" s="4" t="b">
        <f t="shared" si="2"/>
        <v>0</v>
      </c>
      <c r="F651" s="4">
        <v>0</v>
      </c>
      <c r="G651" s="4">
        <v>6102</v>
      </c>
      <c r="H651" s="6">
        <v>43872</v>
      </c>
      <c r="I651" s="4" t="s">
        <v>555</v>
      </c>
      <c r="J651" s="4" t="s">
        <v>40</v>
      </c>
      <c r="K651" s="4">
        <v>13569</v>
      </c>
      <c r="L651" s="4">
        <v>0</v>
      </c>
      <c r="M651" s="4">
        <v>0</v>
      </c>
      <c r="N651" s="4">
        <v>222000</v>
      </c>
      <c r="O651" s="4">
        <v>0</v>
      </c>
      <c r="P651" s="4">
        <v>5265810</v>
      </c>
      <c r="Q651" s="4">
        <v>657</v>
      </c>
      <c r="R651" s="4" t="b">
        <f t="shared" si="3"/>
        <v>0</v>
      </c>
      <c r="S651" s="4">
        <v>0</v>
      </c>
    </row>
    <row r="652" spans="1:19" ht="14.25" customHeight="1">
      <c r="A652" s="4" t="s">
        <v>34</v>
      </c>
      <c r="B652" s="5"/>
      <c r="C652" s="4">
        <v>0</v>
      </c>
      <c r="E652" s="4" t="b">
        <f t="shared" si="2"/>
        <v>0</v>
      </c>
      <c r="F652" s="4">
        <v>0</v>
      </c>
      <c r="G652" s="4">
        <v>6102</v>
      </c>
      <c r="H652" s="6">
        <v>43903</v>
      </c>
      <c r="I652" s="4" t="s">
        <v>556</v>
      </c>
      <c r="J652" s="4" t="s">
        <v>40</v>
      </c>
      <c r="K652" s="4">
        <v>13662</v>
      </c>
      <c r="L652" s="4">
        <v>0</v>
      </c>
      <c r="M652" s="4">
        <v>0</v>
      </c>
      <c r="N652" s="4">
        <v>222000</v>
      </c>
      <c r="O652" s="4">
        <v>0</v>
      </c>
      <c r="P652" s="4">
        <v>5487810</v>
      </c>
      <c r="Q652" s="4">
        <v>658</v>
      </c>
      <c r="R652" s="4" t="b">
        <f t="shared" si="3"/>
        <v>0</v>
      </c>
      <c r="S652" s="4">
        <v>0</v>
      </c>
    </row>
    <row r="653" spans="1:19" ht="14.25" customHeight="1">
      <c r="A653" s="4" t="s">
        <v>34</v>
      </c>
      <c r="B653" s="5"/>
      <c r="C653" s="4">
        <v>0</v>
      </c>
      <c r="E653" s="4" t="b">
        <f t="shared" si="2"/>
        <v>0</v>
      </c>
      <c r="F653" s="4">
        <v>0</v>
      </c>
      <c r="G653" s="4">
        <v>6102</v>
      </c>
      <c r="H653" s="6">
        <v>43929</v>
      </c>
      <c r="I653" s="4" t="s">
        <v>557</v>
      </c>
      <c r="J653" s="4" t="s">
        <v>40</v>
      </c>
      <c r="K653" s="4">
        <v>13742</v>
      </c>
      <c r="L653" s="4">
        <v>0</v>
      </c>
      <c r="M653" s="4">
        <v>0</v>
      </c>
      <c r="N653" s="4">
        <v>222000</v>
      </c>
      <c r="O653" s="4">
        <v>0</v>
      </c>
      <c r="P653" s="4">
        <v>5709810</v>
      </c>
      <c r="Q653" s="4">
        <v>659</v>
      </c>
      <c r="R653" s="4" t="b">
        <f t="shared" si="3"/>
        <v>0</v>
      </c>
      <c r="S653" s="4">
        <v>0</v>
      </c>
    </row>
    <row r="654" spans="1:19" ht="14.25" customHeight="1">
      <c r="A654" s="4" t="s">
        <v>34</v>
      </c>
      <c r="B654" s="5"/>
      <c r="C654" s="4">
        <v>0</v>
      </c>
      <c r="E654" s="4" t="b">
        <f t="shared" si="2"/>
        <v>0</v>
      </c>
      <c r="F654" s="4">
        <v>0</v>
      </c>
      <c r="G654" s="4">
        <v>6102</v>
      </c>
      <c r="H654" s="6">
        <v>43965</v>
      </c>
      <c r="I654" s="4" t="s">
        <v>558</v>
      </c>
      <c r="J654" s="4" t="s">
        <v>40</v>
      </c>
      <c r="K654" s="4">
        <v>13768</v>
      </c>
      <c r="L654" s="4">
        <v>0</v>
      </c>
      <c r="M654" s="4">
        <v>0</v>
      </c>
      <c r="N654" s="4">
        <v>222000</v>
      </c>
      <c r="O654" s="4">
        <v>0</v>
      </c>
      <c r="P654" s="4">
        <v>5931810</v>
      </c>
      <c r="Q654" s="4">
        <v>660</v>
      </c>
      <c r="R654" s="4" t="b">
        <f t="shared" si="3"/>
        <v>0</v>
      </c>
      <c r="S654" s="4">
        <v>0</v>
      </c>
    </row>
    <row r="655" spans="1:19" ht="14.25" customHeight="1">
      <c r="A655" s="4" t="s">
        <v>34</v>
      </c>
      <c r="B655" s="5"/>
      <c r="C655" s="4">
        <v>0</v>
      </c>
      <c r="E655" s="4" t="b">
        <f t="shared" si="2"/>
        <v>0</v>
      </c>
      <c r="F655" s="4">
        <v>0</v>
      </c>
      <c r="G655" s="4">
        <v>6102</v>
      </c>
      <c r="H655" s="6">
        <v>43992</v>
      </c>
      <c r="I655" s="4" t="s">
        <v>559</v>
      </c>
      <c r="J655" s="4" t="s">
        <v>40</v>
      </c>
      <c r="K655" s="4">
        <v>13834</v>
      </c>
      <c r="L655" s="4">
        <v>0</v>
      </c>
      <c r="M655" s="4">
        <v>0</v>
      </c>
      <c r="N655" s="4">
        <v>222000</v>
      </c>
      <c r="O655" s="4">
        <v>0</v>
      </c>
      <c r="P655" s="4">
        <v>6153810</v>
      </c>
      <c r="Q655" s="4">
        <v>661</v>
      </c>
      <c r="R655" s="4" t="b">
        <f t="shared" si="3"/>
        <v>0</v>
      </c>
      <c r="S655" s="4">
        <v>0</v>
      </c>
    </row>
    <row r="656" spans="1:19" ht="14.25" customHeight="1">
      <c r="A656" s="4" t="s">
        <v>34</v>
      </c>
      <c r="B656" s="5"/>
      <c r="C656" s="4">
        <v>0</v>
      </c>
      <c r="E656" s="4" t="b">
        <f t="shared" si="2"/>
        <v>0</v>
      </c>
      <c r="F656" s="4">
        <v>0</v>
      </c>
      <c r="G656" s="4">
        <v>6102</v>
      </c>
      <c r="H656" s="6">
        <v>44026</v>
      </c>
      <c r="I656" s="4" t="s">
        <v>555</v>
      </c>
      <c r="J656" s="4" t="s">
        <v>40</v>
      </c>
      <c r="K656" s="4">
        <v>13915</v>
      </c>
      <c r="L656" s="4">
        <v>0</v>
      </c>
      <c r="M656" s="4">
        <v>0</v>
      </c>
      <c r="N656" s="4">
        <v>222000</v>
      </c>
      <c r="O656" s="4">
        <v>0</v>
      </c>
      <c r="P656" s="4">
        <v>6375810</v>
      </c>
      <c r="Q656" s="4">
        <v>662</v>
      </c>
      <c r="R656" s="4" t="b">
        <f t="shared" si="3"/>
        <v>0</v>
      </c>
      <c r="S656" s="4">
        <v>0</v>
      </c>
    </row>
    <row r="657" spans="1:19" ht="14.25" customHeight="1">
      <c r="A657" s="4" t="s">
        <v>34</v>
      </c>
      <c r="B657" s="5"/>
      <c r="C657" s="4">
        <v>0</v>
      </c>
      <c r="E657" s="4" t="b">
        <f t="shared" si="2"/>
        <v>0</v>
      </c>
      <c r="F657" s="4">
        <v>0</v>
      </c>
      <c r="G657" s="4">
        <v>6102</v>
      </c>
      <c r="H657" s="6">
        <v>44063</v>
      </c>
      <c r="I657" s="4" t="s">
        <v>555</v>
      </c>
      <c r="J657" s="4" t="s">
        <v>40</v>
      </c>
      <c r="K657" s="4">
        <v>14011</v>
      </c>
      <c r="L657" s="4">
        <v>0</v>
      </c>
      <c r="M657" s="4">
        <v>0</v>
      </c>
      <c r="N657" s="4">
        <v>222000</v>
      </c>
      <c r="O657" s="4">
        <v>0</v>
      </c>
      <c r="P657" s="4">
        <v>6597810</v>
      </c>
      <c r="Q657" s="4">
        <v>663</v>
      </c>
      <c r="R657" s="4" t="b">
        <f t="shared" si="3"/>
        <v>0</v>
      </c>
      <c r="S657" s="4">
        <v>0</v>
      </c>
    </row>
    <row r="658" spans="1:19" ht="14.25" customHeight="1">
      <c r="A658" s="4" t="s">
        <v>34</v>
      </c>
      <c r="B658" s="5"/>
      <c r="C658" s="4">
        <v>0</v>
      </c>
      <c r="E658" s="4" t="b">
        <f t="shared" si="2"/>
        <v>0</v>
      </c>
      <c r="F658" s="4">
        <v>0</v>
      </c>
      <c r="G658" s="4">
        <v>6102</v>
      </c>
      <c r="H658" s="6">
        <v>44090</v>
      </c>
      <c r="I658" s="4" t="s">
        <v>560</v>
      </c>
      <c r="J658" s="4" t="s">
        <v>40</v>
      </c>
      <c r="K658" s="4">
        <v>14085</v>
      </c>
      <c r="L658" s="4">
        <v>0</v>
      </c>
      <c r="M658" s="4">
        <v>0</v>
      </c>
      <c r="N658" s="4">
        <v>222000</v>
      </c>
      <c r="O658" s="4">
        <v>0</v>
      </c>
      <c r="P658" s="4">
        <v>6819810</v>
      </c>
      <c r="Q658" s="4">
        <v>664</v>
      </c>
      <c r="R658" s="4" t="b">
        <f t="shared" si="3"/>
        <v>0</v>
      </c>
      <c r="S658" s="4">
        <v>0</v>
      </c>
    </row>
    <row r="659" spans="1:19" ht="14.25" customHeight="1">
      <c r="A659" s="4" t="s">
        <v>34</v>
      </c>
      <c r="B659" s="5"/>
      <c r="C659" s="4">
        <v>0</v>
      </c>
      <c r="E659" s="4" t="b">
        <f t="shared" si="2"/>
        <v>0</v>
      </c>
      <c r="F659" s="4">
        <v>0</v>
      </c>
      <c r="G659" s="4">
        <v>6102</v>
      </c>
      <c r="H659" s="6">
        <v>44118</v>
      </c>
      <c r="I659" s="4" t="s">
        <v>561</v>
      </c>
      <c r="J659" s="4" t="s">
        <v>40</v>
      </c>
      <c r="K659" s="4">
        <v>14151</v>
      </c>
      <c r="L659" s="4">
        <v>0</v>
      </c>
      <c r="M659" s="4">
        <v>0</v>
      </c>
      <c r="N659" s="4">
        <v>233000</v>
      </c>
      <c r="O659" s="4">
        <v>0</v>
      </c>
      <c r="P659" s="4">
        <v>7052810</v>
      </c>
      <c r="Q659" s="4">
        <v>665</v>
      </c>
      <c r="R659" s="4" t="b">
        <f t="shared" si="3"/>
        <v>0</v>
      </c>
      <c r="S659" s="4">
        <v>0</v>
      </c>
    </row>
    <row r="660" spans="1:19" ht="14.25" customHeight="1">
      <c r="A660" s="4" t="s">
        <v>34</v>
      </c>
      <c r="B660" s="5"/>
      <c r="C660" s="4">
        <v>0</v>
      </c>
      <c r="E660" s="4" t="b">
        <f t="shared" si="2"/>
        <v>0</v>
      </c>
      <c r="F660" s="4">
        <v>0</v>
      </c>
      <c r="G660" s="4">
        <v>6102</v>
      </c>
      <c r="H660" s="6">
        <v>44148</v>
      </c>
      <c r="I660" s="4" t="s">
        <v>562</v>
      </c>
      <c r="J660" s="4" t="s">
        <v>40</v>
      </c>
      <c r="K660" s="4">
        <v>14229</v>
      </c>
      <c r="L660" s="4">
        <v>0</v>
      </c>
      <c r="M660" s="4">
        <v>0</v>
      </c>
      <c r="N660" s="4">
        <v>222000</v>
      </c>
      <c r="O660" s="4">
        <v>0</v>
      </c>
      <c r="P660" s="4">
        <v>7274810</v>
      </c>
      <c r="Q660" s="4">
        <v>666</v>
      </c>
      <c r="R660" s="4" t="b">
        <f t="shared" si="3"/>
        <v>0</v>
      </c>
      <c r="S660" s="4">
        <v>0</v>
      </c>
    </row>
    <row r="661" spans="1:19" ht="14.25" customHeight="1">
      <c r="A661" s="4" t="s">
        <v>34</v>
      </c>
      <c r="B661" s="5"/>
      <c r="C661" s="4">
        <v>0</v>
      </c>
      <c r="E661" s="4" t="b">
        <f t="shared" si="2"/>
        <v>0</v>
      </c>
      <c r="F661" s="4">
        <v>0</v>
      </c>
      <c r="G661" s="4">
        <v>6102</v>
      </c>
      <c r="H661" s="6">
        <v>44176</v>
      </c>
      <c r="I661" s="4" t="s">
        <v>563</v>
      </c>
      <c r="J661" s="4" t="s">
        <v>40</v>
      </c>
      <c r="K661" s="4">
        <v>14299</v>
      </c>
      <c r="L661" s="4">
        <v>0</v>
      </c>
      <c r="M661" s="4">
        <v>0</v>
      </c>
      <c r="N661" s="4">
        <v>222000</v>
      </c>
      <c r="O661" s="4">
        <v>0</v>
      </c>
      <c r="P661" s="4">
        <v>7496810</v>
      </c>
      <c r="Q661" s="4">
        <v>667</v>
      </c>
      <c r="R661" s="4" t="b">
        <f t="shared" si="3"/>
        <v>0</v>
      </c>
      <c r="S661" s="4">
        <v>0</v>
      </c>
    </row>
    <row r="662" spans="1:19" ht="14.25" customHeight="1">
      <c r="A662" s="4" t="s">
        <v>34</v>
      </c>
      <c r="B662" s="5" t="s">
        <v>564</v>
      </c>
      <c r="C662" s="4">
        <v>0</v>
      </c>
      <c r="D662" s="4" t="s">
        <v>564</v>
      </c>
      <c r="E662" s="4" t="b">
        <f t="shared" si="2"/>
        <v>0</v>
      </c>
      <c r="F662" s="4">
        <v>0</v>
      </c>
      <c r="G662" s="4">
        <v>6102</v>
      </c>
      <c r="H662" s="3" t="s">
        <v>21</v>
      </c>
      <c r="K662" s="4">
        <v>0</v>
      </c>
      <c r="L662" s="4">
        <v>0</v>
      </c>
      <c r="M662" s="4">
        <v>0</v>
      </c>
      <c r="N662" s="4">
        <v>2675000</v>
      </c>
      <c r="O662" s="4">
        <v>0</v>
      </c>
      <c r="P662" s="4">
        <v>7496810</v>
      </c>
      <c r="Q662" s="4">
        <v>668</v>
      </c>
      <c r="R662" s="4" t="b">
        <f t="shared" si="3"/>
        <v>0</v>
      </c>
      <c r="S662" s="4">
        <v>0</v>
      </c>
    </row>
    <row r="663" spans="1:19" ht="14.25" customHeight="1">
      <c r="A663" s="4" t="s">
        <v>34</v>
      </c>
      <c r="B663" s="5" t="s">
        <v>565</v>
      </c>
      <c r="C663" s="4">
        <v>0</v>
      </c>
      <c r="D663" s="4" t="s">
        <v>565</v>
      </c>
      <c r="E663" s="4" t="b">
        <f t="shared" si="2"/>
        <v>0</v>
      </c>
      <c r="F663" s="4">
        <v>4481600</v>
      </c>
      <c r="G663" s="4">
        <v>6201</v>
      </c>
      <c r="H663" s="3" t="s">
        <v>21</v>
      </c>
      <c r="K663" s="4">
        <v>0</v>
      </c>
      <c r="L663" s="4">
        <v>2395000</v>
      </c>
      <c r="M663" s="4">
        <v>0</v>
      </c>
      <c r="N663" s="4">
        <v>0</v>
      </c>
      <c r="O663" s="4">
        <v>0</v>
      </c>
      <c r="P663" s="4">
        <v>4481600</v>
      </c>
      <c r="Q663" s="4">
        <v>669</v>
      </c>
      <c r="R663" s="4" t="b">
        <f t="shared" si="3"/>
        <v>0</v>
      </c>
      <c r="S663" s="4">
        <v>0</v>
      </c>
    </row>
    <row r="664" spans="1:19" ht="14.25" customHeight="1">
      <c r="A664" s="4" t="s">
        <v>34</v>
      </c>
      <c r="B664" s="5"/>
      <c r="C664" s="4">
        <v>0</v>
      </c>
      <c r="E664" s="4" t="b">
        <f t="shared" si="2"/>
        <v>0</v>
      </c>
      <c r="F664" s="4">
        <v>0</v>
      </c>
      <c r="G664" s="4">
        <v>6201</v>
      </c>
      <c r="H664" s="6">
        <v>43843</v>
      </c>
      <c r="I664" s="4" t="s">
        <v>566</v>
      </c>
      <c r="J664" s="4" t="s">
        <v>40</v>
      </c>
      <c r="K664" s="4">
        <v>13499</v>
      </c>
      <c r="L664" s="4">
        <v>0</v>
      </c>
      <c r="M664" s="4">
        <v>0</v>
      </c>
      <c r="N664" s="4">
        <v>200000</v>
      </c>
      <c r="O664" s="4">
        <v>0</v>
      </c>
      <c r="P664" s="4">
        <v>4681600</v>
      </c>
      <c r="Q664" s="4">
        <v>670</v>
      </c>
      <c r="R664" s="4" t="b">
        <f t="shared" si="3"/>
        <v>0</v>
      </c>
      <c r="S664" s="4">
        <v>0</v>
      </c>
    </row>
    <row r="665" spans="1:19" ht="14.25" customHeight="1">
      <c r="A665" s="4" t="s">
        <v>34</v>
      </c>
      <c r="B665" s="5"/>
      <c r="C665" s="4">
        <v>0</v>
      </c>
      <c r="E665" s="4" t="b">
        <f t="shared" si="2"/>
        <v>0</v>
      </c>
      <c r="F665" s="4">
        <v>0</v>
      </c>
      <c r="G665" s="4">
        <v>6201</v>
      </c>
      <c r="H665" s="6">
        <v>43871</v>
      </c>
      <c r="I665" s="4" t="s">
        <v>566</v>
      </c>
      <c r="J665" s="4" t="s">
        <v>40</v>
      </c>
      <c r="K665" s="4">
        <v>13560</v>
      </c>
      <c r="L665" s="4">
        <v>0</v>
      </c>
      <c r="M665" s="4">
        <v>0</v>
      </c>
      <c r="N665" s="4">
        <v>200000</v>
      </c>
      <c r="O665" s="4">
        <v>0</v>
      </c>
      <c r="P665" s="4">
        <v>4881600</v>
      </c>
      <c r="Q665" s="4">
        <v>671</v>
      </c>
      <c r="R665" s="4" t="b">
        <f t="shared" si="3"/>
        <v>0</v>
      </c>
      <c r="S665" s="4">
        <v>0</v>
      </c>
    </row>
    <row r="666" spans="1:19" ht="14.25" customHeight="1">
      <c r="A666" s="4" t="s">
        <v>34</v>
      </c>
      <c r="B666" s="5"/>
      <c r="C666" s="4">
        <v>0</v>
      </c>
      <c r="E666" s="4" t="b">
        <f t="shared" si="2"/>
        <v>0</v>
      </c>
      <c r="F666" s="4">
        <v>0</v>
      </c>
      <c r="G666" s="4">
        <v>6201</v>
      </c>
      <c r="H666" s="6">
        <v>43899</v>
      </c>
      <c r="I666" s="4" t="s">
        <v>567</v>
      </c>
      <c r="J666" s="4" t="s">
        <v>40</v>
      </c>
      <c r="K666" s="4">
        <v>13628</v>
      </c>
      <c r="L666" s="4">
        <v>0</v>
      </c>
      <c r="M666" s="4">
        <v>0</v>
      </c>
      <c r="N666" s="4">
        <v>195000</v>
      </c>
      <c r="O666" s="4">
        <v>0</v>
      </c>
      <c r="P666" s="4">
        <v>5076600</v>
      </c>
      <c r="Q666" s="4">
        <v>672</v>
      </c>
      <c r="R666" s="4" t="b">
        <f t="shared" si="3"/>
        <v>0</v>
      </c>
      <c r="S666" s="4">
        <v>0</v>
      </c>
    </row>
    <row r="667" spans="1:19" ht="14.25" customHeight="1">
      <c r="A667" s="4" t="s">
        <v>34</v>
      </c>
      <c r="B667" s="5"/>
      <c r="C667" s="4">
        <v>0</v>
      </c>
      <c r="E667" s="4" t="b">
        <f t="shared" si="2"/>
        <v>0</v>
      </c>
      <c r="F667" s="4">
        <v>0</v>
      </c>
      <c r="G667" s="4">
        <v>6201</v>
      </c>
      <c r="H667" s="6">
        <v>43944</v>
      </c>
      <c r="I667" s="4" t="s">
        <v>568</v>
      </c>
      <c r="J667" s="4" t="s">
        <v>40</v>
      </c>
      <c r="K667" s="4">
        <v>13722</v>
      </c>
      <c r="L667" s="4">
        <v>0</v>
      </c>
      <c r="M667" s="4">
        <v>0</v>
      </c>
      <c r="N667" s="4">
        <v>200000</v>
      </c>
      <c r="O667" s="4">
        <v>0</v>
      </c>
      <c r="P667" s="4">
        <v>5276600</v>
      </c>
      <c r="Q667" s="4">
        <v>673</v>
      </c>
      <c r="R667" s="4" t="b">
        <f t="shared" si="3"/>
        <v>0</v>
      </c>
      <c r="S667" s="4">
        <v>0</v>
      </c>
    </row>
    <row r="668" spans="1:19" ht="14.25" customHeight="1">
      <c r="A668" s="4" t="s">
        <v>34</v>
      </c>
      <c r="B668" s="5"/>
      <c r="C668" s="4">
        <v>0</v>
      </c>
      <c r="E668" s="4" t="b">
        <f t="shared" si="2"/>
        <v>0</v>
      </c>
      <c r="F668" s="4">
        <v>0</v>
      </c>
      <c r="G668" s="4">
        <v>6201</v>
      </c>
      <c r="H668" s="6">
        <v>43965</v>
      </c>
      <c r="I668" s="4" t="s">
        <v>569</v>
      </c>
      <c r="J668" s="4" t="s">
        <v>40</v>
      </c>
      <c r="K668" s="4">
        <v>13767</v>
      </c>
      <c r="L668" s="4">
        <v>0</v>
      </c>
      <c r="M668" s="4">
        <v>0</v>
      </c>
      <c r="N668" s="4">
        <v>200000</v>
      </c>
      <c r="O668" s="4">
        <v>0</v>
      </c>
      <c r="P668" s="4">
        <v>5476600</v>
      </c>
      <c r="Q668" s="4">
        <v>674</v>
      </c>
      <c r="R668" s="4" t="b">
        <f t="shared" si="3"/>
        <v>0</v>
      </c>
      <c r="S668" s="4">
        <v>0</v>
      </c>
    </row>
    <row r="669" spans="1:19" ht="14.25" customHeight="1">
      <c r="A669" s="4" t="s">
        <v>34</v>
      </c>
      <c r="B669" s="5"/>
      <c r="C669" s="4">
        <v>0</v>
      </c>
      <c r="E669" s="4" t="b">
        <f t="shared" si="2"/>
        <v>0</v>
      </c>
      <c r="F669" s="4">
        <v>0</v>
      </c>
      <c r="G669" s="4">
        <v>6201</v>
      </c>
      <c r="H669" s="6">
        <v>43986</v>
      </c>
      <c r="I669" s="4" t="s">
        <v>570</v>
      </c>
      <c r="J669" s="4" t="s">
        <v>40</v>
      </c>
      <c r="K669" s="4">
        <v>13814</v>
      </c>
      <c r="L669" s="4">
        <v>0</v>
      </c>
      <c r="M669" s="4">
        <v>0</v>
      </c>
      <c r="N669" s="4">
        <v>200000</v>
      </c>
      <c r="O669" s="4">
        <v>0</v>
      </c>
      <c r="P669" s="4">
        <v>5676600</v>
      </c>
      <c r="Q669" s="4">
        <v>675</v>
      </c>
      <c r="R669" s="4" t="b">
        <f t="shared" si="3"/>
        <v>0</v>
      </c>
      <c r="S669" s="4">
        <v>0</v>
      </c>
    </row>
    <row r="670" spans="1:19" ht="14.25" customHeight="1">
      <c r="A670" s="4" t="s">
        <v>34</v>
      </c>
      <c r="B670" s="5"/>
      <c r="C670" s="4">
        <v>0</v>
      </c>
      <c r="E670" s="4" t="b">
        <f t="shared" si="2"/>
        <v>0</v>
      </c>
      <c r="F670" s="4">
        <v>0</v>
      </c>
      <c r="G670" s="4">
        <v>6201</v>
      </c>
      <c r="H670" s="6">
        <v>44021</v>
      </c>
      <c r="I670" s="4" t="s">
        <v>566</v>
      </c>
      <c r="J670" s="4" t="s">
        <v>40</v>
      </c>
      <c r="K670" s="4">
        <v>13901</v>
      </c>
      <c r="L670" s="4">
        <v>0</v>
      </c>
      <c r="M670" s="4">
        <v>0</v>
      </c>
      <c r="N670" s="4">
        <v>200000</v>
      </c>
      <c r="O670" s="4">
        <v>0</v>
      </c>
      <c r="P670" s="4">
        <v>5876600</v>
      </c>
      <c r="Q670" s="4">
        <v>676</v>
      </c>
      <c r="R670" s="4" t="b">
        <f t="shared" si="3"/>
        <v>0</v>
      </c>
      <c r="S670" s="4">
        <v>0</v>
      </c>
    </row>
    <row r="671" spans="1:19" ht="14.25" customHeight="1">
      <c r="A671" s="4" t="s">
        <v>34</v>
      </c>
      <c r="B671" s="5"/>
      <c r="C671" s="4">
        <v>0</v>
      </c>
      <c r="E671" s="4" t="b">
        <f t="shared" si="2"/>
        <v>0</v>
      </c>
      <c r="F671" s="4">
        <v>0</v>
      </c>
      <c r="G671" s="4">
        <v>6201</v>
      </c>
      <c r="H671" s="6">
        <v>44056</v>
      </c>
      <c r="I671" s="4" t="s">
        <v>566</v>
      </c>
      <c r="J671" s="4" t="s">
        <v>40</v>
      </c>
      <c r="K671" s="4">
        <v>13976</v>
      </c>
      <c r="L671" s="4">
        <v>0</v>
      </c>
      <c r="M671" s="4">
        <v>0</v>
      </c>
      <c r="N671" s="4">
        <v>200000</v>
      </c>
      <c r="O671" s="4">
        <v>0</v>
      </c>
      <c r="P671" s="4">
        <v>6076600</v>
      </c>
      <c r="Q671" s="4">
        <v>677</v>
      </c>
      <c r="R671" s="4" t="b">
        <f t="shared" si="3"/>
        <v>0</v>
      </c>
      <c r="S671" s="4">
        <v>0</v>
      </c>
    </row>
    <row r="672" spans="1:19" ht="14.25" customHeight="1">
      <c r="A672" s="4" t="s">
        <v>34</v>
      </c>
      <c r="B672" s="5"/>
      <c r="C672" s="4">
        <v>0</v>
      </c>
      <c r="E672" s="4" t="b">
        <f t="shared" si="2"/>
        <v>0</v>
      </c>
      <c r="F672" s="4">
        <v>0</v>
      </c>
      <c r="G672" s="4">
        <v>6201</v>
      </c>
      <c r="H672" s="6">
        <v>44085</v>
      </c>
      <c r="I672" s="4" t="s">
        <v>571</v>
      </c>
      <c r="J672" s="4" t="s">
        <v>40</v>
      </c>
      <c r="K672" s="4">
        <v>14059</v>
      </c>
      <c r="L672" s="4">
        <v>0</v>
      </c>
      <c r="M672" s="4">
        <v>0</v>
      </c>
      <c r="N672" s="4">
        <v>200000</v>
      </c>
      <c r="O672" s="4">
        <v>0</v>
      </c>
      <c r="P672" s="4">
        <v>6276600</v>
      </c>
      <c r="Q672" s="4">
        <v>678</v>
      </c>
      <c r="R672" s="4" t="b">
        <f t="shared" si="3"/>
        <v>0</v>
      </c>
      <c r="S672" s="4">
        <v>0</v>
      </c>
    </row>
    <row r="673" spans="1:19" ht="14.25" customHeight="1">
      <c r="A673" s="4" t="s">
        <v>34</v>
      </c>
      <c r="B673" s="5"/>
      <c r="C673" s="4">
        <v>0</v>
      </c>
      <c r="E673" s="4" t="b">
        <f t="shared" si="2"/>
        <v>0</v>
      </c>
      <c r="F673" s="4">
        <v>0</v>
      </c>
      <c r="G673" s="4">
        <v>6201</v>
      </c>
      <c r="H673" s="6">
        <v>44111</v>
      </c>
      <c r="I673" s="4" t="s">
        <v>572</v>
      </c>
      <c r="J673" s="4" t="s">
        <v>40</v>
      </c>
      <c r="K673" s="4">
        <v>14116</v>
      </c>
      <c r="L673" s="4">
        <v>0</v>
      </c>
      <c r="M673" s="4">
        <v>0</v>
      </c>
      <c r="N673" s="4">
        <v>200000</v>
      </c>
      <c r="O673" s="4">
        <v>0</v>
      </c>
      <c r="P673" s="4">
        <v>6476600</v>
      </c>
      <c r="Q673" s="4">
        <v>679</v>
      </c>
      <c r="R673" s="4" t="b">
        <f t="shared" si="3"/>
        <v>0</v>
      </c>
      <c r="S673" s="4">
        <v>0</v>
      </c>
    </row>
    <row r="674" spans="1:19" ht="14.25" customHeight="1">
      <c r="A674" s="4" t="s">
        <v>34</v>
      </c>
      <c r="B674" s="5"/>
      <c r="C674" s="4">
        <v>0</v>
      </c>
      <c r="E674" s="4" t="b">
        <f t="shared" si="2"/>
        <v>0</v>
      </c>
      <c r="F674" s="4">
        <v>0</v>
      </c>
      <c r="G674" s="4">
        <v>6201</v>
      </c>
      <c r="H674" s="6">
        <v>44146</v>
      </c>
      <c r="I674" s="4" t="s">
        <v>573</v>
      </c>
      <c r="J674" s="4" t="s">
        <v>40</v>
      </c>
      <c r="K674" s="4">
        <v>14196</v>
      </c>
      <c r="L674" s="4">
        <v>0</v>
      </c>
      <c r="M674" s="4">
        <v>0</v>
      </c>
      <c r="N674" s="4">
        <v>200000</v>
      </c>
      <c r="O674" s="4">
        <v>0</v>
      </c>
      <c r="P674" s="4">
        <v>6676600</v>
      </c>
      <c r="Q674" s="4">
        <v>680</v>
      </c>
      <c r="R674" s="4" t="b">
        <f t="shared" si="3"/>
        <v>0</v>
      </c>
      <c r="S674" s="4">
        <v>0</v>
      </c>
    </row>
    <row r="675" spans="1:19" ht="14.25" customHeight="1">
      <c r="A675" s="4" t="s">
        <v>34</v>
      </c>
      <c r="B675" s="5"/>
      <c r="C675" s="4">
        <v>0</v>
      </c>
      <c r="E675" s="4" t="b">
        <f t="shared" si="2"/>
        <v>0</v>
      </c>
      <c r="F675" s="4">
        <v>0</v>
      </c>
      <c r="G675" s="4">
        <v>6201</v>
      </c>
      <c r="H675" s="6">
        <v>44176</v>
      </c>
      <c r="I675" s="4" t="s">
        <v>574</v>
      </c>
      <c r="J675" s="4" t="s">
        <v>40</v>
      </c>
      <c r="K675" s="4">
        <v>14269</v>
      </c>
      <c r="L675" s="4">
        <v>0</v>
      </c>
      <c r="M675" s="4">
        <v>0</v>
      </c>
      <c r="N675" s="4">
        <v>200000</v>
      </c>
      <c r="O675" s="4">
        <v>0</v>
      </c>
      <c r="P675" s="4">
        <v>6876600</v>
      </c>
      <c r="Q675" s="4">
        <v>681</v>
      </c>
      <c r="R675" s="4" t="b">
        <f t="shared" si="3"/>
        <v>0</v>
      </c>
      <c r="S675" s="4">
        <v>0</v>
      </c>
    </row>
    <row r="676" spans="1:19" ht="14.25" customHeight="1">
      <c r="A676" s="4" t="s">
        <v>34</v>
      </c>
      <c r="B676" s="5" t="s">
        <v>575</v>
      </c>
      <c r="C676" s="4">
        <v>0</v>
      </c>
      <c r="D676" s="4" t="s">
        <v>575</v>
      </c>
      <c r="E676" s="4" t="b">
        <f t="shared" si="2"/>
        <v>0</v>
      </c>
      <c r="F676" s="4">
        <v>0</v>
      </c>
      <c r="G676" s="4">
        <v>6201</v>
      </c>
      <c r="H676" s="3" t="s">
        <v>21</v>
      </c>
      <c r="K676" s="4">
        <v>0</v>
      </c>
      <c r="L676" s="4">
        <v>0</v>
      </c>
      <c r="M676" s="4">
        <v>0</v>
      </c>
      <c r="N676" s="4">
        <v>2395000</v>
      </c>
      <c r="O676" s="4">
        <v>0</v>
      </c>
      <c r="P676" s="4">
        <v>6876600</v>
      </c>
      <c r="Q676" s="4">
        <v>682</v>
      </c>
      <c r="R676" s="4" t="b">
        <f t="shared" si="3"/>
        <v>0</v>
      </c>
      <c r="S676" s="4">
        <v>0</v>
      </c>
    </row>
    <row r="677" spans="1:19" ht="14.25" customHeight="1">
      <c r="A677" s="4" t="s">
        <v>34</v>
      </c>
      <c r="B677" s="5" t="s">
        <v>576</v>
      </c>
      <c r="C677" s="4">
        <v>0</v>
      </c>
      <c r="D677" s="4" t="s">
        <v>576</v>
      </c>
      <c r="E677" s="4" t="b">
        <f t="shared" si="2"/>
        <v>0</v>
      </c>
      <c r="F677" s="4">
        <v>4987000</v>
      </c>
      <c r="G677" s="4">
        <v>6202</v>
      </c>
      <c r="H677" s="3" t="s">
        <v>21</v>
      </c>
      <c r="K677" s="4">
        <v>0</v>
      </c>
      <c r="L677" s="4">
        <v>2442000</v>
      </c>
      <c r="M677" s="4">
        <v>0</v>
      </c>
      <c r="N677" s="4">
        <v>0</v>
      </c>
      <c r="O677" s="4">
        <v>0</v>
      </c>
      <c r="P677" s="4">
        <v>4987000</v>
      </c>
      <c r="Q677" s="4">
        <v>683</v>
      </c>
      <c r="R677" s="4" t="b">
        <f t="shared" si="3"/>
        <v>0</v>
      </c>
      <c r="S677" s="4">
        <v>0</v>
      </c>
    </row>
    <row r="678" spans="1:19" ht="14.25" customHeight="1">
      <c r="A678" s="4" t="s">
        <v>34</v>
      </c>
      <c r="B678" s="5"/>
      <c r="C678" s="4">
        <v>0</v>
      </c>
      <c r="E678" s="4" t="b">
        <f t="shared" si="2"/>
        <v>0</v>
      </c>
      <c r="F678" s="4">
        <v>0</v>
      </c>
      <c r="G678" s="4">
        <v>6202</v>
      </c>
      <c r="H678" s="6">
        <v>43840</v>
      </c>
      <c r="I678" s="4" t="s">
        <v>577</v>
      </c>
      <c r="J678" s="4" t="s">
        <v>40</v>
      </c>
      <c r="K678" s="4">
        <v>13495</v>
      </c>
      <c r="L678" s="4">
        <v>0</v>
      </c>
      <c r="M678" s="4">
        <v>0</v>
      </c>
      <c r="N678" s="4">
        <v>213000</v>
      </c>
      <c r="O678" s="4">
        <v>0</v>
      </c>
      <c r="P678" s="4">
        <v>5200000</v>
      </c>
      <c r="Q678" s="4">
        <v>684</v>
      </c>
      <c r="R678" s="4" t="b">
        <f t="shared" si="3"/>
        <v>0</v>
      </c>
      <c r="S678" s="4">
        <v>0</v>
      </c>
    </row>
    <row r="679" spans="1:19" ht="14.25" customHeight="1">
      <c r="A679" s="4" t="s">
        <v>34</v>
      </c>
      <c r="B679" s="5"/>
      <c r="C679" s="4">
        <v>0</v>
      </c>
      <c r="E679" s="4" t="b">
        <f t="shared" si="2"/>
        <v>0</v>
      </c>
      <c r="F679" s="4">
        <v>0</v>
      </c>
      <c r="G679" s="4">
        <v>6202</v>
      </c>
      <c r="H679" s="6">
        <v>43873</v>
      </c>
      <c r="I679" s="4" t="s">
        <v>577</v>
      </c>
      <c r="J679" s="4" t="s">
        <v>40</v>
      </c>
      <c r="K679" s="4">
        <v>13580</v>
      </c>
      <c r="L679" s="4">
        <v>0</v>
      </c>
      <c r="M679" s="4">
        <v>0</v>
      </c>
      <c r="N679" s="4">
        <v>231000</v>
      </c>
      <c r="O679" s="4">
        <v>0</v>
      </c>
      <c r="P679" s="4">
        <v>5431000</v>
      </c>
      <c r="Q679" s="4">
        <v>685</v>
      </c>
      <c r="R679" s="4" t="b">
        <f t="shared" si="3"/>
        <v>0</v>
      </c>
      <c r="S679" s="4">
        <v>0</v>
      </c>
    </row>
    <row r="680" spans="1:19" ht="14.25" customHeight="1">
      <c r="A680" s="4" t="s">
        <v>34</v>
      </c>
      <c r="B680" s="5"/>
      <c r="C680" s="4">
        <v>0</v>
      </c>
      <c r="E680" s="4" t="b">
        <f t="shared" si="2"/>
        <v>0</v>
      </c>
      <c r="F680" s="4">
        <v>0</v>
      </c>
      <c r="G680" s="4">
        <v>6202</v>
      </c>
      <c r="H680" s="6">
        <v>43896</v>
      </c>
      <c r="I680" s="4" t="s">
        <v>578</v>
      </c>
      <c r="J680" s="4" t="s">
        <v>40</v>
      </c>
      <c r="K680" s="4">
        <v>13623</v>
      </c>
      <c r="L680" s="4">
        <v>0</v>
      </c>
      <c r="M680" s="4">
        <v>0</v>
      </c>
      <c r="N680" s="4">
        <v>222000</v>
      </c>
      <c r="O680" s="4">
        <v>0</v>
      </c>
      <c r="P680" s="4">
        <v>5653000</v>
      </c>
      <c r="Q680" s="4">
        <v>686</v>
      </c>
      <c r="R680" s="4" t="b">
        <f t="shared" si="3"/>
        <v>0</v>
      </c>
      <c r="S680" s="4">
        <v>0</v>
      </c>
    </row>
    <row r="681" spans="1:19" ht="14.25" customHeight="1">
      <c r="A681" s="4" t="s">
        <v>34</v>
      </c>
      <c r="B681" s="5"/>
      <c r="C681" s="4">
        <v>0</v>
      </c>
      <c r="E681" s="4" t="b">
        <f t="shared" si="2"/>
        <v>0</v>
      </c>
      <c r="F681" s="4">
        <v>0</v>
      </c>
      <c r="G681" s="4">
        <v>6202</v>
      </c>
      <c r="H681" s="6">
        <v>43928</v>
      </c>
      <c r="I681" s="4" t="s">
        <v>579</v>
      </c>
      <c r="J681" s="4" t="s">
        <v>40</v>
      </c>
      <c r="K681" s="4">
        <v>13692</v>
      </c>
      <c r="L681" s="4">
        <v>0</v>
      </c>
      <c r="M681" s="4">
        <v>0</v>
      </c>
      <c r="N681" s="4">
        <v>222000</v>
      </c>
      <c r="O681" s="4">
        <v>0</v>
      </c>
      <c r="P681" s="4">
        <v>5875000</v>
      </c>
      <c r="Q681" s="4">
        <v>687</v>
      </c>
      <c r="R681" s="4" t="b">
        <f t="shared" si="3"/>
        <v>0</v>
      </c>
      <c r="S681" s="4">
        <v>0</v>
      </c>
    </row>
    <row r="682" spans="1:19" ht="14.25" customHeight="1">
      <c r="A682" s="4" t="s">
        <v>34</v>
      </c>
      <c r="B682" s="5"/>
      <c r="C682" s="4">
        <v>0</v>
      </c>
      <c r="E682" s="4" t="b">
        <f t="shared" si="2"/>
        <v>0</v>
      </c>
      <c r="F682" s="4">
        <v>0</v>
      </c>
      <c r="G682" s="4">
        <v>6202</v>
      </c>
      <c r="H682" s="6">
        <v>43998</v>
      </c>
      <c r="I682" s="4" t="s">
        <v>580</v>
      </c>
      <c r="J682" s="4" t="s">
        <v>40</v>
      </c>
      <c r="K682" s="4">
        <v>13877</v>
      </c>
      <c r="L682" s="4">
        <v>0</v>
      </c>
      <c r="M682" s="4">
        <v>0</v>
      </c>
      <c r="N682" s="4">
        <v>222000</v>
      </c>
      <c r="O682" s="4">
        <v>0</v>
      </c>
      <c r="P682" s="4">
        <v>6097000</v>
      </c>
      <c r="Q682" s="4">
        <v>688</v>
      </c>
      <c r="R682" s="4" t="b">
        <f t="shared" si="3"/>
        <v>0</v>
      </c>
      <c r="S682" s="4">
        <v>0</v>
      </c>
    </row>
    <row r="683" spans="1:19" ht="14.25" customHeight="1">
      <c r="A683" s="4" t="s">
        <v>34</v>
      </c>
      <c r="B683" s="5"/>
      <c r="C683" s="4">
        <v>0</v>
      </c>
      <c r="E683" s="4" t="b">
        <f t="shared" si="2"/>
        <v>0</v>
      </c>
      <c r="F683" s="4">
        <v>0</v>
      </c>
      <c r="G683" s="4">
        <v>6202</v>
      </c>
      <c r="H683" s="6">
        <v>44027</v>
      </c>
      <c r="I683" s="4" t="s">
        <v>577</v>
      </c>
      <c r="J683" s="4" t="s">
        <v>40</v>
      </c>
      <c r="K683" s="4">
        <v>13956</v>
      </c>
      <c r="L683" s="4">
        <v>0</v>
      </c>
      <c r="M683" s="4">
        <v>0</v>
      </c>
      <c r="N683" s="4">
        <v>222000</v>
      </c>
      <c r="O683" s="4">
        <v>0</v>
      </c>
      <c r="P683" s="4">
        <v>6319000</v>
      </c>
      <c r="Q683" s="4">
        <v>689</v>
      </c>
      <c r="R683" s="4" t="b">
        <f t="shared" si="3"/>
        <v>0</v>
      </c>
      <c r="S683" s="4">
        <v>0</v>
      </c>
    </row>
    <row r="684" spans="1:19" ht="14.25" customHeight="1">
      <c r="A684" s="4" t="s">
        <v>34</v>
      </c>
      <c r="B684" s="5"/>
      <c r="C684" s="4">
        <v>0</v>
      </c>
      <c r="E684" s="4" t="b">
        <f t="shared" si="2"/>
        <v>0</v>
      </c>
      <c r="F684" s="4">
        <v>0</v>
      </c>
      <c r="G684" s="4">
        <v>6202</v>
      </c>
      <c r="H684" s="6">
        <v>44055</v>
      </c>
      <c r="I684" s="4" t="s">
        <v>581</v>
      </c>
      <c r="J684" s="4" t="s">
        <v>40</v>
      </c>
      <c r="K684" s="4">
        <v>13969</v>
      </c>
      <c r="L684" s="4">
        <v>0</v>
      </c>
      <c r="M684" s="4">
        <v>0</v>
      </c>
      <c r="N684" s="4">
        <v>222000</v>
      </c>
      <c r="O684" s="4">
        <v>0</v>
      </c>
      <c r="P684" s="4">
        <v>6541000</v>
      </c>
      <c r="Q684" s="4">
        <v>690</v>
      </c>
      <c r="R684" s="4" t="b">
        <f t="shared" si="3"/>
        <v>0</v>
      </c>
      <c r="S684" s="4">
        <v>0</v>
      </c>
    </row>
    <row r="685" spans="1:19" ht="14.25" customHeight="1">
      <c r="A685" s="4" t="s">
        <v>34</v>
      </c>
      <c r="B685" s="5"/>
      <c r="C685" s="4">
        <v>0</v>
      </c>
      <c r="E685" s="4" t="b">
        <f t="shared" si="2"/>
        <v>0</v>
      </c>
      <c r="F685" s="4">
        <v>0</v>
      </c>
      <c r="G685" s="4">
        <v>6202</v>
      </c>
      <c r="H685" s="6">
        <v>44088</v>
      </c>
      <c r="I685" s="4" t="s">
        <v>582</v>
      </c>
      <c r="J685" s="4" t="s">
        <v>40</v>
      </c>
      <c r="K685" s="4">
        <v>14082</v>
      </c>
      <c r="L685" s="4">
        <v>0</v>
      </c>
      <c r="M685" s="4">
        <v>0</v>
      </c>
      <c r="N685" s="4">
        <v>222000</v>
      </c>
      <c r="O685" s="4">
        <v>0</v>
      </c>
      <c r="P685" s="4">
        <v>6763000</v>
      </c>
      <c r="Q685" s="4">
        <v>691</v>
      </c>
      <c r="R685" s="4" t="b">
        <f t="shared" si="3"/>
        <v>0</v>
      </c>
      <c r="S685" s="4">
        <v>0</v>
      </c>
    </row>
    <row r="686" spans="1:19" ht="14.25" customHeight="1">
      <c r="A686" s="4" t="s">
        <v>34</v>
      </c>
      <c r="B686" s="5"/>
      <c r="C686" s="4">
        <v>0</v>
      </c>
      <c r="E686" s="4" t="b">
        <f t="shared" si="2"/>
        <v>0</v>
      </c>
      <c r="F686" s="4">
        <v>0</v>
      </c>
      <c r="G686" s="4">
        <v>6202</v>
      </c>
      <c r="H686" s="6">
        <v>44117</v>
      </c>
      <c r="I686" s="4" t="s">
        <v>583</v>
      </c>
      <c r="J686" s="4" t="s">
        <v>40</v>
      </c>
      <c r="K686" s="4">
        <v>14149</v>
      </c>
      <c r="L686" s="4">
        <v>0</v>
      </c>
      <c r="M686" s="4">
        <v>0</v>
      </c>
      <c r="N686" s="4">
        <v>222000</v>
      </c>
      <c r="O686" s="4">
        <v>0</v>
      </c>
      <c r="P686" s="4">
        <v>6985000</v>
      </c>
      <c r="Q686" s="4">
        <v>692</v>
      </c>
      <c r="R686" s="4" t="b">
        <f t="shared" si="3"/>
        <v>0</v>
      </c>
      <c r="S686" s="4">
        <v>0</v>
      </c>
    </row>
    <row r="687" spans="1:19" ht="14.25" customHeight="1">
      <c r="A687" s="4" t="s">
        <v>34</v>
      </c>
      <c r="B687" s="5"/>
      <c r="C687" s="4">
        <v>0</v>
      </c>
      <c r="E687" s="4" t="b">
        <f t="shared" si="2"/>
        <v>0</v>
      </c>
      <c r="F687" s="4">
        <v>0</v>
      </c>
      <c r="G687" s="4">
        <v>6202</v>
      </c>
      <c r="H687" s="6">
        <v>44146</v>
      </c>
      <c r="I687" s="4" t="s">
        <v>584</v>
      </c>
      <c r="J687" s="4" t="s">
        <v>40</v>
      </c>
      <c r="K687" s="4">
        <v>14227</v>
      </c>
      <c r="L687" s="4">
        <v>0</v>
      </c>
      <c r="M687" s="4">
        <v>0</v>
      </c>
      <c r="N687" s="4">
        <v>222000</v>
      </c>
      <c r="O687" s="4">
        <v>0</v>
      </c>
      <c r="P687" s="4">
        <v>7207000</v>
      </c>
      <c r="Q687" s="4">
        <v>693</v>
      </c>
      <c r="R687" s="4" t="b">
        <f t="shared" si="3"/>
        <v>0</v>
      </c>
      <c r="S687" s="4">
        <v>0</v>
      </c>
    </row>
    <row r="688" spans="1:19" ht="14.25" customHeight="1">
      <c r="A688" s="4" t="s">
        <v>34</v>
      </c>
      <c r="B688" s="5"/>
      <c r="C688" s="4">
        <v>0</v>
      </c>
      <c r="E688" s="4" t="b">
        <f t="shared" si="2"/>
        <v>0</v>
      </c>
      <c r="F688" s="4">
        <v>0</v>
      </c>
      <c r="G688" s="4">
        <v>6202</v>
      </c>
      <c r="H688" s="6">
        <v>44176</v>
      </c>
      <c r="I688" s="4" t="s">
        <v>585</v>
      </c>
      <c r="J688" s="4" t="s">
        <v>40</v>
      </c>
      <c r="K688" s="4">
        <v>14302</v>
      </c>
      <c r="L688" s="4">
        <v>0</v>
      </c>
      <c r="M688" s="4">
        <v>0</v>
      </c>
      <c r="N688" s="4">
        <v>222000</v>
      </c>
      <c r="O688" s="4">
        <v>0</v>
      </c>
      <c r="P688" s="4">
        <v>7429000</v>
      </c>
      <c r="Q688" s="4">
        <v>694</v>
      </c>
      <c r="R688" s="4" t="b">
        <f t="shared" si="3"/>
        <v>0</v>
      </c>
      <c r="S688" s="4">
        <v>0</v>
      </c>
    </row>
    <row r="689" spans="1:19" ht="14.25" customHeight="1">
      <c r="A689" s="4" t="s">
        <v>34</v>
      </c>
      <c r="B689" s="5" t="s">
        <v>586</v>
      </c>
      <c r="C689" s="4">
        <v>0</v>
      </c>
      <c r="D689" s="4" t="s">
        <v>586</v>
      </c>
      <c r="E689" s="4" t="b">
        <f t="shared" si="2"/>
        <v>0</v>
      </c>
      <c r="F689" s="4">
        <v>0</v>
      </c>
      <c r="G689" s="4">
        <v>6202</v>
      </c>
      <c r="H689" s="3" t="s">
        <v>21</v>
      </c>
      <c r="K689" s="4">
        <v>0</v>
      </c>
      <c r="L689" s="4">
        <v>0</v>
      </c>
      <c r="M689" s="4">
        <v>0</v>
      </c>
      <c r="N689" s="4">
        <v>2442000</v>
      </c>
      <c r="O689" s="4">
        <v>0</v>
      </c>
      <c r="P689" s="4">
        <v>7429000</v>
      </c>
      <c r="Q689" s="4">
        <v>695</v>
      </c>
      <c r="R689" s="4" t="b">
        <f t="shared" si="3"/>
        <v>0</v>
      </c>
      <c r="S689" s="4">
        <v>0</v>
      </c>
    </row>
    <row r="690" spans="1:19" ht="14.25" customHeight="1">
      <c r="A690" s="4" t="s">
        <v>34</v>
      </c>
      <c r="B690" s="5" t="s">
        <v>587</v>
      </c>
      <c r="C690" s="4">
        <v>0</v>
      </c>
      <c r="D690" s="4" t="s">
        <v>587</v>
      </c>
      <c r="E690" s="4" t="b">
        <f t="shared" si="2"/>
        <v>0</v>
      </c>
      <c r="F690" s="4">
        <v>4537989</v>
      </c>
      <c r="G690" s="4">
        <v>6301</v>
      </c>
      <c r="H690" s="3" t="s">
        <v>21</v>
      </c>
      <c r="K690" s="4">
        <v>0</v>
      </c>
      <c r="L690" s="4">
        <v>2410000</v>
      </c>
      <c r="M690" s="4">
        <v>0</v>
      </c>
      <c r="N690" s="4">
        <v>0</v>
      </c>
      <c r="O690" s="4">
        <v>0</v>
      </c>
      <c r="P690" s="4">
        <v>4537989</v>
      </c>
      <c r="Q690" s="4">
        <v>696</v>
      </c>
      <c r="R690" s="4" t="b">
        <f t="shared" si="3"/>
        <v>0</v>
      </c>
      <c r="S690" s="4">
        <v>0</v>
      </c>
    </row>
    <row r="691" spans="1:19" ht="14.25" customHeight="1">
      <c r="A691" s="4" t="s">
        <v>34</v>
      </c>
      <c r="B691" s="5"/>
      <c r="C691" s="4">
        <v>0</v>
      </c>
      <c r="E691" s="4" t="b">
        <f t="shared" si="2"/>
        <v>0</v>
      </c>
      <c r="F691" s="4">
        <v>0</v>
      </c>
      <c r="G691" s="4">
        <v>6301</v>
      </c>
      <c r="H691" s="6">
        <v>43845</v>
      </c>
      <c r="I691" s="4" t="s">
        <v>588</v>
      </c>
      <c r="J691" s="4" t="s">
        <v>40</v>
      </c>
      <c r="K691" s="4">
        <v>13519</v>
      </c>
      <c r="L691" s="4">
        <v>0</v>
      </c>
      <c r="M691" s="4">
        <v>0</v>
      </c>
      <c r="N691" s="4">
        <v>200000</v>
      </c>
      <c r="O691" s="4">
        <v>0</v>
      </c>
      <c r="P691" s="4">
        <v>4737989</v>
      </c>
      <c r="Q691" s="4">
        <v>697</v>
      </c>
      <c r="R691" s="4" t="b">
        <f t="shared" si="3"/>
        <v>0</v>
      </c>
      <c r="S691" s="4">
        <v>0</v>
      </c>
    </row>
    <row r="692" spans="1:19" ht="14.25" customHeight="1">
      <c r="A692" s="4" t="s">
        <v>34</v>
      </c>
      <c r="B692" s="5"/>
      <c r="C692" s="4">
        <v>0</v>
      </c>
      <c r="E692" s="4" t="b">
        <f t="shared" si="2"/>
        <v>0</v>
      </c>
      <c r="F692" s="4">
        <v>0</v>
      </c>
      <c r="G692" s="4">
        <v>6301</v>
      </c>
      <c r="H692" s="6">
        <v>43878</v>
      </c>
      <c r="I692" s="4" t="s">
        <v>588</v>
      </c>
      <c r="J692" s="4" t="s">
        <v>40</v>
      </c>
      <c r="K692" s="4">
        <v>13598</v>
      </c>
      <c r="L692" s="4">
        <v>0</v>
      </c>
      <c r="M692" s="4">
        <v>0</v>
      </c>
      <c r="N692" s="4">
        <v>220000</v>
      </c>
      <c r="O692" s="4">
        <v>0</v>
      </c>
      <c r="P692" s="4">
        <v>4957989</v>
      </c>
      <c r="Q692" s="4">
        <v>698</v>
      </c>
      <c r="R692" s="4" t="b">
        <f t="shared" si="3"/>
        <v>0</v>
      </c>
      <c r="S692" s="4">
        <v>0</v>
      </c>
    </row>
    <row r="693" spans="1:19" ht="14.25" customHeight="1">
      <c r="A693" s="4" t="s">
        <v>34</v>
      </c>
      <c r="B693" s="5"/>
      <c r="C693" s="4">
        <v>0</v>
      </c>
      <c r="E693" s="4" t="b">
        <f t="shared" si="2"/>
        <v>0</v>
      </c>
      <c r="F693" s="4">
        <v>0</v>
      </c>
      <c r="G693" s="4">
        <v>6301</v>
      </c>
      <c r="H693" s="6">
        <v>43899</v>
      </c>
      <c r="I693" s="4" t="s">
        <v>589</v>
      </c>
      <c r="J693" s="4" t="s">
        <v>40</v>
      </c>
      <c r="K693" s="4">
        <v>13625</v>
      </c>
      <c r="L693" s="4">
        <v>0</v>
      </c>
      <c r="M693" s="4">
        <v>0</v>
      </c>
      <c r="N693" s="4">
        <v>190000</v>
      </c>
      <c r="O693" s="4">
        <v>0</v>
      </c>
      <c r="P693" s="4">
        <v>5147989</v>
      </c>
      <c r="Q693" s="4">
        <v>699</v>
      </c>
      <c r="R693" s="4" t="b">
        <f t="shared" si="3"/>
        <v>0</v>
      </c>
      <c r="S693" s="4">
        <v>0</v>
      </c>
    </row>
    <row r="694" spans="1:19" ht="14.25" customHeight="1">
      <c r="A694" s="4" t="s">
        <v>34</v>
      </c>
      <c r="B694" s="5"/>
      <c r="C694" s="4">
        <v>0</v>
      </c>
      <c r="E694" s="4" t="b">
        <f t="shared" si="2"/>
        <v>0</v>
      </c>
      <c r="F694" s="4">
        <v>0</v>
      </c>
      <c r="G694" s="4">
        <v>6301</v>
      </c>
      <c r="H694" s="6">
        <v>43934</v>
      </c>
      <c r="I694" s="4" t="s">
        <v>590</v>
      </c>
      <c r="J694" s="4" t="s">
        <v>40</v>
      </c>
      <c r="K694" s="4">
        <v>13706</v>
      </c>
      <c r="L694" s="4">
        <v>0</v>
      </c>
      <c r="M694" s="4">
        <v>0</v>
      </c>
      <c r="N694" s="4">
        <v>200000</v>
      </c>
      <c r="O694" s="4">
        <v>0</v>
      </c>
      <c r="P694" s="4">
        <v>5347989</v>
      </c>
      <c r="Q694" s="4">
        <v>700</v>
      </c>
      <c r="R694" s="4" t="b">
        <f t="shared" si="3"/>
        <v>0</v>
      </c>
      <c r="S694" s="4">
        <v>0</v>
      </c>
    </row>
    <row r="695" spans="1:19" ht="14.25" customHeight="1">
      <c r="A695" s="4" t="s">
        <v>34</v>
      </c>
      <c r="B695" s="5"/>
      <c r="C695" s="4">
        <v>0</v>
      </c>
      <c r="E695" s="4" t="b">
        <f t="shared" si="2"/>
        <v>0</v>
      </c>
      <c r="F695" s="4">
        <v>0</v>
      </c>
      <c r="G695" s="4">
        <v>6301</v>
      </c>
      <c r="H695" s="6">
        <v>43969</v>
      </c>
      <c r="I695" s="4" t="s">
        <v>591</v>
      </c>
      <c r="J695" s="4" t="s">
        <v>40</v>
      </c>
      <c r="K695" s="4">
        <v>13780</v>
      </c>
      <c r="L695" s="4">
        <v>0</v>
      </c>
      <c r="M695" s="4">
        <v>0</v>
      </c>
      <c r="N695" s="4">
        <v>200000</v>
      </c>
      <c r="O695" s="4">
        <v>0</v>
      </c>
      <c r="P695" s="4">
        <v>5547989</v>
      </c>
      <c r="Q695" s="4">
        <v>701</v>
      </c>
      <c r="R695" s="4" t="b">
        <f t="shared" si="3"/>
        <v>0</v>
      </c>
      <c r="S695" s="4">
        <v>0</v>
      </c>
    </row>
    <row r="696" spans="1:19" ht="14.25" customHeight="1">
      <c r="A696" s="4" t="s">
        <v>34</v>
      </c>
      <c r="B696" s="5"/>
      <c r="C696" s="4">
        <v>0</v>
      </c>
      <c r="E696" s="4" t="b">
        <f t="shared" si="2"/>
        <v>0</v>
      </c>
      <c r="F696" s="4">
        <v>0</v>
      </c>
      <c r="G696" s="4">
        <v>6301</v>
      </c>
      <c r="H696" s="6">
        <v>43994</v>
      </c>
      <c r="I696" s="4" t="s">
        <v>592</v>
      </c>
      <c r="J696" s="4" t="s">
        <v>40</v>
      </c>
      <c r="K696" s="4">
        <v>13842</v>
      </c>
      <c r="L696" s="4">
        <v>0</v>
      </c>
      <c r="M696" s="4">
        <v>0</v>
      </c>
      <c r="N696" s="4">
        <v>200000</v>
      </c>
      <c r="O696" s="4">
        <v>0</v>
      </c>
      <c r="P696" s="4">
        <v>5747989</v>
      </c>
      <c r="Q696" s="4">
        <v>702</v>
      </c>
      <c r="R696" s="4" t="b">
        <f t="shared" si="3"/>
        <v>0</v>
      </c>
      <c r="S696" s="4">
        <v>0</v>
      </c>
    </row>
    <row r="697" spans="1:19" ht="14.25" customHeight="1">
      <c r="A697" s="4" t="s">
        <v>34</v>
      </c>
      <c r="B697" s="5"/>
      <c r="C697" s="4">
        <v>0</v>
      </c>
      <c r="E697" s="4" t="b">
        <f t="shared" si="2"/>
        <v>0</v>
      </c>
      <c r="F697" s="4">
        <v>0</v>
      </c>
      <c r="G697" s="4">
        <v>6301</v>
      </c>
      <c r="H697" s="6">
        <v>44025</v>
      </c>
      <c r="I697" s="4" t="s">
        <v>588</v>
      </c>
      <c r="J697" s="4" t="s">
        <v>40</v>
      </c>
      <c r="K697" s="4">
        <v>13910</v>
      </c>
      <c r="L697" s="4">
        <v>0</v>
      </c>
      <c r="M697" s="4">
        <v>0</v>
      </c>
      <c r="N697" s="4">
        <v>200000</v>
      </c>
      <c r="O697" s="4">
        <v>0</v>
      </c>
      <c r="P697" s="4">
        <v>5947989</v>
      </c>
      <c r="Q697" s="4">
        <v>703</v>
      </c>
      <c r="R697" s="4" t="b">
        <f t="shared" si="3"/>
        <v>0</v>
      </c>
      <c r="S697" s="4">
        <v>0</v>
      </c>
    </row>
    <row r="698" spans="1:19" ht="14.25" customHeight="1">
      <c r="A698" s="4" t="s">
        <v>34</v>
      </c>
      <c r="B698" s="5"/>
      <c r="C698" s="4">
        <v>0</v>
      </c>
      <c r="E698" s="4" t="b">
        <f t="shared" si="2"/>
        <v>0</v>
      </c>
      <c r="F698" s="4">
        <v>0</v>
      </c>
      <c r="G698" s="4">
        <v>6301</v>
      </c>
      <c r="H698" s="6">
        <v>44061</v>
      </c>
      <c r="I698" s="4" t="s">
        <v>588</v>
      </c>
      <c r="J698" s="4" t="s">
        <v>40</v>
      </c>
      <c r="K698" s="4">
        <v>13989</v>
      </c>
      <c r="L698" s="4">
        <v>0</v>
      </c>
      <c r="M698" s="4">
        <v>0</v>
      </c>
      <c r="N698" s="4">
        <v>210000</v>
      </c>
      <c r="O698" s="4">
        <v>0</v>
      </c>
      <c r="P698" s="4">
        <v>6157989</v>
      </c>
      <c r="Q698" s="4">
        <v>704</v>
      </c>
      <c r="R698" s="4" t="b">
        <f t="shared" si="3"/>
        <v>0</v>
      </c>
      <c r="S698" s="4">
        <v>0</v>
      </c>
    </row>
    <row r="699" spans="1:19" ht="14.25" customHeight="1">
      <c r="A699" s="4" t="s">
        <v>34</v>
      </c>
      <c r="B699" s="5"/>
      <c r="C699" s="4">
        <v>0</v>
      </c>
      <c r="E699" s="4" t="b">
        <f t="shared" si="2"/>
        <v>0</v>
      </c>
      <c r="F699" s="4">
        <v>0</v>
      </c>
      <c r="G699" s="4">
        <v>6301</v>
      </c>
      <c r="H699" s="6">
        <v>44088</v>
      </c>
      <c r="I699" s="4" t="s">
        <v>593</v>
      </c>
      <c r="J699" s="4" t="s">
        <v>40</v>
      </c>
      <c r="K699" s="4">
        <v>14061</v>
      </c>
      <c r="L699" s="4">
        <v>0</v>
      </c>
      <c r="M699" s="4">
        <v>0</v>
      </c>
      <c r="N699" s="4">
        <v>200000</v>
      </c>
      <c r="O699" s="4">
        <v>0</v>
      </c>
      <c r="P699" s="4">
        <v>6357989</v>
      </c>
      <c r="Q699" s="4">
        <v>705</v>
      </c>
      <c r="R699" s="4" t="b">
        <f t="shared" si="3"/>
        <v>0</v>
      </c>
      <c r="S699" s="4">
        <v>0</v>
      </c>
    </row>
    <row r="700" spans="1:19" ht="14.25" customHeight="1">
      <c r="A700" s="4" t="s">
        <v>34</v>
      </c>
      <c r="B700" s="5"/>
      <c r="C700" s="4">
        <v>0</v>
      </c>
      <c r="E700" s="4" t="b">
        <f t="shared" si="2"/>
        <v>0</v>
      </c>
      <c r="F700" s="4">
        <v>0</v>
      </c>
      <c r="G700" s="4">
        <v>6301</v>
      </c>
      <c r="H700" s="6">
        <v>44118</v>
      </c>
      <c r="I700" s="4" t="s">
        <v>594</v>
      </c>
      <c r="J700" s="4" t="s">
        <v>40</v>
      </c>
      <c r="K700" s="4">
        <v>14133</v>
      </c>
      <c r="L700" s="4">
        <v>0</v>
      </c>
      <c r="M700" s="4">
        <v>0</v>
      </c>
      <c r="N700" s="4">
        <v>200000</v>
      </c>
      <c r="O700" s="4">
        <v>0</v>
      </c>
      <c r="P700" s="4">
        <v>6557989</v>
      </c>
      <c r="Q700" s="4">
        <v>706</v>
      </c>
      <c r="R700" s="4" t="b">
        <f t="shared" si="3"/>
        <v>0</v>
      </c>
      <c r="S700" s="4">
        <v>0</v>
      </c>
    </row>
    <row r="701" spans="1:19" ht="14.25" customHeight="1">
      <c r="A701" s="4" t="s">
        <v>34</v>
      </c>
      <c r="B701" s="5"/>
      <c r="C701" s="4">
        <v>0</v>
      </c>
      <c r="E701" s="4" t="b">
        <f t="shared" si="2"/>
        <v>0</v>
      </c>
      <c r="F701" s="4">
        <v>0</v>
      </c>
      <c r="G701" s="4">
        <v>6301</v>
      </c>
      <c r="H701" s="6">
        <v>44148</v>
      </c>
      <c r="I701" s="4" t="s">
        <v>595</v>
      </c>
      <c r="J701" s="4" t="s">
        <v>40</v>
      </c>
      <c r="K701" s="4">
        <v>14208</v>
      </c>
      <c r="L701" s="4">
        <v>0</v>
      </c>
      <c r="M701" s="4">
        <v>0</v>
      </c>
      <c r="N701" s="4">
        <v>200000</v>
      </c>
      <c r="O701" s="4">
        <v>0</v>
      </c>
      <c r="P701" s="4">
        <v>6757989</v>
      </c>
      <c r="Q701" s="4">
        <v>707</v>
      </c>
      <c r="R701" s="4" t="b">
        <f t="shared" si="3"/>
        <v>0</v>
      </c>
      <c r="S701" s="4">
        <v>0</v>
      </c>
    </row>
    <row r="702" spans="1:19" ht="14.25" customHeight="1">
      <c r="A702" s="4" t="s">
        <v>34</v>
      </c>
      <c r="B702" s="5"/>
      <c r="C702" s="4">
        <v>0</v>
      </c>
      <c r="E702" s="4" t="b">
        <f t="shared" si="2"/>
        <v>0</v>
      </c>
      <c r="F702" s="4">
        <v>0</v>
      </c>
      <c r="G702" s="4">
        <v>6301</v>
      </c>
      <c r="H702" s="6">
        <v>44179</v>
      </c>
      <c r="I702" s="4" t="s">
        <v>596</v>
      </c>
      <c r="J702" s="4" t="s">
        <v>40</v>
      </c>
      <c r="K702" s="4">
        <v>14278</v>
      </c>
      <c r="L702" s="4">
        <v>0</v>
      </c>
      <c r="M702" s="4">
        <v>0</v>
      </c>
      <c r="N702" s="4">
        <v>190000</v>
      </c>
      <c r="O702" s="4">
        <v>0</v>
      </c>
      <c r="P702" s="4">
        <v>6947989</v>
      </c>
      <c r="Q702" s="4">
        <v>708</v>
      </c>
      <c r="R702" s="4" t="b">
        <f t="shared" si="3"/>
        <v>0</v>
      </c>
      <c r="S702" s="4">
        <v>0</v>
      </c>
    </row>
    <row r="703" spans="1:19" ht="14.25" customHeight="1">
      <c r="A703" s="4" t="s">
        <v>34</v>
      </c>
      <c r="B703" s="5" t="s">
        <v>597</v>
      </c>
      <c r="C703" s="4">
        <v>0</v>
      </c>
      <c r="D703" s="4" t="s">
        <v>597</v>
      </c>
      <c r="E703" s="4" t="b">
        <f t="shared" si="2"/>
        <v>0</v>
      </c>
      <c r="F703" s="4">
        <v>0</v>
      </c>
      <c r="G703" s="4">
        <v>6301</v>
      </c>
      <c r="H703" s="3" t="s">
        <v>21</v>
      </c>
      <c r="K703" s="4">
        <v>0</v>
      </c>
      <c r="L703" s="4">
        <v>0</v>
      </c>
      <c r="M703" s="4">
        <v>0</v>
      </c>
      <c r="N703" s="4">
        <v>2410000</v>
      </c>
      <c r="O703" s="4">
        <v>0</v>
      </c>
      <c r="P703" s="4">
        <v>6947989</v>
      </c>
      <c r="Q703" s="4">
        <v>709</v>
      </c>
      <c r="R703" s="4" t="b">
        <f t="shared" si="3"/>
        <v>0</v>
      </c>
      <c r="S703" s="4">
        <v>0</v>
      </c>
    </row>
    <row r="704" spans="1:19" ht="14.25" customHeight="1">
      <c r="A704" s="4" t="s">
        <v>34</v>
      </c>
      <c r="B704" s="5" t="s">
        <v>598</v>
      </c>
      <c r="C704" s="4">
        <v>0</v>
      </c>
      <c r="D704" s="4" t="s">
        <v>598</v>
      </c>
      <c r="E704" s="4" t="b">
        <f t="shared" si="2"/>
        <v>0</v>
      </c>
      <c r="F704" s="4">
        <v>1900000</v>
      </c>
      <c r="G704" s="4">
        <v>6302</v>
      </c>
      <c r="H704" s="3" t="s">
        <v>21</v>
      </c>
      <c r="K704" s="4">
        <v>0</v>
      </c>
      <c r="L704" s="4">
        <v>496300</v>
      </c>
      <c r="M704" s="4">
        <v>0</v>
      </c>
      <c r="N704" s="4">
        <v>0</v>
      </c>
      <c r="O704" s="4">
        <v>0</v>
      </c>
      <c r="P704" s="4">
        <v>1900000</v>
      </c>
      <c r="Q704" s="4">
        <v>710</v>
      </c>
      <c r="R704" s="4" t="b">
        <f t="shared" si="3"/>
        <v>0</v>
      </c>
      <c r="S704" s="4">
        <v>0</v>
      </c>
    </row>
    <row r="705" spans="1:19" ht="14.25" customHeight="1">
      <c r="A705" s="4" t="s">
        <v>34</v>
      </c>
      <c r="B705" s="5"/>
      <c r="C705" s="4">
        <v>0</v>
      </c>
      <c r="E705" s="4" t="b">
        <f t="shared" si="2"/>
        <v>0</v>
      </c>
      <c r="F705" s="4">
        <v>0</v>
      </c>
      <c r="G705" s="4">
        <v>6302</v>
      </c>
      <c r="H705" s="6">
        <v>44124</v>
      </c>
      <c r="I705" s="4" t="s">
        <v>599</v>
      </c>
      <c r="J705" s="4" t="s">
        <v>40</v>
      </c>
      <c r="K705" s="4">
        <v>14146</v>
      </c>
      <c r="L705" s="4">
        <v>0</v>
      </c>
      <c r="M705" s="4">
        <v>0</v>
      </c>
      <c r="N705" s="4">
        <v>233000</v>
      </c>
      <c r="O705" s="4">
        <v>0</v>
      </c>
      <c r="P705" s="4">
        <v>2133000</v>
      </c>
      <c r="Q705" s="4">
        <v>711</v>
      </c>
      <c r="R705" s="4" t="b">
        <f t="shared" si="3"/>
        <v>0</v>
      </c>
      <c r="S705" s="4">
        <v>0</v>
      </c>
    </row>
    <row r="706" spans="1:19" ht="14.25" customHeight="1">
      <c r="A706" s="4" t="s">
        <v>34</v>
      </c>
      <c r="B706" s="5"/>
      <c r="C706" s="4">
        <v>0</v>
      </c>
      <c r="E706" s="4" t="b">
        <f t="shared" si="2"/>
        <v>0</v>
      </c>
      <c r="F706" s="4">
        <v>0</v>
      </c>
      <c r="G706" s="4">
        <v>6302</v>
      </c>
      <c r="H706" s="6">
        <v>44172</v>
      </c>
      <c r="I706" s="4" t="s">
        <v>600</v>
      </c>
      <c r="J706" s="4" t="s">
        <v>40</v>
      </c>
      <c r="K706" s="4">
        <v>14291</v>
      </c>
      <c r="L706" s="4">
        <v>0</v>
      </c>
      <c r="M706" s="4">
        <v>0</v>
      </c>
      <c r="N706" s="4">
        <v>233000</v>
      </c>
      <c r="O706" s="4">
        <v>0</v>
      </c>
      <c r="P706" s="4">
        <v>2366000</v>
      </c>
      <c r="Q706" s="4">
        <v>712</v>
      </c>
      <c r="R706" s="4" t="b">
        <f t="shared" si="3"/>
        <v>0</v>
      </c>
      <c r="S706" s="4">
        <v>0</v>
      </c>
    </row>
    <row r="707" spans="1:19" ht="14.25" customHeight="1">
      <c r="A707" s="4" t="s">
        <v>34</v>
      </c>
      <c r="B707" s="5"/>
      <c r="C707" s="4">
        <v>0</v>
      </c>
      <c r="E707" s="4" t="b">
        <f t="shared" si="2"/>
        <v>0</v>
      </c>
      <c r="F707" s="4">
        <v>0</v>
      </c>
      <c r="G707" s="4">
        <v>6302</v>
      </c>
      <c r="H707" s="6">
        <v>44172</v>
      </c>
      <c r="I707" s="4" t="s">
        <v>601</v>
      </c>
      <c r="J707" s="4" t="s">
        <v>40</v>
      </c>
      <c r="K707" s="4">
        <v>14292</v>
      </c>
      <c r="L707" s="4">
        <v>0</v>
      </c>
      <c r="M707" s="4">
        <v>0</v>
      </c>
      <c r="N707" s="4">
        <v>30300</v>
      </c>
      <c r="O707" s="4">
        <v>0</v>
      </c>
      <c r="P707" s="4">
        <v>2396300</v>
      </c>
      <c r="Q707" s="4">
        <v>713</v>
      </c>
      <c r="R707" s="4" t="b">
        <f t="shared" si="3"/>
        <v>0</v>
      </c>
      <c r="S707" s="4">
        <v>0</v>
      </c>
    </row>
    <row r="708" spans="1:19" ht="14.25" customHeight="1">
      <c r="A708" s="4" t="s">
        <v>34</v>
      </c>
      <c r="B708" s="5" t="s">
        <v>602</v>
      </c>
      <c r="C708" s="4">
        <v>0</v>
      </c>
      <c r="D708" s="4" t="s">
        <v>602</v>
      </c>
      <c r="E708" s="4" t="b">
        <f t="shared" si="2"/>
        <v>0</v>
      </c>
      <c r="F708" s="4">
        <v>0</v>
      </c>
      <c r="G708" s="4">
        <v>6302</v>
      </c>
      <c r="H708" s="3" t="s">
        <v>21</v>
      </c>
      <c r="K708" s="4">
        <v>0</v>
      </c>
      <c r="L708" s="4">
        <v>0</v>
      </c>
      <c r="M708" s="4">
        <v>0</v>
      </c>
      <c r="N708" s="4">
        <v>496300</v>
      </c>
      <c r="O708" s="4">
        <v>0</v>
      </c>
      <c r="P708" s="4">
        <v>2396300</v>
      </c>
      <c r="Q708" s="4">
        <v>714</v>
      </c>
      <c r="R708" s="4" t="b">
        <f t="shared" si="3"/>
        <v>0</v>
      </c>
      <c r="S708" s="4">
        <v>0</v>
      </c>
    </row>
    <row r="709" spans="1:19" ht="14.25" customHeight="1">
      <c r="A709" s="4" t="s">
        <v>34</v>
      </c>
      <c r="B709" s="5" t="s">
        <v>603</v>
      </c>
      <c r="C709" s="4">
        <v>0</v>
      </c>
      <c r="D709" s="4" t="s">
        <v>603</v>
      </c>
      <c r="E709" s="4" t="b">
        <f t="shared" si="2"/>
        <v>0</v>
      </c>
      <c r="F709" s="4">
        <v>4580984</v>
      </c>
      <c r="G709" s="4">
        <v>6401</v>
      </c>
      <c r="H709" s="3" t="s">
        <v>21</v>
      </c>
      <c r="K709" s="4">
        <v>0</v>
      </c>
      <c r="L709" s="4">
        <v>2400210</v>
      </c>
      <c r="M709" s="4">
        <v>0</v>
      </c>
      <c r="N709" s="4">
        <v>0</v>
      </c>
      <c r="O709" s="4">
        <v>0</v>
      </c>
      <c r="P709" s="4">
        <v>4580984</v>
      </c>
      <c r="Q709" s="4">
        <v>715</v>
      </c>
      <c r="R709" s="4" t="b">
        <f t="shared" si="3"/>
        <v>0</v>
      </c>
      <c r="S709" s="4">
        <v>0</v>
      </c>
    </row>
    <row r="710" spans="1:19" ht="14.25" customHeight="1">
      <c r="A710" s="4" t="s">
        <v>34</v>
      </c>
      <c r="B710" s="5"/>
      <c r="C710" s="4">
        <v>0</v>
      </c>
      <c r="E710" s="4" t="b">
        <f t="shared" si="2"/>
        <v>0</v>
      </c>
      <c r="F710" s="4">
        <v>0</v>
      </c>
      <c r="G710" s="4">
        <v>6401</v>
      </c>
      <c r="H710" s="6">
        <v>43845</v>
      </c>
      <c r="I710" s="4" t="s">
        <v>604</v>
      </c>
      <c r="J710" s="4" t="s">
        <v>40</v>
      </c>
      <c r="K710" s="4">
        <v>13538</v>
      </c>
      <c r="L710" s="4">
        <v>0</v>
      </c>
      <c r="M710" s="4">
        <v>0</v>
      </c>
      <c r="N710" s="4">
        <v>200000</v>
      </c>
      <c r="O710" s="4">
        <v>0</v>
      </c>
      <c r="P710" s="4">
        <v>4780984</v>
      </c>
      <c r="Q710" s="4">
        <v>716</v>
      </c>
      <c r="R710" s="4" t="b">
        <f t="shared" si="3"/>
        <v>0</v>
      </c>
      <c r="S710" s="4">
        <v>0</v>
      </c>
    </row>
    <row r="711" spans="1:19" ht="14.25" customHeight="1">
      <c r="A711" s="4" t="s">
        <v>34</v>
      </c>
      <c r="B711" s="5"/>
      <c r="C711" s="4">
        <v>0</v>
      </c>
      <c r="E711" s="4" t="b">
        <f t="shared" si="2"/>
        <v>0</v>
      </c>
      <c r="F711" s="4">
        <v>0</v>
      </c>
      <c r="G711" s="4">
        <v>6401</v>
      </c>
      <c r="H711" s="6">
        <v>43878</v>
      </c>
      <c r="I711" s="4" t="s">
        <v>604</v>
      </c>
      <c r="J711" s="4" t="s">
        <v>40</v>
      </c>
      <c r="K711" s="4">
        <v>13609</v>
      </c>
      <c r="L711" s="4">
        <v>0</v>
      </c>
      <c r="M711" s="4">
        <v>0</v>
      </c>
      <c r="N711" s="4">
        <v>200000</v>
      </c>
      <c r="O711" s="4">
        <v>0</v>
      </c>
      <c r="P711" s="4">
        <v>4980984</v>
      </c>
      <c r="Q711" s="4">
        <v>717</v>
      </c>
      <c r="R711" s="4" t="b">
        <f t="shared" si="3"/>
        <v>0</v>
      </c>
      <c r="S711" s="4">
        <v>0</v>
      </c>
    </row>
    <row r="712" spans="1:19" ht="14.25" customHeight="1">
      <c r="A712" s="4" t="s">
        <v>34</v>
      </c>
      <c r="B712" s="5"/>
      <c r="C712" s="4">
        <v>0</v>
      </c>
      <c r="E712" s="4" t="b">
        <f t="shared" si="2"/>
        <v>0</v>
      </c>
      <c r="F712" s="4">
        <v>0</v>
      </c>
      <c r="G712" s="4">
        <v>6401</v>
      </c>
      <c r="H712" s="6">
        <v>43906</v>
      </c>
      <c r="I712" s="4" t="s">
        <v>605</v>
      </c>
      <c r="J712" s="4" t="s">
        <v>40</v>
      </c>
      <c r="K712" s="4">
        <v>13677</v>
      </c>
      <c r="L712" s="4">
        <v>0</v>
      </c>
      <c r="M712" s="4">
        <v>0</v>
      </c>
      <c r="N712" s="4">
        <v>200000</v>
      </c>
      <c r="O712" s="4">
        <v>0</v>
      </c>
      <c r="P712" s="4">
        <v>5180984</v>
      </c>
      <c r="Q712" s="4">
        <v>718</v>
      </c>
      <c r="R712" s="4" t="b">
        <f t="shared" si="3"/>
        <v>0</v>
      </c>
      <c r="S712" s="4">
        <v>0</v>
      </c>
    </row>
    <row r="713" spans="1:19" ht="14.25" customHeight="1">
      <c r="A713" s="4" t="s">
        <v>34</v>
      </c>
      <c r="B713" s="5"/>
      <c r="C713" s="4">
        <v>0</v>
      </c>
      <c r="E713" s="4" t="b">
        <f t="shared" si="2"/>
        <v>0</v>
      </c>
      <c r="F713" s="4">
        <v>0</v>
      </c>
      <c r="G713" s="4">
        <v>6401</v>
      </c>
      <c r="H713" s="6">
        <v>43934</v>
      </c>
      <c r="I713" s="4" t="s">
        <v>606</v>
      </c>
      <c r="J713" s="4" t="s">
        <v>40</v>
      </c>
      <c r="K713" s="4">
        <v>13739</v>
      </c>
      <c r="L713" s="4">
        <v>0</v>
      </c>
      <c r="M713" s="4">
        <v>0</v>
      </c>
      <c r="N713" s="4">
        <v>200000</v>
      </c>
      <c r="O713" s="4">
        <v>0</v>
      </c>
      <c r="P713" s="4">
        <v>5380984</v>
      </c>
      <c r="Q713" s="4">
        <v>719</v>
      </c>
      <c r="R713" s="4" t="b">
        <f t="shared" si="3"/>
        <v>0</v>
      </c>
      <c r="S713" s="4">
        <v>0</v>
      </c>
    </row>
    <row r="714" spans="1:19" ht="14.25" customHeight="1">
      <c r="A714" s="4" t="s">
        <v>34</v>
      </c>
      <c r="B714" s="5"/>
      <c r="C714" s="4">
        <v>0</v>
      </c>
      <c r="E714" s="4" t="b">
        <f t="shared" si="2"/>
        <v>0</v>
      </c>
      <c r="F714" s="4">
        <v>0</v>
      </c>
      <c r="G714" s="4">
        <v>6401</v>
      </c>
      <c r="H714" s="6">
        <v>43962</v>
      </c>
      <c r="I714" s="4" t="s">
        <v>607</v>
      </c>
      <c r="J714" s="4" t="s">
        <v>40</v>
      </c>
      <c r="K714" s="4">
        <v>13806</v>
      </c>
      <c r="L714" s="4">
        <v>0</v>
      </c>
      <c r="M714" s="4">
        <v>0</v>
      </c>
      <c r="N714" s="4">
        <v>200000</v>
      </c>
      <c r="O714" s="4">
        <v>0</v>
      </c>
      <c r="P714" s="4">
        <v>5580984</v>
      </c>
      <c r="Q714" s="4">
        <v>720</v>
      </c>
      <c r="R714" s="4" t="b">
        <f t="shared" si="3"/>
        <v>0</v>
      </c>
      <c r="S714" s="4">
        <v>0</v>
      </c>
    </row>
    <row r="715" spans="1:19" ht="14.25" customHeight="1">
      <c r="A715" s="4" t="s">
        <v>34</v>
      </c>
      <c r="B715" s="5"/>
      <c r="C715" s="4">
        <v>0</v>
      </c>
      <c r="E715" s="4" t="b">
        <f t="shared" si="2"/>
        <v>0</v>
      </c>
      <c r="F715" s="4">
        <v>0</v>
      </c>
      <c r="G715" s="4">
        <v>6401</v>
      </c>
      <c r="H715" s="6">
        <v>43998</v>
      </c>
      <c r="I715" s="4" t="s">
        <v>608</v>
      </c>
      <c r="J715" s="4" t="s">
        <v>40</v>
      </c>
      <c r="K715" s="4">
        <v>13876</v>
      </c>
      <c r="L715" s="4">
        <v>0</v>
      </c>
      <c r="M715" s="4">
        <v>0</v>
      </c>
      <c r="N715" s="4">
        <v>220000</v>
      </c>
      <c r="O715" s="4">
        <v>0</v>
      </c>
      <c r="P715" s="4">
        <v>5800984</v>
      </c>
      <c r="Q715" s="4">
        <v>721</v>
      </c>
      <c r="R715" s="4" t="b">
        <f t="shared" si="3"/>
        <v>0</v>
      </c>
      <c r="S715" s="4">
        <v>0</v>
      </c>
    </row>
    <row r="716" spans="1:19" ht="14.25" customHeight="1">
      <c r="A716" s="4" t="s">
        <v>34</v>
      </c>
      <c r="B716" s="5"/>
      <c r="C716" s="4">
        <v>0</v>
      </c>
      <c r="E716" s="4" t="b">
        <f t="shared" si="2"/>
        <v>0</v>
      </c>
      <c r="F716" s="4">
        <v>0</v>
      </c>
      <c r="G716" s="4">
        <v>6401</v>
      </c>
      <c r="H716" s="6">
        <v>44039</v>
      </c>
      <c r="I716" s="4" t="s">
        <v>609</v>
      </c>
      <c r="J716" s="4" t="s">
        <v>40</v>
      </c>
      <c r="K716" s="4">
        <v>13931</v>
      </c>
      <c r="L716" s="4">
        <v>0</v>
      </c>
      <c r="M716" s="4">
        <v>0</v>
      </c>
      <c r="N716" s="4">
        <v>190000</v>
      </c>
      <c r="O716" s="4">
        <v>0</v>
      </c>
      <c r="P716" s="4">
        <v>5990984</v>
      </c>
      <c r="Q716" s="4">
        <v>722</v>
      </c>
      <c r="R716" s="4" t="b">
        <f t="shared" si="3"/>
        <v>0</v>
      </c>
      <c r="S716" s="4">
        <v>0</v>
      </c>
    </row>
    <row r="717" spans="1:19" ht="14.25" customHeight="1">
      <c r="A717" s="4" t="s">
        <v>34</v>
      </c>
      <c r="B717" s="5"/>
      <c r="C717" s="4">
        <v>0</v>
      </c>
      <c r="E717" s="4" t="b">
        <f t="shared" si="2"/>
        <v>0</v>
      </c>
      <c r="F717" s="4">
        <v>0</v>
      </c>
      <c r="G717" s="4">
        <v>6401</v>
      </c>
      <c r="H717" s="6">
        <v>44057</v>
      </c>
      <c r="I717" s="4" t="s">
        <v>604</v>
      </c>
      <c r="J717" s="4" t="s">
        <v>40</v>
      </c>
      <c r="K717" s="4">
        <v>14021</v>
      </c>
      <c r="L717" s="4">
        <v>0</v>
      </c>
      <c r="M717" s="4">
        <v>0</v>
      </c>
      <c r="N717" s="4">
        <v>200000</v>
      </c>
      <c r="O717" s="4">
        <v>0</v>
      </c>
      <c r="P717" s="4">
        <v>6190984</v>
      </c>
      <c r="Q717" s="4">
        <v>723</v>
      </c>
      <c r="R717" s="4" t="b">
        <f t="shared" si="3"/>
        <v>0</v>
      </c>
      <c r="S717" s="4">
        <v>0</v>
      </c>
    </row>
    <row r="718" spans="1:19" ht="14.25" customHeight="1">
      <c r="A718" s="4" t="s">
        <v>34</v>
      </c>
      <c r="B718" s="5"/>
      <c r="C718" s="4">
        <v>0</v>
      </c>
      <c r="E718" s="4" t="b">
        <f t="shared" si="2"/>
        <v>0</v>
      </c>
      <c r="F718" s="4">
        <v>0</v>
      </c>
      <c r="G718" s="4">
        <v>6401</v>
      </c>
      <c r="H718" s="6">
        <v>44057</v>
      </c>
      <c r="I718" s="4" t="s">
        <v>604</v>
      </c>
      <c r="J718" s="4" t="s">
        <v>40</v>
      </c>
      <c r="K718" s="4">
        <v>14022</v>
      </c>
      <c r="L718" s="4">
        <v>0</v>
      </c>
      <c r="M718" s="4">
        <v>0</v>
      </c>
      <c r="N718" s="4">
        <v>210</v>
      </c>
      <c r="O718" s="4">
        <v>0</v>
      </c>
      <c r="P718" s="4">
        <v>6191194</v>
      </c>
      <c r="Q718" s="4">
        <v>724</v>
      </c>
      <c r="R718" s="4" t="b">
        <f t="shared" si="3"/>
        <v>0</v>
      </c>
      <c r="S718" s="4">
        <v>0</v>
      </c>
    </row>
    <row r="719" spans="1:19" ht="14.25" customHeight="1">
      <c r="A719" s="4" t="s">
        <v>34</v>
      </c>
      <c r="B719" s="5"/>
      <c r="C719" s="4">
        <v>0</v>
      </c>
      <c r="E719" s="4" t="b">
        <f t="shared" si="2"/>
        <v>0</v>
      </c>
      <c r="F719" s="4">
        <v>0</v>
      </c>
      <c r="G719" s="4">
        <v>6401</v>
      </c>
      <c r="H719" s="6">
        <v>44088</v>
      </c>
      <c r="I719" s="4" t="s">
        <v>610</v>
      </c>
      <c r="J719" s="4" t="s">
        <v>40</v>
      </c>
      <c r="K719" s="4">
        <v>14094</v>
      </c>
      <c r="L719" s="4">
        <v>0</v>
      </c>
      <c r="M719" s="4">
        <v>0</v>
      </c>
      <c r="N719" s="4">
        <v>190000</v>
      </c>
      <c r="O719" s="4">
        <v>0</v>
      </c>
      <c r="P719" s="4">
        <v>6381194</v>
      </c>
      <c r="Q719" s="4">
        <v>725</v>
      </c>
      <c r="R719" s="4" t="b">
        <f t="shared" si="3"/>
        <v>0</v>
      </c>
      <c r="S719" s="4">
        <v>0</v>
      </c>
    </row>
    <row r="720" spans="1:19" ht="14.25" customHeight="1">
      <c r="A720" s="4" t="s">
        <v>34</v>
      </c>
      <c r="B720" s="5"/>
      <c r="C720" s="4">
        <v>0</v>
      </c>
      <c r="E720" s="4" t="b">
        <f t="shared" si="2"/>
        <v>0</v>
      </c>
      <c r="F720" s="4">
        <v>0</v>
      </c>
      <c r="G720" s="4">
        <v>6401</v>
      </c>
      <c r="H720" s="6">
        <v>44112</v>
      </c>
      <c r="I720" s="4" t="s">
        <v>611</v>
      </c>
      <c r="J720" s="4" t="s">
        <v>40</v>
      </c>
      <c r="K720" s="4">
        <v>14165</v>
      </c>
      <c r="L720" s="4">
        <v>0</v>
      </c>
      <c r="M720" s="4">
        <v>0</v>
      </c>
      <c r="N720" s="4">
        <v>200000</v>
      </c>
      <c r="O720" s="4">
        <v>0</v>
      </c>
      <c r="P720" s="4">
        <v>6581194</v>
      </c>
      <c r="Q720" s="4">
        <v>726</v>
      </c>
      <c r="R720" s="4" t="b">
        <f t="shared" si="3"/>
        <v>0</v>
      </c>
      <c r="S720" s="4">
        <v>0</v>
      </c>
    </row>
    <row r="721" spans="1:19" ht="14.25" customHeight="1">
      <c r="A721" s="4" t="s">
        <v>34</v>
      </c>
      <c r="B721" s="5"/>
      <c r="C721" s="4">
        <v>0</v>
      </c>
      <c r="E721" s="4" t="b">
        <f t="shared" si="2"/>
        <v>0</v>
      </c>
      <c r="F721" s="4">
        <v>0</v>
      </c>
      <c r="G721" s="4">
        <v>6401</v>
      </c>
      <c r="H721" s="6">
        <v>44144</v>
      </c>
      <c r="I721" s="4" t="s">
        <v>612</v>
      </c>
      <c r="J721" s="4" t="s">
        <v>40</v>
      </c>
      <c r="K721" s="4">
        <v>14225</v>
      </c>
      <c r="L721" s="4">
        <v>0</v>
      </c>
      <c r="M721" s="4">
        <v>0</v>
      </c>
      <c r="N721" s="4">
        <v>200000</v>
      </c>
      <c r="O721" s="4">
        <v>0</v>
      </c>
      <c r="P721" s="4">
        <v>6781194</v>
      </c>
      <c r="Q721" s="4">
        <v>727</v>
      </c>
      <c r="R721" s="4" t="b">
        <f t="shared" si="3"/>
        <v>0</v>
      </c>
      <c r="S721" s="4">
        <v>0</v>
      </c>
    </row>
    <row r="722" spans="1:19" ht="14.25" customHeight="1">
      <c r="A722" s="4" t="s">
        <v>34</v>
      </c>
      <c r="B722" s="5"/>
      <c r="C722" s="4">
        <v>0</v>
      </c>
      <c r="E722" s="4" t="b">
        <f t="shared" si="2"/>
        <v>0</v>
      </c>
      <c r="F722" s="4">
        <v>0</v>
      </c>
      <c r="G722" s="4">
        <v>6401</v>
      </c>
      <c r="H722" s="6">
        <v>44174</v>
      </c>
      <c r="I722" s="4" t="s">
        <v>613</v>
      </c>
      <c r="J722" s="4" t="s">
        <v>40</v>
      </c>
      <c r="K722" s="4">
        <v>14308</v>
      </c>
      <c r="L722" s="4">
        <v>0</v>
      </c>
      <c r="M722" s="4">
        <v>0</v>
      </c>
      <c r="N722" s="4">
        <v>200000</v>
      </c>
      <c r="O722" s="4">
        <v>0</v>
      </c>
      <c r="P722" s="4">
        <v>6981194</v>
      </c>
      <c r="Q722" s="4">
        <v>728</v>
      </c>
      <c r="R722" s="4" t="b">
        <f t="shared" si="3"/>
        <v>0</v>
      </c>
      <c r="S722" s="4">
        <v>0</v>
      </c>
    </row>
    <row r="723" spans="1:19" ht="14.25" customHeight="1">
      <c r="A723" s="4" t="s">
        <v>34</v>
      </c>
      <c r="B723" s="5" t="s">
        <v>614</v>
      </c>
      <c r="C723" s="4">
        <v>0</v>
      </c>
      <c r="D723" s="4" t="s">
        <v>614</v>
      </c>
      <c r="E723" s="4" t="b">
        <f t="shared" si="2"/>
        <v>0</v>
      </c>
      <c r="F723" s="4">
        <v>0</v>
      </c>
      <c r="G723" s="4">
        <v>6401</v>
      </c>
      <c r="H723" s="3" t="s">
        <v>21</v>
      </c>
      <c r="K723" s="4">
        <v>0</v>
      </c>
      <c r="L723" s="4">
        <v>0</v>
      </c>
      <c r="M723" s="4">
        <v>0</v>
      </c>
      <c r="N723" s="4">
        <v>2400210</v>
      </c>
      <c r="O723" s="4">
        <v>0</v>
      </c>
      <c r="P723" s="4">
        <v>6981194</v>
      </c>
      <c r="Q723" s="4">
        <v>729</v>
      </c>
      <c r="R723" s="4" t="b">
        <f t="shared" si="3"/>
        <v>0</v>
      </c>
      <c r="S723" s="4">
        <v>0</v>
      </c>
    </row>
    <row r="724" spans="1:19" ht="14.25" customHeight="1">
      <c r="A724" s="4" t="s">
        <v>34</v>
      </c>
      <c r="B724" s="5" t="s">
        <v>615</v>
      </c>
      <c r="C724" s="4">
        <v>0</v>
      </c>
      <c r="D724" s="4" t="s">
        <v>615</v>
      </c>
      <c r="E724" s="4" t="b">
        <f t="shared" si="2"/>
        <v>0</v>
      </c>
      <c r="F724" s="4">
        <v>4471800</v>
      </c>
      <c r="G724" s="4">
        <v>6402</v>
      </c>
      <c r="H724" s="3" t="s">
        <v>21</v>
      </c>
      <c r="K724" s="4">
        <v>0</v>
      </c>
      <c r="L724" s="4">
        <v>2000000</v>
      </c>
      <c r="M724" s="4">
        <v>0</v>
      </c>
      <c r="N724" s="4">
        <v>0</v>
      </c>
      <c r="O724" s="4">
        <v>0</v>
      </c>
      <c r="P724" s="4">
        <v>4471800</v>
      </c>
      <c r="Q724" s="4">
        <v>730</v>
      </c>
      <c r="R724" s="4" t="b">
        <f t="shared" si="3"/>
        <v>0</v>
      </c>
      <c r="S724" s="4">
        <v>0</v>
      </c>
    </row>
    <row r="725" spans="1:19" ht="14.25" customHeight="1">
      <c r="A725" s="4" t="s">
        <v>34</v>
      </c>
      <c r="B725" s="5"/>
      <c r="C725" s="4">
        <v>0</v>
      </c>
      <c r="E725" s="4" t="b">
        <f t="shared" si="2"/>
        <v>0</v>
      </c>
      <c r="F725" s="4">
        <v>0</v>
      </c>
      <c r="G725" s="4">
        <v>6402</v>
      </c>
      <c r="H725" s="6">
        <v>43847</v>
      </c>
      <c r="I725" s="4" t="s">
        <v>616</v>
      </c>
      <c r="J725" s="4" t="s">
        <v>40</v>
      </c>
      <c r="K725" s="4">
        <v>13525</v>
      </c>
      <c r="L725" s="4">
        <v>0</v>
      </c>
      <c r="M725" s="4">
        <v>0</v>
      </c>
      <c r="N725" s="4">
        <v>200000</v>
      </c>
      <c r="O725" s="4">
        <v>0</v>
      </c>
      <c r="P725" s="4">
        <v>4671800</v>
      </c>
      <c r="Q725" s="4">
        <v>731</v>
      </c>
      <c r="R725" s="4" t="b">
        <f t="shared" si="3"/>
        <v>0</v>
      </c>
      <c r="S725" s="4">
        <v>0</v>
      </c>
    </row>
    <row r="726" spans="1:19" ht="14.25" customHeight="1">
      <c r="A726" s="4" t="s">
        <v>34</v>
      </c>
      <c r="B726" s="5"/>
      <c r="C726" s="4">
        <v>0</v>
      </c>
      <c r="E726" s="4" t="b">
        <f t="shared" si="2"/>
        <v>0</v>
      </c>
      <c r="F726" s="4">
        <v>0</v>
      </c>
      <c r="G726" s="4">
        <v>6402</v>
      </c>
      <c r="H726" s="6">
        <v>43874</v>
      </c>
      <c r="I726" s="4" t="s">
        <v>616</v>
      </c>
      <c r="J726" s="4" t="s">
        <v>40</v>
      </c>
      <c r="K726" s="4">
        <v>13588</v>
      </c>
      <c r="L726" s="4">
        <v>0</v>
      </c>
      <c r="M726" s="4">
        <v>0</v>
      </c>
      <c r="N726" s="4">
        <v>200000</v>
      </c>
      <c r="O726" s="4">
        <v>0</v>
      </c>
      <c r="P726" s="4">
        <v>4871800</v>
      </c>
      <c r="Q726" s="4">
        <v>732</v>
      </c>
      <c r="R726" s="4" t="b">
        <f t="shared" si="3"/>
        <v>0</v>
      </c>
      <c r="S726" s="4">
        <v>0</v>
      </c>
    </row>
    <row r="727" spans="1:19" ht="14.25" customHeight="1">
      <c r="A727" s="4" t="s">
        <v>34</v>
      </c>
      <c r="B727" s="5"/>
      <c r="C727" s="4">
        <v>0</v>
      </c>
      <c r="E727" s="4" t="b">
        <f t="shared" si="2"/>
        <v>0</v>
      </c>
      <c r="F727" s="4">
        <v>0</v>
      </c>
      <c r="G727" s="4">
        <v>6402</v>
      </c>
      <c r="H727" s="6">
        <v>43950</v>
      </c>
      <c r="I727" s="4" t="s">
        <v>617</v>
      </c>
      <c r="J727" s="4" t="s">
        <v>40</v>
      </c>
      <c r="K727" s="4">
        <v>13737</v>
      </c>
      <c r="L727" s="4">
        <v>0</v>
      </c>
      <c r="M727" s="4">
        <v>0</v>
      </c>
      <c r="N727" s="4">
        <v>200000</v>
      </c>
      <c r="O727" s="4">
        <v>0</v>
      </c>
      <c r="P727" s="4">
        <v>5071800</v>
      </c>
      <c r="Q727" s="4">
        <v>733</v>
      </c>
      <c r="R727" s="4" t="b">
        <f t="shared" si="3"/>
        <v>0</v>
      </c>
      <c r="S727" s="4">
        <v>0</v>
      </c>
    </row>
    <row r="728" spans="1:19" ht="14.25" customHeight="1">
      <c r="A728" s="4" t="s">
        <v>34</v>
      </c>
      <c r="B728" s="5"/>
      <c r="C728" s="4">
        <v>0</v>
      </c>
      <c r="E728" s="4" t="b">
        <f t="shared" si="2"/>
        <v>0</v>
      </c>
      <c r="F728" s="4">
        <v>0</v>
      </c>
      <c r="G728" s="4">
        <v>6402</v>
      </c>
      <c r="H728" s="6">
        <v>43992</v>
      </c>
      <c r="I728" s="4" t="s">
        <v>618</v>
      </c>
      <c r="J728" s="4" t="s">
        <v>40</v>
      </c>
      <c r="K728" s="4">
        <v>13831</v>
      </c>
      <c r="L728" s="4">
        <v>0</v>
      </c>
      <c r="M728" s="4">
        <v>0</v>
      </c>
      <c r="N728" s="4">
        <v>300000</v>
      </c>
      <c r="O728" s="4">
        <v>0</v>
      </c>
      <c r="P728" s="4">
        <v>5371800</v>
      </c>
      <c r="Q728" s="4">
        <v>734</v>
      </c>
      <c r="R728" s="4" t="b">
        <f t="shared" si="3"/>
        <v>0</v>
      </c>
      <c r="S728" s="4">
        <v>0</v>
      </c>
    </row>
    <row r="729" spans="1:19" ht="14.25" customHeight="1">
      <c r="A729" s="4" t="s">
        <v>34</v>
      </c>
      <c r="B729" s="5"/>
      <c r="C729" s="4">
        <v>0</v>
      </c>
      <c r="E729" s="4" t="b">
        <f t="shared" si="2"/>
        <v>0</v>
      </c>
      <c r="F729" s="4">
        <v>0</v>
      </c>
      <c r="G729" s="4">
        <v>6402</v>
      </c>
      <c r="H729" s="6">
        <v>44036</v>
      </c>
      <c r="I729" s="4" t="s">
        <v>616</v>
      </c>
      <c r="J729" s="4" t="s">
        <v>40</v>
      </c>
      <c r="K729" s="4">
        <v>13920</v>
      </c>
      <c r="L729" s="4">
        <v>0</v>
      </c>
      <c r="M729" s="4">
        <v>0</v>
      </c>
      <c r="N729" s="4">
        <v>150000</v>
      </c>
      <c r="O729" s="4">
        <v>0</v>
      </c>
      <c r="P729" s="4">
        <v>5521800</v>
      </c>
      <c r="Q729" s="4">
        <v>735</v>
      </c>
      <c r="R729" s="4" t="b">
        <f t="shared" si="3"/>
        <v>0</v>
      </c>
      <c r="S729" s="4">
        <v>0</v>
      </c>
    </row>
    <row r="730" spans="1:19" ht="14.25" customHeight="1">
      <c r="A730" s="4" t="s">
        <v>34</v>
      </c>
      <c r="B730" s="5"/>
      <c r="C730" s="4">
        <v>0</v>
      </c>
      <c r="E730" s="4" t="b">
        <f t="shared" si="2"/>
        <v>0</v>
      </c>
      <c r="F730" s="4">
        <v>0</v>
      </c>
      <c r="G730" s="4">
        <v>6402</v>
      </c>
      <c r="H730" s="6">
        <v>44063</v>
      </c>
      <c r="I730" s="4" t="s">
        <v>616</v>
      </c>
      <c r="J730" s="4" t="s">
        <v>40</v>
      </c>
      <c r="K730" s="4">
        <v>13995</v>
      </c>
      <c r="L730" s="4">
        <v>0</v>
      </c>
      <c r="M730" s="4">
        <v>0</v>
      </c>
      <c r="N730" s="4">
        <v>200000</v>
      </c>
      <c r="O730" s="4">
        <v>0</v>
      </c>
      <c r="P730" s="4">
        <v>5721800</v>
      </c>
      <c r="Q730" s="4">
        <v>736</v>
      </c>
      <c r="R730" s="4" t="b">
        <f t="shared" si="3"/>
        <v>0</v>
      </c>
      <c r="S730" s="4">
        <v>0</v>
      </c>
    </row>
    <row r="731" spans="1:19" ht="14.25" customHeight="1">
      <c r="A731" s="4" t="s">
        <v>34</v>
      </c>
      <c r="B731" s="5"/>
      <c r="C731" s="4">
        <v>0</v>
      </c>
      <c r="E731" s="4" t="b">
        <f t="shared" si="2"/>
        <v>0</v>
      </c>
      <c r="F731" s="4">
        <v>0</v>
      </c>
      <c r="G731" s="4">
        <v>6402</v>
      </c>
      <c r="H731" s="6">
        <v>44090</v>
      </c>
      <c r="I731" s="4" t="s">
        <v>619</v>
      </c>
      <c r="J731" s="4" t="s">
        <v>40</v>
      </c>
      <c r="K731" s="4">
        <v>14091</v>
      </c>
      <c r="L731" s="4">
        <v>0</v>
      </c>
      <c r="M731" s="4">
        <v>0</v>
      </c>
      <c r="N731" s="4">
        <v>200000</v>
      </c>
      <c r="O731" s="4">
        <v>0</v>
      </c>
      <c r="P731" s="4">
        <v>5921800</v>
      </c>
      <c r="Q731" s="4">
        <v>737</v>
      </c>
      <c r="R731" s="4" t="b">
        <f t="shared" si="3"/>
        <v>0</v>
      </c>
      <c r="S731" s="4">
        <v>0</v>
      </c>
    </row>
    <row r="732" spans="1:19" ht="14.25" customHeight="1">
      <c r="A732" s="4" t="s">
        <v>34</v>
      </c>
      <c r="B732" s="5"/>
      <c r="C732" s="4">
        <v>0</v>
      </c>
      <c r="E732" s="4" t="b">
        <f t="shared" si="2"/>
        <v>0</v>
      </c>
      <c r="F732" s="4">
        <v>0</v>
      </c>
      <c r="G732" s="4">
        <v>6402</v>
      </c>
      <c r="H732" s="6">
        <v>44127</v>
      </c>
      <c r="I732" s="4" t="s">
        <v>620</v>
      </c>
      <c r="J732" s="4" t="s">
        <v>40</v>
      </c>
      <c r="K732" s="4">
        <v>14143</v>
      </c>
      <c r="L732" s="4">
        <v>0</v>
      </c>
      <c r="M732" s="4">
        <v>0</v>
      </c>
      <c r="N732" s="4">
        <v>150000</v>
      </c>
      <c r="O732" s="4">
        <v>0</v>
      </c>
      <c r="P732" s="4">
        <v>6071800</v>
      </c>
      <c r="Q732" s="4">
        <v>738</v>
      </c>
      <c r="R732" s="4" t="b">
        <f t="shared" si="3"/>
        <v>0</v>
      </c>
      <c r="S732" s="4">
        <v>0</v>
      </c>
    </row>
    <row r="733" spans="1:19" ht="14.25" customHeight="1">
      <c r="A733" s="4" t="s">
        <v>34</v>
      </c>
      <c r="B733" s="5"/>
      <c r="C733" s="4">
        <v>0</v>
      </c>
      <c r="E733" s="4" t="b">
        <f t="shared" si="2"/>
        <v>0</v>
      </c>
      <c r="F733" s="4">
        <v>0</v>
      </c>
      <c r="G733" s="4">
        <v>6402</v>
      </c>
      <c r="H733" s="6">
        <v>44150</v>
      </c>
      <c r="I733" s="4" t="s">
        <v>621</v>
      </c>
      <c r="J733" s="4" t="s">
        <v>40</v>
      </c>
      <c r="K733" s="4">
        <v>14218</v>
      </c>
      <c r="L733" s="4">
        <v>0</v>
      </c>
      <c r="M733" s="4">
        <v>0</v>
      </c>
      <c r="N733" s="4">
        <v>200000</v>
      </c>
      <c r="O733" s="4">
        <v>0</v>
      </c>
      <c r="P733" s="4">
        <v>6271800</v>
      </c>
      <c r="Q733" s="4">
        <v>739</v>
      </c>
      <c r="R733" s="4" t="b">
        <f t="shared" si="3"/>
        <v>0</v>
      </c>
      <c r="S733" s="4">
        <v>0</v>
      </c>
    </row>
    <row r="734" spans="1:19" ht="14.25" customHeight="1">
      <c r="A734" s="4" t="s">
        <v>34</v>
      </c>
      <c r="B734" s="5"/>
      <c r="C734" s="4">
        <v>0</v>
      </c>
      <c r="E734" s="4" t="b">
        <f t="shared" si="2"/>
        <v>0</v>
      </c>
      <c r="F734" s="4">
        <v>0</v>
      </c>
      <c r="G734" s="4">
        <v>6402</v>
      </c>
      <c r="H734" s="6">
        <v>44180</v>
      </c>
      <c r="I734" s="4" t="s">
        <v>622</v>
      </c>
      <c r="J734" s="4" t="s">
        <v>40</v>
      </c>
      <c r="K734" s="4">
        <v>14286</v>
      </c>
      <c r="L734" s="4">
        <v>0</v>
      </c>
      <c r="M734" s="4">
        <v>0</v>
      </c>
      <c r="N734" s="4">
        <v>200000</v>
      </c>
      <c r="O734" s="4">
        <v>0</v>
      </c>
      <c r="P734" s="4">
        <v>6471800</v>
      </c>
      <c r="Q734" s="4">
        <v>740</v>
      </c>
      <c r="R734" s="4" t="b">
        <f t="shared" si="3"/>
        <v>0</v>
      </c>
      <c r="S734" s="4">
        <v>0</v>
      </c>
    </row>
    <row r="735" spans="1:19" ht="14.25" customHeight="1">
      <c r="A735" s="4" t="s">
        <v>34</v>
      </c>
      <c r="B735" s="5" t="s">
        <v>623</v>
      </c>
      <c r="C735" s="4">
        <v>0</v>
      </c>
      <c r="D735" s="4" t="s">
        <v>623</v>
      </c>
      <c r="E735" s="4" t="b">
        <f t="shared" si="2"/>
        <v>0</v>
      </c>
      <c r="F735" s="4">
        <v>0</v>
      </c>
      <c r="G735" s="4">
        <v>6402</v>
      </c>
      <c r="H735" s="3" t="s">
        <v>21</v>
      </c>
      <c r="K735" s="4">
        <v>0</v>
      </c>
      <c r="L735" s="4">
        <v>0</v>
      </c>
      <c r="M735" s="4">
        <v>0</v>
      </c>
      <c r="N735" s="4">
        <v>2000000</v>
      </c>
      <c r="O735" s="4">
        <v>0</v>
      </c>
      <c r="P735" s="4">
        <v>6471800</v>
      </c>
      <c r="Q735" s="4">
        <v>741</v>
      </c>
      <c r="R735" s="4" t="b">
        <f t="shared" si="3"/>
        <v>0</v>
      </c>
      <c r="S735" s="4">
        <v>0</v>
      </c>
    </row>
    <row r="736" spans="1:19" ht="14.25" customHeight="1">
      <c r="A736" s="4" t="s">
        <v>34</v>
      </c>
      <c r="B736" s="5" t="s">
        <v>624</v>
      </c>
      <c r="C736" s="4">
        <v>0</v>
      </c>
      <c r="D736" s="4" t="s">
        <v>624</v>
      </c>
      <c r="E736" s="4" t="b">
        <f t="shared" si="2"/>
        <v>0</v>
      </c>
      <c r="F736" s="4">
        <v>4552984</v>
      </c>
      <c r="G736" s="4">
        <v>6501</v>
      </c>
      <c r="H736" s="3" t="s">
        <v>21</v>
      </c>
      <c r="K736" s="4">
        <v>0</v>
      </c>
      <c r="L736" s="4">
        <v>2230000</v>
      </c>
      <c r="M736" s="4">
        <v>0</v>
      </c>
      <c r="N736" s="4">
        <v>0</v>
      </c>
      <c r="O736" s="4">
        <v>0</v>
      </c>
      <c r="P736" s="4">
        <v>4552984</v>
      </c>
      <c r="Q736" s="4">
        <v>742</v>
      </c>
      <c r="R736" s="4" t="b">
        <f t="shared" si="3"/>
        <v>0</v>
      </c>
      <c r="S736" s="4">
        <v>0</v>
      </c>
    </row>
    <row r="737" spans="1:19" ht="14.25" customHeight="1">
      <c r="A737" s="4" t="s">
        <v>34</v>
      </c>
      <c r="B737" s="5"/>
      <c r="C737" s="4">
        <v>0</v>
      </c>
      <c r="E737" s="4" t="b">
        <f t="shared" si="2"/>
        <v>0</v>
      </c>
      <c r="F737" s="4">
        <v>0</v>
      </c>
      <c r="G737" s="4">
        <v>6501</v>
      </c>
      <c r="H737" s="6">
        <v>43846</v>
      </c>
      <c r="I737" s="4" t="s">
        <v>625</v>
      </c>
      <c r="J737" s="4" t="s">
        <v>40</v>
      </c>
      <c r="K737" s="4">
        <v>13522</v>
      </c>
      <c r="L737" s="4">
        <v>0</v>
      </c>
      <c r="M737" s="4">
        <v>0</v>
      </c>
      <c r="N737" s="4">
        <v>210000</v>
      </c>
      <c r="O737" s="4">
        <v>0</v>
      </c>
      <c r="P737" s="4">
        <v>4762984</v>
      </c>
      <c r="Q737" s="4">
        <v>743</v>
      </c>
      <c r="R737" s="4" t="b">
        <f t="shared" si="3"/>
        <v>0</v>
      </c>
      <c r="S737" s="4">
        <v>0</v>
      </c>
    </row>
    <row r="738" spans="1:19" ht="14.25" customHeight="1">
      <c r="A738" s="4" t="s">
        <v>34</v>
      </c>
      <c r="B738" s="5"/>
      <c r="C738" s="4">
        <v>0</v>
      </c>
      <c r="E738" s="4" t="b">
        <f t="shared" si="2"/>
        <v>0</v>
      </c>
      <c r="F738" s="4">
        <v>0</v>
      </c>
      <c r="G738" s="4">
        <v>6501</v>
      </c>
      <c r="H738" s="6">
        <v>43871</v>
      </c>
      <c r="I738" s="4" t="s">
        <v>625</v>
      </c>
      <c r="J738" s="4" t="s">
        <v>40</v>
      </c>
      <c r="K738" s="4">
        <v>13561</v>
      </c>
      <c r="L738" s="4">
        <v>0</v>
      </c>
      <c r="M738" s="4">
        <v>0</v>
      </c>
      <c r="N738" s="4">
        <v>200000</v>
      </c>
      <c r="O738" s="4">
        <v>0</v>
      </c>
      <c r="P738" s="4">
        <v>4962984</v>
      </c>
      <c r="Q738" s="4">
        <v>744</v>
      </c>
      <c r="R738" s="4" t="b">
        <f t="shared" si="3"/>
        <v>0</v>
      </c>
      <c r="S738" s="4">
        <v>0</v>
      </c>
    </row>
    <row r="739" spans="1:19" ht="14.25" customHeight="1">
      <c r="A739" s="4" t="s">
        <v>34</v>
      </c>
      <c r="B739" s="5"/>
      <c r="C739" s="4">
        <v>0</v>
      </c>
      <c r="E739" s="4" t="b">
        <f t="shared" si="2"/>
        <v>0</v>
      </c>
      <c r="F739" s="4">
        <v>0</v>
      </c>
      <c r="G739" s="4">
        <v>6501</v>
      </c>
      <c r="H739" s="6">
        <v>43903</v>
      </c>
      <c r="I739" s="4" t="s">
        <v>626</v>
      </c>
      <c r="J739" s="4" t="s">
        <v>40</v>
      </c>
      <c r="K739" s="4">
        <v>13659</v>
      </c>
      <c r="L739" s="4">
        <v>0</v>
      </c>
      <c r="M739" s="4">
        <v>0</v>
      </c>
      <c r="N739" s="4">
        <v>200000</v>
      </c>
      <c r="O739" s="4">
        <v>0</v>
      </c>
      <c r="P739" s="4">
        <v>5162984</v>
      </c>
      <c r="Q739" s="4">
        <v>745</v>
      </c>
      <c r="R739" s="4" t="b">
        <f t="shared" si="3"/>
        <v>0</v>
      </c>
      <c r="S739" s="4">
        <v>0</v>
      </c>
    </row>
    <row r="740" spans="1:19" ht="14.25" customHeight="1">
      <c r="A740" s="4" t="s">
        <v>34</v>
      </c>
      <c r="B740" s="5"/>
      <c r="C740" s="4">
        <v>0</v>
      </c>
      <c r="E740" s="4" t="b">
        <f t="shared" si="2"/>
        <v>0</v>
      </c>
      <c r="F740" s="4">
        <v>0</v>
      </c>
      <c r="G740" s="4">
        <v>6501</v>
      </c>
      <c r="H740" s="6">
        <v>43950</v>
      </c>
      <c r="I740" s="4" t="s">
        <v>627</v>
      </c>
      <c r="J740" s="4" t="s">
        <v>40</v>
      </c>
      <c r="K740" s="4">
        <v>13726</v>
      </c>
      <c r="L740" s="4">
        <v>0</v>
      </c>
      <c r="M740" s="4">
        <v>0</v>
      </c>
      <c r="N740" s="4">
        <v>200000</v>
      </c>
      <c r="O740" s="4">
        <v>0</v>
      </c>
      <c r="P740" s="4">
        <v>5362984</v>
      </c>
      <c r="Q740" s="4">
        <v>746</v>
      </c>
      <c r="R740" s="4" t="b">
        <f t="shared" si="3"/>
        <v>0</v>
      </c>
      <c r="S740" s="4">
        <v>0</v>
      </c>
    </row>
    <row r="741" spans="1:19" ht="14.25" customHeight="1">
      <c r="A741" s="4" t="s">
        <v>34</v>
      </c>
      <c r="B741" s="5"/>
      <c r="C741" s="4">
        <v>0</v>
      </c>
      <c r="E741" s="4" t="b">
        <f t="shared" si="2"/>
        <v>0</v>
      </c>
      <c r="F741" s="4">
        <v>0</v>
      </c>
      <c r="G741" s="4">
        <v>6501</v>
      </c>
      <c r="H741" s="6">
        <v>43965</v>
      </c>
      <c r="I741" s="4" t="s">
        <v>628</v>
      </c>
      <c r="J741" s="4" t="s">
        <v>40</v>
      </c>
      <c r="K741" s="4">
        <v>13769</v>
      </c>
      <c r="L741" s="4">
        <v>0</v>
      </c>
      <c r="M741" s="4">
        <v>0</v>
      </c>
      <c r="N741" s="4">
        <v>200000</v>
      </c>
      <c r="O741" s="4">
        <v>0</v>
      </c>
      <c r="P741" s="4">
        <v>5562984</v>
      </c>
      <c r="Q741" s="4">
        <v>747</v>
      </c>
      <c r="R741" s="4" t="b">
        <f t="shared" si="3"/>
        <v>0</v>
      </c>
      <c r="S741" s="4">
        <v>0</v>
      </c>
    </row>
    <row r="742" spans="1:19" ht="14.25" customHeight="1">
      <c r="A742" s="4" t="s">
        <v>34</v>
      </c>
      <c r="B742" s="5"/>
      <c r="C742" s="4">
        <v>0</v>
      </c>
      <c r="E742" s="4" t="b">
        <f t="shared" si="2"/>
        <v>0</v>
      </c>
      <c r="F742" s="4">
        <v>0</v>
      </c>
      <c r="G742" s="4">
        <v>6501</v>
      </c>
      <c r="H742" s="6">
        <v>44006</v>
      </c>
      <c r="I742" s="4" t="s">
        <v>629</v>
      </c>
      <c r="J742" s="4" t="s">
        <v>40</v>
      </c>
      <c r="K742" s="4">
        <v>13848</v>
      </c>
      <c r="L742" s="4">
        <v>0</v>
      </c>
      <c r="M742" s="4">
        <v>0</v>
      </c>
      <c r="N742" s="4">
        <v>200000</v>
      </c>
      <c r="O742" s="4">
        <v>0</v>
      </c>
      <c r="P742" s="4">
        <v>5762984</v>
      </c>
      <c r="Q742" s="4">
        <v>748</v>
      </c>
      <c r="R742" s="4" t="b">
        <f t="shared" si="3"/>
        <v>0</v>
      </c>
      <c r="S742" s="4">
        <v>0</v>
      </c>
    </row>
    <row r="743" spans="1:19" ht="14.25" customHeight="1">
      <c r="A743" s="4" t="s">
        <v>34</v>
      </c>
      <c r="B743" s="5"/>
      <c r="C743" s="4">
        <v>0</v>
      </c>
      <c r="E743" s="4" t="b">
        <f t="shared" si="2"/>
        <v>0</v>
      </c>
      <c r="F743" s="4">
        <v>0</v>
      </c>
      <c r="G743" s="4">
        <v>6501</v>
      </c>
      <c r="H743" s="6">
        <v>44063</v>
      </c>
      <c r="I743" s="4" t="s">
        <v>625</v>
      </c>
      <c r="J743" s="4" t="s">
        <v>40</v>
      </c>
      <c r="K743" s="4">
        <v>14025</v>
      </c>
      <c r="L743" s="4">
        <v>0</v>
      </c>
      <c r="M743" s="4">
        <v>0</v>
      </c>
      <c r="N743" s="4">
        <v>200000</v>
      </c>
      <c r="O743" s="4">
        <v>0</v>
      </c>
      <c r="P743" s="4">
        <v>5962984</v>
      </c>
      <c r="Q743" s="4">
        <v>749</v>
      </c>
      <c r="R743" s="4" t="b">
        <f t="shared" si="3"/>
        <v>0</v>
      </c>
      <c r="S743" s="4">
        <v>0</v>
      </c>
    </row>
    <row r="744" spans="1:19" ht="14.25" customHeight="1">
      <c r="A744" s="4" t="s">
        <v>34</v>
      </c>
      <c r="B744" s="5"/>
      <c r="C744" s="4">
        <v>0</v>
      </c>
      <c r="E744" s="4" t="b">
        <f t="shared" si="2"/>
        <v>0</v>
      </c>
      <c r="F744" s="4">
        <v>0</v>
      </c>
      <c r="G744" s="4">
        <v>6501</v>
      </c>
      <c r="H744" s="6">
        <v>44099</v>
      </c>
      <c r="I744" s="4" t="s">
        <v>630</v>
      </c>
      <c r="J744" s="4" t="s">
        <v>40</v>
      </c>
      <c r="K744" s="4">
        <v>14098</v>
      </c>
      <c r="L744" s="4">
        <v>0</v>
      </c>
      <c r="M744" s="4">
        <v>0</v>
      </c>
      <c r="N744" s="4">
        <v>210000</v>
      </c>
      <c r="O744" s="4">
        <v>0</v>
      </c>
      <c r="P744" s="4">
        <v>6172984</v>
      </c>
      <c r="Q744" s="4">
        <v>750</v>
      </c>
      <c r="R744" s="4" t="b">
        <f t="shared" si="3"/>
        <v>0</v>
      </c>
      <c r="S744" s="4">
        <v>0</v>
      </c>
    </row>
    <row r="745" spans="1:19" ht="14.25" customHeight="1">
      <c r="A745" s="4" t="s">
        <v>34</v>
      </c>
      <c r="B745" s="5"/>
      <c r="C745" s="4">
        <v>0</v>
      </c>
      <c r="E745" s="4" t="b">
        <f t="shared" si="2"/>
        <v>0</v>
      </c>
      <c r="F745" s="4">
        <v>0</v>
      </c>
      <c r="G745" s="4">
        <v>6501</v>
      </c>
      <c r="H745" s="6">
        <v>44125</v>
      </c>
      <c r="I745" s="4" t="s">
        <v>631</v>
      </c>
      <c r="J745" s="4" t="s">
        <v>40</v>
      </c>
      <c r="K745" s="4">
        <v>14157</v>
      </c>
      <c r="L745" s="4">
        <v>0</v>
      </c>
      <c r="M745" s="4">
        <v>0</v>
      </c>
      <c r="N745" s="4">
        <v>210000</v>
      </c>
      <c r="O745" s="4">
        <v>0</v>
      </c>
      <c r="P745" s="4">
        <v>6382984</v>
      </c>
      <c r="Q745" s="4">
        <v>751</v>
      </c>
      <c r="R745" s="4" t="b">
        <f t="shared" si="3"/>
        <v>0</v>
      </c>
      <c r="S745" s="4">
        <v>0</v>
      </c>
    </row>
    <row r="746" spans="1:19" ht="14.25" customHeight="1">
      <c r="A746" s="4" t="s">
        <v>34</v>
      </c>
      <c r="B746" s="5"/>
      <c r="C746" s="4">
        <v>0</v>
      </c>
      <c r="E746" s="4" t="b">
        <f t="shared" si="2"/>
        <v>0</v>
      </c>
      <c r="F746" s="4">
        <v>0</v>
      </c>
      <c r="G746" s="4">
        <v>6501</v>
      </c>
      <c r="H746" s="6">
        <v>44144</v>
      </c>
      <c r="I746" s="4" t="s">
        <v>632</v>
      </c>
      <c r="J746" s="4" t="s">
        <v>40</v>
      </c>
      <c r="K746" s="4">
        <v>14178</v>
      </c>
      <c r="L746" s="4">
        <v>0</v>
      </c>
      <c r="M746" s="4">
        <v>0</v>
      </c>
      <c r="N746" s="4">
        <v>200000</v>
      </c>
      <c r="O746" s="4">
        <v>0</v>
      </c>
      <c r="P746" s="4">
        <v>6582984</v>
      </c>
      <c r="Q746" s="4">
        <v>752</v>
      </c>
      <c r="R746" s="4" t="b">
        <f t="shared" si="3"/>
        <v>0</v>
      </c>
      <c r="S746" s="4">
        <v>0</v>
      </c>
    </row>
    <row r="747" spans="1:19" ht="14.25" customHeight="1">
      <c r="A747" s="4" t="s">
        <v>34</v>
      </c>
      <c r="B747" s="5"/>
      <c r="C747" s="4">
        <v>0</v>
      </c>
      <c r="E747" s="4" t="b">
        <f t="shared" si="2"/>
        <v>0</v>
      </c>
      <c r="F747" s="4">
        <v>0</v>
      </c>
      <c r="G747" s="4">
        <v>6501</v>
      </c>
      <c r="H747" s="6">
        <v>44172</v>
      </c>
      <c r="I747" s="4" t="s">
        <v>633</v>
      </c>
      <c r="J747" s="4" t="s">
        <v>40</v>
      </c>
      <c r="K747" s="4">
        <v>14312</v>
      </c>
      <c r="L747" s="4">
        <v>0</v>
      </c>
      <c r="M747" s="4">
        <v>0</v>
      </c>
      <c r="N747" s="4">
        <v>200000</v>
      </c>
      <c r="O747" s="4">
        <v>0</v>
      </c>
      <c r="P747" s="4">
        <v>6782984</v>
      </c>
      <c r="Q747" s="4">
        <v>753</v>
      </c>
      <c r="R747" s="4" t="b">
        <f t="shared" si="3"/>
        <v>0</v>
      </c>
      <c r="S747" s="4">
        <v>0</v>
      </c>
    </row>
    <row r="748" spans="1:19" ht="14.25" customHeight="1">
      <c r="A748" s="4" t="s">
        <v>34</v>
      </c>
      <c r="B748" s="5" t="s">
        <v>634</v>
      </c>
      <c r="C748" s="4">
        <v>0</v>
      </c>
      <c r="D748" s="4" t="s">
        <v>634</v>
      </c>
      <c r="E748" s="4" t="b">
        <f t="shared" si="2"/>
        <v>0</v>
      </c>
      <c r="F748" s="4">
        <v>0</v>
      </c>
      <c r="G748" s="4">
        <v>6501</v>
      </c>
      <c r="H748" s="3" t="s">
        <v>21</v>
      </c>
      <c r="K748" s="4">
        <v>0</v>
      </c>
      <c r="L748" s="4">
        <v>0</v>
      </c>
      <c r="M748" s="4">
        <v>0</v>
      </c>
      <c r="N748" s="4">
        <v>2230000</v>
      </c>
      <c r="O748" s="4">
        <v>0</v>
      </c>
      <c r="P748" s="4">
        <v>6782984</v>
      </c>
      <c r="Q748" s="4">
        <v>754</v>
      </c>
      <c r="R748" s="4" t="b">
        <f t="shared" si="3"/>
        <v>0</v>
      </c>
      <c r="S748" s="4">
        <v>0</v>
      </c>
    </row>
    <row r="749" spans="1:19" ht="14.25" customHeight="1">
      <c r="A749" s="4" t="s">
        <v>34</v>
      </c>
      <c r="B749" s="5" t="s">
        <v>635</v>
      </c>
      <c r="C749" s="4">
        <v>0</v>
      </c>
      <c r="D749" s="4" t="s">
        <v>635</v>
      </c>
      <c r="E749" s="4" t="b">
        <f t="shared" si="2"/>
        <v>0</v>
      </c>
      <c r="F749" s="4">
        <v>4857300</v>
      </c>
      <c r="G749" s="4">
        <v>6502</v>
      </c>
      <c r="H749" s="3" t="s">
        <v>21</v>
      </c>
      <c r="K749" s="4">
        <v>0</v>
      </c>
      <c r="L749" s="4">
        <v>2664000</v>
      </c>
      <c r="M749" s="4">
        <v>0</v>
      </c>
      <c r="N749" s="4">
        <v>0</v>
      </c>
      <c r="O749" s="4">
        <v>0</v>
      </c>
      <c r="P749" s="4">
        <v>4857300</v>
      </c>
      <c r="Q749" s="4">
        <v>755</v>
      </c>
      <c r="R749" s="4" t="b">
        <f t="shared" si="3"/>
        <v>0</v>
      </c>
      <c r="S749" s="4">
        <v>0</v>
      </c>
    </row>
    <row r="750" spans="1:19" ht="14.25" customHeight="1">
      <c r="A750" s="4" t="s">
        <v>34</v>
      </c>
      <c r="B750" s="5"/>
      <c r="C750" s="4">
        <v>0</v>
      </c>
      <c r="E750" s="4" t="b">
        <f t="shared" si="2"/>
        <v>0</v>
      </c>
      <c r="F750" s="4">
        <v>0</v>
      </c>
      <c r="G750" s="4">
        <v>6502</v>
      </c>
      <c r="H750" s="6">
        <v>43844</v>
      </c>
      <c r="I750" s="4" t="s">
        <v>636</v>
      </c>
      <c r="J750" s="4" t="s">
        <v>40</v>
      </c>
      <c r="K750" s="4">
        <v>13510</v>
      </c>
      <c r="L750" s="4">
        <v>0</v>
      </c>
      <c r="M750" s="4">
        <v>0</v>
      </c>
      <c r="N750" s="4">
        <v>222000</v>
      </c>
      <c r="O750" s="4">
        <v>0</v>
      </c>
      <c r="P750" s="4">
        <v>5079300</v>
      </c>
      <c r="Q750" s="4">
        <v>756</v>
      </c>
      <c r="R750" s="4" t="b">
        <f t="shared" si="3"/>
        <v>0</v>
      </c>
      <c r="S750" s="4">
        <v>0</v>
      </c>
    </row>
    <row r="751" spans="1:19" ht="14.25" customHeight="1">
      <c r="A751" s="4" t="s">
        <v>34</v>
      </c>
      <c r="B751" s="5"/>
      <c r="C751" s="4">
        <v>0</v>
      </c>
      <c r="E751" s="4" t="b">
        <f t="shared" si="2"/>
        <v>0</v>
      </c>
      <c r="F751" s="4">
        <v>0</v>
      </c>
      <c r="G751" s="4">
        <v>6502</v>
      </c>
      <c r="H751" s="6">
        <v>43871</v>
      </c>
      <c r="I751" s="4" t="s">
        <v>636</v>
      </c>
      <c r="J751" s="4" t="s">
        <v>40</v>
      </c>
      <c r="K751" s="4">
        <v>13563</v>
      </c>
      <c r="L751" s="4">
        <v>0</v>
      </c>
      <c r="M751" s="4">
        <v>0</v>
      </c>
      <c r="N751" s="4">
        <v>222000</v>
      </c>
      <c r="O751" s="4">
        <v>0</v>
      </c>
      <c r="P751" s="4">
        <v>5301300</v>
      </c>
      <c r="Q751" s="4">
        <v>757</v>
      </c>
      <c r="R751" s="4" t="b">
        <f t="shared" si="3"/>
        <v>0</v>
      </c>
      <c r="S751" s="4">
        <v>0</v>
      </c>
    </row>
    <row r="752" spans="1:19" ht="14.25" customHeight="1">
      <c r="A752" s="4" t="s">
        <v>34</v>
      </c>
      <c r="B752" s="5"/>
      <c r="C752" s="4">
        <v>0</v>
      </c>
      <c r="E752" s="4" t="b">
        <f t="shared" si="2"/>
        <v>0</v>
      </c>
      <c r="F752" s="4">
        <v>0</v>
      </c>
      <c r="G752" s="4">
        <v>6502</v>
      </c>
      <c r="H752" s="6">
        <v>43899</v>
      </c>
      <c r="I752" s="4" t="s">
        <v>637</v>
      </c>
      <c r="J752" s="4" t="s">
        <v>40</v>
      </c>
      <c r="K752" s="4">
        <v>13627</v>
      </c>
      <c r="L752" s="4">
        <v>0</v>
      </c>
      <c r="M752" s="4">
        <v>0</v>
      </c>
      <c r="N752" s="4">
        <v>222000</v>
      </c>
      <c r="O752" s="4">
        <v>0</v>
      </c>
      <c r="P752" s="4">
        <v>5523300</v>
      </c>
      <c r="Q752" s="4">
        <v>758</v>
      </c>
      <c r="R752" s="4" t="b">
        <f t="shared" si="3"/>
        <v>0</v>
      </c>
      <c r="S752" s="4">
        <v>0</v>
      </c>
    </row>
    <row r="753" spans="1:19" ht="14.25" customHeight="1">
      <c r="A753" s="4" t="s">
        <v>34</v>
      </c>
      <c r="B753" s="5"/>
      <c r="C753" s="4">
        <v>0</v>
      </c>
      <c r="E753" s="4" t="b">
        <f t="shared" si="2"/>
        <v>0</v>
      </c>
      <c r="F753" s="4">
        <v>0</v>
      </c>
      <c r="G753" s="4">
        <v>6502</v>
      </c>
      <c r="H753" s="6">
        <v>43928</v>
      </c>
      <c r="I753" s="4" t="s">
        <v>638</v>
      </c>
      <c r="J753" s="4" t="s">
        <v>40</v>
      </c>
      <c r="K753" s="4">
        <v>13741</v>
      </c>
      <c r="L753" s="4">
        <v>0</v>
      </c>
      <c r="M753" s="4">
        <v>0</v>
      </c>
      <c r="N753" s="4">
        <v>222000</v>
      </c>
      <c r="O753" s="4">
        <v>0</v>
      </c>
      <c r="P753" s="4">
        <v>5745300</v>
      </c>
      <c r="Q753" s="4">
        <v>759</v>
      </c>
      <c r="R753" s="4" t="b">
        <f t="shared" si="3"/>
        <v>0</v>
      </c>
      <c r="S753" s="4">
        <v>0</v>
      </c>
    </row>
    <row r="754" spans="1:19" ht="14.25" customHeight="1">
      <c r="A754" s="4" t="s">
        <v>34</v>
      </c>
      <c r="B754" s="5"/>
      <c r="C754" s="4">
        <v>0</v>
      </c>
      <c r="E754" s="4" t="b">
        <f t="shared" si="2"/>
        <v>0</v>
      </c>
      <c r="F754" s="4">
        <v>0</v>
      </c>
      <c r="G754" s="4">
        <v>6502</v>
      </c>
      <c r="H754" s="6">
        <v>43962</v>
      </c>
      <c r="I754" s="4" t="s">
        <v>639</v>
      </c>
      <c r="J754" s="4" t="s">
        <v>40</v>
      </c>
      <c r="K754" s="4">
        <v>13797</v>
      </c>
      <c r="L754" s="4">
        <v>0</v>
      </c>
      <c r="M754" s="4">
        <v>0</v>
      </c>
      <c r="N754" s="4">
        <v>222000</v>
      </c>
      <c r="O754" s="4">
        <v>0</v>
      </c>
      <c r="P754" s="4">
        <v>5967300</v>
      </c>
      <c r="Q754" s="4">
        <v>760</v>
      </c>
      <c r="R754" s="4" t="b">
        <f t="shared" si="3"/>
        <v>0</v>
      </c>
      <c r="S754" s="4">
        <v>0</v>
      </c>
    </row>
    <row r="755" spans="1:19" ht="14.25" customHeight="1">
      <c r="A755" s="4" t="s">
        <v>34</v>
      </c>
      <c r="B755" s="5"/>
      <c r="C755" s="4">
        <v>0</v>
      </c>
      <c r="E755" s="4" t="b">
        <f t="shared" si="2"/>
        <v>0</v>
      </c>
      <c r="F755" s="4">
        <v>0</v>
      </c>
      <c r="G755" s="4">
        <v>6502</v>
      </c>
      <c r="H755" s="6">
        <v>43994</v>
      </c>
      <c r="I755" s="4" t="s">
        <v>640</v>
      </c>
      <c r="J755" s="4" t="s">
        <v>40</v>
      </c>
      <c r="K755" s="4">
        <v>13868</v>
      </c>
      <c r="L755" s="4">
        <v>0</v>
      </c>
      <c r="M755" s="4">
        <v>0</v>
      </c>
      <c r="N755" s="4">
        <v>222000</v>
      </c>
      <c r="O755" s="4">
        <v>0</v>
      </c>
      <c r="P755" s="4">
        <v>6189300</v>
      </c>
      <c r="Q755" s="4">
        <v>761</v>
      </c>
      <c r="R755" s="4" t="b">
        <f t="shared" si="3"/>
        <v>0</v>
      </c>
      <c r="S755" s="4">
        <v>0</v>
      </c>
    </row>
    <row r="756" spans="1:19" ht="14.25" customHeight="1">
      <c r="A756" s="4" t="s">
        <v>34</v>
      </c>
      <c r="B756" s="5"/>
      <c r="C756" s="4">
        <v>0</v>
      </c>
      <c r="E756" s="4" t="b">
        <f t="shared" si="2"/>
        <v>0</v>
      </c>
      <c r="F756" s="4">
        <v>0</v>
      </c>
      <c r="G756" s="4">
        <v>6502</v>
      </c>
      <c r="H756" s="6">
        <v>44022</v>
      </c>
      <c r="I756" s="4" t="s">
        <v>636</v>
      </c>
      <c r="J756" s="4" t="s">
        <v>40</v>
      </c>
      <c r="K756" s="4">
        <v>13940</v>
      </c>
      <c r="L756" s="4">
        <v>0</v>
      </c>
      <c r="M756" s="4">
        <v>0</v>
      </c>
      <c r="N756" s="4">
        <v>222000</v>
      </c>
      <c r="O756" s="4">
        <v>0</v>
      </c>
      <c r="P756" s="4">
        <v>6411300</v>
      </c>
      <c r="Q756" s="4">
        <v>762</v>
      </c>
      <c r="R756" s="4" t="b">
        <f t="shared" si="3"/>
        <v>0</v>
      </c>
      <c r="S756" s="4">
        <v>0</v>
      </c>
    </row>
    <row r="757" spans="1:19" ht="14.25" customHeight="1">
      <c r="A757" s="4" t="s">
        <v>34</v>
      </c>
      <c r="B757" s="5"/>
      <c r="C757" s="4">
        <v>0</v>
      </c>
      <c r="E757" s="4" t="b">
        <f t="shared" si="2"/>
        <v>0</v>
      </c>
      <c r="F757" s="4">
        <v>0</v>
      </c>
      <c r="G757" s="4">
        <v>6502</v>
      </c>
      <c r="H757" s="6">
        <v>44054</v>
      </c>
      <c r="I757" s="4" t="s">
        <v>636</v>
      </c>
      <c r="J757" s="4" t="s">
        <v>40</v>
      </c>
      <c r="K757" s="4">
        <v>14015</v>
      </c>
      <c r="L757" s="4">
        <v>0</v>
      </c>
      <c r="M757" s="4">
        <v>0</v>
      </c>
      <c r="N757" s="4">
        <v>222000</v>
      </c>
      <c r="O757" s="4">
        <v>0</v>
      </c>
      <c r="P757" s="4">
        <v>6633300</v>
      </c>
      <c r="Q757" s="4">
        <v>763</v>
      </c>
      <c r="R757" s="4" t="b">
        <f t="shared" si="3"/>
        <v>0</v>
      </c>
      <c r="S757" s="4">
        <v>0</v>
      </c>
    </row>
    <row r="758" spans="1:19" ht="14.25" customHeight="1">
      <c r="A758" s="4" t="s">
        <v>34</v>
      </c>
      <c r="B758" s="5"/>
      <c r="C758" s="4">
        <v>0</v>
      </c>
      <c r="E758" s="4" t="b">
        <f t="shared" si="2"/>
        <v>0</v>
      </c>
      <c r="F758" s="4">
        <v>0</v>
      </c>
      <c r="G758" s="4">
        <v>6502</v>
      </c>
      <c r="H758" s="6">
        <v>44085</v>
      </c>
      <c r="I758" s="4" t="s">
        <v>641</v>
      </c>
      <c r="J758" s="4" t="s">
        <v>40</v>
      </c>
      <c r="K758" s="4">
        <v>14075</v>
      </c>
      <c r="L758" s="4">
        <v>0</v>
      </c>
      <c r="M758" s="4">
        <v>0</v>
      </c>
      <c r="N758" s="4">
        <v>222000</v>
      </c>
      <c r="O758" s="4">
        <v>0</v>
      </c>
      <c r="P758" s="4">
        <v>6855300</v>
      </c>
      <c r="Q758" s="4">
        <v>764</v>
      </c>
      <c r="R758" s="4" t="b">
        <f t="shared" si="3"/>
        <v>0</v>
      </c>
      <c r="S758" s="4">
        <v>0</v>
      </c>
    </row>
    <row r="759" spans="1:19" ht="14.25" customHeight="1">
      <c r="A759" s="4" t="s">
        <v>34</v>
      </c>
      <c r="B759" s="5"/>
      <c r="C759" s="4">
        <v>0</v>
      </c>
      <c r="E759" s="4" t="b">
        <f t="shared" si="2"/>
        <v>0</v>
      </c>
      <c r="F759" s="4">
        <v>0</v>
      </c>
      <c r="G759" s="4">
        <v>6502</v>
      </c>
      <c r="H759" s="6">
        <v>44117</v>
      </c>
      <c r="I759" s="4" t="s">
        <v>642</v>
      </c>
      <c r="J759" s="4" t="s">
        <v>40</v>
      </c>
      <c r="K759" s="4">
        <v>14158</v>
      </c>
      <c r="L759" s="4">
        <v>0</v>
      </c>
      <c r="M759" s="4">
        <v>0</v>
      </c>
      <c r="N759" s="4">
        <v>222000</v>
      </c>
      <c r="O759" s="4">
        <v>0</v>
      </c>
      <c r="P759" s="4">
        <v>7077300</v>
      </c>
      <c r="Q759" s="4">
        <v>765</v>
      </c>
      <c r="R759" s="4" t="b">
        <f t="shared" si="3"/>
        <v>0</v>
      </c>
      <c r="S759" s="4">
        <v>0</v>
      </c>
    </row>
    <row r="760" spans="1:19" ht="14.25" customHeight="1">
      <c r="A760" s="4" t="s">
        <v>34</v>
      </c>
      <c r="B760" s="5"/>
      <c r="C760" s="4">
        <v>0</v>
      </c>
      <c r="E760" s="4" t="b">
        <f t="shared" si="2"/>
        <v>0</v>
      </c>
      <c r="F760" s="4">
        <v>0</v>
      </c>
      <c r="G760" s="4">
        <v>6502</v>
      </c>
      <c r="H760" s="6">
        <v>44144</v>
      </c>
      <c r="I760" s="4" t="s">
        <v>643</v>
      </c>
      <c r="J760" s="4" t="s">
        <v>40</v>
      </c>
      <c r="K760" s="4">
        <v>14238</v>
      </c>
      <c r="L760" s="4">
        <v>0</v>
      </c>
      <c r="M760" s="4">
        <v>0</v>
      </c>
      <c r="N760" s="4">
        <v>222000</v>
      </c>
      <c r="O760" s="4">
        <v>0</v>
      </c>
      <c r="P760" s="4">
        <v>7299300</v>
      </c>
      <c r="Q760" s="4">
        <v>766</v>
      </c>
      <c r="R760" s="4" t="b">
        <f t="shared" si="3"/>
        <v>0</v>
      </c>
      <c r="S760" s="4">
        <v>0</v>
      </c>
    </row>
    <row r="761" spans="1:19" ht="14.25" customHeight="1">
      <c r="A761" s="4" t="s">
        <v>34</v>
      </c>
      <c r="B761" s="5"/>
      <c r="C761" s="4">
        <v>0</v>
      </c>
      <c r="E761" s="4" t="b">
        <f t="shared" si="2"/>
        <v>0</v>
      </c>
      <c r="F761" s="4">
        <v>0</v>
      </c>
      <c r="G761" s="4">
        <v>6502</v>
      </c>
      <c r="H761" s="6">
        <v>44172</v>
      </c>
      <c r="I761" s="4" t="s">
        <v>644</v>
      </c>
      <c r="J761" s="4" t="s">
        <v>40</v>
      </c>
      <c r="K761" s="4">
        <v>14311</v>
      </c>
      <c r="L761" s="4">
        <v>0</v>
      </c>
      <c r="M761" s="4">
        <v>0</v>
      </c>
      <c r="N761" s="4">
        <v>222000</v>
      </c>
      <c r="O761" s="4">
        <v>0</v>
      </c>
      <c r="P761" s="4">
        <v>7521300</v>
      </c>
      <c r="Q761" s="4">
        <v>767</v>
      </c>
      <c r="R761" s="4" t="b">
        <f t="shared" si="3"/>
        <v>0</v>
      </c>
      <c r="S761" s="4">
        <v>0</v>
      </c>
    </row>
    <row r="762" spans="1:19" ht="14.25" customHeight="1">
      <c r="A762" s="4" t="s">
        <v>34</v>
      </c>
      <c r="B762" s="5" t="s">
        <v>645</v>
      </c>
      <c r="C762" s="4">
        <v>0</v>
      </c>
      <c r="D762" s="4" t="s">
        <v>645</v>
      </c>
      <c r="E762" s="4" t="b">
        <f t="shared" si="2"/>
        <v>0</v>
      </c>
      <c r="F762" s="4">
        <v>0</v>
      </c>
      <c r="G762" s="4">
        <v>6502</v>
      </c>
      <c r="H762" s="3" t="s">
        <v>21</v>
      </c>
      <c r="K762" s="4">
        <v>0</v>
      </c>
      <c r="L762" s="4">
        <v>0</v>
      </c>
      <c r="M762" s="4">
        <v>0</v>
      </c>
      <c r="N762" s="4">
        <v>2664000</v>
      </c>
      <c r="O762" s="4">
        <v>0</v>
      </c>
      <c r="P762" s="4">
        <v>7521300</v>
      </c>
      <c r="Q762" s="4">
        <v>768</v>
      </c>
      <c r="R762" s="4" t="b">
        <f t="shared" si="3"/>
        <v>0</v>
      </c>
      <c r="S762" s="4">
        <v>0</v>
      </c>
    </row>
    <row r="763" spans="1:19" ht="14.25" customHeight="1">
      <c r="A763" s="4" t="s">
        <v>34</v>
      </c>
      <c r="B763" s="5" t="s">
        <v>646</v>
      </c>
      <c r="C763" s="4">
        <v>0</v>
      </c>
      <c r="D763" s="4" t="s">
        <v>646</v>
      </c>
      <c r="E763" s="4" t="b">
        <f t="shared" si="2"/>
        <v>0</v>
      </c>
      <c r="F763" s="4">
        <v>4471800</v>
      </c>
      <c r="G763" s="4">
        <v>7101</v>
      </c>
      <c r="H763" s="3" t="s">
        <v>21</v>
      </c>
      <c r="K763" s="4">
        <v>0</v>
      </c>
      <c r="L763" s="4">
        <v>2210000</v>
      </c>
      <c r="M763" s="4">
        <v>0</v>
      </c>
      <c r="N763" s="4">
        <v>0</v>
      </c>
      <c r="O763" s="4">
        <v>0</v>
      </c>
      <c r="P763" s="4">
        <v>4471800</v>
      </c>
      <c r="Q763" s="4">
        <v>769</v>
      </c>
      <c r="R763" s="4" t="b">
        <f t="shared" si="3"/>
        <v>0</v>
      </c>
      <c r="S763" s="4">
        <v>0</v>
      </c>
    </row>
    <row r="764" spans="1:19" ht="14.25" customHeight="1">
      <c r="A764" s="4" t="s">
        <v>34</v>
      </c>
      <c r="B764" s="5"/>
      <c r="C764" s="4">
        <v>0</v>
      </c>
      <c r="E764" s="4" t="b">
        <f t="shared" si="2"/>
        <v>0</v>
      </c>
      <c r="F764" s="4">
        <v>0</v>
      </c>
      <c r="G764" s="4">
        <v>7101</v>
      </c>
      <c r="H764" s="6">
        <v>43844</v>
      </c>
      <c r="I764" s="4" t="s">
        <v>647</v>
      </c>
      <c r="J764" s="4" t="s">
        <v>40</v>
      </c>
      <c r="K764" s="4">
        <v>13514</v>
      </c>
      <c r="L764" s="4">
        <v>0</v>
      </c>
      <c r="M764" s="4">
        <v>0</v>
      </c>
      <c r="N764" s="4">
        <v>200000</v>
      </c>
      <c r="O764" s="4">
        <v>0</v>
      </c>
      <c r="P764" s="4">
        <v>4671800</v>
      </c>
      <c r="Q764" s="4">
        <v>770</v>
      </c>
      <c r="R764" s="4" t="b">
        <f t="shared" si="3"/>
        <v>0</v>
      </c>
      <c r="S764" s="4">
        <v>0</v>
      </c>
    </row>
    <row r="765" spans="1:19" ht="14.25" customHeight="1">
      <c r="A765" s="4" t="s">
        <v>34</v>
      </c>
      <c r="B765" s="5"/>
      <c r="C765" s="4">
        <v>0</v>
      </c>
      <c r="E765" s="4" t="b">
        <f t="shared" si="2"/>
        <v>0</v>
      </c>
      <c r="F765" s="4">
        <v>0</v>
      </c>
      <c r="G765" s="4">
        <v>7101</v>
      </c>
      <c r="H765" s="6">
        <v>43872</v>
      </c>
      <c r="I765" s="4" t="s">
        <v>647</v>
      </c>
      <c r="J765" s="4" t="s">
        <v>40</v>
      </c>
      <c r="K765" s="4">
        <v>13573</v>
      </c>
      <c r="L765" s="4">
        <v>0</v>
      </c>
      <c r="M765" s="4">
        <v>0</v>
      </c>
      <c r="N765" s="4">
        <v>200000</v>
      </c>
      <c r="O765" s="4">
        <v>0</v>
      </c>
      <c r="P765" s="4">
        <v>4871800</v>
      </c>
      <c r="Q765" s="4">
        <v>771</v>
      </c>
      <c r="R765" s="4" t="b">
        <f t="shared" si="3"/>
        <v>0</v>
      </c>
      <c r="S765" s="4">
        <v>0</v>
      </c>
    </row>
    <row r="766" spans="1:19" ht="14.25" customHeight="1">
      <c r="A766" s="4" t="s">
        <v>34</v>
      </c>
      <c r="B766" s="5"/>
      <c r="C766" s="4">
        <v>0</v>
      </c>
      <c r="E766" s="4" t="b">
        <f t="shared" si="2"/>
        <v>0</v>
      </c>
      <c r="F766" s="4">
        <v>0</v>
      </c>
      <c r="G766" s="4">
        <v>7101</v>
      </c>
      <c r="H766" s="6">
        <v>43901</v>
      </c>
      <c r="I766" s="4" t="s">
        <v>648</v>
      </c>
      <c r="J766" s="4" t="s">
        <v>40</v>
      </c>
      <c r="K766" s="4">
        <v>13651</v>
      </c>
      <c r="L766" s="4">
        <v>0</v>
      </c>
      <c r="M766" s="4">
        <v>0</v>
      </c>
      <c r="N766" s="4">
        <v>200000</v>
      </c>
      <c r="O766" s="4">
        <v>0</v>
      </c>
      <c r="P766" s="4">
        <v>5071800</v>
      </c>
      <c r="Q766" s="4">
        <v>772</v>
      </c>
      <c r="R766" s="4" t="b">
        <f t="shared" si="3"/>
        <v>0</v>
      </c>
      <c r="S766" s="4">
        <v>0</v>
      </c>
    </row>
    <row r="767" spans="1:19" ht="14.25" customHeight="1">
      <c r="A767" s="4" t="s">
        <v>34</v>
      </c>
      <c r="B767" s="5"/>
      <c r="C767" s="4">
        <v>0</v>
      </c>
      <c r="E767" s="4" t="b">
        <f t="shared" si="2"/>
        <v>0</v>
      </c>
      <c r="F767" s="4">
        <v>0</v>
      </c>
      <c r="G767" s="4">
        <v>7101</v>
      </c>
      <c r="H767" s="6">
        <v>43934</v>
      </c>
      <c r="I767" s="4" t="s">
        <v>649</v>
      </c>
      <c r="J767" s="4" t="s">
        <v>40</v>
      </c>
      <c r="K767" s="4">
        <v>13705</v>
      </c>
      <c r="L767" s="4">
        <v>0</v>
      </c>
      <c r="M767" s="4">
        <v>0</v>
      </c>
      <c r="N767" s="4">
        <v>200000</v>
      </c>
      <c r="O767" s="4">
        <v>0</v>
      </c>
      <c r="P767" s="4">
        <v>5271800</v>
      </c>
      <c r="Q767" s="4">
        <v>773</v>
      </c>
      <c r="R767" s="4" t="b">
        <f t="shared" si="3"/>
        <v>0</v>
      </c>
      <c r="S767" s="4">
        <v>0</v>
      </c>
    </row>
    <row r="768" spans="1:19" ht="14.25" customHeight="1">
      <c r="A768" s="4" t="s">
        <v>34</v>
      </c>
      <c r="B768" s="5"/>
      <c r="C768" s="4">
        <v>0</v>
      </c>
      <c r="E768" s="4" t="b">
        <f t="shared" si="2"/>
        <v>0</v>
      </c>
      <c r="F768" s="4">
        <v>0</v>
      </c>
      <c r="G768" s="4">
        <v>7101</v>
      </c>
      <c r="H768" s="6">
        <v>44025</v>
      </c>
      <c r="I768" s="4" t="s">
        <v>647</v>
      </c>
      <c r="J768" s="4" t="s">
        <v>40</v>
      </c>
      <c r="K768" s="4">
        <v>13954</v>
      </c>
      <c r="L768" s="4">
        <v>0</v>
      </c>
      <c r="M768" s="4">
        <v>0</v>
      </c>
      <c r="N768" s="4">
        <v>200000</v>
      </c>
      <c r="O768" s="4">
        <v>0</v>
      </c>
      <c r="P768" s="4">
        <v>5471800</v>
      </c>
      <c r="Q768" s="4">
        <v>774</v>
      </c>
      <c r="R768" s="4" t="b">
        <f t="shared" si="3"/>
        <v>0</v>
      </c>
      <c r="S768" s="4">
        <v>0</v>
      </c>
    </row>
    <row r="769" spans="1:19" ht="14.25" customHeight="1">
      <c r="A769" s="4" t="s">
        <v>34</v>
      </c>
      <c r="B769" s="5"/>
      <c r="C769" s="4">
        <v>0</v>
      </c>
      <c r="E769" s="4" t="b">
        <f t="shared" si="2"/>
        <v>0</v>
      </c>
      <c r="F769" s="4">
        <v>0</v>
      </c>
      <c r="G769" s="4">
        <v>7101</v>
      </c>
      <c r="H769" s="6">
        <v>44043</v>
      </c>
      <c r="I769" s="4" t="s">
        <v>647</v>
      </c>
      <c r="J769" s="4" t="s">
        <v>40</v>
      </c>
      <c r="K769" s="4">
        <v>13953</v>
      </c>
      <c r="L769" s="4">
        <v>0</v>
      </c>
      <c r="M769" s="4">
        <v>0</v>
      </c>
      <c r="N769" s="4">
        <v>210000</v>
      </c>
      <c r="O769" s="4">
        <v>0</v>
      </c>
      <c r="P769" s="4">
        <v>5681800</v>
      </c>
      <c r="Q769" s="4">
        <v>775</v>
      </c>
      <c r="R769" s="4" t="b">
        <f t="shared" si="3"/>
        <v>0</v>
      </c>
      <c r="S769" s="4">
        <v>0</v>
      </c>
    </row>
    <row r="770" spans="1:19" ht="14.25" customHeight="1">
      <c r="A770" s="4" t="s">
        <v>34</v>
      </c>
      <c r="B770" s="5"/>
      <c r="C770" s="4">
        <v>0</v>
      </c>
      <c r="E770" s="4" t="b">
        <f t="shared" si="2"/>
        <v>0</v>
      </c>
      <c r="F770" s="4">
        <v>0</v>
      </c>
      <c r="G770" s="4">
        <v>7101</v>
      </c>
      <c r="H770" s="6">
        <v>44054</v>
      </c>
      <c r="I770" s="4" t="s">
        <v>647</v>
      </c>
      <c r="J770" s="4" t="s">
        <v>40</v>
      </c>
      <c r="K770" s="4">
        <v>14008</v>
      </c>
      <c r="L770" s="4">
        <v>0</v>
      </c>
      <c r="M770" s="4">
        <v>0</v>
      </c>
      <c r="N770" s="4">
        <v>210000</v>
      </c>
      <c r="O770" s="4">
        <v>0</v>
      </c>
      <c r="P770" s="4">
        <v>5891800</v>
      </c>
      <c r="Q770" s="4">
        <v>776</v>
      </c>
      <c r="R770" s="4" t="b">
        <f t="shared" si="3"/>
        <v>0</v>
      </c>
      <c r="S770" s="4">
        <v>0</v>
      </c>
    </row>
    <row r="771" spans="1:19" ht="14.25" customHeight="1">
      <c r="A771" s="4" t="s">
        <v>34</v>
      </c>
      <c r="B771" s="5"/>
      <c r="C771" s="4">
        <v>0</v>
      </c>
      <c r="E771" s="4" t="b">
        <f t="shared" si="2"/>
        <v>0</v>
      </c>
      <c r="F771" s="4">
        <v>0</v>
      </c>
      <c r="G771" s="4">
        <v>7101</v>
      </c>
      <c r="H771" s="6">
        <v>44080</v>
      </c>
      <c r="I771" s="4" t="s">
        <v>650</v>
      </c>
      <c r="J771" s="4" t="s">
        <v>40</v>
      </c>
      <c r="K771" s="4">
        <v>14078</v>
      </c>
      <c r="L771" s="4">
        <v>0</v>
      </c>
      <c r="M771" s="4">
        <v>0</v>
      </c>
      <c r="N771" s="4">
        <v>190000</v>
      </c>
      <c r="O771" s="4">
        <v>0</v>
      </c>
      <c r="P771" s="4">
        <v>6081800</v>
      </c>
      <c r="Q771" s="4">
        <v>777</v>
      </c>
      <c r="R771" s="4" t="b">
        <f t="shared" si="3"/>
        <v>0</v>
      </c>
      <c r="S771" s="4">
        <v>0</v>
      </c>
    </row>
    <row r="772" spans="1:19" ht="14.25" customHeight="1">
      <c r="A772" s="4" t="s">
        <v>34</v>
      </c>
      <c r="B772" s="5"/>
      <c r="C772" s="4">
        <v>0</v>
      </c>
      <c r="E772" s="4" t="b">
        <f t="shared" si="2"/>
        <v>0</v>
      </c>
      <c r="F772" s="4">
        <v>0</v>
      </c>
      <c r="G772" s="4">
        <v>7101</v>
      </c>
      <c r="H772" s="6">
        <v>44118</v>
      </c>
      <c r="I772" s="4" t="s">
        <v>651</v>
      </c>
      <c r="J772" s="4" t="s">
        <v>40</v>
      </c>
      <c r="K772" s="4">
        <v>14152</v>
      </c>
      <c r="L772" s="4">
        <v>0</v>
      </c>
      <c r="M772" s="4">
        <v>0</v>
      </c>
      <c r="N772" s="4">
        <v>200000</v>
      </c>
      <c r="O772" s="4">
        <v>0</v>
      </c>
      <c r="P772" s="4">
        <v>6281800</v>
      </c>
      <c r="Q772" s="4">
        <v>778</v>
      </c>
      <c r="R772" s="4" t="b">
        <f t="shared" si="3"/>
        <v>0</v>
      </c>
      <c r="S772" s="4">
        <v>0</v>
      </c>
    </row>
    <row r="773" spans="1:19" ht="14.25" customHeight="1">
      <c r="A773" s="4" t="s">
        <v>34</v>
      </c>
      <c r="B773" s="5"/>
      <c r="C773" s="4">
        <v>0</v>
      </c>
      <c r="E773" s="4" t="b">
        <f t="shared" si="2"/>
        <v>0</v>
      </c>
      <c r="F773" s="4">
        <v>0</v>
      </c>
      <c r="G773" s="4">
        <v>7101</v>
      </c>
      <c r="H773" s="6">
        <v>44146</v>
      </c>
      <c r="I773" s="4" t="s">
        <v>652</v>
      </c>
      <c r="J773" s="4" t="s">
        <v>40</v>
      </c>
      <c r="K773" s="4">
        <v>14228</v>
      </c>
      <c r="L773" s="4">
        <v>0</v>
      </c>
      <c r="M773" s="4">
        <v>0</v>
      </c>
      <c r="N773" s="4">
        <v>200000</v>
      </c>
      <c r="O773" s="4">
        <v>0</v>
      </c>
      <c r="P773" s="4">
        <v>6481800</v>
      </c>
      <c r="Q773" s="4">
        <v>779</v>
      </c>
      <c r="R773" s="4" t="b">
        <f t="shared" si="3"/>
        <v>0</v>
      </c>
      <c r="S773" s="4">
        <v>0</v>
      </c>
    </row>
    <row r="774" spans="1:19" ht="14.25" customHeight="1">
      <c r="A774" s="4" t="s">
        <v>34</v>
      </c>
      <c r="B774" s="5"/>
      <c r="C774" s="4">
        <v>0</v>
      </c>
      <c r="E774" s="4" t="b">
        <f t="shared" si="2"/>
        <v>0</v>
      </c>
      <c r="F774" s="4">
        <v>0</v>
      </c>
      <c r="G774" s="4">
        <v>7101</v>
      </c>
      <c r="H774" s="6">
        <v>44174</v>
      </c>
      <c r="I774" s="4" t="s">
        <v>653</v>
      </c>
      <c r="J774" s="4" t="s">
        <v>40</v>
      </c>
      <c r="K774" s="4">
        <v>14294</v>
      </c>
      <c r="L774" s="4">
        <v>0</v>
      </c>
      <c r="M774" s="4">
        <v>0</v>
      </c>
      <c r="N774" s="4">
        <v>200000</v>
      </c>
      <c r="O774" s="4">
        <v>0</v>
      </c>
      <c r="P774" s="4">
        <v>6681800</v>
      </c>
      <c r="Q774" s="4">
        <v>780</v>
      </c>
      <c r="R774" s="4" t="b">
        <f t="shared" si="3"/>
        <v>0</v>
      </c>
      <c r="S774" s="4">
        <v>0</v>
      </c>
    </row>
    <row r="775" spans="1:19" ht="14.25" customHeight="1">
      <c r="A775" s="4" t="s">
        <v>34</v>
      </c>
      <c r="B775" s="5" t="s">
        <v>654</v>
      </c>
      <c r="C775" s="4">
        <v>0</v>
      </c>
      <c r="D775" s="4" t="s">
        <v>654</v>
      </c>
      <c r="E775" s="4" t="b">
        <f t="shared" si="2"/>
        <v>0</v>
      </c>
      <c r="F775" s="4">
        <v>0</v>
      </c>
      <c r="G775" s="4">
        <v>7101</v>
      </c>
      <c r="H775" s="3" t="s">
        <v>21</v>
      </c>
      <c r="K775" s="4">
        <v>0</v>
      </c>
      <c r="L775" s="4">
        <v>0</v>
      </c>
      <c r="M775" s="4">
        <v>0</v>
      </c>
      <c r="N775" s="4">
        <v>2210000</v>
      </c>
      <c r="O775" s="4">
        <v>0</v>
      </c>
      <c r="P775" s="4">
        <v>6681800</v>
      </c>
      <c r="Q775" s="4">
        <v>781</v>
      </c>
      <c r="R775" s="4" t="b">
        <f t="shared" si="3"/>
        <v>0</v>
      </c>
      <c r="S775" s="4">
        <v>0</v>
      </c>
    </row>
    <row r="776" spans="1:19" ht="14.25" customHeight="1">
      <c r="A776" s="4" t="s">
        <v>34</v>
      </c>
      <c r="B776" s="5" t="s">
        <v>655</v>
      </c>
      <c r="C776" s="4">
        <v>0</v>
      </c>
      <c r="D776" s="4" t="s">
        <v>655</v>
      </c>
      <c r="E776" s="4" t="b">
        <f t="shared" si="2"/>
        <v>0</v>
      </c>
      <c r="F776" s="4">
        <v>5175932</v>
      </c>
      <c r="G776" s="4">
        <v>7102</v>
      </c>
      <c r="H776" s="3" t="s">
        <v>21</v>
      </c>
      <c r="K776" s="4">
        <v>0</v>
      </c>
      <c r="L776" s="4">
        <v>2810000</v>
      </c>
      <c r="M776" s="4">
        <v>0</v>
      </c>
      <c r="N776" s="4">
        <v>0</v>
      </c>
      <c r="O776" s="4">
        <v>0</v>
      </c>
      <c r="P776" s="4">
        <v>5175932</v>
      </c>
      <c r="Q776" s="4">
        <v>782</v>
      </c>
      <c r="R776" s="4" t="b">
        <f t="shared" si="3"/>
        <v>0</v>
      </c>
      <c r="S776" s="4">
        <v>0</v>
      </c>
    </row>
    <row r="777" spans="1:19" ht="14.25" customHeight="1">
      <c r="A777" s="4" t="s">
        <v>34</v>
      </c>
      <c r="B777" s="5"/>
      <c r="C777" s="4">
        <v>0</v>
      </c>
      <c r="E777" s="4" t="b">
        <f t="shared" si="2"/>
        <v>0</v>
      </c>
      <c r="F777" s="4">
        <v>0</v>
      </c>
      <c r="G777" s="4">
        <v>7102</v>
      </c>
      <c r="H777" s="6">
        <v>43850</v>
      </c>
      <c r="I777" s="4" t="s">
        <v>656</v>
      </c>
      <c r="J777" s="4" t="s">
        <v>40</v>
      </c>
      <c r="K777" s="4">
        <v>13540</v>
      </c>
      <c r="L777" s="4">
        <v>0</v>
      </c>
      <c r="M777" s="4">
        <v>0</v>
      </c>
      <c r="N777" s="4">
        <v>220000</v>
      </c>
      <c r="O777" s="4">
        <v>0</v>
      </c>
      <c r="P777" s="4">
        <v>5395932</v>
      </c>
      <c r="Q777" s="4">
        <v>783</v>
      </c>
      <c r="R777" s="4" t="b">
        <f t="shared" si="3"/>
        <v>0</v>
      </c>
      <c r="S777" s="4">
        <v>0</v>
      </c>
    </row>
    <row r="778" spans="1:19" ht="14.25" customHeight="1">
      <c r="A778" s="4" t="s">
        <v>34</v>
      </c>
      <c r="B778" s="5"/>
      <c r="C778" s="4">
        <v>0</v>
      </c>
      <c r="E778" s="4" t="b">
        <f t="shared" si="2"/>
        <v>0</v>
      </c>
      <c r="F778" s="4">
        <v>0</v>
      </c>
      <c r="G778" s="4">
        <v>7102</v>
      </c>
      <c r="H778" s="6">
        <v>43878</v>
      </c>
      <c r="I778" s="4" t="s">
        <v>656</v>
      </c>
      <c r="J778" s="4" t="s">
        <v>40</v>
      </c>
      <c r="K778" s="4">
        <v>13611</v>
      </c>
      <c r="L778" s="4">
        <v>0</v>
      </c>
      <c r="M778" s="4">
        <v>0</v>
      </c>
      <c r="N778" s="4">
        <v>220000</v>
      </c>
      <c r="O778" s="4">
        <v>0</v>
      </c>
      <c r="P778" s="4">
        <v>5615932</v>
      </c>
      <c r="Q778" s="4">
        <v>784</v>
      </c>
      <c r="R778" s="4" t="b">
        <f t="shared" si="3"/>
        <v>0</v>
      </c>
      <c r="S778" s="4">
        <v>0</v>
      </c>
    </row>
    <row r="779" spans="1:19" ht="14.25" customHeight="1">
      <c r="A779" s="4" t="s">
        <v>34</v>
      </c>
      <c r="B779" s="5"/>
      <c r="C779" s="4">
        <v>0</v>
      </c>
      <c r="E779" s="4" t="b">
        <f t="shared" si="2"/>
        <v>0</v>
      </c>
      <c r="F779" s="4">
        <v>0</v>
      </c>
      <c r="G779" s="4">
        <v>7102</v>
      </c>
      <c r="H779" s="6">
        <v>43893</v>
      </c>
      <c r="I779" s="4" t="s">
        <v>657</v>
      </c>
      <c r="J779" s="4" t="s">
        <v>40</v>
      </c>
      <c r="K779" s="4">
        <v>13674</v>
      </c>
      <c r="L779" s="4">
        <v>0</v>
      </c>
      <c r="M779" s="4">
        <v>0</v>
      </c>
      <c r="N779" s="4">
        <v>200000</v>
      </c>
      <c r="O779" s="4">
        <v>0</v>
      </c>
      <c r="P779" s="4">
        <v>5815932</v>
      </c>
      <c r="Q779" s="4">
        <v>785</v>
      </c>
      <c r="R779" s="4" t="b">
        <f t="shared" si="3"/>
        <v>0</v>
      </c>
      <c r="S779" s="4">
        <v>0</v>
      </c>
    </row>
    <row r="780" spans="1:19" ht="14.25" customHeight="1">
      <c r="A780" s="4" t="s">
        <v>34</v>
      </c>
      <c r="B780" s="5"/>
      <c r="C780" s="4">
        <v>0</v>
      </c>
      <c r="E780" s="4" t="b">
        <f t="shared" si="2"/>
        <v>0</v>
      </c>
      <c r="F780" s="4">
        <v>0</v>
      </c>
      <c r="G780" s="4">
        <v>7102</v>
      </c>
      <c r="H780" s="6">
        <v>43928</v>
      </c>
      <c r="I780" s="4" t="s">
        <v>658</v>
      </c>
      <c r="J780" s="4" t="s">
        <v>40</v>
      </c>
      <c r="K780" s="4">
        <v>13728</v>
      </c>
      <c r="L780" s="4">
        <v>0</v>
      </c>
      <c r="M780" s="4">
        <v>0</v>
      </c>
      <c r="N780" s="4">
        <v>220000</v>
      </c>
      <c r="O780" s="4">
        <v>0</v>
      </c>
      <c r="P780" s="4">
        <v>6035932</v>
      </c>
      <c r="Q780" s="4">
        <v>786</v>
      </c>
      <c r="R780" s="4" t="b">
        <f t="shared" si="3"/>
        <v>0</v>
      </c>
      <c r="S780" s="4">
        <v>0</v>
      </c>
    </row>
    <row r="781" spans="1:19" ht="14.25" customHeight="1">
      <c r="A781" s="4" t="s">
        <v>34</v>
      </c>
      <c r="B781" s="5"/>
      <c r="C781" s="4">
        <v>0</v>
      </c>
      <c r="E781" s="4" t="b">
        <f t="shared" si="2"/>
        <v>0</v>
      </c>
      <c r="F781" s="4">
        <v>0</v>
      </c>
      <c r="G781" s="4">
        <v>7102</v>
      </c>
      <c r="H781" s="6">
        <v>43957</v>
      </c>
      <c r="I781" s="4" t="s">
        <v>659</v>
      </c>
      <c r="J781" s="4" t="s">
        <v>40</v>
      </c>
      <c r="K781" s="4">
        <v>13796</v>
      </c>
      <c r="L781" s="4">
        <v>0</v>
      </c>
      <c r="M781" s="4">
        <v>0</v>
      </c>
      <c r="N781" s="4">
        <v>200000</v>
      </c>
      <c r="O781" s="4">
        <v>0</v>
      </c>
      <c r="P781" s="4">
        <v>6235932</v>
      </c>
      <c r="Q781" s="4">
        <v>787</v>
      </c>
      <c r="R781" s="4" t="b">
        <f t="shared" si="3"/>
        <v>0</v>
      </c>
      <c r="S781" s="4">
        <v>0</v>
      </c>
    </row>
    <row r="782" spans="1:19" ht="14.25" customHeight="1">
      <c r="A782" s="4" t="s">
        <v>34</v>
      </c>
      <c r="B782" s="5"/>
      <c r="C782" s="4">
        <v>0</v>
      </c>
      <c r="E782" s="4" t="b">
        <f t="shared" si="2"/>
        <v>0</v>
      </c>
      <c r="F782" s="4">
        <v>0</v>
      </c>
      <c r="G782" s="4">
        <v>7102</v>
      </c>
      <c r="H782" s="6">
        <v>43990</v>
      </c>
      <c r="I782" s="4" t="s">
        <v>660</v>
      </c>
      <c r="J782" s="4" t="s">
        <v>40</v>
      </c>
      <c r="K782" s="4">
        <v>13858</v>
      </c>
      <c r="L782" s="4">
        <v>0</v>
      </c>
      <c r="M782" s="4">
        <v>0</v>
      </c>
      <c r="N782" s="4">
        <v>200000</v>
      </c>
      <c r="O782" s="4">
        <v>0</v>
      </c>
      <c r="P782" s="4">
        <v>6435932</v>
      </c>
      <c r="Q782" s="4">
        <v>788</v>
      </c>
      <c r="R782" s="4" t="b">
        <f t="shared" si="3"/>
        <v>0</v>
      </c>
      <c r="S782" s="4">
        <v>0</v>
      </c>
    </row>
    <row r="783" spans="1:19" ht="14.25" customHeight="1">
      <c r="A783" s="4" t="s">
        <v>34</v>
      </c>
      <c r="B783" s="5"/>
      <c r="C783" s="4">
        <v>0</v>
      </c>
      <c r="E783" s="4" t="b">
        <f t="shared" si="2"/>
        <v>0</v>
      </c>
      <c r="F783" s="4">
        <v>0</v>
      </c>
      <c r="G783" s="4">
        <v>7102</v>
      </c>
      <c r="H783" s="6">
        <v>44018</v>
      </c>
      <c r="I783" s="4" t="s">
        <v>656</v>
      </c>
      <c r="J783" s="4" t="s">
        <v>40</v>
      </c>
      <c r="K783" s="4">
        <v>13950</v>
      </c>
      <c r="L783" s="4">
        <v>0</v>
      </c>
      <c r="M783" s="4">
        <v>0</v>
      </c>
      <c r="N783" s="4">
        <v>200000</v>
      </c>
      <c r="O783" s="4">
        <v>0</v>
      </c>
      <c r="P783" s="4">
        <v>6635932</v>
      </c>
      <c r="Q783" s="4">
        <v>789</v>
      </c>
      <c r="R783" s="4" t="b">
        <f t="shared" si="3"/>
        <v>0</v>
      </c>
      <c r="S783" s="4">
        <v>0</v>
      </c>
    </row>
    <row r="784" spans="1:19" ht="14.25" customHeight="1">
      <c r="A784" s="4" t="s">
        <v>34</v>
      </c>
      <c r="B784" s="5"/>
      <c r="C784" s="4">
        <v>0</v>
      </c>
      <c r="E784" s="4" t="b">
        <f t="shared" si="2"/>
        <v>0</v>
      </c>
      <c r="F784" s="4">
        <v>0</v>
      </c>
      <c r="G784" s="4">
        <v>7102</v>
      </c>
      <c r="H784" s="6">
        <v>44054</v>
      </c>
      <c r="I784" s="4" t="s">
        <v>656</v>
      </c>
      <c r="J784" s="4" t="s">
        <v>40</v>
      </c>
      <c r="K784" s="4">
        <v>14006</v>
      </c>
      <c r="L784" s="4">
        <v>0</v>
      </c>
      <c r="M784" s="4">
        <v>0</v>
      </c>
      <c r="N784" s="4">
        <v>300000</v>
      </c>
      <c r="O784" s="4">
        <v>0</v>
      </c>
      <c r="P784" s="4">
        <v>6935932</v>
      </c>
      <c r="Q784" s="4">
        <v>790</v>
      </c>
      <c r="R784" s="4" t="b">
        <f t="shared" si="3"/>
        <v>0</v>
      </c>
      <c r="S784" s="4">
        <v>0</v>
      </c>
    </row>
    <row r="785" spans="1:19" ht="14.25" customHeight="1">
      <c r="A785" s="4" t="s">
        <v>34</v>
      </c>
      <c r="B785" s="5"/>
      <c r="C785" s="4">
        <v>0</v>
      </c>
      <c r="E785" s="4" t="b">
        <f t="shared" si="2"/>
        <v>0</v>
      </c>
      <c r="F785" s="4">
        <v>0</v>
      </c>
      <c r="G785" s="4">
        <v>7102</v>
      </c>
      <c r="H785" s="6">
        <v>44095</v>
      </c>
      <c r="I785" s="4" t="s">
        <v>661</v>
      </c>
      <c r="J785" s="4" t="s">
        <v>40</v>
      </c>
      <c r="K785" s="4">
        <v>14097</v>
      </c>
      <c r="L785" s="4">
        <v>0</v>
      </c>
      <c r="M785" s="4">
        <v>0</v>
      </c>
      <c r="N785" s="4">
        <v>300000</v>
      </c>
      <c r="O785" s="4">
        <v>0</v>
      </c>
      <c r="P785" s="4">
        <v>7235932</v>
      </c>
      <c r="Q785" s="4">
        <v>791</v>
      </c>
      <c r="R785" s="4" t="b">
        <f t="shared" si="3"/>
        <v>0</v>
      </c>
      <c r="S785" s="4">
        <v>0</v>
      </c>
    </row>
    <row r="786" spans="1:19" ht="14.25" customHeight="1">
      <c r="A786" s="4" t="s">
        <v>34</v>
      </c>
      <c r="B786" s="5"/>
      <c r="C786" s="4">
        <v>0</v>
      </c>
      <c r="E786" s="4" t="b">
        <f t="shared" si="2"/>
        <v>0</v>
      </c>
      <c r="F786" s="4">
        <v>0</v>
      </c>
      <c r="G786" s="4">
        <v>7102</v>
      </c>
      <c r="H786" s="6">
        <v>44111</v>
      </c>
      <c r="I786" s="4" t="s">
        <v>662</v>
      </c>
      <c r="J786" s="4" t="s">
        <v>40</v>
      </c>
      <c r="K786" s="4">
        <v>14164</v>
      </c>
      <c r="L786" s="4">
        <v>0</v>
      </c>
      <c r="M786" s="4">
        <v>0</v>
      </c>
      <c r="N786" s="4">
        <v>250000</v>
      </c>
      <c r="O786" s="4">
        <v>0</v>
      </c>
      <c r="P786" s="4">
        <v>7485932</v>
      </c>
      <c r="Q786" s="4">
        <v>792</v>
      </c>
      <c r="R786" s="4" t="b">
        <f t="shared" si="3"/>
        <v>0</v>
      </c>
      <c r="S786" s="4">
        <v>0</v>
      </c>
    </row>
    <row r="787" spans="1:19" ht="14.25" customHeight="1">
      <c r="A787" s="4" t="s">
        <v>34</v>
      </c>
      <c r="B787" s="5"/>
      <c r="C787" s="4">
        <v>0</v>
      </c>
      <c r="E787" s="4" t="b">
        <f t="shared" si="2"/>
        <v>0</v>
      </c>
      <c r="F787" s="4">
        <v>0</v>
      </c>
      <c r="G787" s="4">
        <v>7102</v>
      </c>
      <c r="H787" s="6">
        <v>44142</v>
      </c>
      <c r="I787" s="4" t="s">
        <v>663</v>
      </c>
      <c r="J787" s="4" t="s">
        <v>40</v>
      </c>
      <c r="K787" s="4">
        <v>14223</v>
      </c>
      <c r="L787" s="4">
        <v>0</v>
      </c>
      <c r="M787" s="4">
        <v>0</v>
      </c>
      <c r="N787" s="4">
        <v>250000</v>
      </c>
      <c r="O787" s="4">
        <v>0</v>
      </c>
      <c r="P787" s="4">
        <v>7735932</v>
      </c>
      <c r="Q787" s="4">
        <v>793</v>
      </c>
      <c r="R787" s="4" t="b">
        <f t="shared" si="3"/>
        <v>0</v>
      </c>
      <c r="S787" s="4">
        <v>0</v>
      </c>
    </row>
    <row r="788" spans="1:19" ht="14.25" customHeight="1">
      <c r="A788" s="4" t="s">
        <v>34</v>
      </c>
      <c r="B788" s="5"/>
      <c r="C788" s="4">
        <v>0</v>
      </c>
      <c r="E788" s="4" t="b">
        <f t="shared" si="2"/>
        <v>0</v>
      </c>
      <c r="F788" s="4">
        <v>0</v>
      </c>
      <c r="G788" s="4">
        <v>7102</v>
      </c>
      <c r="H788" s="6">
        <v>44174</v>
      </c>
      <c r="I788" s="4" t="s">
        <v>664</v>
      </c>
      <c r="J788" s="4" t="s">
        <v>40</v>
      </c>
      <c r="K788" s="4">
        <v>14295</v>
      </c>
      <c r="L788" s="4">
        <v>0</v>
      </c>
      <c r="M788" s="4">
        <v>0</v>
      </c>
      <c r="N788" s="4">
        <v>250000</v>
      </c>
      <c r="O788" s="4">
        <v>0</v>
      </c>
      <c r="P788" s="4">
        <v>7985932</v>
      </c>
      <c r="Q788" s="4">
        <v>794</v>
      </c>
      <c r="R788" s="4" t="b">
        <f t="shared" si="3"/>
        <v>0</v>
      </c>
      <c r="S788" s="4">
        <v>0</v>
      </c>
    </row>
    <row r="789" spans="1:19" ht="14.25" customHeight="1">
      <c r="A789" s="4" t="s">
        <v>34</v>
      </c>
      <c r="B789" s="5" t="s">
        <v>665</v>
      </c>
      <c r="C789" s="4">
        <v>0</v>
      </c>
      <c r="D789" s="4" t="s">
        <v>665</v>
      </c>
      <c r="E789" s="4" t="b">
        <f t="shared" si="2"/>
        <v>0</v>
      </c>
      <c r="F789" s="4">
        <v>0</v>
      </c>
      <c r="G789" s="4">
        <v>7102</v>
      </c>
      <c r="H789" s="3" t="s">
        <v>21</v>
      </c>
      <c r="K789" s="4">
        <v>0</v>
      </c>
      <c r="L789" s="4">
        <v>0</v>
      </c>
      <c r="M789" s="4">
        <v>0</v>
      </c>
      <c r="N789" s="4">
        <v>2810000</v>
      </c>
      <c r="O789" s="4">
        <v>0</v>
      </c>
      <c r="P789" s="4">
        <v>7985932</v>
      </c>
      <c r="Q789" s="4">
        <v>795</v>
      </c>
      <c r="R789" s="4" t="b">
        <f t="shared" si="3"/>
        <v>0</v>
      </c>
      <c r="S789" s="4">
        <v>0</v>
      </c>
    </row>
    <row r="790" spans="1:19" ht="14.25" customHeight="1">
      <c r="A790" s="4" t="s">
        <v>34</v>
      </c>
      <c r="B790" s="5" t="s">
        <v>666</v>
      </c>
      <c r="C790" s="4">
        <v>0</v>
      </c>
      <c r="D790" s="4" t="s">
        <v>666</v>
      </c>
      <c r="E790" s="4" t="b">
        <f t="shared" si="2"/>
        <v>0</v>
      </c>
      <c r="F790" s="4">
        <v>4445000</v>
      </c>
      <c r="G790" s="4">
        <v>7201</v>
      </c>
      <c r="H790" s="3" t="s">
        <v>21</v>
      </c>
      <c r="K790" s="4">
        <v>0</v>
      </c>
      <c r="L790" s="4">
        <v>2425000</v>
      </c>
      <c r="M790" s="4">
        <v>0</v>
      </c>
      <c r="N790" s="4">
        <v>0</v>
      </c>
      <c r="O790" s="4">
        <v>0</v>
      </c>
      <c r="P790" s="4">
        <v>4445000</v>
      </c>
      <c r="Q790" s="4">
        <v>796</v>
      </c>
      <c r="R790" s="4" t="b">
        <f t="shared" si="3"/>
        <v>0</v>
      </c>
      <c r="S790" s="4">
        <v>0</v>
      </c>
    </row>
    <row r="791" spans="1:19" ht="14.25" customHeight="1">
      <c r="A791" s="4" t="s">
        <v>34</v>
      </c>
      <c r="B791" s="5"/>
      <c r="C791" s="4">
        <v>0</v>
      </c>
      <c r="E791" s="4" t="b">
        <f t="shared" si="2"/>
        <v>0</v>
      </c>
      <c r="F791" s="4">
        <v>0</v>
      </c>
      <c r="G791" s="4">
        <v>7201</v>
      </c>
      <c r="H791" s="6">
        <v>43839</v>
      </c>
      <c r="I791" s="4" t="s">
        <v>667</v>
      </c>
      <c r="J791" s="4" t="s">
        <v>40</v>
      </c>
      <c r="K791" s="4">
        <v>13484</v>
      </c>
      <c r="L791" s="4">
        <v>0</v>
      </c>
      <c r="M791" s="4">
        <v>0</v>
      </c>
      <c r="N791" s="4">
        <v>225000</v>
      </c>
      <c r="O791" s="4">
        <v>0</v>
      </c>
      <c r="P791" s="4">
        <v>4670000</v>
      </c>
      <c r="Q791" s="4">
        <v>797</v>
      </c>
      <c r="R791" s="4" t="b">
        <f t="shared" si="3"/>
        <v>0</v>
      </c>
      <c r="S791" s="4">
        <v>0</v>
      </c>
    </row>
    <row r="792" spans="1:19" ht="14.25" customHeight="1">
      <c r="A792" s="4" t="s">
        <v>34</v>
      </c>
      <c r="B792" s="5"/>
      <c r="C792" s="4">
        <v>0</v>
      </c>
      <c r="E792" s="4" t="b">
        <f t="shared" si="2"/>
        <v>0</v>
      </c>
      <c r="F792" s="4">
        <v>0</v>
      </c>
      <c r="G792" s="4">
        <v>7201</v>
      </c>
      <c r="H792" s="6">
        <v>43867</v>
      </c>
      <c r="I792" s="4" t="s">
        <v>667</v>
      </c>
      <c r="J792" s="4" t="s">
        <v>40</v>
      </c>
      <c r="K792" s="4">
        <v>13551</v>
      </c>
      <c r="L792" s="4">
        <v>0</v>
      </c>
      <c r="M792" s="4">
        <v>0</v>
      </c>
      <c r="N792" s="4">
        <v>225000</v>
      </c>
      <c r="O792" s="4">
        <v>0</v>
      </c>
      <c r="P792" s="4">
        <v>4895000</v>
      </c>
      <c r="Q792" s="4">
        <v>798</v>
      </c>
      <c r="R792" s="4" t="b">
        <f t="shared" si="3"/>
        <v>0</v>
      </c>
      <c r="S792" s="4">
        <v>0</v>
      </c>
    </row>
    <row r="793" spans="1:19" ht="14.25" customHeight="1">
      <c r="A793" s="4" t="s">
        <v>34</v>
      </c>
      <c r="B793" s="5"/>
      <c r="C793" s="4">
        <v>0</v>
      </c>
      <c r="E793" s="4" t="b">
        <f t="shared" si="2"/>
        <v>0</v>
      </c>
      <c r="F793" s="4">
        <v>0</v>
      </c>
      <c r="G793" s="4">
        <v>7201</v>
      </c>
      <c r="H793" s="6">
        <v>43899</v>
      </c>
      <c r="I793" s="4" t="s">
        <v>668</v>
      </c>
      <c r="J793" s="4" t="s">
        <v>40</v>
      </c>
      <c r="K793" s="4">
        <v>13630</v>
      </c>
      <c r="L793" s="4">
        <v>0</v>
      </c>
      <c r="M793" s="4">
        <v>0</v>
      </c>
      <c r="N793" s="4">
        <v>225000</v>
      </c>
      <c r="O793" s="4">
        <v>0</v>
      </c>
      <c r="P793" s="4">
        <v>5120000</v>
      </c>
      <c r="Q793" s="4">
        <v>799</v>
      </c>
      <c r="R793" s="4" t="b">
        <f t="shared" si="3"/>
        <v>0</v>
      </c>
      <c r="S793" s="4">
        <v>0</v>
      </c>
    </row>
    <row r="794" spans="1:19" ht="14.25" customHeight="1">
      <c r="A794" s="4" t="s">
        <v>34</v>
      </c>
      <c r="B794" s="5"/>
      <c r="C794" s="4">
        <v>0</v>
      </c>
      <c r="E794" s="4" t="b">
        <f t="shared" si="2"/>
        <v>0</v>
      </c>
      <c r="F794" s="4">
        <v>0</v>
      </c>
      <c r="G794" s="4">
        <v>7201</v>
      </c>
      <c r="H794" s="6">
        <v>44081</v>
      </c>
      <c r="I794" s="4" t="s">
        <v>669</v>
      </c>
      <c r="J794" s="4" t="s">
        <v>40</v>
      </c>
      <c r="K794" s="4">
        <v>14037</v>
      </c>
      <c r="L794" s="4">
        <v>0</v>
      </c>
      <c r="M794" s="4">
        <v>0</v>
      </c>
      <c r="N794" s="4">
        <v>1500000</v>
      </c>
      <c r="O794" s="4">
        <v>0</v>
      </c>
      <c r="P794" s="4">
        <v>6620000</v>
      </c>
      <c r="Q794" s="4">
        <v>800</v>
      </c>
      <c r="R794" s="4" t="b">
        <f t="shared" si="3"/>
        <v>0</v>
      </c>
      <c r="S794" s="4">
        <v>0</v>
      </c>
    </row>
    <row r="795" spans="1:19" ht="14.25" customHeight="1">
      <c r="A795" s="4" t="s">
        <v>34</v>
      </c>
      <c r="B795" s="5"/>
      <c r="C795" s="4">
        <v>0</v>
      </c>
      <c r="E795" s="4" t="b">
        <f t="shared" si="2"/>
        <v>0</v>
      </c>
      <c r="F795" s="4">
        <v>0</v>
      </c>
      <c r="G795" s="4">
        <v>7201</v>
      </c>
      <c r="H795" s="6">
        <v>44120</v>
      </c>
      <c r="I795" s="4" t="s">
        <v>670</v>
      </c>
      <c r="J795" s="4" t="s">
        <v>40</v>
      </c>
      <c r="K795" s="4">
        <v>14138</v>
      </c>
      <c r="L795" s="4">
        <v>0</v>
      </c>
      <c r="M795" s="4">
        <v>0</v>
      </c>
      <c r="N795" s="4">
        <v>250000</v>
      </c>
      <c r="O795" s="4">
        <v>0</v>
      </c>
      <c r="P795" s="4">
        <v>6870000</v>
      </c>
      <c r="Q795" s="4">
        <v>801</v>
      </c>
      <c r="R795" s="4" t="b">
        <f t="shared" si="3"/>
        <v>0</v>
      </c>
      <c r="S795" s="4">
        <v>0</v>
      </c>
    </row>
    <row r="796" spans="1:19" ht="14.25" customHeight="1">
      <c r="A796" s="4" t="s">
        <v>34</v>
      </c>
      <c r="B796" s="5" t="s">
        <v>671</v>
      </c>
      <c r="C796" s="4">
        <v>0</v>
      </c>
      <c r="D796" s="4" t="s">
        <v>671</v>
      </c>
      <c r="E796" s="4" t="b">
        <f t="shared" si="2"/>
        <v>0</v>
      </c>
      <c r="F796" s="4">
        <v>0</v>
      </c>
      <c r="G796" s="4">
        <v>7201</v>
      </c>
      <c r="H796" s="3" t="s">
        <v>21</v>
      </c>
      <c r="K796" s="4">
        <v>0</v>
      </c>
      <c r="L796" s="4">
        <v>0</v>
      </c>
      <c r="M796" s="4">
        <v>0</v>
      </c>
      <c r="N796" s="4">
        <v>2425000</v>
      </c>
      <c r="O796" s="4">
        <v>0</v>
      </c>
      <c r="P796" s="4">
        <v>6870000</v>
      </c>
      <c r="Q796" s="4">
        <v>802</v>
      </c>
      <c r="R796" s="4" t="b">
        <f t="shared" si="3"/>
        <v>0</v>
      </c>
      <c r="S796" s="4">
        <v>0</v>
      </c>
    </row>
    <row r="797" spans="1:19" ht="14.25" customHeight="1">
      <c r="A797" s="4" t="s">
        <v>34</v>
      </c>
      <c r="B797" s="5" t="s">
        <v>615</v>
      </c>
      <c r="C797" s="4">
        <v>0</v>
      </c>
      <c r="D797" s="4" t="s">
        <v>615</v>
      </c>
      <c r="E797" s="4" t="b">
        <f t="shared" si="2"/>
        <v>0</v>
      </c>
      <c r="F797" s="4">
        <v>4486800</v>
      </c>
      <c r="G797" s="4">
        <v>7202</v>
      </c>
      <c r="H797" s="3" t="s">
        <v>21</v>
      </c>
      <c r="K797" s="4">
        <v>0</v>
      </c>
      <c r="L797" s="4">
        <v>2100000</v>
      </c>
      <c r="M797" s="4">
        <v>0</v>
      </c>
      <c r="N797" s="4">
        <v>0</v>
      </c>
      <c r="O797" s="4">
        <v>0</v>
      </c>
      <c r="P797" s="4">
        <v>4486800</v>
      </c>
      <c r="Q797" s="4">
        <v>803</v>
      </c>
      <c r="R797" s="4" t="b">
        <f t="shared" si="3"/>
        <v>0</v>
      </c>
      <c r="S797" s="4">
        <v>0</v>
      </c>
    </row>
    <row r="798" spans="1:19" ht="14.25" customHeight="1">
      <c r="A798" s="4" t="s">
        <v>34</v>
      </c>
      <c r="B798" s="5"/>
      <c r="C798" s="4">
        <v>0</v>
      </c>
      <c r="E798" s="4" t="b">
        <f t="shared" si="2"/>
        <v>0</v>
      </c>
      <c r="F798" s="4">
        <v>0</v>
      </c>
      <c r="G798" s="4">
        <v>7202</v>
      </c>
      <c r="H798" s="6">
        <v>43847</v>
      </c>
      <c r="I798" s="4" t="s">
        <v>672</v>
      </c>
      <c r="J798" s="4" t="s">
        <v>40</v>
      </c>
      <c r="K798" s="4">
        <v>13524</v>
      </c>
      <c r="L798" s="4">
        <v>0</v>
      </c>
      <c r="M798" s="4">
        <v>0</v>
      </c>
      <c r="N798" s="4">
        <v>200000</v>
      </c>
      <c r="O798" s="4">
        <v>0</v>
      </c>
      <c r="P798" s="4">
        <v>4686800</v>
      </c>
      <c r="Q798" s="4">
        <v>804</v>
      </c>
      <c r="R798" s="4" t="b">
        <f t="shared" si="3"/>
        <v>0</v>
      </c>
      <c r="S798" s="4">
        <v>0</v>
      </c>
    </row>
    <row r="799" spans="1:19" ht="14.25" customHeight="1">
      <c r="A799" s="4" t="s">
        <v>34</v>
      </c>
      <c r="B799" s="5"/>
      <c r="C799" s="4">
        <v>0</v>
      </c>
      <c r="E799" s="4" t="b">
        <f t="shared" si="2"/>
        <v>0</v>
      </c>
      <c r="F799" s="4">
        <v>0</v>
      </c>
      <c r="G799" s="4">
        <v>7202</v>
      </c>
      <c r="H799" s="6">
        <v>43874</v>
      </c>
      <c r="I799" s="4" t="s">
        <v>672</v>
      </c>
      <c r="J799" s="4" t="s">
        <v>40</v>
      </c>
      <c r="K799" s="4">
        <v>13587</v>
      </c>
      <c r="L799" s="4">
        <v>0</v>
      </c>
      <c r="M799" s="4">
        <v>0</v>
      </c>
      <c r="N799" s="4">
        <v>200000</v>
      </c>
      <c r="O799" s="4">
        <v>0</v>
      </c>
      <c r="P799" s="4">
        <v>4886800</v>
      </c>
      <c r="Q799" s="4">
        <v>805</v>
      </c>
      <c r="R799" s="4" t="b">
        <f t="shared" si="3"/>
        <v>0</v>
      </c>
      <c r="S799" s="4">
        <v>0</v>
      </c>
    </row>
    <row r="800" spans="1:19" ht="14.25" customHeight="1">
      <c r="A800" s="4" t="s">
        <v>34</v>
      </c>
      <c r="B800" s="5"/>
      <c r="C800" s="4">
        <v>0</v>
      </c>
      <c r="E800" s="4" t="b">
        <f t="shared" si="2"/>
        <v>0</v>
      </c>
      <c r="F800" s="4">
        <v>0</v>
      </c>
      <c r="G800" s="4">
        <v>7202</v>
      </c>
      <c r="H800" s="6">
        <v>43938</v>
      </c>
      <c r="I800" s="4" t="s">
        <v>673</v>
      </c>
      <c r="J800" s="4" t="s">
        <v>40</v>
      </c>
      <c r="K800" s="4">
        <v>13713</v>
      </c>
      <c r="L800" s="4">
        <v>0</v>
      </c>
      <c r="M800" s="4">
        <v>0</v>
      </c>
      <c r="N800" s="4">
        <v>200000</v>
      </c>
      <c r="O800" s="4">
        <v>0</v>
      </c>
      <c r="P800" s="4">
        <v>5086800</v>
      </c>
      <c r="Q800" s="4">
        <v>806</v>
      </c>
      <c r="R800" s="4" t="b">
        <f t="shared" si="3"/>
        <v>0</v>
      </c>
      <c r="S800" s="4">
        <v>0</v>
      </c>
    </row>
    <row r="801" spans="1:19" ht="14.25" customHeight="1">
      <c r="A801" s="4" t="s">
        <v>34</v>
      </c>
      <c r="B801" s="5"/>
      <c r="C801" s="4">
        <v>0</v>
      </c>
      <c r="E801" s="4" t="b">
        <f t="shared" si="2"/>
        <v>0</v>
      </c>
      <c r="F801" s="4">
        <v>0</v>
      </c>
      <c r="G801" s="4">
        <v>7202</v>
      </c>
      <c r="H801" s="6">
        <v>43992</v>
      </c>
      <c r="I801" s="4" t="s">
        <v>674</v>
      </c>
      <c r="J801" s="4" t="s">
        <v>40</v>
      </c>
      <c r="K801" s="4">
        <v>13832</v>
      </c>
      <c r="L801" s="4">
        <v>0</v>
      </c>
      <c r="M801" s="4">
        <v>0</v>
      </c>
      <c r="N801" s="4">
        <v>350000</v>
      </c>
      <c r="O801" s="4">
        <v>0</v>
      </c>
      <c r="P801" s="4">
        <v>5436800</v>
      </c>
      <c r="Q801" s="4">
        <v>807</v>
      </c>
      <c r="R801" s="4" t="b">
        <f t="shared" si="3"/>
        <v>0</v>
      </c>
      <c r="S801" s="4">
        <v>0</v>
      </c>
    </row>
    <row r="802" spans="1:19" ht="14.25" customHeight="1">
      <c r="A802" s="4" t="s">
        <v>34</v>
      </c>
      <c r="B802" s="5"/>
      <c r="C802" s="4">
        <v>0</v>
      </c>
      <c r="E802" s="4" t="b">
        <f t="shared" si="2"/>
        <v>0</v>
      </c>
      <c r="F802" s="4">
        <v>0</v>
      </c>
      <c r="G802" s="4">
        <v>7202</v>
      </c>
      <c r="H802" s="6">
        <v>44036</v>
      </c>
      <c r="I802" s="4" t="s">
        <v>672</v>
      </c>
      <c r="J802" s="4" t="s">
        <v>40</v>
      </c>
      <c r="K802" s="4">
        <v>13921</v>
      </c>
      <c r="L802" s="4">
        <v>0</v>
      </c>
      <c r="M802" s="4">
        <v>0</v>
      </c>
      <c r="N802" s="4">
        <v>200000</v>
      </c>
      <c r="O802" s="4">
        <v>0</v>
      </c>
      <c r="P802" s="4">
        <v>5636800</v>
      </c>
      <c r="Q802" s="4">
        <v>808</v>
      </c>
      <c r="R802" s="4" t="b">
        <f t="shared" si="3"/>
        <v>0</v>
      </c>
      <c r="S802" s="4">
        <v>0</v>
      </c>
    </row>
    <row r="803" spans="1:19" ht="14.25" customHeight="1">
      <c r="A803" s="4" t="s">
        <v>34</v>
      </c>
      <c r="B803" s="5"/>
      <c r="C803" s="4">
        <v>0</v>
      </c>
      <c r="E803" s="4" t="b">
        <f t="shared" si="2"/>
        <v>0</v>
      </c>
      <c r="F803" s="4">
        <v>0</v>
      </c>
      <c r="G803" s="4">
        <v>7202</v>
      </c>
      <c r="H803" s="6">
        <v>44063</v>
      </c>
      <c r="I803" s="4" t="s">
        <v>672</v>
      </c>
      <c r="J803" s="4" t="s">
        <v>40</v>
      </c>
      <c r="K803" s="4">
        <v>13996</v>
      </c>
      <c r="L803" s="4">
        <v>0</v>
      </c>
      <c r="M803" s="4">
        <v>0</v>
      </c>
      <c r="N803" s="4">
        <v>200000</v>
      </c>
      <c r="O803" s="4">
        <v>0</v>
      </c>
      <c r="P803" s="4">
        <v>5836800</v>
      </c>
      <c r="Q803" s="4">
        <v>809</v>
      </c>
      <c r="R803" s="4" t="b">
        <f t="shared" si="3"/>
        <v>0</v>
      </c>
      <c r="S803" s="4">
        <v>0</v>
      </c>
    </row>
    <row r="804" spans="1:19" ht="14.25" customHeight="1">
      <c r="A804" s="4" t="s">
        <v>34</v>
      </c>
      <c r="B804" s="5"/>
      <c r="C804" s="4">
        <v>0</v>
      </c>
      <c r="E804" s="4" t="b">
        <f t="shared" si="2"/>
        <v>0</v>
      </c>
      <c r="F804" s="4">
        <v>0</v>
      </c>
      <c r="G804" s="4">
        <v>7202</v>
      </c>
      <c r="H804" s="6">
        <v>44090</v>
      </c>
      <c r="I804" s="4" t="s">
        <v>675</v>
      </c>
      <c r="J804" s="4" t="s">
        <v>40</v>
      </c>
      <c r="K804" s="4">
        <v>14092</v>
      </c>
      <c r="L804" s="4">
        <v>0</v>
      </c>
      <c r="M804" s="4">
        <v>0</v>
      </c>
      <c r="N804" s="4">
        <v>200000</v>
      </c>
      <c r="O804" s="4">
        <v>0</v>
      </c>
      <c r="P804" s="4">
        <v>6036800</v>
      </c>
      <c r="Q804" s="4">
        <v>810</v>
      </c>
      <c r="R804" s="4" t="b">
        <f t="shared" si="3"/>
        <v>0</v>
      </c>
      <c r="S804" s="4">
        <v>0</v>
      </c>
    </row>
    <row r="805" spans="1:19" ht="14.25" customHeight="1">
      <c r="A805" s="4" t="s">
        <v>34</v>
      </c>
      <c r="B805" s="5"/>
      <c r="C805" s="4">
        <v>0</v>
      </c>
      <c r="E805" s="4" t="b">
        <f t="shared" si="2"/>
        <v>0</v>
      </c>
      <c r="F805" s="4">
        <v>0</v>
      </c>
      <c r="G805" s="4">
        <v>7202</v>
      </c>
      <c r="H805" s="6">
        <v>44127</v>
      </c>
      <c r="I805" s="4" t="s">
        <v>676</v>
      </c>
      <c r="J805" s="4" t="s">
        <v>40</v>
      </c>
      <c r="K805" s="4">
        <v>14144</v>
      </c>
      <c r="L805" s="4">
        <v>0</v>
      </c>
      <c r="M805" s="4">
        <v>0</v>
      </c>
      <c r="N805" s="4">
        <v>150000</v>
      </c>
      <c r="O805" s="4">
        <v>0</v>
      </c>
      <c r="P805" s="4">
        <v>6186800</v>
      </c>
      <c r="Q805" s="4">
        <v>811</v>
      </c>
      <c r="R805" s="4" t="b">
        <f t="shared" si="3"/>
        <v>0</v>
      </c>
      <c r="S805" s="4">
        <v>0</v>
      </c>
    </row>
    <row r="806" spans="1:19" ht="14.25" customHeight="1">
      <c r="A806" s="4" t="s">
        <v>34</v>
      </c>
      <c r="B806" s="5"/>
      <c r="C806" s="4">
        <v>0</v>
      </c>
      <c r="E806" s="4" t="b">
        <f t="shared" si="2"/>
        <v>0</v>
      </c>
      <c r="F806" s="4">
        <v>0</v>
      </c>
      <c r="G806" s="4">
        <v>7202</v>
      </c>
      <c r="H806" s="6">
        <v>44150</v>
      </c>
      <c r="I806" s="4" t="s">
        <v>677</v>
      </c>
      <c r="J806" s="4" t="s">
        <v>40</v>
      </c>
      <c r="K806" s="4">
        <v>14219</v>
      </c>
      <c r="L806" s="4">
        <v>0</v>
      </c>
      <c r="M806" s="4">
        <v>0</v>
      </c>
      <c r="N806" s="4">
        <v>200000</v>
      </c>
      <c r="O806" s="4">
        <v>0</v>
      </c>
      <c r="P806" s="4">
        <v>6386800</v>
      </c>
      <c r="Q806" s="4">
        <v>812</v>
      </c>
      <c r="R806" s="4" t="b">
        <f t="shared" si="3"/>
        <v>0</v>
      </c>
      <c r="S806" s="4">
        <v>0</v>
      </c>
    </row>
    <row r="807" spans="1:19" ht="14.25" customHeight="1">
      <c r="A807" s="4" t="s">
        <v>34</v>
      </c>
      <c r="B807" s="5"/>
      <c r="C807" s="4">
        <v>0</v>
      </c>
      <c r="E807" s="4" t="b">
        <f t="shared" si="2"/>
        <v>0</v>
      </c>
      <c r="F807" s="4">
        <v>0</v>
      </c>
      <c r="G807" s="4">
        <v>7202</v>
      </c>
      <c r="H807" s="6">
        <v>44180</v>
      </c>
      <c r="I807" s="4" t="s">
        <v>678</v>
      </c>
      <c r="J807" s="4" t="s">
        <v>40</v>
      </c>
      <c r="K807" s="4">
        <v>14287</v>
      </c>
      <c r="L807" s="4">
        <v>0</v>
      </c>
      <c r="M807" s="4">
        <v>0</v>
      </c>
      <c r="N807" s="4">
        <v>200000</v>
      </c>
      <c r="O807" s="4">
        <v>0</v>
      </c>
      <c r="P807" s="4">
        <v>6586800</v>
      </c>
      <c r="Q807" s="4">
        <v>813</v>
      </c>
      <c r="R807" s="4" t="b">
        <f t="shared" si="3"/>
        <v>0</v>
      </c>
      <c r="S807" s="4">
        <v>0</v>
      </c>
    </row>
    <row r="808" spans="1:19" ht="14.25" customHeight="1">
      <c r="A808" s="4" t="s">
        <v>34</v>
      </c>
      <c r="B808" s="5" t="s">
        <v>679</v>
      </c>
      <c r="C808" s="4">
        <v>0</v>
      </c>
      <c r="D808" s="4" t="s">
        <v>679</v>
      </c>
      <c r="E808" s="4" t="b">
        <f t="shared" si="2"/>
        <v>0</v>
      </c>
      <c r="F808" s="4">
        <v>0</v>
      </c>
      <c r="G808" s="4">
        <v>7202</v>
      </c>
      <c r="H808" s="3" t="s">
        <v>21</v>
      </c>
      <c r="K808" s="4">
        <v>0</v>
      </c>
      <c r="L808" s="4">
        <v>0</v>
      </c>
      <c r="M808" s="4">
        <v>0</v>
      </c>
      <c r="N808" s="4">
        <v>2100000</v>
      </c>
      <c r="O808" s="4">
        <v>0</v>
      </c>
      <c r="P808" s="4">
        <v>6586800</v>
      </c>
      <c r="Q808" s="4">
        <v>814</v>
      </c>
      <c r="R808" s="4" t="b">
        <f t="shared" si="3"/>
        <v>0</v>
      </c>
      <c r="S808" s="4">
        <v>0</v>
      </c>
    </row>
    <row r="809" spans="1:19" ht="14.25" customHeight="1">
      <c r="A809" s="4" t="s">
        <v>34</v>
      </c>
      <c r="B809" s="5" t="s">
        <v>680</v>
      </c>
      <c r="C809" s="4">
        <v>0</v>
      </c>
      <c r="D809" s="4" t="s">
        <v>680</v>
      </c>
      <c r="E809" s="4" t="b">
        <f t="shared" si="2"/>
        <v>0</v>
      </c>
      <c r="F809" s="4">
        <v>5038662</v>
      </c>
      <c r="G809" s="4">
        <v>7301</v>
      </c>
      <c r="H809" s="3" t="s">
        <v>21</v>
      </c>
      <c r="K809" s="4">
        <v>0</v>
      </c>
      <c r="L809" s="4">
        <v>2664000</v>
      </c>
      <c r="M809" s="4">
        <v>0</v>
      </c>
      <c r="N809" s="4">
        <v>0</v>
      </c>
      <c r="O809" s="4">
        <v>0</v>
      </c>
      <c r="P809" s="4">
        <v>5038662</v>
      </c>
      <c r="Q809" s="4">
        <v>815</v>
      </c>
      <c r="R809" s="4" t="b">
        <f t="shared" si="3"/>
        <v>0</v>
      </c>
      <c r="S809" s="4">
        <v>0</v>
      </c>
    </row>
    <row r="810" spans="1:19" ht="14.25" customHeight="1">
      <c r="A810" s="4" t="s">
        <v>34</v>
      </c>
      <c r="B810" s="5"/>
      <c r="C810" s="4">
        <v>0</v>
      </c>
      <c r="E810" s="4" t="b">
        <f t="shared" si="2"/>
        <v>0</v>
      </c>
      <c r="F810" s="4">
        <v>0</v>
      </c>
      <c r="G810" s="4">
        <v>7301</v>
      </c>
      <c r="H810" s="6">
        <v>43840</v>
      </c>
      <c r="I810" s="4" t="s">
        <v>681</v>
      </c>
      <c r="J810" s="4" t="s">
        <v>40</v>
      </c>
      <c r="K810" s="4">
        <v>13493</v>
      </c>
      <c r="L810" s="4">
        <v>0</v>
      </c>
      <c r="M810" s="4">
        <v>0</v>
      </c>
      <c r="N810" s="4">
        <v>222000</v>
      </c>
      <c r="O810" s="4">
        <v>0</v>
      </c>
      <c r="P810" s="4">
        <v>5260662</v>
      </c>
      <c r="Q810" s="4">
        <v>816</v>
      </c>
      <c r="R810" s="4" t="b">
        <f t="shared" si="3"/>
        <v>0</v>
      </c>
      <c r="S810" s="4">
        <v>0</v>
      </c>
    </row>
    <row r="811" spans="1:19" ht="14.25" customHeight="1">
      <c r="A811" s="4" t="s">
        <v>34</v>
      </c>
      <c r="B811" s="5"/>
      <c r="C811" s="4">
        <v>0</v>
      </c>
      <c r="E811" s="4" t="b">
        <f t="shared" si="2"/>
        <v>0</v>
      </c>
      <c r="F811" s="4">
        <v>0</v>
      </c>
      <c r="G811" s="4">
        <v>7301</v>
      </c>
      <c r="H811" s="6">
        <v>43865</v>
      </c>
      <c r="I811" s="4" t="s">
        <v>681</v>
      </c>
      <c r="J811" s="4" t="s">
        <v>40</v>
      </c>
      <c r="K811" s="4">
        <v>13544</v>
      </c>
      <c r="L811" s="4">
        <v>0</v>
      </c>
      <c r="M811" s="4">
        <v>0</v>
      </c>
      <c r="N811" s="4">
        <v>222000</v>
      </c>
      <c r="O811" s="4">
        <v>0</v>
      </c>
      <c r="P811" s="4">
        <v>5482662</v>
      </c>
      <c r="Q811" s="4">
        <v>817</v>
      </c>
      <c r="R811" s="4" t="b">
        <f t="shared" si="3"/>
        <v>0</v>
      </c>
      <c r="S811" s="4">
        <v>0</v>
      </c>
    </row>
    <row r="812" spans="1:19" ht="14.25" customHeight="1">
      <c r="A812" s="4" t="s">
        <v>34</v>
      </c>
      <c r="B812" s="5"/>
      <c r="C812" s="4">
        <v>0</v>
      </c>
      <c r="E812" s="4" t="b">
        <f t="shared" si="2"/>
        <v>0</v>
      </c>
      <c r="F812" s="4">
        <v>0</v>
      </c>
      <c r="G812" s="4">
        <v>7301</v>
      </c>
      <c r="H812" s="6">
        <v>43892</v>
      </c>
      <c r="I812" s="4" t="s">
        <v>682</v>
      </c>
      <c r="J812" s="4" t="s">
        <v>40</v>
      </c>
      <c r="K812" s="4">
        <v>13615</v>
      </c>
      <c r="L812" s="4">
        <v>0</v>
      </c>
      <c r="M812" s="4">
        <v>0</v>
      </c>
      <c r="N812" s="4">
        <v>222000</v>
      </c>
      <c r="O812" s="4">
        <v>0</v>
      </c>
      <c r="P812" s="4">
        <v>5704662</v>
      </c>
      <c r="Q812" s="4">
        <v>818</v>
      </c>
      <c r="R812" s="4" t="b">
        <f t="shared" si="3"/>
        <v>0</v>
      </c>
      <c r="S812" s="4">
        <v>0</v>
      </c>
    </row>
    <row r="813" spans="1:19" ht="14.25" customHeight="1">
      <c r="A813" s="4" t="s">
        <v>34</v>
      </c>
      <c r="B813" s="5"/>
      <c r="C813" s="4">
        <v>0</v>
      </c>
      <c r="E813" s="4" t="b">
        <f t="shared" si="2"/>
        <v>0</v>
      </c>
      <c r="F813" s="4">
        <v>0</v>
      </c>
      <c r="G813" s="4">
        <v>7301</v>
      </c>
      <c r="H813" s="6">
        <v>43938</v>
      </c>
      <c r="I813" s="4" t="s">
        <v>683</v>
      </c>
      <c r="J813" s="4" t="s">
        <v>40</v>
      </c>
      <c r="K813" s="4">
        <v>13711</v>
      </c>
      <c r="L813" s="4">
        <v>0</v>
      </c>
      <c r="M813" s="4">
        <v>0</v>
      </c>
      <c r="N813" s="4">
        <v>222000</v>
      </c>
      <c r="O813" s="4">
        <v>0</v>
      </c>
      <c r="P813" s="4">
        <v>5926662</v>
      </c>
      <c r="Q813" s="4">
        <v>819</v>
      </c>
      <c r="R813" s="4" t="b">
        <f t="shared" si="3"/>
        <v>0</v>
      </c>
      <c r="S813" s="4">
        <v>0</v>
      </c>
    </row>
    <row r="814" spans="1:19" ht="14.25" customHeight="1">
      <c r="A814" s="4" t="s">
        <v>34</v>
      </c>
      <c r="B814" s="5"/>
      <c r="C814" s="4">
        <v>0</v>
      </c>
      <c r="E814" s="4" t="b">
        <f t="shared" si="2"/>
        <v>0</v>
      </c>
      <c r="F814" s="4">
        <v>0</v>
      </c>
      <c r="G814" s="4">
        <v>7301</v>
      </c>
      <c r="H814" s="6">
        <v>43965</v>
      </c>
      <c r="I814" s="4" t="s">
        <v>684</v>
      </c>
      <c r="J814" s="4" t="s">
        <v>40</v>
      </c>
      <c r="K814" s="4">
        <v>13775</v>
      </c>
      <c r="L814" s="4">
        <v>0</v>
      </c>
      <c r="M814" s="4">
        <v>0</v>
      </c>
      <c r="N814" s="4">
        <v>222000</v>
      </c>
      <c r="O814" s="4">
        <v>0</v>
      </c>
      <c r="P814" s="4">
        <v>6148662</v>
      </c>
      <c r="Q814" s="4">
        <v>820</v>
      </c>
      <c r="R814" s="4" t="b">
        <f t="shared" si="3"/>
        <v>0</v>
      </c>
      <c r="S814" s="4">
        <v>0</v>
      </c>
    </row>
    <row r="815" spans="1:19" ht="14.25" customHeight="1">
      <c r="A815" s="4" t="s">
        <v>34</v>
      </c>
      <c r="B815" s="5"/>
      <c r="C815" s="4">
        <v>0</v>
      </c>
      <c r="E815" s="4" t="b">
        <f t="shared" si="2"/>
        <v>0</v>
      </c>
      <c r="F815" s="4">
        <v>0</v>
      </c>
      <c r="G815" s="4">
        <v>7301</v>
      </c>
      <c r="H815" s="6">
        <v>43992</v>
      </c>
      <c r="I815" s="4" t="s">
        <v>685</v>
      </c>
      <c r="J815" s="4" t="s">
        <v>40</v>
      </c>
      <c r="K815" s="4">
        <v>13826</v>
      </c>
      <c r="L815" s="4">
        <v>0</v>
      </c>
      <c r="M815" s="4">
        <v>0</v>
      </c>
      <c r="N815" s="4">
        <v>222000</v>
      </c>
      <c r="O815" s="4">
        <v>0</v>
      </c>
      <c r="P815" s="4">
        <v>6370662</v>
      </c>
      <c r="Q815" s="4">
        <v>821</v>
      </c>
      <c r="R815" s="4" t="b">
        <f t="shared" si="3"/>
        <v>0</v>
      </c>
      <c r="S815" s="4">
        <v>0</v>
      </c>
    </row>
    <row r="816" spans="1:19" ht="14.25" customHeight="1">
      <c r="A816" s="4" t="s">
        <v>34</v>
      </c>
      <c r="B816" s="5"/>
      <c r="C816" s="4">
        <v>0</v>
      </c>
      <c r="E816" s="4" t="b">
        <f t="shared" si="2"/>
        <v>0</v>
      </c>
      <c r="F816" s="4">
        <v>0</v>
      </c>
      <c r="G816" s="4">
        <v>7301</v>
      </c>
      <c r="H816" s="6">
        <v>44018</v>
      </c>
      <c r="I816" s="4" t="s">
        <v>681</v>
      </c>
      <c r="J816" s="4" t="s">
        <v>40</v>
      </c>
      <c r="K816" s="4">
        <v>13886</v>
      </c>
      <c r="L816" s="4">
        <v>0</v>
      </c>
      <c r="M816" s="4">
        <v>0</v>
      </c>
      <c r="N816" s="4">
        <v>222000</v>
      </c>
      <c r="O816" s="4">
        <v>0</v>
      </c>
      <c r="P816" s="4">
        <v>6592662</v>
      </c>
      <c r="Q816" s="4">
        <v>822</v>
      </c>
      <c r="R816" s="4" t="b">
        <f t="shared" si="3"/>
        <v>0</v>
      </c>
      <c r="S816" s="4">
        <v>0</v>
      </c>
    </row>
    <row r="817" spans="1:19" ht="14.25" customHeight="1">
      <c r="A817" s="4" t="s">
        <v>34</v>
      </c>
      <c r="B817" s="5"/>
      <c r="C817" s="4">
        <v>0</v>
      </c>
      <c r="E817" s="4" t="b">
        <f t="shared" si="2"/>
        <v>0</v>
      </c>
      <c r="F817" s="4">
        <v>0</v>
      </c>
      <c r="G817" s="4">
        <v>7301</v>
      </c>
      <c r="H817" s="6">
        <v>44053</v>
      </c>
      <c r="I817" s="4" t="s">
        <v>681</v>
      </c>
      <c r="J817" s="4" t="s">
        <v>40</v>
      </c>
      <c r="K817" s="4">
        <v>13965</v>
      </c>
      <c r="L817" s="4">
        <v>0</v>
      </c>
      <c r="M817" s="4">
        <v>0</v>
      </c>
      <c r="N817" s="4">
        <v>222000</v>
      </c>
      <c r="O817" s="4">
        <v>0</v>
      </c>
      <c r="P817" s="4">
        <v>6814662</v>
      </c>
      <c r="Q817" s="4">
        <v>823</v>
      </c>
      <c r="R817" s="4" t="b">
        <f t="shared" si="3"/>
        <v>0</v>
      </c>
      <c r="S817" s="4">
        <v>0</v>
      </c>
    </row>
    <row r="818" spans="1:19" ht="14.25" customHeight="1">
      <c r="A818" s="4" t="s">
        <v>34</v>
      </c>
      <c r="B818" s="5"/>
      <c r="C818" s="4">
        <v>0</v>
      </c>
      <c r="E818" s="4" t="b">
        <f t="shared" si="2"/>
        <v>0</v>
      </c>
      <c r="F818" s="4">
        <v>0</v>
      </c>
      <c r="G818" s="4">
        <v>7301</v>
      </c>
      <c r="H818" s="6">
        <v>44082</v>
      </c>
      <c r="I818" s="4" t="s">
        <v>686</v>
      </c>
      <c r="J818" s="4" t="s">
        <v>40</v>
      </c>
      <c r="K818" s="4">
        <v>14042</v>
      </c>
      <c r="L818" s="4">
        <v>0</v>
      </c>
      <c r="M818" s="4">
        <v>0</v>
      </c>
      <c r="N818" s="4">
        <v>222000</v>
      </c>
      <c r="O818" s="4">
        <v>0</v>
      </c>
      <c r="P818" s="4">
        <v>7036662</v>
      </c>
      <c r="Q818" s="4">
        <v>824</v>
      </c>
      <c r="R818" s="4" t="b">
        <f t="shared" si="3"/>
        <v>0</v>
      </c>
      <c r="S818" s="4">
        <v>0</v>
      </c>
    </row>
    <row r="819" spans="1:19" ht="14.25" customHeight="1">
      <c r="A819" s="4" t="s">
        <v>34</v>
      </c>
      <c r="B819" s="5"/>
      <c r="C819" s="4">
        <v>0</v>
      </c>
      <c r="E819" s="4" t="b">
        <f t="shared" si="2"/>
        <v>0</v>
      </c>
      <c r="F819" s="4">
        <v>0</v>
      </c>
      <c r="G819" s="4">
        <v>7301</v>
      </c>
      <c r="H819" s="6">
        <v>44105</v>
      </c>
      <c r="I819" s="4" t="s">
        <v>687</v>
      </c>
      <c r="J819" s="4" t="s">
        <v>40</v>
      </c>
      <c r="K819" s="4">
        <v>14102</v>
      </c>
      <c r="L819" s="4">
        <v>0</v>
      </c>
      <c r="M819" s="4">
        <v>0</v>
      </c>
      <c r="N819" s="4">
        <v>222000</v>
      </c>
      <c r="O819" s="4">
        <v>0</v>
      </c>
      <c r="P819" s="4">
        <v>7258662</v>
      </c>
      <c r="Q819" s="4">
        <v>825</v>
      </c>
      <c r="R819" s="4" t="b">
        <f t="shared" si="3"/>
        <v>0</v>
      </c>
      <c r="S819" s="4">
        <v>0</v>
      </c>
    </row>
    <row r="820" spans="1:19" ht="14.25" customHeight="1">
      <c r="A820" s="4" t="s">
        <v>34</v>
      </c>
      <c r="B820" s="5"/>
      <c r="C820" s="4">
        <v>0</v>
      </c>
      <c r="E820" s="4" t="b">
        <f t="shared" si="2"/>
        <v>0</v>
      </c>
      <c r="F820" s="4">
        <v>0</v>
      </c>
      <c r="G820" s="4">
        <v>7301</v>
      </c>
      <c r="H820" s="6">
        <v>44145</v>
      </c>
      <c r="I820" s="4" t="s">
        <v>688</v>
      </c>
      <c r="J820" s="4" t="s">
        <v>40</v>
      </c>
      <c r="K820" s="4">
        <v>14188</v>
      </c>
      <c r="L820" s="4">
        <v>0</v>
      </c>
      <c r="M820" s="4">
        <v>0</v>
      </c>
      <c r="N820" s="4">
        <v>222000</v>
      </c>
      <c r="O820" s="4">
        <v>0</v>
      </c>
      <c r="P820" s="4">
        <v>7480662</v>
      </c>
      <c r="Q820" s="4">
        <v>826</v>
      </c>
      <c r="R820" s="4" t="b">
        <f t="shared" si="3"/>
        <v>0</v>
      </c>
      <c r="S820" s="4">
        <v>0</v>
      </c>
    </row>
    <row r="821" spans="1:19" ht="14.25" customHeight="1">
      <c r="A821" s="4" t="s">
        <v>34</v>
      </c>
      <c r="B821" s="5"/>
      <c r="C821" s="4">
        <v>0</v>
      </c>
      <c r="E821" s="4" t="b">
        <f t="shared" si="2"/>
        <v>0</v>
      </c>
      <c r="F821" s="4">
        <v>0</v>
      </c>
      <c r="G821" s="4">
        <v>7301</v>
      </c>
      <c r="H821" s="6">
        <v>44175</v>
      </c>
      <c r="I821" s="4" t="s">
        <v>689</v>
      </c>
      <c r="J821" s="4" t="s">
        <v>40</v>
      </c>
      <c r="K821" s="4">
        <v>14267</v>
      </c>
      <c r="L821" s="4">
        <v>0</v>
      </c>
      <c r="M821" s="4">
        <v>0</v>
      </c>
      <c r="N821" s="4">
        <v>222000</v>
      </c>
      <c r="O821" s="4">
        <v>0</v>
      </c>
      <c r="P821" s="4">
        <v>7702662</v>
      </c>
      <c r="Q821" s="4">
        <v>827</v>
      </c>
      <c r="R821" s="4" t="b">
        <f t="shared" si="3"/>
        <v>0</v>
      </c>
      <c r="S821" s="4">
        <v>0</v>
      </c>
    </row>
    <row r="822" spans="1:19" ht="14.25" customHeight="1">
      <c r="A822" s="4" t="s">
        <v>34</v>
      </c>
      <c r="B822" s="5" t="s">
        <v>690</v>
      </c>
      <c r="C822" s="4">
        <v>0</v>
      </c>
      <c r="D822" s="4" t="s">
        <v>690</v>
      </c>
      <c r="E822" s="4" t="b">
        <f t="shared" si="2"/>
        <v>0</v>
      </c>
      <c r="F822" s="4">
        <v>0</v>
      </c>
      <c r="G822" s="4">
        <v>7301</v>
      </c>
      <c r="H822" s="3" t="s">
        <v>21</v>
      </c>
      <c r="K822" s="4">
        <v>0</v>
      </c>
      <c r="L822" s="4">
        <v>0</v>
      </c>
      <c r="M822" s="4">
        <v>0</v>
      </c>
      <c r="N822" s="4">
        <v>2664000</v>
      </c>
      <c r="O822" s="4">
        <v>0</v>
      </c>
      <c r="P822" s="4">
        <v>7702662</v>
      </c>
      <c r="Q822" s="4">
        <v>828</v>
      </c>
      <c r="R822" s="4" t="b">
        <f t="shared" si="3"/>
        <v>0</v>
      </c>
      <c r="S822" s="4">
        <v>0</v>
      </c>
    </row>
    <row r="823" spans="1:19" ht="14.25" customHeight="1">
      <c r="A823" s="4" t="s">
        <v>34</v>
      </c>
      <c r="B823" s="5" t="s">
        <v>691</v>
      </c>
      <c r="C823" s="4">
        <v>0</v>
      </c>
      <c r="D823" s="4" t="s">
        <v>691</v>
      </c>
      <c r="E823" s="4" t="b">
        <f t="shared" si="2"/>
        <v>0</v>
      </c>
      <c r="F823" s="4">
        <v>4718250</v>
      </c>
      <c r="G823" s="4">
        <v>7302</v>
      </c>
      <c r="H823" s="3" t="s">
        <v>21</v>
      </c>
      <c r="K823" s="4">
        <v>0</v>
      </c>
      <c r="L823" s="4">
        <v>910000</v>
      </c>
      <c r="M823" s="4">
        <v>0</v>
      </c>
      <c r="N823" s="4">
        <v>0</v>
      </c>
      <c r="O823" s="4">
        <v>0</v>
      </c>
      <c r="P823" s="4">
        <v>4718250</v>
      </c>
      <c r="Q823" s="4">
        <v>829</v>
      </c>
      <c r="R823" s="4" t="b">
        <f t="shared" si="3"/>
        <v>0</v>
      </c>
      <c r="S823" s="4">
        <v>0</v>
      </c>
    </row>
    <row r="824" spans="1:19" ht="14.25" customHeight="1">
      <c r="A824" s="4" t="s">
        <v>34</v>
      </c>
      <c r="B824" s="5"/>
      <c r="C824" s="4">
        <v>0</v>
      </c>
      <c r="E824" s="4" t="b">
        <f t="shared" si="2"/>
        <v>0</v>
      </c>
      <c r="F824" s="4">
        <v>0</v>
      </c>
      <c r="G824" s="4">
        <v>7302</v>
      </c>
      <c r="H824" s="6">
        <v>43837</v>
      </c>
      <c r="I824" s="4" t="s">
        <v>692</v>
      </c>
      <c r="J824" s="4" t="s">
        <v>40</v>
      </c>
      <c r="K824" s="4">
        <v>13533</v>
      </c>
      <c r="L824" s="4">
        <v>0</v>
      </c>
      <c r="M824" s="4">
        <v>0</v>
      </c>
      <c r="N824" s="4">
        <v>192000</v>
      </c>
      <c r="O824" s="4">
        <v>0</v>
      </c>
      <c r="P824" s="4">
        <v>4910250</v>
      </c>
      <c r="Q824" s="4">
        <v>830</v>
      </c>
      <c r="R824" s="4" t="b">
        <f t="shared" si="3"/>
        <v>0</v>
      </c>
      <c r="S824" s="4">
        <v>0</v>
      </c>
    </row>
    <row r="825" spans="1:19" ht="14.25" customHeight="1">
      <c r="A825" s="4" t="s">
        <v>34</v>
      </c>
      <c r="B825" s="5"/>
      <c r="C825" s="4">
        <v>0</v>
      </c>
      <c r="E825" s="4" t="b">
        <f t="shared" si="2"/>
        <v>0</v>
      </c>
      <c r="F825" s="4">
        <v>0</v>
      </c>
      <c r="G825" s="4">
        <v>7302</v>
      </c>
      <c r="H825" s="6">
        <v>43874</v>
      </c>
      <c r="I825" s="4" t="s">
        <v>693</v>
      </c>
      <c r="J825" s="4" t="s">
        <v>40</v>
      </c>
      <c r="K825" s="4">
        <v>13613</v>
      </c>
      <c r="L825" s="4">
        <v>0</v>
      </c>
      <c r="M825" s="4">
        <v>0</v>
      </c>
      <c r="N825" s="4">
        <v>128000</v>
      </c>
      <c r="O825" s="4">
        <v>0</v>
      </c>
      <c r="P825" s="4">
        <v>5038250</v>
      </c>
      <c r="Q825" s="4">
        <v>831</v>
      </c>
      <c r="R825" s="4" t="b">
        <f t="shared" si="3"/>
        <v>0</v>
      </c>
      <c r="S825" s="4">
        <v>0</v>
      </c>
    </row>
    <row r="826" spans="1:19" ht="14.25" customHeight="1">
      <c r="A826" s="4" t="s">
        <v>34</v>
      </c>
      <c r="B826" s="5"/>
      <c r="C826" s="4">
        <v>0</v>
      </c>
      <c r="E826" s="4" t="b">
        <f t="shared" si="2"/>
        <v>0</v>
      </c>
      <c r="F826" s="4">
        <v>0</v>
      </c>
      <c r="G826" s="4">
        <v>7302</v>
      </c>
      <c r="H826" s="6">
        <v>43903</v>
      </c>
      <c r="I826" s="4" t="s">
        <v>694</v>
      </c>
      <c r="J826" s="4" t="s">
        <v>40</v>
      </c>
      <c r="K826" s="4">
        <v>13671</v>
      </c>
      <c r="L826" s="4">
        <v>0</v>
      </c>
      <c r="M826" s="4">
        <v>0</v>
      </c>
      <c r="N826" s="4">
        <v>190000</v>
      </c>
      <c r="O826" s="4">
        <v>0</v>
      </c>
      <c r="P826" s="4">
        <v>5228250</v>
      </c>
      <c r="Q826" s="4">
        <v>832</v>
      </c>
      <c r="R826" s="4" t="b">
        <f t="shared" si="3"/>
        <v>0</v>
      </c>
      <c r="S826" s="4">
        <v>0</v>
      </c>
    </row>
    <row r="827" spans="1:19" ht="14.25" customHeight="1">
      <c r="A827" s="4" t="s">
        <v>34</v>
      </c>
      <c r="B827" s="5"/>
      <c r="C827" s="4">
        <v>0</v>
      </c>
      <c r="E827" s="4" t="b">
        <f t="shared" si="2"/>
        <v>0</v>
      </c>
      <c r="F827" s="4">
        <v>0</v>
      </c>
      <c r="G827" s="4">
        <v>7302</v>
      </c>
      <c r="H827" s="6">
        <v>43937</v>
      </c>
      <c r="I827" s="4" t="s">
        <v>695</v>
      </c>
      <c r="J827" s="4" t="s">
        <v>40</v>
      </c>
      <c r="K827" s="4">
        <v>13736</v>
      </c>
      <c r="L827" s="4">
        <v>0</v>
      </c>
      <c r="M827" s="4">
        <v>0</v>
      </c>
      <c r="N827" s="4">
        <v>200000</v>
      </c>
      <c r="O827" s="4">
        <v>0</v>
      </c>
      <c r="P827" s="4">
        <v>5428250</v>
      </c>
      <c r="Q827" s="4">
        <v>833</v>
      </c>
      <c r="R827" s="4" t="b">
        <f t="shared" si="3"/>
        <v>0</v>
      </c>
      <c r="S827" s="4">
        <v>0</v>
      </c>
    </row>
    <row r="828" spans="1:19" ht="14.25" customHeight="1">
      <c r="A828" s="4" t="s">
        <v>34</v>
      </c>
      <c r="B828" s="5"/>
      <c r="C828" s="4">
        <v>0</v>
      </c>
      <c r="E828" s="4" t="b">
        <f t="shared" si="2"/>
        <v>0</v>
      </c>
      <c r="F828" s="4">
        <v>0</v>
      </c>
      <c r="G828" s="4">
        <v>7302</v>
      </c>
      <c r="H828" s="6">
        <v>44025</v>
      </c>
      <c r="I828" s="4" t="s">
        <v>696</v>
      </c>
      <c r="J828" s="4" t="s">
        <v>40</v>
      </c>
      <c r="K828" s="4">
        <v>13943</v>
      </c>
      <c r="L828" s="4">
        <v>0</v>
      </c>
      <c r="M828" s="4">
        <v>0</v>
      </c>
      <c r="N828" s="4">
        <v>200000</v>
      </c>
      <c r="O828" s="4">
        <v>0</v>
      </c>
      <c r="P828" s="4">
        <v>5628250</v>
      </c>
      <c r="Q828" s="4">
        <v>834</v>
      </c>
      <c r="R828" s="4" t="b">
        <f t="shared" si="3"/>
        <v>0</v>
      </c>
      <c r="S828" s="4">
        <v>0</v>
      </c>
    </row>
    <row r="829" spans="1:19" ht="14.25" customHeight="1">
      <c r="A829" s="4" t="s">
        <v>34</v>
      </c>
      <c r="B829" s="5" t="s">
        <v>697</v>
      </c>
      <c r="C829" s="4">
        <v>0</v>
      </c>
      <c r="D829" s="4" t="s">
        <v>697</v>
      </c>
      <c r="E829" s="4" t="b">
        <f t="shared" si="2"/>
        <v>0</v>
      </c>
      <c r="F829" s="4">
        <v>0</v>
      </c>
      <c r="G829" s="4">
        <v>7302</v>
      </c>
      <c r="H829" s="3" t="s">
        <v>21</v>
      </c>
      <c r="K829" s="4">
        <v>0</v>
      </c>
      <c r="L829" s="4">
        <v>0</v>
      </c>
      <c r="M829" s="4">
        <v>0</v>
      </c>
      <c r="N829" s="4">
        <v>910000</v>
      </c>
      <c r="O829" s="4">
        <v>0</v>
      </c>
      <c r="P829" s="4">
        <v>5628250</v>
      </c>
      <c r="Q829" s="4">
        <v>835</v>
      </c>
      <c r="R829" s="4" t="b">
        <f t="shared" si="3"/>
        <v>0</v>
      </c>
      <c r="S829" s="4">
        <v>0</v>
      </c>
    </row>
    <row r="830" spans="1:19" ht="14.25" customHeight="1">
      <c r="A830" s="4" t="s">
        <v>34</v>
      </c>
      <c r="B830" s="5" t="s">
        <v>698</v>
      </c>
      <c r="C830" s="4">
        <v>0</v>
      </c>
      <c r="D830" s="4" t="s">
        <v>698</v>
      </c>
      <c r="E830" s="4" t="b">
        <f t="shared" si="2"/>
        <v>0</v>
      </c>
      <c r="F830" s="4">
        <v>4928000</v>
      </c>
      <c r="G830" s="4">
        <v>7401</v>
      </c>
      <c r="H830" s="3" t="s">
        <v>21</v>
      </c>
      <c r="K830" s="4">
        <v>0</v>
      </c>
      <c r="L830" s="4">
        <v>1470000</v>
      </c>
      <c r="M830" s="4">
        <v>0</v>
      </c>
      <c r="N830" s="4">
        <v>0</v>
      </c>
      <c r="O830" s="4">
        <v>0</v>
      </c>
      <c r="P830" s="4">
        <v>4928000</v>
      </c>
      <c r="Q830" s="4">
        <v>836</v>
      </c>
      <c r="R830" s="4" t="b">
        <f t="shared" si="3"/>
        <v>0</v>
      </c>
      <c r="S830" s="4">
        <v>0</v>
      </c>
    </row>
    <row r="831" spans="1:19" ht="14.25" customHeight="1">
      <c r="A831" s="4" t="s">
        <v>34</v>
      </c>
      <c r="B831" s="5"/>
      <c r="C831" s="4">
        <v>0</v>
      </c>
      <c r="E831" s="4" t="b">
        <f t="shared" si="2"/>
        <v>0</v>
      </c>
      <c r="F831" s="4">
        <v>0</v>
      </c>
      <c r="G831" s="4">
        <v>7401</v>
      </c>
      <c r="H831" s="6">
        <v>43845</v>
      </c>
      <c r="I831" s="4" t="s">
        <v>699</v>
      </c>
      <c r="J831" s="4" t="s">
        <v>40</v>
      </c>
      <c r="K831" s="4">
        <v>13516</v>
      </c>
      <c r="L831" s="4">
        <v>0</v>
      </c>
      <c r="M831" s="4">
        <v>0</v>
      </c>
      <c r="N831" s="4">
        <v>210000</v>
      </c>
      <c r="O831" s="4">
        <v>0</v>
      </c>
      <c r="P831" s="4">
        <v>5138000</v>
      </c>
      <c r="Q831" s="4">
        <v>837</v>
      </c>
      <c r="R831" s="4" t="b">
        <f t="shared" si="3"/>
        <v>0</v>
      </c>
      <c r="S831" s="4">
        <v>0</v>
      </c>
    </row>
    <row r="832" spans="1:19" ht="14.25" customHeight="1">
      <c r="A832" s="4" t="s">
        <v>34</v>
      </c>
      <c r="B832" s="5"/>
      <c r="C832" s="4">
        <v>0</v>
      </c>
      <c r="E832" s="4" t="b">
        <f t="shared" si="2"/>
        <v>0</v>
      </c>
      <c r="F832" s="4">
        <v>0</v>
      </c>
      <c r="G832" s="4">
        <v>7401</v>
      </c>
      <c r="H832" s="6">
        <v>43874</v>
      </c>
      <c r="I832" s="4" t="s">
        <v>699</v>
      </c>
      <c r="J832" s="4" t="s">
        <v>40</v>
      </c>
      <c r="K832" s="4">
        <v>13584</v>
      </c>
      <c r="L832" s="4">
        <v>0</v>
      </c>
      <c r="M832" s="4">
        <v>0</v>
      </c>
      <c r="N832" s="4">
        <v>210000</v>
      </c>
      <c r="O832" s="4">
        <v>0</v>
      </c>
      <c r="P832" s="4">
        <v>5348000</v>
      </c>
      <c r="Q832" s="4">
        <v>838</v>
      </c>
      <c r="R832" s="4" t="b">
        <f t="shared" si="3"/>
        <v>0</v>
      </c>
      <c r="S832" s="4">
        <v>0</v>
      </c>
    </row>
    <row r="833" spans="1:19" ht="14.25" customHeight="1">
      <c r="A833" s="4" t="s">
        <v>34</v>
      </c>
      <c r="B833" s="5"/>
      <c r="C833" s="4">
        <v>0</v>
      </c>
      <c r="E833" s="4" t="b">
        <f t="shared" si="2"/>
        <v>0</v>
      </c>
      <c r="F833" s="4">
        <v>0</v>
      </c>
      <c r="G833" s="4">
        <v>7401</v>
      </c>
      <c r="H833" s="6">
        <v>43906</v>
      </c>
      <c r="I833" s="4" t="s">
        <v>700</v>
      </c>
      <c r="J833" s="4" t="s">
        <v>40</v>
      </c>
      <c r="K833" s="4">
        <v>13666</v>
      </c>
      <c r="L833" s="4">
        <v>0</v>
      </c>
      <c r="M833" s="4">
        <v>0</v>
      </c>
      <c r="N833" s="4">
        <v>210000</v>
      </c>
      <c r="O833" s="4">
        <v>0</v>
      </c>
      <c r="P833" s="4">
        <v>5558000</v>
      </c>
      <c r="Q833" s="4">
        <v>839</v>
      </c>
      <c r="R833" s="4" t="b">
        <f t="shared" si="3"/>
        <v>0</v>
      </c>
      <c r="S833" s="4">
        <v>0</v>
      </c>
    </row>
    <row r="834" spans="1:19" ht="14.25" customHeight="1">
      <c r="A834" s="4" t="s">
        <v>34</v>
      </c>
      <c r="B834" s="5"/>
      <c r="C834" s="4">
        <v>0</v>
      </c>
      <c r="E834" s="4" t="b">
        <f t="shared" si="2"/>
        <v>0</v>
      </c>
      <c r="F834" s="4">
        <v>0</v>
      </c>
      <c r="G834" s="4">
        <v>7401</v>
      </c>
      <c r="H834" s="6">
        <v>43936</v>
      </c>
      <c r="I834" s="4" t="s">
        <v>701</v>
      </c>
      <c r="J834" s="4" t="s">
        <v>40</v>
      </c>
      <c r="K834" s="4">
        <v>13709</v>
      </c>
      <c r="L834" s="4">
        <v>0</v>
      </c>
      <c r="M834" s="4">
        <v>0</v>
      </c>
      <c r="N834" s="4">
        <v>210000</v>
      </c>
      <c r="O834" s="4">
        <v>0</v>
      </c>
      <c r="P834" s="4">
        <v>5768000</v>
      </c>
      <c r="Q834" s="4">
        <v>840</v>
      </c>
      <c r="R834" s="4" t="b">
        <f t="shared" si="3"/>
        <v>0</v>
      </c>
      <c r="S834" s="4">
        <v>0</v>
      </c>
    </row>
    <row r="835" spans="1:19" ht="14.25" customHeight="1">
      <c r="A835" s="4" t="s">
        <v>34</v>
      </c>
      <c r="B835" s="5"/>
      <c r="C835" s="4">
        <v>0</v>
      </c>
      <c r="E835" s="4" t="b">
        <f t="shared" si="2"/>
        <v>0</v>
      </c>
      <c r="F835" s="4">
        <v>0</v>
      </c>
      <c r="G835" s="4">
        <v>7401</v>
      </c>
      <c r="H835" s="6">
        <v>43965</v>
      </c>
      <c r="I835" s="4" t="s">
        <v>702</v>
      </c>
      <c r="J835" s="4" t="s">
        <v>40</v>
      </c>
      <c r="K835" s="4">
        <v>13778</v>
      </c>
      <c r="L835" s="4">
        <v>0</v>
      </c>
      <c r="M835" s="4">
        <v>0</v>
      </c>
      <c r="N835" s="4">
        <v>210000</v>
      </c>
      <c r="O835" s="4">
        <v>0</v>
      </c>
      <c r="P835" s="4">
        <v>5978000</v>
      </c>
      <c r="Q835" s="4">
        <v>841</v>
      </c>
      <c r="R835" s="4" t="b">
        <f t="shared" si="3"/>
        <v>0</v>
      </c>
      <c r="S835" s="4">
        <v>0</v>
      </c>
    </row>
    <row r="836" spans="1:19" ht="14.25" customHeight="1">
      <c r="A836" s="4" t="s">
        <v>34</v>
      </c>
      <c r="B836" s="5"/>
      <c r="C836" s="4">
        <v>0</v>
      </c>
      <c r="E836" s="4" t="b">
        <f t="shared" si="2"/>
        <v>0</v>
      </c>
      <c r="F836" s="4">
        <v>0</v>
      </c>
      <c r="G836" s="4">
        <v>7401</v>
      </c>
      <c r="H836" s="6">
        <v>43998</v>
      </c>
      <c r="I836" s="4" t="s">
        <v>703</v>
      </c>
      <c r="J836" s="4" t="s">
        <v>40</v>
      </c>
      <c r="K836" s="4">
        <v>13845</v>
      </c>
      <c r="L836" s="4">
        <v>0</v>
      </c>
      <c r="M836" s="4">
        <v>0</v>
      </c>
      <c r="N836" s="4">
        <v>210000</v>
      </c>
      <c r="O836" s="4">
        <v>0</v>
      </c>
      <c r="P836" s="4">
        <v>6188000</v>
      </c>
      <c r="Q836" s="4">
        <v>842</v>
      </c>
      <c r="R836" s="4" t="b">
        <f t="shared" si="3"/>
        <v>0</v>
      </c>
      <c r="S836" s="4">
        <v>0</v>
      </c>
    </row>
    <row r="837" spans="1:19" ht="14.25" customHeight="1">
      <c r="A837" s="4" t="s">
        <v>34</v>
      </c>
      <c r="B837" s="5"/>
      <c r="C837" s="4">
        <v>0</v>
      </c>
      <c r="E837" s="4" t="b">
        <f t="shared" si="2"/>
        <v>0</v>
      </c>
      <c r="F837" s="4">
        <v>0</v>
      </c>
      <c r="G837" s="4">
        <v>7401</v>
      </c>
      <c r="H837" s="6">
        <v>44029</v>
      </c>
      <c r="I837" s="4" t="s">
        <v>699</v>
      </c>
      <c r="J837" s="4" t="s">
        <v>40</v>
      </c>
      <c r="K837" s="4">
        <v>13918</v>
      </c>
      <c r="L837" s="4">
        <v>0</v>
      </c>
      <c r="M837" s="4">
        <v>0</v>
      </c>
      <c r="N837" s="4">
        <v>210000</v>
      </c>
      <c r="O837" s="4">
        <v>0</v>
      </c>
      <c r="P837" s="4">
        <v>6398000</v>
      </c>
      <c r="Q837" s="4">
        <v>843</v>
      </c>
      <c r="R837" s="4" t="b">
        <f t="shared" si="3"/>
        <v>0</v>
      </c>
      <c r="S837" s="4">
        <v>0</v>
      </c>
    </row>
    <row r="838" spans="1:19" ht="14.25" customHeight="1">
      <c r="A838" s="4" t="s">
        <v>34</v>
      </c>
      <c r="B838" s="5" t="s">
        <v>704</v>
      </c>
      <c r="C838" s="4">
        <v>0</v>
      </c>
      <c r="D838" s="4" t="s">
        <v>704</v>
      </c>
      <c r="E838" s="4" t="b">
        <f t="shared" si="2"/>
        <v>0</v>
      </c>
      <c r="F838" s="4">
        <v>0</v>
      </c>
      <c r="G838" s="4">
        <v>7401</v>
      </c>
      <c r="H838" s="3" t="s">
        <v>21</v>
      </c>
      <c r="K838" s="4">
        <v>0</v>
      </c>
      <c r="L838" s="4">
        <v>0</v>
      </c>
      <c r="M838" s="4">
        <v>0</v>
      </c>
      <c r="N838" s="4">
        <v>1470000</v>
      </c>
      <c r="O838" s="4">
        <v>0</v>
      </c>
      <c r="P838" s="4">
        <v>6398000</v>
      </c>
      <c r="Q838" s="4">
        <v>844</v>
      </c>
      <c r="R838" s="4" t="b">
        <f t="shared" si="3"/>
        <v>0</v>
      </c>
      <c r="S838" s="4">
        <v>0</v>
      </c>
    </row>
    <row r="839" spans="1:19" ht="14.25" customHeight="1">
      <c r="A839" s="4" t="s">
        <v>34</v>
      </c>
      <c r="B839" s="5" t="s">
        <v>705</v>
      </c>
      <c r="C839" s="4">
        <v>0</v>
      </c>
      <c r="D839" s="4" t="s">
        <v>705</v>
      </c>
      <c r="E839" s="4" t="b">
        <f t="shared" si="2"/>
        <v>0</v>
      </c>
      <c r="F839" s="4">
        <v>4231800</v>
      </c>
      <c r="G839" s="4">
        <v>7402</v>
      </c>
      <c r="H839" s="3" t="s">
        <v>21</v>
      </c>
      <c r="K839" s="4">
        <v>0</v>
      </c>
      <c r="L839" s="4">
        <v>2280000</v>
      </c>
      <c r="M839" s="4">
        <v>0</v>
      </c>
      <c r="N839" s="4">
        <v>0</v>
      </c>
      <c r="O839" s="4">
        <v>0</v>
      </c>
      <c r="P839" s="4">
        <v>4231800</v>
      </c>
      <c r="Q839" s="4">
        <v>845</v>
      </c>
      <c r="R839" s="4" t="b">
        <f t="shared" si="3"/>
        <v>0</v>
      </c>
      <c r="S839" s="4">
        <v>0</v>
      </c>
    </row>
    <row r="840" spans="1:19" ht="14.25" customHeight="1">
      <c r="A840" s="4" t="s">
        <v>34</v>
      </c>
      <c r="B840" s="5"/>
      <c r="C840" s="4">
        <v>0</v>
      </c>
      <c r="E840" s="4" t="b">
        <f t="shared" si="2"/>
        <v>0</v>
      </c>
      <c r="F840" s="4">
        <v>0</v>
      </c>
      <c r="G840" s="4">
        <v>7402</v>
      </c>
      <c r="H840" s="6">
        <v>43840</v>
      </c>
      <c r="I840" s="4" t="s">
        <v>706</v>
      </c>
      <c r="J840" s="4" t="s">
        <v>40</v>
      </c>
      <c r="K840" s="4">
        <v>13534</v>
      </c>
      <c r="L840" s="4">
        <v>0</v>
      </c>
      <c r="M840" s="4">
        <v>0</v>
      </c>
      <c r="N840" s="4">
        <v>190000</v>
      </c>
      <c r="O840" s="4">
        <v>0</v>
      </c>
      <c r="P840" s="4">
        <v>4421800</v>
      </c>
      <c r="Q840" s="4">
        <v>846</v>
      </c>
      <c r="R840" s="4" t="b">
        <f t="shared" si="3"/>
        <v>0</v>
      </c>
      <c r="S840" s="4">
        <v>0</v>
      </c>
    </row>
    <row r="841" spans="1:19" ht="14.25" customHeight="1">
      <c r="A841" s="4" t="s">
        <v>34</v>
      </c>
      <c r="B841" s="5"/>
      <c r="C841" s="4">
        <v>0</v>
      </c>
      <c r="E841" s="4" t="b">
        <f t="shared" si="2"/>
        <v>0</v>
      </c>
      <c r="F841" s="4">
        <v>0</v>
      </c>
      <c r="G841" s="4">
        <v>7402</v>
      </c>
      <c r="H841" s="6">
        <v>43866</v>
      </c>
      <c r="I841" s="4" t="s">
        <v>707</v>
      </c>
      <c r="J841" s="4" t="s">
        <v>40</v>
      </c>
      <c r="K841" s="4">
        <v>13604</v>
      </c>
      <c r="L841" s="4">
        <v>0</v>
      </c>
      <c r="M841" s="4">
        <v>0</v>
      </c>
      <c r="N841" s="4">
        <v>190000</v>
      </c>
      <c r="O841" s="4">
        <v>0</v>
      </c>
      <c r="P841" s="4">
        <v>4611800</v>
      </c>
      <c r="Q841" s="4">
        <v>847</v>
      </c>
      <c r="R841" s="4" t="b">
        <f t="shared" si="3"/>
        <v>0</v>
      </c>
      <c r="S841" s="4">
        <v>0</v>
      </c>
    </row>
    <row r="842" spans="1:19" ht="14.25" customHeight="1">
      <c r="A842" s="4" t="s">
        <v>34</v>
      </c>
      <c r="B842" s="5"/>
      <c r="C842" s="4">
        <v>0</v>
      </c>
      <c r="E842" s="4" t="b">
        <f t="shared" si="2"/>
        <v>0</v>
      </c>
      <c r="F842" s="4">
        <v>0</v>
      </c>
      <c r="G842" s="4">
        <v>7402</v>
      </c>
      <c r="H842" s="6">
        <v>43899</v>
      </c>
      <c r="I842" s="4" t="s">
        <v>708</v>
      </c>
      <c r="J842" s="4" t="s">
        <v>40</v>
      </c>
      <c r="K842" s="4">
        <v>13670</v>
      </c>
      <c r="L842" s="4">
        <v>0</v>
      </c>
      <c r="M842" s="4">
        <v>0</v>
      </c>
      <c r="N842" s="4">
        <v>190000</v>
      </c>
      <c r="O842" s="4">
        <v>0</v>
      </c>
      <c r="P842" s="4">
        <v>4801800</v>
      </c>
      <c r="Q842" s="4">
        <v>848</v>
      </c>
      <c r="R842" s="4" t="b">
        <f t="shared" si="3"/>
        <v>0</v>
      </c>
      <c r="S842" s="4">
        <v>0</v>
      </c>
    </row>
    <row r="843" spans="1:19" ht="14.25" customHeight="1">
      <c r="A843" s="4" t="s">
        <v>34</v>
      </c>
      <c r="B843" s="5"/>
      <c r="C843" s="4">
        <v>0</v>
      </c>
      <c r="E843" s="4" t="b">
        <f t="shared" si="2"/>
        <v>0</v>
      </c>
      <c r="F843" s="4">
        <v>0</v>
      </c>
      <c r="G843" s="4">
        <v>7402</v>
      </c>
      <c r="H843" s="6">
        <v>43934</v>
      </c>
      <c r="I843" s="4" t="s">
        <v>709</v>
      </c>
      <c r="J843" s="4" t="s">
        <v>40</v>
      </c>
      <c r="K843" s="4">
        <v>13735</v>
      </c>
      <c r="L843" s="4">
        <v>0</v>
      </c>
      <c r="M843" s="4">
        <v>0</v>
      </c>
      <c r="N843" s="4">
        <v>190000</v>
      </c>
      <c r="O843" s="4">
        <v>0</v>
      </c>
      <c r="P843" s="4">
        <v>4991800</v>
      </c>
      <c r="Q843" s="4">
        <v>849</v>
      </c>
      <c r="R843" s="4" t="b">
        <f t="shared" si="3"/>
        <v>0</v>
      </c>
      <c r="S843" s="4">
        <v>0</v>
      </c>
    </row>
    <row r="844" spans="1:19" ht="14.25" customHeight="1">
      <c r="A844" s="4" t="s">
        <v>34</v>
      </c>
      <c r="B844" s="5"/>
      <c r="C844" s="4">
        <v>0</v>
      </c>
      <c r="E844" s="4" t="b">
        <f t="shared" si="2"/>
        <v>0</v>
      </c>
      <c r="F844" s="4">
        <v>0</v>
      </c>
      <c r="G844" s="4">
        <v>7402</v>
      </c>
      <c r="H844" s="6">
        <v>43958</v>
      </c>
      <c r="I844" s="4" t="s">
        <v>710</v>
      </c>
      <c r="J844" s="4" t="s">
        <v>40</v>
      </c>
      <c r="K844" s="4">
        <v>13802</v>
      </c>
      <c r="L844" s="4">
        <v>0</v>
      </c>
      <c r="M844" s="4">
        <v>0</v>
      </c>
      <c r="N844" s="4">
        <v>190000</v>
      </c>
      <c r="O844" s="4">
        <v>0</v>
      </c>
      <c r="P844" s="4">
        <v>5181800</v>
      </c>
      <c r="Q844" s="4">
        <v>850</v>
      </c>
      <c r="R844" s="4" t="b">
        <f t="shared" si="3"/>
        <v>0</v>
      </c>
      <c r="S844" s="4">
        <v>0</v>
      </c>
    </row>
    <row r="845" spans="1:19" ht="14.25" customHeight="1">
      <c r="A845" s="4" t="s">
        <v>34</v>
      </c>
      <c r="B845" s="5"/>
      <c r="C845" s="4">
        <v>0</v>
      </c>
      <c r="E845" s="4" t="b">
        <f t="shared" si="2"/>
        <v>0</v>
      </c>
      <c r="F845" s="4">
        <v>0</v>
      </c>
      <c r="G845" s="4">
        <v>7402</v>
      </c>
      <c r="H845" s="6">
        <v>43990</v>
      </c>
      <c r="I845" s="4" t="s">
        <v>711</v>
      </c>
      <c r="J845" s="4" t="s">
        <v>40</v>
      </c>
      <c r="K845" s="4">
        <v>13870</v>
      </c>
      <c r="L845" s="4">
        <v>0</v>
      </c>
      <c r="M845" s="4">
        <v>0</v>
      </c>
      <c r="N845" s="4">
        <v>190000</v>
      </c>
      <c r="O845" s="4">
        <v>0</v>
      </c>
      <c r="P845" s="4">
        <v>5371800</v>
      </c>
      <c r="Q845" s="4">
        <v>851</v>
      </c>
      <c r="R845" s="4" t="b">
        <f t="shared" si="3"/>
        <v>0</v>
      </c>
      <c r="S845" s="4">
        <v>0</v>
      </c>
    </row>
    <row r="846" spans="1:19" ht="14.25" customHeight="1">
      <c r="A846" s="4" t="s">
        <v>34</v>
      </c>
      <c r="B846" s="5"/>
      <c r="C846" s="4">
        <v>0</v>
      </c>
      <c r="E846" s="4" t="b">
        <f t="shared" si="2"/>
        <v>0</v>
      </c>
      <c r="F846" s="4">
        <v>0</v>
      </c>
      <c r="G846" s="4">
        <v>7402</v>
      </c>
      <c r="H846" s="6">
        <v>44018</v>
      </c>
      <c r="I846" s="4" t="s">
        <v>712</v>
      </c>
      <c r="J846" s="4" t="s">
        <v>40</v>
      </c>
      <c r="K846" s="4">
        <v>13942</v>
      </c>
      <c r="L846" s="4">
        <v>0</v>
      </c>
      <c r="M846" s="4">
        <v>0</v>
      </c>
      <c r="N846" s="4">
        <v>190000</v>
      </c>
      <c r="O846" s="4">
        <v>0</v>
      </c>
      <c r="P846" s="4">
        <v>5561800</v>
      </c>
      <c r="Q846" s="4">
        <v>852</v>
      </c>
      <c r="R846" s="4" t="b">
        <f t="shared" si="3"/>
        <v>0</v>
      </c>
      <c r="S846" s="4">
        <v>0</v>
      </c>
    </row>
    <row r="847" spans="1:19" ht="14.25" customHeight="1">
      <c r="A847" s="4" t="s">
        <v>34</v>
      </c>
      <c r="B847" s="5"/>
      <c r="C847" s="4">
        <v>0</v>
      </c>
      <c r="E847" s="4" t="b">
        <f t="shared" si="2"/>
        <v>0</v>
      </c>
      <c r="F847" s="4">
        <v>0</v>
      </c>
      <c r="G847" s="4">
        <v>7402</v>
      </c>
      <c r="H847" s="6">
        <v>44049</v>
      </c>
      <c r="I847" s="4" t="s">
        <v>713</v>
      </c>
      <c r="J847" s="4" t="s">
        <v>40</v>
      </c>
      <c r="K847" s="4">
        <v>14017</v>
      </c>
      <c r="L847" s="4">
        <v>0</v>
      </c>
      <c r="M847" s="4">
        <v>0</v>
      </c>
      <c r="N847" s="4">
        <v>190000</v>
      </c>
      <c r="O847" s="4">
        <v>0</v>
      </c>
      <c r="P847" s="4">
        <v>5751800</v>
      </c>
      <c r="Q847" s="4">
        <v>853</v>
      </c>
      <c r="R847" s="4" t="b">
        <f t="shared" si="3"/>
        <v>0</v>
      </c>
      <c r="S847" s="4">
        <v>0</v>
      </c>
    </row>
    <row r="848" spans="1:19" ht="14.25" customHeight="1">
      <c r="A848" s="4" t="s">
        <v>34</v>
      </c>
      <c r="B848" s="5"/>
      <c r="C848" s="4">
        <v>0</v>
      </c>
      <c r="E848" s="4" t="b">
        <f t="shared" si="2"/>
        <v>0</v>
      </c>
      <c r="F848" s="4">
        <v>0</v>
      </c>
      <c r="G848" s="4">
        <v>7402</v>
      </c>
      <c r="H848" s="6">
        <v>44081</v>
      </c>
      <c r="I848" s="4" t="s">
        <v>714</v>
      </c>
      <c r="J848" s="4" t="s">
        <v>40</v>
      </c>
      <c r="K848" s="4">
        <v>14090</v>
      </c>
      <c r="L848" s="4">
        <v>0</v>
      </c>
      <c r="M848" s="4">
        <v>0</v>
      </c>
      <c r="N848" s="4">
        <v>190000</v>
      </c>
      <c r="O848" s="4">
        <v>0</v>
      </c>
      <c r="P848" s="4">
        <v>5941800</v>
      </c>
      <c r="Q848" s="4">
        <v>854</v>
      </c>
      <c r="R848" s="4" t="b">
        <f t="shared" si="3"/>
        <v>0</v>
      </c>
      <c r="S848" s="4">
        <v>0</v>
      </c>
    </row>
    <row r="849" spans="1:19" ht="14.25" customHeight="1">
      <c r="A849" s="4" t="s">
        <v>34</v>
      </c>
      <c r="B849" s="5"/>
      <c r="C849" s="4">
        <v>0</v>
      </c>
      <c r="E849" s="4" t="b">
        <f t="shared" si="2"/>
        <v>0</v>
      </c>
      <c r="F849" s="4">
        <v>0</v>
      </c>
      <c r="G849" s="4">
        <v>7402</v>
      </c>
      <c r="H849" s="6">
        <v>44127</v>
      </c>
      <c r="I849" s="4" t="s">
        <v>715</v>
      </c>
      <c r="J849" s="4" t="s">
        <v>40</v>
      </c>
      <c r="K849" s="4">
        <v>14161</v>
      </c>
      <c r="L849" s="4">
        <v>0</v>
      </c>
      <c r="M849" s="4">
        <v>0</v>
      </c>
      <c r="N849" s="4">
        <v>190000</v>
      </c>
      <c r="O849" s="4">
        <v>0</v>
      </c>
      <c r="P849" s="4">
        <v>6131800</v>
      </c>
      <c r="Q849" s="4">
        <v>855</v>
      </c>
      <c r="R849" s="4" t="b">
        <f t="shared" si="3"/>
        <v>0</v>
      </c>
      <c r="S849" s="4">
        <v>0</v>
      </c>
    </row>
    <row r="850" spans="1:19" ht="14.25" customHeight="1">
      <c r="A850" s="4" t="s">
        <v>34</v>
      </c>
      <c r="B850" s="5"/>
      <c r="C850" s="4">
        <v>0</v>
      </c>
      <c r="E850" s="4" t="b">
        <f t="shared" si="2"/>
        <v>0</v>
      </c>
      <c r="F850" s="4">
        <v>0</v>
      </c>
      <c r="G850" s="4">
        <v>7402</v>
      </c>
      <c r="H850" s="6">
        <v>44144</v>
      </c>
      <c r="I850" s="4" t="s">
        <v>716</v>
      </c>
      <c r="J850" s="4" t="s">
        <v>40</v>
      </c>
      <c r="K850" s="4">
        <v>14236</v>
      </c>
      <c r="L850" s="4">
        <v>0</v>
      </c>
      <c r="M850" s="4">
        <v>0</v>
      </c>
      <c r="N850" s="4">
        <v>190000</v>
      </c>
      <c r="O850" s="4">
        <v>0</v>
      </c>
      <c r="P850" s="4">
        <v>6321800</v>
      </c>
      <c r="Q850" s="4">
        <v>856</v>
      </c>
      <c r="R850" s="4" t="b">
        <f t="shared" si="3"/>
        <v>0</v>
      </c>
      <c r="S850" s="4">
        <v>0</v>
      </c>
    </row>
    <row r="851" spans="1:19" ht="14.25" customHeight="1">
      <c r="A851" s="4" t="s">
        <v>34</v>
      </c>
      <c r="B851" s="5"/>
      <c r="C851" s="4">
        <v>0</v>
      </c>
      <c r="E851" s="4" t="b">
        <f t="shared" si="2"/>
        <v>0</v>
      </c>
      <c r="F851" s="4">
        <v>0</v>
      </c>
      <c r="G851" s="4">
        <v>7402</v>
      </c>
      <c r="H851" s="6">
        <v>44172</v>
      </c>
      <c r="I851" s="4" t="s">
        <v>717</v>
      </c>
      <c r="J851" s="4" t="s">
        <v>40</v>
      </c>
      <c r="K851" s="4">
        <v>14303</v>
      </c>
      <c r="L851" s="4">
        <v>0</v>
      </c>
      <c r="M851" s="4">
        <v>0</v>
      </c>
      <c r="N851" s="4">
        <v>190000</v>
      </c>
      <c r="O851" s="4">
        <v>0</v>
      </c>
      <c r="P851" s="4">
        <v>6511800</v>
      </c>
      <c r="Q851" s="4">
        <v>857</v>
      </c>
      <c r="R851" s="4" t="b">
        <f t="shared" si="3"/>
        <v>0</v>
      </c>
      <c r="S851" s="4">
        <v>0</v>
      </c>
    </row>
    <row r="852" spans="1:19" ht="14.25" customHeight="1">
      <c r="A852" s="4" t="s">
        <v>34</v>
      </c>
      <c r="B852" s="5" t="s">
        <v>718</v>
      </c>
      <c r="C852" s="4">
        <v>0</v>
      </c>
      <c r="D852" s="4" t="s">
        <v>718</v>
      </c>
      <c r="E852" s="4" t="b">
        <f t="shared" si="2"/>
        <v>0</v>
      </c>
      <c r="F852" s="4">
        <v>0</v>
      </c>
      <c r="G852" s="4">
        <v>7402</v>
      </c>
      <c r="H852" s="3" t="s">
        <v>21</v>
      </c>
      <c r="K852" s="4">
        <v>0</v>
      </c>
      <c r="L852" s="4">
        <v>0</v>
      </c>
      <c r="M852" s="4">
        <v>0</v>
      </c>
      <c r="N852" s="4">
        <v>2280000</v>
      </c>
      <c r="O852" s="4">
        <v>0</v>
      </c>
      <c r="P852" s="4">
        <v>6511800</v>
      </c>
      <c r="Q852" s="4">
        <v>858</v>
      </c>
      <c r="R852" s="4" t="b">
        <f t="shared" si="3"/>
        <v>0</v>
      </c>
      <c r="S852" s="4">
        <v>0</v>
      </c>
    </row>
    <row r="853" spans="1:19" ht="14.25" customHeight="1">
      <c r="A853" s="4" t="s">
        <v>34</v>
      </c>
      <c r="B853" s="5" t="s">
        <v>719</v>
      </c>
      <c r="C853" s="4">
        <v>0</v>
      </c>
      <c r="D853" s="4" t="s">
        <v>719</v>
      </c>
      <c r="E853" s="4" t="b">
        <f t="shared" si="2"/>
        <v>0</v>
      </c>
      <c r="F853" s="4">
        <v>4840000</v>
      </c>
      <c r="G853" s="4">
        <v>7501</v>
      </c>
      <c r="H853" s="3" t="s">
        <v>21</v>
      </c>
      <c r="K853" s="4">
        <v>0</v>
      </c>
      <c r="L853" s="4">
        <v>2300000</v>
      </c>
      <c r="M853" s="4">
        <v>0</v>
      </c>
      <c r="N853" s="4">
        <v>0</v>
      </c>
      <c r="O853" s="4">
        <v>0</v>
      </c>
      <c r="P853" s="4">
        <v>4840000</v>
      </c>
      <c r="Q853" s="4">
        <v>859</v>
      </c>
      <c r="R853" s="4" t="b">
        <f t="shared" si="3"/>
        <v>0</v>
      </c>
      <c r="S853" s="4">
        <v>0</v>
      </c>
    </row>
    <row r="854" spans="1:19" ht="14.25" customHeight="1">
      <c r="A854" s="4" t="s">
        <v>34</v>
      </c>
      <c r="B854" s="5"/>
      <c r="C854" s="4">
        <v>0</v>
      </c>
      <c r="E854" s="4" t="b">
        <f t="shared" si="2"/>
        <v>0</v>
      </c>
      <c r="F854" s="4">
        <v>0</v>
      </c>
      <c r="G854" s="4">
        <v>7501</v>
      </c>
      <c r="H854" s="6">
        <v>43857</v>
      </c>
      <c r="I854" s="4" t="s">
        <v>720</v>
      </c>
      <c r="J854" s="4" t="s">
        <v>40</v>
      </c>
      <c r="K854" s="4">
        <v>13528</v>
      </c>
      <c r="L854" s="4">
        <v>0</v>
      </c>
      <c r="M854" s="4">
        <v>0</v>
      </c>
      <c r="N854" s="4">
        <v>400000</v>
      </c>
      <c r="O854" s="4">
        <v>0</v>
      </c>
      <c r="P854" s="4">
        <v>5240000</v>
      </c>
      <c r="Q854" s="4">
        <v>860</v>
      </c>
      <c r="R854" s="4" t="b">
        <f t="shared" si="3"/>
        <v>0</v>
      </c>
      <c r="S854" s="4">
        <v>0</v>
      </c>
    </row>
    <row r="855" spans="1:19" ht="14.25" customHeight="1">
      <c r="A855" s="4" t="s">
        <v>34</v>
      </c>
      <c r="B855" s="5"/>
      <c r="C855" s="4">
        <v>0</v>
      </c>
      <c r="E855" s="4" t="b">
        <f t="shared" si="2"/>
        <v>0</v>
      </c>
      <c r="F855" s="4">
        <v>0</v>
      </c>
      <c r="G855" s="4">
        <v>7501</v>
      </c>
      <c r="H855" s="6">
        <v>43959</v>
      </c>
      <c r="I855" s="4" t="s">
        <v>721</v>
      </c>
      <c r="J855" s="4" t="s">
        <v>40</v>
      </c>
      <c r="K855" s="4">
        <v>13754</v>
      </c>
      <c r="L855" s="4">
        <v>0</v>
      </c>
      <c r="M855" s="4">
        <v>0</v>
      </c>
      <c r="N855" s="4">
        <v>600000</v>
      </c>
      <c r="O855" s="4">
        <v>0</v>
      </c>
      <c r="P855" s="4">
        <v>5840000</v>
      </c>
      <c r="Q855" s="4">
        <v>861</v>
      </c>
      <c r="R855" s="4" t="b">
        <f t="shared" si="3"/>
        <v>0</v>
      </c>
      <c r="S855" s="4">
        <v>0</v>
      </c>
    </row>
    <row r="856" spans="1:19" ht="14.25" customHeight="1">
      <c r="A856" s="4" t="s">
        <v>34</v>
      </c>
      <c r="B856" s="5"/>
      <c r="C856" s="4">
        <v>0</v>
      </c>
      <c r="E856" s="4" t="b">
        <f t="shared" si="2"/>
        <v>0</v>
      </c>
      <c r="F856" s="4">
        <v>0</v>
      </c>
      <c r="G856" s="4">
        <v>7501</v>
      </c>
      <c r="H856" s="6">
        <v>44034</v>
      </c>
      <c r="I856" s="4" t="s">
        <v>720</v>
      </c>
      <c r="J856" s="4" t="s">
        <v>40</v>
      </c>
      <c r="K856" s="4">
        <v>13919</v>
      </c>
      <c r="L856" s="4">
        <v>0</v>
      </c>
      <c r="M856" s="4">
        <v>0</v>
      </c>
      <c r="N856" s="4">
        <v>500000</v>
      </c>
      <c r="O856" s="4">
        <v>0</v>
      </c>
      <c r="P856" s="4">
        <v>6340000</v>
      </c>
      <c r="Q856" s="4">
        <v>862</v>
      </c>
      <c r="R856" s="4" t="b">
        <f t="shared" si="3"/>
        <v>0</v>
      </c>
      <c r="S856" s="4">
        <v>0</v>
      </c>
    </row>
    <row r="857" spans="1:19" ht="14.25" customHeight="1">
      <c r="A857" s="4" t="s">
        <v>34</v>
      </c>
      <c r="B857" s="5"/>
      <c r="C857" s="4">
        <v>0</v>
      </c>
      <c r="E857" s="4" t="b">
        <f t="shared" si="2"/>
        <v>0</v>
      </c>
      <c r="F857" s="4">
        <v>0</v>
      </c>
      <c r="G857" s="4">
        <v>7501</v>
      </c>
      <c r="H857" s="6">
        <v>44145</v>
      </c>
      <c r="I857" s="4" t="s">
        <v>722</v>
      </c>
      <c r="J857" s="4" t="s">
        <v>40</v>
      </c>
      <c r="K857" s="4">
        <v>14191</v>
      </c>
      <c r="L857" s="4">
        <v>0</v>
      </c>
      <c r="M857" s="4">
        <v>0</v>
      </c>
      <c r="N857" s="4">
        <v>800000</v>
      </c>
      <c r="O857" s="4">
        <v>0</v>
      </c>
      <c r="P857" s="4">
        <v>7140000</v>
      </c>
      <c r="Q857" s="4">
        <v>863</v>
      </c>
      <c r="R857" s="4" t="b">
        <f t="shared" si="3"/>
        <v>0</v>
      </c>
      <c r="S857" s="4">
        <v>0</v>
      </c>
    </row>
    <row r="858" spans="1:19" ht="14.25" customHeight="1">
      <c r="A858" s="4" t="s">
        <v>34</v>
      </c>
      <c r="B858" s="5" t="s">
        <v>723</v>
      </c>
      <c r="C858" s="4">
        <v>0</v>
      </c>
      <c r="D858" s="4" t="s">
        <v>723</v>
      </c>
      <c r="E858" s="4" t="b">
        <f t="shared" si="2"/>
        <v>0</v>
      </c>
      <c r="F858" s="4">
        <v>0</v>
      </c>
      <c r="G858" s="4">
        <v>7501</v>
      </c>
      <c r="H858" s="3" t="s">
        <v>21</v>
      </c>
      <c r="K858" s="4">
        <v>0</v>
      </c>
      <c r="L858" s="4">
        <v>0</v>
      </c>
      <c r="M858" s="4">
        <v>0</v>
      </c>
      <c r="N858" s="4">
        <v>2300000</v>
      </c>
      <c r="O858" s="4">
        <v>0</v>
      </c>
      <c r="P858" s="4">
        <v>7140000</v>
      </c>
      <c r="Q858" s="4">
        <v>864</v>
      </c>
      <c r="R858" s="4" t="b">
        <f t="shared" si="3"/>
        <v>0</v>
      </c>
      <c r="S858" s="4">
        <v>0</v>
      </c>
    </row>
    <row r="859" spans="1:19" ht="14.25" customHeight="1">
      <c r="A859" s="4" t="s">
        <v>34</v>
      </c>
      <c r="B859" s="5" t="s">
        <v>724</v>
      </c>
      <c r="C859" s="4">
        <v>0</v>
      </c>
      <c r="D859" s="4" t="s">
        <v>724</v>
      </c>
      <c r="E859" s="4" t="b">
        <f t="shared" si="2"/>
        <v>0</v>
      </c>
      <c r="F859" s="4">
        <v>4360800</v>
      </c>
      <c r="G859" s="4">
        <v>7502</v>
      </c>
      <c r="H859" s="3" t="s">
        <v>21</v>
      </c>
      <c r="K859" s="4">
        <v>0</v>
      </c>
      <c r="L859" s="4">
        <v>2400000</v>
      </c>
      <c r="M859" s="4">
        <v>0</v>
      </c>
      <c r="N859" s="4">
        <v>0</v>
      </c>
      <c r="O859" s="4">
        <v>0</v>
      </c>
      <c r="P859" s="4">
        <v>4360800</v>
      </c>
      <c r="Q859" s="4">
        <v>865</v>
      </c>
      <c r="R859" s="4" t="b">
        <f t="shared" si="3"/>
        <v>0</v>
      </c>
      <c r="S859" s="4">
        <v>0</v>
      </c>
    </row>
    <row r="860" spans="1:19" ht="14.25" customHeight="1">
      <c r="A860" s="4" t="s">
        <v>34</v>
      </c>
      <c r="B860" s="5"/>
      <c r="C860" s="4">
        <v>0</v>
      </c>
      <c r="E860" s="4" t="b">
        <f t="shared" si="2"/>
        <v>0</v>
      </c>
      <c r="F860" s="4">
        <v>0</v>
      </c>
      <c r="G860" s="4">
        <v>7502</v>
      </c>
      <c r="H860" s="6">
        <v>43840</v>
      </c>
      <c r="I860" s="4" t="s">
        <v>725</v>
      </c>
      <c r="J860" s="4" t="s">
        <v>40</v>
      </c>
      <c r="K860" s="4">
        <v>13498</v>
      </c>
      <c r="L860" s="4">
        <v>0</v>
      </c>
      <c r="M860" s="4">
        <v>0</v>
      </c>
      <c r="N860" s="4">
        <v>200000</v>
      </c>
      <c r="O860" s="4">
        <v>0</v>
      </c>
      <c r="P860" s="4">
        <v>4560800</v>
      </c>
      <c r="Q860" s="4">
        <v>866</v>
      </c>
      <c r="R860" s="4" t="b">
        <f t="shared" si="3"/>
        <v>0</v>
      </c>
      <c r="S860" s="4">
        <v>0</v>
      </c>
    </row>
    <row r="861" spans="1:19" ht="14.25" customHeight="1">
      <c r="A861" s="4" t="s">
        <v>34</v>
      </c>
      <c r="B861" s="5"/>
      <c r="C861" s="4">
        <v>0</v>
      </c>
      <c r="E861" s="4" t="b">
        <f t="shared" si="2"/>
        <v>0</v>
      </c>
      <c r="F861" s="4">
        <v>0</v>
      </c>
      <c r="G861" s="4">
        <v>7502</v>
      </c>
      <c r="H861" s="6">
        <v>43871</v>
      </c>
      <c r="I861" s="4" t="s">
        <v>725</v>
      </c>
      <c r="J861" s="4" t="s">
        <v>40</v>
      </c>
      <c r="K861" s="4">
        <v>13564</v>
      </c>
      <c r="L861" s="4">
        <v>0</v>
      </c>
      <c r="M861" s="4">
        <v>0</v>
      </c>
      <c r="N861" s="4">
        <v>200000</v>
      </c>
      <c r="O861" s="4">
        <v>0</v>
      </c>
      <c r="P861" s="4">
        <v>4760800</v>
      </c>
      <c r="Q861" s="4">
        <v>867</v>
      </c>
      <c r="R861" s="4" t="b">
        <f t="shared" si="3"/>
        <v>0</v>
      </c>
      <c r="S861" s="4">
        <v>0</v>
      </c>
    </row>
    <row r="862" spans="1:19" ht="14.25" customHeight="1">
      <c r="A862" s="4" t="s">
        <v>34</v>
      </c>
      <c r="B862" s="5"/>
      <c r="C862" s="4">
        <v>0</v>
      </c>
      <c r="E862" s="4" t="b">
        <f t="shared" si="2"/>
        <v>0</v>
      </c>
      <c r="F862" s="4">
        <v>0</v>
      </c>
      <c r="G862" s="4">
        <v>7502</v>
      </c>
      <c r="H862" s="6">
        <v>43899</v>
      </c>
      <c r="I862" s="4" t="s">
        <v>726</v>
      </c>
      <c r="J862" s="4" t="s">
        <v>40</v>
      </c>
      <c r="K862" s="4">
        <v>13632</v>
      </c>
      <c r="L862" s="4">
        <v>0</v>
      </c>
      <c r="M862" s="4">
        <v>0</v>
      </c>
      <c r="N862" s="4">
        <v>200000</v>
      </c>
      <c r="O862" s="4">
        <v>0</v>
      </c>
      <c r="P862" s="4">
        <v>4960800</v>
      </c>
      <c r="Q862" s="4">
        <v>868</v>
      </c>
      <c r="R862" s="4" t="b">
        <f t="shared" si="3"/>
        <v>0</v>
      </c>
      <c r="S862" s="4">
        <v>0</v>
      </c>
    </row>
    <row r="863" spans="1:19" ht="14.25" customHeight="1">
      <c r="A863" s="4" t="s">
        <v>34</v>
      </c>
      <c r="B863" s="5"/>
      <c r="C863" s="4">
        <v>0</v>
      </c>
      <c r="E863" s="4" t="b">
        <f t="shared" si="2"/>
        <v>0</v>
      </c>
      <c r="F863" s="4">
        <v>0</v>
      </c>
      <c r="G863" s="4">
        <v>7502</v>
      </c>
      <c r="H863" s="6">
        <v>43927</v>
      </c>
      <c r="I863" s="4" t="s">
        <v>727</v>
      </c>
      <c r="J863" s="4" t="s">
        <v>40</v>
      </c>
      <c r="K863" s="4">
        <v>13686</v>
      </c>
      <c r="L863" s="4">
        <v>0</v>
      </c>
      <c r="M863" s="4">
        <v>0</v>
      </c>
      <c r="N863" s="4">
        <v>200000</v>
      </c>
      <c r="O863" s="4">
        <v>0</v>
      </c>
      <c r="P863" s="4">
        <v>5160800</v>
      </c>
      <c r="Q863" s="4">
        <v>869</v>
      </c>
      <c r="R863" s="4" t="b">
        <f t="shared" si="3"/>
        <v>0</v>
      </c>
      <c r="S863" s="4">
        <v>0</v>
      </c>
    </row>
    <row r="864" spans="1:19" ht="14.25" customHeight="1">
      <c r="A864" s="4" t="s">
        <v>34</v>
      </c>
      <c r="B864" s="5"/>
      <c r="C864" s="4">
        <v>0</v>
      </c>
      <c r="E864" s="4" t="b">
        <f t="shared" si="2"/>
        <v>0</v>
      </c>
      <c r="F864" s="4">
        <v>0</v>
      </c>
      <c r="G864" s="4">
        <v>7502</v>
      </c>
      <c r="H864" s="6">
        <v>43963</v>
      </c>
      <c r="I864" s="4" t="s">
        <v>728</v>
      </c>
      <c r="J864" s="4" t="s">
        <v>40</v>
      </c>
      <c r="K864" s="4">
        <v>13762</v>
      </c>
      <c r="L864" s="4">
        <v>0</v>
      </c>
      <c r="M864" s="4">
        <v>0</v>
      </c>
      <c r="N864" s="4">
        <v>200000</v>
      </c>
      <c r="O864" s="4">
        <v>0</v>
      </c>
      <c r="P864" s="4">
        <v>5360800</v>
      </c>
      <c r="Q864" s="4">
        <v>870</v>
      </c>
      <c r="R864" s="4" t="b">
        <f t="shared" si="3"/>
        <v>0</v>
      </c>
      <c r="S864" s="4">
        <v>0</v>
      </c>
    </row>
    <row r="865" spans="1:19" ht="14.25" customHeight="1">
      <c r="A865" s="4" t="s">
        <v>34</v>
      </c>
      <c r="B865" s="5"/>
      <c r="C865" s="4">
        <v>0</v>
      </c>
      <c r="E865" s="4" t="b">
        <f t="shared" si="2"/>
        <v>0</v>
      </c>
      <c r="F865" s="4">
        <v>0</v>
      </c>
      <c r="G865" s="4">
        <v>7502</v>
      </c>
      <c r="H865" s="6">
        <v>43994</v>
      </c>
      <c r="I865" s="4" t="s">
        <v>729</v>
      </c>
      <c r="J865" s="4" t="s">
        <v>40</v>
      </c>
      <c r="K865" s="4">
        <v>13840</v>
      </c>
      <c r="L865" s="4">
        <v>0</v>
      </c>
      <c r="M865" s="4">
        <v>0</v>
      </c>
      <c r="N865" s="4">
        <v>200000</v>
      </c>
      <c r="O865" s="4">
        <v>0</v>
      </c>
      <c r="P865" s="4">
        <v>5560800</v>
      </c>
      <c r="Q865" s="4">
        <v>871</v>
      </c>
      <c r="R865" s="4" t="b">
        <f t="shared" si="3"/>
        <v>0</v>
      </c>
      <c r="S865" s="4">
        <v>0</v>
      </c>
    </row>
    <row r="866" spans="1:19" ht="14.25" customHeight="1">
      <c r="A866" s="4" t="s">
        <v>34</v>
      </c>
      <c r="B866" s="5"/>
      <c r="C866" s="4">
        <v>0</v>
      </c>
      <c r="E866" s="4" t="b">
        <f t="shared" si="2"/>
        <v>0</v>
      </c>
      <c r="F866" s="4">
        <v>0</v>
      </c>
      <c r="G866" s="4">
        <v>7502</v>
      </c>
      <c r="H866" s="6">
        <v>44019</v>
      </c>
      <c r="I866" s="4" t="s">
        <v>725</v>
      </c>
      <c r="J866" s="4" t="s">
        <v>40</v>
      </c>
      <c r="K866" s="4">
        <v>13890</v>
      </c>
      <c r="L866" s="4">
        <v>0</v>
      </c>
      <c r="M866" s="4">
        <v>0</v>
      </c>
      <c r="N866" s="4">
        <v>200000</v>
      </c>
      <c r="O866" s="4">
        <v>0</v>
      </c>
      <c r="P866" s="4">
        <v>5760800</v>
      </c>
      <c r="Q866" s="4">
        <v>872</v>
      </c>
      <c r="R866" s="4" t="b">
        <f t="shared" si="3"/>
        <v>0</v>
      </c>
      <c r="S866" s="4">
        <v>0</v>
      </c>
    </row>
    <row r="867" spans="1:19" ht="14.25" customHeight="1">
      <c r="A867" s="4" t="s">
        <v>34</v>
      </c>
      <c r="B867" s="5"/>
      <c r="C867" s="4">
        <v>0</v>
      </c>
      <c r="E867" s="4" t="b">
        <f t="shared" si="2"/>
        <v>0</v>
      </c>
      <c r="F867" s="4">
        <v>0</v>
      </c>
      <c r="G867" s="4">
        <v>7502</v>
      </c>
      <c r="H867" s="6">
        <v>44056</v>
      </c>
      <c r="I867" s="4" t="s">
        <v>725</v>
      </c>
      <c r="J867" s="4" t="s">
        <v>40</v>
      </c>
      <c r="K867" s="4">
        <v>13977</v>
      </c>
      <c r="L867" s="4">
        <v>0</v>
      </c>
      <c r="M867" s="4">
        <v>0</v>
      </c>
      <c r="N867" s="4">
        <v>200000</v>
      </c>
      <c r="O867" s="4">
        <v>0</v>
      </c>
      <c r="P867" s="4">
        <v>5960800</v>
      </c>
      <c r="Q867" s="4">
        <v>873</v>
      </c>
      <c r="R867" s="4" t="b">
        <f t="shared" si="3"/>
        <v>0</v>
      </c>
      <c r="S867" s="4">
        <v>0</v>
      </c>
    </row>
    <row r="868" spans="1:19" ht="14.25" customHeight="1">
      <c r="A868" s="4" t="s">
        <v>34</v>
      </c>
      <c r="B868" s="5"/>
      <c r="C868" s="4">
        <v>0</v>
      </c>
      <c r="E868" s="4" t="b">
        <f t="shared" si="2"/>
        <v>0</v>
      </c>
      <c r="F868" s="4">
        <v>0</v>
      </c>
      <c r="G868" s="4">
        <v>7502</v>
      </c>
      <c r="H868" s="6">
        <v>44085</v>
      </c>
      <c r="I868" s="4" t="s">
        <v>730</v>
      </c>
      <c r="J868" s="4" t="s">
        <v>40</v>
      </c>
      <c r="K868" s="4">
        <v>14057</v>
      </c>
      <c r="L868" s="4">
        <v>0</v>
      </c>
      <c r="M868" s="4">
        <v>0</v>
      </c>
      <c r="N868" s="4">
        <v>200000</v>
      </c>
      <c r="O868" s="4">
        <v>0</v>
      </c>
      <c r="P868" s="4">
        <v>6160800</v>
      </c>
      <c r="Q868" s="4">
        <v>874</v>
      </c>
      <c r="R868" s="4" t="b">
        <f t="shared" si="3"/>
        <v>0</v>
      </c>
      <c r="S868" s="4">
        <v>0</v>
      </c>
    </row>
    <row r="869" spans="1:19" ht="14.25" customHeight="1">
      <c r="A869" s="4" t="s">
        <v>34</v>
      </c>
      <c r="B869" s="5"/>
      <c r="C869" s="4">
        <v>0</v>
      </c>
      <c r="E869" s="4" t="b">
        <f t="shared" si="2"/>
        <v>0</v>
      </c>
      <c r="F869" s="4">
        <v>0</v>
      </c>
      <c r="G869" s="4">
        <v>7502</v>
      </c>
      <c r="H869" s="6">
        <v>44118</v>
      </c>
      <c r="I869" s="4" t="s">
        <v>731</v>
      </c>
      <c r="J869" s="4" t="s">
        <v>40</v>
      </c>
      <c r="K869" s="4">
        <v>14131</v>
      </c>
      <c r="L869" s="4">
        <v>0</v>
      </c>
      <c r="M869" s="4">
        <v>0</v>
      </c>
      <c r="N869" s="4">
        <v>200000</v>
      </c>
      <c r="O869" s="4">
        <v>0</v>
      </c>
      <c r="P869" s="4">
        <v>6360800</v>
      </c>
      <c r="Q869" s="4">
        <v>875</v>
      </c>
      <c r="R869" s="4" t="b">
        <f t="shared" si="3"/>
        <v>0</v>
      </c>
      <c r="S869" s="4">
        <v>0</v>
      </c>
    </row>
    <row r="870" spans="1:19" ht="14.25" customHeight="1">
      <c r="A870" s="4" t="s">
        <v>34</v>
      </c>
      <c r="B870" s="5"/>
      <c r="C870" s="4">
        <v>0</v>
      </c>
      <c r="E870" s="4" t="b">
        <f t="shared" si="2"/>
        <v>0</v>
      </c>
      <c r="F870" s="4">
        <v>0</v>
      </c>
      <c r="G870" s="4">
        <v>7502</v>
      </c>
      <c r="H870" s="6">
        <v>44146</v>
      </c>
      <c r="I870" s="4" t="s">
        <v>732</v>
      </c>
      <c r="J870" s="4" t="s">
        <v>40</v>
      </c>
      <c r="K870" s="4">
        <v>14198</v>
      </c>
      <c r="L870" s="4">
        <v>0</v>
      </c>
      <c r="M870" s="4">
        <v>0</v>
      </c>
      <c r="N870" s="4">
        <v>200000</v>
      </c>
      <c r="O870" s="4">
        <v>0</v>
      </c>
      <c r="P870" s="4">
        <v>6560800</v>
      </c>
      <c r="Q870" s="4">
        <v>876</v>
      </c>
      <c r="R870" s="4" t="b">
        <f t="shared" si="3"/>
        <v>0</v>
      </c>
      <c r="S870" s="4">
        <v>0</v>
      </c>
    </row>
    <row r="871" spans="1:19" ht="14.25" customHeight="1">
      <c r="A871" s="4" t="s">
        <v>34</v>
      </c>
      <c r="B871" s="5"/>
      <c r="C871" s="4">
        <v>0</v>
      </c>
      <c r="E871" s="4" t="b">
        <f t="shared" si="2"/>
        <v>0</v>
      </c>
      <c r="F871" s="4">
        <v>0</v>
      </c>
      <c r="G871" s="4">
        <v>7502</v>
      </c>
      <c r="H871" s="6">
        <v>44179</v>
      </c>
      <c r="I871" s="4" t="s">
        <v>733</v>
      </c>
      <c r="J871" s="4" t="s">
        <v>40</v>
      </c>
      <c r="K871" s="4">
        <v>14271</v>
      </c>
      <c r="L871" s="4">
        <v>0</v>
      </c>
      <c r="M871" s="4">
        <v>0</v>
      </c>
      <c r="N871" s="4">
        <v>200000</v>
      </c>
      <c r="O871" s="4">
        <v>0</v>
      </c>
      <c r="P871" s="4">
        <v>6760800</v>
      </c>
      <c r="Q871" s="4">
        <v>877</v>
      </c>
      <c r="R871" s="4" t="b">
        <f t="shared" si="3"/>
        <v>0</v>
      </c>
      <c r="S871" s="4">
        <v>0</v>
      </c>
    </row>
    <row r="872" spans="1:19" ht="14.25" customHeight="1">
      <c r="A872" s="4" t="s">
        <v>34</v>
      </c>
      <c r="B872" s="5" t="s">
        <v>734</v>
      </c>
      <c r="C872" s="4">
        <v>0</v>
      </c>
      <c r="D872" s="4" t="s">
        <v>734</v>
      </c>
      <c r="E872" s="4" t="b">
        <f t="shared" si="2"/>
        <v>0</v>
      </c>
      <c r="F872" s="4">
        <v>0</v>
      </c>
      <c r="G872" s="4">
        <v>7502</v>
      </c>
      <c r="H872" s="3" t="s">
        <v>21</v>
      </c>
      <c r="K872" s="4">
        <v>0</v>
      </c>
      <c r="L872" s="4">
        <v>0</v>
      </c>
      <c r="M872" s="4">
        <v>0</v>
      </c>
      <c r="N872" s="4">
        <v>2400000</v>
      </c>
      <c r="O872" s="4">
        <v>0</v>
      </c>
      <c r="P872" s="4">
        <v>6760800</v>
      </c>
      <c r="Q872" s="4">
        <v>878</v>
      </c>
      <c r="R872" s="4" t="b">
        <f t="shared" si="3"/>
        <v>0</v>
      </c>
      <c r="S872" s="4">
        <v>0</v>
      </c>
    </row>
    <row r="873" spans="1:19" ht="14.25" customHeight="1">
      <c r="A873" s="4" t="s">
        <v>34</v>
      </c>
      <c r="B873" s="5" t="s">
        <v>735</v>
      </c>
      <c r="C873" s="4">
        <v>0</v>
      </c>
      <c r="D873" s="4" t="s">
        <v>735</v>
      </c>
      <c r="E873" s="4" t="b">
        <f t="shared" si="2"/>
        <v>0</v>
      </c>
      <c r="F873" s="4">
        <v>4471800</v>
      </c>
      <c r="G873" s="4">
        <v>8101</v>
      </c>
      <c r="H873" s="3" t="s">
        <v>21</v>
      </c>
      <c r="K873" s="4">
        <v>0</v>
      </c>
      <c r="L873" s="4">
        <v>2400000</v>
      </c>
      <c r="M873" s="4">
        <v>0</v>
      </c>
      <c r="N873" s="4">
        <v>0</v>
      </c>
      <c r="O873" s="4">
        <v>0</v>
      </c>
      <c r="P873" s="4">
        <v>4471800</v>
      </c>
      <c r="Q873" s="4">
        <v>879</v>
      </c>
      <c r="R873" s="4" t="b">
        <f t="shared" si="3"/>
        <v>0</v>
      </c>
      <c r="S873" s="4">
        <v>0</v>
      </c>
    </row>
    <row r="874" spans="1:19" ht="14.25" customHeight="1">
      <c r="A874" s="4" t="s">
        <v>34</v>
      </c>
      <c r="B874" s="5"/>
      <c r="C874" s="4">
        <v>0</v>
      </c>
      <c r="E874" s="4" t="b">
        <f t="shared" si="2"/>
        <v>0</v>
      </c>
      <c r="F874" s="4">
        <v>0</v>
      </c>
      <c r="G874" s="4">
        <v>8101</v>
      </c>
      <c r="H874" s="6">
        <v>43843</v>
      </c>
      <c r="I874" s="4" t="s">
        <v>736</v>
      </c>
      <c r="J874" s="4" t="s">
        <v>40</v>
      </c>
      <c r="K874" s="4">
        <v>13501</v>
      </c>
      <c r="L874" s="4">
        <v>0</v>
      </c>
      <c r="M874" s="4">
        <v>0</v>
      </c>
      <c r="N874" s="4">
        <v>200000</v>
      </c>
      <c r="O874" s="4">
        <v>0</v>
      </c>
      <c r="P874" s="4">
        <v>4671800</v>
      </c>
      <c r="Q874" s="4">
        <v>880</v>
      </c>
      <c r="R874" s="4" t="b">
        <f t="shared" si="3"/>
        <v>0</v>
      </c>
      <c r="S874" s="4">
        <v>0</v>
      </c>
    </row>
    <row r="875" spans="1:19" ht="14.25" customHeight="1">
      <c r="A875" s="4" t="s">
        <v>34</v>
      </c>
      <c r="B875" s="5"/>
      <c r="C875" s="4">
        <v>0</v>
      </c>
      <c r="E875" s="4" t="b">
        <f t="shared" si="2"/>
        <v>0</v>
      </c>
      <c r="F875" s="4">
        <v>0</v>
      </c>
      <c r="G875" s="4">
        <v>8101</v>
      </c>
      <c r="H875" s="6">
        <v>43874</v>
      </c>
      <c r="I875" s="4" t="s">
        <v>736</v>
      </c>
      <c r="J875" s="4" t="s">
        <v>40</v>
      </c>
      <c r="K875" s="4">
        <v>13582</v>
      </c>
      <c r="L875" s="4">
        <v>0</v>
      </c>
      <c r="M875" s="4">
        <v>0</v>
      </c>
      <c r="N875" s="4">
        <v>200000</v>
      </c>
      <c r="O875" s="4">
        <v>0</v>
      </c>
      <c r="P875" s="4">
        <v>4871800</v>
      </c>
      <c r="Q875" s="4">
        <v>881</v>
      </c>
      <c r="R875" s="4" t="b">
        <f t="shared" si="3"/>
        <v>0</v>
      </c>
      <c r="S875" s="4">
        <v>0</v>
      </c>
    </row>
    <row r="876" spans="1:19" ht="14.25" customHeight="1">
      <c r="A876" s="4" t="s">
        <v>34</v>
      </c>
      <c r="B876" s="5"/>
      <c r="C876" s="4">
        <v>0</v>
      </c>
      <c r="E876" s="4" t="b">
        <f t="shared" si="2"/>
        <v>0</v>
      </c>
      <c r="F876" s="4">
        <v>0</v>
      </c>
      <c r="G876" s="4">
        <v>8101</v>
      </c>
      <c r="H876" s="6">
        <v>43900</v>
      </c>
      <c r="I876" s="4" t="s">
        <v>737</v>
      </c>
      <c r="J876" s="4" t="s">
        <v>40</v>
      </c>
      <c r="K876" s="4">
        <v>13635</v>
      </c>
      <c r="L876" s="4">
        <v>0</v>
      </c>
      <c r="M876" s="4">
        <v>0</v>
      </c>
      <c r="N876" s="4">
        <v>200000</v>
      </c>
      <c r="O876" s="4">
        <v>0</v>
      </c>
      <c r="P876" s="4">
        <v>5071800</v>
      </c>
      <c r="Q876" s="4">
        <v>882</v>
      </c>
      <c r="R876" s="4" t="b">
        <f t="shared" si="3"/>
        <v>0</v>
      </c>
      <c r="S876" s="4">
        <v>0</v>
      </c>
    </row>
    <row r="877" spans="1:19" ht="14.25" customHeight="1">
      <c r="A877" s="4" t="s">
        <v>34</v>
      </c>
      <c r="B877" s="5"/>
      <c r="C877" s="4">
        <v>0</v>
      </c>
      <c r="E877" s="4" t="b">
        <f t="shared" si="2"/>
        <v>0</v>
      </c>
      <c r="F877" s="4">
        <v>0</v>
      </c>
      <c r="G877" s="4">
        <v>8101</v>
      </c>
      <c r="H877" s="6">
        <v>43928</v>
      </c>
      <c r="I877" s="4" t="s">
        <v>738</v>
      </c>
      <c r="J877" s="4" t="s">
        <v>40</v>
      </c>
      <c r="K877" s="4">
        <v>13695</v>
      </c>
      <c r="L877" s="4">
        <v>0</v>
      </c>
      <c r="M877" s="4">
        <v>0</v>
      </c>
      <c r="N877" s="4">
        <v>200000</v>
      </c>
      <c r="O877" s="4">
        <v>0</v>
      </c>
      <c r="P877" s="4">
        <v>5271800</v>
      </c>
      <c r="Q877" s="4">
        <v>883</v>
      </c>
      <c r="R877" s="4" t="b">
        <f t="shared" si="3"/>
        <v>0</v>
      </c>
      <c r="S877" s="4">
        <v>0</v>
      </c>
    </row>
    <row r="878" spans="1:19" ht="14.25" customHeight="1">
      <c r="A878" s="4" t="s">
        <v>34</v>
      </c>
      <c r="B878" s="5"/>
      <c r="C878" s="4">
        <v>0</v>
      </c>
      <c r="E878" s="4" t="b">
        <f t="shared" si="2"/>
        <v>0</v>
      </c>
      <c r="F878" s="4">
        <v>0</v>
      </c>
      <c r="G878" s="4">
        <v>8101</v>
      </c>
      <c r="H878" s="6">
        <v>43964</v>
      </c>
      <c r="I878" s="4" t="s">
        <v>739</v>
      </c>
      <c r="J878" s="4" t="s">
        <v>40</v>
      </c>
      <c r="K878" s="4">
        <v>13807</v>
      </c>
      <c r="L878" s="4">
        <v>0</v>
      </c>
      <c r="M878" s="4">
        <v>0</v>
      </c>
      <c r="N878" s="4">
        <v>200000</v>
      </c>
      <c r="O878" s="4">
        <v>0</v>
      </c>
      <c r="P878" s="4">
        <v>5471800</v>
      </c>
      <c r="Q878" s="4">
        <v>884</v>
      </c>
      <c r="R878" s="4" t="b">
        <f t="shared" si="3"/>
        <v>0</v>
      </c>
      <c r="S878" s="4">
        <v>0</v>
      </c>
    </row>
    <row r="879" spans="1:19" ht="14.25" customHeight="1">
      <c r="A879" s="4" t="s">
        <v>34</v>
      </c>
      <c r="B879" s="5"/>
      <c r="C879" s="4">
        <v>0</v>
      </c>
      <c r="E879" s="4" t="b">
        <f t="shared" si="2"/>
        <v>0</v>
      </c>
      <c r="F879" s="4">
        <v>0</v>
      </c>
      <c r="G879" s="4">
        <v>8101</v>
      </c>
      <c r="H879" s="6">
        <v>43994</v>
      </c>
      <c r="I879" s="4" t="s">
        <v>740</v>
      </c>
      <c r="J879" s="4" t="s">
        <v>40</v>
      </c>
      <c r="K879" s="4">
        <v>13837</v>
      </c>
      <c r="L879" s="4">
        <v>0</v>
      </c>
      <c r="M879" s="4">
        <v>0</v>
      </c>
      <c r="N879" s="4">
        <v>200000</v>
      </c>
      <c r="O879" s="4">
        <v>0</v>
      </c>
      <c r="P879" s="4">
        <v>5671800</v>
      </c>
      <c r="Q879" s="4">
        <v>885</v>
      </c>
      <c r="R879" s="4" t="b">
        <f t="shared" si="3"/>
        <v>0</v>
      </c>
      <c r="S879" s="4">
        <v>0</v>
      </c>
    </row>
    <row r="880" spans="1:19" ht="14.25" customHeight="1">
      <c r="A880" s="4" t="s">
        <v>34</v>
      </c>
      <c r="B880" s="5"/>
      <c r="C880" s="4">
        <v>0</v>
      </c>
      <c r="E880" s="4" t="b">
        <f t="shared" si="2"/>
        <v>0</v>
      </c>
      <c r="F880" s="4">
        <v>0</v>
      </c>
      <c r="G880" s="4">
        <v>8101</v>
      </c>
      <c r="H880" s="6">
        <v>44020</v>
      </c>
      <c r="I880" s="4" t="s">
        <v>736</v>
      </c>
      <c r="J880" s="4" t="s">
        <v>40</v>
      </c>
      <c r="K880" s="4">
        <v>13898</v>
      </c>
      <c r="L880" s="4">
        <v>0</v>
      </c>
      <c r="M880" s="4">
        <v>0</v>
      </c>
      <c r="N880" s="4">
        <v>200000</v>
      </c>
      <c r="O880" s="4">
        <v>0</v>
      </c>
      <c r="P880" s="4">
        <v>5871800</v>
      </c>
      <c r="Q880" s="4">
        <v>886</v>
      </c>
      <c r="R880" s="4" t="b">
        <f t="shared" si="3"/>
        <v>0</v>
      </c>
      <c r="S880" s="4">
        <v>0</v>
      </c>
    </row>
    <row r="881" spans="1:19" ht="14.25" customHeight="1">
      <c r="A881" s="4" t="s">
        <v>34</v>
      </c>
      <c r="B881" s="5"/>
      <c r="C881" s="4">
        <v>0</v>
      </c>
      <c r="E881" s="4" t="b">
        <f t="shared" si="2"/>
        <v>0</v>
      </c>
      <c r="F881" s="4">
        <v>0</v>
      </c>
      <c r="G881" s="4">
        <v>8101</v>
      </c>
      <c r="H881" s="6">
        <v>44061</v>
      </c>
      <c r="I881" s="4" t="s">
        <v>736</v>
      </c>
      <c r="J881" s="4" t="s">
        <v>40</v>
      </c>
      <c r="K881" s="4">
        <v>13990</v>
      </c>
      <c r="L881" s="4">
        <v>0</v>
      </c>
      <c r="M881" s="4">
        <v>0</v>
      </c>
      <c r="N881" s="4">
        <v>200000</v>
      </c>
      <c r="O881" s="4">
        <v>0</v>
      </c>
      <c r="P881" s="4">
        <v>6071800</v>
      </c>
      <c r="Q881" s="4">
        <v>887</v>
      </c>
      <c r="R881" s="4" t="b">
        <f t="shared" si="3"/>
        <v>0</v>
      </c>
      <c r="S881" s="4">
        <v>0</v>
      </c>
    </row>
    <row r="882" spans="1:19" ht="14.25" customHeight="1">
      <c r="A882" s="4" t="s">
        <v>34</v>
      </c>
      <c r="B882" s="5"/>
      <c r="C882" s="4">
        <v>0</v>
      </c>
      <c r="E882" s="4" t="b">
        <f t="shared" si="2"/>
        <v>0</v>
      </c>
      <c r="F882" s="4">
        <v>0</v>
      </c>
      <c r="G882" s="4">
        <v>8101</v>
      </c>
      <c r="H882" s="6">
        <v>44082</v>
      </c>
      <c r="I882" s="4" t="s">
        <v>741</v>
      </c>
      <c r="J882" s="4" t="s">
        <v>40</v>
      </c>
      <c r="K882" s="4">
        <v>14043</v>
      </c>
      <c r="L882" s="4">
        <v>0</v>
      </c>
      <c r="M882" s="4">
        <v>0</v>
      </c>
      <c r="N882" s="4">
        <v>200000</v>
      </c>
      <c r="O882" s="4">
        <v>0</v>
      </c>
      <c r="P882" s="4">
        <v>6271800</v>
      </c>
      <c r="Q882" s="4">
        <v>888</v>
      </c>
      <c r="R882" s="4" t="b">
        <f t="shared" si="3"/>
        <v>0</v>
      </c>
      <c r="S882" s="4">
        <v>0</v>
      </c>
    </row>
    <row r="883" spans="1:19" ht="14.25" customHeight="1">
      <c r="A883" s="4" t="s">
        <v>34</v>
      </c>
      <c r="B883" s="5"/>
      <c r="C883" s="4">
        <v>0</v>
      </c>
      <c r="E883" s="4" t="b">
        <f t="shared" si="2"/>
        <v>0</v>
      </c>
      <c r="F883" s="4">
        <v>0</v>
      </c>
      <c r="G883" s="4">
        <v>8101</v>
      </c>
      <c r="H883" s="6">
        <v>44113</v>
      </c>
      <c r="I883" s="4" t="s">
        <v>742</v>
      </c>
      <c r="J883" s="4" t="s">
        <v>40</v>
      </c>
      <c r="K883" s="4">
        <v>14123</v>
      </c>
      <c r="L883" s="4">
        <v>0</v>
      </c>
      <c r="M883" s="4">
        <v>0</v>
      </c>
      <c r="N883" s="4">
        <v>200000</v>
      </c>
      <c r="O883" s="4">
        <v>0</v>
      </c>
      <c r="P883" s="4">
        <v>6471800</v>
      </c>
      <c r="Q883" s="4">
        <v>889</v>
      </c>
      <c r="R883" s="4" t="b">
        <f t="shared" si="3"/>
        <v>0</v>
      </c>
      <c r="S883" s="4">
        <v>0</v>
      </c>
    </row>
    <row r="884" spans="1:19" ht="14.25" customHeight="1">
      <c r="A884" s="4" t="s">
        <v>34</v>
      </c>
      <c r="B884" s="5"/>
      <c r="C884" s="4">
        <v>0</v>
      </c>
      <c r="E884" s="4" t="b">
        <f t="shared" si="2"/>
        <v>0</v>
      </c>
      <c r="F884" s="4">
        <v>0</v>
      </c>
      <c r="G884" s="4">
        <v>8101</v>
      </c>
      <c r="H884" s="6">
        <v>44145</v>
      </c>
      <c r="I884" s="4" t="s">
        <v>743</v>
      </c>
      <c r="J884" s="4" t="s">
        <v>40</v>
      </c>
      <c r="K884" s="4">
        <v>14189</v>
      </c>
      <c r="L884" s="4">
        <v>0</v>
      </c>
      <c r="M884" s="4">
        <v>0</v>
      </c>
      <c r="N884" s="4">
        <v>200000</v>
      </c>
      <c r="O884" s="4">
        <v>0</v>
      </c>
      <c r="P884" s="4">
        <v>6671800</v>
      </c>
      <c r="Q884" s="4">
        <v>890</v>
      </c>
      <c r="R884" s="4" t="b">
        <f t="shared" si="3"/>
        <v>0</v>
      </c>
      <c r="S884" s="4">
        <v>0</v>
      </c>
    </row>
    <row r="885" spans="1:19" ht="14.25" customHeight="1">
      <c r="A885" s="4" t="s">
        <v>34</v>
      </c>
      <c r="B885" s="5"/>
      <c r="C885" s="4">
        <v>0</v>
      </c>
      <c r="E885" s="4" t="b">
        <f t="shared" si="2"/>
        <v>0</v>
      </c>
      <c r="F885" s="4">
        <v>0</v>
      </c>
      <c r="G885" s="4">
        <v>8101</v>
      </c>
      <c r="H885" s="6">
        <v>44174</v>
      </c>
      <c r="I885" s="4" t="s">
        <v>744</v>
      </c>
      <c r="J885" s="4" t="s">
        <v>40</v>
      </c>
      <c r="K885" s="4">
        <v>14262</v>
      </c>
      <c r="L885" s="4">
        <v>0</v>
      </c>
      <c r="M885" s="4">
        <v>0</v>
      </c>
      <c r="N885" s="4">
        <v>200000</v>
      </c>
      <c r="O885" s="4">
        <v>0</v>
      </c>
      <c r="P885" s="4">
        <v>6871800</v>
      </c>
      <c r="Q885" s="4">
        <v>891</v>
      </c>
      <c r="R885" s="4" t="b">
        <f t="shared" si="3"/>
        <v>0</v>
      </c>
      <c r="S885" s="4">
        <v>0</v>
      </c>
    </row>
    <row r="886" spans="1:19" ht="14.25" customHeight="1">
      <c r="A886" s="4" t="s">
        <v>34</v>
      </c>
      <c r="B886" s="5" t="s">
        <v>745</v>
      </c>
      <c r="C886" s="4">
        <v>0</v>
      </c>
      <c r="D886" s="4" t="s">
        <v>745</v>
      </c>
      <c r="E886" s="4" t="b">
        <f t="shared" si="2"/>
        <v>0</v>
      </c>
      <c r="F886" s="4">
        <v>0</v>
      </c>
      <c r="G886" s="4">
        <v>8101</v>
      </c>
      <c r="H886" s="3" t="s">
        <v>21</v>
      </c>
      <c r="K886" s="4">
        <v>0</v>
      </c>
      <c r="L886" s="4">
        <v>0</v>
      </c>
      <c r="M886" s="4">
        <v>0</v>
      </c>
      <c r="N886" s="4">
        <v>2400000</v>
      </c>
      <c r="O886" s="4">
        <v>0</v>
      </c>
      <c r="P886" s="4">
        <v>6871800</v>
      </c>
      <c r="Q886" s="4">
        <v>892</v>
      </c>
      <c r="R886" s="4" t="b">
        <f t="shared" si="3"/>
        <v>0</v>
      </c>
      <c r="S886" s="4">
        <v>0</v>
      </c>
    </row>
    <row r="887" spans="1:19" ht="14.25" customHeight="1">
      <c r="A887" s="4" t="s">
        <v>34</v>
      </c>
      <c r="B887" s="5" t="s">
        <v>746</v>
      </c>
      <c r="C887" s="4">
        <v>0</v>
      </c>
      <c r="D887" s="4" t="s">
        <v>746</v>
      </c>
      <c r="E887" s="4" t="b">
        <f t="shared" si="2"/>
        <v>0</v>
      </c>
      <c r="F887" s="4">
        <v>4977300</v>
      </c>
      <c r="G887" s="4">
        <v>8102</v>
      </c>
      <c r="H887" s="3" t="s">
        <v>21</v>
      </c>
      <c r="K887" s="4">
        <v>0</v>
      </c>
      <c r="L887" s="4">
        <v>2664000</v>
      </c>
      <c r="M887" s="4">
        <v>0</v>
      </c>
      <c r="N887" s="4">
        <v>0</v>
      </c>
      <c r="O887" s="4">
        <v>0</v>
      </c>
      <c r="P887" s="4">
        <v>4977300</v>
      </c>
      <c r="Q887" s="4">
        <v>893</v>
      </c>
      <c r="R887" s="4" t="b">
        <f t="shared" si="3"/>
        <v>0</v>
      </c>
      <c r="S887" s="4">
        <v>0</v>
      </c>
    </row>
    <row r="888" spans="1:19" ht="14.25" customHeight="1">
      <c r="A888" s="4" t="s">
        <v>34</v>
      </c>
      <c r="B888" s="5"/>
      <c r="C888" s="4">
        <v>0</v>
      </c>
      <c r="E888" s="4" t="b">
        <f t="shared" si="2"/>
        <v>0</v>
      </c>
      <c r="F888" s="4">
        <v>0</v>
      </c>
      <c r="G888" s="4">
        <v>8102</v>
      </c>
      <c r="H888" s="6">
        <v>43843</v>
      </c>
      <c r="I888" s="4" t="s">
        <v>747</v>
      </c>
      <c r="J888" s="4" t="s">
        <v>40</v>
      </c>
      <c r="K888" s="4">
        <v>13503</v>
      </c>
      <c r="L888" s="4">
        <v>0</v>
      </c>
      <c r="M888" s="4">
        <v>0</v>
      </c>
      <c r="N888" s="4">
        <v>222000</v>
      </c>
      <c r="O888" s="4">
        <v>0</v>
      </c>
      <c r="P888" s="4">
        <v>5199300</v>
      </c>
      <c r="Q888" s="4">
        <v>894</v>
      </c>
      <c r="R888" s="4" t="b">
        <f t="shared" si="3"/>
        <v>0</v>
      </c>
      <c r="S888" s="4">
        <v>0</v>
      </c>
    </row>
    <row r="889" spans="1:19" ht="14.25" customHeight="1">
      <c r="A889" s="4" t="s">
        <v>34</v>
      </c>
      <c r="B889" s="5"/>
      <c r="C889" s="4">
        <v>0</v>
      </c>
      <c r="E889" s="4" t="b">
        <f t="shared" si="2"/>
        <v>0</v>
      </c>
      <c r="F889" s="4">
        <v>0</v>
      </c>
      <c r="G889" s="4">
        <v>8102</v>
      </c>
      <c r="H889" s="6">
        <v>43873</v>
      </c>
      <c r="I889" s="4" t="s">
        <v>747</v>
      </c>
      <c r="J889" s="4" t="s">
        <v>40</v>
      </c>
      <c r="K889" s="4">
        <v>13576</v>
      </c>
      <c r="L889" s="4">
        <v>0</v>
      </c>
      <c r="M889" s="4">
        <v>0</v>
      </c>
      <c r="N889" s="4">
        <v>222000</v>
      </c>
      <c r="O889" s="4">
        <v>0</v>
      </c>
      <c r="P889" s="4">
        <v>5421300</v>
      </c>
      <c r="Q889" s="4">
        <v>895</v>
      </c>
      <c r="R889" s="4" t="b">
        <f t="shared" si="3"/>
        <v>0</v>
      </c>
      <c r="S889" s="4">
        <v>0</v>
      </c>
    </row>
    <row r="890" spans="1:19" ht="14.25" customHeight="1">
      <c r="A890" s="4" t="s">
        <v>34</v>
      </c>
      <c r="B890" s="5"/>
      <c r="C890" s="4">
        <v>0</v>
      </c>
      <c r="E890" s="4" t="b">
        <f t="shared" si="2"/>
        <v>0</v>
      </c>
      <c r="F890" s="4">
        <v>0</v>
      </c>
      <c r="G890" s="4">
        <v>8102</v>
      </c>
      <c r="H890" s="6">
        <v>43896</v>
      </c>
      <c r="I890" s="4" t="s">
        <v>748</v>
      </c>
      <c r="J890" s="4" t="s">
        <v>40</v>
      </c>
      <c r="K890" s="4">
        <v>13622</v>
      </c>
      <c r="L890" s="4">
        <v>0</v>
      </c>
      <c r="M890" s="4">
        <v>0</v>
      </c>
      <c r="N890" s="4">
        <v>222000</v>
      </c>
      <c r="O890" s="4">
        <v>0</v>
      </c>
      <c r="P890" s="4">
        <v>5643300</v>
      </c>
      <c r="Q890" s="4">
        <v>896</v>
      </c>
      <c r="R890" s="4" t="b">
        <f t="shared" si="3"/>
        <v>0</v>
      </c>
      <c r="S890" s="4">
        <v>0</v>
      </c>
    </row>
    <row r="891" spans="1:19" ht="14.25" customHeight="1">
      <c r="A891" s="4" t="s">
        <v>34</v>
      </c>
      <c r="B891" s="5"/>
      <c r="C891" s="4">
        <v>0</v>
      </c>
      <c r="E891" s="4" t="b">
        <f t="shared" si="2"/>
        <v>0</v>
      </c>
      <c r="F891" s="4">
        <v>0</v>
      </c>
      <c r="G891" s="4">
        <v>8102</v>
      </c>
      <c r="H891" s="6">
        <v>43927</v>
      </c>
      <c r="I891" s="4" t="s">
        <v>749</v>
      </c>
      <c r="J891" s="4" t="s">
        <v>40</v>
      </c>
      <c r="K891" s="4">
        <v>13740</v>
      </c>
      <c r="L891" s="4">
        <v>0</v>
      </c>
      <c r="M891" s="4">
        <v>0</v>
      </c>
      <c r="N891" s="4">
        <v>222000</v>
      </c>
      <c r="O891" s="4">
        <v>0</v>
      </c>
      <c r="P891" s="4">
        <v>5865300</v>
      </c>
      <c r="Q891" s="4">
        <v>897</v>
      </c>
      <c r="R891" s="4" t="b">
        <f t="shared" si="3"/>
        <v>0</v>
      </c>
      <c r="S891" s="4">
        <v>0</v>
      </c>
    </row>
    <row r="892" spans="1:19" ht="14.25" customHeight="1">
      <c r="A892" s="4" t="s">
        <v>34</v>
      </c>
      <c r="B892" s="5"/>
      <c r="C892" s="4">
        <v>0</v>
      </c>
      <c r="E892" s="4" t="b">
        <f t="shared" si="2"/>
        <v>0</v>
      </c>
      <c r="F892" s="4">
        <v>0</v>
      </c>
      <c r="G892" s="4">
        <v>8102</v>
      </c>
      <c r="H892" s="6">
        <v>43958</v>
      </c>
      <c r="I892" s="4" t="s">
        <v>750</v>
      </c>
      <c r="J892" s="4" t="s">
        <v>40</v>
      </c>
      <c r="K892" s="4">
        <v>13766</v>
      </c>
      <c r="L892" s="4">
        <v>0</v>
      </c>
      <c r="M892" s="4">
        <v>0</v>
      </c>
      <c r="N892" s="4">
        <v>222000</v>
      </c>
      <c r="O892" s="4">
        <v>0</v>
      </c>
      <c r="P892" s="4">
        <v>6087300</v>
      </c>
      <c r="Q892" s="4">
        <v>898</v>
      </c>
      <c r="R892" s="4" t="b">
        <f t="shared" si="3"/>
        <v>0</v>
      </c>
      <c r="S892" s="4">
        <v>0</v>
      </c>
    </row>
    <row r="893" spans="1:19" ht="14.25" customHeight="1">
      <c r="A893" s="4" t="s">
        <v>34</v>
      </c>
      <c r="B893" s="5"/>
      <c r="C893" s="4">
        <v>0</v>
      </c>
      <c r="E893" s="4" t="b">
        <f t="shared" si="2"/>
        <v>0</v>
      </c>
      <c r="F893" s="4">
        <v>0</v>
      </c>
      <c r="G893" s="4">
        <v>8102</v>
      </c>
      <c r="H893" s="6">
        <v>43990</v>
      </c>
      <c r="I893" s="4" t="s">
        <v>751</v>
      </c>
      <c r="J893" s="4" t="s">
        <v>40</v>
      </c>
      <c r="K893" s="4">
        <v>13873</v>
      </c>
      <c r="L893" s="4">
        <v>0</v>
      </c>
      <c r="M893" s="4">
        <v>0</v>
      </c>
      <c r="N893" s="4">
        <v>222000</v>
      </c>
      <c r="O893" s="4">
        <v>0</v>
      </c>
      <c r="P893" s="4">
        <v>6309300</v>
      </c>
      <c r="Q893" s="4">
        <v>899</v>
      </c>
      <c r="R893" s="4" t="b">
        <f t="shared" si="3"/>
        <v>0</v>
      </c>
      <c r="S893" s="4">
        <v>0</v>
      </c>
    </row>
    <row r="894" spans="1:19" ht="14.25" customHeight="1">
      <c r="A894" s="4" t="s">
        <v>34</v>
      </c>
      <c r="B894" s="5"/>
      <c r="C894" s="4">
        <v>0</v>
      </c>
      <c r="E894" s="4" t="b">
        <f t="shared" si="2"/>
        <v>0</v>
      </c>
      <c r="F894" s="4">
        <v>0</v>
      </c>
      <c r="G894" s="4">
        <v>8102</v>
      </c>
      <c r="H894" s="6">
        <v>44018</v>
      </c>
      <c r="I894" s="4" t="s">
        <v>747</v>
      </c>
      <c r="J894" s="4" t="s">
        <v>40</v>
      </c>
      <c r="K894" s="4">
        <v>13949</v>
      </c>
      <c r="L894" s="4">
        <v>0</v>
      </c>
      <c r="M894" s="4">
        <v>0</v>
      </c>
      <c r="N894" s="4">
        <v>222000</v>
      </c>
      <c r="O894" s="4">
        <v>0</v>
      </c>
      <c r="P894" s="4">
        <v>6531300</v>
      </c>
      <c r="Q894" s="4">
        <v>900</v>
      </c>
      <c r="R894" s="4" t="b">
        <f t="shared" si="3"/>
        <v>0</v>
      </c>
      <c r="S894" s="4">
        <v>0</v>
      </c>
    </row>
    <row r="895" spans="1:19" ht="14.25" customHeight="1">
      <c r="A895" s="4" t="s">
        <v>34</v>
      </c>
      <c r="B895" s="5"/>
      <c r="C895" s="4">
        <v>0</v>
      </c>
      <c r="E895" s="4" t="b">
        <f t="shared" si="2"/>
        <v>0</v>
      </c>
      <c r="F895" s="4">
        <v>0</v>
      </c>
      <c r="G895" s="4">
        <v>8102</v>
      </c>
      <c r="H895" s="6">
        <v>44049</v>
      </c>
      <c r="I895" s="4" t="s">
        <v>747</v>
      </c>
      <c r="J895" s="4" t="s">
        <v>40</v>
      </c>
      <c r="K895" s="4">
        <v>14019</v>
      </c>
      <c r="L895" s="4">
        <v>0</v>
      </c>
      <c r="M895" s="4">
        <v>0</v>
      </c>
      <c r="N895" s="4">
        <v>222000</v>
      </c>
      <c r="O895" s="4">
        <v>0</v>
      </c>
      <c r="P895" s="4">
        <v>6753300</v>
      </c>
      <c r="Q895" s="4">
        <v>901</v>
      </c>
      <c r="R895" s="4" t="b">
        <f t="shared" si="3"/>
        <v>0</v>
      </c>
      <c r="S895" s="4">
        <v>0</v>
      </c>
    </row>
    <row r="896" spans="1:19" ht="14.25" customHeight="1">
      <c r="A896" s="4" t="s">
        <v>34</v>
      </c>
      <c r="B896" s="5"/>
      <c r="C896" s="4">
        <v>0</v>
      </c>
      <c r="E896" s="4" t="b">
        <f t="shared" si="2"/>
        <v>0</v>
      </c>
      <c r="F896" s="4">
        <v>0</v>
      </c>
      <c r="G896" s="4">
        <v>8102</v>
      </c>
      <c r="H896" s="6">
        <v>44081</v>
      </c>
      <c r="I896" s="4" t="s">
        <v>752</v>
      </c>
      <c r="J896" s="4" t="s">
        <v>40</v>
      </c>
      <c r="K896" s="4">
        <v>14093</v>
      </c>
      <c r="L896" s="4">
        <v>0</v>
      </c>
      <c r="M896" s="4">
        <v>0</v>
      </c>
      <c r="N896" s="4">
        <v>222000</v>
      </c>
      <c r="O896" s="4">
        <v>0</v>
      </c>
      <c r="P896" s="4">
        <v>6975300</v>
      </c>
      <c r="Q896" s="4">
        <v>902</v>
      </c>
      <c r="R896" s="4" t="b">
        <f t="shared" si="3"/>
        <v>0</v>
      </c>
      <c r="S896" s="4">
        <v>0</v>
      </c>
    </row>
    <row r="897" spans="1:19" ht="14.25" customHeight="1">
      <c r="A897" s="4" t="s">
        <v>34</v>
      </c>
      <c r="B897" s="5"/>
      <c r="C897" s="4">
        <v>0</v>
      </c>
      <c r="E897" s="4" t="b">
        <f t="shared" si="2"/>
        <v>0</v>
      </c>
      <c r="F897" s="4">
        <v>0</v>
      </c>
      <c r="G897" s="4">
        <v>8102</v>
      </c>
      <c r="H897" s="6">
        <v>44111</v>
      </c>
      <c r="I897" s="4" t="s">
        <v>753</v>
      </c>
      <c r="J897" s="4" t="s">
        <v>40</v>
      </c>
      <c r="K897" s="4">
        <v>14159</v>
      </c>
      <c r="L897" s="4">
        <v>0</v>
      </c>
      <c r="M897" s="4">
        <v>0</v>
      </c>
      <c r="N897" s="4">
        <v>222000</v>
      </c>
      <c r="O897" s="4">
        <v>0</v>
      </c>
      <c r="P897" s="4">
        <v>7197300</v>
      </c>
      <c r="Q897" s="4">
        <v>903</v>
      </c>
      <c r="R897" s="4" t="b">
        <f t="shared" si="3"/>
        <v>0</v>
      </c>
      <c r="S897" s="4">
        <v>0</v>
      </c>
    </row>
    <row r="898" spans="1:19" ht="14.25" customHeight="1">
      <c r="A898" s="4" t="s">
        <v>34</v>
      </c>
      <c r="B898" s="5"/>
      <c r="C898" s="4">
        <v>0</v>
      </c>
      <c r="E898" s="4" t="b">
        <f t="shared" si="2"/>
        <v>0</v>
      </c>
      <c r="F898" s="4">
        <v>0</v>
      </c>
      <c r="G898" s="4">
        <v>8102</v>
      </c>
      <c r="H898" s="6">
        <v>44138</v>
      </c>
      <c r="I898" s="4" t="s">
        <v>754</v>
      </c>
      <c r="J898" s="4" t="s">
        <v>40</v>
      </c>
      <c r="K898" s="4">
        <v>14168</v>
      </c>
      <c r="L898" s="4">
        <v>0</v>
      </c>
      <c r="M898" s="4">
        <v>0</v>
      </c>
      <c r="N898" s="4">
        <v>222000</v>
      </c>
      <c r="O898" s="4">
        <v>0</v>
      </c>
      <c r="P898" s="4">
        <v>7419300</v>
      </c>
      <c r="Q898" s="4">
        <v>904</v>
      </c>
      <c r="R898" s="4" t="b">
        <f t="shared" si="3"/>
        <v>0</v>
      </c>
      <c r="S898" s="4">
        <v>0</v>
      </c>
    </row>
    <row r="899" spans="1:19" ht="14.25" customHeight="1">
      <c r="A899" s="4" t="s">
        <v>34</v>
      </c>
      <c r="B899" s="5"/>
      <c r="C899" s="4">
        <v>0</v>
      </c>
      <c r="E899" s="4" t="b">
        <f t="shared" si="2"/>
        <v>0</v>
      </c>
      <c r="F899" s="4">
        <v>0</v>
      </c>
      <c r="G899" s="4">
        <v>8102</v>
      </c>
      <c r="H899" s="6">
        <v>44168</v>
      </c>
      <c r="I899" s="4" t="s">
        <v>755</v>
      </c>
      <c r="J899" s="4" t="s">
        <v>40</v>
      </c>
      <c r="K899" s="4">
        <v>14307</v>
      </c>
      <c r="L899" s="4">
        <v>0</v>
      </c>
      <c r="M899" s="4">
        <v>0</v>
      </c>
      <c r="N899" s="4">
        <v>222000</v>
      </c>
      <c r="O899" s="4">
        <v>0</v>
      </c>
      <c r="P899" s="4">
        <v>7641300</v>
      </c>
      <c r="Q899" s="4">
        <v>905</v>
      </c>
      <c r="R899" s="4" t="b">
        <f t="shared" si="3"/>
        <v>0</v>
      </c>
      <c r="S899" s="4">
        <v>0</v>
      </c>
    </row>
    <row r="900" spans="1:19" ht="14.25" customHeight="1">
      <c r="A900" s="4" t="s">
        <v>34</v>
      </c>
      <c r="B900" s="5" t="s">
        <v>756</v>
      </c>
      <c r="C900" s="4">
        <v>0</v>
      </c>
      <c r="D900" s="4" t="s">
        <v>756</v>
      </c>
      <c r="E900" s="4" t="b">
        <f t="shared" si="2"/>
        <v>0</v>
      </c>
      <c r="F900" s="4">
        <v>0</v>
      </c>
      <c r="G900" s="4">
        <v>8102</v>
      </c>
      <c r="H900" s="3" t="s">
        <v>21</v>
      </c>
      <c r="K900" s="4">
        <v>0</v>
      </c>
      <c r="L900" s="4">
        <v>0</v>
      </c>
      <c r="M900" s="4">
        <v>0</v>
      </c>
      <c r="N900" s="4">
        <v>2664000</v>
      </c>
      <c r="O900" s="4">
        <v>0</v>
      </c>
      <c r="P900" s="4">
        <v>7641300</v>
      </c>
      <c r="Q900" s="4">
        <v>906</v>
      </c>
      <c r="R900" s="4" t="b">
        <f t="shared" si="3"/>
        <v>0</v>
      </c>
      <c r="S900" s="4">
        <v>0</v>
      </c>
    </row>
    <row r="901" spans="1:19" ht="14.25" customHeight="1">
      <c r="A901" s="4" t="s">
        <v>34</v>
      </c>
      <c r="B901" s="5" t="s">
        <v>757</v>
      </c>
      <c r="C901" s="4">
        <v>0</v>
      </c>
      <c r="D901" s="4" t="s">
        <v>757</v>
      </c>
      <c r="E901" s="4" t="b">
        <f t="shared" si="2"/>
        <v>0</v>
      </c>
      <c r="F901" s="4">
        <v>4950000</v>
      </c>
      <c r="G901" s="4">
        <v>8201</v>
      </c>
      <c r="H901" s="3" t="s">
        <v>21</v>
      </c>
      <c r="K901" s="4">
        <v>0</v>
      </c>
      <c r="L901" s="4">
        <v>2970000</v>
      </c>
      <c r="M901" s="4">
        <v>0</v>
      </c>
      <c r="N901" s="4">
        <v>0</v>
      </c>
      <c r="O901" s="4">
        <v>0</v>
      </c>
      <c r="P901" s="4">
        <v>4950000</v>
      </c>
      <c r="Q901" s="4">
        <v>907</v>
      </c>
      <c r="R901" s="4" t="b">
        <f t="shared" si="3"/>
        <v>0</v>
      </c>
      <c r="S901" s="4">
        <v>0</v>
      </c>
    </row>
    <row r="902" spans="1:19" ht="14.25" customHeight="1">
      <c r="A902" s="4" t="s">
        <v>34</v>
      </c>
      <c r="B902" s="5"/>
      <c r="C902" s="4">
        <v>0</v>
      </c>
      <c r="E902" s="4" t="b">
        <f t="shared" si="2"/>
        <v>0</v>
      </c>
      <c r="F902" s="4">
        <v>0</v>
      </c>
      <c r="G902" s="4">
        <v>8201</v>
      </c>
      <c r="H902" s="6">
        <v>43861</v>
      </c>
      <c r="I902" s="4" t="s">
        <v>758</v>
      </c>
      <c r="J902" s="4" t="s">
        <v>40</v>
      </c>
      <c r="K902" s="4">
        <v>13531</v>
      </c>
      <c r="L902" s="4">
        <v>0</v>
      </c>
      <c r="M902" s="4">
        <v>0</v>
      </c>
      <c r="N902" s="4">
        <v>250000</v>
      </c>
      <c r="O902" s="4">
        <v>0</v>
      </c>
      <c r="P902" s="4">
        <v>5200000</v>
      </c>
      <c r="Q902" s="4">
        <v>908</v>
      </c>
      <c r="R902" s="4" t="b">
        <f t="shared" si="3"/>
        <v>0</v>
      </c>
      <c r="S902" s="4">
        <v>0</v>
      </c>
    </row>
    <row r="903" spans="1:19" ht="14.25" customHeight="1">
      <c r="A903" s="4" t="s">
        <v>34</v>
      </c>
      <c r="B903" s="5"/>
      <c r="C903" s="4">
        <v>0</v>
      </c>
      <c r="E903" s="4" t="b">
        <f t="shared" si="2"/>
        <v>0</v>
      </c>
      <c r="F903" s="4">
        <v>0</v>
      </c>
      <c r="G903" s="4">
        <v>8201</v>
      </c>
      <c r="H903" s="6">
        <v>43889</v>
      </c>
      <c r="I903" s="4" t="s">
        <v>758</v>
      </c>
      <c r="J903" s="4" t="s">
        <v>40</v>
      </c>
      <c r="K903" s="4">
        <v>13602</v>
      </c>
      <c r="L903" s="4">
        <v>0</v>
      </c>
      <c r="M903" s="4">
        <v>0</v>
      </c>
      <c r="N903" s="4">
        <v>250000</v>
      </c>
      <c r="O903" s="4">
        <v>0</v>
      </c>
      <c r="P903" s="4">
        <v>5450000</v>
      </c>
      <c r="Q903" s="4">
        <v>909</v>
      </c>
      <c r="R903" s="4" t="b">
        <f t="shared" si="3"/>
        <v>0</v>
      </c>
      <c r="S903" s="4">
        <v>0</v>
      </c>
    </row>
    <row r="904" spans="1:19" ht="14.25" customHeight="1">
      <c r="A904" s="4" t="s">
        <v>34</v>
      </c>
      <c r="B904" s="5"/>
      <c r="C904" s="4">
        <v>0</v>
      </c>
      <c r="E904" s="4" t="b">
        <f t="shared" si="2"/>
        <v>0</v>
      </c>
      <c r="F904" s="4">
        <v>0</v>
      </c>
      <c r="G904" s="4">
        <v>8201</v>
      </c>
      <c r="H904" s="6">
        <v>43915</v>
      </c>
      <c r="I904" s="4" t="s">
        <v>759</v>
      </c>
      <c r="J904" s="4" t="s">
        <v>40</v>
      </c>
      <c r="K904" s="4">
        <v>13668</v>
      </c>
      <c r="L904" s="4">
        <v>0</v>
      </c>
      <c r="M904" s="4">
        <v>0</v>
      </c>
      <c r="N904" s="4">
        <v>250000</v>
      </c>
      <c r="O904" s="4">
        <v>0</v>
      </c>
      <c r="P904" s="4">
        <v>5700000</v>
      </c>
      <c r="Q904" s="4">
        <v>910</v>
      </c>
      <c r="R904" s="4" t="b">
        <f t="shared" si="3"/>
        <v>0</v>
      </c>
      <c r="S904" s="4">
        <v>0</v>
      </c>
    </row>
    <row r="905" spans="1:19" ht="14.25" customHeight="1">
      <c r="A905" s="4" t="s">
        <v>34</v>
      </c>
      <c r="B905" s="5"/>
      <c r="C905" s="4">
        <v>0</v>
      </c>
      <c r="E905" s="4" t="b">
        <f t="shared" si="2"/>
        <v>0</v>
      </c>
      <c r="F905" s="4">
        <v>0</v>
      </c>
      <c r="G905" s="4">
        <v>8201</v>
      </c>
      <c r="H905" s="6">
        <v>43948</v>
      </c>
      <c r="I905" s="4" t="s">
        <v>759</v>
      </c>
      <c r="J905" s="4" t="s">
        <v>40</v>
      </c>
      <c r="K905" s="4">
        <v>13723</v>
      </c>
      <c r="L905" s="4">
        <v>0</v>
      </c>
      <c r="M905" s="4">
        <v>0</v>
      </c>
      <c r="N905" s="4">
        <v>250000</v>
      </c>
      <c r="O905" s="4">
        <v>0</v>
      </c>
      <c r="P905" s="4">
        <v>5950000</v>
      </c>
      <c r="Q905" s="4">
        <v>911</v>
      </c>
      <c r="R905" s="4" t="b">
        <f t="shared" si="3"/>
        <v>0</v>
      </c>
      <c r="S905" s="4">
        <v>0</v>
      </c>
    </row>
    <row r="906" spans="1:19" ht="14.25" customHeight="1">
      <c r="A906" s="4" t="s">
        <v>34</v>
      </c>
      <c r="B906" s="5"/>
      <c r="C906" s="4">
        <v>0</v>
      </c>
      <c r="E906" s="4" t="b">
        <f t="shared" si="2"/>
        <v>0</v>
      </c>
      <c r="F906" s="4">
        <v>0</v>
      </c>
      <c r="G906" s="4">
        <v>8201</v>
      </c>
      <c r="H906" s="6">
        <v>43979</v>
      </c>
      <c r="I906" s="4" t="s">
        <v>759</v>
      </c>
      <c r="J906" s="4" t="s">
        <v>40</v>
      </c>
      <c r="K906" s="4">
        <v>13784</v>
      </c>
      <c r="L906" s="4">
        <v>0</v>
      </c>
      <c r="M906" s="4">
        <v>0</v>
      </c>
      <c r="N906" s="4">
        <v>250000</v>
      </c>
      <c r="O906" s="4">
        <v>0</v>
      </c>
      <c r="P906" s="4">
        <v>6200000</v>
      </c>
      <c r="Q906" s="4">
        <v>912</v>
      </c>
      <c r="R906" s="4" t="b">
        <f t="shared" si="3"/>
        <v>0</v>
      </c>
      <c r="S906" s="4">
        <v>0</v>
      </c>
    </row>
    <row r="907" spans="1:19" ht="14.25" customHeight="1">
      <c r="A907" s="4" t="s">
        <v>34</v>
      </c>
      <c r="B907" s="5"/>
      <c r="C907" s="4">
        <v>0</v>
      </c>
      <c r="E907" s="4" t="b">
        <f t="shared" si="2"/>
        <v>0</v>
      </c>
      <c r="F907" s="4">
        <v>0</v>
      </c>
      <c r="G907" s="4">
        <v>8201</v>
      </c>
      <c r="H907" s="6">
        <v>44007</v>
      </c>
      <c r="I907" s="4" t="s">
        <v>759</v>
      </c>
      <c r="J907" s="4" t="s">
        <v>40</v>
      </c>
      <c r="K907" s="4">
        <v>13851</v>
      </c>
      <c r="L907" s="4">
        <v>0</v>
      </c>
      <c r="M907" s="4">
        <v>0</v>
      </c>
      <c r="N907" s="4">
        <v>250000</v>
      </c>
      <c r="O907" s="4">
        <v>0</v>
      </c>
      <c r="P907" s="4">
        <v>6450000</v>
      </c>
      <c r="Q907" s="4">
        <v>913</v>
      </c>
      <c r="R907" s="4" t="b">
        <f t="shared" si="3"/>
        <v>0</v>
      </c>
      <c r="S907" s="4">
        <v>0</v>
      </c>
    </row>
    <row r="908" spans="1:19" ht="14.25" customHeight="1">
      <c r="A908" s="4" t="s">
        <v>34</v>
      </c>
      <c r="B908" s="5"/>
      <c r="C908" s="4">
        <v>0</v>
      </c>
      <c r="E908" s="4" t="b">
        <f t="shared" si="2"/>
        <v>0</v>
      </c>
      <c r="F908" s="4">
        <v>0</v>
      </c>
      <c r="G908" s="4">
        <v>8201</v>
      </c>
      <c r="H908" s="6">
        <v>44043</v>
      </c>
      <c r="I908" s="4" t="s">
        <v>760</v>
      </c>
      <c r="J908" s="4" t="s">
        <v>40</v>
      </c>
      <c r="K908" s="4">
        <v>13924</v>
      </c>
      <c r="L908" s="4">
        <v>0</v>
      </c>
      <c r="M908" s="4">
        <v>0</v>
      </c>
      <c r="N908" s="4">
        <v>250000</v>
      </c>
      <c r="O908" s="4">
        <v>0</v>
      </c>
      <c r="P908" s="4">
        <v>6700000</v>
      </c>
      <c r="Q908" s="4">
        <v>914</v>
      </c>
      <c r="R908" s="4" t="b">
        <f t="shared" si="3"/>
        <v>0</v>
      </c>
      <c r="S908" s="4">
        <v>0</v>
      </c>
    </row>
    <row r="909" spans="1:19" ht="14.25" customHeight="1">
      <c r="A909" s="4" t="s">
        <v>34</v>
      </c>
      <c r="B909" s="5"/>
      <c r="C909" s="4">
        <v>0</v>
      </c>
      <c r="E909" s="4" t="b">
        <f t="shared" si="2"/>
        <v>0</v>
      </c>
      <c r="F909" s="4">
        <v>0</v>
      </c>
      <c r="G909" s="4">
        <v>8201</v>
      </c>
      <c r="H909" s="6">
        <v>44056</v>
      </c>
      <c r="I909" s="4" t="s">
        <v>760</v>
      </c>
      <c r="J909" s="4" t="s">
        <v>40</v>
      </c>
      <c r="K909" s="4">
        <v>13978</v>
      </c>
      <c r="L909" s="4">
        <v>0</v>
      </c>
      <c r="M909" s="4">
        <v>0</v>
      </c>
      <c r="N909" s="4">
        <v>250000</v>
      </c>
      <c r="O909" s="4">
        <v>0</v>
      </c>
      <c r="P909" s="4">
        <v>6950000</v>
      </c>
      <c r="Q909" s="4">
        <v>915</v>
      </c>
      <c r="R909" s="4" t="b">
        <f t="shared" si="3"/>
        <v>0</v>
      </c>
      <c r="S909" s="4">
        <v>0</v>
      </c>
    </row>
    <row r="910" spans="1:19" ht="14.25" customHeight="1">
      <c r="A910" s="4" t="s">
        <v>34</v>
      </c>
      <c r="B910" s="5"/>
      <c r="C910" s="4">
        <v>0</v>
      </c>
      <c r="E910" s="4" t="b">
        <f t="shared" si="2"/>
        <v>0</v>
      </c>
      <c r="F910" s="4">
        <v>0</v>
      </c>
      <c r="G910" s="4">
        <v>8201</v>
      </c>
      <c r="H910" s="6">
        <v>44102</v>
      </c>
      <c r="I910" s="4" t="s">
        <v>761</v>
      </c>
      <c r="J910" s="4" t="s">
        <v>40</v>
      </c>
      <c r="K910" s="4">
        <v>14072</v>
      </c>
      <c r="L910" s="4">
        <v>0</v>
      </c>
      <c r="M910" s="4">
        <v>0</v>
      </c>
      <c r="N910" s="4">
        <v>220000</v>
      </c>
      <c r="O910" s="4">
        <v>0</v>
      </c>
      <c r="P910" s="4">
        <v>7170000</v>
      </c>
      <c r="Q910" s="4">
        <v>916</v>
      </c>
      <c r="R910" s="4" t="b">
        <f t="shared" si="3"/>
        <v>0</v>
      </c>
      <c r="S910" s="4">
        <v>0</v>
      </c>
    </row>
    <row r="911" spans="1:19" ht="14.25" customHeight="1">
      <c r="A911" s="4" t="s">
        <v>34</v>
      </c>
      <c r="B911" s="5"/>
      <c r="C911" s="4">
        <v>0</v>
      </c>
      <c r="E911" s="4" t="b">
        <f t="shared" si="2"/>
        <v>0</v>
      </c>
      <c r="F911" s="4">
        <v>0</v>
      </c>
      <c r="G911" s="4">
        <v>8201</v>
      </c>
      <c r="H911" s="6">
        <v>44127</v>
      </c>
      <c r="I911" s="4" t="s">
        <v>761</v>
      </c>
      <c r="J911" s="4" t="s">
        <v>40</v>
      </c>
      <c r="K911" s="4">
        <v>14140</v>
      </c>
      <c r="L911" s="4">
        <v>0</v>
      </c>
      <c r="M911" s="4">
        <v>0</v>
      </c>
      <c r="N911" s="4">
        <v>250000</v>
      </c>
      <c r="O911" s="4">
        <v>0</v>
      </c>
      <c r="P911" s="4">
        <v>7420000</v>
      </c>
      <c r="Q911" s="4">
        <v>917</v>
      </c>
      <c r="R911" s="4" t="b">
        <f t="shared" si="3"/>
        <v>0</v>
      </c>
      <c r="S911" s="4">
        <v>0</v>
      </c>
    </row>
    <row r="912" spans="1:19" ht="14.25" customHeight="1">
      <c r="A912" s="4" t="s">
        <v>34</v>
      </c>
      <c r="B912" s="5"/>
      <c r="C912" s="4">
        <v>0</v>
      </c>
      <c r="E912" s="4" t="b">
        <f t="shared" si="2"/>
        <v>0</v>
      </c>
      <c r="F912" s="4">
        <v>0</v>
      </c>
      <c r="G912" s="4">
        <v>8201</v>
      </c>
      <c r="H912" s="6">
        <v>44138</v>
      </c>
      <c r="I912" s="4" t="s">
        <v>761</v>
      </c>
      <c r="J912" s="4" t="s">
        <v>40</v>
      </c>
      <c r="K912" s="4">
        <v>14171</v>
      </c>
      <c r="L912" s="4">
        <v>0</v>
      </c>
      <c r="M912" s="4">
        <v>0</v>
      </c>
      <c r="N912" s="4">
        <v>250000</v>
      </c>
      <c r="O912" s="4">
        <v>0</v>
      </c>
      <c r="P912" s="4">
        <v>7670000</v>
      </c>
      <c r="Q912" s="4">
        <v>918</v>
      </c>
      <c r="R912" s="4" t="b">
        <f t="shared" si="3"/>
        <v>0</v>
      </c>
      <c r="S912" s="4">
        <v>0</v>
      </c>
    </row>
    <row r="913" spans="1:19" ht="14.25" customHeight="1">
      <c r="A913" s="4" t="s">
        <v>34</v>
      </c>
      <c r="B913" s="5"/>
      <c r="C913" s="4">
        <v>0</v>
      </c>
      <c r="E913" s="4" t="b">
        <f t="shared" si="2"/>
        <v>0</v>
      </c>
      <c r="F913" s="4">
        <v>0</v>
      </c>
      <c r="G913" s="4">
        <v>8201</v>
      </c>
      <c r="H913" s="6">
        <v>44174</v>
      </c>
      <c r="I913" s="4" t="s">
        <v>761</v>
      </c>
      <c r="J913" s="4" t="s">
        <v>40</v>
      </c>
      <c r="K913" s="4">
        <v>14263</v>
      </c>
      <c r="L913" s="4">
        <v>0</v>
      </c>
      <c r="M913" s="4">
        <v>0</v>
      </c>
      <c r="N913" s="4">
        <v>250000</v>
      </c>
      <c r="O913" s="4">
        <v>0</v>
      </c>
      <c r="P913" s="4">
        <v>7920000</v>
      </c>
      <c r="Q913" s="4">
        <v>919</v>
      </c>
      <c r="R913" s="4" t="b">
        <f t="shared" si="3"/>
        <v>0</v>
      </c>
      <c r="S913" s="4">
        <v>0</v>
      </c>
    </row>
    <row r="914" spans="1:19" ht="14.25" customHeight="1">
      <c r="A914" s="4" t="s">
        <v>34</v>
      </c>
      <c r="B914" s="5" t="s">
        <v>762</v>
      </c>
      <c r="C914" s="4">
        <v>0</v>
      </c>
      <c r="D914" s="4" t="s">
        <v>762</v>
      </c>
      <c r="E914" s="4" t="b">
        <f t="shared" si="2"/>
        <v>0</v>
      </c>
      <c r="F914" s="4">
        <v>0</v>
      </c>
      <c r="G914" s="4">
        <v>8201</v>
      </c>
      <c r="H914" s="3" t="s">
        <v>21</v>
      </c>
      <c r="K914" s="4">
        <v>0</v>
      </c>
      <c r="L914" s="4">
        <v>0</v>
      </c>
      <c r="M914" s="4">
        <v>0</v>
      </c>
      <c r="N914" s="4">
        <v>2970000</v>
      </c>
      <c r="O914" s="4">
        <v>0</v>
      </c>
      <c r="P914" s="4">
        <v>7920000</v>
      </c>
      <c r="Q914" s="4">
        <v>920</v>
      </c>
      <c r="R914" s="4" t="b">
        <f t="shared" si="3"/>
        <v>0</v>
      </c>
      <c r="S914" s="4">
        <v>0</v>
      </c>
    </row>
    <row r="915" spans="1:19" ht="14.25" customHeight="1">
      <c r="A915" s="4" t="s">
        <v>34</v>
      </c>
      <c r="B915" s="5" t="s">
        <v>763</v>
      </c>
      <c r="C915" s="4">
        <v>0</v>
      </c>
      <c r="D915" s="4" t="s">
        <v>763</v>
      </c>
      <c r="E915" s="4" t="b">
        <f t="shared" si="2"/>
        <v>0</v>
      </c>
      <c r="F915" s="4">
        <v>4977300</v>
      </c>
      <c r="G915" s="4">
        <v>8202</v>
      </c>
      <c r="H915" s="3" t="s">
        <v>21</v>
      </c>
      <c r="K915" s="4">
        <v>0</v>
      </c>
      <c r="L915" s="4">
        <v>2886000</v>
      </c>
      <c r="M915" s="4">
        <v>0</v>
      </c>
      <c r="N915" s="4">
        <v>0</v>
      </c>
      <c r="O915" s="4">
        <v>0</v>
      </c>
      <c r="P915" s="4">
        <v>4977300</v>
      </c>
      <c r="Q915" s="4">
        <v>921</v>
      </c>
      <c r="R915" s="4" t="b">
        <f t="shared" si="3"/>
        <v>0</v>
      </c>
      <c r="S915" s="4">
        <v>0</v>
      </c>
    </row>
    <row r="916" spans="1:19" ht="14.25" customHeight="1">
      <c r="A916" s="4" t="s">
        <v>34</v>
      </c>
      <c r="B916" s="5"/>
      <c r="C916" s="4">
        <v>0</v>
      </c>
      <c r="E916" s="4" t="b">
        <f t="shared" si="2"/>
        <v>0</v>
      </c>
      <c r="F916" s="4">
        <v>0</v>
      </c>
      <c r="G916" s="4">
        <v>8202</v>
      </c>
      <c r="H916" s="6">
        <v>43837</v>
      </c>
      <c r="I916" s="4" t="s">
        <v>764</v>
      </c>
      <c r="J916" s="4" t="s">
        <v>40</v>
      </c>
      <c r="K916" s="4">
        <v>13475</v>
      </c>
      <c r="L916" s="4">
        <v>0</v>
      </c>
      <c r="M916" s="4">
        <v>0</v>
      </c>
      <c r="N916" s="4">
        <v>213000</v>
      </c>
      <c r="O916" s="4">
        <v>0</v>
      </c>
      <c r="P916" s="4">
        <v>5190300</v>
      </c>
      <c r="Q916" s="4">
        <v>922</v>
      </c>
      <c r="R916" s="4" t="b">
        <f t="shared" si="3"/>
        <v>0</v>
      </c>
      <c r="S916" s="4">
        <v>0</v>
      </c>
    </row>
    <row r="917" spans="1:19" ht="14.25" customHeight="1">
      <c r="A917" s="4" t="s">
        <v>34</v>
      </c>
      <c r="B917" s="5"/>
      <c r="C917" s="4">
        <v>0</v>
      </c>
      <c r="E917" s="4" t="b">
        <f t="shared" si="2"/>
        <v>0</v>
      </c>
      <c r="F917" s="4">
        <v>0</v>
      </c>
      <c r="G917" s="4">
        <v>8202</v>
      </c>
      <c r="H917" s="6">
        <v>43866</v>
      </c>
      <c r="I917" s="4" t="s">
        <v>765</v>
      </c>
      <c r="J917" s="4" t="s">
        <v>40</v>
      </c>
      <c r="K917" s="4">
        <v>13548</v>
      </c>
      <c r="L917" s="4">
        <v>0</v>
      </c>
      <c r="M917" s="4">
        <v>0</v>
      </c>
      <c r="N917" s="4">
        <v>231000</v>
      </c>
      <c r="O917" s="4">
        <v>0</v>
      </c>
      <c r="P917" s="4">
        <v>5421300</v>
      </c>
      <c r="Q917" s="4">
        <v>923</v>
      </c>
      <c r="R917" s="4" t="b">
        <f t="shared" si="3"/>
        <v>0</v>
      </c>
      <c r="S917" s="4">
        <v>0</v>
      </c>
    </row>
    <row r="918" spans="1:19" ht="14.25" customHeight="1">
      <c r="A918" s="4" t="s">
        <v>34</v>
      </c>
      <c r="B918" s="5"/>
      <c r="C918" s="4">
        <v>0</v>
      </c>
      <c r="E918" s="4" t="b">
        <f t="shared" si="2"/>
        <v>0</v>
      </c>
      <c r="F918" s="4">
        <v>0</v>
      </c>
      <c r="G918" s="4">
        <v>8202</v>
      </c>
      <c r="H918" s="6">
        <v>43899</v>
      </c>
      <c r="I918" s="4" t="s">
        <v>766</v>
      </c>
      <c r="J918" s="4" t="s">
        <v>40</v>
      </c>
      <c r="K918" s="4">
        <v>13626</v>
      </c>
      <c r="L918" s="4">
        <v>0</v>
      </c>
      <c r="M918" s="4">
        <v>0</v>
      </c>
      <c r="N918" s="4">
        <v>222000</v>
      </c>
      <c r="O918" s="4">
        <v>0</v>
      </c>
      <c r="P918" s="4">
        <v>5643300</v>
      </c>
      <c r="Q918" s="4">
        <v>924</v>
      </c>
      <c r="R918" s="4" t="b">
        <f t="shared" si="3"/>
        <v>0</v>
      </c>
      <c r="S918" s="4">
        <v>0</v>
      </c>
    </row>
    <row r="919" spans="1:19" ht="14.25" customHeight="1">
      <c r="A919" s="4" t="s">
        <v>34</v>
      </c>
      <c r="B919" s="5"/>
      <c r="C919" s="4">
        <v>0</v>
      </c>
      <c r="E919" s="4" t="b">
        <f t="shared" si="2"/>
        <v>0</v>
      </c>
      <c r="F919" s="4">
        <v>0</v>
      </c>
      <c r="G919" s="4">
        <v>8202</v>
      </c>
      <c r="H919" s="6">
        <v>43938</v>
      </c>
      <c r="I919" s="4" t="s">
        <v>767</v>
      </c>
      <c r="J919" s="4" t="s">
        <v>40</v>
      </c>
      <c r="K919" s="4">
        <v>13715</v>
      </c>
      <c r="L919" s="4">
        <v>0</v>
      </c>
      <c r="M919" s="4">
        <v>0</v>
      </c>
      <c r="N919" s="4">
        <v>222000</v>
      </c>
      <c r="O919" s="4">
        <v>0</v>
      </c>
      <c r="P919" s="4">
        <v>5865300</v>
      </c>
      <c r="Q919" s="4">
        <v>925</v>
      </c>
      <c r="R919" s="4" t="b">
        <f t="shared" si="3"/>
        <v>0</v>
      </c>
      <c r="S919" s="4">
        <v>0</v>
      </c>
    </row>
    <row r="920" spans="1:19" ht="14.25" customHeight="1">
      <c r="A920" s="4" t="s">
        <v>34</v>
      </c>
      <c r="B920" s="5"/>
      <c r="C920" s="4">
        <v>0</v>
      </c>
      <c r="E920" s="4" t="b">
        <f t="shared" si="2"/>
        <v>0</v>
      </c>
      <c r="F920" s="4">
        <v>0</v>
      </c>
      <c r="G920" s="4">
        <v>8202</v>
      </c>
      <c r="H920" s="6">
        <v>43958</v>
      </c>
      <c r="I920" s="4" t="s">
        <v>768</v>
      </c>
      <c r="J920" s="4" t="s">
        <v>40</v>
      </c>
      <c r="K920" s="4">
        <v>13748</v>
      </c>
      <c r="L920" s="4">
        <v>0</v>
      </c>
      <c r="M920" s="4">
        <v>0</v>
      </c>
      <c r="N920" s="4">
        <v>222000</v>
      </c>
      <c r="O920" s="4">
        <v>0</v>
      </c>
      <c r="P920" s="4">
        <v>6087300</v>
      </c>
      <c r="Q920" s="4">
        <v>926</v>
      </c>
      <c r="R920" s="4" t="b">
        <f t="shared" si="3"/>
        <v>0</v>
      </c>
      <c r="S920" s="4">
        <v>0</v>
      </c>
    </row>
    <row r="921" spans="1:19" ht="14.25" customHeight="1">
      <c r="A921" s="4" t="s">
        <v>34</v>
      </c>
      <c r="B921" s="5"/>
      <c r="C921" s="4">
        <v>0</v>
      </c>
      <c r="E921" s="4" t="b">
        <f t="shared" si="2"/>
        <v>0</v>
      </c>
      <c r="F921" s="4">
        <v>0</v>
      </c>
      <c r="G921" s="4">
        <v>8202</v>
      </c>
      <c r="H921" s="6">
        <v>43984</v>
      </c>
      <c r="I921" s="4" t="s">
        <v>769</v>
      </c>
      <c r="J921" s="4" t="s">
        <v>40</v>
      </c>
      <c r="K921" s="4">
        <v>13811</v>
      </c>
      <c r="L921" s="4">
        <v>0</v>
      </c>
      <c r="M921" s="4">
        <v>0</v>
      </c>
      <c r="N921" s="4">
        <v>222000</v>
      </c>
      <c r="O921" s="4">
        <v>0</v>
      </c>
      <c r="P921" s="4">
        <v>6309300</v>
      </c>
      <c r="Q921" s="4">
        <v>927</v>
      </c>
      <c r="R921" s="4" t="b">
        <f t="shared" si="3"/>
        <v>0</v>
      </c>
      <c r="S921" s="4">
        <v>0</v>
      </c>
    </row>
    <row r="922" spans="1:19" ht="14.25" customHeight="1">
      <c r="A922" s="4" t="s">
        <v>34</v>
      </c>
      <c r="B922" s="5"/>
      <c r="C922" s="4">
        <v>0</v>
      </c>
      <c r="E922" s="4" t="b">
        <f t="shared" si="2"/>
        <v>0</v>
      </c>
      <c r="F922" s="4">
        <v>0</v>
      </c>
      <c r="G922" s="4">
        <v>8202</v>
      </c>
      <c r="H922" s="6">
        <v>44018</v>
      </c>
      <c r="I922" s="4" t="s">
        <v>765</v>
      </c>
      <c r="J922" s="4" t="s">
        <v>40</v>
      </c>
      <c r="K922" s="4">
        <v>13885</v>
      </c>
      <c r="L922" s="4">
        <v>0</v>
      </c>
      <c r="M922" s="4">
        <v>0</v>
      </c>
      <c r="N922" s="4">
        <v>222000</v>
      </c>
      <c r="O922" s="4">
        <v>0</v>
      </c>
      <c r="P922" s="4">
        <v>6531300</v>
      </c>
      <c r="Q922" s="4">
        <v>928</v>
      </c>
      <c r="R922" s="4" t="b">
        <f t="shared" si="3"/>
        <v>0</v>
      </c>
      <c r="S922" s="4">
        <v>0</v>
      </c>
    </row>
    <row r="923" spans="1:19" ht="14.25" customHeight="1">
      <c r="A923" s="4" t="s">
        <v>34</v>
      </c>
      <c r="B923" s="5"/>
      <c r="C923" s="4">
        <v>0</v>
      </c>
      <c r="E923" s="4" t="b">
        <f t="shared" si="2"/>
        <v>0</v>
      </c>
      <c r="F923" s="4">
        <v>0</v>
      </c>
      <c r="G923" s="4">
        <v>8202</v>
      </c>
      <c r="H923" s="6">
        <v>44057</v>
      </c>
      <c r="I923" s="4" t="s">
        <v>765</v>
      </c>
      <c r="J923" s="4" t="s">
        <v>40</v>
      </c>
      <c r="K923" s="4">
        <v>13987</v>
      </c>
      <c r="L923" s="4">
        <v>0</v>
      </c>
      <c r="M923" s="4">
        <v>0</v>
      </c>
      <c r="N923" s="4">
        <v>222000</v>
      </c>
      <c r="O923" s="4">
        <v>0</v>
      </c>
      <c r="P923" s="4">
        <v>6753300</v>
      </c>
      <c r="Q923" s="4">
        <v>929</v>
      </c>
      <c r="R923" s="4" t="b">
        <f t="shared" si="3"/>
        <v>0</v>
      </c>
      <c r="S923" s="4">
        <v>0</v>
      </c>
    </row>
    <row r="924" spans="1:19" ht="14.25" customHeight="1">
      <c r="A924" s="4" t="s">
        <v>34</v>
      </c>
      <c r="B924" s="5"/>
      <c r="C924" s="4">
        <v>0</v>
      </c>
      <c r="E924" s="4" t="b">
        <f t="shared" si="2"/>
        <v>0</v>
      </c>
      <c r="F924" s="4">
        <v>0</v>
      </c>
      <c r="G924" s="4">
        <v>8202</v>
      </c>
      <c r="H924" s="6">
        <v>44088</v>
      </c>
      <c r="I924" s="4" t="s">
        <v>770</v>
      </c>
      <c r="J924" s="4" t="s">
        <v>40</v>
      </c>
      <c r="K924" s="4">
        <v>14063</v>
      </c>
      <c r="L924" s="4">
        <v>0</v>
      </c>
      <c r="M924" s="4">
        <v>0</v>
      </c>
      <c r="N924" s="4">
        <v>222000</v>
      </c>
      <c r="O924" s="4">
        <v>0</v>
      </c>
      <c r="P924" s="4">
        <v>6975300</v>
      </c>
      <c r="Q924" s="4">
        <v>930</v>
      </c>
      <c r="R924" s="4" t="b">
        <f t="shared" si="3"/>
        <v>0</v>
      </c>
      <c r="S924" s="4">
        <v>0</v>
      </c>
    </row>
    <row r="925" spans="1:19" ht="14.25" customHeight="1">
      <c r="A925" s="4" t="s">
        <v>34</v>
      </c>
      <c r="B925" s="5"/>
      <c r="C925" s="4">
        <v>0</v>
      </c>
      <c r="E925" s="4" t="b">
        <f t="shared" si="2"/>
        <v>0</v>
      </c>
      <c r="F925" s="4">
        <v>0</v>
      </c>
      <c r="G925" s="4">
        <v>8202</v>
      </c>
      <c r="H925" s="6">
        <v>44113</v>
      </c>
      <c r="I925" s="4" t="s">
        <v>771</v>
      </c>
      <c r="J925" s="4" t="s">
        <v>40</v>
      </c>
      <c r="K925" s="4">
        <v>14122</v>
      </c>
      <c r="L925" s="4">
        <v>0</v>
      </c>
      <c r="M925" s="4">
        <v>0</v>
      </c>
      <c r="N925" s="4">
        <v>222000</v>
      </c>
      <c r="O925" s="4">
        <v>0</v>
      </c>
      <c r="P925" s="4">
        <v>7197300</v>
      </c>
      <c r="Q925" s="4">
        <v>931</v>
      </c>
      <c r="R925" s="4" t="b">
        <f t="shared" si="3"/>
        <v>0</v>
      </c>
      <c r="S925" s="4">
        <v>0</v>
      </c>
    </row>
    <row r="926" spans="1:19" ht="14.25" customHeight="1">
      <c r="A926" s="4" t="s">
        <v>34</v>
      </c>
      <c r="B926" s="5"/>
      <c r="C926" s="4">
        <v>0</v>
      </c>
      <c r="E926" s="4" t="b">
        <f t="shared" si="2"/>
        <v>0</v>
      </c>
      <c r="F926" s="4">
        <v>0</v>
      </c>
      <c r="G926" s="4">
        <v>8202</v>
      </c>
      <c r="H926" s="6">
        <v>44144</v>
      </c>
      <c r="I926" s="4" t="s">
        <v>772</v>
      </c>
      <c r="J926" s="4" t="s">
        <v>40</v>
      </c>
      <c r="K926" s="4">
        <v>14180</v>
      </c>
      <c r="L926" s="4">
        <v>0</v>
      </c>
      <c r="M926" s="4">
        <v>0</v>
      </c>
      <c r="N926" s="4">
        <v>222000</v>
      </c>
      <c r="O926" s="4">
        <v>0</v>
      </c>
      <c r="P926" s="4">
        <v>7419300</v>
      </c>
      <c r="Q926" s="4">
        <v>932</v>
      </c>
      <c r="R926" s="4" t="b">
        <f t="shared" si="3"/>
        <v>0</v>
      </c>
      <c r="S926" s="4">
        <v>0</v>
      </c>
    </row>
    <row r="927" spans="1:19" ht="14.25" customHeight="1">
      <c r="A927" s="4" t="s">
        <v>34</v>
      </c>
      <c r="B927" s="5"/>
      <c r="C927" s="4">
        <v>0</v>
      </c>
      <c r="E927" s="4" t="b">
        <f t="shared" si="2"/>
        <v>0</v>
      </c>
      <c r="F927" s="4">
        <v>0</v>
      </c>
      <c r="G927" s="4">
        <v>8202</v>
      </c>
      <c r="H927" s="6">
        <v>44172</v>
      </c>
      <c r="I927" s="4" t="s">
        <v>773</v>
      </c>
      <c r="J927" s="4" t="s">
        <v>40</v>
      </c>
      <c r="K927" s="4">
        <v>14257</v>
      </c>
      <c r="L927" s="4">
        <v>0</v>
      </c>
      <c r="M927" s="4">
        <v>0</v>
      </c>
      <c r="N927" s="4">
        <v>222000</v>
      </c>
      <c r="O927" s="4">
        <v>0</v>
      </c>
      <c r="P927" s="4">
        <v>7641300</v>
      </c>
      <c r="Q927" s="4">
        <v>933</v>
      </c>
      <c r="R927" s="4" t="b">
        <f t="shared" si="3"/>
        <v>0</v>
      </c>
      <c r="S927" s="4">
        <v>0</v>
      </c>
    </row>
    <row r="928" spans="1:19" ht="14.25" customHeight="1">
      <c r="A928" s="4" t="s">
        <v>34</v>
      </c>
      <c r="B928" s="5"/>
      <c r="C928" s="4">
        <v>0</v>
      </c>
      <c r="E928" s="4" t="b">
        <f t="shared" si="2"/>
        <v>0</v>
      </c>
      <c r="F928" s="4">
        <v>0</v>
      </c>
      <c r="G928" s="4">
        <v>8202</v>
      </c>
      <c r="H928" s="6">
        <v>44193</v>
      </c>
      <c r="I928" s="4" t="s">
        <v>774</v>
      </c>
      <c r="J928" s="4" t="s">
        <v>40</v>
      </c>
      <c r="K928" s="4">
        <v>14284</v>
      </c>
      <c r="L928" s="4">
        <v>0</v>
      </c>
      <c r="M928" s="4">
        <v>0</v>
      </c>
      <c r="N928" s="4">
        <v>222000</v>
      </c>
      <c r="O928" s="4">
        <v>0</v>
      </c>
      <c r="P928" s="4">
        <v>7863300</v>
      </c>
      <c r="Q928" s="4">
        <v>934</v>
      </c>
      <c r="R928" s="4" t="b">
        <f t="shared" si="3"/>
        <v>0</v>
      </c>
      <c r="S928" s="4">
        <v>0</v>
      </c>
    </row>
    <row r="929" spans="1:19" ht="14.25" customHeight="1">
      <c r="A929" s="4" t="s">
        <v>34</v>
      </c>
      <c r="B929" s="5" t="s">
        <v>775</v>
      </c>
      <c r="C929" s="4">
        <v>0</v>
      </c>
      <c r="D929" s="4" t="s">
        <v>775</v>
      </c>
      <c r="E929" s="4" t="b">
        <f t="shared" si="2"/>
        <v>0</v>
      </c>
      <c r="F929" s="4">
        <v>0</v>
      </c>
      <c r="G929" s="4">
        <v>8202</v>
      </c>
      <c r="H929" s="3" t="s">
        <v>21</v>
      </c>
      <c r="K929" s="4">
        <v>0</v>
      </c>
      <c r="L929" s="4">
        <v>0</v>
      </c>
      <c r="M929" s="4">
        <v>0</v>
      </c>
      <c r="N929" s="4">
        <v>2886000</v>
      </c>
      <c r="O929" s="4">
        <v>0</v>
      </c>
      <c r="P929" s="4">
        <v>7863300</v>
      </c>
      <c r="Q929" s="4">
        <v>935</v>
      </c>
      <c r="R929" s="4" t="b">
        <f t="shared" si="3"/>
        <v>0</v>
      </c>
      <c r="S929" s="4">
        <v>0</v>
      </c>
    </row>
    <row r="930" spans="1:19" ht="14.25" customHeight="1">
      <c r="A930" s="4" t="s">
        <v>34</v>
      </c>
      <c r="B930" s="5" t="s">
        <v>776</v>
      </c>
      <c r="C930" s="4">
        <v>0</v>
      </c>
      <c r="D930" s="4" t="s">
        <v>776</v>
      </c>
      <c r="E930" s="4" t="b">
        <f t="shared" si="2"/>
        <v>0</v>
      </c>
      <c r="F930" s="4">
        <v>4602000</v>
      </c>
      <c r="G930" s="4">
        <v>8301</v>
      </c>
      <c r="H930" s="3" t="s">
        <v>21</v>
      </c>
      <c r="K930" s="4">
        <v>0</v>
      </c>
      <c r="L930" s="4">
        <v>2553000</v>
      </c>
      <c r="M930" s="4">
        <v>0</v>
      </c>
      <c r="N930" s="4">
        <v>0</v>
      </c>
      <c r="O930" s="4">
        <v>0</v>
      </c>
      <c r="P930" s="4">
        <v>4602000</v>
      </c>
      <c r="Q930" s="4">
        <v>936</v>
      </c>
      <c r="R930" s="4" t="b">
        <f t="shared" si="3"/>
        <v>0</v>
      </c>
      <c r="S930" s="4">
        <v>0</v>
      </c>
    </row>
    <row r="931" spans="1:19" ht="14.25" customHeight="1">
      <c r="A931" s="4" t="s">
        <v>34</v>
      </c>
      <c r="B931" s="5"/>
      <c r="C931" s="4">
        <v>0</v>
      </c>
      <c r="E931" s="4" t="b">
        <f t="shared" si="2"/>
        <v>0</v>
      </c>
      <c r="F931" s="4">
        <v>0</v>
      </c>
      <c r="G931" s="4">
        <v>8301</v>
      </c>
      <c r="H931" s="6">
        <v>43839</v>
      </c>
      <c r="I931" s="4" t="s">
        <v>777</v>
      </c>
      <c r="J931" s="4" t="s">
        <v>40</v>
      </c>
      <c r="K931" s="4">
        <v>13487</v>
      </c>
      <c r="L931" s="4">
        <v>0</v>
      </c>
      <c r="M931" s="4">
        <v>0</v>
      </c>
      <c r="N931" s="4">
        <v>210000</v>
      </c>
      <c r="O931" s="4">
        <v>0</v>
      </c>
      <c r="P931" s="4">
        <v>4812000</v>
      </c>
      <c r="Q931" s="4">
        <v>937</v>
      </c>
      <c r="R931" s="4" t="b">
        <f t="shared" si="3"/>
        <v>0</v>
      </c>
      <c r="S931" s="4">
        <v>0</v>
      </c>
    </row>
    <row r="932" spans="1:19" ht="14.25" customHeight="1">
      <c r="A932" s="4" t="s">
        <v>34</v>
      </c>
      <c r="B932" s="5"/>
      <c r="C932" s="4">
        <v>0</v>
      </c>
      <c r="E932" s="4" t="b">
        <f t="shared" si="2"/>
        <v>0</v>
      </c>
      <c r="F932" s="4">
        <v>0</v>
      </c>
      <c r="G932" s="4">
        <v>8301</v>
      </c>
      <c r="H932" s="6">
        <v>43864</v>
      </c>
      <c r="I932" s="4" t="s">
        <v>777</v>
      </c>
      <c r="J932" s="4" t="s">
        <v>40</v>
      </c>
      <c r="K932" s="4">
        <v>13542</v>
      </c>
      <c r="L932" s="4">
        <v>0</v>
      </c>
      <c r="M932" s="4">
        <v>0</v>
      </c>
      <c r="N932" s="4">
        <v>213300</v>
      </c>
      <c r="O932" s="4">
        <v>0</v>
      </c>
      <c r="P932" s="4">
        <v>5025300</v>
      </c>
      <c r="Q932" s="4">
        <v>938</v>
      </c>
      <c r="R932" s="4" t="b">
        <f t="shared" si="3"/>
        <v>0</v>
      </c>
      <c r="S932" s="4">
        <v>0</v>
      </c>
    </row>
    <row r="933" spans="1:19" ht="14.25" customHeight="1">
      <c r="A933" s="4" t="s">
        <v>34</v>
      </c>
      <c r="B933" s="5"/>
      <c r="C933" s="4">
        <v>0</v>
      </c>
      <c r="E933" s="4" t="b">
        <f t="shared" si="2"/>
        <v>0</v>
      </c>
      <c r="F933" s="4">
        <v>0</v>
      </c>
      <c r="G933" s="4">
        <v>8301</v>
      </c>
      <c r="H933" s="6">
        <v>43894</v>
      </c>
      <c r="I933" s="4" t="s">
        <v>778</v>
      </c>
      <c r="J933" s="4" t="s">
        <v>40</v>
      </c>
      <c r="K933" s="4">
        <v>13618</v>
      </c>
      <c r="L933" s="4">
        <v>0</v>
      </c>
      <c r="M933" s="4">
        <v>0</v>
      </c>
      <c r="N933" s="4">
        <v>213300</v>
      </c>
      <c r="O933" s="4">
        <v>0</v>
      </c>
      <c r="P933" s="4">
        <v>5238600</v>
      </c>
      <c r="Q933" s="4">
        <v>939</v>
      </c>
      <c r="R933" s="4" t="b">
        <f t="shared" si="3"/>
        <v>0</v>
      </c>
      <c r="S933" s="4">
        <v>0</v>
      </c>
    </row>
    <row r="934" spans="1:19" ht="14.25" customHeight="1">
      <c r="A934" s="4" t="s">
        <v>34</v>
      </c>
      <c r="B934" s="5"/>
      <c r="C934" s="4">
        <v>0</v>
      </c>
      <c r="E934" s="4" t="b">
        <f t="shared" si="2"/>
        <v>0</v>
      </c>
      <c r="F934" s="4">
        <v>0</v>
      </c>
      <c r="G934" s="4">
        <v>8301</v>
      </c>
      <c r="H934" s="6">
        <v>43927</v>
      </c>
      <c r="I934" s="4" t="s">
        <v>779</v>
      </c>
      <c r="J934" s="4" t="s">
        <v>40</v>
      </c>
      <c r="K934" s="4">
        <v>13688</v>
      </c>
      <c r="L934" s="4">
        <v>0</v>
      </c>
      <c r="M934" s="4">
        <v>0</v>
      </c>
      <c r="N934" s="4">
        <v>213300</v>
      </c>
      <c r="O934" s="4">
        <v>0</v>
      </c>
      <c r="P934" s="4">
        <v>5451900</v>
      </c>
      <c r="Q934" s="4">
        <v>940</v>
      </c>
      <c r="R934" s="4" t="b">
        <f t="shared" si="3"/>
        <v>0</v>
      </c>
      <c r="S934" s="4">
        <v>0</v>
      </c>
    </row>
    <row r="935" spans="1:19" ht="14.25" customHeight="1">
      <c r="A935" s="4" t="s">
        <v>34</v>
      </c>
      <c r="B935" s="5"/>
      <c r="C935" s="4">
        <v>0</v>
      </c>
      <c r="E935" s="4" t="b">
        <f t="shared" si="2"/>
        <v>0</v>
      </c>
      <c r="F935" s="4">
        <v>0</v>
      </c>
      <c r="G935" s="4">
        <v>8301</v>
      </c>
      <c r="H935" s="6">
        <v>43959</v>
      </c>
      <c r="I935" s="4" t="s">
        <v>780</v>
      </c>
      <c r="J935" s="4" t="s">
        <v>40</v>
      </c>
      <c r="K935" s="4">
        <v>13751</v>
      </c>
      <c r="L935" s="4">
        <v>0</v>
      </c>
      <c r="M935" s="4">
        <v>0</v>
      </c>
      <c r="N935" s="4">
        <v>213300</v>
      </c>
      <c r="O935" s="4">
        <v>0</v>
      </c>
      <c r="P935" s="4">
        <v>5665200</v>
      </c>
      <c r="Q935" s="4">
        <v>941</v>
      </c>
      <c r="R935" s="4" t="b">
        <f t="shared" si="3"/>
        <v>0</v>
      </c>
      <c r="S935" s="4">
        <v>0</v>
      </c>
    </row>
    <row r="936" spans="1:19" ht="14.25" customHeight="1">
      <c r="A936" s="4" t="s">
        <v>34</v>
      </c>
      <c r="B936" s="5"/>
      <c r="C936" s="4">
        <v>0</v>
      </c>
      <c r="E936" s="4" t="b">
        <f t="shared" si="2"/>
        <v>0</v>
      </c>
      <c r="F936" s="4">
        <v>0</v>
      </c>
      <c r="G936" s="4">
        <v>8301</v>
      </c>
      <c r="H936" s="6">
        <v>43990</v>
      </c>
      <c r="I936" s="4" t="s">
        <v>781</v>
      </c>
      <c r="J936" s="4" t="s">
        <v>40</v>
      </c>
      <c r="K936" s="4">
        <v>13822</v>
      </c>
      <c r="L936" s="4">
        <v>0</v>
      </c>
      <c r="M936" s="4">
        <v>0</v>
      </c>
      <c r="N936" s="4">
        <v>213300</v>
      </c>
      <c r="O936" s="4">
        <v>0</v>
      </c>
      <c r="P936" s="4">
        <v>5878500</v>
      </c>
      <c r="Q936" s="4">
        <v>942</v>
      </c>
      <c r="R936" s="4" t="b">
        <f t="shared" si="3"/>
        <v>0</v>
      </c>
      <c r="S936" s="4">
        <v>0</v>
      </c>
    </row>
    <row r="937" spans="1:19" ht="14.25" customHeight="1">
      <c r="A937" s="4" t="s">
        <v>34</v>
      </c>
      <c r="B937" s="5"/>
      <c r="C937" s="4">
        <v>0</v>
      </c>
      <c r="E937" s="4" t="b">
        <f t="shared" si="2"/>
        <v>0</v>
      </c>
      <c r="F937" s="4">
        <v>0</v>
      </c>
      <c r="G937" s="4">
        <v>8301</v>
      </c>
      <c r="H937" s="6">
        <v>44015</v>
      </c>
      <c r="I937" s="4" t="s">
        <v>782</v>
      </c>
      <c r="J937" s="4" t="s">
        <v>40</v>
      </c>
      <c r="K937" s="4">
        <v>13881</v>
      </c>
      <c r="L937" s="4">
        <v>0</v>
      </c>
      <c r="M937" s="4">
        <v>0</v>
      </c>
      <c r="N937" s="4">
        <v>213300</v>
      </c>
      <c r="O937" s="4">
        <v>0</v>
      </c>
      <c r="P937" s="4">
        <v>6091800</v>
      </c>
      <c r="Q937" s="4">
        <v>943</v>
      </c>
      <c r="R937" s="4" t="b">
        <f t="shared" si="3"/>
        <v>0</v>
      </c>
      <c r="S937" s="4">
        <v>0</v>
      </c>
    </row>
    <row r="938" spans="1:19" ht="14.25" customHeight="1">
      <c r="A938" s="4" t="s">
        <v>34</v>
      </c>
      <c r="B938" s="5"/>
      <c r="C938" s="4">
        <v>0</v>
      </c>
      <c r="E938" s="4" t="b">
        <f t="shared" si="2"/>
        <v>0</v>
      </c>
      <c r="F938" s="4">
        <v>0</v>
      </c>
      <c r="G938" s="4">
        <v>8301</v>
      </c>
      <c r="H938" s="6">
        <v>44057</v>
      </c>
      <c r="I938" s="4" t="s">
        <v>782</v>
      </c>
      <c r="J938" s="4" t="s">
        <v>40</v>
      </c>
      <c r="K938" s="4">
        <v>13983</v>
      </c>
      <c r="L938" s="4">
        <v>0</v>
      </c>
      <c r="M938" s="4">
        <v>0</v>
      </c>
      <c r="N938" s="4">
        <v>213300</v>
      </c>
      <c r="O938" s="4">
        <v>0</v>
      </c>
      <c r="P938" s="4">
        <v>6305100</v>
      </c>
      <c r="Q938" s="4">
        <v>944</v>
      </c>
      <c r="R938" s="4" t="b">
        <f t="shared" si="3"/>
        <v>0</v>
      </c>
      <c r="S938" s="4">
        <v>0</v>
      </c>
    </row>
    <row r="939" spans="1:19" ht="14.25" customHeight="1">
      <c r="A939" s="4" t="s">
        <v>34</v>
      </c>
      <c r="B939" s="5"/>
      <c r="C939" s="4">
        <v>0</v>
      </c>
      <c r="E939" s="4" t="b">
        <f t="shared" si="2"/>
        <v>0</v>
      </c>
      <c r="F939" s="4">
        <v>0</v>
      </c>
      <c r="G939" s="4">
        <v>8301</v>
      </c>
      <c r="H939" s="6">
        <v>44078</v>
      </c>
      <c r="I939" s="4" t="s">
        <v>783</v>
      </c>
      <c r="J939" s="4" t="s">
        <v>40</v>
      </c>
      <c r="K939" s="4">
        <v>14035</v>
      </c>
      <c r="L939" s="4">
        <v>0</v>
      </c>
      <c r="M939" s="4">
        <v>0</v>
      </c>
      <c r="N939" s="4">
        <v>213300</v>
      </c>
      <c r="O939" s="4">
        <v>0</v>
      </c>
      <c r="P939" s="4">
        <v>6518400</v>
      </c>
      <c r="Q939" s="4">
        <v>945</v>
      </c>
      <c r="R939" s="4" t="b">
        <f t="shared" si="3"/>
        <v>0</v>
      </c>
      <c r="S939" s="4">
        <v>0</v>
      </c>
    </row>
    <row r="940" spans="1:19" ht="14.25" customHeight="1">
      <c r="A940" s="4" t="s">
        <v>34</v>
      </c>
      <c r="B940" s="5"/>
      <c r="C940" s="4">
        <v>0</v>
      </c>
      <c r="E940" s="4" t="b">
        <f t="shared" si="2"/>
        <v>0</v>
      </c>
      <c r="F940" s="4">
        <v>0</v>
      </c>
      <c r="G940" s="4">
        <v>8301</v>
      </c>
      <c r="H940" s="6">
        <v>44106</v>
      </c>
      <c r="I940" s="4" t="s">
        <v>784</v>
      </c>
      <c r="J940" s="4" t="s">
        <v>40</v>
      </c>
      <c r="K940" s="4">
        <v>14104</v>
      </c>
      <c r="L940" s="4">
        <v>0</v>
      </c>
      <c r="M940" s="4">
        <v>0</v>
      </c>
      <c r="N940" s="4">
        <v>213300</v>
      </c>
      <c r="O940" s="4">
        <v>0</v>
      </c>
      <c r="P940" s="4">
        <v>6731700</v>
      </c>
      <c r="Q940" s="4">
        <v>946</v>
      </c>
      <c r="R940" s="4" t="b">
        <f t="shared" si="3"/>
        <v>0</v>
      </c>
      <c r="S940" s="4">
        <v>0</v>
      </c>
    </row>
    <row r="941" spans="1:19" ht="14.25" customHeight="1">
      <c r="A941" s="4" t="s">
        <v>34</v>
      </c>
      <c r="B941" s="5"/>
      <c r="C941" s="4">
        <v>0</v>
      </c>
      <c r="E941" s="4" t="b">
        <f t="shared" si="2"/>
        <v>0</v>
      </c>
      <c r="F941" s="4">
        <v>0</v>
      </c>
      <c r="G941" s="4">
        <v>8301</v>
      </c>
      <c r="H941" s="6">
        <v>44144</v>
      </c>
      <c r="I941" s="4" t="s">
        <v>784</v>
      </c>
      <c r="J941" s="4" t="s">
        <v>40</v>
      </c>
      <c r="K941" s="4">
        <v>14181</v>
      </c>
      <c r="L941" s="4">
        <v>0</v>
      </c>
      <c r="M941" s="4">
        <v>0</v>
      </c>
      <c r="N941" s="4">
        <v>213300</v>
      </c>
      <c r="O941" s="4">
        <v>0</v>
      </c>
      <c r="P941" s="4">
        <v>6945000</v>
      </c>
      <c r="Q941" s="4">
        <v>947</v>
      </c>
      <c r="R941" s="4" t="b">
        <f t="shared" si="3"/>
        <v>0</v>
      </c>
      <c r="S941" s="4">
        <v>0</v>
      </c>
    </row>
    <row r="942" spans="1:19" ht="14.25" customHeight="1">
      <c r="A942" s="4" t="s">
        <v>34</v>
      </c>
      <c r="B942" s="5"/>
      <c r="C942" s="4">
        <v>0</v>
      </c>
      <c r="E942" s="4" t="b">
        <f t="shared" si="2"/>
        <v>0</v>
      </c>
      <c r="F942" s="4">
        <v>0</v>
      </c>
      <c r="G942" s="4">
        <v>8301</v>
      </c>
      <c r="H942" s="6">
        <v>44169</v>
      </c>
      <c r="I942" s="4" t="s">
        <v>784</v>
      </c>
      <c r="J942" s="4" t="s">
        <v>40</v>
      </c>
      <c r="K942" s="4">
        <v>14247</v>
      </c>
      <c r="L942" s="4">
        <v>0</v>
      </c>
      <c r="M942" s="4">
        <v>0</v>
      </c>
      <c r="N942" s="4">
        <v>210000</v>
      </c>
      <c r="O942" s="4">
        <v>0</v>
      </c>
      <c r="P942" s="4">
        <v>7155000</v>
      </c>
      <c r="Q942" s="4">
        <v>948</v>
      </c>
      <c r="R942" s="4" t="b">
        <f t="shared" si="3"/>
        <v>0</v>
      </c>
      <c r="S942" s="4">
        <v>0</v>
      </c>
    </row>
    <row r="943" spans="1:19" ht="14.25" customHeight="1">
      <c r="A943" s="4" t="s">
        <v>34</v>
      </c>
      <c r="B943" s="5" t="s">
        <v>785</v>
      </c>
      <c r="C943" s="4">
        <v>0</v>
      </c>
      <c r="D943" s="4" t="s">
        <v>785</v>
      </c>
      <c r="E943" s="4" t="b">
        <f t="shared" si="2"/>
        <v>0</v>
      </c>
      <c r="F943" s="4">
        <v>0</v>
      </c>
      <c r="G943" s="4">
        <v>8301</v>
      </c>
      <c r="H943" s="3" t="s">
        <v>21</v>
      </c>
      <c r="K943" s="4">
        <v>0</v>
      </c>
      <c r="L943" s="4">
        <v>0</v>
      </c>
      <c r="M943" s="4">
        <v>0</v>
      </c>
      <c r="N943" s="4">
        <v>2553000</v>
      </c>
      <c r="O943" s="4">
        <v>0</v>
      </c>
      <c r="P943" s="4">
        <v>7155000</v>
      </c>
      <c r="Q943" s="4">
        <v>949</v>
      </c>
      <c r="R943" s="4" t="b">
        <f t="shared" si="3"/>
        <v>0</v>
      </c>
      <c r="S943" s="4">
        <v>0</v>
      </c>
    </row>
    <row r="944" spans="1:19" ht="14.25" customHeight="1">
      <c r="A944" s="4" t="s">
        <v>34</v>
      </c>
      <c r="B944" s="5" t="s">
        <v>786</v>
      </c>
      <c r="C944" s="4">
        <v>0</v>
      </c>
      <c r="D944" s="4" t="s">
        <v>786</v>
      </c>
      <c r="E944" s="4" t="b">
        <f t="shared" si="2"/>
        <v>0</v>
      </c>
      <c r="F944" s="4">
        <v>4432000</v>
      </c>
      <c r="G944" s="4">
        <v>8302</v>
      </c>
      <c r="H944" s="3" t="s">
        <v>21</v>
      </c>
      <c r="K944" s="4">
        <v>0</v>
      </c>
      <c r="L944" s="4">
        <v>2400000</v>
      </c>
      <c r="M944" s="4">
        <v>0</v>
      </c>
      <c r="N944" s="4">
        <v>0</v>
      </c>
      <c r="O944" s="4">
        <v>0</v>
      </c>
      <c r="P944" s="4">
        <v>4432000</v>
      </c>
      <c r="Q944" s="4">
        <v>950</v>
      </c>
      <c r="R944" s="4" t="b">
        <f t="shared" si="3"/>
        <v>0</v>
      </c>
      <c r="S944" s="4">
        <v>0</v>
      </c>
    </row>
    <row r="945" spans="1:19" ht="14.25" customHeight="1">
      <c r="A945" s="4" t="s">
        <v>34</v>
      </c>
      <c r="B945" s="5"/>
      <c r="C945" s="4">
        <v>0</v>
      </c>
      <c r="E945" s="4" t="b">
        <f t="shared" si="2"/>
        <v>0</v>
      </c>
      <c r="F945" s="4">
        <v>0</v>
      </c>
      <c r="G945" s="4">
        <v>8302</v>
      </c>
      <c r="H945" s="6">
        <v>43839</v>
      </c>
      <c r="I945" s="4" t="s">
        <v>787</v>
      </c>
      <c r="J945" s="4" t="s">
        <v>40</v>
      </c>
      <c r="K945" s="4">
        <v>13483</v>
      </c>
      <c r="L945" s="4">
        <v>0</v>
      </c>
      <c r="M945" s="4">
        <v>0</v>
      </c>
      <c r="N945" s="4">
        <v>200000</v>
      </c>
      <c r="O945" s="4">
        <v>0</v>
      </c>
      <c r="P945" s="4">
        <v>4632000</v>
      </c>
      <c r="Q945" s="4">
        <v>951</v>
      </c>
      <c r="R945" s="4" t="b">
        <f t="shared" si="3"/>
        <v>0</v>
      </c>
      <c r="S945" s="4">
        <v>0</v>
      </c>
    </row>
    <row r="946" spans="1:19" ht="14.25" customHeight="1">
      <c r="A946" s="4" t="s">
        <v>34</v>
      </c>
      <c r="B946" s="5"/>
      <c r="C946" s="4">
        <v>0</v>
      </c>
      <c r="E946" s="4" t="b">
        <f t="shared" si="2"/>
        <v>0</v>
      </c>
      <c r="F946" s="4">
        <v>0</v>
      </c>
      <c r="G946" s="4">
        <v>8302</v>
      </c>
      <c r="H946" s="6">
        <v>43867</v>
      </c>
      <c r="I946" s="4" t="s">
        <v>787</v>
      </c>
      <c r="J946" s="4" t="s">
        <v>40</v>
      </c>
      <c r="K946" s="4">
        <v>13550</v>
      </c>
      <c r="L946" s="4">
        <v>0</v>
      </c>
      <c r="M946" s="4">
        <v>0</v>
      </c>
      <c r="N946" s="4">
        <v>200000</v>
      </c>
      <c r="O946" s="4">
        <v>0</v>
      </c>
      <c r="P946" s="4">
        <v>4832000</v>
      </c>
      <c r="Q946" s="4">
        <v>952</v>
      </c>
      <c r="R946" s="4" t="b">
        <f t="shared" si="3"/>
        <v>0</v>
      </c>
      <c r="S946" s="4">
        <v>0</v>
      </c>
    </row>
    <row r="947" spans="1:19" ht="14.25" customHeight="1">
      <c r="A947" s="4" t="s">
        <v>34</v>
      </c>
      <c r="B947" s="5"/>
      <c r="C947" s="4">
        <v>0</v>
      </c>
      <c r="E947" s="4" t="b">
        <f t="shared" si="2"/>
        <v>0</v>
      </c>
      <c r="F947" s="4">
        <v>0</v>
      </c>
      <c r="G947" s="4">
        <v>8302</v>
      </c>
      <c r="H947" s="6">
        <v>43894</v>
      </c>
      <c r="I947" s="4" t="s">
        <v>788</v>
      </c>
      <c r="J947" s="4" t="s">
        <v>40</v>
      </c>
      <c r="K947" s="4">
        <v>13619</v>
      </c>
      <c r="L947" s="4">
        <v>0</v>
      </c>
      <c r="M947" s="4">
        <v>0</v>
      </c>
      <c r="N947" s="4">
        <v>210000</v>
      </c>
      <c r="O947" s="4">
        <v>0</v>
      </c>
      <c r="P947" s="4">
        <v>5042000</v>
      </c>
      <c r="Q947" s="4">
        <v>953</v>
      </c>
      <c r="R947" s="4" t="b">
        <f t="shared" si="3"/>
        <v>0</v>
      </c>
      <c r="S947" s="4">
        <v>0</v>
      </c>
    </row>
    <row r="948" spans="1:19" ht="14.25" customHeight="1">
      <c r="A948" s="4" t="s">
        <v>34</v>
      </c>
      <c r="B948" s="5"/>
      <c r="C948" s="4">
        <v>0</v>
      </c>
      <c r="E948" s="4" t="b">
        <f t="shared" si="2"/>
        <v>0</v>
      </c>
      <c r="F948" s="4">
        <v>0</v>
      </c>
      <c r="G948" s="4">
        <v>8302</v>
      </c>
      <c r="H948" s="6">
        <v>43924</v>
      </c>
      <c r="I948" s="4" t="s">
        <v>789</v>
      </c>
      <c r="J948" s="4" t="s">
        <v>40</v>
      </c>
      <c r="K948" s="4">
        <v>13680</v>
      </c>
      <c r="L948" s="4">
        <v>0</v>
      </c>
      <c r="M948" s="4">
        <v>0</v>
      </c>
      <c r="N948" s="4">
        <v>200000</v>
      </c>
      <c r="O948" s="4">
        <v>0</v>
      </c>
      <c r="P948" s="4">
        <v>5242000</v>
      </c>
      <c r="Q948" s="4">
        <v>954</v>
      </c>
      <c r="R948" s="4" t="b">
        <f t="shared" si="3"/>
        <v>0</v>
      </c>
      <c r="S948" s="4">
        <v>0</v>
      </c>
    </row>
    <row r="949" spans="1:19" ht="14.25" customHeight="1">
      <c r="A949" s="4" t="s">
        <v>34</v>
      </c>
      <c r="B949" s="5"/>
      <c r="C949" s="4">
        <v>0</v>
      </c>
      <c r="E949" s="4" t="b">
        <f t="shared" si="2"/>
        <v>0</v>
      </c>
      <c r="F949" s="4">
        <v>0</v>
      </c>
      <c r="G949" s="4">
        <v>8302</v>
      </c>
      <c r="H949" s="6">
        <v>43957</v>
      </c>
      <c r="I949" s="4" t="s">
        <v>790</v>
      </c>
      <c r="J949" s="4" t="s">
        <v>40</v>
      </c>
      <c r="K949" s="4">
        <v>13743</v>
      </c>
      <c r="L949" s="4">
        <v>0</v>
      </c>
      <c r="M949" s="4">
        <v>0</v>
      </c>
      <c r="N949" s="4">
        <v>200000</v>
      </c>
      <c r="O949" s="4">
        <v>0</v>
      </c>
      <c r="P949" s="4">
        <v>5442000</v>
      </c>
      <c r="Q949" s="4">
        <v>955</v>
      </c>
      <c r="R949" s="4" t="b">
        <f t="shared" si="3"/>
        <v>0</v>
      </c>
      <c r="S949" s="4">
        <v>0</v>
      </c>
    </row>
    <row r="950" spans="1:19" ht="14.25" customHeight="1">
      <c r="A950" s="4" t="s">
        <v>34</v>
      </c>
      <c r="B950" s="5"/>
      <c r="C950" s="4">
        <v>0</v>
      </c>
      <c r="E950" s="4" t="b">
        <f t="shared" si="2"/>
        <v>0</v>
      </c>
      <c r="F950" s="4">
        <v>0</v>
      </c>
      <c r="G950" s="4">
        <v>8302</v>
      </c>
      <c r="H950" s="6">
        <v>43983</v>
      </c>
      <c r="I950" s="4" t="s">
        <v>791</v>
      </c>
      <c r="J950" s="4" t="s">
        <v>40</v>
      </c>
      <c r="K950" s="4">
        <v>13808</v>
      </c>
      <c r="L950" s="4">
        <v>0</v>
      </c>
      <c r="M950" s="4">
        <v>0</v>
      </c>
      <c r="N950" s="4">
        <v>180000</v>
      </c>
      <c r="O950" s="4">
        <v>0</v>
      </c>
      <c r="P950" s="4">
        <v>5622000</v>
      </c>
      <c r="Q950" s="4">
        <v>956</v>
      </c>
      <c r="R950" s="4" t="b">
        <f t="shared" si="3"/>
        <v>0</v>
      </c>
      <c r="S950" s="4">
        <v>0</v>
      </c>
    </row>
    <row r="951" spans="1:19" ht="14.25" customHeight="1">
      <c r="A951" s="4" t="s">
        <v>34</v>
      </c>
      <c r="B951" s="5"/>
      <c r="C951" s="4">
        <v>0</v>
      </c>
      <c r="E951" s="4" t="b">
        <f t="shared" si="2"/>
        <v>0</v>
      </c>
      <c r="F951" s="4">
        <v>0</v>
      </c>
      <c r="G951" s="4">
        <v>8302</v>
      </c>
      <c r="H951" s="6">
        <v>44013</v>
      </c>
      <c r="I951" s="4" t="s">
        <v>787</v>
      </c>
      <c r="J951" s="4" t="s">
        <v>40</v>
      </c>
      <c r="K951" s="4">
        <v>13879</v>
      </c>
      <c r="L951" s="4">
        <v>0</v>
      </c>
      <c r="M951" s="4">
        <v>0</v>
      </c>
      <c r="N951" s="4">
        <v>200000</v>
      </c>
      <c r="O951" s="4">
        <v>0</v>
      </c>
      <c r="P951" s="4">
        <v>5822000</v>
      </c>
      <c r="Q951" s="4">
        <v>957</v>
      </c>
      <c r="R951" s="4" t="b">
        <f t="shared" si="3"/>
        <v>0</v>
      </c>
      <c r="S951" s="4">
        <v>0</v>
      </c>
    </row>
    <row r="952" spans="1:19" ht="14.25" customHeight="1">
      <c r="A952" s="4" t="s">
        <v>34</v>
      </c>
      <c r="B952" s="5"/>
      <c r="C952" s="4">
        <v>0</v>
      </c>
      <c r="E952" s="4" t="b">
        <f t="shared" si="2"/>
        <v>0</v>
      </c>
      <c r="F952" s="4">
        <v>0</v>
      </c>
      <c r="G952" s="4">
        <v>8302</v>
      </c>
      <c r="H952" s="6">
        <v>44055</v>
      </c>
      <c r="I952" s="4" t="s">
        <v>787</v>
      </c>
      <c r="J952" s="4" t="s">
        <v>40</v>
      </c>
      <c r="K952" s="4">
        <v>13974</v>
      </c>
      <c r="L952" s="4">
        <v>0</v>
      </c>
      <c r="M952" s="4">
        <v>0</v>
      </c>
      <c r="N952" s="4">
        <v>210000</v>
      </c>
      <c r="O952" s="4">
        <v>0</v>
      </c>
      <c r="P952" s="4">
        <v>6032000</v>
      </c>
      <c r="Q952" s="4">
        <v>958</v>
      </c>
      <c r="R952" s="4" t="b">
        <f t="shared" si="3"/>
        <v>0</v>
      </c>
      <c r="S952" s="4">
        <v>0</v>
      </c>
    </row>
    <row r="953" spans="1:19" ht="14.25" customHeight="1">
      <c r="A953" s="4" t="s">
        <v>34</v>
      </c>
      <c r="B953" s="5"/>
      <c r="C953" s="4">
        <v>0</v>
      </c>
      <c r="E953" s="4" t="b">
        <f t="shared" si="2"/>
        <v>0</v>
      </c>
      <c r="F953" s="4">
        <v>0</v>
      </c>
      <c r="G953" s="4">
        <v>8302</v>
      </c>
      <c r="H953" s="6">
        <v>44078</v>
      </c>
      <c r="I953" s="4" t="s">
        <v>792</v>
      </c>
      <c r="J953" s="4" t="s">
        <v>40</v>
      </c>
      <c r="K953" s="4">
        <v>14034</v>
      </c>
      <c r="L953" s="4">
        <v>0</v>
      </c>
      <c r="M953" s="4">
        <v>0</v>
      </c>
      <c r="N953" s="4">
        <v>200000</v>
      </c>
      <c r="O953" s="4">
        <v>0</v>
      </c>
      <c r="P953" s="4">
        <v>6232000</v>
      </c>
      <c r="Q953" s="4">
        <v>959</v>
      </c>
      <c r="R953" s="4" t="b">
        <f t="shared" si="3"/>
        <v>0</v>
      </c>
      <c r="S953" s="4">
        <v>0</v>
      </c>
    </row>
    <row r="954" spans="1:19" ht="14.25" customHeight="1">
      <c r="A954" s="4" t="s">
        <v>34</v>
      </c>
      <c r="B954" s="5"/>
      <c r="C954" s="4">
        <v>0</v>
      </c>
      <c r="E954" s="4" t="b">
        <f t="shared" si="2"/>
        <v>0</v>
      </c>
      <c r="F954" s="4">
        <v>0</v>
      </c>
      <c r="G954" s="4">
        <v>8302</v>
      </c>
      <c r="H954" s="6">
        <v>44106</v>
      </c>
      <c r="I954" s="4" t="s">
        <v>793</v>
      </c>
      <c r="J954" s="4" t="s">
        <v>40</v>
      </c>
      <c r="K954" s="4">
        <v>14107</v>
      </c>
      <c r="L954" s="4">
        <v>0</v>
      </c>
      <c r="M954" s="4">
        <v>0</v>
      </c>
      <c r="N954" s="4">
        <v>200000</v>
      </c>
      <c r="O954" s="4">
        <v>0</v>
      </c>
      <c r="P954" s="4">
        <v>6432000</v>
      </c>
      <c r="Q954" s="4">
        <v>960</v>
      </c>
      <c r="R954" s="4" t="b">
        <f t="shared" si="3"/>
        <v>0</v>
      </c>
      <c r="S954" s="4">
        <v>0</v>
      </c>
    </row>
    <row r="955" spans="1:19" ht="14.25" customHeight="1">
      <c r="A955" s="4" t="s">
        <v>34</v>
      </c>
      <c r="B955" s="5"/>
      <c r="C955" s="4">
        <v>0</v>
      </c>
      <c r="E955" s="4" t="b">
        <f t="shared" si="2"/>
        <v>0</v>
      </c>
      <c r="F955" s="4">
        <v>0</v>
      </c>
      <c r="G955" s="4">
        <v>8302</v>
      </c>
      <c r="H955" s="6">
        <v>44138</v>
      </c>
      <c r="I955" s="4" t="s">
        <v>794</v>
      </c>
      <c r="J955" s="4" t="s">
        <v>40</v>
      </c>
      <c r="K955" s="4">
        <v>14169</v>
      </c>
      <c r="L955" s="4">
        <v>0</v>
      </c>
      <c r="M955" s="4">
        <v>0</v>
      </c>
      <c r="N955" s="4">
        <v>200000</v>
      </c>
      <c r="O955" s="4">
        <v>0</v>
      </c>
      <c r="P955" s="4">
        <v>6632000</v>
      </c>
      <c r="Q955" s="4">
        <v>961</v>
      </c>
      <c r="R955" s="4" t="b">
        <f t="shared" si="3"/>
        <v>0</v>
      </c>
      <c r="S955" s="4">
        <v>0</v>
      </c>
    </row>
    <row r="956" spans="1:19" ht="14.25" customHeight="1">
      <c r="A956" s="4" t="s">
        <v>34</v>
      </c>
      <c r="B956" s="5"/>
      <c r="C956" s="4">
        <v>0</v>
      </c>
      <c r="E956" s="4" t="b">
        <f t="shared" si="2"/>
        <v>0</v>
      </c>
      <c r="F956" s="4">
        <v>0</v>
      </c>
      <c r="G956" s="4">
        <v>8302</v>
      </c>
      <c r="H956" s="6">
        <v>44166</v>
      </c>
      <c r="I956" s="4" t="s">
        <v>795</v>
      </c>
      <c r="J956" s="4" t="s">
        <v>40</v>
      </c>
      <c r="K956" s="4">
        <v>14243</v>
      </c>
      <c r="L956" s="4">
        <v>0</v>
      </c>
      <c r="M956" s="4">
        <v>0</v>
      </c>
      <c r="N956" s="4">
        <v>200000</v>
      </c>
      <c r="O956" s="4">
        <v>0</v>
      </c>
      <c r="P956" s="4">
        <v>6832000</v>
      </c>
      <c r="Q956" s="4">
        <v>962</v>
      </c>
      <c r="R956" s="4" t="b">
        <f t="shared" si="3"/>
        <v>0</v>
      </c>
      <c r="S956" s="4">
        <v>0</v>
      </c>
    </row>
    <row r="957" spans="1:19" ht="14.25" customHeight="1">
      <c r="A957" s="4" t="s">
        <v>34</v>
      </c>
      <c r="B957" s="5" t="s">
        <v>796</v>
      </c>
      <c r="C957" s="4">
        <v>0</v>
      </c>
      <c r="D957" s="4" t="s">
        <v>796</v>
      </c>
      <c r="E957" s="4" t="b">
        <f t="shared" si="2"/>
        <v>0</v>
      </c>
      <c r="F957" s="4">
        <v>0</v>
      </c>
      <c r="G957" s="4">
        <v>8302</v>
      </c>
      <c r="H957" s="3" t="s">
        <v>21</v>
      </c>
      <c r="K957" s="4">
        <v>0</v>
      </c>
      <c r="L957" s="4">
        <v>0</v>
      </c>
      <c r="M957" s="4">
        <v>0</v>
      </c>
      <c r="N957" s="4">
        <v>2400000</v>
      </c>
      <c r="O957" s="4">
        <v>0</v>
      </c>
      <c r="P957" s="4">
        <v>6832000</v>
      </c>
      <c r="Q957" s="4">
        <v>963</v>
      </c>
      <c r="R957" s="4" t="b">
        <f t="shared" si="3"/>
        <v>0</v>
      </c>
      <c r="S957" s="4">
        <v>0</v>
      </c>
    </row>
    <row r="958" spans="1:19" ht="14.25" customHeight="1">
      <c r="A958" s="4" t="s">
        <v>34</v>
      </c>
      <c r="B958" s="5" t="s">
        <v>797</v>
      </c>
      <c r="C958" s="4">
        <v>0</v>
      </c>
      <c r="D958" s="4" t="s">
        <v>797</v>
      </c>
      <c r="E958" s="4" t="b">
        <f t="shared" si="2"/>
        <v>0</v>
      </c>
      <c r="F958" s="4">
        <v>5314336</v>
      </c>
      <c r="G958" s="4">
        <v>8401</v>
      </c>
      <c r="H958" s="3" t="s">
        <v>21</v>
      </c>
      <c r="K958" s="4">
        <v>0</v>
      </c>
      <c r="L958" s="4">
        <v>2452000</v>
      </c>
      <c r="M958" s="4">
        <v>0</v>
      </c>
      <c r="N958" s="4">
        <v>0</v>
      </c>
      <c r="O958" s="4">
        <v>0</v>
      </c>
      <c r="P958" s="4">
        <v>5314336</v>
      </c>
      <c r="Q958" s="4">
        <v>964</v>
      </c>
      <c r="R958" s="4" t="b">
        <f t="shared" si="3"/>
        <v>0</v>
      </c>
      <c r="S958" s="4">
        <v>0</v>
      </c>
    </row>
    <row r="959" spans="1:19" ht="14.25" customHeight="1">
      <c r="A959" s="4" t="s">
        <v>34</v>
      </c>
      <c r="B959" s="5"/>
      <c r="C959" s="4">
        <v>0</v>
      </c>
      <c r="E959" s="4" t="b">
        <f t="shared" si="2"/>
        <v>0</v>
      </c>
      <c r="F959" s="4">
        <v>0</v>
      </c>
      <c r="G959" s="4">
        <v>8401</v>
      </c>
      <c r="H959" s="6">
        <v>43839</v>
      </c>
      <c r="I959" s="4" t="s">
        <v>798</v>
      </c>
      <c r="J959" s="4" t="s">
        <v>40</v>
      </c>
      <c r="K959" s="4">
        <v>13491</v>
      </c>
      <c r="L959" s="4">
        <v>0</v>
      </c>
      <c r="M959" s="4">
        <v>0</v>
      </c>
      <c r="N959" s="4">
        <v>224000</v>
      </c>
      <c r="O959" s="4">
        <v>0</v>
      </c>
      <c r="P959" s="4">
        <v>5538336</v>
      </c>
      <c r="Q959" s="4">
        <v>965</v>
      </c>
      <c r="R959" s="4" t="b">
        <f t="shared" si="3"/>
        <v>0</v>
      </c>
      <c r="S959" s="4">
        <v>0</v>
      </c>
    </row>
    <row r="960" spans="1:19" ht="14.25" customHeight="1">
      <c r="A960" s="4" t="s">
        <v>34</v>
      </c>
      <c r="B960" s="5"/>
      <c r="C960" s="4">
        <v>0</v>
      </c>
      <c r="E960" s="4" t="b">
        <f t="shared" si="2"/>
        <v>0</v>
      </c>
      <c r="F960" s="4">
        <v>0</v>
      </c>
      <c r="G960" s="4">
        <v>8401</v>
      </c>
      <c r="H960" s="6">
        <v>43873</v>
      </c>
      <c r="I960" s="4" t="s">
        <v>799</v>
      </c>
      <c r="J960" s="4" t="s">
        <v>40</v>
      </c>
      <c r="K960" s="4">
        <v>13581</v>
      </c>
      <c r="L960" s="4">
        <v>0</v>
      </c>
      <c r="M960" s="4">
        <v>0</v>
      </c>
      <c r="N960" s="4">
        <v>216000</v>
      </c>
      <c r="O960" s="4">
        <v>0</v>
      </c>
      <c r="P960" s="4">
        <v>5754336</v>
      </c>
      <c r="Q960" s="4">
        <v>966</v>
      </c>
      <c r="R960" s="4" t="b">
        <f t="shared" si="3"/>
        <v>0</v>
      </c>
      <c r="S960" s="4">
        <v>0</v>
      </c>
    </row>
    <row r="961" spans="1:19" ht="14.25" customHeight="1">
      <c r="A961" s="4" t="s">
        <v>34</v>
      </c>
      <c r="B961" s="5"/>
      <c r="C961" s="4">
        <v>0</v>
      </c>
      <c r="E961" s="4" t="b">
        <f t="shared" si="2"/>
        <v>0</v>
      </c>
      <c r="F961" s="4">
        <v>0</v>
      </c>
      <c r="G961" s="4">
        <v>8401</v>
      </c>
      <c r="H961" s="6">
        <v>43901</v>
      </c>
      <c r="I961" s="4" t="s">
        <v>800</v>
      </c>
      <c r="J961" s="4" t="s">
        <v>40</v>
      </c>
      <c r="K961" s="4">
        <v>13650</v>
      </c>
      <c r="L961" s="4">
        <v>0</v>
      </c>
      <c r="M961" s="4">
        <v>0</v>
      </c>
      <c r="N961" s="4">
        <v>222000</v>
      </c>
      <c r="O961" s="4">
        <v>0</v>
      </c>
      <c r="P961" s="4">
        <v>5976336</v>
      </c>
      <c r="Q961" s="4">
        <v>967</v>
      </c>
      <c r="R961" s="4" t="b">
        <f t="shared" si="3"/>
        <v>0</v>
      </c>
      <c r="S961" s="4">
        <v>0</v>
      </c>
    </row>
    <row r="962" spans="1:19" ht="14.25" customHeight="1">
      <c r="A962" s="4" t="s">
        <v>34</v>
      </c>
      <c r="B962" s="5"/>
      <c r="C962" s="4">
        <v>0</v>
      </c>
      <c r="E962" s="4" t="b">
        <f t="shared" si="2"/>
        <v>0</v>
      </c>
      <c r="F962" s="4">
        <v>0</v>
      </c>
      <c r="G962" s="4">
        <v>8401</v>
      </c>
      <c r="H962" s="6">
        <v>43941</v>
      </c>
      <c r="I962" s="4" t="s">
        <v>801</v>
      </c>
      <c r="J962" s="4" t="s">
        <v>40</v>
      </c>
      <c r="K962" s="4">
        <v>13733</v>
      </c>
      <c r="L962" s="4">
        <v>0</v>
      </c>
      <c r="M962" s="4">
        <v>0</v>
      </c>
      <c r="N962" s="4">
        <v>230000</v>
      </c>
      <c r="O962" s="4">
        <v>0</v>
      </c>
      <c r="P962" s="4">
        <v>6206336</v>
      </c>
      <c r="Q962" s="4">
        <v>968</v>
      </c>
      <c r="R962" s="4" t="b">
        <f t="shared" si="3"/>
        <v>0</v>
      </c>
      <c r="S962" s="4">
        <v>0</v>
      </c>
    </row>
    <row r="963" spans="1:19" ht="14.25" customHeight="1">
      <c r="A963" s="4" t="s">
        <v>34</v>
      </c>
      <c r="B963" s="5"/>
      <c r="C963" s="4">
        <v>0</v>
      </c>
      <c r="E963" s="4" t="b">
        <f t="shared" si="2"/>
        <v>0</v>
      </c>
      <c r="F963" s="4">
        <v>0</v>
      </c>
      <c r="G963" s="4">
        <v>8401</v>
      </c>
      <c r="H963" s="6">
        <v>43972</v>
      </c>
      <c r="I963" s="4" t="s">
        <v>802</v>
      </c>
      <c r="J963" s="4" t="s">
        <v>40</v>
      </c>
      <c r="K963" s="4">
        <v>13800</v>
      </c>
      <c r="L963" s="4">
        <v>0</v>
      </c>
      <c r="M963" s="4">
        <v>0</v>
      </c>
      <c r="N963" s="4">
        <v>218000</v>
      </c>
      <c r="O963" s="4">
        <v>0</v>
      </c>
      <c r="P963" s="4">
        <v>6424336</v>
      </c>
      <c r="Q963" s="4">
        <v>969</v>
      </c>
      <c r="R963" s="4" t="b">
        <f t="shared" si="3"/>
        <v>0</v>
      </c>
      <c r="S963" s="4">
        <v>0</v>
      </c>
    </row>
    <row r="964" spans="1:19" ht="14.25" customHeight="1">
      <c r="A964" s="4" t="s">
        <v>34</v>
      </c>
      <c r="B964" s="5"/>
      <c r="C964" s="4">
        <v>0</v>
      </c>
      <c r="E964" s="4" t="b">
        <f t="shared" si="2"/>
        <v>0</v>
      </c>
      <c r="F964" s="4">
        <v>0</v>
      </c>
      <c r="G964" s="4">
        <v>8401</v>
      </c>
      <c r="H964" s="6">
        <v>44006</v>
      </c>
      <c r="I964" s="4" t="s">
        <v>803</v>
      </c>
      <c r="J964" s="4" t="s">
        <v>40</v>
      </c>
      <c r="K964" s="4">
        <v>13878</v>
      </c>
      <c r="L964" s="4">
        <v>0</v>
      </c>
      <c r="M964" s="4">
        <v>0</v>
      </c>
      <c r="N964" s="4">
        <v>224000</v>
      </c>
      <c r="O964" s="4">
        <v>0</v>
      </c>
      <c r="P964" s="4">
        <v>6648336</v>
      </c>
      <c r="Q964" s="4">
        <v>970</v>
      </c>
      <c r="R964" s="4" t="b">
        <f t="shared" si="3"/>
        <v>0</v>
      </c>
      <c r="S964" s="4">
        <v>0</v>
      </c>
    </row>
    <row r="965" spans="1:19" ht="14.25" customHeight="1">
      <c r="A965" s="4" t="s">
        <v>34</v>
      </c>
      <c r="B965" s="5"/>
      <c r="C965" s="4">
        <v>0</v>
      </c>
      <c r="E965" s="4" t="b">
        <f t="shared" si="2"/>
        <v>0</v>
      </c>
      <c r="F965" s="4">
        <v>0</v>
      </c>
      <c r="G965" s="4">
        <v>8401</v>
      </c>
      <c r="H965" s="6">
        <v>44029</v>
      </c>
      <c r="I965" s="4" t="s">
        <v>799</v>
      </c>
      <c r="J965" s="4" t="s">
        <v>40</v>
      </c>
      <c r="K965" s="4">
        <v>13939</v>
      </c>
      <c r="L965" s="4">
        <v>0</v>
      </c>
      <c r="M965" s="4">
        <v>0</v>
      </c>
      <c r="N965" s="4">
        <v>224000</v>
      </c>
      <c r="O965" s="4">
        <v>0</v>
      </c>
      <c r="P965" s="4">
        <v>6872336</v>
      </c>
      <c r="Q965" s="4">
        <v>971</v>
      </c>
      <c r="R965" s="4" t="b">
        <f t="shared" si="3"/>
        <v>0</v>
      </c>
      <c r="S965" s="4">
        <v>0</v>
      </c>
    </row>
    <row r="966" spans="1:19" ht="14.25" customHeight="1">
      <c r="A966" s="4" t="s">
        <v>34</v>
      </c>
      <c r="B966" s="5"/>
      <c r="C966" s="4">
        <v>0</v>
      </c>
      <c r="E966" s="4" t="b">
        <f t="shared" si="2"/>
        <v>0</v>
      </c>
      <c r="F966" s="4">
        <v>0</v>
      </c>
      <c r="G966" s="4">
        <v>8401</v>
      </c>
      <c r="H966" s="6">
        <v>44054</v>
      </c>
      <c r="I966" s="4" t="s">
        <v>799</v>
      </c>
      <c r="J966" s="4" t="s">
        <v>40</v>
      </c>
      <c r="K966" s="4">
        <v>14023</v>
      </c>
      <c r="L966" s="4">
        <v>0</v>
      </c>
      <c r="M966" s="4">
        <v>0</v>
      </c>
      <c r="N966" s="4">
        <v>224000</v>
      </c>
      <c r="O966" s="4">
        <v>0</v>
      </c>
      <c r="P966" s="4">
        <v>7096336</v>
      </c>
      <c r="Q966" s="4">
        <v>972</v>
      </c>
      <c r="R966" s="4" t="b">
        <f t="shared" si="3"/>
        <v>0</v>
      </c>
      <c r="S966" s="4">
        <v>0</v>
      </c>
    </row>
    <row r="967" spans="1:19" ht="14.25" customHeight="1">
      <c r="A967" s="4" t="s">
        <v>34</v>
      </c>
      <c r="B967" s="5"/>
      <c r="C967" s="4">
        <v>0</v>
      </c>
      <c r="E967" s="4" t="b">
        <f t="shared" si="2"/>
        <v>0</v>
      </c>
      <c r="F967" s="4">
        <v>0</v>
      </c>
      <c r="G967" s="4">
        <v>8401</v>
      </c>
      <c r="H967" s="6">
        <v>44091</v>
      </c>
      <c r="I967" s="4" t="s">
        <v>804</v>
      </c>
      <c r="J967" s="4" t="s">
        <v>40</v>
      </c>
      <c r="K967" s="4">
        <v>14088</v>
      </c>
      <c r="L967" s="4">
        <v>0</v>
      </c>
      <c r="M967" s="4">
        <v>0</v>
      </c>
      <c r="N967" s="4">
        <v>225000</v>
      </c>
      <c r="O967" s="4">
        <v>0</v>
      </c>
      <c r="P967" s="4">
        <v>7321336</v>
      </c>
      <c r="Q967" s="4">
        <v>973</v>
      </c>
      <c r="R967" s="4" t="b">
        <f t="shared" si="3"/>
        <v>0</v>
      </c>
      <c r="S967" s="4">
        <v>0</v>
      </c>
    </row>
    <row r="968" spans="1:19" ht="14.25" customHeight="1">
      <c r="A968" s="4" t="s">
        <v>34</v>
      </c>
      <c r="B968" s="5"/>
      <c r="C968" s="4">
        <v>0</v>
      </c>
      <c r="E968" s="4" t="b">
        <f t="shared" si="2"/>
        <v>0</v>
      </c>
      <c r="F968" s="4">
        <v>0</v>
      </c>
      <c r="G968" s="4">
        <v>8401</v>
      </c>
      <c r="H968" s="6">
        <v>44113</v>
      </c>
      <c r="I968" s="4" t="s">
        <v>805</v>
      </c>
      <c r="J968" s="4" t="s">
        <v>40</v>
      </c>
      <c r="K968" s="4">
        <v>14148</v>
      </c>
      <c r="L968" s="4">
        <v>0</v>
      </c>
      <c r="M968" s="4">
        <v>0</v>
      </c>
      <c r="N968" s="4">
        <v>225000</v>
      </c>
      <c r="O968" s="4">
        <v>0</v>
      </c>
      <c r="P968" s="4">
        <v>7546336</v>
      </c>
      <c r="Q968" s="4">
        <v>974</v>
      </c>
      <c r="R968" s="4" t="b">
        <f t="shared" si="3"/>
        <v>0</v>
      </c>
      <c r="S968" s="4">
        <v>0</v>
      </c>
    </row>
    <row r="969" spans="1:19" ht="14.25" customHeight="1">
      <c r="A969" s="4" t="s">
        <v>34</v>
      </c>
      <c r="B969" s="5"/>
      <c r="C969" s="4">
        <v>0</v>
      </c>
      <c r="E969" s="4" t="b">
        <f t="shared" si="2"/>
        <v>0</v>
      </c>
      <c r="F969" s="4">
        <v>0</v>
      </c>
      <c r="G969" s="4">
        <v>8401</v>
      </c>
      <c r="H969" s="6">
        <v>44144</v>
      </c>
      <c r="I969" s="4" t="s">
        <v>806</v>
      </c>
      <c r="J969" s="4" t="s">
        <v>40</v>
      </c>
      <c r="K969" s="4">
        <v>14241</v>
      </c>
      <c r="L969" s="4">
        <v>0</v>
      </c>
      <c r="M969" s="4">
        <v>0</v>
      </c>
      <c r="N969" s="4">
        <v>220000</v>
      </c>
      <c r="O969" s="4">
        <v>0</v>
      </c>
      <c r="P969" s="4">
        <v>7766336</v>
      </c>
      <c r="Q969" s="4">
        <v>975</v>
      </c>
      <c r="R969" s="4" t="b">
        <f t="shared" si="3"/>
        <v>0</v>
      </c>
      <c r="S969" s="4">
        <v>0</v>
      </c>
    </row>
    <row r="970" spans="1:19" ht="14.25" customHeight="1">
      <c r="A970" s="4" t="s">
        <v>34</v>
      </c>
      <c r="B970" s="5" t="s">
        <v>807</v>
      </c>
      <c r="C970" s="4">
        <v>0</v>
      </c>
      <c r="D970" s="4" t="s">
        <v>807</v>
      </c>
      <c r="E970" s="4" t="b">
        <f t="shared" si="2"/>
        <v>0</v>
      </c>
      <c r="F970" s="4">
        <v>0</v>
      </c>
      <c r="G970" s="4">
        <v>8401</v>
      </c>
      <c r="H970" s="3" t="s">
        <v>21</v>
      </c>
      <c r="K970" s="4">
        <v>0</v>
      </c>
      <c r="L970" s="4">
        <v>0</v>
      </c>
      <c r="M970" s="4">
        <v>0</v>
      </c>
      <c r="N970" s="4">
        <v>2452000</v>
      </c>
      <c r="O970" s="4">
        <v>0</v>
      </c>
      <c r="P970" s="4">
        <v>7766336</v>
      </c>
      <c r="Q970" s="4">
        <v>976</v>
      </c>
      <c r="R970" s="4" t="b">
        <f t="shared" si="3"/>
        <v>0</v>
      </c>
      <c r="S970" s="4">
        <v>0</v>
      </c>
    </row>
    <row r="971" spans="1:19" ht="14.25" customHeight="1">
      <c r="A971" s="4" t="s">
        <v>34</v>
      </c>
      <c r="B971" s="5" t="s">
        <v>808</v>
      </c>
      <c r="C971" s="4">
        <v>0</v>
      </c>
      <c r="D971" s="4" t="s">
        <v>808</v>
      </c>
      <c r="E971" s="4" t="b">
        <f t="shared" si="2"/>
        <v>0</v>
      </c>
      <c r="F971" s="4">
        <v>4471800</v>
      </c>
      <c r="G971" s="4">
        <v>8402</v>
      </c>
      <c r="H971" s="3" t="s">
        <v>21</v>
      </c>
      <c r="K971" s="4">
        <v>0</v>
      </c>
      <c r="L971" s="4">
        <v>2674300</v>
      </c>
      <c r="M971" s="4">
        <v>0</v>
      </c>
      <c r="N971" s="4">
        <v>0</v>
      </c>
      <c r="O971" s="4">
        <v>0</v>
      </c>
      <c r="P971" s="4">
        <v>4471800</v>
      </c>
      <c r="Q971" s="4">
        <v>977</v>
      </c>
      <c r="R971" s="4" t="b">
        <f t="shared" si="3"/>
        <v>0</v>
      </c>
      <c r="S971" s="4">
        <v>0</v>
      </c>
    </row>
    <row r="972" spans="1:19" ht="14.25" customHeight="1">
      <c r="A972" s="4" t="s">
        <v>34</v>
      </c>
      <c r="B972" s="5"/>
      <c r="C972" s="4">
        <v>0</v>
      </c>
      <c r="E972" s="4" t="b">
        <f t="shared" si="2"/>
        <v>0</v>
      </c>
      <c r="F972" s="4">
        <v>0</v>
      </c>
      <c r="G972" s="4">
        <v>8402</v>
      </c>
      <c r="H972" s="6">
        <v>43840</v>
      </c>
      <c r="I972" s="4" t="s">
        <v>809</v>
      </c>
      <c r="J972" s="4" t="s">
        <v>40</v>
      </c>
      <c r="K972" s="4">
        <v>13497</v>
      </c>
      <c r="L972" s="4">
        <v>0</v>
      </c>
      <c r="M972" s="4">
        <v>0</v>
      </c>
      <c r="N972" s="4">
        <v>200000</v>
      </c>
      <c r="O972" s="4">
        <v>0</v>
      </c>
      <c r="P972" s="4">
        <v>4671800</v>
      </c>
      <c r="Q972" s="4">
        <v>978</v>
      </c>
      <c r="R972" s="4" t="b">
        <f t="shared" si="3"/>
        <v>0</v>
      </c>
      <c r="S972" s="4">
        <v>0</v>
      </c>
    </row>
    <row r="973" spans="1:19" ht="14.25" customHeight="1">
      <c r="A973" s="4" t="s">
        <v>34</v>
      </c>
      <c r="B973" s="5"/>
      <c r="C973" s="4">
        <v>0</v>
      </c>
      <c r="E973" s="4" t="b">
        <f t="shared" si="2"/>
        <v>0</v>
      </c>
      <c r="F973" s="4">
        <v>0</v>
      </c>
      <c r="G973" s="4">
        <v>8402</v>
      </c>
      <c r="H973" s="6">
        <v>43872</v>
      </c>
      <c r="I973" s="4" t="s">
        <v>809</v>
      </c>
      <c r="J973" s="4" t="s">
        <v>40</v>
      </c>
      <c r="K973" s="4">
        <v>13572</v>
      </c>
      <c r="L973" s="4">
        <v>0</v>
      </c>
      <c r="M973" s="4">
        <v>0</v>
      </c>
      <c r="N973" s="4">
        <v>200000</v>
      </c>
      <c r="O973" s="4">
        <v>0</v>
      </c>
      <c r="P973" s="4">
        <v>4871800</v>
      </c>
      <c r="Q973" s="4">
        <v>979</v>
      </c>
      <c r="R973" s="4" t="b">
        <f t="shared" si="3"/>
        <v>0</v>
      </c>
      <c r="S973" s="4">
        <v>0</v>
      </c>
    </row>
    <row r="974" spans="1:19" ht="14.25" customHeight="1">
      <c r="A974" s="4" t="s">
        <v>34</v>
      </c>
      <c r="B974" s="5"/>
      <c r="C974" s="4">
        <v>0</v>
      </c>
      <c r="E974" s="4" t="b">
        <f t="shared" si="2"/>
        <v>0</v>
      </c>
      <c r="F974" s="4">
        <v>0</v>
      </c>
      <c r="G974" s="4">
        <v>8402</v>
      </c>
      <c r="H974" s="6">
        <v>43900</v>
      </c>
      <c r="I974" s="4" t="s">
        <v>810</v>
      </c>
      <c r="J974" s="4" t="s">
        <v>40</v>
      </c>
      <c r="K974" s="4">
        <v>13638</v>
      </c>
      <c r="L974" s="4">
        <v>0</v>
      </c>
      <c r="M974" s="4">
        <v>0</v>
      </c>
      <c r="N974" s="4">
        <v>200000</v>
      </c>
      <c r="O974" s="4">
        <v>0</v>
      </c>
      <c r="P974" s="4">
        <v>5071800</v>
      </c>
      <c r="Q974" s="4">
        <v>980</v>
      </c>
      <c r="R974" s="4" t="b">
        <f t="shared" si="3"/>
        <v>0</v>
      </c>
      <c r="S974" s="4">
        <v>0</v>
      </c>
    </row>
    <row r="975" spans="1:19" ht="14.25" customHeight="1">
      <c r="A975" s="4" t="s">
        <v>34</v>
      </c>
      <c r="B975" s="5"/>
      <c r="C975" s="4">
        <v>0</v>
      </c>
      <c r="E975" s="4" t="b">
        <f t="shared" si="2"/>
        <v>0</v>
      </c>
      <c r="F975" s="4">
        <v>0</v>
      </c>
      <c r="G975" s="4">
        <v>8402</v>
      </c>
      <c r="H975" s="6">
        <v>43959</v>
      </c>
      <c r="I975" s="4" t="s">
        <v>811</v>
      </c>
      <c r="J975" s="4" t="s">
        <v>40</v>
      </c>
      <c r="K975" s="4">
        <v>13755</v>
      </c>
      <c r="L975" s="4">
        <v>0</v>
      </c>
      <c r="M975" s="4">
        <v>0</v>
      </c>
      <c r="N975" s="4">
        <v>410000</v>
      </c>
      <c r="O975" s="4">
        <v>0</v>
      </c>
      <c r="P975" s="4">
        <v>5481800</v>
      </c>
      <c r="Q975" s="4">
        <v>981</v>
      </c>
      <c r="R975" s="4" t="b">
        <f t="shared" si="3"/>
        <v>0</v>
      </c>
      <c r="S975" s="4">
        <v>0</v>
      </c>
    </row>
    <row r="976" spans="1:19" ht="14.25" customHeight="1">
      <c r="A976" s="4" t="s">
        <v>34</v>
      </c>
      <c r="B976" s="5"/>
      <c r="C976" s="4">
        <v>0</v>
      </c>
      <c r="E976" s="4" t="b">
        <f t="shared" si="2"/>
        <v>0</v>
      </c>
      <c r="F976" s="4">
        <v>0</v>
      </c>
      <c r="G976" s="4">
        <v>8402</v>
      </c>
      <c r="H976" s="6">
        <v>43990</v>
      </c>
      <c r="I976" s="4" t="s">
        <v>812</v>
      </c>
      <c r="J976" s="4" t="s">
        <v>40</v>
      </c>
      <c r="K976" s="4">
        <v>13823</v>
      </c>
      <c r="L976" s="4">
        <v>0</v>
      </c>
      <c r="M976" s="4">
        <v>0</v>
      </c>
      <c r="N976" s="4">
        <v>210000</v>
      </c>
      <c r="O976" s="4">
        <v>0</v>
      </c>
      <c r="P976" s="4">
        <v>5691800</v>
      </c>
      <c r="Q976" s="4">
        <v>982</v>
      </c>
      <c r="R976" s="4" t="b">
        <f t="shared" si="3"/>
        <v>0</v>
      </c>
      <c r="S976" s="4">
        <v>0</v>
      </c>
    </row>
    <row r="977" spans="1:19" ht="14.25" customHeight="1">
      <c r="A977" s="4" t="s">
        <v>34</v>
      </c>
      <c r="B977" s="5"/>
      <c r="C977" s="4">
        <v>0</v>
      </c>
      <c r="E977" s="4" t="b">
        <f t="shared" si="2"/>
        <v>0</v>
      </c>
      <c r="F977" s="4">
        <v>0</v>
      </c>
      <c r="G977" s="4">
        <v>8402</v>
      </c>
      <c r="H977" s="6">
        <v>43990</v>
      </c>
      <c r="I977" s="4" t="s">
        <v>813</v>
      </c>
      <c r="J977" s="4" t="s">
        <v>40</v>
      </c>
      <c r="K977" s="4">
        <v>13859</v>
      </c>
      <c r="L977" s="4">
        <v>0</v>
      </c>
      <c r="M977" s="4">
        <v>0</v>
      </c>
      <c r="N977" s="4">
        <v>210000</v>
      </c>
      <c r="O977" s="4">
        <v>0</v>
      </c>
      <c r="P977" s="4">
        <v>5901800</v>
      </c>
      <c r="Q977" s="4">
        <v>983</v>
      </c>
      <c r="R977" s="4" t="b">
        <f t="shared" si="3"/>
        <v>0</v>
      </c>
      <c r="S977" s="4">
        <v>0</v>
      </c>
    </row>
    <row r="978" spans="1:19" ht="14.25" customHeight="1">
      <c r="A978" s="4" t="s">
        <v>34</v>
      </c>
      <c r="B978" s="5"/>
      <c r="C978" s="4">
        <v>0</v>
      </c>
      <c r="E978" s="4" t="b">
        <f t="shared" si="2"/>
        <v>0</v>
      </c>
      <c r="F978" s="4">
        <v>0</v>
      </c>
      <c r="G978" s="4">
        <v>8402</v>
      </c>
      <c r="H978" s="6">
        <v>44022</v>
      </c>
      <c r="I978" s="4" t="s">
        <v>814</v>
      </c>
      <c r="J978" s="4" t="s">
        <v>40</v>
      </c>
      <c r="K978" s="4">
        <v>13903</v>
      </c>
      <c r="L978" s="4">
        <v>0</v>
      </c>
      <c r="M978" s="4">
        <v>0</v>
      </c>
      <c r="N978" s="4">
        <v>20000</v>
      </c>
      <c r="O978" s="4">
        <v>0</v>
      </c>
      <c r="P978" s="4">
        <v>5921800</v>
      </c>
      <c r="Q978" s="4">
        <v>984</v>
      </c>
      <c r="R978" s="4" t="b">
        <f t="shared" si="3"/>
        <v>0</v>
      </c>
      <c r="S978" s="4">
        <v>0</v>
      </c>
    </row>
    <row r="979" spans="1:19" ht="14.25" customHeight="1">
      <c r="A979" s="4" t="s">
        <v>34</v>
      </c>
      <c r="B979" s="5"/>
      <c r="C979" s="4">
        <v>0</v>
      </c>
      <c r="E979" s="4" t="b">
        <f t="shared" si="2"/>
        <v>0</v>
      </c>
      <c r="F979" s="4">
        <v>0</v>
      </c>
      <c r="G979" s="4">
        <v>8402</v>
      </c>
      <c r="H979" s="6">
        <v>44053</v>
      </c>
      <c r="I979" s="4" t="s">
        <v>814</v>
      </c>
      <c r="J979" s="4" t="s">
        <v>40</v>
      </c>
      <c r="K979" s="4">
        <v>13962</v>
      </c>
      <c r="L979" s="4">
        <v>0</v>
      </c>
      <c r="M979" s="4">
        <v>0</v>
      </c>
      <c r="N979" s="4">
        <v>384300</v>
      </c>
      <c r="O979" s="4">
        <v>0</v>
      </c>
      <c r="P979" s="4">
        <v>6306100</v>
      </c>
      <c r="Q979" s="4">
        <v>985</v>
      </c>
      <c r="R979" s="4" t="b">
        <f t="shared" si="3"/>
        <v>0</v>
      </c>
      <c r="S979" s="4">
        <v>0</v>
      </c>
    </row>
    <row r="980" spans="1:19" ht="14.25" customHeight="1">
      <c r="A980" s="4" t="s">
        <v>34</v>
      </c>
      <c r="B980" s="5"/>
      <c r="C980" s="4">
        <v>0</v>
      </c>
      <c r="E980" s="4" t="b">
        <f t="shared" si="2"/>
        <v>0</v>
      </c>
      <c r="F980" s="4">
        <v>0</v>
      </c>
      <c r="G980" s="4">
        <v>8402</v>
      </c>
      <c r="H980" s="6">
        <v>44090</v>
      </c>
      <c r="I980" s="4" t="s">
        <v>815</v>
      </c>
      <c r="J980" s="4" t="s">
        <v>40</v>
      </c>
      <c r="K980" s="4">
        <v>14068</v>
      </c>
      <c r="L980" s="4">
        <v>0</v>
      </c>
      <c r="M980" s="4">
        <v>0</v>
      </c>
      <c r="N980" s="4">
        <v>210000</v>
      </c>
      <c r="O980" s="4">
        <v>0</v>
      </c>
      <c r="P980" s="4">
        <v>6516100</v>
      </c>
      <c r="Q980" s="4">
        <v>986</v>
      </c>
      <c r="R980" s="4" t="b">
        <f t="shared" si="3"/>
        <v>0</v>
      </c>
      <c r="S980" s="4">
        <v>0</v>
      </c>
    </row>
    <row r="981" spans="1:19" ht="14.25" customHeight="1">
      <c r="A981" s="4" t="s">
        <v>34</v>
      </c>
      <c r="B981" s="5"/>
      <c r="C981" s="4">
        <v>0</v>
      </c>
      <c r="E981" s="4" t="b">
        <f t="shared" si="2"/>
        <v>0</v>
      </c>
      <c r="F981" s="4">
        <v>0</v>
      </c>
      <c r="G981" s="4">
        <v>8402</v>
      </c>
      <c r="H981" s="6">
        <v>44112</v>
      </c>
      <c r="I981" s="4" t="s">
        <v>816</v>
      </c>
      <c r="J981" s="4" t="s">
        <v>40</v>
      </c>
      <c r="K981" s="4">
        <v>14121</v>
      </c>
      <c r="L981" s="4">
        <v>0</v>
      </c>
      <c r="M981" s="4">
        <v>0</v>
      </c>
      <c r="N981" s="4">
        <v>210000</v>
      </c>
      <c r="O981" s="4">
        <v>0</v>
      </c>
      <c r="P981" s="4">
        <v>6726100</v>
      </c>
      <c r="Q981" s="4">
        <v>987</v>
      </c>
      <c r="R981" s="4" t="b">
        <f t="shared" si="3"/>
        <v>0</v>
      </c>
      <c r="S981" s="4">
        <v>0</v>
      </c>
    </row>
    <row r="982" spans="1:19" ht="14.25" customHeight="1">
      <c r="A982" s="4" t="s">
        <v>34</v>
      </c>
      <c r="B982" s="5"/>
      <c r="C982" s="4">
        <v>0</v>
      </c>
      <c r="E982" s="4" t="b">
        <f t="shared" si="2"/>
        <v>0</v>
      </c>
      <c r="F982" s="4">
        <v>0</v>
      </c>
      <c r="G982" s="4">
        <v>8402</v>
      </c>
      <c r="H982" s="6">
        <v>44145</v>
      </c>
      <c r="I982" s="4" t="s">
        <v>817</v>
      </c>
      <c r="J982" s="4" t="s">
        <v>40</v>
      </c>
      <c r="K982" s="4">
        <v>14185</v>
      </c>
      <c r="L982" s="4">
        <v>0</v>
      </c>
      <c r="M982" s="4">
        <v>0</v>
      </c>
      <c r="N982" s="4">
        <v>210000</v>
      </c>
      <c r="O982" s="4">
        <v>0</v>
      </c>
      <c r="P982" s="4">
        <v>6936100</v>
      </c>
      <c r="Q982" s="4">
        <v>988</v>
      </c>
      <c r="R982" s="4" t="b">
        <f t="shared" si="3"/>
        <v>0</v>
      </c>
      <c r="S982" s="4">
        <v>0</v>
      </c>
    </row>
    <row r="983" spans="1:19" ht="14.25" customHeight="1">
      <c r="A983" s="4" t="s">
        <v>34</v>
      </c>
      <c r="B983" s="5"/>
      <c r="C983" s="4">
        <v>0</v>
      </c>
      <c r="E983" s="4" t="b">
        <f t="shared" si="2"/>
        <v>0</v>
      </c>
      <c r="F983" s="4">
        <v>0</v>
      </c>
      <c r="G983" s="4">
        <v>8402</v>
      </c>
      <c r="H983" s="6">
        <v>44180</v>
      </c>
      <c r="I983" s="4" t="s">
        <v>818</v>
      </c>
      <c r="J983" s="4" t="s">
        <v>40</v>
      </c>
      <c r="K983" s="4">
        <v>14282</v>
      </c>
      <c r="L983" s="4">
        <v>0</v>
      </c>
      <c r="M983" s="4">
        <v>0</v>
      </c>
      <c r="N983" s="4">
        <v>210000</v>
      </c>
      <c r="O983" s="4">
        <v>0</v>
      </c>
      <c r="P983" s="4">
        <v>7146100</v>
      </c>
      <c r="Q983" s="4">
        <v>989</v>
      </c>
      <c r="R983" s="4" t="b">
        <f t="shared" si="3"/>
        <v>0</v>
      </c>
      <c r="S983" s="4">
        <v>0</v>
      </c>
    </row>
    <row r="984" spans="1:19" ht="14.25" customHeight="1">
      <c r="A984" s="4" t="s">
        <v>34</v>
      </c>
      <c r="B984" s="5" t="s">
        <v>819</v>
      </c>
      <c r="C984" s="4">
        <v>0</v>
      </c>
      <c r="D984" s="4" t="s">
        <v>819</v>
      </c>
      <c r="E984" s="4" t="b">
        <f t="shared" si="2"/>
        <v>0</v>
      </c>
      <c r="F984" s="4">
        <v>0</v>
      </c>
      <c r="G984" s="4">
        <v>8402</v>
      </c>
      <c r="H984" s="3" t="s">
        <v>21</v>
      </c>
      <c r="K984" s="4">
        <v>0</v>
      </c>
      <c r="L984" s="4">
        <v>0</v>
      </c>
      <c r="M984" s="4">
        <v>0</v>
      </c>
      <c r="N984" s="4">
        <v>2674300</v>
      </c>
      <c r="O984" s="4">
        <v>0</v>
      </c>
      <c r="P984" s="4">
        <v>7146100</v>
      </c>
      <c r="Q984" s="4">
        <v>990</v>
      </c>
      <c r="R984" s="4" t="b">
        <f t="shared" si="3"/>
        <v>0</v>
      </c>
      <c r="S984" s="4">
        <v>0</v>
      </c>
    </row>
    <row r="985" spans="1:19" ht="14.25" customHeight="1">
      <c r="A985" s="4" t="s">
        <v>34</v>
      </c>
      <c r="B985" s="5" t="s">
        <v>820</v>
      </c>
      <c r="C985" s="4">
        <v>0</v>
      </c>
      <c r="D985" s="4" t="s">
        <v>820</v>
      </c>
      <c r="E985" s="4" t="b">
        <f t="shared" si="2"/>
        <v>0</v>
      </c>
      <c r="F985" s="4">
        <v>5236229</v>
      </c>
      <c r="G985" s="4">
        <v>8502</v>
      </c>
      <c r="H985" s="3" t="s">
        <v>21</v>
      </c>
      <c r="K985" s="4">
        <v>0</v>
      </c>
      <c r="L985" s="4">
        <v>2653000</v>
      </c>
      <c r="M985" s="4">
        <v>0</v>
      </c>
      <c r="N985" s="4">
        <v>0</v>
      </c>
      <c r="O985" s="4">
        <v>0</v>
      </c>
      <c r="P985" s="4">
        <v>5236229</v>
      </c>
      <c r="Q985" s="4">
        <v>991</v>
      </c>
      <c r="R985" s="4" t="b">
        <f t="shared" si="3"/>
        <v>0</v>
      </c>
      <c r="S985" s="4">
        <v>0</v>
      </c>
    </row>
    <row r="986" spans="1:19" ht="14.25" customHeight="1">
      <c r="A986" s="4" t="s">
        <v>34</v>
      </c>
      <c r="B986" s="5"/>
      <c r="C986" s="4">
        <v>0</v>
      </c>
      <c r="E986" s="4" t="b">
        <f t="shared" si="2"/>
        <v>0</v>
      </c>
      <c r="F986" s="4">
        <v>0</v>
      </c>
      <c r="G986" s="4">
        <v>8502</v>
      </c>
      <c r="H986" s="6">
        <v>43840</v>
      </c>
      <c r="I986" s="4" t="s">
        <v>821</v>
      </c>
      <c r="J986" s="4" t="s">
        <v>40</v>
      </c>
      <c r="K986" s="4">
        <v>13494</v>
      </c>
      <c r="L986" s="4">
        <v>0</v>
      </c>
      <c r="M986" s="4">
        <v>0</v>
      </c>
      <c r="N986" s="4">
        <v>211000</v>
      </c>
      <c r="O986" s="4">
        <v>0</v>
      </c>
      <c r="P986" s="4">
        <v>5447229</v>
      </c>
      <c r="Q986" s="4">
        <v>992</v>
      </c>
      <c r="R986" s="4" t="b">
        <f t="shared" si="3"/>
        <v>0</v>
      </c>
      <c r="S986" s="4">
        <v>0</v>
      </c>
    </row>
    <row r="987" spans="1:19" ht="14.25" customHeight="1">
      <c r="A987" s="4" t="s">
        <v>34</v>
      </c>
      <c r="B987" s="5"/>
      <c r="C987" s="4">
        <v>0</v>
      </c>
      <c r="E987" s="4" t="b">
        <f t="shared" si="2"/>
        <v>0</v>
      </c>
      <c r="F987" s="4">
        <v>0</v>
      </c>
      <c r="G987" s="4">
        <v>8502</v>
      </c>
      <c r="H987" s="6">
        <v>43875</v>
      </c>
      <c r="I987" s="4" t="s">
        <v>821</v>
      </c>
      <c r="J987" s="4" t="s">
        <v>40</v>
      </c>
      <c r="K987" s="4">
        <v>13593</v>
      </c>
      <c r="L987" s="4">
        <v>0</v>
      </c>
      <c r="M987" s="4">
        <v>0</v>
      </c>
      <c r="N987" s="4">
        <v>222000</v>
      </c>
      <c r="O987" s="4">
        <v>0</v>
      </c>
      <c r="P987" s="4">
        <v>5669229</v>
      </c>
      <c r="Q987" s="4">
        <v>993</v>
      </c>
      <c r="R987" s="4" t="b">
        <f t="shared" si="3"/>
        <v>0</v>
      </c>
      <c r="S987" s="4">
        <v>0</v>
      </c>
    </row>
    <row r="988" spans="1:19" ht="14.25" customHeight="1">
      <c r="A988" s="4" t="s">
        <v>34</v>
      </c>
      <c r="B988" s="5"/>
      <c r="C988" s="4">
        <v>0</v>
      </c>
      <c r="E988" s="4" t="b">
        <f t="shared" si="2"/>
        <v>0</v>
      </c>
      <c r="F988" s="4">
        <v>0</v>
      </c>
      <c r="G988" s="4">
        <v>8502</v>
      </c>
      <c r="H988" s="6">
        <v>43902</v>
      </c>
      <c r="I988" s="4" t="s">
        <v>822</v>
      </c>
      <c r="J988" s="4" t="s">
        <v>40</v>
      </c>
      <c r="K988" s="4">
        <v>13656</v>
      </c>
      <c r="L988" s="4">
        <v>0</v>
      </c>
      <c r="M988" s="4">
        <v>0</v>
      </c>
      <c r="N988" s="4">
        <v>222000</v>
      </c>
      <c r="O988" s="4">
        <v>0</v>
      </c>
      <c r="P988" s="4">
        <v>5891229</v>
      </c>
      <c r="Q988" s="4">
        <v>994</v>
      </c>
      <c r="R988" s="4" t="b">
        <f t="shared" si="3"/>
        <v>0</v>
      </c>
      <c r="S988" s="4">
        <v>0</v>
      </c>
    </row>
    <row r="989" spans="1:19" ht="14.25" customHeight="1">
      <c r="A989" s="4" t="s">
        <v>34</v>
      </c>
      <c r="B989" s="5"/>
      <c r="C989" s="4">
        <v>0</v>
      </c>
      <c r="E989" s="4" t="b">
        <f t="shared" si="2"/>
        <v>0</v>
      </c>
      <c r="F989" s="4">
        <v>0</v>
      </c>
      <c r="G989" s="4">
        <v>8502</v>
      </c>
      <c r="H989" s="6">
        <v>43938</v>
      </c>
      <c r="I989" s="4" t="s">
        <v>823</v>
      </c>
      <c r="J989" s="4" t="s">
        <v>40</v>
      </c>
      <c r="K989" s="4">
        <v>13712</v>
      </c>
      <c r="L989" s="4">
        <v>0</v>
      </c>
      <c r="M989" s="4">
        <v>0</v>
      </c>
      <c r="N989" s="4">
        <v>222000</v>
      </c>
      <c r="O989" s="4">
        <v>0</v>
      </c>
      <c r="P989" s="4">
        <v>6113229</v>
      </c>
      <c r="Q989" s="4">
        <v>995</v>
      </c>
      <c r="R989" s="4" t="b">
        <f t="shared" si="3"/>
        <v>0</v>
      </c>
      <c r="S989" s="4">
        <v>0</v>
      </c>
    </row>
    <row r="990" spans="1:19" ht="14.25" customHeight="1">
      <c r="A990" s="4" t="s">
        <v>34</v>
      </c>
      <c r="B990" s="5"/>
      <c r="C990" s="4">
        <v>0</v>
      </c>
      <c r="E990" s="4" t="b">
        <f t="shared" si="2"/>
        <v>0</v>
      </c>
      <c r="F990" s="4">
        <v>0</v>
      </c>
      <c r="G990" s="4">
        <v>8502</v>
      </c>
      <c r="H990" s="6">
        <v>43965</v>
      </c>
      <c r="I990" s="4" t="s">
        <v>824</v>
      </c>
      <c r="J990" s="4" t="s">
        <v>40</v>
      </c>
      <c r="K990" s="4">
        <v>13770</v>
      </c>
      <c r="L990" s="4">
        <v>0</v>
      </c>
      <c r="M990" s="4">
        <v>0</v>
      </c>
      <c r="N990" s="4">
        <v>222000</v>
      </c>
      <c r="O990" s="4">
        <v>0</v>
      </c>
      <c r="P990" s="4">
        <v>6335229</v>
      </c>
      <c r="Q990" s="4">
        <v>996</v>
      </c>
      <c r="R990" s="4" t="b">
        <f t="shared" si="3"/>
        <v>0</v>
      </c>
      <c r="S990" s="4">
        <v>0</v>
      </c>
    </row>
    <row r="991" spans="1:19" ht="14.25" customHeight="1">
      <c r="A991" s="4" t="s">
        <v>34</v>
      </c>
      <c r="B991" s="5"/>
      <c r="C991" s="4">
        <v>0</v>
      </c>
      <c r="E991" s="4" t="b">
        <f t="shared" si="2"/>
        <v>0</v>
      </c>
      <c r="F991" s="4">
        <v>0</v>
      </c>
      <c r="G991" s="4">
        <v>8502</v>
      </c>
      <c r="H991" s="6">
        <v>43992</v>
      </c>
      <c r="I991" s="4" t="s">
        <v>825</v>
      </c>
      <c r="J991" s="4" t="s">
        <v>40</v>
      </c>
      <c r="K991" s="4">
        <v>13830</v>
      </c>
      <c r="L991" s="4">
        <v>0</v>
      </c>
      <c r="M991" s="4">
        <v>0</v>
      </c>
      <c r="N991" s="4">
        <v>222000</v>
      </c>
      <c r="O991" s="4">
        <v>0</v>
      </c>
      <c r="P991" s="4">
        <v>6557229</v>
      </c>
      <c r="Q991" s="4">
        <v>997</v>
      </c>
      <c r="R991" s="4" t="b">
        <f t="shared" si="3"/>
        <v>0</v>
      </c>
      <c r="S991" s="4">
        <v>0</v>
      </c>
    </row>
    <row r="992" spans="1:19" ht="14.25" customHeight="1">
      <c r="A992" s="4" t="s">
        <v>34</v>
      </c>
      <c r="B992" s="5"/>
      <c r="C992" s="4">
        <v>0</v>
      </c>
      <c r="E992" s="4" t="b">
        <f t="shared" si="2"/>
        <v>0</v>
      </c>
      <c r="F992" s="4">
        <v>0</v>
      </c>
      <c r="G992" s="4">
        <v>8502</v>
      </c>
      <c r="H992" s="6">
        <v>44022</v>
      </c>
      <c r="I992" s="4" t="s">
        <v>821</v>
      </c>
      <c r="J992" s="4" t="s">
        <v>40</v>
      </c>
      <c r="K992" s="4">
        <v>13906</v>
      </c>
      <c r="L992" s="4">
        <v>0</v>
      </c>
      <c r="M992" s="4">
        <v>0</v>
      </c>
      <c r="N992" s="4">
        <v>222000</v>
      </c>
      <c r="O992" s="4">
        <v>0</v>
      </c>
      <c r="P992" s="4">
        <v>6779229</v>
      </c>
      <c r="Q992" s="4">
        <v>998</v>
      </c>
      <c r="R992" s="4" t="b">
        <f t="shared" si="3"/>
        <v>0</v>
      </c>
      <c r="S992" s="4">
        <v>0</v>
      </c>
    </row>
    <row r="993" spans="1:19" ht="14.25" customHeight="1">
      <c r="A993" s="4" t="s">
        <v>34</v>
      </c>
      <c r="B993" s="5"/>
      <c r="C993" s="4">
        <v>0</v>
      </c>
      <c r="E993" s="4" t="b">
        <f t="shared" si="2"/>
        <v>0</v>
      </c>
      <c r="F993" s="4">
        <v>0</v>
      </c>
      <c r="G993" s="4">
        <v>8502</v>
      </c>
      <c r="H993" s="6">
        <v>44057</v>
      </c>
      <c r="I993" s="4" t="s">
        <v>821</v>
      </c>
      <c r="J993" s="4" t="s">
        <v>40</v>
      </c>
      <c r="K993" s="4">
        <v>13986</v>
      </c>
      <c r="L993" s="4">
        <v>0</v>
      </c>
      <c r="M993" s="4">
        <v>0</v>
      </c>
      <c r="N993" s="4">
        <v>222000</v>
      </c>
      <c r="O993" s="4">
        <v>0</v>
      </c>
      <c r="P993" s="4">
        <v>7001229</v>
      </c>
      <c r="Q993" s="4">
        <v>999</v>
      </c>
      <c r="R993" s="4" t="b">
        <f t="shared" si="3"/>
        <v>0</v>
      </c>
      <c r="S993" s="4">
        <v>0</v>
      </c>
    </row>
    <row r="994" spans="1:19" ht="14.25" customHeight="1">
      <c r="A994" s="4" t="s">
        <v>34</v>
      </c>
      <c r="B994" s="5"/>
      <c r="C994" s="4">
        <v>0</v>
      </c>
      <c r="E994" s="4" t="b">
        <f t="shared" si="2"/>
        <v>0</v>
      </c>
      <c r="F994" s="4">
        <v>0</v>
      </c>
      <c r="G994" s="4">
        <v>8502</v>
      </c>
      <c r="H994" s="6">
        <v>44082</v>
      </c>
      <c r="I994" s="4" t="s">
        <v>826</v>
      </c>
      <c r="J994" s="4" t="s">
        <v>40</v>
      </c>
      <c r="K994" s="4">
        <v>14041</v>
      </c>
      <c r="L994" s="4">
        <v>0</v>
      </c>
      <c r="M994" s="4">
        <v>0</v>
      </c>
      <c r="N994" s="4">
        <v>222000</v>
      </c>
      <c r="O994" s="4">
        <v>0</v>
      </c>
      <c r="P994" s="4">
        <v>7223229</v>
      </c>
      <c r="Q994" s="4">
        <v>1000</v>
      </c>
      <c r="R994" s="4" t="b">
        <f t="shared" si="3"/>
        <v>0</v>
      </c>
      <c r="S994" s="4">
        <v>0</v>
      </c>
    </row>
    <row r="995" spans="1:19" ht="14.25" customHeight="1">
      <c r="A995" s="4" t="s">
        <v>34</v>
      </c>
      <c r="B995" s="5"/>
      <c r="C995" s="4">
        <v>0</v>
      </c>
      <c r="E995" s="4" t="b">
        <f t="shared" si="2"/>
        <v>0</v>
      </c>
      <c r="F995" s="4">
        <v>0</v>
      </c>
      <c r="G995" s="4">
        <v>8502</v>
      </c>
      <c r="H995" s="6">
        <v>44113</v>
      </c>
      <c r="I995" s="4" t="s">
        <v>827</v>
      </c>
      <c r="J995" s="4" t="s">
        <v>40</v>
      </c>
      <c r="K995" s="4">
        <v>14127</v>
      </c>
      <c r="L995" s="4">
        <v>0</v>
      </c>
      <c r="M995" s="4">
        <v>0</v>
      </c>
      <c r="N995" s="4">
        <v>222000</v>
      </c>
      <c r="O995" s="4">
        <v>0</v>
      </c>
      <c r="P995" s="4">
        <v>7445229</v>
      </c>
      <c r="Q995" s="4">
        <v>1001</v>
      </c>
      <c r="R995" s="4" t="b">
        <f t="shared" si="3"/>
        <v>0</v>
      </c>
      <c r="S995" s="4">
        <v>0</v>
      </c>
    </row>
    <row r="996" spans="1:19" ht="14.25" customHeight="1">
      <c r="A996" s="4" t="s">
        <v>34</v>
      </c>
      <c r="B996" s="5"/>
      <c r="C996" s="4">
        <v>0</v>
      </c>
      <c r="E996" s="4" t="b">
        <f t="shared" si="2"/>
        <v>0</v>
      </c>
      <c r="F996" s="4">
        <v>0</v>
      </c>
      <c r="G996" s="4">
        <v>8502</v>
      </c>
      <c r="H996" s="6">
        <v>44145</v>
      </c>
      <c r="I996" s="4" t="s">
        <v>828</v>
      </c>
      <c r="J996" s="4" t="s">
        <v>40</v>
      </c>
      <c r="K996" s="4">
        <v>14186</v>
      </c>
      <c r="L996" s="4">
        <v>0</v>
      </c>
      <c r="M996" s="4">
        <v>0</v>
      </c>
      <c r="N996" s="4">
        <v>222000</v>
      </c>
      <c r="O996" s="4">
        <v>0</v>
      </c>
      <c r="P996" s="4">
        <v>7667229</v>
      </c>
      <c r="Q996" s="4">
        <v>1002</v>
      </c>
      <c r="R996" s="4" t="b">
        <f t="shared" si="3"/>
        <v>0</v>
      </c>
      <c r="S996" s="4">
        <v>0</v>
      </c>
    </row>
    <row r="997" spans="1:19" ht="14.25" customHeight="1">
      <c r="A997" s="4" t="s">
        <v>34</v>
      </c>
      <c r="B997" s="5"/>
      <c r="C997" s="4">
        <v>0</v>
      </c>
      <c r="E997" s="4" t="b">
        <f t="shared" si="2"/>
        <v>0</v>
      </c>
      <c r="F997" s="4">
        <v>0</v>
      </c>
      <c r="G997" s="4">
        <v>8502</v>
      </c>
      <c r="H997" s="6">
        <v>44175</v>
      </c>
      <c r="I997" s="4" t="s">
        <v>829</v>
      </c>
      <c r="J997" s="4" t="s">
        <v>40</v>
      </c>
      <c r="K997" s="4">
        <v>14268</v>
      </c>
      <c r="L997" s="4">
        <v>0</v>
      </c>
      <c r="M997" s="4">
        <v>0</v>
      </c>
      <c r="N997" s="4">
        <v>222000</v>
      </c>
      <c r="O997" s="4">
        <v>0</v>
      </c>
      <c r="P997" s="4">
        <v>7889229</v>
      </c>
      <c r="Q997" s="4">
        <v>1003</v>
      </c>
      <c r="R997" s="4" t="b">
        <f t="shared" si="3"/>
        <v>0</v>
      </c>
      <c r="S997" s="4">
        <v>0</v>
      </c>
    </row>
    <row r="998" spans="1:19" ht="14.25" customHeight="1">
      <c r="A998" s="4" t="s">
        <v>34</v>
      </c>
      <c r="B998" s="5" t="s">
        <v>830</v>
      </c>
      <c r="C998" s="4">
        <v>0</v>
      </c>
      <c r="D998" s="4" t="s">
        <v>830</v>
      </c>
      <c r="E998" s="4" t="b">
        <f t="shared" si="2"/>
        <v>0</v>
      </c>
      <c r="F998" s="4">
        <v>0</v>
      </c>
      <c r="G998" s="4">
        <v>8502</v>
      </c>
      <c r="H998" s="3" t="s">
        <v>21</v>
      </c>
      <c r="K998" s="4">
        <v>0</v>
      </c>
      <c r="L998" s="4">
        <v>0</v>
      </c>
      <c r="M998" s="4">
        <v>0</v>
      </c>
      <c r="N998" s="4">
        <v>2653000</v>
      </c>
      <c r="O998" s="4">
        <v>0</v>
      </c>
      <c r="P998" s="4">
        <v>7889229</v>
      </c>
      <c r="Q998" s="4">
        <v>1004</v>
      </c>
      <c r="R998" s="4" t="b">
        <f t="shared" si="3"/>
        <v>0</v>
      </c>
      <c r="S998" s="4">
        <v>0</v>
      </c>
    </row>
    <row r="999" spans="1:19" ht="14.25" customHeight="1">
      <c r="A999" s="4" t="s">
        <v>34</v>
      </c>
      <c r="B999" s="5" t="s">
        <v>831</v>
      </c>
      <c r="C999" s="4">
        <v>0</v>
      </c>
      <c r="D999" s="4" t="s">
        <v>831</v>
      </c>
      <c r="E999" s="4" t="b">
        <f t="shared" si="2"/>
        <v>0</v>
      </c>
      <c r="F999" s="4">
        <v>-849150</v>
      </c>
      <c r="G999" s="4">
        <v>2996611</v>
      </c>
      <c r="H999" s="3" t="s">
        <v>21</v>
      </c>
      <c r="K999" s="4">
        <v>0</v>
      </c>
      <c r="L999" s="4">
        <v>1541100</v>
      </c>
      <c r="M999" s="4">
        <v>371300</v>
      </c>
      <c r="N999" s="4">
        <v>0</v>
      </c>
      <c r="O999" s="4">
        <v>0</v>
      </c>
      <c r="P999" s="4">
        <v>-849150</v>
      </c>
      <c r="Q999" s="4">
        <v>1005</v>
      </c>
      <c r="R999" s="4" t="b">
        <f t="shared" si="3"/>
        <v>0</v>
      </c>
      <c r="S999" s="4">
        <v>0</v>
      </c>
    </row>
    <row r="1000" spans="1:19" ht="14.25" customHeight="1">
      <c r="A1000" s="4" t="s">
        <v>34</v>
      </c>
      <c r="B1000" s="5"/>
      <c r="C1000" s="4">
        <v>0</v>
      </c>
      <c r="E1000" s="4" t="b">
        <f t="shared" si="2"/>
        <v>0</v>
      </c>
      <c r="F1000" s="4">
        <v>0</v>
      </c>
      <c r="G1000" s="4">
        <v>2996611</v>
      </c>
      <c r="H1000" s="6">
        <v>44043</v>
      </c>
      <c r="I1000" s="4" t="s">
        <v>832</v>
      </c>
      <c r="J1000" s="4" t="s">
        <v>40</v>
      </c>
      <c r="K1000" s="4">
        <v>13948</v>
      </c>
      <c r="L1000" s="4">
        <v>0</v>
      </c>
      <c r="M1000" s="4">
        <v>0</v>
      </c>
      <c r="N1000" s="4">
        <v>1400000</v>
      </c>
      <c r="O1000" s="4">
        <v>0</v>
      </c>
      <c r="P1000" s="4">
        <v>550850</v>
      </c>
      <c r="Q1000" s="4">
        <v>1006</v>
      </c>
      <c r="R1000" s="4" t="b">
        <f t="shared" si="3"/>
        <v>0</v>
      </c>
      <c r="S1000" s="4">
        <v>0</v>
      </c>
    </row>
    <row r="1001" spans="1:19" ht="14.25" customHeight="1">
      <c r="A1001" s="4" t="s">
        <v>34</v>
      </c>
      <c r="B1001" s="5"/>
      <c r="C1001" s="4">
        <v>0</v>
      </c>
      <c r="E1001" s="4" t="b">
        <f t="shared" si="2"/>
        <v>0</v>
      </c>
      <c r="F1001" s="4">
        <v>0</v>
      </c>
      <c r="G1001" s="4">
        <v>2996611</v>
      </c>
      <c r="H1001" s="6">
        <v>44187</v>
      </c>
      <c r="I1001" s="4" t="s">
        <v>833</v>
      </c>
      <c r="J1001" s="4" t="s">
        <v>834</v>
      </c>
      <c r="K1001" s="4">
        <v>3215</v>
      </c>
      <c r="L1001" s="4">
        <v>0</v>
      </c>
      <c r="M1001" s="4">
        <v>0</v>
      </c>
      <c r="N1001" s="4">
        <v>0</v>
      </c>
      <c r="O1001" s="4">
        <v>371300</v>
      </c>
      <c r="P1001" s="4">
        <v>179550</v>
      </c>
      <c r="Q1001" s="4">
        <v>1007</v>
      </c>
      <c r="R1001" s="4" t="b">
        <f t="shared" si="3"/>
        <v>0</v>
      </c>
      <c r="S1001" s="4">
        <v>0</v>
      </c>
    </row>
    <row r="1002" spans="1:19" ht="14.25" customHeight="1">
      <c r="A1002" s="4" t="s">
        <v>34</v>
      </c>
      <c r="B1002" s="5"/>
      <c r="C1002" s="4">
        <v>0</v>
      </c>
      <c r="E1002" s="4" t="b">
        <f t="shared" si="2"/>
        <v>0</v>
      </c>
      <c r="F1002" s="4">
        <v>0</v>
      </c>
      <c r="G1002" s="4">
        <v>2996611</v>
      </c>
      <c r="H1002" s="6">
        <v>44195</v>
      </c>
      <c r="I1002" s="4" t="s">
        <v>835</v>
      </c>
      <c r="J1002" s="4" t="s">
        <v>40</v>
      </c>
      <c r="K1002" s="4">
        <v>14306</v>
      </c>
      <c r="L1002" s="4">
        <v>0</v>
      </c>
      <c r="M1002" s="4">
        <v>0</v>
      </c>
      <c r="N1002" s="4">
        <v>141100</v>
      </c>
      <c r="O1002" s="4">
        <v>0</v>
      </c>
      <c r="P1002" s="4">
        <v>320650</v>
      </c>
      <c r="Q1002" s="4">
        <v>1008</v>
      </c>
      <c r="R1002" s="4" t="b">
        <f t="shared" si="3"/>
        <v>0</v>
      </c>
      <c r="S1002" s="4">
        <v>0</v>
      </c>
    </row>
    <row r="1003" spans="1:19" ht="14.25" customHeight="1">
      <c r="A1003" s="4" t="s">
        <v>34</v>
      </c>
      <c r="B1003" s="5" t="s">
        <v>836</v>
      </c>
      <c r="C1003" s="4">
        <v>0</v>
      </c>
      <c r="D1003" s="4" t="s">
        <v>836</v>
      </c>
      <c r="E1003" s="4" t="b">
        <f t="shared" si="2"/>
        <v>0</v>
      </c>
      <c r="F1003" s="4">
        <v>0</v>
      </c>
      <c r="G1003" s="4">
        <v>2996611</v>
      </c>
      <c r="H1003" s="3" t="s">
        <v>21</v>
      </c>
      <c r="K1003" s="4">
        <v>0</v>
      </c>
      <c r="L1003" s="4">
        <v>0</v>
      </c>
      <c r="M1003" s="4">
        <v>0</v>
      </c>
      <c r="N1003" s="4">
        <v>1541100</v>
      </c>
      <c r="O1003" s="4">
        <v>371300</v>
      </c>
      <c r="P1003" s="4">
        <v>320650</v>
      </c>
      <c r="Q1003" s="4">
        <v>1009</v>
      </c>
      <c r="R1003" s="4" t="b">
        <f t="shared" si="3"/>
        <v>0</v>
      </c>
      <c r="S1003" s="4">
        <v>0</v>
      </c>
    </row>
    <row r="1004" spans="1:19" ht="14.25" customHeight="1">
      <c r="A1004" s="4" t="s">
        <v>34</v>
      </c>
      <c r="B1004" s="5" t="s">
        <v>837</v>
      </c>
      <c r="C1004" s="4">
        <v>0</v>
      </c>
      <c r="D1004" s="4" t="s">
        <v>837</v>
      </c>
      <c r="E1004" s="4" t="b">
        <f t="shared" si="2"/>
        <v>0</v>
      </c>
      <c r="F1004" s="4">
        <v>0</v>
      </c>
      <c r="G1004" s="4">
        <v>10270367</v>
      </c>
      <c r="H1004" s="3" t="s">
        <v>21</v>
      </c>
      <c r="K1004" s="4">
        <v>0</v>
      </c>
      <c r="L1004" s="4">
        <v>799000</v>
      </c>
      <c r="M1004" s="4">
        <v>0</v>
      </c>
      <c r="N1004" s="4">
        <v>0</v>
      </c>
      <c r="O1004" s="4">
        <v>0</v>
      </c>
      <c r="P1004" s="4">
        <v>0</v>
      </c>
      <c r="Q1004" s="4">
        <v>1010</v>
      </c>
      <c r="R1004" s="4" t="b">
        <f t="shared" si="3"/>
        <v>0</v>
      </c>
      <c r="S1004" s="4">
        <v>0</v>
      </c>
    </row>
    <row r="1005" spans="1:19" ht="14.25" customHeight="1">
      <c r="A1005" s="4" t="s">
        <v>34</v>
      </c>
      <c r="B1005" s="5"/>
      <c r="C1005" s="4">
        <v>0</v>
      </c>
      <c r="E1005" s="4" t="b">
        <f t="shared" si="2"/>
        <v>0</v>
      </c>
      <c r="F1005" s="4">
        <v>0</v>
      </c>
      <c r="G1005" s="4">
        <v>10270367</v>
      </c>
      <c r="H1005" s="6">
        <v>44195</v>
      </c>
      <c r="I1005" s="4" t="s">
        <v>838</v>
      </c>
      <c r="J1005" s="4" t="s">
        <v>839</v>
      </c>
      <c r="K1005" s="4">
        <v>194</v>
      </c>
      <c r="L1005" s="4">
        <v>0</v>
      </c>
      <c r="M1005" s="4">
        <v>0</v>
      </c>
      <c r="N1005" s="4">
        <v>799000</v>
      </c>
      <c r="O1005" s="4">
        <v>0</v>
      </c>
      <c r="P1005" s="4">
        <v>799000</v>
      </c>
      <c r="Q1005" s="4">
        <v>1011</v>
      </c>
      <c r="R1005" s="4" t="b">
        <f t="shared" si="3"/>
        <v>0</v>
      </c>
      <c r="S1005" s="4">
        <v>0</v>
      </c>
    </row>
    <row r="1006" spans="1:19" ht="14.25" customHeight="1">
      <c r="A1006" s="4" t="s">
        <v>34</v>
      </c>
      <c r="B1006" s="5" t="s">
        <v>840</v>
      </c>
      <c r="C1006" s="4">
        <v>0</v>
      </c>
      <c r="D1006" s="4" t="s">
        <v>840</v>
      </c>
      <c r="E1006" s="4" t="b">
        <f t="shared" si="2"/>
        <v>0</v>
      </c>
      <c r="F1006" s="4">
        <v>0</v>
      </c>
      <c r="G1006" s="4">
        <v>10270367</v>
      </c>
      <c r="H1006" s="3" t="s">
        <v>21</v>
      </c>
      <c r="K1006" s="4">
        <v>0</v>
      </c>
      <c r="L1006" s="4">
        <v>0</v>
      </c>
      <c r="M1006" s="4">
        <v>0</v>
      </c>
      <c r="N1006" s="4">
        <v>799000</v>
      </c>
      <c r="O1006" s="4">
        <v>0</v>
      </c>
      <c r="P1006" s="4">
        <v>799000</v>
      </c>
      <c r="Q1006" s="4">
        <v>1012</v>
      </c>
      <c r="R1006" s="4" t="b">
        <f t="shared" si="3"/>
        <v>0</v>
      </c>
      <c r="S1006" s="4">
        <v>0</v>
      </c>
    </row>
    <row r="1007" spans="1:19" ht="14.25" customHeight="1">
      <c r="A1007" s="4" t="s">
        <v>34</v>
      </c>
      <c r="B1007" s="5" t="s">
        <v>841</v>
      </c>
      <c r="C1007" s="4">
        <v>0</v>
      </c>
      <c r="D1007" s="4" t="s">
        <v>841</v>
      </c>
      <c r="E1007" s="4" t="b">
        <f t="shared" si="2"/>
        <v>0</v>
      </c>
      <c r="F1007" s="4">
        <v>0</v>
      </c>
      <c r="G1007" s="4">
        <v>16705298</v>
      </c>
      <c r="H1007" s="3" t="s">
        <v>21</v>
      </c>
      <c r="K1007" s="4">
        <v>0</v>
      </c>
      <c r="L1007" s="4">
        <v>418300</v>
      </c>
      <c r="M1007" s="4">
        <v>0</v>
      </c>
      <c r="N1007" s="4">
        <v>0</v>
      </c>
      <c r="O1007" s="4">
        <v>0</v>
      </c>
      <c r="P1007" s="4">
        <v>0</v>
      </c>
      <c r="Q1007" s="4">
        <v>1013</v>
      </c>
      <c r="R1007" s="4" t="b">
        <f t="shared" si="3"/>
        <v>0</v>
      </c>
      <c r="S1007" s="4">
        <v>0</v>
      </c>
    </row>
    <row r="1008" spans="1:19" ht="14.25" customHeight="1">
      <c r="A1008" s="4" t="s">
        <v>34</v>
      </c>
      <c r="B1008" s="5"/>
      <c r="C1008" s="4">
        <v>0</v>
      </c>
      <c r="E1008" s="4" t="b">
        <f t="shared" si="2"/>
        <v>0</v>
      </c>
      <c r="F1008" s="4">
        <v>0</v>
      </c>
      <c r="G1008" s="4">
        <v>16705298</v>
      </c>
      <c r="H1008" s="6">
        <v>44195</v>
      </c>
      <c r="I1008" s="4" t="s">
        <v>842</v>
      </c>
      <c r="J1008" s="4" t="s">
        <v>839</v>
      </c>
      <c r="K1008" s="4">
        <v>194</v>
      </c>
      <c r="L1008" s="4">
        <v>0</v>
      </c>
      <c r="M1008" s="4">
        <v>0</v>
      </c>
      <c r="N1008" s="4">
        <v>418300</v>
      </c>
      <c r="O1008" s="4">
        <v>0</v>
      </c>
      <c r="P1008" s="4">
        <v>418300</v>
      </c>
      <c r="Q1008" s="4">
        <v>1014</v>
      </c>
      <c r="R1008" s="4" t="b">
        <f t="shared" si="3"/>
        <v>0</v>
      </c>
      <c r="S1008" s="4">
        <v>0</v>
      </c>
    </row>
    <row r="1009" spans="1:19" ht="14.25" customHeight="1">
      <c r="A1009" s="4" t="s">
        <v>34</v>
      </c>
      <c r="B1009" s="5" t="s">
        <v>843</v>
      </c>
      <c r="C1009" s="4">
        <v>0</v>
      </c>
      <c r="D1009" s="4" t="s">
        <v>843</v>
      </c>
      <c r="E1009" s="4" t="b">
        <f t="shared" si="2"/>
        <v>0</v>
      </c>
      <c r="F1009" s="4">
        <v>0</v>
      </c>
      <c r="G1009" s="4">
        <v>16705298</v>
      </c>
      <c r="H1009" s="3" t="s">
        <v>21</v>
      </c>
      <c r="K1009" s="4">
        <v>0</v>
      </c>
      <c r="L1009" s="4">
        <v>0</v>
      </c>
      <c r="M1009" s="4">
        <v>0</v>
      </c>
      <c r="N1009" s="4">
        <v>418300</v>
      </c>
      <c r="O1009" s="4">
        <v>0</v>
      </c>
      <c r="P1009" s="4">
        <v>418300</v>
      </c>
      <c r="Q1009" s="4">
        <v>1015</v>
      </c>
      <c r="R1009" s="4" t="b">
        <f t="shared" si="3"/>
        <v>0</v>
      </c>
      <c r="S1009" s="4">
        <v>0</v>
      </c>
    </row>
    <row r="1010" spans="1:19" ht="14.25" customHeight="1">
      <c r="A1010" s="4" t="s">
        <v>34</v>
      </c>
      <c r="B1010" s="5" t="s">
        <v>844</v>
      </c>
      <c r="C1010" s="4">
        <v>0</v>
      </c>
      <c r="D1010" s="4" t="s">
        <v>844</v>
      </c>
      <c r="E1010" s="4" t="b">
        <f t="shared" si="2"/>
        <v>0</v>
      </c>
      <c r="F1010" s="4">
        <v>572400</v>
      </c>
      <c r="G1010" s="4">
        <v>52295664</v>
      </c>
      <c r="H1010" s="3" t="s">
        <v>21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572400</v>
      </c>
      <c r="Q1010" s="4">
        <v>1016</v>
      </c>
      <c r="R1010" s="4" t="b">
        <f t="shared" si="3"/>
        <v>0</v>
      </c>
      <c r="S1010" s="4">
        <v>0</v>
      </c>
    </row>
    <row r="1011" spans="1:19" ht="14.25" customHeight="1">
      <c r="A1011" s="4" t="s">
        <v>34</v>
      </c>
      <c r="B1011" s="5" t="s">
        <v>845</v>
      </c>
      <c r="C1011" s="4">
        <v>0</v>
      </c>
      <c r="D1011" s="4" t="s">
        <v>845</v>
      </c>
      <c r="E1011" s="4" t="b">
        <f t="shared" si="2"/>
        <v>0</v>
      </c>
      <c r="F1011" s="4">
        <v>0</v>
      </c>
      <c r="G1011" s="4">
        <v>52295664</v>
      </c>
      <c r="H1011" s="3" t="s">
        <v>21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572400</v>
      </c>
      <c r="Q1011" s="4">
        <v>1017</v>
      </c>
      <c r="R1011" s="4" t="b">
        <f t="shared" si="3"/>
        <v>0</v>
      </c>
      <c r="S1011" s="4">
        <v>0</v>
      </c>
    </row>
    <row r="1012" spans="1:19" ht="14.25" customHeight="1">
      <c r="A1012" s="4" t="s">
        <v>34</v>
      </c>
      <c r="B1012" s="5" t="s">
        <v>846</v>
      </c>
      <c r="C1012" s="4">
        <v>0</v>
      </c>
      <c r="D1012" s="4" t="s">
        <v>846</v>
      </c>
      <c r="E1012" s="4" t="b">
        <f t="shared" si="2"/>
        <v>0</v>
      </c>
      <c r="F1012" s="4">
        <v>0</v>
      </c>
      <c r="G1012" s="4">
        <v>63357862</v>
      </c>
      <c r="H1012" s="3" t="s">
        <v>21</v>
      </c>
      <c r="K1012" s="4">
        <v>0</v>
      </c>
      <c r="L1012" s="4">
        <v>0</v>
      </c>
      <c r="M1012" s="4">
        <v>398000</v>
      </c>
      <c r="N1012" s="4">
        <v>0</v>
      </c>
      <c r="O1012" s="4">
        <v>0</v>
      </c>
      <c r="P1012" s="4">
        <v>0</v>
      </c>
      <c r="Q1012" s="4">
        <v>1018</v>
      </c>
      <c r="R1012" s="4" t="b">
        <f t="shared" si="3"/>
        <v>0</v>
      </c>
      <c r="S1012" s="4">
        <v>0</v>
      </c>
    </row>
    <row r="1013" spans="1:19" ht="14.25" customHeight="1">
      <c r="A1013" s="4" t="s">
        <v>34</v>
      </c>
      <c r="B1013" s="5"/>
      <c r="C1013" s="4">
        <v>0</v>
      </c>
      <c r="E1013" s="4" t="b">
        <f t="shared" si="2"/>
        <v>0</v>
      </c>
      <c r="F1013" s="4">
        <v>0</v>
      </c>
      <c r="G1013" s="4">
        <v>63357862</v>
      </c>
      <c r="H1013" s="6">
        <v>44195</v>
      </c>
      <c r="I1013" s="4" t="s">
        <v>847</v>
      </c>
      <c r="J1013" s="4" t="s">
        <v>839</v>
      </c>
      <c r="K1013" s="4">
        <v>194</v>
      </c>
      <c r="L1013" s="4">
        <v>0</v>
      </c>
      <c r="M1013" s="4">
        <v>0</v>
      </c>
      <c r="N1013" s="4">
        <v>0</v>
      </c>
      <c r="O1013" s="4">
        <v>398000</v>
      </c>
      <c r="P1013" s="4">
        <v>-398000</v>
      </c>
      <c r="Q1013" s="4">
        <v>1019</v>
      </c>
      <c r="R1013" s="4" t="b">
        <f t="shared" si="3"/>
        <v>0</v>
      </c>
      <c r="S1013" s="4">
        <v>0</v>
      </c>
    </row>
    <row r="1014" spans="1:19" ht="14.25" customHeight="1">
      <c r="A1014" s="4" t="s">
        <v>34</v>
      </c>
      <c r="B1014" s="5" t="s">
        <v>848</v>
      </c>
      <c r="C1014" s="4">
        <v>0</v>
      </c>
      <c r="D1014" s="4" t="s">
        <v>848</v>
      </c>
      <c r="E1014" s="4" t="b">
        <f t="shared" si="2"/>
        <v>0</v>
      </c>
      <c r="F1014" s="4">
        <v>0</v>
      </c>
      <c r="G1014" s="4">
        <v>63357862</v>
      </c>
      <c r="H1014" s="3" t="s">
        <v>21</v>
      </c>
      <c r="K1014" s="4">
        <v>0</v>
      </c>
      <c r="L1014" s="4">
        <v>0</v>
      </c>
      <c r="M1014" s="4">
        <v>0</v>
      </c>
      <c r="N1014" s="4">
        <v>0</v>
      </c>
      <c r="O1014" s="4">
        <v>398000</v>
      </c>
      <c r="P1014" s="4">
        <v>-398000</v>
      </c>
      <c r="Q1014" s="4">
        <v>1020</v>
      </c>
      <c r="R1014" s="4" t="b">
        <f t="shared" si="3"/>
        <v>0</v>
      </c>
      <c r="S1014" s="4">
        <v>0</v>
      </c>
    </row>
    <row r="1015" spans="1:19" ht="14.25" customHeight="1">
      <c r="A1015" s="4" t="s">
        <v>34</v>
      </c>
      <c r="B1015" s="5" t="s">
        <v>849</v>
      </c>
      <c r="C1015" s="4">
        <v>0</v>
      </c>
      <c r="D1015" s="4" t="s">
        <v>849</v>
      </c>
      <c r="E1015" s="4" t="b">
        <f t="shared" si="2"/>
        <v>0</v>
      </c>
      <c r="F1015" s="4">
        <v>-307900</v>
      </c>
      <c r="G1015" s="4">
        <v>800007813</v>
      </c>
      <c r="H1015" s="3" t="s">
        <v>21</v>
      </c>
      <c r="K1015" s="4">
        <v>0</v>
      </c>
      <c r="L1015" s="4">
        <v>0</v>
      </c>
      <c r="M1015" s="4">
        <v>155370</v>
      </c>
      <c r="N1015" s="4">
        <v>0</v>
      </c>
      <c r="O1015" s="4">
        <v>0</v>
      </c>
      <c r="P1015" s="4">
        <v>-307900</v>
      </c>
      <c r="Q1015" s="4">
        <v>1021</v>
      </c>
      <c r="R1015" s="4" t="b">
        <f t="shared" si="3"/>
        <v>0</v>
      </c>
      <c r="S1015" s="4">
        <v>0</v>
      </c>
    </row>
    <row r="1016" spans="1:19" ht="14.25" customHeight="1">
      <c r="A1016" s="4" t="s">
        <v>34</v>
      </c>
      <c r="B1016" s="5"/>
      <c r="C1016" s="4">
        <v>0</v>
      </c>
      <c r="E1016" s="4" t="b">
        <f t="shared" si="2"/>
        <v>0</v>
      </c>
      <c r="F1016" s="4">
        <v>0</v>
      </c>
      <c r="G1016" s="4">
        <v>800007813</v>
      </c>
      <c r="H1016" s="6">
        <v>43840</v>
      </c>
      <c r="I1016" s="4" t="s">
        <v>850</v>
      </c>
      <c r="J1016" s="4" t="s">
        <v>834</v>
      </c>
      <c r="K1016" s="4">
        <v>3089</v>
      </c>
      <c r="L1016" s="4">
        <v>0</v>
      </c>
      <c r="M1016" s="4">
        <v>0</v>
      </c>
      <c r="N1016" s="4">
        <v>0</v>
      </c>
      <c r="O1016" s="4">
        <v>10970</v>
      </c>
      <c r="P1016" s="4">
        <v>-318870</v>
      </c>
      <c r="Q1016" s="4">
        <v>1022</v>
      </c>
      <c r="R1016" s="4" t="b">
        <f t="shared" si="3"/>
        <v>0</v>
      </c>
      <c r="S1016" s="4">
        <v>0</v>
      </c>
    </row>
    <row r="1017" spans="1:19" ht="14.25" customHeight="1">
      <c r="A1017" s="4" t="s">
        <v>34</v>
      </c>
      <c r="B1017" s="5"/>
      <c r="C1017" s="4">
        <v>0</v>
      </c>
      <c r="E1017" s="4" t="b">
        <f t="shared" si="2"/>
        <v>0</v>
      </c>
      <c r="F1017" s="4">
        <v>0</v>
      </c>
      <c r="G1017" s="4">
        <v>800007813</v>
      </c>
      <c r="H1017" s="6">
        <v>43871</v>
      </c>
      <c r="I1017" s="4" t="s">
        <v>851</v>
      </c>
      <c r="J1017" s="4" t="s">
        <v>834</v>
      </c>
      <c r="K1017" s="4">
        <v>3099</v>
      </c>
      <c r="L1017" s="4">
        <v>0</v>
      </c>
      <c r="M1017" s="4">
        <v>0</v>
      </c>
      <c r="N1017" s="4">
        <v>0</v>
      </c>
      <c r="O1017" s="4">
        <v>11860</v>
      </c>
      <c r="P1017" s="4">
        <v>-330730</v>
      </c>
      <c r="Q1017" s="4">
        <v>1023</v>
      </c>
      <c r="R1017" s="4" t="b">
        <f t="shared" si="3"/>
        <v>0</v>
      </c>
      <c r="S1017" s="4">
        <v>0</v>
      </c>
    </row>
    <row r="1018" spans="1:19" ht="14.25" customHeight="1">
      <c r="A1018" s="4" t="s">
        <v>34</v>
      </c>
      <c r="B1018" s="5"/>
      <c r="C1018" s="4">
        <v>0</v>
      </c>
      <c r="E1018" s="4" t="b">
        <f t="shared" si="2"/>
        <v>0</v>
      </c>
      <c r="F1018" s="4">
        <v>0</v>
      </c>
      <c r="G1018" s="4">
        <v>800007813</v>
      </c>
      <c r="H1018" s="6">
        <v>43896</v>
      </c>
      <c r="I1018" s="4" t="s">
        <v>850</v>
      </c>
      <c r="J1018" s="4" t="s">
        <v>834</v>
      </c>
      <c r="K1018" s="4">
        <v>3112</v>
      </c>
      <c r="L1018" s="4">
        <v>0</v>
      </c>
      <c r="M1018" s="4">
        <v>0</v>
      </c>
      <c r="N1018" s="4">
        <v>0</v>
      </c>
      <c r="O1018" s="4">
        <v>12230</v>
      </c>
      <c r="P1018" s="4">
        <v>-342960</v>
      </c>
      <c r="Q1018" s="4">
        <v>1024</v>
      </c>
      <c r="R1018" s="4" t="b">
        <f t="shared" si="3"/>
        <v>0</v>
      </c>
      <c r="S1018" s="4">
        <v>0</v>
      </c>
    </row>
    <row r="1019" spans="1:19" ht="14.25" customHeight="1">
      <c r="A1019" s="4" t="s">
        <v>34</v>
      </c>
      <c r="B1019" s="5"/>
      <c r="C1019" s="4">
        <v>0</v>
      </c>
      <c r="E1019" s="4" t="b">
        <f t="shared" si="2"/>
        <v>0</v>
      </c>
      <c r="F1019" s="4">
        <v>0</v>
      </c>
      <c r="G1019" s="4">
        <v>800007813</v>
      </c>
      <c r="H1019" s="6">
        <v>43943</v>
      </c>
      <c r="I1019" s="4" t="s">
        <v>850</v>
      </c>
      <c r="J1019" s="4" t="s">
        <v>834</v>
      </c>
      <c r="K1019" s="4">
        <v>3121</v>
      </c>
      <c r="L1019" s="4">
        <v>0</v>
      </c>
      <c r="M1019" s="4">
        <v>0</v>
      </c>
      <c r="N1019" s="4">
        <v>0</v>
      </c>
      <c r="O1019" s="4">
        <v>12280</v>
      </c>
      <c r="P1019" s="4">
        <v>-355240</v>
      </c>
      <c r="Q1019" s="4">
        <v>1025</v>
      </c>
      <c r="R1019" s="4" t="b">
        <f t="shared" si="3"/>
        <v>0</v>
      </c>
      <c r="S1019" s="4">
        <v>0</v>
      </c>
    </row>
    <row r="1020" spans="1:19" ht="14.25" customHeight="1">
      <c r="A1020" s="4" t="s">
        <v>34</v>
      </c>
      <c r="B1020" s="5"/>
      <c r="C1020" s="4">
        <v>0</v>
      </c>
      <c r="E1020" s="4" t="b">
        <f t="shared" si="2"/>
        <v>0</v>
      </c>
      <c r="F1020" s="4">
        <v>0</v>
      </c>
      <c r="G1020" s="4">
        <v>800007813</v>
      </c>
      <c r="H1020" s="6">
        <v>43970</v>
      </c>
      <c r="I1020" s="4" t="s">
        <v>850</v>
      </c>
      <c r="J1020" s="4" t="s">
        <v>834</v>
      </c>
      <c r="K1020" s="4">
        <v>3132</v>
      </c>
      <c r="L1020" s="4">
        <v>0</v>
      </c>
      <c r="M1020" s="4">
        <v>0</v>
      </c>
      <c r="N1020" s="4">
        <v>0</v>
      </c>
      <c r="O1020" s="4">
        <v>15940</v>
      </c>
      <c r="P1020" s="4">
        <v>-371180</v>
      </c>
      <c r="Q1020" s="4">
        <v>1026</v>
      </c>
      <c r="R1020" s="4" t="b">
        <f t="shared" si="3"/>
        <v>0</v>
      </c>
      <c r="S1020" s="4">
        <v>0</v>
      </c>
    </row>
    <row r="1021" spans="1:19" ht="14.25" customHeight="1">
      <c r="A1021" s="4" t="s">
        <v>34</v>
      </c>
      <c r="B1021" s="5"/>
      <c r="C1021" s="4">
        <v>0</v>
      </c>
      <c r="E1021" s="4" t="b">
        <f t="shared" si="2"/>
        <v>0</v>
      </c>
      <c r="F1021" s="4">
        <v>0</v>
      </c>
      <c r="G1021" s="4">
        <v>800007813</v>
      </c>
      <c r="H1021" s="6">
        <v>43999</v>
      </c>
      <c r="I1021" s="4" t="s">
        <v>850</v>
      </c>
      <c r="J1021" s="4" t="s">
        <v>834</v>
      </c>
      <c r="K1021" s="4">
        <v>3146</v>
      </c>
      <c r="L1021" s="4">
        <v>0</v>
      </c>
      <c r="M1021" s="4">
        <v>0</v>
      </c>
      <c r="N1021" s="4">
        <v>0</v>
      </c>
      <c r="O1021" s="4">
        <v>11090</v>
      </c>
      <c r="P1021" s="4">
        <v>-382270</v>
      </c>
      <c r="Q1021" s="4">
        <v>1027</v>
      </c>
      <c r="R1021" s="4" t="b">
        <f t="shared" si="3"/>
        <v>0</v>
      </c>
      <c r="S1021" s="4">
        <v>0</v>
      </c>
    </row>
    <row r="1022" spans="1:19" ht="14.25" customHeight="1">
      <c r="A1022" s="4" t="s">
        <v>34</v>
      </c>
      <c r="B1022" s="5"/>
      <c r="C1022" s="4">
        <v>0</v>
      </c>
      <c r="E1022" s="4" t="b">
        <f t="shared" si="2"/>
        <v>0</v>
      </c>
      <c r="F1022" s="4">
        <v>0</v>
      </c>
      <c r="G1022" s="4">
        <v>800007813</v>
      </c>
      <c r="H1022" s="6">
        <v>44048</v>
      </c>
      <c r="I1022" s="4" t="s">
        <v>850</v>
      </c>
      <c r="J1022" s="4" t="s">
        <v>834</v>
      </c>
      <c r="K1022" s="4">
        <v>3163</v>
      </c>
      <c r="L1022" s="4">
        <v>0</v>
      </c>
      <c r="M1022" s="4">
        <v>0</v>
      </c>
      <c r="N1022" s="4">
        <v>0</v>
      </c>
      <c r="O1022" s="4">
        <v>13000</v>
      </c>
      <c r="P1022" s="4">
        <v>-395270</v>
      </c>
      <c r="Q1022" s="4">
        <v>1028</v>
      </c>
      <c r="R1022" s="4" t="b">
        <f t="shared" si="3"/>
        <v>0</v>
      </c>
      <c r="S1022" s="4">
        <v>0</v>
      </c>
    </row>
    <row r="1023" spans="1:19" ht="14.25" customHeight="1">
      <c r="A1023" s="4" t="s">
        <v>34</v>
      </c>
      <c r="B1023" s="5"/>
      <c r="C1023" s="4">
        <v>0</v>
      </c>
      <c r="E1023" s="4" t="b">
        <f t="shared" si="2"/>
        <v>0</v>
      </c>
      <c r="F1023" s="4">
        <v>0</v>
      </c>
      <c r="G1023" s="4">
        <v>800007813</v>
      </c>
      <c r="H1023" s="6">
        <v>44063</v>
      </c>
      <c r="I1023" s="4" t="s">
        <v>850</v>
      </c>
      <c r="J1023" s="4" t="s">
        <v>834</v>
      </c>
      <c r="K1023" s="4">
        <v>3164</v>
      </c>
      <c r="L1023" s="4">
        <v>0</v>
      </c>
      <c r="M1023" s="4">
        <v>0</v>
      </c>
      <c r="N1023" s="4">
        <v>0</v>
      </c>
      <c r="O1023" s="4">
        <v>15550</v>
      </c>
      <c r="P1023" s="4">
        <v>-410820</v>
      </c>
      <c r="Q1023" s="4">
        <v>1029</v>
      </c>
      <c r="R1023" s="4" t="b">
        <f t="shared" si="3"/>
        <v>0</v>
      </c>
      <c r="S1023" s="4">
        <v>0</v>
      </c>
    </row>
    <row r="1024" spans="1:19" ht="14.25" customHeight="1">
      <c r="A1024" s="4" t="s">
        <v>34</v>
      </c>
      <c r="B1024" s="5"/>
      <c r="C1024" s="4">
        <v>0</v>
      </c>
      <c r="E1024" s="4" t="b">
        <f t="shared" si="2"/>
        <v>0</v>
      </c>
      <c r="F1024" s="4">
        <v>0</v>
      </c>
      <c r="G1024" s="4">
        <v>800007813</v>
      </c>
      <c r="H1024" s="6">
        <v>44133</v>
      </c>
      <c r="I1024" s="4" t="s">
        <v>852</v>
      </c>
      <c r="J1024" s="4" t="s">
        <v>834</v>
      </c>
      <c r="K1024" s="4">
        <v>3195</v>
      </c>
      <c r="L1024" s="4">
        <v>0</v>
      </c>
      <c r="M1024" s="4">
        <v>0</v>
      </c>
      <c r="N1024" s="4">
        <v>0</v>
      </c>
      <c r="O1024" s="4">
        <v>13960</v>
      </c>
      <c r="P1024" s="4">
        <v>-424780</v>
      </c>
      <c r="Q1024" s="4">
        <v>1030</v>
      </c>
      <c r="R1024" s="4" t="b">
        <f t="shared" si="3"/>
        <v>0</v>
      </c>
      <c r="S1024" s="4">
        <v>0</v>
      </c>
    </row>
    <row r="1025" spans="1:19" ht="14.25" customHeight="1">
      <c r="A1025" s="4" t="s">
        <v>34</v>
      </c>
      <c r="B1025" s="5"/>
      <c r="C1025" s="4">
        <v>0</v>
      </c>
      <c r="E1025" s="4" t="b">
        <f t="shared" si="2"/>
        <v>0</v>
      </c>
      <c r="F1025" s="4">
        <v>0</v>
      </c>
      <c r="G1025" s="4">
        <v>800007813</v>
      </c>
      <c r="H1025" s="6">
        <v>44154</v>
      </c>
      <c r="I1025" s="4" t="s">
        <v>852</v>
      </c>
      <c r="J1025" s="4" t="s">
        <v>834</v>
      </c>
      <c r="K1025" s="4">
        <v>3205</v>
      </c>
      <c r="L1025" s="4">
        <v>0</v>
      </c>
      <c r="M1025" s="4">
        <v>0</v>
      </c>
      <c r="N1025" s="4">
        <v>0</v>
      </c>
      <c r="O1025" s="4">
        <v>13000</v>
      </c>
      <c r="P1025" s="4">
        <v>-437780</v>
      </c>
      <c r="Q1025" s="4">
        <v>1031</v>
      </c>
      <c r="R1025" s="4" t="b">
        <f t="shared" si="3"/>
        <v>0</v>
      </c>
      <c r="S1025" s="4">
        <v>0</v>
      </c>
    </row>
    <row r="1026" spans="1:19" ht="14.25" customHeight="1">
      <c r="A1026" s="4" t="s">
        <v>34</v>
      </c>
      <c r="B1026" s="5"/>
      <c r="C1026" s="4">
        <v>0</v>
      </c>
      <c r="E1026" s="4" t="b">
        <f t="shared" si="2"/>
        <v>0</v>
      </c>
      <c r="F1026" s="4">
        <v>0</v>
      </c>
      <c r="G1026" s="4">
        <v>800007813</v>
      </c>
      <c r="H1026" s="6">
        <v>44161</v>
      </c>
      <c r="I1026" s="4" t="s">
        <v>851</v>
      </c>
      <c r="J1026" s="4" t="s">
        <v>834</v>
      </c>
      <c r="K1026" s="4">
        <v>3207</v>
      </c>
      <c r="L1026" s="4">
        <v>0</v>
      </c>
      <c r="M1026" s="4">
        <v>0</v>
      </c>
      <c r="N1026" s="4">
        <v>0</v>
      </c>
      <c r="O1026" s="4">
        <v>12890</v>
      </c>
      <c r="P1026" s="4">
        <v>-450670</v>
      </c>
      <c r="Q1026" s="4">
        <v>1032</v>
      </c>
      <c r="R1026" s="4" t="b">
        <f t="shared" si="3"/>
        <v>0</v>
      </c>
      <c r="S1026" s="4">
        <v>0</v>
      </c>
    </row>
    <row r="1027" spans="1:19" ht="14.25" customHeight="1">
      <c r="A1027" s="4" t="s">
        <v>34</v>
      </c>
      <c r="B1027" s="5"/>
      <c r="C1027" s="4">
        <v>0</v>
      </c>
      <c r="E1027" s="4" t="b">
        <f t="shared" si="2"/>
        <v>0</v>
      </c>
      <c r="F1027" s="4">
        <v>0</v>
      </c>
      <c r="G1027" s="4">
        <v>800007813</v>
      </c>
      <c r="H1027" s="6">
        <v>44189</v>
      </c>
      <c r="I1027" s="7" t="s">
        <v>853</v>
      </c>
      <c r="J1027" s="4" t="s">
        <v>834</v>
      </c>
      <c r="K1027" s="4">
        <v>3216</v>
      </c>
      <c r="L1027" s="4">
        <v>0</v>
      </c>
      <c r="M1027" s="4">
        <v>0</v>
      </c>
      <c r="N1027" s="4">
        <v>0</v>
      </c>
      <c r="O1027" s="4">
        <v>12600</v>
      </c>
      <c r="P1027" s="4">
        <v>-463270</v>
      </c>
      <c r="Q1027" s="4">
        <v>1033</v>
      </c>
      <c r="R1027" s="4" t="b">
        <f t="shared" si="3"/>
        <v>0</v>
      </c>
      <c r="S1027" s="4">
        <v>0</v>
      </c>
    </row>
    <row r="1028" spans="1:19" ht="14.25" customHeight="1">
      <c r="A1028" s="4" t="s">
        <v>34</v>
      </c>
      <c r="B1028" s="5" t="s">
        <v>854</v>
      </c>
      <c r="C1028" s="4">
        <v>0</v>
      </c>
      <c r="D1028" s="4" t="s">
        <v>854</v>
      </c>
      <c r="E1028" s="4" t="b">
        <f t="shared" si="2"/>
        <v>0</v>
      </c>
      <c r="F1028" s="4">
        <v>0</v>
      </c>
      <c r="G1028" s="4">
        <v>800007813</v>
      </c>
      <c r="H1028" s="3" t="s">
        <v>21</v>
      </c>
      <c r="K1028" s="4">
        <v>0</v>
      </c>
      <c r="L1028" s="4">
        <v>0</v>
      </c>
      <c r="M1028" s="4">
        <v>0</v>
      </c>
      <c r="N1028" s="4">
        <v>0</v>
      </c>
      <c r="O1028" s="4">
        <v>155370</v>
      </c>
      <c r="P1028" s="4">
        <v>-463270</v>
      </c>
      <c r="Q1028" s="4">
        <v>1034</v>
      </c>
      <c r="R1028" s="4" t="b">
        <f t="shared" si="3"/>
        <v>0</v>
      </c>
      <c r="S1028" s="4">
        <v>0</v>
      </c>
    </row>
    <row r="1029" spans="1:19" ht="14.25" customHeight="1">
      <c r="A1029" s="4" t="s">
        <v>34</v>
      </c>
      <c r="B1029" s="5" t="s">
        <v>855</v>
      </c>
      <c r="C1029" s="4">
        <v>0</v>
      </c>
      <c r="D1029" s="4" t="s">
        <v>855</v>
      </c>
      <c r="E1029" s="4" t="b">
        <f t="shared" si="2"/>
        <v>0</v>
      </c>
      <c r="F1029" s="4">
        <v>245985</v>
      </c>
      <c r="G1029" s="4">
        <v>830036831</v>
      </c>
      <c r="H1029" s="3" t="s">
        <v>21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245985</v>
      </c>
      <c r="Q1029" s="4">
        <v>1035</v>
      </c>
      <c r="R1029" s="4" t="b">
        <f t="shared" si="3"/>
        <v>0</v>
      </c>
      <c r="S1029" s="4">
        <v>0</v>
      </c>
    </row>
    <row r="1030" spans="1:19" ht="14.25" customHeight="1">
      <c r="A1030" s="4" t="s">
        <v>34</v>
      </c>
      <c r="B1030" s="5" t="s">
        <v>856</v>
      </c>
      <c r="C1030" s="4">
        <v>0</v>
      </c>
      <c r="D1030" s="4" t="s">
        <v>856</v>
      </c>
      <c r="E1030" s="4" t="b">
        <f t="shared" si="2"/>
        <v>0</v>
      </c>
      <c r="F1030" s="4">
        <v>0</v>
      </c>
      <c r="G1030" s="4">
        <v>830036831</v>
      </c>
      <c r="H1030" s="3" t="s">
        <v>21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245985</v>
      </c>
      <c r="Q1030" s="4">
        <v>1036</v>
      </c>
      <c r="R1030" s="4" t="b">
        <f t="shared" si="3"/>
        <v>0</v>
      </c>
      <c r="S1030" s="4">
        <v>0</v>
      </c>
    </row>
    <row r="1031" spans="1:19" ht="14.25" customHeight="1">
      <c r="A1031" s="4" t="s">
        <v>34</v>
      </c>
      <c r="B1031" s="5" t="s">
        <v>857</v>
      </c>
      <c r="C1031" s="4">
        <v>0</v>
      </c>
      <c r="D1031" s="4" t="s">
        <v>857</v>
      </c>
      <c r="E1031" s="4" t="b">
        <f t="shared" si="2"/>
        <v>0</v>
      </c>
      <c r="F1031" s="4">
        <v>-10268360</v>
      </c>
      <c r="G1031" s="4">
        <v>830037248</v>
      </c>
      <c r="H1031" s="3" t="s">
        <v>21</v>
      </c>
      <c r="K1031" s="4">
        <v>0</v>
      </c>
      <c r="L1031" s="4">
        <v>0</v>
      </c>
      <c r="M1031" s="4">
        <v>5445290</v>
      </c>
      <c r="N1031" s="4">
        <v>0</v>
      </c>
      <c r="O1031" s="4">
        <v>0</v>
      </c>
      <c r="P1031" s="4">
        <v>-10268360</v>
      </c>
      <c r="Q1031" s="4">
        <v>1037</v>
      </c>
      <c r="R1031" s="4" t="b">
        <f t="shared" si="3"/>
        <v>0</v>
      </c>
      <c r="S1031" s="4">
        <v>0</v>
      </c>
    </row>
    <row r="1032" spans="1:19" ht="14.25" customHeight="1">
      <c r="A1032" s="4" t="s">
        <v>34</v>
      </c>
      <c r="B1032" s="5"/>
      <c r="C1032" s="4">
        <v>0</v>
      </c>
      <c r="E1032" s="4" t="b">
        <f t="shared" si="2"/>
        <v>0</v>
      </c>
      <c r="F1032" s="4">
        <v>0</v>
      </c>
      <c r="G1032" s="4">
        <v>830037248</v>
      </c>
      <c r="H1032" s="6">
        <v>43840</v>
      </c>
      <c r="I1032" s="4" t="s">
        <v>858</v>
      </c>
      <c r="J1032" s="4" t="s">
        <v>834</v>
      </c>
      <c r="K1032" s="4">
        <v>3088</v>
      </c>
      <c r="L1032" s="4">
        <v>0</v>
      </c>
      <c r="M1032" s="4">
        <v>0</v>
      </c>
      <c r="N1032" s="4">
        <v>0</v>
      </c>
      <c r="O1032" s="4">
        <v>363810</v>
      </c>
      <c r="P1032" s="4">
        <v>-10632170</v>
      </c>
      <c r="Q1032" s="4">
        <v>1038</v>
      </c>
      <c r="R1032" s="4" t="b">
        <f t="shared" si="3"/>
        <v>0</v>
      </c>
      <c r="S1032" s="4">
        <v>0</v>
      </c>
    </row>
    <row r="1033" spans="1:19" ht="14.25" customHeight="1">
      <c r="A1033" s="4" t="s">
        <v>34</v>
      </c>
      <c r="B1033" s="5"/>
      <c r="C1033" s="4">
        <v>0</v>
      </c>
      <c r="E1033" s="4" t="b">
        <f t="shared" si="2"/>
        <v>0</v>
      </c>
      <c r="F1033" s="4">
        <v>0</v>
      </c>
      <c r="G1033" s="4">
        <v>830037248</v>
      </c>
      <c r="H1033" s="6">
        <v>43840</v>
      </c>
      <c r="I1033" s="4" t="s">
        <v>858</v>
      </c>
      <c r="J1033" s="4" t="s">
        <v>834</v>
      </c>
      <c r="K1033" s="4">
        <v>3088</v>
      </c>
      <c r="L1033" s="4">
        <v>0</v>
      </c>
      <c r="M1033" s="4">
        <v>0</v>
      </c>
      <c r="N1033" s="4">
        <v>0</v>
      </c>
      <c r="O1033" s="4">
        <v>3060</v>
      </c>
      <c r="P1033" s="4">
        <v>-10635230</v>
      </c>
      <c r="Q1033" s="4">
        <v>1039</v>
      </c>
      <c r="R1033" s="4" t="b">
        <f t="shared" si="3"/>
        <v>0</v>
      </c>
      <c r="S1033" s="4">
        <v>0</v>
      </c>
    </row>
    <row r="1034" spans="1:19" ht="14.25" customHeight="1">
      <c r="A1034" s="4" t="s">
        <v>34</v>
      </c>
      <c r="B1034" s="5"/>
      <c r="C1034" s="4">
        <v>0</v>
      </c>
      <c r="E1034" s="4" t="b">
        <f t="shared" si="2"/>
        <v>0</v>
      </c>
      <c r="F1034" s="4">
        <v>0</v>
      </c>
      <c r="G1034" s="4">
        <v>830037248</v>
      </c>
      <c r="H1034" s="6">
        <v>43840</v>
      </c>
      <c r="I1034" s="4" t="s">
        <v>858</v>
      </c>
      <c r="J1034" s="4" t="s">
        <v>834</v>
      </c>
      <c r="K1034" s="4">
        <v>3088</v>
      </c>
      <c r="L1034" s="4">
        <v>0</v>
      </c>
      <c r="M1034" s="4">
        <v>0</v>
      </c>
      <c r="N1034" s="4">
        <v>0</v>
      </c>
      <c r="O1034" s="4">
        <v>10700</v>
      </c>
      <c r="P1034" s="4">
        <v>-10645930</v>
      </c>
      <c r="Q1034" s="4">
        <v>1040</v>
      </c>
      <c r="R1034" s="4" t="b">
        <f t="shared" si="3"/>
        <v>0</v>
      </c>
      <c r="S1034" s="4">
        <v>0</v>
      </c>
    </row>
    <row r="1035" spans="1:19" ht="14.25" customHeight="1">
      <c r="A1035" s="4" t="s">
        <v>34</v>
      </c>
      <c r="B1035" s="5"/>
      <c r="C1035" s="4">
        <v>0</v>
      </c>
      <c r="E1035" s="4" t="b">
        <f t="shared" si="2"/>
        <v>0</v>
      </c>
      <c r="F1035" s="4">
        <v>0</v>
      </c>
      <c r="G1035" s="4">
        <v>830037248</v>
      </c>
      <c r="H1035" s="6">
        <v>43840</v>
      </c>
      <c r="I1035" s="4" t="s">
        <v>858</v>
      </c>
      <c r="J1035" s="4" t="s">
        <v>834</v>
      </c>
      <c r="K1035" s="4">
        <v>3088</v>
      </c>
      <c r="L1035" s="4">
        <v>0</v>
      </c>
      <c r="M1035" s="4">
        <v>0</v>
      </c>
      <c r="N1035" s="4">
        <v>0</v>
      </c>
      <c r="O1035" s="4">
        <v>15290</v>
      </c>
      <c r="P1035" s="4">
        <v>-10661220</v>
      </c>
      <c r="Q1035" s="4">
        <v>1041</v>
      </c>
      <c r="R1035" s="4" t="b">
        <f t="shared" si="3"/>
        <v>0</v>
      </c>
      <c r="S1035" s="4">
        <v>0</v>
      </c>
    </row>
    <row r="1036" spans="1:19" ht="14.25" customHeight="1">
      <c r="A1036" s="4" t="s">
        <v>34</v>
      </c>
      <c r="B1036" s="5"/>
      <c r="C1036" s="4">
        <v>0</v>
      </c>
      <c r="E1036" s="4" t="b">
        <f t="shared" si="2"/>
        <v>0</v>
      </c>
      <c r="F1036" s="4">
        <v>0</v>
      </c>
      <c r="G1036" s="4">
        <v>830037248</v>
      </c>
      <c r="H1036" s="6">
        <v>43840</v>
      </c>
      <c r="I1036" s="4" t="s">
        <v>858</v>
      </c>
      <c r="J1036" s="4" t="s">
        <v>834</v>
      </c>
      <c r="K1036" s="4">
        <v>3088</v>
      </c>
      <c r="L1036" s="4">
        <v>0</v>
      </c>
      <c r="M1036" s="4">
        <v>0</v>
      </c>
      <c r="N1036" s="4">
        <v>0</v>
      </c>
      <c r="O1036" s="4">
        <v>2550</v>
      </c>
      <c r="P1036" s="4">
        <v>-10663770</v>
      </c>
      <c r="Q1036" s="4">
        <v>1042</v>
      </c>
      <c r="R1036" s="4" t="b">
        <f t="shared" si="3"/>
        <v>0</v>
      </c>
      <c r="S1036" s="4">
        <v>0</v>
      </c>
    </row>
    <row r="1037" spans="1:19" ht="14.25" customHeight="1">
      <c r="A1037" s="4" t="s">
        <v>34</v>
      </c>
      <c r="B1037" s="5"/>
      <c r="C1037" s="4">
        <v>0</v>
      </c>
      <c r="E1037" s="4" t="b">
        <f t="shared" si="2"/>
        <v>0</v>
      </c>
      <c r="F1037" s="4">
        <v>0</v>
      </c>
      <c r="G1037" s="4">
        <v>830037248</v>
      </c>
      <c r="H1037" s="6">
        <v>43840</v>
      </c>
      <c r="I1037" s="4" t="s">
        <v>858</v>
      </c>
      <c r="J1037" s="4" t="s">
        <v>834</v>
      </c>
      <c r="K1037" s="4">
        <v>3088</v>
      </c>
      <c r="L1037" s="4">
        <v>0</v>
      </c>
      <c r="M1037" s="4">
        <v>0</v>
      </c>
      <c r="N1037" s="4">
        <v>0</v>
      </c>
      <c r="O1037" s="4">
        <v>5610</v>
      </c>
      <c r="P1037" s="4">
        <v>-10669380</v>
      </c>
      <c r="Q1037" s="4">
        <v>1043</v>
      </c>
      <c r="R1037" s="4" t="b">
        <f t="shared" si="3"/>
        <v>0</v>
      </c>
      <c r="S1037" s="4">
        <v>0</v>
      </c>
    </row>
    <row r="1038" spans="1:19" ht="14.25" customHeight="1">
      <c r="A1038" s="4" t="s">
        <v>34</v>
      </c>
      <c r="B1038" s="5"/>
      <c r="C1038" s="4">
        <v>0</v>
      </c>
      <c r="E1038" s="4" t="b">
        <f t="shared" si="2"/>
        <v>0</v>
      </c>
      <c r="F1038" s="4">
        <v>0</v>
      </c>
      <c r="G1038" s="4">
        <v>830037248</v>
      </c>
      <c r="H1038" s="6">
        <v>43840</v>
      </c>
      <c r="I1038" s="4" t="s">
        <v>858</v>
      </c>
      <c r="J1038" s="4" t="s">
        <v>834</v>
      </c>
      <c r="K1038" s="4">
        <v>3088</v>
      </c>
      <c r="L1038" s="4">
        <v>0</v>
      </c>
      <c r="M1038" s="4">
        <v>0</v>
      </c>
      <c r="N1038" s="4">
        <v>0</v>
      </c>
      <c r="O1038" s="4">
        <v>1020</v>
      </c>
      <c r="P1038" s="4">
        <v>-10670400</v>
      </c>
      <c r="Q1038" s="4">
        <v>1044</v>
      </c>
      <c r="R1038" s="4" t="b">
        <f t="shared" si="3"/>
        <v>0</v>
      </c>
      <c r="S1038" s="4">
        <v>0</v>
      </c>
    </row>
    <row r="1039" spans="1:19" ht="14.25" customHeight="1">
      <c r="A1039" s="4" t="s">
        <v>34</v>
      </c>
      <c r="B1039" s="5"/>
      <c r="C1039" s="4">
        <v>0</v>
      </c>
      <c r="E1039" s="4" t="b">
        <f t="shared" si="2"/>
        <v>0</v>
      </c>
      <c r="F1039" s="4">
        <v>0</v>
      </c>
      <c r="G1039" s="4">
        <v>830037248</v>
      </c>
      <c r="H1039" s="6">
        <v>43840</v>
      </c>
      <c r="I1039" s="4" t="s">
        <v>858</v>
      </c>
      <c r="J1039" s="4" t="s">
        <v>834</v>
      </c>
      <c r="K1039" s="4">
        <v>3088</v>
      </c>
      <c r="L1039" s="4">
        <v>0</v>
      </c>
      <c r="M1039" s="4">
        <v>0</v>
      </c>
      <c r="N1039" s="4">
        <v>0</v>
      </c>
      <c r="O1039" s="4">
        <v>17320</v>
      </c>
      <c r="P1039" s="4">
        <v>-10687720</v>
      </c>
      <c r="Q1039" s="4">
        <v>1045</v>
      </c>
      <c r="R1039" s="4" t="b">
        <f t="shared" si="3"/>
        <v>0</v>
      </c>
      <c r="S1039" s="4">
        <v>0</v>
      </c>
    </row>
    <row r="1040" spans="1:19" ht="14.25" customHeight="1">
      <c r="A1040" s="4" t="s">
        <v>34</v>
      </c>
      <c r="B1040" s="5"/>
      <c r="C1040" s="4">
        <v>0</v>
      </c>
      <c r="E1040" s="4" t="b">
        <f t="shared" si="2"/>
        <v>0</v>
      </c>
      <c r="F1040" s="4">
        <v>0</v>
      </c>
      <c r="G1040" s="4">
        <v>830037248</v>
      </c>
      <c r="H1040" s="6">
        <v>43840</v>
      </c>
      <c r="I1040" s="4" t="s">
        <v>858</v>
      </c>
      <c r="J1040" s="4" t="s">
        <v>834</v>
      </c>
      <c r="K1040" s="4">
        <v>3088</v>
      </c>
      <c r="L1040" s="4">
        <v>0</v>
      </c>
      <c r="M1040" s="4">
        <v>0</v>
      </c>
      <c r="N1040" s="4">
        <v>0</v>
      </c>
      <c r="O1040" s="4">
        <v>11210</v>
      </c>
      <c r="P1040" s="4">
        <v>-10698930</v>
      </c>
      <c r="Q1040" s="4">
        <v>1046</v>
      </c>
      <c r="R1040" s="4" t="b">
        <f t="shared" si="3"/>
        <v>0</v>
      </c>
      <c r="S1040" s="4">
        <v>0</v>
      </c>
    </row>
    <row r="1041" spans="1:19" ht="14.25" customHeight="1">
      <c r="A1041" s="4" t="s">
        <v>34</v>
      </c>
      <c r="B1041" s="5"/>
      <c r="C1041" s="4">
        <v>0</v>
      </c>
      <c r="E1041" s="4" t="b">
        <f t="shared" si="2"/>
        <v>0</v>
      </c>
      <c r="F1041" s="4">
        <v>0</v>
      </c>
      <c r="G1041" s="4">
        <v>830037248</v>
      </c>
      <c r="H1041" s="6">
        <v>43887</v>
      </c>
      <c r="I1041" s="4" t="s">
        <v>859</v>
      </c>
      <c r="J1041" s="4" t="s">
        <v>834</v>
      </c>
      <c r="K1041" s="4">
        <v>3100</v>
      </c>
      <c r="L1041" s="4">
        <v>0</v>
      </c>
      <c r="M1041" s="4">
        <v>0</v>
      </c>
      <c r="N1041" s="4">
        <v>0</v>
      </c>
      <c r="O1041" s="4">
        <v>1070</v>
      </c>
      <c r="P1041" s="4">
        <v>-10700000</v>
      </c>
      <c r="Q1041" s="4">
        <v>1047</v>
      </c>
      <c r="R1041" s="4" t="b">
        <f t="shared" si="3"/>
        <v>0</v>
      </c>
      <c r="S1041" s="4">
        <v>0</v>
      </c>
    </row>
    <row r="1042" spans="1:19" ht="14.25" customHeight="1">
      <c r="A1042" s="4" t="s">
        <v>34</v>
      </c>
      <c r="B1042" s="5"/>
      <c r="C1042" s="4">
        <v>0</v>
      </c>
      <c r="E1042" s="4" t="b">
        <f t="shared" si="2"/>
        <v>0</v>
      </c>
      <c r="F1042" s="4">
        <v>0</v>
      </c>
      <c r="G1042" s="4">
        <v>830037248</v>
      </c>
      <c r="H1042" s="6">
        <v>43887</v>
      </c>
      <c r="I1042" s="4" t="s">
        <v>859</v>
      </c>
      <c r="J1042" s="4" t="s">
        <v>834</v>
      </c>
      <c r="K1042" s="4">
        <v>3100</v>
      </c>
      <c r="L1042" s="4">
        <v>0</v>
      </c>
      <c r="M1042" s="4">
        <v>0</v>
      </c>
      <c r="N1042" s="4">
        <v>0</v>
      </c>
      <c r="O1042" s="4">
        <v>4820</v>
      </c>
      <c r="P1042" s="4">
        <v>-10704820</v>
      </c>
      <c r="Q1042" s="4">
        <v>1048</v>
      </c>
      <c r="R1042" s="4" t="b">
        <f t="shared" si="3"/>
        <v>0</v>
      </c>
      <c r="S1042" s="4">
        <v>0</v>
      </c>
    </row>
    <row r="1043" spans="1:19" ht="14.25" customHeight="1">
      <c r="A1043" s="4" t="s">
        <v>34</v>
      </c>
      <c r="B1043" s="5"/>
      <c r="C1043" s="4">
        <v>0</v>
      </c>
      <c r="E1043" s="4" t="b">
        <f t="shared" si="2"/>
        <v>0</v>
      </c>
      <c r="F1043" s="4">
        <v>0</v>
      </c>
      <c r="G1043" s="4">
        <v>830037248</v>
      </c>
      <c r="H1043" s="6">
        <v>43887</v>
      </c>
      <c r="I1043" s="4" t="s">
        <v>859</v>
      </c>
      <c r="J1043" s="4" t="s">
        <v>834</v>
      </c>
      <c r="K1043" s="4">
        <v>3100</v>
      </c>
      <c r="L1043" s="4">
        <v>0</v>
      </c>
      <c r="M1043" s="4">
        <v>0</v>
      </c>
      <c r="N1043" s="4">
        <v>0</v>
      </c>
      <c r="O1043" s="4">
        <v>2680</v>
      </c>
      <c r="P1043" s="4">
        <v>-10707500</v>
      </c>
      <c r="Q1043" s="4">
        <v>1049</v>
      </c>
      <c r="R1043" s="4" t="b">
        <f t="shared" si="3"/>
        <v>0</v>
      </c>
      <c r="S1043" s="4">
        <v>0</v>
      </c>
    </row>
    <row r="1044" spans="1:19" ht="14.25" customHeight="1">
      <c r="A1044" s="4" t="s">
        <v>34</v>
      </c>
      <c r="B1044" s="5"/>
      <c r="C1044" s="4">
        <v>0</v>
      </c>
      <c r="E1044" s="4" t="b">
        <f t="shared" si="2"/>
        <v>0</v>
      </c>
      <c r="F1044" s="4">
        <v>0</v>
      </c>
      <c r="G1044" s="4">
        <v>830037248</v>
      </c>
      <c r="H1044" s="6">
        <v>43887</v>
      </c>
      <c r="I1044" s="4" t="s">
        <v>859</v>
      </c>
      <c r="J1044" s="4" t="s">
        <v>834</v>
      </c>
      <c r="K1044" s="4">
        <v>3100</v>
      </c>
      <c r="L1044" s="4">
        <v>0</v>
      </c>
      <c r="M1044" s="4">
        <v>0</v>
      </c>
      <c r="N1044" s="4">
        <v>0</v>
      </c>
      <c r="O1044" s="4">
        <v>13920</v>
      </c>
      <c r="P1044" s="4">
        <v>-10721420</v>
      </c>
      <c r="Q1044" s="4">
        <v>1050</v>
      </c>
      <c r="R1044" s="4" t="b">
        <f t="shared" si="3"/>
        <v>0</v>
      </c>
      <c r="S1044" s="4">
        <v>0</v>
      </c>
    </row>
    <row r="1045" spans="1:19" ht="14.25" customHeight="1">
      <c r="A1045" s="4" t="s">
        <v>34</v>
      </c>
      <c r="B1045" s="5"/>
      <c r="C1045" s="4">
        <v>0</v>
      </c>
      <c r="E1045" s="4" t="b">
        <f t="shared" si="2"/>
        <v>0</v>
      </c>
      <c r="F1045" s="4">
        <v>0</v>
      </c>
      <c r="G1045" s="4">
        <v>830037248</v>
      </c>
      <c r="H1045" s="6">
        <v>43887</v>
      </c>
      <c r="I1045" s="4" t="s">
        <v>859</v>
      </c>
      <c r="J1045" s="4" t="s">
        <v>834</v>
      </c>
      <c r="K1045" s="4">
        <v>3100</v>
      </c>
      <c r="L1045" s="4">
        <v>0</v>
      </c>
      <c r="M1045" s="4">
        <v>0</v>
      </c>
      <c r="N1045" s="4">
        <v>0</v>
      </c>
      <c r="O1045" s="4">
        <v>9100</v>
      </c>
      <c r="P1045" s="4">
        <v>-10730520</v>
      </c>
      <c r="Q1045" s="4">
        <v>1051</v>
      </c>
      <c r="R1045" s="4" t="b">
        <f t="shared" si="3"/>
        <v>0</v>
      </c>
      <c r="S1045" s="4">
        <v>0</v>
      </c>
    </row>
    <row r="1046" spans="1:19" ht="14.25" customHeight="1">
      <c r="A1046" s="4" t="s">
        <v>34</v>
      </c>
      <c r="B1046" s="5"/>
      <c r="C1046" s="4">
        <v>0</v>
      </c>
      <c r="E1046" s="4" t="b">
        <f t="shared" si="2"/>
        <v>0</v>
      </c>
      <c r="F1046" s="4">
        <v>0</v>
      </c>
      <c r="G1046" s="4">
        <v>830037248</v>
      </c>
      <c r="H1046" s="6">
        <v>43887</v>
      </c>
      <c r="I1046" s="4" t="s">
        <v>859</v>
      </c>
      <c r="J1046" s="4" t="s">
        <v>834</v>
      </c>
      <c r="K1046" s="4">
        <v>3100</v>
      </c>
      <c r="L1046" s="4">
        <v>0</v>
      </c>
      <c r="M1046" s="4">
        <v>0</v>
      </c>
      <c r="N1046" s="4">
        <v>0</v>
      </c>
      <c r="O1046" s="4">
        <v>335690</v>
      </c>
      <c r="P1046" s="4">
        <v>-11066210</v>
      </c>
      <c r="Q1046" s="4">
        <v>1052</v>
      </c>
      <c r="R1046" s="4" t="b">
        <f t="shared" si="3"/>
        <v>0</v>
      </c>
      <c r="S1046" s="4">
        <v>0</v>
      </c>
    </row>
    <row r="1047" spans="1:19" ht="14.25" customHeight="1">
      <c r="A1047" s="4" t="s">
        <v>34</v>
      </c>
      <c r="B1047" s="5"/>
      <c r="C1047" s="4">
        <v>0</v>
      </c>
      <c r="E1047" s="4" t="b">
        <f t="shared" si="2"/>
        <v>0</v>
      </c>
      <c r="F1047" s="4">
        <v>0</v>
      </c>
      <c r="G1047" s="4">
        <v>830037248</v>
      </c>
      <c r="H1047" s="6">
        <v>43887</v>
      </c>
      <c r="I1047" s="4" t="s">
        <v>859</v>
      </c>
      <c r="J1047" s="4" t="s">
        <v>834</v>
      </c>
      <c r="K1047" s="4">
        <v>3100</v>
      </c>
      <c r="L1047" s="4">
        <v>0</v>
      </c>
      <c r="M1047" s="4">
        <v>0</v>
      </c>
      <c r="N1047" s="4">
        <v>0</v>
      </c>
      <c r="O1047" s="4">
        <v>2140</v>
      </c>
      <c r="P1047" s="4">
        <v>-11068350</v>
      </c>
      <c r="Q1047" s="4">
        <v>1053</v>
      </c>
      <c r="R1047" s="4" t="b">
        <f t="shared" si="3"/>
        <v>0</v>
      </c>
      <c r="S1047" s="4">
        <v>0</v>
      </c>
    </row>
    <row r="1048" spans="1:19" ht="14.25" customHeight="1">
      <c r="A1048" s="4" t="s">
        <v>34</v>
      </c>
      <c r="B1048" s="5"/>
      <c r="C1048" s="4">
        <v>0</v>
      </c>
      <c r="E1048" s="4" t="b">
        <f t="shared" si="2"/>
        <v>0</v>
      </c>
      <c r="F1048" s="4">
        <v>0</v>
      </c>
      <c r="G1048" s="4">
        <v>830037248</v>
      </c>
      <c r="H1048" s="6">
        <v>43887</v>
      </c>
      <c r="I1048" s="4" t="s">
        <v>859</v>
      </c>
      <c r="J1048" s="4" t="s">
        <v>834</v>
      </c>
      <c r="K1048" s="4">
        <v>3100</v>
      </c>
      <c r="L1048" s="4">
        <v>0</v>
      </c>
      <c r="M1048" s="4">
        <v>0</v>
      </c>
      <c r="N1048" s="4">
        <v>0</v>
      </c>
      <c r="O1048" s="4">
        <v>12310</v>
      </c>
      <c r="P1048" s="4">
        <v>-11080660</v>
      </c>
      <c r="Q1048" s="4">
        <v>1054</v>
      </c>
      <c r="R1048" s="4" t="b">
        <f t="shared" si="3"/>
        <v>0</v>
      </c>
      <c r="S1048" s="4">
        <v>0</v>
      </c>
    </row>
    <row r="1049" spans="1:19" ht="14.25" customHeight="1">
      <c r="A1049" s="4" t="s">
        <v>34</v>
      </c>
      <c r="B1049" s="5"/>
      <c r="C1049" s="4">
        <v>0</v>
      </c>
      <c r="E1049" s="4" t="b">
        <f t="shared" si="2"/>
        <v>0</v>
      </c>
      <c r="F1049" s="4">
        <v>0</v>
      </c>
      <c r="G1049" s="4">
        <v>830037248</v>
      </c>
      <c r="H1049" s="6">
        <v>43887</v>
      </c>
      <c r="I1049" s="4" t="s">
        <v>859</v>
      </c>
      <c r="J1049" s="4" t="s">
        <v>834</v>
      </c>
      <c r="K1049" s="4">
        <v>3100</v>
      </c>
      <c r="L1049" s="4">
        <v>0</v>
      </c>
      <c r="M1049" s="4">
        <v>0</v>
      </c>
      <c r="N1049" s="4">
        <v>0</v>
      </c>
      <c r="O1049" s="4">
        <v>15530</v>
      </c>
      <c r="P1049" s="4">
        <v>-11096190</v>
      </c>
      <c r="Q1049" s="4">
        <v>1055</v>
      </c>
      <c r="R1049" s="4" t="b">
        <f t="shared" si="3"/>
        <v>0</v>
      </c>
      <c r="S1049" s="4">
        <v>0</v>
      </c>
    </row>
    <row r="1050" spans="1:19" ht="14.25" customHeight="1">
      <c r="A1050" s="4" t="s">
        <v>34</v>
      </c>
      <c r="B1050" s="5"/>
      <c r="C1050" s="4">
        <v>0</v>
      </c>
      <c r="E1050" s="4" t="b">
        <f t="shared" si="2"/>
        <v>0</v>
      </c>
      <c r="F1050" s="4">
        <v>0</v>
      </c>
      <c r="G1050" s="4">
        <v>830037248</v>
      </c>
      <c r="H1050" s="6">
        <v>43916</v>
      </c>
      <c r="I1050" s="4" t="s">
        <v>860</v>
      </c>
      <c r="J1050" s="4" t="s">
        <v>834</v>
      </c>
      <c r="K1050" s="4">
        <v>3110</v>
      </c>
      <c r="L1050" s="4">
        <v>0</v>
      </c>
      <c r="M1050" s="4">
        <v>0</v>
      </c>
      <c r="N1050" s="4">
        <v>0</v>
      </c>
      <c r="O1050" s="4">
        <v>1070</v>
      </c>
      <c r="P1050" s="4">
        <v>-11097260</v>
      </c>
      <c r="Q1050" s="4">
        <v>1056</v>
      </c>
      <c r="R1050" s="4" t="b">
        <f t="shared" si="3"/>
        <v>0</v>
      </c>
      <c r="S1050" s="4">
        <v>0</v>
      </c>
    </row>
    <row r="1051" spans="1:19" ht="14.25" customHeight="1">
      <c r="A1051" s="4" t="s">
        <v>34</v>
      </c>
      <c r="B1051" s="5"/>
      <c r="C1051" s="4">
        <v>0</v>
      </c>
      <c r="E1051" s="4" t="b">
        <f t="shared" si="2"/>
        <v>0</v>
      </c>
      <c r="F1051" s="4">
        <v>0</v>
      </c>
      <c r="G1051" s="4">
        <v>830037248</v>
      </c>
      <c r="H1051" s="6">
        <v>43916</v>
      </c>
      <c r="I1051" s="4" t="s">
        <v>860</v>
      </c>
      <c r="J1051" s="4" t="s">
        <v>834</v>
      </c>
      <c r="K1051" s="4">
        <v>3110</v>
      </c>
      <c r="L1051" s="4">
        <v>0</v>
      </c>
      <c r="M1051" s="4">
        <v>0</v>
      </c>
      <c r="N1051" s="4">
        <v>0</v>
      </c>
      <c r="O1051" s="4">
        <v>4270</v>
      </c>
      <c r="P1051" s="4">
        <v>-11101530</v>
      </c>
      <c r="Q1051" s="4">
        <v>1057</v>
      </c>
      <c r="R1051" s="4" t="b">
        <f t="shared" si="3"/>
        <v>0</v>
      </c>
      <c r="S1051" s="4">
        <v>0</v>
      </c>
    </row>
    <row r="1052" spans="1:19" ht="14.25" customHeight="1">
      <c r="A1052" s="4" t="s">
        <v>34</v>
      </c>
      <c r="B1052" s="5"/>
      <c r="C1052" s="4">
        <v>0</v>
      </c>
      <c r="E1052" s="4" t="b">
        <f t="shared" si="2"/>
        <v>0</v>
      </c>
      <c r="F1052" s="4">
        <v>0</v>
      </c>
      <c r="G1052" s="4">
        <v>830037248</v>
      </c>
      <c r="H1052" s="6">
        <v>43916</v>
      </c>
      <c r="I1052" s="4" t="s">
        <v>860</v>
      </c>
      <c r="J1052" s="4" t="s">
        <v>834</v>
      </c>
      <c r="K1052" s="4">
        <v>3110</v>
      </c>
      <c r="L1052" s="4">
        <v>0</v>
      </c>
      <c r="M1052" s="4">
        <v>0</v>
      </c>
      <c r="N1052" s="4">
        <v>0</v>
      </c>
      <c r="O1052" s="4">
        <v>2130</v>
      </c>
      <c r="P1052" s="4">
        <v>-11103660</v>
      </c>
      <c r="Q1052" s="4">
        <v>1058</v>
      </c>
      <c r="R1052" s="4" t="b">
        <f t="shared" si="3"/>
        <v>0</v>
      </c>
      <c r="S1052" s="4">
        <v>0</v>
      </c>
    </row>
    <row r="1053" spans="1:19" ht="14.25" customHeight="1">
      <c r="A1053" s="4" t="s">
        <v>34</v>
      </c>
      <c r="B1053" s="5"/>
      <c r="C1053" s="4">
        <v>0</v>
      </c>
      <c r="E1053" s="4" t="b">
        <f t="shared" si="2"/>
        <v>0</v>
      </c>
      <c r="F1053" s="4">
        <v>0</v>
      </c>
      <c r="G1053" s="4">
        <v>830037248</v>
      </c>
      <c r="H1053" s="6">
        <v>43916</v>
      </c>
      <c r="I1053" s="4" t="s">
        <v>860</v>
      </c>
      <c r="J1053" s="4" t="s">
        <v>834</v>
      </c>
      <c r="K1053" s="4">
        <v>3110</v>
      </c>
      <c r="L1053" s="4">
        <v>0</v>
      </c>
      <c r="M1053" s="4">
        <v>0</v>
      </c>
      <c r="N1053" s="4">
        <v>0</v>
      </c>
      <c r="O1053" s="4">
        <v>13330</v>
      </c>
      <c r="P1053" s="4">
        <v>-11116990</v>
      </c>
      <c r="Q1053" s="4">
        <v>1059</v>
      </c>
      <c r="R1053" s="4" t="b">
        <f t="shared" si="3"/>
        <v>0</v>
      </c>
      <c r="S1053" s="4">
        <v>0</v>
      </c>
    </row>
    <row r="1054" spans="1:19" ht="14.25" customHeight="1">
      <c r="A1054" s="4" t="s">
        <v>34</v>
      </c>
      <c r="B1054" s="5"/>
      <c r="C1054" s="4">
        <v>0</v>
      </c>
      <c r="E1054" s="4" t="b">
        <f t="shared" si="2"/>
        <v>0</v>
      </c>
      <c r="F1054" s="4">
        <v>0</v>
      </c>
      <c r="G1054" s="4">
        <v>830037248</v>
      </c>
      <c r="H1054" s="6">
        <v>43916</v>
      </c>
      <c r="I1054" s="4" t="s">
        <v>860</v>
      </c>
      <c r="J1054" s="4" t="s">
        <v>834</v>
      </c>
      <c r="K1054" s="4">
        <v>3110</v>
      </c>
      <c r="L1054" s="4">
        <v>0</v>
      </c>
      <c r="M1054" s="4">
        <v>0</v>
      </c>
      <c r="N1054" s="4">
        <v>0</v>
      </c>
      <c r="O1054" s="4">
        <v>9600</v>
      </c>
      <c r="P1054" s="4">
        <v>-11126590</v>
      </c>
      <c r="Q1054" s="4">
        <v>1060</v>
      </c>
      <c r="R1054" s="4" t="b">
        <f t="shared" si="3"/>
        <v>0</v>
      </c>
      <c r="S1054" s="4">
        <v>0</v>
      </c>
    </row>
    <row r="1055" spans="1:19" ht="14.25" customHeight="1">
      <c r="A1055" s="4" t="s">
        <v>34</v>
      </c>
      <c r="B1055" s="5"/>
      <c r="C1055" s="4">
        <v>0</v>
      </c>
      <c r="E1055" s="4" t="b">
        <f t="shared" si="2"/>
        <v>0</v>
      </c>
      <c r="F1055" s="4">
        <v>0</v>
      </c>
      <c r="G1055" s="4">
        <v>830037248</v>
      </c>
      <c r="H1055" s="6">
        <v>43916</v>
      </c>
      <c r="I1055" s="4" t="s">
        <v>860</v>
      </c>
      <c r="J1055" s="4" t="s">
        <v>834</v>
      </c>
      <c r="K1055" s="4">
        <v>3110</v>
      </c>
      <c r="L1055" s="4">
        <v>0</v>
      </c>
      <c r="M1055" s="4">
        <v>0</v>
      </c>
      <c r="N1055" s="4">
        <v>0</v>
      </c>
      <c r="O1055" s="4">
        <v>341260</v>
      </c>
      <c r="P1055" s="4">
        <v>-11467850</v>
      </c>
      <c r="Q1055" s="4">
        <v>1061</v>
      </c>
      <c r="R1055" s="4" t="b">
        <f t="shared" si="3"/>
        <v>0</v>
      </c>
      <c r="S1055" s="4">
        <v>0</v>
      </c>
    </row>
    <row r="1056" spans="1:19" ht="14.25" customHeight="1">
      <c r="A1056" s="4" t="s">
        <v>34</v>
      </c>
      <c r="B1056" s="5"/>
      <c r="C1056" s="4">
        <v>0</v>
      </c>
      <c r="E1056" s="4" t="b">
        <f t="shared" si="2"/>
        <v>0</v>
      </c>
      <c r="F1056" s="4">
        <v>0</v>
      </c>
      <c r="G1056" s="4">
        <v>830037248</v>
      </c>
      <c r="H1056" s="6">
        <v>43916</v>
      </c>
      <c r="I1056" s="4" t="s">
        <v>860</v>
      </c>
      <c r="J1056" s="4" t="s">
        <v>834</v>
      </c>
      <c r="K1056" s="4">
        <v>3110</v>
      </c>
      <c r="L1056" s="4">
        <v>0</v>
      </c>
      <c r="M1056" s="4">
        <v>0</v>
      </c>
      <c r="N1056" s="4">
        <v>0</v>
      </c>
      <c r="O1056" s="4">
        <v>2130</v>
      </c>
      <c r="P1056" s="4">
        <v>-11469980</v>
      </c>
      <c r="Q1056" s="4">
        <v>1062</v>
      </c>
      <c r="R1056" s="4" t="b">
        <f t="shared" si="3"/>
        <v>0</v>
      </c>
      <c r="S1056" s="4">
        <v>0</v>
      </c>
    </row>
    <row r="1057" spans="1:19" ht="14.25" customHeight="1">
      <c r="A1057" s="4" t="s">
        <v>34</v>
      </c>
      <c r="B1057" s="5"/>
      <c r="C1057" s="4">
        <v>0</v>
      </c>
      <c r="E1057" s="4" t="b">
        <f t="shared" si="2"/>
        <v>0</v>
      </c>
      <c r="F1057" s="4">
        <v>0</v>
      </c>
      <c r="G1057" s="4">
        <v>830037248</v>
      </c>
      <c r="H1057" s="6">
        <v>43916</v>
      </c>
      <c r="I1057" s="4" t="s">
        <v>860</v>
      </c>
      <c r="J1057" s="4" t="s">
        <v>834</v>
      </c>
      <c r="K1057" s="4">
        <v>3110</v>
      </c>
      <c r="L1057" s="4">
        <v>0</v>
      </c>
      <c r="M1057" s="4">
        <v>0</v>
      </c>
      <c r="N1057" s="4">
        <v>0</v>
      </c>
      <c r="O1057" s="4">
        <v>14930</v>
      </c>
      <c r="P1057" s="4">
        <v>-11484910</v>
      </c>
      <c r="Q1057" s="4">
        <v>1063</v>
      </c>
      <c r="R1057" s="4" t="b">
        <f t="shared" si="3"/>
        <v>0</v>
      </c>
      <c r="S1057" s="4">
        <v>0</v>
      </c>
    </row>
    <row r="1058" spans="1:19" ht="14.25" customHeight="1">
      <c r="A1058" s="4" t="s">
        <v>34</v>
      </c>
      <c r="B1058" s="5"/>
      <c r="C1058" s="4">
        <v>0</v>
      </c>
      <c r="E1058" s="4" t="b">
        <f t="shared" si="2"/>
        <v>0</v>
      </c>
      <c r="F1058" s="4">
        <v>0</v>
      </c>
      <c r="G1058" s="4">
        <v>830037248</v>
      </c>
      <c r="H1058" s="6">
        <v>43916</v>
      </c>
      <c r="I1058" s="4" t="s">
        <v>860</v>
      </c>
      <c r="J1058" s="4" t="s">
        <v>834</v>
      </c>
      <c r="K1058" s="4">
        <v>3110</v>
      </c>
      <c r="L1058" s="4">
        <v>0</v>
      </c>
      <c r="M1058" s="4">
        <v>0</v>
      </c>
      <c r="N1058" s="4">
        <v>0</v>
      </c>
      <c r="O1058" s="4">
        <v>17060</v>
      </c>
      <c r="P1058" s="4">
        <v>-11501970</v>
      </c>
      <c r="Q1058" s="4">
        <v>1064</v>
      </c>
      <c r="R1058" s="4" t="b">
        <f t="shared" si="3"/>
        <v>0</v>
      </c>
      <c r="S1058" s="4">
        <v>0</v>
      </c>
    </row>
    <row r="1059" spans="1:19" ht="14.25" customHeight="1">
      <c r="A1059" s="4" t="s">
        <v>34</v>
      </c>
      <c r="B1059" s="5"/>
      <c r="C1059" s="4">
        <v>0</v>
      </c>
      <c r="E1059" s="4" t="b">
        <f t="shared" si="2"/>
        <v>0</v>
      </c>
      <c r="F1059" s="4">
        <v>0</v>
      </c>
      <c r="G1059" s="4">
        <v>830037248</v>
      </c>
      <c r="H1059" s="6">
        <v>43947</v>
      </c>
      <c r="I1059" s="4" t="s">
        <v>861</v>
      </c>
      <c r="J1059" s="4" t="s">
        <v>834</v>
      </c>
      <c r="K1059" s="4">
        <v>3123</v>
      </c>
      <c r="L1059" s="4">
        <v>0</v>
      </c>
      <c r="M1059" s="4">
        <v>0</v>
      </c>
      <c r="N1059" s="4">
        <v>0</v>
      </c>
      <c r="O1059" s="4">
        <v>490990</v>
      </c>
      <c r="P1059" s="4">
        <v>-11992960</v>
      </c>
      <c r="Q1059" s="4">
        <v>1065</v>
      </c>
      <c r="R1059" s="4" t="b">
        <f t="shared" si="3"/>
        <v>0</v>
      </c>
      <c r="S1059" s="4">
        <v>0</v>
      </c>
    </row>
    <row r="1060" spans="1:19" ht="14.25" customHeight="1">
      <c r="A1060" s="4" t="s">
        <v>34</v>
      </c>
      <c r="B1060" s="5"/>
      <c r="C1060" s="4">
        <v>0</v>
      </c>
      <c r="E1060" s="4" t="b">
        <f t="shared" si="2"/>
        <v>0</v>
      </c>
      <c r="F1060" s="4">
        <v>0</v>
      </c>
      <c r="G1060" s="4">
        <v>830037248</v>
      </c>
      <c r="H1060" s="6">
        <v>43978</v>
      </c>
      <c r="I1060" s="4" t="s">
        <v>862</v>
      </c>
      <c r="J1060" s="4" t="s">
        <v>834</v>
      </c>
      <c r="K1060" s="4">
        <v>3133</v>
      </c>
      <c r="L1060" s="4">
        <v>0</v>
      </c>
      <c r="M1060" s="4">
        <v>0</v>
      </c>
      <c r="N1060" s="4">
        <v>0</v>
      </c>
      <c r="O1060" s="4">
        <v>12820</v>
      </c>
      <c r="P1060" s="4">
        <v>-12005780</v>
      </c>
      <c r="Q1060" s="4">
        <v>1066</v>
      </c>
      <c r="R1060" s="4" t="b">
        <f t="shared" si="3"/>
        <v>0</v>
      </c>
      <c r="S1060" s="4">
        <v>0</v>
      </c>
    </row>
    <row r="1061" spans="1:19" ht="14.25" customHeight="1">
      <c r="A1061" s="4" t="s">
        <v>34</v>
      </c>
      <c r="B1061" s="5"/>
      <c r="C1061" s="4">
        <v>0</v>
      </c>
      <c r="E1061" s="4" t="b">
        <f t="shared" si="2"/>
        <v>0</v>
      </c>
      <c r="F1061" s="4">
        <v>0</v>
      </c>
      <c r="G1061" s="4">
        <v>830037248</v>
      </c>
      <c r="H1061" s="6">
        <v>43978</v>
      </c>
      <c r="I1061" s="4" t="s">
        <v>862</v>
      </c>
      <c r="J1061" s="4" t="s">
        <v>834</v>
      </c>
      <c r="K1061" s="4">
        <v>3133</v>
      </c>
      <c r="L1061" s="4">
        <v>0</v>
      </c>
      <c r="M1061" s="4">
        <v>0</v>
      </c>
      <c r="N1061" s="4">
        <v>0</v>
      </c>
      <c r="O1061" s="4">
        <v>3900</v>
      </c>
      <c r="P1061" s="4">
        <v>-12009680</v>
      </c>
      <c r="Q1061" s="4">
        <v>1067</v>
      </c>
      <c r="R1061" s="4" t="b">
        <f t="shared" si="3"/>
        <v>0</v>
      </c>
      <c r="S1061" s="4">
        <v>0</v>
      </c>
    </row>
    <row r="1062" spans="1:19" ht="14.25" customHeight="1">
      <c r="A1062" s="4" t="s">
        <v>34</v>
      </c>
      <c r="B1062" s="5"/>
      <c r="C1062" s="4">
        <v>0</v>
      </c>
      <c r="E1062" s="4" t="b">
        <f t="shared" si="2"/>
        <v>0</v>
      </c>
      <c r="F1062" s="4">
        <v>0</v>
      </c>
      <c r="G1062" s="4">
        <v>830037248</v>
      </c>
      <c r="H1062" s="6">
        <v>43978</v>
      </c>
      <c r="I1062" s="4" t="s">
        <v>862</v>
      </c>
      <c r="J1062" s="4" t="s">
        <v>834</v>
      </c>
      <c r="K1062" s="4">
        <v>3133</v>
      </c>
      <c r="L1062" s="4">
        <v>0</v>
      </c>
      <c r="M1062" s="4">
        <v>0</v>
      </c>
      <c r="N1062" s="4">
        <v>0</v>
      </c>
      <c r="O1062" s="4">
        <v>560</v>
      </c>
      <c r="P1062" s="4">
        <v>-12010240</v>
      </c>
      <c r="Q1062" s="4">
        <v>1068</v>
      </c>
      <c r="R1062" s="4" t="b">
        <f t="shared" si="3"/>
        <v>0</v>
      </c>
      <c r="S1062" s="4">
        <v>0</v>
      </c>
    </row>
    <row r="1063" spans="1:19" ht="14.25" customHeight="1">
      <c r="A1063" s="4" t="s">
        <v>34</v>
      </c>
      <c r="B1063" s="5"/>
      <c r="C1063" s="4">
        <v>0</v>
      </c>
      <c r="E1063" s="4" t="b">
        <f t="shared" si="2"/>
        <v>0</v>
      </c>
      <c r="F1063" s="4">
        <v>0</v>
      </c>
      <c r="G1063" s="4">
        <v>830037248</v>
      </c>
      <c r="H1063" s="6">
        <v>43978</v>
      </c>
      <c r="I1063" s="4" t="s">
        <v>862</v>
      </c>
      <c r="J1063" s="4" t="s">
        <v>834</v>
      </c>
      <c r="K1063" s="4">
        <v>3133</v>
      </c>
      <c r="L1063" s="4">
        <v>0</v>
      </c>
      <c r="M1063" s="4">
        <v>0</v>
      </c>
      <c r="N1063" s="4">
        <v>0</v>
      </c>
      <c r="O1063" s="4">
        <v>9470</v>
      </c>
      <c r="P1063" s="4">
        <v>-12019710</v>
      </c>
      <c r="Q1063" s="4">
        <v>1069</v>
      </c>
      <c r="R1063" s="4" t="b">
        <f t="shared" si="3"/>
        <v>0</v>
      </c>
      <c r="S1063" s="4">
        <v>0</v>
      </c>
    </row>
    <row r="1064" spans="1:19" ht="14.25" customHeight="1">
      <c r="A1064" s="4" t="s">
        <v>34</v>
      </c>
      <c r="B1064" s="5"/>
      <c r="C1064" s="4">
        <v>0</v>
      </c>
      <c r="E1064" s="4" t="b">
        <f t="shared" si="2"/>
        <v>0</v>
      </c>
      <c r="F1064" s="4">
        <v>0</v>
      </c>
      <c r="G1064" s="4">
        <v>830037248</v>
      </c>
      <c r="H1064" s="6">
        <v>43978</v>
      </c>
      <c r="I1064" s="4" t="s">
        <v>862</v>
      </c>
      <c r="J1064" s="4" t="s">
        <v>834</v>
      </c>
      <c r="K1064" s="4">
        <v>3133</v>
      </c>
      <c r="L1064" s="4">
        <v>0</v>
      </c>
      <c r="M1064" s="4">
        <v>0</v>
      </c>
      <c r="N1064" s="4">
        <v>0</v>
      </c>
      <c r="O1064" s="4">
        <v>560</v>
      </c>
      <c r="P1064" s="4">
        <v>-12020270</v>
      </c>
      <c r="Q1064" s="4">
        <v>1070</v>
      </c>
      <c r="R1064" s="4" t="b">
        <f t="shared" si="3"/>
        <v>0</v>
      </c>
      <c r="S1064" s="4">
        <v>0</v>
      </c>
    </row>
    <row r="1065" spans="1:19" ht="14.25" customHeight="1">
      <c r="A1065" s="4" t="s">
        <v>34</v>
      </c>
      <c r="B1065" s="5"/>
      <c r="C1065" s="4">
        <v>0</v>
      </c>
      <c r="E1065" s="4" t="b">
        <f t="shared" si="2"/>
        <v>0</v>
      </c>
      <c r="F1065" s="4">
        <v>0</v>
      </c>
      <c r="G1065" s="4">
        <v>830037248</v>
      </c>
      <c r="H1065" s="6">
        <v>43978</v>
      </c>
      <c r="I1065" s="4" t="s">
        <v>862</v>
      </c>
      <c r="J1065" s="4" t="s">
        <v>834</v>
      </c>
      <c r="K1065" s="4">
        <v>3133</v>
      </c>
      <c r="L1065" s="4">
        <v>0</v>
      </c>
      <c r="M1065" s="4">
        <v>0</v>
      </c>
      <c r="N1065" s="4">
        <v>0</v>
      </c>
      <c r="O1065" s="4">
        <v>321010</v>
      </c>
      <c r="P1065" s="4">
        <v>-12341280</v>
      </c>
      <c r="Q1065" s="4">
        <v>1071</v>
      </c>
      <c r="R1065" s="4" t="b">
        <f t="shared" si="3"/>
        <v>0</v>
      </c>
      <c r="S1065" s="4">
        <v>0</v>
      </c>
    </row>
    <row r="1066" spans="1:19" ht="14.25" customHeight="1">
      <c r="A1066" s="4" t="s">
        <v>34</v>
      </c>
      <c r="B1066" s="5"/>
      <c r="C1066" s="4">
        <v>0</v>
      </c>
      <c r="E1066" s="4" t="b">
        <f t="shared" si="2"/>
        <v>0</v>
      </c>
      <c r="F1066" s="4">
        <v>0</v>
      </c>
      <c r="G1066" s="4">
        <v>830037248</v>
      </c>
      <c r="H1066" s="6">
        <v>43978</v>
      </c>
      <c r="I1066" s="4" t="s">
        <v>862</v>
      </c>
      <c r="J1066" s="4" t="s">
        <v>834</v>
      </c>
      <c r="K1066" s="4">
        <v>3133</v>
      </c>
      <c r="L1066" s="4">
        <v>0</v>
      </c>
      <c r="M1066" s="4">
        <v>0</v>
      </c>
      <c r="N1066" s="4">
        <v>0</v>
      </c>
      <c r="O1066" s="4">
        <v>15610</v>
      </c>
      <c r="P1066" s="4">
        <v>-12356890</v>
      </c>
      <c r="Q1066" s="4">
        <v>1072</v>
      </c>
      <c r="R1066" s="4" t="b">
        <f t="shared" si="3"/>
        <v>0</v>
      </c>
      <c r="S1066" s="4">
        <v>0</v>
      </c>
    </row>
    <row r="1067" spans="1:19" ht="14.25" customHeight="1">
      <c r="A1067" s="4" t="s">
        <v>34</v>
      </c>
      <c r="B1067" s="5"/>
      <c r="C1067" s="4">
        <v>0</v>
      </c>
      <c r="E1067" s="4" t="b">
        <f t="shared" si="2"/>
        <v>0</v>
      </c>
      <c r="F1067" s="4">
        <v>0</v>
      </c>
      <c r="G1067" s="4">
        <v>830037248</v>
      </c>
      <c r="H1067" s="6">
        <v>43978</v>
      </c>
      <c r="I1067" s="4" t="s">
        <v>862</v>
      </c>
      <c r="J1067" s="4" t="s">
        <v>834</v>
      </c>
      <c r="K1067" s="4">
        <v>3133</v>
      </c>
      <c r="L1067" s="4">
        <v>0</v>
      </c>
      <c r="M1067" s="4">
        <v>0</v>
      </c>
      <c r="N1067" s="4">
        <v>0</v>
      </c>
      <c r="O1067" s="4">
        <v>12260</v>
      </c>
      <c r="P1067" s="4">
        <v>-12369150</v>
      </c>
      <c r="Q1067" s="4">
        <v>1073</v>
      </c>
      <c r="R1067" s="4" t="b">
        <f t="shared" si="3"/>
        <v>0</v>
      </c>
      <c r="S1067" s="4">
        <v>0</v>
      </c>
    </row>
    <row r="1068" spans="1:19" ht="14.25" customHeight="1">
      <c r="A1068" s="4" t="s">
        <v>34</v>
      </c>
      <c r="B1068" s="5"/>
      <c r="C1068" s="4">
        <v>0</v>
      </c>
      <c r="E1068" s="4" t="b">
        <f t="shared" si="2"/>
        <v>0</v>
      </c>
      <c r="F1068" s="4">
        <v>0</v>
      </c>
      <c r="G1068" s="4">
        <v>830037248</v>
      </c>
      <c r="H1068" s="6">
        <v>44008</v>
      </c>
      <c r="I1068" s="4" t="s">
        <v>861</v>
      </c>
      <c r="J1068" s="4" t="s">
        <v>834</v>
      </c>
      <c r="K1068" s="4">
        <v>3145</v>
      </c>
      <c r="L1068" s="4">
        <v>0</v>
      </c>
      <c r="M1068" s="4">
        <v>0</v>
      </c>
      <c r="N1068" s="4">
        <v>0</v>
      </c>
      <c r="O1068" s="4">
        <v>1100</v>
      </c>
      <c r="P1068" s="4">
        <v>-12370250</v>
      </c>
      <c r="Q1068" s="4">
        <v>1074</v>
      </c>
      <c r="R1068" s="4" t="b">
        <f t="shared" si="3"/>
        <v>0</v>
      </c>
      <c r="S1068" s="4">
        <v>0</v>
      </c>
    </row>
    <row r="1069" spans="1:19" ht="14.25" customHeight="1">
      <c r="A1069" s="4" t="s">
        <v>34</v>
      </c>
      <c r="B1069" s="5"/>
      <c r="C1069" s="4">
        <v>0</v>
      </c>
      <c r="E1069" s="4" t="b">
        <f t="shared" si="2"/>
        <v>0</v>
      </c>
      <c r="F1069" s="4">
        <v>0</v>
      </c>
      <c r="G1069" s="4">
        <v>830037248</v>
      </c>
      <c r="H1069" s="6">
        <v>44008</v>
      </c>
      <c r="I1069" s="4" t="s">
        <v>861</v>
      </c>
      <c r="J1069" s="4" t="s">
        <v>834</v>
      </c>
      <c r="K1069" s="4">
        <v>3145</v>
      </c>
      <c r="L1069" s="4">
        <v>0</v>
      </c>
      <c r="M1069" s="4">
        <v>0</v>
      </c>
      <c r="N1069" s="4">
        <v>0</v>
      </c>
      <c r="O1069" s="4">
        <v>10440</v>
      </c>
      <c r="P1069" s="4">
        <v>-12380690</v>
      </c>
      <c r="Q1069" s="4">
        <v>1075</v>
      </c>
      <c r="R1069" s="4" t="b">
        <f t="shared" si="3"/>
        <v>0</v>
      </c>
      <c r="S1069" s="4">
        <v>0</v>
      </c>
    </row>
    <row r="1070" spans="1:19" ht="14.25" customHeight="1">
      <c r="A1070" s="4" t="s">
        <v>34</v>
      </c>
      <c r="B1070" s="5"/>
      <c r="C1070" s="4">
        <v>0</v>
      </c>
      <c r="E1070" s="4" t="b">
        <f t="shared" si="2"/>
        <v>0</v>
      </c>
      <c r="F1070" s="4">
        <v>0</v>
      </c>
      <c r="G1070" s="4">
        <v>830037248</v>
      </c>
      <c r="H1070" s="6">
        <v>44008</v>
      </c>
      <c r="I1070" s="4" t="s">
        <v>861</v>
      </c>
      <c r="J1070" s="4" t="s">
        <v>834</v>
      </c>
      <c r="K1070" s="4">
        <v>3145</v>
      </c>
      <c r="L1070" s="4">
        <v>0</v>
      </c>
      <c r="M1070" s="4">
        <v>0</v>
      </c>
      <c r="N1070" s="4">
        <v>0</v>
      </c>
      <c r="O1070" s="4">
        <v>13740</v>
      </c>
      <c r="P1070" s="4">
        <v>-12394430</v>
      </c>
      <c r="Q1070" s="4">
        <v>1076</v>
      </c>
      <c r="R1070" s="4" t="b">
        <f t="shared" si="3"/>
        <v>0</v>
      </c>
      <c r="S1070" s="4">
        <v>0</v>
      </c>
    </row>
    <row r="1071" spans="1:19" ht="14.25" customHeight="1">
      <c r="A1071" s="4" t="s">
        <v>34</v>
      </c>
      <c r="B1071" s="5"/>
      <c r="C1071" s="4">
        <v>0</v>
      </c>
      <c r="E1071" s="4" t="b">
        <f t="shared" si="2"/>
        <v>0</v>
      </c>
      <c r="F1071" s="4">
        <v>0</v>
      </c>
      <c r="G1071" s="4">
        <v>830037248</v>
      </c>
      <c r="H1071" s="6">
        <v>44008</v>
      </c>
      <c r="I1071" s="4" t="s">
        <v>861</v>
      </c>
      <c r="J1071" s="4" t="s">
        <v>834</v>
      </c>
      <c r="K1071" s="4">
        <v>3145</v>
      </c>
      <c r="L1071" s="4">
        <v>0</v>
      </c>
      <c r="M1071" s="4">
        <v>0</v>
      </c>
      <c r="N1071" s="4">
        <v>0</v>
      </c>
      <c r="O1071" s="4">
        <v>1650</v>
      </c>
      <c r="P1071" s="4">
        <v>-12396080</v>
      </c>
      <c r="Q1071" s="4">
        <v>1077</v>
      </c>
      <c r="R1071" s="4" t="b">
        <f t="shared" si="3"/>
        <v>0</v>
      </c>
      <c r="S1071" s="4">
        <v>0</v>
      </c>
    </row>
    <row r="1072" spans="1:19" ht="14.25" customHeight="1">
      <c r="A1072" s="4" t="s">
        <v>34</v>
      </c>
      <c r="B1072" s="5"/>
      <c r="C1072" s="4">
        <v>0</v>
      </c>
      <c r="E1072" s="4" t="b">
        <f t="shared" si="2"/>
        <v>0</v>
      </c>
      <c r="F1072" s="4">
        <v>0</v>
      </c>
      <c r="G1072" s="4">
        <v>830037248</v>
      </c>
      <c r="H1072" s="6">
        <v>44008</v>
      </c>
      <c r="I1072" s="4" t="s">
        <v>861</v>
      </c>
      <c r="J1072" s="4" t="s">
        <v>834</v>
      </c>
      <c r="K1072" s="4">
        <v>3145</v>
      </c>
      <c r="L1072" s="4">
        <v>0</v>
      </c>
      <c r="M1072" s="4">
        <v>0</v>
      </c>
      <c r="N1072" s="4">
        <v>0</v>
      </c>
      <c r="O1072" s="4">
        <v>18690</v>
      </c>
      <c r="P1072" s="4">
        <v>-12414770</v>
      </c>
      <c r="Q1072" s="4">
        <v>1078</v>
      </c>
      <c r="R1072" s="4" t="b">
        <f t="shared" si="3"/>
        <v>0</v>
      </c>
      <c r="S1072" s="4">
        <v>0</v>
      </c>
    </row>
    <row r="1073" spans="1:19" ht="14.25" customHeight="1">
      <c r="A1073" s="4" t="s">
        <v>34</v>
      </c>
      <c r="B1073" s="5"/>
      <c r="C1073" s="4">
        <v>0</v>
      </c>
      <c r="E1073" s="4" t="b">
        <f t="shared" si="2"/>
        <v>0</v>
      </c>
      <c r="F1073" s="4">
        <v>0</v>
      </c>
      <c r="G1073" s="4">
        <v>830037248</v>
      </c>
      <c r="H1073" s="6">
        <v>44008</v>
      </c>
      <c r="I1073" s="4" t="s">
        <v>861</v>
      </c>
      <c r="J1073" s="4" t="s">
        <v>834</v>
      </c>
      <c r="K1073" s="4">
        <v>3145</v>
      </c>
      <c r="L1073" s="4">
        <v>0</v>
      </c>
      <c r="M1073" s="4">
        <v>0</v>
      </c>
      <c r="N1073" s="4">
        <v>0</v>
      </c>
      <c r="O1073" s="4">
        <v>321550</v>
      </c>
      <c r="P1073" s="4">
        <v>-12736320</v>
      </c>
      <c r="Q1073" s="4">
        <v>1079</v>
      </c>
      <c r="R1073" s="4" t="b">
        <f t="shared" si="3"/>
        <v>0</v>
      </c>
      <c r="S1073" s="4">
        <v>0</v>
      </c>
    </row>
    <row r="1074" spans="1:19" ht="14.25" customHeight="1">
      <c r="A1074" s="4" t="s">
        <v>34</v>
      </c>
      <c r="B1074" s="5"/>
      <c r="C1074" s="4">
        <v>0</v>
      </c>
      <c r="E1074" s="4" t="b">
        <f t="shared" si="2"/>
        <v>0</v>
      </c>
      <c r="F1074" s="4">
        <v>0</v>
      </c>
      <c r="G1074" s="4">
        <v>830037248</v>
      </c>
      <c r="H1074" s="6">
        <v>44008</v>
      </c>
      <c r="I1074" s="4" t="s">
        <v>861</v>
      </c>
      <c r="J1074" s="4" t="s">
        <v>834</v>
      </c>
      <c r="K1074" s="4">
        <v>3145</v>
      </c>
      <c r="L1074" s="4">
        <v>0</v>
      </c>
      <c r="M1074" s="4">
        <v>0</v>
      </c>
      <c r="N1074" s="4">
        <v>0</v>
      </c>
      <c r="O1074" s="4">
        <v>1100</v>
      </c>
      <c r="P1074" s="4">
        <v>-12737420</v>
      </c>
      <c r="Q1074" s="4">
        <v>1080</v>
      </c>
      <c r="R1074" s="4" t="b">
        <f t="shared" si="3"/>
        <v>0</v>
      </c>
      <c r="S1074" s="4">
        <v>0</v>
      </c>
    </row>
    <row r="1075" spans="1:19" ht="14.25" customHeight="1">
      <c r="A1075" s="4" t="s">
        <v>34</v>
      </c>
      <c r="B1075" s="5"/>
      <c r="C1075" s="4">
        <v>0</v>
      </c>
      <c r="E1075" s="4" t="b">
        <f t="shared" si="2"/>
        <v>0</v>
      </c>
      <c r="F1075" s="4">
        <v>0</v>
      </c>
      <c r="G1075" s="4">
        <v>830037248</v>
      </c>
      <c r="H1075" s="6">
        <v>44008</v>
      </c>
      <c r="I1075" s="4" t="s">
        <v>861</v>
      </c>
      <c r="J1075" s="4" t="s">
        <v>834</v>
      </c>
      <c r="K1075" s="4">
        <v>3145</v>
      </c>
      <c r="L1075" s="4">
        <v>0</v>
      </c>
      <c r="M1075" s="4">
        <v>0</v>
      </c>
      <c r="N1075" s="4">
        <v>0</v>
      </c>
      <c r="O1075" s="4">
        <v>18140</v>
      </c>
      <c r="P1075" s="4">
        <v>-12755560</v>
      </c>
      <c r="Q1075" s="4">
        <v>1081</v>
      </c>
      <c r="R1075" s="4" t="b">
        <f t="shared" si="3"/>
        <v>0</v>
      </c>
      <c r="S1075" s="4">
        <v>0</v>
      </c>
    </row>
    <row r="1076" spans="1:19" ht="14.25" customHeight="1">
      <c r="A1076" s="4" t="s">
        <v>34</v>
      </c>
      <c r="B1076" s="5"/>
      <c r="C1076" s="4">
        <v>0</v>
      </c>
      <c r="E1076" s="4" t="b">
        <f t="shared" si="2"/>
        <v>0</v>
      </c>
      <c r="F1076" s="4">
        <v>0</v>
      </c>
      <c r="G1076" s="4">
        <v>830037248</v>
      </c>
      <c r="H1076" s="6">
        <v>44008</v>
      </c>
      <c r="I1076" s="4" t="s">
        <v>861</v>
      </c>
      <c r="J1076" s="4" t="s">
        <v>834</v>
      </c>
      <c r="K1076" s="4">
        <v>3145</v>
      </c>
      <c r="L1076" s="4">
        <v>0</v>
      </c>
      <c r="M1076" s="4">
        <v>0</v>
      </c>
      <c r="N1076" s="4">
        <v>0</v>
      </c>
      <c r="O1076" s="4">
        <v>15940</v>
      </c>
      <c r="P1076" s="4">
        <v>-12771500</v>
      </c>
      <c r="Q1076" s="4">
        <v>1082</v>
      </c>
      <c r="R1076" s="4" t="b">
        <f t="shared" si="3"/>
        <v>0</v>
      </c>
      <c r="S1076" s="4">
        <v>0</v>
      </c>
    </row>
    <row r="1077" spans="1:19" ht="14.25" customHeight="1">
      <c r="A1077" s="4" t="s">
        <v>34</v>
      </c>
      <c r="B1077" s="5"/>
      <c r="C1077" s="4">
        <v>0</v>
      </c>
      <c r="E1077" s="4" t="b">
        <f t="shared" si="2"/>
        <v>0</v>
      </c>
      <c r="F1077" s="4">
        <v>0</v>
      </c>
      <c r="G1077" s="4">
        <v>830037248</v>
      </c>
      <c r="H1077" s="6">
        <v>44040</v>
      </c>
      <c r="I1077" s="4" t="s">
        <v>861</v>
      </c>
      <c r="J1077" s="4" t="s">
        <v>834</v>
      </c>
      <c r="K1077" s="4">
        <v>3154</v>
      </c>
      <c r="L1077" s="4">
        <v>0</v>
      </c>
      <c r="M1077" s="4">
        <v>0</v>
      </c>
      <c r="N1077" s="4">
        <v>0</v>
      </c>
      <c r="O1077" s="4">
        <v>12920</v>
      </c>
      <c r="P1077" s="4">
        <v>-12784420</v>
      </c>
      <c r="Q1077" s="4">
        <v>1083</v>
      </c>
      <c r="R1077" s="4" t="b">
        <f t="shared" si="3"/>
        <v>0</v>
      </c>
      <c r="S1077" s="4">
        <v>0</v>
      </c>
    </row>
    <row r="1078" spans="1:19" ht="14.25" customHeight="1">
      <c r="A1078" s="4" t="s">
        <v>34</v>
      </c>
      <c r="B1078" s="5"/>
      <c r="C1078" s="4">
        <v>0</v>
      </c>
      <c r="E1078" s="4" t="b">
        <f t="shared" si="2"/>
        <v>0</v>
      </c>
      <c r="F1078" s="4">
        <v>0</v>
      </c>
      <c r="G1078" s="4">
        <v>830037248</v>
      </c>
      <c r="H1078" s="6">
        <v>44040</v>
      </c>
      <c r="I1078" s="4" t="s">
        <v>861</v>
      </c>
      <c r="J1078" s="4" t="s">
        <v>834</v>
      </c>
      <c r="K1078" s="4">
        <v>3154</v>
      </c>
      <c r="L1078" s="4">
        <v>0</v>
      </c>
      <c r="M1078" s="4">
        <v>0</v>
      </c>
      <c r="N1078" s="4">
        <v>0</v>
      </c>
      <c r="O1078" s="4">
        <v>540</v>
      </c>
      <c r="P1078" s="4">
        <v>-12784960</v>
      </c>
      <c r="Q1078" s="4">
        <v>1084</v>
      </c>
      <c r="R1078" s="4" t="b">
        <f t="shared" si="3"/>
        <v>0</v>
      </c>
      <c r="S1078" s="4">
        <v>0</v>
      </c>
    </row>
    <row r="1079" spans="1:19" ht="14.25" customHeight="1">
      <c r="A1079" s="4" t="s">
        <v>34</v>
      </c>
      <c r="B1079" s="5"/>
      <c r="C1079" s="4">
        <v>0</v>
      </c>
      <c r="E1079" s="4" t="b">
        <f t="shared" si="2"/>
        <v>0</v>
      </c>
      <c r="F1079" s="4">
        <v>0</v>
      </c>
      <c r="G1079" s="4">
        <v>830037248</v>
      </c>
      <c r="H1079" s="6">
        <v>44040</v>
      </c>
      <c r="I1079" s="4" t="s">
        <v>861</v>
      </c>
      <c r="J1079" s="4" t="s">
        <v>834</v>
      </c>
      <c r="K1079" s="4">
        <v>3154</v>
      </c>
      <c r="L1079" s="4">
        <v>0</v>
      </c>
      <c r="M1079" s="4">
        <v>0</v>
      </c>
      <c r="N1079" s="4">
        <v>0</v>
      </c>
      <c r="O1079" s="4">
        <v>5920</v>
      </c>
      <c r="P1079" s="4">
        <v>-12790880</v>
      </c>
      <c r="Q1079" s="4">
        <v>1085</v>
      </c>
      <c r="R1079" s="4" t="b">
        <f t="shared" si="3"/>
        <v>0</v>
      </c>
      <c r="S1079" s="4">
        <v>0</v>
      </c>
    </row>
    <row r="1080" spans="1:19" ht="14.25" customHeight="1">
      <c r="A1080" s="4" t="s">
        <v>34</v>
      </c>
      <c r="B1080" s="5"/>
      <c r="C1080" s="4">
        <v>0</v>
      </c>
      <c r="E1080" s="4" t="b">
        <f t="shared" si="2"/>
        <v>0</v>
      </c>
      <c r="F1080" s="4">
        <v>0</v>
      </c>
      <c r="G1080" s="4">
        <v>830037248</v>
      </c>
      <c r="H1080" s="6">
        <v>44040</v>
      </c>
      <c r="I1080" s="4" t="s">
        <v>861</v>
      </c>
      <c r="J1080" s="4" t="s">
        <v>834</v>
      </c>
      <c r="K1080" s="4">
        <v>3154</v>
      </c>
      <c r="L1080" s="4">
        <v>0</v>
      </c>
      <c r="M1080" s="4">
        <v>0</v>
      </c>
      <c r="N1080" s="4">
        <v>0</v>
      </c>
      <c r="O1080" s="4">
        <v>15080</v>
      </c>
      <c r="P1080" s="4">
        <v>-12805960</v>
      </c>
      <c r="Q1080" s="4">
        <v>1086</v>
      </c>
      <c r="R1080" s="4" t="b">
        <f t="shared" si="3"/>
        <v>0</v>
      </c>
      <c r="S1080" s="4">
        <v>0</v>
      </c>
    </row>
    <row r="1081" spans="1:19" ht="14.25" customHeight="1">
      <c r="A1081" s="4" t="s">
        <v>34</v>
      </c>
      <c r="B1081" s="5"/>
      <c r="C1081" s="4">
        <v>0</v>
      </c>
      <c r="E1081" s="4" t="b">
        <f t="shared" si="2"/>
        <v>0</v>
      </c>
      <c r="F1081" s="4">
        <v>0</v>
      </c>
      <c r="G1081" s="4">
        <v>830037248</v>
      </c>
      <c r="H1081" s="6">
        <v>44040</v>
      </c>
      <c r="I1081" s="4" t="s">
        <v>861</v>
      </c>
      <c r="J1081" s="4" t="s">
        <v>834</v>
      </c>
      <c r="K1081" s="4">
        <v>3154</v>
      </c>
      <c r="L1081" s="4">
        <v>0</v>
      </c>
      <c r="M1081" s="4">
        <v>0</v>
      </c>
      <c r="N1081" s="4">
        <v>0</v>
      </c>
      <c r="O1081" s="4">
        <v>10230</v>
      </c>
      <c r="P1081" s="4">
        <v>-12816190</v>
      </c>
      <c r="Q1081" s="4">
        <v>1087</v>
      </c>
      <c r="R1081" s="4" t="b">
        <f t="shared" si="3"/>
        <v>0</v>
      </c>
      <c r="S1081" s="4">
        <v>0</v>
      </c>
    </row>
    <row r="1082" spans="1:19" ht="14.25" customHeight="1">
      <c r="A1082" s="4" t="s">
        <v>34</v>
      </c>
      <c r="B1082" s="5"/>
      <c r="C1082" s="4">
        <v>0</v>
      </c>
      <c r="E1082" s="4" t="b">
        <f t="shared" si="2"/>
        <v>0</v>
      </c>
      <c r="F1082" s="4">
        <v>0</v>
      </c>
      <c r="G1082" s="4">
        <v>830037248</v>
      </c>
      <c r="H1082" s="6">
        <v>44040</v>
      </c>
      <c r="I1082" s="4" t="s">
        <v>861</v>
      </c>
      <c r="J1082" s="4" t="s">
        <v>834</v>
      </c>
      <c r="K1082" s="4">
        <v>3154</v>
      </c>
      <c r="L1082" s="4">
        <v>0</v>
      </c>
      <c r="M1082" s="4">
        <v>0</v>
      </c>
      <c r="N1082" s="4">
        <v>0</v>
      </c>
      <c r="O1082" s="4">
        <v>1620</v>
      </c>
      <c r="P1082" s="4">
        <v>-12817810</v>
      </c>
      <c r="Q1082" s="4">
        <v>1088</v>
      </c>
      <c r="R1082" s="4" t="b">
        <f t="shared" si="3"/>
        <v>0</v>
      </c>
      <c r="S1082" s="4">
        <v>0</v>
      </c>
    </row>
    <row r="1083" spans="1:19" ht="14.25" customHeight="1">
      <c r="A1083" s="4" t="s">
        <v>34</v>
      </c>
      <c r="B1083" s="5"/>
      <c r="C1083" s="4">
        <v>0</v>
      </c>
      <c r="E1083" s="4" t="b">
        <f t="shared" si="2"/>
        <v>0</v>
      </c>
      <c r="F1083" s="4">
        <v>0</v>
      </c>
      <c r="G1083" s="4">
        <v>830037248</v>
      </c>
      <c r="H1083" s="6">
        <v>44040</v>
      </c>
      <c r="I1083" s="4" t="s">
        <v>861</v>
      </c>
      <c r="J1083" s="4" t="s">
        <v>834</v>
      </c>
      <c r="K1083" s="4">
        <v>3154</v>
      </c>
      <c r="L1083" s="4">
        <v>0</v>
      </c>
      <c r="M1083" s="4">
        <v>0</v>
      </c>
      <c r="N1083" s="4">
        <v>0</v>
      </c>
      <c r="O1083" s="4">
        <v>359660</v>
      </c>
      <c r="P1083" s="4">
        <v>-13177470</v>
      </c>
      <c r="Q1083" s="4">
        <v>1089</v>
      </c>
      <c r="R1083" s="4" t="b">
        <f t="shared" si="3"/>
        <v>0</v>
      </c>
      <c r="S1083" s="4">
        <v>0</v>
      </c>
    </row>
    <row r="1084" spans="1:19" ht="14.25" customHeight="1">
      <c r="A1084" s="4" t="s">
        <v>34</v>
      </c>
      <c r="B1084" s="5"/>
      <c r="C1084" s="4">
        <v>0</v>
      </c>
      <c r="E1084" s="4" t="b">
        <f t="shared" si="2"/>
        <v>0</v>
      </c>
      <c r="F1084" s="4">
        <v>0</v>
      </c>
      <c r="G1084" s="4">
        <v>830037248</v>
      </c>
      <c r="H1084" s="6">
        <v>44040</v>
      </c>
      <c r="I1084" s="4" t="s">
        <v>861</v>
      </c>
      <c r="J1084" s="4" t="s">
        <v>834</v>
      </c>
      <c r="K1084" s="4">
        <v>3154</v>
      </c>
      <c r="L1084" s="4">
        <v>0</v>
      </c>
      <c r="M1084" s="4">
        <v>0</v>
      </c>
      <c r="N1084" s="4">
        <v>0</v>
      </c>
      <c r="O1084" s="4">
        <v>21540</v>
      </c>
      <c r="P1084" s="4">
        <v>-13199010</v>
      </c>
      <c r="Q1084" s="4">
        <v>1090</v>
      </c>
      <c r="R1084" s="4" t="b">
        <f t="shared" si="3"/>
        <v>0</v>
      </c>
      <c r="S1084" s="4">
        <v>0</v>
      </c>
    </row>
    <row r="1085" spans="1:19" ht="14.25" customHeight="1">
      <c r="A1085" s="4" t="s">
        <v>34</v>
      </c>
      <c r="B1085" s="5"/>
      <c r="C1085" s="4">
        <v>0</v>
      </c>
      <c r="E1085" s="4" t="b">
        <f t="shared" si="2"/>
        <v>0</v>
      </c>
      <c r="F1085" s="4">
        <v>0</v>
      </c>
      <c r="G1085" s="4">
        <v>830037248</v>
      </c>
      <c r="H1085" s="6">
        <v>44040</v>
      </c>
      <c r="I1085" s="4" t="s">
        <v>861</v>
      </c>
      <c r="J1085" s="4" t="s">
        <v>834</v>
      </c>
      <c r="K1085" s="4">
        <v>3154</v>
      </c>
      <c r="L1085" s="4">
        <v>0</v>
      </c>
      <c r="M1085" s="4">
        <v>0</v>
      </c>
      <c r="N1085" s="4">
        <v>0</v>
      </c>
      <c r="O1085" s="4">
        <v>17770</v>
      </c>
      <c r="P1085" s="4">
        <v>-13216780</v>
      </c>
      <c r="Q1085" s="4">
        <v>1091</v>
      </c>
      <c r="R1085" s="4" t="b">
        <f t="shared" si="3"/>
        <v>0</v>
      </c>
      <c r="S1085" s="4">
        <v>0</v>
      </c>
    </row>
    <row r="1086" spans="1:19" ht="14.25" customHeight="1">
      <c r="A1086" s="4" t="s">
        <v>34</v>
      </c>
      <c r="B1086" s="5"/>
      <c r="C1086" s="4">
        <v>0</v>
      </c>
      <c r="E1086" s="4" t="b">
        <f t="shared" si="2"/>
        <v>0</v>
      </c>
      <c r="F1086" s="4">
        <v>0</v>
      </c>
      <c r="G1086" s="4">
        <v>830037248</v>
      </c>
      <c r="H1086" s="6">
        <v>44070</v>
      </c>
      <c r="I1086" s="4" t="s">
        <v>859</v>
      </c>
      <c r="J1086" s="4" t="s">
        <v>834</v>
      </c>
      <c r="K1086" s="4">
        <v>3165</v>
      </c>
      <c r="L1086" s="4">
        <v>0</v>
      </c>
      <c r="M1086" s="4">
        <v>0</v>
      </c>
      <c r="N1086" s="4">
        <v>0</v>
      </c>
      <c r="O1086" s="4">
        <v>1070</v>
      </c>
      <c r="P1086" s="4">
        <v>-13217850</v>
      </c>
      <c r="Q1086" s="4">
        <v>1092</v>
      </c>
      <c r="R1086" s="4" t="b">
        <f t="shared" si="3"/>
        <v>0</v>
      </c>
      <c r="S1086" s="4">
        <v>0</v>
      </c>
    </row>
    <row r="1087" spans="1:19" ht="14.25" customHeight="1">
      <c r="A1087" s="4" t="s">
        <v>34</v>
      </c>
      <c r="B1087" s="5"/>
      <c r="C1087" s="4">
        <v>0</v>
      </c>
      <c r="E1087" s="4" t="b">
        <f t="shared" si="2"/>
        <v>0</v>
      </c>
      <c r="F1087" s="4">
        <v>0</v>
      </c>
      <c r="G1087" s="4">
        <v>830037248</v>
      </c>
      <c r="H1087" s="6">
        <v>44070</v>
      </c>
      <c r="I1087" s="4" t="s">
        <v>859</v>
      </c>
      <c r="J1087" s="4" t="s">
        <v>834</v>
      </c>
      <c r="K1087" s="4">
        <v>3165</v>
      </c>
      <c r="L1087" s="4">
        <v>0</v>
      </c>
      <c r="M1087" s="4">
        <v>0</v>
      </c>
      <c r="N1087" s="4">
        <v>0</v>
      </c>
      <c r="O1087" s="4">
        <v>1070</v>
      </c>
      <c r="P1087" s="4">
        <v>-13218920</v>
      </c>
      <c r="Q1087" s="4">
        <v>1093</v>
      </c>
      <c r="R1087" s="4" t="b">
        <f t="shared" si="3"/>
        <v>0</v>
      </c>
      <c r="S1087" s="4">
        <v>0</v>
      </c>
    </row>
    <row r="1088" spans="1:19" ht="14.25" customHeight="1">
      <c r="A1088" s="4" t="s">
        <v>34</v>
      </c>
      <c r="B1088" s="5"/>
      <c r="C1088" s="4">
        <v>0</v>
      </c>
      <c r="E1088" s="4" t="b">
        <f t="shared" si="2"/>
        <v>0</v>
      </c>
      <c r="F1088" s="4">
        <v>0</v>
      </c>
      <c r="G1088" s="4">
        <v>830037248</v>
      </c>
      <c r="H1088" s="6">
        <v>44070</v>
      </c>
      <c r="I1088" s="4" t="s">
        <v>859</v>
      </c>
      <c r="J1088" s="4" t="s">
        <v>834</v>
      </c>
      <c r="K1088" s="4">
        <v>3165</v>
      </c>
      <c r="L1088" s="4">
        <v>0</v>
      </c>
      <c r="M1088" s="4">
        <v>0</v>
      </c>
      <c r="N1088" s="4">
        <v>0</v>
      </c>
      <c r="O1088" s="4">
        <v>13940</v>
      </c>
      <c r="P1088" s="4">
        <v>-13232860</v>
      </c>
      <c r="Q1088" s="4">
        <v>1094</v>
      </c>
      <c r="R1088" s="4" t="b">
        <f t="shared" si="3"/>
        <v>0</v>
      </c>
      <c r="S1088" s="4">
        <v>0</v>
      </c>
    </row>
    <row r="1089" spans="1:19" ht="14.25" customHeight="1">
      <c r="A1089" s="4" t="s">
        <v>34</v>
      </c>
      <c r="B1089" s="5"/>
      <c r="C1089" s="4">
        <v>0</v>
      </c>
      <c r="E1089" s="4" t="b">
        <f t="shared" si="2"/>
        <v>0</v>
      </c>
      <c r="F1089" s="4">
        <v>0</v>
      </c>
      <c r="G1089" s="4">
        <v>830037248</v>
      </c>
      <c r="H1089" s="6">
        <v>44070</v>
      </c>
      <c r="I1089" s="4" t="s">
        <v>859</v>
      </c>
      <c r="J1089" s="4" t="s">
        <v>834</v>
      </c>
      <c r="K1089" s="4">
        <v>3165</v>
      </c>
      <c r="L1089" s="4">
        <v>0</v>
      </c>
      <c r="M1089" s="4">
        <v>0</v>
      </c>
      <c r="N1089" s="4">
        <v>0</v>
      </c>
      <c r="O1089" s="4">
        <v>6430</v>
      </c>
      <c r="P1089" s="4">
        <v>-13239290</v>
      </c>
      <c r="Q1089" s="4">
        <v>1095</v>
      </c>
      <c r="R1089" s="4" t="b">
        <f t="shared" si="3"/>
        <v>0</v>
      </c>
      <c r="S1089" s="4">
        <v>0</v>
      </c>
    </row>
    <row r="1090" spans="1:19" ht="14.25" customHeight="1">
      <c r="A1090" s="4" t="s">
        <v>34</v>
      </c>
      <c r="B1090" s="5"/>
      <c r="C1090" s="4">
        <v>0</v>
      </c>
      <c r="E1090" s="4" t="b">
        <f t="shared" si="2"/>
        <v>0</v>
      </c>
      <c r="F1090" s="4">
        <v>0</v>
      </c>
      <c r="G1090" s="4">
        <v>830037248</v>
      </c>
      <c r="H1090" s="6">
        <v>44070</v>
      </c>
      <c r="I1090" s="4" t="s">
        <v>859</v>
      </c>
      <c r="J1090" s="4" t="s">
        <v>834</v>
      </c>
      <c r="K1090" s="4">
        <v>3165</v>
      </c>
      <c r="L1090" s="4">
        <v>0</v>
      </c>
      <c r="M1090" s="4">
        <v>0</v>
      </c>
      <c r="N1090" s="4">
        <v>0</v>
      </c>
      <c r="O1090" s="4">
        <v>8040</v>
      </c>
      <c r="P1090" s="4">
        <v>-13247330</v>
      </c>
      <c r="Q1090" s="4">
        <v>1096</v>
      </c>
      <c r="R1090" s="4" t="b">
        <f t="shared" si="3"/>
        <v>0</v>
      </c>
      <c r="S1090" s="4">
        <v>0</v>
      </c>
    </row>
    <row r="1091" spans="1:19" ht="14.25" customHeight="1">
      <c r="A1091" s="4" t="s">
        <v>34</v>
      </c>
      <c r="B1091" s="5"/>
      <c r="C1091" s="4">
        <v>0</v>
      </c>
      <c r="E1091" s="4" t="b">
        <f t="shared" si="2"/>
        <v>0</v>
      </c>
      <c r="F1091" s="4">
        <v>0</v>
      </c>
      <c r="G1091" s="4">
        <v>830037248</v>
      </c>
      <c r="H1091" s="6">
        <v>44070</v>
      </c>
      <c r="I1091" s="4" t="s">
        <v>859</v>
      </c>
      <c r="J1091" s="4" t="s">
        <v>834</v>
      </c>
      <c r="K1091" s="4">
        <v>3165</v>
      </c>
      <c r="L1091" s="4">
        <v>0</v>
      </c>
      <c r="M1091" s="4">
        <v>0</v>
      </c>
      <c r="N1091" s="4">
        <v>0</v>
      </c>
      <c r="O1091" s="4">
        <v>1610</v>
      </c>
      <c r="P1091" s="4">
        <v>-13248940</v>
      </c>
      <c r="Q1091" s="4">
        <v>1097</v>
      </c>
      <c r="R1091" s="4" t="b">
        <f t="shared" si="3"/>
        <v>0</v>
      </c>
      <c r="S1091" s="4">
        <v>0</v>
      </c>
    </row>
    <row r="1092" spans="1:19" ht="14.25" customHeight="1">
      <c r="A1092" s="4" t="s">
        <v>34</v>
      </c>
      <c r="B1092" s="5"/>
      <c r="C1092" s="4">
        <v>0</v>
      </c>
      <c r="E1092" s="4" t="b">
        <f t="shared" si="2"/>
        <v>0</v>
      </c>
      <c r="F1092" s="4">
        <v>0</v>
      </c>
      <c r="G1092" s="4">
        <v>830037248</v>
      </c>
      <c r="H1092" s="6">
        <v>44070</v>
      </c>
      <c r="I1092" s="4" t="s">
        <v>859</v>
      </c>
      <c r="J1092" s="4" t="s">
        <v>834</v>
      </c>
      <c r="K1092" s="4">
        <v>3165</v>
      </c>
      <c r="L1092" s="4">
        <v>0</v>
      </c>
      <c r="M1092" s="4">
        <v>0</v>
      </c>
      <c r="N1092" s="4">
        <v>0</v>
      </c>
      <c r="O1092" s="4">
        <v>325970</v>
      </c>
      <c r="P1092" s="4">
        <v>-13574910</v>
      </c>
      <c r="Q1092" s="4">
        <v>1098</v>
      </c>
      <c r="R1092" s="4" t="b">
        <f t="shared" si="3"/>
        <v>0</v>
      </c>
      <c r="S1092" s="4">
        <v>0</v>
      </c>
    </row>
    <row r="1093" spans="1:19" ht="14.25" customHeight="1">
      <c r="A1093" s="4" t="s">
        <v>34</v>
      </c>
      <c r="B1093" s="5"/>
      <c r="C1093" s="4">
        <v>0</v>
      </c>
      <c r="E1093" s="4" t="b">
        <f t="shared" si="2"/>
        <v>0</v>
      </c>
      <c r="F1093" s="4">
        <v>0</v>
      </c>
      <c r="G1093" s="4">
        <v>830037248</v>
      </c>
      <c r="H1093" s="6">
        <v>44070</v>
      </c>
      <c r="I1093" s="4" t="s">
        <v>859</v>
      </c>
      <c r="J1093" s="4" t="s">
        <v>834</v>
      </c>
      <c r="K1093" s="4">
        <v>3165</v>
      </c>
      <c r="L1093" s="4">
        <v>0</v>
      </c>
      <c r="M1093" s="4">
        <v>0</v>
      </c>
      <c r="N1093" s="4">
        <v>0</v>
      </c>
      <c r="O1093" s="4">
        <v>18230</v>
      </c>
      <c r="P1093" s="4">
        <v>-13593140</v>
      </c>
      <c r="Q1093" s="4">
        <v>1099</v>
      </c>
      <c r="R1093" s="4" t="b">
        <f t="shared" si="3"/>
        <v>0</v>
      </c>
      <c r="S1093" s="4">
        <v>0</v>
      </c>
    </row>
    <row r="1094" spans="1:19" ht="14.25" customHeight="1">
      <c r="A1094" s="4" t="s">
        <v>34</v>
      </c>
      <c r="B1094" s="5"/>
      <c r="C1094" s="4">
        <v>0</v>
      </c>
      <c r="E1094" s="4" t="b">
        <f t="shared" si="2"/>
        <v>0</v>
      </c>
      <c r="F1094" s="4">
        <v>0</v>
      </c>
      <c r="G1094" s="4">
        <v>830037248</v>
      </c>
      <c r="H1094" s="6">
        <v>44070</v>
      </c>
      <c r="I1094" s="4" t="s">
        <v>859</v>
      </c>
      <c r="J1094" s="4" t="s">
        <v>834</v>
      </c>
      <c r="K1094" s="4">
        <v>3165</v>
      </c>
      <c r="L1094" s="4">
        <v>0</v>
      </c>
      <c r="M1094" s="4">
        <v>0</v>
      </c>
      <c r="N1094" s="4">
        <v>0</v>
      </c>
      <c r="O1094" s="4">
        <v>16080</v>
      </c>
      <c r="P1094" s="4">
        <v>-13609220</v>
      </c>
      <c r="Q1094" s="4">
        <v>1100</v>
      </c>
      <c r="R1094" s="4" t="b">
        <f t="shared" si="3"/>
        <v>0</v>
      </c>
      <c r="S1094" s="4">
        <v>0</v>
      </c>
    </row>
    <row r="1095" spans="1:19" ht="14.25" customHeight="1">
      <c r="A1095" s="4" t="s">
        <v>34</v>
      </c>
      <c r="B1095" s="5"/>
      <c r="C1095" s="4">
        <v>0</v>
      </c>
      <c r="E1095" s="4" t="b">
        <f t="shared" si="2"/>
        <v>0</v>
      </c>
      <c r="F1095" s="4">
        <v>0</v>
      </c>
      <c r="G1095" s="4">
        <v>830037248</v>
      </c>
      <c r="H1095" s="6">
        <v>44096</v>
      </c>
      <c r="I1095" s="4" t="s">
        <v>860</v>
      </c>
      <c r="J1095" s="4" t="s">
        <v>834</v>
      </c>
      <c r="K1095" s="4">
        <v>3178</v>
      </c>
      <c r="L1095" s="4">
        <v>0</v>
      </c>
      <c r="M1095" s="4">
        <v>0</v>
      </c>
      <c r="N1095" s="4">
        <v>0</v>
      </c>
      <c r="O1095" s="4">
        <v>418300</v>
      </c>
      <c r="P1095" s="4">
        <v>-14027520</v>
      </c>
      <c r="Q1095" s="4">
        <v>1101</v>
      </c>
      <c r="R1095" s="4" t="b">
        <f t="shared" si="3"/>
        <v>0</v>
      </c>
      <c r="S1095" s="4">
        <v>0</v>
      </c>
    </row>
    <row r="1096" spans="1:19" ht="14.25" customHeight="1">
      <c r="A1096" s="4" t="s">
        <v>34</v>
      </c>
      <c r="B1096" s="5"/>
      <c r="C1096" s="4">
        <v>0</v>
      </c>
      <c r="E1096" s="4" t="b">
        <f t="shared" si="2"/>
        <v>0</v>
      </c>
      <c r="F1096" s="4">
        <v>0</v>
      </c>
      <c r="G1096" s="4">
        <v>830037248</v>
      </c>
      <c r="H1096" s="6">
        <v>44096</v>
      </c>
      <c r="I1096" s="4" t="s">
        <v>860</v>
      </c>
      <c r="J1096" s="4" t="s">
        <v>834</v>
      </c>
      <c r="K1096" s="4">
        <v>3178</v>
      </c>
      <c r="L1096" s="4">
        <v>0</v>
      </c>
      <c r="M1096" s="4">
        <v>0</v>
      </c>
      <c r="N1096" s="4">
        <v>0</v>
      </c>
      <c r="O1096" s="4">
        <v>1070</v>
      </c>
      <c r="P1096" s="4">
        <v>-14028590</v>
      </c>
      <c r="Q1096" s="4">
        <v>1102</v>
      </c>
      <c r="R1096" s="4" t="b">
        <f t="shared" si="3"/>
        <v>0</v>
      </c>
      <c r="S1096" s="4">
        <v>0</v>
      </c>
    </row>
    <row r="1097" spans="1:19" ht="14.25" customHeight="1">
      <c r="A1097" s="4" t="s">
        <v>34</v>
      </c>
      <c r="B1097" s="5"/>
      <c r="C1097" s="4">
        <v>0</v>
      </c>
      <c r="E1097" s="4" t="b">
        <f t="shared" si="2"/>
        <v>0</v>
      </c>
      <c r="F1097" s="4">
        <v>0</v>
      </c>
      <c r="G1097" s="4">
        <v>830037248</v>
      </c>
      <c r="H1097" s="6">
        <v>44096</v>
      </c>
      <c r="I1097" s="4" t="s">
        <v>863</v>
      </c>
      <c r="J1097" s="4" t="s">
        <v>834</v>
      </c>
      <c r="K1097" s="4">
        <v>3178</v>
      </c>
      <c r="L1097" s="4">
        <v>0</v>
      </c>
      <c r="M1097" s="4">
        <v>0</v>
      </c>
      <c r="N1097" s="4">
        <v>0</v>
      </c>
      <c r="O1097" s="4">
        <v>2680</v>
      </c>
      <c r="P1097" s="4">
        <v>-14031270</v>
      </c>
      <c r="Q1097" s="4">
        <v>1103</v>
      </c>
      <c r="R1097" s="4" t="b">
        <f t="shared" si="3"/>
        <v>0</v>
      </c>
      <c r="S1097" s="4">
        <v>0</v>
      </c>
    </row>
    <row r="1098" spans="1:19" ht="14.25" customHeight="1">
      <c r="A1098" s="4" t="s">
        <v>34</v>
      </c>
      <c r="B1098" s="5"/>
      <c r="C1098" s="4">
        <v>0</v>
      </c>
      <c r="E1098" s="4" t="b">
        <f t="shared" si="2"/>
        <v>0</v>
      </c>
      <c r="F1098" s="4">
        <v>0</v>
      </c>
      <c r="G1098" s="4">
        <v>830037248</v>
      </c>
      <c r="H1098" s="6">
        <v>44096</v>
      </c>
      <c r="I1098" s="4" t="s">
        <v>860</v>
      </c>
      <c r="J1098" s="4" t="s">
        <v>834</v>
      </c>
      <c r="K1098" s="4">
        <v>3178</v>
      </c>
      <c r="L1098" s="4">
        <v>0</v>
      </c>
      <c r="M1098" s="4">
        <v>0</v>
      </c>
      <c r="N1098" s="4">
        <v>0</v>
      </c>
      <c r="O1098" s="4">
        <v>4830</v>
      </c>
      <c r="P1098" s="4">
        <v>-14036100</v>
      </c>
      <c r="Q1098" s="4">
        <v>1104</v>
      </c>
      <c r="R1098" s="4" t="b">
        <f t="shared" si="3"/>
        <v>0</v>
      </c>
      <c r="S1098" s="4">
        <v>0</v>
      </c>
    </row>
    <row r="1099" spans="1:19" ht="14.25" customHeight="1">
      <c r="A1099" s="4" t="s">
        <v>34</v>
      </c>
      <c r="B1099" s="5"/>
      <c r="C1099" s="4">
        <v>0</v>
      </c>
      <c r="E1099" s="4" t="b">
        <f t="shared" si="2"/>
        <v>0</v>
      </c>
      <c r="F1099" s="4">
        <v>0</v>
      </c>
      <c r="G1099" s="4">
        <v>830037248</v>
      </c>
      <c r="H1099" s="6">
        <v>44096</v>
      </c>
      <c r="I1099" s="4" t="s">
        <v>860</v>
      </c>
      <c r="J1099" s="4" t="s">
        <v>834</v>
      </c>
      <c r="K1099" s="4">
        <v>3178</v>
      </c>
      <c r="L1099" s="4">
        <v>0</v>
      </c>
      <c r="M1099" s="4">
        <v>0</v>
      </c>
      <c r="N1099" s="4">
        <v>0</v>
      </c>
      <c r="O1099" s="4">
        <v>16620</v>
      </c>
      <c r="P1099" s="4">
        <v>-14052720</v>
      </c>
      <c r="Q1099" s="4">
        <v>1105</v>
      </c>
      <c r="R1099" s="4" t="b">
        <f t="shared" si="3"/>
        <v>0</v>
      </c>
      <c r="S1099" s="4">
        <v>0</v>
      </c>
    </row>
    <row r="1100" spans="1:19" ht="14.25" customHeight="1">
      <c r="A1100" s="4" t="s">
        <v>34</v>
      </c>
      <c r="B1100" s="5"/>
      <c r="C1100" s="4">
        <v>0</v>
      </c>
      <c r="E1100" s="4" t="b">
        <f t="shared" si="2"/>
        <v>0</v>
      </c>
      <c r="F1100" s="4">
        <v>0</v>
      </c>
      <c r="G1100" s="4">
        <v>830037248</v>
      </c>
      <c r="H1100" s="6">
        <v>44096</v>
      </c>
      <c r="I1100" s="4" t="s">
        <v>860</v>
      </c>
      <c r="J1100" s="4" t="s">
        <v>834</v>
      </c>
      <c r="K1100" s="4">
        <v>3178</v>
      </c>
      <c r="L1100" s="4">
        <v>0</v>
      </c>
      <c r="M1100" s="4">
        <v>0</v>
      </c>
      <c r="N1100" s="4">
        <v>0</v>
      </c>
      <c r="O1100" s="4">
        <v>12330</v>
      </c>
      <c r="P1100" s="4">
        <v>-14065050</v>
      </c>
      <c r="Q1100" s="4">
        <v>1106</v>
      </c>
      <c r="R1100" s="4" t="b">
        <f t="shared" si="3"/>
        <v>0</v>
      </c>
      <c r="S1100" s="4">
        <v>0</v>
      </c>
    </row>
    <row r="1101" spans="1:19" ht="14.25" customHeight="1">
      <c r="A1101" s="4" t="s">
        <v>34</v>
      </c>
      <c r="B1101" s="5"/>
      <c r="C1101" s="4">
        <v>0</v>
      </c>
      <c r="E1101" s="4" t="b">
        <f t="shared" si="2"/>
        <v>0</v>
      </c>
      <c r="F1101" s="4">
        <v>0</v>
      </c>
      <c r="G1101" s="4">
        <v>830037248</v>
      </c>
      <c r="H1101" s="6">
        <v>44096</v>
      </c>
      <c r="I1101" s="4" t="s">
        <v>860</v>
      </c>
      <c r="J1101" s="4" t="s">
        <v>834</v>
      </c>
      <c r="K1101" s="4">
        <v>3178</v>
      </c>
      <c r="L1101" s="4">
        <v>0</v>
      </c>
      <c r="M1101" s="4">
        <v>0</v>
      </c>
      <c r="N1101" s="4">
        <v>0</v>
      </c>
      <c r="O1101" s="4">
        <v>2680</v>
      </c>
      <c r="P1101" s="4">
        <v>-14067730</v>
      </c>
      <c r="Q1101" s="4">
        <v>1107</v>
      </c>
      <c r="R1101" s="4" t="b">
        <f t="shared" si="3"/>
        <v>0</v>
      </c>
      <c r="S1101" s="4">
        <v>0</v>
      </c>
    </row>
    <row r="1102" spans="1:19" ht="14.25" customHeight="1">
      <c r="A1102" s="4" t="s">
        <v>34</v>
      </c>
      <c r="B1102" s="5"/>
      <c r="C1102" s="4">
        <v>0</v>
      </c>
      <c r="E1102" s="4" t="b">
        <f t="shared" si="2"/>
        <v>0</v>
      </c>
      <c r="F1102" s="4">
        <v>0</v>
      </c>
      <c r="G1102" s="4">
        <v>830037248</v>
      </c>
      <c r="H1102" s="6">
        <v>44096</v>
      </c>
      <c r="I1102" s="4" t="s">
        <v>860</v>
      </c>
      <c r="J1102" s="4" t="s">
        <v>834</v>
      </c>
      <c r="K1102" s="4">
        <v>3178</v>
      </c>
      <c r="L1102" s="4">
        <v>0</v>
      </c>
      <c r="M1102" s="4">
        <v>0</v>
      </c>
      <c r="N1102" s="4">
        <v>0</v>
      </c>
      <c r="O1102" s="4">
        <v>386550</v>
      </c>
      <c r="P1102" s="4">
        <v>-14454280</v>
      </c>
      <c r="Q1102" s="4">
        <v>1108</v>
      </c>
      <c r="R1102" s="4" t="b">
        <f t="shared" si="3"/>
        <v>0</v>
      </c>
      <c r="S1102" s="4">
        <v>0</v>
      </c>
    </row>
    <row r="1103" spans="1:19" ht="14.25" customHeight="1">
      <c r="A1103" s="4" t="s">
        <v>34</v>
      </c>
      <c r="B1103" s="5"/>
      <c r="C1103" s="4">
        <v>0</v>
      </c>
      <c r="E1103" s="4" t="b">
        <f t="shared" si="2"/>
        <v>0</v>
      </c>
      <c r="F1103" s="4">
        <v>0</v>
      </c>
      <c r="G1103" s="4">
        <v>830037248</v>
      </c>
      <c r="H1103" s="6">
        <v>44096</v>
      </c>
      <c r="I1103" s="4" t="s">
        <v>860</v>
      </c>
      <c r="J1103" s="4" t="s">
        <v>834</v>
      </c>
      <c r="K1103" s="4">
        <v>3178</v>
      </c>
      <c r="L1103" s="4">
        <v>0</v>
      </c>
      <c r="M1103" s="4">
        <v>0</v>
      </c>
      <c r="N1103" s="4">
        <v>0</v>
      </c>
      <c r="O1103" s="4">
        <v>17690</v>
      </c>
      <c r="P1103" s="4">
        <v>-14471970</v>
      </c>
      <c r="Q1103" s="4">
        <v>1109</v>
      </c>
      <c r="R1103" s="4" t="b">
        <f t="shared" si="3"/>
        <v>0</v>
      </c>
      <c r="S1103" s="4">
        <v>0</v>
      </c>
    </row>
    <row r="1104" spans="1:19" ht="14.25" customHeight="1">
      <c r="A1104" s="4" t="s">
        <v>34</v>
      </c>
      <c r="B1104" s="5"/>
      <c r="C1104" s="4">
        <v>0</v>
      </c>
      <c r="E1104" s="4" t="b">
        <f t="shared" si="2"/>
        <v>0</v>
      </c>
      <c r="F1104" s="4">
        <v>0</v>
      </c>
      <c r="G1104" s="4">
        <v>830037248</v>
      </c>
      <c r="H1104" s="6">
        <v>44096</v>
      </c>
      <c r="I1104" s="4" t="s">
        <v>860</v>
      </c>
      <c r="J1104" s="4" t="s">
        <v>834</v>
      </c>
      <c r="K1104" s="4">
        <v>3178</v>
      </c>
      <c r="L1104" s="4">
        <v>0</v>
      </c>
      <c r="M1104" s="4">
        <v>0</v>
      </c>
      <c r="N1104" s="4">
        <v>0</v>
      </c>
      <c r="O1104" s="4">
        <v>20370</v>
      </c>
      <c r="P1104" s="4">
        <v>-14492340</v>
      </c>
      <c r="Q1104" s="4">
        <v>1110</v>
      </c>
      <c r="R1104" s="4" t="b">
        <f t="shared" si="3"/>
        <v>0</v>
      </c>
      <c r="S1104" s="4">
        <v>0</v>
      </c>
    </row>
    <row r="1105" spans="1:19" ht="14.25" customHeight="1">
      <c r="A1105" s="4" t="s">
        <v>34</v>
      </c>
      <c r="B1105" s="5"/>
      <c r="C1105" s="4">
        <v>0</v>
      </c>
      <c r="E1105" s="4" t="b">
        <f t="shared" si="2"/>
        <v>0</v>
      </c>
      <c r="F1105" s="4">
        <v>0</v>
      </c>
      <c r="G1105" s="4">
        <v>830037248</v>
      </c>
      <c r="H1105" s="6">
        <v>44133</v>
      </c>
      <c r="I1105" s="4" t="s">
        <v>861</v>
      </c>
      <c r="J1105" s="4" t="s">
        <v>834</v>
      </c>
      <c r="K1105" s="4">
        <v>3196</v>
      </c>
      <c r="L1105" s="4">
        <v>0</v>
      </c>
      <c r="M1105" s="4">
        <v>0</v>
      </c>
      <c r="N1105" s="4">
        <v>0</v>
      </c>
      <c r="O1105" s="4">
        <v>1610</v>
      </c>
      <c r="P1105" s="4">
        <v>-14493950</v>
      </c>
      <c r="Q1105" s="4">
        <v>1111</v>
      </c>
      <c r="R1105" s="4" t="b">
        <f t="shared" si="3"/>
        <v>0</v>
      </c>
      <c r="S1105" s="4">
        <v>0</v>
      </c>
    </row>
    <row r="1106" spans="1:19" ht="14.25" customHeight="1">
      <c r="A1106" s="4" t="s">
        <v>34</v>
      </c>
      <c r="B1106" s="5"/>
      <c r="C1106" s="4">
        <v>0</v>
      </c>
      <c r="E1106" s="4" t="b">
        <f t="shared" si="2"/>
        <v>0</v>
      </c>
      <c r="F1106" s="4">
        <v>0</v>
      </c>
      <c r="G1106" s="4">
        <v>830037248</v>
      </c>
      <c r="H1106" s="6">
        <v>44133</v>
      </c>
      <c r="I1106" s="4" t="s">
        <v>861</v>
      </c>
      <c r="J1106" s="4" t="s">
        <v>834</v>
      </c>
      <c r="K1106" s="4">
        <v>3196</v>
      </c>
      <c r="L1106" s="4">
        <v>0</v>
      </c>
      <c r="M1106" s="4">
        <v>0</v>
      </c>
      <c r="N1106" s="4">
        <v>0</v>
      </c>
      <c r="O1106" s="4">
        <v>1610</v>
      </c>
      <c r="P1106" s="4">
        <v>-14495560</v>
      </c>
      <c r="Q1106" s="4">
        <v>1112</v>
      </c>
      <c r="R1106" s="4" t="b">
        <f t="shared" si="3"/>
        <v>0</v>
      </c>
      <c r="S1106" s="4">
        <v>0</v>
      </c>
    </row>
    <row r="1107" spans="1:19" ht="14.25" customHeight="1">
      <c r="A1107" s="4" t="s">
        <v>34</v>
      </c>
      <c r="B1107" s="5"/>
      <c r="C1107" s="4">
        <v>0</v>
      </c>
      <c r="E1107" s="4" t="b">
        <f t="shared" si="2"/>
        <v>0</v>
      </c>
      <c r="F1107" s="4">
        <v>0</v>
      </c>
      <c r="G1107" s="4">
        <v>830037248</v>
      </c>
      <c r="H1107" s="6">
        <v>44133</v>
      </c>
      <c r="I1107" s="4" t="s">
        <v>861</v>
      </c>
      <c r="J1107" s="4" t="s">
        <v>834</v>
      </c>
      <c r="K1107" s="4">
        <v>3196</v>
      </c>
      <c r="L1107" s="4">
        <v>0</v>
      </c>
      <c r="M1107" s="4">
        <v>0</v>
      </c>
      <c r="N1107" s="4">
        <v>0</v>
      </c>
      <c r="O1107" s="4">
        <v>14480</v>
      </c>
      <c r="P1107" s="4">
        <v>-14510040</v>
      </c>
      <c r="Q1107" s="4">
        <v>1113</v>
      </c>
      <c r="R1107" s="4" t="b">
        <f t="shared" si="3"/>
        <v>0</v>
      </c>
      <c r="S1107" s="4">
        <v>0</v>
      </c>
    </row>
    <row r="1108" spans="1:19" ht="14.25" customHeight="1">
      <c r="A1108" s="4" t="s">
        <v>34</v>
      </c>
      <c r="B1108" s="5"/>
      <c r="C1108" s="4">
        <v>0</v>
      </c>
      <c r="E1108" s="4" t="b">
        <f t="shared" si="2"/>
        <v>0</v>
      </c>
      <c r="F1108" s="4">
        <v>0</v>
      </c>
      <c r="G1108" s="4">
        <v>830037248</v>
      </c>
      <c r="H1108" s="6">
        <v>44133</v>
      </c>
      <c r="I1108" s="4" t="s">
        <v>861</v>
      </c>
      <c r="J1108" s="4" t="s">
        <v>834</v>
      </c>
      <c r="K1108" s="4">
        <v>3196</v>
      </c>
      <c r="L1108" s="4">
        <v>0</v>
      </c>
      <c r="M1108" s="4">
        <v>0</v>
      </c>
      <c r="N1108" s="4">
        <v>0</v>
      </c>
      <c r="O1108" s="4">
        <v>10720</v>
      </c>
      <c r="P1108" s="4">
        <v>-14520760</v>
      </c>
      <c r="Q1108" s="4">
        <v>1114</v>
      </c>
      <c r="R1108" s="4" t="b">
        <f t="shared" si="3"/>
        <v>0</v>
      </c>
      <c r="S1108" s="4">
        <v>0</v>
      </c>
    </row>
    <row r="1109" spans="1:19" ht="14.25" customHeight="1">
      <c r="A1109" s="4" t="s">
        <v>34</v>
      </c>
      <c r="B1109" s="5"/>
      <c r="C1109" s="4">
        <v>0</v>
      </c>
      <c r="E1109" s="4" t="b">
        <f t="shared" si="2"/>
        <v>0</v>
      </c>
      <c r="F1109" s="4">
        <v>0</v>
      </c>
      <c r="G1109" s="4">
        <v>830037248</v>
      </c>
      <c r="H1109" s="6">
        <v>44133</v>
      </c>
      <c r="I1109" s="4" t="s">
        <v>861</v>
      </c>
      <c r="J1109" s="4" t="s">
        <v>834</v>
      </c>
      <c r="K1109" s="4">
        <v>3196</v>
      </c>
      <c r="L1109" s="4">
        <v>0</v>
      </c>
      <c r="M1109" s="4">
        <v>0</v>
      </c>
      <c r="N1109" s="4">
        <v>0</v>
      </c>
      <c r="O1109" s="4">
        <v>2680</v>
      </c>
      <c r="P1109" s="4">
        <v>-14523440</v>
      </c>
      <c r="Q1109" s="4">
        <v>1115</v>
      </c>
      <c r="R1109" s="4" t="b">
        <f t="shared" si="3"/>
        <v>0</v>
      </c>
      <c r="S1109" s="4">
        <v>0</v>
      </c>
    </row>
    <row r="1110" spans="1:19" ht="14.25" customHeight="1">
      <c r="A1110" s="4" t="s">
        <v>34</v>
      </c>
      <c r="B1110" s="5"/>
      <c r="C1110" s="4">
        <v>0</v>
      </c>
      <c r="E1110" s="4" t="b">
        <f t="shared" si="2"/>
        <v>0</v>
      </c>
      <c r="F1110" s="4">
        <v>0</v>
      </c>
      <c r="G1110" s="4">
        <v>830037248</v>
      </c>
      <c r="H1110" s="6">
        <v>44133</v>
      </c>
      <c r="I1110" s="4" t="s">
        <v>861</v>
      </c>
      <c r="J1110" s="4" t="s">
        <v>834</v>
      </c>
      <c r="K1110" s="4">
        <v>3196</v>
      </c>
      <c r="L1110" s="4">
        <v>0</v>
      </c>
      <c r="M1110" s="4">
        <v>0</v>
      </c>
      <c r="N1110" s="4">
        <v>0</v>
      </c>
      <c r="O1110" s="4">
        <v>315250</v>
      </c>
      <c r="P1110" s="4">
        <v>-14838690</v>
      </c>
      <c r="Q1110" s="4">
        <v>1116</v>
      </c>
      <c r="R1110" s="4" t="b">
        <f t="shared" si="3"/>
        <v>0</v>
      </c>
      <c r="S1110" s="4">
        <v>0</v>
      </c>
    </row>
    <row r="1111" spans="1:19" ht="14.25" customHeight="1">
      <c r="A1111" s="4" t="s">
        <v>34</v>
      </c>
      <c r="B1111" s="5"/>
      <c r="C1111" s="4">
        <v>0</v>
      </c>
      <c r="E1111" s="4" t="b">
        <f t="shared" si="2"/>
        <v>0</v>
      </c>
      <c r="F1111" s="4">
        <v>0</v>
      </c>
      <c r="G1111" s="4">
        <v>830037248</v>
      </c>
      <c r="H1111" s="6">
        <v>44133</v>
      </c>
      <c r="I1111" s="4" t="s">
        <v>861</v>
      </c>
      <c r="J1111" s="4" t="s">
        <v>834</v>
      </c>
      <c r="K1111" s="4">
        <v>3196</v>
      </c>
      <c r="L1111" s="4">
        <v>0</v>
      </c>
      <c r="M1111" s="4">
        <v>0</v>
      </c>
      <c r="N1111" s="4">
        <v>0</v>
      </c>
      <c r="O1111" s="4">
        <v>19300</v>
      </c>
      <c r="P1111" s="4">
        <v>-14857990</v>
      </c>
      <c r="Q1111" s="4">
        <v>1117</v>
      </c>
      <c r="R1111" s="4" t="b">
        <f t="shared" si="3"/>
        <v>0</v>
      </c>
      <c r="S1111" s="4">
        <v>0</v>
      </c>
    </row>
    <row r="1112" spans="1:19" ht="14.25" customHeight="1">
      <c r="A1112" s="4" t="s">
        <v>34</v>
      </c>
      <c r="B1112" s="5"/>
      <c r="C1112" s="4">
        <v>0</v>
      </c>
      <c r="E1112" s="4" t="b">
        <f t="shared" si="2"/>
        <v>0</v>
      </c>
      <c r="F1112" s="4">
        <v>0</v>
      </c>
      <c r="G1112" s="4">
        <v>830037248</v>
      </c>
      <c r="H1112" s="6">
        <v>44133</v>
      </c>
      <c r="I1112" s="4" t="s">
        <v>861</v>
      </c>
      <c r="J1112" s="4" t="s">
        <v>834</v>
      </c>
      <c r="K1112" s="4">
        <v>3196</v>
      </c>
      <c r="L1112" s="4">
        <v>0</v>
      </c>
      <c r="M1112" s="4">
        <v>0</v>
      </c>
      <c r="N1112" s="4">
        <v>0</v>
      </c>
      <c r="O1112" s="4">
        <v>23050</v>
      </c>
      <c r="P1112" s="4">
        <v>-14881040</v>
      </c>
      <c r="Q1112" s="4">
        <v>1118</v>
      </c>
      <c r="R1112" s="4" t="b">
        <f t="shared" si="3"/>
        <v>0</v>
      </c>
      <c r="S1112" s="4">
        <v>0</v>
      </c>
    </row>
    <row r="1113" spans="1:19" ht="14.25" customHeight="1">
      <c r="A1113" s="4" t="s">
        <v>34</v>
      </c>
      <c r="B1113" s="5"/>
      <c r="C1113" s="4">
        <v>0</v>
      </c>
      <c r="E1113" s="4" t="b">
        <f t="shared" si="2"/>
        <v>0</v>
      </c>
      <c r="F1113" s="4">
        <v>0</v>
      </c>
      <c r="G1113" s="4">
        <v>830037248</v>
      </c>
      <c r="H1113" s="6">
        <v>44133</v>
      </c>
      <c r="I1113" s="4" t="s">
        <v>861</v>
      </c>
      <c r="J1113" s="4" t="s">
        <v>834</v>
      </c>
      <c r="K1113" s="4">
        <v>3196</v>
      </c>
      <c r="L1113" s="4">
        <v>0</v>
      </c>
      <c r="M1113" s="4">
        <v>0</v>
      </c>
      <c r="N1113" s="4">
        <v>0</v>
      </c>
      <c r="O1113" s="4">
        <v>1610</v>
      </c>
      <c r="P1113" s="4">
        <v>-14882650</v>
      </c>
      <c r="Q1113" s="4">
        <v>1119</v>
      </c>
      <c r="R1113" s="4" t="b">
        <f t="shared" si="3"/>
        <v>0</v>
      </c>
      <c r="S1113" s="4">
        <v>0</v>
      </c>
    </row>
    <row r="1114" spans="1:19" ht="14.25" customHeight="1">
      <c r="A1114" s="4" t="s">
        <v>34</v>
      </c>
      <c r="B1114" s="5"/>
      <c r="C1114" s="4">
        <v>0</v>
      </c>
      <c r="E1114" s="4" t="b">
        <f t="shared" si="2"/>
        <v>0</v>
      </c>
      <c r="F1114" s="4">
        <v>0</v>
      </c>
      <c r="G1114" s="4">
        <v>830037248</v>
      </c>
      <c r="H1114" s="6">
        <v>44165</v>
      </c>
      <c r="I1114" s="4" t="s">
        <v>859</v>
      </c>
      <c r="J1114" s="4" t="s">
        <v>834</v>
      </c>
      <c r="K1114" s="4">
        <v>3208</v>
      </c>
      <c r="L1114" s="4">
        <v>0</v>
      </c>
      <c r="M1114" s="4">
        <v>0</v>
      </c>
      <c r="N1114" s="4">
        <v>0</v>
      </c>
      <c r="O1114" s="4">
        <v>4290</v>
      </c>
      <c r="P1114" s="4">
        <v>-14886940</v>
      </c>
      <c r="Q1114" s="4">
        <v>1120</v>
      </c>
      <c r="R1114" s="4" t="b">
        <f t="shared" si="3"/>
        <v>0</v>
      </c>
      <c r="S1114" s="4">
        <v>0</v>
      </c>
    </row>
    <row r="1115" spans="1:19" ht="14.25" customHeight="1">
      <c r="A1115" s="4" t="s">
        <v>34</v>
      </c>
      <c r="B1115" s="5"/>
      <c r="C1115" s="4">
        <v>0</v>
      </c>
      <c r="E1115" s="4" t="b">
        <f t="shared" si="2"/>
        <v>0</v>
      </c>
      <c r="F1115" s="4">
        <v>0</v>
      </c>
      <c r="G1115" s="4">
        <v>830037248</v>
      </c>
      <c r="H1115" s="6">
        <v>44165</v>
      </c>
      <c r="I1115" s="4" t="s">
        <v>859</v>
      </c>
      <c r="J1115" s="4" t="s">
        <v>834</v>
      </c>
      <c r="K1115" s="4">
        <v>3208</v>
      </c>
      <c r="L1115" s="4">
        <v>0</v>
      </c>
      <c r="M1115" s="4">
        <v>0</v>
      </c>
      <c r="N1115" s="4">
        <v>0</v>
      </c>
      <c r="O1115" s="4">
        <v>1610</v>
      </c>
      <c r="P1115" s="4">
        <v>-14888550</v>
      </c>
      <c r="Q1115" s="4">
        <v>1121</v>
      </c>
      <c r="R1115" s="4" t="b">
        <f t="shared" si="3"/>
        <v>0</v>
      </c>
      <c r="S1115" s="4">
        <v>0</v>
      </c>
    </row>
    <row r="1116" spans="1:19" ht="14.25" customHeight="1">
      <c r="A1116" s="4" t="s">
        <v>34</v>
      </c>
      <c r="B1116" s="5"/>
      <c r="C1116" s="4">
        <v>0</v>
      </c>
      <c r="E1116" s="4" t="b">
        <f t="shared" si="2"/>
        <v>0</v>
      </c>
      <c r="F1116" s="4">
        <v>0</v>
      </c>
      <c r="G1116" s="4">
        <v>830037248</v>
      </c>
      <c r="H1116" s="6">
        <v>44165</v>
      </c>
      <c r="I1116" s="4" t="s">
        <v>859</v>
      </c>
      <c r="J1116" s="4" t="s">
        <v>834</v>
      </c>
      <c r="K1116" s="4">
        <v>3208</v>
      </c>
      <c r="L1116" s="4">
        <v>0</v>
      </c>
      <c r="M1116" s="4">
        <v>0</v>
      </c>
      <c r="N1116" s="4">
        <v>0</v>
      </c>
      <c r="O1116" s="4">
        <v>1070</v>
      </c>
      <c r="P1116" s="4">
        <v>-14889620</v>
      </c>
      <c r="Q1116" s="4">
        <v>1122</v>
      </c>
      <c r="R1116" s="4" t="b">
        <f t="shared" si="3"/>
        <v>0</v>
      </c>
      <c r="S1116" s="4">
        <v>0</v>
      </c>
    </row>
    <row r="1117" spans="1:19" ht="14.25" customHeight="1">
      <c r="A1117" s="4" t="s">
        <v>34</v>
      </c>
      <c r="B1117" s="5"/>
      <c r="C1117" s="4">
        <v>0</v>
      </c>
      <c r="E1117" s="4" t="b">
        <f t="shared" si="2"/>
        <v>0</v>
      </c>
      <c r="F1117" s="4">
        <v>0</v>
      </c>
      <c r="G1117" s="4">
        <v>830037248</v>
      </c>
      <c r="H1117" s="6">
        <v>44165</v>
      </c>
      <c r="I1117" s="4" t="s">
        <v>859</v>
      </c>
      <c r="J1117" s="4" t="s">
        <v>834</v>
      </c>
      <c r="K1117" s="4">
        <v>3208</v>
      </c>
      <c r="L1117" s="4">
        <v>0</v>
      </c>
      <c r="M1117" s="4">
        <v>0</v>
      </c>
      <c r="N1117" s="4">
        <v>0</v>
      </c>
      <c r="O1117" s="4">
        <v>16620</v>
      </c>
      <c r="P1117" s="4">
        <v>-14906240</v>
      </c>
      <c r="Q1117" s="4">
        <v>1123</v>
      </c>
      <c r="R1117" s="4" t="b">
        <f t="shared" si="3"/>
        <v>0</v>
      </c>
      <c r="S1117" s="4">
        <v>0</v>
      </c>
    </row>
    <row r="1118" spans="1:19" ht="14.25" customHeight="1">
      <c r="A1118" s="4" t="s">
        <v>34</v>
      </c>
      <c r="B1118" s="5"/>
      <c r="C1118" s="4">
        <v>0</v>
      </c>
      <c r="E1118" s="4" t="b">
        <f t="shared" si="2"/>
        <v>0</v>
      </c>
      <c r="F1118" s="4">
        <v>0</v>
      </c>
      <c r="G1118" s="4">
        <v>830037248</v>
      </c>
      <c r="H1118" s="6">
        <v>44165</v>
      </c>
      <c r="I1118" s="4" t="s">
        <v>859</v>
      </c>
      <c r="J1118" s="4" t="s">
        <v>834</v>
      </c>
      <c r="K1118" s="4">
        <v>3208</v>
      </c>
      <c r="L1118" s="4">
        <v>0</v>
      </c>
      <c r="M1118" s="4">
        <v>0</v>
      </c>
      <c r="N1118" s="4">
        <v>0</v>
      </c>
      <c r="O1118" s="4">
        <v>11800</v>
      </c>
      <c r="P1118" s="4">
        <v>-14918040</v>
      </c>
      <c r="Q1118" s="4">
        <v>1124</v>
      </c>
      <c r="R1118" s="4" t="b">
        <f t="shared" si="3"/>
        <v>0</v>
      </c>
      <c r="S1118" s="4">
        <v>0</v>
      </c>
    </row>
    <row r="1119" spans="1:19" ht="14.25" customHeight="1">
      <c r="A1119" s="4" t="s">
        <v>34</v>
      </c>
      <c r="B1119" s="5"/>
      <c r="C1119" s="4">
        <v>0</v>
      </c>
      <c r="E1119" s="4" t="b">
        <f t="shared" si="2"/>
        <v>0</v>
      </c>
      <c r="F1119" s="4">
        <v>0</v>
      </c>
      <c r="G1119" s="4">
        <v>830037248</v>
      </c>
      <c r="H1119" s="6">
        <v>44165</v>
      </c>
      <c r="I1119" s="4" t="s">
        <v>859</v>
      </c>
      <c r="J1119" s="4" t="s">
        <v>834</v>
      </c>
      <c r="K1119" s="4">
        <v>3208</v>
      </c>
      <c r="L1119" s="4">
        <v>0</v>
      </c>
      <c r="M1119" s="4">
        <v>0</v>
      </c>
      <c r="N1119" s="4">
        <v>0</v>
      </c>
      <c r="O1119" s="4">
        <v>2680</v>
      </c>
      <c r="P1119" s="4">
        <v>-14920720</v>
      </c>
      <c r="Q1119" s="4">
        <v>1125</v>
      </c>
      <c r="R1119" s="4" t="b">
        <f t="shared" si="3"/>
        <v>0</v>
      </c>
      <c r="S1119" s="4">
        <v>0</v>
      </c>
    </row>
    <row r="1120" spans="1:19" ht="14.25" customHeight="1">
      <c r="A1120" s="4" t="s">
        <v>34</v>
      </c>
      <c r="B1120" s="5"/>
      <c r="C1120" s="4">
        <v>0</v>
      </c>
      <c r="E1120" s="4" t="b">
        <f t="shared" si="2"/>
        <v>0</v>
      </c>
      <c r="F1120" s="4">
        <v>0</v>
      </c>
      <c r="G1120" s="4">
        <v>830037248</v>
      </c>
      <c r="H1120" s="6">
        <v>44165</v>
      </c>
      <c r="I1120" s="4" t="s">
        <v>859</v>
      </c>
      <c r="J1120" s="4" t="s">
        <v>834</v>
      </c>
      <c r="K1120" s="4">
        <v>3208</v>
      </c>
      <c r="L1120" s="4">
        <v>0</v>
      </c>
      <c r="M1120" s="4">
        <v>0</v>
      </c>
      <c r="N1120" s="4">
        <v>0</v>
      </c>
      <c r="O1120" s="4">
        <v>352780</v>
      </c>
      <c r="P1120" s="4">
        <v>-15273500</v>
      </c>
      <c r="Q1120" s="4">
        <v>1126</v>
      </c>
      <c r="R1120" s="4" t="b">
        <f t="shared" si="3"/>
        <v>0</v>
      </c>
      <c r="S1120" s="4">
        <v>0</v>
      </c>
    </row>
    <row r="1121" spans="1:19" ht="14.25" customHeight="1">
      <c r="A1121" s="4" t="s">
        <v>34</v>
      </c>
      <c r="B1121" s="5"/>
      <c r="C1121" s="4">
        <v>0</v>
      </c>
      <c r="E1121" s="4" t="b">
        <f t="shared" si="2"/>
        <v>0</v>
      </c>
      <c r="F1121" s="4">
        <v>0</v>
      </c>
      <c r="G1121" s="4">
        <v>830037248</v>
      </c>
      <c r="H1121" s="6">
        <v>44165</v>
      </c>
      <c r="I1121" s="4" t="s">
        <v>859</v>
      </c>
      <c r="J1121" s="4" t="s">
        <v>834</v>
      </c>
      <c r="K1121" s="4">
        <v>3208</v>
      </c>
      <c r="L1121" s="4">
        <v>0</v>
      </c>
      <c r="M1121" s="4">
        <v>0</v>
      </c>
      <c r="N1121" s="4">
        <v>0</v>
      </c>
      <c r="O1121" s="4">
        <v>22520</v>
      </c>
      <c r="P1121" s="4">
        <v>-15296020</v>
      </c>
      <c r="Q1121" s="4">
        <v>1127</v>
      </c>
      <c r="R1121" s="4" t="b">
        <f t="shared" si="3"/>
        <v>0</v>
      </c>
      <c r="S1121" s="4">
        <v>0</v>
      </c>
    </row>
    <row r="1122" spans="1:19" ht="14.25" customHeight="1">
      <c r="A1122" s="4" t="s">
        <v>34</v>
      </c>
      <c r="B1122" s="5"/>
      <c r="C1122" s="4">
        <v>0</v>
      </c>
      <c r="E1122" s="4" t="b">
        <f t="shared" si="2"/>
        <v>0</v>
      </c>
      <c r="F1122" s="4">
        <v>0</v>
      </c>
      <c r="G1122" s="4">
        <v>830037248</v>
      </c>
      <c r="H1122" s="6">
        <v>44165</v>
      </c>
      <c r="I1122" s="4" t="s">
        <v>859</v>
      </c>
      <c r="J1122" s="4" t="s">
        <v>834</v>
      </c>
      <c r="K1122" s="4">
        <v>3208</v>
      </c>
      <c r="L1122" s="4">
        <v>0</v>
      </c>
      <c r="M1122" s="4">
        <v>0</v>
      </c>
      <c r="N1122" s="4">
        <v>0</v>
      </c>
      <c r="O1122" s="4">
        <v>19300</v>
      </c>
      <c r="P1122" s="4">
        <v>-15315320</v>
      </c>
      <c r="Q1122" s="4">
        <v>1128</v>
      </c>
      <c r="R1122" s="4" t="b">
        <f t="shared" si="3"/>
        <v>0</v>
      </c>
      <c r="S1122" s="4">
        <v>0</v>
      </c>
    </row>
    <row r="1123" spans="1:19" ht="14.25" customHeight="1">
      <c r="A1123" s="4" t="s">
        <v>34</v>
      </c>
      <c r="B1123" s="5"/>
      <c r="C1123" s="4">
        <v>0</v>
      </c>
      <c r="E1123" s="4" t="b">
        <f t="shared" si="2"/>
        <v>0</v>
      </c>
      <c r="F1123" s="4">
        <v>0</v>
      </c>
      <c r="G1123" s="4">
        <v>830037248</v>
      </c>
      <c r="H1123" s="6">
        <v>44193</v>
      </c>
      <c r="I1123" s="4" t="s">
        <v>861</v>
      </c>
      <c r="J1123" s="4" t="s">
        <v>834</v>
      </c>
      <c r="K1123" s="4">
        <v>3217</v>
      </c>
      <c r="L1123" s="4">
        <v>0</v>
      </c>
      <c r="M1123" s="4">
        <v>0</v>
      </c>
      <c r="N1123" s="4">
        <v>0</v>
      </c>
      <c r="O1123" s="4">
        <v>3220</v>
      </c>
      <c r="P1123" s="4">
        <v>-15318540</v>
      </c>
      <c r="Q1123" s="4">
        <v>1129</v>
      </c>
      <c r="R1123" s="4" t="b">
        <f t="shared" si="3"/>
        <v>0</v>
      </c>
      <c r="S1123" s="4">
        <v>0</v>
      </c>
    </row>
    <row r="1124" spans="1:19" ht="14.25" customHeight="1">
      <c r="A1124" s="4" t="s">
        <v>34</v>
      </c>
      <c r="B1124" s="5"/>
      <c r="C1124" s="4">
        <v>0</v>
      </c>
      <c r="E1124" s="4" t="b">
        <f t="shared" si="2"/>
        <v>0</v>
      </c>
      <c r="F1124" s="4">
        <v>0</v>
      </c>
      <c r="G1124" s="4">
        <v>830037248</v>
      </c>
      <c r="H1124" s="6">
        <v>44193</v>
      </c>
      <c r="I1124" s="4" t="s">
        <v>864</v>
      </c>
      <c r="J1124" s="4" t="s">
        <v>834</v>
      </c>
      <c r="K1124" s="4">
        <v>3217</v>
      </c>
      <c r="L1124" s="4">
        <v>0</v>
      </c>
      <c r="M1124" s="4">
        <v>0</v>
      </c>
      <c r="N1124" s="4">
        <v>0</v>
      </c>
      <c r="O1124" s="4">
        <v>2140</v>
      </c>
      <c r="P1124" s="4">
        <v>-15320680</v>
      </c>
      <c r="Q1124" s="4">
        <v>1130</v>
      </c>
      <c r="R1124" s="4" t="b">
        <f t="shared" si="3"/>
        <v>0</v>
      </c>
      <c r="S1124" s="4">
        <v>0</v>
      </c>
    </row>
    <row r="1125" spans="1:19" ht="14.25" customHeight="1">
      <c r="A1125" s="4" t="s">
        <v>34</v>
      </c>
      <c r="B1125" s="5"/>
      <c r="C1125" s="4">
        <v>0</v>
      </c>
      <c r="E1125" s="4" t="b">
        <f t="shared" si="2"/>
        <v>0</v>
      </c>
      <c r="F1125" s="4">
        <v>0</v>
      </c>
      <c r="G1125" s="4">
        <v>830037248</v>
      </c>
      <c r="H1125" s="6">
        <v>44193</v>
      </c>
      <c r="I1125" s="4" t="s">
        <v>861</v>
      </c>
      <c r="J1125" s="4" t="s">
        <v>834</v>
      </c>
      <c r="K1125" s="4">
        <v>3217</v>
      </c>
      <c r="L1125" s="4">
        <v>0</v>
      </c>
      <c r="M1125" s="4">
        <v>0</v>
      </c>
      <c r="N1125" s="4">
        <v>0</v>
      </c>
      <c r="O1125" s="4">
        <v>2140</v>
      </c>
      <c r="P1125" s="4">
        <v>-15322820</v>
      </c>
      <c r="Q1125" s="4">
        <v>1131</v>
      </c>
      <c r="R1125" s="4" t="b">
        <f t="shared" si="3"/>
        <v>0</v>
      </c>
      <c r="S1125" s="4">
        <v>0</v>
      </c>
    </row>
    <row r="1126" spans="1:19" ht="14.25" customHeight="1">
      <c r="A1126" s="4" t="s">
        <v>34</v>
      </c>
      <c r="B1126" s="5"/>
      <c r="C1126" s="4">
        <v>0</v>
      </c>
      <c r="E1126" s="4" t="b">
        <f t="shared" si="2"/>
        <v>0</v>
      </c>
      <c r="F1126" s="4">
        <v>0</v>
      </c>
      <c r="G1126" s="4">
        <v>830037248</v>
      </c>
      <c r="H1126" s="6">
        <v>44193</v>
      </c>
      <c r="I1126" s="4" t="s">
        <v>861</v>
      </c>
      <c r="J1126" s="4" t="s">
        <v>834</v>
      </c>
      <c r="K1126" s="4">
        <v>3217</v>
      </c>
      <c r="L1126" s="4">
        <v>0</v>
      </c>
      <c r="M1126" s="4">
        <v>0</v>
      </c>
      <c r="N1126" s="4">
        <v>0</v>
      </c>
      <c r="O1126" s="4">
        <v>15010</v>
      </c>
      <c r="P1126" s="4">
        <v>-15337830</v>
      </c>
      <c r="Q1126" s="4">
        <v>1132</v>
      </c>
      <c r="R1126" s="4" t="b">
        <f t="shared" si="3"/>
        <v>0</v>
      </c>
      <c r="S1126" s="4">
        <v>0</v>
      </c>
    </row>
    <row r="1127" spans="1:19" ht="14.25" customHeight="1">
      <c r="A1127" s="4" t="s">
        <v>34</v>
      </c>
      <c r="B1127" s="5"/>
      <c r="C1127" s="4">
        <v>0</v>
      </c>
      <c r="E1127" s="4" t="b">
        <f t="shared" si="2"/>
        <v>0</v>
      </c>
      <c r="F1127" s="4">
        <v>0</v>
      </c>
      <c r="G1127" s="4">
        <v>830037248</v>
      </c>
      <c r="H1127" s="6">
        <v>44193</v>
      </c>
      <c r="I1127" s="4" t="s">
        <v>861</v>
      </c>
      <c r="J1127" s="4" t="s">
        <v>834</v>
      </c>
      <c r="K1127" s="4">
        <v>3217</v>
      </c>
      <c r="L1127" s="4">
        <v>0</v>
      </c>
      <c r="M1127" s="4">
        <v>0</v>
      </c>
      <c r="N1127" s="4">
        <v>0</v>
      </c>
      <c r="O1127" s="4">
        <v>15010</v>
      </c>
      <c r="P1127" s="4">
        <v>-15352840</v>
      </c>
      <c r="Q1127" s="4">
        <v>1133</v>
      </c>
      <c r="R1127" s="4" t="b">
        <f t="shared" si="3"/>
        <v>0</v>
      </c>
      <c r="S1127" s="4">
        <v>0</v>
      </c>
    </row>
    <row r="1128" spans="1:19" ht="14.25" customHeight="1">
      <c r="A1128" s="4" t="s">
        <v>34</v>
      </c>
      <c r="B1128" s="5"/>
      <c r="C1128" s="4">
        <v>0</v>
      </c>
      <c r="E1128" s="4" t="b">
        <f t="shared" si="2"/>
        <v>0</v>
      </c>
      <c r="F1128" s="4">
        <v>0</v>
      </c>
      <c r="G1128" s="4">
        <v>830037248</v>
      </c>
      <c r="H1128" s="6">
        <v>44193</v>
      </c>
      <c r="I1128" s="4" t="s">
        <v>861</v>
      </c>
      <c r="J1128" s="4" t="s">
        <v>834</v>
      </c>
      <c r="K1128" s="4">
        <v>3217</v>
      </c>
      <c r="L1128" s="4">
        <v>0</v>
      </c>
      <c r="M1128" s="4">
        <v>0</v>
      </c>
      <c r="N1128" s="4">
        <v>0</v>
      </c>
      <c r="O1128" s="4">
        <v>2680</v>
      </c>
      <c r="P1128" s="4">
        <v>-15355520</v>
      </c>
      <c r="Q1128" s="4">
        <v>1134</v>
      </c>
      <c r="R1128" s="4" t="b">
        <f t="shared" si="3"/>
        <v>0</v>
      </c>
      <c r="S1128" s="4">
        <v>0</v>
      </c>
    </row>
    <row r="1129" spans="1:19" ht="14.25" customHeight="1">
      <c r="A1129" s="4" t="s">
        <v>34</v>
      </c>
      <c r="B1129" s="5"/>
      <c r="C1129" s="4">
        <v>0</v>
      </c>
      <c r="E1129" s="4" t="b">
        <f t="shared" si="2"/>
        <v>0</v>
      </c>
      <c r="F1129" s="4">
        <v>0</v>
      </c>
      <c r="G1129" s="4">
        <v>830037248</v>
      </c>
      <c r="H1129" s="6">
        <v>44193</v>
      </c>
      <c r="I1129" s="4" t="s">
        <v>861</v>
      </c>
      <c r="J1129" s="4" t="s">
        <v>834</v>
      </c>
      <c r="K1129" s="4">
        <v>3217</v>
      </c>
      <c r="L1129" s="4">
        <v>0</v>
      </c>
      <c r="M1129" s="4">
        <v>0</v>
      </c>
      <c r="N1129" s="4">
        <v>0</v>
      </c>
      <c r="O1129" s="4">
        <v>310950</v>
      </c>
      <c r="P1129" s="4">
        <v>-15666470</v>
      </c>
      <c r="Q1129" s="4">
        <v>1135</v>
      </c>
      <c r="R1129" s="4" t="b">
        <f t="shared" si="3"/>
        <v>0</v>
      </c>
      <c r="S1129" s="4">
        <v>0</v>
      </c>
    </row>
    <row r="1130" spans="1:19" ht="14.25" customHeight="1">
      <c r="A1130" s="4" t="s">
        <v>34</v>
      </c>
      <c r="B1130" s="5"/>
      <c r="C1130" s="4">
        <v>0</v>
      </c>
      <c r="E1130" s="4" t="b">
        <f t="shared" si="2"/>
        <v>0</v>
      </c>
      <c r="F1130" s="4">
        <v>0</v>
      </c>
      <c r="G1130" s="4">
        <v>830037248</v>
      </c>
      <c r="H1130" s="6">
        <v>44193</v>
      </c>
      <c r="I1130" s="4" t="s">
        <v>861</v>
      </c>
      <c r="J1130" s="4" t="s">
        <v>834</v>
      </c>
      <c r="K1130" s="4">
        <v>3217</v>
      </c>
      <c r="L1130" s="4">
        <v>0</v>
      </c>
      <c r="M1130" s="4">
        <v>0</v>
      </c>
      <c r="N1130" s="4">
        <v>0</v>
      </c>
      <c r="O1130" s="4">
        <v>22520</v>
      </c>
      <c r="P1130" s="4">
        <v>-15688990</v>
      </c>
      <c r="Q1130" s="4">
        <v>1136</v>
      </c>
      <c r="R1130" s="4" t="b">
        <f t="shared" si="3"/>
        <v>0</v>
      </c>
      <c r="S1130" s="4">
        <v>0</v>
      </c>
    </row>
    <row r="1131" spans="1:19" ht="14.25" customHeight="1">
      <c r="A1131" s="4" t="s">
        <v>34</v>
      </c>
      <c r="B1131" s="5"/>
      <c r="C1131" s="4">
        <v>0</v>
      </c>
      <c r="E1131" s="4" t="b">
        <f t="shared" si="2"/>
        <v>0</v>
      </c>
      <c r="F1131" s="4">
        <v>0</v>
      </c>
      <c r="G1131" s="4">
        <v>830037248</v>
      </c>
      <c r="H1131" s="6">
        <v>44193</v>
      </c>
      <c r="I1131" s="4" t="s">
        <v>861</v>
      </c>
      <c r="J1131" s="4" t="s">
        <v>834</v>
      </c>
      <c r="K1131" s="4">
        <v>3217</v>
      </c>
      <c r="L1131" s="4">
        <v>0</v>
      </c>
      <c r="M1131" s="4">
        <v>0</v>
      </c>
      <c r="N1131" s="4">
        <v>0</v>
      </c>
      <c r="O1131" s="4">
        <v>24660</v>
      </c>
      <c r="P1131" s="4">
        <v>-15713650</v>
      </c>
      <c r="Q1131" s="4">
        <v>1137</v>
      </c>
      <c r="R1131" s="4" t="b">
        <f t="shared" si="3"/>
        <v>0</v>
      </c>
      <c r="S1131" s="4">
        <v>0</v>
      </c>
    </row>
    <row r="1132" spans="1:19" ht="14.25" customHeight="1">
      <c r="A1132" s="4" t="s">
        <v>34</v>
      </c>
      <c r="B1132" s="5" t="s">
        <v>865</v>
      </c>
      <c r="C1132" s="4">
        <v>0</v>
      </c>
      <c r="D1132" s="4" t="s">
        <v>865</v>
      </c>
      <c r="E1132" s="4" t="b">
        <f t="shared" si="2"/>
        <v>0</v>
      </c>
      <c r="F1132" s="4">
        <v>0</v>
      </c>
      <c r="G1132" s="4">
        <v>830037248</v>
      </c>
      <c r="H1132" s="3" t="s">
        <v>21</v>
      </c>
      <c r="K1132" s="4">
        <v>0</v>
      </c>
      <c r="L1132" s="4">
        <v>0</v>
      </c>
      <c r="M1132" s="4">
        <v>0</v>
      </c>
      <c r="N1132" s="4">
        <v>0</v>
      </c>
      <c r="O1132" s="4">
        <v>5445290</v>
      </c>
      <c r="P1132" s="4">
        <v>-15713650</v>
      </c>
      <c r="Q1132" s="4">
        <v>1138</v>
      </c>
      <c r="R1132" s="4" t="b">
        <f t="shared" si="3"/>
        <v>0</v>
      </c>
      <c r="S1132" s="4">
        <v>0</v>
      </c>
    </row>
    <row r="1133" spans="1:19" ht="14.25" customHeight="1">
      <c r="A1133" s="4" t="s">
        <v>34</v>
      </c>
      <c r="B1133" s="5" t="s">
        <v>866</v>
      </c>
      <c r="C1133" s="4">
        <v>0</v>
      </c>
      <c r="D1133" s="4" t="s">
        <v>866</v>
      </c>
      <c r="E1133" s="4" t="b">
        <f t="shared" si="2"/>
        <v>0</v>
      </c>
      <c r="F1133" s="4">
        <v>-375128706.72000003</v>
      </c>
      <c r="G1133" s="4">
        <v>830046328</v>
      </c>
      <c r="H1133" s="3" t="s">
        <v>21</v>
      </c>
      <c r="K1133" s="4">
        <v>0</v>
      </c>
      <c r="L1133" s="4">
        <v>3413022.38</v>
      </c>
      <c r="M1133" s="4">
        <v>193188119.13999999</v>
      </c>
      <c r="N1133" s="4">
        <v>0</v>
      </c>
      <c r="O1133" s="4">
        <v>0</v>
      </c>
      <c r="P1133" s="4">
        <v>-375128706.72000003</v>
      </c>
      <c r="Q1133" s="4">
        <v>1139</v>
      </c>
      <c r="R1133" s="4" t="b">
        <f t="shared" si="3"/>
        <v>0</v>
      </c>
      <c r="S1133" s="4">
        <v>0</v>
      </c>
    </row>
    <row r="1134" spans="1:19" ht="14.25" customHeight="1">
      <c r="A1134" s="4" t="s">
        <v>34</v>
      </c>
      <c r="B1134" s="5"/>
      <c r="C1134" s="4">
        <v>0</v>
      </c>
      <c r="E1134" s="4" t="b">
        <f t="shared" si="2"/>
        <v>0</v>
      </c>
      <c r="F1134" s="4">
        <v>0</v>
      </c>
      <c r="G1134" s="4">
        <v>830046328</v>
      </c>
      <c r="H1134" s="6">
        <v>43837</v>
      </c>
      <c r="I1134" s="4" t="s">
        <v>867</v>
      </c>
      <c r="J1134" s="4" t="s">
        <v>868</v>
      </c>
      <c r="K1134" s="4">
        <v>29</v>
      </c>
      <c r="L1134" s="4">
        <v>0</v>
      </c>
      <c r="M1134" s="4">
        <v>0</v>
      </c>
      <c r="N1134" s="4">
        <v>192000</v>
      </c>
      <c r="O1134" s="4">
        <v>0</v>
      </c>
      <c r="P1134" s="4">
        <v>-374936706.72000003</v>
      </c>
      <c r="Q1134" s="4">
        <v>1140</v>
      </c>
      <c r="R1134" s="4" t="b">
        <f t="shared" si="3"/>
        <v>0</v>
      </c>
      <c r="S1134" s="4">
        <v>0</v>
      </c>
    </row>
    <row r="1135" spans="1:19" ht="14.25" customHeight="1">
      <c r="A1135" s="4" t="s">
        <v>34</v>
      </c>
      <c r="B1135" s="5"/>
      <c r="C1135" s="4">
        <v>0</v>
      </c>
      <c r="E1135" s="4" t="b">
        <f t="shared" si="2"/>
        <v>0</v>
      </c>
      <c r="F1135" s="4">
        <v>0</v>
      </c>
      <c r="G1135" s="4">
        <v>830046328</v>
      </c>
      <c r="H1135" s="6">
        <v>43850</v>
      </c>
      <c r="I1135" s="4" t="s">
        <v>869</v>
      </c>
      <c r="J1135" s="4" t="s">
        <v>870</v>
      </c>
      <c r="K1135" s="4">
        <v>55</v>
      </c>
      <c r="L1135" s="4">
        <v>0</v>
      </c>
      <c r="M1135" s="4">
        <v>0</v>
      </c>
      <c r="N1135" s="4">
        <v>0</v>
      </c>
      <c r="O1135" s="4">
        <v>3618077</v>
      </c>
      <c r="P1135" s="4">
        <v>-378554783.72000003</v>
      </c>
      <c r="Q1135" s="4">
        <v>1141</v>
      </c>
      <c r="R1135" s="4" t="b">
        <f t="shared" si="3"/>
        <v>0</v>
      </c>
      <c r="S1135" s="4">
        <v>0</v>
      </c>
    </row>
    <row r="1136" spans="1:19" ht="14.25" customHeight="1">
      <c r="A1136" s="4" t="s">
        <v>34</v>
      </c>
      <c r="B1136" s="5"/>
      <c r="C1136" s="4">
        <v>0</v>
      </c>
      <c r="E1136" s="4" t="b">
        <f t="shared" si="2"/>
        <v>0</v>
      </c>
      <c r="F1136" s="4">
        <v>0</v>
      </c>
      <c r="G1136" s="4">
        <v>830046328</v>
      </c>
      <c r="H1136" s="6">
        <v>43850</v>
      </c>
      <c r="I1136" s="4" t="s">
        <v>869</v>
      </c>
      <c r="J1136" s="4" t="s">
        <v>870</v>
      </c>
      <c r="K1136" s="4">
        <v>55</v>
      </c>
      <c r="L1136" s="4">
        <v>0</v>
      </c>
      <c r="M1136" s="4">
        <v>0</v>
      </c>
      <c r="N1136" s="4">
        <v>0</v>
      </c>
      <c r="O1136" s="4">
        <v>1272000</v>
      </c>
      <c r="P1136" s="4">
        <v>-379826783.72000003</v>
      </c>
      <c r="Q1136" s="4">
        <v>1142</v>
      </c>
      <c r="R1136" s="4" t="b">
        <f t="shared" si="3"/>
        <v>0</v>
      </c>
      <c r="S1136" s="4">
        <v>0</v>
      </c>
    </row>
    <row r="1137" spans="1:19" ht="14.25" customHeight="1">
      <c r="A1137" s="4" t="s">
        <v>34</v>
      </c>
      <c r="B1137" s="5"/>
      <c r="C1137" s="4">
        <v>0</v>
      </c>
      <c r="E1137" s="4" t="b">
        <f t="shared" si="2"/>
        <v>0</v>
      </c>
      <c r="F1137" s="4">
        <v>0</v>
      </c>
      <c r="G1137" s="4">
        <v>830046328</v>
      </c>
      <c r="H1137" s="6">
        <v>43850</v>
      </c>
      <c r="I1137" s="4" t="s">
        <v>869</v>
      </c>
      <c r="J1137" s="4" t="s">
        <v>870</v>
      </c>
      <c r="K1137" s="4">
        <v>55</v>
      </c>
      <c r="L1137" s="4">
        <v>0</v>
      </c>
      <c r="M1137" s="4">
        <v>0</v>
      </c>
      <c r="N1137" s="4">
        <v>0</v>
      </c>
      <c r="O1137" s="4">
        <v>572400</v>
      </c>
      <c r="P1137" s="4">
        <v>-380399183.72000003</v>
      </c>
      <c r="Q1137" s="4">
        <v>1143</v>
      </c>
      <c r="R1137" s="4" t="b">
        <f t="shared" si="3"/>
        <v>0</v>
      </c>
      <c r="S1137" s="4">
        <v>0</v>
      </c>
    </row>
    <row r="1138" spans="1:19" ht="14.25" customHeight="1">
      <c r="A1138" s="4" t="s">
        <v>34</v>
      </c>
      <c r="B1138" s="5"/>
      <c r="C1138" s="4">
        <v>0</v>
      </c>
      <c r="E1138" s="4" t="b">
        <f t="shared" si="2"/>
        <v>0</v>
      </c>
      <c r="F1138" s="4">
        <v>0</v>
      </c>
      <c r="G1138" s="4">
        <v>830046328</v>
      </c>
      <c r="H1138" s="6">
        <v>43850</v>
      </c>
      <c r="I1138" s="4" t="s">
        <v>869</v>
      </c>
      <c r="J1138" s="4" t="s">
        <v>870</v>
      </c>
      <c r="K1138" s="4">
        <v>55</v>
      </c>
      <c r="L1138" s="4">
        <v>0</v>
      </c>
      <c r="M1138" s="4">
        <v>0</v>
      </c>
      <c r="N1138" s="4">
        <v>0</v>
      </c>
      <c r="O1138" s="4">
        <v>633850</v>
      </c>
      <c r="P1138" s="4">
        <v>-381033033.72000003</v>
      </c>
      <c r="Q1138" s="4">
        <v>1144</v>
      </c>
      <c r="R1138" s="4" t="b">
        <f t="shared" si="3"/>
        <v>0</v>
      </c>
      <c r="S1138" s="4">
        <v>0</v>
      </c>
    </row>
    <row r="1139" spans="1:19" ht="14.25" customHeight="1">
      <c r="A1139" s="4" t="s">
        <v>34</v>
      </c>
      <c r="B1139" s="5"/>
      <c r="C1139" s="4">
        <v>0</v>
      </c>
      <c r="E1139" s="4" t="b">
        <f t="shared" si="2"/>
        <v>0</v>
      </c>
      <c r="F1139" s="4">
        <v>0</v>
      </c>
      <c r="G1139" s="4">
        <v>830046328</v>
      </c>
      <c r="H1139" s="6">
        <v>43850</v>
      </c>
      <c r="I1139" s="4" t="s">
        <v>869</v>
      </c>
      <c r="J1139" s="4" t="s">
        <v>870</v>
      </c>
      <c r="K1139" s="4">
        <v>55</v>
      </c>
      <c r="L1139" s="4">
        <v>0</v>
      </c>
      <c r="M1139" s="4">
        <v>0</v>
      </c>
      <c r="N1139" s="4">
        <v>0</v>
      </c>
      <c r="O1139" s="4">
        <v>6081698</v>
      </c>
      <c r="P1139" s="4">
        <v>-387114731.72000003</v>
      </c>
      <c r="Q1139" s="4">
        <v>1145</v>
      </c>
      <c r="R1139" s="4" t="b">
        <f t="shared" si="3"/>
        <v>0</v>
      </c>
      <c r="S1139" s="4">
        <v>0</v>
      </c>
    </row>
    <row r="1140" spans="1:19" ht="14.25" customHeight="1">
      <c r="A1140" s="4" t="s">
        <v>34</v>
      </c>
      <c r="B1140" s="5"/>
      <c r="C1140" s="4">
        <v>0</v>
      </c>
      <c r="E1140" s="4" t="b">
        <f t="shared" si="2"/>
        <v>0</v>
      </c>
      <c r="F1140" s="4">
        <v>0</v>
      </c>
      <c r="G1140" s="4">
        <v>830046328</v>
      </c>
      <c r="H1140" s="6">
        <v>43850</v>
      </c>
      <c r="I1140" s="4" t="s">
        <v>869</v>
      </c>
      <c r="J1140" s="4" t="s">
        <v>870</v>
      </c>
      <c r="K1140" s="4">
        <v>55</v>
      </c>
      <c r="L1140" s="4">
        <v>0</v>
      </c>
      <c r="M1140" s="4">
        <v>0</v>
      </c>
      <c r="N1140" s="4">
        <v>0</v>
      </c>
      <c r="O1140" s="4">
        <v>947640</v>
      </c>
      <c r="P1140" s="4">
        <v>-388062371.72000003</v>
      </c>
      <c r="Q1140" s="4">
        <v>1146</v>
      </c>
      <c r="R1140" s="4" t="b">
        <f t="shared" si="3"/>
        <v>0</v>
      </c>
      <c r="S1140" s="4">
        <v>0</v>
      </c>
    </row>
    <row r="1141" spans="1:19" ht="14.25" customHeight="1">
      <c r="A1141" s="4" t="s">
        <v>34</v>
      </c>
      <c r="B1141" s="5"/>
      <c r="C1141" s="4">
        <v>0</v>
      </c>
      <c r="E1141" s="4" t="b">
        <f t="shared" si="2"/>
        <v>0</v>
      </c>
      <c r="F1141" s="4">
        <v>0</v>
      </c>
      <c r="G1141" s="4">
        <v>830046328</v>
      </c>
      <c r="H1141" s="6">
        <v>43889</v>
      </c>
      <c r="J1141" s="4" t="s">
        <v>40</v>
      </c>
      <c r="K1141" s="4">
        <v>13575</v>
      </c>
      <c r="L1141" s="4">
        <v>0</v>
      </c>
      <c r="M1141" s="4">
        <v>0</v>
      </c>
      <c r="N1141" s="4">
        <v>0</v>
      </c>
      <c r="O1141" s="4">
        <v>0</v>
      </c>
      <c r="P1141" s="4">
        <v>-388062371.72000003</v>
      </c>
      <c r="Q1141" s="4">
        <v>1147</v>
      </c>
      <c r="R1141" s="4" t="b">
        <f t="shared" si="3"/>
        <v>0</v>
      </c>
      <c r="S1141" s="4">
        <v>0</v>
      </c>
    </row>
    <row r="1142" spans="1:19" ht="14.25" customHeight="1">
      <c r="A1142" s="4" t="s">
        <v>34</v>
      </c>
      <c r="B1142" s="5"/>
      <c r="C1142" s="4">
        <v>0</v>
      </c>
      <c r="E1142" s="4" t="b">
        <f t="shared" si="2"/>
        <v>0</v>
      </c>
      <c r="F1142" s="4">
        <v>0</v>
      </c>
      <c r="G1142" s="4">
        <v>830046328</v>
      </c>
      <c r="H1142" s="6">
        <v>43889</v>
      </c>
      <c r="I1142" s="4" t="s">
        <v>871</v>
      </c>
      <c r="J1142" s="4" t="s">
        <v>40</v>
      </c>
      <c r="K1142" s="4">
        <v>13606</v>
      </c>
      <c r="L1142" s="4">
        <v>0</v>
      </c>
      <c r="M1142" s="4">
        <v>0</v>
      </c>
      <c r="N1142" s="4">
        <v>70000</v>
      </c>
      <c r="O1142" s="4">
        <v>0</v>
      </c>
      <c r="P1142" s="4">
        <v>-387992371.72000003</v>
      </c>
      <c r="Q1142" s="4">
        <v>1148</v>
      </c>
      <c r="R1142" s="4" t="b">
        <f t="shared" si="3"/>
        <v>0</v>
      </c>
      <c r="S1142" s="4">
        <v>0</v>
      </c>
    </row>
    <row r="1143" spans="1:19" ht="14.25" customHeight="1">
      <c r="A1143" s="4" t="s">
        <v>34</v>
      </c>
      <c r="B1143" s="5"/>
      <c r="C1143" s="4">
        <v>0</v>
      </c>
      <c r="E1143" s="4" t="b">
        <f t="shared" si="2"/>
        <v>0</v>
      </c>
      <c r="F1143" s="4">
        <v>0</v>
      </c>
      <c r="G1143" s="4">
        <v>830046328</v>
      </c>
      <c r="H1143" s="6">
        <v>43889</v>
      </c>
      <c r="I1143" s="4" t="s">
        <v>872</v>
      </c>
      <c r="J1143" s="4" t="s">
        <v>839</v>
      </c>
      <c r="K1143" s="4">
        <v>180</v>
      </c>
      <c r="L1143" s="4">
        <v>0</v>
      </c>
      <c r="M1143" s="4">
        <v>0</v>
      </c>
      <c r="N1143" s="4">
        <v>0</v>
      </c>
      <c r="O1143" s="4">
        <v>1272000</v>
      </c>
      <c r="P1143" s="4">
        <v>-389264371.72000003</v>
      </c>
      <c r="Q1143" s="4">
        <v>1149</v>
      </c>
      <c r="R1143" s="4" t="b">
        <f t="shared" si="3"/>
        <v>0</v>
      </c>
      <c r="S1143" s="4">
        <v>0</v>
      </c>
    </row>
    <row r="1144" spans="1:19" ht="14.25" customHeight="1">
      <c r="A1144" s="4" t="s">
        <v>34</v>
      </c>
      <c r="B1144" s="5"/>
      <c r="C1144" s="4">
        <v>0</v>
      </c>
      <c r="E1144" s="4" t="b">
        <f t="shared" si="2"/>
        <v>0</v>
      </c>
      <c r="F1144" s="4">
        <v>0</v>
      </c>
      <c r="G1144" s="4">
        <v>830046328</v>
      </c>
      <c r="H1144" s="6">
        <v>43889</v>
      </c>
      <c r="I1144" s="4" t="s">
        <v>872</v>
      </c>
      <c r="J1144" s="4" t="s">
        <v>839</v>
      </c>
      <c r="K1144" s="4">
        <v>180</v>
      </c>
      <c r="L1144" s="4">
        <v>0</v>
      </c>
      <c r="M1144" s="4">
        <v>0</v>
      </c>
      <c r="N1144" s="4">
        <v>0</v>
      </c>
      <c r="O1144" s="4">
        <v>744200</v>
      </c>
      <c r="P1144" s="4">
        <v>-390008571.72000003</v>
      </c>
      <c r="Q1144" s="4">
        <v>1150</v>
      </c>
      <c r="R1144" s="4" t="b">
        <f t="shared" si="3"/>
        <v>0</v>
      </c>
      <c r="S1144" s="4">
        <v>0</v>
      </c>
    </row>
    <row r="1145" spans="1:19" ht="14.25" customHeight="1">
      <c r="A1145" s="4" t="s">
        <v>34</v>
      </c>
      <c r="B1145" s="5"/>
      <c r="C1145" s="4">
        <v>0</v>
      </c>
      <c r="E1145" s="4" t="b">
        <f t="shared" si="2"/>
        <v>0</v>
      </c>
      <c r="F1145" s="4">
        <v>0</v>
      </c>
      <c r="G1145" s="4">
        <v>830046328</v>
      </c>
      <c r="H1145" s="6">
        <v>43889</v>
      </c>
      <c r="I1145" s="4" t="s">
        <v>872</v>
      </c>
      <c r="J1145" s="4" t="s">
        <v>839</v>
      </c>
      <c r="K1145" s="4">
        <v>180</v>
      </c>
      <c r="L1145" s="4">
        <v>0</v>
      </c>
      <c r="M1145" s="4">
        <v>0</v>
      </c>
      <c r="N1145" s="4">
        <v>0</v>
      </c>
      <c r="O1145" s="4">
        <v>572400</v>
      </c>
      <c r="P1145" s="4">
        <v>-390580971.72000003</v>
      </c>
      <c r="Q1145" s="4">
        <v>1151</v>
      </c>
      <c r="R1145" s="4" t="b">
        <f t="shared" si="3"/>
        <v>0</v>
      </c>
      <c r="S1145" s="4">
        <v>0</v>
      </c>
    </row>
    <row r="1146" spans="1:19" ht="14.25" customHeight="1">
      <c r="A1146" s="4" t="s">
        <v>34</v>
      </c>
      <c r="B1146" s="5"/>
      <c r="C1146" s="4">
        <v>0</v>
      </c>
      <c r="E1146" s="4" t="b">
        <f t="shared" si="2"/>
        <v>0</v>
      </c>
      <c r="F1146" s="4">
        <v>0</v>
      </c>
      <c r="G1146" s="4">
        <v>830046328</v>
      </c>
      <c r="H1146" s="6">
        <v>43889</v>
      </c>
      <c r="I1146" s="4" t="s">
        <v>872</v>
      </c>
      <c r="J1146" s="4" t="s">
        <v>839</v>
      </c>
      <c r="K1146" s="4">
        <v>180</v>
      </c>
      <c r="L1146" s="4">
        <v>0</v>
      </c>
      <c r="M1146" s="4">
        <v>0</v>
      </c>
      <c r="N1146" s="4">
        <v>0</v>
      </c>
      <c r="O1146" s="4">
        <v>6081698</v>
      </c>
      <c r="P1146" s="4">
        <v>-396662669.72000003</v>
      </c>
      <c r="Q1146" s="4">
        <v>1152</v>
      </c>
      <c r="R1146" s="4" t="b">
        <f t="shared" si="3"/>
        <v>0</v>
      </c>
      <c r="S1146" s="4">
        <v>0</v>
      </c>
    </row>
    <row r="1147" spans="1:19" ht="14.25" customHeight="1">
      <c r="A1147" s="4" t="s">
        <v>34</v>
      </c>
      <c r="B1147" s="5"/>
      <c r="C1147" s="4">
        <v>0</v>
      </c>
      <c r="E1147" s="4" t="b">
        <f t="shared" si="2"/>
        <v>0</v>
      </c>
      <c r="F1147" s="4">
        <v>0</v>
      </c>
      <c r="G1147" s="4">
        <v>830046328</v>
      </c>
      <c r="H1147" s="6">
        <v>43889</v>
      </c>
      <c r="I1147" s="4" t="s">
        <v>872</v>
      </c>
      <c r="J1147" s="4" t="s">
        <v>839</v>
      </c>
      <c r="K1147" s="4">
        <v>180</v>
      </c>
      <c r="L1147" s="4">
        <v>0</v>
      </c>
      <c r="M1147" s="4">
        <v>0</v>
      </c>
      <c r="N1147" s="4">
        <v>0</v>
      </c>
      <c r="O1147" s="4">
        <v>3623033</v>
      </c>
      <c r="P1147" s="4">
        <v>-400285702.72000003</v>
      </c>
      <c r="Q1147" s="4">
        <v>1153</v>
      </c>
      <c r="R1147" s="4" t="b">
        <f t="shared" si="3"/>
        <v>0</v>
      </c>
      <c r="S1147" s="4">
        <v>0</v>
      </c>
    </row>
    <row r="1148" spans="1:19" ht="14.25" customHeight="1">
      <c r="A1148" s="4" t="s">
        <v>34</v>
      </c>
      <c r="B1148" s="5"/>
      <c r="C1148" s="4">
        <v>0</v>
      </c>
      <c r="E1148" s="4" t="b">
        <f t="shared" si="2"/>
        <v>0</v>
      </c>
      <c r="F1148" s="4">
        <v>0</v>
      </c>
      <c r="G1148" s="4">
        <v>830046328</v>
      </c>
      <c r="H1148" s="6">
        <v>43889</v>
      </c>
      <c r="I1148" s="4" t="s">
        <v>872</v>
      </c>
      <c r="J1148" s="4" t="s">
        <v>839</v>
      </c>
      <c r="K1148" s="4">
        <v>180</v>
      </c>
      <c r="L1148" s="4">
        <v>0</v>
      </c>
      <c r="M1148" s="4">
        <v>0</v>
      </c>
      <c r="N1148" s="4">
        <v>0</v>
      </c>
      <c r="O1148" s="4">
        <v>3119428</v>
      </c>
      <c r="P1148" s="4">
        <v>-403405130.72000003</v>
      </c>
      <c r="Q1148" s="4">
        <v>1154</v>
      </c>
      <c r="R1148" s="4" t="b">
        <f t="shared" si="3"/>
        <v>0</v>
      </c>
      <c r="S1148" s="4">
        <v>0</v>
      </c>
    </row>
    <row r="1149" spans="1:19" ht="14.25" customHeight="1">
      <c r="A1149" s="4" t="s">
        <v>34</v>
      </c>
      <c r="B1149" s="5"/>
      <c r="C1149" s="4">
        <v>0</v>
      </c>
      <c r="E1149" s="4" t="b">
        <f t="shared" si="2"/>
        <v>0</v>
      </c>
      <c r="F1149" s="4">
        <v>0</v>
      </c>
      <c r="G1149" s="4">
        <v>830046328</v>
      </c>
      <c r="H1149" s="6">
        <v>43903</v>
      </c>
      <c r="I1149" s="4" t="s">
        <v>873</v>
      </c>
      <c r="J1149" s="4" t="s">
        <v>40</v>
      </c>
      <c r="K1149" s="4">
        <v>13678</v>
      </c>
      <c r="L1149" s="4">
        <v>0</v>
      </c>
      <c r="M1149" s="4">
        <v>0</v>
      </c>
      <c r="N1149" s="4">
        <v>222000</v>
      </c>
      <c r="O1149" s="4">
        <v>0</v>
      </c>
      <c r="P1149" s="4">
        <v>-403183130.72000003</v>
      </c>
      <c r="Q1149" s="4">
        <v>1155</v>
      </c>
      <c r="R1149" s="4" t="b">
        <f t="shared" si="3"/>
        <v>0</v>
      </c>
      <c r="S1149" s="4">
        <v>0</v>
      </c>
    </row>
    <row r="1150" spans="1:19" ht="14.25" customHeight="1">
      <c r="A1150" s="4" t="s">
        <v>34</v>
      </c>
      <c r="B1150" s="5"/>
      <c r="C1150" s="4">
        <v>0</v>
      </c>
      <c r="E1150" s="4" t="b">
        <f t="shared" si="2"/>
        <v>0</v>
      </c>
      <c r="F1150" s="4">
        <v>0</v>
      </c>
      <c r="G1150" s="4">
        <v>830046328</v>
      </c>
      <c r="H1150" s="6">
        <v>43921</v>
      </c>
      <c r="I1150" s="4" t="s">
        <v>874</v>
      </c>
      <c r="J1150" s="4" t="s">
        <v>870</v>
      </c>
      <c r="K1150" s="4">
        <v>56</v>
      </c>
      <c r="L1150" s="4">
        <v>0</v>
      </c>
      <c r="M1150" s="4">
        <v>0</v>
      </c>
      <c r="N1150" s="4">
        <v>0</v>
      </c>
      <c r="O1150" s="4">
        <v>16789606</v>
      </c>
      <c r="P1150" s="4">
        <v>-419972736.72000003</v>
      </c>
      <c r="Q1150" s="4">
        <v>1156</v>
      </c>
      <c r="R1150" s="4" t="b">
        <f t="shared" si="3"/>
        <v>0</v>
      </c>
      <c r="S1150" s="4">
        <v>0</v>
      </c>
    </row>
    <row r="1151" spans="1:19" ht="14.25" customHeight="1">
      <c r="A1151" s="4" t="s">
        <v>34</v>
      </c>
      <c r="B1151" s="5"/>
      <c r="C1151" s="4">
        <v>0</v>
      </c>
      <c r="E1151" s="4" t="b">
        <f t="shared" si="2"/>
        <v>0</v>
      </c>
      <c r="F1151" s="4">
        <v>0</v>
      </c>
      <c r="G1151" s="4">
        <v>830046328</v>
      </c>
      <c r="H1151" s="6">
        <v>43921</v>
      </c>
      <c r="I1151" s="4" t="s">
        <v>875</v>
      </c>
      <c r="J1151" s="4" t="s">
        <v>839</v>
      </c>
      <c r="K1151" s="4">
        <v>182</v>
      </c>
      <c r="L1151" s="4">
        <v>0</v>
      </c>
      <c r="M1151" s="4">
        <v>0</v>
      </c>
      <c r="N1151" s="4">
        <v>0</v>
      </c>
      <c r="O1151" s="4">
        <v>52101</v>
      </c>
      <c r="P1151" s="4">
        <v>-420024837.72000003</v>
      </c>
      <c r="Q1151" s="4">
        <v>1157</v>
      </c>
      <c r="R1151" s="4" t="b">
        <f t="shared" si="3"/>
        <v>0</v>
      </c>
      <c r="S1151" s="4">
        <v>0</v>
      </c>
    </row>
    <row r="1152" spans="1:19" ht="14.25" customHeight="1">
      <c r="A1152" s="4" t="s">
        <v>34</v>
      </c>
      <c r="B1152" s="5"/>
      <c r="C1152" s="4">
        <v>0</v>
      </c>
      <c r="E1152" s="4" t="b">
        <f t="shared" si="2"/>
        <v>0</v>
      </c>
      <c r="F1152" s="4">
        <v>0</v>
      </c>
      <c r="G1152" s="4">
        <v>830046328</v>
      </c>
      <c r="H1152" s="6">
        <v>43921</v>
      </c>
      <c r="I1152" s="4" t="s">
        <v>875</v>
      </c>
      <c r="J1152" s="4" t="s">
        <v>839</v>
      </c>
      <c r="K1152" s="4">
        <v>182</v>
      </c>
      <c r="L1152" s="4">
        <v>0</v>
      </c>
      <c r="M1152" s="4">
        <v>0</v>
      </c>
      <c r="N1152" s="4">
        <v>0</v>
      </c>
      <c r="O1152" s="4">
        <v>9899.19</v>
      </c>
      <c r="P1152" s="4">
        <v>-420034736.91000003</v>
      </c>
      <c r="Q1152" s="4">
        <v>1158</v>
      </c>
      <c r="R1152" s="4" t="b">
        <f t="shared" si="3"/>
        <v>0</v>
      </c>
      <c r="S1152" s="4">
        <v>0</v>
      </c>
    </row>
    <row r="1153" spans="1:19" ht="14.25" customHeight="1">
      <c r="A1153" s="4" t="s">
        <v>34</v>
      </c>
      <c r="B1153" s="5"/>
      <c r="C1153" s="4">
        <v>0</v>
      </c>
      <c r="E1153" s="4" t="b">
        <f t="shared" si="2"/>
        <v>0</v>
      </c>
      <c r="F1153" s="4">
        <v>0</v>
      </c>
      <c r="G1153" s="4">
        <v>830046328</v>
      </c>
      <c r="H1153" s="6">
        <v>43921</v>
      </c>
      <c r="I1153" s="4" t="s">
        <v>875</v>
      </c>
      <c r="J1153" s="4" t="s">
        <v>839</v>
      </c>
      <c r="K1153" s="4">
        <v>182</v>
      </c>
      <c r="L1153" s="4">
        <v>0</v>
      </c>
      <c r="M1153" s="4">
        <v>0</v>
      </c>
      <c r="N1153" s="4">
        <v>0</v>
      </c>
      <c r="O1153" s="4">
        <v>107498</v>
      </c>
      <c r="P1153" s="4">
        <v>-420142234.91000003</v>
      </c>
      <c r="Q1153" s="4">
        <v>1159</v>
      </c>
      <c r="R1153" s="4" t="b">
        <f t="shared" si="3"/>
        <v>0</v>
      </c>
      <c r="S1153" s="4">
        <v>0</v>
      </c>
    </row>
    <row r="1154" spans="1:19" ht="14.25" customHeight="1">
      <c r="A1154" s="4" t="s">
        <v>34</v>
      </c>
      <c r="B1154" s="5"/>
      <c r="C1154" s="4">
        <v>0</v>
      </c>
      <c r="E1154" s="4" t="b">
        <f t="shared" si="2"/>
        <v>0</v>
      </c>
      <c r="F1154" s="4">
        <v>0</v>
      </c>
      <c r="G1154" s="4">
        <v>830046328</v>
      </c>
      <c r="H1154" s="6">
        <v>43921</v>
      </c>
      <c r="I1154" s="4" t="s">
        <v>875</v>
      </c>
      <c r="J1154" s="4" t="s">
        <v>839</v>
      </c>
      <c r="K1154" s="4">
        <v>182</v>
      </c>
      <c r="L1154" s="4">
        <v>0</v>
      </c>
      <c r="M1154" s="4">
        <v>0</v>
      </c>
      <c r="N1154" s="4">
        <v>0</v>
      </c>
      <c r="O1154" s="4">
        <v>20424.62</v>
      </c>
      <c r="P1154" s="4">
        <v>-420162659.52999997</v>
      </c>
      <c r="Q1154" s="4">
        <v>1160</v>
      </c>
      <c r="R1154" s="4" t="b">
        <f t="shared" si="3"/>
        <v>0</v>
      </c>
      <c r="S1154" s="4">
        <v>0</v>
      </c>
    </row>
    <row r="1155" spans="1:19" ht="14.25" customHeight="1">
      <c r="A1155" s="4" t="s">
        <v>34</v>
      </c>
      <c r="B1155" s="5"/>
      <c r="C1155" s="4">
        <v>0</v>
      </c>
      <c r="E1155" s="4" t="b">
        <f t="shared" si="2"/>
        <v>0</v>
      </c>
      <c r="F1155" s="4">
        <v>0</v>
      </c>
      <c r="G1155" s="4">
        <v>830046328</v>
      </c>
      <c r="H1155" s="6">
        <v>43951</v>
      </c>
      <c r="I1155" s="4" t="s">
        <v>874</v>
      </c>
      <c r="J1155" s="4" t="s">
        <v>870</v>
      </c>
      <c r="K1155" s="4">
        <v>57</v>
      </c>
      <c r="L1155" s="4">
        <v>0</v>
      </c>
      <c r="M1155" s="4">
        <v>0</v>
      </c>
      <c r="N1155" s="4">
        <v>0</v>
      </c>
      <c r="O1155" s="4">
        <v>16681859.23</v>
      </c>
      <c r="P1155" s="4">
        <v>-436844518.75999999</v>
      </c>
      <c r="Q1155" s="4">
        <v>1161</v>
      </c>
      <c r="R1155" s="4" t="b">
        <f t="shared" si="3"/>
        <v>0</v>
      </c>
      <c r="S1155" s="4">
        <v>0</v>
      </c>
    </row>
    <row r="1156" spans="1:19" ht="14.25" customHeight="1">
      <c r="A1156" s="4" t="s">
        <v>34</v>
      </c>
      <c r="B1156" s="5"/>
      <c r="C1156" s="4">
        <v>0</v>
      </c>
      <c r="E1156" s="4" t="b">
        <f t="shared" si="2"/>
        <v>0</v>
      </c>
      <c r="F1156" s="4">
        <v>0</v>
      </c>
      <c r="G1156" s="4">
        <v>830046328</v>
      </c>
      <c r="H1156" s="6">
        <v>43956</v>
      </c>
      <c r="I1156" s="4" t="s">
        <v>876</v>
      </c>
      <c r="J1156" s="4" t="s">
        <v>868</v>
      </c>
      <c r="K1156" s="4">
        <v>30</v>
      </c>
      <c r="L1156" s="4">
        <v>0</v>
      </c>
      <c r="M1156" s="4">
        <v>0</v>
      </c>
      <c r="N1156" s="4">
        <v>400000</v>
      </c>
      <c r="O1156" s="4">
        <v>0</v>
      </c>
      <c r="P1156" s="4">
        <v>-436444518.75999999</v>
      </c>
      <c r="Q1156" s="4">
        <v>1162</v>
      </c>
      <c r="R1156" s="4" t="b">
        <f t="shared" si="3"/>
        <v>0</v>
      </c>
      <c r="S1156" s="4">
        <v>0</v>
      </c>
    </row>
    <row r="1157" spans="1:19" ht="14.25" customHeight="1">
      <c r="A1157" s="4" t="s">
        <v>34</v>
      </c>
      <c r="B1157" s="5"/>
      <c r="C1157" s="4">
        <v>0</v>
      </c>
      <c r="E1157" s="4" t="b">
        <f t="shared" si="2"/>
        <v>0</v>
      </c>
      <c r="F1157" s="4">
        <v>0</v>
      </c>
      <c r="G1157" s="4">
        <v>830046328</v>
      </c>
      <c r="H1157" s="6">
        <v>43966</v>
      </c>
      <c r="J1157" s="4" t="s">
        <v>40</v>
      </c>
      <c r="K1157" s="4">
        <v>13789</v>
      </c>
      <c r="L1157" s="4">
        <v>0</v>
      </c>
      <c r="M1157" s="4">
        <v>0</v>
      </c>
      <c r="N1157" s="4">
        <v>0</v>
      </c>
      <c r="O1157" s="4">
        <v>0</v>
      </c>
      <c r="P1157" s="4">
        <v>-436444518.75999999</v>
      </c>
      <c r="Q1157" s="4">
        <v>1163</v>
      </c>
      <c r="R1157" s="4" t="b">
        <f t="shared" si="3"/>
        <v>0</v>
      </c>
      <c r="S1157" s="4">
        <v>0</v>
      </c>
    </row>
    <row r="1158" spans="1:19" ht="14.25" customHeight="1">
      <c r="A1158" s="4" t="s">
        <v>34</v>
      </c>
      <c r="B1158" s="5"/>
      <c r="C1158" s="4">
        <v>0</v>
      </c>
      <c r="E1158" s="4" t="b">
        <f t="shared" si="2"/>
        <v>0</v>
      </c>
      <c r="F1158" s="4">
        <v>0</v>
      </c>
      <c r="G1158" s="4">
        <v>830046328</v>
      </c>
      <c r="H1158" s="6">
        <v>43981</v>
      </c>
      <c r="I1158" s="4" t="s">
        <v>877</v>
      </c>
      <c r="J1158" s="4" t="s">
        <v>870</v>
      </c>
      <c r="K1158" s="4">
        <v>58</v>
      </c>
      <c r="L1158" s="4">
        <v>0</v>
      </c>
      <c r="M1158" s="4">
        <v>0</v>
      </c>
      <c r="N1158" s="4">
        <v>0</v>
      </c>
      <c r="O1158" s="4">
        <v>1272000</v>
      </c>
      <c r="P1158" s="4">
        <v>-437716518.75999999</v>
      </c>
      <c r="Q1158" s="4">
        <v>1164</v>
      </c>
      <c r="R1158" s="4" t="b">
        <f t="shared" si="3"/>
        <v>0</v>
      </c>
      <c r="S1158" s="4">
        <v>0</v>
      </c>
    </row>
    <row r="1159" spans="1:19" ht="14.25" customHeight="1">
      <c r="A1159" s="4" t="s">
        <v>34</v>
      </c>
      <c r="B1159" s="5"/>
      <c r="C1159" s="4">
        <v>0</v>
      </c>
      <c r="E1159" s="4" t="b">
        <f t="shared" si="2"/>
        <v>0</v>
      </c>
      <c r="F1159" s="4">
        <v>0</v>
      </c>
      <c r="G1159" s="4">
        <v>830046328</v>
      </c>
      <c r="H1159" s="6">
        <v>43981</v>
      </c>
      <c r="I1159" s="4" t="s">
        <v>877</v>
      </c>
      <c r="J1159" s="4" t="s">
        <v>870</v>
      </c>
      <c r="K1159" s="4">
        <v>58</v>
      </c>
      <c r="L1159" s="4">
        <v>0</v>
      </c>
      <c r="M1159" s="4">
        <v>0</v>
      </c>
      <c r="N1159" s="4">
        <v>0</v>
      </c>
      <c r="O1159" s="4">
        <v>584700</v>
      </c>
      <c r="P1159" s="4">
        <v>-438301218.75999999</v>
      </c>
      <c r="Q1159" s="4">
        <v>1165</v>
      </c>
      <c r="R1159" s="4" t="b">
        <f t="shared" si="3"/>
        <v>0</v>
      </c>
      <c r="S1159" s="4">
        <v>0</v>
      </c>
    </row>
    <row r="1160" spans="1:19" ht="14.25" customHeight="1">
      <c r="A1160" s="4" t="s">
        <v>34</v>
      </c>
      <c r="B1160" s="5"/>
      <c r="C1160" s="4">
        <v>0</v>
      </c>
      <c r="E1160" s="4" t="b">
        <f t="shared" si="2"/>
        <v>0</v>
      </c>
      <c r="F1160" s="4">
        <v>0</v>
      </c>
      <c r="G1160" s="4">
        <v>830046328</v>
      </c>
      <c r="H1160" s="6">
        <v>43981</v>
      </c>
      <c r="I1160" s="4" t="s">
        <v>877</v>
      </c>
      <c r="J1160" s="4" t="s">
        <v>870</v>
      </c>
      <c r="K1160" s="4">
        <v>58</v>
      </c>
      <c r="L1160" s="4">
        <v>0</v>
      </c>
      <c r="M1160" s="4">
        <v>0</v>
      </c>
      <c r="N1160" s="4">
        <v>0</v>
      </c>
      <c r="O1160" s="4">
        <v>375240</v>
      </c>
      <c r="P1160" s="4">
        <v>-438676458.75999999</v>
      </c>
      <c r="Q1160" s="4">
        <v>1166</v>
      </c>
      <c r="R1160" s="4" t="b">
        <f t="shared" si="3"/>
        <v>0</v>
      </c>
      <c r="S1160" s="4">
        <v>0</v>
      </c>
    </row>
    <row r="1161" spans="1:19" ht="14.25" customHeight="1">
      <c r="A1161" s="4" t="s">
        <v>34</v>
      </c>
      <c r="B1161" s="5"/>
      <c r="C1161" s="4">
        <v>0</v>
      </c>
      <c r="E1161" s="4" t="b">
        <f t="shared" si="2"/>
        <v>0</v>
      </c>
      <c r="F1161" s="4">
        <v>0</v>
      </c>
      <c r="G1161" s="4">
        <v>830046328</v>
      </c>
      <c r="H1161" s="6">
        <v>43981</v>
      </c>
      <c r="I1161" s="4" t="s">
        <v>877</v>
      </c>
      <c r="J1161" s="4" t="s">
        <v>870</v>
      </c>
      <c r="K1161" s="4">
        <v>58</v>
      </c>
      <c r="L1161" s="4">
        <v>0</v>
      </c>
      <c r="M1161" s="4">
        <v>0</v>
      </c>
      <c r="N1161" s="4">
        <v>0</v>
      </c>
      <c r="O1161" s="4">
        <v>4475814.54</v>
      </c>
      <c r="P1161" s="4">
        <v>-443152273.30000001</v>
      </c>
      <c r="Q1161" s="4">
        <v>1167</v>
      </c>
      <c r="R1161" s="4" t="b">
        <f t="shared" si="3"/>
        <v>0</v>
      </c>
      <c r="S1161" s="4">
        <v>0</v>
      </c>
    </row>
    <row r="1162" spans="1:19" ht="14.25" customHeight="1">
      <c r="A1162" s="4" t="s">
        <v>34</v>
      </c>
      <c r="B1162" s="5"/>
      <c r="C1162" s="4">
        <v>0</v>
      </c>
      <c r="E1162" s="4" t="b">
        <f t="shared" si="2"/>
        <v>0</v>
      </c>
      <c r="F1162" s="4">
        <v>0</v>
      </c>
      <c r="G1162" s="4">
        <v>830046328</v>
      </c>
      <c r="H1162" s="6">
        <v>43981</v>
      </c>
      <c r="I1162" s="4" t="s">
        <v>877</v>
      </c>
      <c r="J1162" s="4" t="s">
        <v>870</v>
      </c>
      <c r="K1162" s="4">
        <v>58</v>
      </c>
      <c r="L1162" s="4">
        <v>0</v>
      </c>
      <c r="M1162" s="4">
        <v>0</v>
      </c>
      <c r="N1162" s="4">
        <v>0</v>
      </c>
      <c r="O1162" s="4">
        <v>6446599</v>
      </c>
      <c r="P1162" s="4">
        <v>-449598872.30000001</v>
      </c>
      <c r="Q1162" s="4">
        <v>1168</v>
      </c>
      <c r="R1162" s="4" t="b">
        <f t="shared" si="3"/>
        <v>0</v>
      </c>
      <c r="S1162" s="4">
        <v>0</v>
      </c>
    </row>
    <row r="1163" spans="1:19" ht="14.25" customHeight="1">
      <c r="A1163" s="4" t="s">
        <v>34</v>
      </c>
      <c r="B1163" s="5"/>
      <c r="C1163" s="4">
        <v>0</v>
      </c>
      <c r="E1163" s="4" t="b">
        <f t="shared" si="2"/>
        <v>0</v>
      </c>
      <c r="F1163" s="4">
        <v>0</v>
      </c>
      <c r="G1163" s="4">
        <v>830046328</v>
      </c>
      <c r="H1163" s="6">
        <v>43981</v>
      </c>
      <c r="I1163" s="4" t="s">
        <v>877</v>
      </c>
      <c r="J1163" s="4" t="s">
        <v>870</v>
      </c>
      <c r="K1163" s="4">
        <v>58</v>
      </c>
      <c r="L1163" s="4">
        <v>0</v>
      </c>
      <c r="M1163" s="4">
        <v>0</v>
      </c>
      <c r="N1163" s="4">
        <v>0</v>
      </c>
      <c r="O1163" s="4">
        <v>572400</v>
      </c>
      <c r="P1163" s="4">
        <v>-450171272.30000001</v>
      </c>
      <c r="Q1163" s="4">
        <v>1169</v>
      </c>
      <c r="R1163" s="4" t="b">
        <f t="shared" si="3"/>
        <v>0</v>
      </c>
      <c r="S1163" s="4">
        <v>0</v>
      </c>
    </row>
    <row r="1164" spans="1:19" ht="14.25" customHeight="1">
      <c r="A1164" s="4" t="s">
        <v>34</v>
      </c>
      <c r="B1164" s="5"/>
      <c r="C1164" s="4">
        <v>0</v>
      </c>
      <c r="E1164" s="4" t="b">
        <f t="shared" si="2"/>
        <v>0</v>
      </c>
      <c r="F1164" s="4">
        <v>0</v>
      </c>
      <c r="G1164" s="4">
        <v>830046328</v>
      </c>
      <c r="H1164" s="6">
        <v>43981</v>
      </c>
      <c r="I1164" s="4" t="s">
        <v>877</v>
      </c>
      <c r="J1164" s="4" t="s">
        <v>870</v>
      </c>
      <c r="K1164" s="4">
        <v>58</v>
      </c>
      <c r="L1164" s="4">
        <v>0</v>
      </c>
      <c r="M1164" s="4">
        <v>0</v>
      </c>
      <c r="N1164" s="4">
        <v>0</v>
      </c>
      <c r="O1164" s="4">
        <v>2625188</v>
      </c>
      <c r="P1164" s="4">
        <v>-452796460.30000001</v>
      </c>
      <c r="Q1164" s="4">
        <v>1170</v>
      </c>
      <c r="R1164" s="4" t="b">
        <f t="shared" si="3"/>
        <v>0</v>
      </c>
      <c r="S1164" s="4">
        <v>0</v>
      </c>
    </row>
    <row r="1165" spans="1:19" ht="14.25" customHeight="1">
      <c r="A1165" s="4" t="s">
        <v>34</v>
      </c>
      <c r="B1165" s="5"/>
      <c r="C1165" s="4">
        <v>0</v>
      </c>
      <c r="E1165" s="4" t="b">
        <f t="shared" si="2"/>
        <v>0</v>
      </c>
      <c r="F1165" s="4">
        <v>0</v>
      </c>
      <c r="G1165" s="4">
        <v>830046328</v>
      </c>
      <c r="H1165" s="6">
        <v>43981</v>
      </c>
      <c r="I1165" s="4" t="s">
        <v>878</v>
      </c>
      <c r="J1165" s="4" t="s">
        <v>839</v>
      </c>
      <c r="K1165" s="4">
        <v>184</v>
      </c>
      <c r="L1165" s="4">
        <v>0</v>
      </c>
      <c r="M1165" s="4">
        <v>0</v>
      </c>
      <c r="N1165" s="4">
        <v>200000</v>
      </c>
      <c r="O1165" s="4">
        <v>0</v>
      </c>
      <c r="P1165" s="4">
        <v>-452596460.30000001</v>
      </c>
      <c r="Q1165" s="4">
        <v>1171</v>
      </c>
      <c r="R1165" s="4" t="b">
        <f t="shared" si="3"/>
        <v>0</v>
      </c>
      <c r="S1165" s="4">
        <v>0</v>
      </c>
    </row>
    <row r="1166" spans="1:19" ht="14.25" customHeight="1">
      <c r="A1166" s="4" t="s">
        <v>34</v>
      </c>
      <c r="B1166" s="5"/>
      <c r="C1166" s="4">
        <v>0</v>
      </c>
      <c r="E1166" s="4" t="b">
        <f t="shared" si="2"/>
        <v>0</v>
      </c>
      <c r="F1166" s="4">
        <v>0</v>
      </c>
      <c r="G1166" s="4">
        <v>830046328</v>
      </c>
      <c r="H1166" s="6">
        <v>43992</v>
      </c>
      <c r="I1166" s="4" t="s">
        <v>879</v>
      </c>
      <c r="J1166" s="4" t="s">
        <v>868</v>
      </c>
      <c r="K1166" s="4">
        <v>33</v>
      </c>
      <c r="L1166" s="4">
        <v>0</v>
      </c>
      <c r="M1166" s="4">
        <v>0</v>
      </c>
      <c r="N1166" s="4">
        <v>222000</v>
      </c>
      <c r="O1166" s="4">
        <v>0</v>
      </c>
      <c r="P1166" s="4">
        <v>-452374460.30000001</v>
      </c>
      <c r="Q1166" s="4">
        <v>1172</v>
      </c>
      <c r="R1166" s="4" t="b">
        <f t="shared" si="3"/>
        <v>0</v>
      </c>
      <c r="S1166" s="4">
        <v>0</v>
      </c>
    </row>
    <row r="1167" spans="1:19" ht="14.25" customHeight="1">
      <c r="A1167" s="4" t="s">
        <v>34</v>
      </c>
      <c r="B1167" s="5"/>
      <c r="C1167" s="4">
        <v>0</v>
      </c>
      <c r="E1167" s="4" t="b">
        <f t="shared" si="2"/>
        <v>0</v>
      </c>
      <c r="F1167" s="4">
        <v>0</v>
      </c>
      <c r="G1167" s="4">
        <v>830046328</v>
      </c>
      <c r="H1167" s="6">
        <v>44012</v>
      </c>
      <c r="I1167" s="4" t="s">
        <v>880</v>
      </c>
      <c r="J1167" s="4" t="s">
        <v>870</v>
      </c>
      <c r="K1167" s="4">
        <v>59</v>
      </c>
      <c r="L1167" s="4">
        <v>0</v>
      </c>
      <c r="M1167" s="4">
        <v>0</v>
      </c>
      <c r="N1167" s="4">
        <v>0</v>
      </c>
      <c r="O1167" s="4">
        <v>14658449</v>
      </c>
      <c r="P1167" s="4">
        <v>-467032909.30000001</v>
      </c>
      <c r="Q1167" s="4">
        <v>1173</v>
      </c>
      <c r="R1167" s="4" t="b">
        <f t="shared" si="3"/>
        <v>0</v>
      </c>
      <c r="S1167" s="4">
        <v>0</v>
      </c>
    </row>
    <row r="1168" spans="1:19" ht="14.25" customHeight="1">
      <c r="A1168" s="4" t="s">
        <v>34</v>
      </c>
      <c r="B1168" s="5"/>
      <c r="C1168" s="4">
        <v>0</v>
      </c>
      <c r="E1168" s="4" t="b">
        <f t="shared" si="2"/>
        <v>0</v>
      </c>
      <c r="F1168" s="4">
        <v>0</v>
      </c>
      <c r="G1168" s="4">
        <v>830046328</v>
      </c>
      <c r="H1168" s="6">
        <v>44012</v>
      </c>
      <c r="I1168" s="4" t="s">
        <v>880</v>
      </c>
      <c r="J1168" s="4" t="s">
        <v>870</v>
      </c>
      <c r="K1168" s="4">
        <v>59</v>
      </c>
      <c r="L1168" s="4">
        <v>0</v>
      </c>
      <c r="M1168" s="4">
        <v>0</v>
      </c>
      <c r="N1168" s="4">
        <v>0</v>
      </c>
      <c r="O1168" s="4">
        <v>169032</v>
      </c>
      <c r="P1168" s="4">
        <v>-467201941.30000001</v>
      </c>
      <c r="Q1168" s="4">
        <v>1174</v>
      </c>
      <c r="R1168" s="4" t="b">
        <f t="shared" si="3"/>
        <v>0</v>
      </c>
      <c r="S1168" s="4">
        <v>0</v>
      </c>
    </row>
    <row r="1169" spans="1:19" ht="14.25" customHeight="1">
      <c r="A1169" s="4" t="s">
        <v>34</v>
      </c>
      <c r="B1169" s="5"/>
      <c r="C1169" s="4">
        <v>0</v>
      </c>
      <c r="E1169" s="4" t="b">
        <f t="shared" si="2"/>
        <v>0</v>
      </c>
      <c r="F1169" s="4">
        <v>0</v>
      </c>
      <c r="G1169" s="4">
        <v>830046328</v>
      </c>
      <c r="H1169" s="6">
        <v>44012</v>
      </c>
      <c r="I1169" s="4" t="s">
        <v>881</v>
      </c>
      <c r="J1169" s="4" t="s">
        <v>839</v>
      </c>
      <c r="K1169" s="4">
        <v>186</v>
      </c>
      <c r="L1169" s="4">
        <v>0</v>
      </c>
      <c r="M1169" s="4">
        <v>0</v>
      </c>
      <c r="N1169" s="4">
        <v>758.16</v>
      </c>
      <c r="O1169" s="4">
        <v>0</v>
      </c>
      <c r="P1169" s="4">
        <v>-467201183.13999999</v>
      </c>
      <c r="Q1169" s="4">
        <v>1175</v>
      </c>
      <c r="R1169" s="4" t="b">
        <f t="shared" si="3"/>
        <v>0</v>
      </c>
      <c r="S1169" s="4">
        <v>0</v>
      </c>
    </row>
    <row r="1170" spans="1:19" ht="14.25" customHeight="1">
      <c r="A1170" s="4" t="s">
        <v>34</v>
      </c>
      <c r="B1170" s="5"/>
      <c r="C1170" s="4">
        <v>0</v>
      </c>
      <c r="E1170" s="4" t="b">
        <f t="shared" si="2"/>
        <v>0</v>
      </c>
      <c r="F1170" s="4">
        <v>0</v>
      </c>
      <c r="G1170" s="4">
        <v>830046328</v>
      </c>
      <c r="H1170" s="6">
        <v>44012</v>
      </c>
      <c r="I1170" s="4" t="s">
        <v>881</v>
      </c>
      <c r="J1170" s="4" t="s">
        <v>839</v>
      </c>
      <c r="K1170" s="4">
        <v>186</v>
      </c>
      <c r="L1170" s="4">
        <v>0</v>
      </c>
      <c r="M1170" s="4">
        <v>0</v>
      </c>
      <c r="N1170" s="4">
        <v>0</v>
      </c>
      <c r="O1170" s="4">
        <v>16962.82</v>
      </c>
      <c r="P1170" s="4">
        <v>-467218145.95999998</v>
      </c>
      <c r="Q1170" s="4">
        <v>1176</v>
      </c>
      <c r="R1170" s="4" t="b">
        <f t="shared" si="3"/>
        <v>0</v>
      </c>
      <c r="S1170" s="4">
        <v>0</v>
      </c>
    </row>
    <row r="1171" spans="1:19" ht="14.25" customHeight="1">
      <c r="A1171" s="4" t="s">
        <v>34</v>
      </c>
      <c r="B1171" s="5"/>
      <c r="C1171" s="4">
        <v>0</v>
      </c>
      <c r="E1171" s="4" t="b">
        <f t="shared" si="2"/>
        <v>0</v>
      </c>
      <c r="F1171" s="4">
        <v>0</v>
      </c>
      <c r="G1171" s="4">
        <v>830046328</v>
      </c>
      <c r="H1171" s="6">
        <v>44027</v>
      </c>
      <c r="I1171" s="7" t="s">
        <v>882</v>
      </c>
      <c r="J1171" s="4" t="s">
        <v>868</v>
      </c>
      <c r="K1171" s="4">
        <v>34</v>
      </c>
      <c r="L1171" s="4">
        <v>0</v>
      </c>
      <c r="M1171" s="4">
        <v>0</v>
      </c>
      <c r="N1171" s="4">
        <v>222000</v>
      </c>
      <c r="O1171" s="4">
        <v>0</v>
      </c>
      <c r="P1171" s="4">
        <v>-466996145.95999998</v>
      </c>
      <c r="Q1171" s="4">
        <v>1177</v>
      </c>
      <c r="R1171" s="4" t="b">
        <f t="shared" si="3"/>
        <v>0</v>
      </c>
      <c r="S1171" s="4">
        <v>0</v>
      </c>
    </row>
    <row r="1172" spans="1:19" ht="14.25" customHeight="1">
      <c r="A1172" s="4" t="s">
        <v>34</v>
      </c>
      <c r="B1172" s="5"/>
      <c r="C1172" s="4">
        <v>0</v>
      </c>
      <c r="E1172" s="4" t="b">
        <f t="shared" si="2"/>
        <v>0</v>
      </c>
      <c r="F1172" s="4">
        <v>0</v>
      </c>
      <c r="G1172" s="4">
        <v>830046328</v>
      </c>
      <c r="H1172" s="6">
        <v>44042</v>
      </c>
      <c r="I1172" s="7" t="s">
        <v>883</v>
      </c>
      <c r="J1172" s="4" t="s">
        <v>870</v>
      </c>
      <c r="K1172" s="4">
        <v>60</v>
      </c>
      <c r="L1172" s="4">
        <v>0</v>
      </c>
      <c r="M1172" s="4">
        <v>0</v>
      </c>
      <c r="N1172" s="4">
        <v>0</v>
      </c>
      <c r="O1172" s="4">
        <v>3471918</v>
      </c>
      <c r="P1172" s="4">
        <v>-470468063.95999998</v>
      </c>
      <c r="Q1172" s="4">
        <v>1178</v>
      </c>
      <c r="R1172" s="4" t="b">
        <f t="shared" si="3"/>
        <v>0</v>
      </c>
      <c r="S1172" s="4">
        <v>0</v>
      </c>
    </row>
    <row r="1173" spans="1:19" ht="14.25" customHeight="1">
      <c r="A1173" s="4" t="s">
        <v>34</v>
      </c>
      <c r="B1173" s="5"/>
      <c r="C1173" s="4">
        <v>0</v>
      </c>
      <c r="E1173" s="4" t="b">
        <f t="shared" si="2"/>
        <v>0</v>
      </c>
      <c r="F1173" s="4">
        <v>0</v>
      </c>
      <c r="G1173" s="4">
        <v>830046328</v>
      </c>
      <c r="H1173" s="6">
        <v>44042</v>
      </c>
      <c r="I1173" s="7" t="s">
        <v>883</v>
      </c>
      <c r="J1173" s="4" t="s">
        <v>870</v>
      </c>
      <c r="K1173" s="4">
        <v>60</v>
      </c>
      <c r="L1173" s="4">
        <v>0</v>
      </c>
      <c r="M1173" s="4">
        <v>0</v>
      </c>
      <c r="N1173" s="4">
        <v>0</v>
      </c>
      <c r="O1173" s="4">
        <v>184000</v>
      </c>
      <c r="P1173" s="4">
        <v>-470652063.95999998</v>
      </c>
      <c r="Q1173" s="4">
        <v>1179</v>
      </c>
      <c r="R1173" s="4" t="b">
        <f t="shared" si="3"/>
        <v>0</v>
      </c>
      <c r="S1173" s="4">
        <v>0</v>
      </c>
    </row>
    <row r="1174" spans="1:19" ht="14.25" customHeight="1">
      <c r="A1174" s="4" t="s">
        <v>34</v>
      </c>
      <c r="B1174" s="5"/>
      <c r="C1174" s="4">
        <v>0</v>
      </c>
      <c r="E1174" s="4" t="b">
        <f t="shared" si="2"/>
        <v>0</v>
      </c>
      <c r="F1174" s="4">
        <v>0</v>
      </c>
      <c r="G1174" s="4">
        <v>830046328</v>
      </c>
      <c r="H1174" s="6">
        <v>44042</v>
      </c>
      <c r="I1174" s="7" t="s">
        <v>883</v>
      </c>
      <c r="J1174" s="4" t="s">
        <v>870</v>
      </c>
      <c r="K1174" s="4">
        <v>60</v>
      </c>
      <c r="L1174" s="4">
        <v>0</v>
      </c>
      <c r="M1174" s="4">
        <v>0</v>
      </c>
      <c r="N1174" s="4">
        <v>0</v>
      </c>
      <c r="O1174" s="4">
        <v>6446599</v>
      </c>
      <c r="P1174" s="4">
        <v>-477098662.95999998</v>
      </c>
      <c r="Q1174" s="4">
        <v>1180</v>
      </c>
      <c r="R1174" s="4" t="b">
        <f t="shared" si="3"/>
        <v>0</v>
      </c>
      <c r="S1174" s="4">
        <v>0</v>
      </c>
    </row>
    <row r="1175" spans="1:19" ht="14.25" customHeight="1">
      <c r="A1175" s="4" t="s">
        <v>34</v>
      </c>
      <c r="B1175" s="5"/>
      <c r="C1175" s="4">
        <v>0</v>
      </c>
      <c r="E1175" s="4" t="b">
        <f t="shared" si="2"/>
        <v>0</v>
      </c>
      <c r="F1175" s="4">
        <v>0</v>
      </c>
      <c r="G1175" s="4">
        <v>830046328</v>
      </c>
      <c r="H1175" s="6">
        <v>44042</v>
      </c>
      <c r="I1175" s="7" t="s">
        <v>883</v>
      </c>
      <c r="J1175" s="4" t="s">
        <v>870</v>
      </c>
      <c r="K1175" s="4">
        <v>60</v>
      </c>
      <c r="L1175" s="4">
        <v>0</v>
      </c>
      <c r="M1175" s="4">
        <v>0</v>
      </c>
      <c r="N1175" s="4">
        <v>0</v>
      </c>
      <c r="O1175" s="4">
        <v>694000</v>
      </c>
      <c r="P1175" s="4">
        <v>-477792662.95999998</v>
      </c>
      <c r="Q1175" s="4">
        <v>1181</v>
      </c>
      <c r="R1175" s="4" t="b">
        <f t="shared" si="3"/>
        <v>0</v>
      </c>
      <c r="S1175" s="4">
        <v>0</v>
      </c>
    </row>
    <row r="1176" spans="1:19" ht="14.25" customHeight="1">
      <c r="A1176" s="4" t="s">
        <v>34</v>
      </c>
      <c r="B1176" s="5"/>
      <c r="C1176" s="4">
        <v>0</v>
      </c>
      <c r="E1176" s="4" t="b">
        <f t="shared" si="2"/>
        <v>0</v>
      </c>
      <c r="F1176" s="4">
        <v>0</v>
      </c>
      <c r="G1176" s="4">
        <v>830046328</v>
      </c>
      <c r="H1176" s="6">
        <v>44042</v>
      </c>
      <c r="I1176" s="7" t="s">
        <v>883</v>
      </c>
      <c r="J1176" s="4" t="s">
        <v>870</v>
      </c>
      <c r="K1176" s="4">
        <v>60</v>
      </c>
      <c r="L1176" s="4">
        <v>0</v>
      </c>
      <c r="M1176" s="4">
        <v>0</v>
      </c>
      <c r="N1176" s="4">
        <v>0</v>
      </c>
      <c r="O1176" s="4">
        <v>1329000</v>
      </c>
      <c r="P1176" s="4">
        <v>-479121662.95999998</v>
      </c>
      <c r="Q1176" s="4">
        <v>1182</v>
      </c>
      <c r="R1176" s="4" t="b">
        <f t="shared" si="3"/>
        <v>0</v>
      </c>
      <c r="S1176" s="4">
        <v>0</v>
      </c>
    </row>
    <row r="1177" spans="1:19" ht="14.25" customHeight="1">
      <c r="A1177" s="4" t="s">
        <v>34</v>
      </c>
      <c r="B1177" s="5"/>
      <c r="C1177" s="4">
        <v>0</v>
      </c>
      <c r="E1177" s="4" t="b">
        <f t="shared" si="2"/>
        <v>0</v>
      </c>
      <c r="F1177" s="4">
        <v>0</v>
      </c>
      <c r="G1177" s="4">
        <v>830046328</v>
      </c>
      <c r="H1177" s="6">
        <v>44042</v>
      </c>
      <c r="I1177" s="7" t="s">
        <v>883</v>
      </c>
      <c r="J1177" s="4" t="s">
        <v>870</v>
      </c>
      <c r="K1177" s="4">
        <v>60</v>
      </c>
      <c r="L1177" s="4">
        <v>0</v>
      </c>
      <c r="M1177" s="4">
        <v>0</v>
      </c>
      <c r="N1177" s="4">
        <v>0</v>
      </c>
      <c r="O1177" s="4">
        <v>398000</v>
      </c>
      <c r="P1177" s="4">
        <v>-479519662.95999998</v>
      </c>
      <c r="Q1177" s="4">
        <v>1183</v>
      </c>
      <c r="R1177" s="4" t="b">
        <f t="shared" si="3"/>
        <v>0</v>
      </c>
      <c r="S1177" s="4">
        <v>0</v>
      </c>
    </row>
    <row r="1178" spans="1:19" ht="14.25" customHeight="1">
      <c r="A1178" s="4" t="s">
        <v>34</v>
      </c>
      <c r="B1178" s="5"/>
      <c r="C1178" s="4">
        <v>0</v>
      </c>
      <c r="E1178" s="4" t="b">
        <f t="shared" si="2"/>
        <v>0</v>
      </c>
      <c r="F1178" s="4">
        <v>0</v>
      </c>
      <c r="G1178" s="4">
        <v>830046328</v>
      </c>
      <c r="H1178" s="6">
        <v>44042</v>
      </c>
      <c r="I1178" s="7" t="s">
        <v>883</v>
      </c>
      <c r="J1178" s="4" t="s">
        <v>870</v>
      </c>
      <c r="K1178" s="4">
        <v>60</v>
      </c>
      <c r="L1178" s="4">
        <v>0</v>
      </c>
      <c r="M1178" s="4">
        <v>0</v>
      </c>
      <c r="N1178" s="4">
        <v>0</v>
      </c>
      <c r="O1178" s="4">
        <v>607000</v>
      </c>
      <c r="P1178" s="4">
        <v>-480126662.95999998</v>
      </c>
      <c r="Q1178" s="4">
        <v>1184</v>
      </c>
      <c r="R1178" s="4" t="b">
        <f t="shared" si="3"/>
        <v>0</v>
      </c>
      <c r="S1178" s="4">
        <v>0</v>
      </c>
    </row>
    <row r="1179" spans="1:19" ht="14.25" customHeight="1">
      <c r="A1179" s="4" t="s">
        <v>34</v>
      </c>
      <c r="B1179" s="5"/>
      <c r="C1179" s="4">
        <v>0</v>
      </c>
      <c r="E1179" s="4" t="b">
        <f t="shared" si="2"/>
        <v>0</v>
      </c>
      <c r="F1179" s="4">
        <v>0</v>
      </c>
      <c r="G1179" s="4">
        <v>830046328</v>
      </c>
      <c r="H1179" s="6">
        <v>44043</v>
      </c>
      <c r="I1179" s="4" t="s">
        <v>884</v>
      </c>
      <c r="J1179" s="4" t="s">
        <v>839</v>
      </c>
      <c r="K1179" s="4">
        <v>187</v>
      </c>
      <c r="L1179" s="4">
        <v>0</v>
      </c>
      <c r="M1179" s="4">
        <v>0</v>
      </c>
      <c r="N1179" s="4">
        <v>0</v>
      </c>
      <c r="O1179" s="4">
        <v>102032</v>
      </c>
      <c r="P1179" s="4">
        <v>-480228694.95999998</v>
      </c>
      <c r="Q1179" s="4">
        <v>1185</v>
      </c>
      <c r="R1179" s="4" t="b">
        <f t="shared" si="3"/>
        <v>0</v>
      </c>
      <c r="S1179" s="4">
        <v>0</v>
      </c>
    </row>
    <row r="1180" spans="1:19" ht="14.25" customHeight="1">
      <c r="A1180" s="4" t="s">
        <v>34</v>
      </c>
      <c r="B1180" s="5"/>
      <c r="C1180" s="4">
        <v>0</v>
      </c>
      <c r="E1180" s="4" t="b">
        <f t="shared" si="2"/>
        <v>0</v>
      </c>
      <c r="F1180" s="4">
        <v>0</v>
      </c>
      <c r="G1180" s="4">
        <v>830046328</v>
      </c>
      <c r="H1180" s="6">
        <v>44043</v>
      </c>
      <c r="I1180" s="4" t="s">
        <v>884</v>
      </c>
      <c r="J1180" s="4" t="s">
        <v>839</v>
      </c>
      <c r="K1180" s="4">
        <v>187</v>
      </c>
      <c r="L1180" s="4">
        <v>0</v>
      </c>
      <c r="M1180" s="4">
        <v>0</v>
      </c>
      <c r="N1180" s="4">
        <v>0</v>
      </c>
      <c r="O1180" s="4">
        <v>19386.080000000002</v>
      </c>
      <c r="P1180" s="4">
        <v>-480248081.04000002</v>
      </c>
      <c r="Q1180" s="4">
        <v>1186</v>
      </c>
      <c r="R1180" s="4" t="b">
        <f t="shared" si="3"/>
        <v>0</v>
      </c>
      <c r="S1180" s="4">
        <v>0</v>
      </c>
    </row>
    <row r="1181" spans="1:19" ht="14.25" customHeight="1">
      <c r="A1181" s="4" t="s">
        <v>34</v>
      </c>
      <c r="B1181" s="5"/>
      <c r="C1181" s="4">
        <v>0</v>
      </c>
      <c r="E1181" s="4" t="b">
        <f t="shared" si="2"/>
        <v>0</v>
      </c>
      <c r="F1181" s="4">
        <v>0</v>
      </c>
      <c r="G1181" s="4">
        <v>830046328</v>
      </c>
      <c r="H1181" s="6">
        <v>44064</v>
      </c>
      <c r="I1181" s="4" t="s">
        <v>885</v>
      </c>
      <c r="J1181" s="4" t="s">
        <v>868</v>
      </c>
      <c r="K1181" s="4">
        <v>36</v>
      </c>
      <c r="L1181" s="4">
        <v>0</v>
      </c>
      <c r="M1181" s="4">
        <v>0</v>
      </c>
      <c r="N1181" s="4">
        <v>210000</v>
      </c>
      <c r="O1181" s="4">
        <v>0</v>
      </c>
      <c r="P1181" s="4">
        <v>-480038081.04000002</v>
      </c>
      <c r="Q1181" s="4">
        <v>1187</v>
      </c>
      <c r="R1181" s="4" t="b">
        <f t="shared" si="3"/>
        <v>0</v>
      </c>
      <c r="S1181" s="4">
        <v>0</v>
      </c>
    </row>
    <row r="1182" spans="1:19" ht="14.25" customHeight="1">
      <c r="A1182" s="4" t="s">
        <v>34</v>
      </c>
      <c r="B1182" s="5"/>
      <c r="C1182" s="4">
        <v>0</v>
      </c>
      <c r="E1182" s="4" t="b">
        <f t="shared" si="2"/>
        <v>0</v>
      </c>
      <c r="F1182" s="4">
        <v>0</v>
      </c>
      <c r="G1182" s="4">
        <v>830046328</v>
      </c>
      <c r="H1182" s="6">
        <v>44073</v>
      </c>
      <c r="I1182" s="4" t="s">
        <v>886</v>
      </c>
      <c r="J1182" s="4" t="s">
        <v>870</v>
      </c>
      <c r="K1182" s="4">
        <v>61</v>
      </c>
      <c r="L1182" s="4">
        <v>0</v>
      </c>
      <c r="M1182" s="4">
        <v>0</v>
      </c>
      <c r="N1182" s="4">
        <v>0</v>
      </c>
      <c r="O1182" s="4">
        <v>13211860</v>
      </c>
      <c r="P1182" s="4">
        <v>-493249941.04000002</v>
      </c>
      <c r="Q1182" s="4">
        <v>1188</v>
      </c>
      <c r="R1182" s="4" t="b">
        <f t="shared" si="3"/>
        <v>0</v>
      </c>
      <c r="S1182" s="4">
        <v>0</v>
      </c>
    </row>
    <row r="1183" spans="1:19" ht="14.25" customHeight="1">
      <c r="A1183" s="4" t="s">
        <v>34</v>
      </c>
      <c r="B1183" s="5"/>
      <c r="C1183" s="4">
        <v>0</v>
      </c>
      <c r="E1183" s="4" t="b">
        <f t="shared" si="2"/>
        <v>0</v>
      </c>
      <c r="F1183" s="4">
        <v>0</v>
      </c>
      <c r="G1183" s="4">
        <v>830046328</v>
      </c>
      <c r="H1183" s="6">
        <v>44104</v>
      </c>
      <c r="I1183" s="4" t="s">
        <v>887</v>
      </c>
      <c r="J1183" s="4" t="s">
        <v>870</v>
      </c>
      <c r="K1183" s="4">
        <v>62</v>
      </c>
      <c r="L1183" s="4">
        <v>0</v>
      </c>
      <c r="M1183" s="4">
        <v>0</v>
      </c>
      <c r="N1183" s="4">
        <v>0</v>
      </c>
      <c r="O1183" s="4">
        <v>16332660</v>
      </c>
      <c r="P1183" s="4">
        <v>-509582601.04000002</v>
      </c>
      <c r="Q1183" s="4">
        <v>1189</v>
      </c>
      <c r="R1183" s="4" t="b">
        <f t="shared" si="3"/>
        <v>0</v>
      </c>
      <c r="S1183" s="4">
        <v>0</v>
      </c>
    </row>
    <row r="1184" spans="1:19" ht="14.25" customHeight="1">
      <c r="A1184" s="4" t="s">
        <v>34</v>
      </c>
      <c r="B1184" s="5"/>
      <c r="C1184" s="4">
        <v>0</v>
      </c>
      <c r="E1184" s="4" t="b">
        <f t="shared" si="2"/>
        <v>0</v>
      </c>
      <c r="F1184" s="4">
        <v>0</v>
      </c>
      <c r="G1184" s="4">
        <v>830046328</v>
      </c>
      <c r="H1184" s="6">
        <v>44104</v>
      </c>
      <c r="I1184" s="4" t="s">
        <v>888</v>
      </c>
      <c r="J1184" s="4" t="s">
        <v>839</v>
      </c>
      <c r="K1184" s="4">
        <v>189</v>
      </c>
      <c r="L1184" s="4">
        <v>0</v>
      </c>
      <c r="M1184" s="4">
        <v>0</v>
      </c>
      <c r="N1184" s="4">
        <v>0</v>
      </c>
      <c r="O1184" s="4">
        <v>52101</v>
      </c>
      <c r="P1184" s="4">
        <v>-509634702.04000002</v>
      </c>
      <c r="Q1184" s="4">
        <v>1190</v>
      </c>
      <c r="R1184" s="4" t="b">
        <f t="shared" si="3"/>
        <v>0</v>
      </c>
      <c r="S1184" s="4">
        <v>0</v>
      </c>
    </row>
    <row r="1185" spans="1:19" ht="14.25" customHeight="1">
      <c r="A1185" s="4" t="s">
        <v>34</v>
      </c>
      <c r="B1185" s="5"/>
      <c r="C1185" s="4">
        <v>0</v>
      </c>
      <c r="E1185" s="4" t="b">
        <f t="shared" si="2"/>
        <v>0</v>
      </c>
      <c r="F1185" s="4">
        <v>0</v>
      </c>
      <c r="G1185" s="4">
        <v>830046328</v>
      </c>
      <c r="H1185" s="6">
        <v>44104</v>
      </c>
      <c r="I1185" s="4" t="s">
        <v>888</v>
      </c>
      <c r="J1185" s="4" t="s">
        <v>839</v>
      </c>
      <c r="K1185" s="4">
        <v>189</v>
      </c>
      <c r="L1185" s="4">
        <v>0</v>
      </c>
      <c r="M1185" s="4">
        <v>0</v>
      </c>
      <c r="N1185" s="4">
        <v>0</v>
      </c>
      <c r="O1185" s="4">
        <v>9899.19</v>
      </c>
      <c r="P1185" s="4">
        <v>-509644601.23000002</v>
      </c>
      <c r="Q1185" s="4">
        <v>1191</v>
      </c>
      <c r="R1185" s="4" t="b">
        <f t="shared" si="3"/>
        <v>0</v>
      </c>
      <c r="S1185" s="4">
        <v>0</v>
      </c>
    </row>
    <row r="1186" spans="1:19" ht="14.25" customHeight="1">
      <c r="A1186" s="4" t="s">
        <v>34</v>
      </c>
      <c r="B1186" s="5"/>
      <c r="C1186" s="4">
        <v>0</v>
      </c>
      <c r="E1186" s="4" t="b">
        <f t="shared" si="2"/>
        <v>0</v>
      </c>
      <c r="F1186" s="4">
        <v>0</v>
      </c>
      <c r="G1186" s="4">
        <v>830046328</v>
      </c>
      <c r="H1186" s="6">
        <v>44104</v>
      </c>
      <c r="I1186" s="4" t="s">
        <v>888</v>
      </c>
      <c r="J1186" s="4" t="s">
        <v>839</v>
      </c>
      <c r="K1186" s="4">
        <v>189</v>
      </c>
      <c r="L1186" s="4">
        <v>0</v>
      </c>
      <c r="M1186" s="4">
        <v>0</v>
      </c>
      <c r="N1186" s="4">
        <v>0</v>
      </c>
      <c r="O1186" s="4">
        <v>94744</v>
      </c>
      <c r="P1186" s="4">
        <v>-509739345.23000002</v>
      </c>
      <c r="Q1186" s="4">
        <v>1192</v>
      </c>
      <c r="R1186" s="4" t="b">
        <f t="shared" si="3"/>
        <v>0</v>
      </c>
      <c r="S1186" s="4">
        <v>0</v>
      </c>
    </row>
    <row r="1187" spans="1:19" ht="14.25" customHeight="1">
      <c r="A1187" s="4" t="s">
        <v>34</v>
      </c>
      <c r="B1187" s="5"/>
      <c r="C1187" s="4">
        <v>0</v>
      </c>
      <c r="E1187" s="4" t="b">
        <f t="shared" si="2"/>
        <v>0</v>
      </c>
      <c r="F1187" s="4">
        <v>0</v>
      </c>
      <c r="G1187" s="4">
        <v>830046328</v>
      </c>
      <c r="H1187" s="6">
        <v>44104</v>
      </c>
      <c r="I1187" s="4" t="s">
        <v>888</v>
      </c>
      <c r="J1187" s="4" t="s">
        <v>839</v>
      </c>
      <c r="K1187" s="4">
        <v>189</v>
      </c>
      <c r="L1187" s="4">
        <v>0</v>
      </c>
      <c r="M1187" s="4">
        <v>0</v>
      </c>
      <c r="N1187" s="4">
        <v>0</v>
      </c>
      <c r="O1187" s="4">
        <v>18001.36</v>
      </c>
      <c r="P1187" s="4">
        <v>-509757346.58999997</v>
      </c>
      <c r="Q1187" s="4">
        <v>1193</v>
      </c>
      <c r="R1187" s="4" t="b">
        <f t="shared" si="3"/>
        <v>0</v>
      </c>
      <c r="S1187" s="4">
        <v>0</v>
      </c>
    </row>
    <row r="1188" spans="1:19" ht="14.25" customHeight="1">
      <c r="A1188" s="4" t="s">
        <v>34</v>
      </c>
      <c r="B1188" s="5"/>
      <c r="C1188" s="4">
        <v>0</v>
      </c>
      <c r="E1188" s="4" t="b">
        <f t="shared" si="2"/>
        <v>0</v>
      </c>
      <c r="F1188" s="4">
        <v>0</v>
      </c>
      <c r="G1188" s="4">
        <v>830046328</v>
      </c>
      <c r="H1188" s="6">
        <v>44104</v>
      </c>
      <c r="I1188" s="4" t="s">
        <v>888</v>
      </c>
      <c r="J1188" s="4" t="s">
        <v>839</v>
      </c>
      <c r="K1188" s="4">
        <v>189</v>
      </c>
      <c r="L1188" s="4">
        <v>0</v>
      </c>
      <c r="M1188" s="4">
        <v>0</v>
      </c>
      <c r="N1188" s="4">
        <v>1106.6199999999999</v>
      </c>
      <c r="O1188" s="4">
        <v>0</v>
      </c>
      <c r="P1188" s="4">
        <v>-509756239.97000003</v>
      </c>
      <c r="Q1188" s="4">
        <v>1194</v>
      </c>
      <c r="R1188" s="4" t="b">
        <f t="shared" si="3"/>
        <v>0</v>
      </c>
      <c r="S1188" s="4">
        <v>0</v>
      </c>
    </row>
    <row r="1189" spans="1:19" ht="14.25" customHeight="1">
      <c r="A1189" s="4" t="s">
        <v>34</v>
      </c>
      <c r="B1189" s="5"/>
      <c r="C1189" s="4">
        <v>0</v>
      </c>
      <c r="E1189" s="4" t="b">
        <f t="shared" si="2"/>
        <v>0</v>
      </c>
      <c r="F1189" s="4">
        <v>0</v>
      </c>
      <c r="G1189" s="4">
        <v>830046328</v>
      </c>
      <c r="H1189" s="6">
        <v>44134</v>
      </c>
      <c r="I1189" s="4" t="s">
        <v>884</v>
      </c>
      <c r="J1189" s="4" t="s">
        <v>839</v>
      </c>
      <c r="K1189" s="4">
        <v>190</v>
      </c>
      <c r="L1189" s="4">
        <v>0</v>
      </c>
      <c r="M1189" s="4">
        <v>0</v>
      </c>
      <c r="N1189" s="4">
        <v>1261.76</v>
      </c>
      <c r="O1189" s="4">
        <v>0</v>
      </c>
      <c r="P1189" s="4">
        <v>-509754978.20999998</v>
      </c>
      <c r="Q1189" s="4">
        <v>1195</v>
      </c>
      <c r="R1189" s="4" t="b">
        <f t="shared" si="3"/>
        <v>0</v>
      </c>
      <c r="S1189" s="4">
        <v>0</v>
      </c>
    </row>
    <row r="1190" spans="1:19" ht="14.25" customHeight="1">
      <c r="A1190" s="4" t="s">
        <v>34</v>
      </c>
      <c r="B1190" s="5"/>
      <c r="C1190" s="4">
        <v>0</v>
      </c>
      <c r="E1190" s="4" t="b">
        <f t="shared" si="2"/>
        <v>0</v>
      </c>
      <c r="F1190" s="4">
        <v>0</v>
      </c>
      <c r="G1190" s="4">
        <v>830046328</v>
      </c>
      <c r="H1190" s="6">
        <v>44134</v>
      </c>
      <c r="I1190" s="4" t="s">
        <v>884</v>
      </c>
      <c r="J1190" s="4" t="s">
        <v>839</v>
      </c>
      <c r="K1190" s="4">
        <v>190</v>
      </c>
      <c r="L1190" s="4">
        <v>0</v>
      </c>
      <c r="M1190" s="4">
        <v>0</v>
      </c>
      <c r="N1190" s="4">
        <v>0</v>
      </c>
      <c r="O1190" s="4">
        <v>52941</v>
      </c>
      <c r="P1190" s="4">
        <v>-509807919.20999998</v>
      </c>
      <c r="Q1190" s="4">
        <v>1196</v>
      </c>
      <c r="R1190" s="4" t="b">
        <f t="shared" si="3"/>
        <v>0</v>
      </c>
      <c r="S1190" s="4">
        <v>0</v>
      </c>
    </row>
    <row r="1191" spans="1:19" ht="14.25" customHeight="1">
      <c r="A1191" s="4" t="s">
        <v>34</v>
      </c>
      <c r="B1191" s="5"/>
      <c r="C1191" s="4">
        <v>0</v>
      </c>
      <c r="E1191" s="4" t="b">
        <f t="shared" si="2"/>
        <v>0</v>
      </c>
      <c r="F1191" s="4">
        <v>0</v>
      </c>
      <c r="G1191" s="4">
        <v>830046328</v>
      </c>
      <c r="H1191" s="6">
        <v>44134</v>
      </c>
      <c r="I1191" s="4" t="s">
        <v>884</v>
      </c>
      <c r="J1191" s="4" t="s">
        <v>839</v>
      </c>
      <c r="K1191" s="4">
        <v>190</v>
      </c>
      <c r="L1191" s="4">
        <v>0</v>
      </c>
      <c r="M1191" s="4">
        <v>0</v>
      </c>
      <c r="N1191" s="4">
        <v>0</v>
      </c>
      <c r="O1191" s="4">
        <v>10058.790000000001</v>
      </c>
      <c r="P1191" s="4">
        <v>-509817978</v>
      </c>
      <c r="Q1191" s="4">
        <v>1197</v>
      </c>
      <c r="R1191" s="4" t="b">
        <f t="shared" si="3"/>
        <v>0</v>
      </c>
      <c r="S1191" s="4">
        <v>0</v>
      </c>
    </row>
    <row r="1192" spans="1:19" ht="14.25" customHeight="1">
      <c r="A1192" s="4" t="s">
        <v>34</v>
      </c>
      <c r="B1192" s="5"/>
      <c r="C1192" s="4">
        <v>0</v>
      </c>
      <c r="E1192" s="4" t="b">
        <f t="shared" si="2"/>
        <v>0</v>
      </c>
      <c r="F1192" s="4">
        <v>0</v>
      </c>
      <c r="G1192" s="4">
        <v>830046328</v>
      </c>
      <c r="H1192" s="6">
        <v>44134</v>
      </c>
      <c r="I1192" s="4" t="s">
        <v>884</v>
      </c>
      <c r="J1192" s="4" t="s">
        <v>839</v>
      </c>
      <c r="K1192" s="4">
        <v>190</v>
      </c>
      <c r="L1192" s="4">
        <v>0</v>
      </c>
      <c r="M1192" s="4">
        <v>0</v>
      </c>
      <c r="N1192" s="4">
        <v>0</v>
      </c>
      <c r="O1192" s="4">
        <v>92496</v>
      </c>
      <c r="P1192" s="4">
        <v>-509910474</v>
      </c>
      <c r="Q1192" s="4">
        <v>1198</v>
      </c>
      <c r="R1192" s="4" t="b">
        <f t="shared" si="3"/>
        <v>0</v>
      </c>
      <c r="S1192" s="4">
        <v>0</v>
      </c>
    </row>
    <row r="1193" spans="1:19" ht="14.25" customHeight="1">
      <c r="A1193" s="4" t="s">
        <v>34</v>
      </c>
      <c r="B1193" s="5"/>
      <c r="C1193" s="4">
        <v>0</v>
      </c>
      <c r="E1193" s="4" t="b">
        <f t="shared" si="2"/>
        <v>0</v>
      </c>
      <c r="F1193" s="4">
        <v>0</v>
      </c>
      <c r="G1193" s="4">
        <v>830046328</v>
      </c>
      <c r="H1193" s="6">
        <v>44134</v>
      </c>
      <c r="I1193" s="4" t="s">
        <v>884</v>
      </c>
      <c r="J1193" s="4" t="s">
        <v>839</v>
      </c>
      <c r="K1193" s="4">
        <v>190</v>
      </c>
      <c r="L1193" s="4">
        <v>0</v>
      </c>
      <c r="M1193" s="4">
        <v>0</v>
      </c>
      <c r="N1193" s="4">
        <v>0</v>
      </c>
      <c r="O1193" s="4">
        <v>17574.240000000002</v>
      </c>
      <c r="P1193" s="4">
        <v>-509928048.24000001</v>
      </c>
      <c r="Q1193" s="4">
        <v>1199</v>
      </c>
      <c r="R1193" s="4" t="b">
        <f t="shared" si="3"/>
        <v>0</v>
      </c>
      <c r="S1193" s="4">
        <v>0</v>
      </c>
    </row>
    <row r="1194" spans="1:19" ht="14.25" customHeight="1">
      <c r="A1194" s="4" t="s">
        <v>34</v>
      </c>
      <c r="B1194" s="5"/>
      <c r="C1194" s="4">
        <v>0</v>
      </c>
      <c r="E1194" s="4" t="b">
        <f t="shared" si="2"/>
        <v>0</v>
      </c>
      <c r="F1194" s="4">
        <v>0</v>
      </c>
      <c r="G1194" s="4">
        <v>830046328</v>
      </c>
      <c r="H1194" s="6">
        <v>44135</v>
      </c>
      <c r="I1194" s="4" t="s">
        <v>887</v>
      </c>
      <c r="J1194" s="4" t="s">
        <v>870</v>
      </c>
      <c r="K1194" s="4">
        <v>63</v>
      </c>
      <c r="L1194" s="4">
        <v>0</v>
      </c>
      <c r="M1194" s="4">
        <v>0</v>
      </c>
      <c r="N1194" s="4">
        <v>0</v>
      </c>
      <c r="O1194" s="4">
        <v>29574403.82</v>
      </c>
      <c r="P1194" s="4">
        <v>-539502452.05999994</v>
      </c>
      <c r="Q1194" s="4">
        <v>1200</v>
      </c>
      <c r="R1194" s="4" t="b">
        <f t="shared" si="3"/>
        <v>0</v>
      </c>
      <c r="S1194" s="4">
        <v>0</v>
      </c>
    </row>
    <row r="1195" spans="1:19" ht="14.25" customHeight="1">
      <c r="A1195" s="4" t="s">
        <v>34</v>
      </c>
      <c r="B1195" s="5"/>
      <c r="C1195" s="4">
        <v>0</v>
      </c>
      <c r="E1195" s="4" t="b">
        <f t="shared" si="2"/>
        <v>0</v>
      </c>
      <c r="F1195" s="4">
        <v>0</v>
      </c>
      <c r="G1195" s="4">
        <v>830046328</v>
      </c>
      <c r="H1195" s="6">
        <v>44138</v>
      </c>
      <c r="I1195" s="4" t="s">
        <v>889</v>
      </c>
      <c r="J1195" s="4" t="s">
        <v>868</v>
      </c>
      <c r="K1195" s="4">
        <v>38</v>
      </c>
      <c r="L1195" s="4">
        <v>0</v>
      </c>
      <c r="M1195" s="4">
        <v>0</v>
      </c>
      <c r="N1195" s="4">
        <v>220000</v>
      </c>
      <c r="O1195" s="4">
        <v>0</v>
      </c>
      <c r="P1195" s="4">
        <v>-539282452.05999994</v>
      </c>
      <c r="Q1195" s="4">
        <v>1201</v>
      </c>
      <c r="R1195" s="4" t="b">
        <f t="shared" si="3"/>
        <v>0</v>
      </c>
      <c r="S1195" s="4">
        <v>0</v>
      </c>
    </row>
    <row r="1196" spans="1:19" ht="14.25" customHeight="1">
      <c r="A1196" s="4" t="s">
        <v>34</v>
      </c>
      <c r="B1196" s="5"/>
      <c r="C1196" s="4">
        <v>0</v>
      </c>
      <c r="E1196" s="4" t="b">
        <f t="shared" si="2"/>
        <v>0</v>
      </c>
      <c r="F1196" s="4">
        <v>0</v>
      </c>
      <c r="G1196" s="4">
        <v>830046328</v>
      </c>
      <c r="H1196" s="6">
        <v>44152</v>
      </c>
      <c r="I1196" s="4" t="s">
        <v>889</v>
      </c>
      <c r="J1196" s="4" t="s">
        <v>868</v>
      </c>
      <c r="K1196" s="4">
        <v>37</v>
      </c>
      <c r="L1196" s="4">
        <v>0</v>
      </c>
      <c r="M1196" s="4">
        <v>0</v>
      </c>
      <c r="N1196" s="4">
        <v>210000</v>
      </c>
      <c r="O1196" s="4">
        <v>0</v>
      </c>
      <c r="P1196" s="4">
        <v>-539072452.05999994</v>
      </c>
      <c r="Q1196" s="4">
        <v>1202</v>
      </c>
      <c r="R1196" s="4" t="b">
        <f t="shared" si="3"/>
        <v>0</v>
      </c>
      <c r="S1196" s="4">
        <v>0</v>
      </c>
    </row>
    <row r="1197" spans="1:19" ht="14.25" customHeight="1">
      <c r="A1197" s="4" t="s">
        <v>34</v>
      </c>
      <c r="B1197" s="5"/>
      <c r="C1197" s="4">
        <v>0</v>
      </c>
      <c r="E1197" s="4" t="b">
        <f t="shared" si="2"/>
        <v>0</v>
      </c>
      <c r="F1197" s="4">
        <v>0</v>
      </c>
      <c r="G1197" s="4">
        <v>830046328</v>
      </c>
      <c r="H1197" s="6">
        <v>44165</v>
      </c>
      <c r="I1197" s="4" t="s">
        <v>884</v>
      </c>
      <c r="J1197" s="4" t="s">
        <v>839</v>
      </c>
      <c r="K1197" s="4">
        <v>191</v>
      </c>
      <c r="L1197" s="4">
        <v>0</v>
      </c>
      <c r="M1197" s="4">
        <v>0</v>
      </c>
      <c r="N1197" s="4">
        <v>908.87</v>
      </c>
      <c r="O1197" s="4">
        <v>0</v>
      </c>
      <c r="P1197" s="4">
        <v>-539071543.19000006</v>
      </c>
      <c r="Q1197" s="4">
        <v>1203</v>
      </c>
      <c r="R1197" s="4" t="b">
        <f t="shared" si="3"/>
        <v>0</v>
      </c>
      <c r="S1197" s="4">
        <v>0</v>
      </c>
    </row>
    <row r="1198" spans="1:19" ht="14.25" customHeight="1">
      <c r="A1198" s="4" t="s">
        <v>34</v>
      </c>
      <c r="B1198" s="5"/>
      <c r="C1198" s="4">
        <v>0</v>
      </c>
      <c r="E1198" s="4" t="b">
        <f t="shared" si="2"/>
        <v>0</v>
      </c>
      <c r="F1198" s="4">
        <v>0</v>
      </c>
      <c r="G1198" s="4">
        <v>830046328</v>
      </c>
      <c r="H1198" s="6">
        <v>44165</v>
      </c>
      <c r="I1198" s="4" t="s">
        <v>884</v>
      </c>
      <c r="J1198" s="4" t="s">
        <v>839</v>
      </c>
      <c r="K1198" s="4">
        <v>191</v>
      </c>
      <c r="L1198" s="4">
        <v>0</v>
      </c>
      <c r="M1198" s="4">
        <v>0</v>
      </c>
      <c r="N1198" s="4">
        <v>0</v>
      </c>
      <c r="O1198" s="4">
        <v>52941</v>
      </c>
      <c r="P1198" s="4">
        <v>-539124484.19000006</v>
      </c>
      <c r="Q1198" s="4">
        <v>1204</v>
      </c>
      <c r="R1198" s="4" t="b">
        <f t="shared" si="3"/>
        <v>0</v>
      </c>
      <c r="S1198" s="4">
        <v>0</v>
      </c>
    </row>
    <row r="1199" spans="1:19" ht="14.25" customHeight="1">
      <c r="A1199" s="4" t="s">
        <v>34</v>
      </c>
      <c r="B1199" s="5"/>
      <c r="C1199" s="4">
        <v>0</v>
      </c>
      <c r="E1199" s="4" t="b">
        <f t="shared" si="2"/>
        <v>0</v>
      </c>
      <c r="F1199" s="4">
        <v>0</v>
      </c>
      <c r="G1199" s="4">
        <v>830046328</v>
      </c>
      <c r="H1199" s="6">
        <v>44165</v>
      </c>
      <c r="I1199" s="4" t="s">
        <v>884</v>
      </c>
      <c r="J1199" s="4" t="s">
        <v>839</v>
      </c>
      <c r="K1199" s="4">
        <v>191</v>
      </c>
      <c r="L1199" s="4">
        <v>0</v>
      </c>
      <c r="M1199" s="4">
        <v>0</v>
      </c>
      <c r="N1199" s="4">
        <v>0</v>
      </c>
      <c r="O1199" s="4">
        <v>10058.790000000001</v>
      </c>
      <c r="P1199" s="4">
        <v>-539134542.98000002</v>
      </c>
      <c r="Q1199" s="4">
        <v>1205</v>
      </c>
      <c r="R1199" s="4" t="b">
        <f t="shared" si="3"/>
        <v>0</v>
      </c>
      <c r="S1199" s="4">
        <v>0</v>
      </c>
    </row>
    <row r="1200" spans="1:19" ht="14.25" customHeight="1">
      <c r="A1200" s="4" t="s">
        <v>34</v>
      </c>
      <c r="B1200" s="5"/>
      <c r="C1200" s="4">
        <v>0</v>
      </c>
      <c r="E1200" s="4" t="b">
        <f t="shared" si="2"/>
        <v>0</v>
      </c>
      <c r="F1200" s="4">
        <v>0</v>
      </c>
      <c r="G1200" s="4">
        <v>830046328</v>
      </c>
      <c r="H1200" s="6">
        <v>44165</v>
      </c>
      <c r="I1200" s="4" t="s">
        <v>884</v>
      </c>
      <c r="J1200" s="4" t="s">
        <v>839</v>
      </c>
      <c r="K1200" s="4">
        <v>191</v>
      </c>
      <c r="L1200" s="4">
        <v>0</v>
      </c>
      <c r="M1200" s="4">
        <v>0</v>
      </c>
      <c r="N1200" s="4">
        <v>0</v>
      </c>
      <c r="O1200" s="4">
        <v>104304</v>
      </c>
      <c r="P1200" s="4">
        <v>-539238846.98000002</v>
      </c>
      <c r="Q1200" s="4">
        <v>1206</v>
      </c>
      <c r="R1200" s="4" t="b">
        <f t="shared" si="3"/>
        <v>0</v>
      </c>
      <c r="S1200" s="4">
        <v>0</v>
      </c>
    </row>
    <row r="1201" spans="1:19" ht="14.25" customHeight="1">
      <c r="A1201" s="4" t="s">
        <v>34</v>
      </c>
      <c r="B1201" s="5"/>
      <c r="C1201" s="4">
        <v>0</v>
      </c>
      <c r="E1201" s="4" t="b">
        <f t="shared" si="2"/>
        <v>0</v>
      </c>
      <c r="F1201" s="4">
        <v>0</v>
      </c>
      <c r="G1201" s="4">
        <v>830046328</v>
      </c>
      <c r="H1201" s="6">
        <v>44165</v>
      </c>
      <c r="I1201" s="4" t="s">
        <v>884</v>
      </c>
      <c r="J1201" s="4" t="s">
        <v>839</v>
      </c>
      <c r="K1201" s="4">
        <v>191</v>
      </c>
      <c r="L1201" s="4">
        <v>0</v>
      </c>
      <c r="M1201" s="4">
        <v>0</v>
      </c>
      <c r="N1201" s="4">
        <v>0</v>
      </c>
      <c r="O1201" s="4">
        <v>19817.759999999998</v>
      </c>
      <c r="P1201" s="4">
        <v>-539258664.74000001</v>
      </c>
      <c r="Q1201" s="4">
        <v>1207</v>
      </c>
      <c r="R1201" s="4" t="b">
        <f t="shared" si="3"/>
        <v>0</v>
      </c>
      <c r="S1201" s="4">
        <v>0</v>
      </c>
    </row>
    <row r="1202" spans="1:19" ht="14.25" customHeight="1">
      <c r="A1202" s="4" t="s">
        <v>34</v>
      </c>
      <c r="B1202" s="5"/>
      <c r="C1202" s="4">
        <v>0</v>
      </c>
      <c r="E1202" s="4" t="b">
        <f t="shared" si="2"/>
        <v>0</v>
      </c>
      <c r="F1202" s="4">
        <v>0</v>
      </c>
      <c r="G1202" s="4">
        <v>830046328</v>
      </c>
      <c r="H1202" s="6">
        <v>44165</v>
      </c>
      <c r="I1202" s="4" t="s">
        <v>880</v>
      </c>
      <c r="J1202" s="4" t="s">
        <v>839</v>
      </c>
      <c r="K1202" s="4">
        <v>192</v>
      </c>
      <c r="L1202" s="4">
        <v>0</v>
      </c>
      <c r="M1202" s="4">
        <v>0</v>
      </c>
      <c r="N1202" s="4">
        <v>0</v>
      </c>
      <c r="O1202" s="4">
        <v>6446599</v>
      </c>
      <c r="P1202" s="4">
        <v>-545705263.74000001</v>
      </c>
      <c r="Q1202" s="4">
        <v>1208</v>
      </c>
      <c r="R1202" s="4" t="b">
        <f t="shared" si="3"/>
        <v>0</v>
      </c>
      <c r="S1202" s="4">
        <v>0</v>
      </c>
    </row>
    <row r="1203" spans="1:19" ht="14.25" customHeight="1">
      <c r="A1203" s="4" t="s">
        <v>34</v>
      </c>
      <c r="B1203" s="5"/>
      <c r="C1203" s="4">
        <v>0</v>
      </c>
      <c r="E1203" s="4" t="b">
        <f t="shared" si="2"/>
        <v>0</v>
      </c>
      <c r="F1203" s="4">
        <v>0</v>
      </c>
      <c r="G1203" s="4">
        <v>830046328</v>
      </c>
      <c r="H1203" s="6">
        <v>44165</v>
      </c>
      <c r="I1203" s="4" t="s">
        <v>880</v>
      </c>
      <c r="J1203" s="4" t="s">
        <v>839</v>
      </c>
      <c r="K1203" s="4">
        <v>192</v>
      </c>
      <c r="L1203" s="4">
        <v>0</v>
      </c>
      <c r="M1203" s="4">
        <v>0</v>
      </c>
      <c r="N1203" s="4">
        <v>0</v>
      </c>
      <c r="O1203" s="4">
        <v>274250</v>
      </c>
      <c r="P1203" s="4">
        <v>-545979513.74000001</v>
      </c>
      <c r="Q1203" s="4">
        <v>1209</v>
      </c>
      <c r="R1203" s="4" t="b">
        <f t="shared" si="3"/>
        <v>0</v>
      </c>
      <c r="S1203" s="4">
        <v>0</v>
      </c>
    </row>
    <row r="1204" spans="1:19" ht="14.25" customHeight="1">
      <c r="A1204" s="4" t="s">
        <v>34</v>
      </c>
      <c r="B1204" s="5"/>
      <c r="C1204" s="4">
        <v>0</v>
      </c>
      <c r="E1204" s="4" t="b">
        <f t="shared" si="2"/>
        <v>0</v>
      </c>
      <c r="F1204" s="4">
        <v>0</v>
      </c>
      <c r="G1204" s="4">
        <v>830046328</v>
      </c>
      <c r="H1204" s="6">
        <v>44165</v>
      </c>
      <c r="I1204" s="4" t="s">
        <v>880</v>
      </c>
      <c r="J1204" s="4" t="s">
        <v>839</v>
      </c>
      <c r="K1204" s="4">
        <v>192</v>
      </c>
      <c r="L1204" s="4">
        <v>0</v>
      </c>
      <c r="M1204" s="4">
        <v>0</v>
      </c>
      <c r="N1204" s="4">
        <v>0</v>
      </c>
      <c r="O1204" s="4">
        <v>3644361</v>
      </c>
      <c r="P1204" s="4">
        <v>-549623874.74000001</v>
      </c>
      <c r="Q1204" s="4">
        <v>1210</v>
      </c>
      <c r="R1204" s="4" t="b">
        <f t="shared" si="3"/>
        <v>0</v>
      </c>
      <c r="S1204" s="4">
        <v>0</v>
      </c>
    </row>
    <row r="1205" spans="1:19" ht="14.25" customHeight="1">
      <c r="A1205" s="4" t="s">
        <v>34</v>
      </c>
      <c r="B1205" s="5"/>
      <c r="C1205" s="4">
        <v>0</v>
      </c>
      <c r="E1205" s="4" t="b">
        <f t="shared" si="2"/>
        <v>0</v>
      </c>
      <c r="F1205" s="4">
        <v>0</v>
      </c>
      <c r="G1205" s="4">
        <v>830046328</v>
      </c>
      <c r="H1205" s="6">
        <v>44165</v>
      </c>
      <c r="I1205" s="4" t="s">
        <v>880</v>
      </c>
      <c r="J1205" s="4" t="s">
        <v>839</v>
      </c>
      <c r="K1205" s="4">
        <v>192</v>
      </c>
      <c r="L1205" s="4">
        <v>0</v>
      </c>
      <c r="M1205" s="4">
        <v>0</v>
      </c>
      <c r="N1205" s="4">
        <v>0</v>
      </c>
      <c r="O1205" s="4">
        <v>732000</v>
      </c>
      <c r="P1205" s="4">
        <v>-550355874.74000001</v>
      </c>
      <c r="Q1205" s="4">
        <v>1211</v>
      </c>
      <c r="R1205" s="4" t="b">
        <f t="shared" si="3"/>
        <v>0</v>
      </c>
      <c r="S1205" s="4">
        <v>0</v>
      </c>
    </row>
    <row r="1206" spans="1:19" ht="14.25" customHeight="1">
      <c r="A1206" s="4" t="s">
        <v>34</v>
      </c>
      <c r="B1206" s="5"/>
      <c r="C1206" s="4">
        <v>0</v>
      </c>
      <c r="E1206" s="4" t="b">
        <f t="shared" si="2"/>
        <v>0</v>
      </c>
      <c r="F1206" s="4">
        <v>0</v>
      </c>
      <c r="G1206" s="4">
        <v>830046328</v>
      </c>
      <c r="H1206" s="6">
        <v>44165</v>
      </c>
      <c r="I1206" s="4" t="s">
        <v>880</v>
      </c>
      <c r="J1206" s="4" t="s">
        <v>839</v>
      </c>
      <c r="K1206" s="4">
        <v>192</v>
      </c>
      <c r="L1206" s="4">
        <v>0</v>
      </c>
      <c r="M1206" s="4">
        <v>0</v>
      </c>
      <c r="N1206" s="4">
        <v>0</v>
      </c>
      <c r="O1206" s="4">
        <v>607000</v>
      </c>
      <c r="P1206" s="4">
        <v>-550962874.74000001</v>
      </c>
      <c r="Q1206" s="4">
        <v>1212</v>
      </c>
      <c r="R1206" s="4" t="b">
        <f t="shared" si="3"/>
        <v>0</v>
      </c>
      <c r="S1206" s="4">
        <v>0</v>
      </c>
    </row>
    <row r="1207" spans="1:19" ht="14.25" customHeight="1">
      <c r="A1207" s="4" t="s">
        <v>34</v>
      </c>
      <c r="B1207" s="5"/>
      <c r="C1207" s="4">
        <v>0</v>
      </c>
      <c r="E1207" s="4" t="b">
        <f t="shared" si="2"/>
        <v>0</v>
      </c>
      <c r="F1207" s="4">
        <v>0</v>
      </c>
      <c r="G1207" s="4">
        <v>830046328</v>
      </c>
      <c r="H1207" s="6">
        <v>44165</v>
      </c>
      <c r="I1207" s="4" t="s">
        <v>880</v>
      </c>
      <c r="J1207" s="4" t="s">
        <v>839</v>
      </c>
      <c r="K1207" s="4">
        <v>192</v>
      </c>
      <c r="L1207" s="4">
        <v>0</v>
      </c>
      <c r="M1207" s="4">
        <v>0</v>
      </c>
      <c r="N1207" s="4">
        <v>0</v>
      </c>
      <c r="O1207" s="4">
        <v>398000</v>
      </c>
      <c r="P1207" s="4">
        <v>-551360874.74000001</v>
      </c>
      <c r="Q1207" s="4">
        <v>1213</v>
      </c>
      <c r="R1207" s="4" t="b">
        <f t="shared" si="3"/>
        <v>0</v>
      </c>
      <c r="S1207" s="4">
        <v>0</v>
      </c>
    </row>
    <row r="1208" spans="1:19" ht="14.25" customHeight="1">
      <c r="A1208" s="4" t="s">
        <v>34</v>
      </c>
      <c r="B1208" s="5"/>
      <c r="C1208" s="4">
        <v>0</v>
      </c>
      <c r="E1208" s="4" t="b">
        <f t="shared" si="2"/>
        <v>0</v>
      </c>
      <c r="F1208" s="4">
        <v>0</v>
      </c>
      <c r="G1208" s="4">
        <v>830046328</v>
      </c>
      <c r="H1208" s="6">
        <v>44165</v>
      </c>
      <c r="I1208" s="4" t="s">
        <v>880</v>
      </c>
      <c r="J1208" s="4" t="s">
        <v>839</v>
      </c>
      <c r="K1208" s="4">
        <v>192</v>
      </c>
      <c r="L1208" s="4">
        <v>0</v>
      </c>
      <c r="M1208" s="4">
        <v>0</v>
      </c>
      <c r="N1208" s="4">
        <v>0</v>
      </c>
      <c r="O1208" s="4">
        <v>398000</v>
      </c>
      <c r="P1208" s="4">
        <v>-551758874.74000001</v>
      </c>
      <c r="Q1208" s="4">
        <v>1214</v>
      </c>
      <c r="R1208" s="4" t="b">
        <f t="shared" si="3"/>
        <v>0</v>
      </c>
      <c r="S1208" s="4">
        <v>0</v>
      </c>
    </row>
    <row r="1209" spans="1:19" ht="14.25" customHeight="1">
      <c r="A1209" s="4" t="s">
        <v>34</v>
      </c>
      <c r="B1209" s="5"/>
      <c r="C1209" s="4">
        <v>0</v>
      </c>
      <c r="E1209" s="4" t="b">
        <f t="shared" si="2"/>
        <v>0</v>
      </c>
      <c r="F1209" s="4">
        <v>0</v>
      </c>
      <c r="G1209" s="4">
        <v>830046328</v>
      </c>
      <c r="H1209" s="6">
        <v>44165</v>
      </c>
      <c r="I1209" s="4" t="s">
        <v>880</v>
      </c>
      <c r="J1209" s="4" t="s">
        <v>839</v>
      </c>
      <c r="K1209" s="4">
        <v>192</v>
      </c>
      <c r="L1209" s="4">
        <v>0</v>
      </c>
      <c r="M1209" s="4">
        <v>0</v>
      </c>
      <c r="N1209" s="4">
        <v>0</v>
      </c>
      <c r="O1209" s="4">
        <v>844930</v>
      </c>
      <c r="P1209" s="4">
        <v>-552603804.74000001</v>
      </c>
      <c r="Q1209" s="4">
        <v>1215</v>
      </c>
      <c r="R1209" s="4" t="b">
        <f t="shared" si="3"/>
        <v>0</v>
      </c>
      <c r="S1209" s="4">
        <v>0</v>
      </c>
    </row>
    <row r="1210" spans="1:19" ht="14.25" customHeight="1">
      <c r="A1210" s="4" t="s">
        <v>34</v>
      </c>
      <c r="B1210" s="5"/>
      <c r="C1210" s="4">
        <v>0</v>
      </c>
      <c r="E1210" s="4" t="b">
        <f t="shared" si="2"/>
        <v>0</v>
      </c>
      <c r="F1210" s="4">
        <v>0</v>
      </c>
      <c r="G1210" s="4">
        <v>830046328</v>
      </c>
      <c r="H1210" s="6">
        <v>44165</v>
      </c>
      <c r="I1210" s="4" t="s">
        <v>880</v>
      </c>
      <c r="J1210" s="4" t="s">
        <v>839</v>
      </c>
      <c r="K1210" s="4">
        <v>192</v>
      </c>
      <c r="L1210" s="4">
        <v>0</v>
      </c>
      <c r="M1210" s="4">
        <v>0</v>
      </c>
      <c r="N1210" s="4">
        <v>0</v>
      </c>
      <c r="O1210" s="4">
        <v>301588</v>
      </c>
      <c r="P1210" s="4">
        <v>-552905392.74000001</v>
      </c>
      <c r="Q1210" s="4">
        <v>1216</v>
      </c>
      <c r="R1210" s="4" t="b">
        <f t="shared" si="3"/>
        <v>0</v>
      </c>
      <c r="S1210" s="4">
        <v>0</v>
      </c>
    </row>
    <row r="1211" spans="1:19" ht="14.25" customHeight="1">
      <c r="A1211" s="4" t="s">
        <v>34</v>
      </c>
      <c r="B1211" s="5"/>
      <c r="C1211" s="4">
        <v>0</v>
      </c>
      <c r="E1211" s="4" t="b">
        <f t="shared" si="2"/>
        <v>0</v>
      </c>
      <c r="F1211" s="4">
        <v>0</v>
      </c>
      <c r="G1211" s="4">
        <v>830046328</v>
      </c>
      <c r="H1211" s="6">
        <v>44172</v>
      </c>
      <c r="I1211" s="4" t="s">
        <v>890</v>
      </c>
      <c r="J1211" s="4" t="s">
        <v>40</v>
      </c>
      <c r="K1211" s="4">
        <v>14305</v>
      </c>
      <c r="L1211" s="4">
        <v>0</v>
      </c>
      <c r="M1211" s="4">
        <v>0</v>
      </c>
      <c r="N1211" s="4">
        <v>400000</v>
      </c>
      <c r="O1211" s="4">
        <v>0</v>
      </c>
      <c r="P1211" s="4">
        <v>-552505392.74000001</v>
      </c>
      <c r="Q1211" s="4">
        <v>1217</v>
      </c>
      <c r="R1211" s="4" t="b">
        <f t="shared" si="3"/>
        <v>0</v>
      </c>
      <c r="S1211" s="4">
        <v>0</v>
      </c>
    </row>
    <row r="1212" spans="1:19" ht="14.25" customHeight="1">
      <c r="A1212" s="4" t="s">
        <v>34</v>
      </c>
      <c r="B1212" s="5"/>
      <c r="C1212" s="4">
        <v>0</v>
      </c>
      <c r="E1212" s="4" t="b">
        <f t="shared" si="2"/>
        <v>0</v>
      </c>
      <c r="F1212" s="4">
        <v>0</v>
      </c>
      <c r="G1212" s="4">
        <v>830046328</v>
      </c>
      <c r="H1212" s="6">
        <v>44172</v>
      </c>
      <c r="I1212" s="4" t="s">
        <v>890</v>
      </c>
      <c r="J1212" s="4" t="s">
        <v>40</v>
      </c>
      <c r="K1212" s="4">
        <v>14305</v>
      </c>
      <c r="L1212" s="4">
        <v>0</v>
      </c>
      <c r="M1212" s="4">
        <v>0</v>
      </c>
      <c r="N1212" s="4">
        <v>400000</v>
      </c>
      <c r="O1212" s="4">
        <v>0</v>
      </c>
      <c r="P1212" s="4">
        <v>-552105392.74000001</v>
      </c>
      <c r="Q1212" s="4">
        <v>1218</v>
      </c>
      <c r="R1212" s="4" t="b">
        <f t="shared" si="3"/>
        <v>0</v>
      </c>
      <c r="S1212" s="4">
        <v>0</v>
      </c>
    </row>
    <row r="1213" spans="1:19" ht="14.25" customHeight="1">
      <c r="A1213" s="4" t="s">
        <v>34</v>
      </c>
      <c r="B1213" s="5"/>
      <c r="C1213" s="4">
        <v>0</v>
      </c>
      <c r="E1213" s="4" t="b">
        <f t="shared" si="2"/>
        <v>0</v>
      </c>
      <c r="F1213" s="4">
        <v>0</v>
      </c>
      <c r="G1213" s="4">
        <v>830046328</v>
      </c>
      <c r="H1213" s="6">
        <v>44183</v>
      </c>
      <c r="I1213" s="4" t="s">
        <v>891</v>
      </c>
      <c r="J1213" s="4" t="s">
        <v>868</v>
      </c>
      <c r="K1213" s="4">
        <v>41</v>
      </c>
      <c r="L1213" s="4">
        <v>0</v>
      </c>
      <c r="M1213" s="4">
        <v>0</v>
      </c>
      <c r="N1213" s="4">
        <v>220000</v>
      </c>
      <c r="O1213" s="4">
        <v>0</v>
      </c>
      <c r="P1213" s="4">
        <v>-551885392.74000001</v>
      </c>
      <c r="Q1213" s="4">
        <v>1219</v>
      </c>
      <c r="R1213" s="4" t="b">
        <f t="shared" si="3"/>
        <v>0</v>
      </c>
      <c r="S1213" s="4">
        <v>0</v>
      </c>
    </row>
    <row r="1214" spans="1:19" ht="14.25" customHeight="1">
      <c r="A1214" s="4" t="s">
        <v>34</v>
      </c>
      <c r="B1214" s="5"/>
      <c r="C1214" s="4">
        <v>0</v>
      </c>
      <c r="E1214" s="4" t="b">
        <f t="shared" si="2"/>
        <v>0</v>
      </c>
      <c r="F1214" s="4">
        <v>0</v>
      </c>
      <c r="G1214" s="4">
        <v>830046328</v>
      </c>
      <c r="H1214" s="6">
        <v>44194</v>
      </c>
      <c r="I1214" s="4" t="s">
        <v>891</v>
      </c>
      <c r="J1214" s="4" t="s">
        <v>868</v>
      </c>
      <c r="K1214" s="4">
        <v>42</v>
      </c>
      <c r="L1214" s="4">
        <v>0</v>
      </c>
      <c r="M1214" s="4">
        <v>0</v>
      </c>
      <c r="N1214" s="4">
        <v>220000</v>
      </c>
      <c r="O1214" s="4">
        <v>0</v>
      </c>
      <c r="P1214" s="4">
        <v>-551665392.74000001</v>
      </c>
      <c r="Q1214" s="4">
        <v>1220</v>
      </c>
      <c r="R1214" s="4" t="b">
        <f t="shared" si="3"/>
        <v>0</v>
      </c>
      <c r="S1214" s="4">
        <v>0</v>
      </c>
    </row>
    <row r="1215" spans="1:19" ht="14.25" customHeight="1">
      <c r="A1215" s="4" t="s">
        <v>34</v>
      </c>
      <c r="B1215" s="5"/>
      <c r="C1215" s="4">
        <v>0</v>
      </c>
      <c r="E1215" s="4" t="b">
        <f t="shared" si="2"/>
        <v>0</v>
      </c>
      <c r="F1215" s="4">
        <v>0</v>
      </c>
      <c r="G1215" s="4">
        <v>830046328</v>
      </c>
      <c r="H1215" s="6">
        <v>44195</v>
      </c>
      <c r="I1215" s="4" t="s">
        <v>892</v>
      </c>
      <c r="J1215" s="4" t="s">
        <v>839</v>
      </c>
      <c r="K1215" s="4">
        <v>193</v>
      </c>
      <c r="L1215" s="4">
        <v>0</v>
      </c>
      <c r="M1215" s="4">
        <v>0</v>
      </c>
      <c r="N1215" s="4">
        <v>986.97</v>
      </c>
      <c r="O1215" s="4">
        <v>0</v>
      </c>
      <c r="P1215" s="4">
        <v>-551664405.76999998</v>
      </c>
      <c r="Q1215" s="4">
        <v>1221</v>
      </c>
      <c r="R1215" s="4" t="b">
        <f t="shared" si="3"/>
        <v>0</v>
      </c>
      <c r="S1215" s="4">
        <v>0</v>
      </c>
    </row>
    <row r="1216" spans="1:19" ht="14.25" customHeight="1">
      <c r="A1216" s="4" t="s">
        <v>34</v>
      </c>
      <c r="B1216" s="5"/>
      <c r="C1216" s="4">
        <v>0</v>
      </c>
      <c r="E1216" s="4" t="b">
        <f t="shared" si="2"/>
        <v>0</v>
      </c>
      <c r="F1216" s="4">
        <v>0</v>
      </c>
      <c r="G1216" s="4">
        <v>830046328</v>
      </c>
      <c r="H1216" s="6">
        <v>44195</v>
      </c>
      <c r="I1216" s="4" t="s">
        <v>892</v>
      </c>
      <c r="J1216" s="4" t="s">
        <v>839</v>
      </c>
      <c r="K1216" s="4">
        <v>193</v>
      </c>
      <c r="L1216" s="4">
        <v>0</v>
      </c>
      <c r="M1216" s="4">
        <v>0</v>
      </c>
      <c r="N1216" s="4">
        <v>0</v>
      </c>
      <c r="O1216" s="4">
        <v>52941</v>
      </c>
      <c r="P1216" s="4">
        <v>-551717346.76999998</v>
      </c>
      <c r="Q1216" s="4">
        <v>1222</v>
      </c>
      <c r="R1216" s="4" t="b">
        <f t="shared" si="3"/>
        <v>0</v>
      </c>
      <c r="S1216" s="4">
        <v>0</v>
      </c>
    </row>
    <row r="1217" spans="1:19" ht="14.25" customHeight="1">
      <c r="A1217" s="4" t="s">
        <v>34</v>
      </c>
      <c r="B1217" s="5"/>
      <c r="C1217" s="4">
        <v>0</v>
      </c>
      <c r="E1217" s="4" t="b">
        <f t="shared" si="2"/>
        <v>0</v>
      </c>
      <c r="F1217" s="4">
        <v>0</v>
      </c>
      <c r="G1217" s="4">
        <v>830046328</v>
      </c>
      <c r="H1217" s="6">
        <v>44195</v>
      </c>
      <c r="I1217" s="4" t="s">
        <v>892</v>
      </c>
      <c r="J1217" s="4" t="s">
        <v>839</v>
      </c>
      <c r="K1217" s="4">
        <v>193</v>
      </c>
      <c r="L1217" s="4">
        <v>0</v>
      </c>
      <c r="M1217" s="4">
        <v>0</v>
      </c>
      <c r="N1217" s="4">
        <v>0</v>
      </c>
      <c r="O1217" s="4">
        <v>10058.790000000001</v>
      </c>
      <c r="P1217" s="4">
        <v>-551727405.55999994</v>
      </c>
      <c r="Q1217" s="4">
        <v>1223</v>
      </c>
      <c r="R1217" s="4" t="b">
        <f t="shared" si="3"/>
        <v>0</v>
      </c>
      <c r="S1217" s="4">
        <v>0</v>
      </c>
    </row>
    <row r="1218" spans="1:19" ht="14.25" customHeight="1">
      <c r="A1218" s="4" t="s">
        <v>34</v>
      </c>
      <c r="B1218" s="5"/>
      <c r="C1218" s="4">
        <v>0</v>
      </c>
      <c r="E1218" s="4" t="b">
        <f t="shared" si="2"/>
        <v>0</v>
      </c>
      <c r="F1218" s="4">
        <v>0</v>
      </c>
      <c r="G1218" s="4">
        <v>830046328</v>
      </c>
      <c r="H1218" s="6">
        <v>44195</v>
      </c>
      <c r="I1218" s="4" t="s">
        <v>892</v>
      </c>
      <c r="J1218" s="4" t="s">
        <v>839</v>
      </c>
      <c r="K1218" s="4">
        <v>193</v>
      </c>
      <c r="L1218" s="4">
        <v>0</v>
      </c>
      <c r="M1218" s="4">
        <v>0</v>
      </c>
      <c r="N1218" s="4">
        <v>0</v>
      </c>
      <c r="O1218" s="4">
        <v>100368</v>
      </c>
      <c r="P1218" s="4">
        <v>-551827773.55999994</v>
      </c>
      <c r="Q1218" s="4">
        <v>1224</v>
      </c>
      <c r="R1218" s="4" t="b">
        <f t="shared" si="3"/>
        <v>0</v>
      </c>
      <c r="S1218" s="4">
        <v>0</v>
      </c>
    </row>
    <row r="1219" spans="1:19" ht="14.25" customHeight="1">
      <c r="A1219" s="4" t="s">
        <v>34</v>
      </c>
      <c r="B1219" s="5"/>
      <c r="C1219" s="4">
        <v>0</v>
      </c>
      <c r="E1219" s="4" t="b">
        <f t="shared" si="2"/>
        <v>0</v>
      </c>
      <c r="F1219" s="4">
        <v>0</v>
      </c>
      <c r="G1219" s="4">
        <v>830046328</v>
      </c>
      <c r="H1219" s="6">
        <v>44195</v>
      </c>
      <c r="I1219" s="4" t="s">
        <v>892</v>
      </c>
      <c r="J1219" s="4" t="s">
        <v>839</v>
      </c>
      <c r="K1219" s="4">
        <v>193</v>
      </c>
      <c r="L1219" s="4">
        <v>0</v>
      </c>
      <c r="M1219" s="4">
        <v>0</v>
      </c>
      <c r="N1219" s="4">
        <v>0</v>
      </c>
      <c r="O1219" s="4">
        <v>19069.919999999998</v>
      </c>
      <c r="P1219" s="4">
        <v>-551846843.48000002</v>
      </c>
      <c r="Q1219" s="4">
        <v>1225</v>
      </c>
      <c r="R1219" s="4" t="b">
        <f t="shared" si="3"/>
        <v>0</v>
      </c>
      <c r="S1219" s="4">
        <v>0</v>
      </c>
    </row>
    <row r="1220" spans="1:19" ht="14.25" customHeight="1">
      <c r="A1220" s="4" t="s">
        <v>34</v>
      </c>
      <c r="B1220" s="5"/>
      <c r="C1220" s="4">
        <v>0</v>
      </c>
      <c r="E1220" s="4" t="b">
        <f t="shared" si="2"/>
        <v>0</v>
      </c>
      <c r="F1220" s="4">
        <v>0</v>
      </c>
      <c r="G1220" s="4">
        <v>830046328</v>
      </c>
      <c r="H1220" s="6">
        <v>44196</v>
      </c>
      <c r="I1220" s="4" t="s">
        <v>893</v>
      </c>
      <c r="J1220" s="4" t="s">
        <v>870</v>
      </c>
      <c r="K1220" s="4">
        <v>64</v>
      </c>
      <c r="L1220" s="4">
        <v>0</v>
      </c>
      <c r="M1220" s="4">
        <v>0</v>
      </c>
      <c r="N1220" s="4">
        <v>0</v>
      </c>
      <c r="O1220" s="4">
        <v>13056960</v>
      </c>
      <c r="P1220" s="4">
        <v>-564903803.48000002</v>
      </c>
      <c r="Q1220" s="4">
        <v>1226</v>
      </c>
      <c r="R1220" s="4" t="b">
        <f t="shared" si="3"/>
        <v>0</v>
      </c>
      <c r="S1220" s="4">
        <v>0</v>
      </c>
    </row>
    <row r="1221" spans="1:19" ht="14.25" customHeight="1">
      <c r="A1221" s="4" t="s">
        <v>34</v>
      </c>
      <c r="B1221" s="5" t="s">
        <v>894</v>
      </c>
      <c r="C1221" s="4">
        <v>0</v>
      </c>
      <c r="D1221" s="4" t="s">
        <v>894</v>
      </c>
      <c r="E1221" s="4" t="b">
        <f t="shared" si="2"/>
        <v>0</v>
      </c>
      <c r="F1221" s="4">
        <v>0</v>
      </c>
      <c r="G1221" s="4">
        <v>830046328</v>
      </c>
      <c r="H1221" s="3" t="s">
        <v>21</v>
      </c>
      <c r="K1221" s="4">
        <v>0</v>
      </c>
      <c r="L1221" s="4">
        <v>0</v>
      </c>
      <c r="M1221" s="4">
        <v>0</v>
      </c>
      <c r="N1221" s="4">
        <v>3413022.38</v>
      </c>
      <c r="O1221" s="4">
        <v>193188119.13999999</v>
      </c>
      <c r="P1221" s="4">
        <v>-564903803.48000002</v>
      </c>
      <c r="Q1221" s="4">
        <v>1227</v>
      </c>
      <c r="R1221" s="4" t="b">
        <f t="shared" si="3"/>
        <v>0</v>
      </c>
      <c r="S1221" s="4">
        <v>0</v>
      </c>
    </row>
    <row r="1222" spans="1:19" ht="14.25" customHeight="1">
      <c r="A1222" s="4" t="s">
        <v>34</v>
      </c>
      <c r="B1222" s="5" t="s">
        <v>895</v>
      </c>
      <c r="C1222" s="4">
        <v>0</v>
      </c>
      <c r="D1222" s="4" t="s">
        <v>895</v>
      </c>
      <c r="E1222" s="4" t="b">
        <f t="shared" si="2"/>
        <v>0</v>
      </c>
      <c r="F1222" s="4">
        <v>-1865246</v>
      </c>
      <c r="G1222" s="4">
        <v>830122566</v>
      </c>
      <c r="H1222" s="3" t="s">
        <v>21</v>
      </c>
      <c r="K1222" s="4">
        <v>0</v>
      </c>
      <c r="L1222" s="4">
        <v>0</v>
      </c>
      <c r="M1222" s="4">
        <v>597518</v>
      </c>
      <c r="N1222" s="4">
        <v>0</v>
      </c>
      <c r="O1222" s="4">
        <v>0</v>
      </c>
      <c r="P1222" s="4">
        <v>-1865246</v>
      </c>
      <c r="Q1222" s="4">
        <v>1228</v>
      </c>
      <c r="R1222" s="4" t="b">
        <f t="shared" si="3"/>
        <v>0</v>
      </c>
      <c r="S1222" s="4">
        <v>0</v>
      </c>
    </row>
    <row r="1223" spans="1:19" ht="14.25" customHeight="1">
      <c r="A1223" s="4" t="s">
        <v>34</v>
      </c>
      <c r="B1223" s="5"/>
      <c r="C1223" s="4">
        <v>0</v>
      </c>
      <c r="E1223" s="4" t="b">
        <f t="shared" si="2"/>
        <v>0</v>
      </c>
      <c r="F1223" s="4">
        <v>0</v>
      </c>
      <c r="G1223" s="4">
        <v>830122566</v>
      </c>
      <c r="H1223" s="6">
        <v>43833</v>
      </c>
      <c r="I1223" s="4" t="s">
        <v>896</v>
      </c>
      <c r="J1223" s="4" t="s">
        <v>834</v>
      </c>
      <c r="K1223" s="4">
        <v>3087</v>
      </c>
      <c r="L1223" s="4">
        <v>0</v>
      </c>
      <c r="M1223" s="4">
        <v>0</v>
      </c>
      <c r="N1223" s="4">
        <v>0</v>
      </c>
      <c r="O1223" s="4">
        <v>79698</v>
      </c>
      <c r="P1223" s="4">
        <v>-1944944</v>
      </c>
      <c r="Q1223" s="4">
        <v>1229</v>
      </c>
      <c r="R1223" s="4" t="b">
        <f t="shared" si="3"/>
        <v>0</v>
      </c>
      <c r="S1223" s="4">
        <v>0</v>
      </c>
    </row>
    <row r="1224" spans="1:19" ht="14.25" customHeight="1">
      <c r="A1224" s="4" t="s">
        <v>34</v>
      </c>
      <c r="B1224" s="5"/>
      <c r="C1224" s="4">
        <v>0</v>
      </c>
      <c r="E1224" s="4" t="b">
        <f t="shared" si="2"/>
        <v>0</v>
      </c>
      <c r="F1224" s="4">
        <v>0</v>
      </c>
      <c r="G1224" s="4">
        <v>830122566</v>
      </c>
      <c r="H1224" s="6">
        <v>43864</v>
      </c>
      <c r="I1224" s="4" t="s">
        <v>897</v>
      </c>
      <c r="J1224" s="4" t="s">
        <v>834</v>
      </c>
      <c r="K1224" s="4">
        <v>3098</v>
      </c>
      <c r="L1224" s="4">
        <v>0</v>
      </c>
      <c r="M1224" s="4">
        <v>0</v>
      </c>
      <c r="N1224" s="4">
        <v>0</v>
      </c>
      <c r="O1224" s="4">
        <v>84339</v>
      </c>
      <c r="P1224" s="4">
        <v>-2029283</v>
      </c>
      <c r="Q1224" s="4">
        <v>1230</v>
      </c>
      <c r="R1224" s="4" t="b">
        <f t="shared" si="3"/>
        <v>0</v>
      </c>
      <c r="S1224" s="4">
        <v>0</v>
      </c>
    </row>
    <row r="1225" spans="1:19" ht="14.25" customHeight="1">
      <c r="A1225" s="4" t="s">
        <v>34</v>
      </c>
      <c r="B1225" s="5"/>
      <c r="C1225" s="4">
        <v>0</v>
      </c>
      <c r="E1225" s="4" t="b">
        <f t="shared" si="2"/>
        <v>0</v>
      </c>
      <c r="F1225" s="4">
        <v>0</v>
      </c>
      <c r="G1225" s="4">
        <v>830122566</v>
      </c>
      <c r="H1225" s="6">
        <v>43896</v>
      </c>
      <c r="I1225" s="4" t="s">
        <v>897</v>
      </c>
      <c r="J1225" s="4" t="s">
        <v>834</v>
      </c>
      <c r="K1225" s="4">
        <v>3113</v>
      </c>
      <c r="L1225" s="4">
        <v>0</v>
      </c>
      <c r="M1225" s="4">
        <v>0</v>
      </c>
      <c r="N1225" s="4">
        <v>0</v>
      </c>
      <c r="O1225" s="4">
        <v>79579</v>
      </c>
      <c r="P1225" s="4">
        <v>-2108862</v>
      </c>
      <c r="Q1225" s="4">
        <v>1231</v>
      </c>
      <c r="R1225" s="4" t="b">
        <f t="shared" si="3"/>
        <v>0</v>
      </c>
      <c r="S1225" s="4">
        <v>0</v>
      </c>
    </row>
    <row r="1226" spans="1:19" ht="14.25" customHeight="1">
      <c r="A1226" s="4" t="s">
        <v>34</v>
      </c>
      <c r="B1226" s="5"/>
      <c r="C1226" s="4">
        <v>0</v>
      </c>
      <c r="E1226" s="4" t="b">
        <f t="shared" si="2"/>
        <v>0</v>
      </c>
      <c r="F1226" s="4">
        <v>0</v>
      </c>
      <c r="G1226" s="4">
        <v>830122566</v>
      </c>
      <c r="H1226" s="6">
        <v>43924</v>
      </c>
      <c r="I1226" s="4" t="s">
        <v>897</v>
      </c>
      <c r="J1226" s="4" t="s">
        <v>834</v>
      </c>
      <c r="K1226" s="4">
        <v>3122</v>
      </c>
      <c r="L1226" s="4">
        <v>0</v>
      </c>
      <c r="M1226" s="4">
        <v>0</v>
      </c>
      <c r="N1226" s="4">
        <v>0</v>
      </c>
      <c r="O1226" s="4">
        <v>70400</v>
      </c>
      <c r="P1226" s="4">
        <v>-2179262</v>
      </c>
      <c r="Q1226" s="4">
        <v>1232</v>
      </c>
      <c r="R1226" s="4" t="b">
        <f t="shared" si="3"/>
        <v>0</v>
      </c>
      <c r="S1226" s="4">
        <v>0</v>
      </c>
    </row>
    <row r="1227" spans="1:19" ht="14.25" customHeight="1">
      <c r="A1227" s="4" t="s">
        <v>34</v>
      </c>
      <c r="B1227" s="5"/>
      <c r="C1227" s="4">
        <v>0</v>
      </c>
      <c r="E1227" s="4" t="b">
        <f t="shared" si="2"/>
        <v>0</v>
      </c>
      <c r="F1227" s="4">
        <v>0</v>
      </c>
      <c r="G1227" s="4">
        <v>830122566</v>
      </c>
      <c r="H1227" s="6">
        <v>43963</v>
      </c>
      <c r="I1227" s="4" t="s">
        <v>897</v>
      </c>
      <c r="J1227" s="4" t="s">
        <v>834</v>
      </c>
      <c r="K1227" s="4">
        <v>3131</v>
      </c>
      <c r="L1227" s="4">
        <v>0</v>
      </c>
      <c r="M1227" s="4">
        <v>0</v>
      </c>
      <c r="N1227" s="4">
        <v>0</v>
      </c>
      <c r="O1227" s="4">
        <v>70995</v>
      </c>
      <c r="P1227" s="4">
        <v>-2250257</v>
      </c>
      <c r="Q1227" s="4">
        <v>1233</v>
      </c>
      <c r="R1227" s="4" t="b">
        <f t="shared" si="3"/>
        <v>0</v>
      </c>
      <c r="S1227" s="4">
        <v>0</v>
      </c>
    </row>
    <row r="1228" spans="1:19" ht="14.25" customHeight="1">
      <c r="A1228" s="4" t="s">
        <v>34</v>
      </c>
      <c r="B1228" s="5"/>
      <c r="C1228" s="4">
        <v>0</v>
      </c>
      <c r="E1228" s="4" t="b">
        <f t="shared" si="2"/>
        <v>0</v>
      </c>
      <c r="F1228" s="4">
        <v>0</v>
      </c>
      <c r="G1228" s="4">
        <v>830122566</v>
      </c>
      <c r="H1228" s="6">
        <v>43998</v>
      </c>
      <c r="I1228" s="4" t="s">
        <v>898</v>
      </c>
      <c r="J1228" s="4" t="s">
        <v>834</v>
      </c>
      <c r="K1228" s="4">
        <v>3144</v>
      </c>
      <c r="L1228" s="4">
        <v>0</v>
      </c>
      <c r="M1228" s="4">
        <v>0</v>
      </c>
      <c r="N1228" s="4">
        <v>0</v>
      </c>
      <c r="O1228" s="4">
        <v>70519</v>
      </c>
      <c r="P1228" s="4">
        <v>-2320776</v>
      </c>
      <c r="Q1228" s="4">
        <v>1234</v>
      </c>
      <c r="R1228" s="4" t="b">
        <f t="shared" si="3"/>
        <v>0</v>
      </c>
      <c r="S1228" s="4">
        <v>0</v>
      </c>
    </row>
    <row r="1229" spans="1:19" ht="14.25" customHeight="1">
      <c r="A1229" s="4" t="s">
        <v>34</v>
      </c>
      <c r="B1229" s="5"/>
      <c r="C1229" s="4">
        <v>0</v>
      </c>
      <c r="E1229" s="4" t="b">
        <f t="shared" si="2"/>
        <v>0</v>
      </c>
      <c r="F1229" s="4">
        <v>0</v>
      </c>
      <c r="G1229" s="4">
        <v>830122566</v>
      </c>
      <c r="H1229" s="6">
        <v>44033</v>
      </c>
      <c r="I1229" s="4" t="s">
        <v>899</v>
      </c>
      <c r="J1229" s="4" t="s">
        <v>834</v>
      </c>
      <c r="K1229" s="4">
        <v>3155</v>
      </c>
      <c r="L1229" s="4">
        <v>0</v>
      </c>
      <c r="M1229" s="4">
        <v>0</v>
      </c>
      <c r="N1229" s="4">
        <v>0</v>
      </c>
      <c r="O1229" s="4">
        <v>70518</v>
      </c>
      <c r="P1229" s="4">
        <v>-2391294</v>
      </c>
      <c r="Q1229" s="4">
        <v>1235</v>
      </c>
      <c r="R1229" s="4" t="b">
        <f t="shared" si="3"/>
        <v>0</v>
      </c>
      <c r="S1229" s="4">
        <v>0</v>
      </c>
    </row>
    <row r="1230" spans="1:19" ht="14.25" customHeight="1">
      <c r="A1230" s="4" t="s">
        <v>34</v>
      </c>
      <c r="B1230" s="5"/>
      <c r="C1230" s="4">
        <v>0</v>
      </c>
      <c r="E1230" s="4" t="b">
        <f t="shared" si="2"/>
        <v>0</v>
      </c>
      <c r="F1230" s="4">
        <v>0</v>
      </c>
      <c r="G1230" s="4">
        <v>830122566</v>
      </c>
      <c r="H1230" s="6">
        <v>44047</v>
      </c>
      <c r="I1230" s="4" t="s">
        <v>900</v>
      </c>
      <c r="J1230" s="4" t="s">
        <v>834</v>
      </c>
      <c r="K1230" s="4">
        <v>3166</v>
      </c>
      <c r="L1230" s="4">
        <v>0</v>
      </c>
      <c r="M1230" s="4">
        <v>0</v>
      </c>
      <c r="N1230" s="4">
        <v>0</v>
      </c>
      <c r="O1230" s="4">
        <v>71470</v>
      </c>
      <c r="P1230" s="4">
        <v>-2462764</v>
      </c>
      <c r="Q1230" s="4">
        <v>1236</v>
      </c>
      <c r="R1230" s="4" t="b">
        <f t="shared" si="3"/>
        <v>0</v>
      </c>
      <c r="S1230" s="4">
        <v>0</v>
      </c>
    </row>
    <row r="1231" spans="1:19" ht="14.25" customHeight="1">
      <c r="A1231" s="4" t="s">
        <v>34</v>
      </c>
      <c r="B1231" s="5" t="s">
        <v>901</v>
      </c>
      <c r="C1231" s="4">
        <v>0</v>
      </c>
      <c r="D1231" s="4" t="s">
        <v>901</v>
      </c>
      <c r="E1231" s="4" t="b">
        <f t="shared" si="2"/>
        <v>0</v>
      </c>
      <c r="F1231" s="4">
        <v>0</v>
      </c>
      <c r="G1231" s="4">
        <v>830122566</v>
      </c>
      <c r="H1231" s="3" t="s">
        <v>21</v>
      </c>
      <c r="K1231" s="4">
        <v>0</v>
      </c>
      <c r="L1231" s="4">
        <v>0</v>
      </c>
      <c r="M1231" s="4">
        <v>0</v>
      </c>
      <c r="N1231" s="4">
        <v>0</v>
      </c>
      <c r="O1231" s="4">
        <v>597518</v>
      </c>
      <c r="P1231" s="4">
        <v>-2462764</v>
      </c>
      <c r="Q1231" s="4">
        <v>1237</v>
      </c>
      <c r="R1231" s="4" t="b">
        <f t="shared" si="3"/>
        <v>0</v>
      </c>
      <c r="S1231" s="4">
        <v>0</v>
      </c>
    </row>
    <row r="1232" spans="1:19" ht="14.25" customHeight="1">
      <c r="A1232" s="4" t="s">
        <v>34</v>
      </c>
      <c r="B1232" s="5" t="s">
        <v>902</v>
      </c>
      <c r="C1232" s="4">
        <v>0</v>
      </c>
      <c r="D1232" s="4" t="s">
        <v>902</v>
      </c>
      <c r="E1232" s="4" t="b">
        <f t="shared" si="2"/>
        <v>0</v>
      </c>
      <c r="F1232" s="4">
        <v>1707365</v>
      </c>
      <c r="G1232" s="4">
        <v>860034520</v>
      </c>
      <c r="H1232" s="3" t="s">
        <v>21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1707365</v>
      </c>
      <c r="Q1232" s="4">
        <v>1240</v>
      </c>
      <c r="R1232" s="4" t="b">
        <f t="shared" si="3"/>
        <v>0</v>
      </c>
      <c r="S1232" s="4">
        <v>0</v>
      </c>
    </row>
    <row r="1233" spans="1:19" ht="14.25" customHeight="1">
      <c r="A1233" s="4" t="s">
        <v>34</v>
      </c>
      <c r="B1233" s="5" t="s">
        <v>903</v>
      </c>
      <c r="C1233" s="4">
        <v>0</v>
      </c>
      <c r="D1233" s="4" t="s">
        <v>903</v>
      </c>
      <c r="E1233" s="4" t="b">
        <f t="shared" si="2"/>
        <v>0</v>
      </c>
      <c r="F1233" s="4">
        <v>0</v>
      </c>
      <c r="G1233" s="4">
        <v>860034520</v>
      </c>
      <c r="H1233" s="3" t="s">
        <v>21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1707365</v>
      </c>
      <c r="Q1233" s="4">
        <v>1241</v>
      </c>
      <c r="R1233" s="4" t="b">
        <f t="shared" si="3"/>
        <v>0</v>
      </c>
      <c r="S1233" s="4">
        <v>0</v>
      </c>
    </row>
    <row r="1234" spans="1:19" ht="14.25" customHeight="1">
      <c r="A1234" s="4" t="s">
        <v>34</v>
      </c>
      <c r="B1234" s="5" t="s">
        <v>904</v>
      </c>
      <c r="C1234" s="4">
        <v>0</v>
      </c>
      <c r="D1234" s="4" t="s">
        <v>904</v>
      </c>
      <c r="E1234" s="4" t="b">
        <f t="shared" si="2"/>
        <v>0</v>
      </c>
      <c r="F1234" s="4">
        <v>0</v>
      </c>
      <c r="G1234" s="4">
        <v>860034594</v>
      </c>
      <c r="H1234" s="3" t="s">
        <v>21</v>
      </c>
      <c r="K1234" s="4">
        <v>0</v>
      </c>
      <c r="L1234" s="4">
        <v>6089.55</v>
      </c>
      <c r="M1234" s="4">
        <v>1110856.1100000001</v>
      </c>
      <c r="N1234" s="4">
        <v>0</v>
      </c>
      <c r="O1234" s="4">
        <v>0</v>
      </c>
      <c r="P1234" s="4">
        <v>0</v>
      </c>
      <c r="Q1234" s="4">
        <v>1242</v>
      </c>
      <c r="R1234" s="4" t="b">
        <f t="shared" si="3"/>
        <v>0</v>
      </c>
      <c r="S1234" s="4">
        <v>0</v>
      </c>
    </row>
    <row r="1235" spans="1:19" ht="14.25" customHeight="1">
      <c r="A1235" s="4" t="s">
        <v>34</v>
      </c>
      <c r="B1235" s="5"/>
      <c r="C1235" s="4">
        <v>0</v>
      </c>
      <c r="E1235" s="4" t="b">
        <f t="shared" si="2"/>
        <v>0</v>
      </c>
      <c r="F1235" s="4">
        <v>0</v>
      </c>
      <c r="G1235" s="4">
        <v>860034594</v>
      </c>
      <c r="H1235" s="6">
        <v>43831</v>
      </c>
      <c r="I1235" s="4" t="s">
        <v>884</v>
      </c>
      <c r="J1235" s="4" t="s">
        <v>839</v>
      </c>
      <c r="K1235" s="4">
        <v>176</v>
      </c>
      <c r="L1235" s="4">
        <v>0</v>
      </c>
      <c r="M1235" s="4">
        <v>0</v>
      </c>
      <c r="N1235" s="4">
        <v>759.23</v>
      </c>
      <c r="O1235" s="4">
        <v>0</v>
      </c>
      <c r="P1235" s="4">
        <v>759.23</v>
      </c>
      <c r="Q1235" s="4">
        <v>1243</v>
      </c>
      <c r="R1235" s="4" t="b">
        <f t="shared" si="3"/>
        <v>0</v>
      </c>
      <c r="S1235" s="4">
        <v>0</v>
      </c>
    </row>
    <row r="1236" spans="1:19" ht="14.25" customHeight="1">
      <c r="A1236" s="4" t="s">
        <v>34</v>
      </c>
      <c r="B1236" s="5"/>
      <c r="C1236" s="4">
        <v>0</v>
      </c>
      <c r="E1236" s="4" t="b">
        <f t="shared" si="2"/>
        <v>0</v>
      </c>
      <c r="F1236" s="4">
        <v>0</v>
      </c>
      <c r="G1236" s="4">
        <v>860034594</v>
      </c>
      <c r="H1236" s="6">
        <v>43860</v>
      </c>
      <c r="I1236" s="4" t="s">
        <v>905</v>
      </c>
      <c r="J1236" s="4" t="s">
        <v>839</v>
      </c>
      <c r="K1236" s="4">
        <v>178</v>
      </c>
      <c r="L1236" s="4">
        <v>0</v>
      </c>
      <c r="M1236" s="4">
        <v>0</v>
      </c>
      <c r="N1236" s="4">
        <v>0</v>
      </c>
      <c r="O1236" s="4">
        <v>9899.19</v>
      </c>
      <c r="P1236" s="4">
        <v>-9139.9599999999991</v>
      </c>
      <c r="Q1236" s="4">
        <v>1244</v>
      </c>
      <c r="R1236" s="4" t="b">
        <f t="shared" si="3"/>
        <v>0</v>
      </c>
      <c r="S1236" s="4">
        <v>0</v>
      </c>
    </row>
    <row r="1237" spans="1:19" ht="14.25" customHeight="1">
      <c r="A1237" s="4" t="s">
        <v>34</v>
      </c>
      <c r="B1237" s="5"/>
      <c r="C1237" s="4">
        <v>0</v>
      </c>
      <c r="E1237" s="4" t="b">
        <f t="shared" si="2"/>
        <v>0</v>
      </c>
      <c r="F1237" s="4">
        <v>0</v>
      </c>
      <c r="G1237" s="4">
        <v>860034594</v>
      </c>
      <c r="H1237" s="6">
        <v>43860</v>
      </c>
      <c r="I1237" s="4" t="s">
        <v>905</v>
      </c>
      <c r="J1237" s="4" t="s">
        <v>839</v>
      </c>
      <c r="K1237" s="4">
        <v>178</v>
      </c>
      <c r="L1237" s="4">
        <v>0</v>
      </c>
      <c r="M1237" s="4">
        <v>0</v>
      </c>
      <c r="N1237" s="4">
        <v>0</v>
      </c>
      <c r="O1237" s="4">
        <v>114786</v>
      </c>
      <c r="P1237" s="4">
        <v>-123925.96</v>
      </c>
      <c r="Q1237" s="4">
        <v>1245</v>
      </c>
      <c r="R1237" s="4" t="b">
        <f t="shared" si="3"/>
        <v>0</v>
      </c>
      <c r="S1237" s="4">
        <v>0</v>
      </c>
    </row>
    <row r="1238" spans="1:19" ht="14.25" customHeight="1">
      <c r="A1238" s="4" t="s">
        <v>34</v>
      </c>
      <c r="B1238" s="5"/>
      <c r="C1238" s="4">
        <v>0</v>
      </c>
      <c r="E1238" s="4" t="b">
        <f t="shared" si="2"/>
        <v>0</v>
      </c>
      <c r="F1238" s="4">
        <v>0</v>
      </c>
      <c r="G1238" s="4">
        <v>860034594</v>
      </c>
      <c r="H1238" s="6">
        <v>43860</v>
      </c>
      <c r="I1238" s="4" t="s">
        <v>905</v>
      </c>
      <c r="J1238" s="4" t="s">
        <v>839</v>
      </c>
      <c r="K1238" s="4">
        <v>178</v>
      </c>
      <c r="L1238" s="4">
        <v>0</v>
      </c>
      <c r="M1238" s="4">
        <v>0</v>
      </c>
      <c r="N1238" s="4">
        <v>0</v>
      </c>
      <c r="O1238" s="4">
        <v>21809.34</v>
      </c>
      <c r="P1238" s="4">
        <v>-145735.29999999999</v>
      </c>
      <c r="Q1238" s="4">
        <v>1246</v>
      </c>
      <c r="R1238" s="4" t="b">
        <f t="shared" si="3"/>
        <v>0</v>
      </c>
      <c r="S1238" s="4">
        <v>0</v>
      </c>
    </row>
    <row r="1239" spans="1:19" ht="14.25" customHeight="1">
      <c r="A1239" s="4" t="s">
        <v>34</v>
      </c>
      <c r="B1239" s="5"/>
      <c r="C1239" s="4">
        <v>0</v>
      </c>
      <c r="E1239" s="4" t="b">
        <f t="shared" si="2"/>
        <v>0</v>
      </c>
      <c r="F1239" s="4">
        <v>0</v>
      </c>
      <c r="G1239" s="4">
        <v>860034594</v>
      </c>
      <c r="H1239" s="6">
        <v>43860</v>
      </c>
      <c r="I1239" s="4" t="s">
        <v>905</v>
      </c>
      <c r="J1239" s="4" t="s">
        <v>839</v>
      </c>
      <c r="K1239" s="4">
        <v>178</v>
      </c>
      <c r="L1239" s="4">
        <v>0</v>
      </c>
      <c r="M1239" s="4">
        <v>0</v>
      </c>
      <c r="N1239" s="4">
        <v>0</v>
      </c>
      <c r="O1239" s="4">
        <v>52101</v>
      </c>
      <c r="P1239" s="4">
        <v>-197836.3</v>
      </c>
      <c r="Q1239" s="4">
        <v>1247</v>
      </c>
      <c r="R1239" s="4" t="b">
        <f t="shared" si="3"/>
        <v>0</v>
      </c>
      <c r="S1239" s="4">
        <v>0</v>
      </c>
    </row>
    <row r="1240" spans="1:19" ht="14.25" customHeight="1">
      <c r="A1240" s="4" t="s">
        <v>34</v>
      </c>
      <c r="B1240" s="5"/>
      <c r="C1240" s="4">
        <v>0</v>
      </c>
      <c r="E1240" s="4" t="b">
        <f t="shared" si="2"/>
        <v>0</v>
      </c>
      <c r="F1240" s="4">
        <v>0</v>
      </c>
      <c r="G1240" s="4">
        <v>860034594</v>
      </c>
      <c r="H1240" s="6">
        <v>43889</v>
      </c>
      <c r="I1240" s="4" t="s">
        <v>884</v>
      </c>
      <c r="J1240" s="4" t="s">
        <v>839</v>
      </c>
      <c r="K1240" s="4">
        <v>179</v>
      </c>
      <c r="L1240" s="4">
        <v>0</v>
      </c>
      <c r="M1240" s="4">
        <v>0</v>
      </c>
      <c r="N1240" s="4">
        <v>0</v>
      </c>
      <c r="O1240" s="4">
        <v>9899.19</v>
      </c>
      <c r="P1240" s="4">
        <v>-207735.49</v>
      </c>
      <c r="Q1240" s="4">
        <v>1248</v>
      </c>
      <c r="R1240" s="4" t="b">
        <f t="shared" si="3"/>
        <v>0</v>
      </c>
      <c r="S1240" s="4">
        <v>0</v>
      </c>
    </row>
    <row r="1241" spans="1:19" ht="14.25" customHeight="1">
      <c r="A1241" s="4" t="s">
        <v>34</v>
      </c>
      <c r="B1241" s="5"/>
      <c r="C1241" s="4">
        <v>0</v>
      </c>
      <c r="E1241" s="4" t="b">
        <f t="shared" si="2"/>
        <v>0</v>
      </c>
      <c r="F1241" s="4">
        <v>0</v>
      </c>
      <c r="G1241" s="4">
        <v>860034594</v>
      </c>
      <c r="H1241" s="6">
        <v>43889</v>
      </c>
      <c r="I1241" s="4" t="s">
        <v>884</v>
      </c>
      <c r="J1241" s="4" t="s">
        <v>839</v>
      </c>
      <c r="K1241" s="4">
        <v>179</v>
      </c>
      <c r="L1241" s="4">
        <v>0</v>
      </c>
      <c r="M1241" s="4">
        <v>0</v>
      </c>
      <c r="N1241" s="4">
        <v>0</v>
      </c>
      <c r="O1241" s="4">
        <v>116608</v>
      </c>
      <c r="P1241" s="4">
        <v>-324343.49</v>
      </c>
      <c r="Q1241" s="4">
        <v>1249</v>
      </c>
      <c r="R1241" s="4" t="b">
        <f t="shared" si="3"/>
        <v>0</v>
      </c>
      <c r="S1241" s="4">
        <v>0</v>
      </c>
    </row>
    <row r="1242" spans="1:19" ht="14.25" customHeight="1">
      <c r="A1242" s="4" t="s">
        <v>34</v>
      </c>
      <c r="B1242" s="5"/>
      <c r="C1242" s="4">
        <v>0</v>
      </c>
      <c r="E1242" s="4" t="b">
        <f t="shared" si="2"/>
        <v>0</v>
      </c>
      <c r="F1242" s="4">
        <v>0</v>
      </c>
      <c r="G1242" s="4">
        <v>860034594</v>
      </c>
      <c r="H1242" s="6">
        <v>43889</v>
      </c>
      <c r="I1242" s="4" t="s">
        <v>884</v>
      </c>
      <c r="J1242" s="4" t="s">
        <v>839</v>
      </c>
      <c r="K1242" s="4">
        <v>179</v>
      </c>
      <c r="L1242" s="4">
        <v>0</v>
      </c>
      <c r="M1242" s="4">
        <v>0</v>
      </c>
      <c r="N1242" s="4">
        <v>0</v>
      </c>
      <c r="O1242" s="4">
        <v>22155.52</v>
      </c>
      <c r="P1242" s="4">
        <v>-346499.01</v>
      </c>
      <c r="Q1242" s="4">
        <v>1250</v>
      </c>
      <c r="R1242" s="4" t="b">
        <f t="shared" si="3"/>
        <v>0</v>
      </c>
      <c r="S1242" s="4">
        <v>0</v>
      </c>
    </row>
    <row r="1243" spans="1:19" ht="14.25" customHeight="1">
      <c r="A1243" s="4" t="s">
        <v>34</v>
      </c>
      <c r="B1243" s="5"/>
      <c r="C1243" s="4">
        <v>0</v>
      </c>
      <c r="E1243" s="4" t="b">
        <f t="shared" si="2"/>
        <v>0</v>
      </c>
      <c r="F1243" s="4">
        <v>0</v>
      </c>
      <c r="G1243" s="4">
        <v>860034594</v>
      </c>
      <c r="H1243" s="6">
        <v>43889</v>
      </c>
      <c r="I1243" s="4" t="s">
        <v>884</v>
      </c>
      <c r="J1243" s="4" t="s">
        <v>839</v>
      </c>
      <c r="K1243" s="4">
        <v>179</v>
      </c>
      <c r="L1243" s="4">
        <v>0</v>
      </c>
      <c r="M1243" s="4">
        <v>0</v>
      </c>
      <c r="N1243" s="4">
        <v>915.14</v>
      </c>
      <c r="O1243" s="4">
        <v>0</v>
      </c>
      <c r="P1243" s="4">
        <v>-345583.87</v>
      </c>
      <c r="Q1243" s="4">
        <v>1251</v>
      </c>
      <c r="R1243" s="4" t="b">
        <f t="shared" si="3"/>
        <v>0</v>
      </c>
      <c r="S1243" s="4">
        <v>0</v>
      </c>
    </row>
    <row r="1244" spans="1:19" ht="14.25" customHeight="1">
      <c r="A1244" s="4" t="s">
        <v>34</v>
      </c>
      <c r="B1244" s="5"/>
      <c r="C1244" s="4">
        <v>0</v>
      </c>
      <c r="E1244" s="4" t="b">
        <f t="shared" si="2"/>
        <v>0</v>
      </c>
      <c r="F1244" s="4">
        <v>0</v>
      </c>
      <c r="G1244" s="4">
        <v>860034594</v>
      </c>
      <c r="H1244" s="6">
        <v>43889</v>
      </c>
      <c r="I1244" s="4" t="s">
        <v>884</v>
      </c>
      <c r="J1244" s="4" t="s">
        <v>839</v>
      </c>
      <c r="K1244" s="4">
        <v>179</v>
      </c>
      <c r="L1244" s="4">
        <v>0</v>
      </c>
      <c r="M1244" s="4">
        <v>0</v>
      </c>
      <c r="N1244" s="4">
        <v>0</v>
      </c>
      <c r="O1244" s="4">
        <v>52101</v>
      </c>
      <c r="P1244" s="4">
        <v>-397684.87</v>
      </c>
      <c r="Q1244" s="4">
        <v>1252</v>
      </c>
      <c r="R1244" s="4" t="b">
        <f t="shared" si="3"/>
        <v>0</v>
      </c>
      <c r="S1244" s="4">
        <v>0</v>
      </c>
    </row>
    <row r="1245" spans="1:19" ht="14.25" customHeight="1">
      <c r="A1245" s="4" t="s">
        <v>34</v>
      </c>
      <c r="B1245" s="5"/>
      <c r="C1245" s="4">
        <v>0</v>
      </c>
      <c r="E1245" s="4" t="b">
        <f t="shared" si="2"/>
        <v>0</v>
      </c>
      <c r="F1245" s="4">
        <v>0</v>
      </c>
      <c r="G1245" s="4">
        <v>860034594</v>
      </c>
      <c r="H1245" s="6">
        <v>43921</v>
      </c>
      <c r="I1245" s="4" t="s">
        <v>906</v>
      </c>
      <c r="J1245" s="4" t="s">
        <v>839</v>
      </c>
      <c r="K1245" s="4">
        <v>181</v>
      </c>
      <c r="L1245" s="4">
        <v>0</v>
      </c>
      <c r="M1245" s="4">
        <v>0</v>
      </c>
      <c r="N1245" s="4">
        <v>989.42</v>
      </c>
      <c r="O1245" s="4">
        <v>0</v>
      </c>
      <c r="P1245" s="4">
        <v>-396695.45</v>
      </c>
      <c r="Q1245" s="4">
        <v>1253</v>
      </c>
      <c r="R1245" s="4" t="b">
        <f t="shared" si="3"/>
        <v>0</v>
      </c>
      <c r="S1245" s="4">
        <v>0</v>
      </c>
    </row>
    <row r="1246" spans="1:19" ht="14.25" customHeight="1">
      <c r="A1246" s="4" t="s">
        <v>34</v>
      </c>
      <c r="B1246" s="5"/>
      <c r="C1246" s="4">
        <v>0</v>
      </c>
      <c r="E1246" s="4" t="b">
        <f t="shared" si="2"/>
        <v>0</v>
      </c>
      <c r="F1246" s="4">
        <v>0</v>
      </c>
      <c r="G1246" s="4">
        <v>860034594</v>
      </c>
      <c r="H1246" s="6">
        <v>43951</v>
      </c>
      <c r="I1246" s="4" t="s">
        <v>907</v>
      </c>
      <c r="J1246" s="4" t="s">
        <v>839</v>
      </c>
      <c r="K1246" s="4">
        <v>183</v>
      </c>
      <c r="L1246" s="4">
        <v>0</v>
      </c>
      <c r="M1246" s="4">
        <v>0</v>
      </c>
      <c r="N1246" s="4">
        <v>902.05</v>
      </c>
      <c r="O1246" s="4">
        <v>0</v>
      </c>
      <c r="P1246" s="4">
        <v>-395793.4</v>
      </c>
      <c r="Q1246" s="4">
        <v>1254</v>
      </c>
      <c r="R1246" s="4" t="b">
        <f t="shared" si="3"/>
        <v>0</v>
      </c>
      <c r="S1246" s="4">
        <v>0</v>
      </c>
    </row>
    <row r="1247" spans="1:19" ht="14.25" customHeight="1">
      <c r="A1247" s="4" t="s">
        <v>34</v>
      </c>
      <c r="B1247" s="5"/>
      <c r="C1247" s="4">
        <v>0</v>
      </c>
      <c r="E1247" s="4" t="b">
        <f t="shared" si="2"/>
        <v>0</v>
      </c>
      <c r="F1247" s="4">
        <v>0</v>
      </c>
      <c r="G1247" s="4">
        <v>860034594</v>
      </c>
      <c r="H1247" s="6">
        <v>43951</v>
      </c>
      <c r="I1247" s="4" t="s">
        <v>908</v>
      </c>
      <c r="J1247" s="4" t="s">
        <v>839</v>
      </c>
      <c r="K1247" s="4">
        <v>183</v>
      </c>
      <c r="L1247" s="4">
        <v>0</v>
      </c>
      <c r="M1247" s="4">
        <v>0</v>
      </c>
      <c r="N1247" s="4">
        <v>0</v>
      </c>
      <c r="O1247" s="4">
        <v>9899.19</v>
      </c>
      <c r="P1247" s="4">
        <v>-405692.59</v>
      </c>
      <c r="Q1247" s="4">
        <v>1255</v>
      </c>
      <c r="R1247" s="4" t="b">
        <f t="shared" si="3"/>
        <v>0</v>
      </c>
      <c r="S1247" s="4">
        <v>0</v>
      </c>
    </row>
    <row r="1248" spans="1:19" ht="14.25" customHeight="1">
      <c r="A1248" s="4" t="s">
        <v>34</v>
      </c>
      <c r="B1248" s="5"/>
      <c r="C1248" s="4">
        <v>0</v>
      </c>
      <c r="E1248" s="4" t="b">
        <f t="shared" si="2"/>
        <v>0</v>
      </c>
      <c r="F1248" s="4">
        <v>0</v>
      </c>
      <c r="G1248" s="4">
        <v>860034594</v>
      </c>
      <c r="H1248" s="6">
        <v>43951</v>
      </c>
      <c r="I1248" s="4" t="s">
        <v>908</v>
      </c>
      <c r="J1248" s="4" t="s">
        <v>839</v>
      </c>
      <c r="K1248" s="4">
        <v>183</v>
      </c>
      <c r="L1248" s="4">
        <v>0</v>
      </c>
      <c r="M1248" s="4">
        <v>0</v>
      </c>
      <c r="N1248" s="4">
        <v>0</v>
      </c>
      <c r="O1248" s="4">
        <v>92922</v>
      </c>
      <c r="P1248" s="4">
        <v>-498614.59</v>
      </c>
      <c r="Q1248" s="4">
        <v>1256</v>
      </c>
      <c r="R1248" s="4" t="b">
        <f t="shared" si="3"/>
        <v>0</v>
      </c>
      <c r="S1248" s="4">
        <v>0</v>
      </c>
    </row>
    <row r="1249" spans="1:19" ht="14.25" customHeight="1">
      <c r="A1249" s="4" t="s">
        <v>34</v>
      </c>
      <c r="B1249" s="5"/>
      <c r="C1249" s="4">
        <v>0</v>
      </c>
      <c r="E1249" s="4" t="b">
        <f t="shared" si="2"/>
        <v>0</v>
      </c>
      <c r="F1249" s="4">
        <v>0</v>
      </c>
      <c r="G1249" s="4">
        <v>860034594</v>
      </c>
      <c r="H1249" s="6">
        <v>43951</v>
      </c>
      <c r="I1249" s="4" t="s">
        <v>908</v>
      </c>
      <c r="J1249" s="4" t="s">
        <v>839</v>
      </c>
      <c r="K1249" s="4">
        <v>183</v>
      </c>
      <c r="L1249" s="4">
        <v>0</v>
      </c>
      <c r="M1249" s="4">
        <v>0</v>
      </c>
      <c r="N1249" s="4">
        <v>0</v>
      </c>
      <c r="O1249" s="4">
        <v>17655.18</v>
      </c>
      <c r="P1249" s="4">
        <v>-516269.77</v>
      </c>
      <c r="Q1249" s="4">
        <v>1257</v>
      </c>
      <c r="R1249" s="4" t="b">
        <f t="shared" si="3"/>
        <v>0</v>
      </c>
      <c r="S1249" s="4">
        <v>0</v>
      </c>
    </row>
    <row r="1250" spans="1:19" ht="14.25" customHeight="1">
      <c r="A1250" s="4" t="s">
        <v>34</v>
      </c>
      <c r="B1250" s="5"/>
      <c r="C1250" s="4">
        <v>0</v>
      </c>
      <c r="E1250" s="4" t="b">
        <f t="shared" si="2"/>
        <v>0</v>
      </c>
      <c r="F1250" s="4">
        <v>0</v>
      </c>
      <c r="G1250" s="4">
        <v>860034594</v>
      </c>
      <c r="H1250" s="6">
        <v>43951</v>
      </c>
      <c r="I1250" s="4" t="s">
        <v>908</v>
      </c>
      <c r="J1250" s="4" t="s">
        <v>839</v>
      </c>
      <c r="K1250" s="4">
        <v>183</v>
      </c>
      <c r="L1250" s="4">
        <v>0</v>
      </c>
      <c r="M1250" s="4">
        <v>0</v>
      </c>
      <c r="N1250" s="4">
        <v>0</v>
      </c>
      <c r="O1250" s="4">
        <v>52101</v>
      </c>
      <c r="P1250" s="4">
        <v>-568370.77</v>
      </c>
      <c r="Q1250" s="4">
        <v>1258</v>
      </c>
      <c r="R1250" s="4" t="b">
        <f t="shared" si="3"/>
        <v>0</v>
      </c>
      <c r="S1250" s="4">
        <v>0</v>
      </c>
    </row>
    <row r="1251" spans="1:19" ht="14.25" customHeight="1">
      <c r="A1251" s="4" t="s">
        <v>34</v>
      </c>
      <c r="B1251" s="5"/>
      <c r="C1251" s="4">
        <v>0</v>
      </c>
      <c r="E1251" s="4" t="b">
        <f t="shared" si="2"/>
        <v>0</v>
      </c>
      <c r="F1251" s="4">
        <v>0</v>
      </c>
      <c r="G1251" s="4">
        <v>860034594</v>
      </c>
      <c r="H1251" s="6">
        <v>43981</v>
      </c>
      <c r="I1251" s="4" t="s">
        <v>909</v>
      </c>
      <c r="J1251" s="4" t="s">
        <v>839</v>
      </c>
      <c r="K1251" s="4">
        <v>185</v>
      </c>
      <c r="L1251" s="4">
        <v>0</v>
      </c>
      <c r="M1251" s="4">
        <v>0</v>
      </c>
      <c r="N1251" s="4">
        <v>715.15</v>
      </c>
      <c r="O1251" s="4">
        <v>0</v>
      </c>
      <c r="P1251" s="4">
        <v>-567655.62</v>
      </c>
      <c r="Q1251" s="4">
        <v>1259</v>
      </c>
      <c r="R1251" s="4" t="b">
        <f t="shared" si="3"/>
        <v>0</v>
      </c>
      <c r="S1251" s="4">
        <v>0</v>
      </c>
    </row>
    <row r="1252" spans="1:19" ht="14.25" customHeight="1">
      <c r="A1252" s="4" t="s">
        <v>34</v>
      </c>
      <c r="B1252" s="5"/>
      <c r="C1252" s="4">
        <v>0</v>
      </c>
      <c r="E1252" s="4" t="b">
        <f t="shared" si="2"/>
        <v>0</v>
      </c>
      <c r="F1252" s="4">
        <v>0</v>
      </c>
      <c r="G1252" s="4">
        <v>860034594</v>
      </c>
      <c r="H1252" s="6">
        <v>43981</v>
      </c>
      <c r="I1252" s="4" t="s">
        <v>884</v>
      </c>
      <c r="J1252" s="4" t="s">
        <v>839</v>
      </c>
      <c r="K1252" s="4">
        <v>185</v>
      </c>
      <c r="L1252" s="4">
        <v>0</v>
      </c>
      <c r="M1252" s="4">
        <v>0</v>
      </c>
      <c r="N1252" s="4">
        <v>0</v>
      </c>
      <c r="O1252" s="4">
        <v>52101</v>
      </c>
      <c r="P1252" s="4">
        <v>-619756.62</v>
      </c>
      <c r="Q1252" s="4">
        <v>1260</v>
      </c>
      <c r="R1252" s="4" t="b">
        <f t="shared" si="3"/>
        <v>0</v>
      </c>
      <c r="S1252" s="4">
        <v>0</v>
      </c>
    </row>
    <row r="1253" spans="1:19" ht="14.25" customHeight="1">
      <c r="A1253" s="4" t="s">
        <v>34</v>
      </c>
      <c r="B1253" s="5"/>
      <c r="C1253" s="4">
        <v>0</v>
      </c>
      <c r="E1253" s="4" t="b">
        <f t="shared" si="2"/>
        <v>0</v>
      </c>
      <c r="F1253" s="4">
        <v>0</v>
      </c>
      <c r="G1253" s="4">
        <v>860034594</v>
      </c>
      <c r="H1253" s="6">
        <v>43981</v>
      </c>
      <c r="I1253" s="4" t="s">
        <v>884</v>
      </c>
      <c r="J1253" s="4" t="s">
        <v>839</v>
      </c>
      <c r="K1253" s="4">
        <v>185</v>
      </c>
      <c r="L1253" s="4">
        <v>0</v>
      </c>
      <c r="M1253" s="4">
        <v>0</v>
      </c>
      <c r="N1253" s="4">
        <v>0</v>
      </c>
      <c r="O1253" s="4">
        <v>9899.19</v>
      </c>
      <c r="P1253" s="4">
        <v>-629655.81000000006</v>
      </c>
      <c r="Q1253" s="4">
        <v>1261</v>
      </c>
      <c r="R1253" s="4" t="b">
        <f t="shared" si="3"/>
        <v>0</v>
      </c>
      <c r="S1253" s="4">
        <v>0</v>
      </c>
    </row>
    <row r="1254" spans="1:19" ht="14.25" customHeight="1">
      <c r="A1254" s="4" t="s">
        <v>34</v>
      </c>
      <c r="B1254" s="5"/>
      <c r="C1254" s="4">
        <v>0</v>
      </c>
      <c r="E1254" s="4" t="b">
        <f t="shared" si="2"/>
        <v>0</v>
      </c>
      <c r="F1254" s="4">
        <v>0</v>
      </c>
      <c r="G1254" s="4">
        <v>860034594</v>
      </c>
      <c r="H1254" s="6">
        <v>43981</v>
      </c>
      <c r="I1254" s="4" t="s">
        <v>884</v>
      </c>
      <c r="J1254" s="4" t="s">
        <v>839</v>
      </c>
      <c r="K1254" s="4">
        <v>185</v>
      </c>
      <c r="L1254" s="4">
        <v>0</v>
      </c>
      <c r="M1254" s="4">
        <v>0</v>
      </c>
      <c r="N1254" s="4">
        <v>0</v>
      </c>
      <c r="O1254" s="4">
        <v>83812</v>
      </c>
      <c r="P1254" s="4">
        <v>-713467.81</v>
      </c>
      <c r="Q1254" s="4">
        <v>1262</v>
      </c>
      <c r="R1254" s="4" t="b">
        <f t="shared" si="3"/>
        <v>0</v>
      </c>
      <c r="S1254" s="4">
        <v>0</v>
      </c>
    </row>
    <row r="1255" spans="1:19" ht="14.25" customHeight="1">
      <c r="A1255" s="4" t="s">
        <v>34</v>
      </c>
      <c r="B1255" s="5"/>
      <c r="C1255" s="4">
        <v>0</v>
      </c>
      <c r="E1255" s="4" t="b">
        <f t="shared" si="2"/>
        <v>0</v>
      </c>
      <c r="F1255" s="4">
        <v>0</v>
      </c>
      <c r="G1255" s="4">
        <v>860034594</v>
      </c>
      <c r="H1255" s="6">
        <v>43981</v>
      </c>
      <c r="I1255" s="4" t="s">
        <v>884</v>
      </c>
      <c r="J1255" s="4" t="s">
        <v>839</v>
      </c>
      <c r="K1255" s="4">
        <v>185</v>
      </c>
      <c r="L1255" s="4">
        <v>0</v>
      </c>
      <c r="M1255" s="4">
        <v>0</v>
      </c>
      <c r="N1255" s="4">
        <v>0</v>
      </c>
      <c r="O1255" s="4">
        <v>15924.28</v>
      </c>
      <c r="P1255" s="4">
        <v>-729392.09</v>
      </c>
      <c r="Q1255" s="4">
        <v>1263</v>
      </c>
      <c r="R1255" s="4" t="b">
        <f t="shared" si="3"/>
        <v>0</v>
      </c>
      <c r="S1255" s="4">
        <v>0</v>
      </c>
    </row>
    <row r="1256" spans="1:19" ht="14.25" customHeight="1">
      <c r="A1256" s="4" t="s">
        <v>34</v>
      </c>
      <c r="B1256" s="5"/>
      <c r="C1256" s="4">
        <v>0</v>
      </c>
      <c r="E1256" s="4" t="b">
        <f t="shared" si="2"/>
        <v>0</v>
      </c>
      <c r="F1256" s="4">
        <v>0</v>
      </c>
      <c r="G1256" s="4">
        <v>860034594</v>
      </c>
      <c r="H1256" s="6">
        <v>44012</v>
      </c>
      <c r="I1256" s="4" t="s">
        <v>881</v>
      </c>
      <c r="J1256" s="4" t="s">
        <v>839</v>
      </c>
      <c r="K1256" s="4">
        <v>186</v>
      </c>
      <c r="L1256" s="4">
        <v>0</v>
      </c>
      <c r="M1256" s="4">
        <v>0</v>
      </c>
      <c r="N1256" s="4">
        <v>0</v>
      </c>
      <c r="O1256" s="4">
        <v>52101</v>
      </c>
      <c r="P1256" s="4">
        <v>-781493.09</v>
      </c>
      <c r="Q1256" s="4">
        <v>1264</v>
      </c>
      <c r="R1256" s="4" t="b">
        <f t="shared" si="3"/>
        <v>0</v>
      </c>
      <c r="S1256" s="4">
        <v>0</v>
      </c>
    </row>
    <row r="1257" spans="1:19" ht="14.25" customHeight="1">
      <c r="A1257" s="4" t="s">
        <v>34</v>
      </c>
      <c r="B1257" s="5"/>
      <c r="C1257" s="4">
        <v>0</v>
      </c>
      <c r="E1257" s="4" t="b">
        <f t="shared" si="2"/>
        <v>0</v>
      </c>
      <c r="F1257" s="4">
        <v>0</v>
      </c>
      <c r="G1257" s="4">
        <v>860034594</v>
      </c>
      <c r="H1257" s="6">
        <v>44012</v>
      </c>
      <c r="I1257" s="4" t="s">
        <v>881</v>
      </c>
      <c r="J1257" s="4" t="s">
        <v>839</v>
      </c>
      <c r="K1257" s="4">
        <v>186</v>
      </c>
      <c r="L1257" s="4">
        <v>0</v>
      </c>
      <c r="M1257" s="4">
        <v>0</v>
      </c>
      <c r="N1257" s="4">
        <v>0</v>
      </c>
      <c r="O1257" s="4">
        <v>9899.19</v>
      </c>
      <c r="P1257" s="4">
        <v>-791392.28</v>
      </c>
      <c r="Q1257" s="4">
        <v>1265</v>
      </c>
      <c r="R1257" s="4" t="b">
        <f t="shared" si="3"/>
        <v>0</v>
      </c>
      <c r="S1257" s="4">
        <v>0</v>
      </c>
    </row>
    <row r="1258" spans="1:19" ht="14.25" customHeight="1">
      <c r="A1258" s="4" t="s">
        <v>34</v>
      </c>
      <c r="B1258" s="5"/>
      <c r="C1258" s="4">
        <v>0</v>
      </c>
      <c r="E1258" s="4" t="b">
        <f t="shared" si="2"/>
        <v>0</v>
      </c>
      <c r="F1258" s="4">
        <v>0</v>
      </c>
      <c r="G1258" s="4">
        <v>860034594</v>
      </c>
      <c r="H1258" s="6">
        <v>44012</v>
      </c>
      <c r="I1258" s="4" t="s">
        <v>881</v>
      </c>
      <c r="J1258" s="4" t="s">
        <v>839</v>
      </c>
      <c r="K1258" s="4">
        <v>186</v>
      </c>
      <c r="L1258" s="4">
        <v>0</v>
      </c>
      <c r="M1258" s="4">
        <v>0</v>
      </c>
      <c r="N1258" s="4">
        <v>0</v>
      </c>
      <c r="O1258" s="4">
        <v>89278</v>
      </c>
      <c r="P1258" s="4">
        <v>-880670.28</v>
      </c>
      <c r="Q1258" s="4">
        <v>1266</v>
      </c>
      <c r="R1258" s="4" t="b">
        <f t="shared" si="3"/>
        <v>0</v>
      </c>
      <c r="S1258" s="4">
        <v>0</v>
      </c>
    </row>
    <row r="1259" spans="1:19" ht="14.25" customHeight="1">
      <c r="A1259" s="4" t="s">
        <v>34</v>
      </c>
      <c r="B1259" s="5"/>
      <c r="C1259" s="4">
        <v>0</v>
      </c>
      <c r="E1259" s="4" t="b">
        <f t="shared" si="2"/>
        <v>0</v>
      </c>
      <c r="F1259" s="4">
        <v>0</v>
      </c>
      <c r="G1259" s="4">
        <v>860034594</v>
      </c>
      <c r="H1259" s="6">
        <v>44043</v>
      </c>
      <c r="I1259" s="4" t="s">
        <v>909</v>
      </c>
      <c r="J1259" s="4" t="s">
        <v>839</v>
      </c>
      <c r="K1259" s="4">
        <v>187</v>
      </c>
      <c r="L1259" s="4">
        <v>0</v>
      </c>
      <c r="M1259" s="4">
        <v>0</v>
      </c>
      <c r="N1259" s="4">
        <v>800.66</v>
      </c>
      <c r="O1259" s="4">
        <v>0</v>
      </c>
      <c r="P1259" s="4">
        <v>-879869.62</v>
      </c>
      <c r="Q1259" s="4">
        <v>1267</v>
      </c>
      <c r="R1259" s="4" t="b">
        <f t="shared" si="3"/>
        <v>0</v>
      </c>
      <c r="S1259" s="4">
        <v>0</v>
      </c>
    </row>
    <row r="1260" spans="1:19" ht="14.25" customHeight="1">
      <c r="A1260" s="4" t="s">
        <v>34</v>
      </c>
      <c r="B1260" s="5"/>
      <c r="C1260" s="4">
        <v>0</v>
      </c>
      <c r="E1260" s="4" t="b">
        <f t="shared" si="2"/>
        <v>0</v>
      </c>
      <c r="F1260" s="4">
        <v>0</v>
      </c>
      <c r="G1260" s="4">
        <v>860034594</v>
      </c>
      <c r="H1260" s="6">
        <v>44043</v>
      </c>
      <c r="I1260" s="4" t="s">
        <v>884</v>
      </c>
      <c r="J1260" s="4" t="s">
        <v>839</v>
      </c>
      <c r="K1260" s="4">
        <v>187</v>
      </c>
      <c r="L1260" s="4">
        <v>0</v>
      </c>
      <c r="M1260" s="4">
        <v>0</v>
      </c>
      <c r="N1260" s="4">
        <v>0</v>
      </c>
      <c r="O1260" s="4">
        <v>52101</v>
      </c>
      <c r="P1260" s="4">
        <v>-931970.62</v>
      </c>
      <c r="Q1260" s="4">
        <v>1268</v>
      </c>
      <c r="R1260" s="4" t="b">
        <f t="shared" si="3"/>
        <v>0</v>
      </c>
      <c r="S1260" s="4">
        <v>0</v>
      </c>
    </row>
    <row r="1261" spans="1:19" ht="14.25" customHeight="1">
      <c r="A1261" s="4" t="s">
        <v>34</v>
      </c>
      <c r="B1261" s="5"/>
      <c r="C1261" s="4">
        <v>0</v>
      </c>
      <c r="E1261" s="4" t="b">
        <f t="shared" si="2"/>
        <v>0</v>
      </c>
      <c r="F1261" s="4">
        <v>0</v>
      </c>
      <c r="G1261" s="4">
        <v>860034594</v>
      </c>
      <c r="H1261" s="6">
        <v>44043</v>
      </c>
      <c r="I1261" s="4" t="s">
        <v>884</v>
      </c>
      <c r="J1261" s="4" t="s">
        <v>839</v>
      </c>
      <c r="K1261" s="4">
        <v>187</v>
      </c>
      <c r="L1261" s="4">
        <v>0</v>
      </c>
      <c r="M1261" s="4">
        <v>0</v>
      </c>
      <c r="N1261" s="4">
        <v>0</v>
      </c>
      <c r="O1261" s="4">
        <v>9899.19</v>
      </c>
      <c r="P1261" s="4">
        <v>-941869.81</v>
      </c>
      <c r="Q1261" s="4">
        <v>1269</v>
      </c>
      <c r="R1261" s="4" t="b">
        <f t="shared" si="3"/>
        <v>0</v>
      </c>
      <c r="S1261" s="4">
        <v>0</v>
      </c>
    </row>
    <row r="1262" spans="1:19" ht="14.25" customHeight="1">
      <c r="A1262" s="4" t="s">
        <v>34</v>
      </c>
      <c r="B1262" s="5"/>
      <c r="C1262" s="4">
        <v>0</v>
      </c>
      <c r="E1262" s="4" t="b">
        <f t="shared" si="2"/>
        <v>0</v>
      </c>
      <c r="F1262" s="4">
        <v>0</v>
      </c>
      <c r="G1262" s="4">
        <v>860034594</v>
      </c>
      <c r="H1262" s="6">
        <v>44074</v>
      </c>
      <c r="I1262" s="4" t="s">
        <v>910</v>
      </c>
      <c r="J1262" s="4" t="s">
        <v>839</v>
      </c>
      <c r="K1262" s="4">
        <v>188</v>
      </c>
      <c r="L1262" s="4">
        <v>0</v>
      </c>
      <c r="M1262" s="4">
        <v>0</v>
      </c>
      <c r="N1262" s="4">
        <v>1007.9</v>
      </c>
      <c r="O1262" s="4">
        <v>0</v>
      </c>
      <c r="P1262" s="4">
        <v>-940861.91</v>
      </c>
      <c r="Q1262" s="4">
        <v>1270</v>
      </c>
      <c r="R1262" s="4" t="b">
        <f t="shared" si="3"/>
        <v>0</v>
      </c>
      <c r="S1262" s="4">
        <v>0</v>
      </c>
    </row>
    <row r="1263" spans="1:19" ht="14.25" customHeight="1">
      <c r="A1263" s="4" t="s">
        <v>34</v>
      </c>
      <c r="B1263" s="5"/>
      <c r="C1263" s="4">
        <v>0</v>
      </c>
      <c r="E1263" s="4" t="b">
        <f t="shared" si="2"/>
        <v>0</v>
      </c>
      <c r="F1263" s="4">
        <v>0</v>
      </c>
      <c r="G1263" s="4">
        <v>860034594</v>
      </c>
      <c r="H1263" s="6">
        <v>44074</v>
      </c>
      <c r="J1263" s="4" t="s">
        <v>839</v>
      </c>
      <c r="K1263" s="4">
        <v>188</v>
      </c>
      <c r="L1263" s="4">
        <v>0</v>
      </c>
      <c r="M1263" s="4">
        <v>0</v>
      </c>
      <c r="N1263" s="4">
        <v>0</v>
      </c>
      <c r="O1263" s="4">
        <v>9899.19</v>
      </c>
      <c r="P1263" s="4">
        <v>-950761.1</v>
      </c>
      <c r="Q1263" s="4">
        <v>1271</v>
      </c>
      <c r="R1263" s="4" t="b">
        <f t="shared" si="3"/>
        <v>0</v>
      </c>
      <c r="S1263" s="4">
        <v>0</v>
      </c>
    </row>
    <row r="1264" spans="1:19" ht="14.25" customHeight="1">
      <c r="A1264" s="4" t="s">
        <v>34</v>
      </c>
      <c r="B1264" s="5"/>
      <c r="C1264" s="4">
        <v>0</v>
      </c>
      <c r="E1264" s="4" t="b">
        <f t="shared" si="2"/>
        <v>0</v>
      </c>
      <c r="F1264" s="4">
        <v>0</v>
      </c>
      <c r="G1264" s="4">
        <v>860034594</v>
      </c>
      <c r="H1264" s="6">
        <v>44074</v>
      </c>
      <c r="J1264" s="4" t="s">
        <v>839</v>
      </c>
      <c r="K1264" s="4">
        <v>188</v>
      </c>
      <c r="L1264" s="4">
        <v>0</v>
      </c>
      <c r="M1264" s="4">
        <v>0</v>
      </c>
      <c r="N1264" s="4">
        <v>0</v>
      </c>
      <c r="O1264" s="4">
        <v>52101</v>
      </c>
      <c r="P1264" s="4">
        <v>-1002862.1</v>
      </c>
      <c r="Q1264" s="4">
        <v>1272</v>
      </c>
      <c r="R1264" s="4" t="b">
        <f t="shared" si="3"/>
        <v>0</v>
      </c>
      <c r="S1264" s="4">
        <v>0</v>
      </c>
    </row>
    <row r="1265" spans="1:19" ht="14.25" customHeight="1">
      <c r="A1265" s="4" t="s">
        <v>34</v>
      </c>
      <c r="B1265" s="5"/>
      <c r="C1265" s="4">
        <v>0</v>
      </c>
      <c r="E1265" s="4" t="b">
        <f t="shared" si="2"/>
        <v>0</v>
      </c>
      <c r="F1265" s="4">
        <v>0</v>
      </c>
      <c r="G1265" s="4">
        <v>860034594</v>
      </c>
      <c r="H1265" s="6">
        <v>44074</v>
      </c>
      <c r="J1265" s="4" t="s">
        <v>839</v>
      </c>
      <c r="K1265" s="4">
        <v>188</v>
      </c>
      <c r="L1265" s="4">
        <v>0</v>
      </c>
      <c r="M1265" s="4">
        <v>0</v>
      </c>
      <c r="N1265" s="4">
        <v>0</v>
      </c>
      <c r="O1265" s="4">
        <v>16270.46</v>
      </c>
      <c r="P1265" s="4">
        <v>-1019132.56</v>
      </c>
      <c r="Q1265" s="4">
        <v>1273</v>
      </c>
      <c r="R1265" s="4" t="b">
        <f t="shared" si="3"/>
        <v>0</v>
      </c>
      <c r="S1265" s="4">
        <v>0</v>
      </c>
    </row>
    <row r="1266" spans="1:19" ht="14.25" customHeight="1">
      <c r="A1266" s="4" t="s">
        <v>34</v>
      </c>
      <c r="B1266" s="5"/>
      <c r="C1266" s="4">
        <v>0</v>
      </c>
      <c r="E1266" s="4" t="b">
        <f t="shared" si="2"/>
        <v>0</v>
      </c>
      <c r="F1266" s="4">
        <v>0</v>
      </c>
      <c r="G1266" s="4">
        <v>860034594</v>
      </c>
      <c r="H1266" s="6">
        <v>44074</v>
      </c>
      <c r="J1266" s="4" t="s">
        <v>839</v>
      </c>
      <c r="K1266" s="4">
        <v>188</v>
      </c>
      <c r="L1266" s="4">
        <v>0</v>
      </c>
      <c r="M1266" s="4">
        <v>0</v>
      </c>
      <c r="N1266" s="4">
        <v>0</v>
      </c>
      <c r="O1266" s="4">
        <v>85634</v>
      </c>
      <c r="P1266" s="4">
        <v>-1104766.56</v>
      </c>
      <c r="Q1266" s="4">
        <v>1274</v>
      </c>
      <c r="R1266" s="4" t="b">
        <f t="shared" si="3"/>
        <v>0</v>
      </c>
      <c r="S1266" s="4">
        <v>0</v>
      </c>
    </row>
    <row r="1267" spans="1:19" ht="14.25" customHeight="1">
      <c r="A1267" s="4" t="s">
        <v>34</v>
      </c>
      <c r="B1267" s="5" t="s">
        <v>911</v>
      </c>
      <c r="C1267" s="4">
        <v>0</v>
      </c>
      <c r="D1267" s="4" t="s">
        <v>911</v>
      </c>
      <c r="E1267" s="4" t="b">
        <f t="shared" si="2"/>
        <v>0</v>
      </c>
      <c r="F1267" s="4">
        <v>0</v>
      </c>
      <c r="G1267" s="4">
        <v>860034594</v>
      </c>
      <c r="H1267" s="3" t="s">
        <v>21</v>
      </c>
      <c r="K1267" s="4">
        <v>0</v>
      </c>
      <c r="L1267" s="4">
        <v>0</v>
      </c>
      <c r="M1267" s="4">
        <v>0</v>
      </c>
      <c r="N1267" s="4">
        <v>6089.55</v>
      </c>
      <c r="O1267" s="4">
        <v>1110856.1100000001</v>
      </c>
      <c r="P1267" s="4">
        <v>-1104766.56</v>
      </c>
      <c r="Q1267" s="4">
        <v>1275</v>
      </c>
      <c r="R1267" s="4" t="b">
        <f t="shared" si="3"/>
        <v>0</v>
      </c>
      <c r="S1267" s="4">
        <v>0</v>
      </c>
    </row>
    <row r="1268" spans="1:19" ht="14.25" customHeight="1">
      <c r="A1268" s="4" t="s">
        <v>34</v>
      </c>
      <c r="B1268" s="5" t="s">
        <v>912</v>
      </c>
      <c r="C1268" s="4">
        <v>0</v>
      </c>
      <c r="D1268" s="4" t="s">
        <v>912</v>
      </c>
      <c r="E1268" s="4" t="b">
        <f t="shared" si="2"/>
        <v>0</v>
      </c>
      <c r="F1268" s="4">
        <v>-1596067</v>
      </c>
      <c r="G1268" s="4">
        <v>899999094</v>
      </c>
      <c r="H1268" s="3" t="s">
        <v>21</v>
      </c>
      <c r="K1268" s="4">
        <v>0</v>
      </c>
      <c r="L1268" s="4">
        <v>0</v>
      </c>
      <c r="M1268" s="4">
        <v>826965</v>
      </c>
      <c r="N1268" s="4">
        <v>0</v>
      </c>
      <c r="O1268" s="4">
        <v>0</v>
      </c>
      <c r="P1268" s="4">
        <v>-1596067</v>
      </c>
      <c r="Q1268" s="4">
        <v>1276</v>
      </c>
      <c r="R1268" s="4" t="b">
        <f t="shared" si="3"/>
        <v>0</v>
      </c>
      <c r="S1268" s="4">
        <v>0</v>
      </c>
    </row>
    <row r="1269" spans="1:19" ht="14.25" customHeight="1">
      <c r="A1269" s="4" t="s">
        <v>34</v>
      </c>
      <c r="B1269" s="5"/>
      <c r="C1269" s="4">
        <v>0</v>
      </c>
      <c r="E1269" s="4" t="b">
        <f t="shared" si="2"/>
        <v>0</v>
      </c>
      <c r="F1269" s="4">
        <v>0</v>
      </c>
      <c r="G1269" s="4">
        <v>899999094</v>
      </c>
      <c r="H1269" s="6">
        <v>43840</v>
      </c>
      <c r="I1269" s="4" t="s">
        <v>913</v>
      </c>
      <c r="J1269" s="4" t="s">
        <v>834</v>
      </c>
      <c r="K1269" s="4">
        <v>3086</v>
      </c>
      <c r="L1269" s="4">
        <v>0</v>
      </c>
      <c r="M1269" s="4">
        <v>0</v>
      </c>
      <c r="N1269" s="4">
        <v>0</v>
      </c>
      <c r="O1269" s="4">
        <v>107490</v>
      </c>
      <c r="P1269" s="4">
        <v>-1703557</v>
      </c>
      <c r="Q1269" s="4">
        <v>1277</v>
      </c>
      <c r="R1269" s="4" t="b">
        <f t="shared" si="3"/>
        <v>0</v>
      </c>
      <c r="S1269" s="4">
        <v>0</v>
      </c>
    </row>
    <row r="1270" spans="1:19" ht="14.25" customHeight="1">
      <c r="A1270" s="4" t="s">
        <v>34</v>
      </c>
      <c r="B1270" s="5"/>
      <c r="C1270" s="4">
        <v>0</v>
      </c>
      <c r="E1270" s="4" t="b">
        <f t="shared" si="2"/>
        <v>0</v>
      </c>
      <c r="F1270" s="4">
        <v>0</v>
      </c>
      <c r="G1270" s="4">
        <v>899999094</v>
      </c>
      <c r="H1270" s="6">
        <v>43916</v>
      </c>
      <c r="I1270" s="4" t="s">
        <v>913</v>
      </c>
      <c r="J1270" s="4" t="s">
        <v>834</v>
      </c>
      <c r="K1270" s="4">
        <v>3111</v>
      </c>
      <c r="L1270" s="4">
        <v>0</v>
      </c>
      <c r="M1270" s="4">
        <v>0</v>
      </c>
      <c r="N1270" s="4">
        <v>0</v>
      </c>
      <c r="O1270" s="4">
        <v>117740</v>
      </c>
      <c r="P1270" s="4">
        <v>-1821297</v>
      </c>
      <c r="Q1270" s="4">
        <v>1278</v>
      </c>
      <c r="R1270" s="4" t="b">
        <f t="shared" si="3"/>
        <v>0</v>
      </c>
      <c r="S1270" s="4">
        <v>0</v>
      </c>
    </row>
    <row r="1271" spans="1:19" ht="14.25" customHeight="1">
      <c r="A1271" s="4" t="s">
        <v>34</v>
      </c>
      <c r="B1271" s="5"/>
      <c r="C1271" s="4">
        <v>0</v>
      </c>
      <c r="E1271" s="4" t="b">
        <f t="shared" si="2"/>
        <v>0</v>
      </c>
      <c r="F1271" s="4">
        <v>0</v>
      </c>
      <c r="G1271" s="4">
        <v>899999094</v>
      </c>
      <c r="H1271" s="6">
        <v>43980</v>
      </c>
      <c r="I1271" s="4" t="s">
        <v>913</v>
      </c>
      <c r="J1271" s="4" t="s">
        <v>834</v>
      </c>
      <c r="K1271" s="4">
        <v>3134</v>
      </c>
      <c r="L1271" s="4">
        <v>0</v>
      </c>
      <c r="M1271" s="4">
        <v>0</v>
      </c>
      <c r="N1271" s="4">
        <v>0</v>
      </c>
      <c r="O1271" s="4">
        <v>99557</v>
      </c>
      <c r="P1271" s="4">
        <v>-1920854</v>
      </c>
      <c r="Q1271" s="4">
        <v>1279</v>
      </c>
      <c r="R1271" s="4" t="b">
        <f t="shared" si="3"/>
        <v>0</v>
      </c>
      <c r="S1271" s="4">
        <v>0</v>
      </c>
    </row>
    <row r="1272" spans="1:19" ht="14.25" customHeight="1">
      <c r="A1272" s="4" t="s">
        <v>34</v>
      </c>
      <c r="B1272" s="5"/>
      <c r="C1272" s="4">
        <v>0</v>
      </c>
      <c r="E1272" s="4" t="b">
        <f t="shared" si="2"/>
        <v>0</v>
      </c>
      <c r="F1272" s="4">
        <v>0</v>
      </c>
      <c r="G1272" s="4">
        <v>899999094</v>
      </c>
      <c r="H1272" s="6">
        <v>44040</v>
      </c>
      <c r="I1272" s="4" t="s">
        <v>913</v>
      </c>
      <c r="J1272" s="4" t="s">
        <v>834</v>
      </c>
      <c r="K1272" s="4">
        <v>3153</v>
      </c>
      <c r="L1272" s="4">
        <v>0</v>
      </c>
      <c r="M1272" s="4">
        <v>0</v>
      </c>
      <c r="N1272" s="4">
        <v>0</v>
      </c>
      <c r="O1272" s="4">
        <v>97378</v>
      </c>
      <c r="P1272" s="4">
        <v>-2018232</v>
      </c>
      <c r="Q1272" s="4">
        <v>1280</v>
      </c>
      <c r="R1272" s="4" t="b">
        <f t="shared" si="3"/>
        <v>0</v>
      </c>
      <c r="S1272" s="4">
        <v>0</v>
      </c>
    </row>
    <row r="1273" spans="1:19" ht="14.25" customHeight="1">
      <c r="A1273" s="4" t="s">
        <v>34</v>
      </c>
      <c r="B1273" s="5"/>
      <c r="C1273" s="4">
        <v>0</v>
      </c>
      <c r="E1273" s="4" t="b">
        <f t="shared" si="2"/>
        <v>0</v>
      </c>
      <c r="F1273" s="4">
        <v>0</v>
      </c>
      <c r="G1273" s="4">
        <v>899999094</v>
      </c>
      <c r="H1273" s="6">
        <v>44096</v>
      </c>
      <c r="I1273" s="4" t="s">
        <v>913</v>
      </c>
      <c r="J1273" s="4" t="s">
        <v>834</v>
      </c>
      <c r="K1273" s="4">
        <v>3177</v>
      </c>
      <c r="L1273" s="4">
        <v>0</v>
      </c>
      <c r="M1273" s="4">
        <v>0</v>
      </c>
      <c r="N1273" s="4">
        <v>0</v>
      </c>
      <c r="O1273" s="4">
        <v>112030</v>
      </c>
      <c r="P1273" s="4">
        <v>-2130262</v>
      </c>
      <c r="Q1273" s="4">
        <v>1281</v>
      </c>
      <c r="R1273" s="4" t="b">
        <f t="shared" si="3"/>
        <v>0</v>
      </c>
      <c r="S1273" s="4">
        <v>0</v>
      </c>
    </row>
    <row r="1274" spans="1:19" ht="14.25" customHeight="1">
      <c r="A1274" s="4" t="s">
        <v>34</v>
      </c>
      <c r="B1274" s="5"/>
      <c r="C1274" s="4">
        <v>0</v>
      </c>
      <c r="E1274" s="4" t="b">
        <f t="shared" si="2"/>
        <v>0</v>
      </c>
      <c r="F1274" s="4">
        <v>0</v>
      </c>
      <c r="G1274" s="4">
        <v>899999094</v>
      </c>
      <c r="H1274" s="6">
        <v>44158</v>
      </c>
      <c r="I1274" s="4" t="s">
        <v>914</v>
      </c>
      <c r="J1274" s="4" t="s">
        <v>834</v>
      </c>
      <c r="K1274" s="4">
        <v>3206</v>
      </c>
      <c r="L1274" s="4">
        <v>0</v>
      </c>
      <c r="M1274" s="4">
        <v>0</v>
      </c>
      <c r="N1274" s="4">
        <v>0</v>
      </c>
      <c r="O1274" s="4">
        <v>292770</v>
      </c>
      <c r="P1274" s="4">
        <v>-2423032</v>
      </c>
      <c r="Q1274" s="4">
        <v>1282</v>
      </c>
      <c r="R1274" s="4" t="b">
        <f t="shared" si="3"/>
        <v>0</v>
      </c>
      <c r="S1274" s="4">
        <v>0</v>
      </c>
    </row>
    <row r="1275" spans="1:19" ht="14.25" customHeight="1">
      <c r="A1275" s="4" t="s">
        <v>34</v>
      </c>
      <c r="B1275" s="5" t="s">
        <v>915</v>
      </c>
      <c r="C1275" s="4">
        <v>0</v>
      </c>
      <c r="D1275" s="4" t="s">
        <v>915</v>
      </c>
      <c r="E1275" s="4" t="b">
        <f t="shared" si="2"/>
        <v>0</v>
      </c>
      <c r="F1275" s="4">
        <v>0</v>
      </c>
      <c r="G1275" s="4">
        <v>899999094</v>
      </c>
      <c r="H1275" s="3" t="s">
        <v>21</v>
      </c>
      <c r="K1275" s="4">
        <v>0</v>
      </c>
      <c r="L1275" s="4">
        <v>0</v>
      </c>
      <c r="M1275" s="4">
        <v>0</v>
      </c>
      <c r="N1275" s="4">
        <v>0</v>
      </c>
      <c r="O1275" s="4">
        <v>826965</v>
      </c>
      <c r="P1275" s="4">
        <v>-2423032</v>
      </c>
      <c r="Q1275" s="4">
        <v>1283</v>
      </c>
      <c r="R1275" s="4" t="b">
        <f t="shared" si="3"/>
        <v>0</v>
      </c>
      <c r="S1275" s="4">
        <v>0</v>
      </c>
    </row>
    <row r="1276" spans="1:19" ht="14.25" customHeight="1">
      <c r="A1276" s="4" t="s">
        <v>34</v>
      </c>
      <c r="B1276" s="5" t="s">
        <v>916</v>
      </c>
      <c r="C1276" s="4">
        <v>0</v>
      </c>
      <c r="D1276" s="4" t="s">
        <v>916</v>
      </c>
      <c r="E1276" s="4" t="b">
        <f t="shared" si="2"/>
        <v>0</v>
      </c>
      <c r="F1276" s="4">
        <v>0</v>
      </c>
      <c r="G1276" s="4">
        <v>0</v>
      </c>
      <c r="H1276" s="3" t="s">
        <v>21</v>
      </c>
      <c r="K1276" s="4">
        <v>0</v>
      </c>
      <c r="L1276" s="4">
        <v>0</v>
      </c>
      <c r="M1276" s="4">
        <v>0</v>
      </c>
      <c r="N1276" s="4">
        <v>204796607.93000001</v>
      </c>
      <c r="O1276" s="4">
        <v>202093418.25</v>
      </c>
      <c r="P1276" s="4">
        <v>15733845.029999999</v>
      </c>
      <c r="Q1276" s="4">
        <v>1288</v>
      </c>
      <c r="R1276" s="4" t="b">
        <f t="shared" ref="R1276:R1277" si="4">TRUE()</f>
        <v>1</v>
      </c>
      <c r="S1276" s="4">
        <v>0</v>
      </c>
    </row>
    <row r="1277" spans="1:19" ht="14.25" customHeight="1">
      <c r="A1277" s="4" t="s">
        <v>917</v>
      </c>
      <c r="B1277" s="5" t="s">
        <v>918</v>
      </c>
      <c r="C1277" s="4">
        <v>0</v>
      </c>
      <c r="D1277" s="4" t="s">
        <v>918</v>
      </c>
      <c r="E1277" s="4" t="b">
        <f>TRUE()</f>
        <v>1</v>
      </c>
      <c r="F1277" s="4">
        <v>0</v>
      </c>
      <c r="G1277" s="4">
        <v>0</v>
      </c>
      <c r="H1277" s="3" t="s">
        <v>21</v>
      </c>
      <c r="K1277" s="4">
        <v>0</v>
      </c>
      <c r="L1277" s="4">
        <v>192540440.59</v>
      </c>
      <c r="M1277" s="4">
        <v>192540440.59</v>
      </c>
      <c r="N1277" s="4">
        <v>0</v>
      </c>
      <c r="O1277" s="4">
        <v>0</v>
      </c>
      <c r="P1277" s="4">
        <v>0</v>
      </c>
      <c r="Q1277" s="4">
        <v>1291</v>
      </c>
      <c r="R1277" s="4" t="b">
        <f t="shared" si="4"/>
        <v>1</v>
      </c>
      <c r="S1277" s="4">
        <v>0</v>
      </c>
    </row>
    <row r="1278" spans="1:19" ht="14.25" customHeight="1">
      <c r="A1278" s="4" t="s">
        <v>917</v>
      </c>
      <c r="B1278" s="5" t="s">
        <v>831</v>
      </c>
      <c r="C1278" s="4">
        <v>0</v>
      </c>
      <c r="D1278" s="4" t="s">
        <v>831</v>
      </c>
      <c r="E1278" s="4" t="b">
        <f t="shared" ref="E1278:E1469" si="5">FALSE()</f>
        <v>0</v>
      </c>
      <c r="F1278" s="4">
        <v>-53344217</v>
      </c>
      <c r="G1278" s="4">
        <v>2996611</v>
      </c>
      <c r="H1278" s="3" t="s">
        <v>21</v>
      </c>
      <c r="K1278" s="4">
        <v>0</v>
      </c>
      <c r="L1278" s="4">
        <v>0</v>
      </c>
      <c r="M1278" s="4">
        <v>28088526</v>
      </c>
      <c r="N1278" s="4">
        <v>0</v>
      </c>
      <c r="O1278" s="4">
        <v>0</v>
      </c>
      <c r="P1278" s="4">
        <v>-53344217</v>
      </c>
      <c r="Q1278" s="4">
        <v>1294</v>
      </c>
      <c r="R1278" s="4" t="b">
        <f t="shared" ref="R1278:R1464" si="6">FALSE()</f>
        <v>0</v>
      </c>
      <c r="S1278" s="4">
        <v>0</v>
      </c>
    </row>
    <row r="1279" spans="1:19" ht="14.25" customHeight="1">
      <c r="A1279" s="4" t="s">
        <v>917</v>
      </c>
      <c r="B1279" s="5"/>
      <c r="C1279" s="4">
        <v>0</v>
      </c>
      <c r="E1279" s="4" t="b">
        <f t="shared" si="5"/>
        <v>0</v>
      </c>
      <c r="F1279" s="4">
        <v>0</v>
      </c>
      <c r="G1279" s="4">
        <v>2996611</v>
      </c>
      <c r="H1279" s="6">
        <v>43840</v>
      </c>
      <c r="I1279" s="4" t="s">
        <v>833</v>
      </c>
      <c r="J1279" s="4" t="s">
        <v>834</v>
      </c>
      <c r="K1279" s="4">
        <v>3082</v>
      </c>
      <c r="L1279" s="4">
        <v>0</v>
      </c>
      <c r="M1279" s="4">
        <v>0</v>
      </c>
      <c r="N1279" s="4">
        <v>0</v>
      </c>
      <c r="O1279" s="4">
        <v>1272000</v>
      </c>
      <c r="P1279" s="4">
        <v>-54616217</v>
      </c>
      <c r="Q1279" s="4">
        <v>1295</v>
      </c>
      <c r="R1279" s="4" t="b">
        <f t="shared" si="6"/>
        <v>0</v>
      </c>
      <c r="S1279" s="4">
        <v>0</v>
      </c>
    </row>
    <row r="1280" spans="1:19" ht="14.25" customHeight="1">
      <c r="A1280" s="4" t="s">
        <v>917</v>
      </c>
      <c r="B1280" s="5"/>
      <c r="C1280" s="4">
        <v>0</v>
      </c>
      <c r="E1280" s="4" t="b">
        <f t="shared" si="5"/>
        <v>0</v>
      </c>
      <c r="F1280" s="4">
        <v>0</v>
      </c>
      <c r="G1280" s="4">
        <v>2996611</v>
      </c>
      <c r="H1280" s="6">
        <v>43840</v>
      </c>
      <c r="I1280" s="4" t="s">
        <v>919</v>
      </c>
      <c r="J1280" s="4" t="s">
        <v>834</v>
      </c>
      <c r="K1280" s="4">
        <v>3085</v>
      </c>
      <c r="L1280" s="4">
        <v>0</v>
      </c>
      <c r="M1280" s="4">
        <v>0</v>
      </c>
      <c r="N1280" s="4">
        <v>0</v>
      </c>
      <c r="O1280" s="4">
        <v>633850</v>
      </c>
      <c r="P1280" s="4">
        <v>-55250067</v>
      </c>
      <c r="Q1280" s="4">
        <v>1296</v>
      </c>
      <c r="R1280" s="4" t="b">
        <f t="shared" si="6"/>
        <v>0</v>
      </c>
      <c r="S1280" s="4">
        <v>0</v>
      </c>
    </row>
    <row r="1281" spans="1:19" ht="14.25" customHeight="1">
      <c r="A1281" s="4" t="s">
        <v>917</v>
      </c>
      <c r="B1281" s="5"/>
      <c r="C1281" s="4">
        <v>0</v>
      </c>
      <c r="E1281" s="4" t="b">
        <f t="shared" si="5"/>
        <v>0</v>
      </c>
      <c r="F1281" s="4">
        <v>0</v>
      </c>
      <c r="G1281" s="4">
        <v>2996611</v>
      </c>
      <c r="H1281" s="6">
        <v>43869</v>
      </c>
      <c r="I1281" s="4" t="s">
        <v>920</v>
      </c>
      <c r="J1281" s="4" t="s">
        <v>834</v>
      </c>
      <c r="K1281" s="4">
        <v>3090</v>
      </c>
      <c r="L1281" s="4">
        <v>0</v>
      </c>
      <c r="M1281" s="4">
        <v>0</v>
      </c>
      <c r="N1281" s="4">
        <v>0</v>
      </c>
      <c r="O1281" s="4">
        <v>744200</v>
      </c>
      <c r="P1281" s="4">
        <v>-55994267</v>
      </c>
      <c r="Q1281" s="4">
        <v>1297</v>
      </c>
      <c r="R1281" s="4" t="b">
        <f t="shared" si="6"/>
        <v>0</v>
      </c>
      <c r="S1281" s="4">
        <v>0</v>
      </c>
    </row>
    <row r="1282" spans="1:19" ht="14.25" customHeight="1">
      <c r="A1282" s="4" t="s">
        <v>917</v>
      </c>
      <c r="B1282" s="5"/>
      <c r="C1282" s="4">
        <v>0</v>
      </c>
      <c r="E1282" s="4" t="b">
        <f t="shared" si="5"/>
        <v>0</v>
      </c>
      <c r="F1282" s="4">
        <v>0</v>
      </c>
      <c r="G1282" s="4">
        <v>2996611</v>
      </c>
      <c r="H1282" s="6">
        <v>43869</v>
      </c>
      <c r="I1282" s="4" t="s">
        <v>833</v>
      </c>
      <c r="J1282" s="4" t="s">
        <v>834</v>
      </c>
      <c r="K1282" s="4">
        <v>3093</v>
      </c>
      <c r="L1282" s="4">
        <v>0</v>
      </c>
      <c r="M1282" s="4">
        <v>0</v>
      </c>
      <c r="N1282" s="4">
        <v>0</v>
      </c>
      <c r="O1282" s="4">
        <v>1272000</v>
      </c>
      <c r="P1282" s="4">
        <v>-57266267</v>
      </c>
      <c r="Q1282" s="4">
        <v>1298</v>
      </c>
      <c r="R1282" s="4" t="b">
        <f t="shared" si="6"/>
        <v>0</v>
      </c>
      <c r="S1282" s="4">
        <v>0</v>
      </c>
    </row>
    <row r="1283" spans="1:19" ht="14.25" customHeight="1">
      <c r="A1283" s="4" t="s">
        <v>917</v>
      </c>
      <c r="B1283" s="5"/>
      <c r="C1283" s="4">
        <v>0</v>
      </c>
      <c r="E1283" s="4" t="b">
        <f t="shared" si="5"/>
        <v>0</v>
      </c>
      <c r="F1283" s="4">
        <v>0</v>
      </c>
      <c r="G1283" s="4">
        <v>2996611</v>
      </c>
      <c r="H1283" s="6">
        <v>43900</v>
      </c>
      <c r="I1283" s="4" t="s">
        <v>921</v>
      </c>
      <c r="J1283" s="4" t="s">
        <v>834</v>
      </c>
      <c r="K1283" s="4">
        <v>3101</v>
      </c>
      <c r="L1283" s="4">
        <v>0</v>
      </c>
      <c r="M1283" s="4">
        <v>0</v>
      </c>
      <c r="N1283" s="4">
        <v>0</v>
      </c>
      <c r="O1283" s="4">
        <v>1500000</v>
      </c>
      <c r="P1283" s="4">
        <v>-58766267</v>
      </c>
      <c r="Q1283" s="4">
        <v>1299</v>
      </c>
      <c r="R1283" s="4" t="b">
        <f t="shared" si="6"/>
        <v>0</v>
      </c>
      <c r="S1283" s="4">
        <v>0</v>
      </c>
    </row>
    <row r="1284" spans="1:19" ht="14.25" customHeight="1">
      <c r="A1284" s="4" t="s">
        <v>917</v>
      </c>
      <c r="B1284" s="5"/>
      <c r="C1284" s="4">
        <v>0</v>
      </c>
      <c r="E1284" s="4" t="b">
        <f t="shared" si="5"/>
        <v>0</v>
      </c>
      <c r="F1284" s="4">
        <v>0</v>
      </c>
      <c r="G1284" s="4">
        <v>2996611</v>
      </c>
      <c r="H1284" s="6">
        <v>43902</v>
      </c>
      <c r="I1284" s="7" t="s">
        <v>922</v>
      </c>
      <c r="J1284" s="4" t="s">
        <v>834</v>
      </c>
      <c r="K1284" s="4">
        <v>3105</v>
      </c>
      <c r="L1284" s="4">
        <v>0</v>
      </c>
      <c r="M1284" s="4">
        <v>0</v>
      </c>
      <c r="N1284" s="4">
        <v>0</v>
      </c>
      <c r="O1284" s="4">
        <v>775000</v>
      </c>
      <c r="P1284" s="4">
        <v>-59541267</v>
      </c>
      <c r="Q1284" s="4">
        <v>1300</v>
      </c>
      <c r="R1284" s="4" t="b">
        <f t="shared" si="6"/>
        <v>0</v>
      </c>
      <c r="S1284" s="4">
        <v>0</v>
      </c>
    </row>
    <row r="1285" spans="1:19" ht="14.25" customHeight="1">
      <c r="A1285" s="4" t="s">
        <v>917</v>
      </c>
      <c r="B1285" s="5"/>
      <c r="C1285" s="4">
        <v>0</v>
      </c>
      <c r="E1285" s="4" t="b">
        <f t="shared" si="5"/>
        <v>0</v>
      </c>
      <c r="F1285" s="4">
        <v>0</v>
      </c>
      <c r="G1285" s="4">
        <v>2996611</v>
      </c>
      <c r="H1285" s="6">
        <v>43902</v>
      </c>
      <c r="I1285" s="4" t="s">
        <v>833</v>
      </c>
      <c r="J1285" s="4" t="s">
        <v>834</v>
      </c>
      <c r="K1285" s="4">
        <v>3106</v>
      </c>
      <c r="L1285" s="4">
        <v>0</v>
      </c>
      <c r="M1285" s="4">
        <v>0</v>
      </c>
      <c r="N1285" s="4">
        <v>0</v>
      </c>
      <c r="O1285" s="4">
        <v>1272000</v>
      </c>
      <c r="P1285" s="4">
        <v>-60813267</v>
      </c>
      <c r="Q1285" s="4">
        <v>1301</v>
      </c>
      <c r="R1285" s="4" t="b">
        <f t="shared" si="6"/>
        <v>0</v>
      </c>
      <c r="S1285" s="4">
        <v>0</v>
      </c>
    </row>
    <row r="1286" spans="1:19" ht="14.25" customHeight="1">
      <c r="A1286" s="4" t="s">
        <v>917</v>
      </c>
      <c r="B1286" s="5"/>
      <c r="C1286" s="4">
        <v>0</v>
      </c>
      <c r="E1286" s="4" t="b">
        <f t="shared" si="5"/>
        <v>0</v>
      </c>
      <c r="F1286" s="4">
        <v>0</v>
      </c>
      <c r="G1286" s="4">
        <v>2996611</v>
      </c>
      <c r="H1286" s="6">
        <v>43929</v>
      </c>
      <c r="I1286" s="4" t="s">
        <v>833</v>
      </c>
      <c r="J1286" s="4" t="s">
        <v>834</v>
      </c>
      <c r="K1286" s="4">
        <v>3114</v>
      </c>
      <c r="L1286" s="4">
        <v>0</v>
      </c>
      <c r="M1286" s="4">
        <v>0</v>
      </c>
      <c r="N1286" s="4">
        <v>0</v>
      </c>
      <c r="O1286" s="4">
        <v>1272000</v>
      </c>
      <c r="P1286" s="4">
        <v>-62085267</v>
      </c>
      <c r="Q1286" s="4">
        <v>1302</v>
      </c>
      <c r="R1286" s="4" t="b">
        <f t="shared" si="6"/>
        <v>0</v>
      </c>
      <c r="S1286" s="4">
        <v>0</v>
      </c>
    </row>
    <row r="1287" spans="1:19" ht="14.25" customHeight="1">
      <c r="A1287" s="4" t="s">
        <v>917</v>
      </c>
      <c r="B1287" s="5"/>
      <c r="C1287" s="4">
        <v>0</v>
      </c>
      <c r="E1287" s="4" t="b">
        <f t="shared" si="5"/>
        <v>0</v>
      </c>
      <c r="F1287" s="4">
        <v>0</v>
      </c>
      <c r="G1287" s="4">
        <v>2996611</v>
      </c>
      <c r="H1287" s="6">
        <v>43929</v>
      </c>
      <c r="J1287" s="4" t="s">
        <v>834</v>
      </c>
      <c r="K1287" s="4">
        <v>3120</v>
      </c>
      <c r="L1287" s="4">
        <v>0</v>
      </c>
      <c r="M1287" s="4">
        <v>0</v>
      </c>
      <c r="N1287" s="4">
        <v>0</v>
      </c>
      <c r="O1287" s="4">
        <v>264800</v>
      </c>
      <c r="P1287" s="4">
        <v>-62350067</v>
      </c>
      <c r="Q1287" s="4">
        <v>1303</v>
      </c>
      <c r="R1287" s="4" t="b">
        <f t="shared" si="6"/>
        <v>0</v>
      </c>
      <c r="S1287" s="4">
        <v>0</v>
      </c>
    </row>
    <row r="1288" spans="1:19" ht="14.25" customHeight="1">
      <c r="A1288" s="4" t="s">
        <v>917</v>
      </c>
      <c r="B1288" s="5"/>
      <c r="C1288" s="4">
        <v>0</v>
      </c>
      <c r="E1288" s="4" t="b">
        <f t="shared" si="5"/>
        <v>0</v>
      </c>
      <c r="F1288" s="4">
        <v>0</v>
      </c>
      <c r="G1288" s="4">
        <v>2996611</v>
      </c>
      <c r="H1288" s="6">
        <v>43963</v>
      </c>
      <c r="I1288" s="4" t="s">
        <v>833</v>
      </c>
      <c r="J1288" s="4" t="s">
        <v>834</v>
      </c>
      <c r="K1288" s="4">
        <v>3124</v>
      </c>
      <c r="L1288" s="4">
        <v>0</v>
      </c>
      <c r="M1288" s="4">
        <v>0</v>
      </c>
      <c r="N1288" s="4">
        <v>0</v>
      </c>
      <c r="O1288" s="4">
        <v>1272000</v>
      </c>
      <c r="P1288" s="4">
        <v>-63622067</v>
      </c>
      <c r="Q1288" s="4">
        <v>1304</v>
      </c>
      <c r="R1288" s="4" t="b">
        <f t="shared" si="6"/>
        <v>0</v>
      </c>
      <c r="S1288" s="4">
        <v>0</v>
      </c>
    </row>
    <row r="1289" spans="1:19" ht="14.25" customHeight="1">
      <c r="A1289" s="4" t="s">
        <v>917</v>
      </c>
      <c r="B1289" s="5"/>
      <c r="C1289" s="4">
        <v>0</v>
      </c>
      <c r="E1289" s="4" t="b">
        <f t="shared" si="5"/>
        <v>0</v>
      </c>
      <c r="F1289" s="4">
        <v>0</v>
      </c>
      <c r="G1289" s="4">
        <v>2996611</v>
      </c>
      <c r="H1289" s="6">
        <v>43963</v>
      </c>
      <c r="I1289" s="4" t="s">
        <v>923</v>
      </c>
      <c r="J1289" s="4" t="s">
        <v>834</v>
      </c>
      <c r="K1289" s="4">
        <v>3128</v>
      </c>
      <c r="L1289" s="4">
        <v>0</v>
      </c>
      <c r="M1289" s="4">
        <v>0</v>
      </c>
      <c r="N1289" s="4">
        <v>0</v>
      </c>
      <c r="O1289" s="4">
        <v>584700</v>
      </c>
      <c r="P1289" s="4">
        <v>-64206767</v>
      </c>
      <c r="Q1289" s="4">
        <v>1305</v>
      </c>
      <c r="R1289" s="4" t="b">
        <f t="shared" si="6"/>
        <v>0</v>
      </c>
      <c r="S1289" s="4">
        <v>0</v>
      </c>
    </row>
    <row r="1290" spans="1:19" ht="14.25" customHeight="1">
      <c r="A1290" s="4" t="s">
        <v>917</v>
      </c>
      <c r="B1290" s="5"/>
      <c r="C1290" s="4">
        <v>0</v>
      </c>
      <c r="E1290" s="4" t="b">
        <f t="shared" si="5"/>
        <v>0</v>
      </c>
      <c r="F1290" s="4">
        <v>0</v>
      </c>
      <c r="G1290" s="4">
        <v>2996611</v>
      </c>
      <c r="H1290" s="6">
        <v>43998</v>
      </c>
      <c r="I1290" s="4" t="s">
        <v>924</v>
      </c>
      <c r="J1290" s="4" t="s">
        <v>834</v>
      </c>
      <c r="K1290" s="4">
        <v>3138</v>
      </c>
      <c r="L1290" s="4">
        <v>0</v>
      </c>
      <c r="M1290" s="4">
        <v>0</v>
      </c>
      <c r="N1290" s="4">
        <v>0</v>
      </c>
      <c r="O1290" s="4">
        <v>1657000</v>
      </c>
      <c r="P1290" s="4">
        <v>-65863767</v>
      </c>
      <c r="Q1290" s="4">
        <v>1306</v>
      </c>
      <c r="R1290" s="4" t="b">
        <f t="shared" si="6"/>
        <v>0</v>
      </c>
      <c r="S1290" s="4">
        <v>0</v>
      </c>
    </row>
    <row r="1291" spans="1:19" ht="14.25" customHeight="1">
      <c r="A1291" s="4" t="s">
        <v>917</v>
      </c>
      <c r="B1291" s="5"/>
      <c r="C1291" s="4">
        <v>0</v>
      </c>
      <c r="E1291" s="4" t="b">
        <f t="shared" si="5"/>
        <v>0</v>
      </c>
      <c r="F1291" s="4">
        <v>0</v>
      </c>
      <c r="G1291" s="4">
        <v>2996611</v>
      </c>
      <c r="H1291" s="6">
        <v>43998</v>
      </c>
      <c r="I1291" s="4" t="s">
        <v>833</v>
      </c>
      <c r="J1291" s="4" t="s">
        <v>834</v>
      </c>
      <c r="K1291" s="4">
        <v>3140</v>
      </c>
      <c r="L1291" s="4">
        <v>0</v>
      </c>
      <c r="M1291" s="4">
        <v>0</v>
      </c>
      <c r="N1291" s="4">
        <v>0</v>
      </c>
      <c r="O1291" s="4">
        <v>552050</v>
      </c>
      <c r="P1291" s="4">
        <v>-66415817</v>
      </c>
      <c r="Q1291" s="4">
        <v>1307</v>
      </c>
      <c r="R1291" s="4" t="b">
        <f t="shared" si="6"/>
        <v>0</v>
      </c>
      <c r="S1291" s="4">
        <v>0</v>
      </c>
    </row>
    <row r="1292" spans="1:19" ht="14.25" customHeight="1">
      <c r="A1292" s="4" t="s">
        <v>917</v>
      </c>
      <c r="B1292" s="5"/>
      <c r="C1292" s="4">
        <v>0</v>
      </c>
      <c r="E1292" s="4" t="b">
        <f t="shared" si="5"/>
        <v>0</v>
      </c>
      <c r="F1292" s="4">
        <v>0</v>
      </c>
      <c r="G1292" s="4">
        <v>2996611</v>
      </c>
      <c r="H1292" s="6">
        <v>44027</v>
      </c>
      <c r="I1292" s="4" t="s">
        <v>833</v>
      </c>
      <c r="J1292" s="4" t="s">
        <v>834</v>
      </c>
      <c r="K1292" s="4">
        <v>3149</v>
      </c>
      <c r="L1292" s="4">
        <v>0</v>
      </c>
      <c r="M1292" s="4">
        <v>0</v>
      </c>
      <c r="N1292" s="4">
        <v>0</v>
      </c>
      <c r="O1292" s="4">
        <v>1349000</v>
      </c>
      <c r="P1292" s="4">
        <v>-67764817</v>
      </c>
      <c r="Q1292" s="4">
        <v>1308</v>
      </c>
      <c r="R1292" s="4" t="b">
        <f t="shared" si="6"/>
        <v>0</v>
      </c>
      <c r="S1292" s="4">
        <v>0</v>
      </c>
    </row>
    <row r="1293" spans="1:19" ht="14.25" customHeight="1">
      <c r="A1293" s="4" t="s">
        <v>917</v>
      </c>
      <c r="B1293" s="5"/>
      <c r="C1293" s="4">
        <v>0</v>
      </c>
      <c r="E1293" s="4" t="b">
        <f t="shared" si="5"/>
        <v>0</v>
      </c>
      <c r="F1293" s="4">
        <v>0</v>
      </c>
      <c r="G1293" s="4">
        <v>2996611</v>
      </c>
      <c r="H1293" s="6">
        <v>44027</v>
      </c>
      <c r="I1293" s="4" t="s">
        <v>833</v>
      </c>
      <c r="J1293" s="4" t="s">
        <v>834</v>
      </c>
      <c r="K1293" s="4">
        <v>3152</v>
      </c>
      <c r="L1293" s="4">
        <v>0</v>
      </c>
      <c r="M1293" s="4">
        <v>0</v>
      </c>
      <c r="N1293" s="4">
        <v>0</v>
      </c>
      <c r="O1293" s="4">
        <v>694000</v>
      </c>
      <c r="P1293" s="4">
        <v>-68458817</v>
      </c>
      <c r="Q1293" s="4">
        <v>1309</v>
      </c>
      <c r="R1293" s="4" t="b">
        <f t="shared" si="6"/>
        <v>0</v>
      </c>
      <c r="S1293" s="4">
        <v>0</v>
      </c>
    </row>
    <row r="1294" spans="1:19" ht="14.25" customHeight="1">
      <c r="A1294" s="4" t="s">
        <v>917</v>
      </c>
      <c r="B1294" s="5"/>
      <c r="C1294" s="4">
        <v>0</v>
      </c>
      <c r="E1294" s="4" t="b">
        <f t="shared" si="5"/>
        <v>0</v>
      </c>
      <c r="F1294" s="4">
        <v>0</v>
      </c>
      <c r="G1294" s="4">
        <v>2996611</v>
      </c>
      <c r="H1294" s="6">
        <v>44055</v>
      </c>
      <c r="I1294" s="4" t="s">
        <v>925</v>
      </c>
      <c r="J1294" s="4" t="s">
        <v>834</v>
      </c>
      <c r="K1294" s="4">
        <v>3157</v>
      </c>
      <c r="L1294" s="4">
        <v>0</v>
      </c>
      <c r="M1294" s="4">
        <v>0</v>
      </c>
      <c r="N1294" s="4">
        <v>0</v>
      </c>
      <c r="O1294" s="4">
        <v>414100</v>
      </c>
      <c r="P1294" s="4">
        <v>-68872917</v>
      </c>
      <c r="Q1294" s="4">
        <v>1310</v>
      </c>
      <c r="R1294" s="4" t="b">
        <f t="shared" si="6"/>
        <v>0</v>
      </c>
      <c r="S1294" s="4">
        <v>0</v>
      </c>
    </row>
    <row r="1295" spans="1:19" ht="14.25" customHeight="1">
      <c r="A1295" s="4" t="s">
        <v>917</v>
      </c>
      <c r="B1295" s="5"/>
      <c r="C1295" s="4">
        <v>0</v>
      </c>
      <c r="E1295" s="4" t="b">
        <f t="shared" si="5"/>
        <v>0</v>
      </c>
      <c r="F1295" s="4">
        <v>0</v>
      </c>
      <c r="G1295" s="4">
        <v>2996611</v>
      </c>
      <c r="H1295" s="6">
        <v>44055</v>
      </c>
      <c r="I1295" s="4" t="s">
        <v>833</v>
      </c>
      <c r="J1295" s="4" t="s">
        <v>834</v>
      </c>
      <c r="K1295" s="4">
        <v>3162</v>
      </c>
      <c r="L1295" s="4">
        <v>0</v>
      </c>
      <c r="M1295" s="4">
        <v>0</v>
      </c>
      <c r="N1295" s="4">
        <v>0</v>
      </c>
      <c r="O1295" s="4">
        <v>1349000</v>
      </c>
      <c r="P1295" s="4">
        <v>-70221917</v>
      </c>
      <c r="Q1295" s="4">
        <v>1311</v>
      </c>
      <c r="R1295" s="4" t="b">
        <f t="shared" si="6"/>
        <v>0</v>
      </c>
      <c r="S1295" s="4">
        <v>0</v>
      </c>
    </row>
    <row r="1296" spans="1:19" ht="14.25" customHeight="1">
      <c r="A1296" s="4" t="s">
        <v>917</v>
      </c>
      <c r="B1296" s="5"/>
      <c r="C1296" s="4">
        <v>0</v>
      </c>
      <c r="E1296" s="4" t="b">
        <f t="shared" si="5"/>
        <v>0</v>
      </c>
      <c r="F1296" s="4">
        <v>0</v>
      </c>
      <c r="G1296" s="4">
        <v>2996611</v>
      </c>
      <c r="H1296" s="6">
        <v>44084</v>
      </c>
      <c r="I1296" s="4" t="s">
        <v>833</v>
      </c>
      <c r="J1296" s="4" t="s">
        <v>834</v>
      </c>
      <c r="K1296" s="4">
        <v>3169</v>
      </c>
      <c r="L1296" s="4">
        <v>0</v>
      </c>
      <c r="M1296" s="4">
        <v>0</v>
      </c>
      <c r="N1296" s="4">
        <v>0</v>
      </c>
      <c r="O1296" s="4">
        <v>1349000</v>
      </c>
      <c r="P1296" s="4">
        <v>-71570917</v>
      </c>
      <c r="Q1296" s="4">
        <v>1312</v>
      </c>
      <c r="R1296" s="4" t="b">
        <f t="shared" si="6"/>
        <v>0</v>
      </c>
      <c r="S1296" s="4">
        <v>0</v>
      </c>
    </row>
    <row r="1297" spans="1:19" ht="14.25" customHeight="1">
      <c r="A1297" s="4" t="s">
        <v>917</v>
      </c>
      <c r="B1297" s="5"/>
      <c r="C1297" s="4">
        <v>0</v>
      </c>
      <c r="E1297" s="4" t="b">
        <f t="shared" si="5"/>
        <v>0</v>
      </c>
      <c r="F1297" s="4">
        <v>0</v>
      </c>
      <c r="G1297" s="4">
        <v>2996611</v>
      </c>
      <c r="H1297" s="6">
        <v>44084</v>
      </c>
      <c r="I1297" s="7" t="s">
        <v>926</v>
      </c>
      <c r="J1297" s="4" t="s">
        <v>834</v>
      </c>
      <c r="K1297" s="4">
        <v>3175</v>
      </c>
      <c r="L1297" s="4">
        <v>0</v>
      </c>
      <c r="M1297" s="4">
        <v>0</v>
      </c>
      <c r="N1297" s="4">
        <v>0</v>
      </c>
      <c r="O1297" s="4">
        <v>500800</v>
      </c>
      <c r="P1297" s="4">
        <v>-72071717</v>
      </c>
      <c r="Q1297" s="4">
        <v>1313</v>
      </c>
      <c r="R1297" s="4" t="b">
        <f t="shared" si="6"/>
        <v>0</v>
      </c>
      <c r="S1297" s="4">
        <v>0</v>
      </c>
    </row>
    <row r="1298" spans="1:19" ht="14.25" customHeight="1">
      <c r="A1298" s="4" t="s">
        <v>917</v>
      </c>
      <c r="B1298" s="5"/>
      <c r="C1298" s="4">
        <v>0</v>
      </c>
      <c r="E1298" s="4" t="b">
        <f t="shared" si="5"/>
        <v>0</v>
      </c>
      <c r="F1298" s="4">
        <v>0</v>
      </c>
      <c r="G1298" s="4">
        <v>2996611</v>
      </c>
      <c r="H1298" s="6">
        <v>44119</v>
      </c>
      <c r="I1298" s="4" t="s">
        <v>833</v>
      </c>
      <c r="J1298" s="4" t="s">
        <v>834</v>
      </c>
      <c r="K1298" s="4">
        <v>3184</v>
      </c>
      <c r="L1298" s="4">
        <v>0</v>
      </c>
      <c r="M1298" s="4">
        <v>0</v>
      </c>
      <c r="N1298" s="4">
        <v>0</v>
      </c>
      <c r="O1298" s="4">
        <v>1349000</v>
      </c>
      <c r="P1298" s="4">
        <v>-73420717</v>
      </c>
      <c r="Q1298" s="4">
        <v>1314</v>
      </c>
      <c r="R1298" s="4" t="b">
        <f t="shared" si="6"/>
        <v>0</v>
      </c>
      <c r="S1298" s="4">
        <v>0</v>
      </c>
    </row>
    <row r="1299" spans="1:19" ht="14.25" customHeight="1">
      <c r="A1299" s="4" t="s">
        <v>917</v>
      </c>
      <c r="B1299" s="5"/>
      <c r="C1299" s="4">
        <v>0</v>
      </c>
      <c r="E1299" s="4" t="b">
        <f t="shared" si="5"/>
        <v>0</v>
      </c>
      <c r="F1299" s="4">
        <v>0</v>
      </c>
      <c r="G1299" s="4">
        <v>2996611</v>
      </c>
      <c r="H1299" s="6">
        <v>44119</v>
      </c>
      <c r="I1299" s="7" t="s">
        <v>927</v>
      </c>
      <c r="J1299" s="4" t="s">
        <v>834</v>
      </c>
      <c r="K1299" s="4">
        <v>3186</v>
      </c>
      <c r="L1299" s="4">
        <v>0</v>
      </c>
      <c r="M1299" s="4">
        <v>0</v>
      </c>
      <c r="N1299" s="4">
        <v>0</v>
      </c>
      <c r="O1299" s="4">
        <v>2045846</v>
      </c>
      <c r="P1299" s="4">
        <v>-75466563</v>
      </c>
      <c r="Q1299" s="4">
        <v>1315</v>
      </c>
      <c r="R1299" s="4" t="b">
        <f t="shared" si="6"/>
        <v>0</v>
      </c>
      <c r="S1299" s="4">
        <v>0</v>
      </c>
    </row>
    <row r="1300" spans="1:19" ht="14.25" customHeight="1">
      <c r="A1300" s="4" t="s">
        <v>917</v>
      </c>
      <c r="B1300" s="5"/>
      <c r="C1300" s="4">
        <v>0</v>
      </c>
      <c r="E1300" s="4" t="b">
        <f t="shared" si="5"/>
        <v>0</v>
      </c>
      <c r="F1300" s="4">
        <v>0</v>
      </c>
      <c r="G1300" s="4">
        <v>2996611</v>
      </c>
      <c r="H1300" s="6">
        <v>44133</v>
      </c>
      <c r="I1300" s="4" t="s">
        <v>833</v>
      </c>
      <c r="J1300" s="4" t="s">
        <v>834</v>
      </c>
      <c r="K1300" s="4">
        <v>3189</v>
      </c>
      <c r="L1300" s="4">
        <v>0</v>
      </c>
      <c r="M1300" s="4">
        <v>0</v>
      </c>
      <c r="N1300" s="4">
        <v>0</v>
      </c>
      <c r="O1300" s="4">
        <v>1349000</v>
      </c>
      <c r="P1300" s="4">
        <v>-76815563</v>
      </c>
      <c r="Q1300" s="4">
        <v>1316</v>
      </c>
      <c r="R1300" s="4" t="b">
        <f t="shared" si="6"/>
        <v>0</v>
      </c>
      <c r="S1300" s="4">
        <v>0</v>
      </c>
    </row>
    <row r="1301" spans="1:19" ht="14.25" customHeight="1">
      <c r="A1301" s="4" t="s">
        <v>917</v>
      </c>
      <c r="B1301" s="5"/>
      <c r="C1301" s="4">
        <v>0</v>
      </c>
      <c r="E1301" s="4" t="b">
        <f t="shared" si="5"/>
        <v>0</v>
      </c>
      <c r="F1301" s="4">
        <v>0</v>
      </c>
      <c r="G1301" s="4">
        <v>2996611</v>
      </c>
      <c r="H1301" s="6">
        <v>44133</v>
      </c>
      <c r="I1301" s="4" t="s">
        <v>833</v>
      </c>
      <c r="J1301" s="4" t="s">
        <v>834</v>
      </c>
      <c r="K1301" s="4">
        <v>3194</v>
      </c>
      <c r="L1301" s="4">
        <v>0</v>
      </c>
      <c r="M1301" s="4">
        <v>0</v>
      </c>
      <c r="N1301" s="4">
        <v>0</v>
      </c>
      <c r="O1301" s="4">
        <v>274250</v>
      </c>
      <c r="P1301" s="4">
        <v>-77089813</v>
      </c>
      <c r="Q1301" s="4">
        <v>1317</v>
      </c>
      <c r="R1301" s="4" t="b">
        <f t="shared" si="6"/>
        <v>0</v>
      </c>
      <c r="S1301" s="4">
        <v>0</v>
      </c>
    </row>
    <row r="1302" spans="1:19" ht="14.25" customHeight="1">
      <c r="A1302" s="4" t="s">
        <v>917</v>
      </c>
      <c r="B1302" s="5"/>
      <c r="C1302" s="4">
        <v>0</v>
      </c>
      <c r="E1302" s="4" t="b">
        <f t="shared" si="5"/>
        <v>0</v>
      </c>
      <c r="F1302" s="4">
        <v>0</v>
      </c>
      <c r="G1302" s="4">
        <v>2996611</v>
      </c>
      <c r="H1302" s="6">
        <v>44165</v>
      </c>
      <c r="I1302" s="4" t="s">
        <v>928</v>
      </c>
      <c r="J1302" s="4" t="s">
        <v>834</v>
      </c>
      <c r="K1302" s="4">
        <v>3199</v>
      </c>
      <c r="L1302" s="4">
        <v>0</v>
      </c>
      <c r="M1302" s="4">
        <v>0</v>
      </c>
      <c r="N1302" s="4">
        <v>0</v>
      </c>
      <c r="O1302" s="4">
        <v>0</v>
      </c>
      <c r="P1302" s="4">
        <v>-77089813</v>
      </c>
      <c r="Q1302" s="4">
        <v>1318</v>
      </c>
      <c r="R1302" s="4" t="b">
        <f t="shared" si="6"/>
        <v>0</v>
      </c>
      <c r="S1302" s="4">
        <v>0</v>
      </c>
    </row>
    <row r="1303" spans="1:19" ht="14.25" customHeight="1">
      <c r="A1303" s="4" t="s">
        <v>917</v>
      </c>
      <c r="B1303" s="5"/>
      <c r="C1303" s="4">
        <v>0</v>
      </c>
      <c r="E1303" s="4" t="b">
        <f t="shared" si="5"/>
        <v>0</v>
      </c>
      <c r="F1303" s="4">
        <v>0</v>
      </c>
      <c r="G1303" s="4">
        <v>2996611</v>
      </c>
      <c r="H1303" s="6">
        <v>44165</v>
      </c>
      <c r="I1303" s="4" t="s">
        <v>929</v>
      </c>
      <c r="J1303" s="4" t="s">
        <v>834</v>
      </c>
      <c r="K1303" s="4">
        <v>3203</v>
      </c>
      <c r="L1303" s="4">
        <v>0</v>
      </c>
      <c r="M1303" s="4">
        <v>0</v>
      </c>
      <c r="N1303" s="4">
        <v>0</v>
      </c>
      <c r="O1303" s="4">
        <v>844930</v>
      </c>
      <c r="P1303" s="4">
        <v>-77934743</v>
      </c>
      <c r="Q1303" s="4">
        <v>1319</v>
      </c>
      <c r="R1303" s="4" t="b">
        <f t="shared" si="6"/>
        <v>0</v>
      </c>
      <c r="S1303" s="4">
        <v>0</v>
      </c>
    </row>
    <row r="1304" spans="1:19" ht="14.25" customHeight="1">
      <c r="A1304" s="4" t="s">
        <v>917</v>
      </c>
      <c r="B1304" s="5"/>
      <c r="C1304" s="4">
        <v>0</v>
      </c>
      <c r="E1304" s="4" t="b">
        <f t="shared" si="5"/>
        <v>0</v>
      </c>
      <c r="F1304" s="4">
        <v>0</v>
      </c>
      <c r="G1304" s="4">
        <v>2996611</v>
      </c>
      <c r="H1304" s="6">
        <v>44165</v>
      </c>
      <c r="I1304" s="4" t="s">
        <v>833</v>
      </c>
      <c r="J1304" s="4" t="s">
        <v>834</v>
      </c>
      <c r="K1304" s="4">
        <v>3204</v>
      </c>
      <c r="L1304" s="4">
        <v>0</v>
      </c>
      <c r="M1304" s="4">
        <v>0</v>
      </c>
      <c r="N1304" s="4">
        <v>0</v>
      </c>
      <c r="O1304" s="4">
        <v>1349000</v>
      </c>
      <c r="P1304" s="4">
        <v>-79283743</v>
      </c>
      <c r="Q1304" s="4">
        <v>1320</v>
      </c>
      <c r="R1304" s="4" t="b">
        <f t="shared" si="6"/>
        <v>0</v>
      </c>
      <c r="S1304" s="4">
        <v>0</v>
      </c>
    </row>
    <row r="1305" spans="1:19" ht="14.25" customHeight="1">
      <c r="A1305" s="4" t="s">
        <v>917</v>
      </c>
      <c r="B1305" s="5"/>
      <c r="C1305" s="4">
        <v>0</v>
      </c>
      <c r="E1305" s="4" t="b">
        <f t="shared" si="5"/>
        <v>0</v>
      </c>
      <c r="F1305" s="4">
        <v>0</v>
      </c>
      <c r="G1305" s="4">
        <v>2996611</v>
      </c>
      <c r="H1305" s="6">
        <v>44179</v>
      </c>
      <c r="I1305" s="4" t="s">
        <v>833</v>
      </c>
      <c r="J1305" s="4" t="s">
        <v>834</v>
      </c>
      <c r="K1305" s="4">
        <v>3213</v>
      </c>
      <c r="L1305" s="4">
        <v>0</v>
      </c>
      <c r="M1305" s="4">
        <v>0</v>
      </c>
      <c r="N1305" s="4">
        <v>0</v>
      </c>
      <c r="O1305" s="4">
        <v>1349000</v>
      </c>
      <c r="P1305" s="4">
        <v>-80632743</v>
      </c>
      <c r="Q1305" s="4">
        <v>1321</v>
      </c>
      <c r="R1305" s="4" t="b">
        <f t="shared" si="6"/>
        <v>0</v>
      </c>
      <c r="S1305" s="4">
        <v>0</v>
      </c>
    </row>
    <row r="1306" spans="1:19" ht="14.25" customHeight="1">
      <c r="A1306" s="4" t="s">
        <v>917</v>
      </c>
      <c r="B1306" s="5"/>
      <c r="C1306" s="4">
        <v>0</v>
      </c>
      <c r="E1306" s="4" t="b">
        <f t="shared" si="5"/>
        <v>0</v>
      </c>
      <c r="F1306" s="4">
        <v>0</v>
      </c>
      <c r="G1306" s="4">
        <v>2996611</v>
      </c>
      <c r="H1306" s="6">
        <v>44179</v>
      </c>
      <c r="I1306" s="4" t="s">
        <v>930</v>
      </c>
      <c r="J1306" s="4" t="s">
        <v>834</v>
      </c>
      <c r="K1306" s="4">
        <v>3214</v>
      </c>
      <c r="L1306" s="4">
        <v>0</v>
      </c>
      <c r="M1306" s="4">
        <v>0</v>
      </c>
      <c r="N1306" s="4">
        <v>0</v>
      </c>
      <c r="O1306" s="4">
        <v>800000</v>
      </c>
      <c r="P1306" s="4">
        <v>-81432743</v>
      </c>
      <c r="Q1306" s="4">
        <v>1322</v>
      </c>
      <c r="R1306" s="4" t="b">
        <f t="shared" si="6"/>
        <v>0</v>
      </c>
      <c r="S1306" s="4">
        <v>0</v>
      </c>
    </row>
    <row r="1307" spans="1:19" ht="14.25" customHeight="1">
      <c r="A1307" s="4" t="s">
        <v>917</v>
      </c>
      <c r="B1307" s="5" t="s">
        <v>931</v>
      </c>
      <c r="C1307" s="4">
        <v>0</v>
      </c>
      <c r="D1307" s="4" t="s">
        <v>931</v>
      </c>
      <c r="E1307" s="4" t="b">
        <f t="shared" si="5"/>
        <v>0</v>
      </c>
      <c r="F1307" s="4">
        <v>0</v>
      </c>
      <c r="G1307" s="4">
        <v>2996611</v>
      </c>
      <c r="H1307" s="3" t="s">
        <v>21</v>
      </c>
      <c r="K1307" s="4">
        <v>0</v>
      </c>
      <c r="L1307" s="4">
        <v>0</v>
      </c>
      <c r="M1307" s="4">
        <v>0</v>
      </c>
      <c r="N1307" s="4">
        <v>0</v>
      </c>
      <c r="O1307" s="4">
        <v>28088526</v>
      </c>
      <c r="P1307" s="4">
        <v>-81432743</v>
      </c>
      <c r="Q1307" s="4">
        <v>1323</v>
      </c>
      <c r="R1307" s="4" t="b">
        <f t="shared" si="6"/>
        <v>0</v>
      </c>
      <c r="S1307" s="4">
        <v>0</v>
      </c>
    </row>
    <row r="1308" spans="1:19" ht="14.25" customHeight="1">
      <c r="A1308" s="4" t="s">
        <v>917</v>
      </c>
      <c r="B1308" s="5" t="s">
        <v>837</v>
      </c>
      <c r="C1308" s="4">
        <v>0</v>
      </c>
      <c r="D1308" s="4" t="s">
        <v>837</v>
      </c>
      <c r="E1308" s="4" t="b">
        <f t="shared" si="5"/>
        <v>0</v>
      </c>
      <c r="F1308" s="4">
        <v>-676800</v>
      </c>
      <c r="G1308" s="4">
        <v>10270367</v>
      </c>
      <c r="H1308" s="3" t="s">
        <v>21</v>
      </c>
      <c r="K1308" s="4">
        <v>0</v>
      </c>
      <c r="L1308" s="4">
        <v>0</v>
      </c>
      <c r="M1308" s="4">
        <v>2904600</v>
      </c>
      <c r="N1308" s="4">
        <v>0</v>
      </c>
      <c r="O1308" s="4">
        <v>0</v>
      </c>
      <c r="P1308" s="4">
        <v>-676800</v>
      </c>
      <c r="Q1308" s="4">
        <v>1324</v>
      </c>
      <c r="R1308" s="4" t="b">
        <f t="shared" si="6"/>
        <v>0</v>
      </c>
      <c r="S1308" s="4">
        <v>0</v>
      </c>
    </row>
    <row r="1309" spans="1:19" ht="14.25" customHeight="1">
      <c r="A1309" s="4" t="s">
        <v>917</v>
      </c>
      <c r="B1309" s="5"/>
      <c r="C1309" s="4">
        <v>0</v>
      </c>
      <c r="E1309" s="4" t="b">
        <f t="shared" si="5"/>
        <v>0</v>
      </c>
      <c r="F1309" s="4">
        <v>0</v>
      </c>
      <c r="G1309" s="4">
        <v>10270367</v>
      </c>
      <c r="H1309" s="6">
        <v>44084</v>
      </c>
      <c r="I1309" s="4" t="s">
        <v>932</v>
      </c>
      <c r="J1309" s="4" t="s">
        <v>834</v>
      </c>
      <c r="K1309" s="4">
        <v>3172</v>
      </c>
      <c r="L1309" s="4">
        <v>0</v>
      </c>
      <c r="M1309" s="4">
        <v>0</v>
      </c>
      <c r="N1309" s="4">
        <v>0</v>
      </c>
      <c r="O1309" s="4">
        <v>2105600</v>
      </c>
      <c r="P1309" s="4">
        <v>-2782400</v>
      </c>
      <c r="Q1309" s="4">
        <v>1325</v>
      </c>
      <c r="R1309" s="4" t="b">
        <f t="shared" si="6"/>
        <v>0</v>
      </c>
      <c r="S1309" s="4">
        <v>0</v>
      </c>
    </row>
    <row r="1310" spans="1:19" ht="14.25" customHeight="1">
      <c r="A1310" s="4" t="s">
        <v>917</v>
      </c>
      <c r="B1310" s="5"/>
      <c r="C1310" s="4">
        <v>0</v>
      </c>
      <c r="E1310" s="4" t="b">
        <f t="shared" si="5"/>
        <v>0</v>
      </c>
      <c r="F1310" s="4">
        <v>0</v>
      </c>
      <c r="G1310" s="4">
        <v>10270367</v>
      </c>
      <c r="H1310" s="6">
        <v>44133</v>
      </c>
      <c r="I1310" s="4" t="s">
        <v>932</v>
      </c>
      <c r="J1310" s="4" t="s">
        <v>834</v>
      </c>
      <c r="K1310" s="4">
        <v>3193</v>
      </c>
      <c r="L1310" s="4">
        <v>0</v>
      </c>
      <c r="M1310" s="4">
        <v>0</v>
      </c>
      <c r="N1310" s="4">
        <v>0</v>
      </c>
      <c r="O1310" s="4">
        <v>799000</v>
      </c>
      <c r="P1310" s="4">
        <v>-3581400</v>
      </c>
      <c r="Q1310" s="4">
        <v>1326</v>
      </c>
      <c r="R1310" s="4" t="b">
        <f t="shared" si="6"/>
        <v>0</v>
      </c>
      <c r="S1310" s="4">
        <v>0</v>
      </c>
    </row>
    <row r="1311" spans="1:19" ht="14.25" customHeight="1">
      <c r="A1311" s="4" t="s">
        <v>917</v>
      </c>
      <c r="B1311" s="5" t="s">
        <v>933</v>
      </c>
      <c r="C1311" s="4">
        <v>0</v>
      </c>
      <c r="D1311" s="4" t="s">
        <v>933</v>
      </c>
      <c r="E1311" s="4" t="b">
        <f t="shared" si="5"/>
        <v>0</v>
      </c>
      <c r="F1311" s="4">
        <v>0</v>
      </c>
      <c r="G1311" s="4">
        <v>10270367</v>
      </c>
      <c r="H1311" s="3" t="s">
        <v>21</v>
      </c>
      <c r="K1311" s="4">
        <v>0</v>
      </c>
      <c r="L1311" s="4">
        <v>0</v>
      </c>
      <c r="M1311" s="4">
        <v>0</v>
      </c>
      <c r="N1311" s="4">
        <v>0</v>
      </c>
      <c r="O1311" s="4">
        <v>2904600</v>
      </c>
      <c r="P1311" s="4">
        <v>-3581400</v>
      </c>
      <c r="Q1311" s="4">
        <v>1327</v>
      </c>
      <c r="R1311" s="4" t="b">
        <f t="shared" si="6"/>
        <v>0</v>
      </c>
      <c r="S1311" s="4">
        <v>0</v>
      </c>
    </row>
    <row r="1312" spans="1:19" ht="14.25" customHeight="1">
      <c r="A1312" s="4" t="s">
        <v>917</v>
      </c>
      <c r="B1312" s="5" t="s">
        <v>841</v>
      </c>
      <c r="C1312" s="4">
        <v>0</v>
      </c>
      <c r="D1312" s="4" t="s">
        <v>841</v>
      </c>
      <c r="E1312" s="4" t="b">
        <f t="shared" si="5"/>
        <v>0</v>
      </c>
      <c r="F1312" s="4">
        <v>0</v>
      </c>
      <c r="G1312" s="4">
        <v>16705298</v>
      </c>
      <c r="H1312" s="3" t="s">
        <v>21</v>
      </c>
      <c r="K1312" s="4">
        <v>0</v>
      </c>
      <c r="L1312" s="4">
        <v>0</v>
      </c>
      <c r="M1312" s="4">
        <v>1150300</v>
      </c>
      <c r="N1312" s="4">
        <v>0</v>
      </c>
      <c r="O1312" s="4">
        <v>0</v>
      </c>
      <c r="P1312" s="4">
        <v>0</v>
      </c>
      <c r="Q1312" s="4">
        <v>1328</v>
      </c>
      <c r="R1312" s="4" t="b">
        <f t="shared" si="6"/>
        <v>0</v>
      </c>
      <c r="S1312" s="4">
        <v>0</v>
      </c>
    </row>
    <row r="1313" spans="1:19" ht="14.25" customHeight="1">
      <c r="A1313" s="4" t="s">
        <v>917</v>
      </c>
      <c r="B1313" s="5"/>
      <c r="C1313" s="4">
        <v>0</v>
      </c>
      <c r="E1313" s="4" t="b">
        <f t="shared" si="5"/>
        <v>0</v>
      </c>
      <c r="F1313" s="4">
        <v>0</v>
      </c>
      <c r="G1313" s="4">
        <v>16705298</v>
      </c>
      <c r="H1313" s="6">
        <v>44084</v>
      </c>
      <c r="I1313" s="4" t="s">
        <v>934</v>
      </c>
      <c r="J1313" s="4" t="s">
        <v>834</v>
      </c>
      <c r="K1313" s="4">
        <v>3174</v>
      </c>
      <c r="L1313" s="4">
        <v>0</v>
      </c>
      <c r="M1313" s="4">
        <v>0</v>
      </c>
      <c r="N1313" s="4">
        <v>0</v>
      </c>
      <c r="O1313" s="4">
        <v>418300</v>
      </c>
      <c r="P1313" s="4">
        <v>-418300</v>
      </c>
      <c r="Q1313" s="4">
        <v>1329</v>
      </c>
      <c r="R1313" s="4" t="b">
        <f t="shared" si="6"/>
        <v>0</v>
      </c>
      <c r="S1313" s="4">
        <v>0</v>
      </c>
    </row>
    <row r="1314" spans="1:19" ht="14.25" customHeight="1">
      <c r="A1314" s="4" t="s">
        <v>917</v>
      </c>
      <c r="B1314" s="5"/>
      <c r="C1314" s="4">
        <v>0</v>
      </c>
      <c r="E1314" s="4" t="b">
        <f t="shared" si="5"/>
        <v>0</v>
      </c>
      <c r="F1314" s="4">
        <v>0</v>
      </c>
      <c r="G1314" s="4">
        <v>16705298</v>
      </c>
      <c r="H1314" s="6">
        <v>44133</v>
      </c>
      <c r="I1314" s="4" t="s">
        <v>934</v>
      </c>
      <c r="J1314" s="4" t="s">
        <v>834</v>
      </c>
      <c r="K1314" s="4">
        <v>3192</v>
      </c>
      <c r="L1314" s="4">
        <v>0</v>
      </c>
      <c r="M1314" s="4">
        <v>0</v>
      </c>
      <c r="N1314" s="4">
        <v>0</v>
      </c>
      <c r="O1314" s="4">
        <v>732000</v>
      </c>
      <c r="P1314" s="4">
        <v>-1150300</v>
      </c>
      <c r="Q1314" s="4">
        <v>1330</v>
      </c>
      <c r="R1314" s="4" t="b">
        <f t="shared" si="6"/>
        <v>0</v>
      </c>
      <c r="S1314" s="4">
        <v>0</v>
      </c>
    </row>
    <row r="1315" spans="1:19" ht="14.25" customHeight="1">
      <c r="A1315" s="4" t="s">
        <v>917</v>
      </c>
      <c r="B1315" s="5" t="s">
        <v>935</v>
      </c>
      <c r="C1315" s="4">
        <v>0</v>
      </c>
      <c r="D1315" s="4" t="s">
        <v>935</v>
      </c>
      <c r="E1315" s="4" t="b">
        <f t="shared" si="5"/>
        <v>0</v>
      </c>
      <c r="F1315" s="4">
        <v>0</v>
      </c>
      <c r="G1315" s="4">
        <v>16705298</v>
      </c>
      <c r="H1315" s="3" t="s">
        <v>21</v>
      </c>
      <c r="K1315" s="4">
        <v>0</v>
      </c>
      <c r="L1315" s="4">
        <v>0</v>
      </c>
      <c r="M1315" s="4">
        <v>0</v>
      </c>
      <c r="N1315" s="4">
        <v>0</v>
      </c>
      <c r="O1315" s="4">
        <v>1150300</v>
      </c>
      <c r="P1315" s="4">
        <v>-1150300</v>
      </c>
      <c r="Q1315" s="4">
        <v>1331</v>
      </c>
      <c r="R1315" s="4" t="b">
        <f t="shared" si="6"/>
        <v>0</v>
      </c>
      <c r="S1315" s="4">
        <v>0</v>
      </c>
    </row>
    <row r="1316" spans="1:19" ht="14.25" customHeight="1">
      <c r="A1316" s="4" t="s">
        <v>917</v>
      </c>
      <c r="B1316" s="5" t="s">
        <v>936</v>
      </c>
      <c r="C1316" s="4">
        <v>0</v>
      </c>
      <c r="D1316" s="4" t="s">
        <v>936</v>
      </c>
      <c r="E1316" s="4" t="b">
        <f t="shared" si="5"/>
        <v>0</v>
      </c>
      <c r="F1316" s="4">
        <v>-4875765</v>
      </c>
      <c r="G1316" s="4">
        <v>19207437</v>
      </c>
      <c r="H1316" s="3" t="s">
        <v>21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-4875765</v>
      </c>
      <c r="Q1316" s="4">
        <v>1332</v>
      </c>
      <c r="R1316" s="4" t="b">
        <f t="shared" si="6"/>
        <v>0</v>
      </c>
      <c r="S1316" s="4">
        <v>0</v>
      </c>
    </row>
    <row r="1317" spans="1:19" ht="14.25" customHeight="1">
      <c r="A1317" s="4" t="s">
        <v>917</v>
      </c>
      <c r="B1317" s="5" t="s">
        <v>937</v>
      </c>
      <c r="C1317" s="4">
        <v>0</v>
      </c>
      <c r="D1317" s="4" t="s">
        <v>937</v>
      </c>
      <c r="E1317" s="4" t="b">
        <f t="shared" si="5"/>
        <v>0</v>
      </c>
      <c r="F1317" s="4">
        <v>0</v>
      </c>
      <c r="G1317" s="4">
        <v>19207437</v>
      </c>
      <c r="H1317" s="3" t="s">
        <v>21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-4875765</v>
      </c>
      <c r="Q1317" s="4">
        <v>1333</v>
      </c>
      <c r="R1317" s="4" t="b">
        <f t="shared" si="6"/>
        <v>0</v>
      </c>
      <c r="S1317" s="4">
        <v>0</v>
      </c>
    </row>
    <row r="1318" spans="1:19" ht="14.25" customHeight="1">
      <c r="A1318" s="4" t="s">
        <v>917</v>
      </c>
      <c r="B1318" s="5" t="s">
        <v>938</v>
      </c>
      <c r="C1318" s="4">
        <v>0</v>
      </c>
      <c r="D1318" s="4" t="s">
        <v>938</v>
      </c>
      <c r="E1318" s="4" t="b">
        <f t="shared" si="5"/>
        <v>0</v>
      </c>
      <c r="F1318" s="4">
        <v>0</v>
      </c>
      <c r="G1318" s="4">
        <v>23973319</v>
      </c>
      <c r="H1318" s="3" t="s">
        <v>21</v>
      </c>
      <c r="K1318" s="4">
        <v>0</v>
      </c>
      <c r="L1318" s="4">
        <v>0</v>
      </c>
      <c r="M1318" s="4">
        <v>340000</v>
      </c>
      <c r="N1318" s="4">
        <v>0</v>
      </c>
      <c r="O1318" s="4">
        <v>0</v>
      </c>
      <c r="P1318" s="4">
        <v>0</v>
      </c>
      <c r="Q1318" s="4">
        <v>1334</v>
      </c>
      <c r="R1318" s="4" t="b">
        <f t="shared" si="6"/>
        <v>0</v>
      </c>
      <c r="S1318" s="4">
        <v>0</v>
      </c>
    </row>
    <row r="1319" spans="1:19" ht="14.25" customHeight="1">
      <c r="A1319" s="4" t="s">
        <v>917</v>
      </c>
      <c r="B1319" s="5"/>
      <c r="C1319" s="4">
        <v>0</v>
      </c>
      <c r="E1319" s="4" t="b">
        <f t="shared" si="5"/>
        <v>0</v>
      </c>
      <c r="F1319" s="4">
        <v>0</v>
      </c>
      <c r="G1319" s="4">
        <v>23973319</v>
      </c>
      <c r="H1319" s="6">
        <v>43998</v>
      </c>
      <c r="I1319" s="4" t="s">
        <v>939</v>
      </c>
      <c r="J1319" s="4" t="s">
        <v>834</v>
      </c>
      <c r="K1319" s="4">
        <v>3141</v>
      </c>
      <c r="L1319" s="4">
        <v>0</v>
      </c>
      <c r="M1319" s="4">
        <v>0</v>
      </c>
      <c r="N1319" s="4">
        <v>0</v>
      </c>
      <c r="O1319" s="4">
        <v>340000</v>
      </c>
      <c r="P1319" s="4">
        <v>-340000</v>
      </c>
      <c r="Q1319" s="4">
        <v>1335</v>
      </c>
      <c r="R1319" s="4" t="b">
        <f t="shared" si="6"/>
        <v>0</v>
      </c>
      <c r="S1319" s="4">
        <v>0</v>
      </c>
    </row>
    <row r="1320" spans="1:19" ht="14.25" customHeight="1">
      <c r="A1320" s="4" t="s">
        <v>917</v>
      </c>
      <c r="B1320" s="5" t="s">
        <v>940</v>
      </c>
      <c r="C1320" s="4">
        <v>0</v>
      </c>
      <c r="D1320" s="4" t="s">
        <v>940</v>
      </c>
      <c r="E1320" s="4" t="b">
        <f t="shared" si="5"/>
        <v>0</v>
      </c>
      <c r="F1320" s="4">
        <v>0</v>
      </c>
      <c r="G1320" s="4">
        <v>23973319</v>
      </c>
      <c r="H1320" s="3" t="s">
        <v>21</v>
      </c>
      <c r="K1320" s="4">
        <v>0</v>
      </c>
      <c r="L1320" s="4">
        <v>0</v>
      </c>
      <c r="M1320" s="4">
        <v>0</v>
      </c>
      <c r="N1320" s="4">
        <v>0</v>
      </c>
      <c r="O1320" s="4">
        <v>340000</v>
      </c>
      <c r="P1320" s="4">
        <v>-340000</v>
      </c>
      <c r="Q1320" s="4">
        <v>1336</v>
      </c>
      <c r="R1320" s="4" t="b">
        <f t="shared" si="6"/>
        <v>0</v>
      </c>
      <c r="S1320" s="4">
        <v>0</v>
      </c>
    </row>
    <row r="1321" spans="1:19" ht="14.25" customHeight="1">
      <c r="A1321" s="4" t="s">
        <v>917</v>
      </c>
      <c r="B1321" s="5" t="s">
        <v>941</v>
      </c>
      <c r="C1321" s="4">
        <v>0</v>
      </c>
      <c r="D1321" s="4" t="s">
        <v>941</v>
      </c>
      <c r="E1321" s="4" t="b">
        <f t="shared" si="5"/>
        <v>0</v>
      </c>
      <c r="F1321" s="4">
        <v>-560000</v>
      </c>
      <c r="G1321" s="4">
        <v>52021868</v>
      </c>
      <c r="H1321" s="3" t="s">
        <v>21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-560000</v>
      </c>
      <c r="Q1321" s="4">
        <v>1337</v>
      </c>
      <c r="R1321" s="4" t="b">
        <f t="shared" si="6"/>
        <v>0</v>
      </c>
      <c r="S1321" s="4">
        <v>0</v>
      </c>
    </row>
    <row r="1322" spans="1:19" ht="14.25" customHeight="1">
      <c r="A1322" s="4" t="s">
        <v>917</v>
      </c>
      <c r="B1322" s="5" t="s">
        <v>942</v>
      </c>
      <c r="C1322" s="4">
        <v>0</v>
      </c>
      <c r="D1322" s="4" t="s">
        <v>942</v>
      </c>
      <c r="E1322" s="4" t="b">
        <f t="shared" si="5"/>
        <v>0</v>
      </c>
      <c r="F1322" s="4">
        <v>0</v>
      </c>
      <c r="G1322" s="4">
        <v>52021868</v>
      </c>
      <c r="H1322" s="3" t="s">
        <v>21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-560000</v>
      </c>
      <c r="Q1322" s="4">
        <v>1338</v>
      </c>
      <c r="R1322" s="4" t="b">
        <f t="shared" si="6"/>
        <v>0</v>
      </c>
      <c r="S1322" s="4">
        <v>0</v>
      </c>
    </row>
    <row r="1323" spans="1:19" ht="14.25" customHeight="1">
      <c r="A1323" s="4" t="s">
        <v>917</v>
      </c>
      <c r="B1323" s="5" t="s">
        <v>943</v>
      </c>
      <c r="C1323" s="4">
        <v>0</v>
      </c>
      <c r="D1323" s="4" t="s">
        <v>943</v>
      </c>
      <c r="E1323" s="4" t="b">
        <f t="shared" si="5"/>
        <v>0</v>
      </c>
      <c r="F1323" s="4">
        <v>0</v>
      </c>
      <c r="G1323" s="4">
        <v>52253810</v>
      </c>
      <c r="H1323" s="3" t="s">
        <v>21</v>
      </c>
      <c r="K1323" s="4">
        <v>0</v>
      </c>
      <c r="L1323" s="4">
        <v>0</v>
      </c>
      <c r="M1323" s="4">
        <v>150000</v>
      </c>
      <c r="N1323" s="4">
        <v>0</v>
      </c>
      <c r="O1323" s="4">
        <v>0</v>
      </c>
      <c r="P1323" s="4">
        <v>0</v>
      </c>
      <c r="Q1323" s="4">
        <v>1339</v>
      </c>
      <c r="R1323" s="4" t="b">
        <f t="shared" si="6"/>
        <v>0</v>
      </c>
      <c r="S1323" s="4">
        <v>0</v>
      </c>
    </row>
    <row r="1324" spans="1:19" ht="14.25" customHeight="1">
      <c r="A1324" s="4" t="s">
        <v>917</v>
      </c>
      <c r="B1324" s="5"/>
      <c r="C1324" s="4">
        <v>0</v>
      </c>
      <c r="E1324" s="4" t="b">
        <f t="shared" si="5"/>
        <v>0</v>
      </c>
      <c r="F1324" s="4">
        <v>0</v>
      </c>
      <c r="G1324" s="4">
        <v>52253810</v>
      </c>
      <c r="H1324" s="6">
        <v>44119</v>
      </c>
      <c r="I1324" s="4" t="s">
        <v>944</v>
      </c>
      <c r="J1324" s="4" t="s">
        <v>834</v>
      </c>
      <c r="K1324" s="4">
        <v>3181</v>
      </c>
      <c r="L1324" s="4">
        <v>0</v>
      </c>
      <c r="M1324" s="4">
        <v>0</v>
      </c>
      <c r="N1324" s="4">
        <v>0</v>
      </c>
      <c r="O1324" s="4">
        <v>150000</v>
      </c>
      <c r="P1324" s="4">
        <v>-150000</v>
      </c>
      <c r="Q1324" s="4">
        <v>1340</v>
      </c>
      <c r="R1324" s="4" t="b">
        <f t="shared" si="6"/>
        <v>0</v>
      </c>
      <c r="S1324" s="4">
        <v>0</v>
      </c>
    </row>
    <row r="1325" spans="1:19" ht="14.25" customHeight="1">
      <c r="A1325" s="4" t="s">
        <v>917</v>
      </c>
      <c r="B1325" s="5" t="s">
        <v>945</v>
      </c>
      <c r="C1325" s="4">
        <v>0</v>
      </c>
      <c r="D1325" s="4" t="s">
        <v>945</v>
      </c>
      <c r="E1325" s="4" t="b">
        <f t="shared" si="5"/>
        <v>0</v>
      </c>
      <c r="F1325" s="4">
        <v>0</v>
      </c>
      <c r="G1325" s="4">
        <v>52253810</v>
      </c>
      <c r="H1325" s="3" t="s">
        <v>21</v>
      </c>
      <c r="K1325" s="4">
        <v>0</v>
      </c>
      <c r="L1325" s="4">
        <v>0</v>
      </c>
      <c r="M1325" s="4">
        <v>0</v>
      </c>
      <c r="N1325" s="4">
        <v>0</v>
      </c>
      <c r="O1325" s="4">
        <v>150000</v>
      </c>
      <c r="P1325" s="4">
        <v>-150000</v>
      </c>
      <c r="Q1325" s="4">
        <v>1341</v>
      </c>
      <c r="R1325" s="4" t="b">
        <f t="shared" si="6"/>
        <v>0</v>
      </c>
      <c r="S1325" s="4">
        <v>0</v>
      </c>
    </row>
    <row r="1326" spans="1:19" ht="14.25" customHeight="1">
      <c r="A1326" s="4" t="s">
        <v>917</v>
      </c>
      <c r="B1326" s="5" t="s">
        <v>844</v>
      </c>
      <c r="C1326" s="4">
        <v>0</v>
      </c>
      <c r="D1326" s="4" t="s">
        <v>844</v>
      </c>
      <c r="E1326" s="4" t="b">
        <f t="shared" si="5"/>
        <v>0</v>
      </c>
      <c r="F1326" s="4">
        <v>-13266400</v>
      </c>
      <c r="G1326" s="4">
        <v>52295664</v>
      </c>
      <c r="H1326" s="3" t="s">
        <v>21</v>
      </c>
      <c r="K1326" s="4">
        <v>0</v>
      </c>
      <c r="L1326" s="4">
        <v>0</v>
      </c>
      <c r="M1326" s="4">
        <v>8428800</v>
      </c>
      <c r="N1326" s="4">
        <v>0</v>
      </c>
      <c r="O1326" s="4">
        <v>0</v>
      </c>
      <c r="P1326" s="4">
        <v>-13266400</v>
      </c>
      <c r="Q1326" s="4">
        <v>1342</v>
      </c>
      <c r="R1326" s="4" t="b">
        <f t="shared" si="6"/>
        <v>0</v>
      </c>
      <c r="S1326" s="4">
        <v>0</v>
      </c>
    </row>
    <row r="1327" spans="1:19" ht="14.25" customHeight="1">
      <c r="A1327" s="4" t="s">
        <v>917</v>
      </c>
      <c r="B1327" s="5"/>
      <c r="C1327" s="4">
        <v>0</v>
      </c>
      <c r="E1327" s="4" t="b">
        <f t="shared" si="5"/>
        <v>0</v>
      </c>
      <c r="F1327" s="4">
        <v>0</v>
      </c>
      <c r="G1327" s="4">
        <v>52295664</v>
      </c>
      <c r="H1327" s="6">
        <v>43831</v>
      </c>
      <c r="I1327" s="4" t="s">
        <v>946</v>
      </c>
      <c r="J1327" s="4" t="s">
        <v>839</v>
      </c>
      <c r="K1327" s="4">
        <v>177</v>
      </c>
      <c r="L1327" s="4">
        <v>0</v>
      </c>
      <c r="M1327" s="4">
        <v>0</v>
      </c>
      <c r="N1327" s="4">
        <v>0</v>
      </c>
      <c r="O1327" s="4">
        <v>572400</v>
      </c>
      <c r="P1327" s="4">
        <v>-13838800</v>
      </c>
      <c r="Q1327" s="4">
        <v>1343</v>
      </c>
      <c r="R1327" s="4" t="b">
        <f t="shared" si="6"/>
        <v>0</v>
      </c>
      <c r="S1327" s="4">
        <v>0</v>
      </c>
    </row>
    <row r="1328" spans="1:19" ht="14.25" customHeight="1">
      <c r="A1328" s="4" t="s">
        <v>917</v>
      </c>
      <c r="B1328" s="5"/>
      <c r="C1328" s="4">
        <v>0</v>
      </c>
      <c r="E1328" s="4" t="b">
        <f t="shared" si="5"/>
        <v>0</v>
      </c>
      <c r="F1328" s="4">
        <v>0</v>
      </c>
      <c r="G1328" s="4">
        <v>52295664</v>
      </c>
      <c r="H1328" s="6">
        <v>43840</v>
      </c>
      <c r="I1328" s="4" t="s">
        <v>946</v>
      </c>
      <c r="J1328" s="4" t="s">
        <v>834</v>
      </c>
      <c r="K1328" s="4">
        <v>3081</v>
      </c>
      <c r="L1328" s="4">
        <v>0</v>
      </c>
      <c r="M1328" s="4">
        <v>0</v>
      </c>
      <c r="N1328" s="4">
        <v>0</v>
      </c>
      <c r="O1328" s="4">
        <v>572400</v>
      </c>
      <c r="P1328" s="4">
        <v>-14411200</v>
      </c>
      <c r="Q1328" s="4">
        <v>1344</v>
      </c>
      <c r="R1328" s="4" t="b">
        <f t="shared" si="6"/>
        <v>0</v>
      </c>
      <c r="S1328" s="4">
        <v>0</v>
      </c>
    </row>
    <row r="1329" spans="1:19" ht="14.25" customHeight="1">
      <c r="A1329" s="4" t="s">
        <v>917</v>
      </c>
      <c r="B1329" s="5"/>
      <c r="C1329" s="4">
        <v>0</v>
      </c>
      <c r="E1329" s="4" t="b">
        <f t="shared" si="5"/>
        <v>0</v>
      </c>
      <c r="F1329" s="4">
        <v>0</v>
      </c>
      <c r="G1329" s="4">
        <v>52295664</v>
      </c>
      <c r="H1329" s="6">
        <v>43869</v>
      </c>
      <c r="I1329" s="4" t="s">
        <v>946</v>
      </c>
      <c r="J1329" s="4" t="s">
        <v>834</v>
      </c>
      <c r="K1329" s="4">
        <v>3097</v>
      </c>
      <c r="L1329" s="4">
        <v>0</v>
      </c>
      <c r="M1329" s="4">
        <v>0</v>
      </c>
      <c r="N1329" s="4">
        <v>0</v>
      </c>
      <c r="O1329" s="4">
        <v>572400</v>
      </c>
      <c r="P1329" s="4">
        <v>-14983600</v>
      </c>
      <c r="Q1329" s="4">
        <v>1345</v>
      </c>
      <c r="R1329" s="4" t="b">
        <f t="shared" si="6"/>
        <v>0</v>
      </c>
      <c r="S1329" s="4">
        <v>0</v>
      </c>
    </row>
    <row r="1330" spans="1:19" ht="14.25" customHeight="1">
      <c r="A1330" s="4" t="s">
        <v>917</v>
      </c>
      <c r="B1330" s="5"/>
      <c r="C1330" s="4">
        <v>0</v>
      </c>
      <c r="E1330" s="4" t="b">
        <f t="shared" si="5"/>
        <v>0</v>
      </c>
      <c r="F1330" s="4">
        <v>0</v>
      </c>
      <c r="G1330" s="4">
        <v>52295664</v>
      </c>
      <c r="H1330" s="6">
        <v>43902</v>
      </c>
      <c r="I1330" s="4" t="s">
        <v>946</v>
      </c>
      <c r="J1330" s="4" t="s">
        <v>834</v>
      </c>
      <c r="K1330" s="4">
        <v>3108</v>
      </c>
      <c r="L1330" s="4">
        <v>0</v>
      </c>
      <c r="M1330" s="4">
        <v>0</v>
      </c>
      <c r="N1330" s="4">
        <v>0</v>
      </c>
      <c r="O1330" s="4">
        <v>572400</v>
      </c>
      <c r="P1330" s="4">
        <v>-15556000</v>
      </c>
      <c r="Q1330" s="4">
        <v>1346</v>
      </c>
      <c r="R1330" s="4" t="b">
        <f t="shared" si="6"/>
        <v>0</v>
      </c>
      <c r="S1330" s="4">
        <v>0</v>
      </c>
    </row>
    <row r="1331" spans="1:19" ht="14.25" customHeight="1">
      <c r="A1331" s="4" t="s">
        <v>917</v>
      </c>
      <c r="B1331" s="5"/>
      <c r="C1331" s="4">
        <v>0</v>
      </c>
      <c r="E1331" s="4" t="b">
        <f t="shared" si="5"/>
        <v>0</v>
      </c>
      <c r="F1331" s="4">
        <v>0</v>
      </c>
      <c r="G1331" s="4">
        <v>52295664</v>
      </c>
      <c r="H1331" s="6">
        <v>43929</v>
      </c>
      <c r="I1331" s="4" t="s">
        <v>946</v>
      </c>
      <c r="J1331" s="4" t="s">
        <v>834</v>
      </c>
      <c r="K1331" s="4">
        <v>3115</v>
      </c>
      <c r="L1331" s="4">
        <v>0</v>
      </c>
      <c r="M1331" s="4">
        <v>0</v>
      </c>
      <c r="N1331" s="4">
        <v>0</v>
      </c>
      <c r="O1331" s="4">
        <v>572400</v>
      </c>
      <c r="P1331" s="4">
        <v>-16128400</v>
      </c>
      <c r="Q1331" s="4">
        <v>1347</v>
      </c>
      <c r="R1331" s="4" t="b">
        <f t="shared" si="6"/>
        <v>0</v>
      </c>
      <c r="S1331" s="4">
        <v>0</v>
      </c>
    </row>
    <row r="1332" spans="1:19" ht="14.25" customHeight="1">
      <c r="A1332" s="4" t="s">
        <v>917</v>
      </c>
      <c r="B1332" s="5"/>
      <c r="C1332" s="4">
        <v>0</v>
      </c>
      <c r="E1332" s="4" t="b">
        <f t="shared" si="5"/>
        <v>0</v>
      </c>
      <c r="F1332" s="4">
        <v>0</v>
      </c>
      <c r="G1332" s="4">
        <v>52295664</v>
      </c>
      <c r="H1332" s="6">
        <v>43963</v>
      </c>
      <c r="I1332" s="4" t="s">
        <v>946</v>
      </c>
      <c r="J1332" s="4" t="s">
        <v>834</v>
      </c>
      <c r="K1332" s="4">
        <v>3125</v>
      </c>
      <c r="L1332" s="4">
        <v>0</v>
      </c>
      <c r="M1332" s="4">
        <v>0</v>
      </c>
      <c r="N1332" s="4">
        <v>0</v>
      </c>
      <c r="O1332" s="4">
        <v>572400</v>
      </c>
      <c r="P1332" s="4">
        <v>-16700800</v>
      </c>
      <c r="Q1332" s="4">
        <v>1348</v>
      </c>
      <c r="R1332" s="4" t="b">
        <f t="shared" si="6"/>
        <v>0</v>
      </c>
      <c r="S1332" s="4">
        <v>0</v>
      </c>
    </row>
    <row r="1333" spans="1:19" ht="14.25" customHeight="1">
      <c r="A1333" s="4" t="s">
        <v>917</v>
      </c>
      <c r="B1333" s="5"/>
      <c r="C1333" s="4">
        <v>0</v>
      </c>
      <c r="E1333" s="4" t="b">
        <f t="shared" si="5"/>
        <v>0</v>
      </c>
      <c r="F1333" s="4">
        <v>0</v>
      </c>
      <c r="G1333" s="4">
        <v>52295664</v>
      </c>
      <c r="H1333" s="6">
        <v>43998</v>
      </c>
      <c r="I1333" s="4" t="s">
        <v>947</v>
      </c>
      <c r="J1333" s="4" t="s">
        <v>834</v>
      </c>
      <c r="K1333" s="4">
        <v>3137</v>
      </c>
      <c r="L1333" s="4">
        <v>0</v>
      </c>
      <c r="M1333" s="4">
        <v>0</v>
      </c>
      <c r="N1333" s="4">
        <v>0</v>
      </c>
      <c r="O1333" s="4">
        <v>745400</v>
      </c>
      <c r="P1333" s="4">
        <v>-17446200</v>
      </c>
      <c r="Q1333" s="4">
        <v>1349</v>
      </c>
      <c r="R1333" s="4" t="b">
        <f t="shared" si="6"/>
        <v>0</v>
      </c>
      <c r="S1333" s="4">
        <v>0</v>
      </c>
    </row>
    <row r="1334" spans="1:19" ht="14.25" customHeight="1">
      <c r="A1334" s="4" t="s">
        <v>917</v>
      </c>
      <c r="B1334" s="5"/>
      <c r="C1334" s="4">
        <v>0</v>
      </c>
      <c r="E1334" s="4" t="b">
        <f t="shared" si="5"/>
        <v>0</v>
      </c>
      <c r="F1334" s="4">
        <v>0</v>
      </c>
      <c r="G1334" s="4">
        <v>52295664</v>
      </c>
      <c r="H1334" s="6">
        <v>44027</v>
      </c>
      <c r="I1334" s="4" t="s">
        <v>946</v>
      </c>
      <c r="J1334" s="4" t="s">
        <v>834</v>
      </c>
      <c r="K1334" s="4">
        <v>3151</v>
      </c>
      <c r="L1334" s="4">
        <v>0</v>
      </c>
      <c r="M1334" s="4">
        <v>0</v>
      </c>
      <c r="N1334" s="4">
        <v>0</v>
      </c>
      <c r="O1334" s="4">
        <v>607000</v>
      </c>
      <c r="P1334" s="4">
        <v>-18053200</v>
      </c>
      <c r="Q1334" s="4">
        <v>1350</v>
      </c>
      <c r="R1334" s="4" t="b">
        <f t="shared" si="6"/>
        <v>0</v>
      </c>
      <c r="S1334" s="4">
        <v>0</v>
      </c>
    </row>
    <row r="1335" spans="1:19" ht="14.25" customHeight="1">
      <c r="A1335" s="4" t="s">
        <v>917</v>
      </c>
      <c r="B1335" s="5"/>
      <c r="C1335" s="4">
        <v>0</v>
      </c>
      <c r="E1335" s="4" t="b">
        <f t="shared" si="5"/>
        <v>0</v>
      </c>
      <c r="F1335" s="4">
        <v>0</v>
      </c>
      <c r="G1335" s="4">
        <v>52295664</v>
      </c>
      <c r="H1335" s="6">
        <v>44055</v>
      </c>
      <c r="I1335" s="4" t="s">
        <v>946</v>
      </c>
      <c r="J1335" s="4" t="s">
        <v>834</v>
      </c>
      <c r="K1335" s="4">
        <v>3159</v>
      </c>
      <c r="L1335" s="4">
        <v>0</v>
      </c>
      <c r="M1335" s="4">
        <v>0</v>
      </c>
      <c r="N1335" s="4">
        <v>0</v>
      </c>
      <c r="O1335" s="4">
        <v>607000</v>
      </c>
      <c r="P1335" s="4">
        <v>-18660200</v>
      </c>
      <c r="Q1335" s="4">
        <v>1351</v>
      </c>
      <c r="R1335" s="4" t="b">
        <f t="shared" si="6"/>
        <v>0</v>
      </c>
      <c r="S1335" s="4">
        <v>0</v>
      </c>
    </row>
    <row r="1336" spans="1:19" ht="14.25" customHeight="1">
      <c r="A1336" s="4" t="s">
        <v>917</v>
      </c>
      <c r="B1336" s="5"/>
      <c r="C1336" s="4">
        <v>0</v>
      </c>
      <c r="E1336" s="4" t="b">
        <f t="shared" si="5"/>
        <v>0</v>
      </c>
      <c r="F1336" s="4">
        <v>0</v>
      </c>
      <c r="G1336" s="4">
        <v>52295664</v>
      </c>
      <c r="H1336" s="6">
        <v>44084</v>
      </c>
      <c r="I1336" s="4" t="s">
        <v>946</v>
      </c>
      <c r="J1336" s="4" t="s">
        <v>834</v>
      </c>
      <c r="K1336" s="4">
        <v>3170</v>
      </c>
      <c r="L1336" s="4">
        <v>0</v>
      </c>
      <c r="M1336" s="4">
        <v>0</v>
      </c>
      <c r="N1336" s="4">
        <v>0</v>
      </c>
      <c r="O1336" s="4">
        <v>607000</v>
      </c>
      <c r="P1336" s="4">
        <v>-19267200</v>
      </c>
      <c r="Q1336" s="4">
        <v>1352</v>
      </c>
      <c r="R1336" s="4" t="b">
        <f t="shared" si="6"/>
        <v>0</v>
      </c>
      <c r="S1336" s="4">
        <v>0</v>
      </c>
    </row>
    <row r="1337" spans="1:19" ht="14.25" customHeight="1">
      <c r="A1337" s="4" t="s">
        <v>917</v>
      </c>
      <c r="B1337" s="5"/>
      <c r="C1337" s="4">
        <v>0</v>
      </c>
      <c r="E1337" s="4" t="b">
        <f t="shared" si="5"/>
        <v>0</v>
      </c>
      <c r="F1337" s="4">
        <v>0</v>
      </c>
      <c r="G1337" s="4">
        <v>52295664</v>
      </c>
      <c r="H1337" s="6">
        <v>44119</v>
      </c>
      <c r="I1337" s="4" t="s">
        <v>946</v>
      </c>
      <c r="J1337" s="4" t="s">
        <v>834</v>
      </c>
      <c r="K1337" s="4">
        <v>3183</v>
      </c>
      <c r="L1337" s="4">
        <v>0</v>
      </c>
      <c r="M1337" s="4">
        <v>0</v>
      </c>
      <c r="N1337" s="4">
        <v>0</v>
      </c>
      <c r="O1337" s="4">
        <v>607000</v>
      </c>
      <c r="P1337" s="4">
        <v>-19874200</v>
      </c>
      <c r="Q1337" s="4">
        <v>1353</v>
      </c>
      <c r="R1337" s="4" t="b">
        <f t="shared" si="6"/>
        <v>0</v>
      </c>
      <c r="S1337" s="4">
        <v>0</v>
      </c>
    </row>
    <row r="1338" spans="1:19" ht="14.25" customHeight="1">
      <c r="A1338" s="4" t="s">
        <v>917</v>
      </c>
      <c r="B1338" s="5"/>
      <c r="C1338" s="4">
        <v>0</v>
      </c>
      <c r="E1338" s="4" t="b">
        <f t="shared" si="5"/>
        <v>0</v>
      </c>
      <c r="F1338" s="4">
        <v>0</v>
      </c>
      <c r="G1338" s="4">
        <v>52295664</v>
      </c>
      <c r="H1338" s="6">
        <v>44133</v>
      </c>
      <c r="I1338" s="4" t="s">
        <v>946</v>
      </c>
      <c r="J1338" s="4" t="s">
        <v>834</v>
      </c>
      <c r="K1338" s="4">
        <v>3190</v>
      </c>
      <c r="L1338" s="4">
        <v>0</v>
      </c>
      <c r="M1338" s="4">
        <v>0</v>
      </c>
      <c r="N1338" s="4">
        <v>0</v>
      </c>
      <c r="O1338" s="4">
        <v>607000</v>
      </c>
      <c r="P1338" s="4">
        <v>-20481200</v>
      </c>
      <c r="Q1338" s="4">
        <v>1354</v>
      </c>
      <c r="R1338" s="4" t="b">
        <f t="shared" si="6"/>
        <v>0</v>
      </c>
      <c r="S1338" s="4">
        <v>0</v>
      </c>
    </row>
    <row r="1339" spans="1:19" ht="14.25" customHeight="1">
      <c r="A1339" s="4" t="s">
        <v>917</v>
      </c>
      <c r="B1339" s="5"/>
      <c r="C1339" s="4">
        <v>0</v>
      </c>
      <c r="E1339" s="4" t="b">
        <f t="shared" si="5"/>
        <v>0</v>
      </c>
      <c r="F1339" s="4">
        <v>0</v>
      </c>
      <c r="G1339" s="4">
        <v>52295664</v>
      </c>
      <c r="H1339" s="6">
        <v>44165</v>
      </c>
      <c r="I1339" s="4" t="s">
        <v>946</v>
      </c>
      <c r="J1339" s="4" t="s">
        <v>834</v>
      </c>
      <c r="K1339" s="4">
        <v>3200</v>
      </c>
      <c r="L1339" s="4">
        <v>0</v>
      </c>
      <c r="M1339" s="4">
        <v>0</v>
      </c>
      <c r="N1339" s="4">
        <v>0</v>
      </c>
      <c r="O1339" s="4">
        <v>607000</v>
      </c>
      <c r="P1339" s="4">
        <v>-21088200</v>
      </c>
      <c r="Q1339" s="4">
        <v>1355</v>
      </c>
      <c r="R1339" s="4" t="b">
        <f t="shared" si="6"/>
        <v>0</v>
      </c>
      <c r="S1339" s="4">
        <v>0</v>
      </c>
    </row>
    <row r="1340" spans="1:19" ht="14.25" customHeight="1">
      <c r="A1340" s="4" t="s">
        <v>917</v>
      </c>
      <c r="B1340" s="5"/>
      <c r="C1340" s="4">
        <v>0</v>
      </c>
      <c r="E1340" s="4" t="b">
        <f t="shared" si="5"/>
        <v>0</v>
      </c>
      <c r="F1340" s="4">
        <v>0</v>
      </c>
      <c r="G1340" s="4">
        <v>52295664</v>
      </c>
      <c r="H1340" s="6">
        <v>44179</v>
      </c>
      <c r="I1340" s="4" t="s">
        <v>946</v>
      </c>
      <c r="J1340" s="4" t="s">
        <v>834</v>
      </c>
      <c r="K1340" s="4">
        <v>3212</v>
      </c>
      <c r="L1340" s="4">
        <v>0</v>
      </c>
      <c r="M1340" s="4">
        <v>0</v>
      </c>
      <c r="N1340" s="4">
        <v>0</v>
      </c>
      <c r="O1340" s="4">
        <v>607000</v>
      </c>
      <c r="P1340" s="4">
        <v>-21695200</v>
      </c>
      <c r="Q1340" s="4">
        <v>1356</v>
      </c>
      <c r="R1340" s="4" t="b">
        <f t="shared" si="6"/>
        <v>0</v>
      </c>
      <c r="S1340" s="4">
        <v>0</v>
      </c>
    </row>
    <row r="1341" spans="1:19" ht="14.25" customHeight="1">
      <c r="A1341" s="4" t="s">
        <v>917</v>
      </c>
      <c r="B1341" s="5" t="s">
        <v>948</v>
      </c>
      <c r="C1341" s="4">
        <v>0</v>
      </c>
      <c r="D1341" s="4" t="s">
        <v>948</v>
      </c>
      <c r="E1341" s="4" t="b">
        <f t="shared" si="5"/>
        <v>0</v>
      </c>
      <c r="F1341" s="4">
        <v>0</v>
      </c>
      <c r="G1341" s="4">
        <v>52295664</v>
      </c>
      <c r="H1341" s="3" t="s">
        <v>21</v>
      </c>
      <c r="K1341" s="4">
        <v>0</v>
      </c>
      <c r="L1341" s="4">
        <v>0</v>
      </c>
      <c r="M1341" s="4">
        <v>0</v>
      </c>
      <c r="N1341" s="4">
        <v>0</v>
      </c>
      <c r="O1341" s="4">
        <v>8428800</v>
      </c>
      <c r="P1341" s="4">
        <v>-21695200</v>
      </c>
      <c r="Q1341" s="4">
        <v>1357</v>
      </c>
      <c r="R1341" s="4" t="b">
        <f t="shared" si="6"/>
        <v>0</v>
      </c>
      <c r="S1341" s="4">
        <v>0</v>
      </c>
    </row>
    <row r="1342" spans="1:19" ht="14.25" customHeight="1">
      <c r="A1342" s="4" t="s">
        <v>917</v>
      </c>
      <c r="B1342" s="5" t="s">
        <v>949</v>
      </c>
      <c r="C1342" s="4">
        <v>0</v>
      </c>
      <c r="D1342" s="4" t="s">
        <v>949</v>
      </c>
      <c r="E1342" s="4" t="b">
        <f t="shared" si="5"/>
        <v>0</v>
      </c>
      <c r="F1342" s="4">
        <v>-600000</v>
      </c>
      <c r="G1342" s="4">
        <v>52833286</v>
      </c>
      <c r="H1342" s="3" t="s">
        <v>21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-600000</v>
      </c>
      <c r="Q1342" s="4">
        <v>1358</v>
      </c>
      <c r="R1342" s="4" t="b">
        <f t="shared" si="6"/>
        <v>0</v>
      </c>
      <c r="S1342" s="4">
        <v>0</v>
      </c>
    </row>
    <row r="1343" spans="1:19" ht="14.25" customHeight="1">
      <c r="A1343" s="4" t="s">
        <v>917</v>
      </c>
      <c r="B1343" s="5" t="s">
        <v>950</v>
      </c>
      <c r="C1343" s="4">
        <v>0</v>
      </c>
      <c r="D1343" s="4" t="s">
        <v>950</v>
      </c>
      <c r="E1343" s="4" t="b">
        <f t="shared" si="5"/>
        <v>0</v>
      </c>
      <c r="F1343" s="4">
        <v>0</v>
      </c>
      <c r="G1343" s="4">
        <v>52833286</v>
      </c>
      <c r="H1343" s="3" t="s">
        <v>21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-600000</v>
      </c>
      <c r="Q1343" s="4">
        <v>1359</v>
      </c>
      <c r="R1343" s="4" t="b">
        <f t="shared" si="6"/>
        <v>0</v>
      </c>
      <c r="S1343" s="4">
        <v>0</v>
      </c>
    </row>
    <row r="1344" spans="1:19" ht="14.25" customHeight="1">
      <c r="A1344" s="4" t="s">
        <v>917</v>
      </c>
      <c r="B1344" s="5" t="s">
        <v>846</v>
      </c>
      <c r="C1344" s="4">
        <v>0</v>
      </c>
      <c r="D1344" s="4" t="s">
        <v>846</v>
      </c>
      <c r="E1344" s="4" t="b">
        <f t="shared" si="5"/>
        <v>0</v>
      </c>
      <c r="F1344" s="4">
        <v>-8696640</v>
      </c>
      <c r="G1344" s="4">
        <v>63357862</v>
      </c>
      <c r="H1344" s="3" t="s">
        <v>21</v>
      </c>
      <c r="K1344" s="4">
        <v>0</v>
      </c>
      <c r="L1344" s="4">
        <v>398000</v>
      </c>
      <c r="M1344" s="4">
        <v>5151200</v>
      </c>
      <c r="N1344" s="4">
        <v>0</v>
      </c>
      <c r="O1344" s="4">
        <v>0</v>
      </c>
      <c r="P1344" s="4">
        <v>-8696640</v>
      </c>
      <c r="Q1344" s="4">
        <v>1360</v>
      </c>
      <c r="R1344" s="4" t="b">
        <f t="shared" si="6"/>
        <v>0</v>
      </c>
      <c r="S1344" s="4">
        <v>0</v>
      </c>
    </row>
    <row r="1345" spans="1:19" ht="14.25" customHeight="1">
      <c r="A1345" s="4" t="s">
        <v>917</v>
      </c>
      <c r="B1345" s="5"/>
      <c r="C1345" s="4">
        <v>0</v>
      </c>
      <c r="E1345" s="4" t="b">
        <f t="shared" si="5"/>
        <v>0</v>
      </c>
      <c r="F1345" s="4">
        <v>0</v>
      </c>
      <c r="G1345" s="4">
        <v>63357862</v>
      </c>
      <c r="H1345" s="6">
        <v>43840</v>
      </c>
      <c r="I1345" s="4" t="s">
        <v>951</v>
      </c>
      <c r="J1345" s="4" t="s">
        <v>834</v>
      </c>
      <c r="K1345" s="4">
        <v>3080</v>
      </c>
      <c r="L1345" s="4">
        <v>0</v>
      </c>
      <c r="M1345" s="4">
        <v>0</v>
      </c>
      <c r="N1345" s="4">
        <v>0</v>
      </c>
      <c r="O1345" s="4">
        <v>375240</v>
      </c>
      <c r="P1345" s="4">
        <v>-9071880</v>
      </c>
      <c r="Q1345" s="4">
        <v>1361</v>
      </c>
      <c r="R1345" s="4" t="b">
        <f t="shared" si="6"/>
        <v>0</v>
      </c>
      <c r="S1345" s="4">
        <v>0</v>
      </c>
    </row>
    <row r="1346" spans="1:19" ht="14.25" customHeight="1">
      <c r="A1346" s="4" t="s">
        <v>917</v>
      </c>
      <c r="B1346" s="5"/>
      <c r="C1346" s="4">
        <v>0</v>
      </c>
      <c r="E1346" s="4" t="b">
        <f t="shared" si="5"/>
        <v>0</v>
      </c>
      <c r="F1346" s="4">
        <v>0</v>
      </c>
      <c r="G1346" s="4">
        <v>63357862</v>
      </c>
      <c r="H1346" s="6">
        <v>43869</v>
      </c>
      <c r="I1346" s="4" t="s">
        <v>951</v>
      </c>
      <c r="J1346" s="4" t="s">
        <v>834</v>
      </c>
      <c r="K1346" s="4">
        <v>3094</v>
      </c>
      <c r="L1346" s="4">
        <v>0</v>
      </c>
      <c r="M1346" s="4">
        <v>0</v>
      </c>
      <c r="N1346" s="4">
        <v>0</v>
      </c>
      <c r="O1346" s="4">
        <v>375240</v>
      </c>
      <c r="P1346" s="4">
        <v>-9447120</v>
      </c>
      <c r="Q1346" s="4">
        <v>1362</v>
      </c>
      <c r="R1346" s="4" t="b">
        <f t="shared" si="6"/>
        <v>0</v>
      </c>
      <c r="S1346" s="4">
        <v>0</v>
      </c>
    </row>
    <row r="1347" spans="1:19" ht="14.25" customHeight="1">
      <c r="A1347" s="4" t="s">
        <v>917</v>
      </c>
      <c r="B1347" s="5"/>
      <c r="C1347" s="4">
        <v>0</v>
      </c>
      <c r="E1347" s="4" t="b">
        <f t="shared" si="5"/>
        <v>0</v>
      </c>
      <c r="F1347" s="4">
        <v>0</v>
      </c>
      <c r="G1347" s="4">
        <v>63357862</v>
      </c>
      <c r="H1347" s="6">
        <v>43902</v>
      </c>
      <c r="I1347" s="4" t="s">
        <v>951</v>
      </c>
      <c r="J1347" s="4" t="s">
        <v>834</v>
      </c>
      <c r="K1347" s="4">
        <v>3107</v>
      </c>
      <c r="L1347" s="4">
        <v>0</v>
      </c>
      <c r="M1347" s="4">
        <v>0</v>
      </c>
      <c r="N1347" s="4">
        <v>0</v>
      </c>
      <c r="O1347" s="4">
        <v>375240</v>
      </c>
      <c r="P1347" s="4">
        <v>-9822360</v>
      </c>
      <c r="Q1347" s="4">
        <v>1363</v>
      </c>
      <c r="R1347" s="4" t="b">
        <f t="shared" si="6"/>
        <v>0</v>
      </c>
      <c r="S1347" s="4">
        <v>0</v>
      </c>
    </row>
    <row r="1348" spans="1:19" ht="14.25" customHeight="1">
      <c r="A1348" s="4" t="s">
        <v>917</v>
      </c>
      <c r="B1348" s="5"/>
      <c r="C1348" s="4">
        <v>0</v>
      </c>
      <c r="E1348" s="4" t="b">
        <f t="shared" si="5"/>
        <v>0</v>
      </c>
      <c r="F1348" s="4">
        <v>0</v>
      </c>
      <c r="G1348" s="4">
        <v>63357862</v>
      </c>
      <c r="H1348" s="6">
        <v>43929</v>
      </c>
      <c r="I1348" s="4" t="s">
        <v>951</v>
      </c>
      <c r="J1348" s="4" t="s">
        <v>834</v>
      </c>
      <c r="K1348" s="4">
        <v>3116</v>
      </c>
      <c r="L1348" s="4">
        <v>0</v>
      </c>
      <c r="M1348" s="4">
        <v>0</v>
      </c>
      <c r="N1348" s="4">
        <v>0</v>
      </c>
      <c r="O1348" s="4">
        <v>375240</v>
      </c>
      <c r="P1348" s="4">
        <v>-10197600</v>
      </c>
      <c r="Q1348" s="4">
        <v>1364</v>
      </c>
      <c r="R1348" s="4" t="b">
        <f t="shared" si="6"/>
        <v>0</v>
      </c>
      <c r="S1348" s="4">
        <v>0</v>
      </c>
    </row>
    <row r="1349" spans="1:19" ht="14.25" customHeight="1">
      <c r="A1349" s="4" t="s">
        <v>917</v>
      </c>
      <c r="B1349" s="5"/>
      <c r="C1349" s="4">
        <v>0</v>
      </c>
      <c r="E1349" s="4" t="b">
        <f t="shared" si="5"/>
        <v>0</v>
      </c>
      <c r="F1349" s="4">
        <v>0</v>
      </c>
      <c r="G1349" s="4">
        <v>63357862</v>
      </c>
      <c r="H1349" s="6">
        <v>43963</v>
      </c>
      <c r="I1349" s="4" t="s">
        <v>951</v>
      </c>
      <c r="J1349" s="4" t="s">
        <v>834</v>
      </c>
      <c r="K1349" s="4">
        <v>3126</v>
      </c>
      <c r="L1349" s="4">
        <v>0</v>
      </c>
      <c r="M1349" s="4">
        <v>0</v>
      </c>
      <c r="N1349" s="4">
        <v>0</v>
      </c>
      <c r="O1349" s="4">
        <v>375240</v>
      </c>
      <c r="P1349" s="4">
        <v>-10572840</v>
      </c>
      <c r="Q1349" s="4">
        <v>1365</v>
      </c>
      <c r="R1349" s="4" t="b">
        <f t="shared" si="6"/>
        <v>0</v>
      </c>
      <c r="S1349" s="4">
        <v>0</v>
      </c>
    </row>
    <row r="1350" spans="1:19" ht="14.25" customHeight="1">
      <c r="A1350" s="4" t="s">
        <v>917</v>
      </c>
      <c r="B1350" s="5"/>
      <c r="C1350" s="4">
        <v>0</v>
      </c>
      <c r="E1350" s="4" t="b">
        <f t="shared" si="5"/>
        <v>0</v>
      </c>
      <c r="F1350" s="4">
        <v>0</v>
      </c>
      <c r="G1350" s="4">
        <v>63357862</v>
      </c>
      <c r="H1350" s="6">
        <v>43998</v>
      </c>
      <c r="I1350" s="4" t="s">
        <v>952</v>
      </c>
      <c r="J1350" s="4" t="s">
        <v>834</v>
      </c>
      <c r="K1350" s="4">
        <v>3139</v>
      </c>
      <c r="L1350" s="4">
        <v>0</v>
      </c>
      <c r="M1350" s="4">
        <v>0</v>
      </c>
      <c r="N1350" s="4">
        <v>0</v>
      </c>
      <c r="O1350" s="4">
        <v>489000</v>
      </c>
      <c r="P1350" s="4">
        <v>-11061840</v>
      </c>
      <c r="Q1350" s="4">
        <v>1366</v>
      </c>
      <c r="R1350" s="4" t="b">
        <f t="shared" si="6"/>
        <v>0</v>
      </c>
      <c r="S1350" s="4">
        <v>0</v>
      </c>
    </row>
    <row r="1351" spans="1:19" ht="14.25" customHeight="1">
      <c r="A1351" s="4" t="s">
        <v>917</v>
      </c>
      <c r="B1351" s="5"/>
      <c r="C1351" s="4">
        <v>0</v>
      </c>
      <c r="E1351" s="4" t="b">
        <f t="shared" si="5"/>
        <v>0</v>
      </c>
      <c r="F1351" s="4">
        <v>0</v>
      </c>
      <c r="G1351" s="4">
        <v>63357862</v>
      </c>
      <c r="H1351" s="6">
        <v>44027</v>
      </c>
      <c r="I1351" s="4" t="s">
        <v>953</v>
      </c>
      <c r="J1351" s="4" t="s">
        <v>834</v>
      </c>
      <c r="K1351" s="4">
        <v>3150</v>
      </c>
      <c r="L1351" s="4">
        <v>0</v>
      </c>
      <c r="M1351" s="4">
        <v>0</v>
      </c>
      <c r="N1351" s="4">
        <v>0</v>
      </c>
      <c r="O1351" s="4">
        <v>398000</v>
      </c>
      <c r="P1351" s="4">
        <v>-11459840</v>
      </c>
      <c r="Q1351" s="4">
        <v>1367</v>
      </c>
      <c r="R1351" s="4" t="b">
        <f t="shared" si="6"/>
        <v>0</v>
      </c>
      <c r="S1351" s="4">
        <v>0</v>
      </c>
    </row>
    <row r="1352" spans="1:19" ht="14.25" customHeight="1">
      <c r="A1352" s="4" t="s">
        <v>917</v>
      </c>
      <c r="B1352" s="5"/>
      <c r="C1352" s="4">
        <v>0</v>
      </c>
      <c r="E1352" s="4" t="b">
        <f t="shared" si="5"/>
        <v>0</v>
      </c>
      <c r="F1352" s="4">
        <v>0</v>
      </c>
      <c r="G1352" s="4">
        <v>63357862</v>
      </c>
      <c r="H1352" s="6">
        <v>44055</v>
      </c>
      <c r="I1352" s="4" t="s">
        <v>951</v>
      </c>
      <c r="J1352" s="4" t="s">
        <v>834</v>
      </c>
      <c r="K1352" s="4">
        <v>3156</v>
      </c>
      <c r="L1352" s="4">
        <v>0</v>
      </c>
      <c r="M1352" s="4">
        <v>0</v>
      </c>
      <c r="N1352" s="4">
        <v>0</v>
      </c>
      <c r="O1352" s="4">
        <v>398000</v>
      </c>
      <c r="P1352" s="4">
        <v>-11857840</v>
      </c>
      <c r="Q1352" s="4">
        <v>1368</v>
      </c>
      <c r="R1352" s="4" t="b">
        <f t="shared" si="6"/>
        <v>0</v>
      </c>
      <c r="S1352" s="4">
        <v>0</v>
      </c>
    </row>
    <row r="1353" spans="1:19" ht="14.25" customHeight="1">
      <c r="A1353" s="4" t="s">
        <v>917</v>
      </c>
      <c r="B1353" s="5"/>
      <c r="C1353" s="4">
        <v>0</v>
      </c>
      <c r="E1353" s="4" t="b">
        <f t="shared" si="5"/>
        <v>0</v>
      </c>
      <c r="F1353" s="4">
        <v>0</v>
      </c>
      <c r="G1353" s="4">
        <v>63357862</v>
      </c>
      <c r="H1353" s="6">
        <v>44084</v>
      </c>
      <c r="I1353" s="4" t="s">
        <v>951</v>
      </c>
      <c r="J1353" s="4" t="s">
        <v>834</v>
      </c>
      <c r="K1353" s="4">
        <v>3171</v>
      </c>
      <c r="L1353" s="4">
        <v>0</v>
      </c>
      <c r="M1353" s="4">
        <v>0</v>
      </c>
      <c r="N1353" s="4">
        <v>0</v>
      </c>
      <c r="O1353" s="4">
        <v>398000</v>
      </c>
      <c r="P1353" s="4">
        <v>-12255840</v>
      </c>
      <c r="Q1353" s="4">
        <v>1369</v>
      </c>
      <c r="R1353" s="4" t="b">
        <f t="shared" si="6"/>
        <v>0</v>
      </c>
      <c r="S1353" s="4">
        <v>0</v>
      </c>
    </row>
    <row r="1354" spans="1:19" ht="14.25" customHeight="1">
      <c r="A1354" s="4" t="s">
        <v>917</v>
      </c>
      <c r="B1354" s="5"/>
      <c r="C1354" s="4">
        <v>0</v>
      </c>
      <c r="E1354" s="4" t="b">
        <f t="shared" si="5"/>
        <v>0</v>
      </c>
      <c r="F1354" s="4">
        <v>0</v>
      </c>
      <c r="G1354" s="4">
        <v>63357862</v>
      </c>
      <c r="H1354" s="6">
        <v>44119</v>
      </c>
      <c r="I1354" s="4" t="s">
        <v>951</v>
      </c>
      <c r="J1354" s="4" t="s">
        <v>834</v>
      </c>
      <c r="K1354" s="4">
        <v>3182</v>
      </c>
      <c r="L1354" s="4">
        <v>0</v>
      </c>
      <c r="M1354" s="4">
        <v>0</v>
      </c>
      <c r="N1354" s="4">
        <v>0</v>
      </c>
      <c r="O1354" s="4">
        <v>398000</v>
      </c>
      <c r="P1354" s="4">
        <v>-12653840</v>
      </c>
      <c r="Q1354" s="4">
        <v>1370</v>
      </c>
      <c r="R1354" s="4" t="b">
        <f t="shared" si="6"/>
        <v>0</v>
      </c>
      <c r="S1354" s="4">
        <v>0</v>
      </c>
    </row>
    <row r="1355" spans="1:19" ht="14.25" customHeight="1">
      <c r="A1355" s="4" t="s">
        <v>917</v>
      </c>
      <c r="B1355" s="5"/>
      <c r="C1355" s="4">
        <v>0</v>
      </c>
      <c r="E1355" s="4" t="b">
        <f t="shared" si="5"/>
        <v>0</v>
      </c>
      <c r="F1355" s="4">
        <v>0</v>
      </c>
      <c r="G1355" s="4">
        <v>63357862</v>
      </c>
      <c r="H1355" s="6">
        <v>44133</v>
      </c>
      <c r="I1355" s="4" t="s">
        <v>951</v>
      </c>
      <c r="J1355" s="4" t="s">
        <v>834</v>
      </c>
      <c r="K1355" s="4">
        <v>3191</v>
      </c>
      <c r="L1355" s="4">
        <v>0</v>
      </c>
      <c r="M1355" s="4">
        <v>0</v>
      </c>
      <c r="N1355" s="4">
        <v>0</v>
      </c>
      <c r="O1355" s="4">
        <v>398000</v>
      </c>
      <c r="P1355" s="4">
        <v>-13051840</v>
      </c>
      <c r="Q1355" s="4">
        <v>1371</v>
      </c>
      <c r="R1355" s="4" t="b">
        <f t="shared" si="6"/>
        <v>0</v>
      </c>
      <c r="S1355" s="4">
        <v>0</v>
      </c>
    </row>
    <row r="1356" spans="1:19" ht="14.25" customHeight="1">
      <c r="A1356" s="4" t="s">
        <v>917</v>
      </c>
      <c r="B1356" s="5"/>
      <c r="C1356" s="4">
        <v>0</v>
      </c>
      <c r="E1356" s="4" t="b">
        <f t="shared" si="5"/>
        <v>0</v>
      </c>
      <c r="F1356" s="4">
        <v>0</v>
      </c>
      <c r="G1356" s="4">
        <v>63357862</v>
      </c>
      <c r="H1356" s="6">
        <v>44165</v>
      </c>
      <c r="I1356" s="4" t="s">
        <v>951</v>
      </c>
      <c r="J1356" s="4" t="s">
        <v>834</v>
      </c>
      <c r="K1356" s="4">
        <v>3201</v>
      </c>
      <c r="L1356" s="4">
        <v>0</v>
      </c>
      <c r="M1356" s="4">
        <v>0</v>
      </c>
      <c r="N1356" s="4">
        <v>0</v>
      </c>
      <c r="O1356" s="4">
        <v>398000</v>
      </c>
      <c r="P1356" s="4">
        <v>-13449840</v>
      </c>
      <c r="Q1356" s="4">
        <v>1372</v>
      </c>
      <c r="R1356" s="4" t="b">
        <f t="shared" si="6"/>
        <v>0</v>
      </c>
      <c r="S1356" s="4">
        <v>0</v>
      </c>
    </row>
    <row r="1357" spans="1:19" ht="14.25" customHeight="1">
      <c r="A1357" s="4" t="s">
        <v>917</v>
      </c>
      <c r="B1357" s="5"/>
      <c r="C1357" s="4">
        <v>0</v>
      </c>
      <c r="E1357" s="4" t="b">
        <f t="shared" si="5"/>
        <v>0</v>
      </c>
      <c r="F1357" s="4">
        <v>0</v>
      </c>
      <c r="G1357" s="4">
        <v>63357862</v>
      </c>
      <c r="H1357" s="6">
        <v>44179</v>
      </c>
      <c r="I1357" s="4" t="s">
        <v>951</v>
      </c>
      <c r="J1357" s="4" t="s">
        <v>834</v>
      </c>
      <c r="K1357" s="4">
        <v>3211</v>
      </c>
      <c r="L1357" s="4">
        <v>0</v>
      </c>
      <c r="M1357" s="4">
        <v>0</v>
      </c>
      <c r="N1357" s="4">
        <v>0</v>
      </c>
      <c r="O1357" s="4">
        <v>398000</v>
      </c>
      <c r="P1357" s="4">
        <v>-13847840</v>
      </c>
      <c r="Q1357" s="4">
        <v>1373</v>
      </c>
      <c r="R1357" s="4" t="b">
        <f t="shared" si="6"/>
        <v>0</v>
      </c>
      <c r="S1357" s="4">
        <v>0</v>
      </c>
    </row>
    <row r="1358" spans="1:19" ht="14.25" customHeight="1">
      <c r="A1358" s="4" t="s">
        <v>917</v>
      </c>
      <c r="B1358" s="5"/>
      <c r="C1358" s="4">
        <v>0</v>
      </c>
      <c r="E1358" s="4" t="b">
        <f t="shared" si="5"/>
        <v>0</v>
      </c>
      <c r="F1358" s="4">
        <v>0</v>
      </c>
      <c r="G1358" s="4">
        <v>63357862</v>
      </c>
      <c r="H1358" s="6">
        <v>44195</v>
      </c>
      <c r="I1358" s="4" t="s">
        <v>954</v>
      </c>
      <c r="J1358" s="4" t="s">
        <v>839</v>
      </c>
      <c r="K1358" s="4">
        <v>194</v>
      </c>
      <c r="L1358" s="4">
        <v>0</v>
      </c>
      <c r="M1358" s="4">
        <v>0</v>
      </c>
      <c r="N1358" s="4">
        <v>398000</v>
      </c>
      <c r="O1358" s="4">
        <v>0</v>
      </c>
      <c r="P1358" s="4">
        <v>-13449840</v>
      </c>
      <c r="Q1358" s="4">
        <v>1374</v>
      </c>
      <c r="R1358" s="4" t="b">
        <f t="shared" si="6"/>
        <v>0</v>
      </c>
      <c r="S1358" s="4">
        <v>0</v>
      </c>
    </row>
    <row r="1359" spans="1:19" ht="14.25" customHeight="1">
      <c r="A1359" s="4" t="s">
        <v>917</v>
      </c>
      <c r="B1359" s="5" t="s">
        <v>955</v>
      </c>
      <c r="C1359" s="4">
        <v>0</v>
      </c>
      <c r="D1359" s="4" t="s">
        <v>955</v>
      </c>
      <c r="E1359" s="4" t="b">
        <f t="shared" si="5"/>
        <v>0</v>
      </c>
      <c r="F1359" s="4">
        <v>0</v>
      </c>
      <c r="G1359" s="4">
        <v>63357862</v>
      </c>
      <c r="H1359" s="3" t="s">
        <v>21</v>
      </c>
      <c r="K1359" s="4">
        <v>0</v>
      </c>
      <c r="L1359" s="4">
        <v>0</v>
      </c>
      <c r="M1359" s="4">
        <v>0</v>
      </c>
      <c r="N1359" s="4">
        <v>398000</v>
      </c>
      <c r="O1359" s="4">
        <v>5151200</v>
      </c>
      <c r="P1359" s="4">
        <v>-13449840</v>
      </c>
      <c r="Q1359" s="4">
        <v>1375</v>
      </c>
      <c r="R1359" s="4" t="b">
        <f t="shared" si="6"/>
        <v>0</v>
      </c>
      <c r="S1359" s="4">
        <v>0</v>
      </c>
    </row>
    <row r="1360" spans="1:19" ht="14.25" customHeight="1">
      <c r="A1360" s="4" t="s">
        <v>917</v>
      </c>
      <c r="B1360" s="5" t="s">
        <v>956</v>
      </c>
      <c r="C1360" s="4">
        <v>0</v>
      </c>
      <c r="D1360" s="4" t="s">
        <v>956</v>
      </c>
      <c r="E1360" s="4" t="b">
        <f t="shared" si="5"/>
        <v>0</v>
      </c>
      <c r="F1360" s="4">
        <v>-169200</v>
      </c>
      <c r="G1360" s="4">
        <v>79432896</v>
      </c>
      <c r="H1360" s="3" t="s">
        <v>21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-169200</v>
      </c>
      <c r="Q1360" s="4">
        <v>1376</v>
      </c>
      <c r="R1360" s="4" t="b">
        <f t="shared" si="6"/>
        <v>0</v>
      </c>
      <c r="S1360" s="4">
        <v>0</v>
      </c>
    </row>
    <row r="1361" spans="1:19" ht="14.25" customHeight="1">
      <c r="A1361" s="4" t="s">
        <v>917</v>
      </c>
      <c r="B1361" s="5" t="s">
        <v>957</v>
      </c>
      <c r="C1361" s="4">
        <v>0</v>
      </c>
      <c r="D1361" s="4" t="s">
        <v>957</v>
      </c>
      <c r="E1361" s="4" t="b">
        <f t="shared" si="5"/>
        <v>0</v>
      </c>
      <c r="F1361" s="4">
        <v>0</v>
      </c>
      <c r="G1361" s="4">
        <v>79432896</v>
      </c>
      <c r="H1361" s="3" t="s">
        <v>21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-169200</v>
      </c>
      <c r="Q1361" s="4">
        <v>1377</v>
      </c>
      <c r="R1361" s="4" t="b">
        <f t="shared" si="6"/>
        <v>0</v>
      </c>
      <c r="S1361" s="4">
        <v>0</v>
      </c>
    </row>
    <row r="1362" spans="1:19" ht="14.25" customHeight="1">
      <c r="A1362" s="4" t="s">
        <v>917</v>
      </c>
      <c r="B1362" s="5" t="s">
        <v>958</v>
      </c>
      <c r="C1362" s="4">
        <v>0</v>
      </c>
      <c r="D1362" s="4" t="s">
        <v>958</v>
      </c>
      <c r="E1362" s="4" t="b">
        <f t="shared" si="5"/>
        <v>0</v>
      </c>
      <c r="F1362" s="4">
        <v>-206800</v>
      </c>
      <c r="G1362" s="4">
        <v>79756189</v>
      </c>
      <c r="H1362" s="3" t="s">
        <v>21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-206800</v>
      </c>
      <c r="Q1362" s="4">
        <v>1378</v>
      </c>
      <c r="R1362" s="4" t="b">
        <f t="shared" si="6"/>
        <v>0</v>
      </c>
      <c r="S1362" s="4">
        <v>0</v>
      </c>
    </row>
    <row r="1363" spans="1:19" ht="14.25" customHeight="1">
      <c r="A1363" s="4" t="s">
        <v>917</v>
      </c>
      <c r="B1363" s="5" t="s">
        <v>959</v>
      </c>
      <c r="C1363" s="4">
        <v>0</v>
      </c>
      <c r="D1363" s="4" t="s">
        <v>959</v>
      </c>
      <c r="E1363" s="4" t="b">
        <f t="shared" si="5"/>
        <v>0</v>
      </c>
      <c r="F1363" s="4">
        <v>0</v>
      </c>
      <c r="G1363" s="4">
        <v>79756189</v>
      </c>
      <c r="H1363" s="3" t="s">
        <v>21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-206800</v>
      </c>
      <c r="Q1363" s="4">
        <v>1379</v>
      </c>
      <c r="R1363" s="4" t="b">
        <f t="shared" si="6"/>
        <v>0</v>
      </c>
      <c r="S1363" s="4">
        <v>0</v>
      </c>
    </row>
    <row r="1364" spans="1:19" ht="14.25" customHeight="1">
      <c r="A1364" s="4" t="s">
        <v>917</v>
      </c>
      <c r="B1364" s="5" t="s">
        <v>960</v>
      </c>
      <c r="C1364" s="4">
        <v>0</v>
      </c>
      <c r="D1364" s="4" t="s">
        <v>960</v>
      </c>
      <c r="E1364" s="4" t="b">
        <f t="shared" si="5"/>
        <v>0</v>
      </c>
      <c r="F1364" s="4">
        <v>0</v>
      </c>
      <c r="G1364" s="4">
        <v>80503060</v>
      </c>
      <c r="H1364" s="3" t="s">
        <v>21</v>
      </c>
      <c r="K1364" s="4">
        <v>0</v>
      </c>
      <c r="L1364" s="4">
        <v>0</v>
      </c>
      <c r="M1364" s="4">
        <v>313000</v>
      </c>
      <c r="N1364" s="4">
        <v>0</v>
      </c>
      <c r="O1364" s="4">
        <v>0</v>
      </c>
      <c r="P1364" s="4">
        <v>0</v>
      </c>
      <c r="Q1364" s="4">
        <v>1380</v>
      </c>
      <c r="R1364" s="4" t="b">
        <f t="shared" si="6"/>
        <v>0</v>
      </c>
      <c r="S1364" s="4">
        <v>0</v>
      </c>
    </row>
    <row r="1365" spans="1:19" ht="14.25" customHeight="1">
      <c r="A1365" s="4" t="s">
        <v>917</v>
      </c>
      <c r="B1365" s="5"/>
      <c r="C1365" s="4">
        <v>0</v>
      </c>
      <c r="E1365" s="4" t="b">
        <f t="shared" si="5"/>
        <v>0</v>
      </c>
      <c r="F1365" s="4">
        <v>0</v>
      </c>
      <c r="G1365" s="4">
        <v>80503060</v>
      </c>
      <c r="H1365" s="6">
        <v>43902</v>
      </c>
      <c r="I1365" s="4" t="s">
        <v>961</v>
      </c>
      <c r="J1365" s="4" t="s">
        <v>834</v>
      </c>
      <c r="K1365" s="4">
        <v>3102</v>
      </c>
      <c r="L1365" s="4">
        <v>0</v>
      </c>
      <c r="M1365" s="4">
        <v>0</v>
      </c>
      <c r="N1365" s="4">
        <v>0</v>
      </c>
      <c r="O1365" s="4">
        <v>150000</v>
      </c>
      <c r="P1365" s="4">
        <v>-150000</v>
      </c>
      <c r="Q1365" s="4">
        <v>1381</v>
      </c>
      <c r="R1365" s="4" t="b">
        <f t="shared" si="6"/>
        <v>0</v>
      </c>
      <c r="S1365" s="4">
        <v>0</v>
      </c>
    </row>
    <row r="1366" spans="1:19" ht="14.25" customHeight="1">
      <c r="A1366" s="4" t="s">
        <v>917</v>
      </c>
      <c r="B1366" s="5"/>
      <c r="C1366" s="4">
        <v>0</v>
      </c>
      <c r="E1366" s="4" t="b">
        <f t="shared" si="5"/>
        <v>0</v>
      </c>
      <c r="F1366" s="4">
        <v>0</v>
      </c>
      <c r="G1366" s="4">
        <v>80503060</v>
      </c>
      <c r="H1366" s="6">
        <v>44084</v>
      </c>
      <c r="I1366" s="4" t="s">
        <v>961</v>
      </c>
      <c r="J1366" s="4" t="s">
        <v>834</v>
      </c>
      <c r="K1366" s="4">
        <v>3173</v>
      </c>
      <c r="L1366" s="4">
        <v>0</v>
      </c>
      <c r="M1366" s="4">
        <v>0</v>
      </c>
      <c r="N1366" s="4">
        <v>0</v>
      </c>
      <c r="O1366" s="4">
        <v>163000</v>
      </c>
      <c r="P1366" s="4">
        <v>-313000</v>
      </c>
      <c r="Q1366" s="4">
        <v>1382</v>
      </c>
      <c r="R1366" s="4" t="b">
        <f t="shared" si="6"/>
        <v>0</v>
      </c>
      <c r="S1366" s="4">
        <v>0</v>
      </c>
    </row>
    <row r="1367" spans="1:19" ht="14.25" customHeight="1">
      <c r="A1367" s="4" t="s">
        <v>917</v>
      </c>
      <c r="B1367" s="5" t="s">
        <v>962</v>
      </c>
      <c r="C1367" s="4">
        <v>0</v>
      </c>
      <c r="D1367" s="4" t="s">
        <v>962</v>
      </c>
      <c r="E1367" s="4" t="b">
        <f t="shared" si="5"/>
        <v>0</v>
      </c>
      <c r="F1367" s="4">
        <v>0</v>
      </c>
      <c r="G1367" s="4">
        <v>80503060</v>
      </c>
      <c r="H1367" s="3" t="s">
        <v>21</v>
      </c>
      <c r="K1367" s="4">
        <v>0</v>
      </c>
      <c r="L1367" s="4">
        <v>0</v>
      </c>
      <c r="M1367" s="4">
        <v>0</v>
      </c>
      <c r="N1367" s="4">
        <v>0</v>
      </c>
      <c r="O1367" s="4">
        <v>313000</v>
      </c>
      <c r="P1367" s="4">
        <v>-313000</v>
      </c>
      <c r="Q1367" s="4">
        <v>1383</v>
      </c>
      <c r="R1367" s="4" t="b">
        <f t="shared" si="6"/>
        <v>0</v>
      </c>
      <c r="S1367" s="4">
        <v>0</v>
      </c>
    </row>
    <row r="1368" spans="1:19" ht="14.25" customHeight="1">
      <c r="A1368" s="4" t="s">
        <v>917</v>
      </c>
      <c r="B1368" s="5" t="s">
        <v>963</v>
      </c>
      <c r="C1368" s="4">
        <v>0</v>
      </c>
      <c r="D1368" s="4" t="s">
        <v>963</v>
      </c>
      <c r="E1368" s="4" t="b">
        <f t="shared" si="5"/>
        <v>0</v>
      </c>
      <c r="F1368" s="4">
        <v>-4596000</v>
      </c>
      <c r="G1368" s="4">
        <v>96192952</v>
      </c>
      <c r="H1368" s="3" t="s">
        <v>21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-4596000</v>
      </c>
      <c r="Q1368" s="4">
        <v>1384</v>
      </c>
      <c r="R1368" s="4" t="b">
        <f t="shared" si="6"/>
        <v>0</v>
      </c>
      <c r="S1368" s="4">
        <v>0</v>
      </c>
    </row>
    <row r="1369" spans="1:19" ht="14.25" customHeight="1">
      <c r="A1369" s="4" t="s">
        <v>917</v>
      </c>
      <c r="B1369" s="5" t="s">
        <v>964</v>
      </c>
      <c r="C1369" s="4">
        <v>0</v>
      </c>
      <c r="D1369" s="4" t="s">
        <v>964</v>
      </c>
      <c r="E1369" s="4" t="b">
        <f t="shared" si="5"/>
        <v>0</v>
      </c>
      <c r="F1369" s="4">
        <v>0</v>
      </c>
      <c r="G1369" s="4">
        <v>96192952</v>
      </c>
      <c r="H1369" s="3" t="s">
        <v>21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-4596000</v>
      </c>
      <c r="Q1369" s="4">
        <v>1385</v>
      </c>
      <c r="R1369" s="4" t="b">
        <f t="shared" si="6"/>
        <v>0</v>
      </c>
      <c r="S1369" s="4">
        <v>0</v>
      </c>
    </row>
    <row r="1370" spans="1:19" ht="14.25" customHeight="1">
      <c r="A1370" s="4" t="s">
        <v>917</v>
      </c>
      <c r="B1370" s="5" t="s">
        <v>849</v>
      </c>
      <c r="C1370" s="4">
        <v>0</v>
      </c>
      <c r="D1370" s="4" t="s">
        <v>849</v>
      </c>
      <c r="E1370" s="4" t="b">
        <f t="shared" si="5"/>
        <v>0</v>
      </c>
      <c r="F1370" s="4">
        <v>-11080</v>
      </c>
      <c r="G1370" s="4">
        <v>800007813</v>
      </c>
      <c r="H1370" s="3" t="s">
        <v>21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-11080</v>
      </c>
      <c r="Q1370" s="4">
        <v>1386</v>
      </c>
      <c r="R1370" s="4" t="b">
        <f t="shared" si="6"/>
        <v>0</v>
      </c>
      <c r="S1370" s="4">
        <v>0</v>
      </c>
    </row>
    <row r="1371" spans="1:19" ht="14.25" customHeight="1">
      <c r="A1371" s="4" t="s">
        <v>917</v>
      </c>
      <c r="B1371" s="5" t="s">
        <v>965</v>
      </c>
      <c r="C1371" s="4">
        <v>0</v>
      </c>
      <c r="D1371" s="4" t="s">
        <v>965</v>
      </c>
      <c r="E1371" s="4" t="b">
        <f t="shared" si="5"/>
        <v>0</v>
      </c>
      <c r="F1371" s="4">
        <v>0</v>
      </c>
      <c r="G1371" s="4">
        <v>800007813</v>
      </c>
      <c r="H1371" s="3" t="s">
        <v>21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-11080</v>
      </c>
      <c r="Q1371" s="4">
        <v>1387</v>
      </c>
      <c r="R1371" s="4" t="b">
        <f t="shared" si="6"/>
        <v>0</v>
      </c>
      <c r="S1371" s="4">
        <v>0</v>
      </c>
    </row>
    <row r="1372" spans="1:19" ht="14.25" customHeight="1">
      <c r="A1372" s="4" t="s">
        <v>917</v>
      </c>
      <c r="B1372" s="5" t="s">
        <v>966</v>
      </c>
      <c r="C1372" s="4">
        <v>0</v>
      </c>
      <c r="D1372" s="4" t="s">
        <v>966</v>
      </c>
      <c r="E1372" s="4" t="b">
        <f t="shared" si="5"/>
        <v>0</v>
      </c>
      <c r="F1372" s="4">
        <v>0</v>
      </c>
      <c r="G1372" s="4">
        <v>830015825</v>
      </c>
      <c r="H1372" s="3" t="s">
        <v>21</v>
      </c>
      <c r="K1372" s="4">
        <v>0</v>
      </c>
      <c r="L1372" s="4">
        <v>0</v>
      </c>
      <c r="M1372" s="4">
        <v>575000</v>
      </c>
      <c r="N1372" s="4">
        <v>0</v>
      </c>
      <c r="O1372" s="4">
        <v>0</v>
      </c>
      <c r="P1372" s="4">
        <v>0</v>
      </c>
      <c r="Q1372" s="4">
        <v>1388</v>
      </c>
      <c r="R1372" s="4" t="b">
        <f t="shared" si="6"/>
        <v>0</v>
      </c>
      <c r="S1372" s="4">
        <v>0</v>
      </c>
    </row>
    <row r="1373" spans="1:19" ht="14.25" customHeight="1">
      <c r="A1373" s="4" t="s">
        <v>917</v>
      </c>
      <c r="B1373" s="5"/>
      <c r="C1373" s="4">
        <v>0</v>
      </c>
      <c r="E1373" s="4" t="b">
        <f t="shared" si="5"/>
        <v>0</v>
      </c>
      <c r="F1373" s="4">
        <v>0</v>
      </c>
      <c r="G1373" s="4">
        <v>830015825</v>
      </c>
      <c r="H1373" s="6">
        <v>43998</v>
      </c>
      <c r="I1373" s="4" t="s">
        <v>967</v>
      </c>
      <c r="J1373" s="4" t="s">
        <v>834</v>
      </c>
      <c r="K1373" s="4">
        <v>3142</v>
      </c>
      <c r="L1373" s="4">
        <v>0</v>
      </c>
      <c r="M1373" s="4">
        <v>0</v>
      </c>
      <c r="N1373" s="4">
        <v>0</v>
      </c>
      <c r="O1373" s="4">
        <v>184000</v>
      </c>
      <c r="P1373" s="4">
        <v>-184000</v>
      </c>
      <c r="Q1373" s="4">
        <v>1389</v>
      </c>
      <c r="R1373" s="4" t="b">
        <f t="shared" si="6"/>
        <v>0</v>
      </c>
      <c r="S1373" s="4">
        <v>0</v>
      </c>
    </row>
    <row r="1374" spans="1:19" ht="14.25" customHeight="1">
      <c r="A1374" s="4" t="s">
        <v>917</v>
      </c>
      <c r="B1374" s="5"/>
      <c r="C1374" s="4">
        <v>0</v>
      </c>
      <c r="E1374" s="4" t="b">
        <f t="shared" si="5"/>
        <v>0</v>
      </c>
      <c r="F1374" s="4">
        <v>0</v>
      </c>
      <c r="G1374" s="4">
        <v>830015825</v>
      </c>
      <c r="H1374" s="6">
        <v>44119</v>
      </c>
      <c r="I1374" s="4" t="s">
        <v>967</v>
      </c>
      <c r="J1374" s="4" t="s">
        <v>834</v>
      </c>
      <c r="K1374" s="4">
        <v>3185</v>
      </c>
      <c r="L1374" s="4">
        <v>0</v>
      </c>
      <c r="M1374" s="4">
        <v>0</v>
      </c>
      <c r="N1374" s="4">
        <v>0</v>
      </c>
      <c r="O1374" s="4">
        <v>207000</v>
      </c>
      <c r="P1374" s="4">
        <v>-391000</v>
      </c>
      <c r="Q1374" s="4">
        <v>1390</v>
      </c>
      <c r="R1374" s="4" t="b">
        <f t="shared" si="6"/>
        <v>0</v>
      </c>
      <c r="S1374" s="4">
        <v>0</v>
      </c>
    </row>
    <row r="1375" spans="1:19" ht="14.25" customHeight="1">
      <c r="A1375" s="4" t="s">
        <v>917</v>
      </c>
      <c r="B1375" s="5"/>
      <c r="C1375" s="4">
        <v>0</v>
      </c>
      <c r="E1375" s="4" t="b">
        <f t="shared" si="5"/>
        <v>0</v>
      </c>
      <c r="F1375" s="4">
        <v>0</v>
      </c>
      <c r="G1375" s="4">
        <v>830015825</v>
      </c>
      <c r="H1375" s="6">
        <v>44165</v>
      </c>
      <c r="I1375" s="4" t="s">
        <v>967</v>
      </c>
      <c r="J1375" s="4" t="s">
        <v>834</v>
      </c>
      <c r="K1375" s="4">
        <v>3202</v>
      </c>
      <c r="L1375" s="4">
        <v>0</v>
      </c>
      <c r="M1375" s="4">
        <v>0</v>
      </c>
      <c r="N1375" s="4">
        <v>0</v>
      </c>
      <c r="O1375" s="4">
        <v>184000</v>
      </c>
      <c r="P1375" s="4">
        <v>-575000</v>
      </c>
      <c r="Q1375" s="4">
        <v>1391</v>
      </c>
      <c r="R1375" s="4" t="b">
        <f t="shared" si="6"/>
        <v>0</v>
      </c>
      <c r="S1375" s="4">
        <v>0</v>
      </c>
    </row>
    <row r="1376" spans="1:19" ht="14.25" customHeight="1">
      <c r="A1376" s="4" t="s">
        <v>917</v>
      </c>
      <c r="B1376" s="5" t="s">
        <v>968</v>
      </c>
      <c r="C1376" s="4">
        <v>0</v>
      </c>
      <c r="D1376" s="4" t="s">
        <v>968</v>
      </c>
      <c r="E1376" s="4" t="b">
        <f t="shared" si="5"/>
        <v>0</v>
      </c>
      <c r="F1376" s="4">
        <v>0</v>
      </c>
      <c r="G1376" s="4">
        <v>830015825</v>
      </c>
      <c r="H1376" s="3" t="s">
        <v>21</v>
      </c>
      <c r="K1376" s="4">
        <v>0</v>
      </c>
      <c r="L1376" s="4">
        <v>0</v>
      </c>
      <c r="M1376" s="4">
        <v>0</v>
      </c>
      <c r="N1376" s="4">
        <v>0</v>
      </c>
      <c r="O1376" s="4">
        <v>575000</v>
      </c>
      <c r="P1376" s="4">
        <v>-575000</v>
      </c>
      <c r="Q1376" s="4">
        <v>1392</v>
      </c>
      <c r="R1376" s="4" t="b">
        <f t="shared" si="6"/>
        <v>0</v>
      </c>
      <c r="S1376" s="4">
        <v>0</v>
      </c>
    </row>
    <row r="1377" spans="1:19" ht="14.25" customHeight="1">
      <c r="A1377" s="4" t="s">
        <v>917</v>
      </c>
      <c r="B1377" s="5" t="s">
        <v>855</v>
      </c>
      <c r="C1377" s="4">
        <v>0</v>
      </c>
      <c r="D1377" s="4" t="s">
        <v>855</v>
      </c>
      <c r="E1377" s="4" t="b">
        <f t="shared" si="5"/>
        <v>0</v>
      </c>
      <c r="F1377" s="4">
        <v>-3210340</v>
      </c>
      <c r="G1377" s="4">
        <v>830036831</v>
      </c>
      <c r="H1377" s="3" t="s">
        <v>21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-3210340</v>
      </c>
      <c r="Q1377" s="4">
        <v>1393</v>
      </c>
      <c r="R1377" s="4" t="b">
        <f t="shared" si="6"/>
        <v>0</v>
      </c>
      <c r="S1377" s="4">
        <v>0</v>
      </c>
    </row>
    <row r="1378" spans="1:19" ht="14.25" customHeight="1">
      <c r="A1378" s="4" t="s">
        <v>917</v>
      </c>
      <c r="B1378" s="5" t="s">
        <v>969</v>
      </c>
      <c r="C1378" s="4">
        <v>0</v>
      </c>
      <c r="D1378" s="4" t="s">
        <v>969</v>
      </c>
      <c r="E1378" s="4" t="b">
        <f t="shared" si="5"/>
        <v>0</v>
      </c>
      <c r="F1378" s="4">
        <v>0</v>
      </c>
      <c r="G1378" s="4">
        <v>830036831</v>
      </c>
      <c r="H1378" s="3" t="s">
        <v>21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-3210340</v>
      </c>
      <c r="Q1378" s="4">
        <v>1394</v>
      </c>
      <c r="R1378" s="4" t="b">
        <f t="shared" si="6"/>
        <v>0</v>
      </c>
      <c r="S1378" s="4">
        <v>0</v>
      </c>
    </row>
    <row r="1379" spans="1:19" ht="14.25" customHeight="1">
      <c r="A1379" s="4" t="s">
        <v>917</v>
      </c>
      <c r="B1379" s="5" t="s">
        <v>866</v>
      </c>
      <c r="C1379" s="4">
        <v>0</v>
      </c>
      <c r="D1379" s="4" t="s">
        <v>866</v>
      </c>
      <c r="E1379" s="4" t="b">
        <f t="shared" si="5"/>
        <v>0</v>
      </c>
      <c r="F1379" s="4">
        <v>370644077.48000002</v>
      </c>
      <c r="G1379" s="4">
        <v>830046328</v>
      </c>
      <c r="H1379" s="3" t="s">
        <v>21</v>
      </c>
      <c r="K1379" s="4">
        <v>0</v>
      </c>
      <c r="L1379" s="4">
        <v>192142440.59</v>
      </c>
      <c r="M1379" s="4">
        <v>0</v>
      </c>
      <c r="N1379" s="4">
        <v>0</v>
      </c>
      <c r="O1379" s="4">
        <v>0</v>
      </c>
      <c r="P1379" s="4">
        <v>370644077.48000002</v>
      </c>
      <c r="Q1379" s="4">
        <v>1397</v>
      </c>
      <c r="R1379" s="4" t="b">
        <f t="shared" si="6"/>
        <v>0</v>
      </c>
      <c r="S1379" s="4">
        <v>0</v>
      </c>
    </row>
    <row r="1380" spans="1:19" ht="14.25" customHeight="1">
      <c r="A1380" s="4" t="s">
        <v>917</v>
      </c>
      <c r="B1380" s="5"/>
      <c r="C1380" s="4">
        <v>0</v>
      </c>
      <c r="E1380" s="4" t="b">
        <f t="shared" si="5"/>
        <v>0</v>
      </c>
      <c r="F1380" s="4">
        <v>0</v>
      </c>
      <c r="G1380" s="4">
        <v>830046328</v>
      </c>
      <c r="H1380" s="6">
        <v>43850</v>
      </c>
      <c r="I1380" s="4" t="s">
        <v>869</v>
      </c>
      <c r="J1380" s="4" t="s">
        <v>870</v>
      </c>
      <c r="K1380" s="4">
        <v>55</v>
      </c>
      <c r="L1380" s="4">
        <v>0</v>
      </c>
      <c r="M1380" s="4">
        <v>0</v>
      </c>
      <c r="N1380" s="4">
        <v>13125665</v>
      </c>
      <c r="O1380" s="4">
        <v>0</v>
      </c>
      <c r="P1380" s="4">
        <v>383769742.48000002</v>
      </c>
      <c r="Q1380" s="4">
        <v>1398</v>
      </c>
      <c r="R1380" s="4" t="b">
        <f t="shared" si="6"/>
        <v>0</v>
      </c>
      <c r="S1380" s="4">
        <v>0</v>
      </c>
    </row>
    <row r="1381" spans="1:19" ht="14.25" customHeight="1">
      <c r="A1381" s="4" t="s">
        <v>917</v>
      </c>
      <c r="B1381" s="5"/>
      <c r="C1381" s="4">
        <v>0</v>
      </c>
      <c r="E1381" s="4" t="b">
        <f t="shared" si="5"/>
        <v>0</v>
      </c>
      <c r="F1381" s="4">
        <v>0</v>
      </c>
      <c r="G1381" s="4">
        <v>830046328</v>
      </c>
      <c r="H1381" s="6">
        <v>43889</v>
      </c>
      <c r="I1381" s="4" t="s">
        <v>872</v>
      </c>
      <c r="J1381" s="4" t="s">
        <v>839</v>
      </c>
      <c r="K1381" s="4">
        <v>180</v>
      </c>
      <c r="L1381" s="4">
        <v>0</v>
      </c>
      <c r="M1381" s="4">
        <v>0</v>
      </c>
      <c r="N1381" s="4">
        <v>12293331</v>
      </c>
      <c r="O1381" s="4">
        <v>0</v>
      </c>
      <c r="P1381" s="4">
        <v>396063073.48000002</v>
      </c>
      <c r="Q1381" s="4">
        <v>1399</v>
      </c>
      <c r="R1381" s="4" t="b">
        <f t="shared" si="6"/>
        <v>0</v>
      </c>
      <c r="S1381" s="4">
        <v>0</v>
      </c>
    </row>
    <row r="1382" spans="1:19" ht="14.25" customHeight="1">
      <c r="A1382" s="4" t="s">
        <v>917</v>
      </c>
      <c r="B1382" s="5"/>
      <c r="C1382" s="4">
        <v>0</v>
      </c>
      <c r="E1382" s="4" t="b">
        <f t="shared" si="5"/>
        <v>0</v>
      </c>
      <c r="F1382" s="4">
        <v>0</v>
      </c>
      <c r="G1382" s="4">
        <v>830046328</v>
      </c>
      <c r="H1382" s="6">
        <v>43889</v>
      </c>
      <c r="I1382" s="4" t="s">
        <v>872</v>
      </c>
      <c r="J1382" s="4" t="s">
        <v>839</v>
      </c>
      <c r="K1382" s="4">
        <v>180</v>
      </c>
      <c r="L1382" s="4">
        <v>0</v>
      </c>
      <c r="M1382" s="4">
        <v>0</v>
      </c>
      <c r="N1382" s="4">
        <v>3119428</v>
      </c>
      <c r="O1382" s="4">
        <v>0</v>
      </c>
      <c r="P1382" s="4">
        <v>399182501.48000002</v>
      </c>
      <c r="Q1382" s="4">
        <v>1400</v>
      </c>
      <c r="R1382" s="4" t="b">
        <f t="shared" si="6"/>
        <v>0</v>
      </c>
      <c r="S1382" s="4">
        <v>0</v>
      </c>
    </row>
    <row r="1383" spans="1:19" ht="14.25" customHeight="1">
      <c r="A1383" s="4" t="s">
        <v>917</v>
      </c>
      <c r="B1383" s="5"/>
      <c r="C1383" s="4">
        <v>0</v>
      </c>
      <c r="E1383" s="4" t="b">
        <f t="shared" si="5"/>
        <v>0</v>
      </c>
      <c r="F1383" s="4">
        <v>0</v>
      </c>
      <c r="G1383" s="4">
        <v>830046328</v>
      </c>
      <c r="H1383" s="6">
        <v>43921</v>
      </c>
      <c r="I1383" s="4" t="s">
        <v>874</v>
      </c>
      <c r="J1383" s="4" t="s">
        <v>870</v>
      </c>
      <c r="K1383" s="4">
        <v>56</v>
      </c>
      <c r="L1383" s="4">
        <v>0</v>
      </c>
      <c r="M1383" s="4">
        <v>0</v>
      </c>
      <c r="N1383" s="4">
        <v>16789606</v>
      </c>
      <c r="O1383" s="4">
        <v>0</v>
      </c>
      <c r="P1383" s="4">
        <v>415972107.48000002</v>
      </c>
      <c r="Q1383" s="4">
        <v>1401</v>
      </c>
      <c r="R1383" s="4" t="b">
        <f t="shared" si="6"/>
        <v>0</v>
      </c>
      <c r="S1383" s="4">
        <v>0</v>
      </c>
    </row>
    <row r="1384" spans="1:19" ht="14.25" customHeight="1">
      <c r="A1384" s="4" t="s">
        <v>917</v>
      </c>
      <c r="B1384" s="5"/>
      <c r="C1384" s="4">
        <v>0</v>
      </c>
      <c r="E1384" s="4" t="b">
        <f t="shared" si="5"/>
        <v>0</v>
      </c>
      <c r="F1384" s="4">
        <v>0</v>
      </c>
      <c r="G1384" s="4">
        <v>830046328</v>
      </c>
      <c r="H1384" s="6">
        <v>43951</v>
      </c>
      <c r="I1384" s="4" t="s">
        <v>874</v>
      </c>
      <c r="J1384" s="4" t="s">
        <v>870</v>
      </c>
      <c r="K1384" s="4">
        <v>57</v>
      </c>
      <c r="L1384" s="4">
        <v>0</v>
      </c>
      <c r="M1384" s="4">
        <v>0</v>
      </c>
      <c r="N1384" s="4">
        <v>16681859.23</v>
      </c>
      <c r="O1384" s="4">
        <v>0</v>
      </c>
      <c r="P1384" s="4">
        <v>432653966.70999998</v>
      </c>
      <c r="Q1384" s="4">
        <v>1402</v>
      </c>
      <c r="R1384" s="4" t="b">
        <f t="shared" si="6"/>
        <v>0</v>
      </c>
      <c r="S1384" s="4">
        <v>0</v>
      </c>
    </row>
    <row r="1385" spans="1:19" ht="14.25" customHeight="1">
      <c r="A1385" s="4" t="s">
        <v>917</v>
      </c>
      <c r="B1385" s="5"/>
      <c r="C1385" s="4">
        <v>0</v>
      </c>
      <c r="E1385" s="4" t="b">
        <f t="shared" si="5"/>
        <v>0</v>
      </c>
      <c r="F1385" s="4">
        <v>0</v>
      </c>
      <c r="G1385" s="4">
        <v>830046328</v>
      </c>
      <c r="H1385" s="6">
        <v>43981</v>
      </c>
      <c r="I1385" s="4" t="s">
        <v>877</v>
      </c>
      <c r="J1385" s="4" t="s">
        <v>870</v>
      </c>
      <c r="K1385" s="4">
        <v>58</v>
      </c>
      <c r="L1385" s="4">
        <v>0</v>
      </c>
      <c r="M1385" s="4">
        <v>0</v>
      </c>
      <c r="N1385" s="4">
        <v>16351941.539999999</v>
      </c>
      <c r="O1385" s="4">
        <v>0</v>
      </c>
      <c r="P1385" s="4">
        <v>449005908.25</v>
      </c>
      <c r="Q1385" s="4">
        <v>1403</v>
      </c>
      <c r="R1385" s="4" t="b">
        <f t="shared" si="6"/>
        <v>0</v>
      </c>
      <c r="S1385" s="4">
        <v>0</v>
      </c>
    </row>
    <row r="1386" spans="1:19" ht="14.25" customHeight="1">
      <c r="A1386" s="4" t="s">
        <v>917</v>
      </c>
      <c r="B1386" s="5"/>
      <c r="C1386" s="4">
        <v>0</v>
      </c>
      <c r="E1386" s="4" t="b">
        <f t="shared" si="5"/>
        <v>0</v>
      </c>
      <c r="F1386" s="4">
        <v>0</v>
      </c>
      <c r="G1386" s="4">
        <v>830046328</v>
      </c>
      <c r="H1386" s="6">
        <v>44012</v>
      </c>
      <c r="I1386" s="4" t="s">
        <v>880</v>
      </c>
      <c r="J1386" s="4" t="s">
        <v>870</v>
      </c>
      <c r="K1386" s="4">
        <v>59</v>
      </c>
      <c r="L1386" s="4">
        <v>0</v>
      </c>
      <c r="M1386" s="4">
        <v>0</v>
      </c>
      <c r="N1386" s="4">
        <v>14658449</v>
      </c>
      <c r="O1386" s="4">
        <v>0</v>
      </c>
      <c r="P1386" s="4">
        <v>463664357.25</v>
      </c>
      <c r="Q1386" s="4">
        <v>1404</v>
      </c>
      <c r="R1386" s="4" t="b">
        <f t="shared" si="6"/>
        <v>0</v>
      </c>
      <c r="S1386" s="4">
        <v>0</v>
      </c>
    </row>
    <row r="1387" spans="1:19" ht="14.25" customHeight="1">
      <c r="A1387" s="4" t="s">
        <v>917</v>
      </c>
      <c r="B1387" s="5"/>
      <c r="C1387" s="4">
        <v>0</v>
      </c>
      <c r="E1387" s="4" t="b">
        <f t="shared" si="5"/>
        <v>0</v>
      </c>
      <c r="F1387" s="4">
        <v>0</v>
      </c>
      <c r="G1387" s="4">
        <v>830046328</v>
      </c>
      <c r="H1387" s="6">
        <v>44012</v>
      </c>
      <c r="I1387" s="4" t="s">
        <v>880</v>
      </c>
      <c r="J1387" s="4" t="s">
        <v>870</v>
      </c>
      <c r="K1387" s="4">
        <v>59</v>
      </c>
      <c r="L1387" s="4">
        <v>0</v>
      </c>
      <c r="M1387" s="4">
        <v>0</v>
      </c>
      <c r="N1387" s="4">
        <v>169032</v>
      </c>
      <c r="O1387" s="4">
        <v>0</v>
      </c>
      <c r="P1387" s="4">
        <v>463833389.25</v>
      </c>
      <c r="Q1387" s="4">
        <v>1405</v>
      </c>
      <c r="R1387" s="4" t="b">
        <f t="shared" si="6"/>
        <v>0</v>
      </c>
      <c r="S1387" s="4">
        <v>0</v>
      </c>
    </row>
    <row r="1388" spans="1:19" ht="14.25" customHeight="1">
      <c r="A1388" s="4" t="s">
        <v>917</v>
      </c>
      <c r="B1388" s="5"/>
      <c r="C1388" s="4">
        <v>0</v>
      </c>
      <c r="E1388" s="4" t="b">
        <f t="shared" si="5"/>
        <v>0</v>
      </c>
      <c r="F1388" s="4">
        <v>0</v>
      </c>
      <c r="G1388" s="4">
        <v>830046328</v>
      </c>
      <c r="H1388" s="6">
        <v>44042</v>
      </c>
      <c r="I1388" s="7" t="s">
        <v>883</v>
      </c>
      <c r="J1388" s="4" t="s">
        <v>870</v>
      </c>
      <c r="K1388" s="4">
        <v>60</v>
      </c>
      <c r="L1388" s="4">
        <v>0</v>
      </c>
      <c r="M1388" s="4">
        <v>0</v>
      </c>
      <c r="N1388" s="4">
        <v>13130517</v>
      </c>
      <c r="O1388" s="4">
        <v>0</v>
      </c>
      <c r="P1388" s="4">
        <v>476963906.25</v>
      </c>
      <c r="Q1388" s="4">
        <v>1406</v>
      </c>
      <c r="R1388" s="4" t="b">
        <f t="shared" si="6"/>
        <v>0</v>
      </c>
      <c r="S1388" s="4">
        <v>0</v>
      </c>
    </row>
    <row r="1389" spans="1:19" ht="14.25" customHeight="1">
      <c r="A1389" s="4" t="s">
        <v>917</v>
      </c>
      <c r="B1389" s="5"/>
      <c r="C1389" s="4">
        <v>0</v>
      </c>
      <c r="E1389" s="4" t="b">
        <f t="shared" si="5"/>
        <v>0</v>
      </c>
      <c r="F1389" s="4">
        <v>0</v>
      </c>
      <c r="G1389" s="4">
        <v>830046328</v>
      </c>
      <c r="H1389" s="6">
        <v>44073</v>
      </c>
      <c r="I1389" s="4" t="s">
        <v>886</v>
      </c>
      <c r="J1389" s="4" t="s">
        <v>870</v>
      </c>
      <c r="K1389" s="4">
        <v>61</v>
      </c>
      <c r="L1389" s="4">
        <v>0</v>
      </c>
      <c r="M1389" s="4">
        <v>0</v>
      </c>
      <c r="N1389" s="4">
        <v>13211860</v>
      </c>
      <c r="O1389" s="4">
        <v>0</v>
      </c>
      <c r="P1389" s="4">
        <v>490175766.25</v>
      </c>
      <c r="Q1389" s="4">
        <v>1407</v>
      </c>
      <c r="R1389" s="4" t="b">
        <f t="shared" si="6"/>
        <v>0</v>
      </c>
      <c r="S1389" s="4">
        <v>0</v>
      </c>
    </row>
    <row r="1390" spans="1:19" ht="14.25" customHeight="1">
      <c r="A1390" s="4" t="s">
        <v>917</v>
      </c>
      <c r="B1390" s="5"/>
      <c r="C1390" s="4">
        <v>0</v>
      </c>
      <c r="E1390" s="4" t="b">
        <f t="shared" si="5"/>
        <v>0</v>
      </c>
      <c r="F1390" s="4">
        <v>0</v>
      </c>
      <c r="G1390" s="4">
        <v>830046328</v>
      </c>
      <c r="H1390" s="6">
        <v>44104</v>
      </c>
      <c r="I1390" s="4" t="s">
        <v>887</v>
      </c>
      <c r="J1390" s="4" t="s">
        <v>870</v>
      </c>
      <c r="K1390" s="4">
        <v>62</v>
      </c>
      <c r="L1390" s="4">
        <v>0</v>
      </c>
      <c r="M1390" s="4">
        <v>0</v>
      </c>
      <c r="N1390" s="4">
        <v>16332660</v>
      </c>
      <c r="O1390" s="4">
        <v>0</v>
      </c>
      <c r="P1390" s="4">
        <v>506508426.25</v>
      </c>
      <c r="Q1390" s="4">
        <v>1408</v>
      </c>
      <c r="R1390" s="4" t="b">
        <f t="shared" si="6"/>
        <v>0</v>
      </c>
      <c r="S1390" s="4">
        <v>0</v>
      </c>
    </row>
    <row r="1391" spans="1:19" ht="14.25" customHeight="1">
      <c r="A1391" s="4" t="s">
        <v>917</v>
      </c>
      <c r="B1391" s="5"/>
      <c r="C1391" s="4">
        <v>0</v>
      </c>
      <c r="E1391" s="4" t="b">
        <f t="shared" si="5"/>
        <v>0</v>
      </c>
      <c r="F1391" s="4">
        <v>0</v>
      </c>
      <c r="G1391" s="4">
        <v>830046328</v>
      </c>
      <c r="H1391" s="6">
        <v>44135</v>
      </c>
      <c r="I1391" s="4" t="s">
        <v>887</v>
      </c>
      <c r="J1391" s="4" t="s">
        <v>870</v>
      </c>
      <c r="K1391" s="4">
        <v>63</v>
      </c>
      <c r="L1391" s="4">
        <v>0</v>
      </c>
      <c r="M1391" s="4">
        <v>0</v>
      </c>
      <c r="N1391" s="4">
        <v>29574403.82</v>
      </c>
      <c r="O1391" s="4">
        <v>0</v>
      </c>
      <c r="P1391" s="4">
        <v>536082830.06999999</v>
      </c>
      <c r="Q1391" s="4">
        <v>1409</v>
      </c>
      <c r="R1391" s="4" t="b">
        <f t="shared" si="6"/>
        <v>0</v>
      </c>
      <c r="S1391" s="4">
        <v>0</v>
      </c>
    </row>
    <row r="1392" spans="1:19" ht="14.25" customHeight="1">
      <c r="A1392" s="4" t="s">
        <v>917</v>
      </c>
      <c r="B1392" s="5"/>
      <c r="C1392" s="4">
        <v>0</v>
      </c>
      <c r="E1392" s="4" t="b">
        <f t="shared" si="5"/>
        <v>0</v>
      </c>
      <c r="F1392" s="4">
        <v>0</v>
      </c>
      <c r="G1392" s="4">
        <v>830046328</v>
      </c>
      <c r="H1392" s="6">
        <v>44165</v>
      </c>
      <c r="I1392" s="4" t="s">
        <v>880</v>
      </c>
      <c r="J1392" s="4" t="s">
        <v>839</v>
      </c>
      <c r="K1392" s="4">
        <v>192</v>
      </c>
      <c r="L1392" s="4">
        <v>0</v>
      </c>
      <c r="M1392" s="4">
        <v>0</v>
      </c>
      <c r="N1392" s="4">
        <v>12500210</v>
      </c>
      <c r="O1392" s="4">
        <v>0</v>
      </c>
      <c r="P1392" s="4">
        <v>548583040.07000005</v>
      </c>
      <c r="Q1392" s="4">
        <v>1410</v>
      </c>
      <c r="R1392" s="4" t="b">
        <f t="shared" si="6"/>
        <v>0</v>
      </c>
      <c r="S1392" s="4">
        <v>0</v>
      </c>
    </row>
    <row r="1393" spans="1:19" ht="14.25" customHeight="1">
      <c r="A1393" s="4" t="s">
        <v>917</v>
      </c>
      <c r="B1393" s="5"/>
      <c r="C1393" s="4">
        <v>0</v>
      </c>
      <c r="E1393" s="4" t="b">
        <f t="shared" si="5"/>
        <v>0</v>
      </c>
      <c r="F1393" s="4">
        <v>0</v>
      </c>
      <c r="G1393" s="4">
        <v>830046328</v>
      </c>
      <c r="H1393" s="6">
        <v>44165</v>
      </c>
      <c r="I1393" s="4" t="s">
        <v>880</v>
      </c>
      <c r="J1393" s="4" t="s">
        <v>839</v>
      </c>
      <c r="K1393" s="4">
        <v>192</v>
      </c>
      <c r="L1393" s="4">
        <v>0</v>
      </c>
      <c r="M1393" s="4">
        <v>0</v>
      </c>
      <c r="N1393" s="4">
        <v>844930</v>
      </c>
      <c r="O1393" s="4">
        <v>0</v>
      </c>
      <c r="P1393" s="4">
        <v>549427970.07000005</v>
      </c>
      <c r="Q1393" s="4">
        <v>1411</v>
      </c>
      <c r="R1393" s="4" t="b">
        <f t="shared" si="6"/>
        <v>0</v>
      </c>
      <c r="S1393" s="4">
        <v>0</v>
      </c>
    </row>
    <row r="1394" spans="1:19" ht="14.25" customHeight="1">
      <c r="A1394" s="4" t="s">
        <v>917</v>
      </c>
      <c r="B1394" s="5"/>
      <c r="C1394" s="4">
        <v>0</v>
      </c>
      <c r="E1394" s="4" t="b">
        <f t="shared" si="5"/>
        <v>0</v>
      </c>
      <c r="F1394" s="4">
        <v>0</v>
      </c>
      <c r="G1394" s="4">
        <v>830046328</v>
      </c>
      <c r="H1394" s="6">
        <v>44165</v>
      </c>
      <c r="I1394" s="4" t="s">
        <v>880</v>
      </c>
      <c r="J1394" s="4" t="s">
        <v>839</v>
      </c>
      <c r="K1394" s="4">
        <v>192</v>
      </c>
      <c r="L1394" s="4">
        <v>0</v>
      </c>
      <c r="M1394" s="4">
        <v>0</v>
      </c>
      <c r="N1394" s="4">
        <v>301588</v>
      </c>
      <c r="O1394" s="4">
        <v>0</v>
      </c>
      <c r="P1394" s="4">
        <v>549729558.07000005</v>
      </c>
      <c r="Q1394" s="4">
        <v>1412</v>
      </c>
      <c r="R1394" s="4" t="b">
        <f t="shared" si="6"/>
        <v>0</v>
      </c>
      <c r="S1394" s="4">
        <v>0</v>
      </c>
    </row>
    <row r="1395" spans="1:19" ht="14.25" customHeight="1">
      <c r="A1395" s="4" t="s">
        <v>917</v>
      </c>
      <c r="B1395" s="5"/>
      <c r="C1395" s="4">
        <v>0</v>
      </c>
      <c r="E1395" s="4" t="b">
        <f t="shared" si="5"/>
        <v>0</v>
      </c>
      <c r="F1395" s="4">
        <v>0</v>
      </c>
      <c r="G1395" s="4">
        <v>830046328</v>
      </c>
      <c r="H1395" s="6">
        <v>44196</v>
      </c>
      <c r="I1395" s="4" t="s">
        <v>893</v>
      </c>
      <c r="J1395" s="4" t="s">
        <v>870</v>
      </c>
      <c r="K1395" s="4">
        <v>64</v>
      </c>
      <c r="L1395" s="4">
        <v>0</v>
      </c>
      <c r="M1395" s="4">
        <v>0</v>
      </c>
      <c r="N1395" s="4">
        <v>13056960</v>
      </c>
      <c r="O1395" s="4">
        <v>0</v>
      </c>
      <c r="P1395" s="4">
        <v>562786518.07000005</v>
      </c>
      <c r="Q1395" s="4">
        <v>1413</v>
      </c>
      <c r="R1395" s="4" t="b">
        <f t="shared" si="6"/>
        <v>0</v>
      </c>
      <c r="S1395" s="4">
        <v>0</v>
      </c>
    </row>
    <row r="1396" spans="1:19" ht="14.25" customHeight="1">
      <c r="A1396" s="4" t="s">
        <v>917</v>
      </c>
      <c r="B1396" s="5" t="s">
        <v>970</v>
      </c>
      <c r="C1396" s="4">
        <v>0</v>
      </c>
      <c r="D1396" s="4" t="s">
        <v>970</v>
      </c>
      <c r="E1396" s="4" t="b">
        <f t="shared" si="5"/>
        <v>0</v>
      </c>
      <c r="F1396" s="4">
        <v>0</v>
      </c>
      <c r="G1396" s="4">
        <v>830046328</v>
      </c>
      <c r="H1396" s="3" t="s">
        <v>21</v>
      </c>
      <c r="K1396" s="4">
        <v>0</v>
      </c>
      <c r="L1396" s="4">
        <v>0</v>
      </c>
      <c r="M1396" s="4">
        <v>0</v>
      </c>
      <c r="N1396" s="4">
        <v>192142440.59</v>
      </c>
      <c r="O1396" s="4">
        <v>0</v>
      </c>
      <c r="P1396" s="4">
        <v>562786518.07000005</v>
      </c>
      <c r="Q1396" s="4">
        <v>1414</v>
      </c>
      <c r="R1396" s="4" t="b">
        <f t="shared" si="6"/>
        <v>0</v>
      </c>
      <c r="S1396" s="4">
        <v>0</v>
      </c>
    </row>
    <row r="1397" spans="1:19" ht="14.25" customHeight="1">
      <c r="A1397" s="4" t="s">
        <v>917</v>
      </c>
      <c r="B1397" s="5" t="s">
        <v>971</v>
      </c>
      <c r="C1397" s="4">
        <v>0</v>
      </c>
      <c r="D1397" s="4" t="s">
        <v>971</v>
      </c>
      <c r="E1397" s="4" t="b">
        <f t="shared" si="5"/>
        <v>0</v>
      </c>
      <c r="F1397" s="4">
        <v>-140965879</v>
      </c>
      <c r="G1397" s="4">
        <v>830082027</v>
      </c>
      <c r="H1397" s="3" t="s">
        <v>21</v>
      </c>
      <c r="K1397" s="4">
        <v>0</v>
      </c>
      <c r="L1397" s="4">
        <v>0</v>
      </c>
      <c r="M1397" s="4">
        <v>83440886</v>
      </c>
      <c r="N1397" s="4">
        <v>0</v>
      </c>
      <c r="O1397" s="4">
        <v>0</v>
      </c>
      <c r="P1397" s="4">
        <v>-140965879</v>
      </c>
      <c r="Q1397" s="4">
        <v>1415</v>
      </c>
      <c r="R1397" s="4" t="b">
        <f t="shared" si="6"/>
        <v>0</v>
      </c>
      <c r="S1397" s="4">
        <v>0</v>
      </c>
    </row>
    <row r="1398" spans="1:19" ht="14.25" customHeight="1">
      <c r="A1398" s="4" t="s">
        <v>917</v>
      </c>
      <c r="B1398" s="5"/>
      <c r="C1398" s="4">
        <v>0</v>
      </c>
      <c r="E1398" s="4" t="b">
        <f t="shared" si="5"/>
        <v>0</v>
      </c>
      <c r="F1398" s="4">
        <v>0</v>
      </c>
      <c r="G1398" s="4">
        <v>830082027</v>
      </c>
      <c r="H1398" s="6">
        <v>43840</v>
      </c>
      <c r="I1398" s="4" t="s">
        <v>972</v>
      </c>
      <c r="J1398" s="4" t="s">
        <v>834</v>
      </c>
      <c r="K1398" s="4">
        <v>3084</v>
      </c>
      <c r="L1398" s="4">
        <v>0</v>
      </c>
      <c r="M1398" s="4">
        <v>0</v>
      </c>
      <c r="N1398" s="4">
        <v>0</v>
      </c>
      <c r="O1398" s="4">
        <v>6081698</v>
      </c>
      <c r="P1398" s="4">
        <v>-147047577</v>
      </c>
      <c r="Q1398" s="4">
        <v>1416</v>
      </c>
      <c r="R1398" s="4" t="b">
        <f t="shared" si="6"/>
        <v>0</v>
      </c>
      <c r="S1398" s="4">
        <v>0</v>
      </c>
    </row>
    <row r="1399" spans="1:19" ht="14.25" customHeight="1">
      <c r="A1399" s="4" t="s">
        <v>917</v>
      </c>
      <c r="B1399" s="5"/>
      <c r="C1399" s="4">
        <v>0</v>
      </c>
      <c r="E1399" s="4" t="b">
        <f t="shared" si="5"/>
        <v>0</v>
      </c>
      <c r="F1399" s="4">
        <v>0</v>
      </c>
      <c r="G1399" s="4">
        <v>830082027</v>
      </c>
      <c r="H1399" s="6">
        <v>43869</v>
      </c>
      <c r="I1399" s="4" t="s">
        <v>973</v>
      </c>
      <c r="J1399" s="4" t="s">
        <v>834</v>
      </c>
      <c r="K1399" s="4">
        <v>3092</v>
      </c>
      <c r="L1399" s="4">
        <v>0</v>
      </c>
      <c r="M1399" s="4">
        <v>0</v>
      </c>
      <c r="N1399" s="4">
        <v>0</v>
      </c>
      <c r="O1399" s="4">
        <v>6081698</v>
      </c>
      <c r="P1399" s="4">
        <v>-153129275</v>
      </c>
      <c r="Q1399" s="4">
        <v>1417</v>
      </c>
      <c r="R1399" s="4" t="b">
        <f t="shared" si="6"/>
        <v>0</v>
      </c>
      <c r="S1399" s="4">
        <v>0</v>
      </c>
    </row>
    <row r="1400" spans="1:19" ht="14.25" customHeight="1">
      <c r="A1400" s="4" t="s">
        <v>917</v>
      </c>
      <c r="B1400" s="5"/>
      <c r="C1400" s="4">
        <v>0</v>
      </c>
      <c r="E1400" s="4" t="b">
        <f t="shared" si="5"/>
        <v>0</v>
      </c>
      <c r="F1400" s="4">
        <v>0</v>
      </c>
      <c r="G1400" s="4">
        <v>830082027</v>
      </c>
      <c r="H1400" s="6">
        <v>43902</v>
      </c>
      <c r="I1400" s="4" t="s">
        <v>974</v>
      </c>
      <c r="J1400" s="4" t="s">
        <v>834</v>
      </c>
      <c r="K1400" s="4">
        <v>3104</v>
      </c>
      <c r="L1400" s="4">
        <v>0</v>
      </c>
      <c r="M1400" s="4">
        <v>0</v>
      </c>
      <c r="N1400" s="4">
        <v>0</v>
      </c>
      <c r="O1400" s="4">
        <v>6081698</v>
      </c>
      <c r="P1400" s="4">
        <v>-159210973</v>
      </c>
      <c r="Q1400" s="4">
        <v>1418</v>
      </c>
      <c r="R1400" s="4" t="b">
        <f t="shared" si="6"/>
        <v>0</v>
      </c>
      <c r="S1400" s="4">
        <v>0</v>
      </c>
    </row>
    <row r="1401" spans="1:19" ht="14.25" customHeight="1">
      <c r="A1401" s="4" t="s">
        <v>917</v>
      </c>
      <c r="B1401" s="5"/>
      <c r="C1401" s="4">
        <v>0</v>
      </c>
      <c r="E1401" s="4" t="b">
        <f t="shared" si="5"/>
        <v>0</v>
      </c>
      <c r="F1401" s="4">
        <v>0</v>
      </c>
      <c r="G1401" s="4">
        <v>830082027</v>
      </c>
      <c r="H1401" s="6">
        <v>43929</v>
      </c>
      <c r="I1401" s="4" t="s">
        <v>972</v>
      </c>
      <c r="J1401" s="4" t="s">
        <v>834</v>
      </c>
      <c r="K1401" s="4">
        <v>3118</v>
      </c>
      <c r="L1401" s="4">
        <v>0</v>
      </c>
      <c r="M1401" s="4">
        <v>0</v>
      </c>
      <c r="N1401" s="4">
        <v>0</v>
      </c>
      <c r="O1401" s="4">
        <v>7176401</v>
      </c>
      <c r="P1401" s="4">
        <v>-166387374</v>
      </c>
      <c r="Q1401" s="4">
        <v>1419</v>
      </c>
      <c r="R1401" s="4" t="b">
        <f t="shared" si="6"/>
        <v>0</v>
      </c>
      <c r="S1401" s="4">
        <v>0</v>
      </c>
    </row>
    <row r="1402" spans="1:19" ht="14.25" customHeight="1">
      <c r="A1402" s="4" t="s">
        <v>917</v>
      </c>
      <c r="B1402" s="5"/>
      <c r="C1402" s="4">
        <v>0</v>
      </c>
      <c r="E1402" s="4" t="b">
        <f t="shared" si="5"/>
        <v>0</v>
      </c>
      <c r="F1402" s="4">
        <v>0</v>
      </c>
      <c r="G1402" s="4">
        <v>830082027</v>
      </c>
      <c r="H1402" s="6">
        <v>43963</v>
      </c>
      <c r="I1402" s="4" t="s">
        <v>972</v>
      </c>
      <c r="J1402" s="4" t="s">
        <v>834</v>
      </c>
      <c r="K1402" s="4">
        <v>3127</v>
      </c>
      <c r="L1402" s="4">
        <v>0</v>
      </c>
      <c r="M1402" s="4">
        <v>0</v>
      </c>
      <c r="N1402" s="4">
        <v>0</v>
      </c>
      <c r="O1402" s="4">
        <v>6446599</v>
      </c>
      <c r="P1402" s="4">
        <v>-172833973</v>
      </c>
      <c r="Q1402" s="4">
        <v>1420</v>
      </c>
      <c r="R1402" s="4" t="b">
        <f t="shared" si="6"/>
        <v>0</v>
      </c>
      <c r="S1402" s="4">
        <v>0</v>
      </c>
    </row>
    <row r="1403" spans="1:19" ht="14.25" customHeight="1">
      <c r="A1403" s="4" t="s">
        <v>917</v>
      </c>
      <c r="B1403" s="5"/>
      <c r="C1403" s="4">
        <v>0</v>
      </c>
      <c r="E1403" s="4" t="b">
        <f t="shared" si="5"/>
        <v>0</v>
      </c>
      <c r="F1403" s="4">
        <v>0</v>
      </c>
      <c r="G1403" s="4">
        <v>830082027</v>
      </c>
      <c r="H1403" s="6">
        <v>43998</v>
      </c>
      <c r="I1403" s="4" t="s">
        <v>972</v>
      </c>
      <c r="J1403" s="4" t="s">
        <v>834</v>
      </c>
      <c r="K1403" s="4">
        <v>3135</v>
      </c>
      <c r="L1403" s="4">
        <v>0</v>
      </c>
      <c r="M1403" s="4">
        <v>0</v>
      </c>
      <c r="N1403" s="4">
        <v>0</v>
      </c>
      <c r="O1403" s="4">
        <v>6446599</v>
      </c>
      <c r="P1403" s="4">
        <v>-179280572</v>
      </c>
      <c r="Q1403" s="4">
        <v>1421</v>
      </c>
      <c r="R1403" s="4" t="b">
        <f t="shared" si="6"/>
        <v>0</v>
      </c>
      <c r="S1403" s="4">
        <v>0</v>
      </c>
    </row>
    <row r="1404" spans="1:19" ht="14.25" customHeight="1">
      <c r="A1404" s="4" t="s">
        <v>917</v>
      </c>
      <c r="B1404" s="5"/>
      <c r="C1404" s="4">
        <v>0</v>
      </c>
      <c r="E1404" s="4" t="b">
        <f t="shared" si="5"/>
        <v>0</v>
      </c>
      <c r="F1404" s="4">
        <v>0</v>
      </c>
      <c r="G1404" s="4">
        <v>830082027</v>
      </c>
      <c r="H1404" s="6">
        <v>44027</v>
      </c>
      <c r="I1404" s="4" t="s">
        <v>972</v>
      </c>
      <c r="J1404" s="4" t="s">
        <v>834</v>
      </c>
      <c r="K1404" s="4">
        <v>3147</v>
      </c>
      <c r="L1404" s="4">
        <v>0</v>
      </c>
      <c r="M1404" s="4">
        <v>0</v>
      </c>
      <c r="N1404" s="4">
        <v>0</v>
      </c>
      <c r="O1404" s="4">
        <v>6446599</v>
      </c>
      <c r="P1404" s="4">
        <v>-185727171</v>
      </c>
      <c r="Q1404" s="4">
        <v>1422</v>
      </c>
      <c r="R1404" s="4" t="b">
        <f t="shared" si="6"/>
        <v>0</v>
      </c>
      <c r="S1404" s="4">
        <v>0</v>
      </c>
    </row>
    <row r="1405" spans="1:19" ht="14.25" customHeight="1">
      <c r="A1405" s="4" t="s">
        <v>917</v>
      </c>
      <c r="B1405" s="5"/>
      <c r="C1405" s="4">
        <v>0</v>
      </c>
      <c r="E1405" s="4" t="b">
        <f t="shared" si="5"/>
        <v>0</v>
      </c>
      <c r="F1405" s="4">
        <v>0</v>
      </c>
      <c r="G1405" s="4">
        <v>830082027</v>
      </c>
      <c r="H1405" s="6">
        <v>44055</v>
      </c>
      <c r="I1405" s="4" t="s">
        <v>972</v>
      </c>
      <c r="J1405" s="4" t="s">
        <v>834</v>
      </c>
      <c r="K1405" s="4">
        <v>3160</v>
      </c>
      <c r="L1405" s="4">
        <v>0</v>
      </c>
      <c r="M1405" s="4">
        <v>0</v>
      </c>
      <c r="N1405" s="4">
        <v>0</v>
      </c>
      <c r="O1405" s="4">
        <v>6446599</v>
      </c>
      <c r="P1405" s="4">
        <v>-192173770</v>
      </c>
      <c r="Q1405" s="4">
        <v>1423</v>
      </c>
      <c r="R1405" s="4" t="b">
        <f t="shared" si="6"/>
        <v>0</v>
      </c>
      <c r="S1405" s="4">
        <v>0</v>
      </c>
    </row>
    <row r="1406" spans="1:19" ht="14.25" customHeight="1">
      <c r="A1406" s="4" t="s">
        <v>917</v>
      </c>
      <c r="B1406" s="5"/>
      <c r="C1406" s="4">
        <v>0</v>
      </c>
      <c r="E1406" s="4" t="b">
        <f t="shared" si="5"/>
        <v>0</v>
      </c>
      <c r="F1406" s="4">
        <v>0</v>
      </c>
      <c r="G1406" s="4">
        <v>830082027</v>
      </c>
      <c r="H1406" s="6">
        <v>44084</v>
      </c>
      <c r="I1406" s="4" t="s">
        <v>972</v>
      </c>
      <c r="J1406" s="4" t="s">
        <v>834</v>
      </c>
      <c r="K1406" s="4">
        <v>3167</v>
      </c>
      <c r="L1406" s="4">
        <v>0</v>
      </c>
      <c r="M1406" s="4">
        <v>0</v>
      </c>
      <c r="N1406" s="4">
        <v>0</v>
      </c>
      <c r="O1406" s="4">
        <v>6446599</v>
      </c>
      <c r="P1406" s="4">
        <v>-198620369</v>
      </c>
      <c r="Q1406" s="4">
        <v>1424</v>
      </c>
      <c r="R1406" s="4" t="b">
        <f t="shared" si="6"/>
        <v>0</v>
      </c>
      <c r="S1406" s="4">
        <v>0</v>
      </c>
    </row>
    <row r="1407" spans="1:19" ht="14.25" customHeight="1">
      <c r="A1407" s="4" t="s">
        <v>917</v>
      </c>
      <c r="B1407" s="5"/>
      <c r="C1407" s="4">
        <v>0</v>
      </c>
      <c r="E1407" s="4" t="b">
        <f t="shared" si="5"/>
        <v>0</v>
      </c>
      <c r="F1407" s="4">
        <v>0</v>
      </c>
      <c r="G1407" s="4">
        <v>830082027</v>
      </c>
      <c r="H1407" s="6">
        <v>44119</v>
      </c>
      <c r="I1407" s="4" t="s">
        <v>972</v>
      </c>
      <c r="J1407" s="4" t="s">
        <v>834</v>
      </c>
      <c r="K1407" s="4">
        <v>3180</v>
      </c>
      <c r="L1407" s="4">
        <v>0</v>
      </c>
      <c r="M1407" s="4">
        <v>0</v>
      </c>
      <c r="N1407" s="4">
        <v>0</v>
      </c>
      <c r="O1407" s="4">
        <v>6446599</v>
      </c>
      <c r="P1407" s="4">
        <v>-205066968</v>
      </c>
      <c r="Q1407" s="4">
        <v>1425</v>
      </c>
      <c r="R1407" s="4" t="b">
        <f t="shared" si="6"/>
        <v>0</v>
      </c>
      <c r="S1407" s="4">
        <v>0</v>
      </c>
    </row>
    <row r="1408" spans="1:19" ht="14.25" customHeight="1">
      <c r="A1408" s="4" t="s">
        <v>917</v>
      </c>
      <c r="B1408" s="5"/>
      <c r="C1408" s="4">
        <v>0</v>
      </c>
      <c r="E1408" s="4" t="b">
        <f t="shared" si="5"/>
        <v>0</v>
      </c>
      <c r="F1408" s="4">
        <v>0</v>
      </c>
      <c r="G1408" s="4">
        <v>830082027</v>
      </c>
      <c r="H1408" s="6">
        <v>44133</v>
      </c>
      <c r="I1408" s="4" t="s">
        <v>972</v>
      </c>
      <c r="J1408" s="4" t="s">
        <v>834</v>
      </c>
      <c r="K1408" s="4">
        <v>3187</v>
      </c>
      <c r="L1408" s="4">
        <v>0</v>
      </c>
      <c r="M1408" s="4">
        <v>0</v>
      </c>
      <c r="N1408" s="4">
        <v>0</v>
      </c>
      <c r="O1408" s="4">
        <v>6446599</v>
      </c>
      <c r="P1408" s="4">
        <v>-211513567</v>
      </c>
      <c r="Q1408" s="4">
        <v>1426</v>
      </c>
      <c r="R1408" s="4" t="b">
        <f t="shared" si="6"/>
        <v>0</v>
      </c>
      <c r="S1408" s="4">
        <v>0</v>
      </c>
    </row>
    <row r="1409" spans="1:19" ht="14.25" customHeight="1">
      <c r="A1409" s="4" t="s">
        <v>917</v>
      </c>
      <c r="B1409" s="5"/>
      <c r="C1409" s="4">
        <v>0</v>
      </c>
      <c r="E1409" s="4" t="b">
        <f t="shared" si="5"/>
        <v>0</v>
      </c>
      <c r="F1409" s="4">
        <v>0</v>
      </c>
      <c r="G1409" s="4">
        <v>830082027</v>
      </c>
      <c r="H1409" s="6">
        <v>44165</v>
      </c>
      <c r="I1409" s="4" t="s">
        <v>972</v>
      </c>
      <c r="J1409" s="4" t="s">
        <v>834</v>
      </c>
      <c r="K1409" s="4">
        <v>3197</v>
      </c>
      <c r="L1409" s="4">
        <v>0</v>
      </c>
      <c r="M1409" s="4">
        <v>0</v>
      </c>
      <c r="N1409" s="4">
        <v>0</v>
      </c>
      <c r="O1409" s="4">
        <v>6446599</v>
      </c>
      <c r="P1409" s="4">
        <v>-217960166</v>
      </c>
      <c r="Q1409" s="4">
        <v>1427</v>
      </c>
      <c r="R1409" s="4" t="b">
        <f t="shared" si="6"/>
        <v>0</v>
      </c>
      <c r="S1409" s="4">
        <v>0</v>
      </c>
    </row>
    <row r="1410" spans="1:19" ht="14.25" customHeight="1">
      <c r="A1410" s="4" t="s">
        <v>917</v>
      </c>
      <c r="B1410" s="5"/>
      <c r="C1410" s="4">
        <v>0</v>
      </c>
      <c r="E1410" s="4" t="b">
        <f t="shared" si="5"/>
        <v>0</v>
      </c>
      <c r="F1410" s="4">
        <v>0</v>
      </c>
      <c r="G1410" s="4">
        <v>830082027</v>
      </c>
      <c r="H1410" s="6">
        <v>44179</v>
      </c>
      <c r="I1410" s="4" t="s">
        <v>972</v>
      </c>
      <c r="J1410" s="4" t="s">
        <v>834</v>
      </c>
      <c r="K1410" s="4">
        <v>3209</v>
      </c>
      <c r="L1410" s="4">
        <v>0</v>
      </c>
      <c r="M1410" s="4">
        <v>0</v>
      </c>
      <c r="N1410" s="4">
        <v>0</v>
      </c>
      <c r="O1410" s="4">
        <v>6446599</v>
      </c>
      <c r="P1410" s="4">
        <v>-224406765</v>
      </c>
      <c r="Q1410" s="4">
        <v>1428</v>
      </c>
      <c r="R1410" s="4" t="b">
        <f t="shared" si="6"/>
        <v>0</v>
      </c>
      <c r="S1410" s="4">
        <v>0</v>
      </c>
    </row>
    <row r="1411" spans="1:19" ht="14.25" customHeight="1">
      <c r="A1411" s="4" t="s">
        <v>917</v>
      </c>
      <c r="B1411" s="5" t="s">
        <v>975</v>
      </c>
      <c r="C1411" s="4">
        <v>0</v>
      </c>
      <c r="D1411" s="4" t="s">
        <v>975</v>
      </c>
      <c r="E1411" s="4" t="b">
        <f t="shared" si="5"/>
        <v>0</v>
      </c>
      <c r="F1411" s="4">
        <v>0</v>
      </c>
      <c r="G1411" s="4">
        <v>830082027</v>
      </c>
      <c r="H1411" s="3" t="s">
        <v>21</v>
      </c>
      <c r="K1411" s="4">
        <v>0</v>
      </c>
      <c r="L1411" s="4">
        <v>0</v>
      </c>
      <c r="M1411" s="4">
        <v>0</v>
      </c>
      <c r="N1411" s="4">
        <v>0</v>
      </c>
      <c r="O1411" s="4">
        <v>83440886</v>
      </c>
      <c r="P1411" s="4">
        <v>-224406765</v>
      </c>
      <c r="Q1411" s="4">
        <v>1429</v>
      </c>
      <c r="R1411" s="4" t="b">
        <f t="shared" si="6"/>
        <v>0</v>
      </c>
      <c r="S1411" s="4">
        <v>0</v>
      </c>
    </row>
    <row r="1412" spans="1:19" ht="14.25" customHeight="1">
      <c r="A1412" s="4" t="s">
        <v>917</v>
      </c>
      <c r="B1412" s="5" t="s">
        <v>902</v>
      </c>
      <c r="C1412" s="4">
        <v>0</v>
      </c>
      <c r="D1412" s="4" t="s">
        <v>902</v>
      </c>
      <c r="E1412" s="4" t="b">
        <f t="shared" si="5"/>
        <v>0</v>
      </c>
      <c r="F1412" s="4">
        <v>-9446637</v>
      </c>
      <c r="G1412" s="4">
        <v>860034520</v>
      </c>
      <c r="H1412" s="3" t="s">
        <v>21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-9446637</v>
      </c>
      <c r="Q1412" s="4">
        <v>1432</v>
      </c>
      <c r="R1412" s="4" t="b">
        <f t="shared" si="6"/>
        <v>0</v>
      </c>
      <c r="S1412" s="4">
        <v>0</v>
      </c>
    </row>
    <row r="1413" spans="1:19" ht="14.25" customHeight="1">
      <c r="A1413" s="4" t="s">
        <v>917</v>
      </c>
      <c r="B1413" s="5" t="s">
        <v>976</v>
      </c>
      <c r="C1413" s="4">
        <v>0</v>
      </c>
      <c r="D1413" s="4" t="s">
        <v>976</v>
      </c>
      <c r="E1413" s="4" t="b">
        <f t="shared" si="5"/>
        <v>0</v>
      </c>
      <c r="F1413" s="4">
        <v>0</v>
      </c>
      <c r="G1413" s="4">
        <v>860034520</v>
      </c>
      <c r="H1413" s="3" t="s">
        <v>21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-9446637</v>
      </c>
      <c r="Q1413" s="4">
        <v>1433</v>
      </c>
      <c r="R1413" s="4" t="b">
        <f t="shared" si="6"/>
        <v>0</v>
      </c>
      <c r="S1413" s="4">
        <v>0</v>
      </c>
    </row>
    <row r="1414" spans="1:19" ht="14.25" customHeight="1">
      <c r="A1414" s="4" t="s">
        <v>917</v>
      </c>
      <c r="B1414" s="5" t="s">
        <v>904</v>
      </c>
      <c r="C1414" s="4">
        <v>0</v>
      </c>
      <c r="D1414" s="4" t="s">
        <v>904</v>
      </c>
      <c r="E1414" s="4" t="b">
        <f t="shared" si="5"/>
        <v>0</v>
      </c>
      <c r="F1414" s="4">
        <v>0</v>
      </c>
      <c r="G1414" s="4">
        <v>860034594</v>
      </c>
      <c r="H1414" s="3" t="s">
        <v>21</v>
      </c>
      <c r="K1414" s="4">
        <v>0</v>
      </c>
      <c r="L1414" s="4">
        <v>0</v>
      </c>
      <c r="M1414" s="4">
        <v>600046</v>
      </c>
      <c r="N1414" s="4">
        <v>0</v>
      </c>
      <c r="O1414" s="4">
        <v>0</v>
      </c>
      <c r="P1414" s="4">
        <v>0</v>
      </c>
      <c r="Q1414" s="4">
        <v>1434</v>
      </c>
      <c r="R1414" s="4" t="b">
        <f t="shared" si="6"/>
        <v>0</v>
      </c>
      <c r="S1414" s="4">
        <v>0</v>
      </c>
    </row>
    <row r="1415" spans="1:19" ht="14.25" customHeight="1">
      <c r="A1415" s="4" t="s">
        <v>917</v>
      </c>
      <c r="B1415" s="5"/>
      <c r="C1415" s="4">
        <v>0</v>
      </c>
      <c r="E1415" s="4" t="b">
        <f t="shared" si="5"/>
        <v>0</v>
      </c>
      <c r="F1415" s="4">
        <v>0</v>
      </c>
      <c r="G1415" s="4">
        <v>860034594</v>
      </c>
      <c r="H1415" s="6">
        <v>44012</v>
      </c>
      <c r="I1415" s="4" t="s">
        <v>881</v>
      </c>
      <c r="J1415" s="4" t="s">
        <v>839</v>
      </c>
      <c r="K1415" s="4">
        <v>186</v>
      </c>
      <c r="L1415" s="4">
        <v>0</v>
      </c>
      <c r="M1415" s="4">
        <v>0</v>
      </c>
      <c r="N1415" s="4">
        <v>0</v>
      </c>
      <c r="O1415" s="4">
        <v>96646</v>
      </c>
      <c r="P1415" s="4">
        <v>-96646</v>
      </c>
      <c r="Q1415" s="4">
        <v>1435</v>
      </c>
      <c r="R1415" s="4" t="b">
        <f t="shared" si="6"/>
        <v>0</v>
      </c>
      <c r="S1415" s="4">
        <v>0</v>
      </c>
    </row>
    <row r="1416" spans="1:19" ht="14.25" customHeight="1">
      <c r="A1416" s="4" t="s">
        <v>917</v>
      </c>
      <c r="B1416" s="5"/>
      <c r="C1416" s="4">
        <v>0</v>
      </c>
      <c r="E1416" s="4" t="b">
        <f t="shared" si="5"/>
        <v>0</v>
      </c>
      <c r="F1416" s="4">
        <v>0</v>
      </c>
      <c r="G1416" s="4">
        <v>860034594</v>
      </c>
      <c r="H1416" s="6">
        <v>44012</v>
      </c>
      <c r="I1416" s="4" t="s">
        <v>881</v>
      </c>
      <c r="J1416" s="4" t="s">
        <v>839</v>
      </c>
      <c r="K1416" s="4">
        <v>186</v>
      </c>
      <c r="L1416" s="4">
        <v>0</v>
      </c>
      <c r="M1416" s="4">
        <v>0</v>
      </c>
      <c r="N1416" s="4">
        <v>0</v>
      </c>
      <c r="O1416" s="4">
        <v>503400</v>
      </c>
      <c r="P1416" s="4">
        <v>-600046</v>
      </c>
      <c r="Q1416" s="4">
        <v>1436</v>
      </c>
      <c r="R1416" s="4" t="b">
        <f t="shared" si="6"/>
        <v>0</v>
      </c>
      <c r="S1416" s="4">
        <v>0</v>
      </c>
    </row>
    <row r="1417" spans="1:19" ht="14.25" customHeight="1">
      <c r="A1417" s="4" t="s">
        <v>917</v>
      </c>
      <c r="B1417" s="5" t="s">
        <v>977</v>
      </c>
      <c r="C1417" s="4">
        <v>0</v>
      </c>
      <c r="D1417" s="4" t="s">
        <v>977</v>
      </c>
      <c r="E1417" s="4" t="b">
        <f t="shared" si="5"/>
        <v>0</v>
      </c>
      <c r="F1417" s="4">
        <v>0</v>
      </c>
      <c r="G1417" s="4">
        <v>860034594</v>
      </c>
      <c r="H1417" s="3" t="s">
        <v>21</v>
      </c>
      <c r="K1417" s="4">
        <v>0</v>
      </c>
      <c r="L1417" s="4">
        <v>0</v>
      </c>
      <c r="M1417" s="4">
        <v>0</v>
      </c>
      <c r="N1417" s="4">
        <v>0</v>
      </c>
      <c r="O1417" s="4">
        <v>600046</v>
      </c>
      <c r="P1417" s="4">
        <v>-600046</v>
      </c>
      <c r="Q1417" s="4">
        <v>1437</v>
      </c>
      <c r="R1417" s="4" t="b">
        <f t="shared" si="6"/>
        <v>0</v>
      </c>
      <c r="S1417" s="4">
        <v>0</v>
      </c>
    </row>
    <row r="1418" spans="1:19" ht="14.25" customHeight="1">
      <c r="A1418" s="4" t="s">
        <v>917</v>
      </c>
      <c r="B1418" s="5" t="s">
        <v>978</v>
      </c>
      <c r="C1418" s="4">
        <v>0</v>
      </c>
      <c r="D1418" s="4" t="s">
        <v>978</v>
      </c>
      <c r="E1418" s="4" t="b">
        <f t="shared" si="5"/>
        <v>0</v>
      </c>
      <c r="F1418" s="4">
        <v>-10241456</v>
      </c>
      <c r="G1418" s="4">
        <v>860037707</v>
      </c>
      <c r="H1418" s="3" t="s">
        <v>21</v>
      </c>
      <c r="K1418" s="4">
        <v>0</v>
      </c>
      <c r="L1418" s="4">
        <v>0</v>
      </c>
      <c r="M1418" s="4">
        <v>10500752</v>
      </c>
      <c r="N1418" s="4">
        <v>0</v>
      </c>
      <c r="O1418" s="4">
        <v>0</v>
      </c>
      <c r="P1418" s="4">
        <v>-10241456</v>
      </c>
      <c r="Q1418" s="4">
        <v>1438</v>
      </c>
      <c r="R1418" s="4" t="b">
        <f t="shared" si="6"/>
        <v>0</v>
      </c>
      <c r="S1418" s="4">
        <v>0</v>
      </c>
    </row>
    <row r="1419" spans="1:19" ht="14.25" customHeight="1">
      <c r="A1419" s="4" t="s">
        <v>917</v>
      </c>
      <c r="B1419" s="5"/>
      <c r="C1419" s="4">
        <v>0</v>
      </c>
      <c r="E1419" s="4" t="b">
        <f t="shared" si="5"/>
        <v>0</v>
      </c>
      <c r="F1419" s="4">
        <v>0</v>
      </c>
      <c r="G1419" s="4">
        <v>860037707</v>
      </c>
      <c r="H1419" s="6">
        <v>43869</v>
      </c>
      <c r="I1419" s="4" t="s">
        <v>979</v>
      </c>
      <c r="J1419" s="4" t="s">
        <v>834</v>
      </c>
      <c r="K1419" s="4">
        <v>3096</v>
      </c>
      <c r="L1419" s="4">
        <v>0</v>
      </c>
      <c r="M1419" s="4">
        <v>0</v>
      </c>
      <c r="N1419" s="4">
        <v>0</v>
      </c>
      <c r="O1419" s="4">
        <v>2625188</v>
      </c>
      <c r="P1419" s="4">
        <v>-12866644</v>
      </c>
      <c r="Q1419" s="4">
        <v>1439</v>
      </c>
      <c r="R1419" s="4" t="b">
        <f t="shared" si="6"/>
        <v>0</v>
      </c>
      <c r="S1419" s="4">
        <v>0</v>
      </c>
    </row>
    <row r="1420" spans="1:19" ht="14.25" customHeight="1">
      <c r="A1420" s="4" t="s">
        <v>917</v>
      </c>
      <c r="B1420" s="5"/>
      <c r="C1420" s="4">
        <v>0</v>
      </c>
      <c r="E1420" s="4" t="b">
        <f t="shared" si="5"/>
        <v>0</v>
      </c>
      <c r="F1420" s="4">
        <v>0</v>
      </c>
      <c r="G1420" s="4">
        <v>860037707</v>
      </c>
      <c r="H1420" s="6">
        <v>43902</v>
      </c>
      <c r="I1420" s="4" t="s">
        <v>979</v>
      </c>
      <c r="J1420" s="4" t="s">
        <v>834</v>
      </c>
      <c r="K1420" s="4">
        <v>3109</v>
      </c>
      <c r="L1420" s="4">
        <v>0</v>
      </c>
      <c r="M1420" s="4">
        <v>0</v>
      </c>
      <c r="N1420" s="4">
        <v>0</v>
      </c>
      <c r="O1420" s="4">
        <v>2625188</v>
      </c>
      <c r="P1420" s="4">
        <v>-15491832</v>
      </c>
      <c r="Q1420" s="4">
        <v>1440</v>
      </c>
      <c r="R1420" s="4" t="b">
        <f t="shared" si="6"/>
        <v>0</v>
      </c>
      <c r="S1420" s="4">
        <v>0</v>
      </c>
    </row>
    <row r="1421" spans="1:19" ht="14.25" customHeight="1">
      <c r="A1421" s="4" t="s">
        <v>917</v>
      </c>
      <c r="B1421" s="5"/>
      <c r="C1421" s="4">
        <v>0</v>
      </c>
      <c r="E1421" s="4" t="b">
        <f t="shared" si="5"/>
        <v>0</v>
      </c>
      <c r="F1421" s="4">
        <v>0</v>
      </c>
      <c r="G1421" s="4">
        <v>860037707</v>
      </c>
      <c r="H1421" s="6">
        <v>43929</v>
      </c>
      <c r="I1421" s="4" t="s">
        <v>980</v>
      </c>
      <c r="J1421" s="4" t="s">
        <v>834</v>
      </c>
      <c r="K1421" s="4">
        <v>3119</v>
      </c>
      <c r="L1421" s="4">
        <v>0</v>
      </c>
      <c r="M1421" s="4">
        <v>0</v>
      </c>
      <c r="N1421" s="4">
        <v>0</v>
      </c>
      <c r="O1421" s="4">
        <v>2625188</v>
      </c>
      <c r="P1421" s="4">
        <v>-18117020</v>
      </c>
      <c r="Q1421" s="4">
        <v>1441</v>
      </c>
      <c r="R1421" s="4" t="b">
        <f t="shared" si="6"/>
        <v>0</v>
      </c>
      <c r="S1421" s="4">
        <v>0</v>
      </c>
    </row>
    <row r="1422" spans="1:19" ht="14.25" customHeight="1">
      <c r="A1422" s="4" t="s">
        <v>917</v>
      </c>
      <c r="B1422" s="5"/>
      <c r="C1422" s="4">
        <v>0</v>
      </c>
      <c r="E1422" s="4" t="b">
        <f t="shared" si="5"/>
        <v>0</v>
      </c>
      <c r="F1422" s="4">
        <v>0</v>
      </c>
      <c r="G1422" s="4">
        <v>860037707</v>
      </c>
      <c r="H1422" s="6">
        <v>43963</v>
      </c>
      <c r="I1422" s="4" t="s">
        <v>980</v>
      </c>
      <c r="J1422" s="4" t="s">
        <v>834</v>
      </c>
      <c r="K1422" s="4">
        <v>3129</v>
      </c>
      <c r="L1422" s="4">
        <v>0</v>
      </c>
      <c r="M1422" s="4">
        <v>0</v>
      </c>
      <c r="N1422" s="4">
        <v>0</v>
      </c>
      <c r="O1422" s="4">
        <v>2625188</v>
      </c>
      <c r="P1422" s="4">
        <v>-20742208</v>
      </c>
      <c r="Q1422" s="4">
        <v>1442</v>
      </c>
      <c r="R1422" s="4" t="b">
        <f t="shared" si="6"/>
        <v>0</v>
      </c>
      <c r="S1422" s="4">
        <v>0</v>
      </c>
    </row>
    <row r="1423" spans="1:19" ht="14.25" customHeight="1">
      <c r="A1423" s="4" t="s">
        <v>917</v>
      </c>
      <c r="B1423" s="5" t="s">
        <v>981</v>
      </c>
      <c r="C1423" s="4">
        <v>0</v>
      </c>
      <c r="D1423" s="4" t="s">
        <v>981</v>
      </c>
      <c r="E1423" s="4" t="b">
        <f t="shared" si="5"/>
        <v>0</v>
      </c>
      <c r="F1423" s="4">
        <v>0</v>
      </c>
      <c r="G1423" s="4">
        <v>860037707</v>
      </c>
      <c r="H1423" s="3" t="s">
        <v>21</v>
      </c>
      <c r="K1423" s="4">
        <v>0</v>
      </c>
      <c r="L1423" s="4">
        <v>0</v>
      </c>
      <c r="M1423" s="4">
        <v>0</v>
      </c>
      <c r="N1423" s="4">
        <v>0</v>
      </c>
      <c r="O1423" s="4">
        <v>10500752</v>
      </c>
      <c r="P1423" s="4">
        <v>-20742208</v>
      </c>
      <c r="Q1423" s="4">
        <v>1443</v>
      </c>
      <c r="R1423" s="4" t="b">
        <f t="shared" si="6"/>
        <v>0</v>
      </c>
      <c r="S1423" s="4">
        <v>0</v>
      </c>
    </row>
    <row r="1424" spans="1:19" ht="14.25" customHeight="1">
      <c r="A1424" s="4" t="s">
        <v>917</v>
      </c>
      <c r="B1424" s="5" t="s">
        <v>982</v>
      </c>
      <c r="C1424" s="4">
        <v>0</v>
      </c>
      <c r="D1424" s="4" t="s">
        <v>982</v>
      </c>
      <c r="E1424" s="4" t="b">
        <f t="shared" si="5"/>
        <v>0</v>
      </c>
      <c r="F1424" s="4">
        <v>-409332</v>
      </c>
      <c r="G1424" s="4">
        <v>900089549</v>
      </c>
      <c r="H1424" s="3" t="s">
        <v>21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-409332</v>
      </c>
      <c r="Q1424" s="4">
        <v>1446</v>
      </c>
      <c r="R1424" s="4" t="b">
        <f t="shared" si="6"/>
        <v>0</v>
      </c>
      <c r="S1424" s="4">
        <v>0</v>
      </c>
    </row>
    <row r="1425" spans="1:19" ht="14.25" customHeight="1">
      <c r="A1425" s="4" t="s">
        <v>917</v>
      </c>
      <c r="B1425" s="5" t="s">
        <v>983</v>
      </c>
      <c r="C1425" s="4">
        <v>0</v>
      </c>
      <c r="D1425" s="4" t="s">
        <v>983</v>
      </c>
      <c r="E1425" s="4" t="b">
        <f t="shared" si="5"/>
        <v>0</v>
      </c>
      <c r="F1425" s="4">
        <v>0</v>
      </c>
      <c r="G1425" s="4">
        <v>900089549</v>
      </c>
      <c r="H1425" s="3" t="s">
        <v>21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-409332</v>
      </c>
      <c r="Q1425" s="4">
        <v>1447</v>
      </c>
      <c r="R1425" s="4" t="b">
        <f t="shared" si="6"/>
        <v>0</v>
      </c>
      <c r="S1425" s="4">
        <v>0</v>
      </c>
    </row>
    <row r="1426" spans="1:19" ht="14.25" customHeight="1">
      <c r="A1426" s="4" t="s">
        <v>917</v>
      </c>
      <c r="B1426" s="5" t="s">
        <v>984</v>
      </c>
      <c r="C1426" s="4">
        <v>0</v>
      </c>
      <c r="D1426" s="4" t="s">
        <v>984</v>
      </c>
      <c r="E1426" s="4" t="b">
        <f t="shared" si="5"/>
        <v>0</v>
      </c>
      <c r="F1426" s="4">
        <v>-1466567.48</v>
      </c>
      <c r="G1426" s="4">
        <v>900097543</v>
      </c>
      <c r="H1426" s="3" t="s">
        <v>21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-1466567.48</v>
      </c>
      <c r="Q1426" s="4">
        <v>1448</v>
      </c>
      <c r="R1426" s="4" t="b">
        <f t="shared" si="6"/>
        <v>0</v>
      </c>
      <c r="S1426" s="4">
        <v>0</v>
      </c>
    </row>
    <row r="1427" spans="1:19" ht="14.25" customHeight="1">
      <c r="A1427" s="4" t="s">
        <v>917</v>
      </c>
      <c r="B1427" s="5" t="s">
        <v>985</v>
      </c>
      <c r="C1427" s="4">
        <v>0</v>
      </c>
      <c r="D1427" s="4" t="s">
        <v>985</v>
      </c>
      <c r="E1427" s="4" t="b">
        <f t="shared" si="5"/>
        <v>0</v>
      </c>
      <c r="F1427" s="4">
        <v>0</v>
      </c>
      <c r="G1427" s="4">
        <v>900097543</v>
      </c>
      <c r="H1427" s="3" t="s">
        <v>21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-1466567.48</v>
      </c>
      <c r="Q1427" s="4">
        <v>1449</v>
      </c>
      <c r="R1427" s="4" t="b">
        <f t="shared" si="6"/>
        <v>0</v>
      </c>
      <c r="S1427" s="4">
        <v>0</v>
      </c>
    </row>
    <row r="1428" spans="1:19" ht="14.25" customHeight="1">
      <c r="A1428" s="4" t="s">
        <v>917</v>
      </c>
      <c r="B1428" s="5" t="s">
        <v>986</v>
      </c>
      <c r="C1428" s="4">
        <v>0</v>
      </c>
      <c r="D1428" s="4" t="s">
        <v>986</v>
      </c>
      <c r="E1428" s="4" t="b">
        <f t="shared" si="5"/>
        <v>0</v>
      </c>
      <c r="F1428" s="4">
        <v>-1362550</v>
      </c>
      <c r="G1428" s="4">
        <v>900422614</v>
      </c>
      <c r="H1428" s="3" t="s">
        <v>21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-1362550</v>
      </c>
      <c r="Q1428" s="4">
        <v>1450</v>
      </c>
      <c r="R1428" s="4" t="b">
        <f t="shared" si="6"/>
        <v>0</v>
      </c>
      <c r="S1428" s="4">
        <v>0</v>
      </c>
    </row>
    <row r="1429" spans="1:19" ht="14.25" customHeight="1">
      <c r="A1429" s="4" t="s">
        <v>917</v>
      </c>
      <c r="B1429" s="5" t="s">
        <v>987</v>
      </c>
      <c r="C1429" s="4">
        <v>0</v>
      </c>
      <c r="D1429" s="4" t="s">
        <v>987</v>
      </c>
      <c r="E1429" s="4" t="b">
        <f t="shared" si="5"/>
        <v>0</v>
      </c>
      <c r="F1429" s="4">
        <v>0</v>
      </c>
      <c r="G1429" s="4">
        <v>900422614</v>
      </c>
      <c r="H1429" s="3" t="s">
        <v>21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-1362550</v>
      </c>
      <c r="Q1429" s="4">
        <v>1451</v>
      </c>
      <c r="R1429" s="4" t="b">
        <f t="shared" si="6"/>
        <v>0</v>
      </c>
      <c r="S1429" s="4">
        <v>0</v>
      </c>
    </row>
    <row r="1430" spans="1:19" ht="14.25" customHeight="1">
      <c r="A1430" s="4" t="s">
        <v>917</v>
      </c>
      <c r="B1430" s="5" t="s">
        <v>988</v>
      </c>
      <c r="C1430" s="4">
        <v>0</v>
      </c>
      <c r="D1430" s="4" t="s">
        <v>988</v>
      </c>
      <c r="E1430" s="4" t="b">
        <f t="shared" si="5"/>
        <v>0</v>
      </c>
      <c r="F1430" s="4">
        <v>-13429400</v>
      </c>
      <c r="G1430" s="4">
        <v>900595224</v>
      </c>
      <c r="H1430" s="3" t="s">
        <v>21</v>
      </c>
      <c r="K1430" s="4">
        <v>0</v>
      </c>
      <c r="L1430" s="4">
        <v>0</v>
      </c>
      <c r="M1430" s="4">
        <v>261800</v>
      </c>
      <c r="N1430" s="4">
        <v>0</v>
      </c>
      <c r="O1430" s="4">
        <v>0</v>
      </c>
      <c r="P1430" s="4">
        <v>-13429400</v>
      </c>
      <c r="Q1430" s="4">
        <v>1452</v>
      </c>
      <c r="R1430" s="4" t="b">
        <f t="shared" si="6"/>
        <v>0</v>
      </c>
      <c r="S1430" s="4">
        <v>0</v>
      </c>
    </row>
    <row r="1431" spans="1:19" ht="14.25" customHeight="1">
      <c r="A1431" s="4" t="s">
        <v>917</v>
      </c>
      <c r="B1431" s="5"/>
      <c r="C1431" s="4">
        <v>0</v>
      </c>
      <c r="E1431" s="4" t="b">
        <f t="shared" si="5"/>
        <v>0</v>
      </c>
      <c r="F1431" s="4">
        <v>0</v>
      </c>
      <c r="G1431" s="4">
        <v>900595224</v>
      </c>
      <c r="H1431" s="6">
        <v>43869</v>
      </c>
      <c r="I1431" s="4" t="s">
        <v>989</v>
      </c>
      <c r="J1431" s="4" t="s">
        <v>834</v>
      </c>
      <c r="K1431" s="4">
        <v>3095</v>
      </c>
      <c r="L1431" s="4">
        <v>0</v>
      </c>
      <c r="M1431" s="4">
        <v>0</v>
      </c>
      <c r="N1431" s="4">
        <v>0</v>
      </c>
      <c r="O1431" s="4">
        <v>119000</v>
      </c>
      <c r="P1431" s="4">
        <v>-13548400</v>
      </c>
      <c r="Q1431" s="4">
        <v>1453</v>
      </c>
      <c r="R1431" s="4" t="b">
        <f t="shared" si="6"/>
        <v>0</v>
      </c>
      <c r="S1431" s="4">
        <v>0</v>
      </c>
    </row>
    <row r="1432" spans="1:19" ht="14.25" customHeight="1">
      <c r="A1432" s="4" t="s">
        <v>917</v>
      </c>
      <c r="B1432" s="5"/>
      <c r="C1432" s="4">
        <v>0</v>
      </c>
      <c r="E1432" s="4" t="b">
        <f t="shared" si="5"/>
        <v>0</v>
      </c>
      <c r="F1432" s="4">
        <v>0</v>
      </c>
      <c r="G1432" s="4">
        <v>900595224</v>
      </c>
      <c r="H1432" s="6">
        <v>44055</v>
      </c>
      <c r="I1432" s="4" t="s">
        <v>989</v>
      </c>
      <c r="J1432" s="4" t="s">
        <v>834</v>
      </c>
      <c r="K1432" s="4">
        <v>3158</v>
      </c>
      <c r="L1432" s="4">
        <v>0</v>
      </c>
      <c r="M1432" s="4">
        <v>0</v>
      </c>
      <c r="N1432" s="4">
        <v>0</v>
      </c>
      <c r="O1432" s="4">
        <v>142800</v>
      </c>
      <c r="P1432" s="4">
        <v>-13691200</v>
      </c>
      <c r="Q1432" s="4">
        <v>1454</v>
      </c>
      <c r="R1432" s="4" t="b">
        <f t="shared" si="6"/>
        <v>0</v>
      </c>
      <c r="S1432" s="4">
        <v>0</v>
      </c>
    </row>
    <row r="1433" spans="1:19" ht="14.25" customHeight="1">
      <c r="A1433" s="4" t="s">
        <v>917</v>
      </c>
      <c r="B1433" s="5" t="s">
        <v>990</v>
      </c>
      <c r="C1433" s="4">
        <v>0</v>
      </c>
      <c r="D1433" s="4" t="s">
        <v>990</v>
      </c>
      <c r="E1433" s="4" t="b">
        <f t="shared" si="5"/>
        <v>0</v>
      </c>
      <c r="F1433" s="4">
        <v>0</v>
      </c>
      <c r="G1433" s="4">
        <v>900595224</v>
      </c>
      <c r="H1433" s="3" t="s">
        <v>21</v>
      </c>
      <c r="K1433" s="4">
        <v>0</v>
      </c>
      <c r="L1433" s="4">
        <v>0</v>
      </c>
      <c r="M1433" s="4">
        <v>0</v>
      </c>
      <c r="N1433" s="4">
        <v>0</v>
      </c>
      <c r="O1433" s="4">
        <v>261800</v>
      </c>
      <c r="P1433" s="4">
        <v>-13691200</v>
      </c>
      <c r="Q1433" s="4">
        <v>1455</v>
      </c>
      <c r="R1433" s="4" t="b">
        <f t="shared" si="6"/>
        <v>0</v>
      </c>
      <c r="S1433" s="4">
        <v>0</v>
      </c>
    </row>
    <row r="1434" spans="1:19" ht="14.25" customHeight="1">
      <c r="A1434" s="4" t="s">
        <v>917</v>
      </c>
      <c r="B1434" s="5" t="s">
        <v>991</v>
      </c>
      <c r="C1434" s="4">
        <v>0</v>
      </c>
      <c r="D1434" s="4" t="s">
        <v>991</v>
      </c>
      <c r="E1434" s="4" t="b">
        <f t="shared" si="5"/>
        <v>0</v>
      </c>
      <c r="F1434" s="4">
        <v>-8144990</v>
      </c>
      <c r="G1434" s="4">
        <v>900767534</v>
      </c>
      <c r="H1434" s="3" t="s">
        <v>21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-8144990</v>
      </c>
      <c r="Q1434" s="4">
        <v>1456</v>
      </c>
      <c r="R1434" s="4" t="b">
        <f t="shared" si="6"/>
        <v>0</v>
      </c>
      <c r="S1434" s="4">
        <v>0</v>
      </c>
    </row>
    <row r="1435" spans="1:19" ht="14.25" customHeight="1">
      <c r="A1435" s="4" t="s">
        <v>917</v>
      </c>
      <c r="B1435" s="5" t="s">
        <v>992</v>
      </c>
      <c r="C1435" s="4">
        <v>0</v>
      </c>
      <c r="D1435" s="4" t="s">
        <v>992</v>
      </c>
      <c r="E1435" s="4" t="b">
        <f t="shared" si="5"/>
        <v>0</v>
      </c>
      <c r="F1435" s="4">
        <v>0</v>
      </c>
      <c r="G1435" s="4">
        <v>900767534</v>
      </c>
      <c r="H1435" s="3" t="s">
        <v>21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-8144990</v>
      </c>
      <c r="Q1435" s="4">
        <v>1457</v>
      </c>
      <c r="R1435" s="4" t="b">
        <f t="shared" si="6"/>
        <v>0</v>
      </c>
      <c r="S1435" s="4">
        <v>0</v>
      </c>
    </row>
    <row r="1436" spans="1:19" ht="14.25" customHeight="1">
      <c r="A1436" s="4" t="s">
        <v>917</v>
      </c>
      <c r="B1436" s="5" t="s">
        <v>993</v>
      </c>
      <c r="C1436" s="4">
        <v>0</v>
      </c>
      <c r="D1436" s="4" t="s">
        <v>993</v>
      </c>
      <c r="E1436" s="4" t="b">
        <f t="shared" si="5"/>
        <v>0</v>
      </c>
      <c r="F1436" s="4">
        <v>-1386000</v>
      </c>
      <c r="G1436" s="4">
        <v>900980929</v>
      </c>
      <c r="H1436" s="3" t="s">
        <v>21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-1386000</v>
      </c>
      <c r="Q1436" s="4">
        <v>1458</v>
      </c>
      <c r="R1436" s="4" t="b">
        <f t="shared" si="6"/>
        <v>0</v>
      </c>
      <c r="S1436" s="4">
        <v>0</v>
      </c>
    </row>
    <row r="1437" spans="1:19" ht="14.25" customHeight="1">
      <c r="A1437" s="4" t="s">
        <v>917</v>
      </c>
      <c r="B1437" s="5" t="s">
        <v>994</v>
      </c>
      <c r="C1437" s="4">
        <v>0</v>
      </c>
      <c r="D1437" s="4" t="s">
        <v>994</v>
      </c>
      <c r="E1437" s="4" t="b">
        <f t="shared" si="5"/>
        <v>0</v>
      </c>
      <c r="F1437" s="4">
        <v>0</v>
      </c>
      <c r="G1437" s="4">
        <v>900980929</v>
      </c>
      <c r="H1437" s="3" t="s">
        <v>21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-1386000</v>
      </c>
      <c r="Q1437" s="4">
        <v>1459</v>
      </c>
      <c r="R1437" s="4" t="b">
        <f t="shared" si="6"/>
        <v>0</v>
      </c>
      <c r="S1437" s="4">
        <v>0</v>
      </c>
    </row>
    <row r="1438" spans="1:19" ht="14.25" customHeight="1">
      <c r="A1438" s="4" t="s">
        <v>917</v>
      </c>
      <c r="B1438" s="5" t="s">
        <v>995</v>
      </c>
      <c r="C1438" s="4">
        <v>0</v>
      </c>
      <c r="D1438" s="4" t="s">
        <v>995</v>
      </c>
      <c r="E1438" s="4" t="b">
        <f t="shared" si="5"/>
        <v>0</v>
      </c>
      <c r="F1438" s="4">
        <v>0</v>
      </c>
      <c r="G1438" s="4">
        <v>901012876</v>
      </c>
      <c r="H1438" s="3" t="s">
        <v>21</v>
      </c>
      <c r="K1438" s="4">
        <v>0</v>
      </c>
      <c r="L1438" s="4">
        <v>0</v>
      </c>
      <c r="M1438" s="4">
        <v>700000</v>
      </c>
      <c r="N1438" s="4">
        <v>0</v>
      </c>
      <c r="O1438" s="4">
        <v>0</v>
      </c>
      <c r="P1438" s="4">
        <v>0</v>
      </c>
      <c r="Q1438" s="4">
        <v>1460</v>
      </c>
      <c r="R1438" s="4" t="b">
        <f t="shared" si="6"/>
        <v>0</v>
      </c>
      <c r="S1438" s="4">
        <v>0</v>
      </c>
    </row>
    <row r="1439" spans="1:19" ht="14.25" customHeight="1">
      <c r="A1439" s="4" t="s">
        <v>917</v>
      </c>
      <c r="B1439" s="5"/>
      <c r="C1439" s="4">
        <v>0</v>
      </c>
      <c r="E1439" s="4" t="b">
        <f t="shared" si="5"/>
        <v>0</v>
      </c>
      <c r="F1439" s="4">
        <v>0</v>
      </c>
      <c r="G1439" s="4">
        <v>901012876</v>
      </c>
      <c r="H1439" s="6">
        <v>44089</v>
      </c>
      <c r="I1439" s="4" t="s">
        <v>996</v>
      </c>
      <c r="J1439" s="4" t="s">
        <v>834</v>
      </c>
      <c r="K1439" s="4">
        <v>3176</v>
      </c>
      <c r="L1439" s="4">
        <v>0</v>
      </c>
      <c r="M1439" s="4">
        <v>0</v>
      </c>
      <c r="N1439" s="4">
        <v>0</v>
      </c>
      <c r="O1439" s="4">
        <v>700000</v>
      </c>
      <c r="P1439" s="4">
        <v>-700000</v>
      </c>
      <c r="Q1439" s="4">
        <v>1461</v>
      </c>
      <c r="R1439" s="4" t="b">
        <f t="shared" si="6"/>
        <v>0</v>
      </c>
      <c r="S1439" s="4">
        <v>0</v>
      </c>
    </row>
    <row r="1440" spans="1:19" ht="14.25" customHeight="1">
      <c r="A1440" s="4" t="s">
        <v>917</v>
      </c>
      <c r="B1440" s="5" t="s">
        <v>997</v>
      </c>
      <c r="C1440" s="4">
        <v>0</v>
      </c>
      <c r="D1440" s="4" t="s">
        <v>997</v>
      </c>
      <c r="E1440" s="4" t="b">
        <f t="shared" si="5"/>
        <v>0</v>
      </c>
      <c r="F1440" s="4">
        <v>0</v>
      </c>
      <c r="G1440" s="4">
        <v>901012876</v>
      </c>
      <c r="H1440" s="3" t="s">
        <v>21</v>
      </c>
      <c r="K1440" s="4">
        <v>0</v>
      </c>
      <c r="L1440" s="4">
        <v>0</v>
      </c>
      <c r="M1440" s="4">
        <v>0</v>
      </c>
      <c r="N1440" s="4">
        <v>0</v>
      </c>
      <c r="O1440" s="4">
        <v>700000</v>
      </c>
      <c r="P1440" s="4">
        <v>-700000</v>
      </c>
      <c r="Q1440" s="4">
        <v>1462</v>
      </c>
      <c r="R1440" s="4" t="b">
        <f t="shared" si="6"/>
        <v>0</v>
      </c>
      <c r="S1440" s="4">
        <v>0</v>
      </c>
    </row>
    <row r="1441" spans="1:19" ht="14.25" customHeight="1">
      <c r="A1441" s="4" t="s">
        <v>917</v>
      </c>
      <c r="B1441" s="5" t="s">
        <v>998</v>
      </c>
      <c r="C1441" s="4">
        <v>0</v>
      </c>
      <c r="D1441" s="4" t="s">
        <v>998</v>
      </c>
      <c r="E1441" s="4" t="b">
        <f t="shared" si="5"/>
        <v>0</v>
      </c>
      <c r="F1441" s="4">
        <v>-2760000</v>
      </c>
      <c r="G1441" s="4">
        <v>901019030</v>
      </c>
      <c r="H1441" s="3" t="s">
        <v>21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-2760000</v>
      </c>
      <c r="Q1441" s="4">
        <v>1463</v>
      </c>
      <c r="R1441" s="4" t="b">
        <f t="shared" si="6"/>
        <v>0</v>
      </c>
      <c r="S1441" s="4">
        <v>0</v>
      </c>
    </row>
    <row r="1442" spans="1:19" ht="14.25" customHeight="1">
      <c r="A1442" s="4" t="s">
        <v>917</v>
      </c>
      <c r="B1442" s="5" t="s">
        <v>999</v>
      </c>
      <c r="C1442" s="4">
        <v>0</v>
      </c>
      <c r="D1442" s="4" t="s">
        <v>999</v>
      </c>
      <c r="E1442" s="4" t="b">
        <f t="shared" si="5"/>
        <v>0</v>
      </c>
      <c r="F1442" s="4">
        <v>0</v>
      </c>
      <c r="G1442" s="4">
        <v>901019030</v>
      </c>
      <c r="H1442" s="3" t="s">
        <v>21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-2760000</v>
      </c>
      <c r="Q1442" s="4">
        <v>1464</v>
      </c>
      <c r="R1442" s="4" t="b">
        <f t="shared" si="6"/>
        <v>0</v>
      </c>
      <c r="S1442" s="4">
        <v>0</v>
      </c>
    </row>
    <row r="1443" spans="1:19" ht="14.25" customHeight="1">
      <c r="A1443" s="4" t="s">
        <v>917</v>
      </c>
      <c r="B1443" s="5" t="s">
        <v>1000</v>
      </c>
      <c r="C1443" s="4">
        <v>0</v>
      </c>
      <c r="D1443" s="4" t="s">
        <v>1000</v>
      </c>
      <c r="E1443" s="4" t="b">
        <f t="shared" si="5"/>
        <v>0</v>
      </c>
      <c r="F1443" s="4">
        <v>-88851626</v>
      </c>
      <c r="G1443" s="4">
        <v>901121838</v>
      </c>
      <c r="H1443" s="3" t="s">
        <v>21</v>
      </c>
      <c r="K1443" s="4">
        <v>0</v>
      </c>
      <c r="L1443" s="4">
        <v>0</v>
      </c>
      <c r="M1443" s="4">
        <v>49935530.590000004</v>
      </c>
      <c r="N1443" s="4">
        <v>0</v>
      </c>
      <c r="O1443" s="4">
        <v>0</v>
      </c>
      <c r="P1443" s="4">
        <v>-88851626</v>
      </c>
      <c r="Q1443" s="4">
        <v>1465</v>
      </c>
      <c r="R1443" s="4" t="b">
        <f t="shared" si="6"/>
        <v>0</v>
      </c>
      <c r="S1443" s="4">
        <v>0</v>
      </c>
    </row>
    <row r="1444" spans="1:19" ht="14.25" customHeight="1">
      <c r="A1444" s="4" t="s">
        <v>917</v>
      </c>
      <c r="B1444" s="5"/>
      <c r="C1444" s="4">
        <v>0</v>
      </c>
      <c r="E1444" s="4" t="b">
        <f t="shared" si="5"/>
        <v>0</v>
      </c>
      <c r="F1444" s="4">
        <v>0</v>
      </c>
      <c r="G1444" s="4">
        <v>901121838</v>
      </c>
      <c r="H1444" s="6">
        <v>43840</v>
      </c>
      <c r="I1444" s="4" t="s">
        <v>1001</v>
      </c>
      <c r="J1444" s="4" t="s">
        <v>834</v>
      </c>
      <c r="K1444" s="4">
        <v>3083</v>
      </c>
      <c r="L1444" s="4">
        <v>0</v>
      </c>
      <c r="M1444" s="4">
        <v>0</v>
      </c>
      <c r="N1444" s="4">
        <v>0</v>
      </c>
      <c r="O1444" s="4">
        <v>3618077</v>
      </c>
      <c r="P1444" s="4">
        <v>-92469703</v>
      </c>
      <c r="Q1444" s="4">
        <v>1466</v>
      </c>
      <c r="R1444" s="4" t="b">
        <f t="shared" si="6"/>
        <v>0</v>
      </c>
      <c r="S1444" s="4">
        <v>0</v>
      </c>
    </row>
    <row r="1445" spans="1:19" ht="14.25" customHeight="1">
      <c r="A1445" s="4" t="s">
        <v>917</v>
      </c>
      <c r="B1445" s="5"/>
      <c r="C1445" s="4">
        <v>0</v>
      </c>
      <c r="E1445" s="4" t="b">
        <f t="shared" si="5"/>
        <v>0</v>
      </c>
      <c r="F1445" s="4">
        <v>0</v>
      </c>
      <c r="G1445" s="4">
        <v>901121838</v>
      </c>
      <c r="H1445" s="6">
        <v>43869</v>
      </c>
      <c r="I1445" s="4" t="s">
        <v>1002</v>
      </c>
      <c r="J1445" s="4" t="s">
        <v>834</v>
      </c>
      <c r="K1445" s="4">
        <v>3091</v>
      </c>
      <c r="L1445" s="4">
        <v>0</v>
      </c>
      <c r="M1445" s="4">
        <v>0</v>
      </c>
      <c r="N1445" s="4">
        <v>0</v>
      </c>
      <c r="O1445" s="4">
        <v>3623033</v>
      </c>
      <c r="P1445" s="4">
        <v>-96092736</v>
      </c>
      <c r="Q1445" s="4">
        <v>1467</v>
      </c>
      <c r="R1445" s="4" t="b">
        <f t="shared" si="6"/>
        <v>0</v>
      </c>
      <c r="S1445" s="4">
        <v>0</v>
      </c>
    </row>
    <row r="1446" spans="1:19" ht="14.25" customHeight="1">
      <c r="A1446" s="4" t="s">
        <v>917</v>
      </c>
      <c r="B1446" s="5"/>
      <c r="C1446" s="4">
        <v>0</v>
      </c>
      <c r="E1446" s="4" t="b">
        <f t="shared" si="5"/>
        <v>0</v>
      </c>
      <c r="F1446" s="4">
        <v>0</v>
      </c>
      <c r="G1446" s="4">
        <v>901121838</v>
      </c>
      <c r="H1446" s="6">
        <v>43902</v>
      </c>
      <c r="I1446" s="4" t="s">
        <v>1002</v>
      </c>
      <c r="J1446" s="4" t="s">
        <v>834</v>
      </c>
      <c r="K1446" s="4">
        <v>3103</v>
      </c>
      <c r="L1446" s="4">
        <v>0</v>
      </c>
      <c r="M1446" s="4">
        <v>0</v>
      </c>
      <c r="N1446" s="4">
        <v>0</v>
      </c>
      <c r="O1446" s="4">
        <v>3438080</v>
      </c>
      <c r="P1446" s="4">
        <v>-99530816</v>
      </c>
      <c r="Q1446" s="4">
        <v>1468</v>
      </c>
      <c r="R1446" s="4" t="b">
        <f t="shared" si="6"/>
        <v>0</v>
      </c>
      <c r="S1446" s="4">
        <v>0</v>
      </c>
    </row>
    <row r="1447" spans="1:19" ht="14.25" customHeight="1">
      <c r="A1447" s="4" t="s">
        <v>917</v>
      </c>
      <c r="B1447" s="5"/>
      <c r="C1447" s="4">
        <v>0</v>
      </c>
      <c r="E1447" s="4" t="b">
        <f t="shared" si="5"/>
        <v>0</v>
      </c>
      <c r="F1447" s="4">
        <v>0</v>
      </c>
      <c r="G1447" s="4">
        <v>901121838</v>
      </c>
      <c r="H1447" s="6">
        <v>43929</v>
      </c>
      <c r="I1447" s="4" t="s">
        <v>1003</v>
      </c>
      <c r="J1447" s="4" t="s">
        <v>834</v>
      </c>
      <c r="K1447" s="4">
        <v>3117</v>
      </c>
      <c r="L1447" s="4">
        <v>0</v>
      </c>
      <c r="M1447" s="4">
        <v>0</v>
      </c>
      <c r="N1447" s="4">
        <v>0</v>
      </c>
      <c r="O1447" s="4">
        <v>4395830.2300000004</v>
      </c>
      <c r="P1447" s="4">
        <v>-103926646.23</v>
      </c>
      <c r="Q1447" s="4">
        <v>1469</v>
      </c>
      <c r="R1447" s="4" t="b">
        <f t="shared" si="6"/>
        <v>0</v>
      </c>
      <c r="S1447" s="4">
        <v>0</v>
      </c>
    </row>
    <row r="1448" spans="1:19" ht="14.25" customHeight="1">
      <c r="A1448" s="4" t="s">
        <v>917</v>
      </c>
      <c r="B1448" s="5"/>
      <c r="C1448" s="4">
        <v>0</v>
      </c>
      <c r="E1448" s="4" t="b">
        <f t="shared" si="5"/>
        <v>0</v>
      </c>
      <c r="F1448" s="4">
        <v>0</v>
      </c>
      <c r="G1448" s="4">
        <v>901121838</v>
      </c>
      <c r="H1448" s="6">
        <v>43963</v>
      </c>
      <c r="I1448" s="4" t="s">
        <v>1002</v>
      </c>
      <c r="J1448" s="4" t="s">
        <v>834</v>
      </c>
      <c r="K1448" s="4">
        <v>3130</v>
      </c>
      <c r="L1448" s="4">
        <v>0</v>
      </c>
      <c r="M1448" s="4">
        <v>0</v>
      </c>
      <c r="N1448" s="4">
        <v>0</v>
      </c>
      <c r="O1448" s="4">
        <v>4475814.54</v>
      </c>
      <c r="P1448" s="4">
        <v>-108402460.77</v>
      </c>
      <c r="Q1448" s="4">
        <v>1470</v>
      </c>
      <c r="R1448" s="4" t="b">
        <f t="shared" si="6"/>
        <v>0</v>
      </c>
      <c r="S1448" s="4">
        <v>0</v>
      </c>
    </row>
    <row r="1449" spans="1:19" ht="14.25" customHeight="1">
      <c r="A1449" s="4" t="s">
        <v>917</v>
      </c>
      <c r="B1449" s="5"/>
      <c r="C1449" s="4">
        <v>0</v>
      </c>
      <c r="E1449" s="4" t="b">
        <f t="shared" si="5"/>
        <v>0</v>
      </c>
      <c r="F1449" s="4">
        <v>0</v>
      </c>
      <c r="G1449" s="4">
        <v>901121838</v>
      </c>
      <c r="H1449" s="6">
        <v>43998</v>
      </c>
      <c r="I1449" s="4" t="s">
        <v>1004</v>
      </c>
      <c r="J1449" s="4" t="s">
        <v>834</v>
      </c>
      <c r="K1449" s="4">
        <v>3136</v>
      </c>
      <c r="L1449" s="4">
        <v>0</v>
      </c>
      <c r="M1449" s="4">
        <v>0</v>
      </c>
      <c r="N1449" s="4">
        <v>0</v>
      </c>
      <c r="O1449" s="4">
        <v>0</v>
      </c>
      <c r="P1449" s="4">
        <v>-108402460.77</v>
      </c>
      <c r="Q1449" s="4">
        <v>1471</v>
      </c>
      <c r="R1449" s="4" t="b">
        <f t="shared" si="6"/>
        <v>0</v>
      </c>
      <c r="S1449" s="4">
        <v>0</v>
      </c>
    </row>
    <row r="1450" spans="1:19" ht="14.25" customHeight="1">
      <c r="A1450" s="4" t="s">
        <v>917</v>
      </c>
      <c r="B1450" s="5"/>
      <c r="C1450" s="4">
        <v>0</v>
      </c>
      <c r="E1450" s="4" t="b">
        <f t="shared" si="5"/>
        <v>0</v>
      </c>
      <c r="F1450" s="4">
        <v>0</v>
      </c>
      <c r="G1450" s="4">
        <v>901121838</v>
      </c>
      <c r="H1450" s="6">
        <v>43998</v>
      </c>
      <c r="I1450" s="4" t="s">
        <v>1002</v>
      </c>
      <c r="J1450" s="4" t="s">
        <v>834</v>
      </c>
      <c r="K1450" s="4">
        <v>3143</v>
      </c>
      <c r="L1450" s="4">
        <v>0</v>
      </c>
      <c r="M1450" s="4">
        <v>0</v>
      </c>
      <c r="N1450" s="4">
        <v>0</v>
      </c>
      <c r="O1450" s="4">
        <v>3798418</v>
      </c>
      <c r="P1450" s="4">
        <v>-112200878.77</v>
      </c>
      <c r="Q1450" s="4">
        <v>1472</v>
      </c>
      <c r="R1450" s="4" t="b">
        <f t="shared" si="6"/>
        <v>0</v>
      </c>
      <c r="S1450" s="4">
        <v>0</v>
      </c>
    </row>
    <row r="1451" spans="1:19" ht="14.25" customHeight="1">
      <c r="A1451" s="4" t="s">
        <v>917</v>
      </c>
      <c r="B1451" s="5"/>
      <c r="C1451" s="4">
        <v>0</v>
      </c>
      <c r="E1451" s="4" t="b">
        <f t="shared" si="5"/>
        <v>0</v>
      </c>
      <c r="F1451" s="4">
        <v>0</v>
      </c>
      <c r="G1451" s="4">
        <v>901121838</v>
      </c>
      <c r="H1451" s="6">
        <v>44027</v>
      </c>
      <c r="I1451" s="4" t="s">
        <v>1002</v>
      </c>
      <c r="J1451" s="4" t="s">
        <v>834</v>
      </c>
      <c r="K1451" s="4">
        <v>3148</v>
      </c>
      <c r="L1451" s="4">
        <v>0</v>
      </c>
      <c r="M1451" s="4">
        <v>0</v>
      </c>
      <c r="N1451" s="4">
        <v>0</v>
      </c>
      <c r="O1451" s="4">
        <v>3650886</v>
      </c>
      <c r="P1451" s="4">
        <v>-115851764.77</v>
      </c>
      <c r="Q1451" s="4">
        <v>1473</v>
      </c>
      <c r="R1451" s="4" t="b">
        <f t="shared" si="6"/>
        <v>0</v>
      </c>
      <c r="S1451" s="4">
        <v>0</v>
      </c>
    </row>
    <row r="1452" spans="1:19" ht="14.25" customHeight="1">
      <c r="A1452" s="4" t="s">
        <v>917</v>
      </c>
      <c r="B1452" s="5"/>
      <c r="C1452" s="4">
        <v>0</v>
      </c>
      <c r="E1452" s="4" t="b">
        <f t="shared" si="5"/>
        <v>0</v>
      </c>
      <c r="F1452" s="4">
        <v>0</v>
      </c>
      <c r="G1452" s="4">
        <v>901121838</v>
      </c>
      <c r="H1452" s="6">
        <v>44055</v>
      </c>
      <c r="I1452" s="4" t="s">
        <v>1005</v>
      </c>
      <c r="J1452" s="4" t="s">
        <v>834</v>
      </c>
      <c r="K1452" s="4">
        <v>3161</v>
      </c>
      <c r="L1452" s="4">
        <v>0</v>
      </c>
      <c r="M1452" s="4">
        <v>0</v>
      </c>
      <c r="N1452" s="4">
        <v>0</v>
      </c>
      <c r="O1452" s="4">
        <v>3854361</v>
      </c>
      <c r="P1452" s="4">
        <v>-119706125.77</v>
      </c>
      <c r="Q1452" s="4">
        <v>1474</v>
      </c>
      <c r="R1452" s="4" t="b">
        <f t="shared" si="6"/>
        <v>0</v>
      </c>
      <c r="S1452" s="4">
        <v>0</v>
      </c>
    </row>
    <row r="1453" spans="1:19" ht="14.25" customHeight="1">
      <c r="A1453" s="4" t="s">
        <v>917</v>
      </c>
      <c r="B1453" s="5"/>
      <c r="C1453" s="4">
        <v>0</v>
      </c>
      <c r="E1453" s="4" t="b">
        <f t="shared" si="5"/>
        <v>0</v>
      </c>
      <c r="F1453" s="4">
        <v>0</v>
      </c>
      <c r="G1453" s="4">
        <v>901121838</v>
      </c>
      <c r="H1453" s="6">
        <v>44084</v>
      </c>
      <c r="I1453" s="4" t="s">
        <v>1002</v>
      </c>
      <c r="J1453" s="4" t="s">
        <v>834</v>
      </c>
      <c r="K1453" s="4">
        <v>3168</v>
      </c>
      <c r="L1453" s="4">
        <v>0</v>
      </c>
      <c r="M1453" s="4">
        <v>0</v>
      </c>
      <c r="N1453" s="4">
        <v>0</v>
      </c>
      <c r="O1453" s="4">
        <v>3644361</v>
      </c>
      <c r="P1453" s="4">
        <v>-123350486.77</v>
      </c>
      <c r="Q1453" s="4">
        <v>1475</v>
      </c>
      <c r="R1453" s="4" t="b">
        <f t="shared" si="6"/>
        <v>0</v>
      </c>
      <c r="S1453" s="4">
        <v>0</v>
      </c>
    </row>
    <row r="1454" spans="1:19" ht="14.25" customHeight="1">
      <c r="A1454" s="4" t="s">
        <v>917</v>
      </c>
      <c r="B1454" s="5"/>
      <c r="C1454" s="4">
        <v>0</v>
      </c>
      <c r="E1454" s="4" t="b">
        <f t="shared" si="5"/>
        <v>0</v>
      </c>
      <c r="F1454" s="4">
        <v>0</v>
      </c>
      <c r="G1454" s="4">
        <v>901121838</v>
      </c>
      <c r="H1454" s="6">
        <v>44119</v>
      </c>
      <c r="I1454" s="4" t="s">
        <v>1006</v>
      </c>
      <c r="J1454" s="4" t="s">
        <v>834</v>
      </c>
      <c r="K1454" s="4">
        <v>3179</v>
      </c>
      <c r="L1454" s="4">
        <v>0</v>
      </c>
      <c r="M1454" s="4">
        <v>0</v>
      </c>
      <c r="N1454" s="4">
        <v>0</v>
      </c>
      <c r="O1454" s="4">
        <v>4120748.82</v>
      </c>
      <c r="P1454" s="4">
        <v>-127471235.59</v>
      </c>
      <c r="Q1454" s="4">
        <v>1476</v>
      </c>
      <c r="R1454" s="4" t="b">
        <f t="shared" si="6"/>
        <v>0</v>
      </c>
      <c r="S1454" s="4">
        <v>0</v>
      </c>
    </row>
    <row r="1455" spans="1:19" ht="14.25" customHeight="1">
      <c r="A1455" s="4" t="s">
        <v>917</v>
      </c>
      <c r="B1455" s="5"/>
      <c r="C1455" s="4">
        <v>0</v>
      </c>
      <c r="E1455" s="4" t="b">
        <f t="shared" si="5"/>
        <v>0</v>
      </c>
      <c r="F1455" s="4">
        <v>0</v>
      </c>
      <c r="G1455" s="4">
        <v>901121838</v>
      </c>
      <c r="H1455" s="6">
        <v>44133</v>
      </c>
      <c r="I1455" s="4" t="s">
        <v>1002</v>
      </c>
      <c r="J1455" s="4" t="s">
        <v>834</v>
      </c>
      <c r="K1455" s="4">
        <v>3188</v>
      </c>
      <c r="L1455" s="4">
        <v>0</v>
      </c>
      <c r="M1455" s="4">
        <v>0</v>
      </c>
      <c r="N1455" s="4">
        <v>0</v>
      </c>
      <c r="O1455" s="4">
        <v>3644361</v>
      </c>
      <c r="P1455" s="4">
        <v>-131115596.59</v>
      </c>
      <c r="Q1455" s="4">
        <v>1477</v>
      </c>
      <c r="R1455" s="4" t="b">
        <f t="shared" si="6"/>
        <v>0</v>
      </c>
      <c r="S1455" s="4">
        <v>0</v>
      </c>
    </row>
    <row r="1456" spans="1:19" ht="14.25" customHeight="1">
      <c r="A1456" s="4" t="s">
        <v>917</v>
      </c>
      <c r="B1456" s="5"/>
      <c r="C1456" s="4">
        <v>0</v>
      </c>
      <c r="E1456" s="4" t="b">
        <f t="shared" si="5"/>
        <v>0</v>
      </c>
      <c r="F1456" s="4">
        <v>0</v>
      </c>
      <c r="G1456" s="4">
        <v>901121838</v>
      </c>
      <c r="H1456" s="6">
        <v>44165</v>
      </c>
      <c r="I1456" s="4" t="s">
        <v>1002</v>
      </c>
      <c r="J1456" s="4" t="s">
        <v>834</v>
      </c>
      <c r="K1456" s="4">
        <v>3198</v>
      </c>
      <c r="L1456" s="4">
        <v>0</v>
      </c>
      <c r="M1456" s="4">
        <v>0</v>
      </c>
      <c r="N1456" s="4">
        <v>0</v>
      </c>
      <c r="O1456" s="4">
        <v>3817199</v>
      </c>
      <c r="P1456" s="4">
        <v>-134932795.59</v>
      </c>
      <c r="Q1456" s="4">
        <v>1478</v>
      </c>
      <c r="R1456" s="4" t="b">
        <f t="shared" si="6"/>
        <v>0</v>
      </c>
      <c r="S1456" s="4">
        <v>0</v>
      </c>
    </row>
    <row r="1457" spans="1:19" ht="14.25" customHeight="1">
      <c r="A1457" s="4" t="s">
        <v>917</v>
      </c>
      <c r="B1457" s="5"/>
      <c r="C1457" s="4">
        <v>0</v>
      </c>
      <c r="E1457" s="4" t="b">
        <f t="shared" si="5"/>
        <v>0</v>
      </c>
      <c r="F1457" s="4">
        <v>0</v>
      </c>
      <c r="G1457" s="4">
        <v>901121838</v>
      </c>
      <c r="H1457" s="6">
        <v>44179</v>
      </c>
      <c r="I1457" s="4" t="s">
        <v>1007</v>
      </c>
      <c r="J1457" s="4" t="s">
        <v>834</v>
      </c>
      <c r="K1457" s="4">
        <v>3210</v>
      </c>
      <c r="L1457" s="4">
        <v>0</v>
      </c>
      <c r="M1457" s="4">
        <v>0</v>
      </c>
      <c r="N1457" s="4">
        <v>0</v>
      </c>
      <c r="O1457" s="4">
        <v>3854361</v>
      </c>
      <c r="P1457" s="4">
        <v>-138787156.59</v>
      </c>
      <c r="Q1457" s="4">
        <v>1479</v>
      </c>
      <c r="R1457" s="4" t="b">
        <f t="shared" si="6"/>
        <v>0</v>
      </c>
      <c r="S1457" s="4">
        <v>0</v>
      </c>
    </row>
    <row r="1458" spans="1:19" ht="14.25" customHeight="1">
      <c r="A1458" s="4" t="s">
        <v>917</v>
      </c>
      <c r="B1458" s="5" t="s">
        <v>1008</v>
      </c>
      <c r="C1458" s="4">
        <v>0</v>
      </c>
      <c r="D1458" s="4" t="s">
        <v>1008</v>
      </c>
      <c r="E1458" s="4" t="b">
        <f t="shared" si="5"/>
        <v>0</v>
      </c>
      <c r="F1458" s="4">
        <v>0</v>
      </c>
      <c r="G1458" s="4">
        <v>901121838</v>
      </c>
      <c r="H1458" s="3" t="s">
        <v>21</v>
      </c>
      <c r="K1458" s="4">
        <v>0</v>
      </c>
      <c r="L1458" s="4">
        <v>0</v>
      </c>
      <c r="M1458" s="4">
        <v>0</v>
      </c>
      <c r="N1458" s="4">
        <v>0</v>
      </c>
      <c r="O1458" s="4">
        <v>49935530.590000004</v>
      </c>
      <c r="P1458" s="4">
        <v>-138787156.59</v>
      </c>
      <c r="Q1458" s="4">
        <v>1480</v>
      </c>
      <c r="R1458" s="4" t="b">
        <f t="shared" si="6"/>
        <v>0</v>
      </c>
      <c r="S1458" s="4">
        <v>0</v>
      </c>
    </row>
    <row r="1459" spans="1:19" ht="14.25" customHeight="1">
      <c r="A1459" s="4" t="s">
        <v>917</v>
      </c>
      <c r="B1459" s="5" t="s">
        <v>1009</v>
      </c>
      <c r="C1459" s="4">
        <v>0</v>
      </c>
      <c r="D1459" s="4" t="s">
        <v>1009</v>
      </c>
      <c r="E1459" s="4" t="b">
        <f t="shared" si="5"/>
        <v>0</v>
      </c>
      <c r="F1459" s="4">
        <v>-1411798</v>
      </c>
      <c r="G1459" s="4">
        <v>901278738</v>
      </c>
      <c r="H1459" s="3" t="s">
        <v>21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-1411798</v>
      </c>
      <c r="Q1459" s="4">
        <v>1481</v>
      </c>
      <c r="R1459" s="4" t="b">
        <f t="shared" si="6"/>
        <v>0</v>
      </c>
      <c r="S1459" s="4">
        <v>0</v>
      </c>
    </row>
    <row r="1460" spans="1:19" ht="14.25" customHeight="1">
      <c r="A1460" s="4" t="s">
        <v>917</v>
      </c>
      <c r="B1460" s="5" t="s">
        <v>1010</v>
      </c>
      <c r="C1460" s="4">
        <v>0</v>
      </c>
      <c r="D1460" s="4" t="s">
        <v>1010</v>
      </c>
      <c r="E1460" s="4" t="b">
        <f t="shared" si="5"/>
        <v>0</v>
      </c>
      <c r="F1460" s="4">
        <v>0</v>
      </c>
      <c r="G1460" s="4">
        <v>901278738</v>
      </c>
      <c r="H1460" s="3" t="s">
        <v>21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-1411798</v>
      </c>
      <c r="Q1460" s="4">
        <v>1482</v>
      </c>
      <c r="R1460" s="4" t="b">
        <f t="shared" si="6"/>
        <v>0</v>
      </c>
      <c r="S1460" s="4">
        <v>0</v>
      </c>
    </row>
    <row r="1461" spans="1:19" ht="14.25" customHeight="1">
      <c r="A1461" s="4" t="s">
        <v>917</v>
      </c>
      <c r="B1461" s="5" t="s">
        <v>1011</v>
      </c>
      <c r="C1461" s="4">
        <v>0</v>
      </c>
      <c r="D1461" s="4" t="s">
        <v>1011</v>
      </c>
      <c r="E1461" s="4" t="b">
        <f t="shared" si="5"/>
        <v>0</v>
      </c>
      <c r="F1461" s="4">
        <v>-319600</v>
      </c>
      <c r="G1461" s="4">
        <v>1032358748</v>
      </c>
      <c r="H1461" s="3" t="s">
        <v>21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-319600</v>
      </c>
      <c r="Q1461" s="4">
        <v>1483</v>
      </c>
      <c r="R1461" s="4" t="b">
        <f t="shared" si="6"/>
        <v>0</v>
      </c>
      <c r="S1461" s="4">
        <v>0</v>
      </c>
    </row>
    <row r="1462" spans="1:19" ht="14.25" customHeight="1">
      <c r="A1462" s="4" t="s">
        <v>917</v>
      </c>
      <c r="B1462" s="5" t="s">
        <v>1012</v>
      </c>
      <c r="C1462" s="4">
        <v>0</v>
      </c>
      <c r="D1462" s="4" t="s">
        <v>1012</v>
      </c>
      <c r="E1462" s="4" t="b">
        <f t="shared" si="5"/>
        <v>0</v>
      </c>
      <c r="F1462" s="4">
        <v>0</v>
      </c>
      <c r="G1462" s="4">
        <v>1032358748</v>
      </c>
      <c r="H1462" s="3" t="s">
        <v>21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-319600</v>
      </c>
      <c r="Q1462" s="4">
        <v>1484</v>
      </c>
      <c r="R1462" s="4" t="b">
        <f t="shared" si="6"/>
        <v>0</v>
      </c>
      <c r="S1462" s="4">
        <v>0</v>
      </c>
    </row>
    <row r="1463" spans="1:19" ht="14.25" customHeight="1">
      <c r="A1463" s="4" t="s">
        <v>917</v>
      </c>
      <c r="B1463" s="5" t="s">
        <v>1013</v>
      </c>
      <c r="C1463" s="4">
        <v>0</v>
      </c>
      <c r="D1463" s="4" t="s">
        <v>1013</v>
      </c>
      <c r="E1463" s="4" t="b">
        <f t="shared" si="5"/>
        <v>0</v>
      </c>
      <c r="F1463" s="4">
        <v>-235000</v>
      </c>
      <c r="G1463" s="4">
        <v>1136884522</v>
      </c>
      <c r="H1463" s="3" t="s">
        <v>21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-235000</v>
      </c>
      <c r="Q1463" s="4">
        <v>1485</v>
      </c>
      <c r="R1463" s="4" t="b">
        <f t="shared" si="6"/>
        <v>0</v>
      </c>
      <c r="S1463" s="4">
        <v>0</v>
      </c>
    </row>
    <row r="1464" spans="1:19" ht="14.25" customHeight="1">
      <c r="A1464" s="4" t="s">
        <v>917</v>
      </c>
      <c r="B1464" s="5" t="s">
        <v>1014</v>
      </c>
      <c r="C1464" s="4">
        <v>0</v>
      </c>
      <c r="D1464" s="4" t="s">
        <v>1014</v>
      </c>
      <c r="E1464" s="4" t="b">
        <f t="shared" si="5"/>
        <v>0</v>
      </c>
      <c r="F1464" s="4">
        <v>0</v>
      </c>
      <c r="G1464" s="4">
        <v>1136884522</v>
      </c>
      <c r="H1464" s="3" t="s">
        <v>21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-235000</v>
      </c>
      <c r="Q1464" s="4">
        <v>1486</v>
      </c>
      <c r="R1464" s="4" t="b">
        <f t="shared" si="6"/>
        <v>0</v>
      </c>
      <c r="S1464" s="4">
        <v>0</v>
      </c>
    </row>
    <row r="1465" spans="1:19" ht="14.25" customHeight="1">
      <c r="A1465" s="4" t="s">
        <v>917</v>
      </c>
      <c r="B1465" s="5" t="s">
        <v>1015</v>
      </c>
      <c r="C1465" s="4">
        <v>0</v>
      </c>
      <c r="D1465" s="4" t="s">
        <v>1015</v>
      </c>
      <c r="E1465" s="4" t="b">
        <f t="shared" si="5"/>
        <v>0</v>
      </c>
      <c r="F1465" s="4">
        <v>0</v>
      </c>
      <c r="G1465" s="4">
        <v>0</v>
      </c>
      <c r="H1465" s="3" t="s">
        <v>21</v>
      </c>
      <c r="K1465" s="4">
        <v>0</v>
      </c>
      <c r="L1465" s="4">
        <v>0</v>
      </c>
      <c r="M1465" s="4">
        <v>0</v>
      </c>
      <c r="N1465" s="4">
        <v>192540440.59</v>
      </c>
      <c r="O1465" s="4">
        <v>192540440.59</v>
      </c>
      <c r="P1465" s="4">
        <v>0</v>
      </c>
      <c r="Q1465" s="4">
        <v>1487</v>
      </c>
      <c r="R1465" s="4" t="b">
        <f>TRUE()</f>
        <v>1</v>
      </c>
      <c r="S1465" s="4">
        <v>0</v>
      </c>
    </row>
    <row r="1466" spans="1:19" ht="14.25" customHeight="1">
      <c r="A1466" s="4" t="s">
        <v>32</v>
      </c>
      <c r="B1466" s="5" t="s">
        <v>1016</v>
      </c>
      <c r="C1466" s="4">
        <v>0</v>
      </c>
      <c r="D1466" s="4" t="s">
        <v>1016</v>
      </c>
      <c r="E1466" s="4" t="b">
        <f t="shared" si="5"/>
        <v>0</v>
      </c>
      <c r="F1466" s="4">
        <v>0</v>
      </c>
      <c r="G1466" s="4">
        <v>0</v>
      </c>
      <c r="H1466" s="3" t="s">
        <v>21</v>
      </c>
      <c r="K1466" s="4">
        <v>0</v>
      </c>
      <c r="L1466" s="4">
        <v>0</v>
      </c>
      <c r="M1466" s="4">
        <v>0</v>
      </c>
      <c r="N1466" s="4">
        <v>397337048.51999998</v>
      </c>
      <c r="O1466" s="4">
        <v>394633858.83999997</v>
      </c>
      <c r="P1466" s="4">
        <v>15733845.029999999</v>
      </c>
      <c r="Q1466" s="4">
        <v>1488</v>
      </c>
      <c r="R1466" s="4" t="b">
        <f>FALSE()</f>
        <v>0</v>
      </c>
      <c r="S1466" s="4">
        <v>0</v>
      </c>
    </row>
    <row r="1467" spans="1:19" ht="14.25" customHeight="1">
      <c r="A1467" s="4" t="s">
        <v>30</v>
      </c>
      <c r="B1467" s="5" t="s">
        <v>1017</v>
      </c>
      <c r="C1467" s="4">
        <v>0</v>
      </c>
      <c r="D1467" s="4" t="s">
        <v>1017</v>
      </c>
      <c r="E1467" s="4" t="b">
        <f t="shared" si="5"/>
        <v>0</v>
      </c>
      <c r="F1467" s="4">
        <v>0</v>
      </c>
      <c r="G1467" s="4">
        <v>0</v>
      </c>
      <c r="H1467" s="3" t="s">
        <v>21</v>
      </c>
      <c r="K1467" s="4">
        <v>0</v>
      </c>
      <c r="L1467" s="4">
        <v>0</v>
      </c>
      <c r="M1467" s="4">
        <v>0</v>
      </c>
      <c r="N1467" s="4">
        <v>397337048.51999998</v>
      </c>
      <c r="O1467" s="4">
        <v>394633858.83999997</v>
      </c>
      <c r="P1467" s="4">
        <v>15733845.029999999</v>
      </c>
      <c r="Q1467" s="4">
        <v>1489</v>
      </c>
      <c r="R1467" s="4" t="b">
        <f t="shared" ref="R1467:R1468" si="7">TRUE()</f>
        <v>1</v>
      </c>
      <c r="S1467" s="4">
        <v>0</v>
      </c>
    </row>
    <row r="1468" spans="1:19" ht="14.25" customHeight="1">
      <c r="A1468" s="4" t="s">
        <v>1018</v>
      </c>
      <c r="B1468" s="5" t="s">
        <v>1019</v>
      </c>
      <c r="C1468" s="4">
        <v>2</v>
      </c>
      <c r="D1468" s="4" t="s">
        <v>1019</v>
      </c>
      <c r="E1468" s="4" t="b">
        <f t="shared" si="5"/>
        <v>0</v>
      </c>
      <c r="F1468" s="4">
        <v>20445358.329999998</v>
      </c>
      <c r="G1468" s="4">
        <v>0</v>
      </c>
      <c r="H1468" s="3" t="s">
        <v>21</v>
      </c>
      <c r="K1468" s="4">
        <v>0</v>
      </c>
      <c r="L1468" s="4">
        <v>4231989.18</v>
      </c>
      <c r="M1468" s="4">
        <v>0</v>
      </c>
      <c r="N1468" s="4">
        <v>0</v>
      </c>
      <c r="O1468" s="4">
        <v>0</v>
      </c>
      <c r="P1468" s="4">
        <v>20445358.329999998</v>
      </c>
      <c r="Q1468" s="4">
        <v>1491</v>
      </c>
      <c r="R1468" s="4" t="b">
        <f t="shared" si="7"/>
        <v>1</v>
      </c>
      <c r="S1468" s="4">
        <v>0</v>
      </c>
    </row>
    <row r="1469" spans="1:19" ht="14.25" customHeight="1">
      <c r="A1469" s="4" t="s">
        <v>1020</v>
      </c>
      <c r="B1469" s="5" t="s">
        <v>1021</v>
      </c>
      <c r="C1469" s="4">
        <v>2</v>
      </c>
      <c r="D1469" s="4" t="s">
        <v>1021</v>
      </c>
      <c r="E1469" s="4" t="b">
        <f t="shared" si="5"/>
        <v>0</v>
      </c>
      <c r="F1469" s="4">
        <v>20445358.329999998</v>
      </c>
      <c r="G1469" s="4">
        <v>0</v>
      </c>
      <c r="H1469" s="3" t="s">
        <v>21</v>
      </c>
      <c r="K1469" s="4">
        <v>0</v>
      </c>
      <c r="L1469" s="4">
        <v>4231989.18</v>
      </c>
      <c r="M1469" s="4">
        <v>0</v>
      </c>
      <c r="N1469" s="4">
        <v>0</v>
      </c>
      <c r="O1469" s="4">
        <v>0</v>
      </c>
      <c r="P1469" s="4">
        <v>20445358.329999998</v>
      </c>
      <c r="Q1469" s="4">
        <v>1492</v>
      </c>
      <c r="R1469" s="4" t="b">
        <f>FALSE()</f>
        <v>0</v>
      </c>
      <c r="S1469" s="4">
        <v>0</v>
      </c>
    </row>
    <row r="1470" spans="1:19" ht="14.25" customHeight="1">
      <c r="A1470" s="4" t="s">
        <v>1022</v>
      </c>
      <c r="B1470" s="5" t="s">
        <v>1023</v>
      </c>
      <c r="C1470" s="4">
        <v>0</v>
      </c>
      <c r="D1470" s="4" t="s">
        <v>1023</v>
      </c>
      <c r="E1470" s="4" t="b">
        <f>TRUE()</f>
        <v>1</v>
      </c>
      <c r="F1470" s="4">
        <v>20445358.329999998</v>
      </c>
      <c r="G1470" s="4">
        <v>0</v>
      </c>
      <c r="H1470" s="3" t="s">
        <v>21</v>
      </c>
      <c r="K1470" s="4">
        <v>0</v>
      </c>
      <c r="L1470" s="4">
        <v>2115994.59</v>
      </c>
      <c r="M1470" s="4">
        <v>0</v>
      </c>
      <c r="N1470" s="4">
        <v>0</v>
      </c>
      <c r="O1470" s="4">
        <v>0</v>
      </c>
      <c r="P1470" s="4">
        <v>20445358.329999998</v>
      </c>
      <c r="Q1470" s="4">
        <v>1498</v>
      </c>
      <c r="R1470" s="4" t="b">
        <f>TRUE()</f>
        <v>1</v>
      </c>
      <c r="S1470" s="4">
        <v>0</v>
      </c>
    </row>
    <row r="1471" spans="1:19" ht="14.25" customHeight="1">
      <c r="A1471" s="4" t="s">
        <v>1022</v>
      </c>
      <c r="B1471" s="5" t="s">
        <v>831</v>
      </c>
      <c r="C1471" s="4">
        <v>0</v>
      </c>
      <c r="D1471" s="4" t="s">
        <v>831</v>
      </c>
      <c r="E1471" s="4" t="b">
        <f t="shared" ref="E1471:E1501" si="8">FALSE()</f>
        <v>0</v>
      </c>
      <c r="F1471" s="4">
        <v>0</v>
      </c>
      <c r="G1471" s="4">
        <v>2996611</v>
      </c>
      <c r="H1471" s="3" t="s">
        <v>21</v>
      </c>
      <c r="K1471" s="4">
        <v>0</v>
      </c>
      <c r="L1471" s="4">
        <v>700400</v>
      </c>
      <c r="M1471" s="4">
        <v>0</v>
      </c>
      <c r="N1471" s="4">
        <v>0</v>
      </c>
      <c r="O1471" s="4">
        <v>0</v>
      </c>
      <c r="P1471" s="4">
        <v>0</v>
      </c>
      <c r="Q1471" s="4">
        <v>1499</v>
      </c>
      <c r="R1471" s="4" t="b">
        <f t="shared" ref="R1471:R1494" si="9">FALSE()</f>
        <v>0</v>
      </c>
      <c r="S1471" s="4">
        <v>0</v>
      </c>
    </row>
    <row r="1472" spans="1:19" ht="14.25" customHeight="1">
      <c r="A1472" s="4" t="s">
        <v>1022</v>
      </c>
      <c r="B1472" s="5"/>
      <c r="C1472" s="4">
        <v>0</v>
      </c>
      <c r="E1472" s="4" t="b">
        <f t="shared" si="8"/>
        <v>0</v>
      </c>
      <c r="F1472" s="4">
        <v>0</v>
      </c>
      <c r="G1472" s="4">
        <v>2996611</v>
      </c>
      <c r="H1472" s="6">
        <v>43869</v>
      </c>
      <c r="I1472" s="4" t="s">
        <v>1024</v>
      </c>
      <c r="J1472" s="4" t="s">
        <v>834</v>
      </c>
      <c r="K1472" s="4">
        <v>3090</v>
      </c>
      <c r="L1472" s="4">
        <v>0</v>
      </c>
      <c r="M1472" s="4">
        <v>0</v>
      </c>
      <c r="N1472" s="4">
        <v>175400</v>
      </c>
      <c r="O1472" s="4">
        <v>0</v>
      </c>
      <c r="P1472" s="4">
        <v>175400</v>
      </c>
      <c r="Q1472" s="4">
        <v>1500</v>
      </c>
      <c r="R1472" s="4" t="b">
        <f t="shared" si="9"/>
        <v>0</v>
      </c>
      <c r="S1472" s="4">
        <v>0</v>
      </c>
    </row>
    <row r="1473" spans="1:19" ht="14.25" customHeight="1">
      <c r="A1473" s="4" t="s">
        <v>1022</v>
      </c>
      <c r="B1473" s="5"/>
      <c r="C1473" s="4">
        <v>0</v>
      </c>
      <c r="E1473" s="4" t="b">
        <f t="shared" si="8"/>
        <v>0</v>
      </c>
      <c r="F1473" s="4">
        <v>0</v>
      </c>
      <c r="G1473" s="4">
        <v>2996611</v>
      </c>
      <c r="H1473" s="6">
        <v>43902</v>
      </c>
      <c r="I1473" s="4" t="s">
        <v>1024</v>
      </c>
      <c r="J1473" s="4" t="s">
        <v>834</v>
      </c>
      <c r="K1473" s="4">
        <v>3105</v>
      </c>
      <c r="L1473" s="4">
        <v>0</v>
      </c>
      <c r="M1473" s="4">
        <v>0</v>
      </c>
      <c r="N1473" s="4">
        <v>175000</v>
      </c>
      <c r="O1473" s="4">
        <v>0</v>
      </c>
      <c r="P1473" s="4">
        <v>350400</v>
      </c>
      <c r="Q1473" s="4">
        <v>1501</v>
      </c>
      <c r="R1473" s="4" t="b">
        <f t="shared" si="9"/>
        <v>0</v>
      </c>
      <c r="S1473" s="4">
        <v>0</v>
      </c>
    </row>
    <row r="1474" spans="1:19" ht="14.25" customHeight="1">
      <c r="A1474" s="4" t="s">
        <v>1022</v>
      </c>
      <c r="B1474" s="5"/>
      <c r="C1474" s="4">
        <v>0</v>
      </c>
      <c r="E1474" s="4" t="b">
        <f t="shared" si="8"/>
        <v>0</v>
      </c>
      <c r="F1474" s="4">
        <v>0</v>
      </c>
      <c r="G1474" s="4">
        <v>2996611</v>
      </c>
      <c r="H1474" s="6">
        <v>43929</v>
      </c>
      <c r="I1474" s="4" t="s">
        <v>1025</v>
      </c>
      <c r="J1474" s="4" t="s">
        <v>834</v>
      </c>
      <c r="K1474" s="4">
        <v>3120</v>
      </c>
      <c r="L1474" s="4">
        <v>0</v>
      </c>
      <c r="M1474" s="4">
        <v>0</v>
      </c>
      <c r="N1474" s="4">
        <v>175000</v>
      </c>
      <c r="O1474" s="4">
        <v>0</v>
      </c>
      <c r="P1474" s="4">
        <v>525400</v>
      </c>
      <c r="Q1474" s="4">
        <v>1502</v>
      </c>
      <c r="R1474" s="4" t="b">
        <f t="shared" si="9"/>
        <v>0</v>
      </c>
      <c r="S1474" s="4">
        <v>0</v>
      </c>
    </row>
    <row r="1475" spans="1:19" ht="14.25" customHeight="1">
      <c r="A1475" s="4" t="s">
        <v>1022</v>
      </c>
      <c r="B1475" s="5"/>
      <c r="C1475" s="4">
        <v>0</v>
      </c>
      <c r="E1475" s="4" t="b">
        <f t="shared" si="8"/>
        <v>0</v>
      </c>
      <c r="F1475" s="4">
        <v>0</v>
      </c>
      <c r="G1475" s="4">
        <v>2996611</v>
      </c>
      <c r="H1475" s="6">
        <v>43963</v>
      </c>
      <c r="I1475" s="4" t="s">
        <v>1024</v>
      </c>
      <c r="J1475" s="4" t="s">
        <v>834</v>
      </c>
      <c r="K1475" s="4">
        <v>3128</v>
      </c>
      <c r="L1475" s="4">
        <v>0</v>
      </c>
      <c r="M1475" s="4">
        <v>0</v>
      </c>
      <c r="N1475" s="4">
        <v>175000</v>
      </c>
      <c r="O1475" s="4">
        <v>0</v>
      </c>
      <c r="P1475" s="4">
        <v>700400</v>
      </c>
      <c r="Q1475" s="4">
        <v>1503</v>
      </c>
      <c r="R1475" s="4" t="b">
        <f t="shared" si="9"/>
        <v>0</v>
      </c>
      <c r="S1475" s="4">
        <v>0</v>
      </c>
    </row>
    <row r="1476" spans="1:19" ht="14.25" customHeight="1">
      <c r="A1476" s="4" t="s">
        <v>1022</v>
      </c>
      <c r="B1476" s="5" t="s">
        <v>1026</v>
      </c>
      <c r="C1476" s="4">
        <v>0</v>
      </c>
      <c r="D1476" s="4" t="s">
        <v>1026</v>
      </c>
      <c r="E1476" s="4" t="b">
        <f t="shared" si="8"/>
        <v>0</v>
      </c>
      <c r="F1476" s="4">
        <v>0</v>
      </c>
      <c r="G1476" s="4">
        <v>2996611</v>
      </c>
      <c r="H1476" s="3" t="s">
        <v>21</v>
      </c>
      <c r="K1476" s="4">
        <v>0</v>
      </c>
      <c r="L1476" s="4">
        <v>0</v>
      </c>
      <c r="M1476" s="4">
        <v>0</v>
      </c>
      <c r="N1476" s="4">
        <v>700400</v>
      </c>
      <c r="O1476" s="4">
        <v>0</v>
      </c>
      <c r="P1476" s="4">
        <v>700400</v>
      </c>
      <c r="Q1476" s="4">
        <v>1504</v>
      </c>
      <c r="R1476" s="4" t="b">
        <f t="shared" si="9"/>
        <v>0</v>
      </c>
      <c r="S1476" s="4">
        <v>0</v>
      </c>
    </row>
    <row r="1477" spans="1:19" ht="14.25" customHeight="1">
      <c r="A1477" s="4" t="s">
        <v>1022</v>
      </c>
      <c r="B1477" s="5" t="s">
        <v>866</v>
      </c>
      <c r="C1477" s="4">
        <v>0</v>
      </c>
      <c r="D1477" s="4" t="s">
        <v>866</v>
      </c>
      <c r="E1477" s="4" t="b">
        <f t="shared" si="8"/>
        <v>0</v>
      </c>
      <c r="F1477" s="4">
        <v>3851617.11</v>
      </c>
      <c r="G1477" s="4">
        <v>830046328</v>
      </c>
      <c r="H1477" s="3" t="s">
        <v>21</v>
      </c>
      <c r="K1477" s="4">
        <v>0</v>
      </c>
      <c r="L1477" s="4">
        <v>1411174.65</v>
      </c>
      <c r="M1477" s="4">
        <v>0</v>
      </c>
      <c r="N1477" s="4">
        <v>0</v>
      </c>
      <c r="O1477" s="4">
        <v>0</v>
      </c>
      <c r="P1477" s="4">
        <v>3851617.11</v>
      </c>
      <c r="Q1477" s="4">
        <v>1505</v>
      </c>
      <c r="R1477" s="4" t="b">
        <f t="shared" si="9"/>
        <v>0</v>
      </c>
      <c r="S1477" s="4">
        <v>0</v>
      </c>
    </row>
    <row r="1478" spans="1:19" ht="14.25" customHeight="1">
      <c r="A1478" s="4" t="s">
        <v>1022</v>
      </c>
      <c r="B1478" s="5"/>
      <c r="C1478" s="4">
        <v>0</v>
      </c>
      <c r="E1478" s="4" t="b">
        <f t="shared" si="8"/>
        <v>0</v>
      </c>
      <c r="F1478" s="4">
        <v>0</v>
      </c>
      <c r="G1478" s="4">
        <v>830046328</v>
      </c>
      <c r="H1478" s="6">
        <v>43840</v>
      </c>
      <c r="I1478" s="4" t="s">
        <v>1027</v>
      </c>
      <c r="J1478" s="4" t="s">
        <v>834</v>
      </c>
      <c r="K1478" s="4">
        <v>3085</v>
      </c>
      <c r="L1478" s="4">
        <v>0</v>
      </c>
      <c r="M1478" s="4">
        <v>0</v>
      </c>
      <c r="N1478" s="4">
        <v>175400</v>
      </c>
      <c r="O1478" s="4">
        <v>0</v>
      </c>
      <c r="P1478" s="4">
        <v>4027017.11</v>
      </c>
      <c r="Q1478" s="4">
        <v>1506</v>
      </c>
      <c r="R1478" s="4" t="b">
        <f t="shared" si="9"/>
        <v>0</v>
      </c>
      <c r="S1478" s="4">
        <v>0</v>
      </c>
    </row>
    <row r="1479" spans="1:19" ht="14.25" customHeight="1">
      <c r="A1479" s="4" t="s">
        <v>1022</v>
      </c>
      <c r="B1479" s="5"/>
      <c r="C1479" s="4">
        <v>0</v>
      </c>
      <c r="E1479" s="4" t="b">
        <f t="shared" si="8"/>
        <v>0</v>
      </c>
      <c r="F1479" s="4">
        <v>0</v>
      </c>
      <c r="G1479" s="4">
        <v>830046328</v>
      </c>
      <c r="H1479" s="6">
        <v>43889</v>
      </c>
      <c r="I1479" s="4" t="s">
        <v>872</v>
      </c>
      <c r="J1479" s="4" t="s">
        <v>839</v>
      </c>
      <c r="K1479" s="4">
        <v>180</v>
      </c>
      <c r="L1479" s="4">
        <v>0</v>
      </c>
      <c r="M1479" s="4">
        <v>0</v>
      </c>
      <c r="N1479" s="4">
        <v>821.35</v>
      </c>
      <c r="O1479" s="4">
        <v>0</v>
      </c>
      <c r="P1479" s="4">
        <v>4027838.46</v>
      </c>
      <c r="Q1479" s="4">
        <v>1507</v>
      </c>
      <c r="R1479" s="4" t="b">
        <f t="shared" si="9"/>
        <v>0</v>
      </c>
      <c r="S1479" s="4">
        <v>0</v>
      </c>
    </row>
    <row r="1480" spans="1:19" ht="14.25" customHeight="1">
      <c r="A1480" s="4" t="s">
        <v>1022</v>
      </c>
      <c r="B1480" s="5"/>
      <c r="C1480" s="4">
        <v>0</v>
      </c>
      <c r="E1480" s="4" t="b">
        <f t="shared" si="8"/>
        <v>0</v>
      </c>
      <c r="F1480" s="4">
        <v>0</v>
      </c>
      <c r="G1480" s="4">
        <v>830046328</v>
      </c>
      <c r="H1480" s="6">
        <v>43921</v>
      </c>
      <c r="I1480" s="4" t="s">
        <v>875</v>
      </c>
      <c r="J1480" s="4" t="s">
        <v>839</v>
      </c>
      <c r="K1480" s="4">
        <v>182</v>
      </c>
      <c r="L1480" s="4">
        <v>0</v>
      </c>
      <c r="M1480" s="4">
        <v>0</v>
      </c>
      <c r="N1480" s="4">
        <v>885.77</v>
      </c>
      <c r="O1480" s="4">
        <v>0</v>
      </c>
      <c r="P1480" s="4">
        <v>4028724.23</v>
      </c>
      <c r="Q1480" s="4">
        <v>1508</v>
      </c>
      <c r="R1480" s="4" t="b">
        <f t="shared" si="9"/>
        <v>0</v>
      </c>
      <c r="S1480" s="4">
        <v>0</v>
      </c>
    </row>
    <row r="1481" spans="1:19" ht="14.25" customHeight="1">
      <c r="A1481" s="4" t="s">
        <v>1022</v>
      </c>
      <c r="B1481" s="5"/>
      <c r="C1481" s="4">
        <v>0</v>
      </c>
      <c r="E1481" s="4" t="b">
        <f t="shared" si="8"/>
        <v>0</v>
      </c>
      <c r="F1481" s="4">
        <v>0</v>
      </c>
      <c r="G1481" s="4">
        <v>830046328</v>
      </c>
      <c r="H1481" s="6">
        <v>43981</v>
      </c>
      <c r="I1481" s="4" t="s">
        <v>877</v>
      </c>
      <c r="J1481" s="4" t="s">
        <v>870</v>
      </c>
      <c r="K1481" s="4">
        <v>58</v>
      </c>
      <c r="L1481" s="4">
        <v>0</v>
      </c>
      <c r="M1481" s="4">
        <v>0</v>
      </c>
      <c r="N1481" s="4">
        <v>900.7</v>
      </c>
      <c r="O1481" s="4">
        <v>0</v>
      </c>
      <c r="P1481" s="4">
        <v>4029624.93</v>
      </c>
      <c r="Q1481" s="4">
        <v>1509</v>
      </c>
      <c r="R1481" s="4" t="b">
        <f t="shared" si="9"/>
        <v>0</v>
      </c>
      <c r="S1481" s="4">
        <v>0</v>
      </c>
    </row>
    <row r="1482" spans="1:19" ht="14.25" customHeight="1">
      <c r="A1482" s="4" t="s">
        <v>1022</v>
      </c>
      <c r="B1482" s="5"/>
      <c r="C1482" s="4">
        <v>0</v>
      </c>
      <c r="E1482" s="4" t="b">
        <f t="shared" si="8"/>
        <v>0</v>
      </c>
      <c r="F1482" s="4">
        <v>0</v>
      </c>
      <c r="G1482" s="4">
        <v>830046328</v>
      </c>
      <c r="H1482" s="6">
        <v>44104</v>
      </c>
      <c r="I1482" s="4" t="s">
        <v>888</v>
      </c>
      <c r="J1482" s="4" t="s">
        <v>839</v>
      </c>
      <c r="K1482" s="4">
        <v>189</v>
      </c>
      <c r="L1482" s="4">
        <v>0</v>
      </c>
      <c r="M1482" s="4">
        <v>0</v>
      </c>
      <c r="N1482" s="4">
        <v>875.96</v>
      </c>
      <c r="O1482" s="4">
        <v>0</v>
      </c>
      <c r="P1482" s="4">
        <v>4030500.89</v>
      </c>
      <c r="Q1482" s="4">
        <v>1510</v>
      </c>
      <c r="R1482" s="4" t="b">
        <f t="shared" si="9"/>
        <v>0</v>
      </c>
      <c r="S1482" s="4">
        <v>0</v>
      </c>
    </row>
    <row r="1483" spans="1:19" ht="14.25" customHeight="1">
      <c r="A1483" s="4" t="s">
        <v>1022</v>
      </c>
      <c r="B1483" s="5"/>
      <c r="C1483" s="4">
        <v>0</v>
      </c>
      <c r="E1483" s="4" t="b">
        <f t="shared" si="8"/>
        <v>0</v>
      </c>
      <c r="F1483" s="4">
        <v>0</v>
      </c>
      <c r="G1483" s="4">
        <v>830046328</v>
      </c>
      <c r="H1483" s="6">
        <v>44119</v>
      </c>
      <c r="I1483" s="4" t="s">
        <v>1028</v>
      </c>
      <c r="J1483" s="4" t="s">
        <v>834</v>
      </c>
      <c r="K1483" s="4">
        <v>3186</v>
      </c>
      <c r="L1483" s="4">
        <v>0</v>
      </c>
      <c r="M1483" s="4">
        <v>0</v>
      </c>
      <c r="N1483" s="4">
        <v>1229500</v>
      </c>
      <c r="O1483" s="4">
        <v>0</v>
      </c>
      <c r="P1483" s="4">
        <v>5260000.8899999997</v>
      </c>
      <c r="Q1483" s="4">
        <v>1511</v>
      </c>
      <c r="R1483" s="4" t="b">
        <f t="shared" si="9"/>
        <v>0</v>
      </c>
      <c r="S1483" s="4">
        <v>0</v>
      </c>
    </row>
    <row r="1484" spans="1:19" ht="14.25" customHeight="1">
      <c r="A1484" s="4" t="s">
        <v>1022</v>
      </c>
      <c r="B1484" s="5"/>
      <c r="C1484" s="4">
        <v>0</v>
      </c>
      <c r="E1484" s="4" t="b">
        <f t="shared" si="8"/>
        <v>0</v>
      </c>
      <c r="F1484" s="4">
        <v>0</v>
      </c>
      <c r="G1484" s="4">
        <v>830046328</v>
      </c>
      <c r="H1484" s="6">
        <v>44134</v>
      </c>
      <c r="I1484" s="4" t="s">
        <v>884</v>
      </c>
      <c r="J1484" s="4" t="s">
        <v>839</v>
      </c>
      <c r="K1484" s="4">
        <v>190</v>
      </c>
      <c r="L1484" s="4">
        <v>0</v>
      </c>
      <c r="M1484" s="4">
        <v>0</v>
      </c>
      <c r="N1484" s="4">
        <v>906.88</v>
      </c>
      <c r="O1484" s="4">
        <v>0</v>
      </c>
      <c r="P1484" s="4">
        <v>5260907.7699999996</v>
      </c>
      <c r="Q1484" s="4">
        <v>1512</v>
      </c>
      <c r="R1484" s="4" t="b">
        <f t="shared" si="9"/>
        <v>0</v>
      </c>
      <c r="S1484" s="4">
        <v>0</v>
      </c>
    </row>
    <row r="1485" spans="1:19" ht="14.25" customHeight="1">
      <c r="A1485" s="4" t="s">
        <v>1022</v>
      </c>
      <c r="B1485" s="5"/>
      <c r="C1485" s="4">
        <v>0</v>
      </c>
      <c r="E1485" s="4" t="b">
        <f t="shared" si="8"/>
        <v>0</v>
      </c>
      <c r="F1485" s="4">
        <v>0</v>
      </c>
      <c r="G1485" s="4">
        <v>830046328</v>
      </c>
      <c r="H1485" s="6">
        <v>44165</v>
      </c>
      <c r="I1485" s="4" t="s">
        <v>880</v>
      </c>
      <c r="J1485" s="4" t="s">
        <v>839</v>
      </c>
      <c r="K1485" s="4">
        <v>192</v>
      </c>
      <c r="L1485" s="4">
        <v>0</v>
      </c>
      <c r="M1485" s="4">
        <v>0</v>
      </c>
      <c r="N1485" s="4">
        <v>926.53</v>
      </c>
      <c r="O1485" s="4">
        <v>0</v>
      </c>
      <c r="P1485" s="4">
        <v>5261834.3</v>
      </c>
      <c r="Q1485" s="4">
        <v>1513</v>
      </c>
      <c r="R1485" s="4" t="b">
        <f t="shared" si="9"/>
        <v>0</v>
      </c>
      <c r="S1485" s="4">
        <v>0</v>
      </c>
    </row>
    <row r="1486" spans="1:19" ht="14.25" customHeight="1">
      <c r="A1486" s="4" t="s">
        <v>1022</v>
      </c>
      <c r="B1486" s="5"/>
      <c r="C1486" s="4">
        <v>0</v>
      </c>
      <c r="E1486" s="4" t="b">
        <f t="shared" si="8"/>
        <v>0</v>
      </c>
      <c r="F1486" s="4">
        <v>0</v>
      </c>
      <c r="G1486" s="4">
        <v>830046328</v>
      </c>
      <c r="H1486" s="6">
        <v>44195</v>
      </c>
      <c r="I1486" s="4" t="s">
        <v>847</v>
      </c>
      <c r="J1486" s="4" t="s">
        <v>839</v>
      </c>
      <c r="K1486" s="4">
        <v>194</v>
      </c>
      <c r="L1486" s="4">
        <v>0</v>
      </c>
      <c r="M1486" s="4">
        <v>0</v>
      </c>
      <c r="N1486" s="4">
        <v>957.46</v>
      </c>
      <c r="O1486" s="4">
        <v>0</v>
      </c>
      <c r="P1486" s="4">
        <v>5262791.76</v>
      </c>
      <c r="Q1486" s="4">
        <v>1514</v>
      </c>
      <c r="R1486" s="4" t="b">
        <f t="shared" si="9"/>
        <v>0</v>
      </c>
      <c r="S1486" s="4">
        <v>0</v>
      </c>
    </row>
    <row r="1487" spans="1:19" ht="14.25" customHeight="1">
      <c r="A1487" s="4" t="s">
        <v>1022</v>
      </c>
      <c r="B1487" s="5" t="s">
        <v>1029</v>
      </c>
      <c r="C1487" s="4">
        <v>0</v>
      </c>
      <c r="D1487" s="4" t="s">
        <v>1029</v>
      </c>
      <c r="E1487" s="4" t="b">
        <f t="shared" si="8"/>
        <v>0</v>
      </c>
      <c r="F1487" s="4">
        <v>0</v>
      </c>
      <c r="G1487" s="4">
        <v>830046328</v>
      </c>
      <c r="H1487" s="3" t="s">
        <v>21</v>
      </c>
      <c r="K1487" s="4">
        <v>0</v>
      </c>
      <c r="L1487" s="4">
        <v>0</v>
      </c>
      <c r="M1487" s="4">
        <v>0</v>
      </c>
      <c r="N1487" s="4">
        <v>1411174.65</v>
      </c>
      <c r="O1487" s="4">
        <v>0</v>
      </c>
      <c r="P1487" s="4">
        <v>5262791.76</v>
      </c>
      <c r="Q1487" s="4">
        <v>1515</v>
      </c>
      <c r="R1487" s="4" t="b">
        <f t="shared" si="9"/>
        <v>0</v>
      </c>
      <c r="S1487" s="4">
        <v>0</v>
      </c>
    </row>
    <row r="1488" spans="1:19" ht="14.25" customHeight="1">
      <c r="A1488" s="4" t="s">
        <v>1022</v>
      </c>
      <c r="B1488" s="5" t="s">
        <v>904</v>
      </c>
      <c r="C1488" s="4">
        <v>0</v>
      </c>
      <c r="D1488" s="4" t="s">
        <v>904</v>
      </c>
      <c r="E1488" s="4" t="b">
        <f t="shared" si="8"/>
        <v>0</v>
      </c>
      <c r="F1488" s="4">
        <v>0</v>
      </c>
      <c r="G1488" s="4">
        <v>860034594</v>
      </c>
      <c r="H1488" s="3" t="s">
        <v>21</v>
      </c>
      <c r="K1488" s="4">
        <v>0</v>
      </c>
      <c r="L1488" s="4">
        <v>4419.9399999999996</v>
      </c>
      <c r="M1488" s="4">
        <v>0</v>
      </c>
      <c r="N1488" s="4">
        <v>0</v>
      </c>
      <c r="O1488" s="4">
        <v>0</v>
      </c>
      <c r="P1488" s="4">
        <v>0</v>
      </c>
      <c r="Q1488" s="4">
        <v>1518</v>
      </c>
      <c r="R1488" s="4" t="b">
        <f t="shared" si="9"/>
        <v>0</v>
      </c>
      <c r="S1488" s="4">
        <v>0</v>
      </c>
    </row>
    <row r="1489" spans="1:19" ht="14.25" customHeight="1">
      <c r="A1489" s="4" t="s">
        <v>1022</v>
      </c>
      <c r="B1489" s="5"/>
      <c r="C1489" s="4">
        <v>0</v>
      </c>
      <c r="E1489" s="4" t="b">
        <f t="shared" si="8"/>
        <v>0</v>
      </c>
      <c r="F1489" s="4">
        <v>0</v>
      </c>
      <c r="G1489" s="4">
        <v>860034594</v>
      </c>
      <c r="H1489" s="6">
        <v>43860</v>
      </c>
      <c r="I1489" s="4" t="s">
        <v>905</v>
      </c>
      <c r="J1489" s="4" t="s">
        <v>839</v>
      </c>
      <c r="K1489" s="4">
        <v>178</v>
      </c>
      <c r="L1489" s="4">
        <v>0</v>
      </c>
      <c r="M1489" s="4">
        <v>0</v>
      </c>
      <c r="N1489" s="4">
        <v>870.33</v>
      </c>
      <c r="O1489" s="4">
        <v>0</v>
      </c>
      <c r="P1489" s="4">
        <v>870.33</v>
      </c>
      <c r="Q1489" s="4">
        <v>1519</v>
      </c>
      <c r="R1489" s="4" t="b">
        <f t="shared" si="9"/>
        <v>0</v>
      </c>
      <c r="S1489" s="4">
        <v>0</v>
      </c>
    </row>
    <row r="1490" spans="1:19" ht="14.25" customHeight="1">
      <c r="A1490" s="4" t="s">
        <v>1022</v>
      </c>
      <c r="B1490" s="5"/>
      <c r="C1490" s="4">
        <v>0</v>
      </c>
      <c r="E1490" s="4" t="b">
        <f t="shared" si="8"/>
        <v>0</v>
      </c>
      <c r="F1490" s="4">
        <v>0</v>
      </c>
      <c r="G1490" s="4">
        <v>860034594</v>
      </c>
      <c r="H1490" s="6">
        <v>43951</v>
      </c>
      <c r="I1490" s="4" t="s">
        <v>908</v>
      </c>
      <c r="J1490" s="4" t="s">
        <v>839</v>
      </c>
      <c r="K1490" s="4">
        <v>183</v>
      </c>
      <c r="L1490" s="4">
        <v>0</v>
      </c>
      <c r="M1490" s="4">
        <v>0</v>
      </c>
      <c r="N1490" s="4">
        <v>863.56</v>
      </c>
      <c r="O1490" s="4">
        <v>0</v>
      </c>
      <c r="P1490" s="4">
        <v>1733.89</v>
      </c>
      <c r="Q1490" s="4">
        <v>1520</v>
      </c>
      <c r="R1490" s="4" t="b">
        <f t="shared" si="9"/>
        <v>0</v>
      </c>
      <c r="S1490" s="4">
        <v>0</v>
      </c>
    </row>
    <row r="1491" spans="1:19" ht="14.25" customHeight="1">
      <c r="A1491" s="4" t="s">
        <v>1022</v>
      </c>
      <c r="B1491" s="5"/>
      <c r="C1491" s="4">
        <v>0</v>
      </c>
      <c r="E1491" s="4" t="b">
        <f t="shared" si="8"/>
        <v>0</v>
      </c>
      <c r="F1491" s="4">
        <v>0</v>
      </c>
      <c r="G1491" s="4">
        <v>860034594</v>
      </c>
      <c r="H1491" s="6">
        <v>44012</v>
      </c>
      <c r="I1491" s="4" t="s">
        <v>881</v>
      </c>
      <c r="J1491" s="4" t="s">
        <v>839</v>
      </c>
      <c r="K1491" s="4">
        <v>186</v>
      </c>
      <c r="L1491" s="4">
        <v>0</v>
      </c>
      <c r="M1491" s="4">
        <v>0</v>
      </c>
      <c r="N1491" s="4">
        <v>875.85</v>
      </c>
      <c r="O1491" s="4">
        <v>0</v>
      </c>
      <c r="P1491" s="4">
        <v>2609.7399999999998</v>
      </c>
      <c r="Q1491" s="4">
        <v>1521</v>
      </c>
      <c r="R1491" s="4" t="b">
        <f t="shared" si="9"/>
        <v>0</v>
      </c>
      <c r="S1491" s="4">
        <v>0</v>
      </c>
    </row>
    <row r="1492" spans="1:19" ht="14.25" customHeight="1">
      <c r="A1492" s="4" t="s">
        <v>1022</v>
      </c>
      <c r="B1492" s="5"/>
      <c r="C1492" s="4">
        <v>0</v>
      </c>
      <c r="E1492" s="4" t="b">
        <f t="shared" si="8"/>
        <v>0</v>
      </c>
      <c r="F1492" s="4">
        <v>0</v>
      </c>
      <c r="G1492" s="4">
        <v>860034594</v>
      </c>
      <c r="H1492" s="6">
        <v>44043</v>
      </c>
      <c r="I1492" s="4" t="s">
        <v>884</v>
      </c>
      <c r="J1492" s="4" t="s">
        <v>839</v>
      </c>
      <c r="K1492" s="4">
        <v>187</v>
      </c>
      <c r="L1492" s="4">
        <v>0</v>
      </c>
      <c r="M1492" s="4">
        <v>0</v>
      </c>
      <c r="N1492" s="4">
        <v>905.08</v>
      </c>
      <c r="O1492" s="4">
        <v>0</v>
      </c>
      <c r="P1492" s="4">
        <v>3514.82</v>
      </c>
      <c r="Q1492" s="4">
        <v>1522</v>
      </c>
      <c r="R1492" s="4" t="b">
        <f t="shared" si="9"/>
        <v>0</v>
      </c>
      <c r="S1492" s="4">
        <v>0</v>
      </c>
    </row>
    <row r="1493" spans="1:19" ht="14.25" customHeight="1">
      <c r="A1493" s="4" t="s">
        <v>1022</v>
      </c>
      <c r="B1493" s="5"/>
      <c r="C1493" s="4">
        <v>0</v>
      </c>
      <c r="E1493" s="4" t="b">
        <f t="shared" si="8"/>
        <v>0</v>
      </c>
      <c r="F1493" s="4">
        <v>0</v>
      </c>
      <c r="G1493" s="4">
        <v>860034594</v>
      </c>
      <c r="H1493" s="6">
        <v>44074</v>
      </c>
      <c r="J1493" s="4" t="s">
        <v>839</v>
      </c>
      <c r="K1493" s="4">
        <v>188</v>
      </c>
      <c r="L1493" s="4">
        <v>0</v>
      </c>
      <c r="M1493" s="4">
        <v>0</v>
      </c>
      <c r="N1493" s="4">
        <v>905.12</v>
      </c>
      <c r="O1493" s="4">
        <v>0</v>
      </c>
      <c r="P1493" s="4">
        <v>4419.9399999999996</v>
      </c>
      <c r="Q1493" s="4">
        <v>1523</v>
      </c>
      <c r="R1493" s="4" t="b">
        <f t="shared" si="9"/>
        <v>0</v>
      </c>
      <c r="S1493" s="4">
        <v>0</v>
      </c>
    </row>
    <row r="1494" spans="1:19" ht="14.25" customHeight="1">
      <c r="A1494" s="4" t="s">
        <v>1022</v>
      </c>
      <c r="B1494" s="5" t="s">
        <v>1030</v>
      </c>
      <c r="C1494" s="4">
        <v>0</v>
      </c>
      <c r="D1494" s="4" t="s">
        <v>1030</v>
      </c>
      <c r="E1494" s="4" t="b">
        <f t="shared" si="8"/>
        <v>0</v>
      </c>
      <c r="F1494" s="4">
        <v>0</v>
      </c>
      <c r="G1494" s="4">
        <v>860034594</v>
      </c>
      <c r="H1494" s="3" t="s">
        <v>21</v>
      </c>
      <c r="K1494" s="4">
        <v>0</v>
      </c>
      <c r="L1494" s="4">
        <v>0</v>
      </c>
      <c r="M1494" s="4">
        <v>0</v>
      </c>
      <c r="N1494" s="4">
        <v>4419.9399999999996</v>
      </c>
      <c r="O1494" s="4">
        <v>0</v>
      </c>
      <c r="P1494" s="4">
        <v>4419.9399999999996</v>
      </c>
      <c r="Q1494" s="4">
        <v>1524</v>
      </c>
      <c r="R1494" s="4" t="b">
        <f t="shared" si="9"/>
        <v>0</v>
      </c>
      <c r="S1494" s="4">
        <v>0</v>
      </c>
    </row>
    <row r="1495" spans="1:19" ht="14.25" customHeight="1">
      <c r="A1495" s="4" t="s">
        <v>1022</v>
      </c>
      <c r="B1495" s="5" t="s">
        <v>1031</v>
      </c>
      <c r="C1495" s="4">
        <v>0</v>
      </c>
      <c r="D1495" s="4" t="s">
        <v>1031</v>
      </c>
      <c r="E1495" s="4" t="b">
        <f t="shared" si="8"/>
        <v>0</v>
      </c>
      <c r="F1495" s="4">
        <v>0</v>
      </c>
      <c r="G1495" s="4">
        <v>0</v>
      </c>
      <c r="H1495" s="3" t="s">
        <v>21</v>
      </c>
      <c r="K1495" s="4">
        <v>0</v>
      </c>
      <c r="L1495" s="4">
        <v>0</v>
      </c>
      <c r="M1495" s="4">
        <v>0</v>
      </c>
      <c r="N1495" s="4">
        <v>2115994.59</v>
      </c>
      <c r="O1495" s="4">
        <v>0</v>
      </c>
      <c r="P1495" s="4">
        <v>22561352.920000002</v>
      </c>
      <c r="Q1495" s="4">
        <v>1527</v>
      </c>
      <c r="R1495" s="4" t="b">
        <f>TRUE()</f>
        <v>1</v>
      </c>
      <c r="S1495" s="4">
        <v>0</v>
      </c>
    </row>
    <row r="1496" spans="1:19" ht="14.25" customHeight="1">
      <c r="A1496" s="4" t="s">
        <v>1020</v>
      </c>
      <c r="B1496" s="5" t="s">
        <v>1032</v>
      </c>
      <c r="C1496" s="4">
        <v>0</v>
      </c>
      <c r="D1496" s="4" t="s">
        <v>1032</v>
      </c>
      <c r="E1496" s="4" t="b">
        <f t="shared" si="8"/>
        <v>0</v>
      </c>
      <c r="F1496" s="4">
        <v>0</v>
      </c>
      <c r="G1496" s="4">
        <v>0</v>
      </c>
      <c r="H1496" s="3" t="s">
        <v>21</v>
      </c>
      <c r="K1496" s="4">
        <v>0</v>
      </c>
      <c r="L1496" s="4">
        <v>0</v>
      </c>
      <c r="M1496" s="4">
        <v>0</v>
      </c>
      <c r="N1496" s="4">
        <v>2115994.59</v>
      </c>
      <c r="O1496" s="4">
        <v>0</v>
      </c>
      <c r="P1496" s="4">
        <v>22561352.920000002</v>
      </c>
      <c r="Q1496" s="4">
        <v>1528</v>
      </c>
      <c r="R1496" s="4" t="b">
        <f>FALSE()</f>
        <v>0</v>
      </c>
      <c r="S1496" s="4">
        <v>0</v>
      </c>
    </row>
    <row r="1497" spans="1:19" ht="14.25" customHeight="1">
      <c r="A1497" s="4" t="s">
        <v>1018</v>
      </c>
      <c r="B1497" s="5" t="s">
        <v>1033</v>
      </c>
      <c r="C1497" s="4">
        <v>0</v>
      </c>
      <c r="D1497" s="4" t="s">
        <v>1033</v>
      </c>
      <c r="E1497" s="4" t="b">
        <f t="shared" si="8"/>
        <v>0</v>
      </c>
      <c r="F1497" s="4">
        <v>0</v>
      </c>
      <c r="G1497" s="4">
        <v>0</v>
      </c>
      <c r="H1497" s="3" t="s">
        <v>21</v>
      </c>
      <c r="K1497" s="4">
        <v>0</v>
      </c>
      <c r="L1497" s="4">
        <v>0</v>
      </c>
      <c r="M1497" s="4">
        <v>0</v>
      </c>
      <c r="N1497" s="4">
        <v>2115994.59</v>
      </c>
      <c r="O1497" s="4">
        <v>0</v>
      </c>
      <c r="P1497" s="4">
        <v>22561352.920000002</v>
      </c>
      <c r="Q1497" s="4">
        <v>1533</v>
      </c>
      <c r="R1497" s="4" t="b">
        <f t="shared" ref="R1497:R1500" si="10">TRUE()</f>
        <v>1</v>
      </c>
      <c r="S1497" s="4">
        <v>0</v>
      </c>
    </row>
    <row r="1498" spans="1:19" ht="14.25" customHeight="1">
      <c r="A1498" s="4" t="s">
        <v>22</v>
      </c>
      <c r="B1498" s="5" t="s">
        <v>1034</v>
      </c>
      <c r="C1498" s="4">
        <v>0</v>
      </c>
      <c r="D1498" s="4" t="s">
        <v>1034</v>
      </c>
      <c r="E1498" s="4" t="b">
        <f t="shared" si="8"/>
        <v>0</v>
      </c>
      <c r="F1498" s="4">
        <v>0</v>
      </c>
      <c r="G1498" s="4">
        <v>0</v>
      </c>
      <c r="H1498" s="3" t="s">
        <v>21</v>
      </c>
      <c r="K1498" s="4">
        <v>0</v>
      </c>
      <c r="L1498" s="4">
        <v>0</v>
      </c>
      <c r="M1498" s="4">
        <v>0</v>
      </c>
      <c r="N1498" s="4">
        <v>399453043.11000001</v>
      </c>
      <c r="O1498" s="4">
        <v>394633858.83999997</v>
      </c>
      <c r="P1498" s="4">
        <v>38895197.950000003</v>
      </c>
      <c r="Q1498" s="4">
        <v>1534</v>
      </c>
      <c r="R1498" s="4" t="b">
        <f t="shared" si="10"/>
        <v>1</v>
      </c>
      <c r="S1498" s="4">
        <v>0</v>
      </c>
    </row>
    <row r="1499" spans="1:19" ht="14.25" customHeight="1">
      <c r="A1499" s="4" t="s">
        <v>870</v>
      </c>
      <c r="B1499" s="5" t="s">
        <v>1035</v>
      </c>
      <c r="C1499" s="4">
        <v>6</v>
      </c>
      <c r="D1499" s="4" t="s">
        <v>1035</v>
      </c>
      <c r="E1499" s="4" t="b">
        <f t="shared" si="8"/>
        <v>0</v>
      </c>
      <c r="F1499" s="4">
        <v>84643233</v>
      </c>
      <c r="G1499" s="4">
        <v>0</v>
      </c>
      <c r="H1499" s="3" t="s">
        <v>21</v>
      </c>
      <c r="K1499" s="4">
        <v>0</v>
      </c>
      <c r="L1499" s="4">
        <v>427166072</v>
      </c>
      <c r="M1499" s="4">
        <v>420397700</v>
      </c>
      <c r="N1499" s="4">
        <v>0</v>
      </c>
      <c r="O1499" s="4">
        <v>0</v>
      </c>
      <c r="P1499" s="4">
        <v>84643233</v>
      </c>
      <c r="Q1499" s="4">
        <v>1546</v>
      </c>
      <c r="R1499" s="4" t="b">
        <f t="shared" si="10"/>
        <v>1</v>
      </c>
      <c r="S1499" s="4">
        <v>0</v>
      </c>
    </row>
    <row r="1500" spans="1:19" ht="14.25" customHeight="1">
      <c r="A1500" s="4" t="s">
        <v>1036</v>
      </c>
      <c r="B1500" s="5" t="s">
        <v>1037</v>
      </c>
      <c r="C1500" s="4">
        <v>2</v>
      </c>
      <c r="D1500" s="4" t="s">
        <v>1037</v>
      </c>
      <c r="E1500" s="4" t="b">
        <f t="shared" si="8"/>
        <v>0</v>
      </c>
      <c r="F1500" s="4">
        <v>92959517</v>
      </c>
      <c r="G1500" s="4">
        <v>0</v>
      </c>
      <c r="H1500" s="3" t="s">
        <v>21</v>
      </c>
      <c r="K1500" s="4">
        <v>0</v>
      </c>
      <c r="L1500" s="4">
        <v>423336000</v>
      </c>
      <c r="M1500" s="4">
        <v>414573668</v>
      </c>
      <c r="N1500" s="4">
        <v>0</v>
      </c>
      <c r="O1500" s="4">
        <v>0</v>
      </c>
      <c r="P1500" s="4">
        <v>92959517</v>
      </c>
      <c r="Q1500" s="4">
        <v>1547</v>
      </c>
      <c r="R1500" s="4" t="b">
        <f t="shared" si="10"/>
        <v>1</v>
      </c>
      <c r="S1500" s="4">
        <v>0</v>
      </c>
    </row>
    <row r="1501" spans="1:19" ht="14.25" customHeight="1">
      <c r="A1501" s="4" t="s">
        <v>1038</v>
      </c>
      <c r="B1501" s="5" t="s">
        <v>1039</v>
      </c>
      <c r="C1501" s="4">
        <v>11</v>
      </c>
      <c r="D1501" s="4" t="s">
        <v>1039</v>
      </c>
      <c r="E1501" s="4" t="b">
        <f t="shared" si="8"/>
        <v>0</v>
      </c>
      <c r="F1501" s="4">
        <v>93219517</v>
      </c>
      <c r="G1501" s="4">
        <v>0</v>
      </c>
      <c r="H1501" s="3" t="s">
        <v>21</v>
      </c>
      <c r="K1501" s="4">
        <v>0</v>
      </c>
      <c r="L1501" s="4">
        <v>420864000</v>
      </c>
      <c r="M1501" s="4">
        <v>409497668</v>
      </c>
      <c r="N1501" s="4">
        <v>0</v>
      </c>
      <c r="O1501" s="4">
        <v>0</v>
      </c>
      <c r="P1501" s="4">
        <v>93219517</v>
      </c>
      <c r="Q1501" s="4">
        <v>1548</v>
      </c>
      <c r="R1501" s="4" t="b">
        <f>FALSE()</f>
        <v>0</v>
      </c>
      <c r="S1501" s="4">
        <v>0</v>
      </c>
    </row>
    <row r="1502" spans="1:19" ht="14.25" customHeight="1">
      <c r="A1502" s="4" t="s">
        <v>1040</v>
      </c>
      <c r="B1502" s="5" t="s">
        <v>1041</v>
      </c>
      <c r="C1502" s="4">
        <v>0</v>
      </c>
      <c r="D1502" s="4" t="s">
        <v>1041</v>
      </c>
      <c r="E1502" s="4" t="b">
        <f>TRUE()</f>
        <v>1</v>
      </c>
      <c r="F1502" s="4">
        <v>92855440</v>
      </c>
      <c r="G1502" s="4">
        <v>0</v>
      </c>
      <c r="H1502" s="3" t="s">
        <v>21</v>
      </c>
      <c r="K1502" s="4">
        <v>0</v>
      </c>
      <c r="L1502" s="4">
        <v>210432000</v>
      </c>
      <c r="M1502" s="4">
        <v>204633863</v>
      </c>
      <c r="N1502" s="4">
        <v>0</v>
      </c>
      <c r="O1502" s="4">
        <v>0</v>
      </c>
      <c r="P1502" s="4">
        <v>92855440</v>
      </c>
      <c r="Q1502" s="4">
        <v>1550</v>
      </c>
      <c r="R1502" s="4" t="b">
        <f>TRUE()</f>
        <v>1</v>
      </c>
      <c r="S1502" s="4">
        <v>0</v>
      </c>
    </row>
    <row r="1503" spans="1:19" ht="14.25" customHeight="1">
      <c r="A1503" s="4" t="s">
        <v>1040</v>
      </c>
      <c r="B1503" s="5" t="s">
        <v>38</v>
      </c>
      <c r="C1503" s="4">
        <v>0</v>
      </c>
      <c r="D1503" s="4" t="s">
        <v>38</v>
      </c>
      <c r="E1503" s="4" t="b">
        <f t="shared" ref="E1503:E3915" si="11">FALSE()</f>
        <v>0</v>
      </c>
      <c r="F1503" s="4">
        <v>0</v>
      </c>
      <c r="G1503" s="4">
        <v>1101</v>
      </c>
      <c r="H1503" s="3" t="s">
        <v>21</v>
      </c>
      <c r="K1503" s="4">
        <v>0</v>
      </c>
      <c r="L1503" s="4">
        <v>2796000</v>
      </c>
      <c r="M1503" s="4">
        <v>2796000</v>
      </c>
      <c r="N1503" s="4">
        <v>0</v>
      </c>
      <c r="O1503" s="4">
        <v>0</v>
      </c>
      <c r="P1503" s="4">
        <v>0</v>
      </c>
      <c r="Q1503" s="4">
        <v>1553</v>
      </c>
      <c r="R1503" s="4" t="b">
        <f t="shared" ref="R1503:R3914" si="12">FALSE()</f>
        <v>0</v>
      </c>
      <c r="S1503" s="4">
        <v>0</v>
      </c>
    </row>
    <row r="1504" spans="1:19" ht="14.25" customHeight="1">
      <c r="A1504" s="4" t="s">
        <v>1040</v>
      </c>
      <c r="B1504" s="5"/>
      <c r="C1504" s="4">
        <v>0</v>
      </c>
      <c r="E1504" s="4" t="b">
        <f t="shared" si="11"/>
        <v>0</v>
      </c>
      <c r="F1504" s="4">
        <v>0</v>
      </c>
      <c r="G1504" s="4">
        <v>1101</v>
      </c>
      <c r="H1504" s="6">
        <v>43831</v>
      </c>
      <c r="I1504" s="4" t="s">
        <v>1042</v>
      </c>
      <c r="J1504" s="4" t="s">
        <v>1043</v>
      </c>
      <c r="K1504" s="4">
        <v>10255</v>
      </c>
      <c r="L1504" s="4">
        <v>0</v>
      </c>
      <c r="M1504" s="4">
        <v>0</v>
      </c>
      <c r="N1504" s="4">
        <v>233000</v>
      </c>
      <c r="O1504" s="4">
        <v>0</v>
      </c>
      <c r="P1504" s="4">
        <v>233000</v>
      </c>
      <c r="Q1504" s="4">
        <v>1554</v>
      </c>
      <c r="R1504" s="4" t="b">
        <f t="shared" si="12"/>
        <v>0</v>
      </c>
      <c r="S1504" s="4">
        <v>0</v>
      </c>
    </row>
    <row r="1505" spans="1:19" ht="14.25" customHeight="1">
      <c r="A1505" s="4" t="s">
        <v>1040</v>
      </c>
      <c r="B1505" s="5"/>
      <c r="C1505" s="4">
        <v>0</v>
      </c>
      <c r="E1505" s="4" t="b">
        <f t="shared" si="11"/>
        <v>0</v>
      </c>
      <c r="F1505" s="4">
        <v>0</v>
      </c>
      <c r="G1505" s="4">
        <v>1101</v>
      </c>
      <c r="H1505" s="6">
        <v>43858</v>
      </c>
      <c r="I1505" s="4" t="s">
        <v>1044</v>
      </c>
      <c r="J1505" s="4" t="s">
        <v>40</v>
      </c>
      <c r="K1505" s="4">
        <v>13529</v>
      </c>
      <c r="L1505" s="4">
        <v>0</v>
      </c>
      <c r="M1505" s="4">
        <v>0</v>
      </c>
      <c r="N1505" s="4">
        <v>0</v>
      </c>
      <c r="O1505" s="4">
        <v>233000</v>
      </c>
      <c r="P1505" s="4">
        <v>0</v>
      </c>
      <c r="Q1505" s="4">
        <v>1555</v>
      </c>
      <c r="R1505" s="4" t="b">
        <f t="shared" si="12"/>
        <v>0</v>
      </c>
      <c r="S1505" s="4">
        <v>0</v>
      </c>
    </row>
    <row r="1506" spans="1:19" ht="14.25" customHeight="1">
      <c r="A1506" s="4" t="s">
        <v>1040</v>
      </c>
      <c r="B1506" s="5"/>
      <c r="C1506" s="4">
        <v>0</v>
      </c>
      <c r="E1506" s="4" t="b">
        <f t="shared" si="11"/>
        <v>0</v>
      </c>
      <c r="F1506" s="4">
        <v>0</v>
      </c>
      <c r="G1506" s="4">
        <v>1101</v>
      </c>
      <c r="H1506" s="6">
        <v>43862</v>
      </c>
      <c r="I1506" s="4" t="s">
        <v>1045</v>
      </c>
      <c r="J1506" s="4" t="s">
        <v>1043</v>
      </c>
      <c r="K1506" s="4">
        <v>10335</v>
      </c>
      <c r="L1506" s="4">
        <v>0</v>
      </c>
      <c r="M1506" s="4">
        <v>0</v>
      </c>
      <c r="N1506" s="4">
        <v>233000</v>
      </c>
      <c r="O1506" s="4">
        <v>0</v>
      </c>
      <c r="P1506" s="4">
        <v>233000</v>
      </c>
      <c r="Q1506" s="4">
        <v>1556</v>
      </c>
      <c r="R1506" s="4" t="b">
        <f t="shared" si="12"/>
        <v>0</v>
      </c>
      <c r="S1506" s="4">
        <v>0</v>
      </c>
    </row>
    <row r="1507" spans="1:19" ht="14.25" customHeight="1">
      <c r="A1507" s="4" t="s">
        <v>1040</v>
      </c>
      <c r="B1507" s="5"/>
      <c r="C1507" s="4">
        <v>0</v>
      </c>
      <c r="E1507" s="4" t="b">
        <f t="shared" si="11"/>
        <v>0</v>
      </c>
      <c r="F1507" s="4">
        <v>0</v>
      </c>
      <c r="G1507" s="4">
        <v>1101</v>
      </c>
      <c r="H1507" s="6">
        <v>43872</v>
      </c>
      <c r="I1507" s="4" t="s">
        <v>1046</v>
      </c>
      <c r="J1507" s="4" t="s">
        <v>40</v>
      </c>
      <c r="K1507" s="4">
        <v>13570</v>
      </c>
      <c r="L1507" s="4">
        <v>0</v>
      </c>
      <c r="M1507" s="4">
        <v>0</v>
      </c>
      <c r="N1507" s="4">
        <v>0</v>
      </c>
      <c r="O1507" s="4">
        <v>233000</v>
      </c>
      <c r="P1507" s="4">
        <v>0</v>
      </c>
      <c r="Q1507" s="4">
        <v>1557</v>
      </c>
      <c r="R1507" s="4" t="b">
        <f t="shared" si="12"/>
        <v>0</v>
      </c>
      <c r="S1507" s="4">
        <v>0</v>
      </c>
    </row>
    <row r="1508" spans="1:19" ht="14.25" customHeight="1">
      <c r="A1508" s="4" t="s">
        <v>1040</v>
      </c>
      <c r="B1508" s="5"/>
      <c r="C1508" s="4">
        <v>0</v>
      </c>
      <c r="E1508" s="4" t="b">
        <f t="shared" si="11"/>
        <v>0</v>
      </c>
      <c r="F1508" s="4">
        <v>0</v>
      </c>
      <c r="G1508" s="4">
        <v>1101</v>
      </c>
      <c r="H1508" s="6">
        <v>43891</v>
      </c>
      <c r="I1508" s="4" t="s">
        <v>1047</v>
      </c>
      <c r="J1508" s="4" t="s">
        <v>1043</v>
      </c>
      <c r="K1508" s="4">
        <v>10415</v>
      </c>
      <c r="L1508" s="4">
        <v>0</v>
      </c>
      <c r="M1508" s="4">
        <v>0</v>
      </c>
      <c r="N1508" s="4">
        <v>233000</v>
      </c>
      <c r="O1508" s="4">
        <v>0</v>
      </c>
      <c r="P1508" s="4">
        <v>233000</v>
      </c>
      <c r="Q1508" s="4">
        <v>1558</v>
      </c>
      <c r="R1508" s="4" t="b">
        <f t="shared" si="12"/>
        <v>0</v>
      </c>
      <c r="S1508" s="4">
        <v>0</v>
      </c>
    </row>
    <row r="1509" spans="1:19" ht="14.25" customHeight="1">
      <c r="A1509" s="4" t="s">
        <v>1040</v>
      </c>
      <c r="B1509" s="5"/>
      <c r="C1509" s="4">
        <v>0</v>
      </c>
      <c r="E1509" s="4" t="b">
        <f t="shared" si="11"/>
        <v>0</v>
      </c>
      <c r="F1509" s="4">
        <v>0</v>
      </c>
      <c r="G1509" s="4">
        <v>1101</v>
      </c>
      <c r="H1509" s="6">
        <v>43901</v>
      </c>
      <c r="I1509" s="4" t="s">
        <v>1048</v>
      </c>
      <c r="J1509" s="4" t="s">
        <v>40</v>
      </c>
      <c r="K1509" s="4">
        <v>13647</v>
      </c>
      <c r="L1509" s="4">
        <v>0</v>
      </c>
      <c r="M1509" s="4">
        <v>0</v>
      </c>
      <c r="N1509" s="4">
        <v>0</v>
      </c>
      <c r="O1509" s="4">
        <v>233000</v>
      </c>
      <c r="P1509" s="4">
        <v>0</v>
      </c>
      <c r="Q1509" s="4">
        <v>1559</v>
      </c>
      <c r="R1509" s="4" t="b">
        <f t="shared" si="12"/>
        <v>0</v>
      </c>
      <c r="S1509" s="4">
        <v>0</v>
      </c>
    </row>
    <row r="1510" spans="1:19" ht="14.25" customHeight="1">
      <c r="A1510" s="4" t="s">
        <v>1040</v>
      </c>
      <c r="B1510" s="5"/>
      <c r="C1510" s="4">
        <v>0</v>
      </c>
      <c r="E1510" s="4" t="b">
        <f t="shared" si="11"/>
        <v>0</v>
      </c>
      <c r="F1510" s="4">
        <v>0</v>
      </c>
      <c r="G1510" s="4">
        <v>1101</v>
      </c>
      <c r="H1510" s="6">
        <v>43922</v>
      </c>
      <c r="I1510" s="4" t="s">
        <v>1049</v>
      </c>
      <c r="J1510" s="4" t="s">
        <v>1043</v>
      </c>
      <c r="K1510" s="4">
        <v>10495</v>
      </c>
      <c r="L1510" s="4">
        <v>0</v>
      </c>
      <c r="M1510" s="4">
        <v>0</v>
      </c>
      <c r="N1510" s="4">
        <v>233000</v>
      </c>
      <c r="O1510" s="4">
        <v>0</v>
      </c>
      <c r="P1510" s="4">
        <v>233000</v>
      </c>
      <c r="Q1510" s="4">
        <v>1560</v>
      </c>
      <c r="R1510" s="4" t="b">
        <f t="shared" si="12"/>
        <v>0</v>
      </c>
      <c r="S1510" s="4">
        <v>0</v>
      </c>
    </row>
    <row r="1511" spans="1:19" ht="14.25" customHeight="1">
      <c r="A1511" s="4" t="s">
        <v>1040</v>
      </c>
      <c r="B1511" s="5"/>
      <c r="C1511" s="4">
        <v>0</v>
      </c>
      <c r="E1511" s="4" t="b">
        <f t="shared" si="11"/>
        <v>0</v>
      </c>
      <c r="F1511" s="4">
        <v>0</v>
      </c>
      <c r="G1511" s="4">
        <v>1101</v>
      </c>
      <c r="H1511" s="6">
        <v>43927</v>
      </c>
      <c r="I1511" s="4" t="s">
        <v>1050</v>
      </c>
      <c r="J1511" s="4" t="s">
        <v>40</v>
      </c>
      <c r="K1511" s="4">
        <v>13689</v>
      </c>
      <c r="L1511" s="4">
        <v>0</v>
      </c>
      <c r="M1511" s="4">
        <v>0</v>
      </c>
      <c r="N1511" s="4">
        <v>0</v>
      </c>
      <c r="O1511" s="4">
        <v>233000</v>
      </c>
      <c r="P1511" s="4">
        <v>0</v>
      </c>
      <c r="Q1511" s="4">
        <v>1561</v>
      </c>
      <c r="R1511" s="4" t="b">
        <f t="shared" si="12"/>
        <v>0</v>
      </c>
      <c r="S1511" s="4">
        <v>0</v>
      </c>
    </row>
    <row r="1512" spans="1:19" ht="14.25" customHeight="1">
      <c r="A1512" s="4" t="s">
        <v>1040</v>
      </c>
      <c r="B1512" s="5"/>
      <c r="C1512" s="4">
        <v>0</v>
      </c>
      <c r="E1512" s="4" t="b">
        <f t="shared" si="11"/>
        <v>0</v>
      </c>
      <c r="F1512" s="4">
        <v>0</v>
      </c>
      <c r="G1512" s="4">
        <v>1101</v>
      </c>
      <c r="H1512" s="6">
        <v>43952</v>
      </c>
      <c r="I1512" s="4" t="s">
        <v>1051</v>
      </c>
      <c r="J1512" s="4" t="s">
        <v>1043</v>
      </c>
      <c r="K1512" s="4">
        <v>10575</v>
      </c>
      <c r="L1512" s="4">
        <v>0</v>
      </c>
      <c r="M1512" s="4">
        <v>0</v>
      </c>
      <c r="N1512" s="4">
        <v>233000</v>
      </c>
      <c r="O1512" s="4">
        <v>0</v>
      </c>
      <c r="P1512" s="4">
        <v>233000</v>
      </c>
      <c r="Q1512" s="4">
        <v>1562</v>
      </c>
      <c r="R1512" s="4" t="b">
        <f t="shared" si="12"/>
        <v>0</v>
      </c>
      <c r="S1512" s="4">
        <v>0</v>
      </c>
    </row>
    <row r="1513" spans="1:19" ht="14.25" customHeight="1">
      <c r="A1513" s="4" t="s">
        <v>1040</v>
      </c>
      <c r="B1513" s="5"/>
      <c r="C1513" s="4">
        <v>0</v>
      </c>
      <c r="E1513" s="4" t="b">
        <f t="shared" si="11"/>
        <v>0</v>
      </c>
      <c r="F1513" s="4">
        <v>0</v>
      </c>
      <c r="G1513" s="4">
        <v>1101</v>
      </c>
      <c r="H1513" s="6">
        <v>43962</v>
      </c>
      <c r="I1513" s="4" t="s">
        <v>1052</v>
      </c>
      <c r="J1513" s="4" t="s">
        <v>40</v>
      </c>
      <c r="K1513" s="4">
        <v>13756</v>
      </c>
      <c r="L1513" s="4">
        <v>0</v>
      </c>
      <c r="M1513" s="4">
        <v>0</v>
      </c>
      <c r="N1513" s="4">
        <v>0</v>
      </c>
      <c r="O1513" s="4">
        <v>233000</v>
      </c>
      <c r="P1513" s="4">
        <v>0</v>
      </c>
      <c r="Q1513" s="4">
        <v>1563</v>
      </c>
      <c r="R1513" s="4" t="b">
        <f t="shared" si="12"/>
        <v>0</v>
      </c>
      <c r="S1513" s="4">
        <v>0</v>
      </c>
    </row>
    <row r="1514" spans="1:19" ht="14.25" customHeight="1">
      <c r="A1514" s="4" t="s">
        <v>1040</v>
      </c>
      <c r="B1514" s="5"/>
      <c r="C1514" s="4">
        <v>0</v>
      </c>
      <c r="E1514" s="4" t="b">
        <f t="shared" si="11"/>
        <v>0</v>
      </c>
      <c r="F1514" s="4">
        <v>0</v>
      </c>
      <c r="G1514" s="4">
        <v>1101</v>
      </c>
      <c r="H1514" s="6">
        <v>43983</v>
      </c>
      <c r="I1514" s="4" t="s">
        <v>1053</v>
      </c>
      <c r="J1514" s="4" t="s">
        <v>1043</v>
      </c>
      <c r="K1514" s="4">
        <v>10655</v>
      </c>
      <c r="L1514" s="4">
        <v>0</v>
      </c>
      <c r="M1514" s="4">
        <v>0</v>
      </c>
      <c r="N1514" s="4">
        <v>233000</v>
      </c>
      <c r="O1514" s="4">
        <v>0</v>
      </c>
      <c r="P1514" s="4">
        <v>233000</v>
      </c>
      <c r="Q1514" s="4">
        <v>1564</v>
      </c>
      <c r="R1514" s="4" t="b">
        <f t="shared" si="12"/>
        <v>0</v>
      </c>
      <c r="S1514" s="4">
        <v>0</v>
      </c>
    </row>
    <row r="1515" spans="1:19" ht="14.25" customHeight="1">
      <c r="A1515" s="4" t="s">
        <v>1040</v>
      </c>
      <c r="B1515" s="5"/>
      <c r="C1515" s="4">
        <v>0</v>
      </c>
      <c r="E1515" s="4" t="b">
        <f t="shared" si="11"/>
        <v>0</v>
      </c>
      <c r="F1515" s="4">
        <v>0</v>
      </c>
      <c r="G1515" s="4">
        <v>1101</v>
      </c>
      <c r="H1515" s="6">
        <v>43991</v>
      </c>
      <c r="I1515" s="4" t="s">
        <v>1054</v>
      </c>
      <c r="J1515" s="4" t="s">
        <v>40</v>
      </c>
      <c r="K1515" s="4">
        <v>13824</v>
      </c>
      <c r="L1515" s="4">
        <v>0</v>
      </c>
      <c r="M1515" s="4">
        <v>0</v>
      </c>
      <c r="N1515" s="4">
        <v>0</v>
      </c>
      <c r="O1515" s="4">
        <v>233000</v>
      </c>
      <c r="P1515" s="4">
        <v>0</v>
      </c>
      <c r="Q1515" s="4">
        <v>1565</v>
      </c>
      <c r="R1515" s="4" t="b">
        <f t="shared" si="12"/>
        <v>0</v>
      </c>
      <c r="S1515" s="4">
        <v>0</v>
      </c>
    </row>
    <row r="1516" spans="1:19" ht="14.25" customHeight="1">
      <c r="A1516" s="4" t="s">
        <v>1040</v>
      </c>
      <c r="B1516" s="5"/>
      <c r="C1516" s="4">
        <v>0</v>
      </c>
      <c r="E1516" s="4" t="b">
        <f t="shared" si="11"/>
        <v>0</v>
      </c>
      <c r="F1516" s="4">
        <v>0</v>
      </c>
      <c r="G1516" s="4">
        <v>1101</v>
      </c>
      <c r="H1516" s="6">
        <v>44013</v>
      </c>
      <c r="I1516" s="4" t="s">
        <v>1055</v>
      </c>
      <c r="J1516" s="4" t="s">
        <v>1043</v>
      </c>
      <c r="K1516" s="4">
        <v>10735</v>
      </c>
      <c r="L1516" s="4">
        <v>0</v>
      </c>
      <c r="M1516" s="4">
        <v>0</v>
      </c>
      <c r="N1516" s="4">
        <v>233000</v>
      </c>
      <c r="O1516" s="4">
        <v>0</v>
      </c>
      <c r="P1516" s="4">
        <v>233000</v>
      </c>
      <c r="Q1516" s="4">
        <v>1566</v>
      </c>
      <c r="R1516" s="4" t="b">
        <f t="shared" si="12"/>
        <v>0</v>
      </c>
      <c r="S1516" s="4">
        <v>0</v>
      </c>
    </row>
    <row r="1517" spans="1:19" ht="14.25" customHeight="1">
      <c r="A1517" s="4" t="s">
        <v>1040</v>
      </c>
      <c r="B1517" s="5"/>
      <c r="C1517" s="4">
        <v>0</v>
      </c>
      <c r="E1517" s="4" t="b">
        <f t="shared" si="11"/>
        <v>0</v>
      </c>
      <c r="F1517" s="4">
        <v>0</v>
      </c>
      <c r="G1517" s="4">
        <v>1101</v>
      </c>
      <c r="H1517" s="6">
        <v>44018</v>
      </c>
      <c r="I1517" s="4" t="s">
        <v>1056</v>
      </c>
      <c r="J1517" s="4" t="s">
        <v>40</v>
      </c>
      <c r="K1517" s="4">
        <v>13883</v>
      </c>
      <c r="L1517" s="4">
        <v>0</v>
      </c>
      <c r="M1517" s="4">
        <v>0</v>
      </c>
      <c r="N1517" s="4">
        <v>0</v>
      </c>
      <c r="O1517" s="4">
        <v>233000</v>
      </c>
      <c r="P1517" s="4">
        <v>0</v>
      </c>
      <c r="Q1517" s="4">
        <v>1567</v>
      </c>
      <c r="R1517" s="4" t="b">
        <f t="shared" si="12"/>
        <v>0</v>
      </c>
      <c r="S1517" s="4">
        <v>0</v>
      </c>
    </row>
    <row r="1518" spans="1:19" ht="14.25" customHeight="1">
      <c r="A1518" s="4" t="s">
        <v>1040</v>
      </c>
      <c r="B1518" s="5"/>
      <c r="C1518" s="4">
        <v>0</v>
      </c>
      <c r="E1518" s="4" t="b">
        <f t="shared" si="11"/>
        <v>0</v>
      </c>
      <c r="F1518" s="4">
        <v>0</v>
      </c>
      <c r="G1518" s="4">
        <v>1101</v>
      </c>
      <c r="H1518" s="6">
        <v>44044</v>
      </c>
      <c r="I1518" s="4" t="s">
        <v>1057</v>
      </c>
      <c r="J1518" s="4" t="s">
        <v>1043</v>
      </c>
      <c r="K1518" s="4">
        <v>10815</v>
      </c>
      <c r="L1518" s="4">
        <v>0</v>
      </c>
      <c r="M1518" s="4">
        <v>0</v>
      </c>
      <c r="N1518" s="4">
        <v>233000</v>
      </c>
      <c r="O1518" s="4">
        <v>0</v>
      </c>
      <c r="P1518" s="4">
        <v>233000</v>
      </c>
      <c r="Q1518" s="4">
        <v>1568</v>
      </c>
      <c r="R1518" s="4" t="b">
        <f t="shared" si="12"/>
        <v>0</v>
      </c>
      <c r="S1518" s="4">
        <v>0</v>
      </c>
    </row>
    <row r="1519" spans="1:19" ht="14.25" customHeight="1">
      <c r="A1519" s="4" t="s">
        <v>1040</v>
      </c>
      <c r="B1519" s="5"/>
      <c r="C1519" s="4">
        <v>0</v>
      </c>
      <c r="E1519" s="4" t="b">
        <f t="shared" si="11"/>
        <v>0</v>
      </c>
      <c r="F1519" s="4">
        <v>0</v>
      </c>
      <c r="G1519" s="4">
        <v>1101</v>
      </c>
      <c r="H1519" s="6">
        <v>44061</v>
      </c>
      <c r="I1519" s="4" t="s">
        <v>1058</v>
      </c>
      <c r="J1519" s="4" t="s">
        <v>40</v>
      </c>
      <c r="K1519" s="4">
        <v>13992</v>
      </c>
      <c r="L1519" s="4">
        <v>0</v>
      </c>
      <c r="M1519" s="4">
        <v>0</v>
      </c>
      <c r="N1519" s="4">
        <v>0</v>
      </c>
      <c r="O1519" s="4">
        <v>233000</v>
      </c>
      <c r="P1519" s="4">
        <v>0</v>
      </c>
      <c r="Q1519" s="4">
        <v>1569</v>
      </c>
      <c r="R1519" s="4" t="b">
        <f t="shared" si="12"/>
        <v>0</v>
      </c>
      <c r="S1519" s="4">
        <v>0</v>
      </c>
    </row>
    <row r="1520" spans="1:19" ht="14.25" customHeight="1">
      <c r="A1520" s="4" t="s">
        <v>1040</v>
      </c>
      <c r="B1520" s="5"/>
      <c r="C1520" s="4">
        <v>0</v>
      </c>
      <c r="E1520" s="4" t="b">
        <f t="shared" si="11"/>
        <v>0</v>
      </c>
      <c r="F1520" s="4">
        <v>0</v>
      </c>
      <c r="G1520" s="4">
        <v>1101</v>
      </c>
      <c r="H1520" s="6">
        <v>44075</v>
      </c>
      <c r="I1520" s="4" t="s">
        <v>1059</v>
      </c>
      <c r="J1520" s="4" t="s">
        <v>1043</v>
      </c>
      <c r="K1520" s="4">
        <v>10895</v>
      </c>
      <c r="L1520" s="4">
        <v>0</v>
      </c>
      <c r="M1520" s="4">
        <v>0</v>
      </c>
      <c r="N1520" s="4">
        <v>233000</v>
      </c>
      <c r="O1520" s="4">
        <v>0</v>
      </c>
      <c r="P1520" s="4">
        <v>233000</v>
      </c>
      <c r="Q1520" s="4">
        <v>1570</v>
      </c>
      <c r="R1520" s="4" t="b">
        <f t="shared" si="12"/>
        <v>0</v>
      </c>
      <c r="S1520" s="4">
        <v>0</v>
      </c>
    </row>
    <row r="1521" spans="1:19" ht="14.25" customHeight="1">
      <c r="A1521" s="4" t="s">
        <v>1040</v>
      </c>
      <c r="B1521" s="5"/>
      <c r="C1521" s="4">
        <v>0</v>
      </c>
      <c r="E1521" s="4" t="b">
        <f t="shared" si="11"/>
        <v>0</v>
      </c>
      <c r="F1521" s="4">
        <v>0</v>
      </c>
      <c r="G1521" s="4">
        <v>1101</v>
      </c>
      <c r="H1521" s="6">
        <v>44082</v>
      </c>
      <c r="I1521" s="4" t="s">
        <v>1060</v>
      </c>
      <c r="J1521" s="4" t="s">
        <v>40</v>
      </c>
      <c r="K1521" s="4">
        <v>14046</v>
      </c>
      <c r="L1521" s="4">
        <v>0</v>
      </c>
      <c r="M1521" s="4">
        <v>0</v>
      </c>
      <c r="N1521" s="4">
        <v>0</v>
      </c>
      <c r="O1521" s="4">
        <v>233000</v>
      </c>
      <c r="P1521" s="4">
        <v>0</v>
      </c>
      <c r="Q1521" s="4">
        <v>1571</v>
      </c>
      <c r="R1521" s="4" t="b">
        <f t="shared" si="12"/>
        <v>0</v>
      </c>
      <c r="S1521" s="4">
        <v>0</v>
      </c>
    </row>
    <row r="1522" spans="1:19" ht="14.25" customHeight="1">
      <c r="A1522" s="4" t="s">
        <v>1040</v>
      </c>
      <c r="B1522" s="5"/>
      <c r="C1522" s="4">
        <v>0</v>
      </c>
      <c r="E1522" s="4" t="b">
        <f t="shared" si="11"/>
        <v>0</v>
      </c>
      <c r="F1522" s="4">
        <v>0</v>
      </c>
      <c r="G1522" s="4">
        <v>1101</v>
      </c>
      <c r="H1522" s="6">
        <v>44105</v>
      </c>
      <c r="I1522" s="4" t="s">
        <v>1061</v>
      </c>
      <c r="J1522" s="4" t="s">
        <v>40</v>
      </c>
      <c r="K1522" s="4">
        <v>14100</v>
      </c>
      <c r="L1522" s="4">
        <v>0</v>
      </c>
      <c r="M1522" s="4">
        <v>0</v>
      </c>
      <c r="N1522" s="4">
        <v>0</v>
      </c>
      <c r="O1522" s="4">
        <v>233000</v>
      </c>
      <c r="P1522" s="4">
        <v>-233000</v>
      </c>
      <c r="Q1522" s="4">
        <v>1572</v>
      </c>
      <c r="R1522" s="4" t="b">
        <f t="shared" si="12"/>
        <v>0</v>
      </c>
      <c r="S1522" s="4">
        <v>0</v>
      </c>
    </row>
    <row r="1523" spans="1:19" ht="14.25" customHeight="1">
      <c r="A1523" s="4" t="s">
        <v>1040</v>
      </c>
      <c r="B1523" s="5"/>
      <c r="C1523" s="4">
        <v>0</v>
      </c>
      <c r="E1523" s="4" t="b">
        <f t="shared" si="11"/>
        <v>0</v>
      </c>
      <c r="F1523" s="4">
        <v>0</v>
      </c>
      <c r="G1523" s="4">
        <v>1101</v>
      </c>
      <c r="H1523" s="6">
        <v>44105</v>
      </c>
      <c r="I1523" s="4" t="s">
        <v>1062</v>
      </c>
      <c r="J1523" s="4" t="s">
        <v>1043</v>
      </c>
      <c r="K1523" s="4">
        <v>10975</v>
      </c>
      <c r="L1523" s="4">
        <v>0</v>
      </c>
      <c r="M1523" s="4">
        <v>0</v>
      </c>
      <c r="N1523" s="4">
        <v>233000</v>
      </c>
      <c r="O1523" s="4">
        <v>0</v>
      </c>
      <c r="P1523" s="4">
        <v>0</v>
      </c>
      <c r="Q1523" s="4">
        <v>1573</v>
      </c>
      <c r="R1523" s="4" t="b">
        <f t="shared" si="12"/>
        <v>0</v>
      </c>
      <c r="S1523" s="4">
        <v>0</v>
      </c>
    </row>
    <row r="1524" spans="1:19" ht="14.25" customHeight="1">
      <c r="A1524" s="4" t="s">
        <v>1040</v>
      </c>
      <c r="B1524" s="5"/>
      <c r="C1524" s="4">
        <v>0</v>
      </c>
      <c r="E1524" s="4" t="b">
        <f t="shared" si="11"/>
        <v>0</v>
      </c>
      <c r="F1524" s="4">
        <v>0</v>
      </c>
      <c r="G1524" s="4">
        <v>1101</v>
      </c>
      <c r="H1524" s="6">
        <v>44136</v>
      </c>
      <c r="I1524" s="4" t="s">
        <v>1063</v>
      </c>
      <c r="J1524" s="4" t="s">
        <v>1043</v>
      </c>
      <c r="K1524" s="4">
        <v>11055</v>
      </c>
      <c r="L1524" s="4">
        <v>0</v>
      </c>
      <c r="M1524" s="4">
        <v>0</v>
      </c>
      <c r="N1524" s="4">
        <v>233000</v>
      </c>
      <c r="O1524" s="4">
        <v>0</v>
      </c>
      <c r="P1524" s="4">
        <v>233000</v>
      </c>
      <c r="Q1524" s="4">
        <v>1574</v>
      </c>
      <c r="R1524" s="4" t="b">
        <f t="shared" si="12"/>
        <v>0</v>
      </c>
      <c r="S1524" s="4">
        <v>0</v>
      </c>
    </row>
    <row r="1525" spans="1:19" ht="14.25" customHeight="1">
      <c r="A1525" s="4" t="s">
        <v>1040</v>
      </c>
      <c r="B1525" s="5"/>
      <c r="C1525" s="4">
        <v>0</v>
      </c>
      <c r="E1525" s="4" t="b">
        <f t="shared" si="11"/>
        <v>0</v>
      </c>
      <c r="F1525" s="4">
        <v>0</v>
      </c>
      <c r="G1525" s="4">
        <v>1101</v>
      </c>
      <c r="H1525" s="6">
        <v>44144</v>
      </c>
      <c r="I1525" s="4" t="s">
        <v>1064</v>
      </c>
      <c r="J1525" s="4" t="s">
        <v>40</v>
      </c>
      <c r="K1525" s="4">
        <v>14179</v>
      </c>
      <c r="L1525" s="4">
        <v>0</v>
      </c>
      <c r="M1525" s="4">
        <v>0</v>
      </c>
      <c r="N1525" s="4">
        <v>0</v>
      </c>
      <c r="O1525" s="4">
        <v>233000</v>
      </c>
      <c r="P1525" s="4">
        <v>0</v>
      </c>
      <c r="Q1525" s="4">
        <v>1575</v>
      </c>
      <c r="R1525" s="4" t="b">
        <f t="shared" si="12"/>
        <v>0</v>
      </c>
      <c r="S1525" s="4">
        <v>0</v>
      </c>
    </row>
    <row r="1526" spans="1:19" ht="14.25" customHeight="1">
      <c r="A1526" s="4" t="s">
        <v>1040</v>
      </c>
      <c r="B1526" s="5"/>
      <c r="C1526" s="4">
        <v>0</v>
      </c>
      <c r="E1526" s="4" t="b">
        <f t="shared" si="11"/>
        <v>0</v>
      </c>
      <c r="F1526" s="4">
        <v>0</v>
      </c>
      <c r="G1526" s="4">
        <v>1101</v>
      </c>
      <c r="H1526" s="6">
        <v>44166</v>
      </c>
      <c r="I1526" s="4" t="s">
        <v>1065</v>
      </c>
      <c r="J1526" s="4" t="s">
        <v>1043</v>
      </c>
      <c r="K1526" s="4">
        <v>11135</v>
      </c>
      <c r="L1526" s="4">
        <v>0</v>
      </c>
      <c r="M1526" s="4">
        <v>0</v>
      </c>
      <c r="N1526" s="4">
        <v>233000</v>
      </c>
      <c r="O1526" s="4">
        <v>0</v>
      </c>
      <c r="P1526" s="4">
        <v>233000</v>
      </c>
      <c r="Q1526" s="4">
        <v>1576</v>
      </c>
      <c r="R1526" s="4" t="b">
        <f t="shared" si="12"/>
        <v>0</v>
      </c>
      <c r="S1526" s="4">
        <v>0</v>
      </c>
    </row>
    <row r="1527" spans="1:19" ht="14.25" customHeight="1">
      <c r="A1527" s="4" t="s">
        <v>1040</v>
      </c>
      <c r="B1527" s="5"/>
      <c r="C1527" s="4">
        <v>0</v>
      </c>
      <c r="E1527" s="4" t="b">
        <f t="shared" si="11"/>
        <v>0</v>
      </c>
      <c r="F1527" s="4">
        <v>0</v>
      </c>
      <c r="G1527" s="4">
        <v>1101</v>
      </c>
      <c r="H1527" s="6">
        <v>44179</v>
      </c>
      <c r="I1527" s="4" t="s">
        <v>1066</v>
      </c>
      <c r="J1527" s="4" t="s">
        <v>40</v>
      </c>
      <c r="K1527" s="4">
        <v>14274</v>
      </c>
      <c r="L1527" s="4">
        <v>0</v>
      </c>
      <c r="M1527" s="4">
        <v>0</v>
      </c>
      <c r="N1527" s="4">
        <v>0</v>
      </c>
      <c r="O1527" s="4">
        <v>233000</v>
      </c>
      <c r="P1527" s="4">
        <v>0</v>
      </c>
      <c r="Q1527" s="4">
        <v>1577</v>
      </c>
      <c r="R1527" s="4" t="b">
        <f t="shared" si="12"/>
        <v>0</v>
      </c>
      <c r="S1527" s="4">
        <v>0</v>
      </c>
    </row>
    <row r="1528" spans="1:19" ht="14.25" customHeight="1">
      <c r="A1528" s="4" t="s">
        <v>1040</v>
      </c>
      <c r="B1528" s="5" t="s">
        <v>1067</v>
      </c>
      <c r="C1528" s="4">
        <v>0</v>
      </c>
      <c r="D1528" s="4" t="s">
        <v>1067</v>
      </c>
      <c r="E1528" s="4" t="b">
        <f t="shared" si="11"/>
        <v>0</v>
      </c>
      <c r="F1528" s="4">
        <v>0</v>
      </c>
      <c r="G1528" s="4">
        <v>1101</v>
      </c>
      <c r="H1528" s="3" t="s">
        <v>21</v>
      </c>
      <c r="K1528" s="4">
        <v>0</v>
      </c>
      <c r="L1528" s="4">
        <v>0</v>
      </c>
      <c r="M1528" s="4">
        <v>0</v>
      </c>
      <c r="N1528" s="4">
        <v>2796000</v>
      </c>
      <c r="O1528" s="4">
        <v>2796000</v>
      </c>
      <c r="P1528" s="4">
        <v>0</v>
      </c>
      <c r="Q1528" s="4">
        <v>1578</v>
      </c>
      <c r="R1528" s="4" t="b">
        <f t="shared" si="12"/>
        <v>0</v>
      </c>
      <c r="S1528" s="4">
        <v>0</v>
      </c>
    </row>
    <row r="1529" spans="1:19" ht="14.25" customHeight="1">
      <c r="A1529" s="4" t="s">
        <v>1040</v>
      </c>
      <c r="B1529" s="5" t="s">
        <v>50</v>
      </c>
      <c r="C1529" s="4">
        <v>0</v>
      </c>
      <c r="D1529" s="4" t="s">
        <v>50</v>
      </c>
      <c r="E1529" s="4" t="b">
        <f t="shared" si="11"/>
        <v>0</v>
      </c>
      <c r="F1529" s="4">
        <v>0</v>
      </c>
      <c r="G1529" s="4">
        <v>1102</v>
      </c>
      <c r="H1529" s="3" t="s">
        <v>21</v>
      </c>
      <c r="K1529" s="4">
        <v>0</v>
      </c>
      <c r="L1529" s="4">
        <v>2520000</v>
      </c>
      <c r="M1529" s="4">
        <v>1703435</v>
      </c>
      <c r="N1529" s="4">
        <v>0</v>
      </c>
      <c r="O1529" s="4">
        <v>0</v>
      </c>
      <c r="P1529" s="4">
        <v>0</v>
      </c>
      <c r="Q1529" s="4">
        <v>1579</v>
      </c>
      <c r="R1529" s="4" t="b">
        <f t="shared" si="12"/>
        <v>0</v>
      </c>
      <c r="S1529" s="4">
        <v>0</v>
      </c>
    </row>
    <row r="1530" spans="1:19" ht="14.25" customHeight="1">
      <c r="A1530" s="4" t="s">
        <v>1040</v>
      </c>
      <c r="B1530" s="5"/>
      <c r="C1530" s="4">
        <v>0</v>
      </c>
      <c r="E1530" s="4" t="b">
        <f t="shared" si="11"/>
        <v>0</v>
      </c>
      <c r="F1530" s="4">
        <v>0</v>
      </c>
      <c r="G1530" s="4">
        <v>1102</v>
      </c>
      <c r="H1530" s="6">
        <v>43831</v>
      </c>
      <c r="I1530" s="4" t="s">
        <v>1068</v>
      </c>
      <c r="J1530" s="4" t="s">
        <v>1069</v>
      </c>
      <c r="K1530" s="4">
        <v>561</v>
      </c>
      <c r="L1530" s="4">
        <v>0</v>
      </c>
      <c r="M1530" s="4">
        <v>0</v>
      </c>
      <c r="N1530" s="4">
        <v>0</v>
      </c>
      <c r="O1530" s="4">
        <v>602</v>
      </c>
      <c r="P1530" s="4">
        <v>-602</v>
      </c>
      <c r="Q1530" s="4">
        <v>1580</v>
      </c>
      <c r="R1530" s="4" t="b">
        <f t="shared" si="12"/>
        <v>0</v>
      </c>
      <c r="S1530" s="4">
        <v>0</v>
      </c>
    </row>
    <row r="1531" spans="1:19" ht="14.25" customHeight="1">
      <c r="A1531" s="4" t="s">
        <v>1040</v>
      </c>
      <c r="B1531" s="5"/>
      <c r="C1531" s="4">
        <v>0</v>
      </c>
      <c r="E1531" s="4" t="b">
        <f t="shared" si="11"/>
        <v>0</v>
      </c>
      <c r="F1531" s="4">
        <v>0</v>
      </c>
      <c r="G1531" s="4">
        <v>1102</v>
      </c>
      <c r="H1531" s="6">
        <v>43831</v>
      </c>
      <c r="I1531" s="4" t="s">
        <v>1070</v>
      </c>
      <c r="J1531" s="4" t="s">
        <v>1043</v>
      </c>
      <c r="K1531" s="4">
        <v>10256</v>
      </c>
      <c r="L1531" s="4">
        <v>0</v>
      </c>
      <c r="M1531" s="4">
        <v>0</v>
      </c>
      <c r="N1531" s="4">
        <v>210000</v>
      </c>
      <c r="O1531" s="4">
        <v>0</v>
      </c>
      <c r="P1531" s="4">
        <v>209398</v>
      </c>
      <c r="Q1531" s="4">
        <v>1581</v>
      </c>
      <c r="R1531" s="4" t="b">
        <f t="shared" si="12"/>
        <v>0</v>
      </c>
      <c r="S1531" s="4">
        <v>0</v>
      </c>
    </row>
    <row r="1532" spans="1:19" ht="14.25" customHeight="1">
      <c r="A1532" s="4" t="s">
        <v>1040</v>
      </c>
      <c r="B1532" s="5"/>
      <c r="C1532" s="4">
        <v>0</v>
      </c>
      <c r="E1532" s="4" t="b">
        <f t="shared" si="11"/>
        <v>0</v>
      </c>
      <c r="F1532" s="4">
        <v>0</v>
      </c>
      <c r="G1532" s="4">
        <v>1102</v>
      </c>
      <c r="H1532" s="6">
        <v>43844</v>
      </c>
      <c r="I1532" s="4" t="s">
        <v>1044</v>
      </c>
      <c r="J1532" s="4" t="s">
        <v>40</v>
      </c>
      <c r="K1532" s="4">
        <v>13515</v>
      </c>
      <c r="L1532" s="4">
        <v>0</v>
      </c>
      <c r="M1532" s="4">
        <v>0</v>
      </c>
      <c r="N1532" s="4">
        <v>0</v>
      </c>
      <c r="O1532" s="4">
        <v>209398</v>
      </c>
      <c r="P1532" s="4">
        <v>0</v>
      </c>
      <c r="Q1532" s="4">
        <v>1582</v>
      </c>
      <c r="R1532" s="4" t="b">
        <f t="shared" si="12"/>
        <v>0</v>
      </c>
      <c r="S1532" s="4">
        <v>0</v>
      </c>
    </row>
    <row r="1533" spans="1:19" ht="14.25" customHeight="1">
      <c r="A1533" s="4" t="s">
        <v>1040</v>
      </c>
      <c r="B1533" s="5"/>
      <c r="C1533" s="4">
        <v>0</v>
      </c>
      <c r="E1533" s="4" t="b">
        <f t="shared" si="11"/>
        <v>0</v>
      </c>
      <c r="F1533" s="4">
        <v>0</v>
      </c>
      <c r="G1533" s="4">
        <v>1102</v>
      </c>
      <c r="H1533" s="6">
        <v>43862</v>
      </c>
      <c r="I1533" s="4" t="s">
        <v>1071</v>
      </c>
      <c r="J1533" s="4" t="s">
        <v>1069</v>
      </c>
      <c r="K1533" s="4">
        <v>562</v>
      </c>
      <c r="L1533" s="4">
        <v>0</v>
      </c>
      <c r="M1533" s="4">
        <v>0</v>
      </c>
      <c r="N1533" s="4">
        <v>0</v>
      </c>
      <c r="O1533" s="4">
        <v>602</v>
      </c>
      <c r="P1533" s="4">
        <v>-602</v>
      </c>
      <c r="Q1533" s="4">
        <v>1583</v>
      </c>
      <c r="R1533" s="4" t="b">
        <f t="shared" si="12"/>
        <v>0</v>
      </c>
      <c r="S1533" s="4">
        <v>0</v>
      </c>
    </row>
    <row r="1534" spans="1:19" ht="14.25" customHeight="1">
      <c r="A1534" s="4" t="s">
        <v>1040</v>
      </c>
      <c r="B1534" s="5"/>
      <c r="C1534" s="4">
        <v>0</v>
      </c>
      <c r="E1534" s="4" t="b">
        <f t="shared" si="11"/>
        <v>0</v>
      </c>
      <c r="F1534" s="4">
        <v>0</v>
      </c>
      <c r="G1534" s="4">
        <v>1102</v>
      </c>
      <c r="H1534" s="6">
        <v>43862</v>
      </c>
      <c r="I1534" s="4" t="s">
        <v>1072</v>
      </c>
      <c r="J1534" s="4" t="s">
        <v>1043</v>
      </c>
      <c r="K1534" s="4">
        <v>10336</v>
      </c>
      <c r="L1534" s="4">
        <v>0</v>
      </c>
      <c r="M1534" s="4">
        <v>0</v>
      </c>
      <c r="N1534" s="4">
        <v>210000</v>
      </c>
      <c r="O1534" s="4">
        <v>0</v>
      </c>
      <c r="P1534" s="4">
        <v>209398</v>
      </c>
      <c r="Q1534" s="4">
        <v>1584</v>
      </c>
      <c r="R1534" s="4" t="b">
        <f t="shared" si="12"/>
        <v>0</v>
      </c>
      <c r="S1534" s="4">
        <v>0</v>
      </c>
    </row>
    <row r="1535" spans="1:19" ht="14.25" customHeight="1">
      <c r="A1535" s="4" t="s">
        <v>1040</v>
      </c>
      <c r="B1535" s="5"/>
      <c r="C1535" s="4">
        <v>0</v>
      </c>
      <c r="E1535" s="4" t="b">
        <f t="shared" si="11"/>
        <v>0</v>
      </c>
      <c r="F1535" s="4">
        <v>0</v>
      </c>
      <c r="G1535" s="4">
        <v>1102</v>
      </c>
      <c r="H1535" s="6">
        <v>43878</v>
      </c>
      <c r="I1535" s="4" t="s">
        <v>1046</v>
      </c>
      <c r="J1535" s="4" t="s">
        <v>40</v>
      </c>
      <c r="K1535" s="4">
        <v>13600</v>
      </c>
      <c r="L1535" s="4">
        <v>0</v>
      </c>
      <c r="M1535" s="4">
        <v>0</v>
      </c>
      <c r="N1535" s="4">
        <v>0</v>
      </c>
      <c r="O1535" s="4">
        <v>100000</v>
      </c>
      <c r="P1535" s="4">
        <v>109398</v>
      </c>
      <c r="Q1535" s="4">
        <v>1585</v>
      </c>
      <c r="R1535" s="4" t="b">
        <f t="shared" si="12"/>
        <v>0</v>
      </c>
      <c r="S1535" s="4">
        <v>0</v>
      </c>
    </row>
    <row r="1536" spans="1:19" ht="14.25" customHeight="1">
      <c r="A1536" s="4" t="s">
        <v>1040</v>
      </c>
      <c r="B1536" s="5"/>
      <c r="C1536" s="4">
        <v>0</v>
      </c>
      <c r="E1536" s="4" t="b">
        <f t="shared" si="11"/>
        <v>0</v>
      </c>
      <c r="F1536" s="4">
        <v>0</v>
      </c>
      <c r="G1536" s="4">
        <v>1102</v>
      </c>
      <c r="H1536" s="6">
        <v>43891</v>
      </c>
      <c r="I1536" s="4" t="s">
        <v>1073</v>
      </c>
      <c r="J1536" s="4" t="s">
        <v>1043</v>
      </c>
      <c r="K1536" s="4">
        <v>10416</v>
      </c>
      <c r="L1536" s="4">
        <v>0</v>
      </c>
      <c r="M1536" s="4">
        <v>0</v>
      </c>
      <c r="N1536" s="4">
        <v>210000</v>
      </c>
      <c r="O1536" s="4">
        <v>0</v>
      </c>
      <c r="P1536" s="4">
        <v>319398</v>
      </c>
      <c r="Q1536" s="4">
        <v>1586</v>
      </c>
      <c r="R1536" s="4" t="b">
        <f t="shared" si="12"/>
        <v>0</v>
      </c>
      <c r="S1536" s="4">
        <v>0</v>
      </c>
    </row>
    <row r="1537" spans="1:19" ht="14.25" customHeight="1">
      <c r="A1537" s="4" t="s">
        <v>1040</v>
      </c>
      <c r="B1537" s="5"/>
      <c r="C1537" s="4">
        <v>0</v>
      </c>
      <c r="E1537" s="4" t="b">
        <f t="shared" si="11"/>
        <v>0</v>
      </c>
      <c r="F1537" s="4">
        <v>0</v>
      </c>
      <c r="G1537" s="4">
        <v>1102</v>
      </c>
      <c r="H1537" s="6">
        <v>43893</v>
      </c>
      <c r="I1537" s="4" t="s">
        <v>1046</v>
      </c>
      <c r="J1537" s="4" t="s">
        <v>40</v>
      </c>
      <c r="K1537" s="4">
        <v>13617</v>
      </c>
      <c r="L1537" s="4">
        <v>0</v>
      </c>
      <c r="M1537" s="4">
        <v>0</v>
      </c>
      <c r="N1537" s="4">
        <v>0</v>
      </c>
      <c r="O1537" s="4">
        <v>100000</v>
      </c>
      <c r="P1537" s="4">
        <v>219398</v>
      </c>
      <c r="Q1537" s="4">
        <v>1587</v>
      </c>
      <c r="R1537" s="4" t="b">
        <f t="shared" si="12"/>
        <v>0</v>
      </c>
      <c r="S1537" s="4">
        <v>0</v>
      </c>
    </row>
    <row r="1538" spans="1:19" ht="14.25" customHeight="1">
      <c r="A1538" s="4" t="s">
        <v>1040</v>
      </c>
      <c r="B1538" s="5"/>
      <c r="C1538" s="4">
        <v>0</v>
      </c>
      <c r="E1538" s="4" t="b">
        <f t="shared" si="11"/>
        <v>0</v>
      </c>
      <c r="F1538" s="4">
        <v>0</v>
      </c>
      <c r="G1538" s="4">
        <v>1102</v>
      </c>
      <c r="H1538" s="6">
        <v>43893</v>
      </c>
      <c r="I1538" s="4" t="s">
        <v>1074</v>
      </c>
      <c r="J1538" s="4" t="s">
        <v>40</v>
      </c>
      <c r="K1538" s="4">
        <v>13617</v>
      </c>
      <c r="L1538" s="4">
        <v>0</v>
      </c>
      <c r="M1538" s="4">
        <v>0</v>
      </c>
      <c r="N1538" s="4">
        <v>0</v>
      </c>
      <c r="O1538" s="4">
        <v>9398</v>
      </c>
      <c r="P1538" s="4">
        <v>210000</v>
      </c>
      <c r="Q1538" s="4">
        <v>1588</v>
      </c>
      <c r="R1538" s="4" t="b">
        <f t="shared" si="12"/>
        <v>0</v>
      </c>
      <c r="S1538" s="4">
        <v>0</v>
      </c>
    </row>
    <row r="1539" spans="1:19" ht="14.25" customHeight="1">
      <c r="A1539" s="4" t="s">
        <v>1040</v>
      </c>
      <c r="B1539" s="5"/>
      <c r="C1539" s="4">
        <v>0</v>
      </c>
      <c r="E1539" s="4" t="b">
        <f t="shared" si="11"/>
        <v>0</v>
      </c>
      <c r="F1539" s="4">
        <v>0</v>
      </c>
      <c r="G1539" s="4">
        <v>1102</v>
      </c>
      <c r="H1539" s="6">
        <v>43893</v>
      </c>
      <c r="I1539" s="4" t="s">
        <v>1075</v>
      </c>
      <c r="J1539" s="4" t="s">
        <v>40</v>
      </c>
      <c r="K1539" s="4">
        <v>13617</v>
      </c>
      <c r="L1539" s="4">
        <v>0</v>
      </c>
      <c r="M1539" s="4">
        <v>0</v>
      </c>
      <c r="N1539" s="4">
        <v>0</v>
      </c>
      <c r="O1539" s="4">
        <v>602</v>
      </c>
      <c r="P1539" s="4">
        <v>209398</v>
      </c>
      <c r="Q1539" s="4">
        <v>1589</v>
      </c>
      <c r="R1539" s="4" t="b">
        <f t="shared" si="12"/>
        <v>0</v>
      </c>
      <c r="S1539" s="4">
        <v>0</v>
      </c>
    </row>
    <row r="1540" spans="1:19" ht="14.25" customHeight="1">
      <c r="A1540" s="4" t="s">
        <v>1040</v>
      </c>
      <c r="B1540" s="5"/>
      <c r="C1540" s="4">
        <v>0</v>
      </c>
      <c r="E1540" s="4" t="b">
        <f t="shared" si="11"/>
        <v>0</v>
      </c>
      <c r="F1540" s="4">
        <v>0</v>
      </c>
      <c r="G1540" s="4">
        <v>1102</v>
      </c>
      <c r="H1540" s="6">
        <v>43922</v>
      </c>
      <c r="I1540" s="4" t="s">
        <v>1076</v>
      </c>
      <c r="J1540" s="4" t="s">
        <v>1043</v>
      </c>
      <c r="K1540" s="4">
        <v>10496</v>
      </c>
      <c r="L1540" s="4">
        <v>0</v>
      </c>
      <c r="M1540" s="4">
        <v>0</v>
      </c>
      <c r="N1540" s="4">
        <v>210000</v>
      </c>
      <c r="O1540" s="4">
        <v>0</v>
      </c>
      <c r="P1540" s="4">
        <v>419398</v>
      </c>
      <c r="Q1540" s="4">
        <v>1590</v>
      </c>
      <c r="R1540" s="4" t="b">
        <f t="shared" si="12"/>
        <v>0</v>
      </c>
      <c r="S1540" s="4">
        <v>0</v>
      </c>
    </row>
    <row r="1541" spans="1:19" ht="14.25" customHeight="1">
      <c r="A1541" s="4" t="s">
        <v>1040</v>
      </c>
      <c r="B1541" s="5"/>
      <c r="C1541" s="4">
        <v>0</v>
      </c>
      <c r="E1541" s="4" t="b">
        <f t="shared" si="11"/>
        <v>0</v>
      </c>
      <c r="F1541" s="4">
        <v>0</v>
      </c>
      <c r="G1541" s="4">
        <v>1102</v>
      </c>
      <c r="H1541" s="6">
        <v>43952</v>
      </c>
      <c r="I1541" s="4" t="s">
        <v>1077</v>
      </c>
      <c r="J1541" s="4" t="s">
        <v>1043</v>
      </c>
      <c r="K1541" s="4">
        <v>10576</v>
      </c>
      <c r="L1541" s="4">
        <v>0</v>
      </c>
      <c r="M1541" s="4">
        <v>0</v>
      </c>
      <c r="N1541" s="4">
        <v>210000</v>
      </c>
      <c r="O1541" s="4">
        <v>0</v>
      </c>
      <c r="P1541" s="4">
        <v>629398</v>
      </c>
      <c r="Q1541" s="4">
        <v>1591</v>
      </c>
      <c r="R1541" s="4" t="b">
        <f t="shared" si="12"/>
        <v>0</v>
      </c>
      <c r="S1541" s="4">
        <v>0</v>
      </c>
    </row>
    <row r="1542" spans="1:19" ht="14.25" customHeight="1">
      <c r="A1542" s="4" t="s">
        <v>1040</v>
      </c>
      <c r="B1542" s="5"/>
      <c r="C1542" s="4">
        <v>0</v>
      </c>
      <c r="E1542" s="4" t="b">
        <f t="shared" si="11"/>
        <v>0</v>
      </c>
      <c r="F1542" s="4">
        <v>0</v>
      </c>
      <c r="G1542" s="4">
        <v>1102</v>
      </c>
      <c r="H1542" s="6">
        <v>43983</v>
      </c>
      <c r="I1542" s="4" t="s">
        <v>1078</v>
      </c>
      <c r="J1542" s="4" t="s">
        <v>1043</v>
      </c>
      <c r="K1542" s="4">
        <v>10656</v>
      </c>
      <c r="L1542" s="4">
        <v>0</v>
      </c>
      <c r="M1542" s="4">
        <v>0</v>
      </c>
      <c r="N1542" s="4">
        <v>210000</v>
      </c>
      <c r="O1542" s="4">
        <v>0</v>
      </c>
      <c r="P1542" s="4">
        <v>839398</v>
      </c>
      <c r="Q1542" s="4">
        <v>1592</v>
      </c>
      <c r="R1542" s="4" t="b">
        <f t="shared" si="12"/>
        <v>0</v>
      </c>
      <c r="S1542" s="4">
        <v>0</v>
      </c>
    </row>
    <row r="1543" spans="1:19" ht="14.25" customHeight="1">
      <c r="A1543" s="4" t="s">
        <v>1040</v>
      </c>
      <c r="B1543" s="5"/>
      <c r="C1543" s="4">
        <v>0</v>
      </c>
      <c r="E1543" s="4" t="b">
        <f t="shared" si="11"/>
        <v>0</v>
      </c>
      <c r="F1543" s="4">
        <v>0</v>
      </c>
      <c r="G1543" s="4">
        <v>1102</v>
      </c>
      <c r="H1543" s="6">
        <v>44013</v>
      </c>
      <c r="I1543" s="4" t="s">
        <v>1079</v>
      </c>
      <c r="J1543" s="4" t="s">
        <v>1043</v>
      </c>
      <c r="K1543" s="4">
        <v>10736</v>
      </c>
      <c r="L1543" s="4">
        <v>0</v>
      </c>
      <c r="M1543" s="4">
        <v>0</v>
      </c>
      <c r="N1543" s="4">
        <v>210000</v>
      </c>
      <c r="O1543" s="4">
        <v>0</v>
      </c>
      <c r="P1543" s="4">
        <v>1049398</v>
      </c>
      <c r="Q1543" s="4">
        <v>1593</v>
      </c>
      <c r="R1543" s="4" t="b">
        <f t="shared" si="12"/>
        <v>0</v>
      </c>
      <c r="S1543" s="4">
        <v>0</v>
      </c>
    </row>
    <row r="1544" spans="1:19" ht="14.25" customHeight="1">
      <c r="A1544" s="4" t="s">
        <v>1040</v>
      </c>
      <c r="B1544" s="5"/>
      <c r="C1544" s="4">
        <v>0</v>
      </c>
      <c r="E1544" s="4" t="b">
        <f t="shared" si="11"/>
        <v>0</v>
      </c>
      <c r="F1544" s="4">
        <v>0</v>
      </c>
      <c r="G1544" s="4">
        <v>1102</v>
      </c>
      <c r="H1544" s="6">
        <v>44043</v>
      </c>
      <c r="I1544" s="4" t="s">
        <v>1048</v>
      </c>
      <c r="J1544" s="4" t="s">
        <v>40</v>
      </c>
      <c r="K1544" s="4">
        <v>13955</v>
      </c>
      <c r="L1544" s="4">
        <v>0</v>
      </c>
      <c r="M1544" s="4">
        <v>0</v>
      </c>
      <c r="N1544" s="4">
        <v>0</v>
      </c>
      <c r="O1544" s="4">
        <v>120000</v>
      </c>
      <c r="P1544" s="4">
        <v>929398</v>
      </c>
      <c r="Q1544" s="4">
        <v>1594</v>
      </c>
      <c r="R1544" s="4" t="b">
        <f t="shared" si="12"/>
        <v>0</v>
      </c>
      <c r="S1544" s="4">
        <v>0</v>
      </c>
    </row>
    <row r="1545" spans="1:19" ht="14.25" customHeight="1">
      <c r="A1545" s="4" t="s">
        <v>1040</v>
      </c>
      <c r="B1545" s="5"/>
      <c r="C1545" s="4">
        <v>0</v>
      </c>
      <c r="E1545" s="4" t="b">
        <f t="shared" si="11"/>
        <v>0</v>
      </c>
      <c r="F1545" s="4">
        <v>0</v>
      </c>
      <c r="G1545" s="4">
        <v>1102</v>
      </c>
      <c r="H1545" s="6">
        <v>44044</v>
      </c>
      <c r="I1545" s="4" t="s">
        <v>1080</v>
      </c>
      <c r="J1545" s="4" t="s">
        <v>1043</v>
      </c>
      <c r="K1545" s="4">
        <v>10816</v>
      </c>
      <c r="L1545" s="4">
        <v>0</v>
      </c>
      <c r="M1545" s="4">
        <v>0</v>
      </c>
      <c r="N1545" s="4">
        <v>210000</v>
      </c>
      <c r="O1545" s="4">
        <v>0</v>
      </c>
      <c r="P1545" s="4">
        <v>1139398</v>
      </c>
      <c r="Q1545" s="4">
        <v>1595</v>
      </c>
      <c r="R1545" s="4" t="b">
        <f t="shared" si="12"/>
        <v>0</v>
      </c>
      <c r="S1545" s="4">
        <v>0</v>
      </c>
    </row>
    <row r="1546" spans="1:19" ht="14.25" customHeight="1">
      <c r="A1546" s="4" t="s">
        <v>1040</v>
      </c>
      <c r="B1546" s="5"/>
      <c r="C1546" s="4">
        <v>0</v>
      </c>
      <c r="E1546" s="4" t="b">
        <f t="shared" si="11"/>
        <v>0</v>
      </c>
      <c r="F1546" s="4">
        <v>0</v>
      </c>
      <c r="G1546" s="4">
        <v>1102</v>
      </c>
      <c r="H1546" s="6">
        <v>44075</v>
      </c>
      <c r="I1546" s="4" t="s">
        <v>1081</v>
      </c>
      <c r="J1546" s="4" t="s">
        <v>1043</v>
      </c>
      <c r="K1546" s="4">
        <v>10896</v>
      </c>
      <c r="L1546" s="4">
        <v>0</v>
      </c>
      <c r="M1546" s="4">
        <v>0</v>
      </c>
      <c r="N1546" s="4">
        <v>210000</v>
      </c>
      <c r="O1546" s="4">
        <v>0</v>
      </c>
      <c r="P1546" s="4">
        <v>1349398</v>
      </c>
      <c r="Q1546" s="4">
        <v>1596</v>
      </c>
      <c r="R1546" s="4" t="b">
        <f t="shared" si="12"/>
        <v>0</v>
      </c>
      <c r="S1546" s="4">
        <v>0</v>
      </c>
    </row>
    <row r="1547" spans="1:19" ht="14.25" customHeight="1">
      <c r="A1547" s="4" t="s">
        <v>1040</v>
      </c>
      <c r="B1547" s="5"/>
      <c r="C1547" s="4">
        <v>0</v>
      </c>
      <c r="E1547" s="4" t="b">
        <f t="shared" si="11"/>
        <v>0</v>
      </c>
      <c r="F1547" s="4">
        <v>0</v>
      </c>
      <c r="G1547" s="4">
        <v>1102</v>
      </c>
      <c r="H1547" s="6">
        <v>44098</v>
      </c>
      <c r="I1547" s="4" t="s">
        <v>1048</v>
      </c>
      <c r="J1547" s="4" t="s">
        <v>40</v>
      </c>
      <c r="K1547" s="4">
        <v>14095</v>
      </c>
      <c r="L1547" s="4">
        <v>0</v>
      </c>
      <c r="M1547" s="4">
        <v>0</v>
      </c>
      <c r="N1547" s="4">
        <v>0</v>
      </c>
      <c r="O1547" s="4">
        <v>89398</v>
      </c>
      <c r="P1547" s="4">
        <v>1260000</v>
      </c>
      <c r="Q1547" s="4">
        <v>1597</v>
      </c>
      <c r="R1547" s="4" t="b">
        <f t="shared" si="12"/>
        <v>0</v>
      </c>
      <c r="S1547" s="4">
        <v>0</v>
      </c>
    </row>
    <row r="1548" spans="1:19" ht="14.25" customHeight="1">
      <c r="A1548" s="4" t="s">
        <v>1040</v>
      </c>
      <c r="B1548" s="5"/>
      <c r="C1548" s="4">
        <v>0</v>
      </c>
      <c r="E1548" s="4" t="b">
        <f t="shared" si="11"/>
        <v>0</v>
      </c>
      <c r="F1548" s="4">
        <v>0</v>
      </c>
      <c r="G1548" s="4">
        <v>1102</v>
      </c>
      <c r="H1548" s="6">
        <v>44098</v>
      </c>
      <c r="I1548" s="4" t="s">
        <v>1050</v>
      </c>
      <c r="J1548" s="4" t="s">
        <v>40</v>
      </c>
      <c r="K1548" s="4">
        <v>14095</v>
      </c>
      <c r="L1548" s="4">
        <v>0</v>
      </c>
      <c r="M1548" s="4">
        <v>0</v>
      </c>
      <c r="N1548" s="4">
        <v>0</v>
      </c>
      <c r="O1548" s="4">
        <v>207591</v>
      </c>
      <c r="P1548" s="4">
        <v>1052409</v>
      </c>
      <c r="Q1548" s="4">
        <v>1598</v>
      </c>
      <c r="R1548" s="4" t="b">
        <f t="shared" si="12"/>
        <v>0</v>
      </c>
      <c r="S1548" s="4">
        <v>0</v>
      </c>
    </row>
    <row r="1549" spans="1:19" ht="14.25" customHeight="1">
      <c r="A1549" s="4" t="s">
        <v>1040</v>
      </c>
      <c r="B1549" s="5"/>
      <c r="C1549" s="4">
        <v>0</v>
      </c>
      <c r="E1549" s="4" t="b">
        <f t="shared" si="11"/>
        <v>0</v>
      </c>
      <c r="F1549" s="4">
        <v>0</v>
      </c>
      <c r="G1549" s="4">
        <v>1102</v>
      </c>
      <c r="H1549" s="6">
        <v>44105</v>
      </c>
      <c r="I1549" s="4" t="s">
        <v>1082</v>
      </c>
      <c r="J1549" s="4" t="s">
        <v>1043</v>
      </c>
      <c r="K1549" s="4">
        <v>10976</v>
      </c>
      <c r="L1549" s="4">
        <v>0</v>
      </c>
      <c r="M1549" s="4">
        <v>0</v>
      </c>
      <c r="N1549" s="4">
        <v>210000</v>
      </c>
      <c r="O1549" s="4">
        <v>0</v>
      </c>
      <c r="P1549" s="4">
        <v>1262409</v>
      </c>
      <c r="Q1549" s="4">
        <v>1599</v>
      </c>
      <c r="R1549" s="4" t="b">
        <f t="shared" si="12"/>
        <v>0</v>
      </c>
      <c r="S1549" s="4">
        <v>0</v>
      </c>
    </row>
    <row r="1550" spans="1:19" ht="14.25" customHeight="1">
      <c r="A1550" s="4" t="s">
        <v>1040</v>
      </c>
      <c r="B1550" s="5"/>
      <c r="C1550" s="4">
        <v>0</v>
      </c>
      <c r="E1550" s="4" t="b">
        <f t="shared" si="11"/>
        <v>0</v>
      </c>
      <c r="F1550" s="4">
        <v>0</v>
      </c>
      <c r="G1550" s="4">
        <v>1102</v>
      </c>
      <c r="H1550" s="6">
        <v>44117</v>
      </c>
      <c r="I1550" s="4" t="s">
        <v>1050</v>
      </c>
      <c r="J1550" s="4" t="s">
        <v>40</v>
      </c>
      <c r="K1550" s="4">
        <v>14150</v>
      </c>
      <c r="L1550" s="4">
        <v>0</v>
      </c>
      <c r="M1550" s="4">
        <v>0</v>
      </c>
      <c r="N1550" s="4">
        <v>0</v>
      </c>
      <c r="O1550" s="4">
        <v>2409</v>
      </c>
      <c r="P1550" s="4">
        <v>1260000</v>
      </c>
      <c r="Q1550" s="4">
        <v>1600</v>
      </c>
      <c r="R1550" s="4" t="b">
        <f t="shared" si="12"/>
        <v>0</v>
      </c>
      <c r="S1550" s="4">
        <v>0</v>
      </c>
    </row>
    <row r="1551" spans="1:19" ht="14.25" customHeight="1">
      <c r="A1551" s="4" t="s">
        <v>1040</v>
      </c>
      <c r="B1551" s="5"/>
      <c r="C1551" s="4">
        <v>0</v>
      </c>
      <c r="E1551" s="4" t="b">
        <f t="shared" si="11"/>
        <v>0</v>
      </c>
      <c r="F1551" s="4">
        <v>0</v>
      </c>
      <c r="G1551" s="4">
        <v>1102</v>
      </c>
      <c r="H1551" s="6">
        <v>44117</v>
      </c>
      <c r="I1551" s="4" t="s">
        <v>1052</v>
      </c>
      <c r="J1551" s="4" t="s">
        <v>40</v>
      </c>
      <c r="K1551" s="4">
        <v>14150</v>
      </c>
      <c r="L1551" s="4">
        <v>0</v>
      </c>
      <c r="M1551" s="4">
        <v>0</v>
      </c>
      <c r="N1551" s="4">
        <v>0</v>
      </c>
      <c r="O1551" s="4">
        <v>210000</v>
      </c>
      <c r="P1551" s="4">
        <v>1050000</v>
      </c>
      <c r="Q1551" s="4">
        <v>1601</v>
      </c>
      <c r="R1551" s="4" t="b">
        <f t="shared" si="12"/>
        <v>0</v>
      </c>
      <c r="S1551" s="4">
        <v>0</v>
      </c>
    </row>
    <row r="1552" spans="1:19" ht="14.25" customHeight="1">
      <c r="A1552" s="4" t="s">
        <v>1040</v>
      </c>
      <c r="B1552" s="5"/>
      <c r="C1552" s="4">
        <v>0</v>
      </c>
      <c r="E1552" s="4" t="b">
        <f t="shared" si="11"/>
        <v>0</v>
      </c>
      <c r="F1552" s="4">
        <v>0</v>
      </c>
      <c r="G1552" s="4">
        <v>1102</v>
      </c>
      <c r="H1552" s="6">
        <v>44117</v>
      </c>
      <c r="I1552" s="4" t="s">
        <v>1054</v>
      </c>
      <c r="J1552" s="4" t="s">
        <v>40</v>
      </c>
      <c r="K1552" s="4">
        <v>14150</v>
      </c>
      <c r="L1552" s="4">
        <v>0</v>
      </c>
      <c r="M1552" s="4">
        <v>0</v>
      </c>
      <c r="N1552" s="4">
        <v>0</v>
      </c>
      <c r="O1552" s="4">
        <v>87591</v>
      </c>
      <c r="P1552" s="4">
        <v>962409</v>
      </c>
      <c r="Q1552" s="4">
        <v>1602</v>
      </c>
      <c r="R1552" s="4" t="b">
        <f t="shared" si="12"/>
        <v>0</v>
      </c>
      <c r="S1552" s="4">
        <v>0</v>
      </c>
    </row>
    <row r="1553" spans="1:19" ht="14.25" customHeight="1">
      <c r="A1553" s="4" t="s">
        <v>1040</v>
      </c>
      <c r="B1553" s="5"/>
      <c r="C1553" s="4">
        <v>0</v>
      </c>
      <c r="E1553" s="4" t="b">
        <f t="shared" si="11"/>
        <v>0</v>
      </c>
      <c r="F1553" s="4">
        <v>0</v>
      </c>
      <c r="G1553" s="4">
        <v>1102</v>
      </c>
      <c r="H1553" s="6">
        <v>44136</v>
      </c>
      <c r="I1553" s="4" t="s">
        <v>1083</v>
      </c>
      <c r="J1553" s="4" t="s">
        <v>1043</v>
      </c>
      <c r="K1553" s="4">
        <v>11056</v>
      </c>
      <c r="L1553" s="4">
        <v>0</v>
      </c>
      <c r="M1553" s="4">
        <v>0</v>
      </c>
      <c r="N1553" s="4">
        <v>210000</v>
      </c>
      <c r="O1553" s="4">
        <v>0</v>
      </c>
      <c r="P1553" s="4">
        <v>1172409</v>
      </c>
      <c r="Q1553" s="4">
        <v>1603</v>
      </c>
      <c r="R1553" s="4" t="b">
        <f t="shared" si="12"/>
        <v>0</v>
      </c>
      <c r="S1553" s="4">
        <v>0</v>
      </c>
    </row>
    <row r="1554" spans="1:19" ht="14.25" customHeight="1">
      <c r="A1554" s="4" t="s">
        <v>1040</v>
      </c>
      <c r="B1554" s="5"/>
      <c r="C1554" s="4">
        <v>0</v>
      </c>
      <c r="E1554" s="4" t="b">
        <f t="shared" si="11"/>
        <v>0</v>
      </c>
      <c r="F1554" s="4">
        <v>0</v>
      </c>
      <c r="G1554" s="4">
        <v>1102</v>
      </c>
      <c r="H1554" s="6">
        <v>44146</v>
      </c>
      <c r="I1554" s="4" t="s">
        <v>1054</v>
      </c>
      <c r="J1554" s="4" t="s">
        <v>40</v>
      </c>
      <c r="K1554" s="4">
        <v>14220</v>
      </c>
      <c r="L1554" s="4">
        <v>0</v>
      </c>
      <c r="M1554" s="4">
        <v>0</v>
      </c>
      <c r="N1554" s="4">
        <v>0</v>
      </c>
      <c r="O1554" s="4">
        <v>122409</v>
      </c>
      <c r="P1554" s="4">
        <v>1050000</v>
      </c>
      <c r="Q1554" s="4">
        <v>1604</v>
      </c>
      <c r="R1554" s="4" t="b">
        <f t="shared" si="12"/>
        <v>0</v>
      </c>
      <c r="S1554" s="4">
        <v>0</v>
      </c>
    </row>
    <row r="1555" spans="1:19" ht="14.25" customHeight="1">
      <c r="A1555" s="4" t="s">
        <v>1040</v>
      </c>
      <c r="B1555" s="5"/>
      <c r="C1555" s="4">
        <v>0</v>
      </c>
      <c r="E1555" s="4" t="b">
        <f t="shared" si="11"/>
        <v>0</v>
      </c>
      <c r="F1555" s="4">
        <v>0</v>
      </c>
      <c r="G1555" s="4">
        <v>1102</v>
      </c>
      <c r="H1555" s="6">
        <v>44146</v>
      </c>
      <c r="I1555" s="4" t="s">
        <v>1056</v>
      </c>
      <c r="J1555" s="4" t="s">
        <v>40</v>
      </c>
      <c r="K1555" s="4">
        <v>14220</v>
      </c>
      <c r="L1555" s="4">
        <v>0</v>
      </c>
      <c r="M1555" s="4">
        <v>0</v>
      </c>
      <c r="N1555" s="4">
        <v>0</v>
      </c>
      <c r="O1555" s="4">
        <v>177591</v>
      </c>
      <c r="P1555" s="4">
        <v>872409</v>
      </c>
      <c r="Q1555" s="4">
        <v>1605</v>
      </c>
      <c r="R1555" s="4" t="b">
        <f t="shared" si="12"/>
        <v>0</v>
      </c>
      <c r="S1555" s="4">
        <v>0</v>
      </c>
    </row>
    <row r="1556" spans="1:19" ht="14.25" customHeight="1">
      <c r="A1556" s="4" t="s">
        <v>1040</v>
      </c>
      <c r="B1556" s="5"/>
      <c r="C1556" s="4">
        <v>0</v>
      </c>
      <c r="E1556" s="4" t="b">
        <f t="shared" si="11"/>
        <v>0</v>
      </c>
      <c r="F1556" s="4">
        <v>0</v>
      </c>
      <c r="G1556" s="4">
        <v>1102</v>
      </c>
      <c r="H1556" s="6">
        <v>44166</v>
      </c>
      <c r="I1556" s="4" t="s">
        <v>1084</v>
      </c>
      <c r="J1556" s="4" t="s">
        <v>1043</v>
      </c>
      <c r="K1556" s="4">
        <v>11136</v>
      </c>
      <c r="L1556" s="4">
        <v>0</v>
      </c>
      <c r="M1556" s="4">
        <v>0</v>
      </c>
      <c r="N1556" s="4">
        <v>210000</v>
      </c>
      <c r="O1556" s="4">
        <v>0</v>
      </c>
      <c r="P1556" s="4">
        <v>1082409</v>
      </c>
      <c r="Q1556" s="4">
        <v>1606</v>
      </c>
      <c r="R1556" s="4" t="b">
        <f t="shared" si="12"/>
        <v>0</v>
      </c>
      <c r="S1556" s="4">
        <v>0</v>
      </c>
    </row>
    <row r="1557" spans="1:19" ht="14.25" customHeight="1">
      <c r="A1557" s="4" t="s">
        <v>1040</v>
      </c>
      <c r="B1557" s="5"/>
      <c r="C1557" s="4">
        <v>0</v>
      </c>
      <c r="E1557" s="4" t="b">
        <f t="shared" si="11"/>
        <v>0</v>
      </c>
      <c r="F1557" s="4">
        <v>0</v>
      </c>
      <c r="G1557" s="4">
        <v>1102</v>
      </c>
      <c r="H1557" s="6">
        <v>44175</v>
      </c>
      <c r="I1557" s="4" t="s">
        <v>1056</v>
      </c>
      <c r="J1557" s="4" t="s">
        <v>40</v>
      </c>
      <c r="K1557" s="4">
        <v>14297</v>
      </c>
      <c r="L1557" s="4">
        <v>0</v>
      </c>
      <c r="M1557" s="4">
        <v>0</v>
      </c>
      <c r="N1557" s="4">
        <v>0</v>
      </c>
      <c r="O1557" s="4">
        <v>32409</v>
      </c>
      <c r="P1557" s="4">
        <v>1050000</v>
      </c>
      <c r="Q1557" s="4">
        <v>1607</v>
      </c>
      <c r="R1557" s="4" t="b">
        <f t="shared" si="12"/>
        <v>0</v>
      </c>
      <c r="S1557" s="4">
        <v>0</v>
      </c>
    </row>
    <row r="1558" spans="1:19" ht="14.25" customHeight="1">
      <c r="A1558" s="4" t="s">
        <v>1040</v>
      </c>
      <c r="B1558" s="5"/>
      <c r="C1558" s="4">
        <v>0</v>
      </c>
      <c r="E1558" s="4" t="b">
        <f t="shared" si="11"/>
        <v>0</v>
      </c>
      <c r="F1558" s="4">
        <v>0</v>
      </c>
      <c r="G1558" s="4">
        <v>1102</v>
      </c>
      <c r="H1558" s="6">
        <v>44175</v>
      </c>
      <c r="I1558" s="4" t="s">
        <v>1058</v>
      </c>
      <c r="J1558" s="4" t="s">
        <v>40</v>
      </c>
      <c r="K1558" s="4">
        <v>14297</v>
      </c>
      <c r="L1558" s="4">
        <v>0</v>
      </c>
      <c r="M1558" s="4">
        <v>0</v>
      </c>
      <c r="N1558" s="4">
        <v>0</v>
      </c>
      <c r="O1558" s="4">
        <v>210000</v>
      </c>
      <c r="P1558" s="4">
        <v>840000</v>
      </c>
      <c r="Q1558" s="4">
        <v>1608</v>
      </c>
      <c r="R1558" s="4" t="b">
        <f t="shared" si="12"/>
        <v>0</v>
      </c>
      <c r="S1558" s="4">
        <v>0</v>
      </c>
    </row>
    <row r="1559" spans="1:19" ht="14.25" customHeight="1">
      <c r="A1559" s="4" t="s">
        <v>1040</v>
      </c>
      <c r="B1559" s="5"/>
      <c r="C1559" s="4">
        <v>0</v>
      </c>
      <c r="E1559" s="4" t="b">
        <f t="shared" si="11"/>
        <v>0</v>
      </c>
      <c r="F1559" s="4">
        <v>0</v>
      </c>
      <c r="G1559" s="4">
        <v>1102</v>
      </c>
      <c r="H1559" s="6">
        <v>44175</v>
      </c>
      <c r="I1559" s="4" t="s">
        <v>1060</v>
      </c>
      <c r="J1559" s="4" t="s">
        <v>40</v>
      </c>
      <c r="K1559" s="4">
        <v>14297</v>
      </c>
      <c r="L1559" s="4">
        <v>0</v>
      </c>
      <c r="M1559" s="4">
        <v>0</v>
      </c>
      <c r="N1559" s="4">
        <v>0</v>
      </c>
      <c r="O1559" s="4">
        <v>23435</v>
      </c>
      <c r="P1559" s="4">
        <v>816565</v>
      </c>
      <c r="Q1559" s="4">
        <v>1609</v>
      </c>
      <c r="R1559" s="4" t="b">
        <f t="shared" si="12"/>
        <v>0</v>
      </c>
      <c r="S1559" s="4">
        <v>0</v>
      </c>
    </row>
    <row r="1560" spans="1:19" ht="14.25" customHeight="1">
      <c r="A1560" s="4" t="s">
        <v>1040</v>
      </c>
      <c r="B1560" s="5" t="s">
        <v>1085</v>
      </c>
      <c r="C1560" s="4">
        <v>0</v>
      </c>
      <c r="D1560" s="4" t="s">
        <v>1085</v>
      </c>
      <c r="E1560" s="4" t="b">
        <f t="shared" si="11"/>
        <v>0</v>
      </c>
      <c r="F1560" s="4">
        <v>0</v>
      </c>
      <c r="G1560" s="4">
        <v>1102</v>
      </c>
      <c r="H1560" s="3" t="s">
        <v>21</v>
      </c>
      <c r="K1560" s="4">
        <v>0</v>
      </c>
      <c r="L1560" s="4">
        <v>0</v>
      </c>
      <c r="M1560" s="4">
        <v>0</v>
      </c>
      <c r="N1560" s="4">
        <v>2520000</v>
      </c>
      <c r="O1560" s="4">
        <v>1703435</v>
      </c>
      <c r="P1560" s="4">
        <v>816565</v>
      </c>
      <c r="Q1560" s="4">
        <v>1610</v>
      </c>
      <c r="R1560" s="4" t="b">
        <f t="shared" si="12"/>
        <v>0</v>
      </c>
      <c r="S1560" s="4">
        <v>0</v>
      </c>
    </row>
    <row r="1561" spans="1:19" ht="14.25" customHeight="1">
      <c r="A1561" s="4" t="s">
        <v>1040</v>
      </c>
      <c r="B1561" s="5" t="s">
        <v>58</v>
      </c>
      <c r="C1561" s="4">
        <v>0</v>
      </c>
      <c r="D1561" s="4" t="s">
        <v>58</v>
      </c>
      <c r="E1561" s="4" t="b">
        <f t="shared" si="11"/>
        <v>0</v>
      </c>
      <c r="F1561" s="4">
        <v>0</v>
      </c>
      <c r="G1561" s="4">
        <v>1201</v>
      </c>
      <c r="H1561" s="3" t="s">
        <v>21</v>
      </c>
      <c r="K1561" s="4">
        <v>0</v>
      </c>
      <c r="L1561" s="4">
        <v>2520000</v>
      </c>
      <c r="M1561" s="4">
        <v>2520000</v>
      </c>
      <c r="N1561" s="4">
        <v>0</v>
      </c>
      <c r="O1561" s="4">
        <v>0</v>
      </c>
      <c r="P1561" s="4">
        <v>0</v>
      </c>
      <c r="Q1561" s="4">
        <v>1611</v>
      </c>
      <c r="R1561" s="4" t="b">
        <f t="shared" si="12"/>
        <v>0</v>
      </c>
      <c r="S1561" s="4">
        <v>0</v>
      </c>
    </row>
    <row r="1562" spans="1:19" ht="14.25" customHeight="1">
      <c r="A1562" s="4" t="s">
        <v>1040</v>
      </c>
      <c r="B1562" s="5"/>
      <c r="C1562" s="4">
        <v>0</v>
      </c>
      <c r="E1562" s="4" t="b">
        <f t="shared" si="11"/>
        <v>0</v>
      </c>
      <c r="F1562" s="4">
        <v>0</v>
      </c>
      <c r="G1562" s="4">
        <v>1201</v>
      </c>
      <c r="H1562" s="6">
        <v>43831</v>
      </c>
      <c r="I1562" s="4" t="s">
        <v>1086</v>
      </c>
      <c r="J1562" s="4" t="s">
        <v>1069</v>
      </c>
      <c r="K1562" s="4">
        <v>561</v>
      </c>
      <c r="L1562" s="4">
        <v>0</v>
      </c>
      <c r="M1562" s="4">
        <v>0</v>
      </c>
      <c r="N1562" s="4">
        <v>0</v>
      </c>
      <c r="O1562" s="4">
        <v>4000</v>
      </c>
      <c r="P1562" s="4">
        <v>-4000</v>
      </c>
      <c r="Q1562" s="4">
        <v>1612</v>
      </c>
      <c r="R1562" s="4" t="b">
        <f t="shared" si="12"/>
        <v>0</v>
      </c>
      <c r="S1562" s="4">
        <v>0</v>
      </c>
    </row>
    <row r="1563" spans="1:19" ht="14.25" customHeight="1">
      <c r="A1563" s="4" t="s">
        <v>1040</v>
      </c>
      <c r="B1563" s="5"/>
      <c r="C1563" s="4">
        <v>0</v>
      </c>
      <c r="E1563" s="4" t="b">
        <f t="shared" si="11"/>
        <v>0</v>
      </c>
      <c r="F1563" s="4">
        <v>0</v>
      </c>
      <c r="G1563" s="4">
        <v>1201</v>
      </c>
      <c r="H1563" s="6">
        <v>43831</v>
      </c>
      <c r="I1563" s="4" t="s">
        <v>1087</v>
      </c>
      <c r="J1563" s="4" t="s">
        <v>1043</v>
      </c>
      <c r="K1563" s="4">
        <v>10257</v>
      </c>
      <c r="L1563" s="4">
        <v>0</v>
      </c>
      <c r="M1563" s="4">
        <v>0</v>
      </c>
      <c r="N1563" s="4">
        <v>210000</v>
      </c>
      <c r="O1563" s="4">
        <v>0</v>
      </c>
      <c r="P1563" s="4">
        <v>206000</v>
      </c>
      <c r="Q1563" s="4">
        <v>1613</v>
      </c>
      <c r="R1563" s="4" t="b">
        <f t="shared" si="12"/>
        <v>0</v>
      </c>
      <c r="S1563" s="4">
        <v>0</v>
      </c>
    </row>
    <row r="1564" spans="1:19" ht="14.25" customHeight="1">
      <c r="A1564" s="4" t="s">
        <v>1040</v>
      </c>
      <c r="B1564" s="5"/>
      <c r="C1564" s="4">
        <v>0</v>
      </c>
      <c r="E1564" s="4" t="b">
        <f t="shared" si="11"/>
        <v>0</v>
      </c>
      <c r="F1564" s="4">
        <v>0</v>
      </c>
      <c r="G1564" s="4">
        <v>1201</v>
      </c>
      <c r="H1564" s="6">
        <v>43839</v>
      </c>
      <c r="I1564" s="4" t="s">
        <v>1044</v>
      </c>
      <c r="J1564" s="4" t="s">
        <v>40</v>
      </c>
      <c r="K1564" s="4">
        <v>13488</v>
      </c>
      <c r="L1564" s="4">
        <v>0</v>
      </c>
      <c r="M1564" s="4">
        <v>0</v>
      </c>
      <c r="N1564" s="4">
        <v>0</v>
      </c>
      <c r="O1564" s="4">
        <v>206000</v>
      </c>
      <c r="P1564" s="4">
        <v>0</v>
      </c>
      <c r="Q1564" s="4">
        <v>1614</v>
      </c>
      <c r="R1564" s="4" t="b">
        <f t="shared" si="12"/>
        <v>0</v>
      </c>
      <c r="S1564" s="4">
        <v>0</v>
      </c>
    </row>
    <row r="1565" spans="1:19" ht="14.25" customHeight="1">
      <c r="A1565" s="4" t="s">
        <v>1040</v>
      </c>
      <c r="B1565" s="5"/>
      <c r="C1565" s="4">
        <v>0</v>
      </c>
      <c r="E1565" s="4" t="b">
        <f t="shared" si="11"/>
        <v>0</v>
      </c>
      <c r="F1565" s="4">
        <v>0</v>
      </c>
      <c r="G1565" s="4">
        <v>1201</v>
      </c>
      <c r="H1565" s="6">
        <v>43862</v>
      </c>
      <c r="I1565" s="4" t="s">
        <v>1088</v>
      </c>
      <c r="J1565" s="4" t="s">
        <v>1043</v>
      </c>
      <c r="K1565" s="4">
        <v>10337</v>
      </c>
      <c r="L1565" s="4">
        <v>0</v>
      </c>
      <c r="M1565" s="4">
        <v>0</v>
      </c>
      <c r="N1565" s="4">
        <v>210000</v>
      </c>
      <c r="O1565" s="4">
        <v>0</v>
      </c>
      <c r="P1565" s="4">
        <v>210000</v>
      </c>
      <c r="Q1565" s="4">
        <v>1615</v>
      </c>
      <c r="R1565" s="4" t="b">
        <f t="shared" si="12"/>
        <v>0</v>
      </c>
      <c r="S1565" s="4">
        <v>0</v>
      </c>
    </row>
    <row r="1566" spans="1:19" ht="14.25" customHeight="1">
      <c r="A1566" s="4" t="s">
        <v>1040</v>
      </c>
      <c r="B1566" s="5"/>
      <c r="C1566" s="4">
        <v>0</v>
      </c>
      <c r="E1566" s="4" t="b">
        <f t="shared" si="11"/>
        <v>0</v>
      </c>
      <c r="F1566" s="4">
        <v>0</v>
      </c>
      <c r="G1566" s="4">
        <v>1201</v>
      </c>
      <c r="H1566" s="6">
        <v>43872</v>
      </c>
      <c r="I1566" s="4" t="s">
        <v>1046</v>
      </c>
      <c r="J1566" s="4" t="s">
        <v>40</v>
      </c>
      <c r="K1566" s="4">
        <v>13568</v>
      </c>
      <c r="L1566" s="4">
        <v>0</v>
      </c>
      <c r="M1566" s="4">
        <v>0</v>
      </c>
      <c r="N1566" s="4">
        <v>0</v>
      </c>
      <c r="O1566" s="4">
        <v>210000</v>
      </c>
      <c r="P1566" s="4">
        <v>0</v>
      </c>
      <c r="Q1566" s="4">
        <v>1616</v>
      </c>
      <c r="R1566" s="4" t="b">
        <f t="shared" si="12"/>
        <v>0</v>
      </c>
      <c r="S1566" s="4">
        <v>0</v>
      </c>
    </row>
    <row r="1567" spans="1:19" ht="14.25" customHeight="1">
      <c r="A1567" s="4" t="s">
        <v>1040</v>
      </c>
      <c r="B1567" s="5"/>
      <c r="C1567" s="4">
        <v>0</v>
      </c>
      <c r="E1567" s="4" t="b">
        <f t="shared" si="11"/>
        <v>0</v>
      </c>
      <c r="F1567" s="4">
        <v>0</v>
      </c>
      <c r="G1567" s="4">
        <v>1201</v>
      </c>
      <c r="H1567" s="6">
        <v>43891</v>
      </c>
      <c r="I1567" s="4" t="s">
        <v>1089</v>
      </c>
      <c r="J1567" s="4" t="s">
        <v>1043</v>
      </c>
      <c r="K1567" s="4">
        <v>10417</v>
      </c>
      <c r="L1567" s="4">
        <v>0</v>
      </c>
      <c r="M1567" s="4">
        <v>0</v>
      </c>
      <c r="N1567" s="4">
        <v>210000</v>
      </c>
      <c r="O1567" s="4">
        <v>0</v>
      </c>
      <c r="P1567" s="4">
        <v>210000</v>
      </c>
      <c r="Q1567" s="4">
        <v>1617</v>
      </c>
      <c r="R1567" s="4" t="b">
        <f t="shared" si="12"/>
        <v>0</v>
      </c>
      <c r="S1567" s="4">
        <v>0</v>
      </c>
    </row>
    <row r="1568" spans="1:19" ht="14.25" customHeight="1">
      <c r="A1568" s="4" t="s">
        <v>1040</v>
      </c>
      <c r="B1568" s="5"/>
      <c r="C1568" s="4">
        <v>0</v>
      </c>
      <c r="E1568" s="4" t="b">
        <f t="shared" si="11"/>
        <v>0</v>
      </c>
      <c r="F1568" s="4">
        <v>0</v>
      </c>
      <c r="G1568" s="4">
        <v>1201</v>
      </c>
      <c r="H1568" s="6">
        <v>43900</v>
      </c>
      <c r="I1568" s="4" t="s">
        <v>1048</v>
      </c>
      <c r="J1568" s="4" t="s">
        <v>40</v>
      </c>
      <c r="K1568" s="4">
        <v>13639</v>
      </c>
      <c r="L1568" s="4">
        <v>0</v>
      </c>
      <c r="M1568" s="4">
        <v>0</v>
      </c>
      <c r="N1568" s="4">
        <v>0</v>
      </c>
      <c r="O1568" s="4">
        <v>210000</v>
      </c>
      <c r="P1568" s="4">
        <v>0</v>
      </c>
      <c r="Q1568" s="4">
        <v>1618</v>
      </c>
      <c r="R1568" s="4" t="b">
        <f t="shared" si="12"/>
        <v>0</v>
      </c>
      <c r="S1568" s="4">
        <v>0</v>
      </c>
    </row>
    <row r="1569" spans="1:19" ht="14.25" customHeight="1">
      <c r="A1569" s="4" t="s">
        <v>1040</v>
      </c>
      <c r="B1569" s="5"/>
      <c r="C1569" s="4">
        <v>0</v>
      </c>
      <c r="E1569" s="4" t="b">
        <f t="shared" si="11"/>
        <v>0</v>
      </c>
      <c r="F1569" s="4">
        <v>0</v>
      </c>
      <c r="G1569" s="4">
        <v>1201</v>
      </c>
      <c r="H1569" s="6">
        <v>43922</v>
      </c>
      <c r="I1569" s="4" t="s">
        <v>1090</v>
      </c>
      <c r="J1569" s="4" t="s">
        <v>1043</v>
      </c>
      <c r="K1569" s="4">
        <v>10497</v>
      </c>
      <c r="L1569" s="4">
        <v>0</v>
      </c>
      <c r="M1569" s="4">
        <v>0</v>
      </c>
      <c r="N1569" s="4">
        <v>210000</v>
      </c>
      <c r="O1569" s="4">
        <v>0</v>
      </c>
      <c r="P1569" s="4">
        <v>210000</v>
      </c>
      <c r="Q1569" s="4">
        <v>1619</v>
      </c>
      <c r="R1569" s="4" t="b">
        <f t="shared" si="12"/>
        <v>0</v>
      </c>
      <c r="S1569" s="4">
        <v>0</v>
      </c>
    </row>
    <row r="1570" spans="1:19" ht="14.25" customHeight="1">
      <c r="A1570" s="4" t="s">
        <v>1040</v>
      </c>
      <c r="B1570" s="5"/>
      <c r="C1570" s="4">
        <v>0</v>
      </c>
      <c r="E1570" s="4" t="b">
        <f t="shared" si="11"/>
        <v>0</v>
      </c>
      <c r="F1570" s="4">
        <v>0</v>
      </c>
      <c r="G1570" s="4">
        <v>1201</v>
      </c>
      <c r="H1570" s="6">
        <v>43924</v>
      </c>
      <c r="I1570" s="4" t="s">
        <v>1050</v>
      </c>
      <c r="J1570" s="4" t="s">
        <v>40</v>
      </c>
      <c r="K1570" s="4">
        <v>13682</v>
      </c>
      <c r="L1570" s="4">
        <v>0</v>
      </c>
      <c r="M1570" s="4">
        <v>0</v>
      </c>
      <c r="N1570" s="4">
        <v>0</v>
      </c>
      <c r="O1570" s="4">
        <v>210000</v>
      </c>
      <c r="P1570" s="4">
        <v>0</v>
      </c>
      <c r="Q1570" s="4">
        <v>1620</v>
      </c>
      <c r="R1570" s="4" t="b">
        <f t="shared" si="12"/>
        <v>0</v>
      </c>
      <c r="S1570" s="4">
        <v>0</v>
      </c>
    </row>
    <row r="1571" spans="1:19" ht="14.25" customHeight="1">
      <c r="A1571" s="4" t="s">
        <v>1040</v>
      </c>
      <c r="B1571" s="5"/>
      <c r="C1571" s="4">
        <v>0</v>
      </c>
      <c r="E1571" s="4" t="b">
        <f t="shared" si="11"/>
        <v>0</v>
      </c>
      <c r="F1571" s="4">
        <v>0</v>
      </c>
      <c r="G1571" s="4">
        <v>1201</v>
      </c>
      <c r="H1571" s="6">
        <v>43952</v>
      </c>
      <c r="I1571" s="4" t="s">
        <v>1091</v>
      </c>
      <c r="J1571" s="4" t="s">
        <v>1043</v>
      </c>
      <c r="K1571" s="4">
        <v>10577</v>
      </c>
      <c r="L1571" s="4">
        <v>0</v>
      </c>
      <c r="M1571" s="4">
        <v>0</v>
      </c>
      <c r="N1571" s="4">
        <v>210000</v>
      </c>
      <c r="O1571" s="4">
        <v>0</v>
      </c>
      <c r="P1571" s="4">
        <v>210000</v>
      </c>
      <c r="Q1571" s="4">
        <v>1621</v>
      </c>
      <c r="R1571" s="4" t="b">
        <f t="shared" si="12"/>
        <v>0</v>
      </c>
      <c r="S1571" s="4">
        <v>0</v>
      </c>
    </row>
    <row r="1572" spans="1:19" ht="14.25" customHeight="1">
      <c r="A1572" s="4" t="s">
        <v>1040</v>
      </c>
      <c r="B1572" s="5"/>
      <c r="C1572" s="4">
        <v>0</v>
      </c>
      <c r="E1572" s="4" t="b">
        <f t="shared" si="11"/>
        <v>0</v>
      </c>
      <c r="F1572" s="4">
        <v>0</v>
      </c>
      <c r="G1572" s="4">
        <v>1201</v>
      </c>
      <c r="H1572" s="6">
        <v>43963</v>
      </c>
      <c r="I1572" s="4" t="s">
        <v>1052</v>
      </c>
      <c r="J1572" s="4" t="s">
        <v>40</v>
      </c>
      <c r="K1572" s="4">
        <v>13760</v>
      </c>
      <c r="L1572" s="4">
        <v>0</v>
      </c>
      <c r="M1572" s="4">
        <v>0</v>
      </c>
      <c r="N1572" s="4">
        <v>0</v>
      </c>
      <c r="O1572" s="4">
        <v>210000</v>
      </c>
      <c r="P1572" s="4">
        <v>0</v>
      </c>
      <c r="Q1572" s="4">
        <v>1622</v>
      </c>
      <c r="R1572" s="4" t="b">
        <f t="shared" si="12"/>
        <v>0</v>
      </c>
      <c r="S1572" s="4">
        <v>0</v>
      </c>
    </row>
    <row r="1573" spans="1:19" ht="14.25" customHeight="1">
      <c r="A1573" s="4" t="s">
        <v>1040</v>
      </c>
      <c r="B1573" s="5"/>
      <c r="C1573" s="4">
        <v>0</v>
      </c>
      <c r="E1573" s="4" t="b">
        <f t="shared" si="11"/>
        <v>0</v>
      </c>
      <c r="F1573" s="4">
        <v>0</v>
      </c>
      <c r="G1573" s="4">
        <v>1201</v>
      </c>
      <c r="H1573" s="6">
        <v>43983</v>
      </c>
      <c r="I1573" s="4" t="s">
        <v>1092</v>
      </c>
      <c r="J1573" s="4" t="s">
        <v>1043</v>
      </c>
      <c r="K1573" s="4">
        <v>10657</v>
      </c>
      <c r="L1573" s="4">
        <v>0</v>
      </c>
      <c r="M1573" s="4">
        <v>0</v>
      </c>
      <c r="N1573" s="4">
        <v>210000</v>
      </c>
      <c r="O1573" s="4">
        <v>0</v>
      </c>
      <c r="P1573" s="4">
        <v>210000</v>
      </c>
      <c r="Q1573" s="4">
        <v>1623</v>
      </c>
      <c r="R1573" s="4" t="b">
        <f t="shared" si="12"/>
        <v>0</v>
      </c>
      <c r="S1573" s="4">
        <v>0</v>
      </c>
    </row>
    <row r="1574" spans="1:19" ht="14.25" customHeight="1">
      <c r="A1574" s="4" t="s">
        <v>1040</v>
      </c>
      <c r="B1574" s="5"/>
      <c r="C1574" s="4">
        <v>0</v>
      </c>
      <c r="E1574" s="4" t="b">
        <f t="shared" si="11"/>
        <v>0</v>
      </c>
      <c r="F1574" s="4">
        <v>0</v>
      </c>
      <c r="G1574" s="4">
        <v>1201</v>
      </c>
      <c r="H1574" s="6">
        <v>43990</v>
      </c>
      <c r="I1574" s="4" t="s">
        <v>1054</v>
      </c>
      <c r="J1574" s="4" t="s">
        <v>40</v>
      </c>
      <c r="K1574" s="4">
        <v>13817</v>
      </c>
      <c r="L1574" s="4">
        <v>0</v>
      </c>
      <c r="M1574" s="4">
        <v>0</v>
      </c>
      <c r="N1574" s="4">
        <v>0</v>
      </c>
      <c r="O1574" s="4">
        <v>210000</v>
      </c>
      <c r="P1574" s="4">
        <v>0</v>
      </c>
      <c r="Q1574" s="4">
        <v>1624</v>
      </c>
      <c r="R1574" s="4" t="b">
        <f t="shared" si="12"/>
        <v>0</v>
      </c>
      <c r="S1574" s="4">
        <v>0</v>
      </c>
    </row>
    <row r="1575" spans="1:19" ht="14.25" customHeight="1">
      <c r="A1575" s="4" t="s">
        <v>1040</v>
      </c>
      <c r="B1575" s="5"/>
      <c r="C1575" s="4">
        <v>0</v>
      </c>
      <c r="E1575" s="4" t="b">
        <f t="shared" si="11"/>
        <v>0</v>
      </c>
      <c r="F1575" s="4">
        <v>0</v>
      </c>
      <c r="G1575" s="4">
        <v>1201</v>
      </c>
      <c r="H1575" s="6">
        <v>44013</v>
      </c>
      <c r="I1575" s="4" t="s">
        <v>1093</v>
      </c>
      <c r="J1575" s="4" t="s">
        <v>1043</v>
      </c>
      <c r="K1575" s="4">
        <v>10737</v>
      </c>
      <c r="L1575" s="4">
        <v>0</v>
      </c>
      <c r="M1575" s="4">
        <v>0</v>
      </c>
      <c r="N1575" s="4">
        <v>210000</v>
      </c>
      <c r="O1575" s="4">
        <v>0</v>
      </c>
      <c r="P1575" s="4">
        <v>210000</v>
      </c>
      <c r="Q1575" s="4">
        <v>1625</v>
      </c>
      <c r="R1575" s="4" t="b">
        <f t="shared" si="12"/>
        <v>0</v>
      </c>
      <c r="S1575" s="4">
        <v>0</v>
      </c>
    </row>
    <row r="1576" spans="1:19" ht="14.25" customHeight="1">
      <c r="A1576" s="4" t="s">
        <v>1040</v>
      </c>
      <c r="B1576" s="5"/>
      <c r="C1576" s="4">
        <v>0</v>
      </c>
      <c r="E1576" s="4" t="b">
        <f t="shared" si="11"/>
        <v>0</v>
      </c>
      <c r="F1576" s="4">
        <v>0</v>
      </c>
      <c r="G1576" s="4">
        <v>1201</v>
      </c>
      <c r="H1576" s="6">
        <v>44019</v>
      </c>
      <c r="I1576" s="4" t="s">
        <v>1056</v>
      </c>
      <c r="J1576" s="4" t="s">
        <v>40</v>
      </c>
      <c r="K1576" s="4">
        <v>13895</v>
      </c>
      <c r="L1576" s="4">
        <v>0</v>
      </c>
      <c r="M1576" s="4">
        <v>0</v>
      </c>
      <c r="N1576" s="4">
        <v>0</v>
      </c>
      <c r="O1576" s="4">
        <v>210000</v>
      </c>
      <c r="P1576" s="4">
        <v>0</v>
      </c>
      <c r="Q1576" s="4">
        <v>1626</v>
      </c>
      <c r="R1576" s="4" t="b">
        <f t="shared" si="12"/>
        <v>0</v>
      </c>
      <c r="S1576" s="4">
        <v>0</v>
      </c>
    </row>
    <row r="1577" spans="1:19" ht="14.25" customHeight="1">
      <c r="A1577" s="4" t="s">
        <v>1040</v>
      </c>
      <c r="B1577" s="5"/>
      <c r="C1577" s="4">
        <v>0</v>
      </c>
      <c r="E1577" s="4" t="b">
        <f t="shared" si="11"/>
        <v>0</v>
      </c>
      <c r="F1577" s="4">
        <v>0</v>
      </c>
      <c r="G1577" s="4">
        <v>1201</v>
      </c>
      <c r="H1577" s="6">
        <v>44044</v>
      </c>
      <c r="I1577" s="4" t="s">
        <v>1094</v>
      </c>
      <c r="J1577" s="4" t="s">
        <v>1069</v>
      </c>
      <c r="K1577" s="4">
        <v>572</v>
      </c>
      <c r="L1577" s="4">
        <v>0</v>
      </c>
      <c r="M1577" s="4">
        <v>0</v>
      </c>
      <c r="N1577" s="4">
        <v>0</v>
      </c>
      <c r="O1577" s="4">
        <v>210000</v>
      </c>
      <c r="P1577" s="4">
        <v>-210000</v>
      </c>
      <c r="Q1577" s="4">
        <v>1627</v>
      </c>
      <c r="R1577" s="4" t="b">
        <f t="shared" si="12"/>
        <v>0</v>
      </c>
      <c r="S1577" s="4">
        <v>0</v>
      </c>
    </row>
    <row r="1578" spans="1:19" ht="14.25" customHeight="1">
      <c r="A1578" s="4" t="s">
        <v>1040</v>
      </c>
      <c r="B1578" s="5"/>
      <c r="C1578" s="4">
        <v>0</v>
      </c>
      <c r="E1578" s="4" t="b">
        <f t="shared" si="11"/>
        <v>0</v>
      </c>
      <c r="F1578" s="4">
        <v>0</v>
      </c>
      <c r="G1578" s="4">
        <v>1201</v>
      </c>
      <c r="H1578" s="6">
        <v>44044</v>
      </c>
      <c r="I1578" s="4" t="s">
        <v>1095</v>
      </c>
      <c r="J1578" s="4" t="s">
        <v>1043</v>
      </c>
      <c r="K1578" s="4">
        <v>10817</v>
      </c>
      <c r="L1578" s="4">
        <v>0</v>
      </c>
      <c r="M1578" s="4">
        <v>0</v>
      </c>
      <c r="N1578" s="4">
        <v>210000</v>
      </c>
      <c r="O1578" s="4">
        <v>0</v>
      </c>
      <c r="P1578" s="4">
        <v>0</v>
      </c>
      <c r="Q1578" s="4">
        <v>1628</v>
      </c>
      <c r="R1578" s="4" t="b">
        <f t="shared" si="12"/>
        <v>0</v>
      </c>
      <c r="S1578" s="4">
        <v>0</v>
      </c>
    </row>
    <row r="1579" spans="1:19" ht="14.25" customHeight="1">
      <c r="A1579" s="4" t="s">
        <v>1040</v>
      </c>
      <c r="B1579" s="5"/>
      <c r="C1579" s="4">
        <v>0</v>
      </c>
      <c r="E1579" s="4" t="b">
        <f t="shared" si="11"/>
        <v>0</v>
      </c>
      <c r="F1579" s="4">
        <v>0</v>
      </c>
      <c r="G1579" s="4">
        <v>1201</v>
      </c>
      <c r="H1579" s="6">
        <v>44075</v>
      </c>
      <c r="I1579" s="4" t="s">
        <v>1096</v>
      </c>
      <c r="J1579" s="4" t="s">
        <v>1043</v>
      </c>
      <c r="K1579" s="4">
        <v>10897</v>
      </c>
      <c r="L1579" s="4">
        <v>0</v>
      </c>
      <c r="M1579" s="4">
        <v>0</v>
      </c>
      <c r="N1579" s="4">
        <v>210000</v>
      </c>
      <c r="O1579" s="4">
        <v>0</v>
      </c>
      <c r="P1579" s="4">
        <v>210000</v>
      </c>
      <c r="Q1579" s="4">
        <v>1629</v>
      </c>
      <c r="R1579" s="4" t="b">
        <f t="shared" si="12"/>
        <v>0</v>
      </c>
      <c r="S1579" s="4">
        <v>0</v>
      </c>
    </row>
    <row r="1580" spans="1:19" ht="14.25" customHeight="1">
      <c r="A1580" s="4" t="s">
        <v>1040</v>
      </c>
      <c r="B1580" s="5"/>
      <c r="C1580" s="4">
        <v>0</v>
      </c>
      <c r="E1580" s="4" t="b">
        <f t="shared" si="11"/>
        <v>0</v>
      </c>
      <c r="F1580" s="4">
        <v>0</v>
      </c>
      <c r="G1580" s="4">
        <v>1201</v>
      </c>
      <c r="H1580" s="6">
        <v>44083</v>
      </c>
      <c r="I1580" s="4" t="s">
        <v>1060</v>
      </c>
      <c r="J1580" s="4" t="s">
        <v>40</v>
      </c>
      <c r="K1580" s="4">
        <v>14048</v>
      </c>
      <c r="L1580" s="4">
        <v>0</v>
      </c>
      <c r="M1580" s="4">
        <v>0</v>
      </c>
      <c r="N1580" s="4">
        <v>0</v>
      </c>
      <c r="O1580" s="4">
        <v>210000</v>
      </c>
      <c r="P1580" s="4">
        <v>0</v>
      </c>
      <c r="Q1580" s="4">
        <v>1630</v>
      </c>
      <c r="R1580" s="4" t="b">
        <f t="shared" si="12"/>
        <v>0</v>
      </c>
      <c r="S1580" s="4">
        <v>0</v>
      </c>
    </row>
    <row r="1581" spans="1:19" ht="14.25" customHeight="1">
      <c r="A1581" s="4" t="s">
        <v>1040</v>
      </c>
      <c r="B1581" s="5"/>
      <c r="C1581" s="4">
        <v>0</v>
      </c>
      <c r="E1581" s="4" t="b">
        <f t="shared" si="11"/>
        <v>0</v>
      </c>
      <c r="F1581" s="4">
        <v>0</v>
      </c>
      <c r="G1581" s="4">
        <v>1201</v>
      </c>
      <c r="H1581" s="6">
        <v>44105</v>
      </c>
      <c r="I1581" s="4" t="s">
        <v>1097</v>
      </c>
      <c r="J1581" s="4" t="s">
        <v>1043</v>
      </c>
      <c r="K1581" s="4">
        <v>10977</v>
      </c>
      <c r="L1581" s="4">
        <v>0</v>
      </c>
      <c r="M1581" s="4">
        <v>0</v>
      </c>
      <c r="N1581" s="4">
        <v>210000</v>
      </c>
      <c r="O1581" s="4">
        <v>0</v>
      </c>
      <c r="P1581" s="4">
        <v>210000</v>
      </c>
      <c r="Q1581" s="4">
        <v>1631</v>
      </c>
      <c r="R1581" s="4" t="b">
        <f t="shared" si="12"/>
        <v>0</v>
      </c>
      <c r="S1581" s="4">
        <v>0</v>
      </c>
    </row>
    <row r="1582" spans="1:19" ht="14.25" customHeight="1">
      <c r="A1582" s="4" t="s">
        <v>1040</v>
      </c>
      <c r="B1582" s="5"/>
      <c r="C1582" s="4">
        <v>0</v>
      </c>
      <c r="E1582" s="4" t="b">
        <f t="shared" si="11"/>
        <v>0</v>
      </c>
      <c r="F1582" s="4">
        <v>0</v>
      </c>
      <c r="G1582" s="4">
        <v>1201</v>
      </c>
      <c r="H1582" s="6">
        <v>44110</v>
      </c>
      <c r="I1582" s="4" t="s">
        <v>1061</v>
      </c>
      <c r="J1582" s="4" t="s">
        <v>40</v>
      </c>
      <c r="K1582" s="4">
        <v>14112</v>
      </c>
      <c r="L1582" s="4">
        <v>0</v>
      </c>
      <c r="M1582" s="4">
        <v>0</v>
      </c>
      <c r="N1582" s="4">
        <v>0</v>
      </c>
      <c r="O1582" s="4">
        <v>210000</v>
      </c>
      <c r="P1582" s="4">
        <v>0</v>
      </c>
      <c r="Q1582" s="4">
        <v>1632</v>
      </c>
      <c r="R1582" s="4" t="b">
        <f t="shared" si="12"/>
        <v>0</v>
      </c>
      <c r="S1582" s="4">
        <v>0</v>
      </c>
    </row>
    <row r="1583" spans="1:19" ht="14.25" customHeight="1">
      <c r="A1583" s="4" t="s">
        <v>1040</v>
      </c>
      <c r="B1583" s="5"/>
      <c r="C1583" s="4">
        <v>0</v>
      </c>
      <c r="E1583" s="4" t="b">
        <f t="shared" si="11"/>
        <v>0</v>
      </c>
      <c r="F1583" s="4">
        <v>0</v>
      </c>
      <c r="G1583" s="4">
        <v>1201</v>
      </c>
      <c r="H1583" s="6">
        <v>44136</v>
      </c>
      <c r="I1583" s="4" t="s">
        <v>1098</v>
      </c>
      <c r="J1583" s="4" t="s">
        <v>1043</v>
      </c>
      <c r="K1583" s="4">
        <v>11057</v>
      </c>
      <c r="L1583" s="4">
        <v>0</v>
      </c>
      <c r="M1583" s="4">
        <v>0</v>
      </c>
      <c r="N1583" s="4">
        <v>210000</v>
      </c>
      <c r="O1583" s="4">
        <v>0</v>
      </c>
      <c r="P1583" s="4">
        <v>210000</v>
      </c>
      <c r="Q1583" s="4">
        <v>1633</v>
      </c>
      <c r="R1583" s="4" t="b">
        <f t="shared" si="12"/>
        <v>0</v>
      </c>
      <c r="S1583" s="4">
        <v>0</v>
      </c>
    </row>
    <row r="1584" spans="1:19" ht="14.25" customHeight="1">
      <c r="A1584" s="4" t="s">
        <v>1040</v>
      </c>
      <c r="B1584" s="5"/>
      <c r="C1584" s="4">
        <v>0</v>
      </c>
      <c r="E1584" s="4" t="b">
        <f t="shared" si="11"/>
        <v>0</v>
      </c>
      <c r="F1584" s="4">
        <v>0</v>
      </c>
      <c r="G1584" s="4">
        <v>1201</v>
      </c>
      <c r="H1584" s="6">
        <v>44147</v>
      </c>
      <c r="I1584" s="4" t="s">
        <v>1064</v>
      </c>
      <c r="J1584" s="4" t="s">
        <v>40</v>
      </c>
      <c r="K1584" s="4">
        <v>14201</v>
      </c>
      <c r="L1584" s="4">
        <v>0</v>
      </c>
      <c r="M1584" s="4">
        <v>0</v>
      </c>
      <c r="N1584" s="4">
        <v>0</v>
      </c>
      <c r="O1584" s="4">
        <v>210000</v>
      </c>
      <c r="P1584" s="4">
        <v>0</v>
      </c>
      <c r="Q1584" s="4">
        <v>1634</v>
      </c>
      <c r="R1584" s="4" t="b">
        <f t="shared" si="12"/>
        <v>0</v>
      </c>
      <c r="S1584" s="4">
        <v>0</v>
      </c>
    </row>
    <row r="1585" spans="1:19" ht="14.25" customHeight="1">
      <c r="A1585" s="4" t="s">
        <v>1040</v>
      </c>
      <c r="B1585" s="5"/>
      <c r="C1585" s="4">
        <v>0</v>
      </c>
      <c r="E1585" s="4" t="b">
        <f t="shared" si="11"/>
        <v>0</v>
      </c>
      <c r="F1585" s="4">
        <v>0</v>
      </c>
      <c r="G1585" s="4">
        <v>1201</v>
      </c>
      <c r="H1585" s="6">
        <v>44166</v>
      </c>
      <c r="I1585" s="4" t="s">
        <v>1099</v>
      </c>
      <c r="J1585" s="4" t="s">
        <v>1043</v>
      </c>
      <c r="K1585" s="4">
        <v>11137</v>
      </c>
      <c r="L1585" s="4">
        <v>0</v>
      </c>
      <c r="M1585" s="4">
        <v>0</v>
      </c>
      <c r="N1585" s="4">
        <v>210000</v>
      </c>
      <c r="O1585" s="4">
        <v>0</v>
      </c>
      <c r="P1585" s="4">
        <v>210000</v>
      </c>
      <c r="Q1585" s="4">
        <v>1635</v>
      </c>
      <c r="R1585" s="4" t="b">
        <f t="shared" si="12"/>
        <v>0</v>
      </c>
      <c r="S1585" s="4">
        <v>0</v>
      </c>
    </row>
    <row r="1586" spans="1:19" ht="14.25" customHeight="1">
      <c r="A1586" s="4" t="s">
        <v>1040</v>
      </c>
      <c r="B1586" s="5"/>
      <c r="C1586" s="4">
        <v>0</v>
      </c>
      <c r="E1586" s="4" t="b">
        <f t="shared" si="11"/>
        <v>0</v>
      </c>
      <c r="F1586" s="4">
        <v>0</v>
      </c>
      <c r="G1586" s="4">
        <v>1201</v>
      </c>
      <c r="H1586" s="6">
        <v>44172</v>
      </c>
      <c r="I1586" s="4" t="s">
        <v>1066</v>
      </c>
      <c r="J1586" s="4" t="s">
        <v>40</v>
      </c>
      <c r="K1586" s="4">
        <v>14254</v>
      </c>
      <c r="L1586" s="4">
        <v>0</v>
      </c>
      <c r="M1586" s="4">
        <v>0</v>
      </c>
      <c r="N1586" s="4">
        <v>0</v>
      </c>
      <c r="O1586" s="4">
        <v>210000</v>
      </c>
      <c r="P1586" s="4">
        <v>0</v>
      </c>
      <c r="Q1586" s="4">
        <v>1636</v>
      </c>
      <c r="R1586" s="4" t="b">
        <f t="shared" si="12"/>
        <v>0</v>
      </c>
      <c r="S1586" s="4">
        <v>0</v>
      </c>
    </row>
    <row r="1587" spans="1:19" ht="14.25" customHeight="1">
      <c r="A1587" s="4" t="s">
        <v>1040</v>
      </c>
      <c r="B1587" s="5" t="s">
        <v>1100</v>
      </c>
      <c r="C1587" s="4">
        <v>0</v>
      </c>
      <c r="D1587" s="4" t="s">
        <v>1100</v>
      </c>
      <c r="E1587" s="4" t="b">
        <f t="shared" si="11"/>
        <v>0</v>
      </c>
      <c r="F1587" s="4">
        <v>0</v>
      </c>
      <c r="G1587" s="4">
        <v>1201</v>
      </c>
      <c r="H1587" s="3" t="s">
        <v>21</v>
      </c>
      <c r="K1587" s="4">
        <v>0</v>
      </c>
      <c r="L1587" s="4">
        <v>0</v>
      </c>
      <c r="M1587" s="4">
        <v>0</v>
      </c>
      <c r="N1587" s="4">
        <v>2520000</v>
      </c>
      <c r="O1587" s="4">
        <v>2520000</v>
      </c>
      <c r="P1587" s="4">
        <v>0</v>
      </c>
      <c r="Q1587" s="4">
        <v>1637</v>
      </c>
      <c r="R1587" s="4" t="b">
        <f t="shared" si="12"/>
        <v>0</v>
      </c>
      <c r="S1587" s="4">
        <v>0</v>
      </c>
    </row>
    <row r="1588" spans="1:19" ht="14.25" customHeight="1">
      <c r="A1588" s="4" t="s">
        <v>1040</v>
      </c>
      <c r="B1588" s="5" t="s">
        <v>69</v>
      </c>
      <c r="C1588" s="4">
        <v>0</v>
      </c>
      <c r="D1588" s="4" t="s">
        <v>69</v>
      </c>
      <c r="E1588" s="4" t="b">
        <f t="shared" si="11"/>
        <v>0</v>
      </c>
      <c r="F1588" s="4">
        <v>0</v>
      </c>
      <c r="G1588" s="4">
        <v>1202</v>
      </c>
      <c r="H1588" s="3" t="s">
        <v>21</v>
      </c>
      <c r="K1588" s="4">
        <v>0</v>
      </c>
      <c r="L1588" s="4">
        <v>2520000</v>
      </c>
      <c r="M1588" s="4">
        <v>2520000</v>
      </c>
      <c r="N1588" s="4">
        <v>0</v>
      </c>
      <c r="O1588" s="4">
        <v>0</v>
      </c>
      <c r="P1588" s="4">
        <v>0</v>
      </c>
      <c r="Q1588" s="4">
        <v>1638</v>
      </c>
      <c r="R1588" s="4" t="b">
        <f t="shared" si="12"/>
        <v>0</v>
      </c>
      <c r="S1588" s="4">
        <v>0</v>
      </c>
    </row>
    <row r="1589" spans="1:19" ht="14.25" customHeight="1">
      <c r="A1589" s="4" t="s">
        <v>1040</v>
      </c>
      <c r="B1589" s="5"/>
      <c r="C1589" s="4">
        <v>0</v>
      </c>
      <c r="E1589" s="4" t="b">
        <f t="shared" si="11"/>
        <v>0</v>
      </c>
      <c r="F1589" s="4">
        <v>0</v>
      </c>
      <c r="G1589" s="4">
        <v>1202</v>
      </c>
      <c r="H1589" s="6">
        <v>43831</v>
      </c>
      <c r="I1589" s="4" t="s">
        <v>1101</v>
      </c>
      <c r="J1589" s="4" t="s">
        <v>1043</v>
      </c>
      <c r="K1589" s="4">
        <v>10258</v>
      </c>
      <c r="L1589" s="4">
        <v>0</v>
      </c>
      <c r="M1589" s="4">
        <v>0</v>
      </c>
      <c r="N1589" s="4">
        <v>210000</v>
      </c>
      <c r="O1589" s="4">
        <v>0</v>
      </c>
      <c r="P1589" s="4">
        <v>210000</v>
      </c>
      <c r="Q1589" s="4">
        <v>1639</v>
      </c>
      <c r="R1589" s="4" t="b">
        <f t="shared" si="12"/>
        <v>0</v>
      </c>
      <c r="S1589" s="4">
        <v>0</v>
      </c>
    </row>
    <row r="1590" spans="1:19" ht="14.25" customHeight="1">
      <c r="A1590" s="4" t="s">
        <v>1040</v>
      </c>
      <c r="B1590" s="5"/>
      <c r="C1590" s="4">
        <v>0</v>
      </c>
      <c r="E1590" s="4" t="b">
        <f t="shared" si="11"/>
        <v>0</v>
      </c>
      <c r="F1590" s="4">
        <v>0</v>
      </c>
      <c r="G1590" s="4">
        <v>1202</v>
      </c>
      <c r="H1590" s="6">
        <v>43837</v>
      </c>
      <c r="I1590" s="4" t="s">
        <v>1044</v>
      </c>
      <c r="J1590" s="4" t="s">
        <v>40</v>
      </c>
      <c r="K1590" s="4">
        <v>13476</v>
      </c>
      <c r="L1590" s="4">
        <v>0</v>
      </c>
      <c r="M1590" s="4">
        <v>0</v>
      </c>
      <c r="N1590" s="4">
        <v>0</v>
      </c>
      <c r="O1590" s="4">
        <v>202000</v>
      </c>
      <c r="P1590" s="4">
        <v>8000</v>
      </c>
      <c r="Q1590" s="4">
        <v>1640</v>
      </c>
      <c r="R1590" s="4" t="b">
        <f t="shared" si="12"/>
        <v>0</v>
      </c>
      <c r="S1590" s="4">
        <v>0</v>
      </c>
    </row>
    <row r="1591" spans="1:19" ht="14.25" customHeight="1">
      <c r="A1591" s="4" t="s">
        <v>1040</v>
      </c>
      <c r="B1591" s="5"/>
      <c r="C1591" s="4">
        <v>0</v>
      </c>
      <c r="E1591" s="4" t="b">
        <f t="shared" si="11"/>
        <v>0</v>
      </c>
      <c r="F1591" s="4">
        <v>0</v>
      </c>
      <c r="G1591" s="4">
        <v>1202</v>
      </c>
      <c r="H1591" s="6">
        <v>43862</v>
      </c>
      <c r="I1591" s="4" t="s">
        <v>1102</v>
      </c>
      <c r="J1591" s="4" t="s">
        <v>1043</v>
      </c>
      <c r="K1591" s="4">
        <v>10338</v>
      </c>
      <c r="L1591" s="4">
        <v>0</v>
      </c>
      <c r="M1591" s="4">
        <v>0</v>
      </c>
      <c r="N1591" s="4">
        <v>210000</v>
      </c>
      <c r="O1591" s="4">
        <v>0</v>
      </c>
      <c r="P1591" s="4">
        <v>218000</v>
      </c>
      <c r="Q1591" s="4">
        <v>1641</v>
      </c>
      <c r="R1591" s="4" t="b">
        <f t="shared" si="12"/>
        <v>0</v>
      </c>
      <c r="S1591" s="4">
        <v>0</v>
      </c>
    </row>
    <row r="1592" spans="1:19" ht="14.25" customHeight="1">
      <c r="A1592" s="4" t="s">
        <v>1040</v>
      </c>
      <c r="B1592" s="5"/>
      <c r="C1592" s="4">
        <v>0</v>
      </c>
      <c r="E1592" s="4" t="b">
        <f t="shared" si="11"/>
        <v>0</v>
      </c>
      <c r="F1592" s="4">
        <v>0</v>
      </c>
      <c r="G1592" s="4">
        <v>1202</v>
      </c>
      <c r="H1592" s="6">
        <v>43867</v>
      </c>
      <c r="I1592" s="4" t="s">
        <v>1044</v>
      </c>
      <c r="J1592" s="4" t="s">
        <v>40</v>
      </c>
      <c r="K1592" s="4">
        <v>13554</v>
      </c>
      <c r="L1592" s="4">
        <v>0</v>
      </c>
      <c r="M1592" s="4">
        <v>0</v>
      </c>
      <c r="N1592" s="4">
        <v>0</v>
      </c>
      <c r="O1592" s="4">
        <v>8000</v>
      </c>
      <c r="P1592" s="4">
        <v>210000</v>
      </c>
      <c r="Q1592" s="4">
        <v>1642</v>
      </c>
      <c r="R1592" s="4" t="b">
        <f t="shared" si="12"/>
        <v>0</v>
      </c>
      <c r="S1592" s="4">
        <v>0</v>
      </c>
    </row>
    <row r="1593" spans="1:19" ht="14.25" customHeight="1">
      <c r="A1593" s="4" t="s">
        <v>1040</v>
      </c>
      <c r="B1593" s="5"/>
      <c r="C1593" s="4">
        <v>0</v>
      </c>
      <c r="E1593" s="4" t="b">
        <f t="shared" si="11"/>
        <v>0</v>
      </c>
      <c r="F1593" s="4">
        <v>0</v>
      </c>
      <c r="G1593" s="4">
        <v>1202</v>
      </c>
      <c r="H1593" s="6">
        <v>43867</v>
      </c>
      <c r="I1593" s="4" t="s">
        <v>1046</v>
      </c>
      <c r="J1593" s="4" t="s">
        <v>40</v>
      </c>
      <c r="K1593" s="4">
        <v>13554</v>
      </c>
      <c r="L1593" s="4">
        <v>0</v>
      </c>
      <c r="M1593" s="4">
        <v>0</v>
      </c>
      <c r="N1593" s="4">
        <v>0</v>
      </c>
      <c r="O1593" s="4">
        <v>210000</v>
      </c>
      <c r="P1593" s="4">
        <v>0</v>
      </c>
      <c r="Q1593" s="4">
        <v>1643</v>
      </c>
      <c r="R1593" s="4" t="b">
        <f t="shared" si="12"/>
        <v>0</v>
      </c>
      <c r="S1593" s="4">
        <v>0</v>
      </c>
    </row>
    <row r="1594" spans="1:19" ht="14.25" customHeight="1">
      <c r="A1594" s="4" t="s">
        <v>1040</v>
      </c>
      <c r="B1594" s="5"/>
      <c r="C1594" s="4">
        <v>0</v>
      </c>
      <c r="E1594" s="4" t="b">
        <f t="shared" si="11"/>
        <v>0</v>
      </c>
      <c r="F1594" s="4">
        <v>0</v>
      </c>
      <c r="G1594" s="4">
        <v>1202</v>
      </c>
      <c r="H1594" s="6">
        <v>43891</v>
      </c>
      <c r="I1594" s="4" t="s">
        <v>1103</v>
      </c>
      <c r="J1594" s="4" t="s">
        <v>1069</v>
      </c>
      <c r="K1594" s="4">
        <v>564</v>
      </c>
      <c r="L1594" s="4">
        <v>0</v>
      </c>
      <c r="M1594" s="4">
        <v>0</v>
      </c>
      <c r="N1594" s="4">
        <v>0</v>
      </c>
      <c r="O1594" s="4">
        <v>8000</v>
      </c>
      <c r="P1594" s="4">
        <v>-8000</v>
      </c>
      <c r="Q1594" s="4">
        <v>1644</v>
      </c>
      <c r="R1594" s="4" t="b">
        <f t="shared" si="12"/>
        <v>0</v>
      </c>
      <c r="S1594" s="4">
        <v>0</v>
      </c>
    </row>
    <row r="1595" spans="1:19" ht="14.25" customHeight="1">
      <c r="A1595" s="4" t="s">
        <v>1040</v>
      </c>
      <c r="B1595" s="5"/>
      <c r="C1595" s="4">
        <v>0</v>
      </c>
      <c r="E1595" s="4" t="b">
        <f t="shared" si="11"/>
        <v>0</v>
      </c>
      <c r="F1595" s="4">
        <v>0</v>
      </c>
      <c r="G1595" s="4">
        <v>1202</v>
      </c>
      <c r="H1595" s="6">
        <v>43891</v>
      </c>
      <c r="I1595" s="4" t="s">
        <v>1104</v>
      </c>
      <c r="J1595" s="4" t="s">
        <v>1043</v>
      </c>
      <c r="K1595" s="4">
        <v>10418</v>
      </c>
      <c r="L1595" s="4">
        <v>0</v>
      </c>
      <c r="M1595" s="4">
        <v>0</v>
      </c>
      <c r="N1595" s="4">
        <v>210000</v>
      </c>
      <c r="O1595" s="4">
        <v>0</v>
      </c>
      <c r="P1595" s="4">
        <v>202000</v>
      </c>
      <c r="Q1595" s="4">
        <v>1645</v>
      </c>
      <c r="R1595" s="4" t="b">
        <f t="shared" si="12"/>
        <v>0</v>
      </c>
      <c r="S1595" s="4">
        <v>0</v>
      </c>
    </row>
    <row r="1596" spans="1:19" ht="14.25" customHeight="1">
      <c r="A1596" s="4" t="s">
        <v>1040</v>
      </c>
      <c r="B1596" s="5"/>
      <c r="C1596" s="4">
        <v>0</v>
      </c>
      <c r="E1596" s="4" t="b">
        <f t="shared" si="11"/>
        <v>0</v>
      </c>
      <c r="F1596" s="4">
        <v>0</v>
      </c>
      <c r="G1596" s="4">
        <v>1202</v>
      </c>
      <c r="H1596" s="6">
        <v>43900</v>
      </c>
      <c r="I1596" s="4" t="s">
        <v>1048</v>
      </c>
      <c r="J1596" s="4" t="s">
        <v>40</v>
      </c>
      <c r="K1596" s="4">
        <v>13641</v>
      </c>
      <c r="L1596" s="4">
        <v>0</v>
      </c>
      <c r="M1596" s="4">
        <v>0</v>
      </c>
      <c r="N1596" s="4">
        <v>0</v>
      </c>
      <c r="O1596" s="4">
        <v>202000</v>
      </c>
      <c r="P1596" s="4">
        <v>0</v>
      </c>
      <c r="Q1596" s="4">
        <v>1646</v>
      </c>
      <c r="R1596" s="4" t="b">
        <f t="shared" si="12"/>
        <v>0</v>
      </c>
      <c r="S1596" s="4">
        <v>0</v>
      </c>
    </row>
    <row r="1597" spans="1:19" ht="14.25" customHeight="1">
      <c r="A1597" s="4" t="s">
        <v>1040</v>
      </c>
      <c r="B1597" s="5"/>
      <c r="C1597" s="4">
        <v>0</v>
      </c>
      <c r="E1597" s="4" t="b">
        <f t="shared" si="11"/>
        <v>0</v>
      </c>
      <c r="F1597" s="4">
        <v>0</v>
      </c>
      <c r="G1597" s="4">
        <v>1202</v>
      </c>
      <c r="H1597" s="6">
        <v>43922</v>
      </c>
      <c r="I1597" s="4" t="s">
        <v>1105</v>
      </c>
      <c r="J1597" s="4" t="s">
        <v>1069</v>
      </c>
      <c r="K1597" s="4">
        <v>566</v>
      </c>
      <c r="L1597" s="4">
        <v>0</v>
      </c>
      <c r="M1597" s="4">
        <v>0</v>
      </c>
      <c r="N1597" s="4">
        <v>0</v>
      </c>
      <c r="O1597" s="4">
        <v>16000</v>
      </c>
      <c r="P1597" s="4">
        <v>-16000</v>
      </c>
      <c r="Q1597" s="4">
        <v>1647</v>
      </c>
      <c r="R1597" s="4" t="b">
        <f t="shared" si="12"/>
        <v>0</v>
      </c>
      <c r="S1597" s="4">
        <v>0</v>
      </c>
    </row>
    <row r="1598" spans="1:19" ht="14.25" customHeight="1">
      <c r="A1598" s="4" t="s">
        <v>1040</v>
      </c>
      <c r="B1598" s="5"/>
      <c r="C1598" s="4">
        <v>0</v>
      </c>
      <c r="E1598" s="4" t="b">
        <f t="shared" si="11"/>
        <v>0</v>
      </c>
      <c r="F1598" s="4">
        <v>0</v>
      </c>
      <c r="G1598" s="4">
        <v>1202</v>
      </c>
      <c r="H1598" s="6">
        <v>43922</v>
      </c>
      <c r="I1598" s="4" t="s">
        <v>1106</v>
      </c>
      <c r="J1598" s="4" t="s">
        <v>1043</v>
      </c>
      <c r="K1598" s="4">
        <v>10498</v>
      </c>
      <c r="L1598" s="4">
        <v>0</v>
      </c>
      <c r="M1598" s="4">
        <v>0</v>
      </c>
      <c r="N1598" s="4">
        <v>210000</v>
      </c>
      <c r="O1598" s="4">
        <v>0</v>
      </c>
      <c r="P1598" s="4">
        <v>194000</v>
      </c>
      <c r="Q1598" s="4">
        <v>1648</v>
      </c>
      <c r="R1598" s="4" t="b">
        <f t="shared" si="12"/>
        <v>0</v>
      </c>
      <c r="S1598" s="4">
        <v>0</v>
      </c>
    </row>
    <row r="1599" spans="1:19" ht="14.25" customHeight="1">
      <c r="A1599" s="4" t="s">
        <v>1040</v>
      </c>
      <c r="B1599" s="5"/>
      <c r="C1599" s="4">
        <v>0</v>
      </c>
      <c r="E1599" s="4" t="b">
        <f t="shared" si="11"/>
        <v>0</v>
      </c>
      <c r="F1599" s="4">
        <v>0</v>
      </c>
      <c r="G1599" s="4">
        <v>1202</v>
      </c>
      <c r="H1599" s="6">
        <v>43927</v>
      </c>
      <c r="I1599" s="4" t="s">
        <v>1050</v>
      </c>
      <c r="J1599" s="4" t="s">
        <v>40</v>
      </c>
      <c r="K1599" s="4">
        <v>13687</v>
      </c>
      <c r="L1599" s="4">
        <v>0</v>
      </c>
      <c r="M1599" s="4">
        <v>0</v>
      </c>
      <c r="N1599" s="4">
        <v>0</v>
      </c>
      <c r="O1599" s="4">
        <v>194000</v>
      </c>
      <c r="P1599" s="4">
        <v>0</v>
      </c>
      <c r="Q1599" s="4">
        <v>1649</v>
      </c>
      <c r="R1599" s="4" t="b">
        <f t="shared" si="12"/>
        <v>0</v>
      </c>
      <c r="S1599" s="4">
        <v>0</v>
      </c>
    </row>
    <row r="1600" spans="1:19" ht="14.25" customHeight="1">
      <c r="A1600" s="4" t="s">
        <v>1040</v>
      </c>
      <c r="B1600" s="5"/>
      <c r="C1600" s="4">
        <v>0</v>
      </c>
      <c r="E1600" s="4" t="b">
        <f t="shared" si="11"/>
        <v>0</v>
      </c>
      <c r="F1600" s="4">
        <v>0</v>
      </c>
      <c r="G1600" s="4">
        <v>1202</v>
      </c>
      <c r="H1600" s="6">
        <v>43952</v>
      </c>
      <c r="I1600" s="4" t="s">
        <v>1107</v>
      </c>
      <c r="J1600" s="4" t="s">
        <v>1043</v>
      </c>
      <c r="K1600" s="4">
        <v>10578</v>
      </c>
      <c r="L1600" s="4">
        <v>0</v>
      </c>
      <c r="M1600" s="4">
        <v>0</v>
      </c>
      <c r="N1600" s="4">
        <v>210000</v>
      </c>
      <c r="O1600" s="4">
        <v>0</v>
      </c>
      <c r="P1600" s="4">
        <v>210000</v>
      </c>
      <c r="Q1600" s="4">
        <v>1650</v>
      </c>
      <c r="R1600" s="4" t="b">
        <f t="shared" si="12"/>
        <v>0</v>
      </c>
      <c r="S1600" s="4">
        <v>0</v>
      </c>
    </row>
    <row r="1601" spans="1:19" ht="14.25" customHeight="1">
      <c r="A1601" s="4" t="s">
        <v>1040</v>
      </c>
      <c r="B1601" s="5"/>
      <c r="C1601" s="4">
        <v>0</v>
      </c>
      <c r="E1601" s="4" t="b">
        <f t="shared" si="11"/>
        <v>0</v>
      </c>
      <c r="F1601" s="4">
        <v>0</v>
      </c>
      <c r="G1601" s="4">
        <v>1202</v>
      </c>
      <c r="H1601" s="6">
        <v>43957</v>
      </c>
      <c r="I1601" s="4" t="s">
        <v>1052</v>
      </c>
      <c r="J1601" s="4" t="s">
        <v>40</v>
      </c>
      <c r="K1601" s="4">
        <v>13744</v>
      </c>
      <c r="L1601" s="4">
        <v>0</v>
      </c>
      <c r="M1601" s="4">
        <v>0</v>
      </c>
      <c r="N1601" s="4">
        <v>0</v>
      </c>
      <c r="O1601" s="4">
        <v>210000</v>
      </c>
      <c r="P1601" s="4">
        <v>0</v>
      </c>
      <c r="Q1601" s="4">
        <v>1651</v>
      </c>
      <c r="R1601" s="4" t="b">
        <f t="shared" si="12"/>
        <v>0</v>
      </c>
      <c r="S1601" s="4">
        <v>0</v>
      </c>
    </row>
    <row r="1602" spans="1:19" ht="14.25" customHeight="1">
      <c r="A1602" s="4" t="s">
        <v>1040</v>
      </c>
      <c r="B1602" s="5"/>
      <c r="C1602" s="4">
        <v>0</v>
      </c>
      <c r="E1602" s="4" t="b">
        <f t="shared" si="11"/>
        <v>0</v>
      </c>
      <c r="F1602" s="4">
        <v>0</v>
      </c>
      <c r="G1602" s="4">
        <v>1202</v>
      </c>
      <c r="H1602" s="6">
        <v>43983</v>
      </c>
      <c r="I1602" s="4" t="s">
        <v>1108</v>
      </c>
      <c r="J1602" s="4" t="s">
        <v>1069</v>
      </c>
      <c r="K1602" s="4">
        <v>569</v>
      </c>
      <c r="L1602" s="4">
        <v>0</v>
      </c>
      <c r="M1602" s="4">
        <v>0</v>
      </c>
      <c r="N1602" s="4">
        <v>0</v>
      </c>
      <c r="O1602" s="4">
        <v>8000</v>
      </c>
      <c r="P1602" s="4">
        <v>-8000</v>
      </c>
      <c r="Q1602" s="4">
        <v>1652</v>
      </c>
      <c r="R1602" s="4" t="b">
        <f t="shared" si="12"/>
        <v>0</v>
      </c>
      <c r="S1602" s="4">
        <v>0</v>
      </c>
    </row>
    <row r="1603" spans="1:19" ht="14.25" customHeight="1">
      <c r="A1603" s="4" t="s">
        <v>1040</v>
      </c>
      <c r="B1603" s="5"/>
      <c r="C1603" s="4">
        <v>0</v>
      </c>
      <c r="E1603" s="4" t="b">
        <f t="shared" si="11"/>
        <v>0</v>
      </c>
      <c r="F1603" s="4">
        <v>0</v>
      </c>
      <c r="G1603" s="4">
        <v>1202</v>
      </c>
      <c r="H1603" s="6">
        <v>43983</v>
      </c>
      <c r="I1603" s="4" t="s">
        <v>1109</v>
      </c>
      <c r="J1603" s="4" t="s">
        <v>1043</v>
      </c>
      <c r="K1603" s="4">
        <v>10658</v>
      </c>
      <c r="L1603" s="4">
        <v>0</v>
      </c>
      <c r="M1603" s="4">
        <v>0</v>
      </c>
      <c r="N1603" s="4">
        <v>210000</v>
      </c>
      <c r="O1603" s="4">
        <v>0</v>
      </c>
      <c r="P1603" s="4">
        <v>202000</v>
      </c>
      <c r="Q1603" s="4">
        <v>1653</v>
      </c>
      <c r="R1603" s="4" t="b">
        <f t="shared" si="12"/>
        <v>0</v>
      </c>
      <c r="S1603" s="4">
        <v>0</v>
      </c>
    </row>
    <row r="1604" spans="1:19" ht="14.25" customHeight="1">
      <c r="A1604" s="4" t="s">
        <v>1040</v>
      </c>
      <c r="B1604" s="5"/>
      <c r="C1604" s="4">
        <v>0</v>
      </c>
      <c r="E1604" s="4" t="b">
        <f t="shared" si="11"/>
        <v>0</v>
      </c>
      <c r="F1604" s="4">
        <v>0</v>
      </c>
      <c r="G1604" s="4">
        <v>1202</v>
      </c>
      <c r="H1604" s="6">
        <v>43990</v>
      </c>
      <c r="I1604" s="4" t="s">
        <v>1054</v>
      </c>
      <c r="J1604" s="4" t="s">
        <v>40</v>
      </c>
      <c r="K1604" s="4">
        <v>13821</v>
      </c>
      <c r="L1604" s="4">
        <v>0</v>
      </c>
      <c r="M1604" s="4">
        <v>0</v>
      </c>
      <c r="N1604" s="4">
        <v>0</v>
      </c>
      <c r="O1604" s="4">
        <v>202000</v>
      </c>
      <c r="P1604" s="4">
        <v>0</v>
      </c>
      <c r="Q1604" s="4">
        <v>1654</v>
      </c>
      <c r="R1604" s="4" t="b">
        <f t="shared" si="12"/>
        <v>0</v>
      </c>
      <c r="S1604" s="4">
        <v>0</v>
      </c>
    </row>
    <row r="1605" spans="1:19" ht="14.25" customHeight="1">
      <c r="A1605" s="4" t="s">
        <v>1040</v>
      </c>
      <c r="B1605" s="5"/>
      <c r="C1605" s="4">
        <v>0</v>
      </c>
      <c r="E1605" s="4" t="b">
        <f t="shared" si="11"/>
        <v>0</v>
      </c>
      <c r="F1605" s="4">
        <v>0</v>
      </c>
      <c r="G1605" s="4">
        <v>1202</v>
      </c>
      <c r="H1605" s="6">
        <v>44013</v>
      </c>
      <c r="I1605" s="4" t="s">
        <v>1110</v>
      </c>
      <c r="J1605" s="4" t="s">
        <v>1043</v>
      </c>
      <c r="K1605" s="4">
        <v>10738</v>
      </c>
      <c r="L1605" s="4">
        <v>0</v>
      </c>
      <c r="M1605" s="4">
        <v>0</v>
      </c>
      <c r="N1605" s="4">
        <v>210000</v>
      </c>
      <c r="O1605" s="4">
        <v>0</v>
      </c>
      <c r="P1605" s="4">
        <v>210000</v>
      </c>
      <c r="Q1605" s="4">
        <v>1655</v>
      </c>
      <c r="R1605" s="4" t="b">
        <f t="shared" si="12"/>
        <v>0</v>
      </c>
      <c r="S1605" s="4">
        <v>0</v>
      </c>
    </row>
    <row r="1606" spans="1:19" ht="14.25" customHeight="1">
      <c r="A1606" s="4" t="s">
        <v>1040</v>
      </c>
      <c r="B1606" s="5"/>
      <c r="C1606" s="4">
        <v>0</v>
      </c>
      <c r="E1606" s="4" t="b">
        <f t="shared" si="11"/>
        <v>0</v>
      </c>
      <c r="F1606" s="4">
        <v>0</v>
      </c>
      <c r="G1606" s="4">
        <v>1202</v>
      </c>
      <c r="H1606" s="6">
        <v>44019</v>
      </c>
      <c r="I1606" s="4" t="s">
        <v>1056</v>
      </c>
      <c r="J1606" s="4" t="s">
        <v>40</v>
      </c>
      <c r="K1606" s="4">
        <v>13892</v>
      </c>
      <c r="L1606" s="4">
        <v>0</v>
      </c>
      <c r="M1606" s="4">
        <v>0</v>
      </c>
      <c r="N1606" s="4">
        <v>0</v>
      </c>
      <c r="O1606" s="4">
        <v>210000</v>
      </c>
      <c r="P1606" s="4">
        <v>0</v>
      </c>
      <c r="Q1606" s="4">
        <v>1656</v>
      </c>
      <c r="R1606" s="4" t="b">
        <f t="shared" si="12"/>
        <v>0</v>
      </c>
      <c r="S1606" s="4">
        <v>0</v>
      </c>
    </row>
    <row r="1607" spans="1:19" ht="14.25" customHeight="1">
      <c r="A1607" s="4" t="s">
        <v>1040</v>
      </c>
      <c r="B1607" s="5"/>
      <c r="C1607" s="4">
        <v>0</v>
      </c>
      <c r="E1607" s="4" t="b">
        <f t="shared" si="11"/>
        <v>0</v>
      </c>
      <c r="F1607" s="4">
        <v>0</v>
      </c>
      <c r="G1607" s="4">
        <v>1202</v>
      </c>
      <c r="H1607" s="6">
        <v>44044</v>
      </c>
      <c r="I1607" s="4" t="s">
        <v>1111</v>
      </c>
      <c r="J1607" s="4" t="s">
        <v>1043</v>
      </c>
      <c r="K1607" s="4">
        <v>10818</v>
      </c>
      <c r="L1607" s="4">
        <v>0</v>
      </c>
      <c r="M1607" s="4">
        <v>0</v>
      </c>
      <c r="N1607" s="4">
        <v>210000</v>
      </c>
      <c r="O1607" s="4">
        <v>0</v>
      </c>
      <c r="P1607" s="4">
        <v>210000</v>
      </c>
      <c r="Q1607" s="4">
        <v>1657</v>
      </c>
      <c r="R1607" s="4" t="b">
        <f t="shared" si="12"/>
        <v>0</v>
      </c>
      <c r="S1607" s="4">
        <v>0</v>
      </c>
    </row>
    <row r="1608" spans="1:19" ht="14.25" customHeight="1">
      <c r="A1608" s="4" t="s">
        <v>1040</v>
      </c>
      <c r="B1608" s="5"/>
      <c r="C1608" s="4">
        <v>0</v>
      </c>
      <c r="E1608" s="4" t="b">
        <f t="shared" si="11"/>
        <v>0</v>
      </c>
      <c r="F1608" s="4">
        <v>0</v>
      </c>
      <c r="G1608" s="4">
        <v>1202</v>
      </c>
      <c r="H1608" s="6">
        <v>44049</v>
      </c>
      <c r="I1608" s="4" t="s">
        <v>1058</v>
      </c>
      <c r="J1608" s="4" t="s">
        <v>40</v>
      </c>
      <c r="K1608" s="4">
        <v>13960</v>
      </c>
      <c r="L1608" s="4">
        <v>0</v>
      </c>
      <c r="M1608" s="4">
        <v>0</v>
      </c>
      <c r="N1608" s="4">
        <v>0</v>
      </c>
      <c r="O1608" s="4">
        <v>210000</v>
      </c>
      <c r="P1608" s="4">
        <v>0</v>
      </c>
      <c r="Q1608" s="4">
        <v>1658</v>
      </c>
      <c r="R1608" s="4" t="b">
        <f t="shared" si="12"/>
        <v>0</v>
      </c>
      <c r="S1608" s="4">
        <v>0</v>
      </c>
    </row>
    <row r="1609" spans="1:19" ht="14.25" customHeight="1">
      <c r="A1609" s="4" t="s">
        <v>1040</v>
      </c>
      <c r="B1609" s="5"/>
      <c r="C1609" s="4">
        <v>0</v>
      </c>
      <c r="E1609" s="4" t="b">
        <f t="shared" si="11"/>
        <v>0</v>
      </c>
      <c r="F1609" s="4">
        <v>0</v>
      </c>
      <c r="G1609" s="4">
        <v>1202</v>
      </c>
      <c r="H1609" s="6">
        <v>44075</v>
      </c>
      <c r="I1609" s="4" t="s">
        <v>1112</v>
      </c>
      <c r="J1609" s="4" t="s">
        <v>1043</v>
      </c>
      <c r="K1609" s="4">
        <v>10898</v>
      </c>
      <c r="L1609" s="4">
        <v>0</v>
      </c>
      <c r="M1609" s="4">
        <v>0</v>
      </c>
      <c r="N1609" s="4">
        <v>210000</v>
      </c>
      <c r="O1609" s="4">
        <v>0</v>
      </c>
      <c r="P1609" s="4">
        <v>210000</v>
      </c>
      <c r="Q1609" s="4">
        <v>1659</v>
      </c>
      <c r="R1609" s="4" t="b">
        <f t="shared" si="12"/>
        <v>0</v>
      </c>
      <c r="S1609" s="4">
        <v>0</v>
      </c>
    </row>
    <row r="1610" spans="1:19" ht="14.25" customHeight="1">
      <c r="A1610" s="4" t="s">
        <v>1040</v>
      </c>
      <c r="B1610" s="5"/>
      <c r="C1610" s="4">
        <v>0</v>
      </c>
      <c r="E1610" s="4" t="b">
        <f t="shared" si="11"/>
        <v>0</v>
      </c>
      <c r="F1610" s="4">
        <v>0</v>
      </c>
      <c r="G1610" s="4">
        <v>1202</v>
      </c>
      <c r="H1610" s="6">
        <v>44077</v>
      </c>
      <c r="I1610" s="4" t="s">
        <v>1060</v>
      </c>
      <c r="J1610" s="4" t="s">
        <v>40</v>
      </c>
      <c r="K1610" s="4">
        <v>14029</v>
      </c>
      <c r="L1610" s="4">
        <v>0</v>
      </c>
      <c r="M1610" s="4">
        <v>0</v>
      </c>
      <c r="N1610" s="4">
        <v>0</v>
      </c>
      <c r="O1610" s="4">
        <v>210000</v>
      </c>
      <c r="P1610" s="4">
        <v>0</v>
      </c>
      <c r="Q1610" s="4">
        <v>1660</v>
      </c>
      <c r="R1610" s="4" t="b">
        <f t="shared" si="12"/>
        <v>0</v>
      </c>
      <c r="S1610" s="4">
        <v>0</v>
      </c>
    </row>
    <row r="1611" spans="1:19" ht="14.25" customHeight="1">
      <c r="A1611" s="4" t="s">
        <v>1040</v>
      </c>
      <c r="B1611" s="5"/>
      <c r="C1611" s="4">
        <v>0</v>
      </c>
      <c r="E1611" s="4" t="b">
        <f t="shared" si="11"/>
        <v>0</v>
      </c>
      <c r="F1611" s="4">
        <v>0</v>
      </c>
      <c r="G1611" s="4">
        <v>1202</v>
      </c>
      <c r="H1611" s="6">
        <v>44105</v>
      </c>
      <c r="I1611" s="4" t="s">
        <v>1113</v>
      </c>
      <c r="J1611" s="4" t="s">
        <v>1043</v>
      </c>
      <c r="K1611" s="4">
        <v>10978</v>
      </c>
      <c r="L1611" s="4">
        <v>0</v>
      </c>
      <c r="M1611" s="4">
        <v>0</v>
      </c>
      <c r="N1611" s="4">
        <v>210000</v>
      </c>
      <c r="O1611" s="4">
        <v>0</v>
      </c>
      <c r="P1611" s="4">
        <v>210000</v>
      </c>
      <c r="Q1611" s="4">
        <v>1661</v>
      </c>
      <c r="R1611" s="4" t="b">
        <f t="shared" si="12"/>
        <v>0</v>
      </c>
      <c r="S1611" s="4">
        <v>0</v>
      </c>
    </row>
    <row r="1612" spans="1:19" ht="14.25" customHeight="1">
      <c r="A1612" s="4" t="s">
        <v>1040</v>
      </c>
      <c r="B1612" s="5"/>
      <c r="C1612" s="4">
        <v>0</v>
      </c>
      <c r="E1612" s="4" t="b">
        <f t="shared" si="11"/>
        <v>0</v>
      </c>
      <c r="F1612" s="4">
        <v>0</v>
      </c>
      <c r="G1612" s="4">
        <v>1202</v>
      </c>
      <c r="H1612" s="6">
        <v>44110</v>
      </c>
      <c r="I1612" s="4" t="s">
        <v>1061</v>
      </c>
      <c r="J1612" s="4" t="s">
        <v>40</v>
      </c>
      <c r="K1612" s="4">
        <v>14113</v>
      </c>
      <c r="L1612" s="4">
        <v>0</v>
      </c>
      <c r="M1612" s="4">
        <v>0</v>
      </c>
      <c r="N1612" s="4">
        <v>0</v>
      </c>
      <c r="O1612" s="4">
        <v>210000</v>
      </c>
      <c r="P1612" s="4">
        <v>0</v>
      </c>
      <c r="Q1612" s="4">
        <v>1662</v>
      </c>
      <c r="R1612" s="4" t="b">
        <f t="shared" si="12"/>
        <v>0</v>
      </c>
      <c r="S1612" s="4">
        <v>0</v>
      </c>
    </row>
    <row r="1613" spans="1:19" ht="14.25" customHeight="1">
      <c r="A1613" s="4" t="s">
        <v>1040</v>
      </c>
      <c r="B1613" s="5"/>
      <c r="C1613" s="4">
        <v>0</v>
      </c>
      <c r="E1613" s="4" t="b">
        <f t="shared" si="11"/>
        <v>0</v>
      </c>
      <c r="F1613" s="4">
        <v>0</v>
      </c>
      <c r="G1613" s="4">
        <v>1202</v>
      </c>
      <c r="H1613" s="6">
        <v>44136</v>
      </c>
      <c r="I1613" s="4" t="s">
        <v>1114</v>
      </c>
      <c r="J1613" s="4" t="s">
        <v>1043</v>
      </c>
      <c r="K1613" s="4">
        <v>11058</v>
      </c>
      <c r="L1613" s="4">
        <v>0</v>
      </c>
      <c r="M1613" s="4">
        <v>0</v>
      </c>
      <c r="N1613" s="4">
        <v>210000</v>
      </c>
      <c r="O1613" s="4">
        <v>0</v>
      </c>
      <c r="P1613" s="4">
        <v>210000</v>
      </c>
      <c r="Q1613" s="4">
        <v>1663</v>
      </c>
      <c r="R1613" s="4" t="b">
        <f t="shared" si="12"/>
        <v>0</v>
      </c>
      <c r="S1613" s="4">
        <v>0</v>
      </c>
    </row>
    <row r="1614" spans="1:19" ht="14.25" customHeight="1">
      <c r="A1614" s="4" t="s">
        <v>1040</v>
      </c>
      <c r="B1614" s="5"/>
      <c r="C1614" s="4">
        <v>0</v>
      </c>
      <c r="E1614" s="4" t="b">
        <f t="shared" si="11"/>
        <v>0</v>
      </c>
      <c r="F1614" s="4">
        <v>0</v>
      </c>
      <c r="G1614" s="4">
        <v>1202</v>
      </c>
      <c r="H1614" s="6">
        <v>44140</v>
      </c>
      <c r="I1614" s="4" t="s">
        <v>1064</v>
      </c>
      <c r="J1614" s="4" t="s">
        <v>40</v>
      </c>
      <c r="K1614" s="4">
        <v>14175</v>
      </c>
      <c r="L1614" s="4">
        <v>0</v>
      </c>
      <c r="M1614" s="4">
        <v>0</v>
      </c>
      <c r="N1614" s="4">
        <v>0</v>
      </c>
      <c r="O1614" s="4">
        <v>210000</v>
      </c>
      <c r="P1614" s="4">
        <v>0</v>
      </c>
      <c r="Q1614" s="4">
        <v>1664</v>
      </c>
      <c r="R1614" s="4" t="b">
        <f t="shared" si="12"/>
        <v>0</v>
      </c>
      <c r="S1614" s="4">
        <v>0</v>
      </c>
    </row>
    <row r="1615" spans="1:19" ht="14.25" customHeight="1">
      <c r="A1615" s="4" t="s">
        <v>1040</v>
      </c>
      <c r="B1615" s="5"/>
      <c r="C1615" s="4">
        <v>0</v>
      </c>
      <c r="E1615" s="4" t="b">
        <f t="shared" si="11"/>
        <v>0</v>
      </c>
      <c r="F1615" s="4">
        <v>0</v>
      </c>
      <c r="G1615" s="4">
        <v>1202</v>
      </c>
      <c r="H1615" s="6">
        <v>44166</v>
      </c>
      <c r="I1615" s="4" t="s">
        <v>1115</v>
      </c>
      <c r="J1615" s="4" t="s">
        <v>1043</v>
      </c>
      <c r="K1615" s="4">
        <v>11138</v>
      </c>
      <c r="L1615" s="4">
        <v>0</v>
      </c>
      <c r="M1615" s="4">
        <v>0</v>
      </c>
      <c r="N1615" s="4">
        <v>210000</v>
      </c>
      <c r="O1615" s="4">
        <v>0</v>
      </c>
      <c r="P1615" s="4">
        <v>210000</v>
      </c>
      <c r="Q1615" s="4">
        <v>1665</v>
      </c>
      <c r="R1615" s="4" t="b">
        <f t="shared" si="12"/>
        <v>0</v>
      </c>
      <c r="S1615" s="4">
        <v>0</v>
      </c>
    </row>
    <row r="1616" spans="1:19" ht="14.25" customHeight="1">
      <c r="A1616" s="4" t="s">
        <v>1040</v>
      </c>
      <c r="B1616" s="5"/>
      <c r="C1616" s="4">
        <v>0</v>
      </c>
      <c r="E1616" s="4" t="b">
        <f t="shared" si="11"/>
        <v>0</v>
      </c>
      <c r="F1616" s="4">
        <v>0</v>
      </c>
      <c r="G1616" s="4">
        <v>1202</v>
      </c>
      <c r="H1616" s="6">
        <v>44167</v>
      </c>
      <c r="I1616" s="4" t="s">
        <v>1066</v>
      </c>
      <c r="J1616" s="4" t="s">
        <v>40</v>
      </c>
      <c r="K1616" s="4">
        <v>14244</v>
      </c>
      <c r="L1616" s="4">
        <v>0</v>
      </c>
      <c r="M1616" s="4">
        <v>0</v>
      </c>
      <c r="N1616" s="4">
        <v>0</v>
      </c>
      <c r="O1616" s="4">
        <v>210000</v>
      </c>
      <c r="P1616" s="4">
        <v>0</v>
      </c>
      <c r="Q1616" s="4">
        <v>1666</v>
      </c>
      <c r="R1616" s="4" t="b">
        <f t="shared" si="12"/>
        <v>0</v>
      </c>
      <c r="S1616" s="4">
        <v>0</v>
      </c>
    </row>
    <row r="1617" spans="1:19" ht="14.25" customHeight="1">
      <c r="A1617" s="4" t="s">
        <v>1040</v>
      </c>
      <c r="B1617" s="5" t="s">
        <v>1116</v>
      </c>
      <c r="C1617" s="4">
        <v>0</v>
      </c>
      <c r="D1617" s="4" t="s">
        <v>1116</v>
      </c>
      <c r="E1617" s="4" t="b">
        <f t="shared" si="11"/>
        <v>0</v>
      </c>
      <c r="F1617" s="4">
        <v>0</v>
      </c>
      <c r="G1617" s="4">
        <v>1202</v>
      </c>
      <c r="H1617" s="3" t="s">
        <v>21</v>
      </c>
      <c r="K1617" s="4">
        <v>0</v>
      </c>
      <c r="L1617" s="4">
        <v>0</v>
      </c>
      <c r="M1617" s="4">
        <v>0</v>
      </c>
      <c r="N1617" s="4">
        <v>2520000</v>
      </c>
      <c r="O1617" s="4">
        <v>2520000</v>
      </c>
      <c r="P1617" s="4">
        <v>0</v>
      </c>
      <c r="Q1617" s="4">
        <v>1667</v>
      </c>
      <c r="R1617" s="4" t="b">
        <f t="shared" si="12"/>
        <v>0</v>
      </c>
      <c r="S1617" s="4">
        <v>0</v>
      </c>
    </row>
    <row r="1618" spans="1:19" ht="14.25" customHeight="1">
      <c r="A1618" s="4" t="s">
        <v>1040</v>
      </c>
      <c r="B1618" s="5" t="s">
        <v>81</v>
      </c>
      <c r="C1618" s="4">
        <v>0</v>
      </c>
      <c r="D1618" s="4" t="s">
        <v>81</v>
      </c>
      <c r="E1618" s="4" t="b">
        <f t="shared" si="11"/>
        <v>0</v>
      </c>
      <c r="F1618" s="4">
        <v>0</v>
      </c>
      <c r="G1618" s="4">
        <v>1301</v>
      </c>
      <c r="H1618" s="3" t="s">
        <v>21</v>
      </c>
      <c r="K1618" s="4">
        <v>0</v>
      </c>
      <c r="L1618" s="4">
        <v>2520000</v>
      </c>
      <c r="M1618" s="4">
        <v>2520000</v>
      </c>
      <c r="N1618" s="4">
        <v>0</v>
      </c>
      <c r="O1618" s="4">
        <v>0</v>
      </c>
      <c r="P1618" s="4">
        <v>0</v>
      </c>
      <c r="Q1618" s="4">
        <v>1668</v>
      </c>
      <c r="R1618" s="4" t="b">
        <f t="shared" si="12"/>
        <v>0</v>
      </c>
      <c r="S1618" s="4">
        <v>0</v>
      </c>
    </row>
    <row r="1619" spans="1:19" ht="14.25" customHeight="1">
      <c r="A1619" s="4" t="s">
        <v>1040</v>
      </c>
      <c r="B1619" s="5"/>
      <c r="C1619" s="4">
        <v>0</v>
      </c>
      <c r="E1619" s="4" t="b">
        <f t="shared" si="11"/>
        <v>0</v>
      </c>
      <c r="F1619" s="4">
        <v>0</v>
      </c>
      <c r="G1619" s="4">
        <v>1301</v>
      </c>
      <c r="H1619" s="6">
        <v>43831</v>
      </c>
      <c r="I1619" s="4" t="s">
        <v>1117</v>
      </c>
      <c r="J1619" s="4" t="s">
        <v>1043</v>
      </c>
      <c r="K1619" s="4">
        <v>10259</v>
      </c>
      <c r="L1619" s="4">
        <v>0</v>
      </c>
      <c r="M1619" s="4">
        <v>0</v>
      </c>
      <c r="N1619" s="4">
        <v>210000</v>
      </c>
      <c r="O1619" s="4">
        <v>0</v>
      </c>
      <c r="P1619" s="4">
        <v>210000</v>
      </c>
      <c r="Q1619" s="4">
        <v>1669</v>
      </c>
      <c r="R1619" s="4" t="b">
        <f t="shared" si="12"/>
        <v>0</v>
      </c>
      <c r="S1619" s="4">
        <v>0</v>
      </c>
    </row>
    <row r="1620" spans="1:19" ht="14.25" customHeight="1">
      <c r="A1620" s="4" t="s">
        <v>1040</v>
      </c>
      <c r="B1620" s="5"/>
      <c r="C1620" s="4">
        <v>0</v>
      </c>
      <c r="E1620" s="4" t="b">
        <f t="shared" si="11"/>
        <v>0</v>
      </c>
      <c r="F1620" s="4">
        <v>0</v>
      </c>
      <c r="G1620" s="4">
        <v>1301</v>
      </c>
      <c r="H1620" s="6">
        <v>43844</v>
      </c>
      <c r="I1620" s="4" t="s">
        <v>1044</v>
      </c>
      <c r="J1620" s="4" t="s">
        <v>40</v>
      </c>
      <c r="K1620" s="4">
        <v>13511</v>
      </c>
      <c r="L1620" s="4">
        <v>0</v>
      </c>
      <c r="M1620" s="4">
        <v>0</v>
      </c>
      <c r="N1620" s="4">
        <v>0</v>
      </c>
      <c r="O1620" s="4">
        <v>210000</v>
      </c>
      <c r="P1620" s="4">
        <v>0</v>
      </c>
      <c r="Q1620" s="4">
        <v>1670</v>
      </c>
      <c r="R1620" s="4" t="b">
        <f t="shared" si="12"/>
        <v>0</v>
      </c>
      <c r="S1620" s="4">
        <v>0</v>
      </c>
    </row>
    <row r="1621" spans="1:19" ht="14.25" customHeight="1">
      <c r="A1621" s="4" t="s">
        <v>1040</v>
      </c>
      <c r="B1621" s="5"/>
      <c r="C1621" s="4">
        <v>0</v>
      </c>
      <c r="E1621" s="4" t="b">
        <f t="shared" si="11"/>
        <v>0</v>
      </c>
      <c r="F1621" s="4">
        <v>0</v>
      </c>
      <c r="G1621" s="4">
        <v>1301</v>
      </c>
      <c r="H1621" s="6">
        <v>43862</v>
      </c>
      <c r="I1621" s="4" t="s">
        <v>1118</v>
      </c>
      <c r="J1621" s="4" t="s">
        <v>1043</v>
      </c>
      <c r="K1621" s="4">
        <v>10339</v>
      </c>
      <c r="L1621" s="4">
        <v>0</v>
      </c>
      <c r="M1621" s="4">
        <v>0</v>
      </c>
      <c r="N1621" s="4">
        <v>210000</v>
      </c>
      <c r="O1621" s="4">
        <v>0</v>
      </c>
      <c r="P1621" s="4">
        <v>210000</v>
      </c>
      <c r="Q1621" s="4">
        <v>1671</v>
      </c>
      <c r="R1621" s="4" t="b">
        <f t="shared" si="12"/>
        <v>0</v>
      </c>
      <c r="S1621" s="4">
        <v>0</v>
      </c>
    </row>
    <row r="1622" spans="1:19" ht="14.25" customHeight="1">
      <c r="A1622" s="4" t="s">
        <v>1040</v>
      </c>
      <c r="B1622" s="5"/>
      <c r="C1622" s="4">
        <v>0</v>
      </c>
      <c r="E1622" s="4" t="b">
        <f t="shared" si="11"/>
        <v>0</v>
      </c>
      <c r="F1622" s="4">
        <v>0</v>
      </c>
      <c r="G1622" s="4">
        <v>1301</v>
      </c>
      <c r="H1622" s="6">
        <v>43874</v>
      </c>
      <c r="I1622" s="4" t="s">
        <v>1046</v>
      </c>
      <c r="J1622" s="4" t="s">
        <v>40</v>
      </c>
      <c r="K1622" s="4">
        <v>13585</v>
      </c>
      <c r="L1622" s="4">
        <v>0</v>
      </c>
      <c r="M1622" s="4">
        <v>0</v>
      </c>
      <c r="N1622" s="4">
        <v>0</v>
      </c>
      <c r="O1622" s="4">
        <v>210000</v>
      </c>
      <c r="P1622" s="4">
        <v>0</v>
      </c>
      <c r="Q1622" s="4">
        <v>1672</v>
      </c>
      <c r="R1622" s="4" t="b">
        <f t="shared" si="12"/>
        <v>0</v>
      </c>
      <c r="S1622" s="4">
        <v>0</v>
      </c>
    </row>
    <row r="1623" spans="1:19" ht="14.25" customHeight="1">
      <c r="A1623" s="4" t="s">
        <v>1040</v>
      </c>
      <c r="B1623" s="5"/>
      <c r="C1623" s="4">
        <v>0</v>
      </c>
      <c r="E1623" s="4" t="b">
        <f t="shared" si="11"/>
        <v>0</v>
      </c>
      <c r="F1623" s="4">
        <v>0</v>
      </c>
      <c r="G1623" s="4">
        <v>1301</v>
      </c>
      <c r="H1623" s="6">
        <v>43891</v>
      </c>
      <c r="I1623" s="4" t="s">
        <v>1119</v>
      </c>
      <c r="J1623" s="4" t="s">
        <v>1043</v>
      </c>
      <c r="K1623" s="4">
        <v>10419</v>
      </c>
      <c r="L1623" s="4">
        <v>0</v>
      </c>
      <c r="M1623" s="4">
        <v>0</v>
      </c>
      <c r="N1623" s="4">
        <v>210000</v>
      </c>
      <c r="O1623" s="4">
        <v>0</v>
      </c>
      <c r="P1623" s="4">
        <v>210000</v>
      </c>
      <c r="Q1623" s="4">
        <v>1673</v>
      </c>
      <c r="R1623" s="4" t="b">
        <f t="shared" si="12"/>
        <v>0</v>
      </c>
      <c r="S1623" s="4">
        <v>0</v>
      </c>
    </row>
    <row r="1624" spans="1:19" ht="14.25" customHeight="1">
      <c r="A1624" s="4" t="s">
        <v>1040</v>
      </c>
      <c r="B1624" s="5"/>
      <c r="C1624" s="4">
        <v>0</v>
      </c>
      <c r="E1624" s="4" t="b">
        <f t="shared" si="11"/>
        <v>0</v>
      </c>
      <c r="F1624" s="4">
        <v>0</v>
      </c>
      <c r="G1624" s="4">
        <v>1301</v>
      </c>
      <c r="H1624" s="6">
        <v>43900</v>
      </c>
      <c r="I1624" s="4" t="s">
        <v>1048</v>
      </c>
      <c r="J1624" s="4" t="s">
        <v>40</v>
      </c>
      <c r="K1624" s="4">
        <v>13645</v>
      </c>
      <c r="L1624" s="4">
        <v>0</v>
      </c>
      <c r="M1624" s="4">
        <v>0</v>
      </c>
      <c r="N1624" s="4">
        <v>0</v>
      </c>
      <c r="O1624" s="4">
        <v>210000</v>
      </c>
      <c r="P1624" s="4">
        <v>0</v>
      </c>
      <c r="Q1624" s="4">
        <v>1674</v>
      </c>
      <c r="R1624" s="4" t="b">
        <f t="shared" si="12"/>
        <v>0</v>
      </c>
      <c r="S1624" s="4">
        <v>0</v>
      </c>
    </row>
    <row r="1625" spans="1:19" ht="14.25" customHeight="1">
      <c r="A1625" s="4" t="s">
        <v>1040</v>
      </c>
      <c r="B1625" s="5"/>
      <c r="C1625" s="4">
        <v>0</v>
      </c>
      <c r="E1625" s="4" t="b">
        <f t="shared" si="11"/>
        <v>0</v>
      </c>
      <c r="F1625" s="4">
        <v>0</v>
      </c>
      <c r="G1625" s="4">
        <v>1301</v>
      </c>
      <c r="H1625" s="6">
        <v>43922</v>
      </c>
      <c r="I1625" s="4" t="s">
        <v>1120</v>
      </c>
      <c r="J1625" s="4" t="s">
        <v>1043</v>
      </c>
      <c r="K1625" s="4">
        <v>10499</v>
      </c>
      <c r="L1625" s="4">
        <v>0</v>
      </c>
      <c r="M1625" s="4">
        <v>0</v>
      </c>
      <c r="N1625" s="4">
        <v>210000</v>
      </c>
      <c r="O1625" s="4">
        <v>0</v>
      </c>
      <c r="P1625" s="4">
        <v>210000</v>
      </c>
      <c r="Q1625" s="4">
        <v>1675</v>
      </c>
      <c r="R1625" s="4" t="b">
        <f t="shared" si="12"/>
        <v>0</v>
      </c>
      <c r="S1625" s="4">
        <v>0</v>
      </c>
    </row>
    <row r="1626" spans="1:19" ht="14.25" customHeight="1">
      <c r="A1626" s="4" t="s">
        <v>1040</v>
      </c>
      <c r="B1626" s="5"/>
      <c r="C1626" s="4">
        <v>0</v>
      </c>
      <c r="E1626" s="4" t="b">
        <f t="shared" si="11"/>
        <v>0</v>
      </c>
      <c r="F1626" s="4">
        <v>0</v>
      </c>
      <c r="G1626" s="4">
        <v>1301</v>
      </c>
      <c r="H1626" s="6">
        <v>43924</v>
      </c>
      <c r="I1626" s="4" t="s">
        <v>1050</v>
      </c>
      <c r="J1626" s="4" t="s">
        <v>40</v>
      </c>
      <c r="K1626" s="4">
        <v>13684</v>
      </c>
      <c r="L1626" s="4">
        <v>0</v>
      </c>
      <c r="M1626" s="4">
        <v>0</v>
      </c>
      <c r="N1626" s="4">
        <v>0</v>
      </c>
      <c r="O1626" s="4">
        <v>210000</v>
      </c>
      <c r="P1626" s="4">
        <v>0</v>
      </c>
      <c r="Q1626" s="4">
        <v>1676</v>
      </c>
      <c r="R1626" s="4" t="b">
        <f t="shared" si="12"/>
        <v>0</v>
      </c>
      <c r="S1626" s="4">
        <v>0</v>
      </c>
    </row>
    <row r="1627" spans="1:19" ht="14.25" customHeight="1">
      <c r="A1627" s="4" t="s">
        <v>1040</v>
      </c>
      <c r="B1627" s="5"/>
      <c r="C1627" s="4">
        <v>0</v>
      </c>
      <c r="E1627" s="4" t="b">
        <f t="shared" si="11"/>
        <v>0</v>
      </c>
      <c r="F1627" s="4">
        <v>0</v>
      </c>
      <c r="G1627" s="4">
        <v>1301</v>
      </c>
      <c r="H1627" s="6">
        <v>43952</v>
      </c>
      <c r="I1627" s="4" t="s">
        <v>1121</v>
      </c>
      <c r="J1627" s="4" t="s">
        <v>1043</v>
      </c>
      <c r="K1627" s="4">
        <v>10579</v>
      </c>
      <c r="L1627" s="4">
        <v>0</v>
      </c>
      <c r="M1627" s="4">
        <v>0</v>
      </c>
      <c r="N1627" s="4">
        <v>210000</v>
      </c>
      <c r="O1627" s="4">
        <v>0</v>
      </c>
      <c r="P1627" s="4">
        <v>210000</v>
      </c>
      <c r="Q1627" s="4">
        <v>1677</v>
      </c>
      <c r="R1627" s="4" t="b">
        <f t="shared" si="12"/>
        <v>0</v>
      </c>
      <c r="S1627" s="4">
        <v>0</v>
      </c>
    </row>
    <row r="1628" spans="1:19" ht="14.25" customHeight="1">
      <c r="A1628" s="4" t="s">
        <v>1040</v>
      </c>
      <c r="B1628" s="5"/>
      <c r="C1628" s="4">
        <v>0</v>
      </c>
      <c r="E1628" s="4" t="b">
        <f t="shared" si="11"/>
        <v>0</v>
      </c>
      <c r="F1628" s="4">
        <v>0</v>
      </c>
      <c r="G1628" s="4">
        <v>1301</v>
      </c>
      <c r="H1628" s="6">
        <v>43959</v>
      </c>
      <c r="I1628" s="4" t="s">
        <v>1052</v>
      </c>
      <c r="J1628" s="4" t="s">
        <v>40</v>
      </c>
      <c r="K1628" s="4">
        <v>13753</v>
      </c>
      <c r="L1628" s="4">
        <v>0</v>
      </c>
      <c r="M1628" s="4">
        <v>0</v>
      </c>
      <c r="N1628" s="4">
        <v>0</v>
      </c>
      <c r="O1628" s="4">
        <v>210000</v>
      </c>
      <c r="P1628" s="4">
        <v>0</v>
      </c>
      <c r="Q1628" s="4">
        <v>1678</v>
      </c>
      <c r="R1628" s="4" t="b">
        <f t="shared" si="12"/>
        <v>0</v>
      </c>
      <c r="S1628" s="4">
        <v>0</v>
      </c>
    </row>
    <row r="1629" spans="1:19" ht="14.25" customHeight="1">
      <c r="A1629" s="4" t="s">
        <v>1040</v>
      </c>
      <c r="B1629" s="5"/>
      <c r="C1629" s="4">
        <v>0</v>
      </c>
      <c r="E1629" s="4" t="b">
        <f t="shared" si="11"/>
        <v>0</v>
      </c>
      <c r="F1629" s="4">
        <v>0</v>
      </c>
      <c r="G1629" s="4">
        <v>1301</v>
      </c>
      <c r="H1629" s="6">
        <v>43983</v>
      </c>
      <c r="I1629" s="4" t="s">
        <v>1122</v>
      </c>
      <c r="J1629" s="4" t="s">
        <v>1043</v>
      </c>
      <c r="K1629" s="4">
        <v>10659</v>
      </c>
      <c r="L1629" s="4">
        <v>0</v>
      </c>
      <c r="M1629" s="4">
        <v>0</v>
      </c>
      <c r="N1629" s="4">
        <v>210000</v>
      </c>
      <c r="O1629" s="4">
        <v>0</v>
      </c>
      <c r="P1629" s="4">
        <v>210000</v>
      </c>
      <c r="Q1629" s="4">
        <v>1679</v>
      </c>
      <c r="R1629" s="4" t="b">
        <f t="shared" si="12"/>
        <v>0</v>
      </c>
      <c r="S1629" s="4">
        <v>0</v>
      </c>
    </row>
    <row r="1630" spans="1:19" ht="14.25" customHeight="1">
      <c r="A1630" s="4" t="s">
        <v>1040</v>
      </c>
      <c r="B1630" s="5"/>
      <c r="C1630" s="4">
        <v>0</v>
      </c>
      <c r="E1630" s="4" t="b">
        <f t="shared" si="11"/>
        <v>0</v>
      </c>
      <c r="F1630" s="4">
        <v>0</v>
      </c>
      <c r="G1630" s="4">
        <v>1301</v>
      </c>
      <c r="H1630" s="6">
        <v>43994</v>
      </c>
      <c r="I1630" s="4" t="s">
        <v>1054</v>
      </c>
      <c r="J1630" s="4" t="s">
        <v>40</v>
      </c>
      <c r="K1630" s="4">
        <v>13841</v>
      </c>
      <c r="L1630" s="4">
        <v>0</v>
      </c>
      <c r="M1630" s="4">
        <v>0</v>
      </c>
      <c r="N1630" s="4">
        <v>0</v>
      </c>
      <c r="O1630" s="4">
        <v>210000</v>
      </c>
      <c r="P1630" s="4">
        <v>0</v>
      </c>
      <c r="Q1630" s="4">
        <v>1680</v>
      </c>
      <c r="R1630" s="4" t="b">
        <f t="shared" si="12"/>
        <v>0</v>
      </c>
      <c r="S1630" s="4">
        <v>0</v>
      </c>
    </row>
    <row r="1631" spans="1:19" ht="14.25" customHeight="1">
      <c r="A1631" s="4" t="s">
        <v>1040</v>
      </c>
      <c r="B1631" s="5"/>
      <c r="C1631" s="4">
        <v>0</v>
      </c>
      <c r="E1631" s="4" t="b">
        <f t="shared" si="11"/>
        <v>0</v>
      </c>
      <c r="F1631" s="4">
        <v>0</v>
      </c>
      <c r="G1631" s="4">
        <v>1301</v>
      </c>
      <c r="H1631" s="6">
        <v>44013</v>
      </c>
      <c r="I1631" s="4" t="s">
        <v>1123</v>
      </c>
      <c r="J1631" s="4" t="s">
        <v>1043</v>
      </c>
      <c r="K1631" s="4">
        <v>10739</v>
      </c>
      <c r="L1631" s="4">
        <v>0</v>
      </c>
      <c r="M1631" s="4">
        <v>0</v>
      </c>
      <c r="N1631" s="4">
        <v>210000</v>
      </c>
      <c r="O1631" s="4">
        <v>0</v>
      </c>
      <c r="P1631" s="4">
        <v>210000</v>
      </c>
      <c r="Q1631" s="4">
        <v>1681</v>
      </c>
      <c r="R1631" s="4" t="b">
        <f t="shared" si="12"/>
        <v>0</v>
      </c>
      <c r="S1631" s="4">
        <v>0</v>
      </c>
    </row>
    <row r="1632" spans="1:19" ht="14.25" customHeight="1">
      <c r="A1632" s="4" t="s">
        <v>1040</v>
      </c>
      <c r="B1632" s="5"/>
      <c r="C1632" s="4">
        <v>0</v>
      </c>
      <c r="E1632" s="4" t="b">
        <f t="shared" si="11"/>
        <v>0</v>
      </c>
      <c r="F1632" s="4">
        <v>0</v>
      </c>
      <c r="G1632" s="4">
        <v>1301</v>
      </c>
      <c r="H1632" s="6">
        <v>44022</v>
      </c>
      <c r="I1632" s="4" t="s">
        <v>1056</v>
      </c>
      <c r="J1632" s="4" t="s">
        <v>40</v>
      </c>
      <c r="K1632" s="4">
        <v>13905</v>
      </c>
      <c r="L1632" s="4">
        <v>0</v>
      </c>
      <c r="M1632" s="4">
        <v>0</v>
      </c>
      <c r="N1632" s="4">
        <v>0</v>
      </c>
      <c r="O1632" s="4">
        <v>210000</v>
      </c>
      <c r="P1632" s="4">
        <v>0</v>
      </c>
      <c r="Q1632" s="4">
        <v>1682</v>
      </c>
      <c r="R1632" s="4" t="b">
        <f t="shared" si="12"/>
        <v>0</v>
      </c>
      <c r="S1632" s="4">
        <v>0</v>
      </c>
    </row>
    <row r="1633" spans="1:19" ht="14.25" customHeight="1">
      <c r="A1633" s="4" t="s">
        <v>1040</v>
      </c>
      <c r="B1633" s="5"/>
      <c r="C1633" s="4">
        <v>0</v>
      </c>
      <c r="E1633" s="4" t="b">
        <f t="shared" si="11"/>
        <v>0</v>
      </c>
      <c r="F1633" s="4">
        <v>0</v>
      </c>
      <c r="G1633" s="4">
        <v>1301</v>
      </c>
      <c r="H1633" s="6">
        <v>44044</v>
      </c>
      <c r="I1633" s="4" t="s">
        <v>1124</v>
      </c>
      <c r="J1633" s="4" t="s">
        <v>1043</v>
      </c>
      <c r="K1633" s="4">
        <v>10819</v>
      </c>
      <c r="L1633" s="4">
        <v>0</v>
      </c>
      <c r="M1633" s="4">
        <v>0</v>
      </c>
      <c r="N1633" s="4">
        <v>210000</v>
      </c>
      <c r="O1633" s="4">
        <v>0</v>
      </c>
      <c r="P1633" s="4">
        <v>210000</v>
      </c>
      <c r="Q1633" s="4">
        <v>1683</v>
      </c>
      <c r="R1633" s="4" t="b">
        <f t="shared" si="12"/>
        <v>0</v>
      </c>
      <c r="S1633" s="4">
        <v>0</v>
      </c>
    </row>
    <row r="1634" spans="1:19" ht="14.25" customHeight="1">
      <c r="A1634" s="4" t="s">
        <v>1040</v>
      </c>
      <c r="B1634" s="5"/>
      <c r="C1634" s="4">
        <v>0</v>
      </c>
      <c r="E1634" s="4" t="b">
        <f t="shared" si="11"/>
        <v>0</v>
      </c>
      <c r="F1634" s="4">
        <v>0</v>
      </c>
      <c r="G1634" s="4">
        <v>1301</v>
      </c>
      <c r="H1634" s="6">
        <v>44057</v>
      </c>
      <c r="I1634" s="4" t="s">
        <v>1058</v>
      </c>
      <c r="J1634" s="4" t="s">
        <v>40</v>
      </c>
      <c r="K1634" s="4">
        <v>13980</v>
      </c>
      <c r="L1634" s="4">
        <v>0</v>
      </c>
      <c r="M1634" s="4">
        <v>0</v>
      </c>
      <c r="N1634" s="4">
        <v>0</v>
      </c>
      <c r="O1634" s="4">
        <v>210000</v>
      </c>
      <c r="P1634" s="4">
        <v>0</v>
      </c>
      <c r="Q1634" s="4">
        <v>1684</v>
      </c>
      <c r="R1634" s="4" t="b">
        <f t="shared" si="12"/>
        <v>0</v>
      </c>
      <c r="S1634" s="4">
        <v>0</v>
      </c>
    </row>
    <row r="1635" spans="1:19" ht="14.25" customHeight="1">
      <c r="A1635" s="4" t="s">
        <v>1040</v>
      </c>
      <c r="B1635" s="5"/>
      <c r="C1635" s="4">
        <v>0</v>
      </c>
      <c r="E1635" s="4" t="b">
        <f t="shared" si="11"/>
        <v>0</v>
      </c>
      <c r="F1635" s="4">
        <v>0</v>
      </c>
      <c r="G1635" s="4">
        <v>1301</v>
      </c>
      <c r="H1635" s="6">
        <v>44075</v>
      </c>
      <c r="I1635" s="4" t="s">
        <v>1125</v>
      </c>
      <c r="J1635" s="4" t="s">
        <v>1043</v>
      </c>
      <c r="K1635" s="4">
        <v>10899</v>
      </c>
      <c r="L1635" s="4">
        <v>0</v>
      </c>
      <c r="M1635" s="4">
        <v>0</v>
      </c>
      <c r="N1635" s="4">
        <v>210000</v>
      </c>
      <c r="O1635" s="4">
        <v>0</v>
      </c>
      <c r="P1635" s="4">
        <v>210000</v>
      </c>
      <c r="Q1635" s="4">
        <v>1685</v>
      </c>
      <c r="R1635" s="4" t="b">
        <f t="shared" si="12"/>
        <v>0</v>
      </c>
      <c r="S1635" s="4">
        <v>0</v>
      </c>
    </row>
    <row r="1636" spans="1:19" ht="14.25" customHeight="1">
      <c r="A1636" s="4" t="s">
        <v>1040</v>
      </c>
      <c r="B1636" s="5"/>
      <c r="C1636" s="4">
        <v>0</v>
      </c>
      <c r="E1636" s="4" t="b">
        <f t="shared" si="11"/>
        <v>0</v>
      </c>
      <c r="F1636" s="4">
        <v>0</v>
      </c>
      <c r="G1636" s="4">
        <v>1301</v>
      </c>
      <c r="H1636" s="6">
        <v>44084</v>
      </c>
      <c r="I1636" s="4" t="s">
        <v>1060</v>
      </c>
      <c r="J1636" s="4" t="s">
        <v>40</v>
      </c>
      <c r="K1636" s="4">
        <v>14054</v>
      </c>
      <c r="L1636" s="4">
        <v>0</v>
      </c>
      <c r="M1636" s="4">
        <v>0</v>
      </c>
      <c r="N1636" s="4">
        <v>0</v>
      </c>
      <c r="O1636" s="4">
        <v>210000</v>
      </c>
      <c r="P1636" s="4">
        <v>0</v>
      </c>
      <c r="Q1636" s="4">
        <v>1686</v>
      </c>
      <c r="R1636" s="4" t="b">
        <f t="shared" si="12"/>
        <v>0</v>
      </c>
      <c r="S1636" s="4">
        <v>0</v>
      </c>
    </row>
    <row r="1637" spans="1:19" ht="14.25" customHeight="1">
      <c r="A1637" s="4" t="s">
        <v>1040</v>
      </c>
      <c r="B1637" s="5"/>
      <c r="C1637" s="4">
        <v>0</v>
      </c>
      <c r="E1637" s="4" t="b">
        <f t="shared" si="11"/>
        <v>0</v>
      </c>
      <c r="F1637" s="4">
        <v>0</v>
      </c>
      <c r="G1637" s="4">
        <v>1301</v>
      </c>
      <c r="H1637" s="6">
        <v>44105</v>
      </c>
      <c r="I1637" s="4" t="s">
        <v>1126</v>
      </c>
      <c r="J1637" s="4" t="s">
        <v>1043</v>
      </c>
      <c r="K1637" s="4">
        <v>10979</v>
      </c>
      <c r="L1637" s="4">
        <v>0</v>
      </c>
      <c r="M1637" s="4">
        <v>0</v>
      </c>
      <c r="N1637" s="4">
        <v>210000</v>
      </c>
      <c r="O1637" s="4">
        <v>0</v>
      </c>
      <c r="P1637" s="4">
        <v>210000</v>
      </c>
      <c r="Q1637" s="4">
        <v>1687</v>
      </c>
      <c r="R1637" s="4" t="b">
        <f t="shared" si="12"/>
        <v>0</v>
      </c>
      <c r="S1637" s="4">
        <v>0</v>
      </c>
    </row>
    <row r="1638" spans="1:19" ht="14.25" customHeight="1">
      <c r="A1638" s="4" t="s">
        <v>1040</v>
      </c>
      <c r="B1638" s="5"/>
      <c r="C1638" s="4">
        <v>0</v>
      </c>
      <c r="E1638" s="4" t="b">
        <f t="shared" si="11"/>
        <v>0</v>
      </c>
      <c r="F1638" s="4">
        <v>0</v>
      </c>
      <c r="G1638" s="4">
        <v>1301</v>
      </c>
      <c r="H1638" s="6">
        <v>44112</v>
      </c>
      <c r="I1638" s="4" t="s">
        <v>1061</v>
      </c>
      <c r="J1638" s="4" t="s">
        <v>40</v>
      </c>
      <c r="K1638" s="4">
        <v>14118</v>
      </c>
      <c r="L1638" s="4">
        <v>0</v>
      </c>
      <c r="M1638" s="4">
        <v>0</v>
      </c>
      <c r="N1638" s="4">
        <v>0</v>
      </c>
      <c r="O1638" s="4">
        <v>210000</v>
      </c>
      <c r="P1638" s="4">
        <v>0</v>
      </c>
      <c r="Q1638" s="4">
        <v>1688</v>
      </c>
      <c r="R1638" s="4" t="b">
        <f t="shared" si="12"/>
        <v>0</v>
      </c>
      <c r="S1638" s="4">
        <v>0</v>
      </c>
    </row>
    <row r="1639" spans="1:19" ht="14.25" customHeight="1">
      <c r="A1639" s="4" t="s">
        <v>1040</v>
      </c>
      <c r="B1639" s="5"/>
      <c r="C1639" s="4">
        <v>0</v>
      </c>
      <c r="E1639" s="4" t="b">
        <f t="shared" si="11"/>
        <v>0</v>
      </c>
      <c r="F1639" s="4">
        <v>0</v>
      </c>
      <c r="G1639" s="4">
        <v>1301</v>
      </c>
      <c r="H1639" s="6">
        <v>44136</v>
      </c>
      <c r="I1639" s="4" t="s">
        <v>1127</v>
      </c>
      <c r="J1639" s="4" t="s">
        <v>1043</v>
      </c>
      <c r="K1639" s="4">
        <v>11059</v>
      </c>
      <c r="L1639" s="4">
        <v>0</v>
      </c>
      <c r="M1639" s="4">
        <v>0</v>
      </c>
      <c r="N1639" s="4">
        <v>210000</v>
      </c>
      <c r="O1639" s="4">
        <v>0</v>
      </c>
      <c r="P1639" s="4">
        <v>210000</v>
      </c>
      <c r="Q1639" s="4">
        <v>1689</v>
      </c>
      <c r="R1639" s="4" t="b">
        <f t="shared" si="12"/>
        <v>0</v>
      </c>
      <c r="S1639" s="4">
        <v>0</v>
      </c>
    </row>
    <row r="1640" spans="1:19" ht="14.25" customHeight="1">
      <c r="A1640" s="4" t="s">
        <v>1040</v>
      </c>
      <c r="B1640" s="5"/>
      <c r="C1640" s="4">
        <v>0</v>
      </c>
      <c r="E1640" s="4" t="b">
        <f t="shared" si="11"/>
        <v>0</v>
      </c>
      <c r="F1640" s="4">
        <v>0</v>
      </c>
      <c r="G1640" s="4">
        <v>1301</v>
      </c>
      <c r="H1640" s="6">
        <v>44145</v>
      </c>
      <c r="I1640" s="4" t="s">
        <v>1064</v>
      </c>
      <c r="J1640" s="4" t="s">
        <v>40</v>
      </c>
      <c r="K1640" s="4">
        <v>14192</v>
      </c>
      <c r="L1640" s="4">
        <v>0</v>
      </c>
      <c r="M1640" s="4">
        <v>0</v>
      </c>
      <c r="N1640" s="4">
        <v>0</v>
      </c>
      <c r="O1640" s="4">
        <v>210000</v>
      </c>
      <c r="P1640" s="4">
        <v>0</v>
      </c>
      <c r="Q1640" s="4">
        <v>1690</v>
      </c>
      <c r="R1640" s="4" t="b">
        <f t="shared" si="12"/>
        <v>0</v>
      </c>
      <c r="S1640" s="4">
        <v>0</v>
      </c>
    </row>
    <row r="1641" spans="1:19" ht="14.25" customHeight="1">
      <c r="A1641" s="4" t="s">
        <v>1040</v>
      </c>
      <c r="B1641" s="5"/>
      <c r="C1641" s="4">
        <v>0</v>
      </c>
      <c r="E1641" s="4" t="b">
        <f t="shared" si="11"/>
        <v>0</v>
      </c>
      <c r="F1641" s="4">
        <v>0</v>
      </c>
      <c r="G1641" s="4">
        <v>1301</v>
      </c>
      <c r="H1641" s="6">
        <v>44166</v>
      </c>
      <c r="I1641" s="4" t="s">
        <v>1128</v>
      </c>
      <c r="J1641" s="4" t="s">
        <v>1043</v>
      </c>
      <c r="K1641" s="4">
        <v>11139</v>
      </c>
      <c r="L1641" s="4">
        <v>0</v>
      </c>
      <c r="M1641" s="4">
        <v>0</v>
      </c>
      <c r="N1641" s="4">
        <v>210000</v>
      </c>
      <c r="O1641" s="4">
        <v>0</v>
      </c>
      <c r="P1641" s="4">
        <v>210000</v>
      </c>
      <c r="Q1641" s="4">
        <v>1691</v>
      </c>
      <c r="R1641" s="4" t="b">
        <f t="shared" si="12"/>
        <v>0</v>
      </c>
      <c r="S1641" s="4">
        <v>0</v>
      </c>
    </row>
    <row r="1642" spans="1:19" ht="14.25" customHeight="1">
      <c r="A1642" s="4" t="s">
        <v>1040</v>
      </c>
      <c r="B1642" s="5"/>
      <c r="C1642" s="4">
        <v>0</v>
      </c>
      <c r="E1642" s="4" t="b">
        <f t="shared" si="11"/>
        <v>0</v>
      </c>
      <c r="F1642" s="4">
        <v>0</v>
      </c>
      <c r="G1642" s="4">
        <v>1301</v>
      </c>
      <c r="H1642" s="6">
        <v>44179</v>
      </c>
      <c r="I1642" s="4" t="s">
        <v>1066</v>
      </c>
      <c r="J1642" s="4" t="s">
        <v>40</v>
      </c>
      <c r="K1642" s="4">
        <v>14277</v>
      </c>
      <c r="L1642" s="4">
        <v>0</v>
      </c>
      <c r="M1642" s="4">
        <v>0</v>
      </c>
      <c r="N1642" s="4">
        <v>0</v>
      </c>
      <c r="O1642" s="4">
        <v>210000</v>
      </c>
      <c r="P1642" s="4">
        <v>0</v>
      </c>
      <c r="Q1642" s="4">
        <v>1692</v>
      </c>
      <c r="R1642" s="4" t="b">
        <f t="shared" si="12"/>
        <v>0</v>
      </c>
      <c r="S1642" s="4">
        <v>0</v>
      </c>
    </row>
    <row r="1643" spans="1:19" ht="14.25" customHeight="1">
      <c r="A1643" s="4" t="s">
        <v>1040</v>
      </c>
      <c r="B1643" s="5" t="s">
        <v>1129</v>
      </c>
      <c r="C1643" s="4">
        <v>0</v>
      </c>
      <c r="D1643" s="4" t="s">
        <v>1129</v>
      </c>
      <c r="E1643" s="4" t="b">
        <f t="shared" si="11"/>
        <v>0</v>
      </c>
      <c r="F1643" s="4">
        <v>0</v>
      </c>
      <c r="G1643" s="4">
        <v>1301</v>
      </c>
      <c r="H1643" s="3" t="s">
        <v>21</v>
      </c>
      <c r="K1643" s="4">
        <v>0</v>
      </c>
      <c r="L1643" s="4">
        <v>0</v>
      </c>
      <c r="M1643" s="4">
        <v>0</v>
      </c>
      <c r="N1643" s="4">
        <v>2520000</v>
      </c>
      <c r="O1643" s="4">
        <v>2520000</v>
      </c>
      <c r="P1643" s="4">
        <v>0</v>
      </c>
      <c r="Q1643" s="4">
        <v>1693</v>
      </c>
      <c r="R1643" s="4" t="b">
        <f t="shared" si="12"/>
        <v>0</v>
      </c>
      <c r="S1643" s="4">
        <v>0</v>
      </c>
    </row>
    <row r="1644" spans="1:19" ht="14.25" customHeight="1">
      <c r="A1644" s="4" t="s">
        <v>1040</v>
      </c>
      <c r="B1644" s="5" t="s">
        <v>92</v>
      </c>
      <c r="C1644" s="4">
        <v>0</v>
      </c>
      <c r="D1644" s="4" t="s">
        <v>92</v>
      </c>
      <c r="E1644" s="4" t="b">
        <f t="shared" si="11"/>
        <v>0</v>
      </c>
      <c r="F1644" s="4">
        <v>0</v>
      </c>
      <c r="G1644" s="4">
        <v>1302</v>
      </c>
      <c r="H1644" s="3" t="s">
        <v>21</v>
      </c>
      <c r="K1644" s="4">
        <v>0</v>
      </c>
      <c r="L1644" s="4">
        <v>2796000</v>
      </c>
      <c r="M1644" s="4">
        <v>2796000</v>
      </c>
      <c r="N1644" s="4">
        <v>0</v>
      </c>
      <c r="O1644" s="4">
        <v>0</v>
      </c>
      <c r="P1644" s="4">
        <v>0</v>
      </c>
      <c r="Q1644" s="4">
        <v>1694</v>
      </c>
      <c r="R1644" s="4" t="b">
        <f t="shared" si="12"/>
        <v>0</v>
      </c>
      <c r="S1644" s="4">
        <v>0</v>
      </c>
    </row>
    <row r="1645" spans="1:19" ht="14.25" customHeight="1">
      <c r="A1645" s="4" t="s">
        <v>1040</v>
      </c>
      <c r="B1645" s="5"/>
      <c r="C1645" s="4">
        <v>0</v>
      </c>
      <c r="E1645" s="4" t="b">
        <f t="shared" si="11"/>
        <v>0</v>
      </c>
      <c r="F1645" s="4">
        <v>0</v>
      </c>
      <c r="G1645" s="4">
        <v>1302</v>
      </c>
      <c r="H1645" s="6">
        <v>43831</v>
      </c>
      <c r="I1645" s="4" t="s">
        <v>1130</v>
      </c>
      <c r="J1645" s="4" t="s">
        <v>1043</v>
      </c>
      <c r="K1645" s="4">
        <v>10260</v>
      </c>
      <c r="L1645" s="4">
        <v>0</v>
      </c>
      <c r="M1645" s="4">
        <v>0</v>
      </c>
      <c r="N1645" s="4">
        <v>233000</v>
      </c>
      <c r="O1645" s="4">
        <v>0</v>
      </c>
      <c r="P1645" s="4">
        <v>233000</v>
      </c>
      <c r="Q1645" s="4">
        <v>1695</v>
      </c>
      <c r="R1645" s="4" t="b">
        <f t="shared" si="12"/>
        <v>0</v>
      </c>
      <c r="S1645" s="4">
        <v>0</v>
      </c>
    </row>
    <row r="1646" spans="1:19" ht="14.25" customHeight="1">
      <c r="A1646" s="4" t="s">
        <v>1040</v>
      </c>
      <c r="B1646" s="5"/>
      <c r="C1646" s="4">
        <v>0</v>
      </c>
      <c r="E1646" s="4" t="b">
        <f t="shared" si="11"/>
        <v>0</v>
      </c>
      <c r="F1646" s="4">
        <v>0</v>
      </c>
      <c r="G1646" s="4">
        <v>1302</v>
      </c>
      <c r="H1646" s="6">
        <v>43843</v>
      </c>
      <c r="I1646" s="4" t="s">
        <v>1044</v>
      </c>
      <c r="J1646" s="4" t="s">
        <v>40</v>
      </c>
      <c r="K1646" s="4">
        <v>13506</v>
      </c>
      <c r="L1646" s="4">
        <v>0</v>
      </c>
      <c r="M1646" s="4">
        <v>0</v>
      </c>
      <c r="N1646" s="4">
        <v>0</v>
      </c>
      <c r="O1646" s="4">
        <v>233000</v>
      </c>
      <c r="P1646" s="4">
        <v>0</v>
      </c>
      <c r="Q1646" s="4">
        <v>1696</v>
      </c>
      <c r="R1646" s="4" t="b">
        <f t="shared" si="12"/>
        <v>0</v>
      </c>
      <c r="S1646" s="4">
        <v>0</v>
      </c>
    </row>
    <row r="1647" spans="1:19" ht="14.25" customHeight="1">
      <c r="A1647" s="4" t="s">
        <v>1040</v>
      </c>
      <c r="B1647" s="5"/>
      <c r="C1647" s="4">
        <v>0</v>
      </c>
      <c r="E1647" s="4" t="b">
        <f t="shared" si="11"/>
        <v>0</v>
      </c>
      <c r="F1647" s="4">
        <v>0</v>
      </c>
      <c r="G1647" s="4">
        <v>1302</v>
      </c>
      <c r="H1647" s="6">
        <v>43862</v>
      </c>
      <c r="I1647" s="4" t="s">
        <v>1131</v>
      </c>
      <c r="J1647" s="4" t="s">
        <v>1043</v>
      </c>
      <c r="K1647" s="4">
        <v>10340</v>
      </c>
      <c r="L1647" s="4">
        <v>0</v>
      </c>
      <c r="M1647" s="4">
        <v>0</v>
      </c>
      <c r="N1647" s="4">
        <v>233000</v>
      </c>
      <c r="O1647" s="4">
        <v>0</v>
      </c>
      <c r="P1647" s="4">
        <v>233000</v>
      </c>
      <c r="Q1647" s="4">
        <v>1697</v>
      </c>
      <c r="R1647" s="4" t="b">
        <f t="shared" si="12"/>
        <v>0</v>
      </c>
      <c r="S1647" s="4">
        <v>0</v>
      </c>
    </row>
    <row r="1648" spans="1:19" ht="14.25" customHeight="1">
      <c r="A1648" s="4" t="s">
        <v>1040</v>
      </c>
      <c r="B1648" s="5"/>
      <c r="C1648" s="4">
        <v>0</v>
      </c>
      <c r="E1648" s="4" t="b">
        <f t="shared" si="11"/>
        <v>0</v>
      </c>
      <c r="F1648" s="4">
        <v>0</v>
      </c>
      <c r="G1648" s="4">
        <v>1302</v>
      </c>
      <c r="H1648" s="6">
        <v>43874</v>
      </c>
      <c r="I1648" s="4" t="s">
        <v>1046</v>
      </c>
      <c r="J1648" s="4" t="s">
        <v>40</v>
      </c>
      <c r="K1648" s="4">
        <v>13590</v>
      </c>
      <c r="L1648" s="4">
        <v>0</v>
      </c>
      <c r="M1648" s="4">
        <v>0</v>
      </c>
      <c r="N1648" s="4">
        <v>0</v>
      </c>
      <c r="O1648" s="4">
        <v>233000</v>
      </c>
      <c r="P1648" s="4">
        <v>0</v>
      </c>
      <c r="Q1648" s="4">
        <v>1698</v>
      </c>
      <c r="R1648" s="4" t="b">
        <f t="shared" si="12"/>
        <v>0</v>
      </c>
      <c r="S1648" s="4">
        <v>0</v>
      </c>
    </row>
    <row r="1649" spans="1:19" ht="14.25" customHeight="1">
      <c r="A1649" s="4" t="s">
        <v>1040</v>
      </c>
      <c r="B1649" s="5"/>
      <c r="C1649" s="4">
        <v>0</v>
      </c>
      <c r="E1649" s="4" t="b">
        <f t="shared" si="11"/>
        <v>0</v>
      </c>
      <c r="F1649" s="4">
        <v>0</v>
      </c>
      <c r="G1649" s="4">
        <v>1302</v>
      </c>
      <c r="H1649" s="6">
        <v>43891</v>
      </c>
      <c r="I1649" s="4" t="s">
        <v>1132</v>
      </c>
      <c r="J1649" s="4" t="s">
        <v>1043</v>
      </c>
      <c r="K1649" s="4">
        <v>10420</v>
      </c>
      <c r="L1649" s="4">
        <v>0</v>
      </c>
      <c r="M1649" s="4">
        <v>0</v>
      </c>
      <c r="N1649" s="4">
        <v>233000</v>
      </c>
      <c r="O1649" s="4">
        <v>0</v>
      </c>
      <c r="P1649" s="4">
        <v>233000</v>
      </c>
      <c r="Q1649" s="4">
        <v>1699</v>
      </c>
      <c r="R1649" s="4" t="b">
        <f t="shared" si="12"/>
        <v>0</v>
      </c>
      <c r="S1649" s="4">
        <v>0</v>
      </c>
    </row>
    <row r="1650" spans="1:19" ht="14.25" customHeight="1">
      <c r="A1650" s="4" t="s">
        <v>1040</v>
      </c>
      <c r="B1650" s="5"/>
      <c r="C1650" s="4">
        <v>0</v>
      </c>
      <c r="E1650" s="4" t="b">
        <f t="shared" si="11"/>
        <v>0</v>
      </c>
      <c r="F1650" s="4">
        <v>0</v>
      </c>
      <c r="G1650" s="4">
        <v>1302</v>
      </c>
      <c r="H1650" s="6">
        <v>43903</v>
      </c>
      <c r="I1650" s="4" t="s">
        <v>1048</v>
      </c>
      <c r="J1650" s="4" t="s">
        <v>40</v>
      </c>
      <c r="K1650" s="4">
        <v>13663</v>
      </c>
      <c r="L1650" s="4">
        <v>0</v>
      </c>
      <c r="M1650" s="4">
        <v>0</v>
      </c>
      <c r="N1650" s="4">
        <v>0</v>
      </c>
      <c r="O1650" s="4">
        <v>233000</v>
      </c>
      <c r="P1650" s="4">
        <v>0</v>
      </c>
      <c r="Q1650" s="4">
        <v>1700</v>
      </c>
      <c r="R1650" s="4" t="b">
        <f t="shared" si="12"/>
        <v>0</v>
      </c>
      <c r="S1650" s="4">
        <v>0</v>
      </c>
    </row>
    <row r="1651" spans="1:19" ht="14.25" customHeight="1">
      <c r="A1651" s="4" t="s">
        <v>1040</v>
      </c>
      <c r="B1651" s="5"/>
      <c r="C1651" s="4">
        <v>0</v>
      </c>
      <c r="E1651" s="4" t="b">
        <f t="shared" si="11"/>
        <v>0</v>
      </c>
      <c r="F1651" s="4">
        <v>0</v>
      </c>
      <c r="G1651" s="4">
        <v>1302</v>
      </c>
      <c r="H1651" s="6">
        <v>43922</v>
      </c>
      <c r="I1651" s="4" t="s">
        <v>1133</v>
      </c>
      <c r="J1651" s="4" t="s">
        <v>1043</v>
      </c>
      <c r="K1651" s="4">
        <v>10500</v>
      </c>
      <c r="L1651" s="4">
        <v>0</v>
      </c>
      <c r="M1651" s="4">
        <v>0</v>
      </c>
      <c r="N1651" s="4">
        <v>233000</v>
      </c>
      <c r="O1651" s="4">
        <v>0</v>
      </c>
      <c r="P1651" s="4">
        <v>233000</v>
      </c>
      <c r="Q1651" s="4">
        <v>1701</v>
      </c>
      <c r="R1651" s="4" t="b">
        <f t="shared" si="12"/>
        <v>0</v>
      </c>
      <c r="S1651" s="4">
        <v>0</v>
      </c>
    </row>
    <row r="1652" spans="1:19" ht="14.25" customHeight="1">
      <c r="A1652" s="4" t="s">
        <v>1040</v>
      </c>
      <c r="B1652" s="5"/>
      <c r="C1652" s="4">
        <v>0</v>
      </c>
      <c r="E1652" s="4" t="b">
        <f t="shared" si="11"/>
        <v>0</v>
      </c>
      <c r="F1652" s="4">
        <v>0</v>
      </c>
      <c r="G1652" s="4">
        <v>1302</v>
      </c>
      <c r="H1652" s="6">
        <v>43927</v>
      </c>
      <c r="I1652" s="4" t="s">
        <v>1050</v>
      </c>
      <c r="J1652" s="4" t="s">
        <v>40</v>
      </c>
      <c r="K1652" s="4">
        <v>13690</v>
      </c>
      <c r="L1652" s="4">
        <v>0</v>
      </c>
      <c r="M1652" s="4">
        <v>0</v>
      </c>
      <c r="N1652" s="4">
        <v>0</v>
      </c>
      <c r="O1652" s="4">
        <v>233000</v>
      </c>
      <c r="P1652" s="4">
        <v>0</v>
      </c>
      <c r="Q1652" s="4">
        <v>1702</v>
      </c>
      <c r="R1652" s="4" t="b">
        <f t="shared" si="12"/>
        <v>0</v>
      </c>
      <c r="S1652" s="4">
        <v>0</v>
      </c>
    </row>
    <row r="1653" spans="1:19" ht="14.25" customHeight="1">
      <c r="A1653" s="4" t="s">
        <v>1040</v>
      </c>
      <c r="B1653" s="5"/>
      <c r="C1653" s="4">
        <v>0</v>
      </c>
      <c r="E1653" s="4" t="b">
        <f t="shared" si="11"/>
        <v>0</v>
      </c>
      <c r="F1653" s="4">
        <v>0</v>
      </c>
      <c r="G1653" s="4">
        <v>1302</v>
      </c>
      <c r="H1653" s="6">
        <v>43952</v>
      </c>
      <c r="I1653" s="4" t="s">
        <v>1134</v>
      </c>
      <c r="J1653" s="4" t="s">
        <v>1043</v>
      </c>
      <c r="K1653" s="4">
        <v>10580</v>
      </c>
      <c r="L1653" s="4">
        <v>0</v>
      </c>
      <c r="M1653" s="4">
        <v>0</v>
      </c>
      <c r="N1653" s="4">
        <v>233000</v>
      </c>
      <c r="O1653" s="4">
        <v>0</v>
      </c>
      <c r="P1653" s="4">
        <v>233000</v>
      </c>
      <c r="Q1653" s="4">
        <v>1703</v>
      </c>
      <c r="R1653" s="4" t="b">
        <f t="shared" si="12"/>
        <v>0</v>
      </c>
      <c r="S1653" s="4">
        <v>0</v>
      </c>
    </row>
    <row r="1654" spans="1:19" ht="14.25" customHeight="1">
      <c r="A1654" s="4" t="s">
        <v>1040</v>
      </c>
      <c r="B1654" s="5"/>
      <c r="C1654" s="4">
        <v>0</v>
      </c>
      <c r="E1654" s="4" t="b">
        <f t="shared" si="11"/>
        <v>0</v>
      </c>
      <c r="F1654" s="4">
        <v>0</v>
      </c>
      <c r="G1654" s="4">
        <v>1302</v>
      </c>
      <c r="H1654" s="6">
        <v>43963</v>
      </c>
      <c r="I1654" s="4" t="s">
        <v>1052</v>
      </c>
      <c r="J1654" s="4" t="s">
        <v>40</v>
      </c>
      <c r="K1654" s="4">
        <v>13763</v>
      </c>
      <c r="L1654" s="4">
        <v>0</v>
      </c>
      <c r="M1654" s="4">
        <v>0</v>
      </c>
      <c r="N1654" s="4">
        <v>0</v>
      </c>
      <c r="O1654" s="4">
        <v>233000</v>
      </c>
      <c r="P1654" s="4">
        <v>0</v>
      </c>
      <c r="Q1654" s="4">
        <v>1704</v>
      </c>
      <c r="R1654" s="4" t="b">
        <f t="shared" si="12"/>
        <v>0</v>
      </c>
      <c r="S1654" s="4">
        <v>0</v>
      </c>
    </row>
    <row r="1655" spans="1:19" ht="14.25" customHeight="1">
      <c r="A1655" s="4" t="s">
        <v>1040</v>
      </c>
      <c r="B1655" s="5"/>
      <c r="C1655" s="4">
        <v>0</v>
      </c>
      <c r="E1655" s="4" t="b">
        <f t="shared" si="11"/>
        <v>0</v>
      </c>
      <c r="F1655" s="4">
        <v>0</v>
      </c>
      <c r="G1655" s="4">
        <v>1302</v>
      </c>
      <c r="H1655" s="6">
        <v>43983</v>
      </c>
      <c r="I1655" s="4" t="s">
        <v>1135</v>
      </c>
      <c r="J1655" s="4" t="s">
        <v>1043</v>
      </c>
      <c r="K1655" s="4">
        <v>10660</v>
      </c>
      <c r="L1655" s="4">
        <v>0</v>
      </c>
      <c r="M1655" s="4">
        <v>0</v>
      </c>
      <c r="N1655" s="4">
        <v>233000</v>
      </c>
      <c r="O1655" s="4">
        <v>0</v>
      </c>
      <c r="P1655" s="4">
        <v>233000</v>
      </c>
      <c r="Q1655" s="4">
        <v>1705</v>
      </c>
      <c r="R1655" s="4" t="b">
        <f t="shared" si="12"/>
        <v>0</v>
      </c>
      <c r="S1655" s="4">
        <v>0</v>
      </c>
    </row>
    <row r="1656" spans="1:19" ht="14.25" customHeight="1">
      <c r="A1656" s="4" t="s">
        <v>1040</v>
      </c>
      <c r="B1656" s="5"/>
      <c r="C1656" s="4">
        <v>0</v>
      </c>
      <c r="E1656" s="4" t="b">
        <f t="shared" si="11"/>
        <v>0</v>
      </c>
      <c r="F1656" s="4">
        <v>0</v>
      </c>
      <c r="G1656" s="4">
        <v>1302</v>
      </c>
      <c r="H1656" s="6">
        <v>43991</v>
      </c>
      <c r="I1656" s="4" t="s">
        <v>1054</v>
      </c>
      <c r="J1656" s="4" t="s">
        <v>40</v>
      </c>
      <c r="K1656" s="4">
        <v>13825</v>
      </c>
      <c r="L1656" s="4">
        <v>0</v>
      </c>
      <c r="M1656" s="4">
        <v>0</v>
      </c>
      <c r="N1656" s="4">
        <v>0</v>
      </c>
      <c r="O1656" s="4">
        <v>233000</v>
      </c>
      <c r="P1656" s="4">
        <v>0</v>
      </c>
      <c r="Q1656" s="4">
        <v>1706</v>
      </c>
      <c r="R1656" s="4" t="b">
        <f t="shared" si="12"/>
        <v>0</v>
      </c>
      <c r="S1656" s="4">
        <v>0</v>
      </c>
    </row>
    <row r="1657" spans="1:19" ht="14.25" customHeight="1">
      <c r="A1657" s="4" t="s">
        <v>1040</v>
      </c>
      <c r="B1657" s="5"/>
      <c r="C1657" s="4">
        <v>0</v>
      </c>
      <c r="E1657" s="4" t="b">
        <f t="shared" si="11"/>
        <v>0</v>
      </c>
      <c r="F1657" s="4">
        <v>0</v>
      </c>
      <c r="G1657" s="4">
        <v>1302</v>
      </c>
      <c r="H1657" s="6">
        <v>44013</v>
      </c>
      <c r="I1657" s="4" t="s">
        <v>1136</v>
      </c>
      <c r="J1657" s="4" t="s">
        <v>1043</v>
      </c>
      <c r="K1657" s="4">
        <v>10740</v>
      </c>
      <c r="L1657" s="4">
        <v>0</v>
      </c>
      <c r="M1657" s="4">
        <v>0</v>
      </c>
      <c r="N1657" s="4">
        <v>233000</v>
      </c>
      <c r="O1657" s="4">
        <v>0</v>
      </c>
      <c r="P1657" s="4">
        <v>233000</v>
      </c>
      <c r="Q1657" s="4">
        <v>1707</v>
      </c>
      <c r="R1657" s="4" t="b">
        <f t="shared" si="12"/>
        <v>0</v>
      </c>
      <c r="S1657" s="4">
        <v>0</v>
      </c>
    </row>
    <row r="1658" spans="1:19" ht="14.25" customHeight="1">
      <c r="A1658" s="4" t="s">
        <v>1040</v>
      </c>
      <c r="B1658" s="5"/>
      <c r="C1658" s="4">
        <v>0</v>
      </c>
      <c r="E1658" s="4" t="b">
        <f t="shared" si="11"/>
        <v>0</v>
      </c>
      <c r="F1658" s="4">
        <v>0</v>
      </c>
      <c r="G1658" s="4">
        <v>1302</v>
      </c>
      <c r="H1658" s="6">
        <v>44026</v>
      </c>
      <c r="I1658" s="4" t="s">
        <v>1056</v>
      </c>
      <c r="J1658" s="4" t="s">
        <v>40</v>
      </c>
      <c r="K1658" s="4">
        <v>13914</v>
      </c>
      <c r="L1658" s="4">
        <v>0</v>
      </c>
      <c r="M1658" s="4">
        <v>0</v>
      </c>
      <c r="N1658" s="4">
        <v>0</v>
      </c>
      <c r="O1658" s="4">
        <v>233000</v>
      </c>
      <c r="P1658" s="4">
        <v>0</v>
      </c>
      <c r="Q1658" s="4">
        <v>1708</v>
      </c>
      <c r="R1658" s="4" t="b">
        <f t="shared" si="12"/>
        <v>0</v>
      </c>
      <c r="S1658" s="4">
        <v>0</v>
      </c>
    </row>
    <row r="1659" spans="1:19" ht="14.25" customHeight="1">
      <c r="A1659" s="4" t="s">
        <v>1040</v>
      </c>
      <c r="B1659" s="5"/>
      <c r="C1659" s="4">
        <v>0</v>
      </c>
      <c r="E1659" s="4" t="b">
        <f t="shared" si="11"/>
        <v>0</v>
      </c>
      <c r="F1659" s="4">
        <v>0</v>
      </c>
      <c r="G1659" s="4">
        <v>1302</v>
      </c>
      <c r="H1659" s="6">
        <v>44044</v>
      </c>
      <c r="I1659" s="4" t="s">
        <v>1137</v>
      </c>
      <c r="J1659" s="4" t="s">
        <v>1043</v>
      </c>
      <c r="K1659" s="4">
        <v>10820</v>
      </c>
      <c r="L1659" s="4">
        <v>0</v>
      </c>
      <c r="M1659" s="4">
        <v>0</v>
      </c>
      <c r="N1659" s="4">
        <v>233000</v>
      </c>
      <c r="O1659" s="4">
        <v>0</v>
      </c>
      <c r="P1659" s="4">
        <v>233000</v>
      </c>
      <c r="Q1659" s="4">
        <v>1709</v>
      </c>
      <c r="R1659" s="4" t="b">
        <f t="shared" si="12"/>
        <v>0</v>
      </c>
      <c r="S1659" s="4">
        <v>0</v>
      </c>
    </row>
    <row r="1660" spans="1:19" ht="14.25" customHeight="1">
      <c r="A1660" s="4" t="s">
        <v>1040</v>
      </c>
      <c r="B1660" s="5"/>
      <c r="C1660" s="4">
        <v>0</v>
      </c>
      <c r="E1660" s="4" t="b">
        <f t="shared" si="11"/>
        <v>0</v>
      </c>
      <c r="F1660" s="4">
        <v>0</v>
      </c>
      <c r="G1660" s="4">
        <v>1302</v>
      </c>
      <c r="H1660" s="6">
        <v>44057</v>
      </c>
      <c r="I1660" s="4" t="s">
        <v>1058</v>
      </c>
      <c r="J1660" s="4" t="s">
        <v>40</v>
      </c>
      <c r="K1660" s="4">
        <v>13982</v>
      </c>
      <c r="L1660" s="4">
        <v>0</v>
      </c>
      <c r="M1660" s="4">
        <v>0</v>
      </c>
      <c r="N1660" s="4">
        <v>0</v>
      </c>
      <c r="O1660" s="4">
        <v>233000</v>
      </c>
      <c r="P1660" s="4">
        <v>0</v>
      </c>
      <c r="Q1660" s="4">
        <v>1710</v>
      </c>
      <c r="R1660" s="4" t="b">
        <f t="shared" si="12"/>
        <v>0</v>
      </c>
      <c r="S1660" s="4">
        <v>0</v>
      </c>
    </row>
    <row r="1661" spans="1:19" ht="14.25" customHeight="1">
      <c r="A1661" s="4" t="s">
        <v>1040</v>
      </c>
      <c r="B1661" s="5"/>
      <c r="C1661" s="4">
        <v>0</v>
      </c>
      <c r="E1661" s="4" t="b">
        <f t="shared" si="11"/>
        <v>0</v>
      </c>
      <c r="F1661" s="4">
        <v>0</v>
      </c>
      <c r="G1661" s="4">
        <v>1302</v>
      </c>
      <c r="H1661" s="6">
        <v>44075</v>
      </c>
      <c r="I1661" s="4" t="s">
        <v>1138</v>
      </c>
      <c r="J1661" s="4" t="s">
        <v>1043</v>
      </c>
      <c r="K1661" s="4">
        <v>10900</v>
      </c>
      <c r="L1661" s="4">
        <v>0</v>
      </c>
      <c r="M1661" s="4">
        <v>0</v>
      </c>
      <c r="N1661" s="4">
        <v>233000</v>
      </c>
      <c r="O1661" s="4">
        <v>0</v>
      </c>
      <c r="P1661" s="4">
        <v>233000</v>
      </c>
      <c r="Q1661" s="4">
        <v>1711</v>
      </c>
      <c r="R1661" s="4" t="b">
        <f t="shared" si="12"/>
        <v>0</v>
      </c>
      <c r="S1661" s="4">
        <v>0</v>
      </c>
    </row>
    <row r="1662" spans="1:19" ht="14.25" customHeight="1">
      <c r="A1662" s="4" t="s">
        <v>1040</v>
      </c>
      <c r="B1662" s="5"/>
      <c r="C1662" s="4">
        <v>0</v>
      </c>
      <c r="E1662" s="4" t="b">
        <f t="shared" si="11"/>
        <v>0</v>
      </c>
      <c r="F1662" s="4">
        <v>0</v>
      </c>
      <c r="G1662" s="4">
        <v>1302</v>
      </c>
      <c r="H1662" s="6">
        <v>44088</v>
      </c>
      <c r="I1662" s="4" t="s">
        <v>1060</v>
      </c>
      <c r="J1662" s="4" t="s">
        <v>40</v>
      </c>
      <c r="K1662" s="4">
        <v>14062</v>
      </c>
      <c r="L1662" s="4">
        <v>0</v>
      </c>
      <c r="M1662" s="4">
        <v>0</v>
      </c>
      <c r="N1662" s="4">
        <v>0</v>
      </c>
      <c r="O1662" s="4">
        <v>233000</v>
      </c>
      <c r="P1662" s="4">
        <v>0</v>
      </c>
      <c r="Q1662" s="4">
        <v>1712</v>
      </c>
      <c r="R1662" s="4" t="b">
        <f t="shared" si="12"/>
        <v>0</v>
      </c>
      <c r="S1662" s="4">
        <v>0</v>
      </c>
    </row>
    <row r="1663" spans="1:19" ht="14.25" customHeight="1">
      <c r="A1663" s="4" t="s">
        <v>1040</v>
      </c>
      <c r="B1663" s="5"/>
      <c r="C1663" s="4">
        <v>0</v>
      </c>
      <c r="E1663" s="4" t="b">
        <f t="shared" si="11"/>
        <v>0</v>
      </c>
      <c r="F1663" s="4">
        <v>0</v>
      </c>
      <c r="G1663" s="4">
        <v>1302</v>
      </c>
      <c r="H1663" s="6">
        <v>44105</v>
      </c>
      <c r="I1663" s="4" t="s">
        <v>1139</v>
      </c>
      <c r="J1663" s="4" t="s">
        <v>1043</v>
      </c>
      <c r="K1663" s="4">
        <v>10980</v>
      </c>
      <c r="L1663" s="4">
        <v>0</v>
      </c>
      <c r="M1663" s="4">
        <v>0</v>
      </c>
      <c r="N1663" s="4">
        <v>233000</v>
      </c>
      <c r="O1663" s="4">
        <v>0</v>
      </c>
      <c r="P1663" s="4">
        <v>233000</v>
      </c>
      <c r="Q1663" s="4">
        <v>1713</v>
      </c>
      <c r="R1663" s="4" t="b">
        <f t="shared" si="12"/>
        <v>0</v>
      </c>
      <c r="S1663" s="4">
        <v>0</v>
      </c>
    </row>
    <row r="1664" spans="1:19" ht="14.25" customHeight="1">
      <c r="A1664" s="4" t="s">
        <v>1040</v>
      </c>
      <c r="B1664" s="5"/>
      <c r="C1664" s="4">
        <v>0</v>
      </c>
      <c r="E1664" s="4" t="b">
        <f t="shared" si="11"/>
        <v>0</v>
      </c>
      <c r="F1664" s="4">
        <v>0</v>
      </c>
      <c r="G1664" s="4">
        <v>1302</v>
      </c>
      <c r="H1664" s="6">
        <v>44119</v>
      </c>
      <c r="I1664" s="4" t="s">
        <v>1061</v>
      </c>
      <c r="J1664" s="4" t="s">
        <v>40</v>
      </c>
      <c r="K1664" s="4">
        <v>14134</v>
      </c>
      <c r="L1664" s="4">
        <v>0</v>
      </c>
      <c r="M1664" s="4">
        <v>0</v>
      </c>
      <c r="N1664" s="4">
        <v>0</v>
      </c>
      <c r="O1664" s="4">
        <v>233000</v>
      </c>
      <c r="P1664" s="4">
        <v>0</v>
      </c>
      <c r="Q1664" s="4">
        <v>1714</v>
      </c>
      <c r="R1664" s="4" t="b">
        <f t="shared" si="12"/>
        <v>0</v>
      </c>
      <c r="S1664" s="4">
        <v>0</v>
      </c>
    </row>
    <row r="1665" spans="1:19" ht="14.25" customHeight="1">
      <c r="A1665" s="4" t="s">
        <v>1040</v>
      </c>
      <c r="B1665" s="5"/>
      <c r="C1665" s="4">
        <v>0</v>
      </c>
      <c r="E1665" s="4" t="b">
        <f t="shared" si="11"/>
        <v>0</v>
      </c>
      <c r="F1665" s="4">
        <v>0</v>
      </c>
      <c r="G1665" s="4">
        <v>1302</v>
      </c>
      <c r="H1665" s="6">
        <v>44136</v>
      </c>
      <c r="I1665" s="4" t="s">
        <v>1140</v>
      </c>
      <c r="J1665" s="4" t="s">
        <v>1043</v>
      </c>
      <c r="K1665" s="4">
        <v>11060</v>
      </c>
      <c r="L1665" s="4">
        <v>0</v>
      </c>
      <c r="M1665" s="4">
        <v>0</v>
      </c>
      <c r="N1665" s="4">
        <v>233000</v>
      </c>
      <c r="O1665" s="4">
        <v>0</v>
      </c>
      <c r="P1665" s="4">
        <v>233000</v>
      </c>
      <c r="Q1665" s="4">
        <v>1715</v>
      </c>
      <c r="R1665" s="4" t="b">
        <f t="shared" si="12"/>
        <v>0</v>
      </c>
      <c r="S1665" s="4">
        <v>0</v>
      </c>
    </row>
    <row r="1666" spans="1:19" ht="14.25" customHeight="1">
      <c r="A1666" s="4" t="s">
        <v>1040</v>
      </c>
      <c r="B1666" s="5"/>
      <c r="C1666" s="4">
        <v>0</v>
      </c>
      <c r="E1666" s="4" t="b">
        <f t="shared" si="11"/>
        <v>0</v>
      </c>
      <c r="F1666" s="4">
        <v>0</v>
      </c>
      <c r="G1666" s="4">
        <v>1302</v>
      </c>
      <c r="H1666" s="6">
        <v>44147</v>
      </c>
      <c r="I1666" s="4" t="s">
        <v>1064</v>
      </c>
      <c r="J1666" s="4" t="s">
        <v>40</v>
      </c>
      <c r="K1666" s="4">
        <v>14203</v>
      </c>
      <c r="L1666" s="4">
        <v>0</v>
      </c>
      <c r="M1666" s="4">
        <v>0</v>
      </c>
      <c r="N1666" s="4">
        <v>0</v>
      </c>
      <c r="O1666" s="4">
        <v>233000</v>
      </c>
      <c r="P1666" s="4">
        <v>0</v>
      </c>
      <c r="Q1666" s="4">
        <v>1716</v>
      </c>
      <c r="R1666" s="4" t="b">
        <f t="shared" si="12"/>
        <v>0</v>
      </c>
      <c r="S1666" s="4">
        <v>0</v>
      </c>
    </row>
    <row r="1667" spans="1:19" ht="14.25" customHeight="1">
      <c r="A1667" s="4" t="s">
        <v>1040</v>
      </c>
      <c r="B1667" s="5"/>
      <c r="C1667" s="4">
        <v>0</v>
      </c>
      <c r="E1667" s="4" t="b">
        <f t="shared" si="11"/>
        <v>0</v>
      </c>
      <c r="F1667" s="4">
        <v>0</v>
      </c>
      <c r="G1667" s="4">
        <v>1302</v>
      </c>
      <c r="H1667" s="6">
        <v>44166</v>
      </c>
      <c r="I1667" s="4" t="s">
        <v>1141</v>
      </c>
      <c r="J1667" s="4" t="s">
        <v>1043</v>
      </c>
      <c r="K1667" s="4">
        <v>11140</v>
      </c>
      <c r="L1667" s="4">
        <v>0</v>
      </c>
      <c r="M1667" s="4">
        <v>0</v>
      </c>
      <c r="N1667" s="4">
        <v>233000</v>
      </c>
      <c r="O1667" s="4">
        <v>0</v>
      </c>
      <c r="P1667" s="4">
        <v>233000</v>
      </c>
      <c r="Q1667" s="4">
        <v>1717</v>
      </c>
      <c r="R1667" s="4" t="b">
        <f t="shared" si="12"/>
        <v>0</v>
      </c>
      <c r="S1667" s="4">
        <v>0</v>
      </c>
    </row>
    <row r="1668" spans="1:19" ht="14.25" customHeight="1">
      <c r="A1668" s="4" t="s">
        <v>1040</v>
      </c>
      <c r="B1668" s="5"/>
      <c r="C1668" s="4">
        <v>0</v>
      </c>
      <c r="E1668" s="4" t="b">
        <f t="shared" si="11"/>
        <v>0</v>
      </c>
      <c r="F1668" s="4">
        <v>0</v>
      </c>
      <c r="G1668" s="4">
        <v>1302</v>
      </c>
      <c r="H1668" s="6">
        <v>44179</v>
      </c>
      <c r="I1668" s="4" t="s">
        <v>1066</v>
      </c>
      <c r="J1668" s="4" t="s">
        <v>40</v>
      </c>
      <c r="K1668" s="4">
        <v>14273</v>
      </c>
      <c r="L1668" s="4">
        <v>0</v>
      </c>
      <c r="M1668" s="4">
        <v>0</v>
      </c>
      <c r="N1668" s="4">
        <v>0</v>
      </c>
      <c r="O1668" s="4">
        <v>233000</v>
      </c>
      <c r="P1668" s="4">
        <v>0</v>
      </c>
      <c r="Q1668" s="4">
        <v>1718</v>
      </c>
      <c r="R1668" s="4" t="b">
        <f t="shared" si="12"/>
        <v>0</v>
      </c>
      <c r="S1668" s="4">
        <v>0</v>
      </c>
    </row>
    <row r="1669" spans="1:19" ht="14.25" customHeight="1">
      <c r="A1669" s="4" t="s">
        <v>1040</v>
      </c>
      <c r="B1669" s="5" t="s">
        <v>1142</v>
      </c>
      <c r="C1669" s="4">
        <v>0</v>
      </c>
      <c r="D1669" s="4" t="s">
        <v>1142</v>
      </c>
      <c r="E1669" s="4" t="b">
        <f t="shared" si="11"/>
        <v>0</v>
      </c>
      <c r="F1669" s="4">
        <v>0</v>
      </c>
      <c r="G1669" s="4">
        <v>1302</v>
      </c>
      <c r="H1669" s="3" t="s">
        <v>21</v>
      </c>
      <c r="K1669" s="4">
        <v>0</v>
      </c>
      <c r="L1669" s="4">
        <v>0</v>
      </c>
      <c r="M1669" s="4">
        <v>0</v>
      </c>
      <c r="N1669" s="4">
        <v>2796000</v>
      </c>
      <c r="O1669" s="4">
        <v>2796000</v>
      </c>
      <c r="P1669" s="4">
        <v>0</v>
      </c>
      <c r="Q1669" s="4">
        <v>1719</v>
      </c>
      <c r="R1669" s="4" t="b">
        <f t="shared" si="12"/>
        <v>0</v>
      </c>
      <c r="S1669" s="4">
        <v>0</v>
      </c>
    </row>
    <row r="1670" spans="1:19" ht="14.25" customHeight="1">
      <c r="A1670" s="4" t="s">
        <v>1040</v>
      </c>
      <c r="B1670" s="5" t="s">
        <v>103</v>
      </c>
      <c r="C1670" s="4">
        <v>0</v>
      </c>
      <c r="D1670" s="4" t="s">
        <v>103</v>
      </c>
      <c r="E1670" s="4" t="b">
        <f t="shared" si="11"/>
        <v>0</v>
      </c>
      <c r="F1670" s="4">
        <v>0</v>
      </c>
      <c r="G1670" s="4">
        <v>1401</v>
      </c>
      <c r="H1670" s="3" t="s">
        <v>21</v>
      </c>
      <c r="K1670" s="4">
        <v>0</v>
      </c>
      <c r="L1670" s="4">
        <v>2796000</v>
      </c>
      <c r="M1670" s="4">
        <v>2796000</v>
      </c>
      <c r="N1670" s="4">
        <v>0</v>
      </c>
      <c r="O1670" s="4">
        <v>0</v>
      </c>
      <c r="P1670" s="4">
        <v>0</v>
      </c>
      <c r="Q1670" s="4">
        <v>1720</v>
      </c>
      <c r="R1670" s="4" t="b">
        <f t="shared" si="12"/>
        <v>0</v>
      </c>
      <c r="S1670" s="4">
        <v>0</v>
      </c>
    </row>
    <row r="1671" spans="1:19" ht="14.25" customHeight="1">
      <c r="A1671" s="4" t="s">
        <v>1040</v>
      </c>
      <c r="B1671" s="5"/>
      <c r="C1671" s="4">
        <v>0</v>
      </c>
      <c r="E1671" s="4" t="b">
        <f t="shared" si="11"/>
        <v>0</v>
      </c>
      <c r="F1671" s="4">
        <v>0</v>
      </c>
      <c r="G1671" s="4">
        <v>1401</v>
      </c>
      <c r="H1671" s="6">
        <v>43831</v>
      </c>
      <c r="I1671" s="4" t="s">
        <v>1143</v>
      </c>
      <c r="J1671" s="4" t="s">
        <v>1043</v>
      </c>
      <c r="K1671" s="4">
        <v>10261</v>
      </c>
      <c r="L1671" s="4">
        <v>0</v>
      </c>
      <c r="M1671" s="4">
        <v>0</v>
      </c>
      <c r="N1671" s="4">
        <v>233000</v>
      </c>
      <c r="O1671" s="4">
        <v>0</v>
      </c>
      <c r="P1671" s="4">
        <v>233000</v>
      </c>
      <c r="Q1671" s="4">
        <v>1721</v>
      </c>
      <c r="R1671" s="4" t="b">
        <f t="shared" si="12"/>
        <v>0</v>
      </c>
      <c r="S1671" s="4">
        <v>0</v>
      </c>
    </row>
    <row r="1672" spans="1:19" ht="14.25" customHeight="1">
      <c r="A1672" s="4" t="s">
        <v>1040</v>
      </c>
      <c r="B1672" s="5"/>
      <c r="C1672" s="4">
        <v>0</v>
      </c>
      <c r="E1672" s="4" t="b">
        <f t="shared" si="11"/>
        <v>0</v>
      </c>
      <c r="F1672" s="4">
        <v>0</v>
      </c>
      <c r="G1672" s="4">
        <v>1401</v>
      </c>
      <c r="H1672" s="6">
        <v>43845</v>
      </c>
      <c r="I1672" s="4" t="s">
        <v>1044</v>
      </c>
      <c r="J1672" s="4" t="s">
        <v>40</v>
      </c>
      <c r="K1672" s="4">
        <v>13517</v>
      </c>
      <c r="L1672" s="4">
        <v>0</v>
      </c>
      <c r="M1672" s="4">
        <v>0</v>
      </c>
      <c r="N1672" s="4">
        <v>0</v>
      </c>
      <c r="O1672" s="4">
        <v>233000</v>
      </c>
      <c r="P1672" s="4">
        <v>0</v>
      </c>
      <c r="Q1672" s="4">
        <v>1722</v>
      </c>
      <c r="R1672" s="4" t="b">
        <f t="shared" si="12"/>
        <v>0</v>
      </c>
      <c r="S1672" s="4">
        <v>0</v>
      </c>
    </row>
    <row r="1673" spans="1:19" ht="14.25" customHeight="1">
      <c r="A1673" s="4" t="s">
        <v>1040</v>
      </c>
      <c r="B1673" s="5"/>
      <c r="C1673" s="4">
        <v>0</v>
      </c>
      <c r="E1673" s="4" t="b">
        <f t="shared" si="11"/>
        <v>0</v>
      </c>
      <c r="F1673" s="4">
        <v>0</v>
      </c>
      <c r="G1673" s="4">
        <v>1401</v>
      </c>
      <c r="H1673" s="6">
        <v>43862</v>
      </c>
      <c r="I1673" s="4" t="s">
        <v>1144</v>
      </c>
      <c r="J1673" s="4" t="s">
        <v>1043</v>
      </c>
      <c r="K1673" s="4">
        <v>10341</v>
      </c>
      <c r="L1673" s="4">
        <v>0</v>
      </c>
      <c r="M1673" s="4">
        <v>0</v>
      </c>
      <c r="N1673" s="4">
        <v>233000</v>
      </c>
      <c r="O1673" s="4">
        <v>0</v>
      </c>
      <c r="P1673" s="4">
        <v>233000</v>
      </c>
      <c r="Q1673" s="4">
        <v>1723</v>
      </c>
      <c r="R1673" s="4" t="b">
        <f t="shared" si="12"/>
        <v>0</v>
      </c>
      <c r="S1673" s="4">
        <v>0</v>
      </c>
    </row>
    <row r="1674" spans="1:19" ht="14.25" customHeight="1">
      <c r="A1674" s="4" t="s">
        <v>1040</v>
      </c>
      <c r="B1674" s="5"/>
      <c r="C1674" s="4">
        <v>0</v>
      </c>
      <c r="E1674" s="4" t="b">
        <f t="shared" si="11"/>
        <v>0</v>
      </c>
      <c r="F1674" s="4">
        <v>0</v>
      </c>
      <c r="G1674" s="4">
        <v>1401</v>
      </c>
      <c r="H1674" s="6">
        <v>43878</v>
      </c>
      <c r="I1674" s="4" t="s">
        <v>1046</v>
      </c>
      <c r="J1674" s="4" t="s">
        <v>40</v>
      </c>
      <c r="K1674" s="4">
        <v>13599</v>
      </c>
      <c r="L1674" s="4">
        <v>0</v>
      </c>
      <c r="M1674" s="4">
        <v>0</v>
      </c>
      <c r="N1674" s="4">
        <v>0</v>
      </c>
      <c r="O1674" s="4">
        <v>233000</v>
      </c>
      <c r="P1674" s="4">
        <v>0</v>
      </c>
      <c r="Q1674" s="4">
        <v>1724</v>
      </c>
      <c r="R1674" s="4" t="b">
        <f t="shared" si="12"/>
        <v>0</v>
      </c>
      <c r="S1674" s="4">
        <v>0</v>
      </c>
    </row>
    <row r="1675" spans="1:19" ht="14.25" customHeight="1">
      <c r="A1675" s="4" t="s">
        <v>1040</v>
      </c>
      <c r="B1675" s="5"/>
      <c r="C1675" s="4">
        <v>0</v>
      </c>
      <c r="E1675" s="4" t="b">
        <f t="shared" si="11"/>
        <v>0</v>
      </c>
      <c r="F1675" s="4">
        <v>0</v>
      </c>
      <c r="G1675" s="4">
        <v>1401</v>
      </c>
      <c r="H1675" s="6">
        <v>43891</v>
      </c>
      <c r="I1675" s="4" t="s">
        <v>1145</v>
      </c>
      <c r="J1675" s="4" t="s">
        <v>1043</v>
      </c>
      <c r="K1675" s="4">
        <v>10421</v>
      </c>
      <c r="L1675" s="4">
        <v>0</v>
      </c>
      <c r="M1675" s="4">
        <v>0</v>
      </c>
      <c r="N1675" s="4">
        <v>233000</v>
      </c>
      <c r="O1675" s="4">
        <v>0</v>
      </c>
      <c r="P1675" s="4">
        <v>233000</v>
      </c>
      <c r="Q1675" s="4">
        <v>1725</v>
      </c>
      <c r="R1675" s="4" t="b">
        <f t="shared" si="12"/>
        <v>0</v>
      </c>
      <c r="S1675" s="4">
        <v>0</v>
      </c>
    </row>
    <row r="1676" spans="1:19" ht="14.25" customHeight="1">
      <c r="A1676" s="4" t="s">
        <v>1040</v>
      </c>
      <c r="B1676" s="5"/>
      <c r="C1676" s="4">
        <v>0</v>
      </c>
      <c r="E1676" s="4" t="b">
        <f t="shared" si="11"/>
        <v>0</v>
      </c>
      <c r="F1676" s="4">
        <v>0</v>
      </c>
      <c r="G1676" s="4">
        <v>1401</v>
      </c>
      <c r="H1676" s="6">
        <v>43902</v>
      </c>
      <c r="I1676" s="4" t="s">
        <v>1048</v>
      </c>
      <c r="J1676" s="4" t="s">
        <v>40</v>
      </c>
      <c r="K1676" s="4">
        <v>13653</v>
      </c>
      <c r="L1676" s="4">
        <v>0</v>
      </c>
      <c r="M1676" s="4">
        <v>0</v>
      </c>
      <c r="N1676" s="4">
        <v>0</v>
      </c>
      <c r="O1676" s="4">
        <v>233000</v>
      </c>
      <c r="P1676" s="4">
        <v>0</v>
      </c>
      <c r="Q1676" s="4">
        <v>1726</v>
      </c>
      <c r="R1676" s="4" t="b">
        <f t="shared" si="12"/>
        <v>0</v>
      </c>
      <c r="S1676" s="4">
        <v>0</v>
      </c>
    </row>
    <row r="1677" spans="1:19" ht="14.25" customHeight="1">
      <c r="A1677" s="4" t="s">
        <v>1040</v>
      </c>
      <c r="B1677" s="5"/>
      <c r="C1677" s="4">
        <v>0</v>
      </c>
      <c r="E1677" s="4" t="b">
        <f t="shared" si="11"/>
        <v>0</v>
      </c>
      <c r="F1677" s="4">
        <v>0</v>
      </c>
      <c r="G1677" s="4">
        <v>1401</v>
      </c>
      <c r="H1677" s="6">
        <v>43922</v>
      </c>
      <c r="I1677" s="4" t="s">
        <v>1146</v>
      </c>
      <c r="J1677" s="4" t="s">
        <v>1043</v>
      </c>
      <c r="K1677" s="4">
        <v>10501</v>
      </c>
      <c r="L1677" s="4">
        <v>0</v>
      </c>
      <c r="M1677" s="4">
        <v>0</v>
      </c>
      <c r="N1677" s="4">
        <v>233000</v>
      </c>
      <c r="O1677" s="4">
        <v>0</v>
      </c>
      <c r="P1677" s="4">
        <v>233000</v>
      </c>
      <c r="Q1677" s="4">
        <v>1727</v>
      </c>
      <c r="R1677" s="4" t="b">
        <f t="shared" si="12"/>
        <v>0</v>
      </c>
      <c r="S1677" s="4">
        <v>0</v>
      </c>
    </row>
    <row r="1678" spans="1:19" ht="14.25" customHeight="1">
      <c r="A1678" s="4" t="s">
        <v>1040</v>
      </c>
      <c r="B1678" s="5"/>
      <c r="C1678" s="4">
        <v>0</v>
      </c>
      <c r="E1678" s="4" t="b">
        <f t="shared" si="11"/>
        <v>0</v>
      </c>
      <c r="F1678" s="4">
        <v>0</v>
      </c>
      <c r="G1678" s="4">
        <v>1401</v>
      </c>
      <c r="H1678" s="6">
        <v>43938</v>
      </c>
      <c r="I1678" s="4" t="s">
        <v>1050</v>
      </c>
      <c r="J1678" s="4" t="s">
        <v>40</v>
      </c>
      <c r="K1678" s="4">
        <v>13716</v>
      </c>
      <c r="L1678" s="4">
        <v>0</v>
      </c>
      <c r="M1678" s="4">
        <v>0</v>
      </c>
      <c r="N1678" s="4">
        <v>0</v>
      </c>
      <c r="O1678" s="4">
        <v>233000</v>
      </c>
      <c r="P1678" s="4">
        <v>0</v>
      </c>
      <c r="Q1678" s="4">
        <v>1728</v>
      </c>
      <c r="R1678" s="4" t="b">
        <f t="shared" si="12"/>
        <v>0</v>
      </c>
      <c r="S1678" s="4">
        <v>0</v>
      </c>
    </row>
    <row r="1679" spans="1:19" ht="14.25" customHeight="1">
      <c r="A1679" s="4" t="s">
        <v>1040</v>
      </c>
      <c r="B1679" s="5"/>
      <c r="C1679" s="4">
        <v>0</v>
      </c>
      <c r="E1679" s="4" t="b">
        <f t="shared" si="11"/>
        <v>0</v>
      </c>
      <c r="F1679" s="4">
        <v>0</v>
      </c>
      <c r="G1679" s="4">
        <v>1401</v>
      </c>
      <c r="H1679" s="6">
        <v>43952</v>
      </c>
      <c r="I1679" s="4" t="s">
        <v>1147</v>
      </c>
      <c r="J1679" s="4" t="s">
        <v>1043</v>
      </c>
      <c r="K1679" s="4">
        <v>10581</v>
      </c>
      <c r="L1679" s="4">
        <v>0</v>
      </c>
      <c r="M1679" s="4">
        <v>0</v>
      </c>
      <c r="N1679" s="4">
        <v>233000</v>
      </c>
      <c r="O1679" s="4">
        <v>0</v>
      </c>
      <c r="P1679" s="4">
        <v>233000</v>
      </c>
      <c r="Q1679" s="4">
        <v>1729</v>
      </c>
      <c r="R1679" s="4" t="b">
        <f t="shared" si="12"/>
        <v>0</v>
      </c>
      <c r="S1679" s="4">
        <v>0</v>
      </c>
    </row>
    <row r="1680" spans="1:19" ht="14.25" customHeight="1">
      <c r="A1680" s="4" t="s">
        <v>1040</v>
      </c>
      <c r="B1680" s="5"/>
      <c r="C1680" s="4">
        <v>0</v>
      </c>
      <c r="E1680" s="4" t="b">
        <f t="shared" si="11"/>
        <v>0</v>
      </c>
      <c r="F1680" s="4">
        <v>0</v>
      </c>
      <c r="G1680" s="4">
        <v>1401</v>
      </c>
      <c r="H1680" s="6">
        <v>43981</v>
      </c>
      <c r="I1680" s="4" t="s">
        <v>1052</v>
      </c>
      <c r="J1680" s="4" t="s">
        <v>40</v>
      </c>
      <c r="K1680" s="4">
        <v>13790</v>
      </c>
      <c r="L1680" s="4">
        <v>0</v>
      </c>
      <c r="M1680" s="4">
        <v>0</v>
      </c>
      <c r="N1680" s="4">
        <v>0</v>
      </c>
      <c r="O1680" s="4">
        <v>233000</v>
      </c>
      <c r="P1680" s="4">
        <v>0</v>
      </c>
      <c r="Q1680" s="4">
        <v>1730</v>
      </c>
      <c r="R1680" s="4" t="b">
        <f t="shared" si="12"/>
        <v>0</v>
      </c>
      <c r="S1680" s="4">
        <v>0</v>
      </c>
    </row>
    <row r="1681" spans="1:19" ht="14.25" customHeight="1">
      <c r="A1681" s="4" t="s">
        <v>1040</v>
      </c>
      <c r="B1681" s="5"/>
      <c r="C1681" s="4">
        <v>0</v>
      </c>
      <c r="E1681" s="4" t="b">
        <f t="shared" si="11"/>
        <v>0</v>
      </c>
      <c r="F1681" s="4">
        <v>0</v>
      </c>
      <c r="G1681" s="4">
        <v>1401</v>
      </c>
      <c r="H1681" s="6">
        <v>43983</v>
      </c>
      <c r="I1681" s="4" t="s">
        <v>1148</v>
      </c>
      <c r="J1681" s="4" t="s">
        <v>1043</v>
      </c>
      <c r="K1681" s="4">
        <v>10661</v>
      </c>
      <c r="L1681" s="4">
        <v>0</v>
      </c>
      <c r="M1681" s="4">
        <v>0</v>
      </c>
      <c r="N1681" s="4">
        <v>233000</v>
      </c>
      <c r="O1681" s="4">
        <v>0</v>
      </c>
      <c r="P1681" s="4">
        <v>233000</v>
      </c>
      <c r="Q1681" s="4">
        <v>1731</v>
      </c>
      <c r="R1681" s="4" t="b">
        <f t="shared" si="12"/>
        <v>0</v>
      </c>
      <c r="S1681" s="4">
        <v>0</v>
      </c>
    </row>
    <row r="1682" spans="1:19" ht="14.25" customHeight="1">
      <c r="A1682" s="4" t="s">
        <v>1040</v>
      </c>
      <c r="B1682" s="5"/>
      <c r="C1682" s="4">
        <v>0</v>
      </c>
      <c r="E1682" s="4" t="b">
        <f t="shared" si="11"/>
        <v>0</v>
      </c>
      <c r="F1682" s="4">
        <v>0</v>
      </c>
      <c r="G1682" s="4">
        <v>1401</v>
      </c>
      <c r="H1682" s="6">
        <v>43998</v>
      </c>
      <c r="I1682" s="4" t="s">
        <v>1054</v>
      </c>
      <c r="J1682" s="4" t="s">
        <v>40</v>
      </c>
      <c r="K1682" s="4">
        <v>13863</v>
      </c>
      <c r="L1682" s="4">
        <v>0</v>
      </c>
      <c r="M1682" s="4">
        <v>0</v>
      </c>
      <c r="N1682" s="4">
        <v>0</v>
      </c>
      <c r="O1682" s="4">
        <v>233000</v>
      </c>
      <c r="P1682" s="4">
        <v>0</v>
      </c>
      <c r="Q1682" s="4">
        <v>1732</v>
      </c>
      <c r="R1682" s="4" t="b">
        <f t="shared" si="12"/>
        <v>0</v>
      </c>
      <c r="S1682" s="4">
        <v>0</v>
      </c>
    </row>
    <row r="1683" spans="1:19" ht="14.25" customHeight="1">
      <c r="A1683" s="4" t="s">
        <v>1040</v>
      </c>
      <c r="B1683" s="5"/>
      <c r="C1683" s="4">
        <v>0</v>
      </c>
      <c r="E1683" s="4" t="b">
        <f t="shared" si="11"/>
        <v>0</v>
      </c>
      <c r="F1683" s="4">
        <v>0</v>
      </c>
      <c r="G1683" s="4">
        <v>1401</v>
      </c>
      <c r="H1683" s="6">
        <v>44013</v>
      </c>
      <c r="I1683" s="4" t="s">
        <v>1149</v>
      </c>
      <c r="J1683" s="4" t="s">
        <v>1043</v>
      </c>
      <c r="K1683" s="4">
        <v>10741</v>
      </c>
      <c r="L1683" s="4">
        <v>0</v>
      </c>
      <c r="M1683" s="4">
        <v>0</v>
      </c>
      <c r="N1683" s="4">
        <v>233000</v>
      </c>
      <c r="O1683" s="4">
        <v>0</v>
      </c>
      <c r="P1683" s="4">
        <v>233000</v>
      </c>
      <c r="Q1683" s="4">
        <v>1733</v>
      </c>
      <c r="R1683" s="4" t="b">
        <f t="shared" si="12"/>
        <v>0</v>
      </c>
      <c r="S1683" s="4">
        <v>0</v>
      </c>
    </row>
    <row r="1684" spans="1:19" ht="14.25" customHeight="1">
      <c r="A1684" s="4" t="s">
        <v>1040</v>
      </c>
      <c r="B1684" s="5"/>
      <c r="C1684" s="4">
        <v>0</v>
      </c>
      <c r="E1684" s="4" t="b">
        <f t="shared" si="11"/>
        <v>0</v>
      </c>
      <c r="F1684" s="4">
        <v>0</v>
      </c>
      <c r="G1684" s="4">
        <v>1401</v>
      </c>
      <c r="H1684" s="6">
        <v>44026</v>
      </c>
      <c r="I1684" s="4" t="s">
        <v>1056</v>
      </c>
      <c r="J1684" s="4" t="s">
        <v>40</v>
      </c>
      <c r="K1684" s="4">
        <v>13935</v>
      </c>
      <c r="L1684" s="4">
        <v>0</v>
      </c>
      <c r="M1684" s="4">
        <v>0</v>
      </c>
      <c r="N1684" s="4">
        <v>0</v>
      </c>
      <c r="O1684" s="4">
        <v>233000</v>
      </c>
      <c r="P1684" s="4">
        <v>0</v>
      </c>
      <c r="Q1684" s="4">
        <v>1734</v>
      </c>
      <c r="R1684" s="4" t="b">
        <f t="shared" si="12"/>
        <v>0</v>
      </c>
      <c r="S1684" s="4">
        <v>0</v>
      </c>
    </row>
    <row r="1685" spans="1:19" ht="14.25" customHeight="1">
      <c r="A1685" s="4" t="s">
        <v>1040</v>
      </c>
      <c r="B1685" s="5"/>
      <c r="C1685" s="4">
        <v>0</v>
      </c>
      <c r="E1685" s="4" t="b">
        <f t="shared" si="11"/>
        <v>0</v>
      </c>
      <c r="F1685" s="4">
        <v>0</v>
      </c>
      <c r="G1685" s="4">
        <v>1401</v>
      </c>
      <c r="H1685" s="6">
        <v>44044</v>
      </c>
      <c r="I1685" s="4" t="s">
        <v>1150</v>
      </c>
      <c r="J1685" s="4" t="s">
        <v>1043</v>
      </c>
      <c r="K1685" s="4">
        <v>10821</v>
      </c>
      <c r="L1685" s="4">
        <v>0</v>
      </c>
      <c r="M1685" s="4">
        <v>0</v>
      </c>
      <c r="N1685" s="4">
        <v>233000</v>
      </c>
      <c r="O1685" s="4">
        <v>0</v>
      </c>
      <c r="P1685" s="4">
        <v>233000</v>
      </c>
      <c r="Q1685" s="4">
        <v>1735</v>
      </c>
      <c r="R1685" s="4" t="b">
        <f t="shared" si="12"/>
        <v>0</v>
      </c>
      <c r="S1685" s="4">
        <v>0</v>
      </c>
    </row>
    <row r="1686" spans="1:19" ht="14.25" customHeight="1">
      <c r="A1686" s="4" t="s">
        <v>1040</v>
      </c>
      <c r="B1686" s="5"/>
      <c r="C1686" s="4">
        <v>0</v>
      </c>
      <c r="E1686" s="4" t="b">
        <f t="shared" si="11"/>
        <v>0</v>
      </c>
      <c r="F1686" s="4">
        <v>0</v>
      </c>
      <c r="G1686" s="4">
        <v>1401</v>
      </c>
      <c r="H1686" s="6">
        <v>44055</v>
      </c>
      <c r="I1686" s="4" t="s">
        <v>1058</v>
      </c>
      <c r="J1686" s="4" t="s">
        <v>40</v>
      </c>
      <c r="K1686" s="4">
        <v>14007</v>
      </c>
      <c r="L1686" s="4">
        <v>0</v>
      </c>
      <c r="M1686" s="4">
        <v>0</v>
      </c>
      <c r="N1686" s="4">
        <v>0</v>
      </c>
      <c r="O1686" s="4">
        <v>233000</v>
      </c>
      <c r="P1686" s="4">
        <v>0</v>
      </c>
      <c r="Q1686" s="4">
        <v>1736</v>
      </c>
      <c r="R1686" s="4" t="b">
        <f t="shared" si="12"/>
        <v>0</v>
      </c>
      <c r="S1686" s="4">
        <v>0</v>
      </c>
    </row>
    <row r="1687" spans="1:19" ht="14.25" customHeight="1">
      <c r="A1687" s="4" t="s">
        <v>1040</v>
      </c>
      <c r="B1687" s="5"/>
      <c r="C1687" s="4">
        <v>0</v>
      </c>
      <c r="E1687" s="4" t="b">
        <f t="shared" si="11"/>
        <v>0</v>
      </c>
      <c r="F1687" s="4">
        <v>0</v>
      </c>
      <c r="G1687" s="4">
        <v>1401</v>
      </c>
      <c r="H1687" s="6">
        <v>44075</v>
      </c>
      <c r="I1687" s="4" t="s">
        <v>1151</v>
      </c>
      <c r="J1687" s="4" t="s">
        <v>1043</v>
      </c>
      <c r="K1687" s="4">
        <v>10901</v>
      </c>
      <c r="L1687" s="4">
        <v>0</v>
      </c>
      <c r="M1687" s="4">
        <v>0</v>
      </c>
      <c r="N1687" s="4">
        <v>233000</v>
      </c>
      <c r="O1687" s="4">
        <v>0</v>
      </c>
      <c r="P1687" s="4">
        <v>233000</v>
      </c>
      <c r="Q1687" s="4">
        <v>1737</v>
      </c>
      <c r="R1687" s="4" t="b">
        <f t="shared" si="12"/>
        <v>0</v>
      </c>
      <c r="S1687" s="4">
        <v>0</v>
      </c>
    </row>
    <row r="1688" spans="1:19" ht="14.25" customHeight="1">
      <c r="A1688" s="4" t="s">
        <v>1040</v>
      </c>
      <c r="B1688" s="5"/>
      <c r="C1688" s="4">
        <v>0</v>
      </c>
      <c r="E1688" s="4" t="b">
        <f t="shared" si="11"/>
        <v>0</v>
      </c>
      <c r="F1688" s="4">
        <v>0</v>
      </c>
      <c r="G1688" s="4">
        <v>1401</v>
      </c>
      <c r="H1688" s="6">
        <v>44085</v>
      </c>
      <c r="I1688" s="4" t="s">
        <v>1060</v>
      </c>
      <c r="J1688" s="4" t="s">
        <v>40</v>
      </c>
      <c r="K1688" s="4">
        <v>14058</v>
      </c>
      <c r="L1688" s="4">
        <v>0</v>
      </c>
      <c r="M1688" s="4">
        <v>0</v>
      </c>
      <c r="N1688" s="4">
        <v>0</v>
      </c>
      <c r="O1688" s="4">
        <v>233000</v>
      </c>
      <c r="P1688" s="4">
        <v>0</v>
      </c>
      <c r="Q1688" s="4">
        <v>1738</v>
      </c>
      <c r="R1688" s="4" t="b">
        <f t="shared" si="12"/>
        <v>0</v>
      </c>
      <c r="S1688" s="4">
        <v>0</v>
      </c>
    </row>
    <row r="1689" spans="1:19" ht="14.25" customHeight="1">
      <c r="A1689" s="4" t="s">
        <v>1040</v>
      </c>
      <c r="B1689" s="5"/>
      <c r="C1689" s="4">
        <v>0</v>
      </c>
      <c r="E1689" s="4" t="b">
        <f t="shared" si="11"/>
        <v>0</v>
      </c>
      <c r="F1689" s="4">
        <v>0</v>
      </c>
      <c r="G1689" s="4">
        <v>1401</v>
      </c>
      <c r="H1689" s="6">
        <v>44105</v>
      </c>
      <c r="I1689" s="4" t="s">
        <v>1152</v>
      </c>
      <c r="J1689" s="4" t="s">
        <v>1043</v>
      </c>
      <c r="K1689" s="4">
        <v>10981</v>
      </c>
      <c r="L1689" s="4">
        <v>0</v>
      </c>
      <c r="M1689" s="4">
        <v>0</v>
      </c>
      <c r="N1689" s="4">
        <v>233000</v>
      </c>
      <c r="O1689" s="4">
        <v>0</v>
      </c>
      <c r="P1689" s="4">
        <v>233000</v>
      </c>
      <c r="Q1689" s="4">
        <v>1739</v>
      </c>
      <c r="R1689" s="4" t="b">
        <f t="shared" si="12"/>
        <v>0</v>
      </c>
      <c r="S1689" s="4">
        <v>0</v>
      </c>
    </row>
    <row r="1690" spans="1:19" ht="14.25" customHeight="1">
      <c r="A1690" s="4" t="s">
        <v>1040</v>
      </c>
      <c r="B1690" s="5"/>
      <c r="C1690" s="4">
        <v>0</v>
      </c>
      <c r="E1690" s="4" t="b">
        <f t="shared" si="11"/>
        <v>0</v>
      </c>
      <c r="F1690" s="4">
        <v>0</v>
      </c>
      <c r="G1690" s="4">
        <v>1401</v>
      </c>
      <c r="H1690" s="6">
        <v>44111</v>
      </c>
      <c r="I1690" s="4" t="s">
        <v>1061</v>
      </c>
      <c r="J1690" s="4" t="s">
        <v>40</v>
      </c>
      <c r="K1690" s="4">
        <v>14147</v>
      </c>
      <c r="L1690" s="4">
        <v>0</v>
      </c>
      <c r="M1690" s="4">
        <v>0</v>
      </c>
      <c r="N1690" s="4">
        <v>0</v>
      </c>
      <c r="O1690" s="4">
        <v>233000</v>
      </c>
      <c r="P1690" s="4">
        <v>0</v>
      </c>
      <c r="Q1690" s="4">
        <v>1740</v>
      </c>
      <c r="R1690" s="4" t="b">
        <f t="shared" si="12"/>
        <v>0</v>
      </c>
      <c r="S1690" s="4">
        <v>0</v>
      </c>
    </row>
    <row r="1691" spans="1:19" ht="14.25" customHeight="1">
      <c r="A1691" s="4" t="s">
        <v>1040</v>
      </c>
      <c r="B1691" s="5"/>
      <c r="C1691" s="4">
        <v>0</v>
      </c>
      <c r="E1691" s="4" t="b">
        <f t="shared" si="11"/>
        <v>0</v>
      </c>
      <c r="F1691" s="4">
        <v>0</v>
      </c>
      <c r="G1691" s="4">
        <v>1401</v>
      </c>
      <c r="H1691" s="6">
        <v>44136</v>
      </c>
      <c r="I1691" s="4" t="s">
        <v>1153</v>
      </c>
      <c r="J1691" s="4" t="s">
        <v>1043</v>
      </c>
      <c r="K1691" s="4">
        <v>11061</v>
      </c>
      <c r="L1691" s="4">
        <v>0</v>
      </c>
      <c r="M1691" s="4">
        <v>0</v>
      </c>
      <c r="N1691" s="4">
        <v>233000</v>
      </c>
      <c r="O1691" s="4">
        <v>0</v>
      </c>
      <c r="P1691" s="4">
        <v>233000</v>
      </c>
      <c r="Q1691" s="4">
        <v>1741</v>
      </c>
      <c r="R1691" s="4" t="b">
        <f t="shared" si="12"/>
        <v>0</v>
      </c>
      <c r="S1691" s="4">
        <v>0</v>
      </c>
    </row>
    <row r="1692" spans="1:19" ht="14.25" customHeight="1">
      <c r="A1692" s="4" t="s">
        <v>1040</v>
      </c>
      <c r="B1692" s="5"/>
      <c r="C1692" s="4">
        <v>0</v>
      </c>
      <c r="E1692" s="4" t="b">
        <f t="shared" si="11"/>
        <v>0</v>
      </c>
      <c r="F1692" s="4">
        <v>0</v>
      </c>
      <c r="G1692" s="4">
        <v>1401</v>
      </c>
      <c r="H1692" s="6">
        <v>44146</v>
      </c>
      <c r="I1692" s="4" t="s">
        <v>1064</v>
      </c>
      <c r="J1692" s="4" t="s">
        <v>40</v>
      </c>
      <c r="K1692" s="4">
        <v>14226</v>
      </c>
      <c r="L1692" s="4">
        <v>0</v>
      </c>
      <c r="M1692" s="4">
        <v>0</v>
      </c>
      <c r="N1692" s="4">
        <v>0</v>
      </c>
      <c r="O1692" s="4">
        <v>233000</v>
      </c>
      <c r="P1692" s="4">
        <v>0</v>
      </c>
      <c r="Q1692" s="4">
        <v>1742</v>
      </c>
      <c r="R1692" s="4" t="b">
        <f t="shared" si="12"/>
        <v>0</v>
      </c>
      <c r="S1692" s="4">
        <v>0</v>
      </c>
    </row>
    <row r="1693" spans="1:19" ht="14.25" customHeight="1">
      <c r="A1693" s="4" t="s">
        <v>1040</v>
      </c>
      <c r="B1693" s="5"/>
      <c r="C1693" s="4">
        <v>0</v>
      </c>
      <c r="E1693" s="4" t="b">
        <f t="shared" si="11"/>
        <v>0</v>
      </c>
      <c r="F1693" s="4">
        <v>0</v>
      </c>
      <c r="G1693" s="4">
        <v>1401</v>
      </c>
      <c r="H1693" s="6">
        <v>44166</v>
      </c>
      <c r="I1693" s="4" t="s">
        <v>1154</v>
      </c>
      <c r="J1693" s="4" t="s">
        <v>1043</v>
      </c>
      <c r="K1693" s="4">
        <v>11141</v>
      </c>
      <c r="L1693" s="4">
        <v>0</v>
      </c>
      <c r="M1693" s="4">
        <v>0</v>
      </c>
      <c r="N1693" s="4">
        <v>233000</v>
      </c>
      <c r="O1693" s="4">
        <v>0</v>
      </c>
      <c r="P1693" s="4">
        <v>233000</v>
      </c>
      <c r="Q1693" s="4">
        <v>1743</v>
      </c>
      <c r="R1693" s="4" t="b">
        <f t="shared" si="12"/>
        <v>0</v>
      </c>
      <c r="S1693" s="4">
        <v>0</v>
      </c>
    </row>
    <row r="1694" spans="1:19" ht="14.25" customHeight="1">
      <c r="A1694" s="4" t="s">
        <v>1040</v>
      </c>
      <c r="B1694" s="5"/>
      <c r="C1694" s="4">
        <v>0</v>
      </c>
      <c r="E1694" s="4" t="b">
        <f t="shared" si="11"/>
        <v>0</v>
      </c>
      <c r="F1694" s="4">
        <v>0</v>
      </c>
      <c r="G1694" s="4">
        <v>1401</v>
      </c>
      <c r="H1694" s="6">
        <v>44173</v>
      </c>
      <c r="I1694" s="4" t="s">
        <v>1066</v>
      </c>
      <c r="J1694" s="4" t="s">
        <v>40</v>
      </c>
      <c r="K1694" s="4">
        <v>14293</v>
      </c>
      <c r="L1694" s="4">
        <v>0</v>
      </c>
      <c r="M1694" s="4">
        <v>0</v>
      </c>
      <c r="N1694" s="4">
        <v>0</v>
      </c>
      <c r="O1694" s="4">
        <v>233000</v>
      </c>
      <c r="P1694" s="4">
        <v>0</v>
      </c>
      <c r="Q1694" s="4">
        <v>1744</v>
      </c>
      <c r="R1694" s="4" t="b">
        <f t="shared" si="12"/>
        <v>0</v>
      </c>
      <c r="S1694" s="4">
        <v>0</v>
      </c>
    </row>
    <row r="1695" spans="1:19" ht="14.25" customHeight="1">
      <c r="A1695" s="4" t="s">
        <v>1040</v>
      </c>
      <c r="B1695" s="5" t="s">
        <v>1155</v>
      </c>
      <c r="C1695" s="4">
        <v>0</v>
      </c>
      <c r="D1695" s="4" t="s">
        <v>1155</v>
      </c>
      <c r="E1695" s="4" t="b">
        <f t="shared" si="11"/>
        <v>0</v>
      </c>
      <c r="F1695" s="4">
        <v>0</v>
      </c>
      <c r="G1695" s="4">
        <v>1401</v>
      </c>
      <c r="H1695" s="3" t="s">
        <v>21</v>
      </c>
      <c r="K1695" s="4">
        <v>0</v>
      </c>
      <c r="L1695" s="4">
        <v>0</v>
      </c>
      <c r="M1695" s="4">
        <v>0</v>
      </c>
      <c r="N1695" s="4">
        <v>2796000</v>
      </c>
      <c r="O1695" s="4">
        <v>2796000</v>
      </c>
      <c r="P1695" s="4">
        <v>0</v>
      </c>
      <c r="Q1695" s="4">
        <v>1745</v>
      </c>
      <c r="R1695" s="4" t="b">
        <f t="shared" si="12"/>
        <v>0</v>
      </c>
      <c r="S1695" s="4">
        <v>0</v>
      </c>
    </row>
    <row r="1696" spans="1:19" ht="14.25" customHeight="1">
      <c r="A1696" s="4" t="s">
        <v>1040</v>
      </c>
      <c r="B1696" s="5" t="s">
        <v>115</v>
      </c>
      <c r="C1696" s="4">
        <v>0</v>
      </c>
      <c r="D1696" s="4" t="s">
        <v>115</v>
      </c>
      <c r="E1696" s="4" t="b">
        <f t="shared" si="11"/>
        <v>0</v>
      </c>
      <c r="F1696" s="4">
        <v>0</v>
      </c>
      <c r="G1696" s="4">
        <v>1402</v>
      </c>
      <c r="H1696" s="3" t="s">
        <v>21</v>
      </c>
      <c r="K1696" s="4">
        <v>0</v>
      </c>
      <c r="L1696" s="4">
        <v>2520000</v>
      </c>
      <c r="M1696" s="4">
        <v>2520000</v>
      </c>
      <c r="N1696" s="4">
        <v>0</v>
      </c>
      <c r="O1696" s="4">
        <v>0</v>
      </c>
      <c r="P1696" s="4">
        <v>0</v>
      </c>
      <c r="Q1696" s="4">
        <v>1746</v>
      </c>
      <c r="R1696" s="4" t="b">
        <f t="shared" si="12"/>
        <v>0</v>
      </c>
      <c r="S1696" s="4">
        <v>0</v>
      </c>
    </row>
    <row r="1697" spans="1:19" ht="14.25" customHeight="1">
      <c r="A1697" s="4" t="s">
        <v>1040</v>
      </c>
      <c r="B1697" s="5"/>
      <c r="C1697" s="4">
        <v>0</v>
      </c>
      <c r="E1697" s="4" t="b">
        <f t="shared" si="11"/>
        <v>0</v>
      </c>
      <c r="F1697" s="4">
        <v>0</v>
      </c>
      <c r="G1697" s="4">
        <v>1402</v>
      </c>
      <c r="H1697" s="6">
        <v>43831</v>
      </c>
      <c r="I1697" s="4" t="s">
        <v>1156</v>
      </c>
      <c r="J1697" s="4" t="s">
        <v>1043</v>
      </c>
      <c r="K1697" s="4">
        <v>10262</v>
      </c>
      <c r="L1697" s="4">
        <v>0</v>
      </c>
      <c r="M1697" s="4">
        <v>0</v>
      </c>
      <c r="N1697" s="4">
        <v>210000</v>
      </c>
      <c r="O1697" s="4">
        <v>0</v>
      </c>
      <c r="P1697" s="4">
        <v>210000</v>
      </c>
      <c r="Q1697" s="4">
        <v>1747</v>
      </c>
      <c r="R1697" s="4" t="b">
        <f t="shared" si="12"/>
        <v>0</v>
      </c>
      <c r="S1697" s="4">
        <v>0</v>
      </c>
    </row>
    <row r="1698" spans="1:19" ht="14.25" customHeight="1">
      <c r="A1698" s="4" t="s">
        <v>1040</v>
      </c>
      <c r="B1698" s="5"/>
      <c r="C1698" s="4">
        <v>0</v>
      </c>
      <c r="E1698" s="4" t="b">
        <f t="shared" si="11"/>
        <v>0</v>
      </c>
      <c r="F1698" s="4">
        <v>0</v>
      </c>
      <c r="G1698" s="4">
        <v>1402</v>
      </c>
      <c r="H1698" s="6">
        <v>43843</v>
      </c>
      <c r="I1698" s="4" t="s">
        <v>1044</v>
      </c>
      <c r="J1698" s="4" t="s">
        <v>40</v>
      </c>
      <c r="K1698" s="4">
        <v>13500</v>
      </c>
      <c r="L1698" s="4">
        <v>0</v>
      </c>
      <c r="M1698" s="4">
        <v>0</v>
      </c>
      <c r="N1698" s="4">
        <v>0</v>
      </c>
      <c r="O1698" s="4">
        <v>210000</v>
      </c>
      <c r="P1698" s="4">
        <v>0</v>
      </c>
      <c r="Q1698" s="4">
        <v>1748</v>
      </c>
      <c r="R1698" s="4" t="b">
        <f t="shared" si="12"/>
        <v>0</v>
      </c>
      <c r="S1698" s="4">
        <v>0</v>
      </c>
    </row>
    <row r="1699" spans="1:19" ht="14.25" customHeight="1">
      <c r="A1699" s="4" t="s">
        <v>1040</v>
      </c>
      <c r="B1699" s="5"/>
      <c r="C1699" s="4">
        <v>0</v>
      </c>
      <c r="E1699" s="4" t="b">
        <f t="shared" si="11"/>
        <v>0</v>
      </c>
      <c r="F1699" s="4">
        <v>0</v>
      </c>
      <c r="G1699" s="4">
        <v>1402</v>
      </c>
      <c r="H1699" s="6">
        <v>43862</v>
      </c>
      <c r="I1699" s="4" t="s">
        <v>1157</v>
      </c>
      <c r="J1699" s="4" t="s">
        <v>1043</v>
      </c>
      <c r="K1699" s="4">
        <v>10342</v>
      </c>
      <c r="L1699" s="4">
        <v>0</v>
      </c>
      <c r="M1699" s="4">
        <v>0</v>
      </c>
      <c r="N1699" s="4">
        <v>210000</v>
      </c>
      <c r="O1699" s="4">
        <v>0</v>
      </c>
      <c r="P1699" s="4">
        <v>210000</v>
      </c>
      <c r="Q1699" s="4">
        <v>1749</v>
      </c>
      <c r="R1699" s="4" t="b">
        <f t="shared" si="12"/>
        <v>0</v>
      </c>
      <c r="S1699" s="4">
        <v>0</v>
      </c>
    </row>
    <row r="1700" spans="1:19" ht="14.25" customHeight="1">
      <c r="A1700" s="4" t="s">
        <v>1040</v>
      </c>
      <c r="B1700" s="5"/>
      <c r="C1700" s="4">
        <v>0</v>
      </c>
      <c r="E1700" s="4" t="b">
        <f t="shared" si="11"/>
        <v>0</v>
      </c>
      <c r="F1700" s="4">
        <v>0</v>
      </c>
      <c r="G1700" s="4">
        <v>1402</v>
      </c>
      <c r="H1700" s="6">
        <v>43874</v>
      </c>
      <c r="I1700" s="4" t="s">
        <v>1046</v>
      </c>
      <c r="J1700" s="4" t="s">
        <v>40</v>
      </c>
      <c r="K1700" s="4">
        <v>13583</v>
      </c>
      <c r="L1700" s="4">
        <v>0</v>
      </c>
      <c r="M1700" s="4">
        <v>0</v>
      </c>
      <c r="N1700" s="4">
        <v>0</v>
      </c>
      <c r="O1700" s="4">
        <v>210000</v>
      </c>
      <c r="P1700" s="4">
        <v>0</v>
      </c>
      <c r="Q1700" s="4">
        <v>1750</v>
      </c>
      <c r="R1700" s="4" t="b">
        <f t="shared" si="12"/>
        <v>0</v>
      </c>
      <c r="S1700" s="4">
        <v>0</v>
      </c>
    </row>
    <row r="1701" spans="1:19" ht="14.25" customHeight="1">
      <c r="A1701" s="4" t="s">
        <v>1040</v>
      </c>
      <c r="B1701" s="5"/>
      <c r="C1701" s="4">
        <v>0</v>
      </c>
      <c r="E1701" s="4" t="b">
        <f t="shared" si="11"/>
        <v>0</v>
      </c>
      <c r="F1701" s="4">
        <v>0</v>
      </c>
      <c r="G1701" s="4">
        <v>1402</v>
      </c>
      <c r="H1701" s="6">
        <v>43891</v>
      </c>
      <c r="I1701" s="4" t="s">
        <v>1158</v>
      </c>
      <c r="J1701" s="4" t="s">
        <v>1043</v>
      </c>
      <c r="K1701" s="4">
        <v>10422</v>
      </c>
      <c r="L1701" s="4">
        <v>0</v>
      </c>
      <c r="M1701" s="4">
        <v>0</v>
      </c>
      <c r="N1701" s="4">
        <v>210000</v>
      </c>
      <c r="O1701" s="4">
        <v>0</v>
      </c>
      <c r="P1701" s="4">
        <v>210000</v>
      </c>
      <c r="Q1701" s="4">
        <v>1751</v>
      </c>
      <c r="R1701" s="4" t="b">
        <f t="shared" si="12"/>
        <v>0</v>
      </c>
      <c r="S1701" s="4">
        <v>0</v>
      </c>
    </row>
    <row r="1702" spans="1:19" ht="14.25" customHeight="1">
      <c r="A1702" s="4" t="s">
        <v>1040</v>
      </c>
      <c r="B1702" s="5"/>
      <c r="C1702" s="4">
        <v>0</v>
      </c>
      <c r="E1702" s="4" t="b">
        <f t="shared" si="11"/>
        <v>0</v>
      </c>
      <c r="F1702" s="4">
        <v>0</v>
      </c>
      <c r="G1702" s="4">
        <v>1402</v>
      </c>
      <c r="H1702" s="6">
        <v>43900</v>
      </c>
      <c r="I1702" s="4" t="s">
        <v>1048</v>
      </c>
      <c r="J1702" s="4" t="s">
        <v>40</v>
      </c>
      <c r="K1702" s="4">
        <v>13636</v>
      </c>
      <c r="L1702" s="4">
        <v>0</v>
      </c>
      <c r="M1702" s="4">
        <v>0</v>
      </c>
      <c r="N1702" s="4">
        <v>0</v>
      </c>
      <c r="O1702" s="4">
        <v>210000</v>
      </c>
      <c r="P1702" s="4">
        <v>0</v>
      </c>
      <c r="Q1702" s="4">
        <v>1752</v>
      </c>
      <c r="R1702" s="4" t="b">
        <f t="shared" si="12"/>
        <v>0</v>
      </c>
      <c r="S1702" s="4">
        <v>0</v>
      </c>
    </row>
    <row r="1703" spans="1:19" ht="14.25" customHeight="1">
      <c r="A1703" s="4" t="s">
        <v>1040</v>
      </c>
      <c r="B1703" s="5"/>
      <c r="C1703" s="4">
        <v>0</v>
      </c>
      <c r="E1703" s="4" t="b">
        <f t="shared" si="11"/>
        <v>0</v>
      </c>
      <c r="F1703" s="4">
        <v>0</v>
      </c>
      <c r="G1703" s="4">
        <v>1402</v>
      </c>
      <c r="H1703" s="6">
        <v>43922</v>
      </c>
      <c r="I1703" s="4" t="s">
        <v>1159</v>
      </c>
      <c r="J1703" s="4" t="s">
        <v>1043</v>
      </c>
      <c r="K1703" s="4">
        <v>10502</v>
      </c>
      <c r="L1703" s="4">
        <v>0</v>
      </c>
      <c r="M1703" s="4">
        <v>0</v>
      </c>
      <c r="N1703" s="4">
        <v>210000</v>
      </c>
      <c r="O1703" s="4">
        <v>0</v>
      </c>
      <c r="P1703" s="4">
        <v>210000</v>
      </c>
      <c r="Q1703" s="4">
        <v>1753</v>
      </c>
      <c r="R1703" s="4" t="b">
        <f t="shared" si="12"/>
        <v>0</v>
      </c>
      <c r="S1703" s="4">
        <v>0</v>
      </c>
    </row>
    <row r="1704" spans="1:19" ht="14.25" customHeight="1">
      <c r="A1704" s="4" t="s">
        <v>1040</v>
      </c>
      <c r="B1704" s="5"/>
      <c r="C1704" s="4">
        <v>0</v>
      </c>
      <c r="E1704" s="4" t="b">
        <f t="shared" si="11"/>
        <v>0</v>
      </c>
      <c r="F1704" s="4">
        <v>0</v>
      </c>
      <c r="G1704" s="4">
        <v>1402</v>
      </c>
      <c r="H1704" s="6">
        <v>43928</v>
      </c>
      <c r="I1704" s="4" t="s">
        <v>1050</v>
      </c>
      <c r="J1704" s="4" t="s">
        <v>40</v>
      </c>
      <c r="K1704" s="4">
        <v>13694</v>
      </c>
      <c r="L1704" s="4">
        <v>0</v>
      </c>
      <c r="M1704" s="4">
        <v>0</v>
      </c>
      <c r="N1704" s="4">
        <v>0</v>
      </c>
      <c r="O1704" s="4">
        <v>210000</v>
      </c>
      <c r="P1704" s="4">
        <v>0</v>
      </c>
      <c r="Q1704" s="4">
        <v>1754</v>
      </c>
      <c r="R1704" s="4" t="b">
        <f t="shared" si="12"/>
        <v>0</v>
      </c>
      <c r="S1704" s="4">
        <v>0</v>
      </c>
    </row>
    <row r="1705" spans="1:19" ht="14.25" customHeight="1">
      <c r="A1705" s="4" t="s">
        <v>1040</v>
      </c>
      <c r="B1705" s="5"/>
      <c r="C1705" s="4">
        <v>0</v>
      </c>
      <c r="E1705" s="4" t="b">
        <f t="shared" si="11"/>
        <v>0</v>
      </c>
      <c r="F1705" s="4">
        <v>0</v>
      </c>
      <c r="G1705" s="4">
        <v>1402</v>
      </c>
      <c r="H1705" s="6">
        <v>43952</v>
      </c>
      <c r="I1705" s="4" t="s">
        <v>1160</v>
      </c>
      <c r="J1705" s="4" t="s">
        <v>1043</v>
      </c>
      <c r="K1705" s="4">
        <v>10582</v>
      </c>
      <c r="L1705" s="4">
        <v>0</v>
      </c>
      <c r="M1705" s="4">
        <v>0</v>
      </c>
      <c r="N1705" s="4">
        <v>210000</v>
      </c>
      <c r="O1705" s="4">
        <v>0</v>
      </c>
      <c r="P1705" s="4">
        <v>210000</v>
      </c>
      <c r="Q1705" s="4">
        <v>1755</v>
      </c>
      <c r="R1705" s="4" t="b">
        <f t="shared" si="12"/>
        <v>0</v>
      </c>
      <c r="S1705" s="4">
        <v>0</v>
      </c>
    </row>
    <row r="1706" spans="1:19" ht="14.25" customHeight="1">
      <c r="A1706" s="4" t="s">
        <v>1040</v>
      </c>
      <c r="B1706" s="5"/>
      <c r="C1706" s="4">
        <v>0</v>
      </c>
      <c r="E1706" s="4" t="b">
        <f t="shared" si="11"/>
        <v>0</v>
      </c>
      <c r="F1706" s="4">
        <v>0</v>
      </c>
      <c r="G1706" s="4">
        <v>1402</v>
      </c>
      <c r="H1706" s="6">
        <v>43964</v>
      </c>
      <c r="I1706" s="4" t="s">
        <v>1052</v>
      </c>
      <c r="J1706" s="4" t="s">
        <v>40</v>
      </c>
      <c r="K1706" s="4">
        <v>13765</v>
      </c>
      <c r="L1706" s="4">
        <v>0</v>
      </c>
      <c r="M1706" s="4">
        <v>0</v>
      </c>
      <c r="N1706" s="4">
        <v>0</v>
      </c>
      <c r="O1706" s="4">
        <v>210000</v>
      </c>
      <c r="P1706" s="4">
        <v>0</v>
      </c>
      <c r="Q1706" s="4">
        <v>1756</v>
      </c>
      <c r="R1706" s="4" t="b">
        <f t="shared" si="12"/>
        <v>0</v>
      </c>
      <c r="S1706" s="4">
        <v>0</v>
      </c>
    </row>
    <row r="1707" spans="1:19" ht="14.25" customHeight="1">
      <c r="A1707" s="4" t="s">
        <v>1040</v>
      </c>
      <c r="B1707" s="5"/>
      <c r="C1707" s="4">
        <v>0</v>
      </c>
      <c r="E1707" s="4" t="b">
        <f t="shared" si="11"/>
        <v>0</v>
      </c>
      <c r="F1707" s="4">
        <v>0</v>
      </c>
      <c r="G1707" s="4">
        <v>1402</v>
      </c>
      <c r="H1707" s="6">
        <v>43983</v>
      </c>
      <c r="I1707" s="4" t="s">
        <v>1161</v>
      </c>
      <c r="J1707" s="4" t="s">
        <v>1043</v>
      </c>
      <c r="K1707" s="4">
        <v>10662</v>
      </c>
      <c r="L1707" s="4">
        <v>0</v>
      </c>
      <c r="M1707" s="4">
        <v>0</v>
      </c>
      <c r="N1707" s="4">
        <v>210000</v>
      </c>
      <c r="O1707" s="4">
        <v>0</v>
      </c>
      <c r="P1707" s="4">
        <v>210000</v>
      </c>
      <c r="Q1707" s="4">
        <v>1757</v>
      </c>
      <c r="R1707" s="4" t="b">
        <f t="shared" si="12"/>
        <v>0</v>
      </c>
      <c r="S1707" s="4">
        <v>0</v>
      </c>
    </row>
    <row r="1708" spans="1:19" ht="14.25" customHeight="1">
      <c r="A1708" s="4" t="s">
        <v>1040</v>
      </c>
      <c r="B1708" s="5"/>
      <c r="C1708" s="4">
        <v>0</v>
      </c>
      <c r="E1708" s="4" t="b">
        <f t="shared" si="11"/>
        <v>0</v>
      </c>
      <c r="F1708" s="4">
        <v>0</v>
      </c>
      <c r="G1708" s="4">
        <v>1402</v>
      </c>
      <c r="H1708" s="6">
        <v>43994</v>
      </c>
      <c r="I1708" s="4" t="s">
        <v>1054</v>
      </c>
      <c r="J1708" s="4" t="s">
        <v>40</v>
      </c>
      <c r="K1708" s="4">
        <v>13838</v>
      </c>
      <c r="L1708" s="4">
        <v>0</v>
      </c>
      <c r="M1708" s="4">
        <v>0</v>
      </c>
      <c r="N1708" s="4">
        <v>0</v>
      </c>
      <c r="O1708" s="4">
        <v>210000</v>
      </c>
      <c r="P1708" s="4">
        <v>0</v>
      </c>
      <c r="Q1708" s="4">
        <v>1758</v>
      </c>
      <c r="R1708" s="4" t="b">
        <f t="shared" si="12"/>
        <v>0</v>
      </c>
      <c r="S1708" s="4">
        <v>0</v>
      </c>
    </row>
    <row r="1709" spans="1:19" ht="14.25" customHeight="1">
      <c r="A1709" s="4" t="s">
        <v>1040</v>
      </c>
      <c r="B1709" s="5"/>
      <c r="C1709" s="4">
        <v>0</v>
      </c>
      <c r="E1709" s="4" t="b">
        <f t="shared" si="11"/>
        <v>0</v>
      </c>
      <c r="F1709" s="4">
        <v>0</v>
      </c>
      <c r="G1709" s="4">
        <v>1402</v>
      </c>
      <c r="H1709" s="6">
        <v>44013</v>
      </c>
      <c r="I1709" s="4" t="s">
        <v>1162</v>
      </c>
      <c r="J1709" s="4" t="s">
        <v>1043</v>
      </c>
      <c r="K1709" s="4">
        <v>10742</v>
      </c>
      <c r="L1709" s="4">
        <v>0</v>
      </c>
      <c r="M1709" s="4">
        <v>0</v>
      </c>
      <c r="N1709" s="4">
        <v>210000</v>
      </c>
      <c r="O1709" s="4">
        <v>0</v>
      </c>
      <c r="P1709" s="4">
        <v>210000</v>
      </c>
      <c r="Q1709" s="4">
        <v>1759</v>
      </c>
      <c r="R1709" s="4" t="b">
        <f t="shared" si="12"/>
        <v>0</v>
      </c>
      <c r="S1709" s="4">
        <v>0</v>
      </c>
    </row>
    <row r="1710" spans="1:19" ht="14.25" customHeight="1">
      <c r="A1710" s="4" t="s">
        <v>1040</v>
      </c>
      <c r="B1710" s="5"/>
      <c r="C1710" s="4">
        <v>0</v>
      </c>
      <c r="E1710" s="4" t="b">
        <f t="shared" si="11"/>
        <v>0</v>
      </c>
      <c r="F1710" s="4">
        <v>0</v>
      </c>
      <c r="G1710" s="4">
        <v>1402</v>
      </c>
      <c r="H1710" s="6">
        <v>44020</v>
      </c>
      <c r="I1710" s="4" t="s">
        <v>1056</v>
      </c>
      <c r="J1710" s="4" t="s">
        <v>40</v>
      </c>
      <c r="K1710" s="4">
        <v>13897</v>
      </c>
      <c r="L1710" s="4">
        <v>0</v>
      </c>
      <c r="M1710" s="4">
        <v>0</v>
      </c>
      <c r="N1710" s="4">
        <v>0</v>
      </c>
      <c r="O1710" s="4">
        <v>210000</v>
      </c>
      <c r="P1710" s="4">
        <v>0</v>
      </c>
      <c r="Q1710" s="4">
        <v>1760</v>
      </c>
      <c r="R1710" s="4" t="b">
        <f t="shared" si="12"/>
        <v>0</v>
      </c>
      <c r="S1710" s="4">
        <v>0</v>
      </c>
    </row>
    <row r="1711" spans="1:19" ht="14.25" customHeight="1">
      <c r="A1711" s="4" t="s">
        <v>1040</v>
      </c>
      <c r="B1711" s="5"/>
      <c r="C1711" s="4">
        <v>0</v>
      </c>
      <c r="E1711" s="4" t="b">
        <f t="shared" si="11"/>
        <v>0</v>
      </c>
      <c r="F1711" s="4">
        <v>0</v>
      </c>
      <c r="G1711" s="4">
        <v>1402</v>
      </c>
      <c r="H1711" s="6">
        <v>44044</v>
      </c>
      <c r="I1711" s="4" t="s">
        <v>1163</v>
      </c>
      <c r="J1711" s="4" t="s">
        <v>1043</v>
      </c>
      <c r="K1711" s="4">
        <v>10822</v>
      </c>
      <c r="L1711" s="4">
        <v>0</v>
      </c>
      <c r="M1711" s="4">
        <v>0</v>
      </c>
      <c r="N1711" s="4">
        <v>210000</v>
      </c>
      <c r="O1711" s="4">
        <v>0</v>
      </c>
      <c r="P1711" s="4">
        <v>210000</v>
      </c>
      <c r="Q1711" s="4">
        <v>1761</v>
      </c>
      <c r="R1711" s="4" t="b">
        <f t="shared" si="12"/>
        <v>0</v>
      </c>
      <c r="S1711" s="4">
        <v>0</v>
      </c>
    </row>
    <row r="1712" spans="1:19" ht="14.25" customHeight="1">
      <c r="A1712" s="4" t="s">
        <v>1040</v>
      </c>
      <c r="B1712" s="5"/>
      <c r="C1712" s="4">
        <v>0</v>
      </c>
      <c r="E1712" s="4" t="b">
        <f t="shared" si="11"/>
        <v>0</v>
      </c>
      <c r="F1712" s="4">
        <v>0</v>
      </c>
      <c r="G1712" s="4">
        <v>1402</v>
      </c>
      <c r="H1712" s="6">
        <v>44061</v>
      </c>
      <c r="I1712" s="4" t="s">
        <v>1058</v>
      </c>
      <c r="J1712" s="4" t="s">
        <v>40</v>
      </c>
      <c r="K1712" s="4">
        <v>13991</v>
      </c>
      <c r="L1712" s="4">
        <v>0</v>
      </c>
      <c r="M1712" s="4">
        <v>0</v>
      </c>
      <c r="N1712" s="4">
        <v>0</v>
      </c>
      <c r="O1712" s="4">
        <v>210000</v>
      </c>
      <c r="P1712" s="4">
        <v>0</v>
      </c>
      <c r="Q1712" s="4">
        <v>1762</v>
      </c>
      <c r="R1712" s="4" t="b">
        <f t="shared" si="12"/>
        <v>0</v>
      </c>
      <c r="S1712" s="4">
        <v>0</v>
      </c>
    </row>
    <row r="1713" spans="1:19" ht="14.25" customHeight="1">
      <c r="A1713" s="4" t="s">
        <v>1040</v>
      </c>
      <c r="B1713" s="5"/>
      <c r="C1713" s="4">
        <v>0</v>
      </c>
      <c r="E1713" s="4" t="b">
        <f t="shared" si="11"/>
        <v>0</v>
      </c>
      <c r="F1713" s="4">
        <v>0</v>
      </c>
      <c r="G1713" s="4">
        <v>1402</v>
      </c>
      <c r="H1713" s="6">
        <v>44075</v>
      </c>
      <c r="I1713" s="4" t="s">
        <v>1164</v>
      </c>
      <c r="J1713" s="4" t="s">
        <v>1043</v>
      </c>
      <c r="K1713" s="4">
        <v>10902</v>
      </c>
      <c r="L1713" s="4">
        <v>0</v>
      </c>
      <c r="M1713" s="4">
        <v>0</v>
      </c>
      <c r="N1713" s="4">
        <v>210000</v>
      </c>
      <c r="O1713" s="4">
        <v>0</v>
      </c>
      <c r="P1713" s="4">
        <v>210000</v>
      </c>
      <c r="Q1713" s="4">
        <v>1763</v>
      </c>
      <c r="R1713" s="4" t="b">
        <f t="shared" si="12"/>
        <v>0</v>
      </c>
      <c r="S1713" s="4">
        <v>0</v>
      </c>
    </row>
    <row r="1714" spans="1:19" ht="14.25" customHeight="1">
      <c r="A1714" s="4" t="s">
        <v>1040</v>
      </c>
      <c r="B1714" s="5"/>
      <c r="C1714" s="4">
        <v>0</v>
      </c>
      <c r="E1714" s="4" t="b">
        <f t="shared" si="11"/>
        <v>0</v>
      </c>
      <c r="F1714" s="4">
        <v>0</v>
      </c>
      <c r="G1714" s="4">
        <v>1402</v>
      </c>
      <c r="H1714" s="6">
        <v>44082</v>
      </c>
      <c r="I1714" s="4" t="s">
        <v>1060</v>
      </c>
      <c r="J1714" s="4" t="s">
        <v>40</v>
      </c>
      <c r="K1714" s="4">
        <v>14044</v>
      </c>
      <c r="L1714" s="4">
        <v>0</v>
      </c>
      <c r="M1714" s="4">
        <v>0</v>
      </c>
      <c r="N1714" s="4">
        <v>0</v>
      </c>
      <c r="O1714" s="4">
        <v>210000</v>
      </c>
      <c r="P1714" s="4">
        <v>0</v>
      </c>
      <c r="Q1714" s="4">
        <v>1764</v>
      </c>
      <c r="R1714" s="4" t="b">
        <f t="shared" si="12"/>
        <v>0</v>
      </c>
      <c r="S1714" s="4">
        <v>0</v>
      </c>
    </row>
    <row r="1715" spans="1:19" ht="14.25" customHeight="1">
      <c r="A1715" s="4" t="s">
        <v>1040</v>
      </c>
      <c r="B1715" s="5"/>
      <c r="C1715" s="4">
        <v>0</v>
      </c>
      <c r="E1715" s="4" t="b">
        <f t="shared" si="11"/>
        <v>0</v>
      </c>
      <c r="F1715" s="4">
        <v>0</v>
      </c>
      <c r="G1715" s="4">
        <v>1402</v>
      </c>
      <c r="H1715" s="6">
        <v>44105</v>
      </c>
      <c r="I1715" s="4" t="s">
        <v>1165</v>
      </c>
      <c r="J1715" s="4" t="s">
        <v>1043</v>
      </c>
      <c r="K1715" s="4">
        <v>10982</v>
      </c>
      <c r="L1715" s="4">
        <v>0</v>
      </c>
      <c r="M1715" s="4">
        <v>0</v>
      </c>
      <c r="N1715" s="4">
        <v>210000</v>
      </c>
      <c r="O1715" s="4">
        <v>0</v>
      </c>
      <c r="P1715" s="4">
        <v>210000</v>
      </c>
      <c r="Q1715" s="4">
        <v>1765</v>
      </c>
      <c r="R1715" s="4" t="b">
        <f t="shared" si="12"/>
        <v>0</v>
      </c>
      <c r="S1715" s="4">
        <v>0</v>
      </c>
    </row>
    <row r="1716" spans="1:19" ht="14.25" customHeight="1">
      <c r="A1716" s="4" t="s">
        <v>1040</v>
      </c>
      <c r="B1716" s="5"/>
      <c r="C1716" s="4">
        <v>0</v>
      </c>
      <c r="E1716" s="4" t="b">
        <f t="shared" si="11"/>
        <v>0</v>
      </c>
      <c r="F1716" s="4">
        <v>0</v>
      </c>
      <c r="G1716" s="4">
        <v>1402</v>
      </c>
      <c r="H1716" s="6">
        <v>44113</v>
      </c>
      <c r="I1716" s="4" t="s">
        <v>1061</v>
      </c>
      <c r="J1716" s="4" t="s">
        <v>40</v>
      </c>
      <c r="K1716" s="4">
        <v>14124</v>
      </c>
      <c r="L1716" s="4">
        <v>0</v>
      </c>
      <c r="M1716" s="4">
        <v>0</v>
      </c>
      <c r="N1716" s="4">
        <v>0</v>
      </c>
      <c r="O1716" s="4">
        <v>210000</v>
      </c>
      <c r="P1716" s="4">
        <v>0</v>
      </c>
      <c r="Q1716" s="4">
        <v>1766</v>
      </c>
      <c r="R1716" s="4" t="b">
        <f t="shared" si="12"/>
        <v>0</v>
      </c>
      <c r="S1716" s="4">
        <v>0</v>
      </c>
    </row>
    <row r="1717" spans="1:19" ht="14.25" customHeight="1">
      <c r="A1717" s="4" t="s">
        <v>1040</v>
      </c>
      <c r="B1717" s="5"/>
      <c r="C1717" s="4">
        <v>0</v>
      </c>
      <c r="E1717" s="4" t="b">
        <f t="shared" si="11"/>
        <v>0</v>
      </c>
      <c r="F1717" s="4">
        <v>0</v>
      </c>
      <c r="G1717" s="4">
        <v>1402</v>
      </c>
      <c r="H1717" s="6">
        <v>44136</v>
      </c>
      <c r="I1717" s="4" t="s">
        <v>1166</v>
      </c>
      <c r="J1717" s="4" t="s">
        <v>1043</v>
      </c>
      <c r="K1717" s="4">
        <v>11062</v>
      </c>
      <c r="L1717" s="4">
        <v>0</v>
      </c>
      <c r="M1717" s="4">
        <v>0</v>
      </c>
      <c r="N1717" s="4">
        <v>210000</v>
      </c>
      <c r="O1717" s="4">
        <v>0</v>
      </c>
      <c r="P1717" s="4">
        <v>210000</v>
      </c>
      <c r="Q1717" s="4">
        <v>1767</v>
      </c>
      <c r="R1717" s="4" t="b">
        <f t="shared" si="12"/>
        <v>0</v>
      </c>
      <c r="S1717" s="4">
        <v>0</v>
      </c>
    </row>
    <row r="1718" spans="1:19" ht="14.25" customHeight="1">
      <c r="A1718" s="4" t="s">
        <v>1040</v>
      </c>
      <c r="B1718" s="5"/>
      <c r="C1718" s="4">
        <v>0</v>
      </c>
      <c r="E1718" s="4" t="b">
        <f t="shared" si="11"/>
        <v>0</v>
      </c>
      <c r="F1718" s="4">
        <v>0</v>
      </c>
      <c r="G1718" s="4">
        <v>1402</v>
      </c>
      <c r="H1718" s="6">
        <v>44145</v>
      </c>
      <c r="I1718" s="4" t="s">
        <v>1064</v>
      </c>
      <c r="J1718" s="4" t="s">
        <v>40</v>
      </c>
      <c r="K1718" s="4">
        <v>14190</v>
      </c>
      <c r="L1718" s="4">
        <v>0</v>
      </c>
      <c r="M1718" s="4">
        <v>0</v>
      </c>
      <c r="N1718" s="4">
        <v>0</v>
      </c>
      <c r="O1718" s="4">
        <v>210000</v>
      </c>
      <c r="P1718" s="4">
        <v>0</v>
      </c>
      <c r="Q1718" s="4">
        <v>1768</v>
      </c>
      <c r="R1718" s="4" t="b">
        <f t="shared" si="12"/>
        <v>0</v>
      </c>
      <c r="S1718" s="4">
        <v>0</v>
      </c>
    </row>
    <row r="1719" spans="1:19" ht="14.25" customHeight="1">
      <c r="A1719" s="4" t="s">
        <v>1040</v>
      </c>
      <c r="B1719" s="5"/>
      <c r="C1719" s="4">
        <v>0</v>
      </c>
      <c r="E1719" s="4" t="b">
        <f t="shared" si="11"/>
        <v>0</v>
      </c>
      <c r="F1719" s="4">
        <v>0</v>
      </c>
      <c r="G1719" s="4">
        <v>1402</v>
      </c>
      <c r="H1719" s="6">
        <v>44166</v>
      </c>
      <c r="I1719" s="4" t="s">
        <v>1167</v>
      </c>
      <c r="J1719" s="4" t="s">
        <v>1043</v>
      </c>
      <c r="K1719" s="4">
        <v>11142</v>
      </c>
      <c r="L1719" s="4">
        <v>0</v>
      </c>
      <c r="M1719" s="4">
        <v>0</v>
      </c>
      <c r="N1719" s="4">
        <v>210000</v>
      </c>
      <c r="O1719" s="4">
        <v>0</v>
      </c>
      <c r="P1719" s="4">
        <v>210000</v>
      </c>
      <c r="Q1719" s="4">
        <v>1769</v>
      </c>
      <c r="R1719" s="4" t="b">
        <f t="shared" si="12"/>
        <v>0</v>
      </c>
      <c r="S1719" s="4">
        <v>0</v>
      </c>
    </row>
    <row r="1720" spans="1:19" ht="14.25" customHeight="1">
      <c r="A1720" s="4" t="s">
        <v>1040</v>
      </c>
      <c r="B1720" s="5"/>
      <c r="C1720" s="4">
        <v>0</v>
      </c>
      <c r="E1720" s="4" t="b">
        <f t="shared" si="11"/>
        <v>0</v>
      </c>
      <c r="F1720" s="4">
        <v>0</v>
      </c>
      <c r="G1720" s="4">
        <v>1402</v>
      </c>
      <c r="H1720" s="6">
        <v>44174</v>
      </c>
      <c r="I1720" s="4" t="s">
        <v>1066</v>
      </c>
      <c r="J1720" s="4" t="s">
        <v>40</v>
      </c>
      <c r="K1720" s="4">
        <v>14261</v>
      </c>
      <c r="L1720" s="4">
        <v>0</v>
      </c>
      <c r="M1720" s="4">
        <v>0</v>
      </c>
      <c r="N1720" s="4">
        <v>0</v>
      </c>
      <c r="O1720" s="4">
        <v>210000</v>
      </c>
      <c r="P1720" s="4">
        <v>0</v>
      </c>
      <c r="Q1720" s="4">
        <v>1770</v>
      </c>
      <c r="R1720" s="4" t="b">
        <f t="shared" si="12"/>
        <v>0</v>
      </c>
      <c r="S1720" s="4">
        <v>0</v>
      </c>
    </row>
    <row r="1721" spans="1:19" ht="14.25" customHeight="1">
      <c r="A1721" s="4" t="s">
        <v>1040</v>
      </c>
      <c r="B1721" s="5" t="s">
        <v>1168</v>
      </c>
      <c r="C1721" s="4">
        <v>0</v>
      </c>
      <c r="D1721" s="4" t="s">
        <v>1168</v>
      </c>
      <c r="E1721" s="4" t="b">
        <f t="shared" si="11"/>
        <v>0</v>
      </c>
      <c r="F1721" s="4">
        <v>0</v>
      </c>
      <c r="G1721" s="4">
        <v>1402</v>
      </c>
      <c r="H1721" s="3" t="s">
        <v>21</v>
      </c>
      <c r="K1721" s="4">
        <v>0</v>
      </c>
      <c r="L1721" s="4">
        <v>0</v>
      </c>
      <c r="M1721" s="4">
        <v>0</v>
      </c>
      <c r="N1721" s="4">
        <v>2520000</v>
      </c>
      <c r="O1721" s="4">
        <v>2520000</v>
      </c>
      <c r="P1721" s="4">
        <v>0</v>
      </c>
      <c r="Q1721" s="4">
        <v>1771</v>
      </c>
      <c r="R1721" s="4" t="b">
        <f t="shared" si="12"/>
        <v>0</v>
      </c>
      <c r="S1721" s="4">
        <v>0</v>
      </c>
    </row>
    <row r="1722" spans="1:19" ht="14.25" customHeight="1">
      <c r="A1722" s="4" t="s">
        <v>1040</v>
      </c>
      <c r="B1722" s="5" t="s">
        <v>126</v>
      </c>
      <c r="C1722" s="4">
        <v>0</v>
      </c>
      <c r="D1722" s="4" t="s">
        <v>126</v>
      </c>
      <c r="E1722" s="4" t="b">
        <f t="shared" si="11"/>
        <v>0</v>
      </c>
      <c r="F1722" s="4">
        <v>0</v>
      </c>
      <c r="G1722" s="4">
        <v>1501</v>
      </c>
      <c r="H1722" s="3" t="s">
        <v>21</v>
      </c>
      <c r="K1722" s="4">
        <v>0</v>
      </c>
      <c r="L1722" s="4">
        <v>2796000</v>
      </c>
      <c r="M1722" s="4">
        <v>2796000</v>
      </c>
      <c r="N1722" s="4">
        <v>0</v>
      </c>
      <c r="O1722" s="4">
        <v>0</v>
      </c>
      <c r="P1722" s="4">
        <v>0</v>
      </c>
      <c r="Q1722" s="4">
        <v>1772</v>
      </c>
      <c r="R1722" s="4" t="b">
        <f t="shared" si="12"/>
        <v>0</v>
      </c>
      <c r="S1722" s="4">
        <v>0</v>
      </c>
    </row>
    <row r="1723" spans="1:19" ht="14.25" customHeight="1">
      <c r="A1723" s="4" t="s">
        <v>1040</v>
      </c>
      <c r="B1723" s="5"/>
      <c r="C1723" s="4">
        <v>0</v>
      </c>
      <c r="E1723" s="4" t="b">
        <f t="shared" si="11"/>
        <v>0</v>
      </c>
      <c r="F1723" s="4">
        <v>0</v>
      </c>
      <c r="G1723" s="4">
        <v>1501</v>
      </c>
      <c r="H1723" s="6">
        <v>43831</v>
      </c>
      <c r="I1723" s="4" t="s">
        <v>1169</v>
      </c>
      <c r="J1723" s="4" t="s">
        <v>1043</v>
      </c>
      <c r="K1723" s="4">
        <v>10263</v>
      </c>
      <c r="L1723" s="4">
        <v>0</v>
      </c>
      <c r="M1723" s="4">
        <v>0</v>
      </c>
      <c r="N1723" s="4">
        <v>233000</v>
      </c>
      <c r="O1723" s="4">
        <v>0</v>
      </c>
      <c r="P1723" s="4">
        <v>233000</v>
      </c>
      <c r="Q1723" s="4">
        <v>1773</v>
      </c>
      <c r="R1723" s="4" t="b">
        <f t="shared" si="12"/>
        <v>0</v>
      </c>
      <c r="S1723" s="4">
        <v>0</v>
      </c>
    </row>
    <row r="1724" spans="1:19" ht="14.25" customHeight="1">
      <c r="A1724" s="4" t="s">
        <v>1040</v>
      </c>
      <c r="B1724" s="5"/>
      <c r="C1724" s="4">
        <v>0</v>
      </c>
      <c r="E1724" s="4" t="b">
        <f t="shared" si="11"/>
        <v>0</v>
      </c>
      <c r="F1724" s="4">
        <v>0</v>
      </c>
      <c r="G1724" s="4">
        <v>1501</v>
      </c>
      <c r="H1724" s="6">
        <v>43846</v>
      </c>
      <c r="I1724" s="4" t="s">
        <v>1170</v>
      </c>
      <c r="J1724" s="4" t="s">
        <v>40</v>
      </c>
      <c r="K1724" s="4">
        <v>13539</v>
      </c>
      <c r="L1724" s="4">
        <v>0</v>
      </c>
      <c r="M1724" s="4">
        <v>0</v>
      </c>
      <c r="N1724" s="4">
        <v>0</v>
      </c>
      <c r="O1724" s="4">
        <v>223000</v>
      </c>
      <c r="P1724" s="4">
        <v>10000</v>
      </c>
      <c r="Q1724" s="4">
        <v>1774</v>
      </c>
      <c r="R1724" s="4" t="b">
        <f t="shared" si="12"/>
        <v>0</v>
      </c>
      <c r="S1724" s="4">
        <v>0</v>
      </c>
    </row>
    <row r="1725" spans="1:19" ht="14.25" customHeight="1">
      <c r="A1725" s="4" t="s">
        <v>1040</v>
      </c>
      <c r="B1725" s="5"/>
      <c r="C1725" s="4">
        <v>0</v>
      </c>
      <c r="E1725" s="4" t="b">
        <f t="shared" si="11"/>
        <v>0</v>
      </c>
      <c r="F1725" s="4">
        <v>0</v>
      </c>
      <c r="G1725" s="4">
        <v>1501</v>
      </c>
      <c r="H1725" s="6">
        <v>43862</v>
      </c>
      <c r="I1725" s="4" t="s">
        <v>1171</v>
      </c>
      <c r="J1725" s="4" t="s">
        <v>1043</v>
      </c>
      <c r="K1725" s="4">
        <v>10343</v>
      </c>
      <c r="L1725" s="4">
        <v>0</v>
      </c>
      <c r="M1725" s="4">
        <v>0</v>
      </c>
      <c r="N1725" s="4">
        <v>233000</v>
      </c>
      <c r="O1725" s="4">
        <v>0</v>
      </c>
      <c r="P1725" s="4">
        <v>243000</v>
      </c>
      <c r="Q1725" s="4">
        <v>1775</v>
      </c>
      <c r="R1725" s="4" t="b">
        <f t="shared" si="12"/>
        <v>0</v>
      </c>
      <c r="S1725" s="4">
        <v>0</v>
      </c>
    </row>
    <row r="1726" spans="1:19" ht="14.25" customHeight="1">
      <c r="A1726" s="4" t="s">
        <v>1040</v>
      </c>
      <c r="B1726" s="5"/>
      <c r="C1726" s="4">
        <v>0</v>
      </c>
      <c r="E1726" s="4" t="b">
        <f t="shared" si="11"/>
        <v>0</v>
      </c>
      <c r="F1726" s="4">
        <v>0</v>
      </c>
      <c r="G1726" s="4">
        <v>1501</v>
      </c>
      <c r="H1726" s="6">
        <v>43885</v>
      </c>
      <c r="I1726" s="4" t="s">
        <v>1044</v>
      </c>
      <c r="J1726" s="4" t="s">
        <v>40</v>
      </c>
      <c r="K1726" s="4">
        <v>13612</v>
      </c>
      <c r="L1726" s="4">
        <v>0</v>
      </c>
      <c r="M1726" s="4">
        <v>0</v>
      </c>
      <c r="N1726" s="4">
        <v>0</v>
      </c>
      <c r="O1726" s="4">
        <v>10000</v>
      </c>
      <c r="P1726" s="4">
        <v>233000</v>
      </c>
      <c r="Q1726" s="4">
        <v>1776</v>
      </c>
      <c r="R1726" s="4" t="b">
        <f t="shared" si="12"/>
        <v>0</v>
      </c>
      <c r="S1726" s="4">
        <v>0</v>
      </c>
    </row>
    <row r="1727" spans="1:19" ht="14.25" customHeight="1">
      <c r="A1727" s="4" t="s">
        <v>1040</v>
      </c>
      <c r="B1727" s="5"/>
      <c r="C1727" s="4">
        <v>0</v>
      </c>
      <c r="E1727" s="4" t="b">
        <f t="shared" si="11"/>
        <v>0</v>
      </c>
      <c r="F1727" s="4">
        <v>0</v>
      </c>
      <c r="G1727" s="4">
        <v>1501</v>
      </c>
      <c r="H1727" s="6">
        <v>43885</v>
      </c>
      <c r="I1727" s="4" t="s">
        <v>1046</v>
      </c>
      <c r="J1727" s="4" t="s">
        <v>40</v>
      </c>
      <c r="K1727" s="4">
        <v>13612</v>
      </c>
      <c r="L1727" s="4">
        <v>0</v>
      </c>
      <c r="M1727" s="4">
        <v>0</v>
      </c>
      <c r="N1727" s="4">
        <v>0</v>
      </c>
      <c r="O1727" s="4">
        <v>233000</v>
      </c>
      <c r="P1727" s="4">
        <v>0</v>
      </c>
      <c r="Q1727" s="4">
        <v>1777</v>
      </c>
      <c r="R1727" s="4" t="b">
        <f t="shared" si="12"/>
        <v>0</v>
      </c>
      <c r="S1727" s="4">
        <v>0</v>
      </c>
    </row>
    <row r="1728" spans="1:19" ht="14.25" customHeight="1">
      <c r="A1728" s="4" t="s">
        <v>1040</v>
      </c>
      <c r="B1728" s="5"/>
      <c r="C1728" s="4">
        <v>0</v>
      </c>
      <c r="E1728" s="4" t="b">
        <f t="shared" si="11"/>
        <v>0</v>
      </c>
      <c r="F1728" s="4">
        <v>0</v>
      </c>
      <c r="G1728" s="4">
        <v>1501</v>
      </c>
      <c r="H1728" s="6">
        <v>43891</v>
      </c>
      <c r="I1728" s="4" t="s">
        <v>1172</v>
      </c>
      <c r="J1728" s="4" t="s">
        <v>1069</v>
      </c>
      <c r="K1728" s="4">
        <v>564</v>
      </c>
      <c r="L1728" s="4">
        <v>0</v>
      </c>
      <c r="M1728" s="4">
        <v>0</v>
      </c>
      <c r="N1728" s="4">
        <v>0</v>
      </c>
      <c r="O1728" s="4">
        <v>233000</v>
      </c>
      <c r="P1728" s="4">
        <v>-233000</v>
      </c>
      <c r="Q1728" s="4">
        <v>1778</v>
      </c>
      <c r="R1728" s="4" t="b">
        <f t="shared" si="12"/>
        <v>0</v>
      </c>
      <c r="S1728" s="4">
        <v>0</v>
      </c>
    </row>
    <row r="1729" spans="1:19" ht="14.25" customHeight="1">
      <c r="A1729" s="4" t="s">
        <v>1040</v>
      </c>
      <c r="B1729" s="5"/>
      <c r="C1729" s="4">
        <v>0</v>
      </c>
      <c r="E1729" s="4" t="b">
        <f t="shared" si="11"/>
        <v>0</v>
      </c>
      <c r="F1729" s="4">
        <v>0</v>
      </c>
      <c r="G1729" s="4">
        <v>1501</v>
      </c>
      <c r="H1729" s="6">
        <v>43891</v>
      </c>
      <c r="I1729" s="4" t="s">
        <v>1173</v>
      </c>
      <c r="J1729" s="4" t="s">
        <v>1043</v>
      </c>
      <c r="K1729" s="4">
        <v>10423</v>
      </c>
      <c r="L1729" s="4">
        <v>0</v>
      </c>
      <c r="M1729" s="4">
        <v>0</v>
      </c>
      <c r="N1729" s="4">
        <v>233000</v>
      </c>
      <c r="O1729" s="4">
        <v>0</v>
      </c>
      <c r="P1729" s="4">
        <v>0</v>
      </c>
      <c r="Q1729" s="4">
        <v>1779</v>
      </c>
      <c r="R1729" s="4" t="b">
        <f t="shared" si="12"/>
        <v>0</v>
      </c>
      <c r="S1729" s="4">
        <v>0</v>
      </c>
    </row>
    <row r="1730" spans="1:19" ht="14.25" customHeight="1">
      <c r="A1730" s="4" t="s">
        <v>1040</v>
      </c>
      <c r="B1730" s="5"/>
      <c r="C1730" s="4">
        <v>0</v>
      </c>
      <c r="E1730" s="4" t="b">
        <f t="shared" si="11"/>
        <v>0</v>
      </c>
      <c r="F1730" s="4">
        <v>0</v>
      </c>
      <c r="G1730" s="4">
        <v>1501</v>
      </c>
      <c r="H1730" s="6">
        <v>43922</v>
      </c>
      <c r="I1730" s="4" t="s">
        <v>1174</v>
      </c>
      <c r="J1730" s="4" t="s">
        <v>1069</v>
      </c>
      <c r="K1730" s="4">
        <v>566</v>
      </c>
      <c r="L1730" s="4">
        <v>0</v>
      </c>
      <c r="M1730" s="4">
        <v>0</v>
      </c>
      <c r="N1730" s="4">
        <v>0</v>
      </c>
      <c r="O1730" s="4">
        <v>10000</v>
      </c>
      <c r="P1730" s="4">
        <v>-10000</v>
      </c>
      <c r="Q1730" s="4">
        <v>1780</v>
      </c>
      <c r="R1730" s="4" t="b">
        <f t="shared" si="12"/>
        <v>0</v>
      </c>
      <c r="S1730" s="4">
        <v>0</v>
      </c>
    </row>
    <row r="1731" spans="1:19" ht="14.25" customHeight="1">
      <c r="A1731" s="4" t="s">
        <v>1040</v>
      </c>
      <c r="B1731" s="5"/>
      <c r="C1731" s="4">
        <v>0</v>
      </c>
      <c r="E1731" s="4" t="b">
        <f t="shared" si="11"/>
        <v>0</v>
      </c>
      <c r="F1731" s="4">
        <v>0</v>
      </c>
      <c r="G1731" s="4">
        <v>1501</v>
      </c>
      <c r="H1731" s="6">
        <v>43922</v>
      </c>
      <c r="I1731" s="4" t="s">
        <v>1175</v>
      </c>
      <c r="J1731" s="4" t="s">
        <v>1043</v>
      </c>
      <c r="K1731" s="4">
        <v>10503</v>
      </c>
      <c r="L1731" s="4">
        <v>0</v>
      </c>
      <c r="M1731" s="4">
        <v>0</v>
      </c>
      <c r="N1731" s="4">
        <v>233000</v>
      </c>
      <c r="O1731" s="4">
        <v>0</v>
      </c>
      <c r="P1731" s="4">
        <v>223000</v>
      </c>
      <c r="Q1731" s="4">
        <v>1781</v>
      </c>
      <c r="R1731" s="4" t="b">
        <f t="shared" si="12"/>
        <v>0</v>
      </c>
      <c r="S1731" s="4">
        <v>0</v>
      </c>
    </row>
    <row r="1732" spans="1:19" ht="14.25" customHeight="1">
      <c r="A1732" s="4" t="s">
        <v>1040</v>
      </c>
      <c r="B1732" s="5"/>
      <c r="C1732" s="4">
        <v>0</v>
      </c>
      <c r="E1732" s="4" t="b">
        <f t="shared" si="11"/>
        <v>0</v>
      </c>
      <c r="F1732" s="4">
        <v>0</v>
      </c>
      <c r="G1732" s="4">
        <v>1501</v>
      </c>
      <c r="H1732" s="6">
        <v>43932</v>
      </c>
      <c r="I1732" s="4" t="s">
        <v>1050</v>
      </c>
      <c r="J1732" s="4" t="s">
        <v>40</v>
      </c>
      <c r="K1732" s="4">
        <v>13729</v>
      </c>
      <c r="L1732" s="4">
        <v>0</v>
      </c>
      <c r="M1732" s="4">
        <v>0</v>
      </c>
      <c r="N1732" s="4">
        <v>0</v>
      </c>
      <c r="O1732" s="4">
        <v>223000</v>
      </c>
      <c r="P1732" s="4">
        <v>0</v>
      </c>
      <c r="Q1732" s="4">
        <v>1782</v>
      </c>
      <c r="R1732" s="4" t="b">
        <f t="shared" si="12"/>
        <v>0</v>
      </c>
      <c r="S1732" s="4">
        <v>0</v>
      </c>
    </row>
    <row r="1733" spans="1:19" ht="14.25" customHeight="1">
      <c r="A1733" s="4" t="s">
        <v>1040</v>
      </c>
      <c r="B1733" s="5"/>
      <c r="C1733" s="4">
        <v>0</v>
      </c>
      <c r="E1733" s="4" t="b">
        <f t="shared" si="11"/>
        <v>0</v>
      </c>
      <c r="F1733" s="4">
        <v>0</v>
      </c>
      <c r="G1733" s="4">
        <v>1501</v>
      </c>
      <c r="H1733" s="6">
        <v>43952</v>
      </c>
      <c r="I1733" s="4" t="s">
        <v>1176</v>
      </c>
      <c r="J1733" s="4" t="s">
        <v>1043</v>
      </c>
      <c r="K1733" s="4">
        <v>10583</v>
      </c>
      <c r="L1733" s="4">
        <v>0</v>
      </c>
      <c r="M1733" s="4">
        <v>0</v>
      </c>
      <c r="N1733" s="4">
        <v>233000</v>
      </c>
      <c r="O1733" s="4">
        <v>0</v>
      </c>
      <c r="P1733" s="4">
        <v>233000</v>
      </c>
      <c r="Q1733" s="4">
        <v>1783</v>
      </c>
      <c r="R1733" s="4" t="b">
        <f t="shared" si="12"/>
        <v>0</v>
      </c>
      <c r="S1733" s="4">
        <v>0</v>
      </c>
    </row>
    <row r="1734" spans="1:19" ht="14.25" customHeight="1">
      <c r="A1734" s="4" t="s">
        <v>1040</v>
      </c>
      <c r="B1734" s="5"/>
      <c r="C1734" s="4">
        <v>0</v>
      </c>
      <c r="E1734" s="4" t="b">
        <f t="shared" si="11"/>
        <v>0</v>
      </c>
      <c r="F1734" s="4">
        <v>0</v>
      </c>
      <c r="G1734" s="4">
        <v>1501</v>
      </c>
      <c r="H1734" s="6">
        <v>43959</v>
      </c>
      <c r="I1734" s="4" t="s">
        <v>1052</v>
      </c>
      <c r="J1734" s="4" t="s">
        <v>40</v>
      </c>
      <c r="K1734" s="4">
        <v>13795</v>
      </c>
      <c r="L1734" s="4">
        <v>0</v>
      </c>
      <c r="M1734" s="4">
        <v>0</v>
      </c>
      <c r="N1734" s="4">
        <v>0</v>
      </c>
      <c r="O1734" s="4">
        <v>233000</v>
      </c>
      <c r="P1734" s="4">
        <v>0</v>
      </c>
      <c r="Q1734" s="4">
        <v>1784</v>
      </c>
      <c r="R1734" s="4" t="b">
        <f t="shared" si="12"/>
        <v>0</v>
      </c>
      <c r="S1734" s="4">
        <v>0</v>
      </c>
    </row>
    <row r="1735" spans="1:19" ht="14.25" customHeight="1">
      <c r="A1735" s="4" t="s">
        <v>1040</v>
      </c>
      <c r="B1735" s="5"/>
      <c r="C1735" s="4">
        <v>0</v>
      </c>
      <c r="E1735" s="4" t="b">
        <f t="shared" si="11"/>
        <v>0</v>
      </c>
      <c r="F1735" s="4">
        <v>0</v>
      </c>
      <c r="G1735" s="4">
        <v>1501</v>
      </c>
      <c r="H1735" s="6">
        <v>43983</v>
      </c>
      <c r="I1735" s="4" t="s">
        <v>1177</v>
      </c>
      <c r="J1735" s="4" t="s">
        <v>1043</v>
      </c>
      <c r="K1735" s="4">
        <v>10663</v>
      </c>
      <c r="L1735" s="4">
        <v>0</v>
      </c>
      <c r="M1735" s="4">
        <v>0</v>
      </c>
      <c r="N1735" s="4">
        <v>233000</v>
      </c>
      <c r="O1735" s="4">
        <v>0</v>
      </c>
      <c r="P1735" s="4">
        <v>233000</v>
      </c>
      <c r="Q1735" s="4">
        <v>1785</v>
      </c>
      <c r="R1735" s="4" t="b">
        <f t="shared" si="12"/>
        <v>0</v>
      </c>
      <c r="S1735" s="4">
        <v>0</v>
      </c>
    </row>
    <row r="1736" spans="1:19" ht="14.25" customHeight="1">
      <c r="A1736" s="4" t="s">
        <v>1040</v>
      </c>
      <c r="B1736" s="5"/>
      <c r="C1736" s="4">
        <v>0</v>
      </c>
      <c r="E1736" s="4" t="b">
        <f t="shared" si="11"/>
        <v>0</v>
      </c>
      <c r="F1736" s="4">
        <v>0</v>
      </c>
      <c r="G1736" s="4">
        <v>1501</v>
      </c>
      <c r="H1736" s="6">
        <v>44007</v>
      </c>
      <c r="I1736" s="4" t="s">
        <v>1054</v>
      </c>
      <c r="J1736" s="4" t="s">
        <v>40</v>
      </c>
      <c r="K1736" s="4">
        <v>13856</v>
      </c>
      <c r="L1736" s="4">
        <v>0</v>
      </c>
      <c r="M1736" s="4">
        <v>0</v>
      </c>
      <c r="N1736" s="4">
        <v>0</v>
      </c>
      <c r="O1736" s="4">
        <v>233000</v>
      </c>
      <c r="P1736" s="4">
        <v>0</v>
      </c>
      <c r="Q1736" s="4">
        <v>1786</v>
      </c>
      <c r="R1736" s="4" t="b">
        <f t="shared" si="12"/>
        <v>0</v>
      </c>
      <c r="S1736" s="4">
        <v>0</v>
      </c>
    </row>
    <row r="1737" spans="1:19" ht="14.25" customHeight="1">
      <c r="A1737" s="4" t="s">
        <v>1040</v>
      </c>
      <c r="B1737" s="5"/>
      <c r="C1737" s="4">
        <v>0</v>
      </c>
      <c r="E1737" s="4" t="b">
        <f t="shared" si="11"/>
        <v>0</v>
      </c>
      <c r="F1737" s="4">
        <v>0</v>
      </c>
      <c r="G1737" s="4">
        <v>1501</v>
      </c>
      <c r="H1737" s="6">
        <v>44013</v>
      </c>
      <c r="I1737" s="4" t="s">
        <v>1178</v>
      </c>
      <c r="J1737" s="4" t="s">
        <v>1043</v>
      </c>
      <c r="K1737" s="4">
        <v>10743</v>
      </c>
      <c r="L1737" s="4">
        <v>0</v>
      </c>
      <c r="M1737" s="4">
        <v>0</v>
      </c>
      <c r="N1737" s="4">
        <v>233000</v>
      </c>
      <c r="O1737" s="4">
        <v>0</v>
      </c>
      <c r="P1737" s="4">
        <v>233000</v>
      </c>
      <c r="Q1737" s="4">
        <v>1787</v>
      </c>
      <c r="R1737" s="4" t="b">
        <f t="shared" si="12"/>
        <v>0</v>
      </c>
      <c r="S1737" s="4">
        <v>0</v>
      </c>
    </row>
    <row r="1738" spans="1:19" ht="14.25" customHeight="1">
      <c r="A1738" s="4" t="s">
        <v>1040</v>
      </c>
      <c r="B1738" s="5"/>
      <c r="C1738" s="4">
        <v>0</v>
      </c>
      <c r="E1738" s="4" t="b">
        <f t="shared" si="11"/>
        <v>0</v>
      </c>
      <c r="F1738" s="4">
        <v>0</v>
      </c>
      <c r="G1738" s="4">
        <v>1501</v>
      </c>
      <c r="H1738" s="6">
        <v>44017</v>
      </c>
      <c r="I1738" s="4" t="s">
        <v>1056</v>
      </c>
      <c r="J1738" s="4" t="s">
        <v>40</v>
      </c>
      <c r="K1738" s="4">
        <v>13938</v>
      </c>
      <c r="L1738" s="4">
        <v>0</v>
      </c>
      <c r="M1738" s="4">
        <v>0</v>
      </c>
      <c r="N1738" s="4">
        <v>0</v>
      </c>
      <c r="O1738" s="4">
        <v>233000</v>
      </c>
      <c r="P1738" s="4">
        <v>0</v>
      </c>
      <c r="Q1738" s="4">
        <v>1788</v>
      </c>
      <c r="R1738" s="4" t="b">
        <f t="shared" si="12"/>
        <v>0</v>
      </c>
      <c r="S1738" s="4">
        <v>0</v>
      </c>
    </row>
    <row r="1739" spans="1:19" ht="14.25" customHeight="1">
      <c r="A1739" s="4" t="s">
        <v>1040</v>
      </c>
      <c r="B1739" s="5"/>
      <c r="C1739" s="4">
        <v>0</v>
      </c>
      <c r="E1739" s="4" t="b">
        <f t="shared" si="11"/>
        <v>0</v>
      </c>
      <c r="F1739" s="4">
        <v>0</v>
      </c>
      <c r="G1739" s="4">
        <v>1501</v>
      </c>
      <c r="H1739" s="6">
        <v>44044</v>
      </c>
      <c r="I1739" s="4" t="s">
        <v>1179</v>
      </c>
      <c r="J1739" s="4" t="s">
        <v>1043</v>
      </c>
      <c r="K1739" s="4">
        <v>10823</v>
      </c>
      <c r="L1739" s="4">
        <v>0</v>
      </c>
      <c r="M1739" s="4">
        <v>0</v>
      </c>
      <c r="N1739" s="4">
        <v>233000</v>
      </c>
      <c r="O1739" s="4">
        <v>0</v>
      </c>
      <c r="P1739" s="4">
        <v>233000</v>
      </c>
      <c r="Q1739" s="4">
        <v>1789</v>
      </c>
      <c r="R1739" s="4" t="b">
        <f t="shared" si="12"/>
        <v>0</v>
      </c>
      <c r="S1739" s="4">
        <v>0</v>
      </c>
    </row>
    <row r="1740" spans="1:19" ht="14.25" customHeight="1">
      <c r="A1740" s="4" t="s">
        <v>1040</v>
      </c>
      <c r="B1740" s="5"/>
      <c r="C1740" s="4">
        <v>0</v>
      </c>
      <c r="E1740" s="4" t="b">
        <f t="shared" si="11"/>
        <v>0</v>
      </c>
      <c r="F1740" s="4">
        <v>0</v>
      </c>
      <c r="G1740" s="4">
        <v>1501</v>
      </c>
      <c r="H1740" s="6">
        <v>44048</v>
      </c>
      <c r="I1740" s="4" t="s">
        <v>1058</v>
      </c>
      <c r="J1740" s="4" t="s">
        <v>40</v>
      </c>
      <c r="K1740" s="4">
        <v>14004</v>
      </c>
      <c r="L1740" s="4">
        <v>0</v>
      </c>
      <c r="M1740" s="4">
        <v>0</v>
      </c>
      <c r="N1740" s="4">
        <v>0</v>
      </c>
      <c r="O1740" s="4">
        <v>233000</v>
      </c>
      <c r="P1740" s="4">
        <v>0</v>
      </c>
      <c r="Q1740" s="4">
        <v>1790</v>
      </c>
      <c r="R1740" s="4" t="b">
        <f t="shared" si="12"/>
        <v>0</v>
      </c>
      <c r="S1740" s="4">
        <v>0</v>
      </c>
    </row>
    <row r="1741" spans="1:19" ht="14.25" customHeight="1">
      <c r="A1741" s="4" t="s">
        <v>1040</v>
      </c>
      <c r="B1741" s="5"/>
      <c r="C1741" s="4">
        <v>0</v>
      </c>
      <c r="E1741" s="4" t="b">
        <f t="shared" si="11"/>
        <v>0</v>
      </c>
      <c r="F1741" s="4">
        <v>0</v>
      </c>
      <c r="G1741" s="4">
        <v>1501</v>
      </c>
      <c r="H1741" s="6">
        <v>44075</v>
      </c>
      <c r="I1741" s="4" t="s">
        <v>1060</v>
      </c>
      <c r="J1741" s="4" t="s">
        <v>40</v>
      </c>
      <c r="K1741" s="4">
        <v>14077</v>
      </c>
      <c r="L1741" s="4">
        <v>0</v>
      </c>
      <c r="M1741" s="4">
        <v>0</v>
      </c>
      <c r="N1741" s="4">
        <v>0</v>
      </c>
      <c r="O1741" s="4">
        <v>233000</v>
      </c>
      <c r="P1741" s="4">
        <v>-233000</v>
      </c>
      <c r="Q1741" s="4">
        <v>1791</v>
      </c>
      <c r="R1741" s="4" t="b">
        <f t="shared" si="12"/>
        <v>0</v>
      </c>
      <c r="S1741" s="4">
        <v>0</v>
      </c>
    </row>
    <row r="1742" spans="1:19" ht="14.25" customHeight="1">
      <c r="A1742" s="4" t="s">
        <v>1040</v>
      </c>
      <c r="B1742" s="5"/>
      <c r="C1742" s="4">
        <v>0</v>
      </c>
      <c r="E1742" s="4" t="b">
        <f t="shared" si="11"/>
        <v>0</v>
      </c>
      <c r="F1742" s="4">
        <v>0</v>
      </c>
      <c r="G1742" s="4">
        <v>1501</v>
      </c>
      <c r="H1742" s="6">
        <v>44075</v>
      </c>
      <c r="I1742" s="4" t="s">
        <v>1180</v>
      </c>
      <c r="J1742" s="4" t="s">
        <v>1043</v>
      </c>
      <c r="K1742" s="4">
        <v>10903</v>
      </c>
      <c r="L1742" s="4">
        <v>0</v>
      </c>
      <c r="M1742" s="4">
        <v>0</v>
      </c>
      <c r="N1742" s="4">
        <v>233000</v>
      </c>
      <c r="O1742" s="4">
        <v>0</v>
      </c>
      <c r="P1742" s="4">
        <v>0</v>
      </c>
      <c r="Q1742" s="4">
        <v>1792</v>
      </c>
      <c r="R1742" s="4" t="b">
        <f t="shared" si="12"/>
        <v>0</v>
      </c>
      <c r="S1742" s="4">
        <v>0</v>
      </c>
    </row>
    <row r="1743" spans="1:19" ht="14.25" customHeight="1">
      <c r="A1743" s="4" t="s">
        <v>1040</v>
      </c>
      <c r="B1743" s="5"/>
      <c r="C1743" s="4">
        <v>0</v>
      </c>
      <c r="E1743" s="4" t="b">
        <f t="shared" si="11"/>
        <v>0</v>
      </c>
      <c r="F1743" s="4">
        <v>0</v>
      </c>
      <c r="G1743" s="4">
        <v>1501</v>
      </c>
      <c r="H1743" s="6">
        <v>44105</v>
      </c>
      <c r="I1743" s="4" t="s">
        <v>1181</v>
      </c>
      <c r="J1743" s="4" t="s">
        <v>1043</v>
      </c>
      <c r="K1743" s="4">
        <v>10983</v>
      </c>
      <c r="L1743" s="4">
        <v>0</v>
      </c>
      <c r="M1743" s="4">
        <v>0</v>
      </c>
      <c r="N1743" s="4">
        <v>233000</v>
      </c>
      <c r="O1743" s="4">
        <v>0</v>
      </c>
      <c r="P1743" s="4">
        <v>233000</v>
      </c>
      <c r="Q1743" s="4">
        <v>1793</v>
      </c>
      <c r="R1743" s="4" t="b">
        <f t="shared" si="12"/>
        <v>0</v>
      </c>
      <c r="S1743" s="4">
        <v>0</v>
      </c>
    </row>
    <row r="1744" spans="1:19" ht="14.25" customHeight="1">
      <c r="A1744" s="4" t="s">
        <v>1040</v>
      </c>
      <c r="B1744" s="5"/>
      <c r="C1744" s="4">
        <v>0</v>
      </c>
      <c r="E1744" s="4" t="b">
        <f t="shared" si="11"/>
        <v>0</v>
      </c>
      <c r="F1744" s="4">
        <v>0</v>
      </c>
      <c r="G1744" s="4">
        <v>1501</v>
      </c>
      <c r="H1744" s="6">
        <v>44113</v>
      </c>
      <c r="I1744" s="4" t="s">
        <v>1061</v>
      </c>
      <c r="J1744" s="4" t="s">
        <v>40</v>
      </c>
      <c r="K1744" s="4">
        <v>14166</v>
      </c>
      <c r="L1744" s="4">
        <v>0</v>
      </c>
      <c r="M1744" s="4">
        <v>0</v>
      </c>
      <c r="N1744" s="4">
        <v>0</v>
      </c>
      <c r="O1744" s="4">
        <v>233000</v>
      </c>
      <c r="P1744" s="4">
        <v>0</v>
      </c>
      <c r="Q1744" s="4">
        <v>1794</v>
      </c>
      <c r="R1744" s="4" t="b">
        <f t="shared" si="12"/>
        <v>0</v>
      </c>
      <c r="S1744" s="4">
        <v>0</v>
      </c>
    </row>
    <row r="1745" spans="1:19" ht="14.25" customHeight="1">
      <c r="A1745" s="4" t="s">
        <v>1040</v>
      </c>
      <c r="B1745" s="5"/>
      <c r="C1745" s="4">
        <v>0</v>
      </c>
      <c r="E1745" s="4" t="b">
        <f t="shared" si="11"/>
        <v>0</v>
      </c>
      <c r="F1745" s="4">
        <v>0</v>
      </c>
      <c r="G1745" s="4">
        <v>1501</v>
      </c>
      <c r="H1745" s="6">
        <v>44136</v>
      </c>
      <c r="I1745" s="4" t="s">
        <v>1182</v>
      </c>
      <c r="J1745" s="4" t="s">
        <v>1043</v>
      </c>
      <c r="K1745" s="4">
        <v>11063</v>
      </c>
      <c r="L1745" s="4">
        <v>0</v>
      </c>
      <c r="M1745" s="4">
        <v>0</v>
      </c>
      <c r="N1745" s="4">
        <v>233000</v>
      </c>
      <c r="O1745" s="4">
        <v>0</v>
      </c>
      <c r="P1745" s="4">
        <v>233000</v>
      </c>
      <c r="Q1745" s="4">
        <v>1795</v>
      </c>
      <c r="R1745" s="4" t="b">
        <f t="shared" si="12"/>
        <v>0</v>
      </c>
      <c r="S1745" s="4">
        <v>0</v>
      </c>
    </row>
    <row r="1746" spans="1:19" ht="14.25" customHeight="1">
      <c r="A1746" s="4" t="s">
        <v>1040</v>
      </c>
      <c r="B1746" s="5"/>
      <c r="C1746" s="4">
        <v>0</v>
      </c>
      <c r="E1746" s="4" t="b">
        <f t="shared" si="11"/>
        <v>0</v>
      </c>
      <c r="F1746" s="4">
        <v>0</v>
      </c>
      <c r="G1746" s="4">
        <v>1501</v>
      </c>
      <c r="H1746" s="6">
        <v>44144</v>
      </c>
      <c r="I1746" s="4" t="s">
        <v>1064</v>
      </c>
      <c r="J1746" s="4" t="s">
        <v>40</v>
      </c>
      <c r="K1746" s="4">
        <v>14224</v>
      </c>
      <c r="L1746" s="4">
        <v>0</v>
      </c>
      <c r="M1746" s="4">
        <v>0</v>
      </c>
      <c r="N1746" s="4">
        <v>0</v>
      </c>
      <c r="O1746" s="4">
        <v>233000</v>
      </c>
      <c r="P1746" s="4">
        <v>0</v>
      </c>
      <c r="Q1746" s="4">
        <v>1796</v>
      </c>
      <c r="R1746" s="4" t="b">
        <f t="shared" si="12"/>
        <v>0</v>
      </c>
      <c r="S1746" s="4">
        <v>0</v>
      </c>
    </row>
    <row r="1747" spans="1:19" ht="14.25" customHeight="1">
      <c r="A1747" s="4" t="s">
        <v>1040</v>
      </c>
      <c r="B1747" s="5"/>
      <c r="C1747" s="4">
        <v>0</v>
      </c>
      <c r="E1747" s="4" t="b">
        <f t="shared" si="11"/>
        <v>0</v>
      </c>
      <c r="F1747" s="4">
        <v>0</v>
      </c>
      <c r="G1747" s="4">
        <v>1501</v>
      </c>
      <c r="H1747" s="6">
        <v>44166</v>
      </c>
      <c r="I1747" s="4" t="s">
        <v>1183</v>
      </c>
      <c r="J1747" s="4" t="s">
        <v>1043</v>
      </c>
      <c r="K1747" s="4">
        <v>11143</v>
      </c>
      <c r="L1747" s="4">
        <v>0</v>
      </c>
      <c r="M1747" s="4">
        <v>0</v>
      </c>
      <c r="N1747" s="4">
        <v>233000</v>
      </c>
      <c r="O1747" s="4">
        <v>0</v>
      </c>
      <c r="P1747" s="4">
        <v>233000</v>
      </c>
      <c r="Q1747" s="4">
        <v>1797</v>
      </c>
      <c r="R1747" s="4" t="b">
        <f t="shared" si="12"/>
        <v>0</v>
      </c>
      <c r="S1747" s="4">
        <v>0</v>
      </c>
    </row>
    <row r="1748" spans="1:19" ht="14.25" customHeight="1">
      <c r="A1748" s="4" t="s">
        <v>1040</v>
      </c>
      <c r="B1748" s="5"/>
      <c r="C1748" s="4">
        <v>0</v>
      </c>
      <c r="E1748" s="4" t="b">
        <f t="shared" si="11"/>
        <v>0</v>
      </c>
      <c r="F1748" s="4">
        <v>0</v>
      </c>
      <c r="G1748" s="4">
        <v>1501</v>
      </c>
      <c r="H1748" s="6">
        <v>44168</v>
      </c>
      <c r="I1748" s="4" t="s">
        <v>1066</v>
      </c>
      <c r="J1748" s="4" t="s">
        <v>40</v>
      </c>
      <c r="K1748" s="4">
        <v>14296</v>
      </c>
      <c r="L1748" s="4">
        <v>0</v>
      </c>
      <c r="M1748" s="4">
        <v>0</v>
      </c>
      <c r="N1748" s="4">
        <v>0</v>
      </c>
      <c r="O1748" s="4">
        <v>233000</v>
      </c>
      <c r="P1748" s="4">
        <v>0</v>
      </c>
      <c r="Q1748" s="4">
        <v>1798</v>
      </c>
      <c r="R1748" s="4" t="b">
        <f t="shared" si="12"/>
        <v>0</v>
      </c>
      <c r="S1748" s="4">
        <v>0</v>
      </c>
    </row>
    <row r="1749" spans="1:19" ht="14.25" customHeight="1">
      <c r="A1749" s="4" t="s">
        <v>1040</v>
      </c>
      <c r="B1749" s="5" t="s">
        <v>1184</v>
      </c>
      <c r="C1749" s="4">
        <v>0</v>
      </c>
      <c r="D1749" s="4" t="s">
        <v>1184</v>
      </c>
      <c r="E1749" s="4" t="b">
        <f t="shared" si="11"/>
        <v>0</v>
      </c>
      <c r="F1749" s="4">
        <v>0</v>
      </c>
      <c r="G1749" s="4">
        <v>1501</v>
      </c>
      <c r="H1749" s="3" t="s">
        <v>21</v>
      </c>
      <c r="K1749" s="4">
        <v>0</v>
      </c>
      <c r="L1749" s="4">
        <v>0</v>
      </c>
      <c r="M1749" s="4">
        <v>0</v>
      </c>
      <c r="N1749" s="4">
        <v>2796000</v>
      </c>
      <c r="O1749" s="4">
        <v>2796000</v>
      </c>
      <c r="P1749" s="4">
        <v>0</v>
      </c>
      <c r="Q1749" s="4">
        <v>1799</v>
      </c>
      <c r="R1749" s="4" t="b">
        <f t="shared" si="12"/>
        <v>0</v>
      </c>
      <c r="S1749" s="4">
        <v>0</v>
      </c>
    </row>
    <row r="1750" spans="1:19" ht="14.25" customHeight="1">
      <c r="A1750" s="4" t="s">
        <v>1040</v>
      </c>
      <c r="B1750" s="5" t="s">
        <v>137</v>
      </c>
      <c r="C1750" s="4">
        <v>0</v>
      </c>
      <c r="D1750" s="4" t="s">
        <v>137</v>
      </c>
      <c r="E1750" s="4" t="b">
        <f t="shared" si="11"/>
        <v>0</v>
      </c>
      <c r="F1750" s="4">
        <v>0</v>
      </c>
      <c r="G1750" s="4">
        <v>1502</v>
      </c>
      <c r="H1750" s="3" t="s">
        <v>21</v>
      </c>
      <c r="K1750" s="4">
        <v>0</v>
      </c>
      <c r="L1750" s="4">
        <v>2520000</v>
      </c>
      <c r="M1750" s="4">
        <v>2330000</v>
      </c>
      <c r="N1750" s="4">
        <v>0</v>
      </c>
      <c r="O1750" s="4">
        <v>0</v>
      </c>
      <c r="P1750" s="4">
        <v>0</v>
      </c>
      <c r="Q1750" s="4">
        <v>1800</v>
      </c>
      <c r="R1750" s="4" t="b">
        <f t="shared" si="12"/>
        <v>0</v>
      </c>
      <c r="S1750" s="4">
        <v>0</v>
      </c>
    </row>
    <row r="1751" spans="1:19" ht="14.25" customHeight="1">
      <c r="A1751" s="4" t="s">
        <v>1040</v>
      </c>
      <c r="B1751" s="5"/>
      <c r="C1751" s="4">
        <v>0</v>
      </c>
      <c r="E1751" s="4" t="b">
        <f t="shared" si="11"/>
        <v>0</v>
      </c>
      <c r="F1751" s="4">
        <v>0</v>
      </c>
      <c r="G1751" s="4">
        <v>1502</v>
      </c>
      <c r="H1751" s="6">
        <v>43831</v>
      </c>
      <c r="I1751" s="4" t="s">
        <v>1185</v>
      </c>
      <c r="J1751" s="4" t="s">
        <v>1043</v>
      </c>
      <c r="K1751" s="4">
        <v>10264</v>
      </c>
      <c r="L1751" s="4">
        <v>0</v>
      </c>
      <c r="M1751" s="4">
        <v>0</v>
      </c>
      <c r="N1751" s="4">
        <v>210000</v>
      </c>
      <c r="O1751" s="4">
        <v>0</v>
      </c>
      <c r="P1751" s="4">
        <v>210000</v>
      </c>
      <c r="Q1751" s="4">
        <v>1801</v>
      </c>
      <c r="R1751" s="4" t="b">
        <f t="shared" si="12"/>
        <v>0</v>
      </c>
      <c r="S1751" s="4">
        <v>0</v>
      </c>
    </row>
    <row r="1752" spans="1:19" ht="14.25" customHeight="1">
      <c r="A1752" s="4" t="s">
        <v>1040</v>
      </c>
      <c r="B1752" s="5"/>
      <c r="C1752" s="4">
        <v>0</v>
      </c>
      <c r="E1752" s="4" t="b">
        <f t="shared" si="11"/>
        <v>0</v>
      </c>
      <c r="F1752" s="4">
        <v>0</v>
      </c>
      <c r="G1752" s="4">
        <v>1502</v>
      </c>
      <c r="H1752" s="6">
        <v>43862</v>
      </c>
      <c r="I1752" s="4" t="s">
        <v>1186</v>
      </c>
      <c r="J1752" s="4" t="s">
        <v>1043</v>
      </c>
      <c r="K1752" s="4">
        <v>10344</v>
      </c>
      <c r="L1752" s="4">
        <v>0</v>
      </c>
      <c r="M1752" s="4">
        <v>0</v>
      </c>
      <c r="N1752" s="4">
        <v>210000</v>
      </c>
      <c r="O1752" s="4">
        <v>0</v>
      </c>
      <c r="P1752" s="4">
        <v>420000</v>
      </c>
      <c r="Q1752" s="4">
        <v>1802</v>
      </c>
      <c r="R1752" s="4" t="b">
        <f t="shared" si="12"/>
        <v>0</v>
      </c>
      <c r="S1752" s="4">
        <v>0</v>
      </c>
    </row>
    <row r="1753" spans="1:19" ht="14.25" customHeight="1">
      <c r="A1753" s="4" t="s">
        <v>1040</v>
      </c>
      <c r="B1753" s="5"/>
      <c r="C1753" s="4">
        <v>0</v>
      </c>
      <c r="E1753" s="4" t="b">
        <f t="shared" si="11"/>
        <v>0</v>
      </c>
      <c r="F1753" s="4">
        <v>0</v>
      </c>
      <c r="G1753" s="4">
        <v>1502</v>
      </c>
      <c r="H1753" s="6">
        <v>43889</v>
      </c>
      <c r="I1753" s="4" t="s">
        <v>1044</v>
      </c>
      <c r="J1753" s="4" t="s">
        <v>40</v>
      </c>
      <c r="K1753" s="4">
        <v>13603</v>
      </c>
      <c r="L1753" s="4">
        <v>0</v>
      </c>
      <c r="M1753" s="4">
        <v>0</v>
      </c>
      <c r="N1753" s="4">
        <v>0</v>
      </c>
      <c r="O1753" s="4">
        <v>210000</v>
      </c>
      <c r="P1753" s="4">
        <v>210000</v>
      </c>
      <c r="Q1753" s="4">
        <v>1803</v>
      </c>
      <c r="R1753" s="4" t="b">
        <f t="shared" si="12"/>
        <v>0</v>
      </c>
      <c r="S1753" s="4">
        <v>0</v>
      </c>
    </row>
    <row r="1754" spans="1:19" ht="14.25" customHeight="1">
      <c r="A1754" s="4" t="s">
        <v>1040</v>
      </c>
      <c r="B1754" s="5"/>
      <c r="C1754" s="4">
        <v>0</v>
      </c>
      <c r="E1754" s="4" t="b">
        <f t="shared" si="11"/>
        <v>0</v>
      </c>
      <c r="F1754" s="4">
        <v>0</v>
      </c>
      <c r="G1754" s="4">
        <v>1502</v>
      </c>
      <c r="H1754" s="6">
        <v>43889</v>
      </c>
      <c r="I1754" s="4" t="s">
        <v>1046</v>
      </c>
      <c r="J1754" s="4" t="s">
        <v>40</v>
      </c>
      <c r="K1754" s="4">
        <v>13603</v>
      </c>
      <c r="L1754" s="4">
        <v>0</v>
      </c>
      <c r="M1754" s="4">
        <v>0</v>
      </c>
      <c r="N1754" s="4">
        <v>0</v>
      </c>
      <c r="O1754" s="4">
        <v>210000</v>
      </c>
      <c r="P1754" s="4">
        <v>0</v>
      </c>
      <c r="Q1754" s="4">
        <v>1804</v>
      </c>
      <c r="R1754" s="4" t="b">
        <f t="shared" si="12"/>
        <v>0</v>
      </c>
      <c r="S1754" s="4">
        <v>0</v>
      </c>
    </row>
    <row r="1755" spans="1:19" ht="14.25" customHeight="1">
      <c r="A1755" s="4" t="s">
        <v>1040</v>
      </c>
      <c r="B1755" s="5"/>
      <c r="C1755" s="4">
        <v>0</v>
      </c>
      <c r="E1755" s="4" t="b">
        <f t="shared" si="11"/>
        <v>0</v>
      </c>
      <c r="F1755" s="4">
        <v>0</v>
      </c>
      <c r="G1755" s="4">
        <v>1502</v>
      </c>
      <c r="H1755" s="6">
        <v>43891</v>
      </c>
      <c r="I1755" s="4" t="s">
        <v>1187</v>
      </c>
      <c r="J1755" s="4" t="s">
        <v>1069</v>
      </c>
      <c r="K1755" s="4">
        <v>564</v>
      </c>
      <c r="L1755" s="4">
        <v>0</v>
      </c>
      <c r="M1755" s="4">
        <v>0</v>
      </c>
      <c r="N1755" s="4">
        <v>0</v>
      </c>
      <c r="O1755" s="4">
        <v>5613</v>
      </c>
      <c r="P1755" s="4">
        <v>-5613</v>
      </c>
      <c r="Q1755" s="4">
        <v>1805</v>
      </c>
      <c r="R1755" s="4" t="b">
        <f t="shared" si="12"/>
        <v>0</v>
      </c>
      <c r="S1755" s="4">
        <v>0</v>
      </c>
    </row>
    <row r="1756" spans="1:19" ht="14.25" customHeight="1">
      <c r="A1756" s="4" t="s">
        <v>1040</v>
      </c>
      <c r="B1756" s="5"/>
      <c r="C1756" s="4">
        <v>0</v>
      </c>
      <c r="E1756" s="4" t="b">
        <f t="shared" si="11"/>
        <v>0</v>
      </c>
      <c r="F1756" s="4">
        <v>0</v>
      </c>
      <c r="G1756" s="4">
        <v>1502</v>
      </c>
      <c r="H1756" s="6">
        <v>43891</v>
      </c>
      <c r="I1756" s="4" t="s">
        <v>1188</v>
      </c>
      <c r="J1756" s="4" t="s">
        <v>1043</v>
      </c>
      <c r="K1756" s="4">
        <v>10424</v>
      </c>
      <c r="L1756" s="4">
        <v>0</v>
      </c>
      <c r="M1756" s="4">
        <v>0</v>
      </c>
      <c r="N1756" s="4">
        <v>210000</v>
      </c>
      <c r="O1756" s="4">
        <v>0</v>
      </c>
      <c r="P1756" s="4">
        <v>204387</v>
      </c>
      <c r="Q1756" s="4">
        <v>1806</v>
      </c>
      <c r="R1756" s="4" t="b">
        <f t="shared" si="12"/>
        <v>0</v>
      </c>
      <c r="S1756" s="4">
        <v>0</v>
      </c>
    </row>
    <row r="1757" spans="1:19" ht="14.25" customHeight="1">
      <c r="A1757" s="4" t="s">
        <v>1040</v>
      </c>
      <c r="B1757" s="5"/>
      <c r="C1757" s="4">
        <v>0</v>
      </c>
      <c r="E1757" s="4" t="b">
        <f t="shared" si="11"/>
        <v>0</v>
      </c>
      <c r="F1757" s="4">
        <v>0</v>
      </c>
      <c r="G1757" s="4">
        <v>1502</v>
      </c>
      <c r="H1757" s="6">
        <v>43922</v>
      </c>
      <c r="I1757" s="4" t="s">
        <v>1189</v>
      </c>
      <c r="J1757" s="4" t="s">
        <v>1043</v>
      </c>
      <c r="K1757" s="4">
        <v>10504</v>
      </c>
      <c r="L1757" s="4">
        <v>0</v>
      </c>
      <c r="M1757" s="4">
        <v>0</v>
      </c>
      <c r="N1757" s="4">
        <v>210000</v>
      </c>
      <c r="O1757" s="4">
        <v>0</v>
      </c>
      <c r="P1757" s="4">
        <v>414387</v>
      </c>
      <c r="Q1757" s="4">
        <v>1807</v>
      </c>
      <c r="R1757" s="4" t="b">
        <f t="shared" si="12"/>
        <v>0</v>
      </c>
      <c r="S1757" s="4">
        <v>0</v>
      </c>
    </row>
    <row r="1758" spans="1:19" ht="14.25" customHeight="1">
      <c r="A1758" s="4" t="s">
        <v>1040</v>
      </c>
      <c r="B1758" s="5"/>
      <c r="C1758" s="4">
        <v>0</v>
      </c>
      <c r="E1758" s="4" t="b">
        <f t="shared" si="11"/>
        <v>0</v>
      </c>
      <c r="F1758" s="4">
        <v>0</v>
      </c>
      <c r="G1758" s="4">
        <v>1502</v>
      </c>
      <c r="H1758" s="6">
        <v>43949</v>
      </c>
      <c r="I1758" s="4" t="s">
        <v>1048</v>
      </c>
      <c r="J1758" s="4" t="s">
        <v>40</v>
      </c>
      <c r="K1758" s="4">
        <v>13724</v>
      </c>
      <c r="L1758" s="4">
        <v>0</v>
      </c>
      <c r="M1758" s="4">
        <v>0</v>
      </c>
      <c r="N1758" s="4">
        <v>0</v>
      </c>
      <c r="O1758" s="4">
        <v>204387</v>
      </c>
      <c r="P1758" s="4">
        <v>210000</v>
      </c>
      <c r="Q1758" s="4">
        <v>1808</v>
      </c>
      <c r="R1758" s="4" t="b">
        <f t="shared" si="12"/>
        <v>0</v>
      </c>
      <c r="S1758" s="4">
        <v>0</v>
      </c>
    </row>
    <row r="1759" spans="1:19" ht="14.25" customHeight="1">
      <c r="A1759" s="4" t="s">
        <v>1040</v>
      </c>
      <c r="B1759" s="5"/>
      <c r="C1759" s="4">
        <v>0</v>
      </c>
      <c r="E1759" s="4" t="b">
        <f t="shared" si="11"/>
        <v>0</v>
      </c>
      <c r="F1759" s="4">
        <v>0</v>
      </c>
      <c r="G1759" s="4">
        <v>1502</v>
      </c>
      <c r="H1759" s="6">
        <v>43949</v>
      </c>
      <c r="I1759" s="4" t="s">
        <v>1050</v>
      </c>
      <c r="J1759" s="4" t="s">
        <v>40</v>
      </c>
      <c r="K1759" s="4">
        <v>13724</v>
      </c>
      <c r="L1759" s="4">
        <v>0</v>
      </c>
      <c r="M1759" s="4">
        <v>0</v>
      </c>
      <c r="N1759" s="4">
        <v>0</v>
      </c>
      <c r="O1759" s="4">
        <v>210000</v>
      </c>
      <c r="P1759" s="4">
        <v>0</v>
      </c>
      <c r="Q1759" s="4">
        <v>1809</v>
      </c>
      <c r="R1759" s="4" t="b">
        <f t="shared" si="12"/>
        <v>0</v>
      </c>
      <c r="S1759" s="4">
        <v>0</v>
      </c>
    </row>
    <row r="1760" spans="1:19" ht="14.25" customHeight="1">
      <c r="A1760" s="4" t="s">
        <v>1040</v>
      </c>
      <c r="B1760" s="5"/>
      <c r="C1760" s="4">
        <v>0</v>
      </c>
      <c r="E1760" s="4" t="b">
        <f t="shared" si="11"/>
        <v>0</v>
      </c>
      <c r="F1760" s="4">
        <v>0</v>
      </c>
      <c r="G1760" s="4">
        <v>1502</v>
      </c>
      <c r="H1760" s="6">
        <v>43952</v>
      </c>
      <c r="I1760" s="4" t="s">
        <v>1190</v>
      </c>
      <c r="J1760" s="4" t="s">
        <v>1069</v>
      </c>
      <c r="K1760" s="4">
        <v>568</v>
      </c>
      <c r="L1760" s="4">
        <v>0</v>
      </c>
      <c r="M1760" s="4">
        <v>0</v>
      </c>
      <c r="N1760" s="4">
        <v>0</v>
      </c>
      <c r="O1760" s="4">
        <v>42674</v>
      </c>
      <c r="P1760" s="4">
        <v>-42674</v>
      </c>
      <c r="Q1760" s="4">
        <v>1810</v>
      </c>
      <c r="R1760" s="4" t="b">
        <f t="shared" si="12"/>
        <v>0</v>
      </c>
      <c r="S1760" s="4">
        <v>0</v>
      </c>
    </row>
    <row r="1761" spans="1:19" ht="14.25" customHeight="1">
      <c r="A1761" s="4" t="s">
        <v>1040</v>
      </c>
      <c r="B1761" s="5"/>
      <c r="C1761" s="4">
        <v>0</v>
      </c>
      <c r="E1761" s="4" t="b">
        <f t="shared" si="11"/>
        <v>0</v>
      </c>
      <c r="F1761" s="4">
        <v>0</v>
      </c>
      <c r="G1761" s="4">
        <v>1502</v>
      </c>
      <c r="H1761" s="6">
        <v>43952</v>
      </c>
      <c r="I1761" s="4" t="s">
        <v>1191</v>
      </c>
      <c r="J1761" s="4" t="s">
        <v>1043</v>
      </c>
      <c r="K1761" s="4">
        <v>10584</v>
      </c>
      <c r="L1761" s="4">
        <v>0</v>
      </c>
      <c r="M1761" s="4">
        <v>0</v>
      </c>
      <c r="N1761" s="4">
        <v>210000</v>
      </c>
      <c r="O1761" s="4">
        <v>0</v>
      </c>
      <c r="P1761" s="4">
        <v>167326</v>
      </c>
      <c r="Q1761" s="4">
        <v>1811</v>
      </c>
      <c r="R1761" s="4" t="b">
        <f t="shared" si="12"/>
        <v>0</v>
      </c>
      <c r="S1761" s="4">
        <v>0</v>
      </c>
    </row>
    <row r="1762" spans="1:19" ht="14.25" customHeight="1">
      <c r="A1762" s="4" t="s">
        <v>1040</v>
      </c>
      <c r="B1762" s="5"/>
      <c r="C1762" s="4">
        <v>0</v>
      </c>
      <c r="E1762" s="4" t="b">
        <f t="shared" si="11"/>
        <v>0</v>
      </c>
      <c r="F1762" s="4">
        <v>0</v>
      </c>
      <c r="G1762" s="4">
        <v>1502</v>
      </c>
      <c r="H1762" s="6">
        <v>43979</v>
      </c>
      <c r="I1762" s="4" t="s">
        <v>1052</v>
      </c>
      <c r="J1762" s="4" t="s">
        <v>40</v>
      </c>
      <c r="K1762" s="4">
        <v>13785</v>
      </c>
      <c r="L1762" s="4">
        <v>0</v>
      </c>
      <c r="M1762" s="4">
        <v>0</v>
      </c>
      <c r="N1762" s="4">
        <v>0</v>
      </c>
      <c r="O1762" s="4">
        <v>167326</v>
      </c>
      <c r="P1762" s="4">
        <v>0</v>
      </c>
      <c r="Q1762" s="4">
        <v>1812</v>
      </c>
      <c r="R1762" s="4" t="b">
        <f t="shared" si="12"/>
        <v>0</v>
      </c>
      <c r="S1762" s="4">
        <v>0</v>
      </c>
    </row>
    <row r="1763" spans="1:19" ht="14.25" customHeight="1">
      <c r="A1763" s="4" t="s">
        <v>1040</v>
      </c>
      <c r="B1763" s="5"/>
      <c r="C1763" s="4">
        <v>0</v>
      </c>
      <c r="E1763" s="4" t="b">
        <f t="shared" si="11"/>
        <v>0</v>
      </c>
      <c r="F1763" s="4">
        <v>0</v>
      </c>
      <c r="G1763" s="4">
        <v>1502</v>
      </c>
      <c r="H1763" s="6">
        <v>43983</v>
      </c>
      <c r="I1763" s="4" t="s">
        <v>1192</v>
      </c>
      <c r="J1763" s="4" t="s">
        <v>1069</v>
      </c>
      <c r="K1763" s="4">
        <v>569</v>
      </c>
      <c r="L1763" s="4">
        <v>0</v>
      </c>
      <c r="M1763" s="4">
        <v>0</v>
      </c>
      <c r="N1763" s="4">
        <v>0</v>
      </c>
      <c r="O1763" s="4">
        <v>42674</v>
      </c>
      <c r="P1763" s="4">
        <v>-42674</v>
      </c>
      <c r="Q1763" s="4">
        <v>1813</v>
      </c>
      <c r="R1763" s="4" t="b">
        <f t="shared" si="12"/>
        <v>0</v>
      </c>
      <c r="S1763" s="4">
        <v>0</v>
      </c>
    </row>
    <row r="1764" spans="1:19" ht="14.25" customHeight="1">
      <c r="A1764" s="4" t="s">
        <v>1040</v>
      </c>
      <c r="B1764" s="5"/>
      <c r="C1764" s="4">
        <v>0</v>
      </c>
      <c r="E1764" s="4" t="b">
        <f t="shared" si="11"/>
        <v>0</v>
      </c>
      <c r="F1764" s="4">
        <v>0</v>
      </c>
      <c r="G1764" s="4">
        <v>1502</v>
      </c>
      <c r="H1764" s="6">
        <v>43983</v>
      </c>
      <c r="I1764" s="4" t="s">
        <v>1193</v>
      </c>
      <c r="J1764" s="4" t="s">
        <v>1043</v>
      </c>
      <c r="K1764" s="4">
        <v>10664</v>
      </c>
      <c r="L1764" s="4">
        <v>0</v>
      </c>
      <c r="M1764" s="4">
        <v>0</v>
      </c>
      <c r="N1764" s="4">
        <v>210000</v>
      </c>
      <c r="O1764" s="4">
        <v>0</v>
      </c>
      <c r="P1764" s="4">
        <v>167326</v>
      </c>
      <c r="Q1764" s="4">
        <v>1814</v>
      </c>
      <c r="R1764" s="4" t="b">
        <f t="shared" si="12"/>
        <v>0</v>
      </c>
      <c r="S1764" s="4">
        <v>0</v>
      </c>
    </row>
    <row r="1765" spans="1:19" ht="14.25" customHeight="1">
      <c r="A1765" s="4" t="s">
        <v>1040</v>
      </c>
      <c r="B1765" s="5"/>
      <c r="C1765" s="4">
        <v>0</v>
      </c>
      <c r="E1765" s="4" t="b">
        <f t="shared" si="11"/>
        <v>0</v>
      </c>
      <c r="F1765" s="4">
        <v>0</v>
      </c>
      <c r="G1765" s="4">
        <v>1502</v>
      </c>
      <c r="H1765" s="6">
        <v>44013</v>
      </c>
      <c r="I1765" s="4" t="s">
        <v>1194</v>
      </c>
      <c r="J1765" s="4" t="s">
        <v>1043</v>
      </c>
      <c r="K1765" s="4">
        <v>10744</v>
      </c>
      <c r="L1765" s="4">
        <v>0</v>
      </c>
      <c r="M1765" s="4">
        <v>0</v>
      </c>
      <c r="N1765" s="4">
        <v>210000</v>
      </c>
      <c r="O1765" s="4">
        <v>0</v>
      </c>
      <c r="P1765" s="4">
        <v>377326</v>
      </c>
      <c r="Q1765" s="4">
        <v>1815</v>
      </c>
      <c r="R1765" s="4" t="b">
        <f t="shared" si="12"/>
        <v>0</v>
      </c>
      <c r="S1765" s="4">
        <v>0</v>
      </c>
    </row>
    <row r="1766" spans="1:19" ht="14.25" customHeight="1">
      <c r="A1766" s="4" t="s">
        <v>1040</v>
      </c>
      <c r="B1766" s="5"/>
      <c r="C1766" s="4">
        <v>0</v>
      </c>
      <c r="E1766" s="4" t="b">
        <f t="shared" si="11"/>
        <v>0</v>
      </c>
      <c r="F1766" s="4">
        <v>0</v>
      </c>
      <c r="G1766" s="4">
        <v>1502</v>
      </c>
      <c r="H1766" s="6">
        <v>44043</v>
      </c>
      <c r="I1766" s="4" t="s">
        <v>1054</v>
      </c>
      <c r="J1766" s="4" t="s">
        <v>40</v>
      </c>
      <c r="K1766" s="4">
        <v>13927</v>
      </c>
      <c r="L1766" s="4">
        <v>0</v>
      </c>
      <c r="M1766" s="4">
        <v>0</v>
      </c>
      <c r="N1766" s="4">
        <v>0</v>
      </c>
      <c r="O1766" s="4">
        <v>167326</v>
      </c>
      <c r="P1766" s="4">
        <v>210000</v>
      </c>
      <c r="Q1766" s="4">
        <v>1816</v>
      </c>
      <c r="R1766" s="4" t="b">
        <f t="shared" si="12"/>
        <v>0</v>
      </c>
      <c r="S1766" s="4">
        <v>0</v>
      </c>
    </row>
    <row r="1767" spans="1:19" ht="14.25" customHeight="1">
      <c r="A1767" s="4" t="s">
        <v>1040</v>
      </c>
      <c r="B1767" s="5"/>
      <c r="C1767" s="4">
        <v>0</v>
      </c>
      <c r="E1767" s="4" t="b">
        <f t="shared" si="11"/>
        <v>0</v>
      </c>
      <c r="F1767" s="4">
        <v>0</v>
      </c>
      <c r="G1767" s="4">
        <v>1502</v>
      </c>
      <c r="H1767" s="6">
        <v>44043</v>
      </c>
      <c r="I1767" s="4" t="s">
        <v>1056</v>
      </c>
      <c r="J1767" s="4" t="s">
        <v>40</v>
      </c>
      <c r="K1767" s="4">
        <v>13927</v>
      </c>
      <c r="L1767" s="4">
        <v>0</v>
      </c>
      <c r="M1767" s="4">
        <v>0</v>
      </c>
      <c r="N1767" s="4">
        <v>0</v>
      </c>
      <c r="O1767" s="4">
        <v>210000</v>
      </c>
      <c r="P1767" s="4">
        <v>0</v>
      </c>
      <c r="Q1767" s="4">
        <v>1817</v>
      </c>
      <c r="R1767" s="4" t="b">
        <f t="shared" si="12"/>
        <v>0</v>
      </c>
      <c r="S1767" s="4">
        <v>0</v>
      </c>
    </row>
    <row r="1768" spans="1:19" ht="14.25" customHeight="1">
      <c r="A1768" s="4" t="s">
        <v>1040</v>
      </c>
      <c r="B1768" s="5"/>
      <c r="C1768" s="4">
        <v>0</v>
      </c>
      <c r="E1768" s="4" t="b">
        <f t="shared" si="11"/>
        <v>0</v>
      </c>
      <c r="F1768" s="4">
        <v>0</v>
      </c>
      <c r="G1768" s="4">
        <v>1502</v>
      </c>
      <c r="H1768" s="6">
        <v>44044</v>
      </c>
      <c r="I1768" s="4" t="s">
        <v>1195</v>
      </c>
      <c r="J1768" s="4" t="s">
        <v>1069</v>
      </c>
      <c r="K1768" s="4">
        <v>572</v>
      </c>
      <c r="L1768" s="4">
        <v>0</v>
      </c>
      <c r="M1768" s="4">
        <v>0</v>
      </c>
      <c r="N1768" s="4">
        <v>0</v>
      </c>
      <c r="O1768" s="4">
        <v>22674</v>
      </c>
      <c r="P1768" s="4">
        <v>-22674</v>
      </c>
      <c r="Q1768" s="4">
        <v>1818</v>
      </c>
      <c r="R1768" s="4" t="b">
        <f t="shared" si="12"/>
        <v>0</v>
      </c>
      <c r="S1768" s="4">
        <v>0</v>
      </c>
    </row>
    <row r="1769" spans="1:19" ht="14.25" customHeight="1">
      <c r="A1769" s="4" t="s">
        <v>1040</v>
      </c>
      <c r="B1769" s="5"/>
      <c r="C1769" s="4">
        <v>0</v>
      </c>
      <c r="E1769" s="4" t="b">
        <f t="shared" si="11"/>
        <v>0</v>
      </c>
      <c r="F1769" s="4">
        <v>0</v>
      </c>
      <c r="G1769" s="4">
        <v>1502</v>
      </c>
      <c r="H1769" s="6">
        <v>44044</v>
      </c>
      <c r="I1769" s="4" t="s">
        <v>1196</v>
      </c>
      <c r="J1769" s="4" t="s">
        <v>1043</v>
      </c>
      <c r="K1769" s="4">
        <v>10824</v>
      </c>
      <c r="L1769" s="4">
        <v>0</v>
      </c>
      <c r="M1769" s="4">
        <v>0</v>
      </c>
      <c r="N1769" s="4">
        <v>210000</v>
      </c>
      <c r="O1769" s="4">
        <v>0</v>
      </c>
      <c r="P1769" s="4">
        <v>187326</v>
      </c>
      <c r="Q1769" s="4">
        <v>1819</v>
      </c>
      <c r="R1769" s="4" t="b">
        <f t="shared" si="12"/>
        <v>0</v>
      </c>
      <c r="S1769" s="4">
        <v>0</v>
      </c>
    </row>
    <row r="1770" spans="1:19" ht="14.25" customHeight="1">
      <c r="A1770" s="4" t="s">
        <v>1040</v>
      </c>
      <c r="B1770" s="5"/>
      <c r="C1770" s="4">
        <v>0</v>
      </c>
      <c r="E1770" s="4" t="b">
        <f t="shared" si="11"/>
        <v>0</v>
      </c>
      <c r="F1770" s="4">
        <v>0</v>
      </c>
      <c r="G1770" s="4">
        <v>1502</v>
      </c>
      <c r="H1770" s="6">
        <v>44071</v>
      </c>
      <c r="I1770" s="4" t="s">
        <v>1058</v>
      </c>
      <c r="J1770" s="4" t="s">
        <v>40</v>
      </c>
      <c r="K1770" s="4">
        <v>14000</v>
      </c>
      <c r="L1770" s="4">
        <v>0</v>
      </c>
      <c r="M1770" s="4">
        <v>0</v>
      </c>
      <c r="N1770" s="4">
        <v>0</v>
      </c>
      <c r="O1770" s="4">
        <v>187326</v>
      </c>
      <c r="P1770" s="4">
        <v>0</v>
      </c>
      <c r="Q1770" s="4">
        <v>1820</v>
      </c>
      <c r="R1770" s="4" t="b">
        <f t="shared" si="12"/>
        <v>0</v>
      </c>
      <c r="S1770" s="4">
        <v>0</v>
      </c>
    </row>
    <row r="1771" spans="1:19" ht="14.25" customHeight="1">
      <c r="A1771" s="4" t="s">
        <v>1040</v>
      </c>
      <c r="B1771" s="5"/>
      <c r="C1771" s="4">
        <v>0</v>
      </c>
      <c r="E1771" s="4" t="b">
        <f t="shared" si="11"/>
        <v>0</v>
      </c>
      <c r="F1771" s="4">
        <v>0</v>
      </c>
      <c r="G1771" s="4">
        <v>1502</v>
      </c>
      <c r="H1771" s="6">
        <v>44075</v>
      </c>
      <c r="I1771" s="4" t="s">
        <v>1197</v>
      </c>
      <c r="J1771" s="4" t="s">
        <v>1069</v>
      </c>
      <c r="K1771" s="4">
        <v>573</v>
      </c>
      <c r="L1771" s="4">
        <v>0</v>
      </c>
      <c r="M1771" s="4">
        <v>0</v>
      </c>
      <c r="N1771" s="4">
        <v>0</v>
      </c>
      <c r="O1771" s="4">
        <v>12674</v>
      </c>
      <c r="P1771" s="4">
        <v>-12674</v>
      </c>
      <c r="Q1771" s="4">
        <v>1821</v>
      </c>
      <c r="R1771" s="4" t="b">
        <f t="shared" si="12"/>
        <v>0</v>
      </c>
      <c r="S1771" s="4">
        <v>0</v>
      </c>
    </row>
    <row r="1772" spans="1:19" ht="14.25" customHeight="1">
      <c r="A1772" s="4" t="s">
        <v>1040</v>
      </c>
      <c r="B1772" s="5"/>
      <c r="C1772" s="4">
        <v>0</v>
      </c>
      <c r="E1772" s="4" t="b">
        <f t="shared" si="11"/>
        <v>0</v>
      </c>
      <c r="F1772" s="4">
        <v>0</v>
      </c>
      <c r="G1772" s="4">
        <v>1502</v>
      </c>
      <c r="H1772" s="6">
        <v>44075</v>
      </c>
      <c r="I1772" s="4" t="s">
        <v>1198</v>
      </c>
      <c r="J1772" s="4" t="s">
        <v>1043</v>
      </c>
      <c r="K1772" s="4">
        <v>10904</v>
      </c>
      <c r="L1772" s="4">
        <v>0</v>
      </c>
      <c r="M1772" s="4">
        <v>0</v>
      </c>
      <c r="N1772" s="4">
        <v>210000</v>
      </c>
      <c r="O1772" s="4">
        <v>0</v>
      </c>
      <c r="P1772" s="4">
        <v>197326</v>
      </c>
      <c r="Q1772" s="4">
        <v>1822</v>
      </c>
      <c r="R1772" s="4" t="b">
        <f t="shared" si="12"/>
        <v>0</v>
      </c>
      <c r="S1772" s="4">
        <v>0</v>
      </c>
    </row>
    <row r="1773" spans="1:19" ht="14.25" customHeight="1">
      <c r="A1773" s="4" t="s">
        <v>1040</v>
      </c>
      <c r="B1773" s="5"/>
      <c r="C1773" s="4">
        <v>0</v>
      </c>
      <c r="E1773" s="4" t="b">
        <f t="shared" si="11"/>
        <v>0</v>
      </c>
      <c r="F1773" s="4">
        <v>0</v>
      </c>
      <c r="G1773" s="4">
        <v>1502</v>
      </c>
      <c r="H1773" s="6">
        <v>44104</v>
      </c>
      <c r="I1773" s="4" t="s">
        <v>1060</v>
      </c>
      <c r="J1773" s="4" t="s">
        <v>40</v>
      </c>
      <c r="K1773" s="4">
        <v>14073</v>
      </c>
      <c r="L1773" s="4">
        <v>0</v>
      </c>
      <c r="M1773" s="4">
        <v>0</v>
      </c>
      <c r="N1773" s="4">
        <v>0</v>
      </c>
      <c r="O1773" s="4">
        <v>197326</v>
      </c>
      <c r="P1773" s="4">
        <v>0</v>
      </c>
      <c r="Q1773" s="4">
        <v>1823</v>
      </c>
      <c r="R1773" s="4" t="b">
        <f t="shared" si="12"/>
        <v>0</v>
      </c>
      <c r="S1773" s="4">
        <v>0</v>
      </c>
    </row>
    <row r="1774" spans="1:19" ht="14.25" customHeight="1">
      <c r="A1774" s="4" t="s">
        <v>1040</v>
      </c>
      <c r="B1774" s="5"/>
      <c r="C1774" s="4">
        <v>0</v>
      </c>
      <c r="E1774" s="4" t="b">
        <f t="shared" si="11"/>
        <v>0</v>
      </c>
      <c r="F1774" s="4">
        <v>0</v>
      </c>
      <c r="G1774" s="4">
        <v>1502</v>
      </c>
      <c r="H1774" s="6">
        <v>44105</v>
      </c>
      <c r="I1774" s="4" t="s">
        <v>1199</v>
      </c>
      <c r="J1774" s="4" t="s">
        <v>1069</v>
      </c>
      <c r="K1774" s="4">
        <v>575</v>
      </c>
      <c r="L1774" s="4">
        <v>0</v>
      </c>
      <c r="M1774" s="4">
        <v>0</v>
      </c>
      <c r="N1774" s="4">
        <v>0</v>
      </c>
      <c r="O1774" s="4">
        <v>22674</v>
      </c>
      <c r="P1774" s="4">
        <v>-22674</v>
      </c>
      <c r="Q1774" s="4">
        <v>1824</v>
      </c>
      <c r="R1774" s="4" t="b">
        <f t="shared" si="12"/>
        <v>0</v>
      </c>
      <c r="S1774" s="4">
        <v>0</v>
      </c>
    </row>
    <row r="1775" spans="1:19" ht="14.25" customHeight="1">
      <c r="A1775" s="4" t="s">
        <v>1040</v>
      </c>
      <c r="B1775" s="5"/>
      <c r="C1775" s="4">
        <v>0</v>
      </c>
      <c r="E1775" s="4" t="b">
        <f t="shared" si="11"/>
        <v>0</v>
      </c>
      <c r="F1775" s="4">
        <v>0</v>
      </c>
      <c r="G1775" s="4">
        <v>1502</v>
      </c>
      <c r="H1775" s="6">
        <v>44105</v>
      </c>
      <c r="I1775" s="4" t="s">
        <v>1200</v>
      </c>
      <c r="J1775" s="4" t="s">
        <v>1043</v>
      </c>
      <c r="K1775" s="4">
        <v>10984</v>
      </c>
      <c r="L1775" s="4">
        <v>0</v>
      </c>
      <c r="M1775" s="4">
        <v>0</v>
      </c>
      <c r="N1775" s="4">
        <v>210000</v>
      </c>
      <c r="O1775" s="4">
        <v>0</v>
      </c>
      <c r="P1775" s="4">
        <v>187326</v>
      </c>
      <c r="Q1775" s="4">
        <v>1825</v>
      </c>
      <c r="R1775" s="4" t="b">
        <f t="shared" si="12"/>
        <v>0</v>
      </c>
      <c r="S1775" s="4">
        <v>0</v>
      </c>
    </row>
    <row r="1776" spans="1:19" ht="14.25" customHeight="1">
      <c r="A1776" s="4" t="s">
        <v>1040</v>
      </c>
      <c r="B1776" s="5"/>
      <c r="C1776" s="4">
        <v>0</v>
      </c>
      <c r="E1776" s="4" t="b">
        <f t="shared" si="11"/>
        <v>0</v>
      </c>
      <c r="F1776" s="4">
        <v>0</v>
      </c>
      <c r="G1776" s="4">
        <v>1502</v>
      </c>
      <c r="H1776" s="6">
        <v>44119</v>
      </c>
      <c r="I1776" s="4" t="s">
        <v>1061</v>
      </c>
      <c r="J1776" s="4" t="s">
        <v>40</v>
      </c>
      <c r="K1776" s="4">
        <v>14136</v>
      </c>
      <c r="L1776" s="4">
        <v>0</v>
      </c>
      <c r="M1776" s="4">
        <v>0</v>
      </c>
      <c r="N1776" s="4">
        <v>0</v>
      </c>
      <c r="O1776" s="4">
        <v>187326</v>
      </c>
      <c r="P1776" s="4">
        <v>0</v>
      </c>
      <c r="Q1776" s="4">
        <v>1826</v>
      </c>
      <c r="R1776" s="4" t="b">
        <f t="shared" si="12"/>
        <v>0</v>
      </c>
      <c r="S1776" s="4">
        <v>0</v>
      </c>
    </row>
    <row r="1777" spans="1:19" ht="14.25" customHeight="1">
      <c r="A1777" s="4" t="s">
        <v>1040</v>
      </c>
      <c r="B1777" s="5"/>
      <c r="C1777" s="4">
        <v>0</v>
      </c>
      <c r="E1777" s="4" t="b">
        <f t="shared" si="11"/>
        <v>0</v>
      </c>
      <c r="F1777" s="4">
        <v>0</v>
      </c>
      <c r="G1777" s="4">
        <v>1502</v>
      </c>
      <c r="H1777" s="6">
        <v>44136</v>
      </c>
      <c r="I1777" s="4" t="s">
        <v>1201</v>
      </c>
      <c r="J1777" s="4" t="s">
        <v>1043</v>
      </c>
      <c r="K1777" s="4">
        <v>11064</v>
      </c>
      <c r="L1777" s="4">
        <v>0</v>
      </c>
      <c r="M1777" s="4">
        <v>0</v>
      </c>
      <c r="N1777" s="4">
        <v>210000</v>
      </c>
      <c r="O1777" s="4">
        <v>0</v>
      </c>
      <c r="P1777" s="4">
        <v>210000</v>
      </c>
      <c r="Q1777" s="4">
        <v>1827</v>
      </c>
      <c r="R1777" s="4" t="b">
        <f t="shared" si="12"/>
        <v>0</v>
      </c>
      <c r="S1777" s="4">
        <v>0</v>
      </c>
    </row>
    <row r="1778" spans="1:19" ht="14.25" customHeight="1">
      <c r="A1778" s="4" t="s">
        <v>1040</v>
      </c>
      <c r="B1778" s="5"/>
      <c r="C1778" s="4">
        <v>0</v>
      </c>
      <c r="E1778" s="4" t="b">
        <f t="shared" si="11"/>
        <v>0</v>
      </c>
      <c r="F1778" s="4">
        <v>0</v>
      </c>
      <c r="G1778" s="4">
        <v>1502</v>
      </c>
      <c r="H1778" s="6">
        <v>44146</v>
      </c>
      <c r="I1778" s="4" t="s">
        <v>1064</v>
      </c>
      <c r="J1778" s="4" t="s">
        <v>40</v>
      </c>
      <c r="K1778" s="4">
        <v>14199</v>
      </c>
      <c r="L1778" s="4">
        <v>0</v>
      </c>
      <c r="M1778" s="4">
        <v>0</v>
      </c>
      <c r="N1778" s="4">
        <v>0</v>
      </c>
      <c r="O1778" s="4">
        <v>210000</v>
      </c>
      <c r="P1778" s="4">
        <v>0</v>
      </c>
      <c r="Q1778" s="4">
        <v>1828</v>
      </c>
      <c r="R1778" s="4" t="b">
        <f t="shared" si="12"/>
        <v>0</v>
      </c>
      <c r="S1778" s="4">
        <v>0</v>
      </c>
    </row>
    <row r="1779" spans="1:19" ht="14.25" customHeight="1">
      <c r="A1779" s="4" t="s">
        <v>1040</v>
      </c>
      <c r="B1779" s="5"/>
      <c r="C1779" s="4">
        <v>0</v>
      </c>
      <c r="E1779" s="4" t="b">
        <f t="shared" si="11"/>
        <v>0</v>
      </c>
      <c r="F1779" s="4">
        <v>0</v>
      </c>
      <c r="G1779" s="4">
        <v>1502</v>
      </c>
      <c r="H1779" s="6">
        <v>44166</v>
      </c>
      <c r="I1779" s="4" t="s">
        <v>1202</v>
      </c>
      <c r="J1779" s="4" t="s">
        <v>1069</v>
      </c>
      <c r="K1779" s="4">
        <v>577</v>
      </c>
      <c r="L1779" s="4">
        <v>0</v>
      </c>
      <c r="M1779" s="4">
        <v>0</v>
      </c>
      <c r="N1779" s="4">
        <v>0</v>
      </c>
      <c r="O1779" s="4">
        <v>20000</v>
      </c>
      <c r="P1779" s="4">
        <v>-20000</v>
      </c>
      <c r="Q1779" s="4">
        <v>1829</v>
      </c>
      <c r="R1779" s="4" t="b">
        <f t="shared" si="12"/>
        <v>0</v>
      </c>
      <c r="S1779" s="4">
        <v>0</v>
      </c>
    </row>
    <row r="1780" spans="1:19" ht="14.25" customHeight="1">
      <c r="A1780" s="4" t="s">
        <v>1040</v>
      </c>
      <c r="B1780" s="5"/>
      <c r="C1780" s="4">
        <v>0</v>
      </c>
      <c r="E1780" s="4" t="b">
        <f t="shared" si="11"/>
        <v>0</v>
      </c>
      <c r="F1780" s="4">
        <v>0</v>
      </c>
      <c r="G1780" s="4">
        <v>1502</v>
      </c>
      <c r="H1780" s="6">
        <v>44166</v>
      </c>
      <c r="I1780" s="4" t="s">
        <v>1203</v>
      </c>
      <c r="J1780" s="4" t="s">
        <v>1043</v>
      </c>
      <c r="K1780" s="4">
        <v>11144</v>
      </c>
      <c r="L1780" s="4">
        <v>0</v>
      </c>
      <c r="M1780" s="4">
        <v>0</v>
      </c>
      <c r="N1780" s="4">
        <v>210000</v>
      </c>
      <c r="O1780" s="4">
        <v>0</v>
      </c>
      <c r="P1780" s="4">
        <v>190000</v>
      </c>
      <c r="Q1780" s="4">
        <v>1830</v>
      </c>
      <c r="R1780" s="4" t="b">
        <f t="shared" si="12"/>
        <v>0</v>
      </c>
      <c r="S1780" s="4">
        <v>0</v>
      </c>
    </row>
    <row r="1781" spans="1:19" ht="14.25" customHeight="1">
      <c r="A1781" s="4" t="s">
        <v>1040</v>
      </c>
      <c r="B1781" s="5" t="s">
        <v>1204</v>
      </c>
      <c r="C1781" s="4">
        <v>0</v>
      </c>
      <c r="D1781" s="4" t="s">
        <v>1204</v>
      </c>
      <c r="E1781" s="4" t="b">
        <f t="shared" si="11"/>
        <v>0</v>
      </c>
      <c r="F1781" s="4">
        <v>0</v>
      </c>
      <c r="G1781" s="4">
        <v>1502</v>
      </c>
      <c r="H1781" s="3" t="s">
        <v>21</v>
      </c>
      <c r="K1781" s="4">
        <v>0</v>
      </c>
      <c r="L1781" s="4">
        <v>0</v>
      </c>
      <c r="M1781" s="4">
        <v>0</v>
      </c>
      <c r="N1781" s="4">
        <v>2520000</v>
      </c>
      <c r="O1781" s="4">
        <v>2330000</v>
      </c>
      <c r="P1781" s="4">
        <v>190000</v>
      </c>
      <c r="Q1781" s="4">
        <v>1831</v>
      </c>
      <c r="R1781" s="4" t="b">
        <f t="shared" si="12"/>
        <v>0</v>
      </c>
      <c r="S1781" s="4">
        <v>0</v>
      </c>
    </row>
    <row r="1782" spans="1:19" ht="14.25" customHeight="1">
      <c r="A1782" s="4" t="s">
        <v>1040</v>
      </c>
      <c r="B1782" s="5" t="s">
        <v>145</v>
      </c>
      <c r="C1782" s="4">
        <v>0</v>
      </c>
      <c r="D1782" s="4" t="s">
        <v>145</v>
      </c>
      <c r="E1782" s="4" t="b">
        <f t="shared" si="11"/>
        <v>0</v>
      </c>
      <c r="F1782" s="4">
        <v>0</v>
      </c>
      <c r="G1782" s="4">
        <v>2101</v>
      </c>
      <c r="H1782" s="3" t="s">
        <v>21</v>
      </c>
      <c r="K1782" s="4">
        <v>0</v>
      </c>
      <c r="L1782" s="4">
        <v>2520000</v>
      </c>
      <c r="M1782" s="4">
        <v>2520000</v>
      </c>
      <c r="N1782" s="4">
        <v>0</v>
      </c>
      <c r="O1782" s="4">
        <v>0</v>
      </c>
      <c r="P1782" s="4">
        <v>0</v>
      </c>
      <c r="Q1782" s="4">
        <v>1832</v>
      </c>
      <c r="R1782" s="4" t="b">
        <f t="shared" si="12"/>
        <v>0</v>
      </c>
      <c r="S1782" s="4">
        <v>0</v>
      </c>
    </row>
    <row r="1783" spans="1:19" ht="14.25" customHeight="1">
      <c r="A1783" s="4" t="s">
        <v>1040</v>
      </c>
      <c r="B1783" s="5"/>
      <c r="C1783" s="4">
        <v>0</v>
      </c>
      <c r="E1783" s="4" t="b">
        <f t="shared" si="11"/>
        <v>0</v>
      </c>
      <c r="F1783" s="4">
        <v>0</v>
      </c>
      <c r="G1783" s="4">
        <v>2101</v>
      </c>
      <c r="H1783" s="6">
        <v>43831</v>
      </c>
      <c r="I1783" s="4" t="s">
        <v>1205</v>
      </c>
      <c r="J1783" s="4" t="s">
        <v>1043</v>
      </c>
      <c r="K1783" s="4">
        <v>10265</v>
      </c>
      <c r="L1783" s="4">
        <v>0</v>
      </c>
      <c r="M1783" s="4">
        <v>0</v>
      </c>
      <c r="N1783" s="4">
        <v>210000</v>
      </c>
      <c r="O1783" s="4">
        <v>0</v>
      </c>
      <c r="P1783" s="4">
        <v>210000</v>
      </c>
      <c r="Q1783" s="4">
        <v>1833</v>
      </c>
      <c r="R1783" s="4" t="b">
        <f t="shared" si="12"/>
        <v>0</v>
      </c>
      <c r="S1783" s="4">
        <v>0</v>
      </c>
    </row>
    <row r="1784" spans="1:19" ht="14.25" customHeight="1">
      <c r="A1784" s="4" t="s">
        <v>1040</v>
      </c>
      <c r="B1784" s="5"/>
      <c r="C1784" s="4">
        <v>0</v>
      </c>
      <c r="E1784" s="4" t="b">
        <f t="shared" si="11"/>
        <v>0</v>
      </c>
      <c r="F1784" s="4">
        <v>0</v>
      </c>
      <c r="G1784" s="4">
        <v>2101</v>
      </c>
      <c r="H1784" s="6">
        <v>43832</v>
      </c>
      <c r="I1784" s="4" t="s">
        <v>1206</v>
      </c>
      <c r="J1784" s="4" t="s">
        <v>40</v>
      </c>
      <c r="K1784" s="4">
        <v>13541</v>
      </c>
      <c r="L1784" s="4">
        <v>0</v>
      </c>
      <c r="M1784" s="4">
        <v>0</v>
      </c>
      <c r="N1784" s="4">
        <v>0</v>
      </c>
      <c r="O1784" s="4">
        <v>202000</v>
      </c>
      <c r="P1784" s="4">
        <v>8000</v>
      </c>
      <c r="Q1784" s="4">
        <v>1834</v>
      </c>
      <c r="R1784" s="4" t="b">
        <f t="shared" si="12"/>
        <v>0</v>
      </c>
      <c r="S1784" s="4">
        <v>0</v>
      </c>
    </row>
    <row r="1785" spans="1:19" ht="14.25" customHeight="1">
      <c r="A1785" s="4" t="s">
        <v>1040</v>
      </c>
      <c r="B1785" s="5"/>
      <c r="C1785" s="4">
        <v>0</v>
      </c>
      <c r="E1785" s="4" t="b">
        <f t="shared" si="11"/>
        <v>0</v>
      </c>
      <c r="F1785" s="4">
        <v>0</v>
      </c>
      <c r="G1785" s="4">
        <v>2101</v>
      </c>
      <c r="H1785" s="6">
        <v>43862</v>
      </c>
      <c r="I1785" s="4" t="s">
        <v>1207</v>
      </c>
      <c r="J1785" s="4" t="s">
        <v>1043</v>
      </c>
      <c r="K1785" s="4">
        <v>10345</v>
      </c>
      <c r="L1785" s="4">
        <v>0</v>
      </c>
      <c r="M1785" s="4">
        <v>0</v>
      </c>
      <c r="N1785" s="4">
        <v>210000</v>
      </c>
      <c r="O1785" s="4">
        <v>0</v>
      </c>
      <c r="P1785" s="4">
        <v>218000</v>
      </c>
      <c r="Q1785" s="4">
        <v>1835</v>
      </c>
      <c r="R1785" s="4" t="b">
        <f t="shared" si="12"/>
        <v>0</v>
      </c>
      <c r="S1785" s="4">
        <v>0</v>
      </c>
    </row>
    <row r="1786" spans="1:19" ht="14.25" customHeight="1">
      <c r="A1786" s="4" t="s">
        <v>1040</v>
      </c>
      <c r="B1786" s="5"/>
      <c r="C1786" s="4">
        <v>0</v>
      </c>
      <c r="E1786" s="4" t="b">
        <f t="shared" si="11"/>
        <v>0</v>
      </c>
      <c r="F1786" s="4">
        <v>0</v>
      </c>
      <c r="G1786" s="4">
        <v>2101</v>
      </c>
      <c r="H1786" s="6">
        <v>43866</v>
      </c>
      <c r="I1786" s="4" t="s">
        <v>1044</v>
      </c>
      <c r="J1786" s="4" t="s">
        <v>40</v>
      </c>
      <c r="K1786" s="4">
        <v>13546</v>
      </c>
      <c r="L1786" s="4">
        <v>0</v>
      </c>
      <c r="M1786" s="4">
        <v>0</v>
      </c>
      <c r="N1786" s="4">
        <v>0</v>
      </c>
      <c r="O1786" s="4">
        <v>8000</v>
      </c>
      <c r="P1786" s="4">
        <v>210000</v>
      </c>
      <c r="Q1786" s="4">
        <v>1836</v>
      </c>
      <c r="R1786" s="4" t="b">
        <f t="shared" si="12"/>
        <v>0</v>
      </c>
      <c r="S1786" s="4">
        <v>0</v>
      </c>
    </row>
    <row r="1787" spans="1:19" ht="14.25" customHeight="1">
      <c r="A1787" s="4" t="s">
        <v>1040</v>
      </c>
      <c r="B1787" s="5"/>
      <c r="C1787" s="4">
        <v>0</v>
      </c>
      <c r="E1787" s="4" t="b">
        <f t="shared" si="11"/>
        <v>0</v>
      </c>
      <c r="F1787" s="4">
        <v>0</v>
      </c>
      <c r="G1787" s="4">
        <v>2101</v>
      </c>
      <c r="H1787" s="6">
        <v>43866</v>
      </c>
      <c r="I1787" s="4" t="s">
        <v>1046</v>
      </c>
      <c r="J1787" s="4" t="s">
        <v>40</v>
      </c>
      <c r="K1787" s="4">
        <v>13546</v>
      </c>
      <c r="L1787" s="4">
        <v>0</v>
      </c>
      <c r="M1787" s="4">
        <v>0</v>
      </c>
      <c r="N1787" s="4">
        <v>0</v>
      </c>
      <c r="O1787" s="4">
        <v>210000</v>
      </c>
      <c r="P1787" s="4">
        <v>0</v>
      </c>
      <c r="Q1787" s="4">
        <v>1837</v>
      </c>
      <c r="R1787" s="4" t="b">
        <f t="shared" si="12"/>
        <v>0</v>
      </c>
      <c r="S1787" s="4">
        <v>0</v>
      </c>
    </row>
    <row r="1788" spans="1:19" ht="14.25" customHeight="1">
      <c r="A1788" s="4" t="s">
        <v>1040</v>
      </c>
      <c r="B1788" s="5"/>
      <c r="C1788" s="4">
        <v>0</v>
      </c>
      <c r="E1788" s="4" t="b">
        <f t="shared" si="11"/>
        <v>0</v>
      </c>
      <c r="F1788" s="4">
        <v>0</v>
      </c>
      <c r="G1788" s="4">
        <v>2101</v>
      </c>
      <c r="H1788" s="6">
        <v>43891</v>
      </c>
      <c r="I1788" s="4" t="s">
        <v>1208</v>
      </c>
      <c r="J1788" s="4" t="s">
        <v>1043</v>
      </c>
      <c r="K1788" s="4">
        <v>10425</v>
      </c>
      <c r="L1788" s="4">
        <v>0</v>
      </c>
      <c r="M1788" s="4">
        <v>0</v>
      </c>
      <c r="N1788" s="4">
        <v>210000</v>
      </c>
      <c r="O1788" s="4">
        <v>0</v>
      </c>
      <c r="P1788" s="4">
        <v>210000</v>
      </c>
      <c r="Q1788" s="4">
        <v>1838</v>
      </c>
      <c r="R1788" s="4" t="b">
        <f t="shared" si="12"/>
        <v>0</v>
      </c>
      <c r="S1788" s="4">
        <v>0</v>
      </c>
    </row>
    <row r="1789" spans="1:19" ht="14.25" customHeight="1">
      <c r="A1789" s="4" t="s">
        <v>1040</v>
      </c>
      <c r="B1789" s="5"/>
      <c r="C1789" s="4">
        <v>0</v>
      </c>
      <c r="E1789" s="4" t="b">
        <f t="shared" si="11"/>
        <v>0</v>
      </c>
      <c r="F1789" s="4">
        <v>0</v>
      </c>
      <c r="G1789" s="4">
        <v>2101</v>
      </c>
      <c r="H1789" s="6">
        <v>43902</v>
      </c>
      <c r="I1789" s="4" t="s">
        <v>1048</v>
      </c>
      <c r="J1789" s="4" t="s">
        <v>40</v>
      </c>
      <c r="K1789" s="4">
        <v>13657</v>
      </c>
      <c r="L1789" s="4">
        <v>0</v>
      </c>
      <c r="M1789" s="4">
        <v>0</v>
      </c>
      <c r="N1789" s="4">
        <v>0</v>
      </c>
      <c r="O1789" s="4">
        <v>210000</v>
      </c>
      <c r="P1789" s="4">
        <v>0</v>
      </c>
      <c r="Q1789" s="4">
        <v>1839</v>
      </c>
      <c r="R1789" s="4" t="b">
        <f t="shared" si="12"/>
        <v>0</v>
      </c>
      <c r="S1789" s="4">
        <v>0</v>
      </c>
    </row>
    <row r="1790" spans="1:19" ht="14.25" customHeight="1">
      <c r="A1790" s="4" t="s">
        <v>1040</v>
      </c>
      <c r="B1790" s="5"/>
      <c r="C1790" s="4">
        <v>0</v>
      </c>
      <c r="E1790" s="4" t="b">
        <f t="shared" si="11"/>
        <v>0</v>
      </c>
      <c r="F1790" s="4">
        <v>0</v>
      </c>
      <c r="G1790" s="4">
        <v>2101</v>
      </c>
      <c r="H1790" s="6">
        <v>43922</v>
      </c>
      <c r="I1790" s="4" t="s">
        <v>1209</v>
      </c>
      <c r="J1790" s="4" t="s">
        <v>1043</v>
      </c>
      <c r="K1790" s="4">
        <v>10505</v>
      </c>
      <c r="L1790" s="4">
        <v>0</v>
      </c>
      <c r="M1790" s="4">
        <v>0</v>
      </c>
      <c r="N1790" s="4">
        <v>210000</v>
      </c>
      <c r="O1790" s="4">
        <v>0</v>
      </c>
      <c r="P1790" s="4">
        <v>210000</v>
      </c>
      <c r="Q1790" s="4">
        <v>1840</v>
      </c>
      <c r="R1790" s="4" t="b">
        <f t="shared" si="12"/>
        <v>0</v>
      </c>
      <c r="S1790" s="4">
        <v>0</v>
      </c>
    </row>
    <row r="1791" spans="1:19" ht="14.25" customHeight="1">
      <c r="A1791" s="4" t="s">
        <v>1040</v>
      </c>
      <c r="B1791" s="5"/>
      <c r="C1791" s="4">
        <v>0</v>
      </c>
      <c r="E1791" s="4" t="b">
        <f t="shared" si="11"/>
        <v>0</v>
      </c>
      <c r="F1791" s="4">
        <v>0</v>
      </c>
      <c r="G1791" s="4">
        <v>2101</v>
      </c>
      <c r="H1791" s="6">
        <v>43952</v>
      </c>
      <c r="I1791" s="4" t="s">
        <v>1210</v>
      </c>
      <c r="J1791" s="4" t="s">
        <v>1043</v>
      </c>
      <c r="K1791" s="4">
        <v>10585</v>
      </c>
      <c r="L1791" s="4">
        <v>0</v>
      </c>
      <c r="M1791" s="4">
        <v>0</v>
      </c>
      <c r="N1791" s="4">
        <v>210000</v>
      </c>
      <c r="O1791" s="4">
        <v>0</v>
      </c>
      <c r="P1791" s="4">
        <v>420000</v>
      </c>
      <c r="Q1791" s="4">
        <v>1841</v>
      </c>
      <c r="R1791" s="4" t="b">
        <f t="shared" si="12"/>
        <v>0</v>
      </c>
      <c r="S1791" s="4">
        <v>0</v>
      </c>
    </row>
    <row r="1792" spans="1:19" ht="14.25" customHeight="1">
      <c r="A1792" s="4" t="s">
        <v>1040</v>
      </c>
      <c r="B1792" s="5"/>
      <c r="C1792" s="4">
        <v>0</v>
      </c>
      <c r="E1792" s="4" t="b">
        <f t="shared" si="11"/>
        <v>0</v>
      </c>
      <c r="F1792" s="4">
        <v>0</v>
      </c>
      <c r="G1792" s="4">
        <v>2101</v>
      </c>
      <c r="H1792" s="6">
        <v>43983</v>
      </c>
      <c r="I1792" s="4" t="s">
        <v>1211</v>
      </c>
      <c r="J1792" s="4" t="s">
        <v>1043</v>
      </c>
      <c r="K1792" s="4">
        <v>10665</v>
      </c>
      <c r="L1792" s="4">
        <v>0</v>
      </c>
      <c r="M1792" s="4">
        <v>0</v>
      </c>
      <c r="N1792" s="4">
        <v>210000</v>
      </c>
      <c r="O1792" s="4">
        <v>0</v>
      </c>
      <c r="P1792" s="4">
        <v>630000</v>
      </c>
      <c r="Q1792" s="4">
        <v>1842</v>
      </c>
      <c r="R1792" s="4" t="b">
        <f t="shared" si="12"/>
        <v>0</v>
      </c>
      <c r="S1792" s="4">
        <v>0</v>
      </c>
    </row>
    <row r="1793" spans="1:19" ht="14.25" customHeight="1">
      <c r="A1793" s="4" t="s">
        <v>1040</v>
      </c>
      <c r="B1793" s="5"/>
      <c r="C1793" s="4">
        <v>0</v>
      </c>
      <c r="E1793" s="4" t="b">
        <f t="shared" si="11"/>
        <v>0</v>
      </c>
      <c r="F1793" s="4">
        <v>0</v>
      </c>
      <c r="G1793" s="4">
        <v>2101</v>
      </c>
      <c r="H1793" s="6">
        <v>43990</v>
      </c>
      <c r="I1793" s="4" t="s">
        <v>1050</v>
      </c>
      <c r="J1793" s="4" t="s">
        <v>868</v>
      </c>
      <c r="K1793" s="4">
        <v>31</v>
      </c>
      <c r="L1793" s="4">
        <v>0</v>
      </c>
      <c r="M1793" s="4">
        <v>0</v>
      </c>
      <c r="N1793" s="4">
        <v>0</v>
      </c>
      <c r="O1793" s="4">
        <v>210000</v>
      </c>
      <c r="P1793" s="4">
        <v>420000</v>
      </c>
      <c r="Q1793" s="4">
        <v>1843</v>
      </c>
      <c r="R1793" s="4" t="b">
        <f t="shared" si="12"/>
        <v>0</v>
      </c>
      <c r="S1793" s="4">
        <v>0</v>
      </c>
    </row>
    <row r="1794" spans="1:19" ht="14.25" customHeight="1">
      <c r="A1794" s="4" t="s">
        <v>1040</v>
      </c>
      <c r="B1794" s="5"/>
      <c r="C1794" s="4">
        <v>0</v>
      </c>
      <c r="E1794" s="4" t="b">
        <f t="shared" si="11"/>
        <v>0</v>
      </c>
      <c r="F1794" s="4">
        <v>0</v>
      </c>
      <c r="G1794" s="4">
        <v>2101</v>
      </c>
      <c r="H1794" s="6">
        <v>43990</v>
      </c>
      <c r="I1794" s="4" t="s">
        <v>1052</v>
      </c>
      <c r="J1794" s="4" t="s">
        <v>868</v>
      </c>
      <c r="K1794" s="4">
        <v>31</v>
      </c>
      <c r="L1794" s="4">
        <v>0</v>
      </c>
      <c r="M1794" s="4">
        <v>0</v>
      </c>
      <c r="N1794" s="4">
        <v>0</v>
      </c>
      <c r="O1794" s="4">
        <v>210000</v>
      </c>
      <c r="P1794" s="4">
        <v>210000</v>
      </c>
      <c r="Q1794" s="4">
        <v>1844</v>
      </c>
      <c r="R1794" s="4" t="b">
        <f t="shared" si="12"/>
        <v>0</v>
      </c>
      <c r="S1794" s="4">
        <v>0</v>
      </c>
    </row>
    <row r="1795" spans="1:19" ht="14.25" customHeight="1">
      <c r="A1795" s="4" t="s">
        <v>1040</v>
      </c>
      <c r="B1795" s="5"/>
      <c r="C1795" s="4">
        <v>0</v>
      </c>
      <c r="E1795" s="4" t="b">
        <f t="shared" si="11"/>
        <v>0</v>
      </c>
      <c r="F1795" s="4">
        <v>0</v>
      </c>
      <c r="G1795" s="4">
        <v>2101</v>
      </c>
      <c r="H1795" s="6">
        <v>43998</v>
      </c>
      <c r="I1795" s="4" t="s">
        <v>1054</v>
      </c>
      <c r="J1795" s="4" t="s">
        <v>40</v>
      </c>
      <c r="K1795" s="4">
        <v>13862</v>
      </c>
      <c r="L1795" s="4">
        <v>0</v>
      </c>
      <c r="M1795" s="4">
        <v>0</v>
      </c>
      <c r="N1795" s="4">
        <v>0</v>
      </c>
      <c r="O1795" s="4">
        <v>210000</v>
      </c>
      <c r="P1795" s="4">
        <v>0</v>
      </c>
      <c r="Q1795" s="4">
        <v>1845</v>
      </c>
      <c r="R1795" s="4" t="b">
        <f t="shared" si="12"/>
        <v>0</v>
      </c>
      <c r="S1795" s="4">
        <v>0</v>
      </c>
    </row>
    <row r="1796" spans="1:19" ht="14.25" customHeight="1">
      <c r="A1796" s="4" t="s">
        <v>1040</v>
      </c>
      <c r="B1796" s="5"/>
      <c r="C1796" s="4">
        <v>0</v>
      </c>
      <c r="E1796" s="4" t="b">
        <f t="shared" si="11"/>
        <v>0</v>
      </c>
      <c r="F1796" s="4">
        <v>0</v>
      </c>
      <c r="G1796" s="4">
        <v>2101</v>
      </c>
      <c r="H1796" s="6">
        <v>44013</v>
      </c>
      <c r="I1796" s="4" t="s">
        <v>1212</v>
      </c>
      <c r="J1796" s="4" t="s">
        <v>1043</v>
      </c>
      <c r="K1796" s="4">
        <v>10745</v>
      </c>
      <c r="L1796" s="4">
        <v>0</v>
      </c>
      <c r="M1796" s="4">
        <v>0</v>
      </c>
      <c r="N1796" s="4">
        <v>210000</v>
      </c>
      <c r="O1796" s="4">
        <v>0</v>
      </c>
      <c r="P1796" s="4">
        <v>210000</v>
      </c>
      <c r="Q1796" s="4">
        <v>1846</v>
      </c>
      <c r="R1796" s="4" t="b">
        <f t="shared" si="12"/>
        <v>0</v>
      </c>
      <c r="S1796" s="4">
        <v>0</v>
      </c>
    </row>
    <row r="1797" spans="1:19" ht="14.25" customHeight="1">
      <c r="A1797" s="4" t="s">
        <v>1040</v>
      </c>
      <c r="B1797" s="5"/>
      <c r="C1797" s="4">
        <v>0</v>
      </c>
      <c r="E1797" s="4" t="b">
        <f t="shared" si="11"/>
        <v>0</v>
      </c>
      <c r="F1797" s="4">
        <v>0</v>
      </c>
      <c r="G1797" s="4">
        <v>2101</v>
      </c>
      <c r="H1797" s="6">
        <v>44026</v>
      </c>
      <c r="I1797" s="4" t="s">
        <v>1056</v>
      </c>
      <c r="J1797" s="4" t="s">
        <v>40</v>
      </c>
      <c r="K1797" s="4">
        <v>13936</v>
      </c>
      <c r="L1797" s="4">
        <v>0</v>
      </c>
      <c r="M1797" s="4">
        <v>0</v>
      </c>
      <c r="N1797" s="4">
        <v>0</v>
      </c>
      <c r="O1797" s="4">
        <v>210000</v>
      </c>
      <c r="P1797" s="4">
        <v>0</v>
      </c>
      <c r="Q1797" s="4">
        <v>1847</v>
      </c>
      <c r="R1797" s="4" t="b">
        <f t="shared" si="12"/>
        <v>0</v>
      </c>
      <c r="S1797" s="4">
        <v>0</v>
      </c>
    </row>
    <row r="1798" spans="1:19" ht="14.25" customHeight="1">
      <c r="A1798" s="4" t="s">
        <v>1040</v>
      </c>
      <c r="B1798" s="5"/>
      <c r="C1798" s="4">
        <v>0</v>
      </c>
      <c r="E1798" s="4" t="b">
        <f t="shared" si="11"/>
        <v>0</v>
      </c>
      <c r="F1798" s="4">
        <v>0</v>
      </c>
      <c r="G1798" s="4">
        <v>2101</v>
      </c>
      <c r="H1798" s="6">
        <v>44044</v>
      </c>
      <c r="I1798" s="4" t="s">
        <v>1213</v>
      </c>
      <c r="J1798" s="4" t="s">
        <v>1043</v>
      </c>
      <c r="K1798" s="4">
        <v>10825</v>
      </c>
      <c r="L1798" s="4">
        <v>0</v>
      </c>
      <c r="M1798" s="4">
        <v>0</v>
      </c>
      <c r="N1798" s="4">
        <v>210000</v>
      </c>
      <c r="O1798" s="4">
        <v>0</v>
      </c>
      <c r="P1798" s="4">
        <v>210000</v>
      </c>
      <c r="Q1798" s="4">
        <v>1848</v>
      </c>
      <c r="R1798" s="4" t="b">
        <f t="shared" si="12"/>
        <v>0</v>
      </c>
      <c r="S1798" s="4">
        <v>0</v>
      </c>
    </row>
    <row r="1799" spans="1:19" ht="14.25" customHeight="1">
      <c r="A1799" s="4" t="s">
        <v>1040</v>
      </c>
      <c r="B1799" s="5"/>
      <c r="C1799" s="4">
        <v>0</v>
      </c>
      <c r="E1799" s="4" t="b">
        <f t="shared" si="11"/>
        <v>0</v>
      </c>
      <c r="F1799" s="4">
        <v>0</v>
      </c>
      <c r="G1799" s="4">
        <v>2101</v>
      </c>
      <c r="H1799" s="6">
        <v>44048</v>
      </c>
      <c r="I1799" s="4" t="s">
        <v>1058</v>
      </c>
      <c r="J1799" s="4" t="s">
        <v>40</v>
      </c>
      <c r="K1799" s="4">
        <v>13959</v>
      </c>
      <c r="L1799" s="4">
        <v>0</v>
      </c>
      <c r="M1799" s="4">
        <v>0</v>
      </c>
      <c r="N1799" s="4">
        <v>0</v>
      </c>
      <c r="O1799" s="4">
        <v>210000</v>
      </c>
      <c r="P1799" s="4">
        <v>0</v>
      </c>
      <c r="Q1799" s="4">
        <v>1849</v>
      </c>
      <c r="R1799" s="4" t="b">
        <f t="shared" si="12"/>
        <v>0</v>
      </c>
      <c r="S1799" s="4">
        <v>0</v>
      </c>
    </row>
    <row r="1800" spans="1:19" ht="14.25" customHeight="1">
      <c r="A1800" s="4" t="s">
        <v>1040</v>
      </c>
      <c r="B1800" s="5"/>
      <c r="C1800" s="4">
        <v>0</v>
      </c>
      <c r="E1800" s="4" t="b">
        <f t="shared" si="11"/>
        <v>0</v>
      </c>
      <c r="F1800" s="4">
        <v>0</v>
      </c>
      <c r="G1800" s="4">
        <v>2101</v>
      </c>
      <c r="H1800" s="6">
        <v>44075</v>
      </c>
      <c r="I1800" s="4" t="s">
        <v>1214</v>
      </c>
      <c r="J1800" s="4" t="s">
        <v>1043</v>
      </c>
      <c r="K1800" s="4">
        <v>10905</v>
      </c>
      <c r="L1800" s="4">
        <v>0</v>
      </c>
      <c r="M1800" s="4">
        <v>0</v>
      </c>
      <c r="N1800" s="4">
        <v>210000</v>
      </c>
      <c r="O1800" s="4">
        <v>0</v>
      </c>
      <c r="P1800" s="4">
        <v>210000</v>
      </c>
      <c r="Q1800" s="4">
        <v>1850</v>
      </c>
      <c r="R1800" s="4" t="b">
        <f t="shared" si="12"/>
        <v>0</v>
      </c>
      <c r="S1800" s="4">
        <v>0</v>
      </c>
    </row>
    <row r="1801" spans="1:19" ht="14.25" customHeight="1">
      <c r="A1801" s="4" t="s">
        <v>1040</v>
      </c>
      <c r="B1801" s="5"/>
      <c r="C1801" s="4">
        <v>0</v>
      </c>
      <c r="E1801" s="4" t="b">
        <f t="shared" si="11"/>
        <v>0</v>
      </c>
      <c r="F1801" s="4">
        <v>0</v>
      </c>
      <c r="G1801" s="4">
        <v>2101</v>
      </c>
      <c r="H1801" s="6">
        <v>44081</v>
      </c>
      <c r="I1801" s="4" t="s">
        <v>1060</v>
      </c>
      <c r="J1801" s="4" t="s">
        <v>40</v>
      </c>
      <c r="K1801" s="4">
        <v>14038</v>
      </c>
      <c r="L1801" s="4">
        <v>0</v>
      </c>
      <c r="M1801" s="4">
        <v>0</v>
      </c>
      <c r="N1801" s="4">
        <v>0</v>
      </c>
      <c r="O1801" s="4">
        <v>210000</v>
      </c>
      <c r="P1801" s="4">
        <v>0</v>
      </c>
      <c r="Q1801" s="4">
        <v>1851</v>
      </c>
      <c r="R1801" s="4" t="b">
        <f t="shared" si="12"/>
        <v>0</v>
      </c>
      <c r="S1801" s="4">
        <v>0</v>
      </c>
    </row>
    <row r="1802" spans="1:19" ht="14.25" customHeight="1">
      <c r="A1802" s="4" t="s">
        <v>1040</v>
      </c>
      <c r="B1802" s="5"/>
      <c r="C1802" s="4">
        <v>0</v>
      </c>
      <c r="E1802" s="4" t="b">
        <f t="shared" si="11"/>
        <v>0</v>
      </c>
      <c r="F1802" s="4">
        <v>0</v>
      </c>
      <c r="G1802" s="4">
        <v>2101</v>
      </c>
      <c r="H1802" s="6">
        <v>44105</v>
      </c>
      <c r="I1802" s="4" t="s">
        <v>1215</v>
      </c>
      <c r="J1802" s="4" t="s">
        <v>1043</v>
      </c>
      <c r="K1802" s="4">
        <v>10985</v>
      </c>
      <c r="L1802" s="4">
        <v>0</v>
      </c>
      <c r="M1802" s="4">
        <v>0</v>
      </c>
      <c r="N1802" s="4">
        <v>210000</v>
      </c>
      <c r="O1802" s="4">
        <v>0</v>
      </c>
      <c r="P1802" s="4">
        <v>210000</v>
      </c>
      <c r="Q1802" s="4">
        <v>1852</v>
      </c>
      <c r="R1802" s="4" t="b">
        <f t="shared" si="12"/>
        <v>0</v>
      </c>
      <c r="S1802" s="4">
        <v>0</v>
      </c>
    </row>
    <row r="1803" spans="1:19" ht="14.25" customHeight="1">
      <c r="A1803" s="4" t="s">
        <v>1040</v>
      </c>
      <c r="B1803" s="5"/>
      <c r="C1803" s="4">
        <v>0</v>
      </c>
      <c r="E1803" s="4" t="b">
        <f t="shared" si="11"/>
        <v>0</v>
      </c>
      <c r="F1803" s="4">
        <v>0</v>
      </c>
      <c r="G1803" s="4">
        <v>2101</v>
      </c>
      <c r="H1803" s="6">
        <v>44112</v>
      </c>
      <c r="I1803" s="4" t="s">
        <v>1061</v>
      </c>
      <c r="J1803" s="4" t="s">
        <v>40</v>
      </c>
      <c r="K1803" s="4">
        <v>14155</v>
      </c>
      <c r="L1803" s="4">
        <v>0</v>
      </c>
      <c r="M1803" s="4">
        <v>0</v>
      </c>
      <c r="N1803" s="4">
        <v>0</v>
      </c>
      <c r="O1803" s="4">
        <v>210000</v>
      </c>
      <c r="P1803" s="4">
        <v>0</v>
      </c>
      <c r="Q1803" s="4">
        <v>1853</v>
      </c>
      <c r="R1803" s="4" t="b">
        <f t="shared" si="12"/>
        <v>0</v>
      </c>
      <c r="S1803" s="4">
        <v>0</v>
      </c>
    </row>
    <row r="1804" spans="1:19" ht="14.25" customHeight="1">
      <c r="A1804" s="4" t="s">
        <v>1040</v>
      </c>
      <c r="B1804" s="5"/>
      <c r="C1804" s="4">
        <v>0</v>
      </c>
      <c r="E1804" s="4" t="b">
        <f t="shared" si="11"/>
        <v>0</v>
      </c>
      <c r="F1804" s="4">
        <v>0</v>
      </c>
      <c r="G1804" s="4">
        <v>2101</v>
      </c>
      <c r="H1804" s="6">
        <v>44136</v>
      </c>
      <c r="I1804" s="4" t="s">
        <v>1216</v>
      </c>
      <c r="J1804" s="4" t="s">
        <v>1043</v>
      </c>
      <c r="K1804" s="4">
        <v>11065</v>
      </c>
      <c r="L1804" s="4">
        <v>0</v>
      </c>
      <c r="M1804" s="4">
        <v>0</v>
      </c>
      <c r="N1804" s="4">
        <v>210000</v>
      </c>
      <c r="O1804" s="4">
        <v>0</v>
      </c>
      <c r="P1804" s="4">
        <v>210000</v>
      </c>
      <c r="Q1804" s="4">
        <v>1854</v>
      </c>
      <c r="R1804" s="4" t="b">
        <f t="shared" si="12"/>
        <v>0</v>
      </c>
      <c r="S1804" s="4">
        <v>0</v>
      </c>
    </row>
    <row r="1805" spans="1:19" ht="14.25" customHeight="1">
      <c r="A1805" s="4" t="s">
        <v>1040</v>
      </c>
      <c r="B1805" s="5"/>
      <c r="C1805" s="4">
        <v>0</v>
      </c>
      <c r="E1805" s="4" t="b">
        <f t="shared" si="11"/>
        <v>0</v>
      </c>
      <c r="F1805" s="4">
        <v>0</v>
      </c>
      <c r="G1805" s="4">
        <v>2101</v>
      </c>
      <c r="H1805" s="6">
        <v>44141</v>
      </c>
      <c r="I1805" s="4" t="s">
        <v>1064</v>
      </c>
      <c r="J1805" s="4" t="s">
        <v>40</v>
      </c>
      <c r="K1805" s="4">
        <v>14222</v>
      </c>
      <c r="L1805" s="4">
        <v>0</v>
      </c>
      <c r="M1805" s="4">
        <v>0</v>
      </c>
      <c r="N1805" s="4">
        <v>0</v>
      </c>
      <c r="O1805" s="4">
        <v>210000</v>
      </c>
      <c r="P1805" s="4">
        <v>0</v>
      </c>
      <c r="Q1805" s="4">
        <v>1855</v>
      </c>
      <c r="R1805" s="4" t="b">
        <f t="shared" si="12"/>
        <v>0</v>
      </c>
      <c r="S1805" s="4">
        <v>0</v>
      </c>
    </row>
    <row r="1806" spans="1:19" ht="14.25" customHeight="1">
      <c r="A1806" s="4" t="s">
        <v>1040</v>
      </c>
      <c r="B1806" s="5"/>
      <c r="C1806" s="4">
        <v>0</v>
      </c>
      <c r="E1806" s="4" t="b">
        <f t="shared" si="11"/>
        <v>0</v>
      </c>
      <c r="F1806" s="4">
        <v>0</v>
      </c>
      <c r="G1806" s="4">
        <v>2101</v>
      </c>
      <c r="H1806" s="6">
        <v>44166</v>
      </c>
      <c r="I1806" s="4" t="s">
        <v>1217</v>
      </c>
      <c r="J1806" s="4" t="s">
        <v>1043</v>
      </c>
      <c r="K1806" s="4">
        <v>11145</v>
      </c>
      <c r="L1806" s="4">
        <v>0</v>
      </c>
      <c r="M1806" s="4">
        <v>0</v>
      </c>
      <c r="N1806" s="4">
        <v>210000</v>
      </c>
      <c r="O1806" s="4">
        <v>0</v>
      </c>
      <c r="P1806" s="4">
        <v>210000</v>
      </c>
      <c r="Q1806" s="4">
        <v>1856</v>
      </c>
      <c r="R1806" s="4" t="b">
        <f t="shared" si="12"/>
        <v>0</v>
      </c>
      <c r="S1806" s="4">
        <v>0</v>
      </c>
    </row>
    <row r="1807" spans="1:19" ht="14.25" customHeight="1">
      <c r="A1807" s="4" t="s">
        <v>1040</v>
      </c>
      <c r="B1807" s="5"/>
      <c r="C1807" s="4">
        <v>0</v>
      </c>
      <c r="E1807" s="4" t="b">
        <f t="shared" si="11"/>
        <v>0</v>
      </c>
      <c r="F1807" s="4">
        <v>0</v>
      </c>
      <c r="G1807" s="4">
        <v>2101</v>
      </c>
      <c r="H1807" s="6">
        <v>44172</v>
      </c>
      <c r="I1807" s="4" t="s">
        <v>1066</v>
      </c>
      <c r="J1807" s="4" t="s">
        <v>40</v>
      </c>
      <c r="K1807" s="4">
        <v>14256</v>
      </c>
      <c r="L1807" s="4">
        <v>0</v>
      </c>
      <c r="M1807" s="4">
        <v>0</v>
      </c>
      <c r="N1807" s="4">
        <v>0</v>
      </c>
      <c r="O1807" s="4">
        <v>210000</v>
      </c>
      <c r="P1807" s="4">
        <v>0</v>
      </c>
      <c r="Q1807" s="4">
        <v>1857</v>
      </c>
      <c r="R1807" s="4" t="b">
        <f t="shared" si="12"/>
        <v>0</v>
      </c>
      <c r="S1807" s="4">
        <v>0</v>
      </c>
    </row>
    <row r="1808" spans="1:19" ht="14.25" customHeight="1">
      <c r="A1808" s="4" t="s">
        <v>1040</v>
      </c>
      <c r="B1808" s="5" t="s">
        <v>1218</v>
      </c>
      <c r="C1808" s="4">
        <v>0</v>
      </c>
      <c r="D1808" s="4" t="s">
        <v>1218</v>
      </c>
      <c r="E1808" s="4" t="b">
        <f t="shared" si="11"/>
        <v>0</v>
      </c>
      <c r="F1808" s="4">
        <v>0</v>
      </c>
      <c r="G1808" s="4">
        <v>2101</v>
      </c>
      <c r="H1808" s="3" t="s">
        <v>21</v>
      </c>
      <c r="K1808" s="4">
        <v>0</v>
      </c>
      <c r="L1808" s="4">
        <v>0</v>
      </c>
      <c r="M1808" s="4">
        <v>0</v>
      </c>
      <c r="N1808" s="4">
        <v>2520000</v>
      </c>
      <c r="O1808" s="4">
        <v>2520000</v>
      </c>
      <c r="P1808" s="4">
        <v>0</v>
      </c>
      <c r="Q1808" s="4">
        <v>1858</v>
      </c>
      <c r="R1808" s="4" t="b">
        <f t="shared" si="12"/>
        <v>0</v>
      </c>
      <c r="S1808" s="4">
        <v>0</v>
      </c>
    </row>
    <row r="1809" spans="1:19" ht="14.25" customHeight="1">
      <c r="A1809" s="4" t="s">
        <v>1040</v>
      </c>
      <c r="B1809" s="5" t="s">
        <v>154</v>
      </c>
      <c r="C1809" s="4">
        <v>0</v>
      </c>
      <c r="D1809" s="4" t="s">
        <v>154</v>
      </c>
      <c r="E1809" s="4" t="b">
        <f t="shared" si="11"/>
        <v>0</v>
      </c>
      <c r="F1809" s="4">
        <v>0</v>
      </c>
      <c r="G1809" s="4">
        <v>2102</v>
      </c>
      <c r="H1809" s="3" t="s">
        <v>21</v>
      </c>
      <c r="K1809" s="4">
        <v>0</v>
      </c>
      <c r="L1809" s="4">
        <v>2520000</v>
      </c>
      <c r="M1809" s="4">
        <v>2520000</v>
      </c>
      <c r="N1809" s="4">
        <v>0</v>
      </c>
      <c r="O1809" s="4">
        <v>0</v>
      </c>
      <c r="P1809" s="4">
        <v>0</v>
      </c>
      <c r="Q1809" s="4">
        <v>1859</v>
      </c>
      <c r="R1809" s="4" t="b">
        <f t="shared" si="12"/>
        <v>0</v>
      </c>
      <c r="S1809" s="4">
        <v>0</v>
      </c>
    </row>
    <row r="1810" spans="1:19" ht="14.25" customHeight="1">
      <c r="A1810" s="4" t="s">
        <v>1040</v>
      </c>
      <c r="B1810" s="5"/>
      <c r="C1810" s="4">
        <v>0</v>
      </c>
      <c r="E1810" s="4" t="b">
        <f t="shared" si="11"/>
        <v>0</v>
      </c>
      <c r="F1810" s="4">
        <v>0</v>
      </c>
      <c r="G1810" s="4">
        <v>2102</v>
      </c>
      <c r="H1810" s="6">
        <v>43831</v>
      </c>
      <c r="I1810" s="4" t="s">
        <v>1219</v>
      </c>
      <c r="J1810" s="4" t="s">
        <v>1043</v>
      </c>
      <c r="K1810" s="4">
        <v>10266</v>
      </c>
      <c r="L1810" s="4">
        <v>0</v>
      </c>
      <c r="M1810" s="4">
        <v>0</v>
      </c>
      <c r="N1810" s="4">
        <v>210000</v>
      </c>
      <c r="O1810" s="4">
        <v>0</v>
      </c>
      <c r="P1810" s="4">
        <v>210000</v>
      </c>
      <c r="Q1810" s="4">
        <v>1860</v>
      </c>
      <c r="R1810" s="4" t="b">
        <f t="shared" si="12"/>
        <v>0</v>
      </c>
      <c r="S1810" s="4">
        <v>0</v>
      </c>
    </row>
    <row r="1811" spans="1:19" ht="14.25" customHeight="1">
      <c r="A1811" s="4" t="s">
        <v>1040</v>
      </c>
      <c r="B1811" s="5"/>
      <c r="C1811" s="4">
        <v>0</v>
      </c>
      <c r="E1811" s="4" t="b">
        <f t="shared" si="11"/>
        <v>0</v>
      </c>
      <c r="F1811" s="4">
        <v>0</v>
      </c>
      <c r="G1811" s="4">
        <v>2102</v>
      </c>
      <c r="H1811" s="6">
        <v>43839</v>
      </c>
      <c r="I1811" s="4" t="s">
        <v>1044</v>
      </c>
      <c r="J1811" s="4" t="s">
        <v>40</v>
      </c>
      <c r="K1811" s="4">
        <v>13492</v>
      </c>
      <c r="L1811" s="4">
        <v>0</v>
      </c>
      <c r="M1811" s="4">
        <v>0</v>
      </c>
      <c r="N1811" s="4">
        <v>0</v>
      </c>
      <c r="O1811" s="4">
        <v>210000</v>
      </c>
      <c r="P1811" s="4">
        <v>0</v>
      </c>
      <c r="Q1811" s="4">
        <v>1861</v>
      </c>
      <c r="R1811" s="4" t="b">
        <f t="shared" si="12"/>
        <v>0</v>
      </c>
      <c r="S1811" s="4">
        <v>0</v>
      </c>
    </row>
    <row r="1812" spans="1:19" ht="14.25" customHeight="1">
      <c r="A1812" s="4" t="s">
        <v>1040</v>
      </c>
      <c r="B1812" s="5"/>
      <c r="C1812" s="4">
        <v>0</v>
      </c>
      <c r="E1812" s="4" t="b">
        <f t="shared" si="11"/>
        <v>0</v>
      </c>
      <c r="F1812" s="4">
        <v>0</v>
      </c>
      <c r="G1812" s="4">
        <v>2102</v>
      </c>
      <c r="H1812" s="6">
        <v>43862</v>
      </c>
      <c r="I1812" s="4" t="s">
        <v>1220</v>
      </c>
      <c r="J1812" s="4" t="s">
        <v>1043</v>
      </c>
      <c r="K1812" s="4">
        <v>10346</v>
      </c>
      <c r="L1812" s="4">
        <v>0</v>
      </c>
      <c r="M1812" s="4">
        <v>0</v>
      </c>
      <c r="N1812" s="4">
        <v>210000</v>
      </c>
      <c r="O1812" s="4">
        <v>0</v>
      </c>
      <c r="P1812" s="4">
        <v>210000</v>
      </c>
      <c r="Q1812" s="4">
        <v>1862</v>
      </c>
      <c r="R1812" s="4" t="b">
        <f t="shared" si="12"/>
        <v>0</v>
      </c>
      <c r="S1812" s="4">
        <v>0</v>
      </c>
    </row>
    <row r="1813" spans="1:19" ht="14.25" customHeight="1">
      <c r="A1813" s="4" t="s">
        <v>1040</v>
      </c>
      <c r="B1813" s="5"/>
      <c r="C1813" s="4">
        <v>0</v>
      </c>
      <c r="E1813" s="4" t="b">
        <f t="shared" si="11"/>
        <v>0</v>
      </c>
      <c r="F1813" s="4">
        <v>0</v>
      </c>
      <c r="G1813" s="4">
        <v>2102</v>
      </c>
      <c r="H1813" s="6">
        <v>43868</v>
      </c>
      <c r="I1813" s="4" t="s">
        <v>1046</v>
      </c>
      <c r="J1813" s="4" t="s">
        <v>40</v>
      </c>
      <c r="K1813" s="4">
        <v>13557</v>
      </c>
      <c r="L1813" s="4">
        <v>0</v>
      </c>
      <c r="M1813" s="4">
        <v>0</v>
      </c>
      <c r="N1813" s="4">
        <v>0</v>
      </c>
      <c r="O1813" s="4">
        <v>210000</v>
      </c>
      <c r="P1813" s="4">
        <v>0</v>
      </c>
      <c r="Q1813" s="4">
        <v>1863</v>
      </c>
      <c r="R1813" s="4" t="b">
        <f t="shared" si="12"/>
        <v>0</v>
      </c>
      <c r="S1813" s="4">
        <v>0</v>
      </c>
    </row>
    <row r="1814" spans="1:19" ht="14.25" customHeight="1">
      <c r="A1814" s="4" t="s">
        <v>1040</v>
      </c>
      <c r="B1814" s="5"/>
      <c r="C1814" s="4">
        <v>0</v>
      </c>
      <c r="E1814" s="4" t="b">
        <f t="shared" si="11"/>
        <v>0</v>
      </c>
      <c r="F1814" s="4">
        <v>0</v>
      </c>
      <c r="G1814" s="4">
        <v>2102</v>
      </c>
      <c r="H1814" s="6">
        <v>43891</v>
      </c>
      <c r="I1814" s="4" t="s">
        <v>1221</v>
      </c>
      <c r="J1814" s="4" t="s">
        <v>1069</v>
      </c>
      <c r="K1814" s="4">
        <v>564</v>
      </c>
      <c r="L1814" s="4">
        <v>0</v>
      </c>
      <c r="M1814" s="4">
        <v>0</v>
      </c>
      <c r="N1814" s="4">
        <v>0</v>
      </c>
      <c r="O1814" s="4">
        <v>7000</v>
      </c>
      <c r="P1814" s="4">
        <v>-7000</v>
      </c>
      <c r="Q1814" s="4">
        <v>1864</v>
      </c>
      <c r="R1814" s="4" t="b">
        <f t="shared" si="12"/>
        <v>0</v>
      </c>
      <c r="S1814" s="4">
        <v>0</v>
      </c>
    </row>
    <row r="1815" spans="1:19" ht="14.25" customHeight="1">
      <c r="A1815" s="4" t="s">
        <v>1040</v>
      </c>
      <c r="B1815" s="5"/>
      <c r="C1815" s="4">
        <v>0</v>
      </c>
      <c r="E1815" s="4" t="b">
        <f t="shared" si="11"/>
        <v>0</v>
      </c>
      <c r="F1815" s="4">
        <v>0</v>
      </c>
      <c r="G1815" s="4">
        <v>2102</v>
      </c>
      <c r="H1815" s="6">
        <v>43891</v>
      </c>
      <c r="I1815" s="4" t="s">
        <v>1222</v>
      </c>
      <c r="J1815" s="4" t="s">
        <v>1043</v>
      </c>
      <c r="K1815" s="4">
        <v>10426</v>
      </c>
      <c r="L1815" s="4">
        <v>0</v>
      </c>
      <c r="M1815" s="4">
        <v>0</v>
      </c>
      <c r="N1815" s="4">
        <v>210000</v>
      </c>
      <c r="O1815" s="4">
        <v>0</v>
      </c>
      <c r="P1815" s="4">
        <v>203000</v>
      </c>
      <c r="Q1815" s="4">
        <v>1865</v>
      </c>
      <c r="R1815" s="4" t="b">
        <f t="shared" si="12"/>
        <v>0</v>
      </c>
      <c r="S1815" s="4">
        <v>0</v>
      </c>
    </row>
    <row r="1816" spans="1:19" ht="14.25" customHeight="1">
      <c r="A1816" s="4" t="s">
        <v>1040</v>
      </c>
      <c r="B1816" s="5"/>
      <c r="C1816" s="4">
        <v>0</v>
      </c>
      <c r="E1816" s="4" t="b">
        <f t="shared" si="11"/>
        <v>0</v>
      </c>
      <c r="F1816" s="4">
        <v>0</v>
      </c>
      <c r="G1816" s="4">
        <v>2102</v>
      </c>
      <c r="H1816" s="6">
        <v>43900</v>
      </c>
      <c r="I1816" s="4" t="s">
        <v>1048</v>
      </c>
      <c r="J1816" s="4" t="s">
        <v>40</v>
      </c>
      <c r="K1816" s="4">
        <v>13640</v>
      </c>
      <c r="L1816" s="4">
        <v>0</v>
      </c>
      <c r="M1816" s="4">
        <v>0</v>
      </c>
      <c r="N1816" s="4">
        <v>0</v>
      </c>
      <c r="O1816" s="4">
        <v>203000</v>
      </c>
      <c r="P1816" s="4">
        <v>0</v>
      </c>
      <c r="Q1816" s="4">
        <v>1866</v>
      </c>
      <c r="R1816" s="4" t="b">
        <f t="shared" si="12"/>
        <v>0</v>
      </c>
      <c r="S1816" s="4">
        <v>0</v>
      </c>
    </row>
    <row r="1817" spans="1:19" ht="14.25" customHeight="1">
      <c r="A1817" s="4" t="s">
        <v>1040</v>
      </c>
      <c r="B1817" s="5"/>
      <c r="C1817" s="4">
        <v>0</v>
      </c>
      <c r="E1817" s="4" t="b">
        <f t="shared" si="11"/>
        <v>0</v>
      </c>
      <c r="F1817" s="4">
        <v>0</v>
      </c>
      <c r="G1817" s="4">
        <v>2102</v>
      </c>
      <c r="H1817" s="6">
        <v>43922</v>
      </c>
      <c r="I1817" s="4" t="s">
        <v>1223</v>
      </c>
      <c r="J1817" s="4" t="s">
        <v>1069</v>
      </c>
      <c r="K1817" s="4">
        <v>566</v>
      </c>
      <c r="L1817" s="4">
        <v>0</v>
      </c>
      <c r="M1817" s="4">
        <v>0</v>
      </c>
      <c r="N1817" s="4">
        <v>0</v>
      </c>
      <c r="O1817" s="4">
        <v>10500</v>
      </c>
      <c r="P1817" s="4">
        <v>-10500</v>
      </c>
      <c r="Q1817" s="4">
        <v>1867</v>
      </c>
      <c r="R1817" s="4" t="b">
        <f t="shared" si="12"/>
        <v>0</v>
      </c>
      <c r="S1817" s="4">
        <v>0</v>
      </c>
    </row>
    <row r="1818" spans="1:19" ht="14.25" customHeight="1">
      <c r="A1818" s="4" t="s">
        <v>1040</v>
      </c>
      <c r="B1818" s="5"/>
      <c r="C1818" s="4">
        <v>0</v>
      </c>
      <c r="E1818" s="4" t="b">
        <f t="shared" si="11"/>
        <v>0</v>
      </c>
      <c r="F1818" s="4">
        <v>0</v>
      </c>
      <c r="G1818" s="4">
        <v>2102</v>
      </c>
      <c r="H1818" s="6">
        <v>43922</v>
      </c>
      <c r="I1818" s="4" t="s">
        <v>1224</v>
      </c>
      <c r="J1818" s="4" t="s">
        <v>1043</v>
      </c>
      <c r="K1818" s="4">
        <v>10506</v>
      </c>
      <c r="L1818" s="4">
        <v>0</v>
      </c>
      <c r="M1818" s="4">
        <v>0</v>
      </c>
      <c r="N1818" s="4">
        <v>210000</v>
      </c>
      <c r="O1818" s="4">
        <v>0</v>
      </c>
      <c r="P1818" s="4">
        <v>199500</v>
      </c>
      <c r="Q1818" s="4">
        <v>1868</v>
      </c>
      <c r="R1818" s="4" t="b">
        <f t="shared" si="12"/>
        <v>0</v>
      </c>
      <c r="S1818" s="4">
        <v>0</v>
      </c>
    </row>
    <row r="1819" spans="1:19" ht="14.25" customHeight="1">
      <c r="A1819" s="4" t="s">
        <v>1040</v>
      </c>
      <c r="B1819" s="5"/>
      <c r="C1819" s="4">
        <v>0</v>
      </c>
      <c r="E1819" s="4" t="b">
        <f t="shared" si="11"/>
        <v>0</v>
      </c>
      <c r="F1819" s="4">
        <v>0</v>
      </c>
      <c r="G1819" s="4">
        <v>2102</v>
      </c>
      <c r="H1819" s="6">
        <v>43929</v>
      </c>
      <c r="I1819" s="4" t="s">
        <v>1050</v>
      </c>
      <c r="J1819" s="4" t="s">
        <v>40</v>
      </c>
      <c r="K1819" s="4">
        <v>13700</v>
      </c>
      <c r="L1819" s="4">
        <v>0</v>
      </c>
      <c r="M1819" s="4">
        <v>0</v>
      </c>
      <c r="N1819" s="4">
        <v>0</v>
      </c>
      <c r="O1819" s="4">
        <v>199500</v>
      </c>
      <c r="P1819" s="4">
        <v>0</v>
      </c>
      <c r="Q1819" s="4">
        <v>1869</v>
      </c>
      <c r="R1819" s="4" t="b">
        <f t="shared" si="12"/>
        <v>0</v>
      </c>
      <c r="S1819" s="4">
        <v>0</v>
      </c>
    </row>
    <row r="1820" spans="1:19" ht="14.25" customHeight="1">
      <c r="A1820" s="4" t="s">
        <v>1040</v>
      </c>
      <c r="B1820" s="5"/>
      <c r="C1820" s="4">
        <v>0</v>
      </c>
      <c r="E1820" s="4" t="b">
        <f t="shared" si="11"/>
        <v>0</v>
      </c>
      <c r="F1820" s="4">
        <v>0</v>
      </c>
      <c r="G1820" s="4">
        <v>2102</v>
      </c>
      <c r="H1820" s="6">
        <v>43952</v>
      </c>
      <c r="I1820" s="4" t="s">
        <v>1225</v>
      </c>
      <c r="J1820" s="4" t="s">
        <v>1069</v>
      </c>
      <c r="K1820" s="4">
        <v>568</v>
      </c>
      <c r="L1820" s="4">
        <v>0</v>
      </c>
      <c r="M1820" s="4">
        <v>0</v>
      </c>
      <c r="N1820" s="4">
        <v>0</v>
      </c>
      <c r="O1820" s="4">
        <v>14000</v>
      </c>
      <c r="P1820" s="4">
        <v>-14000</v>
      </c>
      <c r="Q1820" s="4">
        <v>1870</v>
      </c>
      <c r="R1820" s="4" t="b">
        <f t="shared" si="12"/>
        <v>0</v>
      </c>
      <c r="S1820" s="4">
        <v>0</v>
      </c>
    </row>
    <row r="1821" spans="1:19" ht="14.25" customHeight="1">
      <c r="A1821" s="4" t="s">
        <v>1040</v>
      </c>
      <c r="B1821" s="5"/>
      <c r="C1821" s="4">
        <v>0</v>
      </c>
      <c r="E1821" s="4" t="b">
        <f t="shared" si="11"/>
        <v>0</v>
      </c>
      <c r="F1821" s="4">
        <v>0</v>
      </c>
      <c r="G1821" s="4">
        <v>2102</v>
      </c>
      <c r="H1821" s="6">
        <v>43952</v>
      </c>
      <c r="I1821" s="4" t="s">
        <v>1226</v>
      </c>
      <c r="J1821" s="4" t="s">
        <v>1043</v>
      </c>
      <c r="K1821" s="4">
        <v>10586</v>
      </c>
      <c r="L1821" s="4">
        <v>0</v>
      </c>
      <c r="M1821" s="4">
        <v>0</v>
      </c>
      <c r="N1821" s="4">
        <v>210000</v>
      </c>
      <c r="O1821" s="4">
        <v>0</v>
      </c>
      <c r="P1821" s="4">
        <v>196000</v>
      </c>
      <c r="Q1821" s="4">
        <v>1871</v>
      </c>
      <c r="R1821" s="4" t="b">
        <f t="shared" si="12"/>
        <v>0</v>
      </c>
      <c r="S1821" s="4">
        <v>0</v>
      </c>
    </row>
    <row r="1822" spans="1:19" ht="14.25" customHeight="1">
      <c r="A1822" s="4" t="s">
        <v>1040</v>
      </c>
      <c r="B1822" s="5"/>
      <c r="C1822" s="4">
        <v>0</v>
      </c>
      <c r="E1822" s="4" t="b">
        <f t="shared" si="11"/>
        <v>0</v>
      </c>
      <c r="F1822" s="4">
        <v>0</v>
      </c>
      <c r="G1822" s="4">
        <v>2102</v>
      </c>
      <c r="H1822" s="6">
        <v>43969</v>
      </c>
      <c r="I1822" s="4" t="s">
        <v>1052</v>
      </c>
      <c r="J1822" s="4" t="s">
        <v>40</v>
      </c>
      <c r="K1822" s="4">
        <v>13781</v>
      </c>
      <c r="L1822" s="4">
        <v>0</v>
      </c>
      <c r="M1822" s="4">
        <v>0</v>
      </c>
      <c r="N1822" s="4">
        <v>0</v>
      </c>
      <c r="O1822" s="4">
        <v>196000</v>
      </c>
      <c r="P1822" s="4">
        <v>0</v>
      </c>
      <c r="Q1822" s="4">
        <v>1872</v>
      </c>
      <c r="R1822" s="4" t="b">
        <f t="shared" si="12"/>
        <v>0</v>
      </c>
      <c r="S1822" s="4">
        <v>0</v>
      </c>
    </row>
    <row r="1823" spans="1:19" ht="14.25" customHeight="1">
      <c r="A1823" s="4" t="s">
        <v>1040</v>
      </c>
      <c r="B1823" s="5"/>
      <c r="C1823" s="4">
        <v>0</v>
      </c>
      <c r="E1823" s="4" t="b">
        <f t="shared" si="11"/>
        <v>0</v>
      </c>
      <c r="F1823" s="4">
        <v>0</v>
      </c>
      <c r="G1823" s="4">
        <v>2102</v>
      </c>
      <c r="H1823" s="6">
        <v>43983</v>
      </c>
      <c r="I1823" s="4" t="s">
        <v>1227</v>
      </c>
      <c r="J1823" s="4" t="s">
        <v>1069</v>
      </c>
      <c r="K1823" s="4">
        <v>569</v>
      </c>
      <c r="L1823" s="4">
        <v>0</v>
      </c>
      <c r="M1823" s="4">
        <v>0</v>
      </c>
      <c r="N1823" s="4">
        <v>0</v>
      </c>
      <c r="O1823" s="4">
        <v>17500</v>
      </c>
      <c r="P1823" s="4">
        <v>-17500</v>
      </c>
      <c r="Q1823" s="4">
        <v>1873</v>
      </c>
      <c r="R1823" s="4" t="b">
        <f t="shared" si="12"/>
        <v>0</v>
      </c>
      <c r="S1823" s="4">
        <v>0</v>
      </c>
    </row>
    <row r="1824" spans="1:19" ht="14.25" customHeight="1">
      <c r="A1824" s="4" t="s">
        <v>1040</v>
      </c>
      <c r="B1824" s="5"/>
      <c r="C1824" s="4">
        <v>0</v>
      </c>
      <c r="E1824" s="4" t="b">
        <f t="shared" si="11"/>
        <v>0</v>
      </c>
      <c r="F1824" s="4">
        <v>0</v>
      </c>
      <c r="G1824" s="4">
        <v>2102</v>
      </c>
      <c r="H1824" s="6">
        <v>43983</v>
      </c>
      <c r="I1824" s="4" t="s">
        <v>1228</v>
      </c>
      <c r="J1824" s="4" t="s">
        <v>1043</v>
      </c>
      <c r="K1824" s="4">
        <v>10666</v>
      </c>
      <c r="L1824" s="4">
        <v>0</v>
      </c>
      <c r="M1824" s="4">
        <v>0</v>
      </c>
      <c r="N1824" s="4">
        <v>210000</v>
      </c>
      <c r="O1824" s="4">
        <v>0</v>
      </c>
      <c r="P1824" s="4">
        <v>192500</v>
      </c>
      <c r="Q1824" s="4">
        <v>1874</v>
      </c>
      <c r="R1824" s="4" t="b">
        <f t="shared" si="12"/>
        <v>0</v>
      </c>
      <c r="S1824" s="4">
        <v>0</v>
      </c>
    </row>
    <row r="1825" spans="1:19" ht="14.25" customHeight="1">
      <c r="A1825" s="4" t="s">
        <v>1040</v>
      </c>
      <c r="B1825" s="5"/>
      <c r="C1825" s="4">
        <v>0</v>
      </c>
      <c r="E1825" s="4" t="b">
        <f t="shared" si="11"/>
        <v>0</v>
      </c>
      <c r="F1825" s="4">
        <v>0</v>
      </c>
      <c r="G1825" s="4">
        <v>2102</v>
      </c>
      <c r="H1825" s="6">
        <v>43993</v>
      </c>
      <c r="I1825" s="4" t="s">
        <v>1054</v>
      </c>
      <c r="J1825" s="4" t="s">
        <v>40</v>
      </c>
      <c r="K1825" s="4">
        <v>13835</v>
      </c>
      <c r="L1825" s="4">
        <v>0</v>
      </c>
      <c r="M1825" s="4">
        <v>0</v>
      </c>
      <c r="N1825" s="4">
        <v>0</v>
      </c>
      <c r="O1825" s="4">
        <v>192500</v>
      </c>
      <c r="P1825" s="4">
        <v>0</v>
      </c>
      <c r="Q1825" s="4">
        <v>1875</v>
      </c>
      <c r="R1825" s="4" t="b">
        <f t="shared" si="12"/>
        <v>0</v>
      </c>
      <c r="S1825" s="4">
        <v>0</v>
      </c>
    </row>
    <row r="1826" spans="1:19" ht="14.25" customHeight="1">
      <c r="A1826" s="4" t="s">
        <v>1040</v>
      </c>
      <c r="B1826" s="5"/>
      <c r="C1826" s="4">
        <v>0</v>
      </c>
      <c r="E1826" s="4" t="b">
        <f t="shared" si="11"/>
        <v>0</v>
      </c>
      <c r="F1826" s="4">
        <v>0</v>
      </c>
      <c r="G1826" s="4">
        <v>2102</v>
      </c>
      <c r="H1826" s="6">
        <v>44013</v>
      </c>
      <c r="I1826" s="4" t="s">
        <v>1229</v>
      </c>
      <c r="J1826" s="4" t="s">
        <v>1069</v>
      </c>
      <c r="K1826" s="4">
        <v>570</v>
      </c>
      <c r="L1826" s="4">
        <v>0</v>
      </c>
      <c r="M1826" s="4">
        <v>0</v>
      </c>
      <c r="N1826" s="4">
        <v>0</v>
      </c>
      <c r="O1826" s="4">
        <v>21000</v>
      </c>
      <c r="P1826" s="4">
        <v>-21000</v>
      </c>
      <c r="Q1826" s="4">
        <v>1876</v>
      </c>
      <c r="R1826" s="4" t="b">
        <f t="shared" si="12"/>
        <v>0</v>
      </c>
      <c r="S1826" s="4">
        <v>0</v>
      </c>
    </row>
    <row r="1827" spans="1:19" ht="14.25" customHeight="1">
      <c r="A1827" s="4" t="s">
        <v>1040</v>
      </c>
      <c r="B1827" s="5"/>
      <c r="C1827" s="4">
        <v>0</v>
      </c>
      <c r="E1827" s="4" t="b">
        <f t="shared" si="11"/>
        <v>0</v>
      </c>
      <c r="F1827" s="4">
        <v>0</v>
      </c>
      <c r="G1827" s="4">
        <v>2102</v>
      </c>
      <c r="H1827" s="6">
        <v>44013</v>
      </c>
      <c r="I1827" s="4" t="s">
        <v>1230</v>
      </c>
      <c r="J1827" s="4" t="s">
        <v>1043</v>
      </c>
      <c r="K1827" s="4">
        <v>10746</v>
      </c>
      <c r="L1827" s="4">
        <v>0</v>
      </c>
      <c r="M1827" s="4">
        <v>0</v>
      </c>
      <c r="N1827" s="4">
        <v>210000</v>
      </c>
      <c r="O1827" s="4">
        <v>0</v>
      </c>
      <c r="P1827" s="4">
        <v>189000</v>
      </c>
      <c r="Q1827" s="4">
        <v>1877</v>
      </c>
      <c r="R1827" s="4" t="b">
        <f t="shared" si="12"/>
        <v>0</v>
      </c>
      <c r="S1827" s="4">
        <v>0</v>
      </c>
    </row>
    <row r="1828" spans="1:19" ht="14.25" customHeight="1">
      <c r="A1828" s="4" t="s">
        <v>1040</v>
      </c>
      <c r="B1828" s="5"/>
      <c r="C1828" s="4">
        <v>0</v>
      </c>
      <c r="E1828" s="4" t="b">
        <f t="shared" si="11"/>
        <v>0</v>
      </c>
      <c r="F1828" s="4">
        <v>0</v>
      </c>
      <c r="G1828" s="4">
        <v>2102</v>
      </c>
      <c r="H1828" s="6">
        <v>44021</v>
      </c>
      <c r="I1828" s="4" t="s">
        <v>1056</v>
      </c>
      <c r="J1828" s="4" t="s">
        <v>40</v>
      </c>
      <c r="K1828" s="4">
        <v>13902</v>
      </c>
      <c r="L1828" s="4">
        <v>0</v>
      </c>
      <c r="M1828" s="4">
        <v>0</v>
      </c>
      <c r="N1828" s="4">
        <v>0</v>
      </c>
      <c r="O1828" s="4">
        <v>189000</v>
      </c>
      <c r="P1828" s="4">
        <v>0</v>
      </c>
      <c r="Q1828" s="4">
        <v>1878</v>
      </c>
      <c r="R1828" s="4" t="b">
        <f t="shared" si="12"/>
        <v>0</v>
      </c>
      <c r="S1828" s="4">
        <v>0</v>
      </c>
    </row>
    <row r="1829" spans="1:19" ht="14.25" customHeight="1">
      <c r="A1829" s="4" t="s">
        <v>1040</v>
      </c>
      <c r="B1829" s="5"/>
      <c r="C1829" s="4">
        <v>0</v>
      </c>
      <c r="E1829" s="4" t="b">
        <f t="shared" si="11"/>
        <v>0</v>
      </c>
      <c r="F1829" s="4">
        <v>0</v>
      </c>
      <c r="G1829" s="4">
        <v>2102</v>
      </c>
      <c r="H1829" s="6">
        <v>44044</v>
      </c>
      <c r="I1829" s="4" t="s">
        <v>1231</v>
      </c>
      <c r="J1829" s="4" t="s">
        <v>1069</v>
      </c>
      <c r="K1829" s="4">
        <v>572</v>
      </c>
      <c r="L1829" s="4">
        <v>0</v>
      </c>
      <c r="M1829" s="4">
        <v>0</v>
      </c>
      <c r="N1829" s="4">
        <v>0</v>
      </c>
      <c r="O1829" s="4">
        <v>24500</v>
      </c>
      <c r="P1829" s="4">
        <v>-24500</v>
      </c>
      <c r="Q1829" s="4">
        <v>1879</v>
      </c>
      <c r="R1829" s="4" t="b">
        <f t="shared" si="12"/>
        <v>0</v>
      </c>
      <c r="S1829" s="4">
        <v>0</v>
      </c>
    </row>
    <row r="1830" spans="1:19" ht="14.25" customHeight="1">
      <c r="A1830" s="4" t="s">
        <v>1040</v>
      </c>
      <c r="B1830" s="5"/>
      <c r="C1830" s="4">
        <v>0</v>
      </c>
      <c r="E1830" s="4" t="b">
        <f t="shared" si="11"/>
        <v>0</v>
      </c>
      <c r="F1830" s="4">
        <v>0</v>
      </c>
      <c r="G1830" s="4">
        <v>2102</v>
      </c>
      <c r="H1830" s="6">
        <v>44044</v>
      </c>
      <c r="I1830" s="4" t="s">
        <v>1232</v>
      </c>
      <c r="J1830" s="4" t="s">
        <v>1043</v>
      </c>
      <c r="K1830" s="4">
        <v>10826</v>
      </c>
      <c r="L1830" s="4">
        <v>0</v>
      </c>
      <c r="M1830" s="4">
        <v>0</v>
      </c>
      <c r="N1830" s="4">
        <v>210000</v>
      </c>
      <c r="O1830" s="4">
        <v>0</v>
      </c>
      <c r="P1830" s="4">
        <v>185500</v>
      </c>
      <c r="Q1830" s="4">
        <v>1880</v>
      </c>
      <c r="R1830" s="4" t="b">
        <f t="shared" si="12"/>
        <v>0</v>
      </c>
      <c r="S1830" s="4">
        <v>0</v>
      </c>
    </row>
    <row r="1831" spans="1:19" ht="14.25" customHeight="1">
      <c r="A1831" s="4" t="s">
        <v>1040</v>
      </c>
      <c r="B1831" s="5"/>
      <c r="C1831" s="4">
        <v>0</v>
      </c>
      <c r="E1831" s="4" t="b">
        <f t="shared" si="11"/>
        <v>0</v>
      </c>
      <c r="F1831" s="4">
        <v>0</v>
      </c>
      <c r="G1831" s="4">
        <v>2102</v>
      </c>
      <c r="H1831" s="6">
        <v>44054</v>
      </c>
      <c r="I1831" s="4" t="s">
        <v>1058</v>
      </c>
      <c r="J1831" s="4" t="s">
        <v>40</v>
      </c>
      <c r="K1831" s="4">
        <v>13972</v>
      </c>
      <c r="L1831" s="4">
        <v>0</v>
      </c>
      <c r="M1831" s="4">
        <v>0</v>
      </c>
      <c r="N1831" s="4">
        <v>0</v>
      </c>
      <c r="O1831" s="4">
        <v>185500</v>
      </c>
      <c r="P1831" s="4">
        <v>0</v>
      </c>
      <c r="Q1831" s="4">
        <v>1881</v>
      </c>
      <c r="R1831" s="4" t="b">
        <f t="shared" si="12"/>
        <v>0</v>
      </c>
      <c r="S1831" s="4">
        <v>0</v>
      </c>
    </row>
    <row r="1832" spans="1:19" ht="14.25" customHeight="1">
      <c r="A1832" s="4" t="s">
        <v>1040</v>
      </c>
      <c r="B1832" s="5"/>
      <c r="C1832" s="4">
        <v>0</v>
      </c>
      <c r="E1832" s="4" t="b">
        <f t="shared" si="11"/>
        <v>0</v>
      </c>
      <c r="F1832" s="4">
        <v>0</v>
      </c>
      <c r="G1832" s="4">
        <v>2102</v>
      </c>
      <c r="H1832" s="6">
        <v>44075</v>
      </c>
      <c r="I1832" s="4" t="s">
        <v>1233</v>
      </c>
      <c r="J1832" s="4" t="s">
        <v>1069</v>
      </c>
      <c r="K1832" s="4">
        <v>573</v>
      </c>
      <c r="L1832" s="4">
        <v>0</v>
      </c>
      <c r="M1832" s="4">
        <v>0</v>
      </c>
      <c r="N1832" s="4">
        <v>0</v>
      </c>
      <c r="O1832" s="4">
        <v>28000</v>
      </c>
      <c r="P1832" s="4">
        <v>-28000</v>
      </c>
      <c r="Q1832" s="4">
        <v>1882</v>
      </c>
      <c r="R1832" s="4" t="b">
        <f t="shared" si="12"/>
        <v>0</v>
      </c>
      <c r="S1832" s="4">
        <v>0</v>
      </c>
    </row>
    <row r="1833" spans="1:19" ht="14.25" customHeight="1">
      <c r="A1833" s="4" t="s">
        <v>1040</v>
      </c>
      <c r="B1833" s="5"/>
      <c r="C1833" s="4">
        <v>0</v>
      </c>
      <c r="E1833" s="4" t="b">
        <f t="shared" si="11"/>
        <v>0</v>
      </c>
      <c r="F1833" s="4">
        <v>0</v>
      </c>
      <c r="G1833" s="4">
        <v>2102</v>
      </c>
      <c r="H1833" s="6">
        <v>44075</v>
      </c>
      <c r="I1833" s="4" t="s">
        <v>1234</v>
      </c>
      <c r="J1833" s="4" t="s">
        <v>1043</v>
      </c>
      <c r="K1833" s="4">
        <v>10906</v>
      </c>
      <c r="L1833" s="4">
        <v>0</v>
      </c>
      <c r="M1833" s="4">
        <v>0</v>
      </c>
      <c r="N1833" s="4">
        <v>210000</v>
      </c>
      <c r="O1833" s="4">
        <v>0</v>
      </c>
      <c r="P1833" s="4">
        <v>182000</v>
      </c>
      <c r="Q1833" s="4">
        <v>1883</v>
      </c>
      <c r="R1833" s="4" t="b">
        <f t="shared" si="12"/>
        <v>0</v>
      </c>
      <c r="S1833" s="4">
        <v>0</v>
      </c>
    </row>
    <row r="1834" spans="1:19" ht="14.25" customHeight="1">
      <c r="A1834" s="4" t="s">
        <v>1040</v>
      </c>
      <c r="B1834" s="5"/>
      <c r="C1834" s="4">
        <v>0</v>
      </c>
      <c r="E1834" s="4" t="b">
        <f t="shared" si="11"/>
        <v>0</v>
      </c>
      <c r="F1834" s="4">
        <v>0</v>
      </c>
      <c r="G1834" s="4">
        <v>2102</v>
      </c>
      <c r="H1834" s="6">
        <v>44084</v>
      </c>
      <c r="I1834" s="4" t="s">
        <v>1060</v>
      </c>
      <c r="J1834" s="4" t="s">
        <v>40</v>
      </c>
      <c r="K1834" s="4">
        <v>14053</v>
      </c>
      <c r="L1834" s="4">
        <v>0</v>
      </c>
      <c r="M1834" s="4">
        <v>0</v>
      </c>
      <c r="N1834" s="4">
        <v>0</v>
      </c>
      <c r="O1834" s="4">
        <v>182000</v>
      </c>
      <c r="P1834" s="4">
        <v>0</v>
      </c>
      <c r="Q1834" s="4">
        <v>1884</v>
      </c>
      <c r="R1834" s="4" t="b">
        <f t="shared" si="12"/>
        <v>0</v>
      </c>
      <c r="S1834" s="4">
        <v>0</v>
      </c>
    </row>
    <row r="1835" spans="1:19" ht="14.25" customHeight="1">
      <c r="A1835" s="4" t="s">
        <v>1040</v>
      </c>
      <c r="B1835" s="5"/>
      <c r="C1835" s="4">
        <v>0</v>
      </c>
      <c r="E1835" s="4" t="b">
        <f t="shared" si="11"/>
        <v>0</v>
      </c>
      <c r="F1835" s="4">
        <v>0</v>
      </c>
      <c r="G1835" s="4">
        <v>2102</v>
      </c>
      <c r="H1835" s="6">
        <v>44105</v>
      </c>
      <c r="I1835" s="4" t="s">
        <v>1235</v>
      </c>
      <c r="J1835" s="4" t="s">
        <v>1069</v>
      </c>
      <c r="K1835" s="4">
        <v>575</v>
      </c>
      <c r="L1835" s="4">
        <v>0</v>
      </c>
      <c r="M1835" s="4">
        <v>0</v>
      </c>
      <c r="N1835" s="4">
        <v>0</v>
      </c>
      <c r="O1835" s="4">
        <v>31500</v>
      </c>
      <c r="P1835" s="4">
        <v>-31500</v>
      </c>
      <c r="Q1835" s="4">
        <v>1885</v>
      </c>
      <c r="R1835" s="4" t="b">
        <f t="shared" si="12"/>
        <v>0</v>
      </c>
      <c r="S1835" s="4">
        <v>0</v>
      </c>
    </row>
    <row r="1836" spans="1:19" ht="14.25" customHeight="1">
      <c r="A1836" s="4" t="s">
        <v>1040</v>
      </c>
      <c r="B1836" s="5"/>
      <c r="C1836" s="4">
        <v>0</v>
      </c>
      <c r="E1836" s="4" t="b">
        <f t="shared" si="11"/>
        <v>0</v>
      </c>
      <c r="F1836" s="4">
        <v>0</v>
      </c>
      <c r="G1836" s="4">
        <v>2102</v>
      </c>
      <c r="H1836" s="6">
        <v>44105</v>
      </c>
      <c r="I1836" s="4" t="s">
        <v>1236</v>
      </c>
      <c r="J1836" s="4" t="s">
        <v>1043</v>
      </c>
      <c r="K1836" s="4">
        <v>10986</v>
      </c>
      <c r="L1836" s="4">
        <v>0</v>
      </c>
      <c r="M1836" s="4">
        <v>0</v>
      </c>
      <c r="N1836" s="4">
        <v>210000</v>
      </c>
      <c r="O1836" s="4">
        <v>0</v>
      </c>
      <c r="P1836" s="4">
        <v>178500</v>
      </c>
      <c r="Q1836" s="4">
        <v>1886</v>
      </c>
      <c r="R1836" s="4" t="b">
        <f t="shared" si="12"/>
        <v>0</v>
      </c>
      <c r="S1836" s="4">
        <v>0</v>
      </c>
    </row>
    <row r="1837" spans="1:19" ht="14.25" customHeight="1">
      <c r="A1837" s="4" t="s">
        <v>1040</v>
      </c>
      <c r="B1837" s="5"/>
      <c r="C1837" s="4">
        <v>0</v>
      </c>
      <c r="E1837" s="4" t="b">
        <f t="shared" si="11"/>
        <v>0</v>
      </c>
      <c r="F1837" s="4">
        <v>0</v>
      </c>
      <c r="G1837" s="4">
        <v>2102</v>
      </c>
      <c r="H1837" s="6">
        <v>44117</v>
      </c>
      <c r="I1837" s="4" t="s">
        <v>1061</v>
      </c>
      <c r="J1837" s="4" t="s">
        <v>40</v>
      </c>
      <c r="K1837" s="4">
        <v>14128</v>
      </c>
      <c r="L1837" s="4">
        <v>0</v>
      </c>
      <c r="M1837" s="4">
        <v>0</v>
      </c>
      <c r="N1837" s="4">
        <v>0</v>
      </c>
      <c r="O1837" s="4">
        <v>178500</v>
      </c>
      <c r="P1837" s="4">
        <v>0</v>
      </c>
      <c r="Q1837" s="4">
        <v>1887</v>
      </c>
      <c r="R1837" s="4" t="b">
        <f t="shared" si="12"/>
        <v>0</v>
      </c>
      <c r="S1837" s="4">
        <v>0</v>
      </c>
    </row>
    <row r="1838" spans="1:19" ht="14.25" customHeight="1">
      <c r="A1838" s="4" t="s">
        <v>1040</v>
      </c>
      <c r="B1838" s="5"/>
      <c r="C1838" s="4">
        <v>0</v>
      </c>
      <c r="E1838" s="4" t="b">
        <f t="shared" si="11"/>
        <v>0</v>
      </c>
      <c r="F1838" s="4">
        <v>0</v>
      </c>
      <c r="G1838" s="4">
        <v>2102</v>
      </c>
      <c r="H1838" s="6">
        <v>44136</v>
      </c>
      <c r="I1838" s="4" t="s">
        <v>1237</v>
      </c>
      <c r="J1838" s="4" t="s">
        <v>1069</v>
      </c>
      <c r="K1838" s="4">
        <v>576</v>
      </c>
      <c r="L1838" s="4">
        <v>0</v>
      </c>
      <c r="M1838" s="4">
        <v>0</v>
      </c>
      <c r="N1838" s="4">
        <v>0</v>
      </c>
      <c r="O1838" s="4">
        <v>35000</v>
      </c>
      <c r="P1838" s="4">
        <v>-35000</v>
      </c>
      <c r="Q1838" s="4">
        <v>1888</v>
      </c>
      <c r="R1838" s="4" t="b">
        <f t="shared" si="12"/>
        <v>0</v>
      </c>
      <c r="S1838" s="4">
        <v>0</v>
      </c>
    </row>
    <row r="1839" spans="1:19" ht="14.25" customHeight="1">
      <c r="A1839" s="4" t="s">
        <v>1040</v>
      </c>
      <c r="B1839" s="5"/>
      <c r="C1839" s="4">
        <v>0</v>
      </c>
      <c r="E1839" s="4" t="b">
        <f t="shared" si="11"/>
        <v>0</v>
      </c>
      <c r="F1839" s="4">
        <v>0</v>
      </c>
      <c r="G1839" s="4">
        <v>2102</v>
      </c>
      <c r="H1839" s="6">
        <v>44136</v>
      </c>
      <c r="I1839" s="4" t="s">
        <v>1238</v>
      </c>
      <c r="J1839" s="4" t="s">
        <v>1043</v>
      </c>
      <c r="K1839" s="4">
        <v>11066</v>
      </c>
      <c r="L1839" s="4">
        <v>0</v>
      </c>
      <c r="M1839" s="4">
        <v>0</v>
      </c>
      <c r="N1839" s="4">
        <v>210000</v>
      </c>
      <c r="O1839" s="4">
        <v>0</v>
      </c>
      <c r="P1839" s="4">
        <v>175000</v>
      </c>
      <c r="Q1839" s="4">
        <v>1889</v>
      </c>
      <c r="R1839" s="4" t="b">
        <f t="shared" si="12"/>
        <v>0</v>
      </c>
      <c r="S1839" s="4">
        <v>0</v>
      </c>
    </row>
    <row r="1840" spans="1:19" ht="14.25" customHeight="1">
      <c r="A1840" s="4" t="s">
        <v>1040</v>
      </c>
      <c r="B1840" s="5"/>
      <c r="C1840" s="4">
        <v>0</v>
      </c>
      <c r="E1840" s="4" t="b">
        <f t="shared" si="11"/>
        <v>0</v>
      </c>
      <c r="F1840" s="4">
        <v>0</v>
      </c>
      <c r="G1840" s="4">
        <v>2102</v>
      </c>
      <c r="H1840" s="6">
        <v>44146</v>
      </c>
      <c r="I1840" s="4" t="s">
        <v>1064</v>
      </c>
      <c r="J1840" s="4" t="s">
        <v>40</v>
      </c>
      <c r="K1840" s="4">
        <v>14200</v>
      </c>
      <c r="L1840" s="4">
        <v>0</v>
      </c>
      <c r="M1840" s="4">
        <v>0</v>
      </c>
      <c r="N1840" s="4">
        <v>0</v>
      </c>
      <c r="O1840" s="4">
        <v>175000</v>
      </c>
      <c r="P1840" s="4">
        <v>0</v>
      </c>
      <c r="Q1840" s="4">
        <v>1890</v>
      </c>
      <c r="R1840" s="4" t="b">
        <f t="shared" si="12"/>
        <v>0</v>
      </c>
      <c r="S1840" s="4">
        <v>0</v>
      </c>
    </row>
    <row r="1841" spans="1:19" ht="14.25" customHeight="1">
      <c r="A1841" s="4" t="s">
        <v>1040</v>
      </c>
      <c r="B1841" s="5"/>
      <c r="C1841" s="4">
        <v>0</v>
      </c>
      <c r="E1841" s="4" t="b">
        <f t="shared" si="11"/>
        <v>0</v>
      </c>
      <c r="F1841" s="4">
        <v>0</v>
      </c>
      <c r="G1841" s="4">
        <v>2102</v>
      </c>
      <c r="H1841" s="6">
        <v>44166</v>
      </c>
      <c r="I1841" s="4" t="s">
        <v>1239</v>
      </c>
      <c r="J1841" s="4" t="s">
        <v>1069</v>
      </c>
      <c r="K1841" s="4">
        <v>577</v>
      </c>
      <c r="L1841" s="4">
        <v>0</v>
      </c>
      <c r="M1841" s="4">
        <v>0</v>
      </c>
      <c r="N1841" s="4">
        <v>0</v>
      </c>
      <c r="O1841" s="4">
        <v>38500</v>
      </c>
      <c r="P1841" s="4">
        <v>-38500</v>
      </c>
      <c r="Q1841" s="4">
        <v>1891</v>
      </c>
      <c r="R1841" s="4" t="b">
        <f t="shared" si="12"/>
        <v>0</v>
      </c>
      <c r="S1841" s="4">
        <v>0</v>
      </c>
    </row>
    <row r="1842" spans="1:19" ht="14.25" customHeight="1">
      <c r="A1842" s="4" t="s">
        <v>1040</v>
      </c>
      <c r="B1842" s="5"/>
      <c r="C1842" s="4">
        <v>0</v>
      </c>
      <c r="E1842" s="4" t="b">
        <f t="shared" si="11"/>
        <v>0</v>
      </c>
      <c r="F1842" s="4">
        <v>0</v>
      </c>
      <c r="G1842" s="4">
        <v>2102</v>
      </c>
      <c r="H1842" s="6">
        <v>44166</v>
      </c>
      <c r="I1842" s="4" t="s">
        <v>1240</v>
      </c>
      <c r="J1842" s="4" t="s">
        <v>1043</v>
      </c>
      <c r="K1842" s="4">
        <v>11146</v>
      </c>
      <c r="L1842" s="4">
        <v>0</v>
      </c>
      <c r="M1842" s="4">
        <v>0</v>
      </c>
      <c r="N1842" s="4">
        <v>210000</v>
      </c>
      <c r="O1842" s="4">
        <v>0</v>
      </c>
      <c r="P1842" s="4">
        <v>171500</v>
      </c>
      <c r="Q1842" s="4">
        <v>1892</v>
      </c>
      <c r="R1842" s="4" t="b">
        <f t="shared" si="12"/>
        <v>0</v>
      </c>
      <c r="S1842" s="4">
        <v>0</v>
      </c>
    </row>
    <row r="1843" spans="1:19" ht="14.25" customHeight="1">
      <c r="A1843" s="4" t="s">
        <v>1040</v>
      </c>
      <c r="B1843" s="5"/>
      <c r="C1843" s="4">
        <v>0</v>
      </c>
      <c r="E1843" s="4" t="b">
        <f t="shared" si="11"/>
        <v>0</v>
      </c>
      <c r="F1843" s="4">
        <v>0</v>
      </c>
      <c r="G1843" s="4">
        <v>2102</v>
      </c>
      <c r="H1843" s="6">
        <v>44174</v>
      </c>
      <c r="I1843" s="4" t="s">
        <v>1066</v>
      </c>
      <c r="J1843" s="4" t="s">
        <v>40</v>
      </c>
      <c r="K1843" s="4">
        <v>14264</v>
      </c>
      <c r="L1843" s="4">
        <v>0</v>
      </c>
      <c r="M1843" s="4">
        <v>0</v>
      </c>
      <c r="N1843" s="4">
        <v>0</v>
      </c>
      <c r="O1843" s="4">
        <v>171500</v>
      </c>
      <c r="P1843" s="4">
        <v>0</v>
      </c>
      <c r="Q1843" s="4">
        <v>1893</v>
      </c>
      <c r="R1843" s="4" t="b">
        <f t="shared" si="12"/>
        <v>0</v>
      </c>
      <c r="S1843" s="4">
        <v>0</v>
      </c>
    </row>
    <row r="1844" spans="1:19" ht="14.25" customHeight="1">
      <c r="A1844" s="4" t="s">
        <v>1040</v>
      </c>
      <c r="B1844" s="5" t="s">
        <v>1241</v>
      </c>
      <c r="C1844" s="4">
        <v>0</v>
      </c>
      <c r="D1844" s="4" t="s">
        <v>1241</v>
      </c>
      <c r="E1844" s="4" t="b">
        <f t="shared" si="11"/>
        <v>0</v>
      </c>
      <c r="F1844" s="4">
        <v>0</v>
      </c>
      <c r="G1844" s="4">
        <v>2102</v>
      </c>
      <c r="H1844" s="3" t="s">
        <v>21</v>
      </c>
      <c r="K1844" s="4">
        <v>0</v>
      </c>
      <c r="L1844" s="4">
        <v>0</v>
      </c>
      <c r="M1844" s="4">
        <v>0</v>
      </c>
      <c r="N1844" s="4">
        <v>2520000</v>
      </c>
      <c r="O1844" s="4">
        <v>2520000</v>
      </c>
      <c r="P1844" s="4">
        <v>0</v>
      </c>
      <c r="Q1844" s="4">
        <v>1894</v>
      </c>
      <c r="R1844" s="4" t="b">
        <f t="shared" si="12"/>
        <v>0</v>
      </c>
      <c r="S1844" s="4">
        <v>0</v>
      </c>
    </row>
    <row r="1845" spans="1:19" ht="14.25" customHeight="1">
      <c r="A1845" s="4" t="s">
        <v>1040</v>
      </c>
      <c r="B1845" s="5" t="s">
        <v>165</v>
      </c>
      <c r="C1845" s="4">
        <v>0</v>
      </c>
      <c r="D1845" s="4" t="s">
        <v>165</v>
      </c>
      <c r="E1845" s="4" t="b">
        <f t="shared" si="11"/>
        <v>0</v>
      </c>
      <c r="F1845" s="4">
        <v>14800</v>
      </c>
      <c r="G1845" s="4">
        <v>2201</v>
      </c>
      <c r="H1845" s="3" t="s">
        <v>21</v>
      </c>
      <c r="K1845" s="4">
        <v>0</v>
      </c>
      <c r="L1845" s="4">
        <v>2520000</v>
      </c>
      <c r="M1845" s="4">
        <v>2534800</v>
      </c>
      <c r="N1845" s="4">
        <v>0</v>
      </c>
      <c r="O1845" s="4">
        <v>0</v>
      </c>
      <c r="P1845" s="4">
        <v>14800</v>
      </c>
      <c r="Q1845" s="4">
        <v>1895</v>
      </c>
      <c r="R1845" s="4" t="b">
        <f t="shared" si="12"/>
        <v>0</v>
      </c>
      <c r="S1845" s="4">
        <v>0</v>
      </c>
    </row>
    <row r="1846" spans="1:19" ht="14.25" customHeight="1">
      <c r="A1846" s="4" t="s">
        <v>1040</v>
      </c>
      <c r="B1846" s="5"/>
      <c r="C1846" s="4">
        <v>0</v>
      </c>
      <c r="E1846" s="4" t="b">
        <f t="shared" si="11"/>
        <v>0</v>
      </c>
      <c r="F1846" s="4">
        <v>0</v>
      </c>
      <c r="G1846" s="4">
        <v>2201</v>
      </c>
      <c r="H1846" s="6">
        <v>43831</v>
      </c>
      <c r="I1846" s="4" t="s">
        <v>1242</v>
      </c>
      <c r="J1846" s="4" t="s">
        <v>1043</v>
      </c>
      <c r="K1846" s="4">
        <v>10267</v>
      </c>
      <c r="L1846" s="4">
        <v>0</v>
      </c>
      <c r="M1846" s="4">
        <v>0</v>
      </c>
      <c r="N1846" s="4">
        <v>210000</v>
      </c>
      <c r="O1846" s="4">
        <v>0</v>
      </c>
      <c r="P1846" s="4">
        <v>224800</v>
      </c>
      <c r="Q1846" s="4">
        <v>1896</v>
      </c>
      <c r="R1846" s="4" t="b">
        <f t="shared" si="12"/>
        <v>0</v>
      </c>
      <c r="S1846" s="4">
        <v>0</v>
      </c>
    </row>
    <row r="1847" spans="1:19" ht="14.25" customHeight="1">
      <c r="A1847" s="4" t="s">
        <v>1040</v>
      </c>
      <c r="B1847" s="5"/>
      <c r="C1847" s="4">
        <v>0</v>
      </c>
      <c r="E1847" s="4" t="b">
        <f t="shared" si="11"/>
        <v>0</v>
      </c>
      <c r="F1847" s="4">
        <v>0</v>
      </c>
      <c r="G1847" s="4">
        <v>2201</v>
      </c>
      <c r="H1847" s="6">
        <v>43844</v>
      </c>
      <c r="I1847" s="4" t="s">
        <v>1243</v>
      </c>
      <c r="J1847" s="4" t="s">
        <v>40</v>
      </c>
      <c r="K1847" s="4">
        <v>13537</v>
      </c>
      <c r="L1847" s="4">
        <v>0</v>
      </c>
      <c r="M1847" s="4">
        <v>0</v>
      </c>
      <c r="N1847" s="4">
        <v>0</v>
      </c>
      <c r="O1847" s="4">
        <v>14800</v>
      </c>
      <c r="P1847" s="4">
        <v>210000</v>
      </c>
      <c r="Q1847" s="4">
        <v>1897</v>
      </c>
      <c r="R1847" s="4" t="b">
        <f t="shared" si="12"/>
        <v>0</v>
      </c>
      <c r="S1847" s="4">
        <v>0</v>
      </c>
    </row>
    <row r="1848" spans="1:19" ht="14.25" customHeight="1">
      <c r="A1848" s="4" t="s">
        <v>1040</v>
      </c>
      <c r="B1848" s="5"/>
      <c r="C1848" s="4">
        <v>0</v>
      </c>
      <c r="E1848" s="4" t="b">
        <f t="shared" si="11"/>
        <v>0</v>
      </c>
      <c r="F1848" s="4">
        <v>0</v>
      </c>
      <c r="G1848" s="4">
        <v>2201</v>
      </c>
      <c r="H1848" s="6">
        <v>43844</v>
      </c>
      <c r="I1848" s="4" t="s">
        <v>1044</v>
      </c>
      <c r="J1848" s="4" t="s">
        <v>40</v>
      </c>
      <c r="K1848" s="4">
        <v>13537</v>
      </c>
      <c r="L1848" s="4">
        <v>0</v>
      </c>
      <c r="M1848" s="4">
        <v>0</v>
      </c>
      <c r="N1848" s="4">
        <v>0</v>
      </c>
      <c r="O1848" s="4">
        <v>195200</v>
      </c>
      <c r="P1848" s="4">
        <v>14800</v>
      </c>
      <c r="Q1848" s="4">
        <v>1898</v>
      </c>
      <c r="R1848" s="4" t="b">
        <f t="shared" si="12"/>
        <v>0</v>
      </c>
      <c r="S1848" s="4">
        <v>0</v>
      </c>
    </row>
    <row r="1849" spans="1:19" ht="14.25" customHeight="1">
      <c r="A1849" s="4" t="s">
        <v>1040</v>
      </c>
      <c r="B1849" s="5"/>
      <c r="C1849" s="4">
        <v>0</v>
      </c>
      <c r="E1849" s="4" t="b">
        <f t="shared" si="11"/>
        <v>0</v>
      </c>
      <c r="F1849" s="4">
        <v>0</v>
      </c>
      <c r="G1849" s="4">
        <v>2201</v>
      </c>
      <c r="H1849" s="6">
        <v>43862</v>
      </c>
      <c r="I1849" s="4" t="s">
        <v>1244</v>
      </c>
      <c r="J1849" s="4" t="s">
        <v>1043</v>
      </c>
      <c r="K1849" s="4">
        <v>10347</v>
      </c>
      <c r="L1849" s="4">
        <v>0</v>
      </c>
      <c r="M1849" s="4">
        <v>0</v>
      </c>
      <c r="N1849" s="4">
        <v>210000</v>
      </c>
      <c r="O1849" s="4">
        <v>0</v>
      </c>
      <c r="P1849" s="4">
        <v>224800</v>
      </c>
      <c r="Q1849" s="4">
        <v>1899</v>
      </c>
      <c r="R1849" s="4" t="b">
        <f t="shared" si="12"/>
        <v>0</v>
      </c>
      <c r="S1849" s="4">
        <v>0</v>
      </c>
    </row>
    <row r="1850" spans="1:19" ht="14.25" customHeight="1">
      <c r="A1850" s="4" t="s">
        <v>1040</v>
      </c>
      <c r="B1850" s="5"/>
      <c r="C1850" s="4">
        <v>0</v>
      </c>
      <c r="E1850" s="4" t="b">
        <f t="shared" si="11"/>
        <v>0</v>
      </c>
      <c r="F1850" s="4">
        <v>0</v>
      </c>
      <c r="G1850" s="4">
        <v>2201</v>
      </c>
      <c r="H1850" s="6">
        <v>43874</v>
      </c>
      <c r="I1850" s="4" t="s">
        <v>1044</v>
      </c>
      <c r="J1850" s="4" t="s">
        <v>40</v>
      </c>
      <c r="K1850" s="4">
        <v>13608</v>
      </c>
      <c r="L1850" s="4">
        <v>0</v>
      </c>
      <c r="M1850" s="4">
        <v>0</v>
      </c>
      <c r="N1850" s="4">
        <v>0</v>
      </c>
      <c r="O1850" s="4">
        <v>14800</v>
      </c>
      <c r="P1850" s="4">
        <v>210000</v>
      </c>
      <c r="Q1850" s="4">
        <v>1900</v>
      </c>
      <c r="R1850" s="4" t="b">
        <f t="shared" si="12"/>
        <v>0</v>
      </c>
      <c r="S1850" s="4">
        <v>0</v>
      </c>
    </row>
    <row r="1851" spans="1:19" ht="14.25" customHeight="1">
      <c r="A1851" s="4" t="s">
        <v>1040</v>
      </c>
      <c r="B1851" s="5"/>
      <c r="C1851" s="4">
        <v>0</v>
      </c>
      <c r="E1851" s="4" t="b">
        <f t="shared" si="11"/>
        <v>0</v>
      </c>
      <c r="F1851" s="4">
        <v>0</v>
      </c>
      <c r="G1851" s="4">
        <v>2201</v>
      </c>
      <c r="H1851" s="6">
        <v>43874</v>
      </c>
      <c r="I1851" s="4" t="s">
        <v>1046</v>
      </c>
      <c r="J1851" s="4" t="s">
        <v>40</v>
      </c>
      <c r="K1851" s="4">
        <v>13608</v>
      </c>
      <c r="L1851" s="4">
        <v>0</v>
      </c>
      <c r="M1851" s="4">
        <v>0</v>
      </c>
      <c r="N1851" s="4">
        <v>0</v>
      </c>
      <c r="O1851" s="4">
        <v>195200</v>
      </c>
      <c r="P1851" s="4">
        <v>14800</v>
      </c>
      <c r="Q1851" s="4">
        <v>1901</v>
      </c>
      <c r="R1851" s="4" t="b">
        <f t="shared" si="12"/>
        <v>0</v>
      </c>
      <c r="S1851" s="4">
        <v>0</v>
      </c>
    </row>
    <row r="1852" spans="1:19" ht="14.25" customHeight="1">
      <c r="A1852" s="4" t="s">
        <v>1040</v>
      </c>
      <c r="B1852" s="5"/>
      <c r="C1852" s="4">
        <v>0</v>
      </c>
      <c r="E1852" s="4" t="b">
        <f t="shared" si="11"/>
        <v>0</v>
      </c>
      <c r="F1852" s="4">
        <v>0</v>
      </c>
      <c r="G1852" s="4">
        <v>2201</v>
      </c>
      <c r="H1852" s="6">
        <v>43891</v>
      </c>
      <c r="I1852" s="4" t="s">
        <v>1245</v>
      </c>
      <c r="J1852" s="4" t="s">
        <v>1043</v>
      </c>
      <c r="K1852" s="4">
        <v>10427</v>
      </c>
      <c r="L1852" s="4">
        <v>0</v>
      </c>
      <c r="M1852" s="4">
        <v>0</v>
      </c>
      <c r="N1852" s="4">
        <v>210000</v>
      </c>
      <c r="O1852" s="4">
        <v>0</v>
      </c>
      <c r="P1852" s="4">
        <v>224800</v>
      </c>
      <c r="Q1852" s="4">
        <v>1902</v>
      </c>
      <c r="R1852" s="4" t="b">
        <f t="shared" si="12"/>
        <v>0</v>
      </c>
      <c r="S1852" s="4">
        <v>0</v>
      </c>
    </row>
    <row r="1853" spans="1:19" ht="14.25" customHeight="1">
      <c r="A1853" s="4" t="s">
        <v>1040</v>
      </c>
      <c r="B1853" s="5"/>
      <c r="C1853" s="4">
        <v>0</v>
      </c>
      <c r="E1853" s="4" t="b">
        <f t="shared" si="11"/>
        <v>0</v>
      </c>
      <c r="F1853" s="4">
        <v>0</v>
      </c>
      <c r="G1853" s="4">
        <v>2201</v>
      </c>
      <c r="H1853" s="6">
        <v>43900</v>
      </c>
      <c r="I1853" s="4" t="s">
        <v>1046</v>
      </c>
      <c r="J1853" s="4" t="s">
        <v>40</v>
      </c>
      <c r="K1853" s="4">
        <v>13676</v>
      </c>
      <c r="L1853" s="4">
        <v>0</v>
      </c>
      <c r="M1853" s="4">
        <v>0</v>
      </c>
      <c r="N1853" s="4">
        <v>0</v>
      </c>
      <c r="O1853" s="4">
        <v>14800</v>
      </c>
      <c r="P1853" s="4">
        <v>210000</v>
      </c>
      <c r="Q1853" s="4">
        <v>1903</v>
      </c>
      <c r="R1853" s="4" t="b">
        <f t="shared" si="12"/>
        <v>0</v>
      </c>
      <c r="S1853" s="4">
        <v>0</v>
      </c>
    </row>
    <row r="1854" spans="1:19" ht="14.25" customHeight="1">
      <c r="A1854" s="4" t="s">
        <v>1040</v>
      </c>
      <c r="B1854" s="5"/>
      <c r="C1854" s="4">
        <v>0</v>
      </c>
      <c r="E1854" s="4" t="b">
        <f t="shared" si="11"/>
        <v>0</v>
      </c>
      <c r="F1854" s="4">
        <v>0</v>
      </c>
      <c r="G1854" s="4">
        <v>2201</v>
      </c>
      <c r="H1854" s="6">
        <v>43900</v>
      </c>
      <c r="I1854" s="4" t="s">
        <v>1048</v>
      </c>
      <c r="J1854" s="4" t="s">
        <v>40</v>
      </c>
      <c r="K1854" s="4">
        <v>13676</v>
      </c>
      <c r="L1854" s="4">
        <v>0</v>
      </c>
      <c r="M1854" s="4">
        <v>0</v>
      </c>
      <c r="N1854" s="4">
        <v>0</v>
      </c>
      <c r="O1854" s="4">
        <v>195200</v>
      </c>
      <c r="P1854" s="4">
        <v>14800</v>
      </c>
      <c r="Q1854" s="4">
        <v>1904</v>
      </c>
      <c r="R1854" s="4" t="b">
        <f t="shared" si="12"/>
        <v>0</v>
      </c>
      <c r="S1854" s="4">
        <v>0</v>
      </c>
    </row>
    <row r="1855" spans="1:19" ht="14.25" customHeight="1">
      <c r="A1855" s="4" t="s">
        <v>1040</v>
      </c>
      <c r="B1855" s="5"/>
      <c r="C1855" s="4">
        <v>0</v>
      </c>
      <c r="E1855" s="4" t="b">
        <f t="shared" si="11"/>
        <v>0</v>
      </c>
      <c r="F1855" s="4">
        <v>0</v>
      </c>
      <c r="G1855" s="4">
        <v>2201</v>
      </c>
      <c r="H1855" s="6">
        <v>43922</v>
      </c>
      <c r="I1855" s="4" t="s">
        <v>1246</v>
      </c>
      <c r="J1855" s="4" t="s">
        <v>1043</v>
      </c>
      <c r="K1855" s="4">
        <v>10507</v>
      </c>
      <c r="L1855" s="4">
        <v>0</v>
      </c>
      <c r="M1855" s="4">
        <v>0</v>
      </c>
      <c r="N1855" s="4">
        <v>210000</v>
      </c>
      <c r="O1855" s="4">
        <v>0</v>
      </c>
      <c r="P1855" s="4">
        <v>224800</v>
      </c>
      <c r="Q1855" s="4">
        <v>1905</v>
      </c>
      <c r="R1855" s="4" t="b">
        <f t="shared" si="12"/>
        <v>0</v>
      </c>
      <c r="S1855" s="4">
        <v>0</v>
      </c>
    </row>
    <row r="1856" spans="1:19" ht="14.25" customHeight="1">
      <c r="A1856" s="4" t="s">
        <v>1040</v>
      </c>
      <c r="B1856" s="5"/>
      <c r="C1856" s="4">
        <v>0</v>
      </c>
      <c r="E1856" s="4" t="b">
        <f t="shared" si="11"/>
        <v>0</v>
      </c>
      <c r="F1856" s="4">
        <v>0</v>
      </c>
      <c r="G1856" s="4">
        <v>2201</v>
      </c>
      <c r="H1856" s="6">
        <v>43952</v>
      </c>
      <c r="I1856" s="4" t="s">
        <v>1247</v>
      </c>
      <c r="J1856" s="4" t="s">
        <v>1043</v>
      </c>
      <c r="K1856" s="4">
        <v>10587</v>
      </c>
      <c r="L1856" s="4">
        <v>0</v>
      </c>
      <c r="M1856" s="4">
        <v>0</v>
      </c>
      <c r="N1856" s="4">
        <v>210000</v>
      </c>
      <c r="O1856" s="4">
        <v>0</v>
      </c>
      <c r="P1856" s="4">
        <v>434800</v>
      </c>
      <c r="Q1856" s="4">
        <v>1906</v>
      </c>
      <c r="R1856" s="4" t="b">
        <f t="shared" si="12"/>
        <v>0</v>
      </c>
      <c r="S1856" s="4">
        <v>0</v>
      </c>
    </row>
    <row r="1857" spans="1:19" ht="14.25" customHeight="1">
      <c r="A1857" s="4" t="s">
        <v>1040</v>
      </c>
      <c r="B1857" s="5"/>
      <c r="C1857" s="4">
        <v>0</v>
      </c>
      <c r="E1857" s="4" t="b">
        <f t="shared" si="11"/>
        <v>0</v>
      </c>
      <c r="F1857" s="4">
        <v>0</v>
      </c>
      <c r="G1857" s="4">
        <v>2201</v>
      </c>
      <c r="H1857" s="6">
        <v>43959</v>
      </c>
      <c r="I1857" s="4" t="s">
        <v>1048</v>
      </c>
      <c r="J1857" s="4" t="s">
        <v>40</v>
      </c>
      <c r="K1857" s="4">
        <v>13804</v>
      </c>
      <c r="L1857" s="4">
        <v>0</v>
      </c>
      <c r="M1857" s="4">
        <v>0</v>
      </c>
      <c r="N1857" s="4">
        <v>0</v>
      </c>
      <c r="O1857" s="4">
        <v>14800</v>
      </c>
      <c r="P1857" s="4">
        <v>420000</v>
      </c>
      <c r="Q1857" s="4">
        <v>1907</v>
      </c>
      <c r="R1857" s="4" t="b">
        <f t="shared" si="12"/>
        <v>0</v>
      </c>
      <c r="S1857" s="4">
        <v>0</v>
      </c>
    </row>
    <row r="1858" spans="1:19" ht="14.25" customHeight="1">
      <c r="A1858" s="4" t="s">
        <v>1040</v>
      </c>
      <c r="B1858" s="5"/>
      <c r="C1858" s="4">
        <v>0</v>
      </c>
      <c r="E1858" s="4" t="b">
        <f t="shared" si="11"/>
        <v>0</v>
      </c>
      <c r="F1858" s="4">
        <v>0</v>
      </c>
      <c r="G1858" s="4">
        <v>2201</v>
      </c>
      <c r="H1858" s="6">
        <v>43959</v>
      </c>
      <c r="I1858" s="4" t="s">
        <v>1170</v>
      </c>
      <c r="J1858" s="4" t="s">
        <v>40</v>
      </c>
      <c r="K1858" s="4">
        <v>13804</v>
      </c>
      <c r="L1858" s="4">
        <v>0</v>
      </c>
      <c r="M1858" s="4">
        <v>0</v>
      </c>
      <c r="N1858" s="4">
        <v>0</v>
      </c>
      <c r="O1858" s="4">
        <v>195200</v>
      </c>
      <c r="P1858" s="4">
        <v>224800</v>
      </c>
      <c r="Q1858" s="4">
        <v>1908</v>
      </c>
      <c r="R1858" s="4" t="b">
        <f t="shared" si="12"/>
        <v>0</v>
      </c>
      <c r="S1858" s="4">
        <v>0</v>
      </c>
    </row>
    <row r="1859" spans="1:19" ht="14.25" customHeight="1">
      <c r="A1859" s="4" t="s">
        <v>1040</v>
      </c>
      <c r="B1859" s="5"/>
      <c r="C1859" s="4">
        <v>0</v>
      </c>
      <c r="E1859" s="4" t="b">
        <f t="shared" si="11"/>
        <v>0</v>
      </c>
      <c r="F1859" s="4">
        <v>0</v>
      </c>
      <c r="G1859" s="4">
        <v>2201</v>
      </c>
      <c r="H1859" s="6">
        <v>43983</v>
      </c>
      <c r="I1859" s="4" t="s">
        <v>1248</v>
      </c>
      <c r="J1859" s="4" t="s">
        <v>1043</v>
      </c>
      <c r="K1859" s="4">
        <v>10667</v>
      </c>
      <c r="L1859" s="4">
        <v>0</v>
      </c>
      <c r="M1859" s="4">
        <v>0</v>
      </c>
      <c r="N1859" s="4">
        <v>210000</v>
      </c>
      <c r="O1859" s="4">
        <v>0</v>
      </c>
      <c r="P1859" s="4">
        <v>434800</v>
      </c>
      <c r="Q1859" s="4">
        <v>1909</v>
      </c>
      <c r="R1859" s="4" t="b">
        <f t="shared" si="12"/>
        <v>0</v>
      </c>
      <c r="S1859" s="4">
        <v>0</v>
      </c>
    </row>
    <row r="1860" spans="1:19" ht="14.25" customHeight="1">
      <c r="A1860" s="4" t="s">
        <v>1040</v>
      </c>
      <c r="B1860" s="5"/>
      <c r="C1860" s="4">
        <v>0</v>
      </c>
      <c r="E1860" s="4" t="b">
        <f t="shared" si="11"/>
        <v>0</v>
      </c>
      <c r="F1860" s="4">
        <v>0</v>
      </c>
      <c r="G1860" s="4">
        <v>2201</v>
      </c>
      <c r="H1860" s="6">
        <v>43993</v>
      </c>
      <c r="I1860" s="4" t="s">
        <v>1249</v>
      </c>
      <c r="J1860" s="4" t="s">
        <v>40</v>
      </c>
      <c r="K1860" s="4">
        <v>13875</v>
      </c>
      <c r="L1860" s="4">
        <v>0</v>
      </c>
      <c r="M1860" s="4">
        <v>0</v>
      </c>
      <c r="N1860" s="4">
        <v>0</v>
      </c>
      <c r="O1860" s="4">
        <v>14800</v>
      </c>
      <c r="P1860" s="4">
        <v>420000</v>
      </c>
      <c r="Q1860" s="4">
        <v>1910</v>
      </c>
      <c r="R1860" s="4" t="b">
        <f t="shared" si="12"/>
        <v>0</v>
      </c>
      <c r="S1860" s="4">
        <v>0</v>
      </c>
    </row>
    <row r="1861" spans="1:19" ht="14.25" customHeight="1">
      <c r="A1861" s="4" t="s">
        <v>1040</v>
      </c>
      <c r="B1861" s="5"/>
      <c r="C1861" s="4">
        <v>0</v>
      </c>
      <c r="E1861" s="4" t="b">
        <f t="shared" si="11"/>
        <v>0</v>
      </c>
      <c r="F1861" s="4">
        <v>0</v>
      </c>
      <c r="G1861" s="4">
        <v>2201</v>
      </c>
      <c r="H1861" s="6">
        <v>43993</v>
      </c>
      <c r="I1861" s="4" t="s">
        <v>1250</v>
      </c>
      <c r="J1861" s="4" t="s">
        <v>40</v>
      </c>
      <c r="K1861" s="4">
        <v>13875</v>
      </c>
      <c r="L1861" s="4">
        <v>0</v>
      </c>
      <c r="M1861" s="4">
        <v>0</v>
      </c>
      <c r="N1861" s="4">
        <v>0</v>
      </c>
      <c r="O1861" s="4">
        <v>195200</v>
      </c>
      <c r="P1861" s="4">
        <v>224800</v>
      </c>
      <c r="Q1861" s="4">
        <v>1911</v>
      </c>
      <c r="R1861" s="4" t="b">
        <f t="shared" si="12"/>
        <v>0</v>
      </c>
      <c r="S1861" s="4">
        <v>0</v>
      </c>
    </row>
    <row r="1862" spans="1:19" ht="14.25" customHeight="1">
      <c r="A1862" s="4" t="s">
        <v>1040</v>
      </c>
      <c r="B1862" s="5"/>
      <c r="C1862" s="4">
        <v>0</v>
      </c>
      <c r="E1862" s="4" t="b">
        <f t="shared" si="11"/>
        <v>0</v>
      </c>
      <c r="F1862" s="4">
        <v>0</v>
      </c>
      <c r="G1862" s="4">
        <v>2201</v>
      </c>
      <c r="H1862" s="6">
        <v>44013</v>
      </c>
      <c r="I1862" s="4" t="s">
        <v>1251</v>
      </c>
      <c r="J1862" s="4" t="s">
        <v>1043</v>
      </c>
      <c r="K1862" s="4">
        <v>10747</v>
      </c>
      <c r="L1862" s="4">
        <v>0</v>
      </c>
      <c r="M1862" s="4">
        <v>0</v>
      </c>
      <c r="N1862" s="4">
        <v>210000</v>
      </c>
      <c r="O1862" s="4">
        <v>0</v>
      </c>
      <c r="P1862" s="4">
        <v>434800</v>
      </c>
      <c r="Q1862" s="4">
        <v>1912</v>
      </c>
      <c r="R1862" s="4" t="b">
        <f t="shared" si="12"/>
        <v>0</v>
      </c>
      <c r="S1862" s="4">
        <v>0</v>
      </c>
    </row>
    <row r="1863" spans="1:19" ht="14.25" customHeight="1">
      <c r="A1863" s="4" t="s">
        <v>1040</v>
      </c>
      <c r="B1863" s="5"/>
      <c r="C1863" s="4">
        <v>0</v>
      </c>
      <c r="E1863" s="4" t="b">
        <f t="shared" si="11"/>
        <v>0</v>
      </c>
      <c r="F1863" s="4">
        <v>0</v>
      </c>
      <c r="G1863" s="4">
        <v>2201</v>
      </c>
      <c r="H1863" s="6">
        <v>44029</v>
      </c>
      <c r="I1863" s="4" t="s">
        <v>1052</v>
      </c>
      <c r="J1863" s="4" t="s">
        <v>40</v>
      </c>
      <c r="K1863" s="4">
        <v>13929</v>
      </c>
      <c r="L1863" s="4">
        <v>0</v>
      </c>
      <c r="M1863" s="4">
        <v>0</v>
      </c>
      <c r="N1863" s="4">
        <v>0</v>
      </c>
      <c r="O1863" s="4">
        <v>14800</v>
      </c>
      <c r="P1863" s="4">
        <v>420000</v>
      </c>
      <c r="Q1863" s="4">
        <v>1913</v>
      </c>
      <c r="R1863" s="4" t="b">
        <f t="shared" si="12"/>
        <v>0</v>
      </c>
      <c r="S1863" s="4">
        <v>0</v>
      </c>
    </row>
    <row r="1864" spans="1:19" ht="14.25" customHeight="1">
      <c r="A1864" s="4" t="s">
        <v>1040</v>
      </c>
      <c r="B1864" s="5"/>
      <c r="C1864" s="4">
        <v>0</v>
      </c>
      <c r="E1864" s="4" t="b">
        <f t="shared" si="11"/>
        <v>0</v>
      </c>
      <c r="F1864" s="4">
        <v>0</v>
      </c>
      <c r="G1864" s="4">
        <v>2201</v>
      </c>
      <c r="H1864" s="6">
        <v>44029</v>
      </c>
      <c r="I1864" s="4" t="s">
        <v>1054</v>
      </c>
      <c r="J1864" s="4" t="s">
        <v>40</v>
      </c>
      <c r="K1864" s="4">
        <v>13929</v>
      </c>
      <c r="L1864" s="4">
        <v>0</v>
      </c>
      <c r="M1864" s="4">
        <v>0</v>
      </c>
      <c r="N1864" s="4">
        <v>0</v>
      </c>
      <c r="O1864" s="4">
        <v>210000</v>
      </c>
      <c r="P1864" s="4">
        <v>210000</v>
      </c>
      <c r="Q1864" s="4">
        <v>1914</v>
      </c>
      <c r="R1864" s="4" t="b">
        <f t="shared" si="12"/>
        <v>0</v>
      </c>
      <c r="S1864" s="4">
        <v>0</v>
      </c>
    </row>
    <row r="1865" spans="1:19" ht="14.25" customHeight="1">
      <c r="A1865" s="4" t="s">
        <v>1040</v>
      </c>
      <c r="B1865" s="5"/>
      <c r="C1865" s="4">
        <v>0</v>
      </c>
      <c r="E1865" s="4" t="b">
        <f t="shared" si="11"/>
        <v>0</v>
      </c>
      <c r="F1865" s="4">
        <v>0</v>
      </c>
      <c r="G1865" s="4">
        <v>2201</v>
      </c>
      <c r="H1865" s="6">
        <v>44029</v>
      </c>
      <c r="I1865" s="4" t="s">
        <v>1056</v>
      </c>
      <c r="J1865" s="4" t="s">
        <v>40</v>
      </c>
      <c r="K1865" s="4">
        <v>13929</v>
      </c>
      <c r="L1865" s="4">
        <v>0</v>
      </c>
      <c r="M1865" s="4">
        <v>0</v>
      </c>
      <c r="N1865" s="4">
        <v>0</v>
      </c>
      <c r="O1865" s="4">
        <v>194900</v>
      </c>
      <c r="P1865" s="4">
        <v>15100</v>
      </c>
      <c r="Q1865" s="4">
        <v>1915</v>
      </c>
      <c r="R1865" s="4" t="b">
        <f t="shared" si="12"/>
        <v>0</v>
      </c>
      <c r="S1865" s="4">
        <v>0</v>
      </c>
    </row>
    <row r="1866" spans="1:19" ht="14.25" customHeight="1">
      <c r="A1866" s="4" t="s">
        <v>1040</v>
      </c>
      <c r="B1866" s="5"/>
      <c r="C1866" s="4">
        <v>0</v>
      </c>
      <c r="E1866" s="4" t="b">
        <f t="shared" si="11"/>
        <v>0</v>
      </c>
      <c r="F1866" s="4">
        <v>0</v>
      </c>
      <c r="G1866" s="4">
        <v>2201</v>
      </c>
      <c r="H1866" s="6">
        <v>44044</v>
      </c>
      <c r="I1866" s="4" t="s">
        <v>1252</v>
      </c>
      <c r="J1866" s="4" t="s">
        <v>1043</v>
      </c>
      <c r="K1866" s="4">
        <v>10827</v>
      </c>
      <c r="L1866" s="4">
        <v>0</v>
      </c>
      <c r="M1866" s="4">
        <v>0</v>
      </c>
      <c r="N1866" s="4">
        <v>210000</v>
      </c>
      <c r="O1866" s="4">
        <v>0</v>
      </c>
      <c r="P1866" s="4">
        <v>225100</v>
      </c>
      <c r="Q1866" s="4">
        <v>1916</v>
      </c>
      <c r="R1866" s="4" t="b">
        <f t="shared" si="12"/>
        <v>0</v>
      </c>
      <c r="S1866" s="4">
        <v>0</v>
      </c>
    </row>
    <row r="1867" spans="1:19" ht="14.25" customHeight="1">
      <c r="A1867" s="4" t="s">
        <v>1040</v>
      </c>
      <c r="B1867" s="5"/>
      <c r="C1867" s="4">
        <v>0</v>
      </c>
      <c r="E1867" s="4" t="b">
        <f t="shared" si="11"/>
        <v>0</v>
      </c>
      <c r="F1867" s="4">
        <v>0</v>
      </c>
      <c r="G1867" s="4">
        <v>2201</v>
      </c>
      <c r="H1867" s="6">
        <v>44056</v>
      </c>
      <c r="I1867" s="4" t="s">
        <v>1056</v>
      </c>
      <c r="J1867" s="4" t="s">
        <v>40</v>
      </c>
      <c r="K1867" s="4">
        <v>14013</v>
      </c>
      <c r="L1867" s="4">
        <v>0</v>
      </c>
      <c r="M1867" s="4">
        <v>0</v>
      </c>
      <c r="N1867" s="4">
        <v>0</v>
      </c>
      <c r="O1867" s="4">
        <v>15100</v>
      </c>
      <c r="P1867" s="4">
        <v>210000</v>
      </c>
      <c r="Q1867" s="4">
        <v>1917</v>
      </c>
      <c r="R1867" s="4" t="b">
        <f t="shared" si="12"/>
        <v>0</v>
      </c>
      <c r="S1867" s="4">
        <v>0</v>
      </c>
    </row>
    <row r="1868" spans="1:19" ht="14.25" customHeight="1">
      <c r="A1868" s="4" t="s">
        <v>1040</v>
      </c>
      <c r="B1868" s="5"/>
      <c r="C1868" s="4">
        <v>0</v>
      </c>
      <c r="E1868" s="4" t="b">
        <f t="shared" si="11"/>
        <v>0</v>
      </c>
      <c r="F1868" s="4">
        <v>0</v>
      </c>
      <c r="G1868" s="4">
        <v>2201</v>
      </c>
      <c r="H1868" s="6">
        <v>44056</v>
      </c>
      <c r="I1868" s="4" t="s">
        <v>1058</v>
      </c>
      <c r="J1868" s="4" t="s">
        <v>40</v>
      </c>
      <c r="K1868" s="4">
        <v>14013</v>
      </c>
      <c r="L1868" s="4">
        <v>0</v>
      </c>
      <c r="M1868" s="4">
        <v>0</v>
      </c>
      <c r="N1868" s="4">
        <v>0</v>
      </c>
      <c r="O1868" s="4">
        <v>210000</v>
      </c>
      <c r="P1868" s="4">
        <v>0</v>
      </c>
      <c r="Q1868" s="4">
        <v>1918</v>
      </c>
      <c r="R1868" s="4" t="b">
        <f t="shared" si="12"/>
        <v>0</v>
      </c>
      <c r="S1868" s="4">
        <v>0</v>
      </c>
    </row>
    <row r="1869" spans="1:19" ht="14.25" customHeight="1">
      <c r="A1869" s="4" t="s">
        <v>1040</v>
      </c>
      <c r="B1869" s="5"/>
      <c r="C1869" s="4">
        <v>0</v>
      </c>
      <c r="E1869" s="4" t="b">
        <f t="shared" si="11"/>
        <v>0</v>
      </c>
      <c r="F1869" s="4">
        <v>0</v>
      </c>
      <c r="G1869" s="4">
        <v>2201</v>
      </c>
      <c r="H1869" s="6">
        <v>44075</v>
      </c>
      <c r="I1869" s="4" t="s">
        <v>1253</v>
      </c>
      <c r="J1869" s="4" t="s">
        <v>1043</v>
      </c>
      <c r="K1869" s="4">
        <v>10907</v>
      </c>
      <c r="L1869" s="4">
        <v>0</v>
      </c>
      <c r="M1869" s="4">
        <v>0</v>
      </c>
      <c r="N1869" s="4">
        <v>210000</v>
      </c>
      <c r="O1869" s="4">
        <v>0</v>
      </c>
      <c r="P1869" s="4">
        <v>210000</v>
      </c>
      <c r="Q1869" s="4">
        <v>1919</v>
      </c>
      <c r="R1869" s="4" t="b">
        <f t="shared" si="12"/>
        <v>0</v>
      </c>
      <c r="S1869" s="4">
        <v>0</v>
      </c>
    </row>
    <row r="1870" spans="1:19" ht="14.25" customHeight="1">
      <c r="A1870" s="4" t="s">
        <v>1040</v>
      </c>
      <c r="B1870" s="5"/>
      <c r="C1870" s="4">
        <v>0</v>
      </c>
      <c r="E1870" s="4" t="b">
        <f t="shared" si="11"/>
        <v>0</v>
      </c>
      <c r="F1870" s="4">
        <v>0</v>
      </c>
      <c r="G1870" s="4">
        <v>2201</v>
      </c>
      <c r="H1870" s="6">
        <v>44088</v>
      </c>
      <c r="I1870" s="4" t="s">
        <v>1060</v>
      </c>
      <c r="J1870" s="4" t="s">
        <v>40</v>
      </c>
      <c r="K1870" s="4">
        <v>14076</v>
      </c>
      <c r="L1870" s="4">
        <v>0</v>
      </c>
      <c r="M1870" s="4">
        <v>0</v>
      </c>
      <c r="N1870" s="4">
        <v>0</v>
      </c>
      <c r="O1870" s="4">
        <v>210000</v>
      </c>
      <c r="P1870" s="4">
        <v>0</v>
      </c>
      <c r="Q1870" s="4">
        <v>1920</v>
      </c>
      <c r="R1870" s="4" t="b">
        <f t="shared" si="12"/>
        <v>0</v>
      </c>
      <c r="S1870" s="4">
        <v>0</v>
      </c>
    </row>
    <row r="1871" spans="1:19" ht="14.25" customHeight="1">
      <c r="A1871" s="4" t="s">
        <v>1040</v>
      </c>
      <c r="B1871" s="5"/>
      <c r="C1871" s="4">
        <v>0</v>
      </c>
      <c r="E1871" s="4" t="b">
        <f t="shared" si="11"/>
        <v>0</v>
      </c>
      <c r="F1871" s="4">
        <v>0</v>
      </c>
      <c r="G1871" s="4">
        <v>2201</v>
      </c>
      <c r="H1871" s="6">
        <v>44105</v>
      </c>
      <c r="I1871" s="4" t="s">
        <v>1254</v>
      </c>
      <c r="J1871" s="4" t="s">
        <v>1043</v>
      </c>
      <c r="K1871" s="4">
        <v>10987</v>
      </c>
      <c r="L1871" s="4">
        <v>0</v>
      </c>
      <c r="M1871" s="4">
        <v>0</v>
      </c>
      <c r="N1871" s="4">
        <v>210000</v>
      </c>
      <c r="O1871" s="4">
        <v>0</v>
      </c>
      <c r="P1871" s="4">
        <v>210000</v>
      </c>
      <c r="Q1871" s="4">
        <v>1921</v>
      </c>
      <c r="R1871" s="4" t="b">
        <f t="shared" si="12"/>
        <v>0</v>
      </c>
      <c r="S1871" s="4">
        <v>0</v>
      </c>
    </row>
    <row r="1872" spans="1:19" ht="14.25" customHeight="1">
      <c r="A1872" s="4" t="s">
        <v>1040</v>
      </c>
      <c r="B1872" s="5"/>
      <c r="C1872" s="4">
        <v>0</v>
      </c>
      <c r="E1872" s="4" t="b">
        <f t="shared" si="11"/>
        <v>0</v>
      </c>
      <c r="F1872" s="4">
        <v>0</v>
      </c>
      <c r="G1872" s="4">
        <v>2201</v>
      </c>
      <c r="H1872" s="6">
        <v>44117</v>
      </c>
      <c r="I1872" s="4" t="s">
        <v>1061</v>
      </c>
      <c r="J1872" s="4" t="s">
        <v>40</v>
      </c>
      <c r="K1872" s="4">
        <v>14145</v>
      </c>
      <c r="L1872" s="4">
        <v>0</v>
      </c>
      <c r="M1872" s="4">
        <v>0</v>
      </c>
      <c r="N1872" s="4">
        <v>0</v>
      </c>
      <c r="O1872" s="4">
        <v>210000</v>
      </c>
      <c r="P1872" s="4">
        <v>0</v>
      </c>
      <c r="Q1872" s="4">
        <v>1922</v>
      </c>
      <c r="R1872" s="4" t="b">
        <f t="shared" si="12"/>
        <v>0</v>
      </c>
      <c r="S1872" s="4">
        <v>0</v>
      </c>
    </row>
    <row r="1873" spans="1:19" ht="14.25" customHeight="1">
      <c r="A1873" s="4" t="s">
        <v>1040</v>
      </c>
      <c r="B1873" s="5"/>
      <c r="C1873" s="4">
        <v>0</v>
      </c>
      <c r="E1873" s="4" t="b">
        <f t="shared" si="11"/>
        <v>0</v>
      </c>
      <c r="F1873" s="4">
        <v>0</v>
      </c>
      <c r="G1873" s="4">
        <v>2201</v>
      </c>
      <c r="H1873" s="6">
        <v>44136</v>
      </c>
      <c r="I1873" s="4" t="s">
        <v>1255</v>
      </c>
      <c r="J1873" s="4" t="s">
        <v>1043</v>
      </c>
      <c r="K1873" s="4">
        <v>11067</v>
      </c>
      <c r="L1873" s="4">
        <v>0</v>
      </c>
      <c r="M1873" s="4">
        <v>0</v>
      </c>
      <c r="N1873" s="4">
        <v>210000</v>
      </c>
      <c r="O1873" s="4">
        <v>0</v>
      </c>
      <c r="P1873" s="4">
        <v>210000</v>
      </c>
      <c r="Q1873" s="4">
        <v>1923</v>
      </c>
      <c r="R1873" s="4" t="b">
        <f t="shared" si="12"/>
        <v>0</v>
      </c>
      <c r="S1873" s="4">
        <v>0</v>
      </c>
    </row>
    <row r="1874" spans="1:19" ht="14.25" customHeight="1">
      <c r="A1874" s="4" t="s">
        <v>1040</v>
      </c>
      <c r="B1874" s="5"/>
      <c r="C1874" s="4">
        <v>0</v>
      </c>
      <c r="E1874" s="4" t="b">
        <f t="shared" si="11"/>
        <v>0</v>
      </c>
      <c r="F1874" s="4">
        <v>0</v>
      </c>
      <c r="G1874" s="4">
        <v>2201</v>
      </c>
      <c r="H1874" s="6">
        <v>44147</v>
      </c>
      <c r="I1874" s="4" t="s">
        <v>1064</v>
      </c>
      <c r="J1874" s="4" t="s">
        <v>40</v>
      </c>
      <c r="K1874" s="4">
        <v>14239</v>
      </c>
      <c r="L1874" s="4">
        <v>0</v>
      </c>
      <c r="M1874" s="4">
        <v>0</v>
      </c>
      <c r="N1874" s="4">
        <v>0</v>
      </c>
      <c r="O1874" s="4">
        <v>210000</v>
      </c>
      <c r="P1874" s="4">
        <v>0</v>
      </c>
      <c r="Q1874" s="4">
        <v>1924</v>
      </c>
      <c r="R1874" s="4" t="b">
        <f t="shared" si="12"/>
        <v>0</v>
      </c>
      <c r="S1874" s="4">
        <v>0</v>
      </c>
    </row>
    <row r="1875" spans="1:19" ht="14.25" customHeight="1">
      <c r="A1875" s="4" t="s">
        <v>1040</v>
      </c>
      <c r="B1875" s="5"/>
      <c r="C1875" s="4">
        <v>0</v>
      </c>
      <c r="E1875" s="4" t="b">
        <f t="shared" si="11"/>
        <v>0</v>
      </c>
      <c r="F1875" s="4">
        <v>0</v>
      </c>
      <c r="G1875" s="4">
        <v>2201</v>
      </c>
      <c r="H1875" s="6">
        <v>44166</v>
      </c>
      <c r="I1875" s="4" t="s">
        <v>1256</v>
      </c>
      <c r="J1875" s="4" t="s">
        <v>1043</v>
      </c>
      <c r="K1875" s="4">
        <v>11147</v>
      </c>
      <c r="L1875" s="4">
        <v>0</v>
      </c>
      <c r="M1875" s="4">
        <v>0</v>
      </c>
      <c r="N1875" s="4">
        <v>210000</v>
      </c>
      <c r="O1875" s="4">
        <v>0</v>
      </c>
      <c r="P1875" s="4">
        <v>210000</v>
      </c>
      <c r="Q1875" s="4">
        <v>1925</v>
      </c>
      <c r="R1875" s="4" t="b">
        <f t="shared" si="12"/>
        <v>0</v>
      </c>
      <c r="S1875" s="4">
        <v>0</v>
      </c>
    </row>
    <row r="1876" spans="1:19" ht="14.25" customHeight="1">
      <c r="A1876" s="4" t="s">
        <v>1040</v>
      </c>
      <c r="B1876" s="5"/>
      <c r="C1876" s="4">
        <v>0</v>
      </c>
      <c r="E1876" s="4" t="b">
        <f t="shared" si="11"/>
        <v>0</v>
      </c>
      <c r="F1876" s="4">
        <v>0</v>
      </c>
      <c r="G1876" s="4">
        <v>2201</v>
      </c>
      <c r="H1876" s="6">
        <v>44178</v>
      </c>
      <c r="I1876" s="4" t="s">
        <v>1066</v>
      </c>
      <c r="J1876" s="4" t="s">
        <v>40</v>
      </c>
      <c r="K1876" s="4">
        <v>14289</v>
      </c>
      <c r="L1876" s="4">
        <v>0</v>
      </c>
      <c r="M1876" s="4">
        <v>0</v>
      </c>
      <c r="N1876" s="4">
        <v>0</v>
      </c>
      <c r="O1876" s="4">
        <v>210000</v>
      </c>
      <c r="P1876" s="4">
        <v>0</v>
      </c>
      <c r="Q1876" s="4">
        <v>1926</v>
      </c>
      <c r="R1876" s="4" t="b">
        <f t="shared" si="12"/>
        <v>0</v>
      </c>
      <c r="S1876" s="4">
        <v>0</v>
      </c>
    </row>
    <row r="1877" spans="1:19" ht="14.25" customHeight="1">
      <c r="A1877" s="4" t="s">
        <v>1040</v>
      </c>
      <c r="B1877" s="5" t="s">
        <v>1257</v>
      </c>
      <c r="C1877" s="4">
        <v>0</v>
      </c>
      <c r="D1877" s="4" t="s">
        <v>1257</v>
      </c>
      <c r="E1877" s="4" t="b">
        <f t="shared" si="11"/>
        <v>0</v>
      </c>
      <c r="F1877" s="4">
        <v>0</v>
      </c>
      <c r="G1877" s="4">
        <v>2201</v>
      </c>
      <c r="H1877" s="3" t="s">
        <v>21</v>
      </c>
      <c r="K1877" s="4">
        <v>0</v>
      </c>
      <c r="L1877" s="4">
        <v>0</v>
      </c>
      <c r="M1877" s="4">
        <v>0</v>
      </c>
      <c r="N1877" s="4">
        <v>2520000</v>
      </c>
      <c r="O1877" s="4">
        <v>2534800</v>
      </c>
      <c r="P1877" s="4">
        <v>0</v>
      </c>
      <c r="Q1877" s="4">
        <v>1927</v>
      </c>
      <c r="R1877" s="4" t="b">
        <f t="shared" si="12"/>
        <v>0</v>
      </c>
      <c r="S1877" s="4">
        <v>0</v>
      </c>
    </row>
    <row r="1878" spans="1:19" ht="14.25" customHeight="1">
      <c r="A1878" s="4" t="s">
        <v>1040</v>
      </c>
      <c r="B1878" s="5" t="s">
        <v>175</v>
      </c>
      <c r="C1878" s="4">
        <v>0</v>
      </c>
      <c r="D1878" s="4" t="s">
        <v>175</v>
      </c>
      <c r="E1878" s="4" t="b">
        <f t="shared" si="11"/>
        <v>0</v>
      </c>
      <c r="F1878" s="4">
        <v>287870</v>
      </c>
      <c r="G1878" s="4">
        <v>2202</v>
      </c>
      <c r="H1878" s="3" t="s">
        <v>21</v>
      </c>
      <c r="K1878" s="4">
        <v>0</v>
      </c>
      <c r="L1878" s="4">
        <v>2520000</v>
      </c>
      <c r="M1878" s="4">
        <v>2807870</v>
      </c>
      <c r="N1878" s="4">
        <v>0</v>
      </c>
      <c r="O1878" s="4">
        <v>0</v>
      </c>
      <c r="P1878" s="4">
        <v>287870</v>
      </c>
      <c r="Q1878" s="4">
        <v>1928</v>
      </c>
      <c r="R1878" s="4" t="b">
        <f t="shared" si="12"/>
        <v>0</v>
      </c>
      <c r="S1878" s="4">
        <v>0</v>
      </c>
    </row>
    <row r="1879" spans="1:19" ht="14.25" customHeight="1">
      <c r="A1879" s="4" t="s">
        <v>1040</v>
      </c>
      <c r="B1879" s="5"/>
      <c r="C1879" s="4">
        <v>0</v>
      </c>
      <c r="E1879" s="4" t="b">
        <f t="shared" si="11"/>
        <v>0</v>
      </c>
      <c r="F1879" s="4">
        <v>0</v>
      </c>
      <c r="G1879" s="4">
        <v>2202</v>
      </c>
      <c r="H1879" s="6">
        <v>43831</v>
      </c>
      <c r="I1879" s="4" t="s">
        <v>1258</v>
      </c>
      <c r="J1879" s="4" t="s">
        <v>1043</v>
      </c>
      <c r="K1879" s="4">
        <v>10268</v>
      </c>
      <c r="L1879" s="4">
        <v>0</v>
      </c>
      <c r="M1879" s="4">
        <v>0</v>
      </c>
      <c r="N1879" s="4">
        <v>210000</v>
      </c>
      <c r="O1879" s="4">
        <v>0</v>
      </c>
      <c r="P1879" s="4">
        <v>497870</v>
      </c>
      <c r="Q1879" s="4">
        <v>1929</v>
      </c>
      <c r="R1879" s="4" t="b">
        <f t="shared" si="12"/>
        <v>0</v>
      </c>
      <c r="S1879" s="4">
        <v>0</v>
      </c>
    </row>
    <row r="1880" spans="1:19" ht="14.25" customHeight="1">
      <c r="A1880" s="4" t="s">
        <v>1040</v>
      </c>
      <c r="B1880" s="5"/>
      <c r="C1880" s="4">
        <v>0</v>
      </c>
      <c r="E1880" s="4" t="b">
        <f t="shared" si="11"/>
        <v>0</v>
      </c>
      <c r="F1880" s="4">
        <v>0</v>
      </c>
      <c r="G1880" s="4">
        <v>2202</v>
      </c>
      <c r="H1880" s="6">
        <v>43844</v>
      </c>
      <c r="I1880" s="4" t="s">
        <v>1259</v>
      </c>
      <c r="J1880" s="4" t="s">
        <v>40</v>
      </c>
      <c r="K1880" s="4">
        <v>13507</v>
      </c>
      <c r="L1880" s="4">
        <v>0</v>
      </c>
      <c r="M1880" s="4">
        <v>0</v>
      </c>
      <c r="N1880" s="4">
        <v>0</v>
      </c>
      <c r="O1880" s="4">
        <v>85870</v>
      </c>
      <c r="P1880" s="4">
        <v>412000</v>
      </c>
      <c r="Q1880" s="4">
        <v>1930</v>
      </c>
      <c r="R1880" s="4" t="b">
        <f t="shared" si="12"/>
        <v>0</v>
      </c>
      <c r="S1880" s="4">
        <v>0</v>
      </c>
    </row>
    <row r="1881" spans="1:19" ht="14.25" customHeight="1">
      <c r="A1881" s="4" t="s">
        <v>1040</v>
      </c>
      <c r="B1881" s="5"/>
      <c r="C1881" s="4">
        <v>0</v>
      </c>
      <c r="E1881" s="4" t="b">
        <f t="shared" si="11"/>
        <v>0</v>
      </c>
      <c r="F1881" s="4">
        <v>0</v>
      </c>
      <c r="G1881" s="4">
        <v>2202</v>
      </c>
      <c r="H1881" s="6">
        <v>43844</v>
      </c>
      <c r="I1881" s="4" t="s">
        <v>1243</v>
      </c>
      <c r="J1881" s="4" t="s">
        <v>40</v>
      </c>
      <c r="K1881" s="4">
        <v>13507</v>
      </c>
      <c r="L1881" s="4">
        <v>0</v>
      </c>
      <c r="M1881" s="4">
        <v>0</v>
      </c>
      <c r="N1881" s="4">
        <v>0</v>
      </c>
      <c r="O1881" s="4">
        <v>176130</v>
      </c>
      <c r="P1881" s="4">
        <v>235870</v>
      </c>
      <c r="Q1881" s="4">
        <v>1931</v>
      </c>
      <c r="R1881" s="4" t="b">
        <f t="shared" si="12"/>
        <v>0</v>
      </c>
      <c r="S1881" s="4">
        <v>0</v>
      </c>
    </row>
    <row r="1882" spans="1:19" ht="14.25" customHeight="1">
      <c r="A1882" s="4" t="s">
        <v>1040</v>
      </c>
      <c r="B1882" s="5"/>
      <c r="C1882" s="4">
        <v>0</v>
      </c>
      <c r="E1882" s="4" t="b">
        <f t="shared" si="11"/>
        <v>0</v>
      </c>
      <c r="F1882" s="4">
        <v>0</v>
      </c>
      <c r="G1882" s="4">
        <v>2202</v>
      </c>
      <c r="H1882" s="6">
        <v>43862</v>
      </c>
      <c r="I1882" s="4" t="s">
        <v>1260</v>
      </c>
      <c r="J1882" s="4" t="s">
        <v>1043</v>
      </c>
      <c r="K1882" s="4">
        <v>10348</v>
      </c>
      <c r="L1882" s="4">
        <v>0</v>
      </c>
      <c r="M1882" s="4">
        <v>0</v>
      </c>
      <c r="N1882" s="4">
        <v>210000</v>
      </c>
      <c r="O1882" s="4">
        <v>0</v>
      </c>
      <c r="P1882" s="4">
        <v>445870</v>
      </c>
      <c r="Q1882" s="4">
        <v>1932</v>
      </c>
      <c r="R1882" s="4" t="b">
        <f t="shared" si="12"/>
        <v>0</v>
      </c>
      <c r="S1882" s="4">
        <v>0</v>
      </c>
    </row>
    <row r="1883" spans="1:19" ht="14.25" customHeight="1">
      <c r="A1883" s="4" t="s">
        <v>1040</v>
      </c>
      <c r="B1883" s="5"/>
      <c r="C1883" s="4">
        <v>0</v>
      </c>
      <c r="E1883" s="4" t="b">
        <f t="shared" si="11"/>
        <v>0</v>
      </c>
      <c r="F1883" s="4">
        <v>0</v>
      </c>
      <c r="G1883" s="4">
        <v>2202</v>
      </c>
      <c r="H1883" s="6">
        <v>43868</v>
      </c>
      <c r="I1883" s="4" t="s">
        <v>1243</v>
      </c>
      <c r="J1883" s="4" t="s">
        <v>40</v>
      </c>
      <c r="K1883" s="4">
        <v>13556</v>
      </c>
      <c r="L1883" s="4">
        <v>0</v>
      </c>
      <c r="M1883" s="4">
        <v>0</v>
      </c>
      <c r="N1883" s="4">
        <v>0</v>
      </c>
      <c r="O1883" s="4">
        <v>25870</v>
      </c>
      <c r="P1883" s="4">
        <v>420000</v>
      </c>
      <c r="Q1883" s="4">
        <v>1933</v>
      </c>
      <c r="R1883" s="4" t="b">
        <f t="shared" si="12"/>
        <v>0</v>
      </c>
      <c r="S1883" s="4">
        <v>0</v>
      </c>
    </row>
    <row r="1884" spans="1:19" ht="14.25" customHeight="1">
      <c r="A1884" s="4" t="s">
        <v>1040</v>
      </c>
      <c r="B1884" s="5"/>
      <c r="C1884" s="4">
        <v>0</v>
      </c>
      <c r="E1884" s="4" t="b">
        <f t="shared" si="11"/>
        <v>0</v>
      </c>
      <c r="F1884" s="4">
        <v>0</v>
      </c>
      <c r="G1884" s="4">
        <v>2202</v>
      </c>
      <c r="H1884" s="6">
        <v>43868</v>
      </c>
      <c r="I1884" s="4" t="s">
        <v>1044</v>
      </c>
      <c r="J1884" s="4" t="s">
        <v>40</v>
      </c>
      <c r="K1884" s="4">
        <v>13556</v>
      </c>
      <c r="L1884" s="4">
        <v>0</v>
      </c>
      <c r="M1884" s="4">
        <v>0</v>
      </c>
      <c r="N1884" s="4">
        <v>0</v>
      </c>
      <c r="O1884" s="4">
        <v>210000</v>
      </c>
      <c r="P1884" s="4">
        <v>210000</v>
      </c>
      <c r="Q1884" s="4">
        <v>1934</v>
      </c>
      <c r="R1884" s="4" t="b">
        <f t="shared" si="12"/>
        <v>0</v>
      </c>
      <c r="S1884" s="4">
        <v>0</v>
      </c>
    </row>
    <row r="1885" spans="1:19" ht="14.25" customHeight="1">
      <c r="A1885" s="4" t="s">
        <v>1040</v>
      </c>
      <c r="B1885" s="5"/>
      <c r="C1885" s="4">
        <v>0</v>
      </c>
      <c r="E1885" s="4" t="b">
        <f t="shared" si="11"/>
        <v>0</v>
      </c>
      <c r="F1885" s="4">
        <v>0</v>
      </c>
      <c r="G1885" s="4">
        <v>2202</v>
      </c>
      <c r="H1885" s="6">
        <v>43868</v>
      </c>
      <c r="I1885" s="4" t="s">
        <v>1046</v>
      </c>
      <c r="J1885" s="4" t="s">
        <v>40</v>
      </c>
      <c r="K1885" s="4">
        <v>13556</v>
      </c>
      <c r="L1885" s="4">
        <v>0</v>
      </c>
      <c r="M1885" s="4">
        <v>0</v>
      </c>
      <c r="N1885" s="4">
        <v>0</v>
      </c>
      <c r="O1885" s="4">
        <v>26130</v>
      </c>
      <c r="P1885" s="4">
        <v>183870</v>
      </c>
      <c r="Q1885" s="4">
        <v>1935</v>
      </c>
      <c r="R1885" s="4" t="b">
        <f t="shared" si="12"/>
        <v>0</v>
      </c>
      <c r="S1885" s="4">
        <v>0</v>
      </c>
    </row>
    <row r="1886" spans="1:19" ht="14.25" customHeight="1">
      <c r="A1886" s="4" t="s">
        <v>1040</v>
      </c>
      <c r="B1886" s="5"/>
      <c r="C1886" s="4">
        <v>0</v>
      </c>
      <c r="E1886" s="4" t="b">
        <f t="shared" si="11"/>
        <v>0</v>
      </c>
      <c r="F1886" s="4">
        <v>0</v>
      </c>
      <c r="G1886" s="4">
        <v>2202</v>
      </c>
      <c r="H1886" s="6">
        <v>43891</v>
      </c>
      <c r="I1886" s="4" t="s">
        <v>1261</v>
      </c>
      <c r="J1886" s="4" t="s">
        <v>1043</v>
      </c>
      <c r="K1886" s="4">
        <v>10428</v>
      </c>
      <c r="L1886" s="4">
        <v>0</v>
      </c>
      <c r="M1886" s="4">
        <v>0</v>
      </c>
      <c r="N1886" s="4">
        <v>210000</v>
      </c>
      <c r="O1886" s="4">
        <v>0</v>
      </c>
      <c r="P1886" s="4">
        <v>393870</v>
      </c>
      <c r="Q1886" s="4">
        <v>1936</v>
      </c>
      <c r="R1886" s="4" t="b">
        <f t="shared" si="12"/>
        <v>0</v>
      </c>
      <c r="S1886" s="4">
        <v>0</v>
      </c>
    </row>
    <row r="1887" spans="1:19" ht="14.25" customHeight="1">
      <c r="A1887" s="4" t="s">
        <v>1040</v>
      </c>
      <c r="B1887" s="5"/>
      <c r="C1887" s="4">
        <v>0</v>
      </c>
      <c r="E1887" s="4" t="b">
        <f t="shared" si="11"/>
        <v>0</v>
      </c>
      <c r="F1887" s="4">
        <v>0</v>
      </c>
      <c r="G1887" s="4">
        <v>2202</v>
      </c>
      <c r="H1887" s="6">
        <v>43899</v>
      </c>
      <c r="I1887" s="4" t="s">
        <v>1046</v>
      </c>
      <c r="J1887" s="4" t="s">
        <v>40</v>
      </c>
      <c r="K1887" s="4">
        <v>13629</v>
      </c>
      <c r="L1887" s="4">
        <v>0</v>
      </c>
      <c r="M1887" s="4">
        <v>0</v>
      </c>
      <c r="N1887" s="4">
        <v>0</v>
      </c>
      <c r="O1887" s="4">
        <v>183870</v>
      </c>
      <c r="P1887" s="4">
        <v>210000</v>
      </c>
      <c r="Q1887" s="4">
        <v>1937</v>
      </c>
      <c r="R1887" s="4" t="b">
        <f t="shared" si="12"/>
        <v>0</v>
      </c>
      <c r="S1887" s="4">
        <v>0</v>
      </c>
    </row>
    <row r="1888" spans="1:19" ht="14.25" customHeight="1">
      <c r="A1888" s="4" t="s">
        <v>1040</v>
      </c>
      <c r="B1888" s="5"/>
      <c r="C1888" s="4">
        <v>0</v>
      </c>
      <c r="E1888" s="4" t="b">
        <f t="shared" si="11"/>
        <v>0</v>
      </c>
      <c r="F1888" s="4">
        <v>0</v>
      </c>
      <c r="G1888" s="4">
        <v>2202</v>
      </c>
      <c r="H1888" s="6">
        <v>43899</v>
      </c>
      <c r="I1888" s="4" t="s">
        <v>1048</v>
      </c>
      <c r="J1888" s="4" t="s">
        <v>40</v>
      </c>
      <c r="K1888" s="4">
        <v>13629</v>
      </c>
      <c r="L1888" s="4">
        <v>0</v>
      </c>
      <c r="M1888" s="4">
        <v>0</v>
      </c>
      <c r="N1888" s="4">
        <v>0</v>
      </c>
      <c r="O1888" s="4">
        <v>78130</v>
      </c>
      <c r="P1888" s="4">
        <v>131870</v>
      </c>
      <c r="Q1888" s="4">
        <v>1938</v>
      </c>
      <c r="R1888" s="4" t="b">
        <f t="shared" si="12"/>
        <v>0</v>
      </c>
      <c r="S1888" s="4">
        <v>0</v>
      </c>
    </row>
    <row r="1889" spans="1:19" ht="14.25" customHeight="1">
      <c r="A1889" s="4" t="s">
        <v>1040</v>
      </c>
      <c r="B1889" s="5"/>
      <c r="C1889" s="4">
        <v>0</v>
      </c>
      <c r="E1889" s="4" t="b">
        <f t="shared" si="11"/>
        <v>0</v>
      </c>
      <c r="F1889" s="4">
        <v>0</v>
      </c>
      <c r="G1889" s="4">
        <v>2202</v>
      </c>
      <c r="H1889" s="6">
        <v>43922</v>
      </c>
      <c r="I1889" s="4" t="s">
        <v>1262</v>
      </c>
      <c r="J1889" s="4" t="s">
        <v>1043</v>
      </c>
      <c r="K1889" s="4">
        <v>10508</v>
      </c>
      <c r="L1889" s="4">
        <v>0</v>
      </c>
      <c r="M1889" s="4">
        <v>0</v>
      </c>
      <c r="N1889" s="4">
        <v>210000</v>
      </c>
      <c r="O1889" s="4">
        <v>0</v>
      </c>
      <c r="P1889" s="4">
        <v>341870</v>
      </c>
      <c r="Q1889" s="4">
        <v>1939</v>
      </c>
      <c r="R1889" s="4" t="b">
        <f t="shared" si="12"/>
        <v>0</v>
      </c>
      <c r="S1889" s="4">
        <v>0</v>
      </c>
    </row>
    <row r="1890" spans="1:19" ht="14.25" customHeight="1">
      <c r="A1890" s="4" t="s">
        <v>1040</v>
      </c>
      <c r="B1890" s="5"/>
      <c r="C1890" s="4">
        <v>0</v>
      </c>
      <c r="E1890" s="4" t="b">
        <f t="shared" si="11"/>
        <v>0</v>
      </c>
      <c r="F1890" s="4">
        <v>0</v>
      </c>
      <c r="G1890" s="4">
        <v>2202</v>
      </c>
      <c r="H1890" s="6">
        <v>43952</v>
      </c>
      <c r="I1890" s="4" t="s">
        <v>1263</v>
      </c>
      <c r="J1890" s="4" t="s">
        <v>1043</v>
      </c>
      <c r="K1890" s="4">
        <v>10588</v>
      </c>
      <c r="L1890" s="4">
        <v>0</v>
      </c>
      <c r="M1890" s="4">
        <v>0</v>
      </c>
      <c r="N1890" s="4">
        <v>210000</v>
      </c>
      <c r="O1890" s="4">
        <v>0</v>
      </c>
      <c r="P1890" s="4">
        <v>551870</v>
      </c>
      <c r="Q1890" s="4">
        <v>1940</v>
      </c>
      <c r="R1890" s="4" t="b">
        <f t="shared" si="12"/>
        <v>0</v>
      </c>
      <c r="S1890" s="4">
        <v>0</v>
      </c>
    </row>
    <row r="1891" spans="1:19" ht="14.25" customHeight="1">
      <c r="A1891" s="4" t="s">
        <v>1040</v>
      </c>
      <c r="B1891" s="5"/>
      <c r="C1891" s="4">
        <v>0</v>
      </c>
      <c r="E1891" s="4" t="b">
        <f t="shared" si="11"/>
        <v>0</v>
      </c>
      <c r="F1891" s="4">
        <v>0</v>
      </c>
      <c r="G1891" s="4">
        <v>2202</v>
      </c>
      <c r="H1891" s="6">
        <v>43965</v>
      </c>
      <c r="I1891" s="4" t="s">
        <v>1048</v>
      </c>
      <c r="J1891" s="4" t="s">
        <v>40</v>
      </c>
      <c r="K1891" s="4">
        <v>13779</v>
      </c>
      <c r="L1891" s="4">
        <v>0</v>
      </c>
      <c r="M1891" s="4">
        <v>0</v>
      </c>
      <c r="N1891" s="4">
        <v>0</v>
      </c>
      <c r="O1891" s="4">
        <v>131870</v>
      </c>
      <c r="P1891" s="4">
        <v>420000</v>
      </c>
      <c r="Q1891" s="4">
        <v>1941</v>
      </c>
      <c r="R1891" s="4" t="b">
        <f t="shared" si="12"/>
        <v>0</v>
      </c>
      <c r="S1891" s="4">
        <v>0</v>
      </c>
    </row>
    <row r="1892" spans="1:19" ht="14.25" customHeight="1">
      <c r="A1892" s="4" t="s">
        <v>1040</v>
      </c>
      <c r="B1892" s="5"/>
      <c r="C1892" s="4">
        <v>0</v>
      </c>
      <c r="E1892" s="4" t="b">
        <f t="shared" si="11"/>
        <v>0</v>
      </c>
      <c r="F1892" s="4">
        <v>0</v>
      </c>
      <c r="G1892" s="4">
        <v>2202</v>
      </c>
      <c r="H1892" s="6">
        <v>43965</v>
      </c>
      <c r="I1892" s="4" t="s">
        <v>1050</v>
      </c>
      <c r="J1892" s="4" t="s">
        <v>40</v>
      </c>
      <c r="K1892" s="4">
        <v>13779</v>
      </c>
      <c r="L1892" s="4">
        <v>0</v>
      </c>
      <c r="M1892" s="4">
        <v>0</v>
      </c>
      <c r="N1892" s="4">
        <v>0</v>
      </c>
      <c r="O1892" s="4">
        <v>210000</v>
      </c>
      <c r="P1892" s="4">
        <v>210000</v>
      </c>
      <c r="Q1892" s="4">
        <v>1942</v>
      </c>
      <c r="R1892" s="4" t="b">
        <f t="shared" si="12"/>
        <v>0</v>
      </c>
      <c r="S1892" s="4">
        <v>0</v>
      </c>
    </row>
    <row r="1893" spans="1:19" ht="14.25" customHeight="1">
      <c r="A1893" s="4" t="s">
        <v>1040</v>
      </c>
      <c r="B1893" s="5"/>
      <c r="C1893" s="4">
        <v>0</v>
      </c>
      <c r="E1893" s="4" t="b">
        <f t="shared" si="11"/>
        <v>0</v>
      </c>
      <c r="F1893" s="4">
        <v>0</v>
      </c>
      <c r="G1893" s="4">
        <v>2202</v>
      </c>
      <c r="H1893" s="6">
        <v>43965</v>
      </c>
      <c r="I1893" s="4" t="s">
        <v>1052</v>
      </c>
      <c r="J1893" s="4" t="s">
        <v>40</v>
      </c>
      <c r="K1893" s="4">
        <v>13779</v>
      </c>
      <c r="L1893" s="4">
        <v>0</v>
      </c>
      <c r="M1893" s="4">
        <v>0</v>
      </c>
      <c r="N1893" s="4">
        <v>0</v>
      </c>
      <c r="O1893" s="4">
        <v>132130</v>
      </c>
      <c r="P1893" s="4">
        <v>77870</v>
      </c>
      <c r="Q1893" s="4">
        <v>1943</v>
      </c>
      <c r="R1893" s="4" t="b">
        <f t="shared" si="12"/>
        <v>0</v>
      </c>
      <c r="S1893" s="4">
        <v>0</v>
      </c>
    </row>
    <row r="1894" spans="1:19" ht="14.25" customHeight="1">
      <c r="A1894" s="4" t="s">
        <v>1040</v>
      </c>
      <c r="B1894" s="5"/>
      <c r="C1894" s="4">
        <v>0</v>
      </c>
      <c r="E1894" s="4" t="b">
        <f t="shared" si="11"/>
        <v>0</v>
      </c>
      <c r="F1894" s="4">
        <v>0</v>
      </c>
      <c r="G1894" s="4">
        <v>2202</v>
      </c>
      <c r="H1894" s="6">
        <v>43983</v>
      </c>
      <c r="I1894" s="4" t="s">
        <v>1264</v>
      </c>
      <c r="J1894" s="4" t="s">
        <v>1043</v>
      </c>
      <c r="K1894" s="4">
        <v>10668</v>
      </c>
      <c r="L1894" s="4">
        <v>0</v>
      </c>
      <c r="M1894" s="4">
        <v>0</v>
      </c>
      <c r="N1894" s="4">
        <v>210000</v>
      </c>
      <c r="O1894" s="4">
        <v>0</v>
      </c>
      <c r="P1894" s="4">
        <v>287870</v>
      </c>
      <c r="Q1894" s="4">
        <v>1944</v>
      </c>
      <c r="R1894" s="4" t="b">
        <f t="shared" si="12"/>
        <v>0</v>
      </c>
      <c r="S1894" s="4">
        <v>0</v>
      </c>
    </row>
    <row r="1895" spans="1:19" ht="14.25" customHeight="1">
      <c r="A1895" s="4" t="s">
        <v>1040</v>
      </c>
      <c r="B1895" s="5"/>
      <c r="C1895" s="4">
        <v>0</v>
      </c>
      <c r="E1895" s="4" t="b">
        <f t="shared" si="11"/>
        <v>0</v>
      </c>
      <c r="F1895" s="4">
        <v>0</v>
      </c>
      <c r="G1895" s="4">
        <v>2202</v>
      </c>
      <c r="H1895" s="6">
        <v>43990</v>
      </c>
      <c r="I1895" s="4" t="s">
        <v>1265</v>
      </c>
      <c r="J1895" s="4" t="s">
        <v>1266</v>
      </c>
      <c r="K1895" s="4">
        <v>579</v>
      </c>
      <c r="L1895" s="4">
        <v>0</v>
      </c>
      <c r="M1895" s="4">
        <v>0</v>
      </c>
      <c r="N1895" s="4">
        <v>0</v>
      </c>
      <c r="O1895" s="4">
        <v>60000</v>
      </c>
      <c r="P1895" s="4">
        <v>227870</v>
      </c>
      <c r="Q1895" s="4">
        <v>1945</v>
      </c>
      <c r="R1895" s="4" t="b">
        <f t="shared" si="12"/>
        <v>0</v>
      </c>
      <c r="S1895" s="4">
        <v>0</v>
      </c>
    </row>
    <row r="1896" spans="1:19" ht="14.25" customHeight="1">
      <c r="A1896" s="4" t="s">
        <v>1040</v>
      </c>
      <c r="B1896" s="5"/>
      <c r="C1896" s="4">
        <v>0</v>
      </c>
      <c r="E1896" s="4" t="b">
        <f t="shared" si="11"/>
        <v>0</v>
      </c>
      <c r="F1896" s="4">
        <v>0</v>
      </c>
      <c r="G1896" s="4">
        <v>2202</v>
      </c>
      <c r="H1896" s="6">
        <v>43998</v>
      </c>
      <c r="I1896" s="4" t="s">
        <v>1052</v>
      </c>
      <c r="J1896" s="4" t="s">
        <v>40</v>
      </c>
      <c r="K1896" s="4">
        <v>13843</v>
      </c>
      <c r="L1896" s="4">
        <v>0</v>
      </c>
      <c r="M1896" s="4">
        <v>0</v>
      </c>
      <c r="N1896" s="4">
        <v>0</v>
      </c>
      <c r="O1896" s="4">
        <v>17870</v>
      </c>
      <c r="P1896" s="4">
        <v>210000</v>
      </c>
      <c r="Q1896" s="4">
        <v>1946</v>
      </c>
      <c r="R1896" s="4" t="b">
        <f t="shared" si="12"/>
        <v>0</v>
      </c>
      <c r="S1896" s="4">
        <v>0</v>
      </c>
    </row>
    <row r="1897" spans="1:19" ht="14.25" customHeight="1">
      <c r="A1897" s="4" t="s">
        <v>1040</v>
      </c>
      <c r="B1897" s="5"/>
      <c r="C1897" s="4">
        <v>0</v>
      </c>
      <c r="E1897" s="4" t="b">
        <f t="shared" si="11"/>
        <v>0</v>
      </c>
      <c r="F1897" s="4">
        <v>0</v>
      </c>
      <c r="G1897" s="4">
        <v>2202</v>
      </c>
      <c r="H1897" s="6">
        <v>43998</v>
      </c>
      <c r="I1897" s="4" t="s">
        <v>1054</v>
      </c>
      <c r="J1897" s="4" t="s">
        <v>40</v>
      </c>
      <c r="K1897" s="4">
        <v>13843</v>
      </c>
      <c r="L1897" s="4">
        <v>0</v>
      </c>
      <c r="M1897" s="4">
        <v>0</v>
      </c>
      <c r="N1897" s="4">
        <v>0</v>
      </c>
      <c r="O1897" s="4">
        <v>202130</v>
      </c>
      <c r="P1897" s="4">
        <v>7870</v>
      </c>
      <c r="Q1897" s="4">
        <v>1947</v>
      </c>
      <c r="R1897" s="4" t="b">
        <f t="shared" si="12"/>
        <v>0</v>
      </c>
      <c r="S1897" s="4">
        <v>0</v>
      </c>
    </row>
    <row r="1898" spans="1:19" ht="14.25" customHeight="1">
      <c r="A1898" s="4" t="s">
        <v>1040</v>
      </c>
      <c r="B1898" s="5"/>
      <c r="C1898" s="4">
        <v>0</v>
      </c>
      <c r="E1898" s="4" t="b">
        <f t="shared" si="11"/>
        <v>0</v>
      </c>
      <c r="F1898" s="4">
        <v>0</v>
      </c>
      <c r="G1898" s="4">
        <v>2202</v>
      </c>
      <c r="H1898" s="6">
        <v>44013</v>
      </c>
      <c r="I1898" s="4" t="s">
        <v>1267</v>
      </c>
      <c r="J1898" s="4" t="s">
        <v>1043</v>
      </c>
      <c r="K1898" s="4">
        <v>10748</v>
      </c>
      <c r="L1898" s="4">
        <v>0</v>
      </c>
      <c r="M1898" s="4">
        <v>0</v>
      </c>
      <c r="N1898" s="4">
        <v>210000</v>
      </c>
      <c r="O1898" s="4">
        <v>0</v>
      </c>
      <c r="P1898" s="4">
        <v>217870</v>
      </c>
      <c r="Q1898" s="4">
        <v>1948</v>
      </c>
      <c r="R1898" s="4" t="b">
        <f t="shared" si="12"/>
        <v>0</v>
      </c>
      <c r="S1898" s="4">
        <v>0</v>
      </c>
    </row>
    <row r="1899" spans="1:19" ht="14.25" customHeight="1">
      <c r="A1899" s="4" t="s">
        <v>1040</v>
      </c>
      <c r="B1899" s="5"/>
      <c r="C1899" s="4">
        <v>0</v>
      </c>
      <c r="E1899" s="4" t="b">
        <f t="shared" si="11"/>
        <v>0</v>
      </c>
      <c r="F1899" s="4">
        <v>0</v>
      </c>
      <c r="G1899" s="4">
        <v>2202</v>
      </c>
      <c r="H1899" s="6">
        <v>44026</v>
      </c>
      <c r="I1899" s="4" t="s">
        <v>1054</v>
      </c>
      <c r="J1899" s="4" t="s">
        <v>40</v>
      </c>
      <c r="K1899" s="4">
        <v>13916</v>
      </c>
      <c r="L1899" s="4">
        <v>0</v>
      </c>
      <c r="M1899" s="4">
        <v>0</v>
      </c>
      <c r="N1899" s="4">
        <v>0</v>
      </c>
      <c r="O1899" s="4">
        <v>7870</v>
      </c>
      <c r="P1899" s="4">
        <v>210000</v>
      </c>
      <c r="Q1899" s="4">
        <v>1949</v>
      </c>
      <c r="R1899" s="4" t="b">
        <f t="shared" si="12"/>
        <v>0</v>
      </c>
      <c r="S1899" s="4">
        <v>0</v>
      </c>
    </row>
    <row r="1900" spans="1:19" ht="14.25" customHeight="1">
      <c r="A1900" s="4" t="s">
        <v>1040</v>
      </c>
      <c r="B1900" s="5"/>
      <c r="C1900" s="4">
        <v>0</v>
      </c>
      <c r="E1900" s="4" t="b">
        <f t="shared" si="11"/>
        <v>0</v>
      </c>
      <c r="F1900" s="4">
        <v>0</v>
      </c>
      <c r="G1900" s="4">
        <v>2202</v>
      </c>
      <c r="H1900" s="6">
        <v>44026</v>
      </c>
      <c r="I1900" s="4" t="s">
        <v>1056</v>
      </c>
      <c r="J1900" s="4" t="s">
        <v>40</v>
      </c>
      <c r="K1900" s="4">
        <v>13916</v>
      </c>
      <c r="L1900" s="4">
        <v>0</v>
      </c>
      <c r="M1900" s="4">
        <v>0</v>
      </c>
      <c r="N1900" s="4">
        <v>0</v>
      </c>
      <c r="O1900" s="4">
        <v>210000</v>
      </c>
      <c r="P1900" s="4">
        <v>0</v>
      </c>
      <c r="Q1900" s="4">
        <v>1950</v>
      </c>
      <c r="R1900" s="4" t="b">
        <f t="shared" si="12"/>
        <v>0</v>
      </c>
      <c r="S1900" s="4">
        <v>0</v>
      </c>
    </row>
    <row r="1901" spans="1:19" ht="14.25" customHeight="1">
      <c r="A1901" s="4" t="s">
        <v>1040</v>
      </c>
      <c r="B1901" s="5"/>
      <c r="C1901" s="4">
        <v>0</v>
      </c>
      <c r="E1901" s="4" t="b">
        <f t="shared" si="11"/>
        <v>0</v>
      </c>
      <c r="F1901" s="4">
        <v>0</v>
      </c>
      <c r="G1901" s="4">
        <v>2202</v>
      </c>
      <c r="H1901" s="6">
        <v>44044</v>
      </c>
      <c r="I1901" s="4" t="s">
        <v>1268</v>
      </c>
      <c r="J1901" s="4" t="s">
        <v>1043</v>
      </c>
      <c r="K1901" s="4">
        <v>10828</v>
      </c>
      <c r="L1901" s="4">
        <v>0</v>
      </c>
      <c r="M1901" s="4">
        <v>0</v>
      </c>
      <c r="N1901" s="4">
        <v>210000</v>
      </c>
      <c r="O1901" s="4">
        <v>0</v>
      </c>
      <c r="P1901" s="4">
        <v>210000</v>
      </c>
      <c r="Q1901" s="4">
        <v>1951</v>
      </c>
      <c r="R1901" s="4" t="b">
        <f t="shared" si="12"/>
        <v>0</v>
      </c>
      <c r="S1901" s="4">
        <v>0</v>
      </c>
    </row>
    <row r="1902" spans="1:19" ht="14.25" customHeight="1">
      <c r="A1902" s="4" t="s">
        <v>1040</v>
      </c>
      <c r="B1902" s="5"/>
      <c r="C1902" s="4">
        <v>0</v>
      </c>
      <c r="E1902" s="4" t="b">
        <f t="shared" si="11"/>
        <v>0</v>
      </c>
      <c r="F1902" s="4">
        <v>0</v>
      </c>
      <c r="G1902" s="4">
        <v>2202</v>
      </c>
      <c r="H1902" s="6">
        <v>44062</v>
      </c>
      <c r="I1902" s="4" t="s">
        <v>1058</v>
      </c>
      <c r="J1902" s="4" t="s">
        <v>40</v>
      </c>
      <c r="K1902" s="4">
        <v>13994</v>
      </c>
      <c r="L1902" s="4">
        <v>0</v>
      </c>
      <c r="M1902" s="4">
        <v>0</v>
      </c>
      <c r="N1902" s="4">
        <v>0</v>
      </c>
      <c r="O1902" s="4">
        <v>210000</v>
      </c>
      <c r="P1902" s="4">
        <v>0</v>
      </c>
      <c r="Q1902" s="4">
        <v>1952</v>
      </c>
      <c r="R1902" s="4" t="b">
        <f t="shared" si="12"/>
        <v>0</v>
      </c>
      <c r="S1902" s="4">
        <v>0</v>
      </c>
    </row>
    <row r="1903" spans="1:19" ht="14.25" customHeight="1">
      <c r="A1903" s="4" t="s">
        <v>1040</v>
      </c>
      <c r="B1903" s="5"/>
      <c r="C1903" s="4">
        <v>0</v>
      </c>
      <c r="E1903" s="4" t="b">
        <f t="shared" si="11"/>
        <v>0</v>
      </c>
      <c r="F1903" s="4">
        <v>0</v>
      </c>
      <c r="G1903" s="4">
        <v>2202</v>
      </c>
      <c r="H1903" s="6">
        <v>44075</v>
      </c>
      <c r="I1903" s="4" t="s">
        <v>1269</v>
      </c>
      <c r="J1903" s="4" t="s">
        <v>1043</v>
      </c>
      <c r="K1903" s="4">
        <v>10908</v>
      </c>
      <c r="L1903" s="4">
        <v>0</v>
      </c>
      <c r="M1903" s="4">
        <v>0</v>
      </c>
      <c r="N1903" s="4">
        <v>210000</v>
      </c>
      <c r="O1903" s="4">
        <v>0</v>
      </c>
      <c r="P1903" s="4">
        <v>210000</v>
      </c>
      <c r="Q1903" s="4">
        <v>1953</v>
      </c>
      <c r="R1903" s="4" t="b">
        <f t="shared" si="12"/>
        <v>0</v>
      </c>
      <c r="S1903" s="4">
        <v>0</v>
      </c>
    </row>
    <row r="1904" spans="1:19" ht="14.25" customHeight="1">
      <c r="A1904" s="4" t="s">
        <v>1040</v>
      </c>
      <c r="B1904" s="5"/>
      <c r="C1904" s="4">
        <v>0</v>
      </c>
      <c r="E1904" s="4" t="b">
        <f t="shared" si="11"/>
        <v>0</v>
      </c>
      <c r="F1904" s="4">
        <v>0</v>
      </c>
      <c r="G1904" s="4">
        <v>2202</v>
      </c>
      <c r="H1904" s="6">
        <v>44089</v>
      </c>
      <c r="I1904" s="4" t="s">
        <v>1060</v>
      </c>
      <c r="J1904" s="4" t="s">
        <v>40</v>
      </c>
      <c r="K1904" s="4">
        <v>14066</v>
      </c>
      <c r="L1904" s="4">
        <v>0</v>
      </c>
      <c r="M1904" s="4">
        <v>0</v>
      </c>
      <c r="N1904" s="4">
        <v>0</v>
      </c>
      <c r="O1904" s="4">
        <v>210000</v>
      </c>
      <c r="P1904" s="4">
        <v>0</v>
      </c>
      <c r="Q1904" s="4">
        <v>1954</v>
      </c>
      <c r="R1904" s="4" t="b">
        <f t="shared" si="12"/>
        <v>0</v>
      </c>
      <c r="S1904" s="4">
        <v>0</v>
      </c>
    </row>
    <row r="1905" spans="1:19" ht="14.25" customHeight="1">
      <c r="A1905" s="4" t="s">
        <v>1040</v>
      </c>
      <c r="B1905" s="5"/>
      <c r="C1905" s="4">
        <v>0</v>
      </c>
      <c r="E1905" s="4" t="b">
        <f t="shared" si="11"/>
        <v>0</v>
      </c>
      <c r="F1905" s="4">
        <v>0</v>
      </c>
      <c r="G1905" s="4">
        <v>2202</v>
      </c>
      <c r="H1905" s="6">
        <v>44105</v>
      </c>
      <c r="I1905" s="4" t="s">
        <v>1270</v>
      </c>
      <c r="J1905" s="4" t="s">
        <v>1043</v>
      </c>
      <c r="K1905" s="4">
        <v>10988</v>
      </c>
      <c r="L1905" s="4">
        <v>0</v>
      </c>
      <c r="M1905" s="4">
        <v>0</v>
      </c>
      <c r="N1905" s="4">
        <v>210000</v>
      </c>
      <c r="O1905" s="4">
        <v>0</v>
      </c>
      <c r="P1905" s="4">
        <v>210000</v>
      </c>
      <c r="Q1905" s="4">
        <v>1955</v>
      </c>
      <c r="R1905" s="4" t="b">
        <f t="shared" si="12"/>
        <v>0</v>
      </c>
      <c r="S1905" s="4">
        <v>0</v>
      </c>
    </row>
    <row r="1906" spans="1:19" ht="14.25" customHeight="1">
      <c r="A1906" s="4" t="s">
        <v>1040</v>
      </c>
      <c r="B1906" s="5"/>
      <c r="C1906" s="4">
        <v>0</v>
      </c>
      <c r="E1906" s="4" t="b">
        <f t="shared" si="11"/>
        <v>0</v>
      </c>
      <c r="F1906" s="4">
        <v>0</v>
      </c>
      <c r="G1906" s="4">
        <v>2202</v>
      </c>
      <c r="H1906" s="6">
        <v>44123</v>
      </c>
      <c r="I1906" s="4" t="s">
        <v>1061</v>
      </c>
      <c r="J1906" s="4" t="s">
        <v>40</v>
      </c>
      <c r="K1906" s="4">
        <v>14139</v>
      </c>
      <c r="L1906" s="4">
        <v>0</v>
      </c>
      <c r="M1906" s="4">
        <v>0</v>
      </c>
      <c r="N1906" s="4">
        <v>0</v>
      </c>
      <c r="O1906" s="4">
        <v>210000</v>
      </c>
      <c r="P1906" s="4">
        <v>0</v>
      </c>
      <c r="Q1906" s="4">
        <v>1956</v>
      </c>
      <c r="R1906" s="4" t="b">
        <f t="shared" si="12"/>
        <v>0</v>
      </c>
      <c r="S1906" s="4">
        <v>0</v>
      </c>
    </row>
    <row r="1907" spans="1:19" ht="14.25" customHeight="1">
      <c r="A1907" s="4" t="s">
        <v>1040</v>
      </c>
      <c r="B1907" s="5"/>
      <c r="C1907" s="4">
        <v>0</v>
      </c>
      <c r="E1907" s="4" t="b">
        <f t="shared" si="11"/>
        <v>0</v>
      </c>
      <c r="F1907" s="4">
        <v>0</v>
      </c>
      <c r="G1907" s="4">
        <v>2202</v>
      </c>
      <c r="H1907" s="6">
        <v>44136</v>
      </c>
      <c r="I1907" s="4" t="s">
        <v>1271</v>
      </c>
      <c r="J1907" s="4" t="s">
        <v>1043</v>
      </c>
      <c r="K1907" s="4">
        <v>11068</v>
      </c>
      <c r="L1907" s="4">
        <v>0</v>
      </c>
      <c r="M1907" s="4">
        <v>0</v>
      </c>
      <c r="N1907" s="4">
        <v>210000</v>
      </c>
      <c r="O1907" s="4">
        <v>0</v>
      </c>
      <c r="P1907" s="4">
        <v>210000</v>
      </c>
      <c r="Q1907" s="4">
        <v>1957</v>
      </c>
      <c r="R1907" s="4" t="b">
        <f t="shared" si="12"/>
        <v>0</v>
      </c>
      <c r="S1907" s="4">
        <v>0</v>
      </c>
    </row>
    <row r="1908" spans="1:19" ht="14.25" customHeight="1">
      <c r="A1908" s="4" t="s">
        <v>1040</v>
      </c>
      <c r="B1908" s="5"/>
      <c r="C1908" s="4">
        <v>0</v>
      </c>
      <c r="E1908" s="4" t="b">
        <f t="shared" si="11"/>
        <v>0</v>
      </c>
      <c r="F1908" s="4">
        <v>0</v>
      </c>
      <c r="G1908" s="4">
        <v>2202</v>
      </c>
      <c r="H1908" s="6">
        <v>44146</v>
      </c>
      <c r="I1908" s="4" t="s">
        <v>1064</v>
      </c>
      <c r="J1908" s="4" t="s">
        <v>40</v>
      </c>
      <c r="K1908" s="4">
        <v>14195</v>
      </c>
      <c r="L1908" s="4">
        <v>0</v>
      </c>
      <c r="M1908" s="4">
        <v>0</v>
      </c>
      <c r="N1908" s="4">
        <v>0</v>
      </c>
      <c r="O1908" s="4">
        <v>210000</v>
      </c>
      <c r="P1908" s="4">
        <v>0</v>
      </c>
      <c r="Q1908" s="4">
        <v>1958</v>
      </c>
      <c r="R1908" s="4" t="b">
        <f t="shared" si="12"/>
        <v>0</v>
      </c>
      <c r="S1908" s="4">
        <v>0</v>
      </c>
    </row>
    <row r="1909" spans="1:19" ht="14.25" customHeight="1">
      <c r="A1909" s="4" t="s">
        <v>1040</v>
      </c>
      <c r="B1909" s="5"/>
      <c r="C1909" s="4">
        <v>0</v>
      </c>
      <c r="E1909" s="4" t="b">
        <f t="shared" si="11"/>
        <v>0</v>
      </c>
      <c r="F1909" s="4">
        <v>0</v>
      </c>
      <c r="G1909" s="4">
        <v>2202</v>
      </c>
      <c r="H1909" s="6">
        <v>44166</v>
      </c>
      <c r="I1909" s="4" t="s">
        <v>1272</v>
      </c>
      <c r="J1909" s="4" t="s">
        <v>1043</v>
      </c>
      <c r="K1909" s="4">
        <v>11148</v>
      </c>
      <c r="L1909" s="4">
        <v>0</v>
      </c>
      <c r="M1909" s="4">
        <v>0</v>
      </c>
      <c r="N1909" s="4">
        <v>210000</v>
      </c>
      <c r="O1909" s="4">
        <v>0</v>
      </c>
      <c r="P1909" s="4">
        <v>210000</v>
      </c>
      <c r="Q1909" s="4">
        <v>1959</v>
      </c>
      <c r="R1909" s="4" t="b">
        <f t="shared" si="12"/>
        <v>0</v>
      </c>
      <c r="S1909" s="4">
        <v>0</v>
      </c>
    </row>
    <row r="1910" spans="1:19" ht="14.25" customHeight="1">
      <c r="A1910" s="4" t="s">
        <v>1040</v>
      </c>
      <c r="B1910" s="5"/>
      <c r="C1910" s="4">
        <v>0</v>
      </c>
      <c r="E1910" s="4" t="b">
        <f t="shared" si="11"/>
        <v>0</v>
      </c>
      <c r="F1910" s="4">
        <v>0</v>
      </c>
      <c r="G1910" s="4">
        <v>2202</v>
      </c>
      <c r="H1910" s="6">
        <v>44179</v>
      </c>
      <c r="I1910" s="4" t="s">
        <v>1066</v>
      </c>
      <c r="J1910" s="4" t="s">
        <v>40</v>
      </c>
      <c r="K1910" s="4">
        <v>14275</v>
      </c>
      <c r="L1910" s="4">
        <v>0</v>
      </c>
      <c r="M1910" s="4">
        <v>0</v>
      </c>
      <c r="N1910" s="4">
        <v>0</v>
      </c>
      <c r="O1910" s="4">
        <v>210000</v>
      </c>
      <c r="P1910" s="4">
        <v>0</v>
      </c>
      <c r="Q1910" s="4">
        <v>1960</v>
      </c>
      <c r="R1910" s="4" t="b">
        <f t="shared" si="12"/>
        <v>0</v>
      </c>
      <c r="S1910" s="4">
        <v>0</v>
      </c>
    </row>
    <row r="1911" spans="1:19" ht="14.25" customHeight="1">
      <c r="A1911" s="4" t="s">
        <v>1040</v>
      </c>
      <c r="B1911" s="5" t="s">
        <v>1273</v>
      </c>
      <c r="C1911" s="4">
        <v>0</v>
      </c>
      <c r="D1911" s="4" t="s">
        <v>1273</v>
      </c>
      <c r="E1911" s="4" t="b">
        <f t="shared" si="11"/>
        <v>0</v>
      </c>
      <c r="F1911" s="4">
        <v>0</v>
      </c>
      <c r="G1911" s="4">
        <v>2202</v>
      </c>
      <c r="H1911" s="3" t="s">
        <v>21</v>
      </c>
      <c r="K1911" s="4">
        <v>0</v>
      </c>
      <c r="L1911" s="4">
        <v>0</v>
      </c>
      <c r="M1911" s="4">
        <v>0</v>
      </c>
      <c r="N1911" s="4">
        <v>2520000</v>
      </c>
      <c r="O1911" s="4">
        <v>2807870</v>
      </c>
      <c r="P1911" s="4">
        <v>0</v>
      </c>
      <c r="Q1911" s="4">
        <v>1961</v>
      </c>
      <c r="R1911" s="4" t="b">
        <f t="shared" si="12"/>
        <v>0</v>
      </c>
      <c r="S1911" s="4">
        <v>0</v>
      </c>
    </row>
    <row r="1912" spans="1:19" ht="14.25" customHeight="1">
      <c r="A1912" s="4" t="s">
        <v>1040</v>
      </c>
      <c r="B1912" s="5" t="s">
        <v>185</v>
      </c>
      <c r="C1912" s="4">
        <v>0</v>
      </c>
      <c r="D1912" s="4" t="s">
        <v>185</v>
      </c>
      <c r="E1912" s="4" t="b">
        <f t="shared" si="11"/>
        <v>0</v>
      </c>
      <c r="F1912" s="4">
        <v>0</v>
      </c>
      <c r="G1912" s="4">
        <v>2301</v>
      </c>
      <c r="H1912" s="3" t="s">
        <v>21</v>
      </c>
      <c r="K1912" s="4">
        <v>0</v>
      </c>
      <c r="L1912" s="4">
        <v>2796000</v>
      </c>
      <c r="M1912" s="4">
        <v>2796000</v>
      </c>
      <c r="N1912" s="4">
        <v>0</v>
      </c>
      <c r="O1912" s="4">
        <v>0</v>
      </c>
      <c r="P1912" s="4">
        <v>0</v>
      </c>
      <c r="Q1912" s="4">
        <v>1962</v>
      </c>
      <c r="R1912" s="4" t="b">
        <f t="shared" si="12"/>
        <v>0</v>
      </c>
      <c r="S1912" s="4">
        <v>0</v>
      </c>
    </row>
    <row r="1913" spans="1:19" ht="14.25" customHeight="1">
      <c r="A1913" s="4" t="s">
        <v>1040</v>
      </c>
      <c r="B1913" s="5"/>
      <c r="C1913" s="4">
        <v>0</v>
      </c>
      <c r="E1913" s="4" t="b">
        <f t="shared" si="11"/>
        <v>0</v>
      </c>
      <c r="F1913" s="4">
        <v>0</v>
      </c>
      <c r="G1913" s="4">
        <v>2301</v>
      </c>
      <c r="H1913" s="6">
        <v>43831</v>
      </c>
      <c r="I1913" s="4" t="s">
        <v>1274</v>
      </c>
      <c r="J1913" s="4" t="s">
        <v>1069</v>
      </c>
      <c r="K1913" s="4">
        <v>561</v>
      </c>
      <c r="L1913" s="4">
        <v>0</v>
      </c>
      <c r="M1913" s="4">
        <v>0</v>
      </c>
      <c r="N1913" s="4">
        <v>0</v>
      </c>
      <c r="O1913" s="4">
        <v>233000</v>
      </c>
      <c r="P1913" s="4">
        <v>-233000</v>
      </c>
      <c r="Q1913" s="4">
        <v>1963</v>
      </c>
      <c r="R1913" s="4" t="b">
        <f t="shared" si="12"/>
        <v>0</v>
      </c>
      <c r="S1913" s="4">
        <v>0</v>
      </c>
    </row>
    <row r="1914" spans="1:19" ht="14.25" customHeight="1">
      <c r="A1914" s="4" t="s">
        <v>1040</v>
      </c>
      <c r="B1914" s="5"/>
      <c r="C1914" s="4">
        <v>0</v>
      </c>
      <c r="E1914" s="4" t="b">
        <f t="shared" si="11"/>
        <v>0</v>
      </c>
      <c r="F1914" s="4">
        <v>0</v>
      </c>
      <c r="G1914" s="4">
        <v>2301</v>
      </c>
      <c r="H1914" s="6">
        <v>43831</v>
      </c>
      <c r="I1914" s="4" t="s">
        <v>1275</v>
      </c>
      <c r="J1914" s="4" t="s">
        <v>1043</v>
      </c>
      <c r="K1914" s="4">
        <v>10269</v>
      </c>
      <c r="L1914" s="4">
        <v>0</v>
      </c>
      <c r="M1914" s="4">
        <v>0</v>
      </c>
      <c r="N1914" s="4">
        <v>233000</v>
      </c>
      <c r="O1914" s="4">
        <v>0</v>
      </c>
      <c r="P1914" s="4">
        <v>0</v>
      </c>
      <c r="Q1914" s="4">
        <v>1964</v>
      </c>
      <c r="R1914" s="4" t="b">
        <f t="shared" si="12"/>
        <v>0</v>
      </c>
      <c r="S1914" s="4">
        <v>0</v>
      </c>
    </row>
    <row r="1915" spans="1:19" ht="14.25" customHeight="1">
      <c r="A1915" s="4" t="s">
        <v>1040</v>
      </c>
      <c r="B1915" s="5"/>
      <c r="C1915" s="4">
        <v>0</v>
      </c>
      <c r="E1915" s="4" t="b">
        <f t="shared" si="11"/>
        <v>0</v>
      </c>
      <c r="F1915" s="4">
        <v>0</v>
      </c>
      <c r="G1915" s="4">
        <v>2301</v>
      </c>
      <c r="H1915" s="6">
        <v>43862</v>
      </c>
      <c r="I1915" s="4" t="s">
        <v>1276</v>
      </c>
      <c r="J1915" s="4" t="s">
        <v>1069</v>
      </c>
      <c r="K1915" s="4">
        <v>562</v>
      </c>
      <c r="L1915" s="4">
        <v>0</v>
      </c>
      <c r="M1915" s="4">
        <v>0</v>
      </c>
      <c r="N1915" s="4">
        <v>0</v>
      </c>
      <c r="O1915" s="4">
        <v>174000</v>
      </c>
      <c r="P1915" s="4">
        <v>-174000</v>
      </c>
      <c r="Q1915" s="4">
        <v>1965</v>
      </c>
      <c r="R1915" s="4" t="b">
        <f t="shared" si="12"/>
        <v>0</v>
      </c>
      <c r="S1915" s="4">
        <v>0</v>
      </c>
    </row>
    <row r="1916" spans="1:19" ht="14.25" customHeight="1">
      <c r="A1916" s="4" t="s">
        <v>1040</v>
      </c>
      <c r="B1916" s="5"/>
      <c r="C1916" s="4">
        <v>0</v>
      </c>
      <c r="E1916" s="4" t="b">
        <f t="shared" si="11"/>
        <v>0</v>
      </c>
      <c r="F1916" s="4">
        <v>0</v>
      </c>
      <c r="G1916" s="4">
        <v>2301</v>
      </c>
      <c r="H1916" s="6">
        <v>43862</v>
      </c>
      <c r="I1916" s="4" t="s">
        <v>1277</v>
      </c>
      <c r="J1916" s="4" t="s">
        <v>1043</v>
      </c>
      <c r="K1916" s="4">
        <v>10349</v>
      </c>
      <c r="L1916" s="4">
        <v>0</v>
      </c>
      <c r="M1916" s="4">
        <v>0</v>
      </c>
      <c r="N1916" s="4">
        <v>233000</v>
      </c>
      <c r="O1916" s="4">
        <v>0</v>
      </c>
      <c r="P1916" s="4">
        <v>59000</v>
      </c>
      <c r="Q1916" s="4">
        <v>1966</v>
      </c>
      <c r="R1916" s="4" t="b">
        <f t="shared" si="12"/>
        <v>0</v>
      </c>
      <c r="S1916" s="4">
        <v>0</v>
      </c>
    </row>
    <row r="1917" spans="1:19" ht="14.25" customHeight="1">
      <c r="A1917" s="4" t="s">
        <v>1040</v>
      </c>
      <c r="B1917" s="5"/>
      <c r="C1917" s="4">
        <v>0</v>
      </c>
      <c r="E1917" s="4" t="b">
        <f t="shared" si="11"/>
        <v>0</v>
      </c>
      <c r="F1917" s="4">
        <v>0</v>
      </c>
      <c r="G1917" s="4">
        <v>2301</v>
      </c>
      <c r="H1917" s="6">
        <v>43891</v>
      </c>
      <c r="I1917" s="4" t="s">
        <v>1278</v>
      </c>
      <c r="J1917" s="4" t="s">
        <v>1069</v>
      </c>
      <c r="K1917" s="4">
        <v>565</v>
      </c>
      <c r="L1917" s="4">
        <v>0</v>
      </c>
      <c r="M1917" s="4">
        <v>0</v>
      </c>
      <c r="N1917" s="4">
        <v>0</v>
      </c>
      <c r="O1917" s="4">
        <v>30000</v>
      </c>
      <c r="P1917" s="4">
        <v>29000</v>
      </c>
      <c r="Q1917" s="4">
        <v>1967</v>
      </c>
      <c r="R1917" s="4" t="b">
        <f t="shared" si="12"/>
        <v>0</v>
      </c>
      <c r="S1917" s="4">
        <v>0</v>
      </c>
    </row>
    <row r="1918" spans="1:19" ht="14.25" customHeight="1">
      <c r="A1918" s="4" t="s">
        <v>1040</v>
      </c>
      <c r="B1918" s="5"/>
      <c r="C1918" s="4">
        <v>0</v>
      </c>
      <c r="E1918" s="4" t="b">
        <f t="shared" si="11"/>
        <v>0</v>
      </c>
      <c r="F1918" s="4">
        <v>0</v>
      </c>
      <c r="G1918" s="4">
        <v>2301</v>
      </c>
      <c r="H1918" s="6">
        <v>43891</v>
      </c>
      <c r="I1918" s="4" t="s">
        <v>1074</v>
      </c>
      <c r="J1918" s="4" t="s">
        <v>1069</v>
      </c>
      <c r="K1918" s="4">
        <v>565</v>
      </c>
      <c r="L1918" s="4">
        <v>0</v>
      </c>
      <c r="M1918" s="4">
        <v>0</v>
      </c>
      <c r="N1918" s="4">
        <v>0</v>
      </c>
      <c r="O1918" s="4">
        <v>11000</v>
      </c>
      <c r="P1918" s="4">
        <v>18000</v>
      </c>
      <c r="Q1918" s="4">
        <v>1968</v>
      </c>
      <c r="R1918" s="4" t="b">
        <f t="shared" si="12"/>
        <v>0</v>
      </c>
      <c r="S1918" s="4">
        <v>0</v>
      </c>
    </row>
    <row r="1919" spans="1:19" ht="14.25" customHeight="1">
      <c r="A1919" s="4" t="s">
        <v>1040</v>
      </c>
      <c r="B1919" s="5"/>
      <c r="C1919" s="4">
        <v>0</v>
      </c>
      <c r="E1919" s="4" t="b">
        <f t="shared" si="11"/>
        <v>0</v>
      </c>
      <c r="F1919" s="4">
        <v>0</v>
      </c>
      <c r="G1919" s="4">
        <v>2301</v>
      </c>
      <c r="H1919" s="6">
        <v>43891</v>
      </c>
      <c r="I1919" s="4" t="s">
        <v>1279</v>
      </c>
      <c r="J1919" s="4" t="s">
        <v>1043</v>
      </c>
      <c r="K1919" s="4">
        <v>10429</v>
      </c>
      <c r="L1919" s="4">
        <v>0</v>
      </c>
      <c r="M1919" s="4">
        <v>0</v>
      </c>
      <c r="N1919" s="4">
        <v>233000</v>
      </c>
      <c r="O1919" s="4">
        <v>0</v>
      </c>
      <c r="P1919" s="4">
        <v>251000</v>
      </c>
      <c r="Q1919" s="4">
        <v>1969</v>
      </c>
      <c r="R1919" s="4" t="b">
        <f t="shared" si="12"/>
        <v>0</v>
      </c>
      <c r="S1919" s="4">
        <v>0</v>
      </c>
    </row>
    <row r="1920" spans="1:19" ht="14.25" customHeight="1">
      <c r="A1920" s="4" t="s">
        <v>1040</v>
      </c>
      <c r="B1920" s="5"/>
      <c r="C1920" s="4">
        <v>0</v>
      </c>
      <c r="E1920" s="4" t="b">
        <f t="shared" si="11"/>
        <v>0</v>
      </c>
      <c r="F1920" s="4">
        <v>0</v>
      </c>
      <c r="G1920" s="4">
        <v>2301</v>
      </c>
      <c r="H1920" s="6">
        <v>43903</v>
      </c>
      <c r="I1920" s="4" t="s">
        <v>1046</v>
      </c>
      <c r="J1920" s="4" t="s">
        <v>40</v>
      </c>
      <c r="K1920" s="4">
        <v>13672</v>
      </c>
      <c r="L1920" s="4">
        <v>0</v>
      </c>
      <c r="M1920" s="4">
        <v>0</v>
      </c>
      <c r="N1920" s="4">
        <v>0</v>
      </c>
      <c r="O1920" s="4">
        <v>18000</v>
      </c>
      <c r="P1920" s="4">
        <v>233000</v>
      </c>
      <c r="Q1920" s="4">
        <v>1970</v>
      </c>
      <c r="R1920" s="4" t="b">
        <f t="shared" si="12"/>
        <v>0</v>
      </c>
      <c r="S1920" s="4">
        <v>0</v>
      </c>
    </row>
    <row r="1921" spans="1:19" ht="14.25" customHeight="1">
      <c r="A1921" s="4" t="s">
        <v>1040</v>
      </c>
      <c r="B1921" s="5"/>
      <c r="C1921" s="4">
        <v>0</v>
      </c>
      <c r="E1921" s="4" t="b">
        <f t="shared" si="11"/>
        <v>0</v>
      </c>
      <c r="F1921" s="4">
        <v>0</v>
      </c>
      <c r="G1921" s="4">
        <v>2301</v>
      </c>
      <c r="H1921" s="6">
        <v>43903</v>
      </c>
      <c r="I1921" s="4" t="s">
        <v>1048</v>
      </c>
      <c r="J1921" s="4" t="s">
        <v>40</v>
      </c>
      <c r="K1921" s="4">
        <v>13672</v>
      </c>
      <c r="L1921" s="4">
        <v>0</v>
      </c>
      <c r="M1921" s="4">
        <v>0</v>
      </c>
      <c r="N1921" s="4">
        <v>0</v>
      </c>
      <c r="O1921" s="4">
        <v>233000</v>
      </c>
      <c r="P1921" s="4">
        <v>0</v>
      </c>
      <c r="Q1921" s="4">
        <v>1971</v>
      </c>
      <c r="R1921" s="4" t="b">
        <f t="shared" si="12"/>
        <v>0</v>
      </c>
      <c r="S1921" s="4">
        <v>0</v>
      </c>
    </row>
    <row r="1922" spans="1:19" ht="14.25" customHeight="1">
      <c r="A1922" s="4" t="s">
        <v>1040</v>
      </c>
      <c r="B1922" s="5"/>
      <c r="C1922" s="4">
        <v>0</v>
      </c>
      <c r="E1922" s="4" t="b">
        <f t="shared" si="11"/>
        <v>0</v>
      </c>
      <c r="F1922" s="4">
        <v>0</v>
      </c>
      <c r="G1922" s="4">
        <v>2301</v>
      </c>
      <c r="H1922" s="6">
        <v>43922</v>
      </c>
      <c r="I1922" s="4" t="s">
        <v>1280</v>
      </c>
      <c r="J1922" s="4" t="s">
        <v>1043</v>
      </c>
      <c r="K1922" s="4">
        <v>10509</v>
      </c>
      <c r="L1922" s="4">
        <v>0</v>
      </c>
      <c r="M1922" s="4">
        <v>0</v>
      </c>
      <c r="N1922" s="4">
        <v>233000</v>
      </c>
      <c r="O1922" s="4">
        <v>0</v>
      </c>
      <c r="P1922" s="4">
        <v>233000</v>
      </c>
      <c r="Q1922" s="4">
        <v>1972</v>
      </c>
      <c r="R1922" s="4" t="b">
        <f t="shared" si="12"/>
        <v>0</v>
      </c>
      <c r="S1922" s="4">
        <v>0</v>
      </c>
    </row>
    <row r="1923" spans="1:19" ht="14.25" customHeight="1">
      <c r="A1923" s="4" t="s">
        <v>1040</v>
      </c>
      <c r="B1923" s="5"/>
      <c r="C1923" s="4">
        <v>0</v>
      </c>
      <c r="E1923" s="4" t="b">
        <f t="shared" si="11"/>
        <v>0</v>
      </c>
      <c r="F1923" s="4">
        <v>0</v>
      </c>
      <c r="G1923" s="4">
        <v>2301</v>
      </c>
      <c r="H1923" s="6">
        <v>43923</v>
      </c>
      <c r="I1923" s="4" t="s">
        <v>1265</v>
      </c>
      <c r="J1923" s="4" t="s">
        <v>40</v>
      </c>
      <c r="K1923" s="4">
        <v>13734</v>
      </c>
      <c r="L1923" s="4">
        <v>0</v>
      </c>
      <c r="M1923" s="4">
        <v>0</v>
      </c>
      <c r="N1923" s="4">
        <v>0</v>
      </c>
      <c r="O1923" s="4">
        <v>233000</v>
      </c>
      <c r="P1923" s="4">
        <v>0</v>
      </c>
      <c r="Q1923" s="4">
        <v>1973</v>
      </c>
      <c r="R1923" s="4" t="b">
        <f t="shared" si="12"/>
        <v>0</v>
      </c>
      <c r="S1923" s="4">
        <v>0</v>
      </c>
    </row>
    <row r="1924" spans="1:19" ht="14.25" customHeight="1">
      <c r="A1924" s="4" t="s">
        <v>1040</v>
      </c>
      <c r="B1924" s="5"/>
      <c r="C1924" s="4">
        <v>0</v>
      </c>
      <c r="E1924" s="4" t="b">
        <f t="shared" si="11"/>
        <v>0</v>
      </c>
      <c r="F1924" s="4">
        <v>0</v>
      </c>
      <c r="G1924" s="4">
        <v>2301</v>
      </c>
      <c r="H1924" s="6">
        <v>43952</v>
      </c>
      <c r="I1924" s="4" t="s">
        <v>1281</v>
      </c>
      <c r="J1924" s="4" t="s">
        <v>1043</v>
      </c>
      <c r="K1924" s="4">
        <v>10589</v>
      </c>
      <c r="L1924" s="4">
        <v>0</v>
      </c>
      <c r="M1924" s="4">
        <v>0</v>
      </c>
      <c r="N1924" s="4">
        <v>233000</v>
      </c>
      <c r="O1924" s="4">
        <v>0</v>
      </c>
      <c r="P1924" s="4">
        <v>233000</v>
      </c>
      <c r="Q1924" s="4">
        <v>1974</v>
      </c>
      <c r="R1924" s="4" t="b">
        <f t="shared" si="12"/>
        <v>0</v>
      </c>
      <c r="S1924" s="4">
        <v>0</v>
      </c>
    </row>
    <row r="1925" spans="1:19" ht="14.25" customHeight="1">
      <c r="A1925" s="4" t="s">
        <v>1040</v>
      </c>
      <c r="B1925" s="5"/>
      <c r="C1925" s="4">
        <v>0</v>
      </c>
      <c r="E1925" s="4" t="b">
        <f t="shared" si="11"/>
        <v>0</v>
      </c>
      <c r="F1925" s="4">
        <v>0</v>
      </c>
      <c r="G1925" s="4">
        <v>2301</v>
      </c>
      <c r="H1925" s="6">
        <v>43958</v>
      </c>
      <c r="I1925" s="4" t="s">
        <v>1052</v>
      </c>
      <c r="J1925" s="4" t="s">
        <v>40</v>
      </c>
      <c r="K1925" s="4">
        <v>13801</v>
      </c>
      <c r="L1925" s="4">
        <v>0</v>
      </c>
      <c r="M1925" s="4">
        <v>0</v>
      </c>
      <c r="N1925" s="4">
        <v>0</v>
      </c>
      <c r="O1925" s="4">
        <v>233000</v>
      </c>
      <c r="P1925" s="4">
        <v>0</v>
      </c>
      <c r="Q1925" s="4">
        <v>1975</v>
      </c>
      <c r="R1925" s="4" t="b">
        <f t="shared" si="12"/>
        <v>0</v>
      </c>
      <c r="S1925" s="4">
        <v>0</v>
      </c>
    </row>
    <row r="1926" spans="1:19" ht="14.25" customHeight="1">
      <c r="A1926" s="4" t="s">
        <v>1040</v>
      </c>
      <c r="B1926" s="5"/>
      <c r="C1926" s="4">
        <v>0</v>
      </c>
      <c r="E1926" s="4" t="b">
        <f t="shared" si="11"/>
        <v>0</v>
      </c>
      <c r="F1926" s="4">
        <v>0</v>
      </c>
      <c r="G1926" s="4">
        <v>2301</v>
      </c>
      <c r="H1926" s="6">
        <v>43983</v>
      </c>
      <c r="I1926" s="4" t="s">
        <v>1282</v>
      </c>
      <c r="J1926" s="4" t="s">
        <v>1043</v>
      </c>
      <c r="K1926" s="4">
        <v>10669</v>
      </c>
      <c r="L1926" s="4">
        <v>0</v>
      </c>
      <c r="M1926" s="4">
        <v>0</v>
      </c>
      <c r="N1926" s="4">
        <v>233000</v>
      </c>
      <c r="O1926" s="4">
        <v>0</v>
      </c>
      <c r="P1926" s="4">
        <v>233000</v>
      </c>
      <c r="Q1926" s="4">
        <v>1976</v>
      </c>
      <c r="R1926" s="4" t="b">
        <f t="shared" si="12"/>
        <v>0</v>
      </c>
      <c r="S1926" s="4">
        <v>0</v>
      </c>
    </row>
    <row r="1927" spans="1:19" ht="14.25" customHeight="1">
      <c r="A1927" s="4" t="s">
        <v>1040</v>
      </c>
      <c r="B1927" s="5"/>
      <c r="C1927" s="4">
        <v>0</v>
      </c>
      <c r="E1927" s="4" t="b">
        <f t="shared" si="11"/>
        <v>0</v>
      </c>
      <c r="F1927" s="4">
        <v>0</v>
      </c>
      <c r="G1927" s="4">
        <v>2301</v>
      </c>
      <c r="H1927" s="6">
        <v>43984</v>
      </c>
      <c r="I1927" s="4" t="s">
        <v>1054</v>
      </c>
      <c r="J1927" s="4" t="s">
        <v>40</v>
      </c>
      <c r="K1927" s="4">
        <v>13869</v>
      </c>
      <c r="L1927" s="4">
        <v>0</v>
      </c>
      <c r="M1927" s="4">
        <v>0</v>
      </c>
      <c r="N1927" s="4">
        <v>0</v>
      </c>
      <c r="O1927" s="4">
        <v>233000</v>
      </c>
      <c r="P1927" s="4">
        <v>0</v>
      </c>
      <c r="Q1927" s="4">
        <v>1977</v>
      </c>
      <c r="R1927" s="4" t="b">
        <f t="shared" si="12"/>
        <v>0</v>
      </c>
      <c r="S1927" s="4">
        <v>0</v>
      </c>
    </row>
    <row r="1928" spans="1:19" ht="14.25" customHeight="1">
      <c r="A1928" s="4" t="s">
        <v>1040</v>
      </c>
      <c r="B1928" s="5"/>
      <c r="C1928" s="4">
        <v>0</v>
      </c>
      <c r="E1928" s="4" t="b">
        <f t="shared" si="11"/>
        <v>0</v>
      </c>
      <c r="F1928" s="4">
        <v>0</v>
      </c>
      <c r="G1928" s="4">
        <v>2301</v>
      </c>
      <c r="H1928" s="6">
        <v>44013</v>
      </c>
      <c r="I1928" s="4" t="s">
        <v>1283</v>
      </c>
      <c r="J1928" s="4" t="s">
        <v>1043</v>
      </c>
      <c r="K1928" s="4">
        <v>10749</v>
      </c>
      <c r="L1928" s="4">
        <v>0</v>
      </c>
      <c r="M1928" s="4">
        <v>0</v>
      </c>
      <c r="N1928" s="4">
        <v>233000</v>
      </c>
      <c r="O1928" s="4">
        <v>0</v>
      </c>
      <c r="P1928" s="4">
        <v>233000</v>
      </c>
      <c r="Q1928" s="4">
        <v>1978</v>
      </c>
      <c r="R1928" s="4" t="b">
        <f t="shared" si="12"/>
        <v>0</v>
      </c>
      <c r="S1928" s="4">
        <v>0</v>
      </c>
    </row>
    <row r="1929" spans="1:19" ht="14.25" customHeight="1">
      <c r="A1929" s="4" t="s">
        <v>1040</v>
      </c>
      <c r="B1929" s="5"/>
      <c r="C1929" s="4">
        <v>0</v>
      </c>
      <c r="E1929" s="4" t="b">
        <f t="shared" si="11"/>
        <v>0</v>
      </c>
      <c r="F1929" s="4">
        <v>0</v>
      </c>
      <c r="G1929" s="4">
        <v>2301</v>
      </c>
      <c r="H1929" s="6">
        <v>44014</v>
      </c>
      <c r="I1929" s="4" t="s">
        <v>1056</v>
      </c>
      <c r="J1929" s="4" t="s">
        <v>40</v>
      </c>
      <c r="K1929" s="4">
        <v>13941</v>
      </c>
      <c r="L1929" s="4">
        <v>0</v>
      </c>
      <c r="M1929" s="4">
        <v>0</v>
      </c>
      <c r="N1929" s="4">
        <v>0</v>
      </c>
      <c r="O1929" s="4">
        <v>233000</v>
      </c>
      <c r="P1929" s="4">
        <v>0</v>
      </c>
      <c r="Q1929" s="4">
        <v>1979</v>
      </c>
      <c r="R1929" s="4" t="b">
        <f t="shared" si="12"/>
        <v>0</v>
      </c>
      <c r="S1929" s="4">
        <v>0</v>
      </c>
    </row>
    <row r="1930" spans="1:19" ht="14.25" customHeight="1">
      <c r="A1930" s="4" t="s">
        <v>1040</v>
      </c>
      <c r="B1930" s="5"/>
      <c r="C1930" s="4">
        <v>0</v>
      </c>
      <c r="E1930" s="4" t="b">
        <f t="shared" si="11"/>
        <v>0</v>
      </c>
      <c r="F1930" s="4">
        <v>0</v>
      </c>
      <c r="G1930" s="4">
        <v>2301</v>
      </c>
      <c r="H1930" s="6">
        <v>44044</v>
      </c>
      <c r="I1930" s="4" t="s">
        <v>1284</v>
      </c>
      <c r="J1930" s="4" t="s">
        <v>1043</v>
      </c>
      <c r="K1930" s="4">
        <v>10829</v>
      </c>
      <c r="L1930" s="4">
        <v>0</v>
      </c>
      <c r="M1930" s="4">
        <v>0</v>
      </c>
      <c r="N1930" s="4">
        <v>233000</v>
      </c>
      <c r="O1930" s="4">
        <v>0</v>
      </c>
      <c r="P1930" s="4">
        <v>233000</v>
      </c>
      <c r="Q1930" s="4">
        <v>1980</v>
      </c>
      <c r="R1930" s="4" t="b">
        <f t="shared" si="12"/>
        <v>0</v>
      </c>
      <c r="S1930" s="4">
        <v>0</v>
      </c>
    </row>
    <row r="1931" spans="1:19" ht="14.25" customHeight="1">
      <c r="A1931" s="4" t="s">
        <v>1040</v>
      </c>
      <c r="B1931" s="5"/>
      <c r="C1931" s="4">
        <v>0</v>
      </c>
      <c r="E1931" s="4" t="b">
        <f t="shared" si="11"/>
        <v>0</v>
      </c>
      <c r="F1931" s="4">
        <v>0</v>
      </c>
      <c r="G1931" s="4">
        <v>2301</v>
      </c>
      <c r="H1931" s="6">
        <v>44047</v>
      </c>
      <c r="I1931" s="4" t="s">
        <v>1058</v>
      </c>
      <c r="J1931" s="4" t="s">
        <v>40</v>
      </c>
      <c r="K1931" s="4">
        <v>14016</v>
      </c>
      <c r="L1931" s="4">
        <v>0</v>
      </c>
      <c r="M1931" s="4">
        <v>0</v>
      </c>
      <c r="N1931" s="4">
        <v>0</v>
      </c>
      <c r="O1931" s="4">
        <v>233000</v>
      </c>
      <c r="P1931" s="4">
        <v>0</v>
      </c>
      <c r="Q1931" s="4">
        <v>1981</v>
      </c>
      <c r="R1931" s="4" t="b">
        <f t="shared" si="12"/>
        <v>0</v>
      </c>
      <c r="S1931" s="4">
        <v>0</v>
      </c>
    </row>
    <row r="1932" spans="1:19" ht="14.25" customHeight="1">
      <c r="A1932" s="4" t="s">
        <v>1040</v>
      </c>
      <c r="B1932" s="5"/>
      <c r="C1932" s="4">
        <v>0</v>
      </c>
      <c r="E1932" s="4" t="b">
        <f t="shared" si="11"/>
        <v>0</v>
      </c>
      <c r="F1932" s="4">
        <v>0</v>
      </c>
      <c r="G1932" s="4">
        <v>2301</v>
      </c>
      <c r="H1932" s="6">
        <v>44075</v>
      </c>
      <c r="I1932" s="4" t="s">
        <v>1285</v>
      </c>
      <c r="J1932" s="4" t="s">
        <v>1043</v>
      </c>
      <c r="K1932" s="4">
        <v>10909</v>
      </c>
      <c r="L1932" s="4">
        <v>0</v>
      </c>
      <c r="M1932" s="4">
        <v>0</v>
      </c>
      <c r="N1932" s="4">
        <v>233000</v>
      </c>
      <c r="O1932" s="4">
        <v>0</v>
      </c>
      <c r="P1932" s="4">
        <v>233000</v>
      </c>
      <c r="Q1932" s="4">
        <v>1982</v>
      </c>
      <c r="R1932" s="4" t="b">
        <f t="shared" si="12"/>
        <v>0</v>
      </c>
      <c r="S1932" s="4">
        <v>0</v>
      </c>
    </row>
    <row r="1933" spans="1:19" ht="14.25" customHeight="1">
      <c r="A1933" s="4" t="s">
        <v>1040</v>
      </c>
      <c r="B1933" s="5"/>
      <c r="C1933" s="4">
        <v>0</v>
      </c>
      <c r="E1933" s="4" t="b">
        <f t="shared" si="11"/>
        <v>0</v>
      </c>
      <c r="F1933" s="4">
        <v>0</v>
      </c>
      <c r="G1933" s="4">
        <v>2301</v>
      </c>
      <c r="H1933" s="6">
        <v>44076</v>
      </c>
      <c r="I1933" s="4" t="s">
        <v>1060</v>
      </c>
      <c r="J1933" s="4" t="s">
        <v>40</v>
      </c>
      <c r="K1933" s="4">
        <v>14089</v>
      </c>
      <c r="L1933" s="4">
        <v>0</v>
      </c>
      <c r="M1933" s="4">
        <v>0</v>
      </c>
      <c r="N1933" s="4">
        <v>0</v>
      </c>
      <c r="O1933" s="4">
        <v>233000</v>
      </c>
      <c r="P1933" s="4">
        <v>0</v>
      </c>
      <c r="Q1933" s="4">
        <v>1983</v>
      </c>
      <c r="R1933" s="4" t="b">
        <f t="shared" si="12"/>
        <v>0</v>
      </c>
      <c r="S1933" s="4">
        <v>0</v>
      </c>
    </row>
    <row r="1934" spans="1:19" ht="14.25" customHeight="1">
      <c r="A1934" s="4" t="s">
        <v>1040</v>
      </c>
      <c r="B1934" s="5"/>
      <c r="C1934" s="4">
        <v>0</v>
      </c>
      <c r="E1934" s="4" t="b">
        <f t="shared" si="11"/>
        <v>0</v>
      </c>
      <c r="F1934" s="4">
        <v>0</v>
      </c>
      <c r="G1934" s="4">
        <v>2301</v>
      </c>
      <c r="H1934" s="6">
        <v>44105</v>
      </c>
      <c r="I1934" s="4" t="s">
        <v>1061</v>
      </c>
      <c r="J1934" s="4" t="s">
        <v>40</v>
      </c>
      <c r="K1934" s="4">
        <v>14160</v>
      </c>
      <c r="L1934" s="4">
        <v>0</v>
      </c>
      <c r="M1934" s="4">
        <v>0</v>
      </c>
      <c r="N1934" s="4">
        <v>0</v>
      </c>
      <c r="O1934" s="4">
        <v>233000</v>
      </c>
      <c r="P1934" s="4">
        <v>-233000</v>
      </c>
      <c r="Q1934" s="4">
        <v>1984</v>
      </c>
      <c r="R1934" s="4" t="b">
        <f t="shared" si="12"/>
        <v>0</v>
      </c>
      <c r="S1934" s="4">
        <v>0</v>
      </c>
    </row>
    <row r="1935" spans="1:19" ht="14.25" customHeight="1">
      <c r="A1935" s="4" t="s">
        <v>1040</v>
      </c>
      <c r="B1935" s="5"/>
      <c r="C1935" s="4">
        <v>0</v>
      </c>
      <c r="E1935" s="4" t="b">
        <f t="shared" si="11"/>
        <v>0</v>
      </c>
      <c r="F1935" s="4">
        <v>0</v>
      </c>
      <c r="G1935" s="4">
        <v>2301</v>
      </c>
      <c r="H1935" s="6">
        <v>44105</v>
      </c>
      <c r="I1935" s="4" t="s">
        <v>1286</v>
      </c>
      <c r="J1935" s="4" t="s">
        <v>1043</v>
      </c>
      <c r="K1935" s="4">
        <v>10989</v>
      </c>
      <c r="L1935" s="4">
        <v>0</v>
      </c>
      <c r="M1935" s="4">
        <v>0</v>
      </c>
      <c r="N1935" s="4">
        <v>233000</v>
      </c>
      <c r="O1935" s="4">
        <v>0</v>
      </c>
      <c r="P1935" s="4">
        <v>0</v>
      </c>
      <c r="Q1935" s="4">
        <v>1985</v>
      </c>
      <c r="R1935" s="4" t="b">
        <f t="shared" si="12"/>
        <v>0</v>
      </c>
      <c r="S1935" s="4">
        <v>0</v>
      </c>
    </row>
    <row r="1936" spans="1:19" ht="14.25" customHeight="1">
      <c r="A1936" s="4" t="s">
        <v>1040</v>
      </c>
      <c r="B1936" s="5"/>
      <c r="C1936" s="4">
        <v>0</v>
      </c>
      <c r="E1936" s="4" t="b">
        <f t="shared" si="11"/>
        <v>0</v>
      </c>
      <c r="F1936" s="4">
        <v>0</v>
      </c>
      <c r="G1936" s="4">
        <v>2301</v>
      </c>
      <c r="H1936" s="6">
        <v>44136</v>
      </c>
      <c r="I1936" s="4" t="s">
        <v>1287</v>
      </c>
      <c r="J1936" s="4" t="s">
        <v>1043</v>
      </c>
      <c r="K1936" s="4">
        <v>11069</v>
      </c>
      <c r="L1936" s="4">
        <v>0</v>
      </c>
      <c r="M1936" s="4">
        <v>0</v>
      </c>
      <c r="N1936" s="4">
        <v>233000</v>
      </c>
      <c r="O1936" s="4">
        <v>0</v>
      </c>
      <c r="P1936" s="4">
        <v>233000</v>
      </c>
      <c r="Q1936" s="4">
        <v>1986</v>
      </c>
      <c r="R1936" s="4" t="b">
        <f t="shared" si="12"/>
        <v>0</v>
      </c>
      <c r="S1936" s="4">
        <v>0</v>
      </c>
    </row>
    <row r="1937" spans="1:19" ht="14.25" customHeight="1">
      <c r="A1937" s="4" t="s">
        <v>1040</v>
      </c>
      <c r="B1937" s="5"/>
      <c r="C1937" s="4">
        <v>0</v>
      </c>
      <c r="E1937" s="4" t="b">
        <f t="shared" si="11"/>
        <v>0</v>
      </c>
      <c r="F1937" s="4">
        <v>0</v>
      </c>
      <c r="G1937" s="4">
        <v>2301</v>
      </c>
      <c r="H1937" s="6">
        <v>44138</v>
      </c>
      <c r="I1937" s="4" t="s">
        <v>1064</v>
      </c>
      <c r="J1937" s="4" t="s">
        <v>40</v>
      </c>
      <c r="K1937" s="4">
        <v>14235</v>
      </c>
      <c r="L1937" s="4">
        <v>0</v>
      </c>
      <c r="M1937" s="4">
        <v>0</v>
      </c>
      <c r="N1937" s="4">
        <v>0</v>
      </c>
      <c r="O1937" s="4">
        <v>233000</v>
      </c>
      <c r="P1937" s="4">
        <v>0</v>
      </c>
      <c r="Q1937" s="4">
        <v>1987</v>
      </c>
      <c r="R1937" s="4" t="b">
        <f t="shared" si="12"/>
        <v>0</v>
      </c>
      <c r="S1937" s="4">
        <v>0</v>
      </c>
    </row>
    <row r="1938" spans="1:19" ht="14.25" customHeight="1">
      <c r="A1938" s="4" t="s">
        <v>1040</v>
      </c>
      <c r="B1938" s="5"/>
      <c r="C1938" s="4">
        <v>0</v>
      </c>
      <c r="E1938" s="4" t="b">
        <f t="shared" si="11"/>
        <v>0</v>
      </c>
      <c r="F1938" s="4">
        <v>0</v>
      </c>
      <c r="G1938" s="4">
        <v>2301</v>
      </c>
      <c r="H1938" s="6">
        <v>44166</v>
      </c>
      <c r="I1938" s="4" t="s">
        <v>1288</v>
      </c>
      <c r="J1938" s="4" t="s">
        <v>1043</v>
      </c>
      <c r="K1938" s="4">
        <v>11149</v>
      </c>
      <c r="L1938" s="4">
        <v>0</v>
      </c>
      <c r="M1938" s="4">
        <v>0</v>
      </c>
      <c r="N1938" s="4">
        <v>233000</v>
      </c>
      <c r="O1938" s="4">
        <v>0</v>
      </c>
      <c r="P1938" s="4">
        <v>233000</v>
      </c>
      <c r="Q1938" s="4">
        <v>1988</v>
      </c>
      <c r="R1938" s="4" t="b">
        <f t="shared" si="12"/>
        <v>0</v>
      </c>
      <c r="S1938" s="4">
        <v>0</v>
      </c>
    </row>
    <row r="1939" spans="1:19" ht="14.25" customHeight="1">
      <c r="A1939" s="4" t="s">
        <v>1040</v>
      </c>
      <c r="B1939" s="5"/>
      <c r="C1939" s="4">
        <v>0</v>
      </c>
      <c r="E1939" s="4" t="b">
        <f t="shared" si="11"/>
        <v>0</v>
      </c>
      <c r="F1939" s="4">
        <v>0</v>
      </c>
      <c r="G1939" s="4">
        <v>2301</v>
      </c>
      <c r="H1939" s="6">
        <v>44169</v>
      </c>
      <c r="I1939" s="4" t="s">
        <v>1066</v>
      </c>
      <c r="J1939" s="4" t="s">
        <v>40</v>
      </c>
      <c r="K1939" s="4">
        <v>14304</v>
      </c>
      <c r="L1939" s="4">
        <v>0</v>
      </c>
      <c r="M1939" s="4">
        <v>0</v>
      </c>
      <c r="N1939" s="4">
        <v>0</v>
      </c>
      <c r="O1939" s="4">
        <v>233000</v>
      </c>
      <c r="P1939" s="4">
        <v>0</v>
      </c>
      <c r="Q1939" s="4">
        <v>1989</v>
      </c>
      <c r="R1939" s="4" t="b">
        <f t="shared" si="12"/>
        <v>0</v>
      </c>
      <c r="S1939" s="4">
        <v>0</v>
      </c>
    </row>
    <row r="1940" spans="1:19" ht="14.25" customHeight="1">
      <c r="A1940" s="4" t="s">
        <v>1040</v>
      </c>
      <c r="B1940" s="5" t="s">
        <v>1289</v>
      </c>
      <c r="C1940" s="4">
        <v>0</v>
      </c>
      <c r="D1940" s="4" t="s">
        <v>1289</v>
      </c>
      <c r="E1940" s="4" t="b">
        <f t="shared" si="11"/>
        <v>0</v>
      </c>
      <c r="F1940" s="4">
        <v>0</v>
      </c>
      <c r="G1940" s="4">
        <v>2301</v>
      </c>
      <c r="H1940" s="3" t="s">
        <v>21</v>
      </c>
      <c r="K1940" s="4">
        <v>0</v>
      </c>
      <c r="L1940" s="4">
        <v>0</v>
      </c>
      <c r="M1940" s="4">
        <v>0</v>
      </c>
      <c r="N1940" s="4">
        <v>2796000</v>
      </c>
      <c r="O1940" s="4">
        <v>2796000</v>
      </c>
      <c r="P1940" s="4">
        <v>0</v>
      </c>
      <c r="Q1940" s="4">
        <v>1990</v>
      </c>
      <c r="R1940" s="4" t="b">
        <f t="shared" si="12"/>
        <v>0</v>
      </c>
      <c r="S1940" s="4">
        <v>0</v>
      </c>
    </row>
    <row r="1941" spans="1:19" ht="14.25" customHeight="1">
      <c r="A1941" s="4" t="s">
        <v>1040</v>
      </c>
      <c r="B1941" s="5" t="s">
        <v>197</v>
      </c>
      <c r="C1941" s="4">
        <v>0</v>
      </c>
      <c r="D1941" s="4" t="s">
        <v>197</v>
      </c>
      <c r="E1941" s="4" t="b">
        <f t="shared" si="11"/>
        <v>0</v>
      </c>
      <c r="F1941" s="4">
        <v>0</v>
      </c>
      <c r="G1941" s="4">
        <v>2302</v>
      </c>
      <c r="H1941" s="3" t="s">
        <v>21</v>
      </c>
      <c r="K1941" s="4">
        <v>0</v>
      </c>
      <c r="L1941" s="4">
        <v>2520000</v>
      </c>
      <c r="M1941" s="4">
        <v>2520000</v>
      </c>
      <c r="N1941" s="4">
        <v>0</v>
      </c>
      <c r="O1941" s="4">
        <v>0</v>
      </c>
      <c r="P1941" s="4">
        <v>0</v>
      </c>
      <c r="Q1941" s="4">
        <v>1991</v>
      </c>
      <c r="R1941" s="4" t="b">
        <f t="shared" si="12"/>
        <v>0</v>
      </c>
      <c r="S1941" s="4">
        <v>0</v>
      </c>
    </row>
    <row r="1942" spans="1:19" ht="14.25" customHeight="1">
      <c r="A1942" s="4" t="s">
        <v>1040</v>
      </c>
      <c r="B1942" s="5"/>
      <c r="C1942" s="4">
        <v>0</v>
      </c>
      <c r="E1942" s="4" t="b">
        <f t="shared" si="11"/>
        <v>0</v>
      </c>
      <c r="F1942" s="4">
        <v>0</v>
      </c>
      <c r="G1942" s="4">
        <v>2302</v>
      </c>
      <c r="H1942" s="6">
        <v>43831</v>
      </c>
      <c r="I1942" s="4" t="s">
        <v>1290</v>
      </c>
      <c r="J1942" s="4" t="s">
        <v>1043</v>
      </c>
      <c r="K1942" s="4">
        <v>10270</v>
      </c>
      <c r="L1942" s="4">
        <v>0</v>
      </c>
      <c r="M1942" s="4">
        <v>0</v>
      </c>
      <c r="N1942" s="4">
        <v>210000</v>
      </c>
      <c r="O1942" s="4">
        <v>0</v>
      </c>
      <c r="P1942" s="4">
        <v>210000</v>
      </c>
      <c r="Q1942" s="4">
        <v>1992</v>
      </c>
      <c r="R1942" s="4" t="b">
        <f t="shared" si="12"/>
        <v>0</v>
      </c>
      <c r="S1942" s="4">
        <v>0</v>
      </c>
    </row>
    <row r="1943" spans="1:19" ht="14.25" customHeight="1">
      <c r="A1943" s="4" t="s">
        <v>1040</v>
      </c>
      <c r="B1943" s="5"/>
      <c r="C1943" s="4">
        <v>0</v>
      </c>
      <c r="E1943" s="4" t="b">
        <f t="shared" si="11"/>
        <v>0</v>
      </c>
      <c r="F1943" s="4">
        <v>0</v>
      </c>
      <c r="G1943" s="4">
        <v>2302</v>
      </c>
      <c r="H1943" s="6">
        <v>43844</v>
      </c>
      <c r="I1943" s="4" t="s">
        <v>1044</v>
      </c>
      <c r="J1943" s="4" t="s">
        <v>40</v>
      </c>
      <c r="K1943" s="4">
        <v>13512</v>
      </c>
      <c r="L1943" s="4">
        <v>0</v>
      </c>
      <c r="M1943" s="4">
        <v>0</v>
      </c>
      <c r="N1943" s="4">
        <v>0</v>
      </c>
      <c r="O1943" s="4">
        <v>210000</v>
      </c>
      <c r="P1943" s="4">
        <v>0</v>
      </c>
      <c r="Q1943" s="4">
        <v>1993</v>
      </c>
      <c r="R1943" s="4" t="b">
        <f t="shared" si="12"/>
        <v>0</v>
      </c>
      <c r="S1943" s="4">
        <v>0</v>
      </c>
    </row>
    <row r="1944" spans="1:19" ht="14.25" customHeight="1">
      <c r="A1944" s="4" t="s">
        <v>1040</v>
      </c>
      <c r="B1944" s="5"/>
      <c r="C1944" s="4">
        <v>0</v>
      </c>
      <c r="E1944" s="4" t="b">
        <f t="shared" si="11"/>
        <v>0</v>
      </c>
      <c r="F1944" s="4">
        <v>0</v>
      </c>
      <c r="G1944" s="4">
        <v>2302</v>
      </c>
      <c r="H1944" s="6">
        <v>43862</v>
      </c>
      <c r="I1944" s="4" t="s">
        <v>1291</v>
      </c>
      <c r="J1944" s="4" t="s">
        <v>1043</v>
      </c>
      <c r="K1944" s="4">
        <v>10350</v>
      </c>
      <c r="L1944" s="4">
        <v>0</v>
      </c>
      <c r="M1944" s="4">
        <v>0</v>
      </c>
      <c r="N1944" s="4">
        <v>210000</v>
      </c>
      <c r="O1944" s="4">
        <v>0</v>
      </c>
      <c r="P1944" s="4">
        <v>210000</v>
      </c>
      <c r="Q1944" s="4">
        <v>1994</v>
      </c>
      <c r="R1944" s="4" t="b">
        <f t="shared" si="12"/>
        <v>0</v>
      </c>
      <c r="S1944" s="4">
        <v>0</v>
      </c>
    </row>
    <row r="1945" spans="1:19" ht="14.25" customHeight="1">
      <c r="A1945" s="4" t="s">
        <v>1040</v>
      </c>
      <c r="B1945" s="5"/>
      <c r="C1945" s="4">
        <v>0</v>
      </c>
      <c r="E1945" s="4" t="b">
        <f t="shared" si="11"/>
        <v>0</v>
      </c>
      <c r="F1945" s="4">
        <v>0</v>
      </c>
      <c r="G1945" s="4">
        <v>2302</v>
      </c>
      <c r="H1945" s="6">
        <v>43874</v>
      </c>
      <c r="I1945" s="4" t="s">
        <v>1046</v>
      </c>
      <c r="J1945" s="4" t="s">
        <v>40</v>
      </c>
      <c r="K1945" s="4">
        <v>13586</v>
      </c>
      <c r="L1945" s="4">
        <v>0</v>
      </c>
      <c r="M1945" s="4">
        <v>0</v>
      </c>
      <c r="N1945" s="4">
        <v>0</v>
      </c>
      <c r="O1945" s="4">
        <v>210000</v>
      </c>
      <c r="P1945" s="4">
        <v>0</v>
      </c>
      <c r="Q1945" s="4">
        <v>1995</v>
      </c>
      <c r="R1945" s="4" t="b">
        <f t="shared" si="12"/>
        <v>0</v>
      </c>
      <c r="S1945" s="4">
        <v>0</v>
      </c>
    </row>
    <row r="1946" spans="1:19" ht="14.25" customHeight="1">
      <c r="A1946" s="4" t="s">
        <v>1040</v>
      </c>
      <c r="B1946" s="5"/>
      <c r="C1946" s="4">
        <v>0</v>
      </c>
      <c r="E1946" s="4" t="b">
        <f t="shared" si="11"/>
        <v>0</v>
      </c>
      <c r="F1946" s="4">
        <v>0</v>
      </c>
      <c r="G1946" s="4">
        <v>2302</v>
      </c>
      <c r="H1946" s="6">
        <v>43891</v>
      </c>
      <c r="I1946" s="4" t="s">
        <v>1292</v>
      </c>
      <c r="J1946" s="4" t="s">
        <v>1043</v>
      </c>
      <c r="K1946" s="4">
        <v>10430</v>
      </c>
      <c r="L1946" s="4">
        <v>0</v>
      </c>
      <c r="M1946" s="4">
        <v>0</v>
      </c>
      <c r="N1946" s="4">
        <v>210000</v>
      </c>
      <c r="O1946" s="4">
        <v>0</v>
      </c>
      <c r="P1946" s="4">
        <v>210000</v>
      </c>
      <c r="Q1946" s="4">
        <v>1996</v>
      </c>
      <c r="R1946" s="4" t="b">
        <f t="shared" si="12"/>
        <v>0</v>
      </c>
      <c r="S1946" s="4">
        <v>0</v>
      </c>
    </row>
    <row r="1947" spans="1:19" ht="14.25" customHeight="1">
      <c r="A1947" s="4" t="s">
        <v>1040</v>
      </c>
      <c r="B1947" s="5"/>
      <c r="C1947" s="4">
        <v>0</v>
      </c>
      <c r="E1947" s="4" t="b">
        <f t="shared" si="11"/>
        <v>0</v>
      </c>
      <c r="F1947" s="4">
        <v>0</v>
      </c>
      <c r="G1947" s="4">
        <v>2302</v>
      </c>
      <c r="H1947" s="6">
        <v>43902</v>
      </c>
      <c r="I1947" s="4" t="s">
        <v>1048</v>
      </c>
      <c r="J1947" s="4" t="s">
        <v>40</v>
      </c>
      <c r="K1947" s="4">
        <v>13655</v>
      </c>
      <c r="L1947" s="4">
        <v>0</v>
      </c>
      <c r="M1947" s="4">
        <v>0</v>
      </c>
      <c r="N1947" s="4">
        <v>0</v>
      </c>
      <c r="O1947" s="4">
        <v>210000</v>
      </c>
      <c r="P1947" s="4">
        <v>0</v>
      </c>
      <c r="Q1947" s="4">
        <v>1997</v>
      </c>
      <c r="R1947" s="4" t="b">
        <f t="shared" si="12"/>
        <v>0</v>
      </c>
      <c r="S1947" s="4">
        <v>0</v>
      </c>
    </row>
    <row r="1948" spans="1:19" ht="14.25" customHeight="1">
      <c r="A1948" s="4" t="s">
        <v>1040</v>
      </c>
      <c r="B1948" s="5"/>
      <c r="C1948" s="4">
        <v>0</v>
      </c>
      <c r="E1948" s="4" t="b">
        <f t="shared" si="11"/>
        <v>0</v>
      </c>
      <c r="F1948" s="4">
        <v>0</v>
      </c>
      <c r="G1948" s="4">
        <v>2302</v>
      </c>
      <c r="H1948" s="6">
        <v>43922</v>
      </c>
      <c r="I1948" s="4" t="s">
        <v>1293</v>
      </c>
      <c r="J1948" s="4" t="s">
        <v>1043</v>
      </c>
      <c r="K1948" s="4">
        <v>10510</v>
      </c>
      <c r="L1948" s="4">
        <v>0</v>
      </c>
      <c r="M1948" s="4">
        <v>0</v>
      </c>
      <c r="N1948" s="4">
        <v>210000</v>
      </c>
      <c r="O1948" s="4">
        <v>0</v>
      </c>
      <c r="P1948" s="4">
        <v>210000</v>
      </c>
      <c r="Q1948" s="4">
        <v>1998</v>
      </c>
      <c r="R1948" s="4" t="b">
        <f t="shared" si="12"/>
        <v>0</v>
      </c>
      <c r="S1948" s="4">
        <v>0</v>
      </c>
    </row>
    <row r="1949" spans="1:19" ht="14.25" customHeight="1">
      <c r="A1949" s="4" t="s">
        <v>1040</v>
      </c>
      <c r="B1949" s="5"/>
      <c r="C1949" s="4">
        <v>0</v>
      </c>
      <c r="E1949" s="4" t="b">
        <f t="shared" si="11"/>
        <v>0</v>
      </c>
      <c r="F1949" s="4">
        <v>0</v>
      </c>
      <c r="G1949" s="4">
        <v>2302</v>
      </c>
      <c r="H1949" s="6">
        <v>43950</v>
      </c>
      <c r="I1949" s="4" t="s">
        <v>1050</v>
      </c>
      <c r="J1949" s="4" t="s">
        <v>40</v>
      </c>
      <c r="K1949" s="4">
        <v>13725</v>
      </c>
      <c r="L1949" s="4">
        <v>0</v>
      </c>
      <c r="M1949" s="4">
        <v>0</v>
      </c>
      <c r="N1949" s="4">
        <v>0</v>
      </c>
      <c r="O1949" s="4">
        <v>210000</v>
      </c>
      <c r="P1949" s="4">
        <v>0</v>
      </c>
      <c r="Q1949" s="4">
        <v>1999</v>
      </c>
      <c r="R1949" s="4" t="b">
        <f t="shared" si="12"/>
        <v>0</v>
      </c>
      <c r="S1949" s="4">
        <v>0</v>
      </c>
    </row>
    <row r="1950" spans="1:19" ht="14.25" customHeight="1">
      <c r="A1950" s="4" t="s">
        <v>1040</v>
      </c>
      <c r="B1950" s="5"/>
      <c r="C1950" s="4">
        <v>0</v>
      </c>
      <c r="E1950" s="4" t="b">
        <f t="shared" si="11"/>
        <v>0</v>
      </c>
      <c r="F1950" s="4">
        <v>0</v>
      </c>
      <c r="G1950" s="4">
        <v>2302</v>
      </c>
      <c r="H1950" s="6">
        <v>43952</v>
      </c>
      <c r="I1950" s="4" t="s">
        <v>1294</v>
      </c>
      <c r="J1950" s="4" t="s">
        <v>1043</v>
      </c>
      <c r="K1950" s="4">
        <v>10590</v>
      </c>
      <c r="L1950" s="4">
        <v>0</v>
      </c>
      <c r="M1950" s="4">
        <v>0</v>
      </c>
      <c r="N1950" s="4">
        <v>210000</v>
      </c>
      <c r="O1950" s="4">
        <v>0</v>
      </c>
      <c r="P1950" s="4">
        <v>210000</v>
      </c>
      <c r="Q1950" s="4">
        <v>2000</v>
      </c>
      <c r="R1950" s="4" t="b">
        <f t="shared" si="12"/>
        <v>0</v>
      </c>
      <c r="S1950" s="4">
        <v>0</v>
      </c>
    </row>
    <row r="1951" spans="1:19" ht="14.25" customHeight="1">
      <c r="A1951" s="4" t="s">
        <v>1040</v>
      </c>
      <c r="B1951" s="5"/>
      <c r="C1951" s="4">
        <v>0</v>
      </c>
      <c r="E1951" s="4" t="b">
        <f t="shared" si="11"/>
        <v>0</v>
      </c>
      <c r="F1951" s="4">
        <v>0</v>
      </c>
      <c r="G1951" s="4">
        <v>2302</v>
      </c>
      <c r="H1951" s="6">
        <v>43969</v>
      </c>
      <c r="I1951" s="4" t="s">
        <v>1052</v>
      </c>
      <c r="J1951" s="4" t="s">
        <v>40</v>
      </c>
      <c r="K1951" s="4">
        <v>13798</v>
      </c>
      <c r="L1951" s="4">
        <v>0</v>
      </c>
      <c r="M1951" s="4">
        <v>0</v>
      </c>
      <c r="N1951" s="4">
        <v>0</v>
      </c>
      <c r="O1951" s="4">
        <v>210000</v>
      </c>
      <c r="P1951" s="4">
        <v>0</v>
      </c>
      <c r="Q1951" s="4">
        <v>2001</v>
      </c>
      <c r="R1951" s="4" t="b">
        <f t="shared" si="12"/>
        <v>0</v>
      </c>
      <c r="S1951" s="4">
        <v>0</v>
      </c>
    </row>
    <row r="1952" spans="1:19" ht="14.25" customHeight="1">
      <c r="A1952" s="4" t="s">
        <v>1040</v>
      </c>
      <c r="B1952" s="5"/>
      <c r="C1952" s="4">
        <v>0</v>
      </c>
      <c r="E1952" s="4" t="b">
        <f t="shared" si="11"/>
        <v>0</v>
      </c>
      <c r="F1952" s="4">
        <v>0</v>
      </c>
      <c r="G1952" s="4">
        <v>2302</v>
      </c>
      <c r="H1952" s="6">
        <v>43983</v>
      </c>
      <c r="I1952" s="4" t="s">
        <v>1295</v>
      </c>
      <c r="J1952" s="4" t="s">
        <v>1043</v>
      </c>
      <c r="K1952" s="4">
        <v>10670</v>
      </c>
      <c r="L1952" s="4">
        <v>0</v>
      </c>
      <c r="M1952" s="4">
        <v>0</v>
      </c>
      <c r="N1952" s="4">
        <v>210000</v>
      </c>
      <c r="O1952" s="4">
        <v>0</v>
      </c>
      <c r="P1952" s="4">
        <v>210000</v>
      </c>
      <c r="Q1952" s="4">
        <v>2002</v>
      </c>
      <c r="R1952" s="4" t="b">
        <f t="shared" si="12"/>
        <v>0</v>
      </c>
      <c r="S1952" s="4">
        <v>0</v>
      </c>
    </row>
    <row r="1953" spans="1:19" ht="14.25" customHeight="1">
      <c r="A1953" s="4" t="s">
        <v>1040</v>
      </c>
      <c r="B1953" s="5"/>
      <c r="C1953" s="4">
        <v>0</v>
      </c>
      <c r="E1953" s="4" t="b">
        <f t="shared" si="11"/>
        <v>0</v>
      </c>
      <c r="F1953" s="4">
        <v>0</v>
      </c>
      <c r="G1953" s="4">
        <v>2302</v>
      </c>
      <c r="H1953" s="6">
        <v>43998</v>
      </c>
      <c r="I1953" s="4" t="s">
        <v>1054</v>
      </c>
      <c r="J1953" s="4" t="s">
        <v>40</v>
      </c>
      <c r="K1953" s="4">
        <v>13864</v>
      </c>
      <c r="L1953" s="4">
        <v>0</v>
      </c>
      <c r="M1953" s="4">
        <v>0</v>
      </c>
      <c r="N1953" s="4">
        <v>0</v>
      </c>
      <c r="O1953" s="4">
        <v>210000</v>
      </c>
      <c r="P1953" s="4">
        <v>0</v>
      </c>
      <c r="Q1953" s="4">
        <v>2003</v>
      </c>
      <c r="R1953" s="4" t="b">
        <f t="shared" si="12"/>
        <v>0</v>
      </c>
      <c r="S1953" s="4">
        <v>0</v>
      </c>
    </row>
    <row r="1954" spans="1:19" ht="14.25" customHeight="1">
      <c r="A1954" s="4" t="s">
        <v>1040</v>
      </c>
      <c r="B1954" s="5"/>
      <c r="C1954" s="4">
        <v>0</v>
      </c>
      <c r="E1954" s="4" t="b">
        <f t="shared" si="11"/>
        <v>0</v>
      </c>
      <c r="F1954" s="4">
        <v>0</v>
      </c>
      <c r="G1954" s="4">
        <v>2302</v>
      </c>
      <c r="H1954" s="6">
        <v>44013</v>
      </c>
      <c r="I1954" s="4" t="s">
        <v>1296</v>
      </c>
      <c r="J1954" s="4" t="s">
        <v>1043</v>
      </c>
      <c r="K1954" s="4">
        <v>10750</v>
      </c>
      <c r="L1954" s="4">
        <v>0</v>
      </c>
      <c r="M1954" s="4">
        <v>0</v>
      </c>
      <c r="N1954" s="4">
        <v>210000</v>
      </c>
      <c r="O1954" s="4">
        <v>0</v>
      </c>
      <c r="P1954" s="4">
        <v>210000</v>
      </c>
      <c r="Q1954" s="4">
        <v>2004</v>
      </c>
      <c r="R1954" s="4" t="b">
        <f t="shared" si="12"/>
        <v>0</v>
      </c>
      <c r="S1954" s="4">
        <v>0</v>
      </c>
    </row>
    <row r="1955" spans="1:19" ht="14.25" customHeight="1">
      <c r="A1955" s="4" t="s">
        <v>1040</v>
      </c>
      <c r="B1955" s="5"/>
      <c r="C1955" s="4">
        <v>0</v>
      </c>
      <c r="E1955" s="4" t="b">
        <f t="shared" si="11"/>
        <v>0</v>
      </c>
      <c r="F1955" s="4">
        <v>0</v>
      </c>
      <c r="G1955" s="4">
        <v>2302</v>
      </c>
      <c r="H1955" s="6">
        <v>44026</v>
      </c>
      <c r="I1955" s="4" t="s">
        <v>1056</v>
      </c>
      <c r="J1955" s="4" t="s">
        <v>40</v>
      </c>
      <c r="K1955" s="4">
        <v>13934</v>
      </c>
      <c r="L1955" s="4">
        <v>0</v>
      </c>
      <c r="M1955" s="4">
        <v>0</v>
      </c>
      <c r="N1955" s="4">
        <v>0</v>
      </c>
      <c r="O1955" s="4">
        <v>210000</v>
      </c>
      <c r="P1955" s="4">
        <v>0</v>
      </c>
      <c r="Q1955" s="4">
        <v>2005</v>
      </c>
      <c r="R1955" s="4" t="b">
        <f t="shared" si="12"/>
        <v>0</v>
      </c>
      <c r="S1955" s="4">
        <v>0</v>
      </c>
    </row>
    <row r="1956" spans="1:19" ht="14.25" customHeight="1">
      <c r="A1956" s="4" t="s">
        <v>1040</v>
      </c>
      <c r="B1956" s="5"/>
      <c r="C1956" s="4">
        <v>0</v>
      </c>
      <c r="E1956" s="4" t="b">
        <f t="shared" si="11"/>
        <v>0</v>
      </c>
      <c r="F1956" s="4">
        <v>0</v>
      </c>
      <c r="G1956" s="4">
        <v>2302</v>
      </c>
      <c r="H1956" s="6">
        <v>44044</v>
      </c>
      <c r="I1956" s="4" t="s">
        <v>1297</v>
      </c>
      <c r="J1956" s="4" t="s">
        <v>1043</v>
      </c>
      <c r="K1956" s="4">
        <v>10830</v>
      </c>
      <c r="L1956" s="4">
        <v>0</v>
      </c>
      <c r="M1956" s="4">
        <v>0</v>
      </c>
      <c r="N1956" s="4">
        <v>210000</v>
      </c>
      <c r="O1956" s="4">
        <v>0</v>
      </c>
      <c r="P1956" s="4">
        <v>210000</v>
      </c>
      <c r="Q1956" s="4">
        <v>2006</v>
      </c>
      <c r="R1956" s="4" t="b">
        <f t="shared" si="12"/>
        <v>0</v>
      </c>
      <c r="S1956" s="4">
        <v>0</v>
      </c>
    </row>
    <row r="1957" spans="1:19" ht="14.25" customHeight="1">
      <c r="A1957" s="4" t="s">
        <v>1040</v>
      </c>
      <c r="B1957" s="5"/>
      <c r="C1957" s="4">
        <v>0</v>
      </c>
      <c r="E1957" s="4" t="b">
        <f t="shared" si="11"/>
        <v>0</v>
      </c>
      <c r="F1957" s="4">
        <v>0</v>
      </c>
      <c r="G1957" s="4">
        <v>2302</v>
      </c>
      <c r="H1957" s="6">
        <v>44057</v>
      </c>
      <c r="I1957" s="4" t="s">
        <v>1058</v>
      </c>
      <c r="J1957" s="4" t="s">
        <v>40</v>
      </c>
      <c r="K1957" s="4">
        <v>14009</v>
      </c>
      <c r="L1957" s="4">
        <v>0</v>
      </c>
      <c r="M1957" s="4">
        <v>0</v>
      </c>
      <c r="N1957" s="4">
        <v>0</v>
      </c>
      <c r="O1957" s="4">
        <v>210000</v>
      </c>
      <c r="P1957" s="4">
        <v>0</v>
      </c>
      <c r="Q1957" s="4">
        <v>2007</v>
      </c>
      <c r="R1957" s="4" t="b">
        <f t="shared" si="12"/>
        <v>0</v>
      </c>
      <c r="S1957" s="4">
        <v>0</v>
      </c>
    </row>
    <row r="1958" spans="1:19" ht="14.25" customHeight="1">
      <c r="A1958" s="4" t="s">
        <v>1040</v>
      </c>
      <c r="B1958" s="5"/>
      <c r="C1958" s="4">
        <v>0</v>
      </c>
      <c r="E1958" s="4" t="b">
        <f t="shared" si="11"/>
        <v>0</v>
      </c>
      <c r="F1958" s="4">
        <v>0</v>
      </c>
      <c r="G1958" s="4">
        <v>2302</v>
      </c>
      <c r="H1958" s="6">
        <v>44075</v>
      </c>
      <c r="I1958" s="4" t="s">
        <v>1298</v>
      </c>
      <c r="J1958" s="4" t="s">
        <v>1043</v>
      </c>
      <c r="K1958" s="4">
        <v>10910</v>
      </c>
      <c r="L1958" s="4">
        <v>0</v>
      </c>
      <c r="M1958" s="4">
        <v>0</v>
      </c>
      <c r="N1958" s="4">
        <v>210000</v>
      </c>
      <c r="O1958" s="4">
        <v>0</v>
      </c>
      <c r="P1958" s="4">
        <v>210000</v>
      </c>
      <c r="Q1958" s="4">
        <v>2008</v>
      </c>
      <c r="R1958" s="4" t="b">
        <f t="shared" si="12"/>
        <v>0</v>
      </c>
      <c r="S1958" s="4">
        <v>0</v>
      </c>
    </row>
    <row r="1959" spans="1:19" ht="14.25" customHeight="1">
      <c r="A1959" s="4" t="s">
        <v>1040</v>
      </c>
      <c r="B1959" s="5"/>
      <c r="C1959" s="4">
        <v>0</v>
      </c>
      <c r="E1959" s="4" t="b">
        <f t="shared" si="11"/>
        <v>0</v>
      </c>
      <c r="F1959" s="4">
        <v>0</v>
      </c>
      <c r="G1959" s="4">
        <v>2302</v>
      </c>
      <c r="H1959" s="6">
        <v>44088</v>
      </c>
      <c r="I1959" s="4" t="s">
        <v>1060</v>
      </c>
      <c r="J1959" s="4" t="s">
        <v>40</v>
      </c>
      <c r="K1959" s="4">
        <v>14080</v>
      </c>
      <c r="L1959" s="4">
        <v>0</v>
      </c>
      <c r="M1959" s="4">
        <v>0</v>
      </c>
      <c r="N1959" s="4">
        <v>0</v>
      </c>
      <c r="O1959" s="4">
        <v>210000</v>
      </c>
      <c r="P1959" s="4">
        <v>0</v>
      </c>
      <c r="Q1959" s="4">
        <v>2009</v>
      </c>
      <c r="R1959" s="4" t="b">
        <f t="shared" si="12"/>
        <v>0</v>
      </c>
      <c r="S1959" s="4">
        <v>0</v>
      </c>
    </row>
    <row r="1960" spans="1:19" ht="14.25" customHeight="1">
      <c r="A1960" s="4" t="s">
        <v>1040</v>
      </c>
      <c r="B1960" s="5"/>
      <c r="C1960" s="4">
        <v>0</v>
      </c>
      <c r="E1960" s="4" t="b">
        <f t="shared" si="11"/>
        <v>0</v>
      </c>
      <c r="F1960" s="4">
        <v>0</v>
      </c>
      <c r="G1960" s="4">
        <v>2302</v>
      </c>
      <c r="H1960" s="6">
        <v>44105</v>
      </c>
      <c r="I1960" s="4" t="s">
        <v>1299</v>
      </c>
      <c r="J1960" s="4" t="s">
        <v>1043</v>
      </c>
      <c r="K1960" s="4">
        <v>10990</v>
      </c>
      <c r="L1960" s="4">
        <v>0</v>
      </c>
      <c r="M1960" s="4">
        <v>0</v>
      </c>
      <c r="N1960" s="4">
        <v>210000</v>
      </c>
      <c r="O1960" s="4">
        <v>0</v>
      </c>
      <c r="P1960" s="4">
        <v>210000</v>
      </c>
      <c r="Q1960" s="4">
        <v>2010</v>
      </c>
      <c r="R1960" s="4" t="b">
        <f t="shared" si="12"/>
        <v>0</v>
      </c>
      <c r="S1960" s="4">
        <v>0</v>
      </c>
    </row>
    <row r="1961" spans="1:19" ht="14.25" customHeight="1">
      <c r="A1961" s="4" t="s">
        <v>1040</v>
      </c>
      <c r="B1961" s="5"/>
      <c r="C1961" s="4">
        <v>0</v>
      </c>
      <c r="E1961" s="4" t="b">
        <f t="shared" si="11"/>
        <v>0</v>
      </c>
      <c r="F1961" s="4">
        <v>0</v>
      </c>
      <c r="G1961" s="4">
        <v>2302</v>
      </c>
      <c r="H1961" s="6">
        <v>44117</v>
      </c>
      <c r="I1961" s="4" t="s">
        <v>1061</v>
      </c>
      <c r="J1961" s="4" t="s">
        <v>40</v>
      </c>
      <c r="K1961" s="4">
        <v>14130</v>
      </c>
      <c r="L1961" s="4">
        <v>0</v>
      </c>
      <c r="M1961" s="4">
        <v>0</v>
      </c>
      <c r="N1961" s="4">
        <v>0</v>
      </c>
      <c r="O1961" s="4">
        <v>210000</v>
      </c>
      <c r="P1961" s="4">
        <v>0</v>
      </c>
      <c r="Q1961" s="4">
        <v>2011</v>
      </c>
      <c r="R1961" s="4" t="b">
        <f t="shared" si="12"/>
        <v>0</v>
      </c>
      <c r="S1961" s="4">
        <v>0</v>
      </c>
    </row>
    <row r="1962" spans="1:19" ht="14.25" customHeight="1">
      <c r="A1962" s="4" t="s">
        <v>1040</v>
      </c>
      <c r="B1962" s="5"/>
      <c r="C1962" s="4">
        <v>0</v>
      </c>
      <c r="E1962" s="4" t="b">
        <f t="shared" si="11"/>
        <v>0</v>
      </c>
      <c r="F1962" s="4">
        <v>0</v>
      </c>
      <c r="G1962" s="4">
        <v>2302</v>
      </c>
      <c r="H1962" s="6">
        <v>44136</v>
      </c>
      <c r="I1962" s="4" t="s">
        <v>1300</v>
      </c>
      <c r="J1962" s="4" t="s">
        <v>1043</v>
      </c>
      <c r="K1962" s="4">
        <v>11070</v>
      </c>
      <c r="L1962" s="4">
        <v>0</v>
      </c>
      <c r="M1962" s="4">
        <v>0</v>
      </c>
      <c r="N1962" s="4">
        <v>210000</v>
      </c>
      <c r="O1962" s="4">
        <v>0</v>
      </c>
      <c r="P1962" s="4">
        <v>210000</v>
      </c>
      <c r="Q1962" s="4">
        <v>2012</v>
      </c>
      <c r="R1962" s="4" t="b">
        <f t="shared" si="12"/>
        <v>0</v>
      </c>
      <c r="S1962" s="4">
        <v>0</v>
      </c>
    </row>
    <row r="1963" spans="1:19" ht="14.25" customHeight="1">
      <c r="A1963" s="4" t="s">
        <v>1040</v>
      </c>
      <c r="B1963" s="5"/>
      <c r="C1963" s="4">
        <v>0</v>
      </c>
      <c r="E1963" s="4" t="b">
        <f t="shared" si="11"/>
        <v>0</v>
      </c>
      <c r="F1963" s="4">
        <v>0</v>
      </c>
      <c r="G1963" s="4">
        <v>2302</v>
      </c>
      <c r="H1963" s="6">
        <v>44148</v>
      </c>
      <c r="I1963" s="4" t="s">
        <v>1064</v>
      </c>
      <c r="J1963" s="4" t="s">
        <v>40</v>
      </c>
      <c r="K1963" s="4">
        <v>14206</v>
      </c>
      <c r="L1963" s="4">
        <v>0</v>
      </c>
      <c r="M1963" s="4">
        <v>0</v>
      </c>
      <c r="N1963" s="4">
        <v>0</v>
      </c>
      <c r="O1963" s="4">
        <v>210000</v>
      </c>
      <c r="P1963" s="4">
        <v>0</v>
      </c>
      <c r="Q1963" s="4">
        <v>2013</v>
      </c>
      <c r="R1963" s="4" t="b">
        <f t="shared" si="12"/>
        <v>0</v>
      </c>
      <c r="S1963" s="4">
        <v>0</v>
      </c>
    </row>
    <row r="1964" spans="1:19" ht="14.25" customHeight="1">
      <c r="A1964" s="4" t="s">
        <v>1040</v>
      </c>
      <c r="B1964" s="5"/>
      <c r="C1964" s="4">
        <v>0</v>
      </c>
      <c r="E1964" s="4" t="b">
        <f t="shared" si="11"/>
        <v>0</v>
      </c>
      <c r="F1964" s="4">
        <v>0</v>
      </c>
      <c r="G1964" s="4">
        <v>2302</v>
      </c>
      <c r="H1964" s="6">
        <v>44166</v>
      </c>
      <c r="I1964" s="4" t="s">
        <v>1301</v>
      </c>
      <c r="J1964" s="4" t="s">
        <v>1043</v>
      </c>
      <c r="K1964" s="4">
        <v>11150</v>
      </c>
      <c r="L1964" s="4">
        <v>0</v>
      </c>
      <c r="M1964" s="4">
        <v>0</v>
      </c>
      <c r="N1964" s="4">
        <v>210000</v>
      </c>
      <c r="O1964" s="4">
        <v>0</v>
      </c>
      <c r="P1964" s="4">
        <v>210000</v>
      </c>
      <c r="Q1964" s="4">
        <v>2014</v>
      </c>
      <c r="R1964" s="4" t="b">
        <f t="shared" si="12"/>
        <v>0</v>
      </c>
      <c r="S1964" s="4">
        <v>0</v>
      </c>
    </row>
    <row r="1965" spans="1:19" ht="14.25" customHeight="1">
      <c r="A1965" s="4" t="s">
        <v>1040</v>
      </c>
      <c r="B1965" s="5"/>
      <c r="C1965" s="4">
        <v>0</v>
      </c>
      <c r="E1965" s="4" t="b">
        <f t="shared" si="11"/>
        <v>0</v>
      </c>
      <c r="F1965" s="4">
        <v>0</v>
      </c>
      <c r="G1965" s="4">
        <v>2302</v>
      </c>
      <c r="H1965" s="6">
        <v>44180</v>
      </c>
      <c r="I1965" s="4" t="s">
        <v>1066</v>
      </c>
      <c r="J1965" s="4" t="s">
        <v>40</v>
      </c>
      <c r="K1965" s="4">
        <v>14279</v>
      </c>
      <c r="L1965" s="4">
        <v>0</v>
      </c>
      <c r="M1965" s="4">
        <v>0</v>
      </c>
      <c r="N1965" s="4">
        <v>0</v>
      </c>
      <c r="O1965" s="4">
        <v>210000</v>
      </c>
      <c r="P1965" s="4">
        <v>0</v>
      </c>
      <c r="Q1965" s="4">
        <v>2015</v>
      </c>
      <c r="R1965" s="4" t="b">
        <f t="shared" si="12"/>
        <v>0</v>
      </c>
      <c r="S1965" s="4">
        <v>0</v>
      </c>
    </row>
    <row r="1966" spans="1:19" ht="14.25" customHeight="1">
      <c r="A1966" s="4" t="s">
        <v>1040</v>
      </c>
      <c r="B1966" s="5" t="s">
        <v>1302</v>
      </c>
      <c r="C1966" s="4">
        <v>0</v>
      </c>
      <c r="D1966" s="4" t="s">
        <v>1302</v>
      </c>
      <c r="E1966" s="4" t="b">
        <f t="shared" si="11"/>
        <v>0</v>
      </c>
      <c r="F1966" s="4">
        <v>0</v>
      </c>
      <c r="G1966" s="4">
        <v>2302</v>
      </c>
      <c r="H1966" s="3" t="s">
        <v>21</v>
      </c>
      <c r="K1966" s="4">
        <v>0</v>
      </c>
      <c r="L1966" s="4">
        <v>0</v>
      </c>
      <c r="M1966" s="4">
        <v>0</v>
      </c>
      <c r="N1966" s="4">
        <v>2520000</v>
      </c>
      <c r="O1966" s="4">
        <v>2520000</v>
      </c>
      <c r="P1966" s="4">
        <v>0</v>
      </c>
      <c r="Q1966" s="4">
        <v>2016</v>
      </c>
      <c r="R1966" s="4" t="b">
        <f t="shared" si="12"/>
        <v>0</v>
      </c>
      <c r="S1966" s="4">
        <v>0</v>
      </c>
    </row>
    <row r="1967" spans="1:19" ht="14.25" customHeight="1">
      <c r="A1967" s="4" t="s">
        <v>1040</v>
      </c>
      <c r="B1967" s="5" t="s">
        <v>208</v>
      </c>
      <c r="C1967" s="4">
        <v>0</v>
      </c>
      <c r="D1967" s="4" t="s">
        <v>208</v>
      </c>
      <c r="E1967" s="4" t="b">
        <f t="shared" si="11"/>
        <v>0</v>
      </c>
      <c r="F1967" s="4">
        <v>330656</v>
      </c>
      <c r="G1967" s="4">
        <v>2401</v>
      </c>
      <c r="H1967" s="3" t="s">
        <v>21</v>
      </c>
      <c r="K1967" s="4">
        <v>0</v>
      </c>
      <c r="L1967" s="4">
        <v>2520000</v>
      </c>
      <c r="M1967" s="4">
        <v>2850656</v>
      </c>
      <c r="N1967" s="4">
        <v>0</v>
      </c>
      <c r="O1967" s="4">
        <v>0</v>
      </c>
      <c r="P1967" s="4">
        <v>330656</v>
      </c>
      <c r="Q1967" s="4">
        <v>2017</v>
      </c>
      <c r="R1967" s="4" t="b">
        <f t="shared" si="12"/>
        <v>0</v>
      </c>
      <c r="S1967" s="4">
        <v>0</v>
      </c>
    </row>
    <row r="1968" spans="1:19" ht="14.25" customHeight="1">
      <c r="A1968" s="4" t="s">
        <v>1040</v>
      </c>
      <c r="B1968" s="5"/>
      <c r="C1968" s="4">
        <v>0</v>
      </c>
      <c r="E1968" s="4" t="b">
        <f t="shared" si="11"/>
        <v>0</v>
      </c>
      <c r="F1968" s="4">
        <v>0</v>
      </c>
      <c r="G1968" s="4">
        <v>2401</v>
      </c>
      <c r="H1968" s="6">
        <v>43831</v>
      </c>
      <c r="I1968" s="4" t="s">
        <v>1303</v>
      </c>
      <c r="J1968" s="4" t="s">
        <v>1043</v>
      </c>
      <c r="K1968" s="4">
        <v>10271</v>
      </c>
      <c r="L1968" s="4">
        <v>0</v>
      </c>
      <c r="M1968" s="4">
        <v>0</v>
      </c>
      <c r="N1968" s="4">
        <v>210000</v>
      </c>
      <c r="O1968" s="4">
        <v>0</v>
      </c>
      <c r="P1968" s="4">
        <v>540656</v>
      </c>
      <c r="Q1968" s="4">
        <v>2018</v>
      </c>
      <c r="R1968" s="4" t="b">
        <f t="shared" si="12"/>
        <v>0</v>
      </c>
      <c r="S1968" s="4">
        <v>0</v>
      </c>
    </row>
    <row r="1969" spans="1:19" ht="14.25" customHeight="1">
      <c r="A1969" s="4" t="s">
        <v>1040</v>
      </c>
      <c r="B1969" s="5"/>
      <c r="C1969" s="4">
        <v>0</v>
      </c>
      <c r="E1969" s="4" t="b">
        <f t="shared" si="11"/>
        <v>0</v>
      </c>
      <c r="F1969" s="4">
        <v>0</v>
      </c>
      <c r="G1969" s="4">
        <v>2401</v>
      </c>
      <c r="H1969" s="6">
        <v>43838</v>
      </c>
      <c r="I1969" s="4" t="s">
        <v>1259</v>
      </c>
      <c r="J1969" s="4" t="s">
        <v>40</v>
      </c>
      <c r="K1969" s="4">
        <v>13482</v>
      </c>
      <c r="L1969" s="4">
        <v>0</v>
      </c>
      <c r="M1969" s="4">
        <v>0</v>
      </c>
      <c r="N1969" s="4">
        <v>0</v>
      </c>
      <c r="O1969" s="4">
        <v>128656</v>
      </c>
      <c r="P1969" s="4">
        <v>412000</v>
      </c>
      <c r="Q1969" s="4">
        <v>2019</v>
      </c>
      <c r="R1969" s="4" t="b">
        <f t="shared" si="12"/>
        <v>0</v>
      </c>
      <c r="S1969" s="4">
        <v>0</v>
      </c>
    </row>
    <row r="1970" spans="1:19" ht="14.25" customHeight="1">
      <c r="A1970" s="4" t="s">
        <v>1040</v>
      </c>
      <c r="B1970" s="5"/>
      <c r="C1970" s="4">
        <v>0</v>
      </c>
      <c r="E1970" s="4" t="b">
        <f t="shared" si="11"/>
        <v>0</v>
      </c>
      <c r="F1970" s="4">
        <v>0</v>
      </c>
      <c r="G1970" s="4">
        <v>2401</v>
      </c>
      <c r="H1970" s="6">
        <v>43838</v>
      </c>
      <c r="I1970" s="4" t="s">
        <v>1243</v>
      </c>
      <c r="J1970" s="4" t="s">
        <v>40</v>
      </c>
      <c r="K1970" s="4">
        <v>13482</v>
      </c>
      <c r="L1970" s="4">
        <v>0</v>
      </c>
      <c r="M1970" s="4">
        <v>0</v>
      </c>
      <c r="N1970" s="4">
        <v>0</v>
      </c>
      <c r="O1970" s="4">
        <v>66734</v>
      </c>
      <c r="P1970" s="4">
        <v>345266</v>
      </c>
      <c r="Q1970" s="4">
        <v>2020</v>
      </c>
      <c r="R1970" s="4" t="b">
        <f t="shared" si="12"/>
        <v>0</v>
      </c>
      <c r="S1970" s="4">
        <v>0</v>
      </c>
    </row>
    <row r="1971" spans="1:19" ht="14.25" customHeight="1">
      <c r="A1971" s="4" t="s">
        <v>1040</v>
      </c>
      <c r="B1971" s="5"/>
      <c r="C1971" s="4">
        <v>0</v>
      </c>
      <c r="E1971" s="4" t="b">
        <f t="shared" si="11"/>
        <v>0</v>
      </c>
      <c r="F1971" s="4">
        <v>0</v>
      </c>
      <c r="G1971" s="4">
        <v>2401</v>
      </c>
      <c r="H1971" s="6">
        <v>43862</v>
      </c>
      <c r="I1971" s="4" t="s">
        <v>1304</v>
      </c>
      <c r="J1971" s="4" t="s">
        <v>1043</v>
      </c>
      <c r="K1971" s="4">
        <v>10351</v>
      </c>
      <c r="L1971" s="4">
        <v>0</v>
      </c>
      <c r="M1971" s="4">
        <v>0</v>
      </c>
      <c r="N1971" s="4">
        <v>210000</v>
      </c>
      <c r="O1971" s="4">
        <v>0</v>
      </c>
      <c r="P1971" s="4">
        <v>555266</v>
      </c>
      <c r="Q1971" s="4">
        <v>2021</v>
      </c>
      <c r="R1971" s="4" t="b">
        <f t="shared" si="12"/>
        <v>0</v>
      </c>
      <c r="S1971" s="4">
        <v>0</v>
      </c>
    </row>
    <row r="1972" spans="1:19" ht="14.25" customHeight="1">
      <c r="A1972" s="4" t="s">
        <v>1040</v>
      </c>
      <c r="B1972" s="5"/>
      <c r="C1972" s="4">
        <v>0</v>
      </c>
      <c r="E1972" s="4" t="b">
        <f t="shared" si="11"/>
        <v>0</v>
      </c>
      <c r="F1972" s="4">
        <v>0</v>
      </c>
      <c r="G1972" s="4">
        <v>2401</v>
      </c>
      <c r="H1972" s="6">
        <v>43866</v>
      </c>
      <c r="I1972" s="4" t="s">
        <v>1243</v>
      </c>
      <c r="J1972" s="4" t="s">
        <v>40</v>
      </c>
      <c r="K1972" s="4">
        <v>13547</v>
      </c>
      <c r="L1972" s="4">
        <v>0</v>
      </c>
      <c r="M1972" s="4">
        <v>0</v>
      </c>
      <c r="N1972" s="4">
        <v>0</v>
      </c>
      <c r="O1972" s="4">
        <v>135266</v>
      </c>
      <c r="P1972" s="4">
        <v>420000</v>
      </c>
      <c r="Q1972" s="4">
        <v>2022</v>
      </c>
      <c r="R1972" s="4" t="b">
        <f t="shared" si="12"/>
        <v>0</v>
      </c>
      <c r="S1972" s="4">
        <v>0</v>
      </c>
    </row>
    <row r="1973" spans="1:19" ht="14.25" customHeight="1">
      <c r="A1973" s="4" t="s">
        <v>1040</v>
      </c>
      <c r="B1973" s="5"/>
      <c r="C1973" s="4">
        <v>0</v>
      </c>
      <c r="E1973" s="4" t="b">
        <f t="shared" si="11"/>
        <v>0</v>
      </c>
      <c r="F1973" s="4">
        <v>0</v>
      </c>
      <c r="G1973" s="4">
        <v>2401</v>
      </c>
      <c r="H1973" s="6">
        <v>43866</v>
      </c>
      <c r="I1973" s="4" t="s">
        <v>1044</v>
      </c>
      <c r="J1973" s="4" t="s">
        <v>40</v>
      </c>
      <c r="K1973" s="4">
        <v>13547</v>
      </c>
      <c r="L1973" s="4">
        <v>0</v>
      </c>
      <c r="M1973" s="4">
        <v>0</v>
      </c>
      <c r="N1973" s="4">
        <v>0</v>
      </c>
      <c r="O1973" s="4">
        <v>210000</v>
      </c>
      <c r="P1973" s="4">
        <v>210000</v>
      </c>
      <c r="Q1973" s="4">
        <v>2023</v>
      </c>
      <c r="R1973" s="4" t="b">
        <f t="shared" si="12"/>
        <v>0</v>
      </c>
      <c r="S1973" s="4">
        <v>0</v>
      </c>
    </row>
    <row r="1974" spans="1:19" ht="14.25" customHeight="1">
      <c r="A1974" s="4" t="s">
        <v>1040</v>
      </c>
      <c r="B1974" s="5"/>
      <c r="C1974" s="4">
        <v>0</v>
      </c>
      <c r="E1974" s="4" t="b">
        <f t="shared" si="11"/>
        <v>0</v>
      </c>
      <c r="F1974" s="4">
        <v>0</v>
      </c>
      <c r="G1974" s="4">
        <v>2401</v>
      </c>
      <c r="H1974" s="6">
        <v>43866</v>
      </c>
      <c r="I1974" s="4" t="s">
        <v>1046</v>
      </c>
      <c r="J1974" s="4" t="s">
        <v>40</v>
      </c>
      <c r="K1974" s="4">
        <v>13547</v>
      </c>
      <c r="L1974" s="4">
        <v>0</v>
      </c>
      <c r="M1974" s="4">
        <v>0</v>
      </c>
      <c r="N1974" s="4">
        <v>0</v>
      </c>
      <c r="O1974" s="4">
        <v>198944</v>
      </c>
      <c r="P1974" s="4">
        <v>11056</v>
      </c>
      <c r="Q1974" s="4">
        <v>2024</v>
      </c>
      <c r="R1974" s="4" t="b">
        <f t="shared" si="12"/>
        <v>0</v>
      </c>
      <c r="S1974" s="4">
        <v>0</v>
      </c>
    </row>
    <row r="1975" spans="1:19" ht="14.25" customHeight="1">
      <c r="A1975" s="4" t="s">
        <v>1040</v>
      </c>
      <c r="B1975" s="5"/>
      <c r="C1975" s="4">
        <v>0</v>
      </c>
      <c r="E1975" s="4" t="b">
        <f t="shared" si="11"/>
        <v>0</v>
      </c>
      <c r="F1975" s="4">
        <v>0</v>
      </c>
      <c r="G1975" s="4">
        <v>2401</v>
      </c>
      <c r="H1975" s="6">
        <v>43891</v>
      </c>
      <c r="I1975" s="4" t="s">
        <v>1305</v>
      </c>
      <c r="J1975" s="4" t="s">
        <v>1043</v>
      </c>
      <c r="K1975" s="4">
        <v>10431</v>
      </c>
      <c r="L1975" s="4">
        <v>0</v>
      </c>
      <c r="M1975" s="4">
        <v>0</v>
      </c>
      <c r="N1975" s="4">
        <v>210000</v>
      </c>
      <c r="O1975" s="4">
        <v>0</v>
      </c>
      <c r="P1975" s="4">
        <v>221056</v>
      </c>
      <c r="Q1975" s="4">
        <v>2025</v>
      </c>
      <c r="R1975" s="4" t="b">
        <f t="shared" si="12"/>
        <v>0</v>
      </c>
      <c r="S1975" s="4">
        <v>0</v>
      </c>
    </row>
    <row r="1976" spans="1:19" ht="14.25" customHeight="1">
      <c r="A1976" s="4" t="s">
        <v>1040</v>
      </c>
      <c r="B1976" s="5"/>
      <c r="C1976" s="4">
        <v>0</v>
      </c>
      <c r="E1976" s="4" t="b">
        <f t="shared" si="11"/>
        <v>0</v>
      </c>
      <c r="F1976" s="4">
        <v>0</v>
      </c>
      <c r="G1976" s="4">
        <v>2401</v>
      </c>
      <c r="H1976" s="6">
        <v>43900</v>
      </c>
      <c r="I1976" s="4" t="s">
        <v>1046</v>
      </c>
      <c r="J1976" s="4" t="s">
        <v>40</v>
      </c>
      <c r="K1976" s="4">
        <v>13642</v>
      </c>
      <c r="L1976" s="4">
        <v>0</v>
      </c>
      <c r="M1976" s="4">
        <v>0</v>
      </c>
      <c r="N1976" s="4">
        <v>0</v>
      </c>
      <c r="O1976" s="4">
        <v>11056</v>
      </c>
      <c r="P1976" s="4">
        <v>210000</v>
      </c>
      <c r="Q1976" s="4">
        <v>2026</v>
      </c>
      <c r="R1976" s="4" t="b">
        <f t="shared" si="12"/>
        <v>0</v>
      </c>
      <c r="S1976" s="4">
        <v>0</v>
      </c>
    </row>
    <row r="1977" spans="1:19" ht="14.25" customHeight="1">
      <c r="A1977" s="4" t="s">
        <v>1040</v>
      </c>
      <c r="B1977" s="5"/>
      <c r="C1977" s="4">
        <v>0</v>
      </c>
      <c r="E1977" s="4" t="b">
        <f t="shared" si="11"/>
        <v>0</v>
      </c>
      <c r="F1977" s="4">
        <v>0</v>
      </c>
      <c r="G1977" s="4">
        <v>2401</v>
      </c>
      <c r="H1977" s="6">
        <v>43900</v>
      </c>
      <c r="I1977" s="4" t="s">
        <v>1048</v>
      </c>
      <c r="J1977" s="4" t="s">
        <v>40</v>
      </c>
      <c r="K1977" s="4">
        <v>13642</v>
      </c>
      <c r="L1977" s="4">
        <v>0</v>
      </c>
      <c r="M1977" s="4">
        <v>0</v>
      </c>
      <c r="N1977" s="4">
        <v>0</v>
      </c>
      <c r="O1977" s="4">
        <v>210000</v>
      </c>
      <c r="P1977" s="4">
        <v>0</v>
      </c>
      <c r="Q1977" s="4">
        <v>2027</v>
      </c>
      <c r="R1977" s="4" t="b">
        <f t="shared" si="12"/>
        <v>0</v>
      </c>
      <c r="S1977" s="4">
        <v>0</v>
      </c>
    </row>
    <row r="1978" spans="1:19" ht="14.25" customHeight="1">
      <c r="A1978" s="4" t="s">
        <v>1040</v>
      </c>
      <c r="B1978" s="5"/>
      <c r="C1978" s="4">
        <v>0</v>
      </c>
      <c r="E1978" s="4" t="b">
        <f t="shared" si="11"/>
        <v>0</v>
      </c>
      <c r="F1978" s="4">
        <v>0</v>
      </c>
      <c r="G1978" s="4">
        <v>2401</v>
      </c>
      <c r="H1978" s="6">
        <v>43922</v>
      </c>
      <c r="I1978" s="4" t="s">
        <v>1306</v>
      </c>
      <c r="J1978" s="4" t="s">
        <v>1069</v>
      </c>
      <c r="K1978" s="4">
        <v>566</v>
      </c>
      <c r="L1978" s="4">
        <v>0</v>
      </c>
      <c r="M1978" s="4">
        <v>0</v>
      </c>
      <c r="N1978" s="4">
        <v>0</v>
      </c>
      <c r="O1978" s="4">
        <v>31</v>
      </c>
      <c r="P1978" s="4">
        <v>-31</v>
      </c>
      <c r="Q1978" s="4">
        <v>2028</v>
      </c>
      <c r="R1978" s="4" t="b">
        <f t="shared" si="12"/>
        <v>0</v>
      </c>
      <c r="S1978" s="4">
        <v>0</v>
      </c>
    </row>
    <row r="1979" spans="1:19" ht="14.25" customHeight="1">
      <c r="A1979" s="4" t="s">
        <v>1040</v>
      </c>
      <c r="B1979" s="5"/>
      <c r="C1979" s="4">
        <v>0</v>
      </c>
      <c r="E1979" s="4" t="b">
        <f t="shared" si="11"/>
        <v>0</v>
      </c>
      <c r="F1979" s="4">
        <v>0</v>
      </c>
      <c r="G1979" s="4">
        <v>2401</v>
      </c>
      <c r="H1979" s="6">
        <v>43922</v>
      </c>
      <c r="I1979" s="4" t="s">
        <v>1307</v>
      </c>
      <c r="J1979" s="4" t="s">
        <v>1043</v>
      </c>
      <c r="K1979" s="4">
        <v>10511</v>
      </c>
      <c r="L1979" s="4">
        <v>0</v>
      </c>
      <c r="M1979" s="4">
        <v>0</v>
      </c>
      <c r="N1979" s="4">
        <v>210000</v>
      </c>
      <c r="O1979" s="4">
        <v>0</v>
      </c>
      <c r="P1979" s="4">
        <v>209969</v>
      </c>
      <c r="Q1979" s="4">
        <v>2029</v>
      </c>
      <c r="R1979" s="4" t="b">
        <f t="shared" si="12"/>
        <v>0</v>
      </c>
      <c r="S1979" s="4">
        <v>0</v>
      </c>
    </row>
    <row r="1980" spans="1:19" ht="14.25" customHeight="1">
      <c r="A1980" s="4" t="s">
        <v>1040</v>
      </c>
      <c r="B1980" s="5"/>
      <c r="C1980" s="4">
        <v>0</v>
      </c>
      <c r="E1980" s="4" t="b">
        <f t="shared" si="11"/>
        <v>0</v>
      </c>
      <c r="F1980" s="4">
        <v>0</v>
      </c>
      <c r="G1980" s="4">
        <v>2401</v>
      </c>
      <c r="H1980" s="6">
        <v>43936</v>
      </c>
      <c r="I1980" s="4" t="s">
        <v>1050</v>
      </c>
      <c r="J1980" s="4" t="s">
        <v>40</v>
      </c>
      <c r="K1980" s="4">
        <v>13727</v>
      </c>
      <c r="L1980" s="4">
        <v>0</v>
      </c>
      <c r="M1980" s="4">
        <v>0</v>
      </c>
      <c r="N1980" s="4">
        <v>0</v>
      </c>
      <c r="O1980" s="4">
        <v>209969</v>
      </c>
      <c r="P1980" s="4">
        <v>0</v>
      </c>
      <c r="Q1980" s="4">
        <v>2030</v>
      </c>
      <c r="R1980" s="4" t="b">
        <f t="shared" si="12"/>
        <v>0</v>
      </c>
      <c r="S1980" s="4">
        <v>0</v>
      </c>
    </row>
    <row r="1981" spans="1:19" ht="14.25" customHeight="1">
      <c r="A1981" s="4" t="s">
        <v>1040</v>
      </c>
      <c r="B1981" s="5"/>
      <c r="C1981" s="4">
        <v>0</v>
      </c>
      <c r="E1981" s="4" t="b">
        <f t="shared" si="11"/>
        <v>0</v>
      </c>
      <c r="F1981" s="4">
        <v>0</v>
      </c>
      <c r="G1981" s="4">
        <v>2401</v>
      </c>
      <c r="H1981" s="6">
        <v>43952</v>
      </c>
      <c r="I1981" s="4" t="s">
        <v>1308</v>
      </c>
      <c r="J1981" s="4" t="s">
        <v>1043</v>
      </c>
      <c r="K1981" s="4">
        <v>10591</v>
      </c>
      <c r="L1981" s="4">
        <v>0</v>
      </c>
      <c r="M1981" s="4">
        <v>0</v>
      </c>
      <c r="N1981" s="4">
        <v>210000</v>
      </c>
      <c r="O1981" s="4">
        <v>0</v>
      </c>
      <c r="P1981" s="4">
        <v>210000</v>
      </c>
      <c r="Q1981" s="4">
        <v>2031</v>
      </c>
      <c r="R1981" s="4" t="b">
        <f t="shared" si="12"/>
        <v>0</v>
      </c>
      <c r="S1981" s="4">
        <v>0</v>
      </c>
    </row>
    <row r="1982" spans="1:19" ht="14.25" customHeight="1">
      <c r="A1982" s="4" t="s">
        <v>1040</v>
      </c>
      <c r="B1982" s="5"/>
      <c r="C1982" s="4">
        <v>0</v>
      </c>
      <c r="E1982" s="4" t="b">
        <f t="shared" si="11"/>
        <v>0</v>
      </c>
      <c r="F1982" s="4">
        <v>0</v>
      </c>
      <c r="G1982" s="4">
        <v>2401</v>
      </c>
      <c r="H1982" s="6">
        <v>43964</v>
      </c>
      <c r="I1982" s="4" t="s">
        <v>1052</v>
      </c>
      <c r="J1982" s="4" t="s">
        <v>40</v>
      </c>
      <c r="K1982" s="4">
        <v>13792</v>
      </c>
      <c r="L1982" s="4">
        <v>0</v>
      </c>
      <c r="M1982" s="4">
        <v>0</v>
      </c>
      <c r="N1982" s="4">
        <v>0</v>
      </c>
      <c r="O1982" s="4">
        <v>210000</v>
      </c>
      <c r="P1982" s="4">
        <v>0</v>
      </c>
      <c r="Q1982" s="4">
        <v>2032</v>
      </c>
      <c r="R1982" s="4" t="b">
        <f t="shared" si="12"/>
        <v>0</v>
      </c>
      <c r="S1982" s="4">
        <v>0</v>
      </c>
    </row>
    <row r="1983" spans="1:19" ht="14.25" customHeight="1">
      <c r="A1983" s="4" t="s">
        <v>1040</v>
      </c>
      <c r="B1983" s="5"/>
      <c r="C1983" s="4">
        <v>0</v>
      </c>
      <c r="E1983" s="4" t="b">
        <f t="shared" si="11"/>
        <v>0</v>
      </c>
      <c r="F1983" s="4">
        <v>0</v>
      </c>
      <c r="G1983" s="4">
        <v>2401</v>
      </c>
      <c r="H1983" s="6">
        <v>43983</v>
      </c>
      <c r="I1983" s="4" t="s">
        <v>1309</v>
      </c>
      <c r="J1983" s="4" t="s">
        <v>1043</v>
      </c>
      <c r="K1983" s="4">
        <v>10671</v>
      </c>
      <c r="L1983" s="4">
        <v>0</v>
      </c>
      <c r="M1983" s="4">
        <v>0</v>
      </c>
      <c r="N1983" s="4">
        <v>210000</v>
      </c>
      <c r="O1983" s="4">
        <v>0</v>
      </c>
      <c r="P1983" s="4">
        <v>210000</v>
      </c>
      <c r="Q1983" s="4">
        <v>2033</v>
      </c>
      <c r="R1983" s="4" t="b">
        <f t="shared" si="12"/>
        <v>0</v>
      </c>
      <c r="S1983" s="4">
        <v>0</v>
      </c>
    </row>
    <row r="1984" spans="1:19" ht="14.25" customHeight="1">
      <c r="A1984" s="4" t="s">
        <v>1040</v>
      </c>
      <c r="B1984" s="5"/>
      <c r="C1984" s="4">
        <v>0</v>
      </c>
      <c r="E1984" s="4" t="b">
        <f t="shared" si="11"/>
        <v>0</v>
      </c>
      <c r="F1984" s="4">
        <v>0</v>
      </c>
      <c r="G1984" s="4">
        <v>2401</v>
      </c>
      <c r="H1984" s="6">
        <v>43984</v>
      </c>
      <c r="I1984" s="4" t="s">
        <v>1054</v>
      </c>
      <c r="J1984" s="4" t="s">
        <v>40</v>
      </c>
      <c r="K1984" s="4">
        <v>13855</v>
      </c>
      <c r="L1984" s="4">
        <v>0</v>
      </c>
      <c r="M1984" s="4">
        <v>0</v>
      </c>
      <c r="N1984" s="4">
        <v>0</v>
      </c>
      <c r="O1984" s="4">
        <v>209969</v>
      </c>
      <c r="P1984" s="4">
        <v>31</v>
      </c>
      <c r="Q1984" s="4">
        <v>2034</v>
      </c>
      <c r="R1984" s="4" t="b">
        <f t="shared" si="12"/>
        <v>0</v>
      </c>
      <c r="S1984" s="4">
        <v>0</v>
      </c>
    </row>
    <row r="1985" spans="1:19" ht="14.25" customHeight="1">
      <c r="A1985" s="4" t="s">
        <v>1040</v>
      </c>
      <c r="B1985" s="5"/>
      <c r="C1985" s="4">
        <v>0</v>
      </c>
      <c r="E1985" s="4" t="b">
        <f t="shared" si="11"/>
        <v>0</v>
      </c>
      <c r="F1985" s="4">
        <v>0</v>
      </c>
      <c r="G1985" s="4">
        <v>2401</v>
      </c>
      <c r="H1985" s="6">
        <v>44013</v>
      </c>
      <c r="I1985" s="4" t="s">
        <v>1310</v>
      </c>
      <c r="J1985" s="4" t="s">
        <v>1043</v>
      </c>
      <c r="K1985" s="4">
        <v>10751</v>
      </c>
      <c r="L1985" s="4">
        <v>0</v>
      </c>
      <c r="M1985" s="4">
        <v>0</v>
      </c>
      <c r="N1985" s="4">
        <v>210000</v>
      </c>
      <c r="O1985" s="4">
        <v>0</v>
      </c>
      <c r="P1985" s="4">
        <v>210031</v>
      </c>
      <c r="Q1985" s="4">
        <v>2035</v>
      </c>
      <c r="R1985" s="4" t="b">
        <f t="shared" si="12"/>
        <v>0</v>
      </c>
      <c r="S1985" s="4">
        <v>0</v>
      </c>
    </row>
    <row r="1986" spans="1:19" ht="14.25" customHeight="1">
      <c r="A1986" s="4" t="s">
        <v>1040</v>
      </c>
      <c r="B1986" s="5"/>
      <c r="C1986" s="4">
        <v>0</v>
      </c>
      <c r="E1986" s="4" t="b">
        <f t="shared" si="11"/>
        <v>0</v>
      </c>
      <c r="F1986" s="4">
        <v>0</v>
      </c>
      <c r="G1986" s="4">
        <v>2401</v>
      </c>
      <c r="H1986" s="6">
        <v>44021</v>
      </c>
      <c r="I1986" s="4" t="s">
        <v>1054</v>
      </c>
      <c r="J1986" s="4" t="s">
        <v>40</v>
      </c>
      <c r="K1986" s="4">
        <v>13937</v>
      </c>
      <c r="L1986" s="4">
        <v>0</v>
      </c>
      <c r="M1986" s="4">
        <v>0</v>
      </c>
      <c r="N1986" s="4">
        <v>0</v>
      </c>
      <c r="O1986" s="4">
        <v>31</v>
      </c>
      <c r="P1986" s="4">
        <v>210000</v>
      </c>
      <c r="Q1986" s="4">
        <v>2036</v>
      </c>
      <c r="R1986" s="4" t="b">
        <f t="shared" si="12"/>
        <v>0</v>
      </c>
      <c r="S1986" s="4">
        <v>0</v>
      </c>
    </row>
    <row r="1987" spans="1:19" ht="14.25" customHeight="1">
      <c r="A1987" s="4" t="s">
        <v>1040</v>
      </c>
      <c r="B1987" s="5"/>
      <c r="C1987" s="4">
        <v>0</v>
      </c>
      <c r="E1987" s="4" t="b">
        <f t="shared" si="11"/>
        <v>0</v>
      </c>
      <c r="F1987" s="4">
        <v>0</v>
      </c>
      <c r="G1987" s="4">
        <v>2401</v>
      </c>
      <c r="H1987" s="6">
        <v>44021</v>
      </c>
      <c r="I1987" s="4" t="s">
        <v>1056</v>
      </c>
      <c r="J1987" s="4" t="s">
        <v>40</v>
      </c>
      <c r="K1987" s="4">
        <v>13937</v>
      </c>
      <c r="L1987" s="4">
        <v>0</v>
      </c>
      <c r="M1987" s="4">
        <v>0</v>
      </c>
      <c r="N1987" s="4">
        <v>0</v>
      </c>
      <c r="O1987" s="4">
        <v>210000</v>
      </c>
      <c r="P1987" s="4">
        <v>0</v>
      </c>
      <c r="Q1987" s="4">
        <v>2037</v>
      </c>
      <c r="R1987" s="4" t="b">
        <f t="shared" si="12"/>
        <v>0</v>
      </c>
      <c r="S1987" s="4">
        <v>0</v>
      </c>
    </row>
    <row r="1988" spans="1:19" ht="14.25" customHeight="1">
      <c r="A1988" s="4" t="s">
        <v>1040</v>
      </c>
      <c r="B1988" s="5"/>
      <c r="C1988" s="4">
        <v>0</v>
      </c>
      <c r="E1988" s="4" t="b">
        <f t="shared" si="11"/>
        <v>0</v>
      </c>
      <c r="F1988" s="4">
        <v>0</v>
      </c>
      <c r="G1988" s="4">
        <v>2401</v>
      </c>
      <c r="H1988" s="6">
        <v>44044</v>
      </c>
      <c r="I1988" s="4" t="s">
        <v>1311</v>
      </c>
      <c r="J1988" s="4" t="s">
        <v>1043</v>
      </c>
      <c r="K1988" s="4">
        <v>10831</v>
      </c>
      <c r="L1988" s="4">
        <v>0</v>
      </c>
      <c r="M1988" s="4">
        <v>0</v>
      </c>
      <c r="N1988" s="4">
        <v>210000</v>
      </c>
      <c r="O1988" s="4">
        <v>0</v>
      </c>
      <c r="P1988" s="4">
        <v>210000</v>
      </c>
      <c r="Q1988" s="4">
        <v>2038</v>
      </c>
      <c r="R1988" s="4" t="b">
        <f t="shared" si="12"/>
        <v>0</v>
      </c>
      <c r="S1988" s="4">
        <v>0</v>
      </c>
    </row>
    <row r="1989" spans="1:19" ht="14.25" customHeight="1">
      <c r="A1989" s="4" t="s">
        <v>1040</v>
      </c>
      <c r="B1989" s="5"/>
      <c r="C1989" s="4">
        <v>0</v>
      </c>
      <c r="E1989" s="4" t="b">
        <f t="shared" si="11"/>
        <v>0</v>
      </c>
      <c r="F1989" s="4">
        <v>0</v>
      </c>
      <c r="G1989" s="4">
        <v>2401</v>
      </c>
      <c r="H1989" s="6">
        <v>44069</v>
      </c>
      <c r="I1989" s="4" t="s">
        <v>1312</v>
      </c>
      <c r="J1989" s="4" t="s">
        <v>40</v>
      </c>
      <c r="K1989" s="4">
        <v>13997</v>
      </c>
      <c r="L1989" s="4">
        <v>0</v>
      </c>
      <c r="M1989" s="4">
        <v>0</v>
      </c>
      <c r="N1989" s="4">
        <v>0</v>
      </c>
      <c r="O1989" s="4">
        <v>100000</v>
      </c>
      <c r="P1989" s="4">
        <v>110000</v>
      </c>
      <c r="Q1989" s="4">
        <v>2039</v>
      </c>
      <c r="R1989" s="4" t="b">
        <f t="shared" si="12"/>
        <v>0</v>
      </c>
      <c r="S1989" s="4">
        <v>0</v>
      </c>
    </row>
    <row r="1990" spans="1:19" ht="14.25" customHeight="1">
      <c r="A1990" s="4" t="s">
        <v>1040</v>
      </c>
      <c r="B1990" s="5"/>
      <c r="C1990" s="4">
        <v>0</v>
      </c>
      <c r="E1990" s="4" t="b">
        <f t="shared" si="11"/>
        <v>0</v>
      </c>
      <c r="F1990" s="4">
        <v>0</v>
      </c>
      <c r="G1990" s="4">
        <v>2401</v>
      </c>
      <c r="H1990" s="6">
        <v>44075</v>
      </c>
      <c r="I1990" s="4" t="s">
        <v>1313</v>
      </c>
      <c r="J1990" s="4" t="s">
        <v>1069</v>
      </c>
      <c r="K1990" s="4">
        <v>573</v>
      </c>
      <c r="L1990" s="4">
        <v>0</v>
      </c>
      <c r="M1990" s="4">
        <v>0</v>
      </c>
      <c r="N1990" s="4">
        <v>0</v>
      </c>
      <c r="O1990" s="4">
        <v>100000</v>
      </c>
      <c r="P1990" s="4">
        <v>10000</v>
      </c>
      <c r="Q1990" s="4">
        <v>2040</v>
      </c>
      <c r="R1990" s="4" t="b">
        <f t="shared" si="12"/>
        <v>0</v>
      </c>
      <c r="S1990" s="4">
        <v>0</v>
      </c>
    </row>
    <row r="1991" spans="1:19" ht="14.25" customHeight="1">
      <c r="A1991" s="4" t="s">
        <v>1040</v>
      </c>
      <c r="B1991" s="5"/>
      <c r="C1991" s="4">
        <v>0</v>
      </c>
      <c r="E1991" s="4" t="b">
        <f t="shared" si="11"/>
        <v>0</v>
      </c>
      <c r="F1991" s="4">
        <v>0</v>
      </c>
      <c r="G1991" s="4">
        <v>2401</v>
      </c>
      <c r="H1991" s="6">
        <v>44075</v>
      </c>
      <c r="I1991" s="4" t="s">
        <v>1314</v>
      </c>
      <c r="J1991" s="4" t="s">
        <v>1043</v>
      </c>
      <c r="K1991" s="4">
        <v>10911</v>
      </c>
      <c r="L1991" s="4">
        <v>0</v>
      </c>
      <c r="M1991" s="4">
        <v>0</v>
      </c>
      <c r="N1991" s="4">
        <v>210000</v>
      </c>
      <c r="O1991" s="4">
        <v>0</v>
      </c>
      <c r="P1991" s="4">
        <v>220000</v>
      </c>
      <c r="Q1991" s="4">
        <v>2041</v>
      </c>
      <c r="R1991" s="4" t="b">
        <f t="shared" si="12"/>
        <v>0</v>
      </c>
      <c r="S1991" s="4">
        <v>0</v>
      </c>
    </row>
    <row r="1992" spans="1:19" ht="14.25" customHeight="1">
      <c r="A1992" s="4" t="s">
        <v>1040</v>
      </c>
      <c r="B1992" s="5"/>
      <c r="C1992" s="4">
        <v>0</v>
      </c>
      <c r="E1992" s="4" t="b">
        <f t="shared" si="11"/>
        <v>0</v>
      </c>
      <c r="F1992" s="4">
        <v>0</v>
      </c>
      <c r="G1992" s="4">
        <v>2401</v>
      </c>
      <c r="H1992" s="6">
        <v>44082</v>
      </c>
      <c r="I1992" s="4" t="s">
        <v>1058</v>
      </c>
      <c r="J1992" s="4" t="s">
        <v>40</v>
      </c>
      <c r="K1992" s="4">
        <v>14096</v>
      </c>
      <c r="L1992" s="4">
        <v>0</v>
      </c>
      <c r="M1992" s="4">
        <v>0</v>
      </c>
      <c r="N1992" s="4">
        <v>0</v>
      </c>
      <c r="O1992" s="4">
        <v>110000</v>
      </c>
      <c r="P1992" s="4">
        <v>110000</v>
      </c>
      <c r="Q1992" s="4">
        <v>2042</v>
      </c>
      <c r="R1992" s="4" t="b">
        <f t="shared" si="12"/>
        <v>0</v>
      </c>
      <c r="S1992" s="4">
        <v>0</v>
      </c>
    </row>
    <row r="1993" spans="1:19" ht="14.25" customHeight="1">
      <c r="A1993" s="4" t="s">
        <v>1040</v>
      </c>
      <c r="B1993" s="5"/>
      <c r="C1993" s="4">
        <v>0</v>
      </c>
      <c r="E1993" s="4" t="b">
        <f t="shared" si="11"/>
        <v>0</v>
      </c>
      <c r="F1993" s="4">
        <v>0</v>
      </c>
      <c r="G1993" s="4">
        <v>2401</v>
      </c>
      <c r="H1993" s="6">
        <v>44082</v>
      </c>
      <c r="I1993" s="4" t="s">
        <v>1060</v>
      </c>
      <c r="J1993" s="4" t="s">
        <v>40</v>
      </c>
      <c r="K1993" s="4">
        <v>14096</v>
      </c>
      <c r="L1993" s="4">
        <v>0</v>
      </c>
      <c r="M1993" s="4">
        <v>0</v>
      </c>
      <c r="N1993" s="4">
        <v>0</v>
      </c>
      <c r="O1993" s="4">
        <v>110000</v>
      </c>
      <c r="P1993" s="4">
        <v>0</v>
      </c>
      <c r="Q1993" s="4">
        <v>2043</v>
      </c>
      <c r="R1993" s="4" t="b">
        <f t="shared" si="12"/>
        <v>0</v>
      </c>
      <c r="S1993" s="4">
        <v>0</v>
      </c>
    </row>
    <row r="1994" spans="1:19" ht="14.25" customHeight="1">
      <c r="A1994" s="4" t="s">
        <v>1040</v>
      </c>
      <c r="B1994" s="5"/>
      <c r="C1994" s="4">
        <v>0</v>
      </c>
      <c r="E1994" s="4" t="b">
        <f t="shared" si="11"/>
        <v>0</v>
      </c>
      <c r="F1994" s="4">
        <v>0</v>
      </c>
      <c r="G1994" s="4">
        <v>2401</v>
      </c>
      <c r="H1994" s="6">
        <v>44105</v>
      </c>
      <c r="I1994" s="4" t="s">
        <v>1315</v>
      </c>
      <c r="J1994" s="4" t="s">
        <v>1043</v>
      </c>
      <c r="K1994" s="4">
        <v>10991</v>
      </c>
      <c r="L1994" s="4">
        <v>0</v>
      </c>
      <c r="M1994" s="4">
        <v>0</v>
      </c>
      <c r="N1994" s="4">
        <v>210000</v>
      </c>
      <c r="O1994" s="4">
        <v>0</v>
      </c>
      <c r="P1994" s="4">
        <v>210000</v>
      </c>
      <c r="Q1994" s="4">
        <v>2044</v>
      </c>
      <c r="R1994" s="4" t="b">
        <f t="shared" si="12"/>
        <v>0</v>
      </c>
      <c r="S1994" s="4">
        <v>0</v>
      </c>
    </row>
    <row r="1995" spans="1:19" ht="14.25" customHeight="1">
      <c r="A1995" s="4" t="s">
        <v>1040</v>
      </c>
      <c r="B1995" s="5"/>
      <c r="C1995" s="4">
        <v>0</v>
      </c>
      <c r="E1995" s="4" t="b">
        <f t="shared" si="11"/>
        <v>0</v>
      </c>
      <c r="F1995" s="4">
        <v>0</v>
      </c>
      <c r="G1995" s="4">
        <v>2401</v>
      </c>
      <c r="H1995" s="6">
        <v>44117</v>
      </c>
      <c r="I1995" s="4" t="s">
        <v>1061</v>
      </c>
      <c r="J1995" s="4" t="s">
        <v>40</v>
      </c>
      <c r="K1995" s="4">
        <v>14129</v>
      </c>
      <c r="L1995" s="4">
        <v>0</v>
      </c>
      <c r="M1995" s="4">
        <v>0</v>
      </c>
      <c r="N1995" s="4">
        <v>0</v>
      </c>
      <c r="O1995" s="4">
        <v>210000</v>
      </c>
      <c r="P1995" s="4">
        <v>0</v>
      </c>
      <c r="Q1995" s="4">
        <v>2045</v>
      </c>
      <c r="R1995" s="4" t="b">
        <f t="shared" si="12"/>
        <v>0</v>
      </c>
      <c r="S1995" s="4">
        <v>0</v>
      </c>
    </row>
    <row r="1996" spans="1:19" ht="14.25" customHeight="1">
      <c r="A1996" s="4" t="s">
        <v>1040</v>
      </c>
      <c r="B1996" s="5"/>
      <c r="C1996" s="4">
        <v>0</v>
      </c>
      <c r="E1996" s="4" t="b">
        <f t="shared" si="11"/>
        <v>0</v>
      </c>
      <c r="F1996" s="4">
        <v>0</v>
      </c>
      <c r="G1996" s="4">
        <v>2401</v>
      </c>
      <c r="H1996" s="6">
        <v>44136</v>
      </c>
      <c r="I1996" s="4" t="s">
        <v>1316</v>
      </c>
      <c r="J1996" s="4" t="s">
        <v>1043</v>
      </c>
      <c r="K1996" s="4">
        <v>11071</v>
      </c>
      <c r="L1996" s="4">
        <v>0</v>
      </c>
      <c r="M1996" s="4">
        <v>0</v>
      </c>
      <c r="N1996" s="4">
        <v>210000</v>
      </c>
      <c r="O1996" s="4">
        <v>0</v>
      </c>
      <c r="P1996" s="4">
        <v>210000</v>
      </c>
      <c r="Q1996" s="4">
        <v>2046</v>
      </c>
      <c r="R1996" s="4" t="b">
        <f t="shared" si="12"/>
        <v>0</v>
      </c>
      <c r="S1996" s="4">
        <v>0</v>
      </c>
    </row>
    <row r="1997" spans="1:19" ht="14.25" customHeight="1">
      <c r="A1997" s="4" t="s">
        <v>1040</v>
      </c>
      <c r="B1997" s="5"/>
      <c r="C1997" s="4">
        <v>0</v>
      </c>
      <c r="E1997" s="4" t="b">
        <f t="shared" si="11"/>
        <v>0</v>
      </c>
      <c r="F1997" s="4">
        <v>0</v>
      </c>
      <c r="G1997" s="4">
        <v>2401</v>
      </c>
      <c r="H1997" s="6">
        <v>44141</v>
      </c>
      <c r="I1997" s="4" t="s">
        <v>1064</v>
      </c>
      <c r="J1997" s="4" t="s">
        <v>40</v>
      </c>
      <c r="K1997" s="4">
        <v>14177</v>
      </c>
      <c r="L1997" s="4">
        <v>0</v>
      </c>
      <c r="M1997" s="4">
        <v>0</v>
      </c>
      <c r="N1997" s="4">
        <v>0</v>
      </c>
      <c r="O1997" s="4">
        <v>210000</v>
      </c>
      <c r="P1997" s="4">
        <v>0</v>
      </c>
      <c r="Q1997" s="4">
        <v>2047</v>
      </c>
      <c r="R1997" s="4" t="b">
        <f t="shared" si="12"/>
        <v>0</v>
      </c>
      <c r="S1997" s="4">
        <v>0</v>
      </c>
    </row>
    <row r="1998" spans="1:19" ht="14.25" customHeight="1">
      <c r="A1998" s="4" t="s">
        <v>1040</v>
      </c>
      <c r="B1998" s="5"/>
      <c r="C1998" s="4">
        <v>0</v>
      </c>
      <c r="E1998" s="4" t="b">
        <f t="shared" si="11"/>
        <v>0</v>
      </c>
      <c r="F1998" s="4">
        <v>0</v>
      </c>
      <c r="G1998" s="4">
        <v>2401</v>
      </c>
      <c r="H1998" s="6">
        <v>44166</v>
      </c>
      <c r="I1998" s="4" t="s">
        <v>1317</v>
      </c>
      <c r="J1998" s="4" t="s">
        <v>1043</v>
      </c>
      <c r="K1998" s="4">
        <v>11151</v>
      </c>
      <c r="L1998" s="4">
        <v>0</v>
      </c>
      <c r="M1998" s="4">
        <v>0</v>
      </c>
      <c r="N1998" s="4">
        <v>210000</v>
      </c>
      <c r="O1998" s="4">
        <v>0</v>
      </c>
      <c r="P1998" s="4">
        <v>210000</v>
      </c>
      <c r="Q1998" s="4">
        <v>2048</v>
      </c>
      <c r="R1998" s="4" t="b">
        <f t="shared" si="12"/>
        <v>0</v>
      </c>
      <c r="S1998" s="4">
        <v>0</v>
      </c>
    </row>
    <row r="1999" spans="1:19" ht="14.25" customHeight="1">
      <c r="A1999" s="4" t="s">
        <v>1040</v>
      </c>
      <c r="B1999" s="5"/>
      <c r="C1999" s="4">
        <v>0</v>
      </c>
      <c r="E1999" s="4" t="b">
        <f t="shared" si="11"/>
        <v>0</v>
      </c>
      <c r="F1999" s="4">
        <v>0</v>
      </c>
      <c r="G1999" s="4">
        <v>2401</v>
      </c>
      <c r="H1999" s="6">
        <v>44169</v>
      </c>
      <c r="I1999" s="4" t="s">
        <v>1066</v>
      </c>
      <c r="J1999" s="4" t="s">
        <v>40</v>
      </c>
      <c r="K1999" s="4">
        <v>14248</v>
      </c>
      <c r="L1999" s="4">
        <v>0</v>
      </c>
      <c r="M1999" s="4">
        <v>0</v>
      </c>
      <c r="N1999" s="4">
        <v>0</v>
      </c>
      <c r="O1999" s="4">
        <v>210000</v>
      </c>
      <c r="P1999" s="4">
        <v>0</v>
      </c>
      <c r="Q1999" s="4">
        <v>2049</v>
      </c>
      <c r="R1999" s="4" t="b">
        <f t="shared" si="12"/>
        <v>0</v>
      </c>
      <c r="S1999" s="4">
        <v>0</v>
      </c>
    </row>
    <row r="2000" spans="1:19" ht="14.25" customHeight="1">
      <c r="A2000" s="4" t="s">
        <v>1040</v>
      </c>
      <c r="B2000" s="5" t="s">
        <v>1318</v>
      </c>
      <c r="C2000" s="4">
        <v>0</v>
      </c>
      <c r="D2000" s="4" t="s">
        <v>1318</v>
      </c>
      <c r="E2000" s="4" t="b">
        <f t="shared" si="11"/>
        <v>0</v>
      </c>
      <c r="F2000" s="4">
        <v>0</v>
      </c>
      <c r="G2000" s="4">
        <v>2401</v>
      </c>
      <c r="H2000" s="3" t="s">
        <v>21</v>
      </c>
      <c r="K2000" s="4">
        <v>0</v>
      </c>
      <c r="L2000" s="4">
        <v>0</v>
      </c>
      <c r="M2000" s="4">
        <v>0</v>
      </c>
      <c r="N2000" s="4">
        <v>2520000</v>
      </c>
      <c r="O2000" s="4">
        <v>2850656</v>
      </c>
      <c r="P2000" s="4">
        <v>0</v>
      </c>
      <c r="Q2000" s="4">
        <v>2050</v>
      </c>
      <c r="R2000" s="4" t="b">
        <f t="shared" si="12"/>
        <v>0</v>
      </c>
      <c r="S2000" s="4">
        <v>0</v>
      </c>
    </row>
    <row r="2001" spans="1:19" ht="14.25" customHeight="1">
      <c r="A2001" s="4" t="s">
        <v>1040</v>
      </c>
      <c r="B2001" s="5" t="s">
        <v>219</v>
      </c>
      <c r="C2001" s="4">
        <v>0</v>
      </c>
      <c r="D2001" s="4" t="s">
        <v>219</v>
      </c>
      <c r="E2001" s="4" t="b">
        <f t="shared" si="11"/>
        <v>0</v>
      </c>
      <c r="F2001" s="4">
        <v>249615</v>
      </c>
      <c r="G2001" s="4">
        <v>2402</v>
      </c>
      <c r="H2001" s="3" t="s">
        <v>21</v>
      </c>
      <c r="K2001" s="4">
        <v>0</v>
      </c>
      <c r="L2001" s="4">
        <v>2796000</v>
      </c>
      <c r="M2001" s="4">
        <v>3045615</v>
      </c>
      <c r="N2001" s="4">
        <v>0</v>
      </c>
      <c r="O2001" s="4">
        <v>0</v>
      </c>
      <c r="P2001" s="4">
        <v>249615</v>
      </c>
      <c r="Q2001" s="4">
        <v>2051</v>
      </c>
      <c r="R2001" s="4" t="b">
        <f t="shared" si="12"/>
        <v>0</v>
      </c>
      <c r="S2001" s="4">
        <v>0</v>
      </c>
    </row>
    <row r="2002" spans="1:19" ht="14.25" customHeight="1">
      <c r="A2002" s="4" t="s">
        <v>1040</v>
      </c>
      <c r="B2002" s="5"/>
      <c r="C2002" s="4">
        <v>0</v>
      </c>
      <c r="E2002" s="4" t="b">
        <f t="shared" si="11"/>
        <v>0</v>
      </c>
      <c r="F2002" s="4">
        <v>0</v>
      </c>
      <c r="G2002" s="4">
        <v>2402</v>
      </c>
      <c r="H2002" s="6">
        <v>43831</v>
      </c>
      <c r="I2002" s="4" t="s">
        <v>1319</v>
      </c>
      <c r="J2002" s="4" t="s">
        <v>1043</v>
      </c>
      <c r="K2002" s="4">
        <v>10272</v>
      </c>
      <c r="L2002" s="4">
        <v>0</v>
      </c>
      <c r="M2002" s="4">
        <v>0</v>
      </c>
      <c r="N2002" s="4">
        <v>233000</v>
      </c>
      <c r="O2002" s="4">
        <v>0</v>
      </c>
      <c r="P2002" s="4">
        <v>482615</v>
      </c>
      <c r="Q2002" s="4">
        <v>2052</v>
      </c>
      <c r="R2002" s="4" t="b">
        <f t="shared" si="12"/>
        <v>0</v>
      </c>
      <c r="S2002" s="4">
        <v>0</v>
      </c>
    </row>
    <row r="2003" spans="1:19" ht="14.25" customHeight="1">
      <c r="A2003" s="4" t="s">
        <v>1040</v>
      </c>
      <c r="B2003" s="5"/>
      <c r="C2003" s="4">
        <v>0</v>
      </c>
      <c r="E2003" s="4" t="b">
        <f t="shared" si="11"/>
        <v>0</v>
      </c>
      <c r="F2003" s="4">
        <v>0</v>
      </c>
      <c r="G2003" s="4">
        <v>2402</v>
      </c>
      <c r="H2003" s="6">
        <v>43862</v>
      </c>
      <c r="I2003" s="4" t="s">
        <v>1320</v>
      </c>
      <c r="J2003" s="4" t="s">
        <v>1043</v>
      </c>
      <c r="K2003" s="4">
        <v>10352</v>
      </c>
      <c r="L2003" s="4">
        <v>0</v>
      </c>
      <c r="M2003" s="4">
        <v>0</v>
      </c>
      <c r="N2003" s="4">
        <v>233000</v>
      </c>
      <c r="O2003" s="4">
        <v>0</v>
      </c>
      <c r="P2003" s="4">
        <v>715615</v>
      </c>
      <c r="Q2003" s="4">
        <v>2053</v>
      </c>
      <c r="R2003" s="4" t="b">
        <f t="shared" si="12"/>
        <v>0</v>
      </c>
      <c r="S2003" s="4">
        <v>0</v>
      </c>
    </row>
    <row r="2004" spans="1:19" ht="14.25" customHeight="1">
      <c r="A2004" s="4" t="s">
        <v>1040</v>
      </c>
      <c r="B2004" s="5"/>
      <c r="C2004" s="4">
        <v>0</v>
      </c>
      <c r="E2004" s="4" t="b">
        <f t="shared" si="11"/>
        <v>0</v>
      </c>
      <c r="F2004" s="4">
        <v>0</v>
      </c>
      <c r="G2004" s="4">
        <v>2402</v>
      </c>
      <c r="H2004" s="6">
        <v>43866</v>
      </c>
      <c r="I2004" s="4" t="s">
        <v>1321</v>
      </c>
      <c r="J2004" s="4" t="s">
        <v>40</v>
      </c>
      <c r="K2004" s="4">
        <v>13545</v>
      </c>
      <c r="L2004" s="4">
        <v>0</v>
      </c>
      <c r="M2004" s="4">
        <v>0</v>
      </c>
      <c r="N2004" s="4">
        <v>0</v>
      </c>
      <c r="O2004" s="4">
        <v>50307</v>
      </c>
      <c r="P2004" s="4">
        <v>665308</v>
      </c>
      <c r="Q2004" s="4">
        <v>2054</v>
      </c>
      <c r="R2004" s="4" t="b">
        <f t="shared" si="12"/>
        <v>0</v>
      </c>
      <c r="S2004" s="4">
        <v>0</v>
      </c>
    </row>
    <row r="2005" spans="1:19" ht="14.25" customHeight="1">
      <c r="A2005" s="4" t="s">
        <v>1040</v>
      </c>
      <c r="B2005" s="5"/>
      <c r="C2005" s="4">
        <v>0</v>
      </c>
      <c r="E2005" s="4" t="b">
        <f t="shared" si="11"/>
        <v>0</v>
      </c>
      <c r="F2005" s="4">
        <v>0</v>
      </c>
      <c r="G2005" s="4">
        <v>2402</v>
      </c>
      <c r="H2005" s="6">
        <v>43866</v>
      </c>
      <c r="I2005" s="4" t="s">
        <v>1243</v>
      </c>
      <c r="J2005" s="4" t="s">
        <v>40</v>
      </c>
      <c r="K2005" s="4">
        <v>13545</v>
      </c>
      <c r="L2005" s="4">
        <v>0</v>
      </c>
      <c r="M2005" s="4">
        <v>0</v>
      </c>
      <c r="N2005" s="4">
        <v>0</v>
      </c>
      <c r="O2005" s="4">
        <v>149693</v>
      </c>
      <c r="P2005" s="4">
        <v>515615</v>
      </c>
      <c r="Q2005" s="4">
        <v>2055</v>
      </c>
      <c r="R2005" s="4" t="b">
        <f t="shared" si="12"/>
        <v>0</v>
      </c>
      <c r="S2005" s="4">
        <v>0</v>
      </c>
    </row>
    <row r="2006" spans="1:19" ht="14.25" customHeight="1">
      <c r="A2006" s="4" t="s">
        <v>1040</v>
      </c>
      <c r="B2006" s="5"/>
      <c r="C2006" s="4">
        <v>0</v>
      </c>
      <c r="E2006" s="4" t="b">
        <f t="shared" si="11"/>
        <v>0</v>
      </c>
      <c r="F2006" s="4">
        <v>0</v>
      </c>
      <c r="G2006" s="4">
        <v>2402</v>
      </c>
      <c r="H2006" s="6">
        <v>43891</v>
      </c>
      <c r="I2006" s="4" t="s">
        <v>1322</v>
      </c>
      <c r="J2006" s="4" t="s">
        <v>1043</v>
      </c>
      <c r="K2006" s="4">
        <v>10432</v>
      </c>
      <c r="L2006" s="4">
        <v>0</v>
      </c>
      <c r="M2006" s="4">
        <v>0</v>
      </c>
      <c r="N2006" s="4">
        <v>233000</v>
      </c>
      <c r="O2006" s="4">
        <v>0</v>
      </c>
      <c r="P2006" s="4">
        <v>748615</v>
      </c>
      <c r="Q2006" s="4">
        <v>2056</v>
      </c>
      <c r="R2006" s="4" t="b">
        <f t="shared" si="12"/>
        <v>0</v>
      </c>
      <c r="S2006" s="4">
        <v>0</v>
      </c>
    </row>
    <row r="2007" spans="1:19" ht="14.25" customHeight="1">
      <c r="A2007" s="4" t="s">
        <v>1040</v>
      </c>
      <c r="B2007" s="5"/>
      <c r="C2007" s="4">
        <v>0</v>
      </c>
      <c r="E2007" s="4" t="b">
        <f t="shared" si="11"/>
        <v>0</v>
      </c>
      <c r="F2007" s="4">
        <v>0</v>
      </c>
      <c r="G2007" s="4">
        <v>2402</v>
      </c>
      <c r="H2007" s="6">
        <v>43922</v>
      </c>
      <c r="I2007" s="4" t="s">
        <v>1323</v>
      </c>
      <c r="J2007" s="4" t="s">
        <v>1043</v>
      </c>
      <c r="K2007" s="4">
        <v>10512</v>
      </c>
      <c r="L2007" s="4">
        <v>0</v>
      </c>
      <c r="M2007" s="4">
        <v>0</v>
      </c>
      <c r="N2007" s="4">
        <v>233000</v>
      </c>
      <c r="O2007" s="4">
        <v>0</v>
      </c>
      <c r="P2007" s="4">
        <v>981615</v>
      </c>
      <c r="Q2007" s="4">
        <v>2057</v>
      </c>
      <c r="R2007" s="4" t="b">
        <f t="shared" si="12"/>
        <v>0</v>
      </c>
      <c r="S2007" s="4">
        <v>0</v>
      </c>
    </row>
    <row r="2008" spans="1:19" ht="14.25" customHeight="1">
      <c r="A2008" s="4" t="s">
        <v>1040</v>
      </c>
      <c r="B2008" s="5"/>
      <c r="C2008" s="4">
        <v>0</v>
      </c>
      <c r="E2008" s="4" t="b">
        <f t="shared" si="11"/>
        <v>0</v>
      </c>
      <c r="F2008" s="4">
        <v>0</v>
      </c>
      <c r="G2008" s="4">
        <v>2402</v>
      </c>
      <c r="H2008" s="6">
        <v>43952</v>
      </c>
      <c r="I2008" s="4" t="s">
        <v>1324</v>
      </c>
      <c r="J2008" s="4" t="s">
        <v>1043</v>
      </c>
      <c r="K2008" s="4">
        <v>10592</v>
      </c>
      <c r="L2008" s="4">
        <v>0</v>
      </c>
      <c r="M2008" s="4">
        <v>0</v>
      </c>
      <c r="N2008" s="4">
        <v>233000</v>
      </c>
      <c r="O2008" s="4">
        <v>0</v>
      </c>
      <c r="P2008" s="4">
        <v>1214615</v>
      </c>
      <c r="Q2008" s="4">
        <v>2058</v>
      </c>
      <c r="R2008" s="4" t="b">
        <f t="shared" si="12"/>
        <v>0</v>
      </c>
      <c r="S2008" s="4">
        <v>0</v>
      </c>
    </row>
    <row r="2009" spans="1:19" ht="14.25" customHeight="1">
      <c r="A2009" s="4" t="s">
        <v>1040</v>
      </c>
      <c r="B2009" s="5"/>
      <c r="C2009" s="4">
        <v>0</v>
      </c>
      <c r="E2009" s="4" t="b">
        <f t="shared" si="11"/>
        <v>0</v>
      </c>
      <c r="F2009" s="4">
        <v>0</v>
      </c>
      <c r="G2009" s="4">
        <v>2402</v>
      </c>
      <c r="H2009" s="6">
        <v>43955</v>
      </c>
      <c r="I2009" s="4" t="s">
        <v>1243</v>
      </c>
      <c r="J2009" s="4" t="s">
        <v>40</v>
      </c>
      <c r="K2009" s="4">
        <v>13787</v>
      </c>
      <c r="L2009" s="4">
        <v>0</v>
      </c>
      <c r="M2009" s="4">
        <v>0</v>
      </c>
      <c r="N2009" s="4">
        <v>0</v>
      </c>
      <c r="O2009" s="4">
        <v>49615</v>
      </c>
      <c r="P2009" s="4">
        <v>1165000</v>
      </c>
      <c r="Q2009" s="4">
        <v>2059</v>
      </c>
      <c r="R2009" s="4" t="b">
        <f t="shared" si="12"/>
        <v>0</v>
      </c>
      <c r="S2009" s="4">
        <v>0</v>
      </c>
    </row>
    <row r="2010" spans="1:19" ht="14.25" customHeight="1">
      <c r="A2010" s="4" t="s">
        <v>1040</v>
      </c>
      <c r="B2010" s="5"/>
      <c r="C2010" s="4">
        <v>0</v>
      </c>
      <c r="E2010" s="4" t="b">
        <f t="shared" si="11"/>
        <v>0</v>
      </c>
      <c r="F2010" s="4">
        <v>0</v>
      </c>
      <c r="G2010" s="4">
        <v>2402</v>
      </c>
      <c r="H2010" s="6">
        <v>43955</v>
      </c>
      <c r="I2010" s="4" t="s">
        <v>1044</v>
      </c>
      <c r="J2010" s="4" t="s">
        <v>40</v>
      </c>
      <c r="K2010" s="4">
        <v>13787</v>
      </c>
      <c r="L2010" s="4">
        <v>0</v>
      </c>
      <c r="M2010" s="4">
        <v>0</v>
      </c>
      <c r="N2010" s="4">
        <v>0</v>
      </c>
      <c r="O2010" s="4">
        <v>190042</v>
      </c>
      <c r="P2010" s="4">
        <v>974958</v>
      </c>
      <c r="Q2010" s="4">
        <v>2060</v>
      </c>
      <c r="R2010" s="4" t="b">
        <f t="shared" si="12"/>
        <v>0</v>
      </c>
      <c r="S2010" s="4">
        <v>0</v>
      </c>
    </row>
    <row r="2011" spans="1:19" ht="14.25" customHeight="1">
      <c r="A2011" s="4" t="s">
        <v>1040</v>
      </c>
      <c r="B2011" s="5"/>
      <c r="C2011" s="4">
        <v>0</v>
      </c>
      <c r="E2011" s="4" t="b">
        <f t="shared" si="11"/>
        <v>0</v>
      </c>
      <c r="F2011" s="4">
        <v>0</v>
      </c>
      <c r="G2011" s="4">
        <v>2402</v>
      </c>
      <c r="H2011" s="6">
        <v>43964</v>
      </c>
      <c r="I2011" s="4" t="s">
        <v>1044</v>
      </c>
      <c r="J2011" s="4" t="s">
        <v>40</v>
      </c>
      <c r="K2011" s="4">
        <v>13788</v>
      </c>
      <c r="L2011" s="4">
        <v>0</v>
      </c>
      <c r="M2011" s="4">
        <v>0</v>
      </c>
      <c r="N2011" s="4">
        <v>0</v>
      </c>
      <c r="O2011" s="4">
        <v>42958</v>
      </c>
      <c r="P2011" s="4">
        <v>932000</v>
      </c>
      <c r="Q2011" s="4">
        <v>2061</v>
      </c>
      <c r="R2011" s="4" t="b">
        <f t="shared" si="12"/>
        <v>0</v>
      </c>
      <c r="S2011" s="4">
        <v>0</v>
      </c>
    </row>
    <row r="2012" spans="1:19" ht="14.25" customHeight="1">
      <c r="A2012" s="4" t="s">
        <v>1040</v>
      </c>
      <c r="B2012" s="5"/>
      <c r="C2012" s="4">
        <v>0</v>
      </c>
      <c r="E2012" s="4" t="b">
        <f t="shared" si="11"/>
        <v>0</v>
      </c>
      <c r="F2012" s="4">
        <v>0</v>
      </c>
      <c r="G2012" s="4">
        <v>2402</v>
      </c>
      <c r="H2012" s="6">
        <v>43964</v>
      </c>
      <c r="I2012" s="4" t="s">
        <v>1046</v>
      </c>
      <c r="J2012" s="4" t="s">
        <v>40</v>
      </c>
      <c r="K2012" s="4">
        <v>13788</v>
      </c>
      <c r="L2012" s="4">
        <v>0</v>
      </c>
      <c r="M2012" s="4">
        <v>0</v>
      </c>
      <c r="N2012" s="4">
        <v>0</v>
      </c>
      <c r="O2012" s="4">
        <v>233000</v>
      </c>
      <c r="P2012" s="4">
        <v>699000</v>
      </c>
      <c r="Q2012" s="4">
        <v>2062</v>
      </c>
      <c r="R2012" s="4" t="b">
        <f t="shared" si="12"/>
        <v>0</v>
      </c>
      <c r="S2012" s="4">
        <v>0</v>
      </c>
    </row>
    <row r="2013" spans="1:19" ht="14.25" customHeight="1">
      <c r="A2013" s="4" t="s">
        <v>1040</v>
      </c>
      <c r="B2013" s="5"/>
      <c r="C2013" s="4">
        <v>0</v>
      </c>
      <c r="E2013" s="4" t="b">
        <f t="shared" si="11"/>
        <v>0</v>
      </c>
      <c r="F2013" s="4">
        <v>0</v>
      </c>
      <c r="G2013" s="4">
        <v>2402</v>
      </c>
      <c r="H2013" s="6">
        <v>43964</v>
      </c>
      <c r="I2013" s="4" t="s">
        <v>1048</v>
      </c>
      <c r="J2013" s="4" t="s">
        <v>40</v>
      </c>
      <c r="K2013" s="4">
        <v>13788</v>
      </c>
      <c r="L2013" s="4">
        <v>0</v>
      </c>
      <c r="M2013" s="4">
        <v>0</v>
      </c>
      <c r="N2013" s="4">
        <v>0</v>
      </c>
      <c r="O2013" s="4">
        <v>8745</v>
      </c>
      <c r="P2013" s="4">
        <v>690255</v>
      </c>
      <c r="Q2013" s="4">
        <v>2063</v>
      </c>
      <c r="R2013" s="4" t="b">
        <f t="shared" si="12"/>
        <v>0</v>
      </c>
      <c r="S2013" s="4">
        <v>0</v>
      </c>
    </row>
    <row r="2014" spans="1:19" ht="14.25" customHeight="1">
      <c r="A2014" s="4" t="s">
        <v>1040</v>
      </c>
      <c r="B2014" s="5"/>
      <c r="C2014" s="4">
        <v>0</v>
      </c>
      <c r="E2014" s="4" t="b">
        <f t="shared" si="11"/>
        <v>0</v>
      </c>
      <c r="F2014" s="4">
        <v>0</v>
      </c>
      <c r="G2014" s="4">
        <v>2402</v>
      </c>
      <c r="H2014" s="6">
        <v>43983</v>
      </c>
      <c r="I2014" s="4" t="s">
        <v>1048</v>
      </c>
      <c r="J2014" s="4" t="s">
        <v>40</v>
      </c>
      <c r="K2014" s="4">
        <v>13871</v>
      </c>
      <c r="L2014" s="4">
        <v>0</v>
      </c>
      <c r="M2014" s="4">
        <v>0</v>
      </c>
      <c r="N2014" s="4">
        <v>0</v>
      </c>
      <c r="O2014" s="4">
        <v>224255</v>
      </c>
      <c r="P2014" s="4">
        <v>466000</v>
      </c>
      <c r="Q2014" s="4">
        <v>2064</v>
      </c>
      <c r="R2014" s="4" t="b">
        <f t="shared" si="12"/>
        <v>0</v>
      </c>
      <c r="S2014" s="4">
        <v>0</v>
      </c>
    </row>
    <row r="2015" spans="1:19" ht="14.25" customHeight="1">
      <c r="A2015" s="4" t="s">
        <v>1040</v>
      </c>
      <c r="B2015" s="5"/>
      <c r="C2015" s="4">
        <v>0</v>
      </c>
      <c r="E2015" s="4" t="b">
        <f t="shared" si="11"/>
        <v>0</v>
      </c>
      <c r="F2015" s="4">
        <v>0</v>
      </c>
      <c r="G2015" s="4">
        <v>2402</v>
      </c>
      <c r="H2015" s="6">
        <v>43983</v>
      </c>
      <c r="I2015" s="4" t="s">
        <v>1170</v>
      </c>
      <c r="J2015" s="4" t="s">
        <v>40</v>
      </c>
      <c r="K2015" s="4">
        <v>13871</v>
      </c>
      <c r="L2015" s="4">
        <v>0</v>
      </c>
      <c r="M2015" s="4">
        <v>0</v>
      </c>
      <c r="N2015" s="4">
        <v>0</v>
      </c>
      <c r="O2015" s="4">
        <v>43440</v>
      </c>
      <c r="P2015" s="4">
        <v>422560</v>
      </c>
      <c r="Q2015" s="4">
        <v>2065</v>
      </c>
      <c r="R2015" s="4" t="b">
        <f t="shared" si="12"/>
        <v>0</v>
      </c>
      <c r="S2015" s="4">
        <v>0</v>
      </c>
    </row>
    <row r="2016" spans="1:19" ht="14.25" customHeight="1">
      <c r="A2016" s="4" t="s">
        <v>1040</v>
      </c>
      <c r="B2016" s="5"/>
      <c r="C2016" s="4">
        <v>0</v>
      </c>
      <c r="E2016" s="4" t="b">
        <f t="shared" si="11"/>
        <v>0</v>
      </c>
      <c r="F2016" s="4">
        <v>0</v>
      </c>
      <c r="G2016" s="4">
        <v>2402</v>
      </c>
      <c r="H2016" s="6">
        <v>43983</v>
      </c>
      <c r="I2016" s="4" t="s">
        <v>1325</v>
      </c>
      <c r="J2016" s="4" t="s">
        <v>1043</v>
      </c>
      <c r="K2016" s="4">
        <v>10672</v>
      </c>
      <c r="L2016" s="4">
        <v>0</v>
      </c>
      <c r="M2016" s="4">
        <v>0</v>
      </c>
      <c r="N2016" s="4">
        <v>233000</v>
      </c>
      <c r="O2016" s="4">
        <v>0</v>
      </c>
      <c r="P2016" s="4">
        <v>655560</v>
      </c>
      <c r="Q2016" s="4">
        <v>2066</v>
      </c>
      <c r="R2016" s="4" t="b">
        <f t="shared" si="12"/>
        <v>0</v>
      </c>
      <c r="S2016" s="4">
        <v>0</v>
      </c>
    </row>
    <row r="2017" spans="1:19" ht="14.25" customHeight="1">
      <c r="A2017" s="4" t="s">
        <v>1040</v>
      </c>
      <c r="B2017" s="5"/>
      <c r="C2017" s="4">
        <v>0</v>
      </c>
      <c r="E2017" s="4" t="b">
        <f t="shared" si="11"/>
        <v>0</v>
      </c>
      <c r="F2017" s="4">
        <v>0</v>
      </c>
      <c r="G2017" s="4">
        <v>2402</v>
      </c>
      <c r="H2017" s="6">
        <v>44013</v>
      </c>
      <c r="I2017" s="4" t="s">
        <v>1326</v>
      </c>
      <c r="J2017" s="4" t="s">
        <v>1043</v>
      </c>
      <c r="K2017" s="4">
        <v>10752</v>
      </c>
      <c r="L2017" s="4">
        <v>0</v>
      </c>
      <c r="M2017" s="4">
        <v>0</v>
      </c>
      <c r="N2017" s="4">
        <v>233000</v>
      </c>
      <c r="O2017" s="4">
        <v>0</v>
      </c>
      <c r="P2017" s="4">
        <v>888560</v>
      </c>
      <c r="Q2017" s="4">
        <v>2067</v>
      </c>
      <c r="R2017" s="4" t="b">
        <f t="shared" si="12"/>
        <v>0</v>
      </c>
      <c r="S2017" s="4">
        <v>0</v>
      </c>
    </row>
    <row r="2018" spans="1:19" ht="14.25" customHeight="1">
      <c r="A2018" s="4" t="s">
        <v>1040</v>
      </c>
      <c r="B2018" s="5"/>
      <c r="C2018" s="4">
        <v>0</v>
      </c>
      <c r="E2018" s="4" t="b">
        <f t="shared" si="11"/>
        <v>0</v>
      </c>
      <c r="F2018" s="4">
        <v>0</v>
      </c>
      <c r="G2018" s="4">
        <v>2402</v>
      </c>
      <c r="H2018" s="6">
        <v>44044</v>
      </c>
      <c r="I2018" s="4" t="s">
        <v>1327</v>
      </c>
      <c r="J2018" s="4" t="s">
        <v>1043</v>
      </c>
      <c r="K2018" s="4">
        <v>10832</v>
      </c>
      <c r="L2018" s="4">
        <v>0</v>
      </c>
      <c r="M2018" s="4">
        <v>0</v>
      </c>
      <c r="N2018" s="4">
        <v>233000</v>
      </c>
      <c r="O2018" s="4">
        <v>0</v>
      </c>
      <c r="P2018" s="4">
        <v>1121560</v>
      </c>
      <c r="Q2018" s="4">
        <v>2068</v>
      </c>
      <c r="R2018" s="4" t="b">
        <f t="shared" si="12"/>
        <v>0</v>
      </c>
      <c r="S2018" s="4">
        <v>0</v>
      </c>
    </row>
    <row r="2019" spans="1:19" ht="14.25" customHeight="1">
      <c r="A2019" s="4" t="s">
        <v>1040</v>
      </c>
      <c r="B2019" s="5"/>
      <c r="C2019" s="4">
        <v>0</v>
      </c>
      <c r="E2019" s="4" t="b">
        <f t="shared" si="11"/>
        <v>0</v>
      </c>
      <c r="F2019" s="4">
        <v>0</v>
      </c>
      <c r="G2019" s="4">
        <v>2402</v>
      </c>
      <c r="H2019" s="6">
        <v>44048</v>
      </c>
      <c r="I2019" s="4" t="s">
        <v>1050</v>
      </c>
      <c r="J2019" s="4" t="s">
        <v>40</v>
      </c>
      <c r="K2019" s="4">
        <v>14002</v>
      </c>
      <c r="L2019" s="4">
        <v>0</v>
      </c>
      <c r="M2019" s="4">
        <v>0</v>
      </c>
      <c r="N2019" s="4">
        <v>0</v>
      </c>
      <c r="O2019" s="4">
        <v>189560</v>
      </c>
      <c r="P2019" s="4">
        <v>932000</v>
      </c>
      <c r="Q2019" s="4">
        <v>2069</v>
      </c>
      <c r="R2019" s="4" t="b">
        <f t="shared" si="12"/>
        <v>0</v>
      </c>
      <c r="S2019" s="4">
        <v>0</v>
      </c>
    </row>
    <row r="2020" spans="1:19" ht="14.25" customHeight="1">
      <c r="A2020" s="4" t="s">
        <v>1040</v>
      </c>
      <c r="B2020" s="5"/>
      <c r="C2020" s="4">
        <v>0</v>
      </c>
      <c r="E2020" s="4" t="b">
        <f t="shared" si="11"/>
        <v>0</v>
      </c>
      <c r="F2020" s="4">
        <v>0</v>
      </c>
      <c r="G2020" s="4">
        <v>2402</v>
      </c>
      <c r="H2020" s="6">
        <v>44048</v>
      </c>
      <c r="I2020" s="4" t="s">
        <v>1052</v>
      </c>
      <c r="J2020" s="4" t="s">
        <v>40</v>
      </c>
      <c r="K2020" s="4">
        <v>14002</v>
      </c>
      <c r="L2020" s="4">
        <v>0</v>
      </c>
      <c r="M2020" s="4">
        <v>0</v>
      </c>
      <c r="N2020" s="4">
        <v>0</v>
      </c>
      <c r="O2020" s="4">
        <v>148440</v>
      </c>
      <c r="P2020" s="4">
        <v>783560</v>
      </c>
      <c r="Q2020" s="4">
        <v>2070</v>
      </c>
      <c r="R2020" s="4" t="b">
        <f t="shared" si="12"/>
        <v>0</v>
      </c>
      <c r="S2020" s="4">
        <v>0</v>
      </c>
    </row>
    <row r="2021" spans="1:19" ht="14.25" customHeight="1">
      <c r="A2021" s="4" t="s">
        <v>1040</v>
      </c>
      <c r="B2021" s="5"/>
      <c r="C2021" s="4">
        <v>0</v>
      </c>
      <c r="E2021" s="4" t="b">
        <f t="shared" si="11"/>
        <v>0</v>
      </c>
      <c r="F2021" s="4">
        <v>0</v>
      </c>
      <c r="G2021" s="4">
        <v>2402</v>
      </c>
      <c r="H2021" s="6">
        <v>44074</v>
      </c>
      <c r="I2021" s="4" t="s">
        <v>1052</v>
      </c>
      <c r="J2021" s="4" t="s">
        <v>40</v>
      </c>
      <c r="K2021" s="4">
        <v>14003</v>
      </c>
      <c r="L2021" s="4">
        <v>0</v>
      </c>
      <c r="M2021" s="4">
        <v>0</v>
      </c>
      <c r="N2021" s="4">
        <v>0</v>
      </c>
      <c r="O2021" s="4">
        <v>84560</v>
      </c>
      <c r="P2021" s="4">
        <v>699000</v>
      </c>
      <c r="Q2021" s="4">
        <v>2071</v>
      </c>
      <c r="R2021" s="4" t="b">
        <f t="shared" si="12"/>
        <v>0</v>
      </c>
      <c r="S2021" s="4">
        <v>0</v>
      </c>
    </row>
    <row r="2022" spans="1:19" ht="14.25" customHeight="1">
      <c r="A2022" s="4" t="s">
        <v>1040</v>
      </c>
      <c r="B2022" s="5"/>
      <c r="C2022" s="4">
        <v>0</v>
      </c>
      <c r="E2022" s="4" t="b">
        <f t="shared" si="11"/>
        <v>0</v>
      </c>
      <c r="F2022" s="4">
        <v>0</v>
      </c>
      <c r="G2022" s="4">
        <v>2402</v>
      </c>
      <c r="H2022" s="6">
        <v>44074</v>
      </c>
      <c r="I2022" s="4" t="s">
        <v>1054</v>
      </c>
      <c r="J2022" s="4" t="s">
        <v>40</v>
      </c>
      <c r="K2022" s="4">
        <v>14003</v>
      </c>
      <c r="L2022" s="4">
        <v>0</v>
      </c>
      <c r="M2022" s="4">
        <v>0</v>
      </c>
      <c r="N2022" s="4">
        <v>0</v>
      </c>
      <c r="O2022" s="4">
        <v>233000</v>
      </c>
      <c r="P2022" s="4">
        <v>466000</v>
      </c>
      <c r="Q2022" s="4">
        <v>2072</v>
      </c>
      <c r="R2022" s="4" t="b">
        <f t="shared" si="12"/>
        <v>0</v>
      </c>
      <c r="S2022" s="4">
        <v>0</v>
      </c>
    </row>
    <row r="2023" spans="1:19" ht="14.25" customHeight="1">
      <c r="A2023" s="4" t="s">
        <v>1040</v>
      </c>
      <c r="B2023" s="5"/>
      <c r="C2023" s="4">
        <v>0</v>
      </c>
      <c r="E2023" s="4" t="b">
        <f t="shared" si="11"/>
        <v>0</v>
      </c>
      <c r="F2023" s="4">
        <v>0</v>
      </c>
      <c r="G2023" s="4">
        <v>2402</v>
      </c>
      <c r="H2023" s="6">
        <v>44074</v>
      </c>
      <c r="I2023" s="4" t="s">
        <v>1056</v>
      </c>
      <c r="J2023" s="4" t="s">
        <v>40</v>
      </c>
      <c r="K2023" s="4">
        <v>14003</v>
      </c>
      <c r="L2023" s="4">
        <v>0</v>
      </c>
      <c r="M2023" s="4">
        <v>0</v>
      </c>
      <c r="N2023" s="4">
        <v>0</v>
      </c>
      <c r="O2023" s="4">
        <v>233000</v>
      </c>
      <c r="P2023" s="4">
        <v>233000</v>
      </c>
      <c r="Q2023" s="4">
        <v>2073</v>
      </c>
      <c r="R2023" s="4" t="b">
        <f t="shared" si="12"/>
        <v>0</v>
      </c>
      <c r="S2023" s="4">
        <v>0</v>
      </c>
    </row>
    <row r="2024" spans="1:19" ht="14.25" customHeight="1">
      <c r="A2024" s="4" t="s">
        <v>1040</v>
      </c>
      <c r="B2024" s="5"/>
      <c r="C2024" s="4">
        <v>0</v>
      </c>
      <c r="E2024" s="4" t="b">
        <f t="shared" si="11"/>
        <v>0</v>
      </c>
      <c r="F2024" s="4">
        <v>0</v>
      </c>
      <c r="G2024" s="4">
        <v>2402</v>
      </c>
      <c r="H2024" s="6">
        <v>44074</v>
      </c>
      <c r="I2024" s="4" t="s">
        <v>1058</v>
      </c>
      <c r="J2024" s="4" t="s">
        <v>40</v>
      </c>
      <c r="K2024" s="4">
        <v>14003</v>
      </c>
      <c r="L2024" s="4">
        <v>0</v>
      </c>
      <c r="M2024" s="4">
        <v>0</v>
      </c>
      <c r="N2024" s="4">
        <v>0</v>
      </c>
      <c r="O2024" s="4">
        <v>222753</v>
      </c>
      <c r="P2024" s="4">
        <v>10247</v>
      </c>
      <c r="Q2024" s="4">
        <v>2074</v>
      </c>
      <c r="R2024" s="4" t="b">
        <f t="shared" si="12"/>
        <v>0</v>
      </c>
      <c r="S2024" s="4">
        <v>0</v>
      </c>
    </row>
    <row r="2025" spans="1:19" ht="14.25" customHeight="1">
      <c r="A2025" s="4" t="s">
        <v>1040</v>
      </c>
      <c r="B2025" s="5"/>
      <c r="C2025" s="4">
        <v>0</v>
      </c>
      <c r="E2025" s="4" t="b">
        <f t="shared" si="11"/>
        <v>0</v>
      </c>
      <c r="F2025" s="4">
        <v>0</v>
      </c>
      <c r="G2025" s="4">
        <v>2402</v>
      </c>
      <c r="H2025" s="6">
        <v>44075</v>
      </c>
      <c r="I2025" s="4" t="s">
        <v>1328</v>
      </c>
      <c r="J2025" s="4" t="s">
        <v>1043</v>
      </c>
      <c r="K2025" s="4">
        <v>10912</v>
      </c>
      <c r="L2025" s="4">
        <v>0</v>
      </c>
      <c r="M2025" s="4">
        <v>0</v>
      </c>
      <c r="N2025" s="4">
        <v>233000</v>
      </c>
      <c r="O2025" s="4">
        <v>0</v>
      </c>
      <c r="P2025" s="4">
        <v>243247</v>
      </c>
      <c r="Q2025" s="4">
        <v>2075</v>
      </c>
      <c r="R2025" s="4" t="b">
        <f t="shared" si="12"/>
        <v>0</v>
      </c>
      <c r="S2025" s="4">
        <v>0</v>
      </c>
    </row>
    <row r="2026" spans="1:19" ht="14.25" customHeight="1">
      <c r="A2026" s="4" t="s">
        <v>1040</v>
      </c>
      <c r="B2026" s="5"/>
      <c r="C2026" s="4">
        <v>0</v>
      </c>
      <c r="E2026" s="4" t="b">
        <f t="shared" si="11"/>
        <v>0</v>
      </c>
      <c r="F2026" s="4">
        <v>0</v>
      </c>
      <c r="G2026" s="4">
        <v>2402</v>
      </c>
      <c r="H2026" s="6">
        <v>44103</v>
      </c>
      <c r="I2026" s="4" t="s">
        <v>1329</v>
      </c>
      <c r="J2026" s="4" t="s">
        <v>40</v>
      </c>
      <c r="K2026" s="4">
        <v>14099</v>
      </c>
      <c r="L2026" s="4">
        <v>0</v>
      </c>
      <c r="M2026" s="4">
        <v>0</v>
      </c>
      <c r="N2026" s="4">
        <v>0</v>
      </c>
      <c r="O2026" s="4">
        <v>233000</v>
      </c>
      <c r="P2026" s="4">
        <v>10247</v>
      </c>
      <c r="Q2026" s="4">
        <v>2076</v>
      </c>
      <c r="R2026" s="4" t="b">
        <f t="shared" si="12"/>
        <v>0</v>
      </c>
      <c r="S2026" s="4">
        <v>0</v>
      </c>
    </row>
    <row r="2027" spans="1:19" ht="14.25" customHeight="1">
      <c r="A2027" s="4" t="s">
        <v>1040</v>
      </c>
      <c r="B2027" s="5"/>
      <c r="C2027" s="4">
        <v>0</v>
      </c>
      <c r="E2027" s="4" t="b">
        <f t="shared" si="11"/>
        <v>0</v>
      </c>
      <c r="F2027" s="4">
        <v>0</v>
      </c>
      <c r="G2027" s="4">
        <v>2402</v>
      </c>
      <c r="H2027" s="6">
        <v>44104</v>
      </c>
      <c r="I2027" s="4" t="s">
        <v>1312</v>
      </c>
      <c r="J2027" s="4" t="s">
        <v>40</v>
      </c>
      <c r="K2027" s="4">
        <v>14084</v>
      </c>
      <c r="L2027" s="4">
        <v>0</v>
      </c>
      <c r="M2027" s="4">
        <v>0</v>
      </c>
      <c r="N2027" s="4">
        <v>0</v>
      </c>
      <c r="O2027" s="4">
        <v>10247</v>
      </c>
      <c r="P2027" s="4">
        <v>0</v>
      </c>
      <c r="Q2027" s="4">
        <v>2077</v>
      </c>
      <c r="R2027" s="4" t="b">
        <f t="shared" si="12"/>
        <v>0</v>
      </c>
      <c r="S2027" s="4">
        <v>0</v>
      </c>
    </row>
    <row r="2028" spans="1:19" ht="14.25" customHeight="1">
      <c r="A2028" s="4" t="s">
        <v>1040</v>
      </c>
      <c r="B2028" s="5"/>
      <c r="C2028" s="4">
        <v>0</v>
      </c>
      <c r="E2028" s="4" t="b">
        <f t="shared" si="11"/>
        <v>0</v>
      </c>
      <c r="F2028" s="4">
        <v>0</v>
      </c>
      <c r="G2028" s="4">
        <v>2402</v>
      </c>
      <c r="H2028" s="6">
        <v>44105</v>
      </c>
      <c r="I2028" s="4" t="s">
        <v>1330</v>
      </c>
      <c r="J2028" s="4" t="s">
        <v>1069</v>
      </c>
      <c r="K2028" s="4">
        <v>575</v>
      </c>
      <c r="L2028" s="4">
        <v>0</v>
      </c>
      <c r="M2028" s="4">
        <v>0</v>
      </c>
      <c r="N2028" s="4">
        <v>0</v>
      </c>
      <c r="O2028" s="4">
        <v>233000</v>
      </c>
      <c r="P2028" s="4">
        <v>-233000</v>
      </c>
      <c r="Q2028" s="4">
        <v>2078</v>
      </c>
      <c r="R2028" s="4" t="b">
        <f t="shared" si="12"/>
        <v>0</v>
      </c>
      <c r="S2028" s="4">
        <v>0</v>
      </c>
    </row>
    <row r="2029" spans="1:19" ht="14.25" customHeight="1">
      <c r="A2029" s="4" t="s">
        <v>1040</v>
      </c>
      <c r="B2029" s="5"/>
      <c r="C2029" s="4">
        <v>0</v>
      </c>
      <c r="E2029" s="4" t="b">
        <f t="shared" si="11"/>
        <v>0</v>
      </c>
      <c r="F2029" s="4">
        <v>0</v>
      </c>
      <c r="G2029" s="4">
        <v>2402</v>
      </c>
      <c r="H2029" s="6">
        <v>44105</v>
      </c>
      <c r="I2029" s="4" t="s">
        <v>1331</v>
      </c>
      <c r="J2029" s="4" t="s">
        <v>1043</v>
      </c>
      <c r="K2029" s="4">
        <v>10992</v>
      </c>
      <c r="L2029" s="4">
        <v>0</v>
      </c>
      <c r="M2029" s="4">
        <v>0</v>
      </c>
      <c r="N2029" s="4">
        <v>233000</v>
      </c>
      <c r="O2029" s="4">
        <v>0</v>
      </c>
      <c r="P2029" s="4">
        <v>0</v>
      </c>
      <c r="Q2029" s="4">
        <v>2079</v>
      </c>
      <c r="R2029" s="4" t="b">
        <f t="shared" si="12"/>
        <v>0</v>
      </c>
      <c r="S2029" s="4">
        <v>0</v>
      </c>
    </row>
    <row r="2030" spans="1:19" ht="14.25" customHeight="1">
      <c r="A2030" s="4" t="s">
        <v>1040</v>
      </c>
      <c r="B2030" s="5"/>
      <c r="C2030" s="4">
        <v>0</v>
      </c>
      <c r="E2030" s="4" t="b">
        <f t="shared" si="11"/>
        <v>0</v>
      </c>
      <c r="F2030" s="4">
        <v>0</v>
      </c>
      <c r="G2030" s="4">
        <v>2402</v>
      </c>
      <c r="H2030" s="6">
        <v>44136</v>
      </c>
      <c r="I2030" s="4" t="s">
        <v>1332</v>
      </c>
      <c r="J2030" s="4" t="s">
        <v>1069</v>
      </c>
      <c r="K2030" s="4">
        <v>576</v>
      </c>
      <c r="L2030" s="4">
        <v>0</v>
      </c>
      <c r="M2030" s="4">
        <v>0</v>
      </c>
      <c r="N2030" s="4">
        <v>0</v>
      </c>
      <c r="O2030" s="4">
        <v>34053</v>
      </c>
      <c r="P2030" s="4">
        <v>-34053</v>
      </c>
      <c r="Q2030" s="4">
        <v>2080</v>
      </c>
      <c r="R2030" s="4" t="b">
        <f t="shared" si="12"/>
        <v>0</v>
      </c>
      <c r="S2030" s="4">
        <v>0</v>
      </c>
    </row>
    <row r="2031" spans="1:19" ht="14.25" customHeight="1">
      <c r="A2031" s="4" t="s">
        <v>1040</v>
      </c>
      <c r="B2031" s="5"/>
      <c r="C2031" s="4">
        <v>0</v>
      </c>
      <c r="E2031" s="4" t="b">
        <f t="shared" si="11"/>
        <v>0</v>
      </c>
      <c r="F2031" s="4">
        <v>0</v>
      </c>
      <c r="G2031" s="4">
        <v>2402</v>
      </c>
      <c r="H2031" s="6">
        <v>44136</v>
      </c>
      <c r="I2031" s="4" t="s">
        <v>1333</v>
      </c>
      <c r="J2031" s="4" t="s">
        <v>1043</v>
      </c>
      <c r="K2031" s="4">
        <v>11072</v>
      </c>
      <c r="L2031" s="4">
        <v>0</v>
      </c>
      <c r="M2031" s="4">
        <v>0</v>
      </c>
      <c r="N2031" s="4">
        <v>233000</v>
      </c>
      <c r="O2031" s="4">
        <v>0</v>
      </c>
      <c r="P2031" s="4">
        <v>198947</v>
      </c>
      <c r="Q2031" s="4">
        <v>2081</v>
      </c>
      <c r="R2031" s="4" t="b">
        <f t="shared" si="12"/>
        <v>0</v>
      </c>
      <c r="S2031" s="4">
        <v>0</v>
      </c>
    </row>
    <row r="2032" spans="1:19" ht="14.25" customHeight="1">
      <c r="A2032" s="4" t="s">
        <v>1040</v>
      </c>
      <c r="B2032" s="5"/>
      <c r="C2032" s="4">
        <v>0</v>
      </c>
      <c r="E2032" s="4" t="b">
        <f t="shared" si="11"/>
        <v>0</v>
      </c>
      <c r="F2032" s="4">
        <v>0</v>
      </c>
      <c r="G2032" s="4">
        <v>2402</v>
      </c>
      <c r="H2032" s="6">
        <v>44148</v>
      </c>
      <c r="I2032" s="4" t="s">
        <v>1329</v>
      </c>
      <c r="J2032" s="4" t="s">
        <v>40</v>
      </c>
      <c r="K2032" s="4">
        <v>14240</v>
      </c>
      <c r="L2032" s="4">
        <v>0</v>
      </c>
      <c r="M2032" s="4">
        <v>0</v>
      </c>
      <c r="N2032" s="4">
        <v>0</v>
      </c>
      <c r="O2032" s="4">
        <v>198947</v>
      </c>
      <c r="P2032" s="4">
        <v>0</v>
      </c>
      <c r="Q2032" s="4">
        <v>2082</v>
      </c>
      <c r="R2032" s="4" t="b">
        <f t="shared" si="12"/>
        <v>0</v>
      </c>
      <c r="S2032" s="4">
        <v>0</v>
      </c>
    </row>
    <row r="2033" spans="1:19" ht="14.25" customHeight="1">
      <c r="A2033" s="4" t="s">
        <v>1040</v>
      </c>
      <c r="B2033" s="5"/>
      <c r="C2033" s="4">
        <v>0</v>
      </c>
      <c r="E2033" s="4" t="b">
        <f t="shared" si="11"/>
        <v>0</v>
      </c>
      <c r="F2033" s="4">
        <v>0</v>
      </c>
      <c r="G2033" s="4">
        <v>2402</v>
      </c>
      <c r="H2033" s="6">
        <v>44166</v>
      </c>
      <c r="I2033" s="4" t="s">
        <v>1334</v>
      </c>
      <c r="J2033" s="4" t="s">
        <v>1043</v>
      </c>
      <c r="K2033" s="4">
        <v>11152</v>
      </c>
      <c r="L2033" s="4">
        <v>0</v>
      </c>
      <c r="M2033" s="4">
        <v>0</v>
      </c>
      <c r="N2033" s="4">
        <v>233000</v>
      </c>
      <c r="O2033" s="4">
        <v>0</v>
      </c>
      <c r="P2033" s="4">
        <v>233000</v>
      </c>
      <c r="Q2033" s="4">
        <v>2083</v>
      </c>
      <c r="R2033" s="4" t="b">
        <f t="shared" si="12"/>
        <v>0</v>
      </c>
      <c r="S2033" s="4">
        <v>0</v>
      </c>
    </row>
    <row r="2034" spans="1:19" ht="14.25" customHeight="1">
      <c r="A2034" s="4" t="s">
        <v>1040</v>
      </c>
      <c r="B2034" s="5"/>
      <c r="C2034" s="4">
        <v>0</v>
      </c>
      <c r="E2034" s="4" t="b">
        <f t="shared" si="11"/>
        <v>0</v>
      </c>
      <c r="F2034" s="4">
        <v>0</v>
      </c>
      <c r="G2034" s="4">
        <v>2402</v>
      </c>
      <c r="H2034" s="6">
        <v>44179</v>
      </c>
      <c r="I2034" s="4" t="s">
        <v>1335</v>
      </c>
      <c r="J2034" s="4" t="s">
        <v>40</v>
      </c>
      <c r="K2034" s="4">
        <v>14309</v>
      </c>
      <c r="L2034" s="4">
        <v>0</v>
      </c>
      <c r="M2034" s="4">
        <v>0</v>
      </c>
      <c r="N2034" s="4">
        <v>0</v>
      </c>
      <c r="O2034" s="4">
        <v>233000</v>
      </c>
      <c r="P2034" s="4">
        <v>0</v>
      </c>
      <c r="Q2034" s="4">
        <v>2084</v>
      </c>
      <c r="R2034" s="4" t="b">
        <f t="shared" si="12"/>
        <v>0</v>
      </c>
      <c r="S2034" s="4">
        <v>0</v>
      </c>
    </row>
    <row r="2035" spans="1:19" ht="14.25" customHeight="1">
      <c r="A2035" s="4" t="s">
        <v>1040</v>
      </c>
      <c r="B2035" s="5" t="s">
        <v>1336</v>
      </c>
      <c r="C2035" s="4">
        <v>0</v>
      </c>
      <c r="D2035" s="4" t="s">
        <v>1336</v>
      </c>
      <c r="E2035" s="4" t="b">
        <f t="shared" si="11"/>
        <v>0</v>
      </c>
      <c r="F2035" s="4">
        <v>0</v>
      </c>
      <c r="G2035" s="4">
        <v>2402</v>
      </c>
      <c r="H2035" s="3" t="s">
        <v>21</v>
      </c>
      <c r="K2035" s="4">
        <v>0</v>
      </c>
      <c r="L2035" s="4">
        <v>0</v>
      </c>
      <c r="M2035" s="4">
        <v>0</v>
      </c>
      <c r="N2035" s="4">
        <v>2796000</v>
      </c>
      <c r="O2035" s="4">
        <v>3045615</v>
      </c>
      <c r="P2035" s="4">
        <v>0</v>
      </c>
      <c r="Q2035" s="4">
        <v>2085</v>
      </c>
      <c r="R2035" s="4" t="b">
        <f t="shared" si="12"/>
        <v>0</v>
      </c>
      <c r="S2035" s="4">
        <v>0</v>
      </c>
    </row>
    <row r="2036" spans="1:19" ht="14.25" customHeight="1">
      <c r="A2036" s="4" t="s">
        <v>1040</v>
      </c>
      <c r="B2036" s="5" t="s">
        <v>229</v>
      </c>
      <c r="C2036" s="4">
        <v>0</v>
      </c>
      <c r="D2036" s="4" t="s">
        <v>229</v>
      </c>
      <c r="E2036" s="4" t="b">
        <f t="shared" si="11"/>
        <v>0</v>
      </c>
      <c r="F2036" s="4">
        <v>0</v>
      </c>
      <c r="G2036" s="4">
        <v>2501</v>
      </c>
      <c r="H2036" s="3" t="s">
        <v>21</v>
      </c>
      <c r="K2036" s="4">
        <v>0</v>
      </c>
      <c r="L2036" s="4">
        <v>2796000</v>
      </c>
      <c r="M2036" s="4">
        <v>2796000</v>
      </c>
      <c r="N2036" s="4">
        <v>0</v>
      </c>
      <c r="O2036" s="4">
        <v>0</v>
      </c>
      <c r="P2036" s="4">
        <v>0</v>
      </c>
      <c r="Q2036" s="4">
        <v>2086</v>
      </c>
      <c r="R2036" s="4" t="b">
        <f t="shared" si="12"/>
        <v>0</v>
      </c>
      <c r="S2036" s="4">
        <v>0</v>
      </c>
    </row>
    <row r="2037" spans="1:19" ht="14.25" customHeight="1">
      <c r="A2037" s="4" t="s">
        <v>1040</v>
      </c>
      <c r="B2037" s="5"/>
      <c r="C2037" s="4">
        <v>0</v>
      </c>
      <c r="E2037" s="4" t="b">
        <f t="shared" si="11"/>
        <v>0</v>
      </c>
      <c r="F2037" s="4">
        <v>0</v>
      </c>
      <c r="G2037" s="4">
        <v>2501</v>
      </c>
      <c r="H2037" s="6">
        <v>43831</v>
      </c>
      <c r="I2037" s="4" t="s">
        <v>1337</v>
      </c>
      <c r="J2037" s="4" t="s">
        <v>1069</v>
      </c>
      <c r="K2037" s="4">
        <v>561</v>
      </c>
      <c r="L2037" s="4">
        <v>0</v>
      </c>
      <c r="M2037" s="4">
        <v>0</v>
      </c>
      <c r="N2037" s="4">
        <v>0</v>
      </c>
      <c r="O2037" s="4">
        <v>762</v>
      </c>
      <c r="P2037" s="4">
        <v>-762</v>
      </c>
      <c r="Q2037" s="4">
        <v>2087</v>
      </c>
      <c r="R2037" s="4" t="b">
        <f t="shared" si="12"/>
        <v>0</v>
      </c>
      <c r="S2037" s="4">
        <v>0</v>
      </c>
    </row>
    <row r="2038" spans="1:19" ht="14.25" customHeight="1">
      <c r="A2038" s="4" t="s">
        <v>1040</v>
      </c>
      <c r="B2038" s="5"/>
      <c r="C2038" s="4">
        <v>0</v>
      </c>
      <c r="E2038" s="4" t="b">
        <f t="shared" si="11"/>
        <v>0</v>
      </c>
      <c r="F2038" s="4">
        <v>0</v>
      </c>
      <c r="G2038" s="4">
        <v>2501</v>
      </c>
      <c r="H2038" s="6">
        <v>43831</v>
      </c>
      <c r="I2038" s="4" t="s">
        <v>1338</v>
      </c>
      <c r="J2038" s="4" t="s">
        <v>1043</v>
      </c>
      <c r="K2038" s="4">
        <v>10273</v>
      </c>
      <c r="L2038" s="4">
        <v>0</v>
      </c>
      <c r="M2038" s="4">
        <v>0</v>
      </c>
      <c r="N2038" s="4">
        <v>233000</v>
      </c>
      <c r="O2038" s="4">
        <v>0</v>
      </c>
      <c r="P2038" s="4">
        <v>232238</v>
      </c>
      <c r="Q2038" s="4">
        <v>2088</v>
      </c>
      <c r="R2038" s="4" t="b">
        <f t="shared" si="12"/>
        <v>0</v>
      </c>
      <c r="S2038" s="4">
        <v>0</v>
      </c>
    </row>
    <row r="2039" spans="1:19" ht="14.25" customHeight="1">
      <c r="A2039" s="4" t="s">
        <v>1040</v>
      </c>
      <c r="B2039" s="5"/>
      <c r="C2039" s="4">
        <v>0</v>
      </c>
      <c r="E2039" s="4" t="b">
        <f t="shared" si="11"/>
        <v>0</v>
      </c>
      <c r="F2039" s="4">
        <v>0</v>
      </c>
      <c r="G2039" s="4">
        <v>2501</v>
      </c>
      <c r="H2039" s="6">
        <v>43832</v>
      </c>
      <c r="I2039" s="4" t="s">
        <v>1044</v>
      </c>
      <c r="J2039" s="4" t="s">
        <v>40</v>
      </c>
      <c r="K2039" s="4">
        <v>13473</v>
      </c>
      <c r="L2039" s="4">
        <v>0</v>
      </c>
      <c r="M2039" s="4">
        <v>0</v>
      </c>
      <c r="N2039" s="4">
        <v>0</v>
      </c>
      <c r="O2039" s="4">
        <v>224000</v>
      </c>
      <c r="P2039" s="4">
        <v>8238</v>
      </c>
      <c r="Q2039" s="4">
        <v>2089</v>
      </c>
      <c r="R2039" s="4" t="b">
        <f t="shared" si="12"/>
        <v>0</v>
      </c>
      <c r="S2039" s="4">
        <v>0</v>
      </c>
    </row>
    <row r="2040" spans="1:19" ht="14.25" customHeight="1">
      <c r="A2040" s="4" t="s">
        <v>1040</v>
      </c>
      <c r="B2040" s="5"/>
      <c r="C2040" s="4">
        <v>0</v>
      </c>
      <c r="E2040" s="4" t="b">
        <f t="shared" si="11"/>
        <v>0</v>
      </c>
      <c r="F2040" s="4">
        <v>0</v>
      </c>
      <c r="G2040" s="4">
        <v>2501</v>
      </c>
      <c r="H2040" s="6">
        <v>43862</v>
      </c>
      <c r="I2040" s="4" t="s">
        <v>1339</v>
      </c>
      <c r="J2040" s="4" t="s">
        <v>1043</v>
      </c>
      <c r="K2040" s="4">
        <v>10353</v>
      </c>
      <c r="L2040" s="4">
        <v>0</v>
      </c>
      <c r="M2040" s="4">
        <v>0</v>
      </c>
      <c r="N2040" s="4">
        <v>233000</v>
      </c>
      <c r="O2040" s="4">
        <v>0</v>
      </c>
      <c r="P2040" s="4">
        <v>241238</v>
      </c>
      <c r="Q2040" s="4">
        <v>2090</v>
      </c>
      <c r="R2040" s="4" t="b">
        <f t="shared" si="12"/>
        <v>0</v>
      </c>
      <c r="S2040" s="4">
        <v>0</v>
      </c>
    </row>
    <row r="2041" spans="1:19" ht="14.25" customHeight="1">
      <c r="A2041" s="4" t="s">
        <v>1040</v>
      </c>
      <c r="B2041" s="5"/>
      <c r="C2041" s="4">
        <v>0</v>
      </c>
      <c r="E2041" s="4" t="b">
        <f t="shared" si="11"/>
        <v>0</v>
      </c>
      <c r="F2041" s="4">
        <v>0</v>
      </c>
      <c r="G2041" s="4">
        <v>2501</v>
      </c>
      <c r="H2041" s="6">
        <v>43864</v>
      </c>
      <c r="I2041" s="4" t="s">
        <v>1044</v>
      </c>
      <c r="J2041" s="4" t="s">
        <v>40</v>
      </c>
      <c r="K2041" s="4">
        <v>13543</v>
      </c>
      <c r="L2041" s="4">
        <v>0</v>
      </c>
      <c r="M2041" s="4">
        <v>0</v>
      </c>
      <c r="N2041" s="4">
        <v>0</v>
      </c>
      <c r="O2041" s="4">
        <v>8238</v>
      </c>
      <c r="P2041" s="4">
        <v>233000</v>
      </c>
      <c r="Q2041" s="4">
        <v>2091</v>
      </c>
      <c r="R2041" s="4" t="b">
        <f t="shared" si="12"/>
        <v>0</v>
      </c>
      <c r="S2041" s="4">
        <v>0</v>
      </c>
    </row>
    <row r="2042" spans="1:19" ht="14.25" customHeight="1">
      <c r="A2042" s="4" t="s">
        <v>1040</v>
      </c>
      <c r="B2042" s="5"/>
      <c r="C2042" s="4">
        <v>0</v>
      </c>
      <c r="E2042" s="4" t="b">
        <f t="shared" si="11"/>
        <v>0</v>
      </c>
      <c r="F2042" s="4">
        <v>0</v>
      </c>
      <c r="G2042" s="4">
        <v>2501</v>
      </c>
      <c r="H2042" s="6">
        <v>43864</v>
      </c>
      <c r="I2042" s="4" t="s">
        <v>1046</v>
      </c>
      <c r="J2042" s="4" t="s">
        <v>40</v>
      </c>
      <c r="K2042" s="4">
        <v>13543</v>
      </c>
      <c r="L2042" s="4">
        <v>0</v>
      </c>
      <c r="M2042" s="4">
        <v>0</v>
      </c>
      <c r="N2042" s="4">
        <v>0</v>
      </c>
      <c r="O2042" s="4">
        <v>215762</v>
      </c>
      <c r="P2042" s="4">
        <v>17238</v>
      </c>
      <c r="Q2042" s="4">
        <v>2092</v>
      </c>
      <c r="R2042" s="4" t="b">
        <f t="shared" si="12"/>
        <v>0</v>
      </c>
      <c r="S2042" s="4">
        <v>0</v>
      </c>
    </row>
    <row r="2043" spans="1:19" ht="14.25" customHeight="1">
      <c r="A2043" s="4" t="s">
        <v>1040</v>
      </c>
      <c r="B2043" s="5"/>
      <c r="C2043" s="4">
        <v>0</v>
      </c>
      <c r="E2043" s="4" t="b">
        <f t="shared" si="11"/>
        <v>0</v>
      </c>
      <c r="F2043" s="4">
        <v>0</v>
      </c>
      <c r="G2043" s="4">
        <v>2501</v>
      </c>
      <c r="H2043" s="6">
        <v>43891</v>
      </c>
      <c r="I2043" s="4" t="s">
        <v>1340</v>
      </c>
      <c r="J2043" s="4" t="s">
        <v>1043</v>
      </c>
      <c r="K2043" s="4">
        <v>10433</v>
      </c>
      <c r="L2043" s="4">
        <v>0</v>
      </c>
      <c r="M2043" s="4">
        <v>0</v>
      </c>
      <c r="N2043" s="4">
        <v>233000</v>
      </c>
      <c r="O2043" s="4">
        <v>0</v>
      </c>
      <c r="P2043" s="4">
        <v>250238</v>
      </c>
      <c r="Q2043" s="4">
        <v>2093</v>
      </c>
      <c r="R2043" s="4" t="b">
        <f t="shared" si="12"/>
        <v>0</v>
      </c>
      <c r="S2043" s="4">
        <v>0</v>
      </c>
    </row>
    <row r="2044" spans="1:19" ht="14.25" customHeight="1">
      <c r="A2044" s="4" t="s">
        <v>1040</v>
      </c>
      <c r="B2044" s="5"/>
      <c r="C2044" s="4">
        <v>0</v>
      </c>
      <c r="E2044" s="4" t="b">
        <f t="shared" si="11"/>
        <v>0</v>
      </c>
      <c r="F2044" s="4">
        <v>0</v>
      </c>
      <c r="G2044" s="4">
        <v>2501</v>
      </c>
      <c r="H2044" s="6">
        <v>43893</v>
      </c>
      <c r="I2044" s="4" t="s">
        <v>1046</v>
      </c>
      <c r="J2044" s="4" t="s">
        <v>40</v>
      </c>
      <c r="K2044" s="4">
        <v>13616</v>
      </c>
      <c r="L2044" s="4">
        <v>0</v>
      </c>
      <c r="M2044" s="4">
        <v>0</v>
      </c>
      <c r="N2044" s="4">
        <v>0</v>
      </c>
      <c r="O2044" s="4">
        <v>17238</v>
      </c>
      <c r="P2044" s="4">
        <v>233000</v>
      </c>
      <c r="Q2044" s="4">
        <v>2094</v>
      </c>
      <c r="R2044" s="4" t="b">
        <f t="shared" si="12"/>
        <v>0</v>
      </c>
      <c r="S2044" s="4">
        <v>0</v>
      </c>
    </row>
    <row r="2045" spans="1:19" ht="14.25" customHeight="1">
      <c r="A2045" s="4" t="s">
        <v>1040</v>
      </c>
      <c r="B2045" s="5"/>
      <c r="C2045" s="4">
        <v>0</v>
      </c>
      <c r="E2045" s="4" t="b">
        <f t="shared" si="11"/>
        <v>0</v>
      </c>
      <c r="F2045" s="4">
        <v>0</v>
      </c>
      <c r="G2045" s="4">
        <v>2501</v>
      </c>
      <c r="H2045" s="6">
        <v>43893</v>
      </c>
      <c r="I2045" s="4" t="s">
        <v>1048</v>
      </c>
      <c r="J2045" s="4" t="s">
        <v>40</v>
      </c>
      <c r="K2045" s="4">
        <v>13616</v>
      </c>
      <c r="L2045" s="4">
        <v>0</v>
      </c>
      <c r="M2045" s="4">
        <v>0</v>
      </c>
      <c r="N2045" s="4">
        <v>0</v>
      </c>
      <c r="O2045" s="4">
        <v>206762</v>
      </c>
      <c r="P2045" s="4">
        <v>26238</v>
      </c>
      <c r="Q2045" s="4">
        <v>2095</v>
      </c>
      <c r="R2045" s="4" t="b">
        <f t="shared" si="12"/>
        <v>0</v>
      </c>
      <c r="S2045" s="4">
        <v>0</v>
      </c>
    </row>
    <row r="2046" spans="1:19" ht="14.25" customHeight="1">
      <c r="A2046" s="4" t="s">
        <v>1040</v>
      </c>
      <c r="B2046" s="5"/>
      <c r="C2046" s="4">
        <v>0</v>
      </c>
      <c r="E2046" s="4" t="b">
        <f t="shared" si="11"/>
        <v>0</v>
      </c>
      <c r="F2046" s="4">
        <v>0</v>
      </c>
      <c r="G2046" s="4">
        <v>2501</v>
      </c>
      <c r="H2046" s="6">
        <v>43922</v>
      </c>
      <c r="I2046" s="4" t="s">
        <v>1341</v>
      </c>
      <c r="J2046" s="4" t="s">
        <v>1043</v>
      </c>
      <c r="K2046" s="4">
        <v>10513</v>
      </c>
      <c r="L2046" s="4">
        <v>0</v>
      </c>
      <c r="M2046" s="4">
        <v>0</v>
      </c>
      <c r="N2046" s="4">
        <v>233000</v>
      </c>
      <c r="O2046" s="4">
        <v>0</v>
      </c>
      <c r="P2046" s="4">
        <v>259238</v>
      </c>
      <c r="Q2046" s="4">
        <v>2096</v>
      </c>
      <c r="R2046" s="4" t="b">
        <f t="shared" si="12"/>
        <v>0</v>
      </c>
      <c r="S2046" s="4">
        <v>0</v>
      </c>
    </row>
    <row r="2047" spans="1:19" ht="14.25" customHeight="1">
      <c r="A2047" s="4" t="s">
        <v>1040</v>
      </c>
      <c r="B2047" s="5"/>
      <c r="C2047" s="4">
        <v>0</v>
      </c>
      <c r="E2047" s="4" t="b">
        <f t="shared" si="11"/>
        <v>0</v>
      </c>
      <c r="F2047" s="4">
        <v>0</v>
      </c>
      <c r="G2047" s="4">
        <v>2501</v>
      </c>
      <c r="H2047" s="6">
        <v>43924</v>
      </c>
      <c r="I2047" s="4" t="s">
        <v>1048</v>
      </c>
      <c r="J2047" s="4" t="s">
        <v>40</v>
      </c>
      <c r="K2047" s="4">
        <v>13683</v>
      </c>
      <c r="L2047" s="4">
        <v>0</v>
      </c>
      <c r="M2047" s="4">
        <v>0</v>
      </c>
      <c r="N2047" s="4">
        <v>0</v>
      </c>
      <c r="O2047" s="4">
        <v>26238</v>
      </c>
      <c r="P2047" s="4">
        <v>233000</v>
      </c>
      <c r="Q2047" s="4">
        <v>2097</v>
      </c>
      <c r="R2047" s="4" t="b">
        <f t="shared" si="12"/>
        <v>0</v>
      </c>
      <c r="S2047" s="4">
        <v>0</v>
      </c>
    </row>
    <row r="2048" spans="1:19" ht="14.25" customHeight="1">
      <c r="A2048" s="4" t="s">
        <v>1040</v>
      </c>
      <c r="B2048" s="5"/>
      <c r="C2048" s="4">
        <v>0</v>
      </c>
      <c r="E2048" s="4" t="b">
        <f t="shared" si="11"/>
        <v>0</v>
      </c>
      <c r="F2048" s="4">
        <v>0</v>
      </c>
      <c r="G2048" s="4">
        <v>2501</v>
      </c>
      <c r="H2048" s="6">
        <v>43924</v>
      </c>
      <c r="I2048" s="4" t="s">
        <v>1050</v>
      </c>
      <c r="J2048" s="4" t="s">
        <v>40</v>
      </c>
      <c r="K2048" s="4">
        <v>13683</v>
      </c>
      <c r="L2048" s="4">
        <v>0</v>
      </c>
      <c r="M2048" s="4">
        <v>0</v>
      </c>
      <c r="N2048" s="4">
        <v>0</v>
      </c>
      <c r="O2048" s="4">
        <v>197762</v>
      </c>
      <c r="P2048" s="4">
        <v>35238</v>
      </c>
      <c r="Q2048" s="4">
        <v>2098</v>
      </c>
      <c r="R2048" s="4" t="b">
        <f t="shared" si="12"/>
        <v>0</v>
      </c>
      <c r="S2048" s="4">
        <v>0</v>
      </c>
    </row>
    <row r="2049" spans="1:19" ht="14.25" customHeight="1">
      <c r="A2049" s="4" t="s">
        <v>1040</v>
      </c>
      <c r="B2049" s="5"/>
      <c r="C2049" s="4">
        <v>0</v>
      </c>
      <c r="E2049" s="4" t="b">
        <f t="shared" si="11"/>
        <v>0</v>
      </c>
      <c r="F2049" s="4">
        <v>0</v>
      </c>
      <c r="G2049" s="4">
        <v>2501</v>
      </c>
      <c r="H2049" s="6">
        <v>43952</v>
      </c>
      <c r="I2049" s="4" t="s">
        <v>1342</v>
      </c>
      <c r="J2049" s="4" t="s">
        <v>1043</v>
      </c>
      <c r="K2049" s="4">
        <v>10593</v>
      </c>
      <c r="L2049" s="4">
        <v>0</v>
      </c>
      <c r="M2049" s="4">
        <v>0</v>
      </c>
      <c r="N2049" s="4">
        <v>233000</v>
      </c>
      <c r="O2049" s="4">
        <v>0</v>
      </c>
      <c r="P2049" s="4">
        <v>268238</v>
      </c>
      <c r="Q2049" s="4">
        <v>2099</v>
      </c>
      <c r="R2049" s="4" t="b">
        <f t="shared" si="12"/>
        <v>0</v>
      </c>
      <c r="S2049" s="4">
        <v>0</v>
      </c>
    </row>
    <row r="2050" spans="1:19" ht="14.25" customHeight="1">
      <c r="A2050" s="4" t="s">
        <v>1040</v>
      </c>
      <c r="B2050" s="5"/>
      <c r="C2050" s="4">
        <v>0</v>
      </c>
      <c r="E2050" s="4" t="b">
        <f t="shared" si="11"/>
        <v>0</v>
      </c>
      <c r="F2050" s="4">
        <v>0</v>
      </c>
      <c r="G2050" s="4">
        <v>2501</v>
      </c>
      <c r="H2050" s="6">
        <v>43958</v>
      </c>
      <c r="I2050" s="4" t="s">
        <v>1050</v>
      </c>
      <c r="J2050" s="4" t="s">
        <v>40</v>
      </c>
      <c r="K2050" s="4">
        <v>13746</v>
      </c>
      <c r="L2050" s="4">
        <v>0</v>
      </c>
      <c r="M2050" s="4">
        <v>0</v>
      </c>
      <c r="N2050" s="4">
        <v>0</v>
      </c>
      <c r="O2050" s="4">
        <v>35238</v>
      </c>
      <c r="P2050" s="4">
        <v>233000</v>
      </c>
      <c r="Q2050" s="4">
        <v>2100</v>
      </c>
      <c r="R2050" s="4" t="b">
        <f t="shared" si="12"/>
        <v>0</v>
      </c>
      <c r="S2050" s="4">
        <v>0</v>
      </c>
    </row>
    <row r="2051" spans="1:19" ht="14.25" customHeight="1">
      <c r="A2051" s="4" t="s">
        <v>1040</v>
      </c>
      <c r="B2051" s="5"/>
      <c r="C2051" s="4">
        <v>0</v>
      </c>
      <c r="E2051" s="4" t="b">
        <f t="shared" si="11"/>
        <v>0</v>
      </c>
      <c r="F2051" s="4">
        <v>0</v>
      </c>
      <c r="G2051" s="4">
        <v>2501</v>
      </c>
      <c r="H2051" s="6">
        <v>43958</v>
      </c>
      <c r="I2051" s="4" t="s">
        <v>1052</v>
      </c>
      <c r="J2051" s="4" t="s">
        <v>40</v>
      </c>
      <c r="K2051" s="4">
        <v>13746</v>
      </c>
      <c r="L2051" s="4">
        <v>0</v>
      </c>
      <c r="M2051" s="4">
        <v>0</v>
      </c>
      <c r="N2051" s="4">
        <v>0</v>
      </c>
      <c r="O2051" s="4">
        <v>177762</v>
      </c>
      <c r="P2051" s="4">
        <v>55238</v>
      </c>
      <c r="Q2051" s="4">
        <v>2101</v>
      </c>
      <c r="R2051" s="4" t="b">
        <f t="shared" si="12"/>
        <v>0</v>
      </c>
      <c r="S2051" s="4">
        <v>0</v>
      </c>
    </row>
    <row r="2052" spans="1:19" ht="14.25" customHeight="1">
      <c r="A2052" s="4" t="s">
        <v>1040</v>
      </c>
      <c r="B2052" s="5"/>
      <c r="C2052" s="4">
        <v>0</v>
      </c>
      <c r="E2052" s="4" t="b">
        <f t="shared" si="11"/>
        <v>0</v>
      </c>
      <c r="F2052" s="4">
        <v>0</v>
      </c>
      <c r="G2052" s="4">
        <v>2501</v>
      </c>
      <c r="H2052" s="6">
        <v>43983</v>
      </c>
      <c r="I2052" s="4" t="s">
        <v>1343</v>
      </c>
      <c r="J2052" s="4" t="s">
        <v>1043</v>
      </c>
      <c r="K2052" s="4">
        <v>10673</v>
      </c>
      <c r="L2052" s="4">
        <v>0</v>
      </c>
      <c r="M2052" s="4">
        <v>0</v>
      </c>
      <c r="N2052" s="4">
        <v>233000</v>
      </c>
      <c r="O2052" s="4">
        <v>0</v>
      </c>
      <c r="P2052" s="4">
        <v>288238</v>
      </c>
      <c r="Q2052" s="4">
        <v>2102</v>
      </c>
      <c r="R2052" s="4" t="b">
        <f t="shared" si="12"/>
        <v>0</v>
      </c>
      <c r="S2052" s="4">
        <v>0</v>
      </c>
    </row>
    <row r="2053" spans="1:19" ht="14.25" customHeight="1">
      <c r="A2053" s="4" t="s">
        <v>1040</v>
      </c>
      <c r="B2053" s="5"/>
      <c r="C2053" s="4">
        <v>0</v>
      </c>
      <c r="E2053" s="4" t="b">
        <f t="shared" si="11"/>
        <v>0</v>
      </c>
      <c r="F2053" s="4">
        <v>0</v>
      </c>
      <c r="G2053" s="4">
        <v>2501</v>
      </c>
      <c r="H2053" s="6">
        <v>43984</v>
      </c>
      <c r="I2053" s="4" t="s">
        <v>1052</v>
      </c>
      <c r="J2053" s="4" t="s">
        <v>40</v>
      </c>
      <c r="K2053" s="4">
        <v>13810</v>
      </c>
      <c r="L2053" s="4">
        <v>0</v>
      </c>
      <c r="M2053" s="4">
        <v>0</v>
      </c>
      <c r="N2053" s="4">
        <v>0</v>
      </c>
      <c r="O2053" s="4">
        <v>55238</v>
      </c>
      <c r="P2053" s="4">
        <v>233000</v>
      </c>
      <c r="Q2053" s="4">
        <v>2103</v>
      </c>
      <c r="R2053" s="4" t="b">
        <f t="shared" si="12"/>
        <v>0</v>
      </c>
      <c r="S2053" s="4">
        <v>0</v>
      </c>
    </row>
    <row r="2054" spans="1:19" ht="14.25" customHeight="1">
      <c r="A2054" s="4" t="s">
        <v>1040</v>
      </c>
      <c r="B2054" s="5"/>
      <c r="C2054" s="4">
        <v>0</v>
      </c>
      <c r="E2054" s="4" t="b">
        <f t="shared" si="11"/>
        <v>0</v>
      </c>
      <c r="F2054" s="4">
        <v>0</v>
      </c>
      <c r="G2054" s="4">
        <v>2501</v>
      </c>
      <c r="H2054" s="6">
        <v>43984</v>
      </c>
      <c r="I2054" s="4" t="s">
        <v>1054</v>
      </c>
      <c r="J2054" s="4" t="s">
        <v>40</v>
      </c>
      <c r="K2054" s="4">
        <v>13810</v>
      </c>
      <c r="L2054" s="4">
        <v>0</v>
      </c>
      <c r="M2054" s="4">
        <v>0</v>
      </c>
      <c r="N2054" s="4">
        <v>0</v>
      </c>
      <c r="O2054" s="4">
        <v>157762</v>
      </c>
      <c r="P2054" s="4">
        <v>75238</v>
      </c>
      <c r="Q2054" s="4">
        <v>2104</v>
      </c>
      <c r="R2054" s="4" t="b">
        <f t="shared" si="12"/>
        <v>0</v>
      </c>
      <c r="S2054" s="4">
        <v>0</v>
      </c>
    </row>
    <row r="2055" spans="1:19" ht="14.25" customHeight="1">
      <c r="A2055" s="4" t="s">
        <v>1040</v>
      </c>
      <c r="B2055" s="5"/>
      <c r="C2055" s="4">
        <v>0</v>
      </c>
      <c r="E2055" s="4" t="b">
        <f t="shared" si="11"/>
        <v>0</v>
      </c>
      <c r="F2055" s="4">
        <v>0</v>
      </c>
      <c r="G2055" s="4">
        <v>2501</v>
      </c>
      <c r="H2055" s="6">
        <v>44013</v>
      </c>
      <c r="I2055" s="4" t="s">
        <v>1344</v>
      </c>
      <c r="J2055" s="4" t="s">
        <v>1043</v>
      </c>
      <c r="K2055" s="4">
        <v>10753</v>
      </c>
      <c r="L2055" s="4">
        <v>0</v>
      </c>
      <c r="M2055" s="4">
        <v>0</v>
      </c>
      <c r="N2055" s="4">
        <v>233000</v>
      </c>
      <c r="O2055" s="4">
        <v>0</v>
      </c>
      <c r="P2055" s="4">
        <v>308238</v>
      </c>
      <c r="Q2055" s="4">
        <v>2105</v>
      </c>
      <c r="R2055" s="4" t="b">
        <f t="shared" si="12"/>
        <v>0</v>
      </c>
      <c r="S2055" s="4">
        <v>0</v>
      </c>
    </row>
    <row r="2056" spans="1:19" ht="14.25" customHeight="1">
      <c r="A2056" s="4" t="s">
        <v>1040</v>
      </c>
      <c r="B2056" s="5"/>
      <c r="C2056" s="4">
        <v>0</v>
      </c>
      <c r="E2056" s="4" t="b">
        <f t="shared" si="11"/>
        <v>0</v>
      </c>
      <c r="F2056" s="4">
        <v>0</v>
      </c>
      <c r="G2056" s="4">
        <v>2501</v>
      </c>
      <c r="H2056" s="6">
        <v>44015</v>
      </c>
      <c r="I2056" s="4" t="s">
        <v>1054</v>
      </c>
      <c r="J2056" s="4" t="s">
        <v>40</v>
      </c>
      <c r="K2056" s="4">
        <v>13880</v>
      </c>
      <c r="L2056" s="4">
        <v>0</v>
      </c>
      <c r="M2056" s="4">
        <v>0</v>
      </c>
      <c r="N2056" s="4">
        <v>0</v>
      </c>
      <c r="O2056" s="4">
        <v>75238</v>
      </c>
      <c r="P2056" s="4">
        <v>233000</v>
      </c>
      <c r="Q2056" s="4">
        <v>2106</v>
      </c>
      <c r="R2056" s="4" t="b">
        <f t="shared" si="12"/>
        <v>0</v>
      </c>
      <c r="S2056" s="4">
        <v>0</v>
      </c>
    </row>
    <row r="2057" spans="1:19" ht="14.25" customHeight="1">
      <c r="A2057" s="4" t="s">
        <v>1040</v>
      </c>
      <c r="B2057" s="5"/>
      <c r="C2057" s="4">
        <v>0</v>
      </c>
      <c r="E2057" s="4" t="b">
        <f t="shared" si="11"/>
        <v>0</v>
      </c>
      <c r="F2057" s="4">
        <v>0</v>
      </c>
      <c r="G2057" s="4">
        <v>2501</v>
      </c>
      <c r="H2057" s="6">
        <v>44015</v>
      </c>
      <c r="I2057" s="4" t="s">
        <v>1056</v>
      </c>
      <c r="J2057" s="4" t="s">
        <v>40</v>
      </c>
      <c r="K2057" s="4">
        <v>13880</v>
      </c>
      <c r="L2057" s="4">
        <v>0</v>
      </c>
      <c r="M2057" s="4">
        <v>0</v>
      </c>
      <c r="N2057" s="4">
        <v>0</v>
      </c>
      <c r="O2057" s="4">
        <v>137762</v>
      </c>
      <c r="P2057" s="4">
        <v>95238</v>
      </c>
      <c r="Q2057" s="4">
        <v>2107</v>
      </c>
      <c r="R2057" s="4" t="b">
        <f t="shared" si="12"/>
        <v>0</v>
      </c>
      <c r="S2057" s="4">
        <v>0</v>
      </c>
    </row>
    <row r="2058" spans="1:19" ht="14.25" customHeight="1">
      <c r="A2058" s="4" t="s">
        <v>1040</v>
      </c>
      <c r="B2058" s="5"/>
      <c r="C2058" s="4">
        <v>0</v>
      </c>
      <c r="E2058" s="4" t="b">
        <f t="shared" si="11"/>
        <v>0</v>
      </c>
      <c r="F2058" s="4">
        <v>0</v>
      </c>
      <c r="G2058" s="4">
        <v>2501</v>
      </c>
      <c r="H2058" s="6">
        <v>44044</v>
      </c>
      <c r="I2058" s="4" t="s">
        <v>1345</v>
      </c>
      <c r="J2058" s="4" t="s">
        <v>1043</v>
      </c>
      <c r="K2058" s="4">
        <v>10833</v>
      </c>
      <c r="L2058" s="4">
        <v>0</v>
      </c>
      <c r="M2058" s="4">
        <v>0</v>
      </c>
      <c r="N2058" s="4">
        <v>233000</v>
      </c>
      <c r="O2058" s="4">
        <v>0</v>
      </c>
      <c r="P2058" s="4">
        <v>328238</v>
      </c>
      <c r="Q2058" s="4">
        <v>2108</v>
      </c>
      <c r="R2058" s="4" t="b">
        <f t="shared" si="12"/>
        <v>0</v>
      </c>
      <c r="S2058" s="4">
        <v>0</v>
      </c>
    </row>
    <row r="2059" spans="1:19" ht="14.25" customHeight="1">
      <c r="A2059" s="4" t="s">
        <v>1040</v>
      </c>
      <c r="B2059" s="5"/>
      <c r="C2059" s="4">
        <v>0</v>
      </c>
      <c r="E2059" s="4" t="b">
        <f t="shared" si="11"/>
        <v>0</v>
      </c>
      <c r="F2059" s="4">
        <v>0</v>
      </c>
      <c r="G2059" s="4">
        <v>2501</v>
      </c>
      <c r="H2059" s="6">
        <v>44046</v>
      </c>
      <c r="I2059" s="4" t="s">
        <v>1056</v>
      </c>
      <c r="J2059" s="4" t="s">
        <v>40</v>
      </c>
      <c r="K2059" s="4">
        <v>13957</v>
      </c>
      <c r="L2059" s="4">
        <v>0</v>
      </c>
      <c r="M2059" s="4">
        <v>0</v>
      </c>
      <c r="N2059" s="4">
        <v>0</v>
      </c>
      <c r="O2059" s="4">
        <v>95238</v>
      </c>
      <c r="P2059" s="4">
        <v>233000</v>
      </c>
      <c r="Q2059" s="4">
        <v>2109</v>
      </c>
      <c r="R2059" s="4" t="b">
        <f t="shared" si="12"/>
        <v>0</v>
      </c>
      <c r="S2059" s="4">
        <v>0</v>
      </c>
    </row>
    <row r="2060" spans="1:19" ht="14.25" customHeight="1">
      <c r="A2060" s="4" t="s">
        <v>1040</v>
      </c>
      <c r="B2060" s="5"/>
      <c r="C2060" s="4">
        <v>0</v>
      </c>
      <c r="E2060" s="4" t="b">
        <f t="shared" si="11"/>
        <v>0</v>
      </c>
      <c r="F2060" s="4">
        <v>0</v>
      </c>
      <c r="G2060" s="4">
        <v>2501</v>
      </c>
      <c r="H2060" s="6">
        <v>44046</v>
      </c>
      <c r="I2060" s="4" t="s">
        <v>1058</v>
      </c>
      <c r="J2060" s="4" t="s">
        <v>40</v>
      </c>
      <c r="K2060" s="4">
        <v>13957</v>
      </c>
      <c r="L2060" s="4">
        <v>0</v>
      </c>
      <c r="M2060" s="4">
        <v>0</v>
      </c>
      <c r="N2060" s="4">
        <v>0</v>
      </c>
      <c r="O2060" s="4">
        <v>117762</v>
      </c>
      <c r="P2060" s="4">
        <v>115238</v>
      </c>
      <c r="Q2060" s="4">
        <v>2110</v>
      </c>
      <c r="R2060" s="4" t="b">
        <f t="shared" si="12"/>
        <v>0</v>
      </c>
      <c r="S2060" s="4">
        <v>0</v>
      </c>
    </row>
    <row r="2061" spans="1:19" ht="14.25" customHeight="1">
      <c r="A2061" s="4" t="s">
        <v>1040</v>
      </c>
      <c r="B2061" s="5"/>
      <c r="C2061" s="4">
        <v>0</v>
      </c>
      <c r="E2061" s="4" t="b">
        <f t="shared" si="11"/>
        <v>0</v>
      </c>
      <c r="F2061" s="4">
        <v>0</v>
      </c>
      <c r="G2061" s="4">
        <v>2501</v>
      </c>
      <c r="H2061" s="6">
        <v>44075</v>
      </c>
      <c r="I2061" s="4" t="s">
        <v>1346</v>
      </c>
      <c r="J2061" s="4" t="s">
        <v>1043</v>
      </c>
      <c r="K2061" s="4">
        <v>10913</v>
      </c>
      <c r="L2061" s="4">
        <v>0</v>
      </c>
      <c r="M2061" s="4">
        <v>0</v>
      </c>
      <c r="N2061" s="4">
        <v>233000</v>
      </c>
      <c r="O2061" s="4">
        <v>0</v>
      </c>
      <c r="P2061" s="4">
        <v>348238</v>
      </c>
      <c r="Q2061" s="4">
        <v>2111</v>
      </c>
      <c r="R2061" s="4" t="b">
        <f t="shared" si="12"/>
        <v>0</v>
      </c>
      <c r="S2061" s="4">
        <v>0</v>
      </c>
    </row>
    <row r="2062" spans="1:19" ht="14.25" customHeight="1">
      <c r="A2062" s="4" t="s">
        <v>1040</v>
      </c>
      <c r="B2062" s="5"/>
      <c r="C2062" s="4">
        <v>0</v>
      </c>
      <c r="E2062" s="4" t="b">
        <f t="shared" si="11"/>
        <v>0</v>
      </c>
      <c r="F2062" s="4">
        <v>0</v>
      </c>
      <c r="G2062" s="4">
        <v>2501</v>
      </c>
      <c r="H2062" s="6">
        <v>44077</v>
      </c>
      <c r="I2062" s="4" t="s">
        <v>1058</v>
      </c>
      <c r="J2062" s="4" t="s">
        <v>40</v>
      </c>
      <c r="K2062" s="4">
        <v>14030</v>
      </c>
      <c r="L2062" s="4">
        <v>0</v>
      </c>
      <c r="M2062" s="4">
        <v>0</v>
      </c>
      <c r="N2062" s="4">
        <v>0</v>
      </c>
      <c r="O2062" s="4">
        <v>115238</v>
      </c>
      <c r="P2062" s="4">
        <v>233000</v>
      </c>
      <c r="Q2062" s="4">
        <v>2112</v>
      </c>
      <c r="R2062" s="4" t="b">
        <f t="shared" si="12"/>
        <v>0</v>
      </c>
      <c r="S2062" s="4">
        <v>0</v>
      </c>
    </row>
    <row r="2063" spans="1:19" ht="14.25" customHeight="1">
      <c r="A2063" s="4" t="s">
        <v>1040</v>
      </c>
      <c r="B2063" s="5"/>
      <c r="C2063" s="4">
        <v>0</v>
      </c>
      <c r="E2063" s="4" t="b">
        <f t="shared" si="11"/>
        <v>0</v>
      </c>
      <c r="F2063" s="4">
        <v>0</v>
      </c>
      <c r="G2063" s="4">
        <v>2501</v>
      </c>
      <c r="H2063" s="6">
        <v>44077</v>
      </c>
      <c r="I2063" s="4" t="s">
        <v>1060</v>
      </c>
      <c r="J2063" s="4" t="s">
        <v>40</v>
      </c>
      <c r="K2063" s="4">
        <v>14030</v>
      </c>
      <c r="L2063" s="4">
        <v>0</v>
      </c>
      <c r="M2063" s="4">
        <v>0</v>
      </c>
      <c r="N2063" s="4">
        <v>0</v>
      </c>
      <c r="O2063" s="4">
        <v>95410</v>
      </c>
      <c r="P2063" s="4">
        <v>137590</v>
      </c>
      <c r="Q2063" s="4">
        <v>2113</v>
      </c>
      <c r="R2063" s="4" t="b">
        <f t="shared" si="12"/>
        <v>0</v>
      </c>
      <c r="S2063" s="4">
        <v>0</v>
      </c>
    </row>
    <row r="2064" spans="1:19" ht="14.25" customHeight="1">
      <c r="A2064" s="4" t="s">
        <v>1040</v>
      </c>
      <c r="B2064" s="5"/>
      <c r="C2064" s="4">
        <v>0</v>
      </c>
      <c r="E2064" s="4" t="b">
        <f t="shared" si="11"/>
        <v>0</v>
      </c>
      <c r="F2064" s="4">
        <v>0</v>
      </c>
      <c r="G2064" s="4">
        <v>2501</v>
      </c>
      <c r="H2064" s="6">
        <v>44105</v>
      </c>
      <c r="I2064" s="4" t="s">
        <v>1347</v>
      </c>
      <c r="J2064" s="4" t="s">
        <v>1043</v>
      </c>
      <c r="K2064" s="4">
        <v>10993</v>
      </c>
      <c r="L2064" s="4">
        <v>0</v>
      </c>
      <c r="M2064" s="4">
        <v>0</v>
      </c>
      <c r="N2064" s="4">
        <v>233000</v>
      </c>
      <c r="O2064" s="4">
        <v>0</v>
      </c>
      <c r="P2064" s="4">
        <v>370590</v>
      </c>
      <c r="Q2064" s="4">
        <v>2114</v>
      </c>
      <c r="R2064" s="4" t="b">
        <f t="shared" si="12"/>
        <v>0</v>
      </c>
      <c r="S2064" s="4">
        <v>0</v>
      </c>
    </row>
    <row r="2065" spans="1:19" ht="14.25" customHeight="1">
      <c r="A2065" s="4" t="s">
        <v>1040</v>
      </c>
      <c r="B2065" s="5"/>
      <c r="C2065" s="4">
        <v>0</v>
      </c>
      <c r="E2065" s="4" t="b">
        <f t="shared" si="11"/>
        <v>0</v>
      </c>
      <c r="F2065" s="4">
        <v>0</v>
      </c>
      <c r="G2065" s="4">
        <v>2501</v>
      </c>
      <c r="H2065" s="6">
        <v>44109</v>
      </c>
      <c r="I2065" s="4" t="s">
        <v>1060</v>
      </c>
      <c r="J2065" s="4" t="s">
        <v>40</v>
      </c>
      <c r="K2065" s="4">
        <v>14110</v>
      </c>
      <c r="L2065" s="4">
        <v>0</v>
      </c>
      <c r="M2065" s="4">
        <v>0</v>
      </c>
      <c r="N2065" s="4">
        <v>0</v>
      </c>
      <c r="O2065" s="4">
        <v>137590</v>
      </c>
      <c r="P2065" s="4">
        <v>233000</v>
      </c>
      <c r="Q2065" s="4">
        <v>2115</v>
      </c>
      <c r="R2065" s="4" t="b">
        <f t="shared" si="12"/>
        <v>0</v>
      </c>
      <c r="S2065" s="4">
        <v>0</v>
      </c>
    </row>
    <row r="2066" spans="1:19" ht="14.25" customHeight="1">
      <c r="A2066" s="4" t="s">
        <v>1040</v>
      </c>
      <c r="B2066" s="5"/>
      <c r="C2066" s="4">
        <v>0</v>
      </c>
      <c r="E2066" s="4" t="b">
        <f t="shared" si="11"/>
        <v>0</v>
      </c>
      <c r="F2066" s="4">
        <v>0</v>
      </c>
      <c r="G2066" s="4">
        <v>2501</v>
      </c>
      <c r="H2066" s="6">
        <v>44109</v>
      </c>
      <c r="I2066" s="4" t="s">
        <v>1061</v>
      </c>
      <c r="J2066" s="4" t="s">
        <v>40</v>
      </c>
      <c r="K2066" s="4">
        <v>14110</v>
      </c>
      <c r="L2066" s="4">
        <v>0</v>
      </c>
      <c r="M2066" s="4">
        <v>0</v>
      </c>
      <c r="N2066" s="4">
        <v>0</v>
      </c>
      <c r="O2066" s="4">
        <v>112410</v>
      </c>
      <c r="P2066" s="4">
        <v>120590</v>
      </c>
      <c r="Q2066" s="4">
        <v>2116</v>
      </c>
      <c r="R2066" s="4" t="b">
        <f t="shared" si="12"/>
        <v>0</v>
      </c>
      <c r="S2066" s="4">
        <v>0</v>
      </c>
    </row>
    <row r="2067" spans="1:19" ht="14.25" customHeight="1">
      <c r="A2067" s="4" t="s">
        <v>1040</v>
      </c>
      <c r="B2067" s="5"/>
      <c r="C2067" s="4">
        <v>0</v>
      </c>
      <c r="E2067" s="4" t="b">
        <f t="shared" si="11"/>
        <v>0</v>
      </c>
      <c r="F2067" s="4">
        <v>0</v>
      </c>
      <c r="G2067" s="4">
        <v>2501</v>
      </c>
      <c r="H2067" s="6">
        <v>44136</v>
      </c>
      <c r="I2067" s="4" t="s">
        <v>1348</v>
      </c>
      <c r="J2067" s="4" t="s">
        <v>1043</v>
      </c>
      <c r="K2067" s="4">
        <v>11073</v>
      </c>
      <c r="L2067" s="4">
        <v>0</v>
      </c>
      <c r="M2067" s="4">
        <v>0</v>
      </c>
      <c r="N2067" s="4">
        <v>233000</v>
      </c>
      <c r="O2067" s="4">
        <v>0</v>
      </c>
      <c r="P2067" s="4">
        <v>353590</v>
      </c>
      <c r="Q2067" s="4">
        <v>2117</v>
      </c>
      <c r="R2067" s="4" t="b">
        <f t="shared" si="12"/>
        <v>0</v>
      </c>
      <c r="S2067" s="4">
        <v>0</v>
      </c>
    </row>
    <row r="2068" spans="1:19" ht="14.25" customHeight="1">
      <c r="A2068" s="4" t="s">
        <v>1040</v>
      </c>
      <c r="B2068" s="5"/>
      <c r="C2068" s="4">
        <v>0</v>
      </c>
      <c r="E2068" s="4" t="b">
        <f t="shared" si="11"/>
        <v>0</v>
      </c>
      <c r="F2068" s="4">
        <v>0</v>
      </c>
      <c r="G2068" s="4">
        <v>2501</v>
      </c>
      <c r="H2068" s="6">
        <v>44138</v>
      </c>
      <c r="I2068" s="4" t="s">
        <v>1061</v>
      </c>
      <c r="J2068" s="4" t="s">
        <v>40</v>
      </c>
      <c r="K2068" s="4">
        <v>14170</v>
      </c>
      <c r="L2068" s="4">
        <v>0</v>
      </c>
      <c r="M2068" s="4">
        <v>0</v>
      </c>
      <c r="N2068" s="4">
        <v>0</v>
      </c>
      <c r="O2068" s="4">
        <v>120590</v>
      </c>
      <c r="P2068" s="4">
        <v>233000</v>
      </c>
      <c r="Q2068" s="4">
        <v>2118</v>
      </c>
      <c r="R2068" s="4" t="b">
        <f t="shared" si="12"/>
        <v>0</v>
      </c>
      <c r="S2068" s="4">
        <v>0</v>
      </c>
    </row>
    <row r="2069" spans="1:19" ht="14.25" customHeight="1">
      <c r="A2069" s="4" t="s">
        <v>1040</v>
      </c>
      <c r="B2069" s="5"/>
      <c r="C2069" s="4">
        <v>0</v>
      </c>
      <c r="E2069" s="4" t="b">
        <f t="shared" si="11"/>
        <v>0</v>
      </c>
      <c r="F2069" s="4">
        <v>0</v>
      </c>
      <c r="G2069" s="4">
        <v>2501</v>
      </c>
      <c r="H2069" s="6">
        <v>44138</v>
      </c>
      <c r="I2069" s="4" t="s">
        <v>1064</v>
      </c>
      <c r="J2069" s="4" t="s">
        <v>40</v>
      </c>
      <c r="K2069" s="4">
        <v>14170</v>
      </c>
      <c r="L2069" s="4">
        <v>0</v>
      </c>
      <c r="M2069" s="4">
        <v>0</v>
      </c>
      <c r="N2069" s="4">
        <v>0</v>
      </c>
      <c r="O2069" s="4">
        <v>129410</v>
      </c>
      <c r="P2069" s="4">
        <v>103590</v>
      </c>
      <c r="Q2069" s="4">
        <v>2119</v>
      </c>
      <c r="R2069" s="4" t="b">
        <f t="shared" si="12"/>
        <v>0</v>
      </c>
      <c r="S2069" s="4">
        <v>0</v>
      </c>
    </row>
    <row r="2070" spans="1:19" ht="14.25" customHeight="1">
      <c r="A2070" s="4" t="s">
        <v>1040</v>
      </c>
      <c r="B2070" s="5"/>
      <c r="C2070" s="4">
        <v>0</v>
      </c>
      <c r="E2070" s="4" t="b">
        <f t="shared" si="11"/>
        <v>0</v>
      </c>
      <c r="F2070" s="4">
        <v>0</v>
      </c>
      <c r="G2070" s="4">
        <v>2501</v>
      </c>
      <c r="H2070" s="6">
        <v>44166</v>
      </c>
      <c r="I2070" s="4" t="s">
        <v>1349</v>
      </c>
      <c r="J2070" s="4" t="s">
        <v>1043</v>
      </c>
      <c r="K2070" s="4">
        <v>11153</v>
      </c>
      <c r="L2070" s="4">
        <v>0</v>
      </c>
      <c r="M2070" s="4">
        <v>0</v>
      </c>
      <c r="N2070" s="4">
        <v>233000</v>
      </c>
      <c r="O2070" s="4">
        <v>0</v>
      </c>
      <c r="P2070" s="4">
        <v>336590</v>
      </c>
      <c r="Q2070" s="4">
        <v>2120</v>
      </c>
      <c r="R2070" s="4" t="b">
        <f t="shared" si="12"/>
        <v>0</v>
      </c>
      <c r="S2070" s="4">
        <v>0</v>
      </c>
    </row>
    <row r="2071" spans="1:19" ht="14.25" customHeight="1">
      <c r="A2071" s="4" t="s">
        <v>1040</v>
      </c>
      <c r="B2071" s="5"/>
      <c r="C2071" s="4">
        <v>0</v>
      </c>
      <c r="E2071" s="4" t="b">
        <f t="shared" si="11"/>
        <v>0</v>
      </c>
      <c r="F2071" s="4">
        <v>0</v>
      </c>
      <c r="G2071" s="4">
        <v>2501</v>
      </c>
      <c r="H2071" s="6">
        <v>44168</v>
      </c>
      <c r="I2071" s="4" t="s">
        <v>1064</v>
      </c>
      <c r="J2071" s="4" t="s">
        <v>40</v>
      </c>
      <c r="K2071" s="4">
        <v>14246</v>
      </c>
      <c r="L2071" s="4">
        <v>0</v>
      </c>
      <c r="M2071" s="4">
        <v>0</v>
      </c>
      <c r="N2071" s="4">
        <v>0</v>
      </c>
      <c r="O2071" s="4">
        <v>103590</v>
      </c>
      <c r="P2071" s="4">
        <v>233000</v>
      </c>
      <c r="Q2071" s="4">
        <v>2121</v>
      </c>
      <c r="R2071" s="4" t="b">
        <f t="shared" si="12"/>
        <v>0</v>
      </c>
      <c r="S2071" s="4">
        <v>0</v>
      </c>
    </row>
    <row r="2072" spans="1:19" ht="14.25" customHeight="1">
      <c r="A2072" s="4" t="s">
        <v>1040</v>
      </c>
      <c r="B2072" s="5"/>
      <c r="C2072" s="4">
        <v>0</v>
      </c>
      <c r="E2072" s="4" t="b">
        <f t="shared" si="11"/>
        <v>0</v>
      </c>
      <c r="F2072" s="4">
        <v>0</v>
      </c>
      <c r="G2072" s="4">
        <v>2501</v>
      </c>
      <c r="H2072" s="6">
        <v>44168</v>
      </c>
      <c r="I2072" s="4" t="s">
        <v>1066</v>
      </c>
      <c r="J2072" s="4" t="s">
        <v>40</v>
      </c>
      <c r="K2072" s="4">
        <v>14246</v>
      </c>
      <c r="L2072" s="4">
        <v>0</v>
      </c>
      <c r="M2072" s="4">
        <v>0</v>
      </c>
      <c r="N2072" s="4">
        <v>0</v>
      </c>
      <c r="O2072" s="4">
        <v>207410</v>
      </c>
      <c r="P2072" s="4">
        <v>25590</v>
      </c>
      <c r="Q2072" s="4">
        <v>2122</v>
      </c>
      <c r="R2072" s="4" t="b">
        <f t="shared" si="12"/>
        <v>0</v>
      </c>
      <c r="S2072" s="4">
        <v>0</v>
      </c>
    </row>
    <row r="2073" spans="1:19" ht="14.25" customHeight="1">
      <c r="A2073" s="4" t="s">
        <v>1040</v>
      </c>
      <c r="B2073" s="5"/>
      <c r="C2073" s="4">
        <v>0</v>
      </c>
      <c r="E2073" s="4" t="b">
        <f t="shared" si="11"/>
        <v>0</v>
      </c>
      <c r="F2073" s="4">
        <v>0</v>
      </c>
      <c r="G2073" s="4">
        <v>2501</v>
      </c>
      <c r="H2073" s="6">
        <v>44195</v>
      </c>
      <c r="I2073" s="4" t="s">
        <v>1066</v>
      </c>
      <c r="J2073" s="4" t="s">
        <v>1266</v>
      </c>
      <c r="K2073" s="4">
        <v>587</v>
      </c>
      <c r="L2073" s="4">
        <v>0</v>
      </c>
      <c r="M2073" s="4">
        <v>0</v>
      </c>
      <c r="N2073" s="4">
        <v>0</v>
      </c>
      <c r="O2073" s="4">
        <v>25590</v>
      </c>
      <c r="P2073" s="4">
        <v>0</v>
      </c>
      <c r="Q2073" s="4">
        <v>2123</v>
      </c>
      <c r="R2073" s="4" t="b">
        <f t="shared" si="12"/>
        <v>0</v>
      </c>
      <c r="S2073" s="4">
        <v>0</v>
      </c>
    </row>
    <row r="2074" spans="1:19" ht="14.25" customHeight="1">
      <c r="A2074" s="4" t="s">
        <v>1040</v>
      </c>
      <c r="B2074" s="5" t="s">
        <v>1350</v>
      </c>
      <c r="C2074" s="4">
        <v>0</v>
      </c>
      <c r="D2074" s="4" t="s">
        <v>1350</v>
      </c>
      <c r="E2074" s="4" t="b">
        <f t="shared" si="11"/>
        <v>0</v>
      </c>
      <c r="F2074" s="4">
        <v>0</v>
      </c>
      <c r="G2074" s="4">
        <v>2501</v>
      </c>
      <c r="H2074" s="3" t="s">
        <v>21</v>
      </c>
      <c r="K2074" s="4">
        <v>0</v>
      </c>
      <c r="L2074" s="4">
        <v>0</v>
      </c>
      <c r="M2074" s="4">
        <v>0</v>
      </c>
      <c r="N2074" s="4">
        <v>2796000</v>
      </c>
      <c r="O2074" s="4">
        <v>2796000</v>
      </c>
      <c r="P2074" s="4">
        <v>0</v>
      </c>
      <c r="Q2074" s="4">
        <v>2124</v>
      </c>
      <c r="R2074" s="4" t="b">
        <f t="shared" si="12"/>
        <v>0</v>
      </c>
      <c r="S2074" s="4">
        <v>0</v>
      </c>
    </row>
    <row r="2075" spans="1:19" ht="14.25" customHeight="1">
      <c r="A2075" s="4" t="s">
        <v>1040</v>
      </c>
      <c r="B2075" s="5" t="s">
        <v>240</v>
      </c>
      <c r="C2075" s="4">
        <v>0</v>
      </c>
      <c r="D2075" s="4" t="s">
        <v>240</v>
      </c>
      <c r="E2075" s="4" t="b">
        <f t="shared" si="11"/>
        <v>0</v>
      </c>
      <c r="F2075" s="4">
        <v>0</v>
      </c>
      <c r="G2075" s="4">
        <v>2502</v>
      </c>
      <c r="H2075" s="3" t="s">
        <v>21</v>
      </c>
      <c r="K2075" s="4">
        <v>0</v>
      </c>
      <c r="L2075" s="4">
        <v>2796000</v>
      </c>
      <c r="M2075" s="4">
        <v>2563000</v>
      </c>
      <c r="N2075" s="4">
        <v>0</v>
      </c>
      <c r="O2075" s="4">
        <v>0</v>
      </c>
      <c r="P2075" s="4">
        <v>0</v>
      </c>
      <c r="Q2075" s="4">
        <v>2125</v>
      </c>
      <c r="R2075" s="4" t="b">
        <f t="shared" si="12"/>
        <v>0</v>
      </c>
      <c r="S2075" s="4">
        <v>0</v>
      </c>
    </row>
    <row r="2076" spans="1:19" ht="14.25" customHeight="1">
      <c r="A2076" s="4" t="s">
        <v>1040</v>
      </c>
      <c r="B2076" s="5"/>
      <c r="C2076" s="4">
        <v>0</v>
      </c>
      <c r="E2076" s="4" t="b">
        <f t="shared" si="11"/>
        <v>0</v>
      </c>
      <c r="F2076" s="4">
        <v>0</v>
      </c>
      <c r="G2076" s="4">
        <v>2502</v>
      </c>
      <c r="H2076" s="6">
        <v>43831</v>
      </c>
      <c r="I2076" s="4" t="s">
        <v>1351</v>
      </c>
      <c r="J2076" s="4" t="s">
        <v>1043</v>
      </c>
      <c r="K2076" s="4">
        <v>10274</v>
      </c>
      <c r="L2076" s="4">
        <v>0</v>
      </c>
      <c r="M2076" s="4">
        <v>0</v>
      </c>
      <c r="N2076" s="4">
        <v>233000</v>
      </c>
      <c r="O2076" s="4">
        <v>0</v>
      </c>
      <c r="P2076" s="4">
        <v>233000</v>
      </c>
      <c r="Q2076" s="4">
        <v>2126</v>
      </c>
      <c r="R2076" s="4" t="b">
        <f t="shared" si="12"/>
        <v>0</v>
      </c>
      <c r="S2076" s="4">
        <v>0</v>
      </c>
    </row>
    <row r="2077" spans="1:19" ht="14.25" customHeight="1">
      <c r="A2077" s="4" t="s">
        <v>1040</v>
      </c>
      <c r="B2077" s="5"/>
      <c r="C2077" s="4">
        <v>0</v>
      </c>
      <c r="E2077" s="4" t="b">
        <f t="shared" si="11"/>
        <v>0</v>
      </c>
      <c r="F2077" s="4">
        <v>0</v>
      </c>
      <c r="G2077" s="4">
        <v>2502</v>
      </c>
      <c r="H2077" s="6">
        <v>43859</v>
      </c>
      <c r="I2077" s="4" t="s">
        <v>1044</v>
      </c>
      <c r="J2077" s="4" t="s">
        <v>40</v>
      </c>
      <c r="K2077" s="4">
        <v>13530</v>
      </c>
      <c r="L2077" s="4">
        <v>0</v>
      </c>
      <c r="M2077" s="4">
        <v>0</v>
      </c>
      <c r="N2077" s="4">
        <v>0</v>
      </c>
      <c r="O2077" s="4">
        <v>233000</v>
      </c>
      <c r="P2077" s="4">
        <v>0</v>
      </c>
      <c r="Q2077" s="4">
        <v>2127</v>
      </c>
      <c r="R2077" s="4" t="b">
        <f t="shared" si="12"/>
        <v>0</v>
      </c>
      <c r="S2077" s="4">
        <v>0</v>
      </c>
    </row>
    <row r="2078" spans="1:19" ht="14.25" customHeight="1">
      <c r="A2078" s="4" t="s">
        <v>1040</v>
      </c>
      <c r="B2078" s="5"/>
      <c r="C2078" s="4">
        <v>0</v>
      </c>
      <c r="E2078" s="4" t="b">
        <f t="shared" si="11"/>
        <v>0</v>
      </c>
      <c r="F2078" s="4">
        <v>0</v>
      </c>
      <c r="G2078" s="4">
        <v>2502</v>
      </c>
      <c r="H2078" s="6">
        <v>43862</v>
      </c>
      <c r="I2078" s="4" t="s">
        <v>1352</v>
      </c>
      <c r="J2078" s="4" t="s">
        <v>1069</v>
      </c>
      <c r="K2078" s="4">
        <v>562</v>
      </c>
      <c r="L2078" s="4">
        <v>0</v>
      </c>
      <c r="M2078" s="4">
        <v>0</v>
      </c>
      <c r="N2078" s="4">
        <v>0</v>
      </c>
      <c r="O2078" s="4">
        <v>1000</v>
      </c>
      <c r="P2078" s="4">
        <v>-1000</v>
      </c>
      <c r="Q2078" s="4">
        <v>2128</v>
      </c>
      <c r="R2078" s="4" t="b">
        <f t="shared" si="12"/>
        <v>0</v>
      </c>
      <c r="S2078" s="4">
        <v>0</v>
      </c>
    </row>
    <row r="2079" spans="1:19" ht="14.25" customHeight="1">
      <c r="A2079" s="4" t="s">
        <v>1040</v>
      </c>
      <c r="B2079" s="5"/>
      <c r="C2079" s="4">
        <v>0</v>
      </c>
      <c r="E2079" s="4" t="b">
        <f t="shared" si="11"/>
        <v>0</v>
      </c>
      <c r="F2079" s="4">
        <v>0</v>
      </c>
      <c r="G2079" s="4">
        <v>2502</v>
      </c>
      <c r="H2079" s="6">
        <v>43862</v>
      </c>
      <c r="I2079" s="4" t="s">
        <v>1353</v>
      </c>
      <c r="J2079" s="4" t="s">
        <v>1043</v>
      </c>
      <c r="K2079" s="4">
        <v>10354</v>
      </c>
      <c r="L2079" s="4">
        <v>0</v>
      </c>
      <c r="M2079" s="4">
        <v>0</v>
      </c>
      <c r="N2079" s="4">
        <v>233000</v>
      </c>
      <c r="O2079" s="4">
        <v>0</v>
      </c>
      <c r="P2079" s="4">
        <v>232000</v>
      </c>
      <c r="Q2079" s="4">
        <v>2129</v>
      </c>
      <c r="R2079" s="4" t="b">
        <f t="shared" si="12"/>
        <v>0</v>
      </c>
      <c r="S2079" s="4">
        <v>0</v>
      </c>
    </row>
    <row r="2080" spans="1:19" ht="14.25" customHeight="1">
      <c r="A2080" s="4" t="s">
        <v>1040</v>
      </c>
      <c r="B2080" s="5"/>
      <c r="C2080" s="4">
        <v>0</v>
      </c>
      <c r="E2080" s="4" t="b">
        <f t="shared" si="11"/>
        <v>0</v>
      </c>
      <c r="F2080" s="4">
        <v>0</v>
      </c>
      <c r="G2080" s="4">
        <v>2502</v>
      </c>
      <c r="H2080" s="6">
        <v>43891</v>
      </c>
      <c r="I2080" s="4" t="s">
        <v>1354</v>
      </c>
      <c r="J2080" s="4" t="s">
        <v>1043</v>
      </c>
      <c r="K2080" s="4">
        <v>10434</v>
      </c>
      <c r="L2080" s="4">
        <v>0</v>
      </c>
      <c r="M2080" s="4">
        <v>0</v>
      </c>
      <c r="N2080" s="4">
        <v>233000</v>
      </c>
      <c r="O2080" s="4">
        <v>0</v>
      </c>
      <c r="P2080" s="4">
        <v>465000</v>
      </c>
      <c r="Q2080" s="4">
        <v>2130</v>
      </c>
      <c r="R2080" s="4" t="b">
        <f t="shared" si="12"/>
        <v>0</v>
      </c>
      <c r="S2080" s="4">
        <v>0</v>
      </c>
    </row>
    <row r="2081" spans="1:19" ht="14.25" customHeight="1">
      <c r="A2081" s="4" t="s">
        <v>1040</v>
      </c>
      <c r="B2081" s="5"/>
      <c r="C2081" s="4">
        <v>0</v>
      </c>
      <c r="E2081" s="4" t="b">
        <f t="shared" si="11"/>
        <v>0</v>
      </c>
      <c r="F2081" s="4">
        <v>0</v>
      </c>
      <c r="G2081" s="4">
        <v>2502</v>
      </c>
      <c r="H2081" s="6">
        <v>43892</v>
      </c>
      <c r="I2081" s="4" t="s">
        <v>1046</v>
      </c>
      <c r="J2081" s="4" t="s">
        <v>40</v>
      </c>
      <c r="K2081" s="4">
        <v>13614</v>
      </c>
      <c r="L2081" s="4">
        <v>0</v>
      </c>
      <c r="M2081" s="4">
        <v>0</v>
      </c>
      <c r="N2081" s="4">
        <v>0</v>
      </c>
      <c r="O2081" s="4">
        <v>232000</v>
      </c>
      <c r="P2081" s="4">
        <v>233000</v>
      </c>
      <c r="Q2081" s="4">
        <v>2131</v>
      </c>
      <c r="R2081" s="4" t="b">
        <f t="shared" si="12"/>
        <v>0</v>
      </c>
      <c r="S2081" s="4">
        <v>0</v>
      </c>
    </row>
    <row r="2082" spans="1:19" ht="14.25" customHeight="1">
      <c r="A2082" s="4" t="s">
        <v>1040</v>
      </c>
      <c r="B2082" s="5"/>
      <c r="C2082" s="4">
        <v>0</v>
      </c>
      <c r="E2082" s="4" t="b">
        <f t="shared" si="11"/>
        <v>0</v>
      </c>
      <c r="F2082" s="4">
        <v>0</v>
      </c>
      <c r="G2082" s="4">
        <v>2502</v>
      </c>
      <c r="H2082" s="6">
        <v>43892</v>
      </c>
      <c r="I2082" s="4" t="s">
        <v>1048</v>
      </c>
      <c r="J2082" s="4" t="s">
        <v>40</v>
      </c>
      <c r="K2082" s="4">
        <v>13614</v>
      </c>
      <c r="L2082" s="4">
        <v>0</v>
      </c>
      <c r="M2082" s="4">
        <v>0</v>
      </c>
      <c r="N2082" s="4">
        <v>0</v>
      </c>
      <c r="O2082" s="4">
        <v>1000</v>
      </c>
      <c r="P2082" s="4">
        <v>232000</v>
      </c>
      <c r="Q2082" s="4">
        <v>2132</v>
      </c>
      <c r="R2082" s="4" t="b">
        <f t="shared" si="12"/>
        <v>0</v>
      </c>
      <c r="S2082" s="4">
        <v>0</v>
      </c>
    </row>
    <row r="2083" spans="1:19" ht="14.25" customHeight="1">
      <c r="A2083" s="4" t="s">
        <v>1040</v>
      </c>
      <c r="B2083" s="5"/>
      <c r="C2083" s="4">
        <v>0</v>
      </c>
      <c r="E2083" s="4" t="b">
        <f t="shared" si="11"/>
        <v>0</v>
      </c>
      <c r="F2083" s="4">
        <v>0</v>
      </c>
      <c r="G2083" s="4">
        <v>2502</v>
      </c>
      <c r="H2083" s="6">
        <v>43922</v>
      </c>
      <c r="I2083" s="4" t="s">
        <v>1355</v>
      </c>
      <c r="J2083" s="4" t="s">
        <v>1043</v>
      </c>
      <c r="K2083" s="4">
        <v>10514</v>
      </c>
      <c r="L2083" s="4">
        <v>0</v>
      </c>
      <c r="M2083" s="4">
        <v>0</v>
      </c>
      <c r="N2083" s="4">
        <v>233000</v>
      </c>
      <c r="O2083" s="4">
        <v>0</v>
      </c>
      <c r="P2083" s="4">
        <v>465000</v>
      </c>
      <c r="Q2083" s="4">
        <v>2133</v>
      </c>
      <c r="R2083" s="4" t="b">
        <f t="shared" si="12"/>
        <v>0</v>
      </c>
      <c r="S2083" s="4">
        <v>0</v>
      </c>
    </row>
    <row r="2084" spans="1:19" ht="14.25" customHeight="1">
      <c r="A2084" s="4" t="s">
        <v>1040</v>
      </c>
      <c r="B2084" s="5"/>
      <c r="C2084" s="4">
        <v>0</v>
      </c>
      <c r="E2084" s="4" t="b">
        <f t="shared" si="11"/>
        <v>0</v>
      </c>
      <c r="F2084" s="4">
        <v>0</v>
      </c>
      <c r="G2084" s="4">
        <v>2502</v>
      </c>
      <c r="H2084" s="6">
        <v>43941</v>
      </c>
      <c r="I2084" s="4" t="s">
        <v>1048</v>
      </c>
      <c r="J2084" s="4" t="s">
        <v>40</v>
      </c>
      <c r="K2084" s="4">
        <v>13720</v>
      </c>
      <c r="L2084" s="4">
        <v>0</v>
      </c>
      <c r="M2084" s="4">
        <v>0</v>
      </c>
      <c r="N2084" s="4">
        <v>0</v>
      </c>
      <c r="O2084" s="4">
        <v>232000</v>
      </c>
      <c r="P2084" s="4">
        <v>233000</v>
      </c>
      <c r="Q2084" s="4">
        <v>2134</v>
      </c>
      <c r="R2084" s="4" t="b">
        <f t="shared" si="12"/>
        <v>0</v>
      </c>
      <c r="S2084" s="4">
        <v>0</v>
      </c>
    </row>
    <row r="2085" spans="1:19" ht="14.25" customHeight="1">
      <c r="A2085" s="4" t="s">
        <v>1040</v>
      </c>
      <c r="B2085" s="5"/>
      <c r="C2085" s="4">
        <v>0</v>
      </c>
      <c r="E2085" s="4" t="b">
        <f t="shared" si="11"/>
        <v>0</v>
      </c>
      <c r="F2085" s="4">
        <v>0</v>
      </c>
      <c r="G2085" s="4">
        <v>2502</v>
      </c>
      <c r="H2085" s="6">
        <v>43941</v>
      </c>
      <c r="I2085" s="4" t="s">
        <v>1050</v>
      </c>
      <c r="J2085" s="4" t="s">
        <v>40</v>
      </c>
      <c r="K2085" s="4">
        <v>13720</v>
      </c>
      <c r="L2085" s="4">
        <v>0</v>
      </c>
      <c r="M2085" s="4">
        <v>0</v>
      </c>
      <c r="N2085" s="4">
        <v>0</v>
      </c>
      <c r="O2085" s="4">
        <v>233000</v>
      </c>
      <c r="P2085" s="4">
        <v>0</v>
      </c>
      <c r="Q2085" s="4">
        <v>2135</v>
      </c>
      <c r="R2085" s="4" t="b">
        <f t="shared" si="12"/>
        <v>0</v>
      </c>
      <c r="S2085" s="4">
        <v>0</v>
      </c>
    </row>
    <row r="2086" spans="1:19" ht="14.25" customHeight="1">
      <c r="A2086" s="4" t="s">
        <v>1040</v>
      </c>
      <c r="B2086" s="5"/>
      <c r="C2086" s="4">
        <v>0</v>
      </c>
      <c r="E2086" s="4" t="b">
        <f t="shared" si="11"/>
        <v>0</v>
      </c>
      <c r="F2086" s="4">
        <v>0</v>
      </c>
      <c r="G2086" s="4">
        <v>2502</v>
      </c>
      <c r="H2086" s="6">
        <v>43952</v>
      </c>
      <c r="I2086" s="4" t="s">
        <v>1356</v>
      </c>
      <c r="J2086" s="4" t="s">
        <v>1069</v>
      </c>
      <c r="K2086" s="4">
        <v>568</v>
      </c>
      <c r="L2086" s="4">
        <v>0</v>
      </c>
      <c r="M2086" s="4">
        <v>0</v>
      </c>
      <c r="N2086" s="4">
        <v>0</v>
      </c>
      <c r="O2086" s="4">
        <v>11000</v>
      </c>
      <c r="P2086" s="4">
        <v>-11000</v>
      </c>
      <c r="Q2086" s="4">
        <v>2136</v>
      </c>
      <c r="R2086" s="4" t="b">
        <f t="shared" si="12"/>
        <v>0</v>
      </c>
      <c r="S2086" s="4">
        <v>0</v>
      </c>
    </row>
    <row r="2087" spans="1:19" ht="14.25" customHeight="1">
      <c r="A2087" s="4" t="s">
        <v>1040</v>
      </c>
      <c r="B2087" s="5"/>
      <c r="C2087" s="4">
        <v>0</v>
      </c>
      <c r="E2087" s="4" t="b">
        <f t="shared" si="11"/>
        <v>0</v>
      </c>
      <c r="F2087" s="4">
        <v>0</v>
      </c>
      <c r="G2087" s="4">
        <v>2502</v>
      </c>
      <c r="H2087" s="6">
        <v>43952</v>
      </c>
      <c r="I2087" s="4" t="s">
        <v>1357</v>
      </c>
      <c r="J2087" s="4" t="s">
        <v>1043</v>
      </c>
      <c r="K2087" s="4">
        <v>10594</v>
      </c>
      <c r="L2087" s="4">
        <v>0</v>
      </c>
      <c r="M2087" s="4">
        <v>0</v>
      </c>
      <c r="N2087" s="4">
        <v>233000</v>
      </c>
      <c r="O2087" s="4">
        <v>0</v>
      </c>
      <c r="P2087" s="4">
        <v>222000</v>
      </c>
      <c r="Q2087" s="4">
        <v>2137</v>
      </c>
      <c r="R2087" s="4" t="b">
        <f t="shared" si="12"/>
        <v>0</v>
      </c>
      <c r="S2087" s="4">
        <v>0</v>
      </c>
    </row>
    <row r="2088" spans="1:19" ht="14.25" customHeight="1">
      <c r="A2088" s="4" t="s">
        <v>1040</v>
      </c>
      <c r="B2088" s="5"/>
      <c r="C2088" s="4">
        <v>0</v>
      </c>
      <c r="E2088" s="4" t="b">
        <f t="shared" si="11"/>
        <v>0</v>
      </c>
      <c r="F2088" s="4">
        <v>0</v>
      </c>
      <c r="G2088" s="4">
        <v>2502</v>
      </c>
      <c r="H2088" s="6">
        <v>43973</v>
      </c>
      <c r="I2088" s="4" t="s">
        <v>1052</v>
      </c>
      <c r="J2088" s="4" t="s">
        <v>40</v>
      </c>
      <c r="K2088" s="4">
        <v>13782</v>
      </c>
      <c r="L2088" s="4">
        <v>0</v>
      </c>
      <c r="M2088" s="4">
        <v>0</v>
      </c>
      <c r="N2088" s="4">
        <v>0</v>
      </c>
      <c r="O2088" s="4">
        <v>222000</v>
      </c>
      <c r="P2088" s="4">
        <v>0</v>
      </c>
      <c r="Q2088" s="4">
        <v>2138</v>
      </c>
      <c r="R2088" s="4" t="b">
        <f t="shared" si="12"/>
        <v>0</v>
      </c>
      <c r="S2088" s="4">
        <v>0</v>
      </c>
    </row>
    <row r="2089" spans="1:19" ht="14.25" customHeight="1">
      <c r="A2089" s="4" t="s">
        <v>1040</v>
      </c>
      <c r="B2089" s="5"/>
      <c r="C2089" s="4">
        <v>0</v>
      </c>
      <c r="E2089" s="4" t="b">
        <f t="shared" si="11"/>
        <v>0</v>
      </c>
      <c r="F2089" s="4">
        <v>0</v>
      </c>
      <c r="G2089" s="4">
        <v>2502</v>
      </c>
      <c r="H2089" s="6">
        <v>43983</v>
      </c>
      <c r="I2089" s="4" t="s">
        <v>1358</v>
      </c>
      <c r="J2089" s="4" t="s">
        <v>1043</v>
      </c>
      <c r="K2089" s="4">
        <v>10674</v>
      </c>
      <c r="L2089" s="4">
        <v>0</v>
      </c>
      <c r="M2089" s="4">
        <v>0</v>
      </c>
      <c r="N2089" s="4">
        <v>233000</v>
      </c>
      <c r="O2089" s="4">
        <v>0</v>
      </c>
      <c r="P2089" s="4">
        <v>233000</v>
      </c>
      <c r="Q2089" s="4">
        <v>2139</v>
      </c>
      <c r="R2089" s="4" t="b">
        <f t="shared" si="12"/>
        <v>0</v>
      </c>
      <c r="S2089" s="4">
        <v>0</v>
      </c>
    </row>
    <row r="2090" spans="1:19" ht="14.25" customHeight="1">
      <c r="A2090" s="4" t="s">
        <v>1040</v>
      </c>
      <c r="B2090" s="5"/>
      <c r="C2090" s="4">
        <v>0</v>
      </c>
      <c r="E2090" s="4" t="b">
        <f t="shared" si="11"/>
        <v>0</v>
      </c>
      <c r="F2090" s="4">
        <v>0</v>
      </c>
      <c r="G2090" s="4">
        <v>2502</v>
      </c>
      <c r="H2090" s="6">
        <v>44006</v>
      </c>
      <c r="I2090" s="4" t="s">
        <v>1054</v>
      </c>
      <c r="J2090" s="4" t="s">
        <v>40</v>
      </c>
      <c r="K2090" s="4">
        <v>13850</v>
      </c>
      <c r="L2090" s="4">
        <v>0</v>
      </c>
      <c r="M2090" s="4">
        <v>0</v>
      </c>
      <c r="N2090" s="4">
        <v>0</v>
      </c>
      <c r="O2090" s="4">
        <v>233000</v>
      </c>
      <c r="P2090" s="4">
        <v>0</v>
      </c>
      <c r="Q2090" s="4">
        <v>2140</v>
      </c>
      <c r="R2090" s="4" t="b">
        <f t="shared" si="12"/>
        <v>0</v>
      </c>
      <c r="S2090" s="4">
        <v>0</v>
      </c>
    </row>
    <row r="2091" spans="1:19" ht="14.25" customHeight="1">
      <c r="A2091" s="4" t="s">
        <v>1040</v>
      </c>
      <c r="B2091" s="5"/>
      <c r="C2091" s="4">
        <v>0</v>
      </c>
      <c r="E2091" s="4" t="b">
        <f t="shared" si="11"/>
        <v>0</v>
      </c>
      <c r="F2091" s="4">
        <v>0</v>
      </c>
      <c r="G2091" s="4">
        <v>2502</v>
      </c>
      <c r="H2091" s="6">
        <v>44013</v>
      </c>
      <c r="I2091" s="4" t="s">
        <v>1359</v>
      </c>
      <c r="J2091" s="4" t="s">
        <v>1043</v>
      </c>
      <c r="K2091" s="4">
        <v>10754</v>
      </c>
      <c r="L2091" s="4">
        <v>0</v>
      </c>
      <c r="M2091" s="4">
        <v>0</v>
      </c>
      <c r="N2091" s="4">
        <v>233000</v>
      </c>
      <c r="O2091" s="4">
        <v>0</v>
      </c>
      <c r="P2091" s="4">
        <v>233000</v>
      </c>
      <c r="Q2091" s="4">
        <v>2141</v>
      </c>
      <c r="R2091" s="4" t="b">
        <f t="shared" si="12"/>
        <v>0</v>
      </c>
      <c r="S2091" s="4">
        <v>0</v>
      </c>
    </row>
    <row r="2092" spans="1:19" ht="14.25" customHeight="1">
      <c r="A2092" s="4" t="s">
        <v>1040</v>
      </c>
      <c r="B2092" s="5"/>
      <c r="C2092" s="4">
        <v>0</v>
      </c>
      <c r="E2092" s="4" t="b">
        <f t="shared" si="11"/>
        <v>0</v>
      </c>
      <c r="F2092" s="4">
        <v>0</v>
      </c>
      <c r="G2092" s="4">
        <v>2502</v>
      </c>
      <c r="H2092" s="6">
        <v>44022</v>
      </c>
      <c r="I2092" s="4" t="s">
        <v>1056</v>
      </c>
      <c r="J2092" s="4" t="s">
        <v>40</v>
      </c>
      <c r="K2092" s="4">
        <v>13908</v>
      </c>
      <c r="L2092" s="4">
        <v>0</v>
      </c>
      <c r="M2092" s="4">
        <v>0</v>
      </c>
      <c r="N2092" s="4">
        <v>0</v>
      </c>
      <c r="O2092" s="4">
        <v>233000</v>
      </c>
      <c r="P2092" s="4">
        <v>0</v>
      </c>
      <c r="Q2092" s="4">
        <v>2142</v>
      </c>
      <c r="R2092" s="4" t="b">
        <f t="shared" si="12"/>
        <v>0</v>
      </c>
      <c r="S2092" s="4">
        <v>0</v>
      </c>
    </row>
    <row r="2093" spans="1:19" ht="14.25" customHeight="1">
      <c r="A2093" s="4" t="s">
        <v>1040</v>
      </c>
      <c r="B2093" s="5"/>
      <c r="C2093" s="4">
        <v>0</v>
      </c>
      <c r="E2093" s="4" t="b">
        <f t="shared" si="11"/>
        <v>0</v>
      </c>
      <c r="F2093" s="4">
        <v>0</v>
      </c>
      <c r="G2093" s="4">
        <v>2502</v>
      </c>
      <c r="H2093" s="6">
        <v>44044</v>
      </c>
      <c r="I2093" s="4" t="s">
        <v>1360</v>
      </c>
      <c r="J2093" s="4" t="s">
        <v>1043</v>
      </c>
      <c r="K2093" s="4">
        <v>10834</v>
      </c>
      <c r="L2093" s="4">
        <v>0</v>
      </c>
      <c r="M2093" s="4">
        <v>0</v>
      </c>
      <c r="N2093" s="4">
        <v>233000</v>
      </c>
      <c r="O2093" s="4">
        <v>0</v>
      </c>
      <c r="P2093" s="4">
        <v>233000</v>
      </c>
      <c r="Q2093" s="4">
        <v>2143</v>
      </c>
      <c r="R2093" s="4" t="b">
        <f t="shared" si="12"/>
        <v>0</v>
      </c>
      <c r="S2093" s="4">
        <v>0</v>
      </c>
    </row>
    <row r="2094" spans="1:19" ht="14.25" customHeight="1">
      <c r="A2094" s="4" t="s">
        <v>1040</v>
      </c>
      <c r="B2094" s="5"/>
      <c r="C2094" s="4">
        <v>0</v>
      </c>
      <c r="E2094" s="4" t="b">
        <f t="shared" si="11"/>
        <v>0</v>
      </c>
      <c r="F2094" s="4">
        <v>0</v>
      </c>
      <c r="G2094" s="4">
        <v>2502</v>
      </c>
      <c r="H2094" s="6">
        <v>44057</v>
      </c>
      <c r="I2094" s="4" t="s">
        <v>1058</v>
      </c>
      <c r="J2094" s="4" t="s">
        <v>40</v>
      </c>
      <c r="K2094" s="4">
        <v>13984</v>
      </c>
      <c r="L2094" s="4">
        <v>0</v>
      </c>
      <c r="M2094" s="4">
        <v>0</v>
      </c>
      <c r="N2094" s="4">
        <v>0</v>
      </c>
      <c r="O2094" s="4">
        <v>233000</v>
      </c>
      <c r="P2094" s="4">
        <v>0</v>
      </c>
      <c r="Q2094" s="4">
        <v>2144</v>
      </c>
      <c r="R2094" s="4" t="b">
        <f t="shared" si="12"/>
        <v>0</v>
      </c>
      <c r="S2094" s="4">
        <v>0</v>
      </c>
    </row>
    <row r="2095" spans="1:19" ht="14.25" customHeight="1">
      <c r="A2095" s="4" t="s">
        <v>1040</v>
      </c>
      <c r="B2095" s="5"/>
      <c r="C2095" s="4">
        <v>0</v>
      </c>
      <c r="E2095" s="4" t="b">
        <f t="shared" si="11"/>
        <v>0</v>
      </c>
      <c r="F2095" s="4">
        <v>0</v>
      </c>
      <c r="G2095" s="4">
        <v>2502</v>
      </c>
      <c r="H2095" s="6">
        <v>44075</v>
      </c>
      <c r="I2095" s="4" t="s">
        <v>1361</v>
      </c>
      <c r="J2095" s="4" t="s">
        <v>1043</v>
      </c>
      <c r="K2095" s="4">
        <v>10914</v>
      </c>
      <c r="L2095" s="4">
        <v>0</v>
      </c>
      <c r="M2095" s="4">
        <v>0</v>
      </c>
      <c r="N2095" s="4">
        <v>233000</v>
      </c>
      <c r="O2095" s="4">
        <v>0</v>
      </c>
      <c r="P2095" s="4">
        <v>233000</v>
      </c>
      <c r="Q2095" s="4">
        <v>2145</v>
      </c>
      <c r="R2095" s="4" t="b">
        <f t="shared" si="12"/>
        <v>0</v>
      </c>
      <c r="S2095" s="4">
        <v>0</v>
      </c>
    </row>
    <row r="2096" spans="1:19" ht="14.25" customHeight="1">
      <c r="A2096" s="4" t="s">
        <v>1040</v>
      </c>
      <c r="B2096" s="5"/>
      <c r="C2096" s="4">
        <v>0</v>
      </c>
      <c r="E2096" s="4" t="b">
        <f t="shared" si="11"/>
        <v>0</v>
      </c>
      <c r="F2096" s="4">
        <v>0</v>
      </c>
      <c r="G2096" s="4">
        <v>2502</v>
      </c>
      <c r="H2096" s="6">
        <v>44088</v>
      </c>
      <c r="I2096" s="4" t="s">
        <v>1060</v>
      </c>
      <c r="J2096" s="4" t="s">
        <v>40</v>
      </c>
      <c r="K2096" s="4">
        <v>14065</v>
      </c>
      <c r="L2096" s="4">
        <v>0</v>
      </c>
      <c r="M2096" s="4">
        <v>0</v>
      </c>
      <c r="N2096" s="4">
        <v>0</v>
      </c>
      <c r="O2096" s="4">
        <v>233000</v>
      </c>
      <c r="P2096" s="4">
        <v>0</v>
      </c>
      <c r="Q2096" s="4">
        <v>2146</v>
      </c>
      <c r="R2096" s="4" t="b">
        <f t="shared" si="12"/>
        <v>0</v>
      </c>
      <c r="S2096" s="4">
        <v>0</v>
      </c>
    </row>
    <row r="2097" spans="1:19" ht="14.25" customHeight="1">
      <c r="A2097" s="4" t="s">
        <v>1040</v>
      </c>
      <c r="B2097" s="5"/>
      <c r="C2097" s="4">
        <v>0</v>
      </c>
      <c r="E2097" s="4" t="b">
        <f t="shared" si="11"/>
        <v>0</v>
      </c>
      <c r="F2097" s="4">
        <v>0</v>
      </c>
      <c r="G2097" s="4">
        <v>2502</v>
      </c>
      <c r="H2097" s="6">
        <v>44105</v>
      </c>
      <c r="I2097" s="4" t="s">
        <v>1362</v>
      </c>
      <c r="J2097" s="4" t="s">
        <v>1043</v>
      </c>
      <c r="K2097" s="4">
        <v>10994</v>
      </c>
      <c r="L2097" s="4">
        <v>0</v>
      </c>
      <c r="M2097" s="4">
        <v>0</v>
      </c>
      <c r="N2097" s="4">
        <v>233000</v>
      </c>
      <c r="O2097" s="4">
        <v>0</v>
      </c>
      <c r="P2097" s="4">
        <v>233000</v>
      </c>
      <c r="Q2097" s="4">
        <v>2147</v>
      </c>
      <c r="R2097" s="4" t="b">
        <f t="shared" si="12"/>
        <v>0</v>
      </c>
      <c r="S2097" s="4">
        <v>0</v>
      </c>
    </row>
    <row r="2098" spans="1:19" ht="14.25" customHeight="1">
      <c r="A2098" s="4" t="s">
        <v>1040</v>
      </c>
      <c r="B2098" s="5"/>
      <c r="C2098" s="4">
        <v>0</v>
      </c>
      <c r="E2098" s="4" t="b">
        <f t="shared" si="11"/>
        <v>0</v>
      </c>
      <c r="F2098" s="4">
        <v>0</v>
      </c>
      <c r="G2098" s="4">
        <v>2502</v>
      </c>
      <c r="H2098" s="6">
        <v>44119</v>
      </c>
      <c r="I2098" s="4" t="s">
        <v>1061</v>
      </c>
      <c r="J2098" s="4" t="s">
        <v>40</v>
      </c>
      <c r="K2098" s="4">
        <v>14142</v>
      </c>
      <c r="L2098" s="4">
        <v>0</v>
      </c>
      <c r="M2098" s="4">
        <v>0</v>
      </c>
      <c r="N2098" s="4">
        <v>0</v>
      </c>
      <c r="O2098" s="4">
        <v>233000</v>
      </c>
      <c r="P2098" s="4">
        <v>0</v>
      </c>
      <c r="Q2098" s="4">
        <v>2148</v>
      </c>
      <c r="R2098" s="4" t="b">
        <f t="shared" si="12"/>
        <v>0</v>
      </c>
      <c r="S2098" s="4">
        <v>0</v>
      </c>
    </row>
    <row r="2099" spans="1:19" ht="14.25" customHeight="1">
      <c r="A2099" s="4" t="s">
        <v>1040</v>
      </c>
      <c r="B2099" s="5"/>
      <c r="C2099" s="4">
        <v>0</v>
      </c>
      <c r="E2099" s="4" t="b">
        <f t="shared" si="11"/>
        <v>0</v>
      </c>
      <c r="F2099" s="4">
        <v>0</v>
      </c>
      <c r="G2099" s="4">
        <v>2502</v>
      </c>
      <c r="H2099" s="6">
        <v>44136</v>
      </c>
      <c r="I2099" s="4" t="s">
        <v>1363</v>
      </c>
      <c r="J2099" s="4" t="s">
        <v>1043</v>
      </c>
      <c r="K2099" s="4">
        <v>11074</v>
      </c>
      <c r="L2099" s="4">
        <v>0</v>
      </c>
      <c r="M2099" s="4">
        <v>0</v>
      </c>
      <c r="N2099" s="4">
        <v>233000</v>
      </c>
      <c r="O2099" s="4">
        <v>0</v>
      </c>
      <c r="P2099" s="4">
        <v>233000</v>
      </c>
      <c r="Q2099" s="4">
        <v>2149</v>
      </c>
      <c r="R2099" s="4" t="b">
        <f t="shared" si="12"/>
        <v>0</v>
      </c>
      <c r="S2099" s="4">
        <v>0</v>
      </c>
    </row>
    <row r="2100" spans="1:19" ht="14.25" customHeight="1">
      <c r="A2100" s="4" t="s">
        <v>1040</v>
      </c>
      <c r="B2100" s="5"/>
      <c r="C2100" s="4">
        <v>0</v>
      </c>
      <c r="E2100" s="4" t="b">
        <f t="shared" si="11"/>
        <v>0</v>
      </c>
      <c r="F2100" s="4">
        <v>0</v>
      </c>
      <c r="G2100" s="4">
        <v>2502</v>
      </c>
      <c r="H2100" s="6">
        <v>44150</v>
      </c>
      <c r="I2100" s="4" t="s">
        <v>1064</v>
      </c>
      <c r="J2100" s="4" t="s">
        <v>40</v>
      </c>
      <c r="K2100" s="4">
        <v>14217</v>
      </c>
      <c r="L2100" s="4">
        <v>0</v>
      </c>
      <c r="M2100" s="4">
        <v>0</v>
      </c>
      <c r="N2100" s="4">
        <v>0</v>
      </c>
      <c r="O2100" s="4">
        <v>233000</v>
      </c>
      <c r="P2100" s="4">
        <v>0</v>
      </c>
      <c r="Q2100" s="4">
        <v>2150</v>
      </c>
      <c r="R2100" s="4" t="b">
        <f t="shared" si="12"/>
        <v>0</v>
      </c>
      <c r="S2100" s="4">
        <v>0</v>
      </c>
    </row>
    <row r="2101" spans="1:19" ht="14.25" customHeight="1">
      <c r="A2101" s="4" t="s">
        <v>1040</v>
      </c>
      <c r="B2101" s="5"/>
      <c r="C2101" s="4">
        <v>0</v>
      </c>
      <c r="E2101" s="4" t="b">
        <f t="shared" si="11"/>
        <v>0</v>
      </c>
      <c r="F2101" s="4">
        <v>0</v>
      </c>
      <c r="G2101" s="4">
        <v>2502</v>
      </c>
      <c r="H2101" s="6">
        <v>44166</v>
      </c>
      <c r="I2101" s="4" t="s">
        <v>1364</v>
      </c>
      <c r="J2101" s="4" t="s">
        <v>1043</v>
      </c>
      <c r="K2101" s="4">
        <v>11154</v>
      </c>
      <c r="L2101" s="4">
        <v>0</v>
      </c>
      <c r="M2101" s="4">
        <v>0</v>
      </c>
      <c r="N2101" s="4">
        <v>233000</v>
      </c>
      <c r="O2101" s="4">
        <v>0</v>
      </c>
      <c r="P2101" s="4">
        <v>233000</v>
      </c>
      <c r="Q2101" s="4">
        <v>2151</v>
      </c>
      <c r="R2101" s="4" t="b">
        <f t="shared" si="12"/>
        <v>0</v>
      </c>
      <c r="S2101" s="4">
        <v>0</v>
      </c>
    </row>
    <row r="2102" spans="1:19" ht="14.25" customHeight="1">
      <c r="A2102" s="4" t="s">
        <v>1040</v>
      </c>
      <c r="B2102" s="5" t="s">
        <v>1365</v>
      </c>
      <c r="C2102" s="4">
        <v>0</v>
      </c>
      <c r="D2102" s="4" t="s">
        <v>1365</v>
      </c>
      <c r="E2102" s="4" t="b">
        <f t="shared" si="11"/>
        <v>0</v>
      </c>
      <c r="F2102" s="4">
        <v>0</v>
      </c>
      <c r="G2102" s="4">
        <v>2502</v>
      </c>
      <c r="H2102" s="3" t="s">
        <v>21</v>
      </c>
      <c r="K2102" s="4">
        <v>0</v>
      </c>
      <c r="L2102" s="4">
        <v>0</v>
      </c>
      <c r="M2102" s="4">
        <v>0</v>
      </c>
      <c r="N2102" s="4">
        <v>2796000</v>
      </c>
      <c r="O2102" s="4">
        <v>2563000</v>
      </c>
      <c r="P2102" s="4">
        <v>233000</v>
      </c>
      <c r="Q2102" s="4">
        <v>2152</v>
      </c>
      <c r="R2102" s="4" t="b">
        <f t="shared" si="12"/>
        <v>0</v>
      </c>
      <c r="S2102" s="4">
        <v>0</v>
      </c>
    </row>
    <row r="2103" spans="1:19" ht="14.25" customHeight="1">
      <c r="A2103" s="4" t="s">
        <v>1040</v>
      </c>
      <c r="B2103" s="5" t="s">
        <v>250</v>
      </c>
      <c r="C2103" s="4">
        <v>0</v>
      </c>
      <c r="D2103" s="4" t="s">
        <v>250</v>
      </c>
      <c r="E2103" s="4" t="b">
        <f t="shared" si="11"/>
        <v>0</v>
      </c>
      <c r="F2103" s="4">
        <v>0</v>
      </c>
      <c r="G2103" s="4">
        <v>3101</v>
      </c>
      <c r="H2103" s="3" t="s">
        <v>21</v>
      </c>
      <c r="K2103" s="4">
        <v>0</v>
      </c>
      <c r="L2103" s="4">
        <v>2796000</v>
      </c>
      <c r="M2103" s="4">
        <v>2796000</v>
      </c>
      <c r="N2103" s="4">
        <v>0</v>
      </c>
      <c r="O2103" s="4">
        <v>0</v>
      </c>
      <c r="P2103" s="4">
        <v>0</v>
      </c>
      <c r="Q2103" s="4">
        <v>2153</v>
      </c>
      <c r="R2103" s="4" t="b">
        <f t="shared" si="12"/>
        <v>0</v>
      </c>
      <c r="S2103" s="4">
        <v>0</v>
      </c>
    </row>
    <row r="2104" spans="1:19" ht="14.25" customHeight="1">
      <c r="A2104" s="4" t="s">
        <v>1040</v>
      </c>
      <c r="B2104" s="5"/>
      <c r="C2104" s="4">
        <v>0</v>
      </c>
      <c r="E2104" s="4" t="b">
        <f t="shared" si="11"/>
        <v>0</v>
      </c>
      <c r="F2104" s="4">
        <v>0</v>
      </c>
      <c r="G2104" s="4">
        <v>3101</v>
      </c>
      <c r="H2104" s="6">
        <v>43831</v>
      </c>
      <c r="I2104" s="4" t="s">
        <v>1366</v>
      </c>
      <c r="J2104" s="4" t="s">
        <v>1043</v>
      </c>
      <c r="K2104" s="4">
        <v>10275</v>
      </c>
      <c r="L2104" s="4">
        <v>0</v>
      </c>
      <c r="M2104" s="4">
        <v>0</v>
      </c>
      <c r="N2104" s="4">
        <v>233000</v>
      </c>
      <c r="O2104" s="4">
        <v>0</v>
      </c>
      <c r="P2104" s="4">
        <v>233000</v>
      </c>
      <c r="Q2104" s="4">
        <v>2154</v>
      </c>
      <c r="R2104" s="4" t="b">
        <f t="shared" si="12"/>
        <v>0</v>
      </c>
      <c r="S2104" s="4">
        <v>0</v>
      </c>
    </row>
    <row r="2105" spans="1:19" ht="14.25" customHeight="1">
      <c r="A2105" s="4" t="s">
        <v>1040</v>
      </c>
      <c r="B2105" s="5"/>
      <c r="C2105" s="4">
        <v>0</v>
      </c>
      <c r="E2105" s="4" t="b">
        <f t="shared" si="11"/>
        <v>0</v>
      </c>
      <c r="F2105" s="4">
        <v>0</v>
      </c>
      <c r="G2105" s="4">
        <v>3101</v>
      </c>
      <c r="H2105" s="6">
        <v>43837</v>
      </c>
      <c r="I2105" s="4" t="s">
        <v>1044</v>
      </c>
      <c r="J2105" s="4" t="s">
        <v>40</v>
      </c>
      <c r="K2105" s="4">
        <v>13535</v>
      </c>
      <c r="L2105" s="4">
        <v>0</v>
      </c>
      <c r="M2105" s="4">
        <v>0</v>
      </c>
      <c r="N2105" s="4">
        <v>0</v>
      </c>
      <c r="O2105" s="4">
        <v>224000</v>
      </c>
      <c r="P2105" s="4">
        <v>9000</v>
      </c>
      <c r="Q2105" s="4">
        <v>2155</v>
      </c>
      <c r="R2105" s="4" t="b">
        <f t="shared" si="12"/>
        <v>0</v>
      </c>
      <c r="S2105" s="4">
        <v>0</v>
      </c>
    </row>
    <row r="2106" spans="1:19" ht="14.25" customHeight="1">
      <c r="A2106" s="4" t="s">
        <v>1040</v>
      </c>
      <c r="B2106" s="5"/>
      <c r="C2106" s="4">
        <v>0</v>
      </c>
      <c r="E2106" s="4" t="b">
        <f t="shared" si="11"/>
        <v>0</v>
      </c>
      <c r="F2106" s="4">
        <v>0</v>
      </c>
      <c r="G2106" s="4">
        <v>3101</v>
      </c>
      <c r="H2106" s="6">
        <v>43862</v>
      </c>
      <c r="I2106" s="4" t="s">
        <v>1367</v>
      </c>
      <c r="J2106" s="4" t="s">
        <v>1043</v>
      </c>
      <c r="K2106" s="4">
        <v>10355</v>
      </c>
      <c r="L2106" s="4">
        <v>0</v>
      </c>
      <c r="M2106" s="4">
        <v>0</v>
      </c>
      <c r="N2106" s="4">
        <v>233000</v>
      </c>
      <c r="O2106" s="4">
        <v>0</v>
      </c>
      <c r="P2106" s="4">
        <v>242000</v>
      </c>
      <c r="Q2106" s="4">
        <v>2156</v>
      </c>
      <c r="R2106" s="4" t="b">
        <f t="shared" si="12"/>
        <v>0</v>
      </c>
      <c r="S2106" s="4">
        <v>0</v>
      </c>
    </row>
    <row r="2107" spans="1:19" ht="14.25" customHeight="1">
      <c r="A2107" s="4" t="s">
        <v>1040</v>
      </c>
      <c r="B2107" s="5"/>
      <c r="C2107" s="4">
        <v>0</v>
      </c>
      <c r="E2107" s="4" t="b">
        <f t="shared" si="11"/>
        <v>0</v>
      </c>
      <c r="F2107" s="4">
        <v>0</v>
      </c>
      <c r="G2107" s="4">
        <v>3101</v>
      </c>
      <c r="H2107" s="6">
        <v>43863</v>
      </c>
      <c r="I2107" s="4" t="s">
        <v>1044</v>
      </c>
      <c r="J2107" s="4" t="s">
        <v>40</v>
      </c>
      <c r="K2107" s="4">
        <v>13607</v>
      </c>
      <c r="L2107" s="4">
        <v>0</v>
      </c>
      <c r="M2107" s="4">
        <v>0</v>
      </c>
      <c r="N2107" s="4">
        <v>0</v>
      </c>
      <c r="O2107" s="4">
        <v>9000</v>
      </c>
      <c r="P2107" s="4">
        <v>233000</v>
      </c>
      <c r="Q2107" s="4">
        <v>2157</v>
      </c>
      <c r="R2107" s="4" t="b">
        <f t="shared" si="12"/>
        <v>0</v>
      </c>
      <c r="S2107" s="4">
        <v>0</v>
      </c>
    </row>
    <row r="2108" spans="1:19" ht="14.25" customHeight="1">
      <c r="A2108" s="4" t="s">
        <v>1040</v>
      </c>
      <c r="B2108" s="5"/>
      <c r="C2108" s="4">
        <v>0</v>
      </c>
      <c r="E2108" s="4" t="b">
        <f t="shared" si="11"/>
        <v>0</v>
      </c>
      <c r="F2108" s="4">
        <v>0</v>
      </c>
      <c r="G2108" s="4">
        <v>3101</v>
      </c>
      <c r="H2108" s="6">
        <v>43863</v>
      </c>
      <c r="I2108" s="4" t="s">
        <v>1046</v>
      </c>
      <c r="J2108" s="4" t="s">
        <v>40</v>
      </c>
      <c r="K2108" s="4">
        <v>13607</v>
      </c>
      <c r="L2108" s="4">
        <v>0</v>
      </c>
      <c r="M2108" s="4">
        <v>0</v>
      </c>
      <c r="N2108" s="4">
        <v>0</v>
      </c>
      <c r="O2108" s="4">
        <v>215000</v>
      </c>
      <c r="P2108" s="4">
        <v>18000</v>
      </c>
      <c r="Q2108" s="4">
        <v>2158</v>
      </c>
      <c r="R2108" s="4" t="b">
        <f t="shared" si="12"/>
        <v>0</v>
      </c>
      <c r="S2108" s="4">
        <v>0</v>
      </c>
    </row>
    <row r="2109" spans="1:19" ht="14.25" customHeight="1">
      <c r="A2109" s="4" t="s">
        <v>1040</v>
      </c>
      <c r="B2109" s="5"/>
      <c r="C2109" s="4">
        <v>0</v>
      </c>
      <c r="E2109" s="4" t="b">
        <f t="shared" si="11"/>
        <v>0</v>
      </c>
      <c r="F2109" s="4">
        <v>0</v>
      </c>
      <c r="G2109" s="4">
        <v>3101</v>
      </c>
      <c r="H2109" s="6">
        <v>43878</v>
      </c>
      <c r="I2109" s="4" t="s">
        <v>1368</v>
      </c>
      <c r="J2109" s="4" t="s">
        <v>40</v>
      </c>
      <c r="K2109" s="4">
        <v>13610</v>
      </c>
      <c r="L2109" s="4">
        <v>0</v>
      </c>
      <c r="M2109" s="4">
        <v>0</v>
      </c>
      <c r="N2109" s="4">
        <v>0</v>
      </c>
      <c r="O2109" s="4">
        <v>18000</v>
      </c>
      <c r="P2109" s="4">
        <v>0</v>
      </c>
      <c r="Q2109" s="4">
        <v>2159</v>
      </c>
      <c r="R2109" s="4" t="b">
        <f t="shared" si="12"/>
        <v>0</v>
      </c>
      <c r="S2109" s="4">
        <v>0</v>
      </c>
    </row>
    <row r="2110" spans="1:19" ht="14.25" customHeight="1">
      <c r="A2110" s="4" t="s">
        <v>1040</v>
      </c>
      <c r="B2110" s="5"/>
      <c r="C2110" s="4">
        <v>0</v>
      </c>
      <c r="E2110" s="4" t="b">
        <f t="shared" si="11"/>
        <v>0</v>
      </c>
      <c r="F2110" s="4">
        <v>0</v>
      </c>
      <c r="G2110" s="4">
        <v>3101</v>
      </c>
      <c r="H2110" s="6">
        <v>43891</v>
      </c>
      <c r="I2110" s="4" t="s">
        <v>1369</v>
      </c>
      <c r="J2110" s="4" t="s">
        <v>1043</v>
      </c>
      <c r="K2110" s="4">
        <v>10435</v>
      </c>
      <c r="L2110" s="4">
        <v>0</v>
      </c>
      <c r="M2110" s="4">
        <v>0</v>
      </c>
      <c r="N2110" s="4">
        <v>233000</v>
      </c>
      <c r="O2110" s="4">
        <v>0</v>
      </c>
      <c r="P2110" s="4">
        <v>233000</v>
      </c>
      <c r="Q2110" s="4">
        <v>2160</v>
      </c>
      <c r="R2110" s="4" t="b">
        <f t="shared" si="12"/>
        <v>0</v>
      </c>
      <c r="S2110" s="4">
        <v>0</v>
      </c>
    </row>
    <row r="2111" spans="1:19" ht="14.25" customHeight="1">
      <c r="A2111" s="4" t="s">
        <v>1040</v>
      </c>
      <c r="B2111" s="5"/>
      <c r="C2111" s="4">
        <v>0</v>
      </c>
      <c r="E2111" s="4" t="b">
        <f t="shared" si="11"/>
        <v>0</v>
      </c>
      <c r="F2111" s="4">
        <v>0</v>
      </c>
      <c r="G2111" s="4">
        <v>3101</v>
      </c>
      <c r="H2111" s="6">
        <v>43900</v>
      </c>
      <c r="I2111" s="4" t="s">
        <v>1048</v>
      </c>
      <c r="J2111" s="4" t="s">
        <v>40</v>
      </c>
      <c r="K2111" s="4">
        <v>13675</v>
      </c>
      <c r="L2111" s="4">
        <v>0</v>
      </c>
      <c r="M2111" s="4">
        <v>0</v>
      </c>
      <c r="N2111" s="4">
        <v>0</v>
      </c>
      <c r="O2111" s="4">
        <v>233000</v>
      </c>
      <c r="P2111" s="4">
        <v>0</v>
      </c>
      <c r="Q2111" s="4">
        <v>2161</v>
      </c>
      <c r="R2111" s="4" t="b">
        <f t="shared" si="12"/>
        <v>0</v>
      </c>
      <c r="S2111" s="4">
        <v>0</v>
      </c>
    </row>
    <row r="2112" spans="1:19" ht="14.25" customHeight="1">
      <c r="A2112" s="4" t="s">
        <v>1040</v>
      </c>
      <c r="B2112" s="5"/>
      <c r="C2112" s="4">
        <v>0</v>
      </c>
      <c r="E2112" s="4" t="b">
        <f t="shared" si="11"/>
        <v>0</v>
      </c>
      <c r="F2112" s="4">
        <v>0</v>
      </c>
      <c r="G2112" s="4">
        <v>3101</v>
      </c>
      <c r="H2112" s="6">
        <v>43922</v>
      </c>
      <c r="I2112" s="4" t="s">
        <v>1370</v>
      </c>
      <c r="J2112" s="4" t="s">
        <v>1043</v>
      </c>
      <c r="K2112" s="4">
        <v>10515</v>
      </c>
      <c r="L2112" s="4">
        <v>0</v>
      </c>
      <c r="M2112" s="4">
        <v>0</v>
      </c>
      <c r="N2112" s="4">
        <v>233000</v>
      </c>
      <c r="O2112" s="4">
        <v>0</v>
      </c>
      <c r="P2112" s="4">
        <v>233000</v>
      </c>
      <c r="Q2112" s="4">
        <v>2162</v>
      </c>
      <c r="R2112" s="4" t="b">
        <f t="shared" si="12"/>
        <v>0</v>
      </c>
      <c r="S2112" s="4">
        <v>0</v>
      </c>
    </row>
    <row r="2113" spans="1:19" ht="14.25" customHeight="1">
      <c r="A2113" s="4" t="s">
        <v>1040</v>
      </c>
      <c r="B2113" s="5"/>
      <c r="C2113" s="4">
        <v>0</v>
      </c>
      <c r="E2113" s="4" t="b">
        <f t="shared" si="11"/>
        <v>0</v>
      </c>
      <c r="F2113" s="4">
        <v>0</v>
      </c>
      <c r="G2113" s="4">
        <v>3101</v>
      </c>
      <c r="H2113" s="6">
        <v>43928</v>
      </c>
      <c r="I2113" s="4" t="s">
        <v>1050</v>
      </c>
      <c r="J2113" s="4" t="s">
        <v>40</v>
      </c>
      <c r="K2113" s="4">
        <v>13738</v>
      </c>
      <c r="L2113" s="4">
        <v>0</v>
      </c>
      <c r="M2113" s="4">
        <v>0</v>
      </c>
      <c r="N2113" s="4">
        <v>0</v>
      </c>
      <c r="O2113" s="4">
        <v>233000</v>
      </c>
      <c r="P2113" s="4">
        <v>0</v>
      </c>
      <c r="Q2113" s="4">
        <v>2163</v>
      </c>
      <c r="R2113" s="4" t="b">
        <f t="shared" si="12"/>
        <v>0</v>
      </c>
      <c r="S2113" s="4">
        <v>0</v>
      </c>
    </row>
    <row r="2114" spans="1:19" ht="14.25" customHeight="1">
      <c r="A2114" s="4" t="s">
        <v>1040</v>
      </c>
      <c r="B2114" s="5"/>
      <c r="C2114" s="4">
        <v>0</v>
      </c>
      <c r="E2114" s="4" t="b">
        <f t="shared" si="11"/>
        <v>0</v>
      </c>
      <c r="F2114" s="4">
        <v>0</v>
      </c>
      <c r="G2114" s="4">
        <v>3101</v>
      </c>
      <c r="H2114" s="6">
        <v>43952</v>
      </c>
      <c r="I2114" s="4" t="s">
        <v>1371</v>
      </c>
      <c r="J2114" s="4" t="s">
        <v>1043</v>
      </c>
      <c r="K2114" s="4">
        <v>10595</v>
      </c>
      <c r="L2114" s="4">
        <v>0</v>
      </c>
      <c r="M2114" s="4">
        <v>0</v>
      </c>
      <c r="N2114" s="4">
        <v>233000</v>
      </c>
      <c r="O2114" s="4">
        <v>0</v>
      </c>
      <c r="P2114" s="4">
        <v>233000</v>
      </c>
      <c r="Q2114" s="4">
        <v>2164</v>
      </c>
      <c r="R2114" s="4" t="b">
        <f t="shared" si="12"/>
        <v>0</v>
      </c>
      <c r="S2114" s="4">
        <v>0</v>
      </c>
    </row>
    <row r="2115" spans="1:19" ht="14.25" customHeight="1">
      <c r="A2115" s="4" t="s">
        <v>1040</v>
      </c>
      <c r="B2115" s="5"/>
      <c r="C2115" s="4">
        <v>0</v>
      </c>
      <c r="E2115" s="4" t="b">
        <f t="shared" si="11"/>
        <v>0</v>
      </c>
      <c r="F2115" s="4">
        <v>0</v>
      </c>
      <c r="G2115" s="4">
        <v>3101</v>
      </c>
      <c r="H2115" s="6">
        <v>43956</v>
      </c>
      <c r="I2115" s="4" t="s">
        <v>1052</v>
      </c>
      <c r="J2115" s="4" t="s">
        <v>40</v>
      </c>
      <c r="K2115" s="4">
        <v>13803</v>
      </c>
      <c r="L2115" s="4">
        <v>0</v>
      </c>
      <c r="M2115" s="4">
        <v>0</v>
      </c>
      <c r="N2115" s="4">
        <v>0</v>
      </c>
      <c r="O2115" s="4">
        <v>233000</v>
      </c>
      <c r="P2115" s="4">
        <v>0</v>
      </c>
      <c r="Q2115" s="4">
        <v>2165</v>
      </c>
      <c r="R2115" s="4" t="b">
        <f t="shared" si="12"/>
        <v>0</v>
      </c>
      <c r="S2115" s="4">
        <v>0</v>
      </c>
    </row>
    <row r="2116" spans="1:19" ht="14.25" customHeight="1">
      <c r="A2116" s="4" t="s">
        <v>1040</v>
      </c>
      <c r="B2116" s="5"/>
      <c r="C2116" s="4">
        <v>0</v>
      </c>
      <c r="E2116" s="4" t="b">
        <f t="shared" si="11"/>
        <v>0</v>
      </c>
      <c r="F2116" s="4">
        <v>0</v>
      </c>
      <c r="G2116" s="4">
        <v>3101</v>
      </c>
      <c r="H2116" s="6">
        <v>43983</v>
      </c>
      <c r="I2116" s="4" t="s">
        <v>1372</v>
      </c>
      <c r="J2116" s="4" t="s">
        <v>1043</v>
      </c>
      <c r="K2116" s="4">
        <v>10675</v>
      </c>
      <c r="L2116" s="4">
        <v>0</v>
      </c>
      <c r="M2116" s="4">
        <v>0</v>
      </c>
      <c r="N2116" s="4">
        <v>233000</v>
      </c>
      <c r="O2116" s="4">
        <v>0</v>
      </c>
      <c r="P2116" s="4">
        <v>233000</v>
      </c>
      <c r="Q2116" s="4">
        <v>2166</v>
      </c>
      <c r="R2116" s="4" t="b">
        <f t="shared" si="12"/>
        <v>0</v>
      </c>
      <c r="S2116" s="4">
        <v>0</v>
      </c>
    </row>
    <row r="2117" spans="1:19" ht="14.25" customHeight="1">
      <c r="A2117" s="4" t="s">
        <v>1040</v>
      </c>
      <c r="B2117" s="5"/>
      <c r="C2117" s="4">
        <v>0</v>
      </c>
      <c r="E2117" s="4" t="b">
        <f t="shared" si="11"/>
        <v>0</v>
      </c>
      <c r="F2117" s="4">
        <v>0</v>
      </c>
      <c r="G2117" s="4">
        <v>3101</v>
      </c>
      <c r="H2117" s="6">
        <v>43984</v>
      </c>
      <c r="I2117" s="4" t="s">
        <v>1054</v>
      </c>
      <c r="J2117" s="4" t="s">
        <v>40</v>
      </c>
      <c r="K2117" s="4">
        <v>13872</v>
      </c>
      <c r="L2117" s="4">
        <v>0</v>
      </c>
      <c r="M2117" s="4">
        <v>0</v>
      </c>
      <c r="N2117" s="4">
        <v>0</v>
      </c>
      <c r="O2117" s="4">
        <v>233000</v>
      </c>
      <c r="P2117" s="4">
        <v>0</v>
      </c>
      <c r="Q2117" s="4">
        <v>2167</v>
      </c>
      <c r="R2117" s="4" t="b">
        <f t="shared" si="12"/>
        <v>0</v>
      </c>
      <c r="S2117" s="4">
        <v>0</v>
      </c>
    </row>
    <row r="2118" spans="1:19" ht="14.25" customHeight="1">
      <c r="A2118" s="4" t="s">
        <v>1040</v>
      </c>
      <c r="B2118" s="5"/>
      <c r="C2118" s="4">
        <v>0</v>
      </c>
      <c r="E2118" s="4" t="b">
        <f t="shared" si="11"/>
        <v>0</v>
      </c>
      <c r="F2118" s="4">
        <v>0</v>
      </c>
      <c r="G2118" s="4">
        <v>3101</v>
      </c>
      <c r="H2118" s="6">
        <v>44013</v>
      </c>
      <c r="I2118" s="4" t="s">
        <v>1373</v>
      </c>
      <c r="J2118" s="4" t="s">
        <v>1043</v>
      </c>
      <c r="K2118" s="4">
        <v>10755</v>
      </c>
      <c r="L2118" s="4">
        <v>0</v>
      </c>
      <c r="M2118" s="4">
        <v>0</v>
      </c>
      <c r="N2118" s="4">
        <v>233000</v>
      </c>
      <c r="O2118" s="4">
        <v>0</v>
      </c>
      <c r="P2118" s="4">
        <v>233000</v>
      </c>
      <c r="Q2118" s="4">
        <v>2168</v>
      </c>
      <c r="R2118" s="4" t="b">
        <f t="shared" si="12"/>
        <v>0</v>
      </c>
      <c r="S2118" s="4">
        <v>0</v>
      </c>
    </row>
    <row r="2119" spans="1:19" ht="14.25" customHeight="1">
      <c r="A2119" s="4" t="s">
        <v>1040</v>
      </c>
      <c r="B2119" s="5"/>
      <c r="C2119" s="4">
        <v>0</v>
      </c>
      <c r="E2119" s="4" t="b">
        <f t="shared" si="11"/>
        <v>0</v>
      </c>
      <c r="F2119" s="4">
        <v>0</v>
      </c>
      <c r="G2119" s="4">
        <v>3101</v>
      </c>
      <c r="H2119" s="6">
        <v>44018</v>
      </c>
      <c r="I2119" s="4" t="s">
        <v>1056</v>
      </c>
      <c r="J2119" s="4" t="s">
        <v>40</v>
      </c>
      <c r="K2119" s="4">
        <v>13951</v>
      </c>
      <c r="L2119" s="4">
        <v>0</v>
      </c>
      <c r="M2119" s="4">
        <v>0</v>
      </c>
      <c r="N2119" s="4">
        <v>0</v>
      </c>
      <c r="O2119" s="4">
        <v>233000</v>
      </c>
      <c r="P2119" s="4">
        <v>0</v>
      </c>
      <c r="Q2119" s="4">
        <v>2169</v>
      </c>
      <c r="R2119" s="4" t="b">
        <f t="shared" si="12"/>
        <v>0</v>
      </c>
      <c r="S2119" s="4">
        <v>0</v>
      </c>
    </row>
    <row r="2120" spans="1:19" ht="14.25" customHeight="1">
      <c r="A2120" s="4" t="s">
        <v>1040</v>
      </c>
      <c r="B2120" s="5"/>
      <c r="C2120" s="4">
        <v>0</v>
      </c>
      <c r="E2120" s="4" t="b">
        <f t="shared" si="11"/>
        <v>0</v>
      </c>
      <c r="F2120" s="4">
        <v>0</v>
      </c>
      <c r="G2120" s="4">
        <v>3101</v>
      </c>
      <c r="H2120" s="6">
        <v>44044</v>
      </c>
      <c r="I2120" s="4" t="s">
        <v>1374</v>
      </c>
      <c r="J2120" s="4" t="s">
        <v>1043</v>
      </c>
      <c r="K2120" s="4">
        <v>10835</v>
      </c>
      <c r="L2120" s="4">
        <v>0</v>
      </c>
      <c r="M2120" s="4">
        <v>0</v>
      </c>
      <c r="N2120" s="4">
        <v>233000</v>
      </c>
      <c r="O2120" s="4">
        <v>0</v>
      </c>
      <c r="P2120" s="4">
        <v>233000</v>
      </c>
      <c r="Q2120" s="4">
        <v>2170</v>
      </c>
      <c r="R2120" s="4" t="b">
        <f t="shared" si="12"/>
        <v>0</v>
      </c>
      <c r="S2120" s="4">
        <v>0</v>
      </c>
    </row>
    <row r="2121" spans="1:19" ht="14.25" customHeight="1">
      <c r="A2121" s="4" t="s">
        <v>1040</v>
      </c>
      <c r="B2121" s="5"/>
      <c r="C2121" s="4">
        <v>0</v>
      </c>
      <c r="E2121" s="4" t="b">
        <f t="shared" si="11"/>
        <v>0</v>
      </c>
      <c r="F2121" s="4">
        <v>0</v>
      </c>
      <c r="G2121" s="4">
        <v>3101</v>
      </c>
      <c r="H2121" s="6">
        <v>44047</v>
      </c>
      <c r="I2121" s="4" t="s">
        <v>1058</v>
      </c>
      <c r="J2121" s="4" t="s">
        <v>40</v>
      </c>
      <c r="K2121" s="4">
        <v>14018</v>
      </c>
      <c r="L2121" s="4">
        <v>0</v>
      </c>
      <c r="M2121" s="4">
        <v>0</v>
      </c>
      <c r="N2121" s="4">
        <v>0</v>
      </c>
      <c r="O2121" s="4">
        <v>233000</v>
      </c>
      <c r="P2121" s="4">
        <v>0</v>
      </c>
      <c r="Q2121" s="4">
        <v>2171</v>
      </c>
      <c r="R2121" s="4" t="b">
        <f t="shared" si="12"/>
        <v>0</v>
      </c>
      <c r="S2121" s="4">
        <v>0</v>
      </c>
    </row>
    <row r="2122" spans="1:19" ht="14.25" customHeight="1">
      <c r="A2122" s="4" t="s">
        <v>1040</v>
      </c>
      <c r="B2122" s="5"/>
      <c r="C2122" s="4">
        <v>0</v>
      </c>
      <c r="E2122" s="4" t="b">
        <f t="shared" si="11"/>
        <v>0</v>
      </c>
      <c r="F2122" s="4">
        <v>0</v>
      </c>
      <c r="G2122" s="4">
        <v>3101</v>
      </c>
      <c r="H2122" s="6">
        <v>44075</v>
      </c>
      <c r="I2122" s="4" t="s">
        <v>1375</v>
      </c>
      <c r="J2122" s="4" t="s">
        <v>1043</v>
      </c>
      <c r="K2122" s="4">
        <v>10915</v>
      </c>
      <c r="L2122" s="4">
        <v>0</v>
      </c>
      <c r="M2122" s="4">
        <v>0</v>
      </c>
      <c r="N2122" s="4">
        <v>233000</v>
      </c>
      <c r="O2122" s="4">
        <v>0</v>
      </c>
      <c r="P2122" s="4">
        <v>233000</v>
      </c>
      <c r="Q2122" s="4">
        <v>2172</v>
      </c>
      <c r="R2122" s="4" t="b">
        <f t="shared" si="12"/>
        <v>0</v>
      </c>
      <c r="S2122" s="4">
        <v>0</v>
      </c>
    </row>
    <row r="2123" spans="1:19" ht="14.25" customHeight="1">
      <c r="A2123" s="4" t="s">
        <v>1040</v>
      </c>
      <c r="B2123" s="5"/>
      <c r="C2123" s="4">
        <v>0</v>
      </c>
      <c r="E2123" s="4" t="b">
        <f t="shared" si="11"/>
        <v>0</v>
      </c>
      <c r="F2123" s="4">
        <v>0</v>
      </c>
      <c r="G2123" s="4">
        <v>3101</v>
      </c>
      <c r="H2123" s="6">
        <v>44105</v>
      </c>
      <c r="I2123" s="4" t="s">
        <v>1376</v>
      </c>
      <c r="J2123" s="4" t="s">
        <v>1043</v>
      </c>
      <c r="K2123" s="4">
        <v>10995</v>
      </c>
      <c r="L2123" s="4">
        <v>0</v>
      </c>
      <c r="M2123" s="4">
        <v>0</v>
      </c>
      <c r="N2123" s="4">
        <v>233000</v>
      </c>
      <c r="O2123" s="4">
        <v>0</v>
      </c>
      <c r="P2123" s="4">
        <v>466000</v>
      </c>
      <c r="Q2123" s="4">
        <v>2173</v>
      </c>
      <c r="R2123" s="4" t="b">
        <f t="shared" si="12"/>
        <v>0</v>
      </c>
      <c r="S2123" s="4">
        <v>0</v>
      </c>
    </row>
    <row r="2124" spans="1:19" ht="14.25" customHeight="1">
      <c r="A2124" s="4" t="s">
        <v>1040</v>
      </c>
      <c r="B2124" s="5"/>
      <c r="C2124" s="4">
        <v>0</v>
      </c>
      <c r="E2124" s="4" t="b">
        <f t="shared" si="11"/>
        <v>0</v>
      </c>
      <c r="F2124" s="4">
        <v>0</v>
      </c>
      <c r="G2124" s="4">
        <v>3101</v>
      </c>
      <c r="H2124" s="6">
        <v>44109</v>
      </c>
      <c r="I2124" s="4" t="s">
        <v>1060</v>
      </c>
      <c r="J2124" s="4" t="s">
        <v>40</v>
      </c>
      <c r="K2124" s="4">
        <v>14108</v>
      </c>
      <c r="L2124" s="4">
        <v>0</v>
      </c>
      <c r="M2124" s="4">
        <v>0</v>
      </c>
      <c r="N2124" s="4">
        <v>0</v>
      </c>
      <c r="O2124" s="4">
        <v>233000</v>
      </c>
      <c r="P2124" s="4">
        <v>233000</v>
      </c>
      <c r="Q2124" s="4">
        <v>2174</v>
      </c>
      <c r="R2124" s="4" t="b">
        <f t="shared" si="12"/>
        <v>0</v>
      </c>
      <c r="S2124" s="4">
        <v>0</v>
      </c>
    </row>
    <row r="2125" spans="1:19" ht="14.25" customHeight="1">
      <c r="A2125" s="4" t="s">
        <v>1040</v>
      </c>
      <c r="B2125" s="5"/>
      <c r="C2125" s="4">
        <v>0</v>
      </c>
      <c r="E2125" s="4" t="b">
        <f t="shared" si="11"/>
        <v>0</v>
      </c>
      <c r="F2125" s="4">
        <v>0</v>
      </c>
      <c r="G2125" s="4">
        <v>3101</v>
      </c>
      <c r="H2125" s="6">
        <v>44109</v>
      </c>
      <c r="I2125" s="4" t="s">
        <v>1061</v>
      </c>
      <c r="J2125" s="4" t="s">
        <v>40</v>
      </c>
      <c r="K2125" s="4">
        <v>14108</v>
      </c>
      <c r="L2125" s="4">
        <v>0</v>
      </c>
      <c r="M2125" s="4">
        <v>0</v>
      </c>
      <c r="N2125" s="4">
        <v>0</v>
      </c>
      <c r="O2125" s="4">
        <v>203000</v>
      </c>
      <c r="P2125" s="4">
        <v>30000</v>
      </c>
      <c r="Q2125" s="4">
        <v>2175</v>
      </c>
      <c r="R2125" s="4" t="b">
        <f t="shared" si="12"/>
        <v>0</v>
      </c>
      <c r="S2125" s="4">
        <v>0</v>
      </c>
    </row>
    <row r="2126" spans="1:19" ht="14.25" customHeight="1">
      <c r="A2126" s="4" t="s">
        <v>1040</v>
      </c>
      <c r="B2126" s="5"/>
      <c r="C2126" s="4">
        <v>0</v>
      </c>
      <c r="E2126" s="4" t="b">
        <f t="shared" si="11"/>
        <v>0</v>
      </c>
      <c r="F2126" s="4">
        <v>0</v>
      </c>
      <c r="G2126" s="4">
        <v>3101</v>
      </c>
      <c r="H2126" s="6">
        <v>44119</v>
      </c>
      <c r="I2126" s="4" t="s">
        <v>1061</v>
      </c>
      <c r="J2126" s="4" t="s">
        <v>40</v>
      </c>
      <c r="K2126" s="4">
        <v>14135</v>
      </c>
      <c r="L2126" s="4">
        <v>0</v>
      </c>
      <c r="M2126" s="4">
        <v>0</v>
      </c>
      <c r="N2126" s="4">
        <v>0</v>
      </c>
      <c r="O2126" s="4">
        <v>30000</v>
      </c>
      <c r="P2126" s="4">
        <v>0</v>
      </c>
      <c r="Q2126" s="4">
        <v>2176</v>
      </c>
      <c r="R2126" s="4" t="b">
        <f t="shared" si="12"/>
        <v>0</v>
      </c>
      <c r="S2126" s="4">
        <v>0</v>
      </c>
    </row>
    <row r="2127" spans="1:19" ht="14.25" customHeight="1">
      <c r="A2127" s="4" t="s">
        <v>1040</v>
      </c>
      <c r="B2127" s="5"/>
      <c r="C2127" s="4">
        <v>0</v>
      </c>
      <c r="E2127" s="4" t="b">
        <f t="shared" si="11"/>
        <v>0</v>
      </c>
      <c r="F2127" s="4">
        <v>0</v>
      </c>
      <c r="G2127" s="4">
        <v>3101</v>
      </c>
      <c r="H2127" s="6">
        <v>44136</v>
      </c>
      <c r="I2127" s="4" t="s">
        <v>1377</v>
      </c>
      <c r="J2127" s="4" t="s">
        <v>1043</v>
      </c>
      <c r="K2127" s="4">
        <v>11075</v>
      </c>
      <c r="L2127" s="4">
        <v>0</v>
      </c>
      <c r="M2127" s="4">
        <v>0</v>
      </c>
      <c r="N2127" s="4">
        <v>233000</v>
      </c>
      <c r="O2127" s="4">
        <v>0</v>
      </c>
      <c r="P2127" s="4">
        <v>233000</v>
      </c>
      <c r="Q2127" s="4">
        <v>2177</v>
      </c>
      <c r="R2127" s="4" t="b">
        <f t="shared" si="12"/>
        <v>0</v>
      </c>
      <c r="S2127" s="4">
        <v>0</v>
      </c>
    </row>
    <row r="2128" spans="1:19" ht="14.25" customHeight="1">
      <c r="A2128" s="4" t="s">
        <v>1040</v>
      </c>
      <c r="B2128" s="5"/>
      <c r="C2128" s="4">
        <v>0</v>
      </c>
      <c r="E2128" s="4" t="b">
        <f t="shared" si="11"/>
        <v>0</v>
      </c>
      <c r="F2128" s="4">
        <v>0</v>
      </c>
      <c r="G2128" s="4">
        <v>3101</v>
      </c>
      <c r="H2128" s="6">
        <v>44138</v>
      </c>
      <c r="I2128" s="4" t="s">
        <v>1064</v>
      </c>
      <c r="J2128" s="4" t="s">
        <v>40</v>
      </c>
      <c r="K2128" s="4">
        <v>14237</v>
      </c>
      <c r="L2128" s="4">
        <v>0</v>
      </c>
      <c r="M2128" s="4">
        <v>0</v>
      </c>
      <c r="N2128" s="4">
        <v>0</v>
      </c>
      <c r="O2128" s="4">
        <v>233000</v>
      </c>
      <c r="P2128" s="4">
        <v>0</v>
      </c>
      <c r="Q2128" s="4">
        <v>2178</v>
      </c>
      <c r="R2128" s="4" t="b">
        <f t="shared" si="12"/>
        <v>0</v>
      </c>
      <c r="S2128" s="4">
        <v>0</v>
      </c>
    </row>
    <row r="2129" spans="1:19" ht="14.25" customHeight="1">
      <c r="A2129" s="4" t="s">
        <v>1040</v>
      </c>
      <c r="B2129" s="5"/>
      <c r="C2129" s="4">
        <v>0</v>
      </c>
      <c r="E2129" s="4" t="b">
        <f t="shared" si="11"/>
        <v>0</v>
      </c>
      <c r="F2129" s="4">
        <v>0</v>
      </c>
      <c r="G2129" s="4">
        <v>3101</v>
      </c>
      <c r="H2129" s="6">
        <v>44166</v>
      </c>
      <c r="I2129" s="4" t="s">
        <v>1378</v>
      </c>
      <c r="J2129" s="4" t="s">
        <v>1043</v>
      </c>
      <c r="K2129" s="4">
        <v>11155</v>
      </c>
      <c r="L2129" s="4">
        <v>0</v>
      </c>
      <c r="M2129" s="4">
        <v>0</v>
      </c>
      <c r="N2129" s="4">
        <v>233000</v>
      </c>
      <c r="O2129" s="4">
        <v>0</v>
      </c>
      <c r="P2129" s="4">
        <v>233000</v>
      </c>
      <c r="Q2129" s="4">
        <v>2179</v>
      </c>
      <c r="R2129" s="4" t="b">
        <f t="shared" si="12"/>
        <v>0</v>
      </c>
      <c r="S2129" s="4">
        <v>0</v>
      </c>
    </row>
    <row r="2130" spans="1:19" ht="14.25" customHeight="1">
      <c r="A2130" s="4" t="s">
        <v>1040</v>
      </c>
      <c r="B2130" s="5"/>
      <c r="C2130" s="4">
        <v>0</v>
      </c>
      <c r="E2130" s="4" t="b">
        <f t="shared" si="11"/>
        <v>0</v>
      </c>
      <c r="F2130" s="4">
        <v>0</v>
      </c>
      <c r="G2130" s="4">
        <v>3101</v>
      </c>
      <c r="H2130" s="6">
        <v>44175</v>
      </c>
      <c r="I2130" s="4" t="s">
        <v>1066</v>
      </c>
      <c r="J2130" s="4" t="s">
        <v>40</v>
      </c>
      <c r="K2130" s="4">
        <v>14265</v>
      </c>
      <c r="L2130" s="4">
        <v>0</v>
      </c>
      <c r="M2130" s="4">
        <v>0</v>
      </c>
      <c r="N2130" s="4">
        <v>0</v>
      </c>
      <c r="O2130" s="4">
        <v>233000</v>
      </c>
      <c r="P2130" s="4">
        <v>0</v>
      </c>
      <c r="Q2130" s="4">
        <v>2180</v>
      </c>
      <c r="R2130" s="4" t="b">
        <f t="shared" si="12"/>
        <v>0</v>
      </c>
      <c r="S2130" s="4">
        <v>0</v>
      </c>
    </row>
    <row r="2131" spans="1:19" ht="14.25" customHeight="1">
      <c r="A2131" s="4" t="s">
        <v>1040</v>
      </c>
      <c r="B2131" s="5" t="s">
        <v>1379</v>
      </c>
      <c r="C2131" s="4">
        <v>0</v>
      </c>
      <c r="D2131" s="4" t="s">
        <v>1379</v>
      </c>
      <c r="E2131" s="4" t="b">
        <f t="shared" si="11"/>
        <v>0</v>
      </c>
      <c r="F2131" s="4">
        <v>0</v>
      </c>
      <c r="G2131" s="4">
        <v>3101</v>
      </c>
      <c r="H2131" s="3" t="s">
        <v>21</v>
      </c>
      <c r="K2131" s="4">
        <v>0</v>
      </c>
      <c r="L2131" s="4">
        <v>0</v>
      </c>
      <c r="M2131" s="4">
        <v>0</v>
      </c>
      <c r="N2131" s="4">
        <v>2796000</v>
      </c>
      <c r="O2131" s="4">
        <v>2796000</v>
      </c>
      <c r="P2131" s="4">
        <v>0</v>
      </c>
      <c r="Q2131" s="4">
        <v>2181</v>
      </c>
      <c r="R2131" s="4" t="b">
        <f t="shared" si="12"/>
        <v>0</v>
      </c>
      <c r="S2131" s="4">
        <v>0</v>
      </c>
    </row>
    <row r="2132" spans="1:19" ht="14.25" customHeight="1">
      <c r="A2132" s="4" t="s">
        <v>1040</v>
      </c>
      <c r="B2132" s="5" t="s">
        <v>261</v>
      </c>
      <c r="C2132" s="4">
        <v>0</v>
      </c>
      <c r="D2132" s="4" t="s">
        <v>261</v>
      </c>
      <c r="E2132" s="4" t="b">
        <f t="shared" si="11"/>
        <v>0</v>
      </c>
      <c r="F2132" s="4">
        <v>0</v>
      </c>
      <c r="G2132" s="4">
        <v>3102</v>
      </c>
      <c r="H2132" s="3" t="s">
        <v>21</v>
      </c>
      <c r="K2132" s="4">
        <v>0</v>
      </c>
      <c r="L2132" s="4">
        <v>2520000</v>
      </c>
      <c r="M2132" s="4">
        <v>2520000</v>
      </c>
      <c r="N2132" s="4">
        <v>0</v>
      </c>
      <c r="O2132" s="4">
        <v>0</v>
      </c>
      <c r="P2132" s="4">
        <v>0</v>
      </c>
      <c r="Q2132" s="4">
        <v>2182</v>
      </c>
      <c r="R2132" s="4" t="b">
        <f t="shared" si="12"/>
        <v>0</v>
      </c>
      <c r="S2132" s="4">
        <v>0</v>
      </c>
    </row>
    <row r="2133" spans="1:19" ht="14.25" customHeight="1">
      <c r="A2133" s="4" t="s">
        <v>1040</v>
      </c>
      <c r="B2133" s="5"/>
      <c r="C2133" s="4">
        <v>0</v>
      </c>
      <c r="E2133" s="4" t="b">
        <f t="shared" si="11"/>
        <v>0</v>
      </c>
      <c r="F2133" s="4">
        <v>0</v>
      </c>
      <c r="G2133" s="4">
        <v>3102</v>
      </c>
      <c r="H2133" s="6">
        <v>43831</v>
      </c>
      <c r="I2133" s="4" t="s">
        <v>1380</v>
      </c>
      <c r="J2133" s="4" t="s">
        <v>1043</v>
      </c>
      <c r="K2133" s="4">
        <v>10276</v>
      </c>
      <c r="L2133" s="4">
        <v>0</v>
      </c>
      <c r="M2133" s="4">
        <v>0</v>
      </c>
      <c r="N2133" s="4">
        <v>210000</v>
      </c>
      <c r="O2133" s="4">
        <v>0</v>
      </c>
      <c r="P2133" s="4">
        <v>210000</v>
      </c>
      <c r="Q2133" s="4">
        <v>2183</v>
      </c>
      <c r="R2133" s="4" t="b">
        <f t="shared" si="12"/>
        <v>0</v>
      </c>
      <c r="S2133" s="4">
        <v>0</v>
      </c>
    </row>
    <row r="2134" spans="1:19" ht="14.25" customHeight="1">
      <c r="A2134" s="4" t="s">
        <v>1040</v>
      </c>
      <c r="B2134" s="5"/>
      <c r="C2134" s="4">
        <v>0</v>
      </c>
      <c r="E2134" s="4" t="b">
        <f t="shared" si="11"/>
        <v>0</v>
      </c>
      <c r="F2134" s="4">
        <v>0</v>
      </c>
      <c r="G2134" s="4">
        <v>3102</v>
      </c>
      <c r="H2134" s="6">
        <v>43843</v>
      </c>
      <c r="I2134" s="4" t="s">
        <v>1044</v>
      </c>
      <c r="J2134" s="4" t="s">
        <v>40</v>
      </c>
      <c r="K2134" s="4">
        <v>13502</v>
      </c>
      <c r="L2134" s="4">
        <v>0</v>
      </c>
      <c r="M2134" s="4">
        <v>0</v>
      </c>
      <c r="N2134" s="4">
        <v>0</v>
      </c>
      <c r="O2134" s="4">
        <v>210000</v>
      </c>
      <c r="P2134" s="4">
        <v>0</v>
      </c>
      <c r="Q2134" s="4">
        <v>2184</v>
      </c>
      <c r="R2134" s="4" t="b">
        <f t="shared" si="12"/>
        <v>0</v>
      </c>
      <c r="S2134" s="4">
        <v>0</v>
      </c>
    </row>
    <row r="2135" spans="1:19" ht="14.25" customHeight="1">
      <c r="A2135" s="4" t="s">
        <v>1040</v>
      </c>
      <c r="B2135" s="5"/>
      <c r="C2135" s="4">
        <v>0</v>
      </c>
      <c r="E2135" s="4" t="b">
        <f t="shared" si="11"/>
        <v>0</v>
      </c>
      <c r="F2135" s="4">
        <v>0</v>
      </c>
      <c r="G2135" s="4">
        <v>3102</v>
      </c>
      <c r="H2135" s="6">
        <v>43862</v>
      </c>
      <c r="I2135" s="4" t="s">
        <v>1381</v>
      </c>
      <c r="J2135" s="4" t="s">
        <v>1043</v>
      </c>
      <c r="K2135" s="4">
        <v>10356</v>
      </c>
      <c r="L2135" s="4">
        <v>0</v>
      </c>
      <c r="M2135" s="4">
        <v>0</v>
      </c>
      <c r="N2135" s="4">
        <v>210000</v>
      </c>
      <c r="O2135" s="4">
        <v>0</v>
      </c>
      <c r="P2135" s="4">
        <v>210000</v>
      </c>
      <c r="Q2135" s="4">
        <v>2185</v>
      </c>
      <c r="R2135" s="4" t="b">
        <f t="shared" si="12"/>
        <v>0</v>
      </c>
      <c r="S2135" s="4">
        <v>0</v>
      </c>
    </row>
    <row r="2136" spans="1:19" ht="14.25" customHeight="1">
      <c r="A2136" s="4" t="s">
        <v>1040</v>
      </c>
      <c r="B2136" s="5"/>
      <c r="C2136" s="4">
        <v>0</v>
      </c>
      <c r="E2136" s="4" t="b">
        <f t="shared" si="11"/>
        <v>0</v>
      </c>
      <c r="F2136" s="4">
        <v>0</v>
      </c>
      <c r="G2136" s="4">
        <v>3102</v>
      </c>
      <c r="H2136" s="6">
        <v>43872</v>
      </c>
      <c r="I2136" s="4" t="s">
        <v>1046</v>
      </c>
      <c r="J2136" s="4" t="s">
        <v>40</v>
      </c>
      <c r="K2136" s="4">
        <v>13571</v>
      </c>
      <c r="L2136" s="4">
        <v>0</v>
      </c>
      <c r="M2136" s="4">
        <v>0</v>
      </c>
      <c r="N2136" s="4">
        <v>0</v>
      </c>
      <c r="O2136" s="4">
        <v>210000</v>
      </c>
      <c r="P2136" s="4">
        <v>0</v>
      </c>
      <c r="Q2136" s="4">
        <v>2186</v>
      </c>
      <c r="R2136" s="4" t="b">
        <f t="shared" si="12"/>
        <v>0</v>
      </c>
      <c r="S2136" s="4">
        <v>0</v>
      </c>
    </row>
    <row r="2137" spans="1:19" ht="14.25" customHeight="1">
      <c r="A2137" s="4" t="s">
        <v>1040</v>
      </c>
      <c r="B2137" s="5"/>
      <c r="C2137" s="4">
        <v>0</v>
      </c>
      <c r="E2137" s="4" t="b">
        <f t="shared" si="11"/>
        <v>0</v>
      </c>
      <c r="F2137" s="4">
        <v>0</v>
      </c>
      <c r="G2137" s="4">
        <v>3102</v>
      </c>
      <c r="H2137" s="6">
        <v>43891</v>
      </c>
      <c r="I2137" s="4" t="s">
        <v>1382</v>
      </c>
      <c r="J2137" s="4" t="s">
        <v>1043</v>
      </c>
      <c r="K2137" s="4">
        <v>10436</v>
      </c>
      <c r="L2137" s="4">
        <v>0</v>
      </c>
      <c r="M2137" s="4">
        <v>0</v>
      </c>
      <c r="N2137" s="4">
        <v>210000</v>
      </c>
      <c r="O2137" s="4">
        <v>0</v>
      </c>
      <c r="P2137" s="4">
        <v>210000</v>
      </c>
      <c r="Q2137" s="4">
        <v>2187</v>
      </c>
      <c r="R2137" s="4" t="b">
        <f t="shared" si="12"/>
        <v>0</v>
      </c>
      <c r="S2137" s="4">
        <v>0</v>
      </c>
    </row>
    <row r="2138" spans="1:19" ht="14.25" customHeight="1">
      <c r="A2138" s="4" t="s">
        <v>1040</v>
      </c>
      <c r="B2138" s="5"/>
      <c r="C2138" s="4">
        <v>0</v>
      </c>
      <c r="E2138" s="4" t="b">
        <f t="shared" si="11"/>
        <v>0</v>
      </c>
      <c r="F2138" s="4">
        <v>0</v>
      </c>
      <c r="G2138" s="4">
        <v>3102</v>
      </c>
      <c r="H2138" s="6">
        <v>43902</v>
      </c>
      <c r="I2138" s="4" t="s">
        <v>1048</v>
      </c>
      <c r="J2138" s="4" t="s">
        <v>40</v>
      </c>
      <c r="K2138" s="4">
        <v>13654</v>
      </c>
      <c r="L2138" s="4">
        <v>0</v>
      </c>
      <c r="M2138" s="4">
        <v>0</v>
      </c>
      <c r="N2138" s="4">
        <v>0</v>
      </c>
      <c r="O2138" s="4">
        <v>210000</v>
      </c>
      <c r="P2138" s="4">
        <v>0</v>
      </c>
      <c r="Q2138" s="4">
        <v>2188</v>
      </c>
      <c r="R2138" s="4" t="b">
        <f t="shared" si="12"/>
        <v>0</v>
      </c>
      <c r="S2138" s="4">
        <v>0</v>
      </c>
    </row>
    <row r="2139" spans="1:19" ht="14.25" customHeight="1">
      <c r="A2139" s="4" t="s">
        <v>1040</v>
      </c>
      <c r="B2139" s="5"/>
      <c r="C2139" s="4">
        <v>0</v>
      </c>
      <c r="E2139" s="4" t="b">
        <f t="shared" si="11"/>
        <v>0</v>
      </c>
      <c r="F2139" s="4">
        <v>0</v>
      </c>
      <c r="G2139" s="4">
        <v>3102</v>
      </c>
      <c r="H2139" s="6">
        <v>43922</v>
      </c>
      <c r="I2139" s="4" t="s">
        <v>1383</v>
      </c>
      <c r="J2139" s="4" t="s">
        <v>1043</v>
      </c>
      <c r="K2139" s="4">
        <v>10516</v>
      </c>
      <c r="L2139" s="4">
        <v>0</v>
      </c>
      <c r="M2139" s="4">
        <v>0</v>
      </c>
      <c r="N2139" s="4">
        <v>210000</v>
      </c>
      <c r="O2139" s="4">
        <v>0</v>
      </c>
      <c r="P2139" s="4">
        <v>210000</v>
      </c>
      <c r="Q2139" s="4">
        <v>2189</v>
      </c>
      <c r="R2139" s="4" t="b">
        <f t="shared" si="12"/>
        <v>0</v>
      </c>
      <c r="S2139" s="4">
        <v>0</v>
      </c>
    </row>
    <row r="2140" spans="1:19" ht="14.25" customHeight="1">
      <c r="A2140" s="4" t="s">
        <v>1040</v>
      </c>
      <c r="B2140" s="5"/>
      <c r="C2140" s="4">
        <v>0</v>
      </c>
      <c r="E2140" s="4" t="b">
        <f t="shared" si="11"/>
        <v>0</v>
      </c>
      <c r="F2140" s="4">
        <v>0</v>
      </c>
      <c r="G2140" s="4">
        <v>3102</v>
      </c>
      <c r="H2140" s="6">
        <v>43928</v>
      </c>
      <c r="I2140" s="4" t="s">
        <v>1050</v>
      </c>
      <c r="J2140" s="4" t="s">
        <v>40</v>
      </c>
      <c r="K2140" s="4">
        <v>13693</v>
      </c>
      <c r="L2140" s="4">
        <v>0</v>
      </c>
      <c r="M2140" s="4">
        <v>0</v>
      </c>
      <c r="N2140" s="4">
        <v>0</v>
      </c>
      <c r="O2140" s="4">
        <v>210000</v>
      </c>
      <c r="P2140" s="4">
        <v>0</v>
      </c>
      <c r="Q2140" s="4">
        <v>2190</v>
      </c>
      <c r="R2140" s="4" t="b">
        <f t="shared" si="12"/>
        <v>0</v>
      </c>
      <c r="S2140" s="4">
        <v>0</v>
      </c>
    </row>
    <row r="2141" spans="1:19" ht="14.25" customHeight="1">
      <c r="A2141" s="4" t="s">
        <v>1040</v>
      </c>
      <c r="B2141" s="5"/>
      <c r="C2141" s="4">
        <v>0</v>
      </c>
      <c r="E2141" s="4" t="b">
        <f t="shared" si="11"/>
        <v>0</v>
      </c>
      <c r="F2141" s="4">
        <v>0</v>
      </c>
      <c r="G2141" s="4">
        <v>3102</v>
      </c>
      <c r="H2141" s="6">
        <v>43952</v>
      </c>
      <c r="I2141" s="4" t="s">
        <v>1384</v>
      </c>
      <c r="J2141" s="4" t="s">
        <v>1043</v>
      </c>
      <c r="K2141" s="4">
        <v>10596</v>
      </c>
      <c r="L2141" s="4">
        <v>0</v>
      </c>
      <c r="M2141" s="4">
        <v>0</v>
      </c>
      <c r="N2141" s="4">
        <v>210000</v>
      </c>
      <c r="O2141" s="4">
        <v>0</v>
      </c>
      <c r="P2141" s="4">
        <v>210000</v>
      </c>
      <c r="Q2141" s="4">
        <v>2191</v>
      </c>
      <c r="R2141" s="4" t="b">
        <f t="shared" si="12"/>
        <v>0</v>
      </c>
      <c r="S2141" s="4">
        <v>0</v>
      </c>
    </row>
    <row r="2142" spans="1:19" ht="14.25" customHeight="1">
      <c r="A2142" s="4" t="s">
        <v>1040</v>
      </c>
      <c r="B2142" s="5"/>
      <c r="C2142" s="4">
        <v>0</v>
      </c>
      <c r="E2142" s="4" t="b">
        <f t="shared" si="11"/>
        <v>0</v>
      </c>
      <c r="F2142" s="4">
        <v>0</v>
      </c>
      <c r="G2142" s="4">
        <v>3102</v>
      </c>
      <c r="H2142" s="6">
        <v>43965</v>
      </c>
      <c r="I2142" s="4" t="s">
        <v>1052</v>
      </c>
      <c r="J2142" s="4" t="s">
        <v>40</v>
      </c>
      <c r="K2142" s="4">
        <v>13771</v>
      </c>
      <c r="L2142" s="4">
        <v>0</v>
      </c>
      <c r="M2142" s="4">
        <v>0</v>
      </c>
      <c r="N2142" s="4">
        <v>0</v>
      </c>
      <c r="O2142" s="4">
        <v>210000</v>
      </c>
      <c r="P2142" s="4">
        <v>0</v>
      </c>
      <c r="Q2142" s="4">
        <v>2192</v>
      </c>
      <c r="R2142" s="4" t="b">
        <f t="shared" si="12"/>
        <v>0</v>
      </c>
      <c r="S2142" s="4">
        <v>0</v>
      </c>
    </row>
    <row r="2143" spans="1:19" ht="14.25" customHeight="1">
      <c r="A2143" s="4" t="s">
        <v>1040</v>
      </c>
      <c r="B2143" s="5"/>
      <c r="C2143" s="4">
        <v>0</v>
      </c>
      <c r="E2143" s="4" t="b">
        <f t="shared" si="11"/>
        <v>0</v>
      </c>
      <c r="F2143" s="4">
        <v>0</v>
      </c>
      <c r="G2143" s="4">
        <v>3102</v>
      </c>
      <c r="H2143" s="6">
        <v>43983</v>
      </c>
      <c r="I2143" s="4" t="s">
        <v>1385</v>
      </c>
      <c r="J2143" s="4" t="s">
        <v>1043</v>
      </c>
      <c r="K2143" s="4">
        <v>10676</v>
      </c>
      <c r="L2143" s="4">
        <v>0</v>
      </c>
      <c r="M2143" s="4">
        <v>0</v>
      </c>
      <c r="N2143" s="4">
        <v>210000</v>
      </c>
      <c r="O2143" s="4">
        <v>0</v>
      </c>
      <c r="P2143" s="4">
        <v>210000</v>
      </c>
      <c r="Q2143" s="4">
        <v>2193</v>
      </c>
      <c r="R2143" s="4" t="b">
        <f t="shared" si="12"/>
        <v>0</v>
      </c>
      <c r="S2143" s="4">
        <v>0</v>
      </c>
    </row>
    <row r="2144" spans="1:19" ht="14.25" customHeight="1">
      <c r="A2144" s="4" t="s">
        <v>1040</v>
      </c>
      <c r="B2144" s="5"/>
      <c r="C2144" s="4">
        <v>0</v>
      </c>
      <c r="E2144" s="4" t="b">
        <f t="shared" si="11"/>
        <v>0</v>
      </c>
      <c r="F2144" s="4">
        <v>0</v>
      </c>
      <c r="G2144" s="4">
        <v>3102</v>
      </c>
      <c r="H2144" s="6">
        <v>44006</v>
      </c>
      <c r="I2144" s="4" t="s">
        <v>1054</v>
      </c>
      <c r="J2144" s="4" t="s">
        <v>40</v>
      </c>
      <c r="K2144" s="4">
        <v>13847</v>
      </c>
      <c r="L2144" s="4">
        <v>0</v>
      </c>
      <c r="M2144" s="4">
        <v>0</v>
      </c>
      <c r="N2144" s="4">
        <v>0</v>
      </c>
      <c r="O2144" s="4">
        <v>210000</v>
      </c>
      <c r="P2144" s="4">
        <v>0</v>
      </c>
      <c r="Q2144" s="4">
        <v>2194</v>
      </c>
      <c r="R2144" s="4" t="b">
        <f t="shared" si="12"/>
        <v>0</v>
      </c>
      <c r="S2144" s="4">
        <v>0</v>
      </c>
    </row>
    <row r="2145" spans="1:19" ht="14.25" customHeight="1">
      <c r="A2145" s="4" t="s">
        <v>1040</v>
      </c>
      <c r="B2145" s="5"/>
      <c r="C2145" s="4">
        <v>0</v>
      </c>
      <c r="E2145" s="4" t="b">
        <f t="shared" si="11"/>
        <v>0</v>
      </c>
      <c r="F2145" s="4">
        <v>0</v>
      </c>
      <c r="G2145" s="4">
        <v>3102</v>
      </c>
      <c r="H2145" s="6">
        <v>44013</v>
      </c>
      <c r="I2145" s="4" t="s">
        <v>1386</v>
      </c>
      <c r="J2145" s="4" t="s">
        <v>1043</v>
      </c>
      <c r="K2145" s="4">
        <v>10756</v>
      </c>
      <c r="L2145" s="4">
        <v>0</v>
      </c>
      <c r="M2145" s="4">
        <v>0</v>
      </c>
      <c r="N2145" s="4">
        <v>210000</v>
      </c>
      <c r="O2145" s="4">
        <v>0</v>
      </c>
      <c r="P2145" s="4">
        <v>210000</v>
      </c>
      <c r="Q2145" s="4">
        <v>2195</v>
      </c>
      <c r="R2145" s="4" t="b">
        <f t="shared" si="12"/>
        <v>0</v>
      </c>
      <c r="S2145" s="4">
        <v>0</v>
      </c>
    </row>
    <row r="2146" spans="1:19" ht="14.25" customHeight="1">
      <c r="A2146" s="4" t="s">
        <v>1040</v>
      </c>
      <c r="B2146" s="5"/>
      <c r="C2146" s="4">
        <v>0</v>
      </c>
      <c r="E2146" s="4" t="b">
        <f t="shared" si="11"/>
        <v>0</v>
      </c>
      <c r="F2146" s="4">
        <v>0</v>
      </c>
      <c r="G2146" s="4">
        <v>3102</v>
      </c>
      <c r="H2146" s="6">
        <v>44022</v>
      </c>
      <c r="I2146" s="4" t="s">
        <v>1056</v>
      </c>
      <c r="J2146" s="4" t="s">
        <v>40</v>
      </c>
      <c r="K2146" s="4">
        <v>13907</v>
      </c>
      <c r="L2146" s="4">
        <v>0</v>
      </c>
      <c r="M2146" s="4">
        <v>0</v>
      </c>
      <c r="N2146" s="4">
        <v>0</v>
      </c>
      <c r="O2146" s="4">
        <v>210000</v>
      </c>
      <c r="P2146" s="4">
        <v>0</v>
      </c>
      <c r="Q2146" s="4">
        <v>2196</v>
      </c>
      <c r="R2146" s="4" t="b">
        <f t="shared" si="12"/>
        <v>0</v>
      </c>
      <c r="S2146" s="4">
        <v>0</v>
      </c>
    </row>
    <row r="2147" spans="1:19" ht="14.25" customHeight="1">
      <c r="A2147" s="4" t="s">
        <v>1040</v>
      </c>
      <c r="B2147" s="5"/>
      <c r="C2147" s="4">
        <v>0</v>
      </c>
      <c r="E2147" s="4" t="b">
        <f t="shared" si="11"/>
        <v>0</v>
      </c>
      <c r="F2147" s="4">
        <v>0</v>
      </c>
      <c r="G2147" s="4">
        <v>3102</v>
      </c>
      <c r="H2147" s="6">
        <v>44044</v>
      </c>
      <c r="I2147" s="4" t="s">
        <v>1387</v>
      </c>
      <c r="J2147" s="4" t="s">
        <v>1043</v>
      </c>
      <c r="K2147" s="4">
        <v>10836</v>
      </c>
      <c r="L2147" s="4">
        <v>0</v>
      </c>
      <c r="M2147" s="4">
        <v>0</v>
      </c>
      <c r="N2147" s="4">
        <v>210000</v>
      </c>
      <c r="O2147" s="4">
        <v>0</v>
      </c>
      <c r="P2147" s="4">
        <v>210000</v>
      </c>
      <c r="Q2147" s="4">
        <v>2197</v>
      </c>
      <c r="R2147" s="4" t="b">
        <f t="shared" si="12"/>
        <v>0</v>
      </c>
      <c r="S2147" s="4">
        <v>0</v>
      </c>
    </row>
    <row r="2148" spans="1:19" ht="14.25" customHeight="1">
      <c r="A2148" s="4" t="s">
        <v>1040</v>
      </c>
      <c r="B2148" s="5"/>
      <c r="C2148" s="4">
        <v>0</v>
      </c>
      <c r="E2148" s="4" t="b">
        <f t="shared" si="11"/>
        <v>0</v>
      </c>
      <c r="F2148" s="4">
        <v>0</v>
      </c>
      <c r="G2148" s="4">
        <v>3102</v>
      </c>
      <c r="H2148" s="6">
        <v>44055</v>
      </c>
      <c r="I2148" s="4" t="s">
        <v>1058</v>
      </c>
      <c r="J2148" s="4" t="s">
        <v>40</v>
      </c>
      <c r="K2148" s="4">
        <v>13975</v>
      </c>
      <c r="L2148" s="4">
        <v>0</v>
      </c>
      <c r="M2148" s="4">
        <v>0</v>
      </c>
      <c r="N2148" s="4">
        <v>0</v>
      </c>
      <c r="O2148" s="4">
        <v>210000</v>
      </c>
      <c r="P2148" s="4">
        <v>0</v>
      </c>
      <c r="Q2148" s="4">
        <v>2198</v>
      </c>
      <c r="R2148" s="4" t="b">
        <f t="shared" si="12"/>
        <v>0</v>
      </c>
      <c r="S2148" s="4">
        <v>0</v>
      </c>
    </row>
    <row r="2149" spans="1:19" ht="14.25" customHeight="1">
      <c r="A2149" s="4" t="s">
        <v>1040</v>
      </c>
      <c r="B2149" s="5"/>
      <c r="C2149" s="4">
        <v>0</v>
      </c>
      <c r="E2149" s="4" t="b">
        <f t="shared" si="11"/>
        <v>0</v>
      </c>
      <c r="F2149" s="4">
        <v>0</v>
      </c>
      <c r="G2149" s="4">
        <v>3102</v>
      </c>
      <c r="H2149" s="6">
        <v>44075</v>
      </c>
      <c r="I2149" s="4" t="s">
        <v>1388</v>
      </c>
      <c r="J2149" s="4" t="s">
        <v>1043</v>
      </c>
      <c r="K2149" s="4">
        <v>10916</v>
      </c>
      <c r="L2149" s="4">
        <v>0</v>
      </c>
      <c r="M2149" s="4">
        <v>0</v>
      </c>
      <c r="N2149" s="4">
        <v>210000</v>
      </c>
      <c r="O2149" s="4">
        <v>0</v>
      </c>
      <c r="P2149" s="4">
        <v>210000</v>
      </c>
      <c r="Q2149" s="4">
        <v>2199</v>
      </c>
      <c r="R2149" s="4" t="b">
        <f t="shared" si="12"/>
        <v>0</v>
      </c>
      <c r="S2149" s="4">
        <v>0</v>
      </c>
    </row>
    <row r="2150" spans="1:19" ht="14.25" customHeight="1">
      <c r="A2150" s="4" t="s">
        <v>1040</v>
      </c>
      <c r="B2150" s="5"/>
      <c r="C2150" s="4">
        <v>0</v>
      </c>
      <c r="E2150" s="4" t="b">
        <f t="shared" si="11"/>
        <v>0</v>
      </c>
      <c r="F2150" s="4">
        <v>0</v>
      </c>
      <c r="G2150" s="4">
        <v>3102</v>
      </c>
      <c r="H2150" s="6">
        <v>44083</v>
      </c>
      <c r="I2150" s="4" t="s">
        <v>1060</v>
      </c>
      <c r="J2150" s="4" t="s">
        <v>40</v>
      </c>
      <c r="K2150" s="4">
        <v>14050</v>
      </c>
      <c r="L2150" s="4">
        <v>0</v>
      </c>
      <c r="M2150" s="4">
        <v>0</v>
      </c>
      <c r="N2150" s="4">
        <v>0</v>
      </c>
      <c r="O2150" s="4">
        <v>210000</v>
      </c>
      <c r="P2150" s="4">
        <v>0</v>
      </c>
      <c r="Q2150" s="4">
        <v>2200</v>
      </c>
      <c r="R2150" s="4" t="b">
        <f t="shared" si="12"/>
        <v>0</v>
      </c>
      <c r="S2150" s="4">
        <v>0</v>
      </c>
    </row>
    <row r="2151" spans="1:19" ht="14.25" customHeight="1">
      <c r="A2151" s="4" t="s">
        <v>1040</v>
      </c>
      <c r="B2151" s="5"/>
      <c r="C2151" s="4">
        <v>0</v>
      </c>
      <c r="E2151" s="4" t="b">
        <f t="shared" si="11"/>
        <v>0</v>
      </c>
      <c r="F2151" s="4">
        <v>0</v>
      </c>
      <c r="G2151" s="4">
        <v>3102</v>
      </c>
      <c r="H2151" s="6">
        <v>44105</v>
      </c>
      <c r="I2151" s="4" t="s">
        <v>1389</v>
      </c>
      <c r="J2151" s="4" t="s">
        <v>1043</v>
      </c>
      <c r="K2151" s="4">
        <v>10996</v>
      </c>
      <c r="L2151" s="4">
        <v>0</v>
      </c>
      <c r="M2151" s="4">
        <v>0</v>
      </c>
      <c r="N2151" s="4">
        <v>210000</v>
      </c>
      <c r="O2151" s="4">
        <v>0</v>
      </c>
      <c r="P2151" s="4">
        <v>210000</v>
      </c>
      <c r="Q2151" s="4">
        <v>2201</v>
      </c>
      <c r="R2151" s="4" t="b">
        <f t="shared" si="12"/>
        <v>0</v>
      </c>
      <c r="S2151" s="4">
        <v>0</v>
      </c>
    </row>
    <row r="2152" spans="1:19" ht="14.25" customHeight="1">
      <c r="A2152" s="4" t="s">
        <v>1040</v>
      </c>
      <c r="B2152" s="5"/>
      <c r="C2152" s="4">
        <v>0</v>
      </c>
      <c r="E2152" s="4" t="b">
        <f t="shared" si="11"/>
        <v>0</v>
      </c>
      <c r="F2152" s="4">
        <v>0</v>
      </c>
      <c r="G2152" s="4">
        <v>3102</v>
      </c>
      <c r="H2152" s="6">
        <v>44113</v>
      </c>
      <c r="I2152" s="4" t="s">
        <v>1061</v>
      </c>
      <c r="J2152" s="4" t="s">
        <v>40</v>
      </c>
      <c r="K2152" s="4">
        <v>14125</v>
      </c>
      <c r="L2152" s="4">
        <v>0</v>
      </c>
      <c r="M2152" s="4">
        <v>0</v>
      </c>
      <c r="N2152" s="4">
        <v>0</v>
      </c>
      <c r="O2152" s="4">
        <v>210000</v>
      </c>
      <c r="P2152" s="4">
        <v>0</v>
      </c>
      <c r="Q2152" s="4">
        <v>2202</v>
      </c>
      <c r="R2152" s="4" t="b">
        <f t="shared" si="12"/>
        <v>0</v>
      </c>
      <c r="S2152" s="4">
        <v>0</v>
      </c>
    </row>
    <row r="2153" spans="1:19" ht="14.25" customHeight="1">
      <c r="A2153" s="4" t="s">
        <v>1040</v>
      </c>
      <c r="B2153" s="5"/>
      <c r="C2153" s="4">
        <v>0</v>
      </c>
      <c r="E2153" s="4" t="b">
        <f t="shared" si="11"/>
        <v>0</v>
      </c>
      <c r="F2153" s="4">
        <v>0</v>
      </c>
      <c r="G2153" s="4">
        <v>3102</v>
      </c>
      <c r="H2153" s="6">
        <v>44136</v>
      </c>
      <c r="I2153" s="4" t="s">
        <v>1390</v>
      </c>
      <c r="J2153" s="4" t="s">
        <v>1043</v>
      </c>
      <c r="K2153" s="4">
        <v>11076</v>
      </c>
      <c r="L2153" s="4">
        <v>0</v>
      </c>
      <c r="M2153" s="4">
        <v>0</v>
      </c>
      <c r="N2153" s="4">
        <v>210000</v>
      </c>
      <c r="O2153" s="4">
        <v>0</v>
      </c>
      <c r="P2153" s="4">
        <v>210000</v>
      </c>
      <c r="Q2153" s="4">
        <v>2203</v>
      </c>
      <c r="R2153" s="4" t="b">
        <f t="shared" si="12"/>
        <v>0</v>
      </c>
      <c r="S2153" s="4">
        <v>0</v>
      </c>
    </row>
    <row r="2154" spans="1:19" ht="14.25" customHeight="1">
      <c r="A2154" s="4" t="s">
        <v>1040</v>
      </c>
      <c r="B2154" s="5"/>
      <c r="C2154" s="4">
        <v>0</v>
      </c>
      <c r="E2154" s="4" t="b">
        <f t="shared" si="11"/>
        <v>0</v>
      </c>
      <c r="F2154" s="4">
        <v>0</v>
      </c>
      <c r="G2154" s="4">
        <v>3102</v>
      </c>
      <c r="H2154" s="6">
        <v>44147</v>
      </c>
      <c r="I2154" s="4" t="s">
        <v>1064</v>
      </c>
      <c r="J2154" s="4" t="s">
        <v>40</v>
      </c>
      <c r="K2154" s="4">
        <v>14204</v>
      </c>
      <c r="L2154" s="4">
        <v>0</v>
      </c>
      <c r="M2154" s="4">
        <v>0</v>
      </c>
      <c r="N2154" s="4">
        <v>0</v>
      </c>
      <c r="O2154" s="4">
        <v>210000</v>
      </c>
      <c r="P2154" s="4">
        <v>0</v>
      </c>
      <c r="Q2154" s="4">
        <v>2204</v>
      </c>
      <c r="R2154" s="4" t="b">
        <f t="shared" si="12"/>
        <v>0</v>
      </c>
      <c r="S2154" s="4">
        <v>0</v>
      </c>
    </row>
    <row r="2155" spans="1:19" ht="14.25" customHeight="1">
      <c r="A2155" s="4" t="s">
        <v>1040</v>
      </c>
      <c r="B2155" s="5"/>
      <c r="C2155" s="4">
        <v>0</v>
      </c>
      <c r="E2155" s="4" t="b">
        <f t="shared" si="11"/>
        <v>0</v>
      </c>
      <c r="F2155" s="4">
        <v>0</v>
      </c>
      <c r="G2155" s="4">
        <v>3102</v>
      </c>
      <c r="H2155" s="6">
        <v>44166</v>
      </c>
      <c r="I2155" s="4" t="s">
        <v>1391</v>
      </c>
      <c r="J2155" s="4" t="s">
        <v>1043</v>
      </c>
      <c r="K2155" s="4">
        <v>11156</v>
      </c>
      <c r="L2155" s="4">
        <v>0</v>
      </c>
      <c r="M2155" s="4">
        <v>0</v>
      </c>
      <c r="N2155" s="4">
        <v>210000</v>
      </c>
      <c r="O2155" s="4">
        <v>0</v>
      </c>
      <c r="P2155" s="4">
        <v>210000</v>
      </c>
      <c r="Q2155" s="4">
        <v>2205</v>
      </c>
      <c r="R2155" s="4" t="b">
        <f t="shared" si="12"/>
        <v>0</v>
      </c>
      <c r="S2155" s="4">
        <v>0</v>
      </c>
    </row>
    <row r="2156" spans="1:19" ht="14.25" customHeight="1">
      <c r="A2156" s="4" t="s">
        <v>1040</v>
      </c>
      <c r="B2156" s="5"/>
      <c r="C2156" s="4">
        <v>0</v>
      </c>
      <c r="E2156" s="4" t="b">
        <f t="shared" si="11"/>
        <v>0</v>
      </c>
      <c r="F2156" s="4">
        <v>0</v>
      </c>
      <c r="G2156" s="4">
        <v>3102</v>
      </c>
      <c r="H2156" s="6">
        <v>44174</v>
      </c>
      <c r="I2156" s="4" t="s">
        <v>1066</v>
      </c>
      <c r="J2156" s="4" t="s">
        <v>40</v>
      </c>
      <c r="K2156" s="4">
        <v>14260</v>
      </c>
      <c r="L2156" s="4">
        <v>0</v>
      </c>
      <c r="M2156" s="4">
        <v>0</v>
      </c>
      <c r="N2156" s="4">
        <v>0</v>
      </c>
      <c r="O2156" s="4">
        <v>210000</v>
      </c>
      <c r="P2156" s="4">
        <v>0</v>
      </c>
      <c r="Q2156" s="4">
        <v>2206</v>
      </c>
      <c r="R2156" s="4" t="b">
        <f t="shared" si="12"/>
        <v>0</v>
      </c>
      <c r="S2156" s="4">
        <v>0</v>
      </c>
    </row>
    <row r="2157" spans="1:19" ht="14.25" customHeight="1">
      <c r="A2157" s="4" t="s">
        <v>1040</v>
      </c>
      <c r="B2157" s="5" t="s">
        <v>1392</v>
      </c>
      <c r="C2157" s="4">
        <v>0</v>
      </c>
      <c r="D2157" s="4" t="s">
        <v>1392</v>
      </c>
      <c r="E2157" s="4" t="b">
        <f t="shared" si="11"/>
        <v>0</v>
      </c>
      <c r="F2157" s="4">
        <v>0</v>
      </c>
      <c r="G2157" s="4">
        <v>3102</v>
      </c>
      <c r="H2157" s="3" t="s">
        <v>21</v>
      </c>
      <c r="K2157" s="4">
        <v>0</v>
      </c>
      <c r="L2157" s="4">
        <v>0</v>
      </c>
      <c r="M2157" s="4">
        <v>0</v>
      </c>
      <c r="N2157" s="4">
        <v>2520000</v>
      </c>
      <c r="O2157" s="4">
        <v>2520000</v>
      </c>
      <c r="P2157" s="4">
        <v>0</v>
      </c>
      <c r="Q2157" s="4">
        <v>2207</v>
      </c>
      <c r="R2157" s="4" t="b">
        <f t="shared" si="12"/>
        <v>0</v>
      </c>
      <c r="S2157" s="4">
        <v>0</v>
      </c>
    </row>
    <row r="2158" spans="1:19" ht="14.25" customHeight="1">
      <c r="A2158" s="4" t="s">
        <v>1040</v>
      </c>
      <c r="B2158" s="5" t="s">
        <v>272</v>
      </c>
      <c r="C2158" s="4">
        <v>0</v>
      </c>
      <c r="D2158" s="4" t="s">
        <v>272</v>
      </c>
      <c r="E2158" s="4" t="b">
        <f t="shared" si="11"/>
        <v>0</v>
      </c>
      <c r="F2158" s="4">
        <v>0</v>
      </c>
      <c r="G2158" s="4">
        <v>3201</v>
      </c>
      <c r="H2158" s="3" t="s">
        <v>21</v>
      </c>
      <c r="K2158" s="4">
        <v>0</v>
      </c>
      <c r="L2158" s="4">
        <v>2796000</v>
      </c>
      <c r="M2158" s="4">
        <v>2796000</v>
      </c>
      <c r="N2158" s="4">
        <v>0</v>
      </c>
      <c r="O2158" s="4">
        <v>0</v>
      </c>
      <c r="P2158" s="4">
        <v>0</v>
      </c>
      <c r="Q2158" s="4">
        <v>2208</v>
      </c>
      <c r="R2158" s="4" t="b">
        <f t="shared" si="12"/>
        <v>0</v>
      </c>
      <c r="S2158" s="4">
        <v>0</v>
      </c>
    </row>
    <row r="2159" spans="1:19" ht="14.25" customHeight="1">
      <c r="A2159" s="4" t="s">
        <v>1040</v>
      </c>
      <c r="B2159" s="5"/>
      <c r="C2159" s="4">
        <v>0</v>
      </c>
      <c r="E2159" s="4" t="b">
        <f t="shared" si="11"/>
        <v>0</v>
      </c>
      <c r="F2159" s="4">
        <v>0</v>
      </c>
      <c r="G2159" s="4">
        <v>3201</v>
      </c>
      <c r="H2159" s="6">
        <v>43831</v>
      </c>
      <c r="I2159" s="4" t="s">
        <v>1393</v>
      </c>
      <c r="J2159" s="4" t="s">
        <v>1069</v>
      </c>
      <c r="K2159" s="4">
        <v>561</v>
      </c>
      <c r="L2159" s="4">
        <v>0</v>
      </c>
      <c r="M2159" s="4">
        <v>0</v>
      </c>
      <c r="N2159" s="4">
        <v>0</v>
      </c>
      <c r="O2159" s="4">
        <v>1000</v>
      </c>
      <c r="P2159" s="4">
        <v>-1000</v>
      </c>
      <c r="Q2159" s="4">
        <v>2209</v>
      </c>
      <c r="R2159" s="4" t="b">
        <f t="shared" si="12"/>
        <v>0</v>
      </c>
      <c r="S2159" s="4">
        <v>0</v>
      </c>
    </row>
    <row r="2160" spans="1:19" ht="14.25" customHeight="1">
      <c r="A2160" s="4" t="s">
        <v>1040</v>
      </c>
      <c r="B2160" s="5"/>
      <c r="C2160" s="4">
        <v>0</v>
      </c>
      <c r="E2160" s="4" t="b">
        <f t="shared" si="11"/>
        <v>0</v>
      </c>
      <c r="F2160" s="4">
        <v>0</v>
      </c>
      <c r="G2160" s="4">
        <v>3201</v>
      </c>
      <c r="H2160" s="6">
        <v>43831</v>
      </c>
      <c r="I2160" s="4" t="s">
        <v>1394</v>
      </c>
      <c r="J2160" s="4" t="s">
        <v>1043</v>
      </c>
      <c r="K2160" s="4">
        <v>10277</v>
      </c>
      <c r="L2160" s="4">
        <v>0</v>
      </c>
      <c r="M2160" s="4">
        <v>0</v>
      </c>
      <c r="N2160" s="4">
        <v>233000</v>
      </c>
      <c r="O2160" s="4">
        <v>0</v>
      </c>
      <c r="P2160" s="4">
        <v>232000</v>
      </c>
      <c r="Q2160" s="4">
        <v>2210</v>
      </c>
      <c r="R2160" s="4" t="b">
        <f t="shared" si="12"/>
        <v>0</v>
      </c>
      <c r="S2160" s="4">
        <v>0</v>
      </c>
    </row>
    <row r="2161" spans="1:19" ht="14.25" customHeight="1">
      <c r="A2161" s="4" t="s">
        <v>1040</v>
      </c>
      <c r="B2161" s="5"/>
      <c r="C2161" s="4">
        <v>0</v>
      </c>
      <c r="E2161" s="4" t="b">
        <f t="shared" si="11"/>
        <v>0</v>
      </c>
      <c r="F2161" s="4">
        <v>0</v>
      </c>
      <c r="G2161" s="4">
        <v>3201</v>
      </c>
      <c r="H2161" s="6">
        <v>43839</v>
      </c>
      <c r="I2161" s="4" t="s">
        <v>1044</v>
      </c>
      <c r="J2161" s="4" t="s">
        <v>40</v>
      </c>
      <c r="K2161" s="4">
        <v>13489</v>
      </c>
      <c r="L2161" s="4">
        <v>0</v>
      </c>
      <c r="M2161" s="4">
        <v>0</v>
      </c>
      <c r="N2161" s="4">
        <v>0</v>
      </c>
      <c r="O2161" s="4">
        <v>232000</v>
      </c>
      <c r="P2161" s="4">
        <v>0</v>
      </c>
      <c r="Q2161" s="4">
        <v>2211</v>
      </c>
      <c r="R2161" s="4" t="b">
        <f t="shared" si="12"/>
        <v>0</v>
      </c>
      <c r="S2161" s="4">
        <v>0</v>
      </c>
    </row>
    <row r="2162" spans="1:19" ht="14.25" customHeight="1">
      <c r="A2162" s="4" t="s">
        <v>1040</v>
      </c>
      <c r="B2162" s="5"/>
      <c r="C2162" s="4">
        <v>0</v>
      </c>
      <c r="E2162" s="4" t="b">
        <f t="shared" si="11"/>
        <v>0</v>
      </c>
      <c r="F2162" s="4">
        <v>0</v>
      </c>
      <c r="G2162" s="4">
        <v>3201</v>
      </c>
      <c r="H2162" s="6">
        <v>43862</v>
      </c>
      <c r="I2162" s="4" t="s">
        <v>1395</v>
      </c>
      <c r="J2162" s="4" t="s">
        <v>1043</v>
      </c>
      <c r="K2162" s="4">
        <v>10357</v>
      </c>
      <c r="L2162" s="4">
        <v>0</v>
      </c>
      <c r="M2162" s="4">
        <v>0</v>
      </c>
      <c r="N2162" s="4">
        <v>233000</v>
      </c>
      <c r="O2162" s="4">
        <v>0</v>
      </c>
      <c r="P2162" s="4">
        <v>233000</v>
      </c>
      <c r="Q2162" s="4">
        <v>2212</v>
      </c>
      <c r="R2162" s="4" t="b">
        <f t="shared" si="12"/>
        <v>0</v>
      </c>
      <c r="S2162" s="4">
        <v>0</v>
      </c>
    </row>
    <row r="2163" spans="1:19" ht="14.25" customHeight="1">
      <c r="A2163" s="4" t="s">
        <v>1040</v>
      </c>
      <c r="B2163" s="5"/>
      <c r="C2163" s="4">
        <v>0</v>
      </c>
      <c r="E2163" s="4" t="b">
        <f t="shared" si="11"/>
        <v>0</v>
      </c>
      <c r="F2163" s="4">
        <v>0</v>
      </c>
      <c r="G2163" s="4">
        <v>3201</v>
      </c>
      <c r="H2163" s="6">
        <v>43872</v>
      </c>
      <c r="I2163" s="4" t="s">
        <v>1046</v>
      </c>
      <c r="J2163" s="4" t="s">
        <v>40</v>
      </c>
      <c r="K2163" s="4">
        <v>13567</v>
      </c>
      <c r="L2163" s="4">
        <v>0</v>
      </c>
      <c r="M2163" s="4">
        <v>0</v>
      </c>
      <c r="N2163" s="4">
        <v>0</v>
      </c>
      <c r="O2163" s="4">
        <v>233000</v>
      </c>
      <c r="P2163" s="4">
        <v>0</v>
      </c>
      <c r="Q2163" s="4">
        <v>2213</v>
      </c>
      <c r="R2163" s="4" t="b">
        <f t="shared" si="12"/>
        <v>0</v>
      </c>
      <c r="S2163" s="4">
        <v>0</v>
      </c>
    </row>
    <row r="2164" spans="1:19" ht="14.25" customHeight="1">
      <c r="A2164" s="4" t="s">
        <v>1040</v>
      </c>
      <c r="B2164" s="5"/>
      <c r="C2164" s="4">
        <v>0</v>
      </c>
      <c r="E2164" s="4" t="b">
        <f t="shared" si="11"/>
        <v>0</v>
      </c>
      <c r="F2164" s="4">
        <v>0</v>
      </c>
      <c r="G2164" s="4">
        <v>3201</v>
      </c>
      <c r="H2164" s="6">
        <v>43891</v>
      </c>
      <c r="I2164" s="4" t="s">
        <v>1396</v>
      </c>
      <c r="J2164" s="4" t="s">
        <v>1043</v>
      </c>
      <c r="K2164" s="4">
        <v>10437</v>
      </c>
      <c r="L2164" s="4">
        <v>0</v>
      </c>
      <c r="M2164" s="4">
        <v>0</v>
      </c>
      <c r="N2164" s="4">
        <v>233000</v>
      </c>
      <c r="O2164" s="4">
        <v>0</v>
      </c>
      <c r="P2164" s="4">
        <v>233000</v>
      </c>
      <c r="Q2164" s="4">
        <v>2214</v>
      </c>
      <c r="R2164" s="4" t="b">
        <f t="shared" si="12"/>
        <v>0</v>
      </c>
      <c r="S2164" s="4">
        <v>0</v>
      </c>
    </row>
    <row r="2165" spans="1:19" ht="14.25" customHeight="1">
      <c r="A2165" s="4" t="s">
        <v>1040</v>
      </c>
      <c r="B2165" s="5"/>
      <c r="C2165" s="4">
        <v>0</v>
      </c>
      <c r="E2165" s="4" t="b">
        <f t="shared" si="11"/>
        <v>0</v>
      </c>
      <c r="F2165" s="4">
        <v>0</v>
      </c>
      <c r="G2165" s="4">
        <v>3201</v>
      </c>
      <c r="H2165" s="6">
        <v>43901</v>
      </c>
      <c r="I2165" s="4" t="s">
        <v>1048</v>
      </c>
      <c r="J2165" s="4" t="s">
        <v>40</v>
      </c>
      <c r="K2165" s="4">
        <v>13648</v>
      </c>
      <c r="L2165" s="4">
        <v>0</v>
      </c>
      <c r="M2165" s="4">
        <v>0</v>
      </c>
      <c r="N2165" s="4">
        <v>0</v>
      </c>
      <c r="O2165" s="4">
        <v>233000</v>
      </c>
      <c r="P2165" s="4">
        <v>0</v>
      </c>
      <c r="Q2165" s="4">
        <v>2215</v>
      </c>
      <c r="R2165" s="4" t="b">
        <f t="shared" si="12"/>
        <v>0</v>
      </c>
      <c r="S2165" s="4">
        <v>0</v>
      </c>
    </row>
    <row r="2166" spans="1:19" ht="14.25" customHeight="1">
      <c r="A2166" s="4" t="s">
        <v>1040</v>
      </c>
      <c r="B2166" s="5"/>
      <c r="C2166" s="4">
        <v>0</v>
      </c>
      <c r="E2166" s="4" t="b">
        <f t="shared" si="11"/>
        <v>0</v>
      </c>
      <c r="F2166" s="4">
        <v>0</v>
      </c>
      <c r="G2166" s="4">
        <v>3201</v>
      </c>
      <c r="H2166" s="6">
        <v>43922</v>
      </c>
      <c r="I2166" s="4" t="s">
        <v>1397</v>
      </c>
      <c r="J2166" s="4" t="s">
        <v>1043</v>
      </c>
      <c r="K2166" s="4">
        <v>10517</v>
      </c>
      <c r="L2166" s="4">
        <v>0</v>
      </c>
      <c r="M2166" s="4">
        <v>0</v>
      </c>
      <c r="N2166" s="4">
        <v>233000</v>
      </c>
      <c r="O2166" s="4">
        <v>0</v>
      </c>
      <c r="P2166" s="4">
        <v>233000</v>
      </c>
      <c r="Q2166" s="4">
        <v>2216</v>
      </c>
      <c r="R2166" s="4" t="b">
        <f t="shared" si="12"/>
        <v>0</v>
      </c>
      <c r="S2166" s="4">
        <v>0</v>
      </c>
    </row>
    <row r="2167" spans="1:19" ht="14.25" customHeight="1">
      <c r="A2167" s="4" t="s">
        <v>1040</v>
      </c>
      <c r="B2167" s="5"/>
      <c r="C2167" s="4">
        <v>0</v>
      </c>
      <c r="E2167" s="4" t="b">
        <f t="shared" si="11"/>
        <v>0</v>
      </c>
      <c r="F2167" s="4">
        <v>0</v>
      </c>
      <c r="G2167" s="4">
        <v>3201</v>
      </c>
      <c r="H2167" s="6">
        <v>43924</v>
      </c>
      <c r="I2167" s="4" t="s">
        <v>1050</v>
      </c>
      <c r="J2167" s="4" t="s">
        <v>40</v>
      </c>
      <c r="K2167" s="4">
        <v>13681</v>
      </c>
      <c r="L2167" s="4">
        <v>0</v>
      </c>
      <c r="M2167" s="4">
        <v>0</v>
      </c>
      <c r="N2167" s="4">
        <v>0</v>
      </c>
      <c r="O2167" s="4">
        <v>233000</v>
      </c>
      <c r="P2167" s="4">
        <v>0</v>
      </c>
      <c r="Q2167" s="4">
        <v>2217</v>
      </c>
      <c r="R2167" s="4" t="b">
        <f t="shared" si="12"/>
        <v>0</v>
      </c>
      <c r="S2167" s="4">
        <v>0</v>
      </c>
    </row>
    <row r="2168" spans="1:19" ht="14.25" customHeight="1">
      <c r="A2168" s="4" t="s">
        <v>1040</v>
      </c>
      <c r="B2168" s="5"/>
      <c r="C2168" s="4">
        <v>0</v>
      </c>
      <c r="E2168" s="4" t="b">
        <f t="shared" si="11"/>
        <v>0</v>
      </c>
      <c r="F2168" s="4">
        <v>0</v>
      </c>
      <c r="G2168" s="4">
        <v>3201</v>
      </c>
      <c r="H2168" s="6">
        <v>43952</v>
      </c>
      <c r="I2168" s="4" t="s">
        <v>1398</v>
      </c>
      <c r="J2168" s="4" t="s">
        <v>1043</v>
      </c>
      <c r="K2168" s="4">
        <v>10597</v>
      </c>
      <c r="L2168" s="4">
        <v>0</v>
      </c>
      <c r="M2168" s="4">
        <v>0</v>
      </c>
      <c r="N2168" s="4">
        <v>233000</v>
      </c>
      <c r="O2168" s="4">
        <v>0</v>
      </c>
      <c r="P2168" s="4">
        <v>233000</v>
      </c>
      <c r="Q2168" s="4">
        <v>2218</v>
      </c>
      <c r="R2168" s="4" t="b">
        <f t="shared" si="12"/>
        <v>0</v>
      </c>
      <c r="S2168" s="4">
        <v>0</v>
      </c>
    </row>
    <row r="2169" spans="1:19" ht="14.25" customHeight="1">
      <c r="A2169" s="4" t="s">
        <v>1040</v>
      </c>
      <c r="B2169" s="5"/>
      <c r="C2169" s="4">
        <v>0</v>
      </c>
      <c r="E2169" s="4" t="b">
        <f t="shared" si="11"/>
        <v>0</v>
      </c>
      <c r="F2169" s="4">
        <v>0</v>
      </c>
      <c r="G2169" s="4">
        <v>3201</v>
      </c>
      <c r="H2169" s="6">
        <v>43962</v>
      </c>
      <c r="I2169" s="4" t="s">
        <v>1052</v>
      </c>
      <c r="J2169" s="4" t="s">
        <v>40</v>
      </c>
      <c r="K2169" s="4">
        <v>13759</v>
      </c>
      <c r="L2169" s="4">
        <v>0</v>
      </c>
      <c r="M2169" s="4">
        <v>0</v>
      </c>
      <c r="N2169" s="4">
        <v>0</v>
      </c>
      <c r="O2169" s="4">
        <v>233000</v>
      </c>
      <c r="P2169" s="4">
        <v>0</v>
      </c>
      <c r="Q2169" s="4">
        <v>2219</v>
      </c>
      <c r="R2169" s="4" t="b">
        <f t="shared" si="12"/>
        <v>0</v>
      </c>
      <c r="S2169" s="4">
        <v>0</v>
      </c>
    </row>
    <row r="2170" spans="1:19" ht="14.25" customHeight="1">
      <c r="A2170" s="4" t="s">
        <v>1040</v>
      </c>
      <c r="B2170" s="5"/>
      <c r="C2170" s="4">
        <v>0</v>
      </c>
      <c r="E2170" s="4" t="b">
        <f t="shared" si="11"/>
        <v>0</v>
      </c>
      <c r="F2170" s="4">
        <v>0</v>
      </c>
      <c r="G2170" s="4">
        <v>3201</v>
      </c>
      <c r="H2170" s="6">
        <v>43983</v>
      </c>
      <c r="I2170" s="4" t="s">
        <v>1399</v>
      </c>
      <c r="J2170" s="4" t="s">
        <v>1043</v>
      </c>
      <c r="K2170" s="4">
        <v>10677</v>
      </c>
      <c r="L2170" s="4">
        <v>0</v>
      </c>
      <c r="M2170" s="4">
        <v>0</v>
      </c>
      <c r="N2170" s="4">
        <v>233000</v>
      </c>
      <c r="O2170" s="4">
        <v>0</v>
      </c>
      <c r="P2170" s="4">
        <v>233000</v>
      </c>
      <c r="Q2170" s="4">
        <v>2220</v>
      </c>
      <c r="R2170" s="4" t="b">
        <f t="shared" si="12"/>
        <v>0</v>
      </c>
      <c r="S2170" s="4">
        <v>0</v>
      </c>
    </row>
    <row r="2171" spans="1:19" ht="14.25" customHeight="1">
      <c r="A2171" s="4" t="s">
        <v>1040</v>
      </c>
      <c r="B2171" s="5"/>
      <c r="C2171" s="4">
        <v>0</v>
      </c>
      <c r="E2171" s="4" t="b">
        <f t="shared" si="11"/>
        <v>0</v>
      </c>
      <c r="F2171" s="4">
        <v>0</v>
      </c>
      <c r="G2171" s="4">
        <v>3201</v>
      </c>
      <c r="H2171" s="6">
        <v>43990</v>
      </c>
      <c r="I2171" s="4" t="s">
        <v>1054</v>
      </c>
      <c r="J2171" s="4" t="s">
        <v>40</v>
      </c>
      <c r="K2171" s="4">
        <v>13818</v>
      </c>
      <c r="L2171" s="4">
        <v>0</v>
      </c>
      <c r="M2171" s="4">
        <v>0</v>
      </c>
      <c r="N2171" s="4">
        <v>0</v>
      </c>
      <c r="O2171" s="4">
        <v>233000</v>
      </c>
      <c r="P2171" s="4">
        <v>0</v>
      </c>
      <c r="Q2171" s="4">
        <v>2221</v>
      </c>
      <c r="R2171" s="4" t="b">
        <f t="shared" si="12"/>
        <v>0</v>
      </c>
      <c r="S2171" s="4">
        <v>0</v>
      </c>
    </row>
    <row r="2172" spans="1:19" ht="14.25" customHeight="1">
      <c r="A2172" s="4" t="s">
        <v>1040</v>
      </c>
      <c r="B2172" s="5"/>
      <c r="C2172" s="4">
        <v>0</v>
      </c>
      <c r="E2172" s="4" t="b">
        <f t="shared" si="11"/>
        <v>0</v>
      </c>
      <c r="F2172" s="4">
        <v>0</v>
      </c>
      <c r="G2172" s="4">
        <v>3201</v>
      </c>
      <c r="H2172" s="6">
        <v>44013</v>
      </c>
      <c r="I2172" s="4" t="s">
        <v>1400</v>
      </c>
      <c r="J2172" s="4" t="s">
        <v>1043</v>
      </c>
      <c r="K2172" s="4">
        <v>10757</v>
      </c>
      <c r="L2172" s="4">
        <v>0</v>
      </c>
      <c r="M2172" s="4">
        <v>0</v>
      </c>
      <c r="N2172" s="4">
        <v>233000</v>
      </c>
      <c r="O2172" s="4">
        <v>0</v>
      </c>
      <c r="P2172" s="4">
        <v>233000</v>
      </c>
      <c r="Q2172" s="4">
        <v>2222</v>
      </c>
      <c r="R2172" s="4" t="b">
        <f t="shared" si="12"/>
        <v>0</v>
      </c>
      <c r="S2172" s="4">
        <v>0</v>
      </c>
    </row>
    <row r="2173" spans="1:19" ht="14.25" customHeight="1">
      <c r="A2173" s="4" t="s">
        <v>1040</v>
      </c>
      <c r="B2173" s="5"/>
      <c r="C2173" s="4">
        <v>0</v>
      </c>
      <c r="E2173" s="4" t="b">
        <f t="shared" si="11"/>
        <v>0</v>
      </c>
      <c r="F2173" s="4">
        <v>0</v>
      </c>
      <c r="G2173" s="4">
        <v>3201</v>
      </c>
      <c r="H2173" s="6">
        <v>44019</v>
      </c>
      <c r="I2173" s="4" t="s">
        <v>1056</v>
      </c>
      <c r="J2173" s="4" t="s">
        <v>40</v>
      </c>
      <c r="K2173" s="4">
        <v>13894</v>
      </c>
      <c r="L2173" s="4">
        <v>0</v>
      </c>
      <c r="M2173" s="4">
        <v>0</v>
      </c>
      <c r="N2173" s="4">
        <v>0</v>
      </c>
      <c r="O2173" s="4">
        <v>233000</v>
      </c>
      <c r="P2173" s="4">
        <v>0</v>
      </c>
      <c r="Q2173" s="4">
        <v>2223</v>
      </c>
      <c r="R2173" s="4" t="b">
        <f t="shared" si="12"/>
        <v>0</v>
      </c>
      <c r="S2173" s="4">
        <v>0</v>
      </c>
    </row>
    <row r="2174" spans="1:19" ht="14.25" customHeight="1">
      <c r="A2174" s="4" t="s">
        <v>1040</v>
      </c>
      <c r="B2174" s="5"/>
      <c r="C2174" s="4">
        <v>0</v>
      </c>
      <c r="E2174" s="4" t="b">
        <f t="shared" si="11"/>
        <v>0</v>
      </c>
      <c r="F2174" s="4">
        <v>0</v>
      </c>
      <c r="G2174" s="4">
        <v>3201</v>
      </c>
      <c r="H2174" s="6">
        <v>44044</v>
      </c>
      <c r="I2174" s="4" t="s">
        <v>1401</v>
      </c>
      <c r="J2174" s="4" t="s">
        <v>1069</v>
      </c>
      <c r="K2174" s="4">
        <v>572</v>
      </c>
      <c r="L2174" s="4">
        <v>0</v>
      </c>
      <c r="M2174" s="4">
        <v>0</v>
      </c>
      <c r="N2174" s="4">
        <v>0</v>
      </c>
      <c r="O2174" s="4">
        <v>233000</v>
      </c>
      <c r="P2174" s="4">
        <v>-233000</v>
      </c>
      <c r="Q2174" s="4">
        <v>2224</v>
      </c>
      <c r="R2174" s="4" t="b">
        <f t="shared" si="12"/>
        <v>0</v>
      </c>
      <c r="S2174" s="4">
        <v>0</v>
      </c>
    </row>
    <row r="2175" spans="1:19" ht="14.25" customHeight="1">
      <c r="A2175" s="4" t="s">
        <v>1040</v>
      </c>
      <c r="B2175" s="5"/>
      <c r="C2175" s="4">
        <v>0</v>
      </c>
      <c r="E2175" s="4" t="b">
        <f t="shared" si="11"/>
        <v>0</v>
      </c>
      <c r="F2175" s="4">
        <v>0</v>
      </c>
      <c r="G2175" s="4">
        <v>3201</v>
      </c>
      <c r="H2175" s="6">
        <v>44044</v>
      </c>
      <c r="I2175" s="4" t="s">
        <v>1402</v>
      </c>
      <c r="J2175" s="4" t="s">
        <v>1043</v>
      </c>
      <c r="K2175" s="4">
        <v>10837</v>
      </c>
      <c r="L2175" s="4">
        <v>0</v>
      </c>
      <c r="M2175" s="4">
        <v>0</v>
      </c>
      <c r="N2175" s="4">
        <v>233000</v>
      </c>
      <c r="O2175" s="4">
        <v>0</v>
      </c>
      <c r="P2175" s="4">
        <v>0</v>
      </c>
      <c r="Q2175" s="4">
        <v>2225</v>
      </c>
      <c r="R2175" s="4" t="b">
        <f t="shared" si="12"/>
        <v>0</v>
      </c>
      <c r="S2175" s="4">
        <v>0</v>
      </c>
    </row>
    <row r="2176" spans="1:19" ht="14.25" customHeight="1">
      <c r="A2176" s="4" t="s">
        <v>1040</v>
      </c>
      <c r="B2176" s="5"/>
      <c r="C2176" s="4">
        <v>0</v>
      </c>
      <c r="E2176" s="4" t="b">
        <f t="shared" si="11"/>
        <v>0</v>
      </c>
      <c r="F2176" s="4">
        <v>0</v>
      </c>
      <c r="G2176" s="4">
        <v>3201</v>
      </c>
      <c r="H2176" s="6">
        <v>44075</v>
      </c>
      <c r="I2176" s="4" t="s">
        <v>1403</v>
      </c>
      <c r="J2176" s="4" t="s">
        <v>1043</v>
      </c>
      <c r="K2176" s="4">
        <v>10917</v>
      </c>
      <c r="L2176" s="4">
        <v>0</v>
      </c>
      <c r="M2176" s="4">
        <v>0</v>
      </c>
      <c r="N2176" s="4">
        <v>233000</v>
      </c>
      <c r="O2176" s="4">
        <v>0</v>
      </c>
      <c r="P2176" s="4">
        <v>233000</v>
      </c>
      <c r="Q2176" s="4">
        <v>2226</v>
      </c>
      <c r="R2176" s="4" t="b">
        <f t="shared" si="12"/>
        <v>0</v>
      </c>
      <c r="S2176" s="4">
        <v>0</v>
      </c>
    </row>
    <row r="2177" spans="1:19" ht="14.25" customHeight="1">
      <c r="A2177" s="4" t="s">
        <v>1040</v>
      </c>
      <c r="B2177" s="5"/>
      <c r="C2177" s="4">
        <v>0</v>
      </c>
      <c r="E2177" s="4" t="b">
        <f t="shared" si="11"/>
        <v>0</v>
      </c>
      <c r="F2177" s="4">
        <v>0</v>
      </c>
      <c r="G2177" s="4">
        <v>3201</v>
      </c>
      <c r="H2177" s="6">
        <v>44083</v>
      </c>
      <c r="I2177" s="4" t="s">
        <v>1060</v>
      </c>
      <c r="J2177" s="4" t="s">
        <v>40</v>
      </c>
      <c r="K2177" s="4">
        <v>14049</v>
      </c>
      <c r="L2177" s="4">
        <v>0</v>
      </c>
      <c r="M2177" s="4">
        <v>0</v>
      </c>
      <c r="N2177" s="4">
        <v>0</v>
      </c>
      <c r="O2177" s="4">
        <v>233000</v>
      </c>
      <c r="P2177" s="4">
        <v>0</v>
      </c>
      <c r="Q2177" s="4">
        <v>2227</v>
      </c>
      <c r="R2177" s="4" t="b">
        <f t="shared" si="12"/>
        <v>0</v>
      </c>
      <c r="S2177" s="4">
        <v>0</v>
      </c>
    </row>
    <row r="2178" spans="1:19" ht="14.25" customHeight="1">
      <c r="A2178" s="4" t="s">
        <v>1040</v>
      </c>
      <c r="B2178" s="5"/>
      <c r="C2178" s="4">
        <v>0</v>
      </c>
      <c r="E2178" s="4" t="b">
        <f t="shared" si="11"/>
        <v>0</v>
      </c>
      <c r="F2178" s="4">
        <v>0</v>
      </c>
      <c r="G2178" s="4">
        <v>3201</v>
      </c>
      <c r="H2178" s="6">
        <v>44105</v>
      </c>
      <c r="I2178" s="4" t="s">
        <v>1404</v>
      </c>
      <c r="J2178" s="4" t="s">
        <v>1043</v>
      </c>
      <c r="K2178" s="4">
        <v>10997</v>
      </c>
      <c r="L2178" s="4">
        <v>0</v>
      </c>
      <c r="M2178" s="4">
        <v>0</v>
      </c>
      <c r="N2178" s="4">
        <v>233000</v>
      </c>
      <c r="O2178" s="4">
        <v>0</v>
      </c>
      <c r="P2178" s="4">
        <v>233000</v>
      </c>
      <c r="Q2178" s="4">
        <v>2228</v>
      </c>
      <c r="R2178" s="4" t="b">
        <f t="shared" si="12"/>
        <v>0</v>
      </c>
      <c r="S2178" s="4">
        <v>0</v>
      </c>
    </row>
    <row r="2179" spans="1:19" ht="14.25" customHeight="1">
      <c r="A2179" s="4" t="s">
        <v>1040</v>
      </c>
      <c r="B2179" s="5"/>
      <c r="C2179" s="4">
        <v>0</v>
      </c>
      <c r="E2179" s="4" t="b">
        <f t="shared" si="11"/>
        <v>0</v>
      </c>
      <c r="F2179" s="4">
        <v>0</v>
      </c>
      <c r="G2179" s="4">
        <v>3201</v>
      </c>
      <c r="H2179" s="6">
        <v>44110</v>
      </c>
      <c r="I2179" s="4" t="s">
        <v>1061</v>
      </c>
      <c r="J2179" s="4" t="s">
        <v>40</v>
      </c>
      <c r="K2179" s="4">
        <v>14111</v>
      </c>
      <c r="L2179" s="4">
        <v>0</v>
      </c>
      <c r="M2179" s="4">
        <v>0</v>
      </c>
      <c r="N2179" s="4">
        <v>0</v>
      </c>
      <c r="O2179" s="4">
        <v>223000</v>
      </c>
      <c r="P2179" s="4">
        <v>10000</v>
      </c>
      <c r="Q2179" s="4">
        <v>2229</v>
      </c>
      <c r="R2179" s="4" t="b">
        <f t="shared" si="12"/>
        <v>0</v>
      </c>
      <c r="S2179" s="4">
        <v>0</v>
      </c>
    </row>
    <row r="2180" spans="1:19" ht="14.25" customHeight="1">
      <c r="A2180" s="4" t="s">
        <v>1040</v>
      </c>
      <c r="B2180" s="5"/>
      <c r="C2180" s="4">
        <v>0</v>
      </c>
      <c r="E2180" s="4" t="b">
        <f t="shared" si="11"/>
        <v>0</v>
      </c>
      <c r="F2180" s="4">
        <v>0</v>
      </c>
      <c r="G2180" s="4">
        <v>3201</v>
      </c>
      <c r="H2180" s="6">
        <v>44136</v>
      </c>
      <c r="I2180" s="4" t="s">
        <v>1405</v>
      </c>
      <c r="J2180" s="4" t="s">
        <v>1043</v>
      </c>
      <c r="K2180" s="4">
        <v>11077</v>
      </c>
      <c r="L2180" s="4">
        <v>0</v>
      </c>
      <c r="M2180" s="4">
        <v>0</v>
      </c>
      <c r="N2180" s="4">
        <v>233000</v>
      </c>
      <c r="O2180" s="4">
        <v>0</v>
      </c>
      <c r="P2180" s="4">
        <v>243000</v>
      </c>
      <c r="Q2180" s="4">
        <v>2230</v>
      </c>
      <c r="R2180" s="4" t="b">
        <f t="shared" si="12"/>
        <v>0</v>
      </c>
      <c r="S2180" s="4">
        <v>0</v>
      </c>
    </row>
    <row r="2181" spans="1:19" ht="14.25" customHeight="1">
      <c r="A2181" s="4" t="s">
        <v>1040</v>
      </c>
      <c r="B2181" s="5"/>
      <c r="C2181" s="4">
        <v>0</v>
      </c>
      <c r="E2181" s="4" t="b">
        <f t="shared" si="11"/>
        <v>0</v>
      </c>
      <c r="F2181" s="4">
        <v>0</v>
      </c>
      <c r="G2181" s="4">
        <v>3201</v>
      </c>
      <c r="H2181" s="6">
        <v>44147</v>
      </c>
      <c r="I2181" s="4" t="s">
        <v>1061</v>
      </c>
      <c r="J2181" s="4" t="s">
        <v>40</v>
      </c>
      <c r="K2181" s="4">
        <v>14202</v>
      </c>
      <c r="L2181" s="4">
        <v>0</v>
      </c>
      <c r="M2181" s="4">
        <v>0</v>
      </c>
      <c r="N2181" s="4">
        <v>0</v>
      </c>
      <c r="O2181" s="4">
        <v>10000</v>
      </c>
      <c r="P2181" s="4">
        <v>233000</v>
      </c>
      <c r="Q2181" s="4">
        <v>2231</v>
      </c>
      <c r="R2181" s="4" t="b">
        <f t="shared" si="12"/>
        <v>0</v>
      </c>
      <c r="S2181" s="4">
        <v>0</v>
      </c>
    </row>
    <row r="2182" spans="1:19" ht="14.25" customHeight="1">
      <c r="A2182" s="4" t="s">
        <v>1040</v>
      </c>
      <c r="B2182" s="5"/>
      <c r="C2182" s="4">
        <v>0</v>
      </c>
      <c r="E2182" s="4" t="b">
        <f t="shared" si="11"/>
        <v>0</v>
      </c>
      <c r="F2182" s="4">
        <v>0</v>
      </c>
      <c r="G2182" s="4">
        <v>3201</v>
      </c>
      <c r="H2182" s="6">
        <v>44147</v>
      </c>
      <c r="I2182" s="4" t="s">
        <v>1064</v>
      </c>
      <c r="J2182" s="4" t="s">
        <v>40</v>
      </c>
      <c r="K2182" s="4">
        <v>14202</v>
      </c>
      <c r="L2182" s="4">
        <v>0</v>
      </c>
      <c r="M2182" s="4">
        <v>0</v>
      </c>
      <c r="N2182" s="4">
        <v>0</v>
      </c>
      <c r="O2182" s="4">
        <v>233000</v>
      </c>
      <c r="P2182" s="4">
        <v>0</v>
      </c>
      <c r="Q2182" s="4">
        <v>2232</v>
      </c>
      <c r="R2182" s="4" t="b">
        <f t="shared" si="12"/>
        <v>0</v>
      </c>
      <c r="S2182" s="4">
        <v>0</v>
      </c>
    </row>
    <row r="2183" spans="1:19" ht="14.25" customHeight="1">
      <c r="A2183" s="4" t="s">
        <v>1040</v>
      </c>
      <c r="B2183" s="5"/>
      <c r="C2183" s="4">
        <v>0</v>
      </c>
      <c r="E2183" s="4" t="b">
        <f t="shared" si="11"/>
        <v>0</v>
      </c>
      <c r="F2183" s="4">
        <v>0</v>
      </c>
      <c r="G2183" s="4">
        <v>3201</v>
      </c>
      <c r="H2183" s="6">
        <v>44166</v>
      </c>
      <c r="I2183" s="4" t="s">
        <v>1406</v>
      </c>
      <c r="J2183" s="4" t="s">
        <v>1043</v>
      </c>
      <c r="K2183" s="4">
        <v>11157</v>
      </c>
      <c r="L2183" s="4">
        <v>0</v>
      </c>
      <c r="M2183" s="4">
        <v>0</v>
      </c>
      <c r="N2183" s="4">
        <v>233000</v>
      </c>
      <c r="O2183" s="4">
        <v>0</v>
      </c>
      <c r="P2183" s="4">
        <v>233000</v>
      </c>
      <c r="Q2183" s="4">
        <v>2233</v>
      </c>
      <c r="R2183" s="4" t="b">
        <f t="shared" si="12"/>
        <v>0</v>
      </c>
      <c r="S2183" s="4">
        <v>0</v>
      </c>
    </row>
    <row r="2184" spans="1:19" ht="14.25" customHeight="1">
      <c r="A2184" s="4" t="s">
        <v>1040</v>
      </c>
      <c r="B2184" s="5"/>
      <c r="C2184" s="4">
        <v>0</v>
      </c>
      <c r="E2184" s="4" t="b">
        <f t="shared" si="11"/>
        <v>0</v>
      </c>
      <c r="F2184" s="4">
        <v>0</v>
      </c>
      <c r="G2184" s="4">
        <v>3201</v>
      </c>
      <c r="H2184" s="6">
        <v>44172</v>
      </c>
      <c r="I2184" s="4" t="s">
        <v>1066</v>
      </c>
      <c r="J2184" s="4" t="s">
        <v>40</v>
      </c>
      <c r="K2184" s="4">
        <v>14253</v>
      </c>
      <c r="L2184" s="4">
        <v>0</v>
      </c>
      <c r="M2184" s="4">
        <v>0</v>
      </c>
      <c r="N2184" s="4">
        <v>0</v>
      </c>
      <c r="O2184" s="4">
        <v>233000</v>
      </c>
      <c r="P2184" s="4">
        <v>0</v>
      </c>
      <c r="Q2184" s="4">
        <v>2234</v>
      </c>
      <c r="R2184" s="4" t="b">
        <f t="shared" si="12"/>
        <v>0</v>
      </c>
      <c r="S2184" s="4">
        <v>0</v>
      </c>
    </row>
    <row r="2185" spans="1:19" ht="14.25" customHeight="1">
      <c r="A2185" s="4" t="s">
        <v>1040</v>
      </c>
      <c r="B2185" s="5" t="s">
        <v>1407</v>
      </c>
      <c r="C2185" s="4">
        <v>0</v>
      </c>
      <c r="D2185" s="4" t="s">
        <v>1407</v>
      </c>
      <c r="E2185" s="4" t="b">
        <f t="shared" si="11"/>
        <v>0</v>
      </c>
      <c r="F2185" s="4">
        <v>0</v>
      </c>
      <c r="G2185" s="4">
        <v>3201</v>
      </c>
      <c r="H2185" s="3" t="s">
        <v>21</v>
      </c>
      <c r="K2185" s="4">
        <v>0</v>
      </c>
      <c r="L2185" s="4">
        <v>0</v>
      </c>
      <c r="M2185" s="4">
        <v>0</v>
      </c>
      <c r="N2185" s="4">
        <v>2796000</v>
      </c>
      <c r="O2185" s="4">
        <v>2796000</v>
      </c>
      <c r="P2185" s="4">
        <v>0</v>
      </c>
      <c r="Q2185" s="4">
        <v>2235</v>
      </c>
      <c r="R2185" s="4" t="b">
        <f t="shared" si="12"/>
        <v>0</v>
      </c>
      <c r="S2185" s="4">
        <v>0</v>
      </c>
    </row>
    <row r="2186" spans="1:19" ht="14.25" customHeight="1">
      <c r="A2186" s="4" t="s">
        <v>1040</v>
      </c>
      <c r="B2186" s="5" t="s">
        <v>284</v>
      </c>
      <c r="C2186" s="4">
        <v>0</v>
      </c>
      <c r="D2186" s="4" t="s">
        <v>284</v>
      </c>
      <c r="E2186" s="4" t="b">
        <f t="shared" si="11"/>
        <v>0</v>
      </c>
      <c r="F2186" s="4">
        <v>193354</v>
      </c>
      <c r="G2186" s="4">
        <v>3202</v>
      </c>
      <c r="H2186" s="3" t="s">
        <v>21</v>
      </c>
      <c r="K2186" s="4">
        <v>0</v>
      </c>
      <c r="L2186" s="4">
        <v>2520000</v>
      </c>
      <c r="M2186" s="4">
        <v>2538255</v>
      </c>
      <c r="N2186" s="4">
        <v>0</v>
      </c>
      <c r="O2186" s="4">
        <v>0</v>
      </c>
      <c r="P2186" s="4">
        <v>193354</v>
      </c>
      <c r="Q2186" s="4">
        <v>2236</v>
      </c>
      <c r="R2186" s="4" t="b">
        <f t="shared" si="12"/>
        <v>0</v>
      </c>
      <c r="S2186" s="4">
        <v>0</v>
      </c>
    </row>
    <row r="2187" spans="1:19" ht="14.25" customHeight="1">
      <c r="A2187" s="4" t="s">
        <v>1040</v>
      </c>
      <c r="B2187" s="5"/>
      <c r="C2187" s="4">
        <v>0</v>
      </c>
      <c r="E2187" s="4" t="b">
        <f t="shared" si="11"/>
        <v>0</v>
      </c>
      <c r="F2187" s="4">
        <v>0</v>
      </c>
      <c r="G2187" s="4">
        <v>3202</v>
      </c>
      <c r="H2187" s="6">
        <v>43831</v>
      </c>
      <c r="I2187" s="4" t="s">
        <v>1408</v>
      </c>
      <c r="J2187" s="4" t="s">
        <v>1043</v>
      </c>
      <c r="K2187" s="4">
        <v>10278</v>
      </c>
      <c r="L2187" s="4">
        <v>0</v>
      </c>
      <c r="M2187" s="4">
        <v>0</v>
      </c>
      <c r="N2187" s="4">
        <v>210000</v>
      </c>
      <c r="O2187" s="4">
        <v>0</v>
      </c>
      <c r="P2187" s="4">
        <v>403354</v>
      </c>
      <c r="Q2187" s="4">
        <v>2237</v>
      </c>
      <c r="R2187" s="4" t="b">
        <f t="shared" si="12"/>
        <v>0</v>
      </c>
      <c r="S2187" s="4">
        <v>0</v>
      </c>
    </row>
    <row r="2188" spans="1:19" ht="14.25" customHeight="1">
      <c r="A2188" s="4" t="s">
        <v>1040</v>
      </c>
      <c r="B2188" s="5"/>
      <c r="C2188" s="4">
        <v>0</v>
      </c>
      <c r="E2188" s="4" t="b">
        <f t="shared" si="11"/>
        <v>0</v>
      </c>
      <c r="F2188" s="4">
        <v>0</v>
      </c>
      <c r="G2188" s="4">
        <v>3202</v>
      </c>
      <c r="H2188" s="6">
        <v>43846</v>
      </c>
      <c r="I2188" s="4" t="s">
        <v>1243</v>
      </c>
      <c r="J2188" s="4" t="s">
        <v>40</v>
      </c>
      <c r="K2188" s="4">
        <v>13523</v>
      </c>
      <c r="L2188" s="4">
        <v>0</v>
      </c>
      <c r="M2188" s="4">
        <v>0</v>
      </c>
      <c r="N2188" s="4">
        <v>0</v>
      </c>
      <c r="O2188" s="4">
        <v>193354</v>
      </c>
      <c r="P2188" s="4">
        <v>210000</v>
      </c>
      <c r="Q2188" s="4">
        <v>2238</v>
      </c>
      <c r="R2188" s="4" t="b">
        <f t="shared" si="12"/>
        <v>0</v>
      </c>
      <c r="S2188" s="4">
        <v>0</v>
      </c>
    </row>
    <row r="2189" spans="1:19" ht="14.25" customHeight="1">
      <c r="A2189" s="4" t="s">
        <v>1040</v>
      </c>
      <c r="B2189" s="5"/>
      <c r="C2189" s="4">
        <v>0</v>
      </c>
      <c r="E2189" s="4" t="b">
        <f t="shared" si="11"/>
        <v>0</v>
      </c>
      <c r="F2189" s="4">
        <v>0</v>
      </c>
      <c r="G2189" s="4">
        <v>3202</v>
      </c>
      <c r="H2189" s="6">
        <v>43846</v>
      </c>
      <c r="I2189" s="4" t="s">
        <v>1044</v>
      </c>
      <c r="J2189" s="4" t="s">
        <v>40</v>
      </c>
      <c r="K2189" s="4">
        <v>13523</v>
      </c>
      <c r="L2189" s="4">
        <v>0</v>
      </c>
      <c r="M2189" s="4">
        <v>0</v>
      </c>
      <c r="N2189" s="4">
        <v>0</v>
      </c>
      <c r="O2189" s="4">
        <v>206646</v>
      </c>
      <c r="P2189" s="4">
        <v>3354</v>
      </c>
      <c r="Q2189" s="4">
        <v>2239</v>
      </c>
      <c r="R2189" s="4" t="b">
        <f t="shared" si="12"/>
        <v>0</v>
      </c>
      <c r="S2189" s="4">
        <v>0</v>
      </c>
    </row>
    <row r="2190" spans="1:19" ht="14.25" customHeight="1">
      <c r="A2190" s="4" t="s">
        <v>1040</v>
      </c>
      <c r="B2190" s="5"/>
      <c r="C2190" s="4">
        <v>0</v>
      </c>
      <c r="E2190" s="4" t="b">
        <f t="shared" si="11"/>
        <v>0</v>
      </c>
      <c r="F2190" s="4">
        <v>0</v>
      </c>
      <c r="G2190" s="4">
        <v>3202</v>
      </c>
      <c r="H2190" s="6">
        <v>43862</v>
      </c>
      <c r="I2190" s="4" t="s">
        <v>1409</v>
      </c>
      <c r="J2190" s="4" t="s">
        <v>1043</v>
      </c>
      <c r="K2190" s="4">
        <v>10358</v>
      </c>
      <c r="L2190" s="4">
        <v>0</v>
      </c>
      <c r="M2190" s="4">
        <v>0</v>
      </c>
      <c r="N2190" s="4">
        <v>210000</v>
      </c>
      <c r="O2190" s="4">
        <v>0</v>
      </c>
      <c r="P2190" s="4">
        <v>213354</v>
      </c>
      <c r="Q2190" s="4">
        <v>2240</v>
      </c>
      <c r="R2190" s="4" t="b">
        <f t="shared" si="12"/>
        <v>0</v>
      </c>
      <c r="S2190" s="4">
        <v>0</v>
      </c>
    </row>
    <row r="2191" spans="1:19" ht="14.25" customHeight="1">
      <c r="A2191" s="4" t="s">
        <v>1040</v>
      </c>
      <c r="B2191" s="5"/>
      <c r="C2191" s="4">
        <v>0</v>
      </c>
      <c r="E2191" s="4" t="b">
        <f t="shared" si="11"/>
        <v>0</v>
      </c>
      <c r="F2191" s="4">
        <v>0</v>
      </c>
      <c r="G2191" s="4">
        <v>3202</v>
      </c>
      <c r="H2191" s="6">
        <v>43891</v>
      </c>
      <c r="I2191" s="4" t="s">
        <v>1410</v>
      </c>
      <c r="J2191" s="4" t="s">
        <v>1043</v>
      </c>
      <c r="K2191" s="4">
        <v>10438</v>
      </c>
      <c r="L2191" s="4">
        <v>0</v>
      </c>
      <c r="M2191" s="4">
        <v>0</v>
      </c>
      <c r="N2191" s="4">
        <v>210000</v>
      </c>
      <c r="O2191" s="4">
        <v>0</v>
      </c>
      <c r="P2191" s="4">
        <v>423354</v>
      </c>
      <c r="Q2191" s="4">
        <v>2241</v>
      </c>
      <c r="R2191" s="4" t="b">
        <f t="shared" si="12"/>
        <v>0</v>
      </c>
      <c r="S2191" s="4">
        <v>0</v>
      </c>
    </row>
    <row r="2192" spans="1:19" ht="14.25" customHeight="1">
      <c r="A2192" s="4" t="s">
        <v>1040</v>
      </c>
      <c r="B2192" s="5"/>
      <c r="C2192" s="4">
        <v>0</v>
      </c>
      <c r="E2192" s="4" t="b">
        <f t="shared" si="11"/>
        <v>0</v>
      </c>
      <c r="F2192" s="4">
        <v>0</v>
      </c>
      <c r="G2192" s="4">
        <v>3202</v>
      </c>
      <c r="H2192" s="6">
        <v>43901</v>
      </c>
      <c r="I2192" s="4" t="s">
        <v>1044</v>
      </c>
      <c r="J2192" s="4" t="s">
        <v>40</v>
      </c>
      <c r="K2192" s="4">
        <v>13652</v>
      </c>
      <c r="L2192" s="4">
        <v>0</v>
      </c>
      <c r="M2192" s="4">
        <v>0</v>
      </c>
      <c r="N2192" s="4">
        <v>0</v>
      </c>
      <c r="O2192" s="4">
        <v>3354</v>
      </c>
      <c r="P2192" s="4">
        <v>420000</v>
      </c>
      <c r="Q2192" s="4">
        <v>2242</v>
      </c>
      <c r="R2192" s="4" t="b">
        <f t="shared" si="12"/>
        <v>0</v>
      </c>
      <c r="S2192" s="4">
        <v>0</v>
      </c>
    </row>
    <row r="2193" spans="1:19" ht="14.25" customHeight="1">
      <c r="A2193" s="4" t="s">
        <v>1040</v>
      </c>
      <c r="B2193" s="5"/>
      <c r="C2193" s="4">
        <v>0</v>
      </c>
      <c r="E2193" s="4" t="b">
        <f t="shared" si="11"/>
        <v>0</v>
      </c>
      <c r="F2193" s="4">
        <v>0</v>
      </c>
      <c r="G2193" s="4">
        <v>3202</v>
      </c>
      <c r="H2193" s="6">
        <v>43901</v>
      </c>
      <c r="I2193" s="4" t="s">
        <v>1046</v>
      </c>
      <c r="J2193" s="4" t="s">
        <v>40</v>
      </c>
      <c r="K2193" s="4">
        <v>13652</v>
      </c>
      <c r="L2193" s="4">
        <v>0</v>
      </c>
      <c r="M2193" s="4">
        <v>0</v>
      </c>
      <c r="N2193" s="4">
        <v>0</v>
      </c>
      <c r="O2193" s="4">
        <v>210000</v>
      </c>
      <c r="P2193" s="4">
        <v>210000</v>
      </c>
      <c r="Q2193" s="4">
        <v>2243</v>
      </c>
      <c r="R2193" s="4" t="b">
        <f t="shared" si="12"/>
        <v>0</v>
      </c>
      <c r="S2193" s="4">
        <v>0</v>
      </c>
    </row>
    <row r="2194" spans="1:19" ht="14.25" customHeight="1">
      <c r="A2194" s="4" t="s">
        <v>1040</v>
      </c>
      <c r="B2194" s="5"/>
      <c r="C2194" s="4">
        <v>0</v>
      </c>
      <c r="E2194" s="4" t="b">
        <f t="shared" si="11"/>
        <v>0</v>
      </c>
      <c r="F2194" s="4">
        <v>0</v>
      </c>
      <c r="G2194" s="4">
        <v>3202</v>
      </c>
      <c r="H2194" s="6">
        <v>43901</v>
      </c>
      <c r="I2194" s="4" t="s">
        <v>1048</v>
      </c>
      <c r="J2194" s="4" t="s">
        <v>40</v>
      </c>
      <c r="K2194" s="4">
        <v>13652</v>
      </c>
      <c r="L2194" s="4">
        <v>0</v>
      </c>
      <c r="M2194" s="4">
        <v>0</v>
      </c>
      <c r="N2194" s="4">
        <v>0</v>
      </c>
      <c r="O2194" s="4">
        <v>192607</v>
      </c>
      <c r="P2194" s="4">
        <v>17393</v>
      </c>
      <c r="Q2194" s="4">
        <v>2244</v>
      </c>
      <c r="R2194" s="4" t="b">
        <f t="shared" si="12"/>
        <v>0</v>
      </c>
      <c r="S2194" s="4">
        <v>0</v>
      </c>
    </row>
    <row r="2195" spans="1:19" ht="14.25" customHeight="1">
      <c r="A2195" s="4" t="s">
        <v>1040</v>
      </c>
      <c r="B2195" s="5"/>
      <c r="C2195" s="4">
        <v>0</v>
      </c>
      <c r="E2195" s="4" t="b">
        <f t="shared" si="11"/>
        <v>0</v>
      </c>
      <c r="F2195" s="4">
        <v>0</v>
      </c>
      <c r="G2195" s="4">
        <v>3202</v>
      </c>
      <c r="H2195" s="6">
        <v>43922</v>
      </c>
      <c r="I2195" s="4" t="s">
        <v>1411</v>
      </c>
      <c r="J2195" s="4" t="s">
        <v>1043</v>
      </c>
      <c r="K2195" s="4">
        <v>10518</v>
      </c>
      <c r="L2195" s="4">
        <v>0</v>
      </c>
      <c r="M2195" s="4">
        <v>0</v>
      </c>
      <c r="N2195" s="4">
        <v>210000</v>
      </c>
      <c r="O2195" s="4">
        <v>0</v>
      </c>
      <c r="P2195" s="4">
        <v>227393</v>
      </c>
      <c r="Q2195" s="4">
        <v>2245</v>
      </c>
      <c r="R2195" s="4" t="b">
        <f t="shared" si="12"/>
        <v>0</v>
      </c>
      <c r="S2195" s="4">
        <v>0</v>
      </c>
    </row>
    <row r="2196" spans="1:19" ht="14.25" customHeight="1">
      <c r="A2196" s="4" t="s">
        <v>1040</v>
      </c>
      <c r="B2196" s="5"/>
      <c r="C2196" s="4">
        <v>0</v>
      </c>
      <c r="E2196" s="4" t="b">
        <f t="shared" si="11"/>
        <v>0</v>
      </c>
      <c r="F2196" s="4">
        <v>0</v>
      </c>
      <c r="G2196" s="4">
        <v>3202</v>
      </c>
      <c r="H2196" s="6">
        <v>43952</v>
      </c>
      <c r="I2196" s="4" t="s">
        <v>1412</v>
      </c>
      <c r="J2196" s="4" t="s">
        <v>1043</v>
      </c>
      <c r="K2196" s="4">
        <v>10598</v>
      </c>
      <c r="L2196" s="4">
        <v>0</v>
      </c>
      <c r="M2196" s="4">
        <v>0</v>
      </c>
      <c r="N2196" s="4">
        <v>210000</v>
      </c>
      <c r="O2196" s="4">
        <v>0</v>
      </c>
      <c r="P2196" s="4">
        <v>437393</v>
      </c>
      <c r="Q2196" s="4">
        <v>2246</v>
      </c>
      <c r="R2196" s="4" t="b">
        <f t="shared" si="12"/>
        <v>0</v>
      </c>
      <c r="S2196" s="4">
        <v>0</v>
      </c>
    </row>
    <row r="2197" spans="1:19" ht="14.25" customHeight="1">
      <c r="A2197" s="4" t="s">
        <v>1040</v>
      </c>
      <c r="B2197" s="5"/>
      <c r="C2197" s="4">
        <v>0</v>
      </c>
      <c r="E2197" s="4" t="b">
        <f t="shared" si="11"/>
        <v>0</v>
      </c>
      <c r="F2197" s="4">
        <v>0</v>
      </c>
      <c r="G2197" s="4">
        <v>3202</v>
      </c>
      <c r="H2197" s="6">
        <v>43983</v>
      </c>
      <c r="I2197" s="4" t="s">
        <v>1413</v>
      </c>
      <c r="J2197" s="4" t="s">
        <v>1043</v>
      </c>
      <c r="K2197" s="4">
        <v>10678</v>
      </c>
      <c r="L2197" s="4">
        <v>0</v>
      </c>
      <c r="M2197" s="4">
        <v>0</v>
      </c>
      <c r="N2197" s="4">
        <v>210000</v>
      </c>
      <c r="O2197" s="4">
        <v>0</v>
      </c>
      <c r="P2197" s="4">
        <v>647393</v>
      </c>
      <c r="Q2197" s="4">
        <v>2247</v>
      </c>
      <c r="R2197" s="4" t="b">
        <f t="shared" si="12"/>
        <v>0</v>
      </c>
      <c r="S2197" s="4">
        <v>0</v>
      </c>
    </row>
    <row r="2198" spans="1:19" ht="14.25" customHeight="1">
      <c r="A2198" s="4" t="s">
        <v>1040</v>
      </c>
      <c r="B2198" s="5"/>
      <c r="C2198" s="4">
        <v>0</v>
      </c>
      <c r="E2198" s="4" t="b">
        <f t="shared" si="11"/>
        <v>0</v>
      </c>
      <c r="F2198" s="4">
        <v>0</v>
      </c>
      <c r="G2198" s="4">
        <v>3202</v>
      </c>
      <c r="H2198" s="6">
        <v>44013</v>
      </c>
      <c r="I2198" s="4" t="s">
        <v>1414</v>
      </c>
      <c r="J2198" s="4" t="s">
        <v>1043</v>
      </c>
      <c r="K2198" s="4">
        <v>10758</v>
      </c>
      <c r="L2198" s="4">
        <v>0</v>
      </c>
      <c r="M2198" s="4">
        <v>0</v>
      </c>
      <c r="N2198" s="4">
        <v>210000</v>
      </c>
      <c r="O2198" s="4">
        <v>0</v>
      </c>
      <c r="P2198" s="4">
        <v>857393</v>
      </c>
      <c r="Q2198" s="4">
        <v>2248</v>
      </c>
      <c r="R2198" s="4" t="b">
        <f t="shared" si="12"/>
        <v>0</v>
      </c>
      <c r="S2198" s="4">
        <v>0</v>
      </c>
    </row>
    <row r="2199" spans="1:19" ht="14.25" customHeight="1">
      <c r="A2199" s="4" t="s">
        <v>1040</v>
      </c>
      <c r="B2199" s="5"/>
      <c r="C2199" s="4">
        <v>0</v>
      </c>
      <c r="E2199" s="4" t="b">
        <f t="shared" si="11"/>
        <v>0</v>
      </c>
      <c r="F2199" s="4">
        <v>0</v>
      </c>
      <c r="G2199" s="4">
        <v>3202</v>
      </c>
      <c r="H2199" s="6">
        <v>44044</v>
      </c>
      <c r="I2199" s="4" t="s">
        <v>1415</v>
      </c>
      <c r="J2199" s="4" t="s">
        <v>1043</v>
      </c>
      <c r="K2199" s="4">
        <v>10838</v>
      </c>
      <c r="L2199" s="4">
        <v>0</v>
      </c>
      <c r="M2199" s="4">
        <v>0</v>
      </c>
      <c r="N2199" s="4">
        <v>210000</v>
      </c>
      <c r="O2199" s="4">
        <v>0</v>
      </c>
      <c r="P2199" s="4">
        <v>1067393</v>
      </c>
      <c r="Q2199" s="4">
        <v>2249</v>
      </c>
      <c r="R2199" s="4" t="b">
        <f t="shared" si="12"/>
        <v>0</v>
      </c>
      <c r="S2199" s="4">
        <v>0</v>
      </c>
    </row>
    <row r="2200" spans="1:19" ht="14.25" customHeight="1">
      <c r="A2200" s="4" t="s">
        <v>1040</v>
      </c>
      <c r="B2200" s="5"/>
      <c r="C2200" s="4">
        <v>0</v>
      </c>
      <c r="E2200" s="4" t="b">
        <f t="shared" si="11"/>
        <v>0</v>
      </c>
      <c r="F2200" s="4">
        <v>0</v>
      </c>
      <c r="G2200" s="4">
        <v>3202</v>
      </c>
      <c r="H2200" s="6">
        <v>44075</v>
      </c>
      <c r="I2200" s="4" t="s">
        <v>1416</v>
      </c>
      <c r="J2200" s="4" t="s">
        <v>1043</v>
      </c>
      <c r="K2200" s="4">
        <v>10918</v>
      </c>
      <c r="L2200" s="4">
        <v>0</v>
      </c>
      <c r="M2200" s="4">
        <v>0</v>
      </c>
      <c r="N2200" s="4">
        <v>210000</v>
      </c>
      <c r="O2200" s="4">
        <v>0</v>
      </c>
      <c r="P2200" s="4">
        <v>1277393</v>
      </c>
      <c r="Q2200" s="4">
        <v>2250</v>
      </c>
      <c r="R2200" s="4" t="b">
        <f t="shared" si="12"/>
        <v>0</v>
      </c>
      <c r="S2200" s="4">
        <v>0</v>
      </c>
    </row>
    <row r="2201" spans="1:19" ht="14.25" customHeight="1">
      <c r="A2201" s="4" t="s">
        <v>1040</v>
      </c>
      <c r="B2201" s="5"/>
      <c r="C2201" s="4">
        <v>0</v>
      </c>
      <c r="E2201" s="4" t="b">
        <f t="shared" si="11"/>
        <v>0</v>
      </c>
      <c r="F2201" s="4">
        <v>0</v>
      </c>
      <c r="G2201" s="4">
        <v>3202</v>
      </c>
      <c r="H2201" s="6">
        <v>44083</v>
      </c>
      <c r="I2201" s="4" t="s">
        <v>1048</v>
      </c>
      <c r="J2201" s="4" t="s">
        <v>40</v>
      </c>
      <c r="K2201" s="4">
        <v>14051</v>
      </c>
      <c r="L2201" s="4">
        <v>0</v>
      </c>
      <c r="M2201" s="4">
        <v>0</v>
      </c>
      <c r="N2201" s="4">
        <v>0</v>
      </c>
      <c r="O2201" s="4">
        <v>17393</v>
      </c>
      <c r="P2201" s="4">
        <v>1260000</v>
      </c>
      <c r="Q2201" s="4">
        <v>2251</v>
      </c>
      <c r="R2201" s="4" t="b">
        <f t="shared" si="12"/>
        <v>0</v>
      </c>
      <c r="S2201" s="4">
        <v>0</v>
      </c>
    </row>
    <row r="2202" spans="1:19" ht="14.25" customHeight="1">
      <c r="A2202" s="4" t="s">
        <v>1040</v>
      </c>
      <c r="B2202" s="5"/>
      <c r="C2202" s="4">
        <v>0</v>
      </c>
      <c r="E2202" s="4" t="b">
        <f t="shared" si="11"/>
        <v>0</v>
      </c>
      <c r="F2202" s="4">
        <v>0</v>
      </c>
      <c r="G2202" s="4">
        <v>3202</v>
      </c>
      <c r="H2202" s="6">
        <v>44083</v>
      </c>
      <c r="I2202" s="4" t="s">
        <v>1050</v>
      </c>
      <c r="J2202" s="4" t="s">
        <v>40</v>
      </c>
      <c r="K2202" s="4">
        <v>14051</v>
      </c>
      <c r="L2202" s="4">
        <v>0</v>
      </c>
      <c r="M2202" s="4">
        <v>0</v>
      </c>
      <c r="N2202" s="4">
        <v>0</v>
      </c>
      <c r="O2202" s="4">
        <v>210000</v>
      </c>
      <c r="P2202" s="4">
        <v>1050000</v>
      </c>
      <c r="Q2202" s="4">
        <v>2252</v>
      </c>
      <c r="R2202" s="4" t="b">
        <f t="shared" si="12"/>
        <v>0</v>
      </c>
      <c r="S2202" s="4">
        <v>0</v>
      </c>
    </row>
    <row r="2203" spans="1:19" ht="14.25" customHeight="1">
      <c r="A2203" s="4" t="s">
        <v>1040</v>
      </c>
      <c r="B2203" s="5"/>
      <c r="C2203" s="4">
        <v>0</v>
      </c>
      <c r="E2203" s="4" t="b">
        <f t="shared" si="11"/>
        <v>0</v>
      </c>
      <c r="F2203" s="4">
        <v>0</v>
      </c>
      <c r="G2203" s="4">
        <v>3202</v>
      </c>
      <c r="H2203" s="6">
        <v>44083</v>
      </c>
      <c r="I2203" s="4" t="s">
        <v>1052</v>
      </c>
      <c r="J2203" s="4" t="s">
        <v>40</v>
      </c>
      <c r="K2203" s="4">
        <v>14051</v>
      </c>
      <c r="L2203" s="4">
        <v>0</v>
      </c>
      <c r="M2203" s="4">
        <v>0</v>
      </c>
      <c r="N2203" s="4">
        <v>0</v>
      </c>
      <c r="O2203" s="4">
        <v>210000</v>
      </c>
      <c r="P2203" s="4">
        <v>840000</v>
      </c>
      <c r="Q2203" s="4">
        <v>2253</v>
      </c>
      <c r="R2203" s="4" t="b">
        <f t="shared" si="12"/>
        <v>0</v>
      </c>
      <c r="S2203" s="4">
        <v>0</v>
      </c>
    </row>
    <row r="2204" spans="1:19" ht="14.25" customHeight="1">
      <c r="A2204" s="4" t="s">
        <v>1040</v>
      </c>
      <c r="B2204" s="5"/>
      <c r="C2204" s="4">
        <v>0</v>
      </c>
      <c r="E2204" s="4" t="b">
        <f t="shared" si="11"/>
        <v>0</v>
      </c>
      <c r="F2204" s="4">
        <v>0</v>
      </c>
      <c r="G2204" s="4">
        <v>3202</v>
      </c>
      <c r="H2204" s="6">
        <v>44083</v>
      </c>
      <c r="I2204" s="4" t="s">
        <v>1054</v>
      </c>
      <c r="J2204" s="4" t="s">
        <v>40</v>
      </c>
      <c r="K2204" s="4">
        <v>14051</v>
      </c>
      <c r="L2204" s="4">
        <v>0</v>
      </c>
      <c r="M2204" s="4">
        <v>0</v>
      </c>
      <c r="N2204" s="4">
        <v>0</v>
      </c>
      <c r="O2204" s="4">
        <v>210000</v>
      </c>
      <c r="P2204" s="4">
        <v>630000</v>
      </c>
      <c r="Q2204" s="4">
        <v>2254</v>
      </c>
      <c r="R2204" s="4" t="b">
        <f t="shared" si="12"/>
        <v>0</v>
      </c>
      <c r="S2204" s="4">
        <v>0</v>
      </c>
    </row>
    <row r="2205" spans="1:19" ht="14.25" customHeight="1">
      <c r="A2205" s="4" t="s">
        <v>1040</v>
      </c>
      <c r="B2205" s="5"/>
      <c r="C2205" s="4">
        <v>0</v>
      </c>
      <c r="E2205" s="4" t="b">
        <f t="shared" si="11"/>
        <v>0</v>
      </c>
      <c r="F2205" s="4">
        <v>0</v>
      </c>
      <c r="G2205" s="4">
        <v>3202</v>
      </c>
      <c r="H2205" s="6">
        <v>44083</v>
      </c>
      <c r="I2205" s="4" t="s">
        <v>1056</v>
      </c>
      <c r="J2205" s="4" t="s">
        <v>40</v>
      </c>
      <c r="K2205" s="4">
        <v>14051</v>
      </c>
      <c r="L2205" s="4">
        <v>0</v>
      </c>
      <c r="M2205" s="4">
        <v>0</v>
      </c>
      <c r="N2205" s="4">
        <v>0</v>
      </c>
      <c r="O2205" s="4">
        <v>148150</v>
      </c>
      <c r="P2205" s="4">
        <v>481850</v>
      </c>
      <c r="Q2205" s="4">
        <v>2255</v>
      </c>
      <c r="R2205" s="4" t="b">
        <f t="shared" si="12"/>
        <v>0</v>
      </c>
      <c r="S2205" s="4">
        <v>0</v>
      </c>
    </row>
    <row r="2206" spans="1:19" ht="14.25" customHeight="1">
      <c r="A2206" s="4" t="s">
        <v>1040</v>
      </c>
      <c r="B2206" s="5"/>
      <c r="C2206" s="4">
        <v>0</v>
      </c>
      <c r="E2206" s="4" t="b">
        <f t="shared" si="11"/>
        <v>0</v>
      </c>
      <c r="F2206" s="4">
        <v>0</v>
      </c>
      <c r="G2206" s="4">
        <v>3202</v>
      </c>
      <c r="H2206" s="6">
        <v>44105</v>
      </c>
      <c r="I2206" s="4" t="s">
        <v>1417</v>
      </c>
      <c r="J2206" s="4" t="s">
        <v>1043</v>
      </c>
      <c r="K2206" s="4">
        <v>10998</v>
      </c>
      <c r="L2206" s="4">
        <v>0</v>
      </c>
      <c r="M2206" s="4">
        <v>0</v>
      </c>
      <c r="N2206" s="4">
        <v>210000</v>
      </c>
      <c r="O2206" s="4">
        <v>0</v>
      </c>
      <c r="P2206" s="4">
        <v>691850</v>
      </c>
      <c r="Q2206" s="4">
        <v>2256</v>
      </c>
      <c r="R2206" s="4" t="b">
        <f t="shared" si="12"/>
        <v>0</v>
      </c>
      <c r="S2206" s="4">
        <v>0</v>
      </c>
    </row>
    <row r="2207" spans="1:19" ht="14.25" customHeight="1">
      <c r="A2207" s="4" t="s">
        <v>1040</v>
      </c>
      <c r="B2207" s="5"/>
      <c r="C2207" s="4">
        <v>0</v>
      </c>
      <c r="E2207" s="4" t="b">
        <f t="shared" si="11"/>
        <v>0</v>
      </c>
      <c r="F2207" s="4">
        <v>0</v>
      </c>
      <c r="G2207" s="4">
        <v>3202</v>
      </c>
      <c r="H2207" s="6">
        <v>44136</v>
      </c>
      <c r="I2207" s="4" t="s">
        <v>1418</v>
      </c>
      <c r="J2207" s="4" t="s">
        <v>1043</v>
      </c>
      <c r="K2207" s="4">
        <v>11078</v>
      </c>
      <c r="L2207" s="4">
        <v>0</v>
      </c>
      <c r="M2207" s="4">
        <v>0</v>
      </c>
      <c r="N2207" s="4">
        <v>210000</v>
      </c>
      <c r="O2207" s="4">
        <v>0</v>
      </c>
      <c r="P2207" s="4">
        <v>901850</v>
      </c>
      <c r="Q2207" s="4">
        <v>2257</v>
      </c>
      <c r="R2207" s="4" t="b">
        <f t="shared" si="12"/>
        <v>0</v>
      </c>
      <c r="S2207" s="4">
        <v>0</v>
      </c>
    </row>
    <row r="2208" spans="1:19" ht="14.25" customHeight="1">
      <c r="A2208" s="4" t="s">
        <v>1040</v>
      </c>
      <c r="B2208" s="5"/>
      <c r="C2208" s="4">
        <v>0</v>
      </c>
      <c r="E2208" s="4" t="b">
        <f t="shared" si="11"/>
        <v>0</v>
      </c>
      <c r="F2208" s="4">
        <v>0</v>
      </c>
      <c r="G2208" s="4">
        <v>3202</v>
      </c>
      <c r="H2208" s="6">
        <v>44165</v>
      </c>
      <c r="I2208" s="4" t="s">
        <v>1056</v>
      </c>
      <c r="J2208" s="4" t="s">
        <v>40</v>
      </c>
      <c r="K2208" s="4">
        <v>14216</v>
      </c>
      <c r="L2208" s="4">
        <v>0</v>
      </c>
      <c r="M2208" s="4">
        <v>0</v>
      </c>
      <c r="N2208" s="4">
        <v>0</v>
      </c>
      <c r="O2208" s="4">
        <v>61850</v>
      </c>
      <c r="P2208" s="4">
        <v>840000</v>
      </c>
      <c r="Q2208" s="4">
        <v>2258</v>
      </c>
      <c r="R2208" s="4" t="b">
        <f t="shared" si="12"/>
        <v>0</v>
      </c>
      <c r="S2208" s="4">
        <v>0</v>
      </c>
    </row>
    <row r="2209" spans="1:19" ht="14.25" customHeight="1">
      <c r="A2209" s="4" t="s">
        <v>1040</v>
      </c>
      <c r="B2209" s="5"/>
      <c r="C2209" s="4">
        <v>0</v>
      </c>
      <c r="E2209" s="4" t="b">
        <f t="shared" si="11"/>
        <v>0</v>
      </c>
      <c r="F2209" s="4">
        <v>0</v>
      </c>
      <c r="G2209" s="4">
        <v>3202</v>
      </c>
      <c r="H2209" s="6">
        <v>44165</v>
      </c>
      <c r="I2209" s="4" t="s">
        <v>1058</v>
      </c>
      <c r="J2209" s="4" t="s">
        <v>40</v>
      </c>
      <c r="K2209" s="4">
        <v>14216</v>
      </c>
      <c r="L2209" s="4">
        <v>0</v>
      </c>
      <c r="M2209" s="4">
        <v>0</v>
      </c>
      <c r="N2209" s="4">
        <v>0</v>
      </c>
      <c r="O2209" s="4">
        <v>210000</v>
      </c>
      <c r="P2209" s="4">
        <v>630000</v>
      </c>
      <c r="Q2209" s="4">
        <v>2259</v>
      </c>
      <c r="R2209" s="4" t="b">
        <f t="shared" si="12"/>
        <v>0</v>
      </c>
      <c r="S2209" s="4">
        <v>0</v>
      </c>
    </row>
    <row r="2210" spans="1:19" ht="14.25" customHeight="1">
      <c r="A2210" s="4" t="s">
        <v>1040</v>
      </c>
      <c r="B2210" s="5"/>
      <c r="C2210" s="4">
        <v>0</v>
      </c>
      <c r="E2210" s="4" t="b">
        <f t="shared" si="11"/>
        <v>0</v>
      </c>
      <c r="F2210" s="4">
        <v>0</v>
      </c>
      <c r="G2210" s="4">
        <v>3202</v>
      </c>
      <c r="H2210" s="6">
        <v>44165</v>
      </c>
      <c r="I2210" s="4" t="s">
        <v>1060</v>
      </c>
      <c r="J2210" s="4" t="s">
        <v>40</v>
      </c>
      <c r="K2210" s="4">
        <v>14216</v>
      </c>
      <c r="L2210" s="4">
        <v>0</v>
      </c>
      <c r="M2210" s="4">
        <v>0</v>
      </c>
      <c r="N2210" s="4">
        <v>0</v>
      </c>
      <c r="O2210" s="4">
        <v>210000</v>
      </c>
      <c r="P2210" s="4">
        <v>420000</v>
      </c>
      <c r="Q2210" s="4">
        <v>2260</v>
      </c>
      <c r="R2210" s="4" t="b">
        <f t="shared" si="12"/>
        <v>0</v>
      </c>
      <c r="S2210" s="4">
        <v>0</v>
      </c>
    </row>
    <row r="2211" spans="1:19" ht="14.25" customHeight="1">
      <c r="A2211" s="4" t="s">
        <v>1040</v>
      </c>
      <c r="B2211" s="5"/>
      <c r="C2211" s="4">
        <v>0</v>
      </c>
      <c r="E2211" s="4" t="b">
        <f t="shared" si="11"/>
        <v>0</v>
      </c>
      <c r="F2211" s="4">
        <v>0</v>
      </c>
      <c r="G2211" s="4">
        <v>3202</v>
      </c>
      <c r="H2211" s="6">
        <v>44165</v>
      </c>
      <c r="I2211" s="4" t="s">
        <v>1061</v>
      </c>
      <c r="J2211" s="4" t="s">
        <v>40</v>
      </c>
      <c r="K2211" s="4">
        <v>14216</v>
      </c>
      <c r="L2211" s="4">
        <v>0</v>
      </c>
      <c r="M2211" s="4">
        <v>0</v>
      </c>
      <c r="N2211" s="4">
        <v>0</v>
      </c>
      <c r="O2211" s="4">
        <v>210000</v>
      </c>
      <c r="P2211" s="4">
        <v>210000</v>
      </c>
      <c r="Q2211" s="4">
        <v>2261</v>
      </c>
      <c r="R2211" s="4" t="b">
        <f t="shared" si="12"/>
        <v>0</v>
      </c>
      <c r="S2211" s="4">
        <v>0</v>
      </c>
    </row>
    <row r="2212" spans="1:19" ht="14.25" customHeight="1">
      <c r="A2212" s="4" t="s">
        <v>1040</v>
      </c>
      <c r="B2212" s="5"/>
      <c r="C2212" s="4">
        <v>0</v>
      </c>
      <c r="E2212" s="4" t="b">
        <f t="shared" si="11"/>
        <v>0</v>
      </c>
      <c r="F2212" s="4">
        <v>0</v>
      </c>
      <c r="G2212" s="4">
        <v>3202</v>
      </c>
      <c r="H2212" s="6">
        <v>44165</v>
      </c>
      <c r="I2212" s="4" t="s">
        <v>1064</v>
      </c>
      <c r="J2212" s="4" t="s">
        <v>40</v>
      </c>
      <c r="K2212" s="4">
        <v>14216</v>
      </c>
      <c r="L2212" s="4">
        <v>0</v>
      </c>
      <c r="M2212" s="4">
        <v>0</v>
      </c>
      <c r="N2212" s="4">
        <v>0</v>
      </c>
      <c r="O2212" s="4">
        <v>210000</v>
      </c>
      <c r="P2212" s="4">
        <v>0</v>
      </c>
      <c r="Q2212" s="4">
        <v>2262</v>
      </c>
      <c r="R2212" s="4" t="b">
        <f t="shared" si="12"/>
        <v>0</v>
      </c>
      <c r="S2212" s="4">
        <v>0</v>
      </c>
    </row>
    <row r="2213" spans="1:19" ht="14.25" customHeight="1">
      <c r="A2213" s="4" t="s">
        <v>1040</v>
      </c>
      <c r="B2213" s="5"/>
      <c r="C2213" s="4">
        <v>0</v>
      </c>
      <c r="E2213" s="4" t="b">
        <f t="shared" si="11"/>
        <v>0</v>
      </c>
      <c r="F2213" s="4">
        <v>0</v>
      </c>
      <c r="G2213" s="4">
        <v>3202</v>
      </c>
      <c r="H2213" s="6">
        <v>44166</v>
      </c>
      <c r="I2213" s="4" t="s">
        <v>1419</v>
      </c>
      <c r="J2213" s="4" t="s">
        <v>1069</v>
      </c>
      <c r="K2213" s="4">
        <v>577</v>
      </c>
      <c r="L2213" s="4">
        <v>0</v>
      </c>
      <c r="M2213" s="4">
        <v>0</v>
      </c>
      <c r="N2213" s="4">
        <v>0</v>
      </c>
      <c r="O2213" s="4">
        <v>34901</v>
      </c>
      <c r="P2213" s="4">
        <v>-34901</v>
      </c>
      <c r="Q2213" s="4">
        <v>2263</v>
      </c>
      <c r="R2213" s="4" t="b">
        <f t="shared" si="12"/>
        <v>0</v>
      </c>
      <c r="S2213" s="4">
        <v>0</v>
      </c>
    </row>
    <row r="2214" spans="1:19" ht="14.25" customHeight="1">
      <c r="A2214" s="4" t="s">
        <v>1040</v>
      </c>
      <c r="B2214" s="5"/>
      <c r="C2214" s="4">
        <v>0</v>
      </c>
      <c r="E2214" s="4" t="b">
        <f t="shared" si="11"/>
        <v>0</v>
      </c>
      <c r="F2214" s="4">
        <v>0</v>
      </c>
      <c r="G2214" s="4">
        <v>3202</v>
      </c>
      <c r="H2214" s="6">
        <v>44166</v>
      </c>
      <c r="I2214" s="4" t="s">
        <v>1420</v>
      </c>
      <c r="J2214" s="4" t="s">
        <v>1043</v>
      </c>
      <c r="K2214" s="4">
        <v>11158</v>
      </c>
      <c r="L2214" s="4">
        <v>0</v>
      </c>
      <c r="M2214" s="4">
        <v>0</v>
      </c>
      <c r="N2214" s="4">
        <v>210000</v>
      </c>
      <c r="O2214" s="4">
        <v>0</v>
      </c>
      <c r="P2214" s="4">
        <v>175099</v>
      </c>
      <c r="Q2214" s="4">
        <v>2264</v>
      </c>
      <c r="R2214" s="4" t="b">
        <f t="shared" si="12"/>
        <v>0</v>
      </c>
      <c r="S2214" s="4">
        <v>0</v>
      </c>
    </row>
    <row r="2215" spans="1:19" ht="14.25" customHeight="1">
      <c r="A2215" s="4" t="s">
        <v>1040</v>
      </c>
      <c r="B2215" s="5" t="s">
        <v>1421</v>
      </c>
      <c r="C2215" s="4">
        <v>0</v>
      </c>
      <c r="D2215" s="4" t="s">
        <v>1421</v>
      </c>
      <c r="E2215" s="4" t="b">
        <f t="shared" si="11"/>
        <v>0</v>
      </c>
      <c r="F2215" s="4">
        <v>0</v>
      </c>
      <c r="G2215" s="4">
        <v>3202</v>
      </c>
      <c r="H2215" s="3" t="s">
        <v>21</v>
      </c>
      <c r="K2215" s="4">
        <v>0</v>
      </c>
      <c r="L2215" s="4">
        <v>0</v>
      </c>
      <c r="M2215" s="4">
        <v>0</v>
      </c>
      <c r="N2215" s="4">
        <v>2520000</v>
      </c>
      <c r="O2215" s="4">
        <v>2538255</v>
      </c>
      <c r="P2215" s="4">
        <v>175099</v>
      </c>
      <c r="Q2215" s="4">
        <v>2265</v>
      </c>
      <c r="R2215" s="4" t="b">
        <f t="shared" si="12"/>
        <v>0</v>
      </c>
      <c r="S2215" s="4">
        <v>0</v>
      </c>
    </row>
    <row r="2216" spans="1:19" ht="14.25" customHeight="1">
      <c r="A2216" s="4" t="s">
        <v>1040</v>
      </c>
      <c r="B2216" s="5" t="s">
        <v>290</v>
      </c>
      <c r="C2216" s="4">
        <v>0</v>
      </c>
      <c r="D2216" s="4" t="s">
        <v>290</v>
      </c>
      <c r="E2216" s="4" t="b">
        <f t="shared" si="11"/>
        <v>0</v>
      </c>
      <c r="F2216" s="4">
        <v>0</v>
      </c>
      <c r="G2216" s="4">
        <v>3301</v>
      </c>
      <c r="H2216" s="3" t="s">
        <v>21</v>
      </c>
      <c r="K2216" s="4">
        <v>0</v>
      </c>
      <c r="L2216" s="4">
        <v>2796000</v>
      </c>
      <c r="M2216" s="4">
        <v>2796000</v>
      </c>
      <c r="N2216" s="4">
        <v>0</v>
      </c>
      <c r="O2216" s="4">
        <v>0</v>
      </c>
      <c r="P2216" s="4">
        <v>0</v>
      </c>
      <c r="Q2216" s="4">
        <v>2266</v>
      </c>
      <c r="R2216" s="4" t="b">
        <f t="shared" si="12"/>
        <v>0</v>
      </c>
      <c r="S2216" s="4">
        <v>0</v>
      </c>
    </row>
    <row r="2217" spans="1:19" ht="14.25" customHeight="1">
      <c r="A2217" s="4" t="s">
        <v>1040</v>
      </c>
      <c r="B2217" s="5"/>
      <c r="C2217" s="4">
        <v>0</v>
      </c>
      <c r="E2217" s="4" t="b">
        <f t="shared" si="11"/>
        <v>0</v>
      </c>
      <c r="F2217" s="4">
        <v>0</v>
      </c>
      <c r="G2217" s="4">
        <v>3301</v>
      </c>
      <c r="H2217" s="6">
        <v>43831</v>
      </c>
      <c r="I2217" s="4" t="s">
        <v>1422</v>
      </c>
      <c r="J2217" s="4" t="s">
        <v>1043</v>
      </c>
      <c r="K2217" s="4">
        <v>10279</v>
      </c>
      <c r="L2217" s="4">
        <v>0</v>
      </c>
      <c r="M2217" s="4">
        <v>0</v>
      </c>
      <c r="N2217" s="4">
        <v>233000</v>
      </c>
      <c r="O2217" s="4">
        <v>0</v>
      </c>
      <c r="P2217" s="4">
        <v>233000</v>
      </c>
      <c r="Q2217" s="4">
        <v>2267</v>
      </c>
      <c r="R2217" s="4" t="b">
        <f t="shared" si="12"/>
        <v>0</v>
      </c>
      <c r="S2217" s="4">
        <v>0</v>
      </c>
    </row>
    <row r="2218" spans="1:19" ht="14.25" customHeight="1">
      <c r="A2218" s="4" t="s">
        <v>1040</v>
      </c>
      <c r="B2218" s="5"/>
      <c r="C2218" s="4">
        <v>0</v>
      </c>
      <c r="E2218" s="4" t="b">
        <f t="shared" si="11"/>
        <v>0</v>
      </c>
      <c r="F2218" s="4">
        <v>0</v>
      </c>
      <c r="G2218" s="4">
        <v>3301</v>
      </c>
      <c r="H2218" s="6">
        <v>43844</v>
      </c>
      <c r="I2218" s="4" t="s">
        <v>1044</v>
      </c>
      <c r="J2218" s="4" t="s">
        <v>40</v>
      </c>
      <c r="K2218" s="4">
        <v>13508</v>
      </c>
      <c r="L2218" s="4">
        <v>0</v>
      </c>
      <c r="M2218" s="4">
        <v>0</v>
      </c>
      <c r="N2218" s="4">
        <v>0</v>
      </c>
      <c r="O2218" s="4">
        <v>233000</v>
      </c>
      <c r="P2218" s="4">
        <v>0</v>
      </c>
      <c r="Q2218" s="4">
        <v>2268</v>
      </c>
      <c r="R2218" s="4" t="b">
        <f t="shared" si="12"/>
        <v>0</v>
      </c>
      <c r="S2218" s="4">
        <v>0</v>
      </c>
    </row>
    <row r="2219" spans="1:19" ht="14.25" customHeight="1">
      <c r="A2219" s="4" t="s">
        <v>1040</v>
      </c>
      <c r="B2219" s="5"/>
      <c r="C2219" s="4">
        <v>0</v>
      </c>
      <c r="E2219" s="4" t="b">
        <f t="shared" si="11"/>
        <v>0</v>
      </c>
      <c r="F2219" s="4">
        <v>0</v>
      </c>
      <c r="G2219" s="4">
        <v>3301</v>
      </c>
      <c r="H2219" s="6">
        <v>43862</v>
      </c>
      <c r="I2219" s="4" t="s">
        <v>1423</v>
      </c>
      <c r="J2219" s="4" t="s">
        <v>1043</v>
      </c>
      <c r="K2219" s="4">
        <v>10359</v>
      </c>
      <c r="L2219" s="4">
        <v>0</v>
      </c>
      <c r="M2219" s="4">
        <v>0</v>
      </c>
      <c r="N2219" s="4">
        <v>233000</v>
      </c>
      <c r="O2219" s="4">
        <v>0</v>
      </c>
      <c r="P2219" s="4">
        <v>233000</v>
      </c>
      <c r="Q2219" s="4">
        <v>2269</v>
      </c>
      <c r="R2219" s="4" t="b">
        <f t="shared" si="12"/>
        <v>0</v>
      </c>
      <c r="S2219" s="4">
        <v>0</v>
      </c>
    </row>
    <row r="2220" spans="1:19" ht="14.25" customHeight="1">
      <c r="A2220" s="4" t="s">
        <v>1040</v>
      </c>
      <c r="B2220" s="5"/>
      <c r="C2220" s="4">
        <v>0</v>
      </c>
      <c r="E2220" s="4" t="b">
        <f t="shared" si="11"/>
        <v>0</v>
      </c>
      <c r="F2220" s="4">
        <v>0</v>
      </c>
      <c r="G2220" s="4">
        <v>3301</v>
      </c>
      <c r="H2220" s="6">
        <v>43868</v>
      </c>
      <c r="I2220" s="4" t="s">
        <v>1046</v>
      </c>
      <c r="J2220" s="4" t="s">
        <v>40</v>
      </c>
      <c r="K2220" s="4">
        <v>13555</v>
      </c>
      <c r="L2220" s="4">
        <v>0</v>
      </c>
      <c r="M2220" s="4">
        <v>0</v>
      </c>
      <c r="N2220" s="4">
        <v>0</v>
      </c>
      <c r="O2220" s="4">
        <v>233000</v>
      </c>
      <c r="P2220" s="4">
        <v>0</v>
      </c>
      <c r="Q2220" s="4">
        <v>2270</v>
      </c>
      <c r="R2220" s="4" t="b">
        <f t="shared" si="12"/>
        <v>0</v>
      </c>
      <c r="S2220" s="4">
        <v>0</v>
      </c>
    </row>
    <row r="2221" spans="1:19" ht="14.25" customHeight="1">
      <c r="A2221" s="4" t="s">
        <v>1040</v>
      </c>
      <c r="B2221" s="5"/>
      <c r="C2221" s="4">
        <v>0</v>
      </c>
      <c r="E2221" s="4" t="b">
        <f t="shared" si="11"/>
        <v>0</v>
      </c>
      <c r="F2221" s="4">
        <v>0</v>
      </c>
      <c r="G2221" s="4">
        <v>3301</v>
      </c>
      <c r="H2221" s="6">
        <v>43891</v>
      </c>
      <c r="I2221" s="4" t="s">
        <v>1424</v>
      </c>
      <c r="J2221" s="4" t="s">
        <v>1043</v>
      </c>
      <c r="K2221" s="4">
        <v>10439</v>
      </c>
      <c r="L2221" s="4">
        <v>0</v>
      </c>
      <c r="M2221" s="4">
        <v>0</v>
      </c>
      <c r="N2221" s="4">
        <v>233000</v>
      </c>
      <c r="O2221" s="4">
        <v>0</v>
      </c>
      <c r="P2221" s="4">
        <v>233000</v>
      </c>
      <c r="Q2221" s="4">
        <v>2271</v>
      </c>
      <c r="R2221" s="4" t="b">
        <f t="shared" si="12"/>
        <v>0</v>
      </c>
      <c r="S2221" s="4">
        <v>0</v>
      </c>
    </row>
    <row r="2222" spans="1:19" ht="14.25" customHeight="1">
      <c r="A2222" s="4" t="s">
        <v>1040</v>
      </c>
      <c r="B2222" s="5"/>
      <c r="C2222" s="4">
        <v>0</v>
      </c>
      <c r="E2222" s="4" t="b">
        <f t="shared" si="11"/>
        <v>0</v>
      </c>
      <c r="F2222" s="4">
        <v>0</v>
      </c>
      <c r="G2222" s="4">
        <v>3301</v>
      </c>
      <c r="H2222" s="6">
        <v>43903</v>
      </c>
      <c r="I2222" s="4" t="s">
        <v>1048</v>
      </c>
      <c r="J2222" s="4" t="s">
        <v>40</v>
      </c>
      <c r="K2222" s="4">
        <v>13660</v>
      </c>
      <c r="L2222" s="4">
        <v>0</v>
      </c>
      <c r="M2222" s="4">
        <v>0</v>
      </c>
      <c r="N2222" s="4">
        <v>0</v>
      </c>
      <c r="O2222" s="4">
        <v>233000</v>
      </c>
      <c r="P2222" s="4">
        <v>0</v>
      </c>
      <c r="Q2222" s="4">
        <v>2272</v>
      </c>
      <c r="R2222" s="4" t="b">
        <f t="shared" si="12"/>
        <v>0</v>
      </c>
      <c r="S2222" s="4">
        <v>0</v>
      </c>
    </row>
    <row r="2223" spans="1:19" ht="14.25" customHeight="1">
      <c r="A2223" s="4" t="s">
        <v>1040</v>
      </c>
      <c r="B2223" s="5"/>
      <c r="C2223" s="4">
        <v>0</v>
      </c>
      <c r="E2223" s="4" t="b">
        <f t="shared" si="11"/>
        <v>0</v>
      </c>
      <c r="F2223" s="4">
        <v>0</v>
      </c>
      <c r="G2223" s="4">
        <v>3301</v>
      </c>
      <c r="H2223" s="6">
        <v>43922</v>
      </c>
      <c r="I2223" s="4" t="s">
        <v>1425</v>
      </c>
      <c r="J2223" s="4" t="s">
        <v>1043</v>
      </c>
      <c r="K2223" s="4">
        <v>10519</v>
      </c>
      <c r="L2223" s="4">
        <v>0</v>
      </c>
      <c r="M2223" s="4">
        <v>0</v>
      </c>
      <c r="N2223" s="4">
        <v>233000</v>
      </c>
      <c r="O2223" s="4">
        <v>0</v>
      </c>
      <c r="P2223" s="4">
        <v>233000</v>
      </c>
      <c r="Q2223" s="4">
        <v>2273</v>
      </c>
      <c r="R2223" s="4" t="b">
        <f t="shared" si="12"/>
        <v>0</v>
      </c>
      <c r="S2223" s="4">
        <v>0</v>
      </c>
    </row>
    <row r="2224" spans="1:19" ht="14.25" customHeight="1">
      <c r="A2224" s="4" t="s">
        <v>1040</v>
      </c>
      <c r="B2224" s="5"/>
      <c r="C2224" s="4">
        <v>0</v>
      </c>
      <c r="E2224" s="4" t="b">
        <f t="shared" si="11"/>
        <v>0</v>
      </c>
      <c r="F2224" s="4">
        <v>0</v>
      </c>
      <c r="G2224" s="4">
        <v>3301</v>
      </c>
      <c r="H2224" s="6">
        <v>43934</v>
      </c>
      <c r="I2224" s="4" t="s">
        <v>1050</v>
      </c>
      <c r="J2224" s="4" t="s">
        <v>40</v>
      </c>
      <c r="K2224" s="4">
        <v>13702</v>
      </c>
      <c r="L2224" s="4">
        <v>0</v>
      </c>
      <c r="M2224" s="4">
        <v>0</v>
      </c>
      <c r="N2224" s="4">
        <v>0</v>
      </c>
      <c r="O2224" s="4">
        <v>233000</v>
      </c>
      <c r="P2224" s="4">
        <v>0</v>
      </c>
      <c r="Q2224" s="4">
        <v>2274</v>
      </c>
      <c r="R2224" s="4" t="b">
        <f t="shared" si="12"/>
        <v>0</v>
      </c>
      <c r="S2224" s="4">
        <v>0</v>
      </c>
    </row>
    <row r="2225" spans="1:19" ht="14.25" customHeight="1">
      <c r="A2225" s="4" t="s">
        <v>1040</v>
      </c>
      <c r="B2225" s="5"/>
      <c r="C2225" s="4">
        <v>0</v>
      </c>
      <c r="E2225" s="4" t="b">
        <f t="shared" si="11"/>
        <v>0</v>
      </c>
      <c r="F2225" s="4">
        <v>0</v>
      </c>
      <c r="G2225" s="4">
        <v>3301</v>
      </c>
      <c r="H2225" s="6">
        <v>43952</v>
      </c>
      <c r="I2225" s="4" t="s">
        <v>1426</v>
      </c>
      <c r="J2225" s="4" t="s">
        <v>1043</v>
      </c>
      <c r="K2225" s="4">
        <v>10599</v>
      </c>
      <c r="L2225" s="4">
        <v>0</v>
      </c>
      <c r="M2225" s="4">
        <v>0</v>
      </c>
      <c r="N2225" s="4">
        <v>233000</v>
      </c>
      <c r="O2225" s="4">
        <v>0</v>
      </c>
      <c r="P2225" s="4">
        <v>233000</v>
      </c>
      <c r="Q2225" s="4">
        <v>2275</v>
      </c>
      <c r="R2225" s="4" t="b">
        <f t="shared" si="12"/>
        <v>0</v>
      </c>
      <c r="S2225" s="4">
        <v>0</v>
      </c>
    </row>
    <row r="2226" spans="1:19" ht="14.25" customHeight="1">
      <c r="A2226" s="4" t="s">
        <v>1040</v>
      </c>
      <c r="B2226" s="5"/>
      <c r="C2226" s="4">
        <v>0</v>
      </c>
      <c r="E2226" s="4" t="b">
        <f t="shared" si="11"/>
        <v>0</v>
      </c>
      <c r="F2226" s="4">
        <v>0</v>
      </c>
      <c r="G2226" s="4">
        <v>3301</v>
      </c>
      <c r="H2226" s="6">
        <v>43962</v>
      </c>
      <c r="I2226" s="4" t="s">
        <v>1052</v>
      </c>
      <c r="J2226" s="4" t="s">
        <v>40</v>
      </c>
      <c r="K2226" s="4">
        <v>13757</v>
      </c>
      <c r="L2226" s="4">
        <v>0</v>
      </c>
      <c r="M2226" s="4">
        <v>0</v>
      </c>
      <c r="N2226" s="4">
        <v>0</v>
      </c>
      <c r="O2226" s="4">
        <v>233000</v>
      </c>
      <c r="P2226" s="4">
        <v>0</v>
      </c>
      <c r="Q2226" s="4">
        <v>2276</v>
      </c>
      <c r="R2226" s="4" t="b">
        <f t="shared" si="12"/>
        <v>0</v>
      </c>
      <c r="S2226" s="4">
        <v>0</v>
      </c>
    </row>
    <row r="2227" spans="1:19" ht="14.25" customHeight="1">
      <c r="A2227" s="4" t="s">
        <v>1040</v>
      </c>
      <c r="B2227" s="5"/>
      <c r="C2227" s="4">
        <v>0</v>
      </c>
      <c r="E2227" s="4" t="b">
        <f t="shared" si="11"/>
        <v>0</v>
      </c>
      <c r="F2227" s="4">
        <v>0</v>
      </c>
      <c r="G2227" s="4">
        <v>3301</v>
      </c>
      <c r="H2227" s="6">
        <v>43983</v>
      </c>
      <c r="I2227" s="4" t="s">
        <v>1427</v>
      </c>
      <c r="J2227" s="4" t="s">
        <v>1043</v>
      </c>
      <c r="K2227" s="4">
        <v>10679</v>
      </c>
      <c r="L2227" s="4">
        <v>0</v>
      </c>
      <c r="M2227" s="4">
        <v>0</v>
      </c>
      <c r="N2227" s="4">
        <v>233000</v>
      </c>
      <c r="O2227" s="4">
        <v>0</v>
      </c>
      <c r="P2227" s="4">
        <v>233000</v>
      </c>
      <c r="Q2227" s="4">
        <v>2277</v>
      </c>
      <c r="R2227" s="4" t="b">
        <f t="shared" si="12"/>
        <v>0</v>
      </c>
      <c r="S2227" s="4">
        <v>0</v>
      </c>
    </row>
    <row r="2228" spans="1:19" ht="14.25" customHeight="1">
      <c r="A2228" s="4" t="s">
        <v>1040</v>
      </c>
      <c r="B2228" s="5"/>
      <c r="C2228" s="4">
        <v>0</v>
      </c>
      <c r="E2228" s="4" t="b">
        <f t="shared" si="11"/>
        <v>0</v>
      </c>
      <c r="F2228" s="4">
        <v>0</v>
      </c>
      <c r="G2228" s="4">
        <v>3301</v>
      </c>
      <c r="H2228" s="6">
        <v>43994</v>
      </c>
      <c r="I2228" s="4" t="s">
        <v>1054</v>
      </c>
      <c r="J2228" s="4" t="s">
        <v>40</v>
      </c>
      <c r="K2228" s="4">
        <v>13839</v>
      </c>
      <c r="L2228" s="4">
        <v>0</v>
      </c>
      <c r="M2228" s="4">
        <v>0</v>
      </c>
      <c r="N2228" s="4">
        <v>0</v>
      </c>
      <c r="O2228" s="4">
        <v>233000</v>
      </c>
      <c r="P2228" s="4">
        <v>0</v>
      </c>
      <c r="Q2228" s="4">
        <v>2278</v>
      </c>
      <c r="R2228" s="4" t="b">
        <f t="shared" si="12"/>
        <v>0</v>
      </c>
      <c r="S2228" s="4">
        <v>0</v>
      </c>
    </row>
    <row r="2229" spans="1:19" ht="14.25" customHeight="1">
      <c r="A2229" s="4" t="s">
        <v>1040</v>
      </c>
      <c r="B2229" s="5"/>
      <c r="C2229" s="4">
        <v>0</v>
      </c>
      <c r="E2229" s="4" t="b">
        <f t="shared" si="11"/>
        <v>0</v>
      </c>
      <c r="F2229" s="4">
        <v>0</v>
      </c>
      <c r="G2229" s="4">
        <v>3301</v>
      </c>
      <c r="H2229" s="6">
        <v>44013</v>
      </c>
      <c r="I2229" s="4" t="s">
        <v>1428</v>
      </c>
      <c r="J2229" s="4" t="s">
        <v>1043</v>
      </c>
      <c r="K2229" s="4">
        <v>10759</v>
      </c>
      <c r="L2229" s="4">
        <v>0</v>
      </c>
      <c r="M2229" s="4">
        <v>0</v>
      </c>
      <c r="N2229" s="4">
        <v>233000</v>
      </c>
      <c r="O2229" s="4">
        <v>0</v>
      </c>
      <c r="P2229" s="4">
        <v>233000</v>
      </c>
      <c r="Q2229" s="4">
        <v>2279</v>
      </c>
      <c r="R2229" s="4" t="b">
        <f t="shared" si="12"/>
        <v>0</v>
      </c>
      <c r="S2229" s="4">
        <v>0</v>
      </c>
    </row>
    <row r="2230" spans="1:19" ht="14.25" customHeight="1">
      <c r="A2230" s="4" t="s">
        <v>1040</v>
      </c>
      <c r="B2230" s="5"/>
      <c r="C2230" s="4">
        <v>0</v>
      </c>
      <c r="E2230" s="4" t="b">
        <f t="shared" si="11"/>
        <v>0</v>
      </c>
      <c r="F2230" s="4">
        <v>0</v>
      </c>
      <c r="G2230" s="4">
        <v>3301</v>
      </c>
      <c r="H2230" s="6">
        <v>44020</v>
      </c>
      <c r="I2230" s="4" t="s">
        <v>1056</v>
      </c>
      <c r="J2230" s="4" t="s">
        <v>40</v>
      </c>
      <c r="K2230" s="4">
        <v>13899</v>
      </c>
      <c r="L2230" s="4">
        <v>0</v>
      </c>
      <c r="M2230" s="4">
        <v>0</v>
      </c>
      <c r="N2230" s="4">
        <v>0</v>
      </c>
      <c r="O2230" s="4">
        <v>233000</v>
      </c>
      <c r="P2230" s="4">
        <v>0</v>
      </c>
      <c r="Q2230" s="4">
        <v>2280</v>
      </c>
      <c r="R2230" s="4" t="b">
        <f t="shared" si="12"/>
        <v>0</v>
      </c>
      <c r="S2230" s="4">
        <v>0</v>
      </c>
    </row>
    <row r="2231" spans="1:19" ht="14.25" customHeight="1">
      <c r="A2231" s="4" t="s">
        <v>1040</v>
      </c>
      <c r="B2231" s="5"/>
      <c r="C2231" s="4">
        <v>0</v>
      </c>
      <c r="E2231" s="4" t="b">
        <f t="shared" si="11"/>
        <v>0</v>
      </c>
      <c r="F2231" s="4">
        <v>0</v>
      </c>
      <c r="G2231" s="4">
        <v>3301</v>
      </c>
      <c r="H2231" s="6">
        <v>44044</v>
      </c>
      <c r="I2231" s="4" t="s">
        <v>1429</v>
      </c>
      <c r="J2231" s="4" t="s">
        <v>1043</v>
      </c>
      <c r="K2231" s="4">
        <v>10839</v>
      </c>
      <c r="L2231" s="4">
        <v>0</v>
      </c>
      <c r="M2231" s="4">
        <v>0</v>
      </c>
      <c r="N2231" s="4">
        <v>233000</v>
      </c>
      <c r="O2231" s="4">
        <v>0</v>
      </c>
      <c r="P2231" s="4">
        <v>233000</v>
      </c>
      <c r="Q2231" s="4">
        <v>2281</v>
      </c>
      <c r="R2231" s="4" t="b">
        <f t="shared" si="12"/>
        <v>0</v>
      </c>
      <c r="S2231" s="4">
        <v>0</v>
      </c>
    </row>
    <row r="2232" spans="1:19" ht="14.25" customHeight="1">
      <c r="A2232" s="4" t="s">
        <v>1040</v>
      </c>
      <c r="B2232" s="5"/>
      <c r="C2232" s="4">
        <v>0</v>
      </c>
      <c r="E2232" s="4" t="b">
        <f t="shared" si="11"/>
        <v>0</v>
      </c>
      <c r="F2232" s="4">
        <v>0</v>
      </c>
      <c r="G2232" s="4">
        <v>3301</v>
      </c>
      <c r="H2232" s="6">
        <v>44057</v>
      </c>
      <c r="I2232" s="4" t="s">
        <v>1058</v>
      </c>
      <c r="J2232" s="4" t="s">
        <v>40</v>
      </c>
      <c r="K2232" s="4">
        <v>13981</v>
      </c>
      <c r="L2232" s="4">
        <v>0</v>
      </c>
      <c r="M2232" s="4">
        <v>0</v>
      </c>
      <c r="N2232" s="4">
        <v>0</v>
      </c>
      <c r="O2232" s="4">
        <v>233000</v>
      </c>
      <c r="P2232" s="4">
        <v>0</v>
      </c>
      <c r="Q2232" s="4">
        <v>2282</v>
      </c>
      <c r="R2232" s="4" t="b">
        <f t="shared" si="12"/>
        <v>0</v>
      </c>
      <c r="S2232" s="4">
        <v>0</v>
      </c>
    </row>
    <row r="2233" spans="1:19" ht="14.25" customHeight="1">
      <c r="A2233" s="4" t="s">
        <v>1040</v>
      </c>
      <c r="B2233" s="5"/>
      <c r="C2233" s="4">
        <v>0</v>
      </c>
      <c r="E2233" s="4" t="b">
        <f t="shared" si="11"/>
        <v>0</v>
      </c>
      <c r="F2233" s="4">
        <v>0</v>
      </c>
      <c r="G2233" s="4">
        <v>3301</v>
      </c>
      <c r="H2233" s="6">
        <v>44075</v>
      </c>
      <c r="I2233" s="4" t="s">
        <v>1430</v>
      </c>
      <c r="J2233" s="4" t="s">
        <v>1043</v>
      </c>
      <c r="K2233" s="4">
        <v>10919</v>
      </c>
      <c r="L2233" s="4">
        <v>0</v>
      </c>
      <c r="M2233" s="4">
        <v>0</v>
      </c>
      <c r="N2233" s="4">
        <v>233000</v>
      </c>
      <c r="O2233" s="4">
        <v>0</v>
      </c>
      <c r="P2233" s="4">
        <v>233000</v>
      </c>
      <c r="Q2233" s="4">
        <v>2283</v>
      </c>
      <c r="R2233" s="4" t="b">
        <f t="shared" si="12"/>
        <v>0</v>
      </c>
      <c r="S2233" s="4">
        <v>0</v>
      </c>
    </row>
    <row r="2234" spans="1:19" ht="14.25" customHeight="1">
      <c r="A2234" s="4" t="s">
        <v>1040</v>
      </c>
      <c r="B2234" s="5"/>
      <c r="C2234" s="4">
        <v>0</v>
      </c>
      <c r="E2234" s="4" t="b">
        <f t="shared" si="11"/>
        <v>0</v>
      </c>
      <c r="F2234" s="4">
        <v>0</v>
      </c>
      <c r="G2234" s="4">
        <v>3301</v>
      </c>
      <c r="H2234" s="6">
        <v>44082</v>
      </c>
      <c r="I2234" s="4" t="s">
        <v>1060</v>
      </c>
      <c r="J2234" s="4" t="s">
        <v>40</v>
      </c>
      <c r="K2234" s="4">
        <v>14045</v>
      </c>
      <c r="L2234" s="4">
        <v>0</v>
      </c>
      <c r="M2234" s="4">
        <v>0</v>
      </c>
      <c r="N2234" s="4">
        <v>0</v>
      </c>
      <c r="O2234" s="4">
        <v>233000</v>
      </c>
      <c r="P2234" s="4">
        <v>0</v>
      </c>
      <c r="Q2234" s="4">
        <v>2284</v>
      </c>
      <c r="R2234" s="4" t="b">
        <f t="shared" si="12"/>
        <v>0</v>
      </c>
      <c r="S2234" s="4">
        <v>0</v>
      </c>
    </row>
    <row r="2235" spans="1:19" ht="14.25" customHeight="1">
      <c r="A2235" s="4" t="s">
        <v>1040</v>
      </c>
      <c r="B2235" s="5"/>
      <c r="C2235" s="4">
        <v>0</v>
      </c>
      <c r="E2235" s="4" t="b">
        <f t="shared" si="11"/>
        <v>0</v>
      </c>
      <c r="F2235" s="4">
        <v>0</v>
      </c>
      <c r="G2235" s="4">
        <v>3301</v>
      </c>
      <c r="H2235" s="6">
        <v>44105</v>
      </c>
      <c r="I2235" s="4" t="s">
        <v>1431</v>
      </c>
      <c r="J2235" s="4" t="s">
        <v>1043</v>
      </c>
      <c r="K2235" s="4">
        <v>10999</v>
      </c>
      <c r="L2235" s="4">
        <v>0</v>
      </c>
      <c r="M2235" s="4">
        <v>0</v>
      </c>
      <c r="N2235" s="4">
        <v>233000</v>
      </c>
      <c r="O2235" s="4">
        <v>0</v>
      </c>
      <c r="P2235" s="4">
        <v>233000</v>
      </c>
      <c r="Q2235" s="4">
        <v>2285</v>
      </c>
      <c r="R2235" s="4" t="b">
        <f t="shared" si="12"/>
        <v>0</v>
      </c>
      <c r="S2235" s="4">
        <v>0</v>
      </c>
    </row>
    <row r="2236" spans="1:19" ht="14.25" customHeight="1">
      <c r="A2236" s="4" t="s">
        <v>1040</v>
      </c>
      <c r="B2236" s="5"/>
      <c r="C2236" s="4">
        <v>0</v>
      </c>
      <c r="E2236" s="4" t="b">
        <f t="shared" si="11"/>
        <v>0</v>
      </c>
      <c r="F2236" s="4">
        <v>0</v>
      </c>
      <c r="G2236" s="4">
        <v>3301</v>
      </c>
      <c r="H2236" s="6">
        <v>44111</v>
      </c>
      <c r="I2236" s="4" t="s">
        <v>1061</v>
      </c>
      <c r="J2236" s="4" t="s">
        <v>40</v>
      </c>
      <c r="K2236" s="4">
        <v>14115</v>
      </c>
      <c r="L2236" s="4">
        <v>0</v>
      </c>
      <c r="M2236" s="4">
        <v>0</v>
      </c>
      <c r="N2236" s="4">
        <v>0</v>
      </c>
      <c r="O2236" s="4">
        <v>233000</v>
      </c>
      <c r="P2236" s="4">
        <v>0</v>
      </c>
      <c r="Q2236" s="4">
        <v>2286</v>
      </c>
      <c r="R2236" s="4" t="b">
        <f t="shared" si="12"/>
        <v>0</v>
      </c>
      <c r="S2236" s="4">
        <v>0</v>
      </c>
    </row>
    <row r="2237" spans="1:19" ht="14.25" customHeight="1">
      <c r="A2237" s="4" t="s">
        <v>1040</v>
      </c>
      <c r="B2237" s="5"/>
      <c r="C2237" s="4">
        <v>0</v>
      </c>
      <c r="E2237" s="4" t="b">
        <f t="shared" si="11"/>
        <v>0</v>
      </c>
      <c r="F2237" s="4">
        <v>0</v>
      </c>
      <c r="G2237" s="4">
        <v>3301</v>
      </c>
      <c r="H2237" s="6">
        <v>44136</v>
      </c>
      <c r="I2237" s="4" t="s">
        <v>1432</v>
      </c>
      <c r="J2237" s="4" t="s">
        <v>1043</v>
      </c>
      <c r="K2237" s="4">
        <v>11079</v>
      </c>
      <c r="L2237" s="4">
        <v>0</v>
      </c>
      <c r="M2237" s="4">
        <v>0</v>
      </c>
      <c r="N2237" s="4">
        <v>233000</v>
      </c>
      <c r="O2237" s="4">
        <v>0</v>
      </c>
      <c r="P2237" s="4">
        <v>233000</v>
      </c>
      <c r="Q2237" s="4">
        <v>2287</v>
      </c>
      <c r="R2237" s="4" t="b">
        <f t="shared" si="12"/>
        <v>0</v>
      </c>
      <c r="S2237" s="4">
        <v>0</v>
      </c>
    </row>
    <row r="2238" spans="1:19" ht="14.25" customHeight="1">
      <c r="A2238" s="4" t="s">
        <v>1040</v>
      </c>
      <c r="B2238" s="5"/>
      <c r="C2238" s="4">
        <v>0</v>
      </c>
      <c r="E2238" s="4" t="b">
        <f t="shared" si="11"/>
        <v>0</v>
      </c>
      <c r="F2238" s="4">
        <v>0</v>
      </c>
      <c r="G2238" s="4">
        <v>3301</v>
      </c>
      <c r="H2238" s="6">
        <v>44140</v>
      </c>
      <c r="I2238" s="4" t="s">
        <v>1064</v>
      </c>
      <c r="J2238" s="4" t="s">
        <v>40</v>
      </c>
      <c r="K2238" s="4">
        <v>14174</v>
      </c>
      <c r="L2238" s="4">
        <v>0</v>
      </c>
      <c r="M2238" s="4">
        <v>0</v>
      </c>
      <c r="N2238" s="4">
        <v>0</v>
      </c>
      <c r="O2238" s="4">
        <v>233000</v>
      </c>
      <c r="P2238" s="4">
        <v>0</v>
      </c>
      <c r="Q2238" s="4">
        <v>2288</v>
      </c>
      <c r="R2238" s="4" t="b">
        <f t="shared" si="12"/>
        <v>0</v>
      </c>
      <c r="S2238" s="4">
        <v>0</v>
      </c>
    </row>
    <row r="2239" spans="1:19" ht="14.25" customHeight="1">
      <c r="A2239" s="4" t="s">
        <v>1040</v>
      </c>
      <c r="B2239" s="5"/>
      <c r="C2239" s="4">
        <v>0</v>
      </c>
      <c r="E2239" s="4" t="b">
        <f t="shared" si="11"/>
        <v>0</v>
      </c>
      <c r="F2239" s="4">
        <v>0</v>
      </c>
      <c r="G2239" s="4">
        <v>3301</v>
      </c>
      <c r="H2239" s="6">
        <v>44166</v>
      </c>
      <c r="I2239" s="4" t="s">
        <v>1433</v>
      </c>
      <c r="J2239" s="4" t="s">
        <v>1043</v>
      </c>
      <c r="K2239" s="4">
        <v>11159</v>
      </c>
      <c r="L2239" s="4">
        <v>0</v>
      </c>
      <c r="M2239" s="4">
        <v>0</v>
      </c>
      <c r="N2239" s="4">
        <v>233000</v>
      </c>
      <c r="O2239" s="4">
        <v>0</v>
      </c>
      <c r="P2239" s="4">
        <v>233000</v>
      </c>
      <c r="Q2239" s="4">
        <v>2289</v>
      </c>
      <c r="R2239" s="4" t="b">
        <f t="shared" si="12"/>
        <v>0</v>
      </c>
      <c r="S2239" s="4">
        <v>0</v>
      </c>
    </row>
    <row r="2240" spans="1:19" ht="14.25" customHeight="1">
      <c r="A2240" s="4" t="s">
        <v>1040</v>
      </c>
      <c r="B2240" s="5"/>
      <c r="C2240" s="4">
        <v>0</v>
      </c>
      <c r="E2240" s="4" t="b">
        <f t="shared" si="11"/>
        <v>0</v>
      </c>
      <c r="F2240" s="4">
        <v>0</v>
      </c>
      <c r="G2240" s="4">
        <v>3301</v>
      </c>
      <c r="H2240" s="6">
        <v>44168</v>
      </c>
      <c r="I2240" s="4" t="s">
        <v>1066</v>
      </c>
      <c r="J2240" s="4" t="s">
        <v>40</v>
      </c>
      <c r="K2240" s="4">
        <v>14245</v>
      </c>
      <c r="L2240" s="4">
        <v>0</v>
      </c>
      <c r="M2240" s="4">
        <v>0</v>
      </c>
      <c r="N2240" s="4">
        <v>0</v>
      </c>
      <c r="O2240" s="4">
        <v>233000</v>
      </c>
      <c r="P2240" s="4">
        <v>0</v>
      </c>
      <c r="Q2240" s="4">
        <v>2290</v>
      </c>
      <c r="R2240" s="4" t="b">
        <f t="shared" si="12"/>
        <v>0</v>
      </c>
      <c r="S2240" s="4">
        <v>0</v>
      </c>
    </row>
    <row r="2241" spans="1:19" ht="14.25" customHeight="1">
      <c r="A2241" s="4" t="s">
        <v>1040</v>
      </c>
      <c r="B2241" s="5" t="s">
        <v>1434</v>
      </c>
      <c r="C2241" s="4">
        <v>0</v>
      </c>
      <c r="D2241" s="4" t="s">
        <v>1434</v>
      </c>
      <c r="E2241" s="4" t="b">
        <f t="shared" si="11"/>
        <v>0</v>
      </c>
      <c r="F2241" s="4">
        <v>0</v>
      </c>
      <c r="G2241" s="4">
        <v>3301</v>
      </c>
      <c r="H2241" s="3" t="s">
        <v>21</v>
      </c>
      <c r="K2241" s="4">
        <v>0</v>
      </c>
      <c r="L2241" s="4">
        <v>0</v>
      </c>
      <c r="M2241" s="4">
        <v>0</v>
      </c>
      <c r="N2241" s="4">
        <v>2796000</v>
      </c>
      <c r="O2241" s="4">
        <v>2796000</v>
      </c>
      <c r="P2241" s="4">
        <v>0</v>
      </c>
      <c r="Q2241" s="4">
        <v>2291</v>
      </c>
      <c r="R2241" s="4" t="b">
        <f t="shared" si="12"/>
        <v>0</v>
      </c>
      <c r="S2241" s="4">
        <v>0</v>
      </c>
    </row>
    <row r="2242" spans="1:19" ht="14.25" customHeight="1">
      <c r="A2242" s="4" t="s">
        <v>1040</v>
      </c>
      <c r="B2242" s="5" t="s">
        <v>302</v>
      </c>
      <c r="C2242" s="4">
        <v>0</v>
      </c>
      <c r="D2242" s="4" t="s">
        <v>302</v>
      </c>
      <c r="E2242" s="4" t="b">
        <f t="shared" si="11"/>
        <v>0</v>
      </c>
      <c r="F2242" s="4">
        <v>0</v>
      </c>
      <c r="G2242" s="4">
        <v>3302</v>
      </c>
      <c r="H2242" s="3" t="s">
        <v>21</v>
      </c>
      <c r="K2242" s="4">
        <v>0</v>
      </c>
      <c r="L2242" s="4">
        <v>2520000</v>
      </c>
      <c r="M2242" s="4">
        <v>2520000</v>
      </c>
      <c r="N2242" s="4">
        <v>0</v>
      </c>
      <c r="O2242" s="4">
        <v>0</v>
      </c>
      <c r="P2242" s="4">
        <v>0</v>
      </c>
      <c r="Q2242" s="4">
        <v>2292</v>
      </c>
      <c r="R2242" s="4" t="b">
        <f t="shared" si="12"/>
        <v>0</v>
      </c>
      <c r="S2242" s="4">
        <v>0</v>
      </c>
    </row>
    <row r="2243" spans="1:19" ht="14.25" customHeight="1">
      <c r="A2243" s="4" t="s">
        <v>1040</v>
      </c>
      <c r="B2243" s="5"/>
      <c r="C2243" s="4">
        <v>0</v>
      </c>
      <c r="E2243" s="4" t="b">
        <f t="shared" si="11"/>
        <v>0</v>
      </c>
      <c r="F2243" s="4">
        <v>0</v>
      </c>
      <c r="G2243" s="4">
        <v>3302</v>
      </c>
      <c r="H2243" s="6">
        <v>43831</v>
      </c>
      <c r="I2243" s="4" t="s">
        <v>1435</v>
      </c>
      <c r="J2243" s="4" t="s">
        <v>1043</v>
      </c>
      <c r="K2243" s="4">
        <v>10280</v>
      </c>
      <c r="L2243" s="4">
        <v>0</v>
      </c>
      <c r="M2243" s="4">
        <v>0</v>
      </c>
      <c r="N2243" s="4">
        <v>210000</v>
      </c>
      <c r="O2243" s="4">
        <v>0</v>
      </c>
      <c r="P2243" s="4">
        <v>210000</v>
      </c>
      <c r="Q2243" s="4">
        <v>2293</v>
      </c>
      <c r="R2243" s="4" t="b">
        <f t="shared" si="12"/>
        <v>0</v>
      </c>
      <c r="S2243" s="4">
        <v>0</v>
      </c>
    </row>
    <row r="2244" spans="1:19" ht="14.25" customHeight="1">
      <c r="A2244" s="4" t="s">
        <v>1040</v>
      </c>
      <c r="B2244" s="5"/>
      <c r="C2244" s="4">
        <v>0</v>
      </c>
      <c r="E2244" s="4" t="b">
        <f t="shared" si="11"/>
        <v>0</v>
      </c>
      <c r="F2244" s="4">
        <v>0</v>
      </c>
      <c r="G2244" s="4">
        <v>3302</v>
      </c>
      <c r="H2244" s="6">
        <v>43838</v>
      </c>
      <c r="I2244" s="4" t="s">
        <v>1044</v>
      </c>
      <c r="J2244" s="4" t="s">
        <v>40</v>
      </c>
      <c r="K2244" s="4">
        <v>13479</v>
      </c>
      <c r="L2244" s="4">
        <v>0</v>
      </c>
      <c r="M2244" s="4">
        <v>0</v>
      </c>
      <c r="N2244" s="4">
        <v>0</v>
      </c>
      <c r="O2244" s="4">
        <v>210000</v>
      </c>
      <c r="P2244" s="4">
        <v>0</v>
      </c>
      <c r="Q2244" s="4">
        <v>2294</v>
      </c>
      <c r="R2244" s="4" t="b">
        <f t="shared" si="12"/>
        <v>0</v>
      </c>
      <c r="S2244" s="4">
        <v>0</v>
      </c>
    </row>
    <row r="2245" spans="1:19" ht="14.25" customHeight="1">
      <c r="A2245" s="4" t="s">
        <v>1040</v>
      </c>
      <c r="B2245" s="5"/>
      <c r="C2245" s="4">
        <v>0</v>
      </c>
      <c r="E2245" s="4" t="b">
        <f t="shared" si="11"/>
        <v>0</v>
      </c>
      <c r="F2245" s="4">
        <v>0</v>
      </c>
      <c r="G2245" s="4">
        <v>3302</v>
      </c>
      <c r="H2245" s="6">
        <v>43862</v>
      </c>
      <c r="I2245" s="4" t="s">
        <v>1436</v>
      </c>
      <c r="J2245" s="4" t="s">
        <v>1043</v>
      </c>
      <c r="K2245" s="4">
        <v>10360</v>
      </c>
      <c r="L2245" s="4">
        <v>0</v>
      </c>
      <c r="M2245" s="4">
        <v>0</v>
      </c>
      <c r="N2245" s="4">
        <v>210000</v>
      </c>
      <c r="O2245" s="4">
        <v>0</v>
      </c>
      <c r="P2245" s="4">
        <v>210000</v>
      </c>
      <c r="Q2245" s="4">
        <v>2295</v>
      </c>
      <c r="R2245" s="4" t="b">
        <f t="shared" si="12"/>
        <v>0</v>
      </c>
      <c r="S2245" s="4">
        <v>0</v>
      </c>
    </row>
    <row r="2246" spans="1:19" ht="14.25" customHeight="1">
      <c r="A2246" s="4" t="s">
        <v>1040</v>
      </c>
      <c r="B2246" s="5"/>
      <c r="C2246" s="4">
        <v>0</v>
      </c>
      <c r="E2246" s="4" t="b">
        <f t="shared" si="11"/>
        <v>0</v>
      </c>
      <c r="F2246" s="4">
        <v>0</v>
      </c>
      <c r="G2246" s="4">
        <v>3302</v>
      </c>
      <c r="H2246" s="6">
        <v>43875</v>
      </c>
      <c r="I2246" s="4" t="s">
        <v>1046</v>
      </c>
      <c r="J2246" s="4" t="s">
        <v>40</v>
      </c>
      <c r="K2246" s="4">
        <v>13595</v>
      </c>
      <c r="L2246" s="4">
        <v>0</v>
      </c>
      <c r="M2246" s="4">
        <v>0</v>
      </c>
      <c r="N2246" s="4">
        <v>0</v>
      </c>
      <c r="O2246" s="4">
        <v>210000</v>
      </c>
      <c r="P2246" s="4">
        <v>0</v>
      </c>
      <c r="Q2246" s="4">
        <v>2296</v>
      </c>
      <c r="R2246" s="4" t="b">
        <f t="shared" si="12"/>
        <v>0</v>
      </c>
      <c r="S2246" s="4">
        <v>0</v>
      </c>
    </row>
    <row r="2247" spans="1:19" ht="14.25" customHeight="1">
      <c r="A2247" s="4" t="s">
        <v>1040</v>
      </c>
      <c r="B2247" s="5"/>
      <c r="C2247" s="4">
        <v>0</v>
      </c>
      <c r="E2247" s="4" t="b">
        <f t="shared" si="11"/>
        <v>0</v>
      </c>
      <c r="F2247" s="4">
        <v>0</v>
      </c>
      <c r="G2247" s="4">
        <v>3302</v>
      </c>
      <c r="H2247" s="6">
        <v>43891</v>
      </c>
      <c r="I2247" s="4" t="s">
        <v>1437</v>
      </c>
      <c r="J2247" s="4" t="s">
        <v>1043</v>
      </c>
      <c r="K2247" s="4">
        <v>10440</v>
      </c>
      <c r="L2247" s="4">
        <v>0</v>
      </c>
      <c r="M2247" s="4">
        <v>0</v>
      </c>
      <c r="N2247" s="4">
        <v>210000</v>
      </c>
      <c r="O2247" s="4">
        <v>0</v>
      </c>
      <c r="P2247" s="4">
        <v>210000</v>
      </c>
      <c r="Q2247" s="4">
        <v>2297</v>
      </c>
      <c r="R2247" s="4" t="b">
        <f t="shared" si="12"/>
        <v>0</v>
      </c>
      <c r="S2247" s="4">
        <v>0</v>
      </c>
    </row>
    <row r="2248" spans="1:19" ht="14.25" customHeight="1">
      <c r="A2248" s="4" t="s">
        <v>1040</v>
      </c>
      <c r="B2248" s="5"/>
      <c r="C2248" s="4">
        <v>0</v>
      </c>
      <c r="E2248" s="4" t="b">
        <f t="shared" si="11"/>
        <v>0</v>
      </c>
      <c r="F2248" s="4">
        <v>0</v>
      </c>
      <c r="G2248" s="4">
        <v>3302</v>
      </c>
      <c r="H2248" s="6">
        <v>43903</v>
      </c>
      <c r="I2248" s="4" t="s">
        <v>1048</v>
      </c>
      <c r="J2248" s="4" t="s">
        <v>40</v>
      </c>
      <c r="K2248" s="4">
        <v>13661</v>
      </c>
      <c r="L2248" s="4">
        <v>0</v>
      </c>
      <c r="M2248" s="4">
        <v>0</v>
      </c>
      <c r="N2248" s="4">
        <v>0</v>
      </c>
      <c r="O2248" s="4">
        <v>210000</v>
      </c>
      <c r="P2248" s="4">
        <v>0</v>
      </c>
      <c r="Q2248" s="4">
        <v>2298</v>
      </c>
      <c r="R2248" s="4" t="b">
        <f t="shared" si="12"/>
        <v>0</v>
      </c>
      <c r="S2248" s="4">
        <v>0</v>
      </c>
    </row>
    <row r="2249" spans="1:19" ht="14.25" customHeight="1">
      <c r="A2249" s="4" t="s">
        <v>1040</v>
      </c>
      <c r="B2249" s="5"/>
      <c r="C2249" s="4">
        <v>0</v>
      </c>
      <c r="E2249" s="4" t="b">
        <f t="shared" si="11"/>
        <v>0</v>
      </c>
      <c r="F2249" s="4">
        <v>0</v>
      </c>
      <c r="G2249" s="4">
        <v>3302</v>
      </c>
      <c r="H2249" s="6">
        <v>43922</v>
      </c>
      <c r="I2249" s="4" t="s">
        <v>1438</v>
      </c>
      <c r="J2249" s="4" t="s">
        <v>1043</v>
      </c>
      <c r="K2249" s="4">
        <v>10520</v>
      </c>
      <c r="L2249" s="4">
        <v>0</v>
      </c>
      <c r="M2249" s="4">
        <v>0</v>
      </c>
      <c r="N2249" s="4">
        <v>210000</v>
      </c>
      <c r="O2249" s="4">
        <v>0</v>
      </c>
      <c r="P2249" s="4">
        <v>210000</v>
      </c>
      <c r="Q2249" s="4">
        <v>2299</v>
      </c>
      <c r="R2249" s="4" t="b">
        <f t="shared" si="12"/>
        <v>0</v>
      </c>
      <c r="S2249" s="4">
        <v>0</v>
      </c>
    </row>
    <row r="2250" spans="1:19" ht="14.25" customHeight="1">
      <c r="A2250" s="4" t="s">
        <v>1040</v>
      </c>
      <c r="B2250" s="5"/>
      <c r="C2250" s="4">
        <v>0</v>
      </c>
      <c r="E2250" s="4" t="b">
        <f t="shared" si="11"/>
        <v>0</v>
      </c>
      <c r="F2250" s="4">
        <v>0</v>
      </c>
      <c r="G2250" s="4">
        <v>3302</v>
      </c>
      <c r="H2250" s="6">
        <v>43934</v>
      </c>
      <c r="I2250" s="4" t="s">
        <v>1050</v>
      </c>
      <c r="J2250" s="4" t="s">
        <v>40</v>
      </c>
      <c r="K2250" s="4">
        <v>13704</v>
      </c>
      <c r="L2250" s="4">
        <v>0</v>
      </c>
      <c r="M2250" s="4">
        <v>0</v>
      </c>
      <c r="N2250" s="4">
        <v>0</v>
      </c>
      <c r="O2250" s="4">
        <v>210000</v>
      </c>
      <c r="P2250" s="4">
        <v>0</v>
      </c>
      <c r="Q2250" s="4">
        <v>2300</v>
      </c>
      <c r="R2250" s="4" t="b">
        <f t="shared" si="12"/>
        <v>0</v>
      </c>
      <c r="S2250" s="4">
        <v>0</v>
      </c>
    </row>
    <row r="2251" spans="1:19" ht="14.25" customHeight="1">
      <c r="A2251" s="4" t="s">
        <v>1040</v>
      </c>
      <c r="B2251" s="5"/>
      <c r="C2251" s="4">
        <v>0</v>
      </c>
      <c r="E2251" s="4" t="b">
        <f t="shared" si="11"/>
        <v>0</v>
      </c>
      <c r="F2251" s="4">
        <v>0</v>
      </c>
      <c r="G2251" s="4">
        <v>3302</v>
      </c>
      <c r="H2251" s="6">
        <v>43952</v>
      </c>
      <c r="I2251" s="4" t="s">
        <v>1439</v>
      </c>
      <c r="J2251" s="4" t="s">
        <v>1043</v>
      </c>
      <c r="K2251" s="4">
        <v>10600</v>
      </c>
      <c r="L2251" s="4">
        <v>0</v>
      </c>
      <c r="M2251" s="4">
        <v>0</v>
      </c>
      <c r="N2251" s="4">
        <v>210000</v>
      </c>
      <c r="O2251" s="4">
        <v>0</v>
      </c>
      <c r="P2251" s="4">
        <v>210000</v>
      </c>
      <c r="Q2251" s="4">
        <v>2301</v>
      </c>
      <c r="R2251" s="4" t="b">
        <f t="shared" si="12"/>
        <v>0</v>
      </c>
      <c r="S2251" s="4">
        <v>0</v>
      </c>
    </row>
    <row r="2252" spans="1:19" ht="14.25" customHeight="1">
      <c r="A2252" s="4" t="s">
        <v>1040</v>
      </c>
      <c r="B2252" s="5"/>
      <c r="C2252" s="4">
        <v>0</v>
      </c>
      <c r="E2252" s="4" t="b">
        <f t="shared" si="11"/>
        <v>0</v>
      </c>
      <c r="F2252" s="4">
        <v>0</v>
      </c>
      <c r="G2252" s="4">
        <v>3302</v>
      </c>
      <c r="H2252" s="6">
        <v>43983</v>
      </c>
      <c r="I2252" s="4" t="s">
        <v>1440</v>
      </c>
      <c r="J2252" s="4" t="s">
        <v>1043</v>
      </c>
      <c r="K2252" s="4">
        <v>10680</v>
      </c>
      <c r="L2252" s="4">
        <v>0</v>
      </c>
      <c r="M2252" s="4">
        <v>0</v>
      </c>
      <c r="N2252" s="4">
        <v>210000</v>
      </c>
      <c r="O2252" s="4">
        <v>0</v>
      </c>
      <c r="P2252" s="4">
        <v>420000</v>
      </c>
      <c r="Q2252" s="4">
        <v>2302</v>
      </c>
      <c r="R2252" s="4" t="b">
        <f t="shared" si="12"/>
        <v>0</v>
      </c>
      <c r="S2252" s="4">
        <v>0</v>
      </c>
    </row>
    <row r="2253" spans="1:19" ht="14.25" customHeight="1">
      <c r="A2253" s="4" t="s">
        <v>1040</v>
      </c>
      <c r="B2253" s="5"/>
      <c r="C2253" s="4">
        <v>0</v>
      </c>
      <c r="E2253" s="4" t="b">
        <f t="shared" si="11"/>
        <v>0</v>
      </c>
      <c r="F2253" s="4">
        <v>0</v>
      </c>
      <c r="G2253" s="4">
        <v>3302</v>
      </c>
      <c r="H2253" s="6">
        <v>43994</v>
      </c>
      <c r="I2253" s="4" t="s">
        <v>1052</v>
      </c>
      <c r="J2253" s="4" t="s">
        <v>40</v>
      </c>
      <c r="K2253" s="4">
        <v>13836</v>
      </c>
      <c r="L2253" s="4">
        <v>0</v>
      </c>
      <c r="M2253" s="4">
        <v>0</v>
      </c>
      <c r="N2253" s="4">
        <v>0</v>
      </c>
      <c r="O2253" s="4">
        <v>210000</v>
      </c>
      <c r="P2253" s="4">
        <v>210000</v>
      </c>
      <c r="Q2253" s="4">
        <v>2303</v>
      </c>
      <c r="R2253" s="4" t="b">
        <f t="shared" si="12"/>
        <v>0</v>
      </c>
      <c r="S2253" s="4">
        <v>0</v>
      </c>
    </row>
    <row r="2254" spans="1:19" ht="14.25" customHeight="1">
      <c r="A2254" s="4" t="s">
        <v>1040</v>
      </c>
      <c r="B2254" s="5"/>
      <c r="C2254" s="4">
        <v>0</v>
      </c>
      <c r="E2254" s="4" t="b">
        <f t="shared" si="11"/>
        <v>0</v>
      </c>
      <c r="F2254" s="4">
        <v>0</v>
      </c>
      <c r="G2254" s="4">
        <v>3302</v>
      </c>
      <c r="H2254" s="6">
        <v>43994</v>
      </c>
      <c r="I2254" s="4" t="s">
        <v>1054</v>
      </c>
      <c r="J2254" s="4" t="s">
        <v>40</v>
      </c>
      <c r="K2254" s="4">
        <v>13836</v>
      </c>
      <c r="L2254" s="4">
        <v>0</v>
      </c>
      <c r="M2254" s="4">
        <v>0</v>
      </c>
      <c r="N2254" s="4">
        <v>0</v>
      </c>
      <c r="O2254" s="4">
        <v>210000</v>
      </c>
      <c r="P2254" s="4">
        <v>0</v>
      </c>
      <c r="Q2254" s="4">
        <v>2304</v>
      </c>
      <c r="R2254" s="4" t="b">
        <f t="shared" si="12"/>
        <v>0</v>
      </c>
      <c r="S2254" s="4">
        <v>0</v>
      </c>
    </row>
    <row r="2255" spans="1:19" ht="14.25" customHeight="1">
      <c r="A2255" s="4" t="s">
        <v>1040</v>
      </c>
      <c r="B2255" s="5"/>
      <c r="C2255" s="4">
        <v>0</v>
      </c>
      <c r="E2255" s="4" t="b">
        <f t="shared" si="11"/>
        <v>0</v>
      </c>
      <c r="F2255" s="4">
        <v>0</v>
      </c>
      <c r="G2255" s="4">
        <v>3302</v>
      </c>
      <c r="H2255" s="6">
        <v>44013</v>
      </c>
      <c r="I2255" s="4" t="s">
        <v>1441</v>
      </c>
      <c r="J2255" s="4" t="s">
        <v>1043</v>
      </c>
      <c r="K2255" s="4">
        <v>10760</v>
      </c>
      <c r="L2255" s="4">
        <v>0</v>
      </c>
      <c r="M2255" s="4">
        <v>0</v>
      </c>
      <c r="N2255" s="4">
        <v>210000</v>
      </c>
      <c r="O2255" s="4">
        <v>0</v>
      </c>
      <c r="P2255" s="4">
        <v>210000</v>
      </c>
      <c r="Q2255" s="4">
        <v>2305</v>
      </c>
      <c r="R2255" s="4" t="b">
        <f t="shared" si="12"/>
        <v>0</v>
      </c>
      <c r="S2255" s="4">
        <v>0</v>
      </c>
    </row>
    <row r="2256" spans="1:19" ht="14.25" customHeight="1">
      <c r="A2256" s="4" t="s">
        <v>1040</v>
      </c>
      <c r="B2256" s="5"/>
      <c r="C2256" s="4">
        <v>0</v>
      </c>
      <c r="E2256" s="4" t="b">
        <f t="shared" si="11"/>
        <v>0</v>
      </c>
      <c r="F2256" s="4">
        <v>0</v>
      </c>
      <c r="G2256" s="4">
        <v>3302</v>
      </c>
      <c r="H2256" s="6">
        <v>44027</v>
      </c>
      <c r="I2256" s="4" t="s">
        <v>1056</v>
      </c>
      <c r="J2256" s="4" t="s">
        <v>40</v>
      </c>
      <c r="K2256" s="4">
        <v>13917</v>
      </c>
      <c r="L2256" s="4">
        <v>0</v>
      </c>
      <c r="M2256" s="4">
        <v>0</v>
      </c>
      <c r="N2256" s="4">
        <v>0</v>
      </c>
      <c r="O2256" s="4">
        <v>210000</v>
      </c>
      <c r="P2256" s="4">
        <v>0</v>
      </c>
      <c r="Q2256" s="4">
        <v>2306</v>
      </c>
      <c r="R2256" s="4" t="b">
        <f t="shared" si="12"/>
        <v>0</v>
      </c>
      <c r="S2256" s="4">
        <v>0</v>
      </c>
    </row>
    <row r="2257" spans="1:19" ht="14.25" customHeight="1">
      <c r="A2257" s="4" t="s">
        <v>1040</v>
      </c>
      <c r="B2257" s="5"/>
      <c r="C2257" s="4">
        <v>0</v>
      </c>
      <c r="E2257" s="4" t="b">
        <f t="shared" si="11"/>
        <v>0</v>
      </c>
      <c r="F2257" s="4">
        <v>0</v>
      </c>
      <c r="G2257" s="4">
        <v>3302</v>
      </c>
      <c r="H2257" s="6">
        <v>44044</v>
      </c>
      <c r="I2257" s="4" t="s">
        <v>1442</v>
      </c>
      <c r="J2257" s="4" t="s">
        <v>1043</v>
      </c>
      <c r="K2257" s="4">
        <v>10840</v>
      </c>
      <c r="L2257" s="4">
        <v>0</v>
      </c>
      <c r="M2257" s="4">
        <v>0</v>
      </c>
      <c r="N2257" s="4">
        <v>210000</v>
      </c>
      <c r="O2257" s="4">
        <v>0</v>
      </c>
      <c r="P2257" s="4">
        <v>210000</v>
      </c>
      <c r="Q2257" s="4">
        <v>2307</v>
      </c>
      <c r="R2257" s="4" t="b">
        <f t="shared" si="12"/>
        <v>0</v>
      </c>
      <c r="S2257" s="4">
        <v>0</v>
      </c>
    </row>
    <row r="2258" spans="1:19" ht="14.25" customHeight="1">
      <c r="A2258" s="4" t="s">
        <v>1040</v>
      </c>
      <c r="B2258" s="5"/>
      <c r="C2258" s="4">
        <v>0</v>
      </c>
      <c r="E2258" s="4" t="b">
        <f t="shared" si="11"/>
        <v>0</v>
      </c>
      <c r="F2258" s="4">
        <v>0</v>
      </c>
      <c r="G2258" s="4">
        <v>3302</v>
      </c>
      <c r="H2258" s="6">
        <v>44057</v>
      </c>
      <c r="I2258" s="4" t="s">
        <v>1058</v>
      </c>
      <c r="J2258" s="4" t="s">
        <v>40</v>
      </c>
      <c r="K2258" s="4">
        <v>13988</v>
      </c>
      <c r="L2258" s="4">
        <v>0</v>
      </c>
      <c r="M2258" s="4">
        <v>0</v>
      </c>
      <c r="N2258" s="4">
        <v>0</v>
      </c>
      <c r="O2258" s="4">
        <v>210000</v>
      </c>
      <c r="P2258" s="4">
        <v>0</v>
      </c>
      <c r="Q2258" s="4">
        <v>2308</v>
      </c>
      <c r="R2258" s="4" t="b">
        <f t="shared" si="12"/>
        <v>0</v>
      </c>
      <c r="S2258" s="4">
        <v>0</v>
      </c>
    </row>
    <row r="2259" spans="1:19" ht="14.25" customHeight="1">
      <c r="A2259" s="4" t="s">
        <v>1040</v>
      </c>
      <c r="B2259" s="5"/>
      <c r="C2259" s="4">
        <v>0</v>
      </c>
      <c r="E2259" s="4" t="b">
        <f t="shared" si="11"/>
        <v>0</v>
      </c>
      <c r="F2259" s="4">
        <v>0</v>
      </c>
      <c r="G2259" s="4">
        <v>3302</v>
      </c>
      <c r="H2259" s="6">
        <v>44075</v>
      </c>
      <c r="I2259" s="4" t="s">
        <v>1443</v>
      </c>
      <c r="J2259" s="4" t="s">
        <v>1043</v>
      </c>
      <c r="K2259" s="4">
        <v>10920</v>
      </c>
      <c r="L2259" s="4">
        <v>0</v>
      </c>
      <c r="M2259" s="4">
        <v>0</v>
      </c>
      <c r="N2259" s="4">
        <v>210000</v>
      </c>
      <c r="O2259" s="4">
        <v>0</v>
      </c>
      <c r="P2259" s="4">
        <v>210000</v>
      </c>
      <c r="Q2259" s="4">
        <v>2309</v>
      </c>
      <c r="R2259" s="4" t="b">
        <f t="shared" si="12"/>
        <v>0</v>
      </c>
      <c r="S2259" s="4">
        <v>0</v>
      </c>
    </row>
    <row r="2260" spans="1:19" ht="14.25" customHeight="1">
      <c r="A2260" s="4" t="s">
        <v>1040</v>
      </c>
      <c r="B2260" s="5"/>
      <c r="C2260" s="4">
        <v>0</v>
      </c>
      <c r="E2260" s="4" t="b">
        <f t="shared" si="11"/>
        <v>0</v>
      </c>
      <c r="F2260" s="4">
        <v>0</v>
      </c>
      <c r="G2260" s="4">
        <v>3302</v>
      </c>
      <c r="H2260" s="6">
        <v>44083</v>
      </c>
      <c r="I2260" s="4" t="s">
        <v>1060</v>
      </c>
      <c r="J2260" s="4" t="s">
        <v>40</v>
      </c>
      <c r="K2260" s="4">
        <v>14052</v>
      </c>
      <c r="L2260" s="4">
        <v>0</v>
      </c>
      <c r="M2260" s="4">
        <v>0</v>
      </c>
      <c r="N2260" s="4">
        <v>0</v>
      </c>
      <c r="O2260" s="4">
        <v>210000</v>
      </c>
      <c r="P2260" s="4">
        <v>0</v>
      </c>
      <c r="Q2260" s="4">
        <v>2310</v>
      </c>
      <c r="R2260" s="4" t="b">
        <f t="shared" si="12"/>
        <v>0</v>
      </c>
      <c r="S2260" s="4">
        <v>0</v>
      </c>
    </row>
    <row r="2261" spans="1:19" ht="14.25" customHeight="1">
      <c r="A2261" s="4" t="s">
        <v>1040</v>
      </c>
      <c r="B2261" s="5"/>
      <c r="C2261" s="4">
        <v>0</v>
      </c>
      <c r="E2261" s="4" t="b">
        <f t="shared" si="11"/>
        <v>0</v>
      </c>
      <c r="F2261" s="4">
        <v>0</v>
      </c>
      <c r="G2261" s="4">
        <v>3302</v>
      </c>
      <c r="H2261" s="6">
        <v>44105</v>
      </c>
      <c r="I2261" s="4" t="s">
        <v>1444</v>
      </c>
      <c r="J2261" s="4" t="s">
        <v>1043</v>
      </c>
      <c r="K2261" s="4">
        <v>11000</v>
      </c>
      <c r="L2261" s="4">
        <v>0</v>
      </c>
      <c r="M2261" s="4">
        <v>0</v>
      </c>
      <c r="N2261" s="4">
        <v>210000</v>
      </c>
      <c r="O2261" s="4">
        <v>0</v>
      </c>
      <c r="P2261" s="4">
        <v>210000</v>
      </c>
      <c r="Q2261" s="4">
        <v>2311</v>
      </c>
      <c r="R2261" s="4" t="b">
        <f t="shared" si="12"/>
        <v>0</v>
      </c>
      <c r="S2261" s="4">
        <v>0</v>
      </c>
    </row>
    <row r="2262" spans="1:19" ht="14.25" customHeight="1">
      <c r="A2262" s="4" t="s">
        <v>1040</v>
      </c>
      <c r="B2262" s="5"/>
      <c r="C2262" s="4">
        <v>0</v>
      </c>
      <c r="E2262" s="4" t="b">
        <f t="shared" si="11"/>
        <v>0</v>
      </c>
      <c r="F2262" s="4">
        <v>0</v>
      </c>
      <c r="G2262" s="4">
        <v>3302</v>
      </c>
      <c r="H2262" s="6">
        <v>44112</v>
      </c>
      <c r="I2262" s="4" t="s">
        <v>1061</v>
      </c>
      <c r="J2262" s="4" t="s">
        <v>40</v>
      </c>
      <c r="K2262" s="4">
        <v>14119</v>
      </c>
      <c r="L2262" s="4">
        <v>0</v>
      </c>
      <c r="M2262" s="4">
        <v>0</v>
      </c>
      <c r="N2262" s="4">
        <v>0</v>
      </c>
      <c r="O2262" s="4">
        <v>210000</v>
      </c>
      <c r="P2262" s="4">
        <v>0</v>
      </c>
      <c r="Q2262" s="4">
        <v>2312</v>
      </c>
      <c r="R2262" s="4" t="b">
        <f t="shared" si="12"/>
        <v>0</v>
      </c>
      <c r="S2262" s="4">
        <v>0</v>
      </c>
    </row>
    <row r="2263" spans="1:19" ht="14.25" customHeight="1">
      <c r="A2263" s="4" t="s">
        <v>1040</v>
      </c>
      <c r="B2263" s="5"/>
      <c r="C2263" s="4">
        <v>0</v>
      </c>
      <c r="E2263" s="4" t="b">
        <f t="shared" si="11"/>
        <v>0</v>
      </c>
      <c r="F2263" s="4">
        <v>0</v>
      </c>
      <c r="G2263" s="4">
        <v>3302</v>
      </c>
      <c r="H2263" s="6">
        <v>44136</v>
      </c>
      <c r="I2263" s="4" t="s">
        <v>1445</v>
      </c>
      <c r="J2263" s="4" t="s">
        <v>1043</v>
      </c>
      <c r="K2263" s="4">
        <v>11080</v>
      </c>
      <c r="L2263" s="4">
        <v>0</v>
      </c>
      <c r="M2263" s="4">
        <v>0</v>
      </c>
      <c r="N2263" s="4">
        <v>210000</v>
      </c>
      <c r="O2263" s="4">
        <v>0</v>
      </c>
      <c r="P2263" s="4">
        <v>210000</v>
      </c>
      <c r="Q2263" s="4">
        <v>2313</v>
      </c>
      <c r="R2263" s="4" t="b">
        <f t="shared" si="12"/>
        <v>0</v>
      </c>
      <c r="S2263" s="4">
        <v>0</v>
      </c>
    </row>
    <row r="2264" spans="1:19" ht="14.25" customHeight="1">
      <c r="A2264" s="4" t="s">
        <v>1040</v>
      </c>
      <c r="B2264" s="5"/>
      <c r="C2264" s="4">
        <v>0</v>
      </c>
      <c r="E2264" s="4" t="b">
        <f t="shared" si="11"/>
        <v>0</v>
      </c>
      <c r="F2264" s="4">
        <v>0</v>
      </c>
      <c r="G2264" s="4">
        <v>3302</v>
      </c>
      <c r="H2264" s="6">
        <v>44165</v>
      </c>
      <c r="I2264" s="4" t="s">
        <v>1064</v>
      </c>
      <c r="J2264" s="4" t="s">
        <v>40</v>
      </c>
      <c r="K2264" s="4">
        <v>14215</v>
      </c>
      <c r="L2264" s="4">
        <v>0</v>
      </c>
      <c r="M2264" s="4">
        <v>0</v>
      </c>
      <c r="N2264" s="4">
        <v>0</v>
      </c>
      <c r="O2264" s="4">
        <v>210000</v>
      </c>
      <c r="P2264" s="4">
        <v>0</v>
      </c>
      <c r="Q2264" s="4">
        <v>2314</v>
      </c>
      <c r="R2264" s="4" t="b">
        <f t="shared" si="12"/>
        <v>0</v>
      </c>
      <c r="S2264" s="4">
        <v>0</v>
      </c>
    </row>
    <row r="2265" spans="1:19" ht="14.25" customHeight="1">
      <c r="A2265" s="4" t="s">
        <v>1040</v>
      </c>
      <c r="B2265" s="5"/>
      <c r="C2265" s="4">
        <v>0</v>
      </c>
      <c r="E2265" s="4" t="b">
        <f t="shared" si="11"/>
        <v>0</v>
      </c>
      <c r="F2265" s="4">
        <v>0</v>
      </c>
      <c r="G2265" s="4">
        <v>3302</v>
      </c>
      <c r="H2265" s="6">
        <v>44166</v>
      </c>
      <c r="I2265" s="4" t="s">
        <v>1446</v>
      </c>
      <c r="J2265" s="4" t="s">
        <v>1043</v>
      </c>
      <c r="K2265" s="4">
        <v>11160</v>
      </c>
      <c r="L2265" s="4">
        <v>0</v>
      </c>
      <c r="M2265" s="4">
        <v>0</v>
      </c>
      <c r="N2265" s="4">
        <v>210000</v>
      </c>
      <c r="O2265" s="4">
        <v>0</v>
      </c>
      <c r="P2265" s="4">
        <v>210000</v>
      </c>
      <c r="Q2265" s="4">
        <v>2315</v>
      </c>
      <c r="R2265" s="4" t="b">
        <f t="shared" si="12"/>
        <v>0</v>
      </c>
      <c r="S2265" s="4">
        <v>0</v>
      </c>
    </row>
    <row r="2266" spans="1:19" ht="14.25" customHeight="1">
      <c r="A2266" s="4" t="s">
        <v>1040</v>
      </c>
      <c r="B2266" s="5"/>
      <c r="C2266" s="4">
        <v>0</v>
      </c>
      <c r="E2266" s="4" t="b">
        <f t="shared" si="11"/>
        <v>0</v>
      </c>
      <c r="F2266" s="4">
        <v>0</v>
      </c>
      <c r="G2266" s="4">
        <v>3302</v>
      </c>
      <c r="H2266" s="6">
        <v>44181</v>
      </c>
      <c r="I2266" s="4" t="s">
        <v>1066</v>
      </c>
      <c r="J2266" s="4" t="s">
        <v>40</v>
      </c>
      <c r="K2266" s="4">
        <v>14283</v>
      </c>
      <c r="L2266" s="4">
        <v>0</v>
      </c>
      <c r="M2266" s="4">
        <v>0</v>
      </c>
      <c r="N2266" s="4">
        <v>0</v>
      </c>
      <c r="O2266" s="4">
        <v>210000</v>
      </c>
      <c r="P2266" s="4">
        <v>0</v>
      </c>
      <c r="Q2266" s="4">
        <v>2316</v>
      </c>
      <c r="R2266" s="4" t="b">
        <f t="shared" si="12"/>
        <v>0</v>
      </c>
      <c r="S2266" s="4">
        <v>0</v>
      </c>
    </row>
    <row r="2267" spans="1:19" ht="14.25" customHeight="1">
      <c r="A2267" s="4" t="s">
        <v>1040</v>
      </c>
      <c r="B2267" s="5" t="s">
        <v>1447</v>
      </c>
      <c r="C2267" s="4">
        <v>0</v>
      </c>
      <c r="D2267" s="4" t="s">
        <v>1447</v>
      </c>
      <c r="E2267" s="4" t="b">
        <f t="shared" si="11"/>
        <v>0</v>
      </c>
      <c r="F2267" s="4">
        <v>0</v>
      </c>
      <c r="G2267" s="4">
        <v>3302</v>
      </c>
      <c r="H2267" s="3" t="s">
        <v>21</v>
      </c>
      <c r="K2267" s="4">
        <v>0</v>
      </c>
      <c r="L2267" s="4">
        <v>0</v>
      </c>
      <c r="M2267" s="4">
        <v>0</v>
      </c>
      <c r="N2267" s="4">
        <v>2520000</v>
      </c>
      <c r="O2267" s="4">
        <v>2520000</v>
      </c>
      <c r="P2267" s="4">
        <v>0</v>
      </c>
      <c r="Q2267" s="4">
        <v>2317</v>
      </c>
      <c r="R2267" s="4" t="b">
        <f t="shared" si="12"/>
        <v>0</v>
      </c>
      <c r="S2267" s="4">
        <v>0</v>
      </c>
    </row>
    <row r="2268" spans="1:19" ht="14.25" customHeight="1">
      <c r="A2268" s="4" t="s">
        <v>1040</v>
      </c>
      <c r="B2268" s="5" t="s">
        <v>312</v>
      </c>
      <c r="C2268" s="4">
        <v>0</v>
      </c>
      <c r="D2268" s="4" t="s">
        <v>312</v>
      </c>
      <c r="E2268" s="4" t="b">
        <f t="shared" si="11"/>
        <v>0</v>
      </c>
      <c r="F2268" s="4">
        <v>0</v>
      </c>
      <c r="G2268" s="4">
        <v>3401</v>
      </c>
      <c r="H2268" s="3" t="s">
        <v>21</v>
      </c>
      <c r="K2268" s="4">
        <v>0</v>
      </c>
      <c r="L2268" s="4">
        <v>2520000</v>
      </c>
      <c r="M2268" s="4">
        <v>2520000</v>
      </c>
      <c r="N2268" s="4">
        <v>0</v>
      </c>
      <c r="O2268" s="4">
        <v>0</v>
      </c>
      <c r="P2268" s="4">
        <v>0</v>
      </c>
      <c r="Q2268" s="4">
        <v>2318</v>
      </c>
      <c r="R2268" s="4" t="b">
        <f t="shared" si="12"/>
        <v>0</v>
      </c>
      <c r="S2268" s="4">
        <v>0</v>
      </c>
    </row>
    <row r="2269" spans="1:19" ht="14.25" customHeight="1">
      <c r="A2269" s="4" t="s">
        <v>1040</v>
      </c>
      <c r="B2269" s="5"/>
      <c r="C2269" s="4">
        <v>0</v>
      </c>
      <c r="E2269" s="4" t="b">
        <f t="shared" si="11"/>
        <v>0</v>
      </c>
      <c r="F2269" s="4">
        <v>0</v>
      </c>
      <c r="G2269" s="4">
        <v>3401</v>
      </c>
      <c r="H2269" s="6">
        <v>43831</v>
      </c>
      <c r="I2269" s="4" t="s">
        <v>1448</v>
      </c>
      <c r="J2269" s="4" t="s">
        <v>1069</v>
      </c>
      <c r="K2269" s="4">
        <v>561</v>
      </c>
      <c r="L2269" s="4">
        <v>0</v>
      </c>
      <c r="M2269" s="4">
        <v>0</v>
      </c>
      <c r="N2269" s="4">
        <v>0</v>
      </c>
      <c r="O2269" s="4">
        <v>210000</v>
      </c>
      <c r="P2269" s="4">
        <v>-210000</v>
      </c>
      <c r="Q2269" s="4">
        <v>2319</v>
      </c>
      <c r="R2269" s="4" t="b">
        <f t="shared" si="12"/>
        <v>0</v>
      </c>
      <c r="S2269" s="4">
        <v>0</v>
      </c>
    </row>
    <row r="2270" spans="1:19" ht="14.25" customHeight="1">
      <c r="A2270" s="4" t="s">
        <v>1040</v>
      </c>
      <c r="B2270" s="5"/>
      <c r="C2270" s="4">
        <v>0</v>
      </c>
      <c r="E2270" s="4" t="b">
        <f t="shared" si="11"/>
        <v>0</v>
      </c>
      <c r="F2270" s="4">
        <v>0</v>
      </c>
      <c r="G2270" s="4">
        <v>3401</v>
      </c>
      <c r="H2270" s="6">
        <v>43831</v>
      </c>
      <c r="I2270" s="4" t="s">
        <v>1449</v>
      </c>
      <c r="J2270" s="4" t="s">
        <v>1043</v>
      </c>
      <c r="K2270" s="4">
        <v>10281</v>
      </c>
      <c r="L2270" s="4">
        <v>0</v>
      </c>
      <c r="M2270" s="4">
        <v>0</v>
      </c>
      <c r="N2270" s="4">
        <v>210000</v>
      </c>
      <c r="O2270" s="4">
        <v>0</v>
      </c>
      <c r="P2270" s="4">
        <v>0</v>
      </c>
      <c r="Q2270" s="4">
        <v>2320</v>
      </c>
      <c r="R2270" s="4" t="b">
        <f t="shared" si="12"/>
        <v>0</v>
      </c>
      <c r="S2270" s="4">
        <v>0</v>
      </c>
    </row>
    <row r="2271" spans="1:19" ht="14.25" customHeight="1">
      <c r="A2271" s="4" t="s">
        <v>1040</v>
      </c>
      <c r="B2271" s="5"/>
      <c r="C2271" s="4">
        <v>0</v>
      </c>
      <c r="E2271" s="4" t="b">
        <f t="shared" si="11"/>
        <v>0</v>
      </c>
      <c r="F2271" s="4">
        <v>0</v>
      </c>
      <c r="G2271" s="4">
        <v>3401</v>
      </c>
      <c r="H2271" s="6">
        <v>43862</v>
      </c>
      <c r="I2271" s="4" t="s">
        <v>1450</v>
      </c>
      <c r="J2271" s="4" t="s">
        <v>1069</v>
      </c>
      <c r="K2271" s="4">
        <v>562</v>
      </c>
      <c r="L2271" s="4">
        <v>0</v>
      </c>
      <c r="M2271" s="4">
        <v>0</v>
      </c>
      <c r="N2271" s="4">
        <v>0</v>
      </c>
      <c r="O2271" s="4">
        <v>2322</v>
      </c>
      <c r="P2271" s="4">
        <v>-2322</v>
      </c>
      <c r="Q2271" s="4">
        <v>2321</v>
      </c>
      <c r="R2271" s="4" t="b">
        <f t="shared" si="12"/>
        <v>0</v>
      </c>
      <c r="S2271" s="4">
        <v>0</v>
      </c>
    </row>
    <row r="2272" spans="1:19" ht="14.25" customHeight="1">
      <c r="A2272" s="4" t="s">
        <v>1040</v>
      </c>
      <c r="B2272" s="5"/>
      <c r="C2272" s="4">
        <v>0</v>
      </c>
      <c r="E2272" s="4" t="b">
        <f t="shared" si="11"/>
        <v>0</v>
      </c>
      <c r="F2272" s="4">
        <v>0</v>
      </c>
      <c r="G2272" s="4">
        <v>3401</v>
      </c>
      <c r="H2272" s="6">
        <v>43862</v>
      </c>
      <c r="I2272" s="4" t="s">
        <v>1451</v>
      </c>
      <c r="J2272" s="4" t="s">
        <v>1043</v>
      </c>
      <c r="K2272" s="4">
        <v>10361</v>
      </c>
      <c r="L2272" s="4">
        <v>0</v>
      </c>
      <c r="M2272" s="4">
        <v>0</v>
      </c>
      <c r="N2272" s="4">
        <v>210000</v>
      </c>
      <c r="O2272" s="4">
        <v>0</v>
      </c>
      <c r="P2272" s="4">
        <v>207678</v>
      </c>
      <c r="Q2272" s="4">
        <v>2322</v>
      </c>
      <c r="R2272" s="4" t="b">
        <f t="shared" si="12"/>
        <v>0</v>
      </c>
      <c r="S2272" s="4">
        <v>0</v>
      </c>
    </row>
    <row r="2273" spans="1:19" ht="14.25" customHeight="1">
      <c r="A2273" s="4" t="s">
        <v>1040</v>
      </c>
      <c r="B2273" s="5"/>
      <c r="C2273" s="4">
        <v>0</v>
      </c>
      <c r="E2273" s="4" t="b">
        <f t="shared" si="11"/>
        <v>0</v>
      </c>
      <c r="F2273" s="4">
        <v>0</v>
      </c>
      <c r="G2273" s="4">
        <v>3401</v>
      </c>
      <c r="H2273" s="6">
        <v>43875</v>
      </c>
      <c r="I2273" s="4" t="s">
        <v>1046</v>
      </c>
      <c r="J2273" s="4" t="s">
        <v>40</v>
      </c>
      <c r="K2273" s="4">
        <v>13591</v>
      </c>
      <c r="L2273" s="4">
        <v>0</v>
      </c>
      <c r="M2273" s="4">
        <v>0</v>
      </c>
      <c r="N2273" s="4">
        <v>0</v>
      </c>
      <c r="O2273" s="4">
        <v>207678</v>
      </c>
      <c r="P2273" s="4">
        <v>0</v>
      </c>
      <c r="Q2273" s="4">
        <v>2323</v>
      </c>
      <c r="R2273" s="4" t="b">
        <f t="shared" si="12"/>
        <v>0</v>
      </c>
      <c r="S2273" s="4">
        <v>0</v>
      </c>
    </row>
    <row r="2274" spans="1:19" ht="14.25" customHeight="1">
      <c r="A2274" s="4" t="s">
        <v>1040</v>
      </c>
      <c r="B2274" s="5"/>
      <c r="C2274" s="4">
        <v>0</v>
      </c>
      <c r="E2274" s="4" t="b">
        <f t="shared" si="11"/>
        <v>0</v>
      </c>
      <c r="F2274" s="4">
        <v>0</v>
      </c>
      <c r="G2274" s="4">
        <v>3401</v>
      </c>
      <c r="H2274" s="6">
        <v>43891</v>
      </c>
      <c r="I2274" s="4" t="s">
        <v>1452</v>
      </c>
      <c r="J2274" s="4" t="s">
        <v>1069</v>
      </c>
      <c r="K2274" s="4">
        <v>564</v>
      </c>
      <c r="L2274" s="4">
        <v>0</v>
      </c>
      <c r="M2274" s="4">
        <v>0</v>
      </c>
      <c r="N2274" s="4">
        <v>0</v>
      </c>
      <c r="O2274" s="4">
        <v>2322</v>
      </c>
      <c r="P2274" s="4">
        <v>-2322</v>
      </c>
      <c r="Q2274" s="4">
        <v>2324</v>
      </c>
      <c r="R2274" s="4" t="b">
        <f t="shared" si="12"/>
        <v>0</v>
      </c>
      <c r="S2274" s="4">
        <v>0</v>
      </c>
    </row>
    <row r="2275" spans="1:19" ht="14.25" customHeight="1">
      <c r="A2275" s="4" t="s">
        <v>1040</v>
      </c>
      <c r="B2275" s="5"/>
      <c r="C2275" s="4">
        <v>0</v>
      </c>
      <c r="E2275" s="4" t="b">
        <f t="shared" si="11"/>
        <v>0</v>
      </c>
      <c r="F2275" s="4">
        <v>0</v>
      </c>
      <c r="G2275" s="4">
        <v>3401</v>
      </c>
      <c r="H2275" s="6">
        <v>43891</v>
      </c>
      <c r="I2275" s="4" t="s">
        <v>1453</v>
      </c>
      <c r="J2275" s="4" t="s">
        <v>1043</v>
      </c>
      <c r="K2275" s="4">
        <v>10441</v>
      </c>
      <c r="L2275" s="4">
        <v>0</v>
      </c>
      <c r="M2275" s="4">
        <v>0</v>
      </c>
      <c r="N2275" s="4">
        <v>210000</v>
      </c>
      <c r="O2275" s="4">
        <v>0</v>
      </c>
      <c r="P2275" s="4">
        <v>207678</v>
      </c>
      <c r="Q2275" s="4">
        <v>2325</v>
      </c>
      <c r="R2275" s="4" t="b">
        <f t="shared" si="12"/>
        <v>0</v>
      </c>
      <c r="S2275" s="4">
        <v>0</v>
      </c>
    </row>
    <row r="2276" spans="1:19" ht="14.25" customHeight="1">
      <c r="A2276" s="4" t="s">
        <v>1040</v>
      </c>
      <c r="B2276" s="5"/>
      <c r="C2276" s="4">
        <v>0</v>
      </c>
      <c r="E2276" s="4" t="b">
        <f t="shared" si="11"/>
        <v>0</v>
      </c>
      <c r="F2276" s="4">
        <v>0</v>
      </c>
      <c r="G2276" s="4">
        <v>3401</v>
      </c>
      <c r="H2276" s="6">
        <v>43906</v>
      </c>
      <c r="I2276" s="4" t="s">
        <v>1048</v>
      </c>
      <c r="J2276" s="4" t="s">
        <v>40</v>
      </c>
      <c r="K2276" s="4">
        <v>13664</v>
      </c>
      <c r="L2276" s="4">
        <v>0</v>
      </c>
      <c r="M2276" s="4">
        <v>0</v>
      </c>
      <c r="N2276" s="4">
        <v>0</v>
      </c>
      <c r="O2276" s="4">
        <v>207678</v>
      </c>
      <c r="P2276" s="4">
        <v>0</v>
      </c>
      <c r="Q2276" s="4">
        <v>2326</v>
      </c>
      <c r="R2276" s="4" t="b">
        <f t="shared" si="12"/>
        <v>0</v>
      </c>
      <c r="S2276" s="4">
        <v>0</v>
      </c>
    </row>
    <row r="2277" spans="1:19" ht="14.25" customHeight="1">
      <c r="A2277" s="4" t="s">
        <v>1040</v>
      </c>
      <c r="B2277" s="5"/>
      <c r="C2277" s="4">
        <v>0</v>
      </c>
      <c r="E2277" s="4" t="b">
        <f t="shared" si="11"/>
        <v>0</v>
      </c>
      <c r="F2277" s="4">
        <v>0</v>
      </c>
      <c r="G2277" s="4">
        <v>3401</v>
      </c>
      <c r="H2277" s="6">
        <v>43922</v>
      </c>
      <c r="I2277" s="4" t="s">
        <v>1454</v>
      </c>
      <c r="J2277" s="4" t="s">
        <v>1069</v>
      </c>
      <c r="K2277" s="4">
        <v>566</v>
      </c>
      <c r="L2277" s="4">
        <v>0</v>
      </c>
      <c r="M2277" s="4">
        <v>0</v>
      </c>
      <c r="N2277" s="4">
        <v>0</v>
      </c>
      <c r="O2277" s="4">
        <v>2322</v>
      </c>
      <c r="P2277" s="4">
        <v>-2322</v>
      </c>
      <c r="Q2277" s="4">
        <v>2327</v>
      </c>
      <c r="R2277" s="4" t="b">
        <f t="shared" si="12"/>
        <v>0</v>
      </c>
      <c r="S2277" s="4">
        <v>0</v>
      </c>
    </row>
    <row r="2278" spans="1:19" ht="14.25" customHeight="1">
      <c r="A2278" s="4" t="s">
        <v>1040</v>
      </c>
      <c r="B2278" s="5"/>
      <c r="C2278" s="4">
        <v>0</v>
      </c>
      <c r="E2278" s="4" t="b">
        <f t="shared" si="11"/>
        <v>0</v>
      </c>
      <c r="F2278" s="4">
        <v>0</v>
      </c>
      <c r="G2278" s="4">
        <v>3401</v>
      </c>
      <c r="H2278" s="6">
        <v>43922</v>
      </c>
      <c r="I2278" s="4" t="s">
        <v>1455</v>
      </c>
      <c r="J2278" s="4" t="s">
        <v>1043</v>
      </c>
      <c r="K2278" s="4">
        <v>10521</v>
      </c>
      <c r="L2278" s="4">
        <v>0</v>
      </c>
      <c r="M2278" s="4">
        <v>0</v>
      </c>
      <c r="N2278" s="4">
        <v>210000</v>
      </c>
      <c r="O2278" s="4">
        <v>0</v>
      </c>
      <c r="P2278" s="4">
        <v>207678</v>
      </c>
      <c r="Q2278" s="4">
        <v>2328</v>
      </c>
      <c r="R2278" s="4" t="b">
        <f t="shared" si="12"/>
        <v>0</v>
      </c>
      <c r="S2278" s="4">
        <v>0</v>
      </c>
    </row>
    <row r="2279" spans="1:19" ht="14.25" customHeight="1">
      <c r="A2279" s="4" t="s">
        <v>1040</v>
      </c>
      <c r="B2279" s="5"/>
      <c r="C2279" s="4">
        <v>0</v>
      </c>
      <c r="E2279" s="4" t="b">
        <f t="shared" si="11"/>
        <v>0</v>
      </c>
      <c r="F2279" s="4">
        <v>0</v>
      </c>
      <c r="G2279" s="4">
        <v>3401</v>
      </c>
      <c r="H2279" s="6">
        <v>43936</v>
      </c>
      <c r="I2279" s="4" t="s">
        <v>1050</v>
      </c>
      <c r="J2279" s="4" t="s">
        <v>40</v>
      </c>
      <c r="K2279" s="4">
        <v>13708</v>
      </c>
      <c r="L2279" s="4">
        <v>0</v>
      </c>
      <c r="M2279" s="4">
        <v>0</v>
      </c>
      <c r="N2279" s="4">
        <v>0</v>
      </c>
      <c r="O2279" s="4">
        <v>207678</v>
      </c>
      <c r="P2279" s="4">
        <v>0</v>
      </c>
      <c r="Q2279" s="4">
        <v>2329</v>
      </c>
      <c r="R2279" s="4" t="b">
        <f t="shared" si="12"/>
        <v>0</v>
      </c>
      <c r="S2279" s="4">
        <v>0</v>
      </c>
    </row>
    <row r="2280" spans="1:19" ht="14.25" customHeight="1">
      <c r="A2280" s="4" t="s">
        <v>1040</v>
      </c>
      <c r="B2280" s="5"/>
      <c r="C2280" s="4">
        <v>0</v>
      </c>
      <c r="E2280" s="4" t="b">
        <f t="shared" si="11"/>
        <v>0</v>
      </c>
      <c r="F2280" s="4">
        <v>0</v>
      </c>
      <c r="G2280" s="4">
        <v>3401</v>
      </c>
      <c r="H2280" s="6">
        <v>43952</v>
      </c>
      <c r="I2280" s="4" t="s">
        <v>1456</v>
      </c>
      <c r="J2280" s="4" t="s">
        <v>1069</v>
      </c>
      <c r="K2280" s="4">
        <v>568</v>
      </c>
      <c r="L2280" s="4">
        <v>0</v>
      </c>
      <c r="M2280" s="4">
        <v>0</v>
      </c>
      <c r="N2280" s="4">
        <v>0</v>
      </c>
      <c r="O2280" s="4">
        <v>2322</v>
      </c>
      <c r="P2280" s="4">
        <v>-2322</v>
      </c>
      <c r="Q2280" s="4">
        <v>2330</v>
      </c>
      <c r="R2280" s="4" t="b">
        <f t="shared" si="12"/>
        <v>0</v>
      </c>
      <c r="S2280" s="4">
        <v>0</v>
      </c>
    </row>
    <row r="2281" spans="1:19" ht="14.25" customHeight="1">
      <c r="A2281" s="4" t="s">
        <v>1040</v>
      </c>
      <c r="B2281" s="5"/>
      <c r="C2281" s="4">
        <v>0</v>
      </c>
      <c r="E2281" s="4" t="b">
        <f t="shared" si="11"/>
        <v>0</v>
      </c>
      <c r="F2281" s="4">
        <v>0</v>
      </c>
      <c r="G2281" s="4">
        <v>3401</v>
      </c>
      <c r="H2281" s="6">
        <v>43952</v>
      </c>
      <c r="I2281" s="4" t="s">
        <v>1457</v>
      </c>
      <c r="J2281" s="4" t="s">
        <v>1043</v>
      </c>
      <c r="K2281" s="4">
        <v>10601</v>
      </c>
      <c r="L2281" s="4">
        <v>0</v>
      </c>
      <c r="M2281" s="4">
        <v>0</v>
      </c>
      <c r="N2281" s="4">
        <v>210000</v>
      </c>
      <c r="O2281" s="4">
        <v>0</v>
      </c>
      <c r="P2281" s="4">
        <v>207678</v>
      </c>
      <c r="Q2281" s="4">
        <v>2331</v>
      </c>
      <c r="R2281" s="4" t="b">
        <f t="shared" si="12"/>
        <v>0</v>
      </c>
      <c r="S2281" s="4">
        <v>0</v>
      </c>
    </row>
    <row r="2282" spans="1:19" ht="14.25" customHeight="1">
      <c r="A2282" s="4" t="s">
        <v>1040</v>
      </c>
      <c r="B2282" s="5"/>
      <c r="C2282" s="4">
        <v>0</v>
      </c>
      <c r="E2282" s="4" t="b">
        <f t="shared" si="11"/>
        <v>0</v>
      </c>
      <c r="F2282" s="4">
        <v>0</v>
      </c>
      <c r="G2282" s="4">
        <v>3401</v>
      </c>
      <c r="H2282" s="6">
        <v>43957</v>
      </c>
      <c r="I2282" s="4" t="s">
        <v>1052</v>
      </c>
      <c r="J2282" s="4" t="s">
        <v>40</v>
      </c>
      <c r="K2282" s="4">
        <v>13745</v>
      </c>
      <c r="L2282" s="4">
        <v>0</v>
      </c>
      <c r="M2282" s="4">
        <v>0</v>
      </c>
      <c r="N2282" s="4">
        <v>0</v>
      </c>
      <c r="O2282" s="4">
        <v>207678</v>
      </c>
      <c r="P2282" s="4">
        <v>0</v>
      </c>
      <c r="Q2282" s="4">
        <v>2332</v>
      </c>
      <c r="R2282" s="4" t="b">
        <f t="shared" si="12"/>
        <v>0</v>
      </c>
      <c r="S2282" s="4">
        <v>0</v>
      </c>
    </row>
    <row r="2283" spans="1:19" ht="14.25" customHeight="1">
      <c r="A2283" s="4" t="s">
        <v>1040</v>
      </c>
      <c r="B2283" s="5"/>
      <c r="C2283" s="4">
        <v>0</v>
      </c>
      <c r="E2283" s="4" t="b">
        <f t="shared" si="11"/>
        <v>0</v>
      </c>
      <c r="F2283" s="4">
        <v>0</v>
      </c>
      <c r="G2283" s="4">
        <v>3401</v>
      </c>
      <c r="H2283" s="6">
        <v>43983</v>
      </c>
      <c r="I2283" s="4" t="s">
        <v>1458</v>
      </c>
      <c r="J2283" s="4" t="s">
        <v>1069</v>
      </c>
      <c r="K2283" s="4">
        <v>569</v>
      </c>
      <c r="L2283" s="4">
        <v>0</v>
      </c>
      <c r="M2283" s="4">
        <v>0</v>
      </c>
      <c r="N2283" s="4">
        <v>0</v>
      </c>
      <c r="O2283" s="4">
        <v>2322</v>
      </c>
      <c r="P2283" s="4">
        <v>-2322</v>
      </c>
      <c r="Q2283" s="4">
        <v>2333</v>
      </c>
      <c r="R2283" s="4" t="b">
        <f t="shared" si="12"/>
        <v>0</v>
      </c>
      <c r="S2283" s="4">
        <v>0</v>
      </c>
    </row>
    <row r="2284" spans="1:19" ht="14.25" customHeight="1">
      <c r="A2284" s="4" t="s">
        <v>1040</v>
      </c>
      <c r="B2284" s="5"/>
      <c r="C2284" s="4">
        <v>0</v>
      </c>
      <c r="E2284" s="4" t="b">
        <f t="shared" si="11"/>
        <v>0</v>
      </c>
      <c r="F2284" s="4">
        <v>0</v>
      </c>
      <c r="G2284" s="4">
        <v>3401</v>
      </c>
      <c r="H2284" s="6">
        <v>43983</v>
      </c>
      <c r="I2284" s="4" t="s">
        <v>1054</v>
      </c>
      <c r="J2284" s="4" t="s">
        <v>40</v>
      </c>
      <c r="K2284" s="4">
        <v>13809</v>
      </c>
      <c r="L2284" s="4">
        <v>0</v>
      </c>
      <c r="M2284" s="4">
        <v>0</v>
      </c>
      <c r="N2284" s="4">
        <v>0</v>
      </c>
      <c r="O2284" s="4">
        <v>207678</v>
      </c>
      <c r="P2284" s="4">
        <v>-210000</v>
      </c>
      <c r="Q2284" s="4">
        <v>2334</v>
      </c>
      <c r="R2284" s="4" t="b">
        <f t="shared" si="12"/>
        <v>0</v>
      </c>
      <c r="S2284" s="4">
        <v>0</v>
      </c>
    </row>
    <row r="2285" spans="1:19" ht="14.25" customHeight="1">
      <c r="A2285" s="4" t="s">
        <v>1040</v>
      </c>
      <c r="B2285" s="5"/>
      <c r="C2285" s="4">
        <v>0</v>
      </c>
      <c r="E2285" s="4" t="b">
        <f t="shared" si="11"/>
        <v>0</v>
      </c>
      <c r="F2285" s="4">
        <v>0</v>
      </c>
      <c r="G2285" s="4">
        <v>3401</v>
      </c>
      <c r="H2285" s="6">
        <v>43983</v>
      </c>
      <c r="I2285" s="4" t="s">
        <v>1459</v>
      </c>
      <c r="J2285" s="4" t="s">
        <v>1043</v>
      </c>
      <c r="K2285" s="4">
        <v>10681</v>
      </c>
      <c r="L2285" s="4">
        <v>0</v>
      </c>
      <c r="M2285" s="4">
        <v>0</v>
      </c>
      <c r="N2285" s="4">
        <v>210000</v>
      </c>
      <c r="O2285" s="4">
        <v>0</v>
      </c>
      <c r="P2285" s="4">
        <v>0</v>
      </c>
      <c r="Q2285" s="4">
        <v>2335</v>
      </c>
      <c r="R2285" s="4" t="b">
        <f t="shared" si="12"/>
        <v>0</v>
      </c>
      <c r="S2285" s="4">
        <v>0</v>
      </c>
    </row>
    <row r="2286" spans="1:19" ht="14.25" customHeight="1">
      <c r="A2286" s="4" t="s">
        <v>1040</v>
      </c>
      <c r="B2286" s="5"/>
      <c r="C2286" s="4">
        <v>0</v>
      </c>
      <c r="E2286" s="4" t="b">
        <f t="shared" si="11"/>
        <v>0</v>
      </c>
      <c r="F2286" s="4">
        <v>0</v>
      </c>
      <c r="G2286" s="4">
        <v>3401</v>
      </c>
      <c r="H2286" s="6">
        <v>44013</v>
      </c>
      <c r="I2286" s="4" t="s">
        <v>1460</v>
      </c>
      <c r="J2286" s="4" t="s">
        <v>1069</v>
      </c>
      <c r="K2286" s="4">
        <v>570</v>
      </c>
      <c r="L2286" s="4">
        <v>0</v>
      </c>
      <c r="M2286" s="4">
        <v>0</v>
      </c>
      <c r="N2286" s="4">
        <v>0</v>
      </c>
      <c r="O2286" s="4">
        <v>2322</v>
      </c>
      <c r="P2286" s="4">
        <v>-2322</v>
      </c>
      <c r="Q2286" s="4">
        <v>2336</v>
      </c>
      <c r="R2286" s="4" t="b">
        <f t="shared" si="12"/>
        <v>0</v>
      </c>
      <c r="S2286" s="4">
        <v>0</v>
      </c>
    </row>
    <row r="2287" spans="1:19" ht="14.25" customHeight="1">
      <c r="A2287" s="4" t="s">
        <v>1040</v>
      </c>
      <c r="B2287" s="5"/>
      <c r="C2287" s="4">
        <v>0</v>
      </c>
      <c r="E2287" s="4" t="b">
        <f t="shared" si="11"/>
        <v>0</v>
      </c>
      <c r="F2287" s="4">
        <v>0</v>
      </c>
      <c r="G2287" s="4">
        <v>3401</v>
      </c>
      <c r="H2287" s="6">
        <v>44013</v>
      </c>
      <c r="I2287" s="4" t="s">
        <v>1461</v>
      </c>
      <c r="J2287" s="4" t="s">
        <v>1043</v>
      </c>
      <c r="K2287" s="4">
        <v>10761</v>
      </c>
      <c r="L2287" s="4">
        <v>0</v>
      </c>
      <c r="M2287" s="4">
        <v>0</v>
      </c>
      <c r="N2287" s="4">
        <v>210000</v>
      </c>
      <c r="O2287" s="4">
        <v>0</v>
      </c>
      <c r="P2287" s="4">
        <v>207678</v>
      </c>
      <c r="Q2287" s="4">
        <v>2337</v>
      </c>
      <c r="R2287" s="4" t="b">
        <f t="shared" si="12"/>
        <v>0</v>
      </c>
      <c r="S2287" s="4">
        <v>0</v>
      </c>
    </row>
    <row r="2288" spans="1:19" ht="14.25" customHeight="1">
      <c r="A2288" s="4" t="s">
        <v>1040</v>
      </c>
      <c r="B2288" s="5"/>
      <c r="C2288" s="4">
        <v>0</v>
      </c>
      <c r="E2288" s="4" t="b">
        <f t="shared" si="11"/>
        <v>0</v>
      </c>
      <c r="F2288" s="4">
        <v>0</v>
      </c>
      <c r="G2288" s="4">
        <v>3401</v>
      </c>
      <c r="H2288" s="6">
        <v>44018</v>
      </c>
      <c r="I2288" s="4" t="s">
        <v>1056</v>
      </c>
      <c r="J2288" s="4" t="s">
        <v>40</v>
      </c>
      <c r="K2288" s="4">
        <v>13887</v>
      </c>
      <c r="L2288" s="4">
        <v>0</v>
      </c>
      <c r="M2288" s="4">
        <v>0</v>
      </c>
      <c r="N2288" s="4">
        <v>0</v>
      </c>
      <c r="O2288" s="4">
        <v>207678</v>
      </c>
      <c r="P2288" s="4">
        <v>0</v>
      </c>
      <c r="Q2288" s="4">
        <v>2338</v>
      </c>
      <c r="R2288" s="4" t="b">
        <f t="shared" si="12"/>
        <v>0</v>
      </c>
      <c r="S2288" s="4">
        <v>0</v>
      </c>
    </row>
    <row r="2289" spans="1:19" ht="14.25" customHeight="1">
      <c r="A2289" s="4" t="s">
        <v>1040</v>
      </c>
      <c r="B2289" s="5"/>
      <c r="C2289" s="4">
        <v>0</v>
      </c>
      <c r="E2289" s="4" t="b">
        <f t="shared" si="11"/>
        <v>0</v>
      </c>
      <c r="F2289" s="4">
        <v>0</v>
      </c>
      <c r="G2289" s="4">
        <v>3401</v>
      </c>
      <c r="H2289" s="6">
        <v>44044</v>
      </c>
      <c r="I2289" s="4" t="s">
        <v>1462</v>
      </c>
      <c r="J2289" s="4" t="s">
        <v>1069</v>
      </c>
      <c r="K2289" s="4">
        <v>572</v>
      </c>
      <c r="L2289" s="4">
        <v>0</v>
      </c>
      <c r="M2289" s="4">
        <v>0</v>
      </c>
      <c r="N2289" s="4">
        <v>0</v>
      </c>
      <c r="O2289" s="4">
        <v>2322</v>
      </c>
      <c r="P2289" s="4">
        <v>-2322</v>
      </c>
      <c r="Q2289" s="4">
        <v>2339</v>
      </c>
      <c r="R2289" s="4" t="b">
        <f t="shared" si="12"/>
        <v>0</v>
      </c>
      <c r="S2289" s="4">
        <v>0</v>
      </c>
    </row>
    <row r="2290" spans="1:19" ht="14.25" customHeight="1">
      <c r="A2290" s="4" t="s">
        <v>1040</v>
      </c>
      <c r="B2290" s="5"/>
      <c r="C2290" s="4">
        <v>0</v>
      </c>
      <c r="E2290" s="4" t="b">
        <f t="shared" si="11"/>
        <v>0</v>
      </c>
      <c r="F2290" s="4">
        <v>0</v>
      </c>
      <c r="G2290" s="4">
        <v>3401</v>
      </c>
      <c r="H2290" s="6">
        <v>44044</v>
      </c>
      <c r="I2290" s="4" t="s">
        <v>1463</v>
      </c>
      <c r="J2290" s="4" t="s">
        <v>1043</v>
      </c>
      <c r="K2290" s="4">
        <v>10841</v>
      </c>
      <c r="L2290" s="4">
        <v>0</v>
      </c>
      <c r="M2290" s="4">
        <v>0</v>
      </c>
      <c r="N2290" s="4">
        <v>210000</v>
      </c>
      <c r="O2290" s="4">
        <v>0</v>
      </c>
      <c r="P2290" s="4">
        <v>207678</v>
      </c>
      <c r="Q2290" s="4">
        <v>2340</v>
      </c>
      <c r="R2290" s="4" t="b">
        <f t="shared" si="12"/>
        <v>0</v>
      </c>
      <c r="S2290" s="4">
        <v>0</v>
      </c>
    </row>
    <row r="2291" spans="1:19" ht="14.25" customHeight="1">
      <c r="A2291" s="4" t="s">
        <v>1040</v>
      </c>
      <c r="B2291" s="5"/>
      <c r="C2291" s="4">
        <v>0</v>
      </c>
      <c r="E2291" s="4" t="b">
        <f t="shared" si="11"/>
        <v>0</v>
      </c>
      <c r="F2291" s="4">
        <v>0</v>
      </c>
      <c r="G2291" s="4">
        <v>3401</v>
      </c>
      <c r="H2291" s="6">
        <v>44047</v>
      </c>
      <c r="I2291" s="4" t="s">
        <v>1058</v>
      </c>
      <c r="J2291" s="4" t="s">
        <v>40</v>
      </c>
      <c r="K2291" s="4">
        <v>13958</v>
      </c>
      <c r="L2291" s="4">
        <v>0</v>
      </c>
      <c r="M2291" s="4">
        <v>0</v>
      </c>
      <c r="N2291" s="4">
        <v>0</v>
      </c>
      <c r="O2291" s="4">
        <v>207678</v>
      </c>
      <c r="P2291" s="4">
        <v>0</v>
      </c>
      <c r="Q2291" s="4">
        <v>2341</v>
      </c>
      <c r="R2291" s="4" t="b">
        <f t="shared" si="12"/>
        <v>0</v>
      </c>
      <c r="S2291" s="4">
        <v>0</v>
      </c>
    </row>
    <row r="2292" spans="1:19" ht="14.25" customHeight="1">
      <c r="A2292" s="4" t="s">
        <v>1040</v>
      </c>
      <c r="B2292" s="5"/>
      <c r="C2292" s="4">
        <v>0</v>
      </c>
      <c r="E2292" s="4" t="b">
        <f t="shared" si="11"/>
        <v>0</v>
      </c>
      <c r="F2292" s="4">
        <v>0</v>
      </c>
      <c r="G2292" s="4">
        <v>3401</v>
      </c>
      <c r="H2292" s="6">
        <v>44075</v>
      </c>
      <c r="I2292" s="4" t="s">
        <v>1464</v>
      </c>
      <c r="J2292" s="4" t="s">
        <v>1069</v>
      </c>
      <c r="K2292" s="4">
        <v>573</v>
      </c>
      <c r="L2292" s="4">
        <v>0</v>
      </c>
      <c r="M2292" s="4">
        <v>0</v>
      </c>
      <c r="N2292" s="4">
        <v>0</v>
      </c>
      <c r="O2292" s="4">
        <v>2322</v>
      </c>
      <c r="P2292" s="4">
        <v>-2322</v>
      </c>
      <c r="Q2292" s="4">
        <v>2342</v>
      </c>
      <c r="R2292" s="4" t="b">
        <f t="shared" si="12"/>
        <v>0</v>
      </c>
      <c r="S2292" s="4">
        <v>0</v>
      </c>
    </row>
    <row r="2293" spans="1:19" ht="14.25" customHeight="1">
      <c r="A2293" s="4" t="s">
        <v>1040</v>
      </c>
      <c r="B2293" s="5"/>
      <c r="C2293" s="4">
        <v>0</v>
      </c>
      <c r="E2293" s="4" t="b">
        <f t="shared" si="11"/>
        <v>0</v>
      </c>
      <c r="F2293" s="4">
        <v>0</v>
      </c>
      <c r="G2293" s="4">
        <v>3401</v>
      </c>
      <c r="H2293" s="6">
        <v>44075</v>
      </c>
      <c r="I2293" s="4" t="s">
        <v>1465</v>
      </c>
      <c r="J2293" s="4" t="s">
        <v>1043</v>
      </c>
      <c r="K2293" s="4">
        <v>10921</v>
      </c>
      <c r="L2293" s="4">
        <v>0</v>
      </c>
      <c r="M2293" s="4">
        <v>0</v>
      </c>
      <c r="N2293" s="4">
        <v>210000</v>
      </c>
      <c r="O2293" s="4">
        <v>0</v>
      </c>
      <c r="P2293" s="4">
        <v>207678</v>
      </c>
      <c r="Q2293" s="4">
        <v>2343</v>
      </c>
      <c r="R2293" s="4" t="b">
        <f t="shared" si="12"/>
        <v>0</v>
      </c>
      <c r="S2293" s="4">
        <v>0</v>
      </c>
    </row>
    <row r="2294" spans="1:19" ht="14.25" customHeight="1">
      <c r="A2294" s="4" t="s">
        <v>1040</v>
      </c>
      <c r="B2294" s="5"/>
      <c r="C2294" s="4">
        <v>0</v>
      </c>
      <c r="E2294" s="4" t="b">
        <f t="shared" si="11"/>
        <v>0</v>
      </c>
      <c r="F2294" s="4">
        <v>0</v>
      </c>
      <c r="G2294" s="4">
        <v>3401</v>
      </c>
      <c r="H2294" s="6">
        <v>44078</v>
      </c>
      <c r="I2294" s="4" t="s">
        <v>1060</v>
      </c>
      <c r="J2294" s="4" t="s">
        <v>40</v>
      </c>
      <c r="K2294" s="4">
        <v>14036</v>
      </c>
      <c r="L2294" s="4">
        <v>0</v>
      </c>
      <c r="M2294" s="4">
        <v>0</v>
      </c>
      <c r="N2294" s="4">
        <v>0</v>
      </c>
      <c r="O2294" s="4">
        <v>207678</v>
      </c>
      <c r="P2294" s="4">
        <v>0</v>
      </c>
      <c r="Q2294" s="4">
        <v>2344</v>
      </c>
      <c r="R2294" s="4" t="b">
        <f t="shared" si="12"/>
        <v>0</v>
      </c>
      <c r="S2294" s="4">
        <v>0</v>
      </c>
    </row>
    <row r="2295" spans="1:19" ht="14.25" customHeight="1">
      <c r="A2295" s="4" t="s">
        <v>1040</v>
      </c>
      <c r="B2295" s="5"/>
      <c r="C2295" s="4">
        <v>0</v>
      </c>
      <c r="E2295" s="4" t="b">
        <f t="shared" si="11"/>
        <v>0</v>
      </c>
      <c r="F2295" s="4">
        <v>0</v>
      </c>
      <c r="G2295" s="4">
        <v>3401</v>
      </c>
      <c r="H2295" s="6">
        <v>44105</v>
      </c>
      <c r="I2295" s="4" t="s">
        <v>1466</v>
      </c>
      <c r="J2295" s="4" t="s">
        <v>1069</v>
      </c>
      <c r="K2295" s="4">
        <v>575</v>
      </c>
      <c r="L2295" s="4">
        <v>0</v>
      </c>
      <c r="M2295" s="4">
        <v>0</v>
      </c>
      <c r="N2295" s="4">
        <v>0</v>
      </c>
      <c r="O2295" s="4">
        <v>2322</v>
      </c>
      <c r="P2295" s="4">
        <v>-2322</v>
      </c>
      <c r="Q2295" s="4">
        <v>2345</v>
      </c>
      <c r="R2295" s="4" t="b">
        <f t="shared" si="12"/>
        <v>0</v>
      </c>
      <c r="S2295" s="4">
        <v>0</v>
      </c>
    </row>
    <row r="2296" spans="1:19" ht="14.25" customHeight="1">
      <c r="A2296" s="4" t="s">
        <v>1040</v>
      </c>
      <c r="B2296" s="5"/>
      <c r="C2296" s="4">
        <v>0</v>
      </c>
      <c r="E2296" s="4" t="b">
        <f t="shared" si="11"/>
        <v>0</v>
      </c>
      <c r="F2296" s="4">
        <v>0</v>
      </c>
      <c r="G2296" s="4">
        <v>3401</v>
      </c>
      <c r="H2296" s="6">
        <v>44105</v>
      </c>
      <c r="I2296" s="4" t="s">
        <v>1467</v>
      </c>
      <c r="J2296" s="4" t="s">
        <v>1043</v>
      </c>
      <c r="K2296" s="4">
        <v>11001</v>
      </c>
      <c r="L2296" s="4">
        <v>0</v>
      </c>
      <c r="M2296" s="4">
        <v>0</v>
      </c>
      <c r="N2296" s="4">
        <v>210000</v>
      </c>
      <c r="O2296" s="4">
        <v>0</v>
      </c>
      <c r="P2296" s="4">
        <v>207678</v>
      </c>
      <c r="Q2296" s="4">
        <v>2346</v>
      </c>
      <c r="R2296" s="4" t="b">
        <f t="shared" si="12"/>
        <v>0</v>
      </c>
      <c r="S2296" s="4">
        <v>0</v>
      </c>
    </row>
    <row r="2297" spans="1:19" ht="14.25" customHeight="1">
      <c r="A2297" s="4" t="s">
        <v>1040</v>
      </c>
      <c r="B2297" s="5"/>
      <c r="C2297" s="4">
        <v>0</v>
      </c>
      <c r="E2297" s="4" t="b">
        <f t="shared" si="11"/>
        <v>0</v>
      </c>
      <c r="F2297" s="4">
        <v>0</v>
      </c>
      <c r="G2297" s="4">
        <v>3401</v>
      </c>
      <c r="H2297" s="6">
        <v>44111</v>
      </c>
      <c r="I2297" s="4" t="s">
        <v>1061</v>
      </c>
      <c r="J2297" s="4" t="s">
        <v>40</v>
      </c>
      <c r="K2297" s="4">
        <v>14117</v>
      </c>
      <c r="L2297" s="4">
        <v>0</v>
      </c>
      <c r="M2297" s="4">
        <v>0</v>
      </c>
      <c r="N2297" s="4">
        <v>0</v>
      </c>
      <c r="O2297" s="4">
        <v>207678</v>
      </c>
      <c r="P2297" s="4">
        <v>0</v>
      </c>
      <c r="Q2297" s="4">
        <v>2347</v>
      </c>
      <c r="R2297" s="4" t="b">
        <f t="shared" si="12"/>
        <v>0</v>
      </c>
      <c r="S2297" s="4">
        <v>0</v>
      </c>
    </row>
    <row r="2298" spans="1:19" ht="14.25" customHeight="1">
      <c r="A2298" s="4" t="s">
        <v>1040</v>
      </c>
      <c r="B2298" s="5"/>
      <c r="C2298" s="4">
        <v>0</v>
      </c>
      <c r="E2298" s="4" t="b">
        <f t="shared" si="11"/>
        <v>0</v>
      </c>
      <c r="F2298" s="4">
        <v>0</v>
      </c>
      <c r="G2298" s="4">
        <v>3401</v>
      </c>
      <c r="H2298" s="6">
        <v>44136</v>
      </c>
      <c r="I2298" s="4" t="s">
        <v>1468</v>
      </c>
      <c r="J2298" s="4" t="s">
        <v>1069</v>
      </c>
      <c r="K2298" s="4">
        <v>576</v>
      </c>
      <c r="L2298" s="4">
        <v>0</v>
      </c>
      <c r="M2298" s="4">
        <v>0</v>
      </c>
      <c r="N2298" s="4">
        <v>0</v>
      </c>
      <c r="O2298" s="4">
        <v>2322</v>
      </c>
      <c r="P2298" s="4">
        <v>-2322</v>
      </c>
      <c r="Q2298" s="4">
        <v>2348</v>
      </c>
      <c r="R2298" s="4" t="b">
        <f t="shared" si="12"/>
        <v>0</v>
      </c>
      <c r="S2298" s="4">
        <v>0</v>
      </c>
    </row>
    <row r="2299" spans="1:19" ht="14.25" customHeight="1">
      <c r="A2299" s="4" t="s">
        <v>1040</v>
      </c>
      <c r="B2299" s="5"/>
      <c r="C2299" s="4">
        <v>0</v>
      </c>
      <c r="E2299" s="4" t="b">
        <f t="shared" si="11"/>
        <v>0</v>
      </c>
      <c r="F2299" s="4">
        <v>0</v>
      </c>
      <c r="G2299" s="4">
        <v>3401</v>
      </c>
      <c r="H2299" s="6">
        <v>44136</v>
      </c>
      <c r="I2299" s="4" t="s">
        <v>1469</v>
      </c>
      <c r="J2299" s="4" t="s">
        <v>1043</v>
      </c>
      <c r="K2299" s="4">
        <v>11081</v>
      </c>
      <c r="L2299" s="4">
        <v>0</v>
      </c>
      <c r="M2299" s="4">
        <v>0</v>
      </c>
      <c r="N2299" s="4">
        <v>210000</v>
      </c>
      <c r="O2299" s="4">
        <v>0</v>
      </c>
      <c r="P2299" s="4">
        <v>207678</v>
      </c>
      <c r="Q2299" s="4">
        <v>2349</v>
      </c>
      <c r="R2299" s="4" t="b">
        <f t="shared" si="12"/>
        <v>0</v>
      </c>
      <c r="S2299" s="4">
        <v>0</v>
      </c>
    </row>
    <row r="2300" spans="1:19" ht="14.25" customHeight="1">
      <c r="A2300" s="4" t="s">
        <v>1040</v>
      </c>
      <c r="B2300" s="5"/>
      <c r="C2300" s="4">
        <v>0</v>
      </c>
      <c r="E2300" s="4" t="b">
        <f t="shared" si="11"/>
        <v>0</v>
      </c>
      <c r="F2300" s="4">
        <v>0</v>
      </c>
      <c r="G2300" s="4">
        <v>3401</v>
      </c>
      <c r="H2300" s="6">
        <v>44147</v>
      </c>
      <c r="I2300" s="4" t="s">
        <v>1064</v>
      </c>
      <c r="J2300" s="4" t="s">
        <v>40</v>
      </c>
      <c r="K2300" s="4">
        <v>14205</v>
      </c>
      <c r="L2300" s="4">
        <v>0</v>
      </c>
      <c r="M2300" s="4">
        <v>0</v>
      </c>
      <c r="N2300" s="4">
        <v>0</v>
      </c>
      <c r="O2300" s="4">
        <v>207678</v>
      </c>
      <c r="P2300" s="4">
        <v>0</v>
      </c>
      <c r="Q2300" s="4">
        <v>2350</v>
      </c>
      <c r="R2300" s="4" t="b">
        <f t="shared" si="12"/>
        <v>0</v>
      </c>
      <c r="S2300" s="4">
        <v>0</v>
      </c>
    </row>
    <row r="2301" spans="1:19" ht="14.25" customHeight="1">
      <c r="A2301" s="4" t="s">
        <v>1040</v>
      </c>
      <c r="B2301" s="5"/>
      <c r="C2301" s="4">
        <v>0</v>
      </c>
      <c r="E2301" s="4" t="b">
        <f t="shared" si="11"/>
        <v>0</v>
      </c>
      <c r="F2301" s="4">
        <v>0</v>
      </c>
      <c r="G2301" s="4">
        <v>3401</v>
      </c>
      <c r="H2301" s="6">
        <v>44166</v>
      </c>
      <c r="I2301" s="4" t="s">
        <v>1470</v>
      </c>
      <c r="J2301" s="4" t="s">
        <v>1069</v>
      </c>
      <c r="K2301" s="4">
        <v>577</v>
      </c>
      <c r="L2301" s="4">
        <v>0</v>
      </c>
      <c r="M2301" s="4">
        <v>0</v>
      </c>
      <c r="N2301" s="4">
        <v>0</v>
      </c>
      <c r="O2301" s="4">
        <v>2322</v>
      </c>
      <c r="P2301" s="4">
        <v>-2322</v>
      </c>
      <c r="Q2301" s="4">
        <v>2351</v>
      </c>
      <c r="R2301" s="4" t="b">
        <f t="shared" si="12"/>
        <v>0</v>
      </c>
      <c r="S2301" s="4">
        <v>0</v>
      </c>
    </row>
    <row r="2302" spans="1:19" ht="14.25" customHeight="1">
      <c r="A2302" s="4" t="s">
        <v>1040</v>
      </c>
      <c r="B2302" s="5"/>
      <c r="C2302" s="4">
        <v>0</v>
      </c>
      <c r="E2302" s="4" t="b">
        <f t="shared" si="11"/>
        <v>0</v>
      </c>
      <c r="F2302" s="4">
        <v>0</v>
      </c>
      <c r="G2302" s="4">
        <v>3401</v>
      </c>
      <c r="H2302" s="6">
        <v>44166</v>
      </c>
      <c r="I2302" s="4" t="s">
        <v>1471</v>
      </c>
      <c r="J2302" s="4" t="s">
        <v>1043</v>
      </c>
      <c r="K2302" s="4">
        <v>11161</v>
      </c>
      <c r="L2302" s="4">
        <v>0</v>
      </c>
      <c r="M2302" s="4">
        <v>0</v>
      </c>
      <c r="N2302" s="4">
        <v>210000</v>
      </c>
      <c r="O2302" s="4">
        <v>0</v>
      </c>
      <c r="P2302" s="4">
        <v>207678</v>
      </c>
      <c r="Q2302" s="4">
        <v>2352</v>
      </c>
      <c r="R2302" s="4" t="b">
        <f t="shared" si="12"/>
        <v>0</v>
      </c>
      <c r="S2302" s="4">
        <v>0</v>
      </c>
    </row>
    <row r="2303" spans="1:19" ht="14.25" customHeight="1">
      <c r="A2303" s="4" t="s">
        <v>1040</v>
      </c>
      <c r="B2303" s="5"/>
      <c r="C2303" s="4">
        <v>0</v>
      </c>
      <c r="E2303" s="4" t="b">
        <f t="shared" si="11"/>
        <v>0</v>
      </c>
      <c r="F2303" s="4">
        <v>0</v>
      </c>
      <c r="G2303" s="4">
        <v>3401</v>
      </c>
      <c r="H2303" s="6">
        <v>44172</v>
      </c>
      <c r="I2303" s="4" t="s">
        <v>1066</v>
      </c>
      <c r="J2303" s="4" t="s">
        <v>40</v>
      </c>
      <c r="K2303" s="4">
        <v>14258</v>
      </c>
      <c r="L2303" s="4">
        <v>0</v>
      </c>
      <c r="M2303" s="4">
        <v>0</v>
      </c>
      <c r="N2303" s="4">
        <v>0</v>
      </c>
      <c r="O2303" s="4">
        <v>207678</v>
      </c>
      <c r="P2303" s="4">
        <v>0</v>
      </c>
      <c r="Q2303" s="4">
        <v>2353</v>
      </c>
      <c r="R2303" s="4" t="b">
        <f t="shared" si="12"/>
        <v>0</v>
      </c>
      <c r="S2303" s="4">
        <v>0</v>
      </c>
    </row>
    <row r="2304" spans="1:19" ht="14.25" customHeight="1">
      <c r="A2304" s="4" t="s">
        <v>1040</v>
      </c>
      <c r="B2304" s="5" t="s">
        <v>1472</v>
      </c>
      <c r="C2304" s="4">
        <v>0</v>
      </c>
      <c r="D2304" s="4" t="s">
        <v>1472</v>
      </c>
      <c r="E2304" s="4" t="b">
        <f t="shared" si="11"/>
        <v>0</v>
      </c>
      <c r="F2304" s="4">
        <v>0</v>
      </c>
      <c r="G2304" s="4">
        <v>3401</v>
      </c>
      <c r="H2304" s="3" t="s">
        <v>21</v>
      </c>
      <c r="K2304" s="4">
        <v>0</v>
      </c>
      <c r="L2304" s="4">
        <v>0</v>
      </c>
      <c r="M2304" s="4">
        <v>0</v>
      </c>
      <c r="N2304" s="4">
        <v>2520000</v>
      </c>
      <c r="O2304" s="4">
        <v>2520000</v>
      </c>
      <c r="P2304" s="4">
        <v>0</v>
      </c>
      <c r="Q2304" s="4">
        <v>2354</v>
      </c>
      <c r="R2304" s="4" t="b">
        <f t="shared" si="12"/>
        <v>0</v>
      </c>
      <c r="S2304" s="4">
        <v>0</v>
      </c>
    </row>
    <row r="2305" spans="1:19" ht="14.25" customHeight="1">
      <c r="A2305" s="4" t="s">
        <v>1040</v>
      </c>
      <c r="B2305" s="5" t="s">
        <v>323</v>
      </c>
      <c r="C2305" s="4">
        <v>0</v>
      </c>
      <c r="D2305" s="4" t="s">
        <v>323</v>
      </c>
      <c r="E2305" s="4" t="b">
        <f t="shared" si="11"/>
        <v>0</v>
      </c>
      <c r="F2305" s="4">
        <v>0</v>
      </c>
      <c r="G2305" s="4">
        <v>3402</v>
      </c>
      <c r="H2305" s="3" t="s">
        <v>21</v>
      </c>
      <c r="K2305" s="4">
        <v>0</v>
      </c>
      <c r="L2305" s="4">
        <v>2796000</v>
      </c>
      <c r="M2305" s="4">
        <v>2796000</v>
      </c>
      <c r="N2305" s="4">
        <v>0</v>
      </c>
      <c r="O2305" s="4">
        <v>0</v>
      </c>
      <c r="P2305" s="4">
        <v>0</v>
      </c>
      <c r="Q2305" s="4">
        <v>2355</v>
      </c>
      <c r="R2305" s="4" t="b">
        <f t="shared" si="12"/>
        <v>0</v>
      </c>
      <c r="S2305" s="4">
        <v>0</v>
      </c>
    </row>
    <row r="2306" spans="1:19" ht="14.25" customHeight="1">
      <c r="A2306" s="4" t="s">
        <v>1040</v>
      </c>
      <c r="B2306" s="5"/>
      <c r="C2306" s="4">
        <v>0</v>
      </c>
      <c r="E2306" s="4" t="b">
        <f t="shared" si="11"/>
        <v>0</v>
      </c>
      <c r="F2306" s="4">
        <v>0</v>
      </c>
      <c r="G2306" s="4">
        <v>3402</v>
      </c>
      <c r="H2306" s="6">
        <v>43831</v>
      </c>
      <c r="I2306" s="4" t="s">
        <v>1473</v>
      </c>
      <c r="J2306" s="4" t="s">
        <v>1043</v>
      </c>
      <c r="K2306" s="4">
        <v>10282</v>
      </c>
      <c r="L2306" s="4">
        <v>0</v>
      </c>
      <c r="M2306" s="4">
        <v>0</v>
      </c>
      <c r="N2306" s="4">
        <v>233000</v>
      </c>
      <c r="O2306" s="4">
        <v>0</v>
      </c>
      <c r="P2306" s="4">
        <v>233000</v>
      </c>
      <c r="Q2306" s="4">
        <v>2356</v>
      </c>
      <c r="R2306" s="4" t="b">
        <f t="shared" si="12"/>
        <v>0</v>
      </c>
      <c r="S2306" s="4">
        <v>0</v>
      </c>
    </row>
    <row r="2307" spans="1:19" ht="14.25" customHeight="1">
      <c r="A2307" s="4" t="s">
        <v>1040</v>
      </c>
      <c r="B2307" s="5"/>
      <c r="C2307" s="4">
        <v>0</v>
      </c>
      <c r="E2307" s="4" t="b">
        <f t="shared" si="11"/>
        <v>0</v>
      </c>
      <c r="F2307" s="4">
        <v>0</v>
      </c>
      <c r="G2307" s="4">
        <v>3402</v>
      </c>
      <c r="H2307" s="6">
        <v>43861</v>
      </c>
      <c r="I2307" s="4" t="s">
        <v>1044</v>
      </c>
      <c r="J2307" s="4" t="s">
        <v>40</v>
      </c>
      <c r="K2307" s="4">
        <v>13532</v>
      </c>
      <c r="L2307" s="4">
        <v>0</v>
      </c>
      <c r="M2307" s="4">
        <v>0</v>
      </c>
      <c r="N2307" s="4">
        <v>0</v>
      </c>
      <c r="O2307" s="4">
        <v>224000</v>
      </c>
      <c r="P2307" s="4">
        <v>9000</v>
      </c>
      <c r="Q2307" s="4">
        <v>2357</v>
      </c>
      <c r="R2307" s="4" t="b">
        <f t="shared" si="12"/>
        <v>0</v>
      </c>
      <c r="S2307" s="4">
        <v>0</v>
      </c>
    </row>
    <row r="2308" spans="1:19" ht="14.25" customHeight="1">
      <c r="A2308" s="4" t="s">
        <v>1040</v>
      </c>
      <c r="B2308" s="5"/>
      <c r="C2308" s="4">
        <v>0</v>
      </c>
      <c r="E2308" s="4" t="b">
        <f t="shared" si="11"/>
        <v>0</v>
      </c>
      <c r="F2308" s="4">
        <v>0</v>
      </c>
      <c r="G2308" s="4">
        <v>3402</v>
      </c>
      <c r="H2308" s="6">
        <v>43862</v>
      </c>
      <c r="I2308" s="4" t="s">
        <v>1474</v>
      </c>
      <c r="J2308" s="4" t="s">
        <v>1043</v>
      </c>
      <c r="K2308" s="4">
        <v>10362</v>
      </c>
      <c r="L2308" s="4">
        <v>0</v>
      </c>
      <c r="M2308" s="4">
        <v>0</v>
      </c>
      <c r="N2308" s="4">
        <v>233000</v>
      </c>
      <c r="O2308" s="4">
        <v>0</v>
      </c>
      <c r="P2308" s="4">
        <v>242000</v>
      </c>
      <c r="Q2308" s="4">
        <v>2358</v>
      </c>
      <c r="R2308" s="4" t="b">
        <f t="shared" si="12"/>
        <v>0</v>
      </c>
      <c r="S2308" s="4">
        <v>0</v>
      </c>
    </row>
    <row r="2309" spans="1:19" ht="14.25" customHeight="1">
      <c r="A2309" s="4" t="s">
        <v>1040</v>
      </c>
      <c r="B2309" s="5"/>
      <c r="C2309" s="4">
        <v>0</v>
      </c>
      <c r="E2309" s="4" t="b">
        <f t="shared" si="11"/>
        <v>0</v>
      </c>
      <c r="F2309" s="4">
        <v>0</v>
      </c>
      <c r="G2309" s="4">
        <v>3402</v>
      </c>
      <c r="H2309" s="6">
        <v>43875</v>
      </c>
      <c r="I2309" s="4" t="s">
        <v>1044</v>
      </c>
      <c r="J2309" s="4" t="s">
        <v>40</v>
      </c>
      <c r="K2309" s="4">
        <v>13592</v>
      </c>
      <c r="L2309" s="4">
        <v>0</v>
      </c>
      <c r="M2309" s="4">
        <v>0</v>
      </c>
      <c r="N2309" s="4">
        <v>0</v>
      </c>
      <c r="O2309" s="4">
        <v>9000</v>
      </c>
      <c r="P2309" s="4">
        <v>233000</v>
      </c>
      <c r="Q2309" s="4">
        <v>2359</v>
      </c>
      <c r="R2309" s="4" t="b">
        <f t="shared" si="12"/>
        <v>0</v>
      </c>
      <c r="S2309" s="4">
        <v>0</v>
      </c>
    </row>
    <row r="2310" spans="1:19" ht="14.25" customHeight="1">
      <c r="A2310" s="4" t="s">
        <v>1040</v>
      </c>
      <c r="B2310" s="5"/>
      <c r="C2310" s="4">
        <v>0</v>
      </c>
      <c r="E2310" s="4" t="b">
        <f t="shared" si="11"/>
        <v>0</v>
      </c>
      <c r="F2310" s="4">
        <v>0</v>
      </c>
      <c r="G2310" s="4">
        <v>3402</v>
      </c>
      <c r="H2310" s="6">
        <v>43875</v>
      </c>
      <c r="I2310" s="4" t="s">
        <v>1046</v>
      </c>
      <c r="J2310" s="4" t="s">
        <v>40</v>
      </c>
      <c r="K2310" s="4">
        <v>13592</v>
      </c>
      <c r="L2310" s="4">
        <v>0</v>
      </c>
      <c r="M2310" s="4">
        <v>0</v>
      </c>
      <c r="N2310" s="4">
        <v>0</v>
      </c>
      <c r="O2310" s="4">
        <v>233000</v>
      </c>
      <c r="P2310" s="4">
        <v>0</v>
      </c>
      <c r="Q2310" s="4">
        <v>2360</v>
      </c>
      <c r="R2310" s="4" t="b">
        <f t="shared" si="12"/>
        <v>0</v>
      </c>
      <c r="S2310" s="4">
        <v>0</v>
      </c>
    </row>
    <row r="2311" spans="1:19" ht="14.25" customHeight="1">
      <c r="A2311" s="4" t="s">
        <v>1040</v>
      </c>
      <c r="B2311" s="5"/>
      <c r="C2311" s="4">
        <v>0</v>
      </c>
      <c r="E2311" s="4" t="b">
        <f t="shared" si="11"/>
        <v>0</v>
      </c>
      <c r="F2311" s="4">
        <v>0</v>
      </c>
      <c r="G2311" s="4">
        <v>3402</v>
      </c>
      <c r="H2311" s="6">
        <v>43891</v>
      </c>
      <c r="I2311" s="4" t="s">
        <v>1475</v>
      </c>
      <c r="J2311" s="4" t="s">
        <v>1043</v>
      </c>
      <c r="K2311" s="4">
        <v>10442</v>
      </c>
      <c r="L2311" s="4">
        <v>0</v>
      </c>
      <c r="M2311" s="4">
        <v>0</v>
      </c>
      <c r="N2311" s="4">
        <v>233000</v>
      </c>
      <c r="O2311" s="4">
        <v>0</v>
      </c>
      <c r="P2311" s="4">
        <v>233000</v>
      </c>
      <c r="Q2311" s="4">
        <v>2361</v>
      </c>
      <c r="R2311" s="4" t="b">
        <f t="shared" si="12"/>
        <v>0</v>
      </c>
      <c r="S2311" s="4">
        <v>0</v>
      </c>
    </row>
    <row r="2312" spans="1:19" ht="14.25" customHeight="1">
      <c r="A2312" s="4" t="s">
        <v>1040</v>
      </c>
      <c r="B2312" s="5"/>
      <c r="C2312" s="4">
        <v>0</v>
      </c>
      <c r="E2312" s="4" t="b">
        <f t="shared" si="11"/>
        <v>0</v>
      </c>
      <c r="F2312" s="4">
        <v>0</v>
      </c>
      <c r="G2312" s="4">
        <v>3402</v>
      </c>
      <c r="H2312" s="6">
        <v>43906</v>
      </c>
      <c r="I2312" s="4" t="s">
        <v>1048</v>
      </c>
      <c r="J2312" s="4" t="s">
        <v>40</v>
      </c>
      <c r="K2312" s="4">
        <v>13665</v>
      </c>
      <c r="L2312" s="4">
        <v>0</v>
      </c>
      <c r="M2312" s="4">
        <v>0</v>
      </c>
      <c r="N2312" s="4">
        <v>0</v>
      </c>
      <c r="O2312" s="4">
        <v>232000</v>
      </c>
      <c r="P2312" s="4">
        <v>1000</v>
      </c>
      <c r="Q2312" s="4">
        <v>2362</v>
      </c>
      <c r="R2312" s="4" t="b">
        <f t="shared" si="12"/>
        <v>0</v>
      </c>
      <c r="S2312" s="4">
        <v>0</v>
      </c>
    </row>
    <row r="2313" spans="1:19" ht="14.25" customHeight="1">
      <c r="A2313" s="4" t="s">
        <v>1040</v>
      </c>
      <c r="B2313" s="5"/>
      <c r="C2313" s="4">
        <v>0</v>
      </c>
      <c r="E2313" s="4" t="b">
        <f t="shared" si="11"/>
        <v>0</v>
      </c>
      <c r="F2313" s="4">
        <v>0</v>
      </c>
      <c r="G2313" s="4">
        <v>3402</v>
      </c>
      <c r="H2313" s="6">
        <v>43922</v>
      </c>
      <c r="I2313" s="4" t="s">
        <v>1476</v>
      </c>
      <c r="J2313" s="4" t="s">
        <v>1043</v>
      </c>
      <c r="K2313" s="4">
        <v>10522</v>
      </c>
      <c r="L2313" s="4">
        <v>0</v>
      </c>
      <c r="M2313" s="4">
        <v>0</v>
      </c>
      <c r="N2313" s="4">
        <v>233000</v>
      </c>
      <c r="O2313" s="4">
        <v>0</v>
      </c>
      <c r="P2313" s="4">
        <v>234000</v>
      </c>
      <c r="Q2313" s="4">
        <v>2363</v>
      </c>
      <c r="R2313" s="4" t="b">
        <f t="shared" si="12"/>
        <v>0</v>
      </c>
      <c r="S2313" s="4">
        <v>0</v>
      </c>
    </row>
    <row r="2314" spans="1:19" ht="14.25" customHeight="1">
      <c r="A2314" s="4" t="s">
        <v>1040</v>
      </c>
      <c r="B2314" s="5"/>
      <c r="C2314" s="4">
        <v>0</v>
      </c>
      <c r="E2314" s="4" t="b">
        <f t="shared" si="11"/>
        <v>0</v>
      </c>
      <c r="F2314" s="4">
        <v>0</v>
      </c>
      <c r="G2314" s="4">
        <v>3402</v>
      </c>
      <c r="H2314" s="6">
        <v>43936</v>
      </c>
      <c r="I2314" s="4" t="s">
        <v>1048</v>
      </c>
      <c r="J2314" s="4" t="s">
        <v>40</v>
      </c>
      <c r="K2314" s="4">
        <v>13730</v>
      </c>
      <c r="L2314" s="4">
        <v>0</v>
      </c>
      <c r="M2314" s="4">
        <v>0</v>
      </c>
      <c r="N2314" s="4">
        <v>0</v>
      </c>
      <c r="O2314" s="4">
        <v>1000</v>
      </c>
      <c r="P2314" s="4">
        <v>233000</v>
      </c>
      <c r="Q2314" s="4">
        <v>2364</v>
      </c>
      <c r="R2314" s="4" t="b">
        <f t="shared" si="12"/>
        <v>0</v>
      </c>
      <c r="S2314" s="4">
        <v>0</v>
      </c>
    </row>
    <row r="2315" spans="1:19" ht="14.25" customHeight="1">
      <c r="A2315" s="4" t="s">
        <v>1040</v>
      </c>
      <c r="B2315" s="5"/>
      <c r="C2315" s="4">
        <v>0</v>
      </c>
      <c r="E2315" s="4" t="b">
        <f t="shared" si="11"/>
        <v>0</v>
      </c>
      <c r="F2315" s="4">
        <v>0</v>
      </c>
      <c r="G2315" s="4">
        <v>3402</v>
      </c>
      <c r="H2315" s="6">
        <v>43936</v>
      </c>
      <c r="I2315" s="4" t="s">
        <v>1050</v>
      </c>
      <c r="J2315" s="4" t="s">
        <v>40</v>
      </c>
      <c r="K2315" s="4">
        <v>13730</v>
      </c>
      <c r="L2315" s="4">
        <v>0</v>
      </c>
      <c r="M2315" s="4">
        <v>0</v>
      </c>
      <c r="N2315" s="4">
        <v>0</v>
      </c>
      <c r="O2315" s="4">
        <v>233000</v>
      </c>
      <c r="P2315" s="4">
        <v>0</v>
      </c>
      <c r="Q2315" s="4">
        <v>2365</v>
      </c>
      <c r="R2315" s="4" t="b">
        <f t="shared" si="12"/>
        <v>0</v>
      </c>
      <c r="S2315" s="4">
        <v>0</v>
      </c>
    </row>
    <row r="2316" spans="1:19" ht="14.25" customHeight="1">
      <c r="A2316" s="4" t="s">
        <v>1040</v>
      </c>
      <c r="B2316" s="5"/>
      <c r="C2316" s="4">
        <v>0</v>
      </c>
      <c r="E2316" s="4" t="b">
        <f t="shared" si="11"/>
        <v>0</v>
      </c>
      <c r="F2316" s="4">
        <v>0</v>
      </c>
      <c r="G2316" s="4">
        <v>3402</v>
      </c>
      <c r="H2316" s="6">
        <v>43952</v>
      </c>
      <c r="I2316" s="4" t="s">
        <v>1477</v>
      </c>
      <c r="J2316" s="4" t="s">
        <v>1069</v>
      </c>
      <c r="K2316" s="4">
        <v>568</v>
      </c>
      <c r="L2316" s="4">
        <v>0</v>
      </c>
      <c r="M2316" s="4">
        <v>0</v>
      </c>
      <c r="N2316" s="4">
        <v>0</v>
      </c>
      <c r="O2316" s="4">
        <v>1</v>
      </c>
      <c r="P2316" s="4">
        <v>-1</v>
      </c>
      <c r="Q2316" s="4">
        <v>2366</v>
      </c>
      <c r="R2316" s="4" t="b">
        <f t="shared" si="12"/>
        <v>0</v>
      </c>
      <c r="S2316" s="4">
        <v>0</v>
      </c>
    </row>
    <row r="2317" spans="1:19" ht="14.25" customHeight="1">
      <c r="A2317" s="4" t="s">
        <v>1040</v>
      </c>
      <c r="B2317" s="5"/>
      <c r="C2317" s="4">
        <v>0</v>
      </c>
      <c r="E2317" s="4" t="b">
        <f t="shared" si="11"/>
        <v>0</v>
      </c>
      <c r="F2317" s="4">
        <v>0</v>
      </c>
      <c r="G2317" s="4">
        <v>3402</v>
      </c>
      <c r="H2317" s="6">
        <v>43952</v>
      </c>
      <c r="I2317" s="4" t="s">
        <v>1478</v>
      </c>
      <c r="J2317" s="4" t="s">
        <v>1043</v>
      </c>
      <c r="K2317" s="4">
        <v>10602</v>
      </c>
      <c r="L2317" s="4">
        <v>0</v>
      </c>
      <c r="M2317" s="4">
        <v>0</v>
      </c>
      <c r="N2317" s="4">
        <v>233000</v>
      </c>
      <c r="O2317" s="4">
        <v>0</v>
      </c>
      <c r="P2317" s="4">
        <v>232999</v>
      </c>
      <c r="Q2317" s="4">
        <v>2367</v>
      </c>
      <c r="R2317" s="4" t="b">
        <f t="shared" si="12"/>
        <v>0</v>
      </c>
      <c r="S2317" s="4">
        <v>0</v>
      </c>
    </row>
    <row r="2318" spans="1:19" ht="14.25" customHeight="1">
      <c r="A2318" s="4" t="s">
        <v>1040</v>
      </c>
      <c r="B2318" s="5"/>
      <c r="C2318" s="4">
        <v>0</v>
      </c>
      <c r="E2318" s="4" t="b">
        <f t="shared" si="11"/>
        <v>0</v>
      </c>
      <c r="F2318" s="4">
        <v>0</v>
      </c>
      <c r="G2318" s="4">
        <v>3402</v>
      </c>
      <c r="H2318" s="6">
        <v>43957</v>
      </c>
      <c r="I2318" s="4" t="s">
        <v>1052</v>
      </c>
      <c r="J2318" s="4" t="s">
        <v>40</v>
      </c>
      <c r="K2318" s="4">
        <v>13791</v>
      </c>
      <c r="L2318" s="4">
        <v>0</v>
      </c>
      <c r="M2318" s="4">
        <v>0</v>
      </c>
      <c r="N2318" s="4">
        <v>0</v>
      </c>
      <c r="O2318" s="4">
        <v>232999</v>
      </c>
      <c r="P2318" s="4">
        <v>0</v>
      </c>
      <c r="Q2318" s="4">
        <v>2368</v>
      </c>
      <c r="R2318" s="4" t="b">
        <f t="shared" si="12"/>
        <v>0</v>
      </c>
      <c r="S2318" s="4">
        <v>0</v>
      </c>
    </row>
    <row r="2319" spans="1:19" ht="14.25" customHeight="1">
      <c r="A2319" s="4" t="s">
        <v>1040</v>
      </c>
      <c r="B2319" s="5"/>
      <c r="C2319" s="4">
        <v>0</v>
      </c>
      <c r="E2319" s="4" t="b">
        <f t="shared" si="11"/>
        <v>0</v>
      </c>
      <c r="F2319" s="4">
        <v>0</v>
      </c>
      <c r="G2319" s="4">
        <v>3402</v>
      </c>
      <c r="H2319" s="6">
        <v>43983</v>
      </c>
      <c r="I2319" s="4" t="s">
        <v>1479</v>
      </c>
      <c r="J2319" s="4" t="s">
        <v>1069</v>
      </c>
      <c r="K2319" s="4">
        <v>569</v>
      </c>
      <c r="L2319" s="4">
        <v>0</v>
      </c>
      <c r="M2319" s="4">
        <v>0</v>
      </c>
      <c r="N2319" s="4">
        <v>0</v>
      </c>
      <c r="O2319" s="4">
        <v>2</v>
      </c>
      <c r="P2319" s="4">
        <v>-2</v>
      </c>
      <c r="Q2319" s="4">
        <v>2369</v>
      </c>
      <c r="R2319" s="4" t="b">
        <f t="shared" si="12"/>
        <v>0</v>
      </c>
      <c r="S2319" s="4">
        <v>0</v>
      </c>
    </row>
    <row r="2320" spans="1:19" ht="14.25" customHeight="1">
      <c r="A2320" s="4" t="s">
        <v>1040</v>
      </c>
      <c r="B2320" s="5"/>
      <c r="C2320" s="4">
        <v>0</v>
      </c>
      <c r="E2320" s="4" t="b">
        <f t="shared" si="11"/>
        <v>0</v>
      </c>
      <c r="F2320" s="4">
        <v>0</v>
      </c>
      <c r="G2320" s="4">
        <v>3402</v>
      </c>
      <c r="H2320" s="6">
        <v>43983</v>
      </c>
      <c r="I2320" s="4" t="s">
        <v>1480</v>
      </c>
      <c r="J2320" s="4" t="s">
        <v>1043</v>
      </c>
      <c r="K2320" s="4">
        <v>10682</v>
      </c>
      <c r="L2320" s="4">
        <v>0</v>
      </c>
      <c r="M2320" s="4">
        <v>0</v>
      </c>
      <c r="N2320" s="4">
        <v>233000</v>
      </c>
      <c r="O2320" s="4">
        <v>0</v>
      </c>
      <c r="P2320" s="4">
        <v>232998</v>
      </c>
      <c r="Q2320" s="4">
        <v>2370</v>
      </c>
      <c r="R2320" s="4" t="b">
        <f t="shared" si="12"/>
        <v>0</v>
      </c>
      <c r="S2320" s="4">
        <v>0</v>
      </c>
    </row>
    <row r="2321" spans="1:19" ht="14.25" customHeight="1">
      <c r="A2321" s="4" t="s">
        <v>1040</v>
      </c>
      <c r="B2321" s="5"/>
      <c r="C2321" s="4">
        <v>0</v>
      </c>
      <c r="E2321" s="4" t="b">
        <f t="shared" si="11"/>
        <v>0</v>
      </c>
      <c r="F2321" s="4">
        <v>0</v>
      </c>
      <c r="G2321" s="4">
        <v>3402</v>
      </c>
      <c r="H2321" s="6">
        <v>43992</v>
      </c>
      <c r="I2321" s="4" t="s">
        <v>1054</v>
      </c>
      <c r="J2321" s="4" t="s">
        <v>40</v>
      </c>
      <c r="K2321" s="4">
        <v>13860</v>
      </c>
      <c r="L2321" s="4">
        <v>0</v>
      </c>
      <c r="M2321" s="4">
        <v>0</v>
      </c>
      <c r="N2321" s="4">
        <v>0</v>
      </c>
      <c r="O2321" s="4">
        <v>232998</v>
      </c>
      <c r="P2321" s="4">
        <v>0</v>
      </c>
      <c r="Q2321" s="4">
        <v>2371</v>
      </c>
      <c r="R2321" s="4" t="b">
        <f t="shared" si="12"/>
        <v>0</v>
      </c>
      <c r="S2321" s="4">
        <v>0</v>
      </c>
    </row>
    <row r="2322" spans="1:19" ht="14.25" customHeight="1">
      <c r="A2322" s="4" t="s">
        <v>1040</v>
      </c>
      <c r="B2322" s="5"/>
      <c r="C2322" s="4">
        <v>0</v>
      </c>
      <c r="E2322" s="4" t="b">
        <f t="shared" si="11"/>
        <v>0</v>
      </c>
      <c r="F2322" s="4">
        <v>0</v>
      </c>
      <c r="G2322" s="4">
        <v>3402</v>
      </c>
      <c r="H2322" s="6">
        <v>44013</v>
      </c>
      <c r="I2322" s="4" t="s">
        <v>1481</v>
      </c>
      <c r="J2322" s="4" t="s">
        <v>1069</v>
      </c>
      <c r="K2322" s="4">
        <v>570</v>
      </c>
      <c r="L2322" s="4">
        <v>0</v>
      </c>
      <c r="M2322" s="4">
        <v>0</v>
      </c>
      <c r="N2322" s="4">
        <v>0</v>
      </c>
      <c r="O2322" s="4">
        <v>2</v>
      </c>
      <c r="P2322" s="4">
        <v>-2</v>
      </c>
      <c r="Q2322" s="4">
        <v>2372</v>
      </c>
      <c r="R2322" s="4" t="b">
        <f t="shared" si="12"/>
        <v>0</v>
      </c>
      <c r="S2322" s="4">
        <v>0</v>
      </c>
    </row>
    <row r="2323" spans="1:19" ht="14.25" customHeight="1">
      <c r="A2323" s="4" t="s">
        <v>1040</v>
      </c>
      <c r="B2323" s="5"/>
      <c r="C2323" s="4">
        <v>0</v>
      </c>
      <c r="E2323" s="4" t="b">
        <f t="shared" si="11"/>
        <v>0</v>
      </c>
      <c r="F2323" s="4">
        <v>0</v>
      </c>
      <c r="G2323" s="4">
        <v>3402</v>
      </c>
      <c r="H2323" s="6">
        <v>44013</v>
      </c>
      <c r="I2323" s="4" t="s">
        <v>1482</v>
      </c>
      <c r="J2323" s="4" t="s">
        <v>1043</v>
      </c>
      <c r="K2323" s="4">
        <v>10762</v>
      </c>
      <c r="L2323" s="4">
        <v>0</v>
      </c>
      <c r="M2323" s="4">
        <v>0</v>
      </c>
      <c r="N2323" s="4">
        <v>233000</v>
      </c>
      <c r="O2323" s="4">
        <v>0</v>
      </c>
      <c r="P2323" s="4">
        <v>232998</v>
      </c>
      <c r="Q2323" s="4">
        <v>2373</v>
      </c>
      <c r="R2323" s="4" t="b">
        <f t="shared" si="12"/>
        <v>0</v>
      </c>
      <c r="S2323" s="4">
        <v>0</v>
      </c>
    </row>
    <row r="2324" spans="1:19" ht="14.25" customHeight="1">
      <c r="A2324" s="4" t="s">
        <v>1040</v>
      </c>
      <c r="B2324" s="5"/>
      <c r="C2324" s="4">
        <v>0</v>
      </c>
      <c r="E2324" s="4" t="b">
        <f t="shared" si="11"/>
        <v>0</v>
      </c>
      <c r="F2324" s="4">
        <v>0</v>
      </c>
      <c r="G2324" s="4">
        <v>3402</v>
      </c>
      <c r="H2324" s="6">
        <v>44027</v>
      </c>
      <c r="I2324" s="4" t="s">
        <v>1056</v>
      </c>
      <c r="J2324" s="4" t="s">
        <v>40</v>
      </c>
      <c r="K2324" s="4">
        <v>13933</v>
      </c>
      <c r="L2324" s="4">
        <v>0</v>
      </c>
      <c r="M2324" s="4">
        <v>0</v>
      </c>
      <c r="N2324" s="4">
        <v>0</v>
      </c>
      <c r="O2324" s="4">
        <v>232998</v>
      </c>
      <c r="P2324" s="4">
        <v>0</v>
      </c>
      <c r="Q2324" s="4">
        <v>2374</v>
      </c>
      <c r="R2324" s="4" t="b">
        <f t="shared" si="12"/>
        <v>0</v>
      </c>
      <c r="S2324" s="4">
        <v>0</v>
      </c>
    </row>
    <row r="2325" spans="1:19" ht="14.25" customHeight="1">
      <c r="A2325" s="4" t="s">
        <v>1040</v>
      </c>
      <c r="B2325" s="5"/>
      <c r="C2325" s="4">
        <v>0</v>
      </c>
      <c r="E2325" s="4" t="b">
        <f t="shared" si="11"/>
        <v>0</v>
      </c>
      <c r="F2325" s="4">
        <v>0</v>
      </c>
      <c r="G2325" s="4">
        <v>3402</v>
      </c>
      <c r="H2325" s="6">
        <v>44044</v>
      </c>
      <c r="I2325" s="4" t="s">
        <v>1483</v>
      </c>
      <c r="J2325" s="4" t="s">
        <v>1069</v>
      </c>
      <c r="K2325" s="4">
        <v>572</v>
      </c>
      <c r="L2325" s="4">
        <v>0</v>
      </c>
      <c r="M2325" s="4">
        <v>0</v>
      </c>
      <c r="N2325" s="4">
        <v>0</v>
      </c>
      <c r="O2325" s="4">
        <v>3</v>
      </c>
      <c r="P2325" s="4">
        <v>-3</v>
      </c>
      <c r="Q2325" s="4">
        <v>2375</v>
      </c>
      <c r="R2325" s="4" t="b">
        <f t="shared" si="12"/>
        <v>0</v>
      </c>
      <c r="S2325" s="4">
        <v>0</v>
      </c>
    </row>
    <row r="2326" spans="1:19" ht="14.25" customHeight="1">
      <c r="A2326" s="4" t="s">
        <v>1040</v>
      </c>
      <c r="B2326" s="5"/>
      <c r="C2326" s="4">
        <v>0</v>
      </c>
      <c r="E2326" s="4" t="b">
        <f t="shared" si="11"/>
        <v>0</v>
      </c>
      <c r="F2326" s="4">
        <v>0</v>
      </c>
      <c r="G2326" s="4">
        <v>3402</v>
      </c>
      <c r="H2326" s="6">
        <v>44044</v>
      </c>
      <c r="I2326" s="4" t="s">
        <v>1484</v>
      </c>
      <c r="J2326" s="4" t="s">
        <v>1043</v>
      </c>
      <c r="K2326" s="4">
        <v>10842</v>
      </c>
      <c r="L2326" s="4">
        <v>0</v>
      </c>
      <c r="M2326" s="4">
        <v>0</v>
      </c>
      <c r="N2326" s="4">
        <v>233000</v>
      </c>
      <c r="O2326" s="4">
        <v>0</v>
      </c>
      <c r="P2326" s="4">
        <v>232997</v>
      </c>
      <c r="Q2326" s="4">
        <v>2376</v>
      </c>
      <c r="R2326" s="4" t="b">
        <f t="shared" si="12"/>
        <v>0</v>
      </c>
      <c r="S2326" s="4">
        <v>0</v>
      </c>
    </row>
    <row r="2327" spans="1:19" ht="14.25" customHeight="1">
      <c r="A2327" s="4" t="s">
        <v>1040</v>
      </c>
      <c r="B2327" s="5"/>
      <c r="C2327" s="4">
        <v>0</v>
      </c>
      <c r="E2327" s="4" t="b">
        <f t="shared" si="11"/>
        <v>0</v>
      </c>
      <c r="F2327" s="4">
        <v>0</v>
      </c>
      <c r="G2327" s="4">
        <v>3402</v>
      </c>
      <c r="H2327" s="6">
        <v>44061</v>
      </c>
      <c r="I2327" s="4" t="s">
        <v>1058</v>
      </c>
      <c r="J2327" s="4" t="s">
        <v>40</v>
      </c>
      <c r="K2327" s="4">
        <v>14014</v>
      </c>
      <c r="L2327" s="4">
        <v>0</v>
      </c>
      <c r="M2327" s="4">
        <v>0</v>
      </c>
      <c r="N2327" s="4">
        <v>0</v>
      </c>
      <c r="O2327" s="4">
        <v>232997</v>
      </c>
      <c r="P2327" s="4">
        <v>0</v>
      </c>
      <c r="Q2327" s="4">
        <v>2377</v>
      </c>
      <c r="R2327" s="4" t="b">
        <f t="shared" si="12"/>
        <v>0</v>
      </c>
      <c r="S2327" s="4">
        <v>0</v>
      </c>
    </row>
    <row r="2328" spans="1:19" ht="14.25" customHeight="1">
      <c r="A2328" s="4" t="s">
        <v>1040</v>
      </c>
      <c r="B2328" s="5"/>
      <c r="C2328" s="4">
        <v>0</v>
      </c>
      <c r="E2328" s="4" t="b">
        <f t="shared" si="11"/>
        <v>0</v>
      </c>
      <c r="F2328" s="4">
        <v>0</v>
      </c>
      <c r="G2328" s="4">
        <v>3402</v>
      </c>
      <c r="H2328" s="6">
        <v>44075</v>
      </c>
      <c r="I2328" s="4" t="s">
        <v>1485</v>
      </c>
      <c r="J2328" s="4" t="s">
        <v>1069</v>
      </c>
      <c r="K2328" s="4">
        <v>573</v>
      </c>
      <c r="L2328" s="4">
        <v>0</v>
      </c>
      <c r="M2328" s="4">
        <v>0</v>
      </c>
      <c r="N2328" s="4">
        <v>0</v>
      </c>
      <c r="O2328" s="4">
        <v>4</v>
      </c>
      <c r="P2328" s="4">
        <v>-4</v>
      </c>
      <c r="Q2328" s="4">
        <v>2378</v>
      </c>
      <c r="R2328" s="4" t="b">
        <f t="shared" si="12"/>
        <v>0</v>
      </c>
      <c r="S2328" s="4">
        <v>0</v>
      </c>
    </row>
    <row r="2329" spans="1:19" ht="14.25" customHeight="1">
      <c r="A2329" s="4" t="s">
        <v>1040</v>
      </c>
      <c r="B2329" s="5"/>
      <c r="C2329" s="4">
        <v>0</v>
      </c>
      <c r="E2329" s="4" t="b">
        <f t="shared" si="11"/>
        <v>0</v>
      </c>
      <c r="F2329" s="4">
        <v>0</v>
      </c>
      <c r="G2329" s="4">
        <v>3402</v>
      </c>
      <c r="H2329" s="6">
        <v>44075</v>
      </c>
      <c r="I2329" s="4" t="s">
        <v>1486</v>
      </c>
      <c r="J2329" s="4" t="s">
        <v>1043</v>
      </c>
      <c r="K2329" s="4">
        <v>10922</v>
      </c>
      <c r="L2329" s="4">
        <v>0</v>
      </c>
      <c r="M2329" s="4">
        <v>0</v>
      </c>
      <c r="N2329" s="4">
        <v>233000</v>
      </c>
      <c r="O2329" s="4">
        <v>0</v>
      </c>
      <c r="P2329" s="4">
        <v>232996</v>
      </c>
      <c r="Q2329" s="4">
        <v>2379</v>
      </c>
      <c r="R2329" s="4" t="b">
        <f t="shared" si="12"/>
        <v>0</v>
      </c>
      <c r="S2329" s="4">
        <v>0</v>
      </c>
    </row>
    <row r="2330" spans="1:19" ht="14.25" customHeight="1">
      <c r="A2330" s="4" t="s">
        <v>1040</v>
      </c>
      <c r="B2330" s="5"/>
      <c r="C2330" s="4">
        <v>0</v>
      </c>
      <c r="E2330" s="4" t="b">
        <f t="shared" si="11"/>
        <v>0</v>
      </c>
      <c r="F2330" s="4">
        <v>0</v>
      </c>
      <c r="G2330" s="4">
        <v>3402</v>
      </c>
      <c r="H2330" s="6">
        <v>44088</v>
      </c>
      <c r="I2330" s="4" t="s">
        <v>1060</v>
      </c>
      <c r="J2330" s="4" t="s">
        <v>40</v>
      </c>
      <c r="K2330" s="4">
        <v>14081</v>
      </c>
      <c r="L2330" s="4">
        <v>0</v>
      </c>
      <c r="M2330" s="4">
        <v>0</v>
      </c>
      <c r="N2330" s="4">
        <v>0</v>
      </c>
      <c r="O2330" s="4">
        <v>232996</v>
      </c>
      <c r="P2330" s="4">
        <v>0</v>
      </c>
      <c r="Q2330" s="4">
        <v>2380</v>
      </c>
      <c r="R2330" s="4" t="b">
        <f t="shared" si="12"/>
        <v>0</v>
      </c>
      <c r="S2330" s="4">
        <v>0</v>
      </c>
    </row>
    <row r="2331" spans="1:19" ht="14.25" customHeight="1">
      <c r="A2331" s="4" t="s">
        <v>1040</v>
      </c>
      <c r="B2331" s="5"/>
      <c r="C2331" s="4">
        <v>0</v>
      </c>
      <c r="E2331" s="4" t="b">
        <f t="shared" si="11"/>
        <v>0</v>
      </c>
      <c r="F2331" s="4">
        <v>0</v>
      </c>
      <c r="G2331" s="4">
        <v>3402</v>
      </c>
      <c r="H2331" s="6">
        <v>44105</v>
      </c>
      <c r="I2331" s="4" t="s">
        <v>1487</v>
      </c>
      <c r="J2331" s="4" t="s">
        <v>1069</v>
      </c>
      <c r="K2331" s="4">
        <v>575</v>
      </c>
      <c r="L2331" s="4">
        <v>0</v>
      </c>
      <c r="M2331" s="4">
        <v>0</v>
      </c>
      <c r="N2331" s="4">
        <v>0</v>
      </c>
      <c r="O2331" s="4">
        <v>5</v>
      </c>
      <c r="P2331" s="4">
        <v>-5</v>
      </c>
      <c r="Q2331" s="4">
        <v>2381</v>
      </c>
      <c r="R2331" s="4" t="b">
        <f t="shared" si="12"/>
        <v>0</v>
      </c>
      <c r="S2331" s="4">
        <v>0</v>
      </c>
    </row>
    <row r="2332" spans="1:19" ht="14.25" customHeight="1">
      <c r="A2332" s="4" t="s">
        <v>1040</v>
      </c>
      <c r="B2332" s="5"/>
      <c r="C2332" s="4">
        <v>0</v>
      </c>
      <c r="E2332" s="4" t="b">
        <f t="shared" si="11"/>
        <v>0</v>
      </c>
      <c r="F2332" s="4">
        <v>0</v>
      </c>
      <c r="G2332" s="4">
        <v>3402</v>
      </c>
      <c r="H2332" s="6">
        <v>44105</v>
      </c>
      <c r="I2332" s="4" t="s">
        <v>1488</v>
      </c>
      <c r="J2332" s="4" t="s">
        <v>1043</v>
      </c>
      <c r="K2332" s="4">
        <v>11002</v>
      </c>
      <c r="L2332" s="4">
        <v>0</v>
      </c>
      <c r="M2332" s="4">
        <v>0</v>
      </c>
      <c r="N2332" s="4">
        <v>233000</v>
      </c>
      <c r="O2332" s="4">
        <v>0</v>
      </c>
      <c r="P2332" s="4">
        <v>232995</v>
      </c>
      <c r="Q2332" s="4">
        <v>2382</v>
      </c>
      <c r="R2332" s="4" t="b">
        <f t="shared" si="12"/>
        <v>0</v>
      </c>
      <c r="S2332" s="4">
        <v>0</v>
      </c>
    </row>
    <row r="2333" spans="1:19" ht="14.25" customHeight="1">
      <c r="A2333" s="4" t="s">
        <v>1040</v>
      </c>
      <c r="B2333" s="5"/>
      <c r="C2333" s="4">
        <v>0</v>
      </c>
      <c r="E2333" s="4" t="b">
        <f t="shared" si="11"/>
        <v>0</v>
      </c>
      <c r="F2333" s="4">
        <v>0</v>
      </c>
      <c r="G2333" s="4">
        <v>3402</v>
      </c>
      <c r="H2333" s="6">
        <v>44117</v>
      </c>
      <c r="I2333" s="4" t="s">
        <v>1061</v>
      </c>
      <c r="J2333" s="4" t="s">
        <v>40</v>
      </c>
      <c r="K2333" s="4">
        <v>14167</v>
      </c>
      <c r="L2333" s="4">
        <v>0</v>
      </c>
      <c r="M2333" s="4">
        <v>0</v>
      </c>
      <c r="N2333" s="4">
        <v>0</v>
      </c>
      <c r="O2333" s="4">
        <v>232995</v>
      </c>
      <c r="P2333" s="4">
        <v>0</v>
      </c>
      <c r="Q2333" s="4">
        <v>2383</v>
      </c>
      <c r="R2333" s="4" t="b">
        <f t="shared" si="12"/>
        <v>0</v>
      </c>
      <c r="S2333" s="4">
        <v>0</v>
      </c>
    </row>
    <row r="2334" spans="1:19" ht="14.25" customHeight="1">
      <c r="A2334" s="4" t="s">
        <v>1040</v>
      </c>
      <c r="B2334" s="5"/>
      <c r="C2334" s="4">
        <v>0</v>
      </c>
      <c r="E2334" s="4" t="b">
        <f t="shared" si="11"/>
        <v>0</v>
      </c>
      <c r="F2334" s="4">
        <v>0</v>
      </c>
      <c r="G2334" s="4">
        <v>3402</v>
      </c>
      <c r="H2334" s="6">
        <v>44136</v>
      </c>
      <c r="I2334" s="4" t="s">
        <v>1489</v>
      </c>
      <c r="J2334" s="4" t="s">
        <v>1069</v>
      </c>
      <c r="K2334" s="4">
        <v>576</v>
      </c>
      <c r="L2334" s="4">
        <v>0</v>
      </c>
      <c r="M2334" s="4">
        <v>0</v>
      </c>
      <c r="N2334" s="4">
        <v>0</v>
      </c>
      <c r="O2334" s="4">
        <v>6</v>
      </c>
      <c r="P2334" s="4">
        <v>-6</v>
      </c>
      <c r="Q2334" s="4">
        <v>2384</v>
      </c>
      <c r="R2334" s="4" t="b">
        <f t="shared" si="12"/>
        <v>0</v>
      </c>
      <c r="S2334" s="4">
        <v>0</v>
      </c>
    </row>
    <row r="2335" spans="1:19" ht="14.25" customHeight="1">
      <c r="A2335" s="4" t="s">
        <v>1040</v>
      </c>
      <c r="B2335" s="5"/>
      <c r="C2335" s="4">
        <v>0</v>
      </c>
      <c r="E2335" s="4" t="b">
        <f t="shared" si="11"/>
        <v>0</v>
      </c>
      <c r="F2335" s="4">
        <v>0</v>
      </c>
      <c r="G2335" s="4">
        <v>3402</v>
      </c>
      <c r="H2335" s="6">
        <v>44136</v>
      </c>
      <c r="I2335" s="4" t="s">
        <v>1490</v>
      </c>
      <c r="J2335" s="4" t="s">
        <v>1043</v>
      </c>
      <c r="K2335" s="4">
        <v>11082</v>
      </c>
      <c r="L2335" s="4">
        <v>0</v>
      </c>
      <c r="M2335" s="4">
        <v>0</v>
      </c>
      <c r="N2335" s="4">
        <v>233000</v>
      </c>
      <c r="O2335" s="4">
        <v>0</v>
      </c>
      <c r="P2335" s="4">
        <v>232994</v>
      </c>
      <c r="Q2335" s="4">
        <v>2385</v>
      </c>
      <c r="R2335" s="4" t="b">
        <f t="shared" si="12"/>
        <v>0</v>
      </c>
      <c r="S2335" s="4">
        <v>0</v>
      </c>
    </row>
    <row r="2336" spans="1:19" ht="14.25" customHeight="1">
      <c r="A2336" s="4" t="s">
        <v>1040</v>
      </c>
      <c r="B2336" s="5"/>
      <c r="C2336" s="4">
        <v>0</v>
      </c>
      <c r="E2336" s="4" t="b">
        <f t="shared" si="11"/>
        <v>0</v>
      </c>
      <c r="F2336" s="4">
        <v>0</v>
      </c>
      <c r="G2336" s="4">
        <v>3402</v>
      </c>
      <c r="H2336" s="6">
        <v>44148</v>
      </c>
      <c r="I2336" s="4" t="s">
        <v>1064</v>
      </c>
      <c r="J2336" s="4" t="s">
        <v>40</v>
      </c>
      <c r="K2336" s="4">
        <v>14221</v>
      </c>
      <c r="L2336" s="4">
        <v>0</v>
      </c>
      <c r="M2336" s="4">
        <v>0</v>
      </c>
      <c r="N2336" s="4">
        <v>0</v>
      </c>
      <c r="O2336" s="4">
        <v>232994</v>
      </c>
      <c r="P2336" s="4">
        <v>0</v>
      </c>
      <c r="Q2336" s="4">
        <v>2386</v>
      </c>
      <c r="R2336" s="4" t="b">
        <f t="shared" si="12"/>
        <v>0</v>
      </c>
      <c r="S2336" s="4">
        <v>0</v>
      </c>
    </row>
    <row r="2337" spans="1:19" ht="14.25" customHeight="1">
      <c r="A2337" s="4" t="s">
        <v>1040</v>
      </c>
      <c r="B2337" s="5"/>
      <c r="C2337" s="4">
        <v>0</v>
      </c>
      <c r="E2337" s="4" t="b">
        <f t="shared" si="11"/>
        <v>0</v>
      </c>
      <c r="F2337" s="4">
        <v>0</v>
      </c>
      <c r="G2337" s="4">
        <v>3402</v>
      </c>
      <c r="H2337" s="6">
        <v>44166</v>
      </c>
      <c r="I2337" s="4" t="s">
        <v>1491</v>
      </c>
      <c r="J2337" s="4" t="s">
        <v>1069</v>
      </c>
      <c r="K2337" s="4">
        <v>577</v>
      </c>
      <c r="L2337" s="4">
        <v>0</v>
      </c>
      <c r="M2337" s="4">
        <v>0</v>
      </c>
      <c r="N2337" s="4">
        <v>0</v>
      </c>
      <c r="O2337" s="4">
        <v>7</v>
      </c>
      <c r="P2337" s="4">
        <v>-7</v>
      </c>
      <c r="Q2337" s="4">
        <v>2387</v>
      </c>
      <c r="R2337" s="4" t="b">
        <f t="shared" si="12"/>
        <v>0</v>
      </c>
      <c r="S2337" s="4">
        <v>0</v>
      </c>
    </row>
    <row r="2338" spans="1:19" ht="14.25" customHeight="1">
      <c r="A2338" s="4" t="s">
        <v>1040</v>
      </c>
      <c r="B2338" s="5"/>
      <c r="C2338" s="4">
        <v>0</v>
      </c>
      <c r="E2338" s="4" t="b">
        <f t="shared" si="11"/>
        <v>0</v>
      </c>
      <c r="F2338" s="4">
        <v>0</v>
      </c>
      <c r="G2338" s="4">
        <v>3402</v>
      </c>
      <c r="H2338" s="6">
        <v>44166</v>
      </c>
      <c r="I2338" s="4" t="s">
        <v>1492</v>
      </c>
      <c r="J2338" s="4" t="s">
        <v>1043</v>
      </c>
      <c r="K2338" s="4">
        <v>11162</v>
      </c>
      <c r="L2338" s="4">
        <v>0</v>
      </c>
      <c r="M2338" s="4">
        <v>0</v>
      </c>
      <c r="N2338" s="4">
        <v>233000</v>
      </c>
      <c r="O2338" s="4">
        <v>0</v>
      </c>
      <c r="P2338" s="4">
        <v>232993</v>
      </c>
      <c r="Q2338" s="4">
        <v>2388</v>
      </c>
      <c r="R2338" s="4" t="b">
        <f t="shared" si="12"/>
        <v>0</v>
      </c>
      <c r="S2338" s="4">
        <v>0</v>
      </c>
    </row>
    <row r="2339" spans="1:19" ht="14.25" customHeight="1">
      <c r="A2339" s="4" t="s">
        <v>1040</v>
      </c>
      <c r="B2339" s="5"/>
      <c r="C2339" s="4">
        <v>0</v>
      </c>
      <c r="E2339" s="4" t="b">
        <f t="shared" si="11"/>
        <v>0</v>
      </c>
      <c r="F2339" s="4">
        <v>0</v>
      </c>
      <c r="G2339" s="4">
        <v>3402</v>
      </c>
      <c r="H2339" s="6">
        <v>44179</v>
      </c>
      <c r="I2339" s="4" t="s">
        <v>1066</v>
      </c>
      <c r="J2339" s="4" t="s">
        <v>40</v>
      </c>
      <c r="K2339" s="4">
        <v>14300</v>
      </c>
      <c r="L2339" s="4">
        <v>0</v>
      </c>
      <c r="M2339" s="4">
        <v>0</v>
      </c>
      <c r="N2339" s="4">
        <v>0</v>
      </c>
      <c r="O2339" s="4">
        <v>232993</v>
      </c>
      <c r="P2339" s="4">
        <v>0</v>
      </c>
      <c r="Q2339" s="4">
        <v>2389</v>
      </c>
      <c r="R2339" s="4" t="b">
        <f t="shared" si="12"/>
        <v>0</v>
      </c>
      <c r="S2339" s="4">
        <v>0</v>
      </c>
    </row>
    <row r="2340" spans="1:19" ht="14.25" customHeight="1">
      <c r="A2340" s="4" t="s">
        <v>1040</v>
      </c>
      <c r="B2340" s="5" t="s">
        <v>1493</v>
      </c>
      <c r="C2340" s="4">
        <v>0</v>
      </c>
      <c r="D2340" s="4" t="s">
        <v>1493</v>
      </c>
      <c r="E2340" s="4" t="b">
        <f t="shared" si="11"/>
        <v>0</v>
      </c>
      <c r="F2340" s="4">
        <v>0</v>
      </c>
      <c r="G2340" s="4">
        <v>3402</v>
      </c>
      <c r="H2340" s="3" t="s">
        <v>21</v>
      </c>
      <c r="K2340" s="4">
        <v>0</v>
      </c>
      <c r="L2340" s="4">
        <v>0</v>
      </c>
      <c r="M2340" s="4">
        <v>0</v>
      </c>
      <c r="N2340" s="4">
        <v>2796000</v>
      </c>
      <c r="O2340" s="4">
        <v>2796000</v>
      </c>
      <c r="P2340" s="4">
        <v>0</v>
      </c>
      <c r="Q2340" s="4">
        <v>2390</v>
      </c>
      <c r="R2340" s="4" t="b">
        <f t="shared" si="12"/>
        <v>0</v>
      </c>
      <c r="S2340" s="4">
        <v>0</v>
      </c>
    </row>
    <row r="2341" spans="1:19" ht="14.25" customHeight="1">
      <c r="A2341" s="4" t="s">
        <v>1040</v>
      </c>
      <c r="B2341" s="5" t="s">
        <v>334</v>
      </c>
      <c r="C2341" s="4">
        <v>0</v>
      </c>
      <c r="D2341" s="4" t="s">
        <v>334</v>
      </c>
      <c r="E2341" s="4" t="b">
        <f t="shared" si="11"/>
        <v>0</v>
      </c>
      <c r="F2341" s="4">
        <v>0</v>
      </c>
      <c r="G2341" s="4">
        <v>3501</v>
      </c>
      <c r="H2341" s="3" t="s">
        <v>21</v>
      </c>
      <c r="K2341" s="4">
        <v>0</v>
      </c>
      <c r="L2341" s="4">
        <v>2520000</v>
      </c>
      <c r="M2341" s="4">
        <v>2520000</v>
      </c>
      <c r="N2341" s="4">
        <v>0</v>
      </c>
      <c r="O2341" s="4">
        <v>0</v>
      </c>
      <c r="P2341" s="4">
        <v>0</v>
      </c>
      <c r="Q2341" s="4">
        <v>2391</v>
      </c>
      <c r="R2341" s="4" t="b">
        <f t="shared" si="12"/>
        <v>0</v>
      </c>
      <c r="S2341" s="4">
        <v>0</v>
      </c>
    </row>
    <row r="2342" spans="1:19" ht="14.25" customHeight="1">
      <c r="A2342" s="4" t="s">
        <v>1040</v>
      </c>
      <c r="B2342" s="5"/>
      <c r="C2342" s="4">
        <v>0</v>
      </c>
      <c r="E2342" s="4" t="b">
        <f t="shared" si="11"/>
        <v>0</v>
      </c>
      <c r="F2342" s="4">
        <v>0</v>
      </c>
      <c r="G2342" s="4">
        <v>3501</v>
      </c>
      <c r="H2342" s="6">
        <v>43831</v>
      </c>
      <c r="I2342" s="4" t="s">
        <v>1494</v>
      </c>
      <c r="J2342" s="4" t="s">
        <v>1043</v>
      </c>
      <c r="K2342" s="4">
        <v>10283</v>
      </c>
      <c r="L2342" s="4">
        <v>0</v>
      </c>
      <c r="M2342" s="4">
        <v>0</v>
      </c>
      <c r="N2342" s="4">
        <v>210000</v>
      </c>
      <c r="O2342" s="4">
        <v>0</v>
      </c>
      <c r="P2342" s="4">
        <v>210000</v>
      </c>
      <c r="Q2342" s="4">
        <v>2392</v>
      </c>
      <c r="R2342" s="4" t="b">
        <f t="shared" si="12"/>
        <v>0</v>
      </c>
      <c r="S2342" s="4">
        <v>0</v>
      </c>
    </row>
    <row r="2343" spans="1:19" ht="14.25" customHeight="1">
      <c r="A2343" s="4" t="s">
        <v>1040</v>
      </c>
      <c r="B2343" s="5"/>
      <c r="C2343" s="4">
        <v>0</v>
      </c>
      <c r="E2343" s="4" t="b">
        <f t="shared" si="11"/>
        <v>0</v>
      </c>
      <c r="F2343" s="4">
        <v>0</v>
      </c>
      <c r="G2343" s="4">
        <v>3501</v>
      </c>
      <c r="H2343" s="6">
        <v>43839</v>
      </c>
      <c r="I2343" s="4" t="s">
        <v>1044</v>
      </c>
      <c r="J2343" s="4" t="s">
        <v>40</v>
      </c>
      <c r="K2343" s="4">
        <v>13485</v>
      </c>
      <c r="L2343" s="4">
        <v>0</v>
      </c>
      <c r="M2343" s="4">
        <v>0</v>
      </c>
      <c r="N2343" s="4">
        <v>0</v>
      </c>
      <c r="O2343" s="4">
        <v>210000</v>
      </c>
      <c r="P2343" s="4">
        <v>0</v>
      </c>
      <c r="Q2343" s="4">
        <v>2393</v>
      </c>
      <c r="R2343" s="4" t="b">
        <f t="shared" si="12"/>
        <v>0</v>
      </c>
      <c r="S2343" s="4">
        <v>0</v>
      </c>
    </row>
    <row r="2344" spans="1:19" ht="14.25" customHeight="1">
      <c r="A2344" s="4" t="s">
        <v>1040</v>
      </c>
      <c r="B2344" s="5"/>
      <c r="C2344" s="4">
        <v>0</v>
      </c>
      <c r="E2344" s="4" t="b">
        <f t="shared" si="11"/>
        <v>0</v>
      </c>
      <c r="F2344" s="4">
        <v>0</v>
      </c>
      <c r="G2344" s="4">
        <v>3501</v>
      </c>
      <c r="H2344" s="6">
        <v>43862</v>
      </c>
      <c r="I2344" s="4" t="s">
        <v>1495</v>
      </c>
      <c r="J2344" s="4" t="s">
        <v>1043</v>
      </c>
      <c r="K2344" s="4">
        <v>10363</v>
      </c>
      <c r="L2344" s="4">
        <v>0</v>
      </c>
      <c r="M2344" s="4">
        <v>0</v>
      </c>
      <c r="N2344" s="4">
        <v>210000</v>
      </c>
      <c r="O2344" s="4">
        <v>0</v>
      </c>
      <c r="P2344" s="4">
        <v>210000</v>
      </c>
      <c r="Q2344" s="4">
        <v>2394</v>
      </c>
      <c r="R2344" s="4" t="b">
        <f t="shared" si="12"/>
        <v>0</v>
      </c>
      <c r="S2344" s="4">
        <v>0</v>
      </c>
    </row>
    <row r="2345" spans="1:19" ht="14.25" customHeight="1">
      <c r="A2345" s="4" t="s">
        <v>1040</v>
      </c>
      <c r="B2345" s="5"/>
      <c r="C2345" s="4">
        <v>0</v>
      </c>
      <c r="E2345" s="4" t="b">
        <f t="shared" si="11"/>
        <v>0</v>
      </c>
      <c r="F2345" s="4">
        <v>0</v>
      </c>
      <c r="G2345" s="4">
        <v>3501</v>
      </c>
      <c r="H2345" s="6">
        <v>43873</v>
      </c>
      <c r="I2345" s="4" t="s">
        <v>1046</v>
      </c>
      <c r="J2345" s="4" t="s">
        <v>40</v>
      </c>
      <c r="K2345" s="4">
        <v>13578</v>
      </c>
      <c r="L2345" s="4">
        <v>0</v>
      </c>
      <c r="M2345" s="4">
        <v>0</v>
      </c>
      <c r="N2345" s="4">
        <v>0</v>
      </c>
      <c r="O2345" s="4">
        <v>210000</v>
      </c>
      <c r="P2345" s="4">
        <v>0</v>
      </c>
      <c r="Q2345" s="4">
        <v>2395</v>
      </c>
      <c r="R2345" s="4" t="b">
        <f t="shared" si="12"/>
        <v>0</v>
      </c>
      <c r="S2345" s="4">
        <v>0</v>
      </c>
    </row>
    <row r="2346" spans="1:19" ht="14.25" customHeight="1">
      <c r="A2346" s="4" t="s">
        <v>1040</v>
      </c>
      <c r="B2346" s="5"/>
      <c r="C2346" s="4">
        <v>0</v>
      </c>
      <c r="E2346" s="4" t="b">
        <f t="shared" si="11"/>
        <v>0</v>
      </c>
      <c r="F2346" s="4">
        <v>0</v>
      </c>
      <c r="G2346" s="4">
        <v>3501</v>
      </c>
      <c r="H2346" s="6">
        <v>43891</v>
      </c>
      <c r="I2346" s="4" t="s">
        <v>1496</v>
      </c>
      <c r="J2346" s="4" t="s">
        <v>1043</v>
      </c>
      <c r="K2346" s="4">
        <v>10443</v>
      </c>
      <c r="L2346" s="4">
        <v>0</v>
      </c>
      <c r="M2346" s="4">
        <v>0</v>
      </c>
      <c r="N2346" s="4">
        <v>210000</v>
      </c>
      <c r="O2346" s="4">
        <v>0</v>
      </c>
      <c r="P2346" s="4">
        <v>210000</v>
      </c>
      <c r="Q2346" s="4">
        <v>2396</v>
      </c>
      <c r="R2346" s="4" t="b">
        <f t="shared" si="12"/>
        <v>0</v>
      </c>
      <c r="S2346" s="4">
        <v>0</v>
      </c>
    </row>
    <row r="2347" spans="1:19" ht="14.25" customHeight="1">
      <c r="A2347" s="4" t="s">
        <v>1040</v>
      </c>
      <c r="B2347" s="5"/>
      <c r="C2347" s="4">
        <v>0</v>
      </c>
      <c r="E2347" s="4" t="b">
        <f t="shared" si="11"/>
        <v>0</v>
      </c>
      <c r="F2347" s="4">
        <v>0</v>
      </c>
      <c r="G2347" s="4">
        <v>3501</v>
      </c>
      <c r="H2347" s="6">
        <v>43900</v>
      </c>
      <c r="I2347" s="4" t="s">
        <v>1048</v>
      </c>
      <c r="J2347" s="4" t="s">
        <v>40</v>
      </c>
      <c r="K2347" s="4">
        <v>13643</v>
      </c>
      <c r="L2347" s="4">
        <v>0</v>
      </c>
      <c r="M2347" s="4">
        <v>0</v>
      </c>
      <c r="N2347" s="4">
        <v>0</v>
      </c>
      <c r="O2347" s="4">
        <v>210000</v>
      </c>
      <c r="P2347" s="4">
        <v>0</v>
      </c>
      <c r="Q2347" s="4">
        <v>2397</v>
      </c>
      <c r="R2347" s="4" t="b">
        <f t="shared" si="12"/>
        <v>0</v>
      </c>
      <c r="S2347" s="4">
        <v>0</v>
      </c>
    </row>
    <row r="2348" spans="1:19" ht="14.25" customHeight="1">
      <c r="A2348" s="4" t="s">
        <v>1040</v>
      </c>
      <c r="B2348" s="5"/>
      <c r="C2348" s="4">
        <v>0</v>
      </c>
      <c r="E2348" s="4" t="b">
        <f t="shared" si="11"/>
        <v>0</v>
      </c>
      <c r="F2348" s="4">
        <v>0</v>
      </c>
      <c r="G2348" s="4">
        <v>3501</v>
      </c>
      <c r="H2348" s="6">
        <v>43922</v>
      </c>
      <c r="I2348" s="4" t="s">
        <v>1497</v>
      </c>
      <c r="J2348" s="4" t="s">
        <v>1043</v>
      </c>
      <c r="K2348" s="4">
        <v>10523</v>
      </c>
      <c r="L2348" s="4">
        <v>0</v>
      </c>
      <c r="M2348" s="4">
        <v>0</v>
      </c>
      <c r="N2348" s="4">
        <v>210000</v>
      </c>
      <c r="O2348" s="4">
        <v>0</v>
      </c>
      <c r="P2348" s="4">
        <v>210000</v>
      </c>
      <c r="Q2348" s="4">
        <v>2398</v>
      </c>
      <c r="R2348" s="4" t="b">
        <f t="shared" si="12"/>
        <v>0</v>
      </c>
      <c r="S2348" s="4">
        <v>0</v>
      </c>
    </row>
    <row r="2349" spans="1:19" ht="14.25" customHeight="1">
      <c r="A2349" s="4" t="s">
        <v>1040</v>
      </c>
      <c r="B2349" s="5"/>
      <c r="C2349" s="4">
        <v>0</v>
      </c>
      <c r="E2349" s="4" t="b">
        <f t="shared" si="11"/>
        <v>0</v>
      </c>
      <c r="F2349" s="4">
        <v>0</v>
      </c>
      <c r="G2349" s="4">
        <v>3501</v>
      </c>
      <c r="H2349" s="6">
        <v>43938</v>
      </c>
      <c r="I2349" s="4" t="s">
        <v>1050</v>
      </c>
      <c r="J2349" s="4" t="s">
        <v>40</v>
      </c>
      <c r="K2349" s="4">
        <v>13718</v>
      </c>
      <c r="L2349" s="4">
        <v>0</v>
      </c>
      <c r="M2349" s="4">
        <v>0</v>
      </c>
      <c r="N2349" s="4">
        <v>0</v>
      </c>
      <c r="O2349" s="4">
        <v>210000</v>
      </c>
      <c r="P2349" s="4">
        <v>0</v>
      </c>
      <c r="Q2349" s="4">
        <v>2399</v>
      </c>
      <c r="R2349" s="4" t="b">
        <f t="shared" si="12"/>
        <v>0</v>
      </c>
      <c r="S2349" s="4">
        <v>0</v>
      </c>
    </row>
    <row r="2350" spans="1:19" ht="14.25" customHeight="1">
      <c r="A2350" s="4" t="s">
        <v>1040</v>
      </c>
      <c r="B2350" s="5"/>
      <c r="C2350" s="4">
        <v>0</v>
      </c>
      <c r="E2350" s="4" t="b">
        <f t="shared" si="11"/>
        <v>0</v>
      </c>
      <c r="F2350" s="4">
        <v>0</v>
      </c>
      <c r="G2350" s="4">
        <v>3501</v>
      </c>
      <c r="H2350" s="6">
        <v>43952</v>
      </c>
      <c r="I2350" s="4" t="s">
        <v>1498</v>
      </c>
      <c r="J2350" s="4" t="s">
        <v>1043</v>
      </c>
      <c r="K2350" s="4">
        <v>10603</v>
      </c>
      <c r="L2350" s="4">
        <v>0</v>
      </c>
      <c r="M2350" s="4">
        <v>0</v>
      </c>
      <c r="N2350" s="4">
        <v>210000</v>
      </c>
      <c r="O2350" s="4">
        <v>0</v>
      </c>
      <c r="P2350" s="4">
        <v>210000</v>
      </c>
      <c r="Q2350" s="4">
        <v>2400</v>
      </c>
      <c r="R2350" s="4" t="b">
        <f t="shared" si="12"/>
        <v>0</v>
      </c>
      <c r="S2350" s="4">
        <v>0</v>
      </c>
    </row>
    <row r="2351" spans="1:19" ht="14.25" customHeight="1">
      <c r="A2351" s="4" t="s">
        <v>1040</v>
      </c>
      <c r="B2351" s="5"/>
      <c r="C2351" s="4">
        <v>0</v>
      </c>
      <c r="E2351" s="4" t="b">
        <f t="shared" si="11"/>
        <v>0</v>
      </c>
      <c r="F2351" s="4">
        <v>0</v>
      </c>
      <c r="G2351" s="4">
        <v>3501</v>
      </c>
      <c r="H2351" s="6">
        <v>43965</v>
      </c>
      <c r="I2351" s="4" t="s">
        <v>1052</v>
      </c>
      <c r="J2351" s="4" t="s">
        <v>40</v>
      </c>
      <c r="K2351" s="4">
        <v>13773</v>
      </c>
      <c r="L2351" s="4">
        <v>0</v>
      </c>
      <c r="M2351" s="4">
        <v>0</v>
      </c>
      <c r="N2351" s="4">
        <v>0</v>
      </c>
      <c r="O2351" s="4">
        <v>210000</v>
      </c>
      <c r="P2351" s="4">
        <v>0</v>
      </c>
      <c r="Q2351" s="4">
        <v>2401</v>
      </c>
      <c r="R2351" s="4" t="b">
        <f t="shared" si="12"/>
        <v>0</v>
      </c>
      <c r="S2351" s="4">
        <v>0</v>
      </c>
    </row>
    <row r="2352" spans="1:19" ht="14.25" customHeight="1">
      <c r="A2352" s="4" t="s">
        <v>1040</v>
      </c>
      <c r="B2352" s="5"/>
      <c r="C2352" s="4">
        <v>0</v>
      </c>
      <c r="E2352" s="4" t="b">
        <f t="shared" si="11"/>
        <v>0</v>
      </c>
      <c r="F2352" s="4">
        <v>0</v>
      </c>
      <c r="G2352" s="4">
        <v>3501</v>
      </c>
      <c r="H2352" s="6">
        <v>43983</v>
      </c>
      <c r="I2352" s="4" t="s">
        <v>1499</v>
      </c>
      <c r="J2352" s="4" t="s">
        <v>1043</v>
      </c>
      <c r="K2352" s="4">
        <v>10683</v>
      </c>
      <c r="L2352" s="4">
        <v>0</v>
      </c>
      <c r="M2352" s="4">
        <v>0</v>
      </c>
      <c r="N2352" s="4">
        <v>210000</v>
      </c>
      <c r="O2352" s="4">
        <v>0</v>
      </c>
      <c r="P2352" s="4">
        <v>210000</v>
      </c>
      <c r="Q2352" s="4">
        <v>2402</v>
      </c>
      <c r="R2352" s="4" t="b">
        <f t="shared" si="12"/>
        <v>0</v>
      </c>
      <c r="S2352" s="4">
        <v>0</v>
      </c>
    </row>
    <row r="2353" spans="1:19" ht="14.25" customHeight="1">
      <c r="A2353" s="4" t="s">
        <v>1040</v>
      </c>
      <c r="B2353" s="5"/>
      <c r="C2353" s="4">
        <v>0</v>
      </c>
      <c r="E2353" s="4" t="b">
        <f t="shared" si="11"/>
        <v>0</v>
      </c>
      <c r="F2353" s="4">
        <v>0</v>
      </c>
      <c r="G2353" s="4">
        <v>3501</v>
      </c>
      <c r="H2353" s="6">
        <v>43992</v>
      </c>
      <c r="I2353" s="4" t="s">
        <v>1054</v>
      </c>
      <c r="J2353" s="4" t="s">
        <v>40</v>
      </c>
      <c r="K2353" s="4">
        <v>13827</v>
      </c>
      <c r="L2353" s="4">
        <v>0</v>
      </c>
      <c r="M2353" s="4">
        <v>0</v>
      </c>
      <c r="N2353" s="4">
        <v>0</v>
      </c>
      <c r="O2353" s="4">
        <v>210000</v>
      </c>
      <c r="P2353" s="4">
        <v>0</v>
      </c>
      <c r="Q2353" s="4">
        <v>2403</v>
      </c>
      <c r="R2353" s="4" t="b">
        <f t="shared" si="12"/>
        <v>0</v>
      </c>
      <c r="S2353" s="4">
        <v>0</v>
      </c>
    </row>
    <row r="2354" spans="1:19" ht="14.25" customHeight="1">
      <c r="A2354" s="4" t="s">
        <v>1040</v>
      </c>
      <c r="B2354" s="5"/>
      <c r="C2354" s="4">
        <v>0</v>
      </c>
      <c r="E2354" s="4" t="b">
        <f t="shared" si="11"/>
        <v>0</v>
      </c>
      <c r="F2354" s="4">
        <v>0</v>
      </c>
      <c r="G2354" s="4">
        <v>3501</v>
      </c>
      <c r="H2354" s="6">
        <v>44013</v>
      </c>
      <c r="I2354" s="4" t="s">
        <v>1500</v>
      </c>
      <c r="J2354" s="4" t="s">
        <v>1043</v>
      </c>
      <c r="K2354" s="4">
        <v>10763</v>
      </c>
      <c r="L2354" s="4">
        <v>0</v>
      </c>
      <c r="M2354" s="4">
        <v>0</v>
      </c>
      <c r="N2354" s="4">
        <v>210000</v>
      </c>
      <c r="O2354" s="4">
        <v>0</v>
      </c>
      <c r="P2354" s="4">
        <v>210000</v>
      </c>
      <c r="Q2354" s="4">
        <v>2404</v>
      </c>
      <c r="R2354" s="4" t="b">
        <f t="shared" si="12"/>
        <v>0</v>
      </c>
      <c r="S2354" s="4">
        <v>0</v>
      </c>
    </row>
    <row r="2355" spans="1:19" ht="14.25" customHeight="1">
      <c r="A2355" s="4" t="s">
        <v>1040</v>
      </c>
      <c r="B2355" s="5"/>
      <c r="C2355" s="4">
        <v>0</v>
      </c>
      <c r="E2355" s="4" t="b">
        <f t="shared" si="11"/>
        <v>0</v>
      </c>
      <c r="F2355" s="4">
        <v>0</v>
      </c>
      <c r="G2355" s="4">
        <v>3501</v>
      </c>
      <c r="H2355" s="6">
        <v>44018</v>
      </c>
      <c r="I2355" s="4" t="s">
        <v>1056</v>
      </c>
      <c r="J2355" s="4" t="s">
        <v>40</v>
      </c>
      <c r="K2355" s="4">
        <v>13889</v>
      </c>
      <c r="L2355" s="4">
        <v>0</v>
      </c>
      <c r="M2355" s="4">
        <v>0</v>
      </c>
      <c r="N2355" s="4">
        <v>0</v>
      </c>
      <c r="O2355" s="4">
        <v>210000</v>
      </c>
      <c r="P2355" s="4">
        <v>0</v>
      </c>
      <c r="Q2355" s="4">
        <v>2405</v>
      </c>
      <c r="R2355" s="4" t="b">
        <f t="shared" si="12"/>
        <v>0</v>
      </c>
      <c r="S2355" s="4">
        <v>0</v>
      </c>
    </row>
    <row r="2356" spans="1:19" ht="14.25" customHeight="1">
      <c r="A2356" s="4" t="s">
        <v>1040</v>
      </c>
      <c r="B2356" s="5"/>
      <c r="C2356" s="4">
        <v>0</v>
      </c>
      <c r="E2356" s="4" t="b">
        <f t="shared" si="11"/>
        <v>0</v>
      </c>
      <c r="F2356" s="4">
        <v>0</v>
      </c>
      <c r="G2356" s="4">
        <v>3501</v>
      </c>
      <c r="H2356" s="6">
        <v>44044</v>
      </c>
      <c r="I2356" s="4" t="s">
        <v>1501</v>
      </c>
      <c r="J2356" s="4" t="s">
        <v>1043</v>
      </c>
      <c r="K2356" s="4">
        <v>10843</v>
      </c>
      <c r="L2356" s="4">
        <v>0</v>
      </c>
      <c r="M2356" s="4">
        <v>0</v>
      </c>
      <c r="N2356" s="4">
        <v>210000</v>
      </c>
      <c r="O2356" s="4">
        <v>0</v>
      </c>
      <c r="P2356" s="4">
        <v>210000</v>
      </c>
      <c r="Q2356" s="4">
        <v>2406</v>
      </c>
      <c r="R2356" s="4" t="b">
        <f t="shared" si="12"/>
        <v>0</v>
      </c>
      <c r="S2356" s="4">
        <v>0</v>
      </c>
    </row>
    <row r="2357" spans="1:19" ht="14.25" customHeight="1">
      <c r="A2357" s="4" t="s">
        <v>1040</v>
      </c>
      <c r="B2357" s="5"/>
      <c r="C2357" s="4">
        <v>0</v>
      </c>
      <c r="E2357" s="4" t="b">
        <f t="shared" si="11"/>
        <v>0</v>
      </c>
      <c r="F2357" s="4">
        <v>0</v>
      </c>
      <c r="G2357" s="4">
        <v>3501</v>
      </c>
      <c r="H2357" s="6">
        <v>44053</v>
      </c>
      <c r="I2357" s="4" t="s">
        <v>1058</v>
      </c>
      <c r="J2357" s="4" t="s">
        <v>40</v>
      </c>
      <c r="K2357" s="4">
        <v>13967</v>
      </c>
      <c r="L2357" s="4">
        <v>0</v>
      </c>
      <c r="M2357" s="4">
        <v>0</v>
      </c>
      <c r="N2357" s="4">
        <v>0</v>
      </c>
      <c r="O2357" s="4">
        <v>210000</v>
      </c>
      <c r="P2357" s="4">
        <v>0</v>
      </c>
      <c r="Q2357" s="4">
        <v>2407</v>
      </c>
      <c r="R2357" s="4" t="b">
        <f t="shared" si="12"/>
        <v>0</v>
      </c>
      <c r="S2357" s="4">
        <v>0</v>
      </c>
    </row>
    <row r="2358" spans="1:19" ht="14.25" customHeight="1">
      <c r="A2358" s="4" t="s">
        <v>1040</v>
      </c>
      <c r="B2358" s="5"/>
      <c r="C2358" s="4">
        <v>0</v>
      </c>
      <c r="E2358" s="4" t="b">
        <f t="shared" si="11"/>
        <v>0</v>
      </c>
      <c r="F2358" s="4">
        <v>0</v>
      </c>
      <c r="G2358" s="4">
        <v>3501</v>
      </c>
      <c r="H2358" s="6">
        <v>44075</v>
      </c>
      <c r="I2358" s="4" t="s">
        <v>1502</v>
      </c>
      <c r="J2358" s="4" t="s">
        <v>1043</v>
      </c>
      <c r="K2358" s="4">
        <v>10923</v>
      </c>
      <c r="L2358" s="4">
        <v>0</v>
      </c>
      <c r="M2358" s="4">
        <v>0</v>
      </c>
      <c r="N2358" s="4">
        <v>210000</v>
      </c>
      <c r="O2358" s="4">
        <v>0</v>
      </c>
      <c r="P2358" s="4">
        <v>210000</v>
      </c>
      <c r="Q2358" s="4">
        <v>2408</v>
      </c>
      <c r="R2358" s="4" t="b">
        <f t="shared" si="12"/>
        <v>0</v>
      </c>
      <c r="S2358" s="4">
        <v>0</v>
      </c>
    </row>
    <row r="2359" spans="1:19" ht="14.25" customHeight="1">
      <c r="A2359" s="4" t="s">
        <v>1040</v>
      </c>
      <c r="B2359" s="5"/>
      <c r="C2359" s="4">
        <v>0</v>
      </c>
      <c r="E2359" s="4" t="b">
        <f t="shared" si="11"/>
        <v>0</v>
      </c>
      <c r="F2359" s="4">
        <v>0</v>
      </c>
      <c r="G2359" s="4">
        <v>3501</v>
      </c>
      <c r="H2359" s="6">
        <v>44077</v>
      </c>
      <c r="I2359" s="4" t="s">
        <v>1060</v>
      </c>
      <c r="J2359" s="4" t="s">
        <v>40</v>
      </c>
      <c r="K2359" s="4">
        <v>14032</v>
      </c>
      <c r="L2359" s="4">
        <v>0</v>
      </c>
      <c r="M2359" s="4">
        <v>0</v>
      </c>
      <c r="N2359" s="4">
        <v>0</v>
      </c>
      <c r="O2359" s="4">
        <v>210000</v>
      </c>
      <c r="P2359" s="4">
        <v>0</v>
      </c>
      <c r="Q2359" s="4">
        <v>2409</v>
      </c>
      <c r="R2359" s="4" t="b">
        <f t="shared" si="12"/>
        <v>0</v>
      </c>
      <c r="S2359" s="4">
        <v>0</v>
      </c>
    </row>
    <row r="2360" spans="1:19" ht="14.25" customHeight="1">
      <c r="A2360" s="4" t="s">
        <v>1040</v>
      </c>
      <c r="B2360" s="5"/>
      <c r="C2360" s="4">
        <v>0</v>
      </c>
      <c r="E2360" s="4" t="b">
        <f t="shared" si="11"/>
        <v>0</v>
      </c>
      <c r="F2360" s="4">
        <v>0</v>
      </c>
      <c r="G2360" s="4">
        <v>3501</v>
      </c>
      <c r="H2360" s="6">
        <v>44105</v>
      </c>
      <c r="I2360" s="4" t="s">
        <v>1503</v>
      </c>
      <c r="J2360" s="4" t="s">
        <v>1043</v>
      </c>
      <c r="K2360" s="4">
        <v>11003</v>
      </c>
      <c r="L2360" s="4">
        <v>0</v>
      </c>
      <c r="M2360" s="4">
        <v>0</v>
      </c>
      <c r="N2360" s="4">
        <v>210000</v>
      </c>
      <c r="O2360" s="4">
        <v>0</v>
      </c>
      <c r="P2360" s="4">
        <v>210000</v>
      </c>
      <c r="Q2360" s="4">
        <v>2410</v>
      </c>
      <c r="R2360" s="4" t="b">
        <f t="shared" si="12"/>
        <v>0</v>
      </c>
      <c r="S2360" s="4">
        <v>0</v>
      </c>
    </row>
    <row r="2361" spans="1:19" ht="14.25" customHeight="1">
      <c r="A2361" s="4" t="s">
        <v>1040</v>
      </c>
      <c r="B2361" s="5"/>
      <c r="C2361" s="4">
        <v>0</v>
      </c>
      <c r="E2361" s="4" t="b">
        <f t="shared" si="11"/>
        <v>0</v>
      </c>
      <c r="F2361" s="4">
        <v>0</v>
      </c>
      <c r="G2361" s="4">
        <v>3501</v>
      </c>
      <c r="H2361" s="6">
        <v>44106</v>
      </c>
      <c r="I2361" s="4" t="s">
        <v>1061</v>
      </c>
      <c r="J2361" s="4" t="s">
        <v>40</v>
      </c>
      <c r="K2361" s="4">
        <v>14106</v>
      </c>
      <c r="L2361" s="4">
        <v>0</v>
      </c>
      <c r="M2361" s="4">
        <v>0</v>
      </c>
      <c r="N2361" s="4">
        <v>0</v>
      </c>
      <c r="O2361" s="4">
        <v>210000</v>
      </c>
      <c r="P2361" s="4">
        <v>0</v>
      </c>
      <c r="Q2361" s="4">
        <v>2411</v>
      </c>
      <c r="R2361" s="4" t="b">
        <f t="shared" si="12"/>
        <v>0</v>
      </c>
      <c r="S2361" s="4">
        <v>0</v>
      </c>
    </row>
    <row r="2362" spans="1:19" ht="14.25" customHeight="1">
      <c r="A2362" s="4" t="s">
        <v>1040</v>
      </c>
      <c r="B2362" s="5"/>
      <c r="C2362" s="4">
        <v>0</v>
      </c>
      <c r="E2362" s="4" t="b">
        <f t="shared" si="11"/>
        <v>0</v>
      </c>
      <c r="F2362" s="4">
        <v>0</v>
      </c>
      <c r="G2362" s="4">
        <v>3501</v>
      </c>
      <c r="H2362" s="6">
        <v>44136</v>
      </c>
      <c r="I2362" s="4" t="s">
        <v>1504</v>
      </c>
      <c r="J2362" s="4" t="s">
        <v>1043</v>
      </c>
      <c r="K2362" s="4">
        <v>11083</v>
      </c>
      <c r="L2362" s="4">
        <v>0</v>
      </c>
      <c r="M2362" s="4">
        <v>0</v>
      </c>
      <c r="N2362" s="4">
        <v>210000</v>
      </c>
      <c r="O2362" s="4">
        <v>0</v>
      </c>
      <c r="P2362" s="4">
        <v>210000</v>
      </c>
      <c r="Q2362" s="4">
        <v>2412</v>
      </c>
      <c r="R2362" s="4" t="b">
        <f t="shared" si="12"/>
        <v>0</v>
      </c>
      <c r="S2362" s="4">
        <v>0</v>
      </c>
    </row>
    <row r="2363" spans="1:19" ht="14.25" customHeight="1">
      <c r="A2363" s="4" t="s">
        <v>1040</v>
      </c>
      <c r="B2363" s="5"/>
      <c r="C2363" s="4">
        <v>0</v>
      </c>
      <c r="E2363" s="4" t="b">
        <f t="shared" si="11"/>
        <v>0</v>
      </c>
      <c r="F2363" s="4">
        <v>0</v>
      </c>
      <c r="G2363" s="4">
        <v>3501</v>
      </c>
      <c r="H2363" s="6">
        <v>44139</v>
      </c>
      <c r="I2363" s="4" t="s">
        <v>1064</v>
      </c>
      <c r="J2363" s="4" t="s">
        <v>40</v>
      </c>
      <c r="K2363" s="4">
        <v>14173</v>
      </c>
      <c r="L2363" s="4">
        <v>0</v>
      </c>
      <c r="M2363" s="4">
        <v>0</v>
      </c>
      <c r="N2363" s="4">
        <v>0</v>
      </c>
      <c r="O2363" s="4">
        <v>210000</v>
      </c>
      <c r="P2363" s="4">
        <v>0</v>
      </c>
      <c r="Q2363" s="4">
        <v>2413</v>
      </c>
      <c r="R2363" s="4" t="b">
        <f t="shared" si="12"/>
        <v>0</v>
      </c>
      <c r="S2363" s="4">
        <v>0</v>
      </c>
    </row>
    <row r="2364" spans="1:19" ht="14.25" customHeight="1">
      <c r="A2364" s="4" t="s">
        <v>1040</v>
      </c>
      <c r="B2364" s="5"/>
      <c r="C2364" s="4">
        <v>0</v>
      </c>
      <c r="E2364" s="4" t="b">
        <f t="shared" si="11"/>
        <v>0</v>
      </c>
      <c r="F2364" s="4">
        <v>0</v>
      </c>
      <c r="G2364" s="4">
        <v>3501</v>
      </c>
      <c r="H2364" s="6">
        <v>44166</v>
      </c>
      <c r="I2364" s="4" t="s">
        <v>1505</v>
      </c>
      <c r="J2364" s="4" t="s">
        <v>1043</v>
      </c>
      <c r="K2364" s="4">
        <v>11163</v>
      </c>
      <c r="L2364" s="4">
        <v>0</v>
      </c>
      <c r="M2364" s="4">
        <v>0</v>
      </c>
      <c r="N2364" s="4">
        <v>210000</v>
      </c>
      <c r="O2364" s="4">
        <v>0</v>
      </c>
      <c r="P2364" s="4">
        <v>210000</v>
      </c>
      <c r="Q2364" s="4">
        <v>2414</v>
      </c>
      <c r="R2364" s="4" t="b">
        <f t="shared" si="12"/>
        <v>0</v>
      </c>
      <c r="S2364" s="4">
        <v>0</v>
      </c>
    </row>
    <row r="2365" spans="1:19" ht="14.25" customHeight="1">
      <c r="A2365" s="4" t="s">
        <v>1040</v>
      </c>
      <c r="B2365" s="5"/>
      <c r="C2365" s="4">
        <v>0</v>
      </c>
      <c r="E2365" s="4" t="b">
        <f t="shared" si="11"/>
        <v>0</v>
      </c>
      <c r="F2365" s="4">
        <v>0</v>
      </c>
      <c r="G2365" s="4">
        <v>3501</v>
      </c>
      <c r="H2365" s="6">
        <v>44169</v>
      </c>
      <c r="I2365" s="4" t="s">
        <v>1066</v>
      </c>
      <c r="J2365" s="4" t="s">
        <v>40</v>
      </c>
      <c r="K2365" s="4">
        <v>14251</v>
      </c>
      <c r="L2365" s="4">
        <v>0</v>
      </c>
      <c r="M2365" s="4">
        <v>0</v>
      </c>
      <c r="N2365" s="4">
        <v>0</v>
      </c>
      <c r="O2365" s="4">
        <v>210000</v>
      </c>
      <c r="P2365" s="4">
        <v>0</v>
      </c>
      <c r="Q2365" s="4">
        <v>2415</v>
      </c>
      <c r="R2365" s="4" t="b">
        <f t="shared" si="12"/>
        <v>0</v>
      </c>
      <c r="S2365" s="4">
        <v>0</v>
      </c>
    </row>
    <row r="2366" spans="1:19" ht="14.25" customHeight="1">
      <c r="A2366" s="4" t="s">
        <v>1040</v>
      </c>
      <c r="B2366" s="5" t="s">
        <v>1506</v>
      </c>
      <c r="C2366" s="4">
        <v>0</v>
      </c>
      <c r="D2366" s="4" t="s">
        <v>1506</v>
      </c>
      <c r="E2366" s="4" t="b">
        <f t="shared" si="11"/>
        <v>0</v>
      </c>
      <c r="F2366" s="4">
        <v>0</v>
      </c>
      <c r="G2366" s="4">
        <v>3501</v>
      </c>
      <c r="H2366" s="3" t="s">
        <v>21</v>
      </c>
      <c r="K2366" s="4">
        <v>0</v>
      </c>
      <c r="L2366" s="4">
        <v>0</v>
      </c>
      <c r="M2366" s="4">
        <v>0</v>
      </c>
      <c r="N2366" s="4">
        <v>2520000</v>
      </c>
      <c r="O2366" s="4">
        <v>2520000</v>
      </c>
      <c r="P2366" s="4">
        <v>0</v>
      </c>
      <c r="Q2366" s="4">
        <v>2416</v>
      </c>
      <c r="R2366" s="4" t="b">
        <f t="shared" si="12"/>
        <v>0</v>
      </c>
      <c r="S2366" s="4">
        <v>0</v>
      </c>
    </row>
    <row r="2367" spans="1:19" ht="14.25" customHeight="1">
      <c r="A2367" s="4" t="s">
        <v>1040</v>
      </c>
      <c r="B2367" s="5" t="s">
        <v>345</v>
      </c>
      <c r="C2367" s="4">
        <v>0</v>
      </c>
      <c r="D2367" s="4" t="s">
        <v>345</v>
      </c>
      <c r="E2367" s="4" t="b">
        <f t="shared" si="11"/>
        <v>0</v>
      </c>
      <c r="F2367" s="4">
        <v>0</v>
      </c>
      <c r="G2367" s="4">
        <v>3502</v>
      </c>
      <c r="H2367" s="3" t="s">
        <v>21</v>
      </c>
      <c r="K2367" s="4">
        <v>0</v>
      </c>
      <c r="L2367" s="4">
        <v>2520000</v>
      </c>
      <c r="M2367" s="4">
        <v>2520000</v>
      </c>
      <c r="N2367" s="4">
        <v>0</v>
      </c>
      <c r="O2367" s="4">
        <v>0</v>
      </c>
      <c r="P2367" s="4">
        <v>0</v>
      </c>
      <c r="Q2367" s="4">
        <v>2417</v>
      </c>
      <c r="R2367" s="4" t="b">
        <f t="shared" si="12"/>
        <v>0</v>
      </c>
      <c r="S2367" s="4">
        <v>0</v>
      </c>
    </row>
    <row r="2368" spans="1:19" ht="14.25" customHeight="1">
      <c r="A2368" s="4" t="s">
        <v>1040</v>
      </c>
      <c r="B2368" s="5"/>
      <c r="C2368" s="4">
        <v>0</v>
      </c>
      <c r="E2368" s="4" t="b">
        <f t="shared" si="11"/>
        <v>0</v>
      </c>
      <c r="F2368" s="4">
        <v>0</v>
      </c>
      <c r="G2368" s="4">
        <v>3502</v>
      </c>
      <c r="H2368" s="6">
        <v>43831</v>
      </c>
      <c r="I2368" s="4" t="s">
        <v>1507</v>
      </c>
      <c r="J2368" s="4" t="s">
        <v>1069</v>
      </c>
      <c r="K2368" s="4">
        <v>561</v>
      </c>
      <c r="L2368" s="4">
        <v>0</v>
      </c>
      <c r="M2368" s="4">
        <v>0</v>
      </c>
      <c r="N2368" s="4">
        <v>0</v>
      </c>
      <c r="O2368" s="4">
        <v>44631</v>
      </c>
      <c r="P2368" s="4">
        <v>-44631</v>
      </c>
      <c r="Q2368" s="4">
        <v>2418</v>
      </c>
      <c r="R2368" s="4" t="b">
        <f t="shared" si="12"/>
        <v>0</v>
      </c>
      <c r="S2368" s="4">
        <v>0</v>
      </c>
    </row>
    <row r="2369" spans="1:19" ht="14.25" customHeight="1">
      <c r="A2369" s="4" t="s">
        <v>1040</v>
      </c>
      <c r="B2369" s="5"/>
      <c r="C2369" s="4">
        <v>0</v>
      </c>
      <c r="E2369" s="4" t="b">
        <f t="shared" si="11"/>
        <v>0</v>
      </c>
      <c r="F2369" s="4">
        <v>0</v>
      </c>
      <c r="G2369" s="4">
        <v>3502</v>
      </c>
      <c r="H2369" s="6">
        <v>43831</v>
      </c>
      <c r="I2369" s="4" t="s">
        <v>1508</v>
      </c>
      <c r="J2369" s="4" t="s">
        <v>1043</v>
      </c>
      <c r="K2369" s="4">
        <v>10284</v>
      </c>
      <c r="L2369" s="4">
        <v>0</v>
      </c>
      <c r="M2369" s="4">
        <v>0</v>
      </c>
      <c r="N2369" s="4">
        <v>210000</v>
      </c>
      <c r="O2369" s="4">
        <v>0</v>
      </c>
      <c r="P2369" s="4">
        <v>165369</v>
      </c>
      <c r="Q2369" s="4">
        <v>2419</v>
      </c>
      <c r="R2369" s="4" t="b">
        <f t="shared" si="12"/>
        <v>0</v>
      </c>
      <c r="S2369" s="4">
        <v>0</v>
      </c>
    </row>
    <row r="2370" spans="1:19" ht="14.25" customHeight="1">
      <c r="A2370" s="4" t="s">
        <v>1040</v>
      </c>
      <c r="B2370" s="5"/>
      <c r="C2370" s="4">
        <v>0</v>
      </c>
      <c r="E2370" s="4" t="b">
        <f t="shared" si="11"/>
        <v>0</v>
      </c>
      <c r="F2370" s="4">
        <v>0</v>
      </c>
      <c r="G2370" s="4">
        <v>3502</v>
      </c>
      <c r="H2370" s="6">
        <v>43845</v>
      </c>
      <c r="I2370" s="4" t="s">
        <v>1044</v>
      </c>
      <c r="J2370" s="4" t="s">
        <v>40</v>
      </c>
      <c r="K2370" s="4">
        <v>13520</v>
      </c>
      <c r="L2370" s="4">
        <v>0</v>
      </c>
      <c r="M2370" s="4">
        <v>0</v>
      </c>
      <c r="N2370" s="4">
        <v>0</v>
      </c>
      <c r="O2370" s="4">
        <v>165369</v>
      </c>
      <c r="P2370" s="4">
        <v>0</v>
      </c>
      <c r="Q2370" s="4">
        <v>2420</v>
      </c>
      <c r="R2370" s="4" t="b">
        <f t="shared" si="12"/>
        <v>0</v>
      </c>
      <c r="S2370" s="4">
        <v>0</v>
      </c>
    </row>
    <row r="2371" spans="1:19" ht="14.25" customHeight="1">
      <c r="A2371" s="4" t="s">
        <v>1040</v>
      </c>
      <c r="B2371" s="5"/>
      <c r="C2371" s="4">
        <v>0</v>
      </c>
      <c r="E2371" s="4" t="b">
        <f t="shared" si="11"/>
        <v>0</v>
      </c>
      <c r="F2371" s="4">
        <v>0</v>
      </c>
      <c r="G2371" s="4">
        <v>3502</v>
      </c>
      <c r="H2371" s="6">
        <v>43862</v>
      </c>
      <c r="I2371" s="4" t="s">
        <v>1509</v>
      </c>
      <c r="J2371" s="4" t="s">
        <v>1069</v>
      </c>
      <c r="K2371" s="4">
        <v>562</v>
      </c>
      <c r="L2371" s="4">
        <v>0</v>
      </c>
      <c r="M2371" s="4">
        <v>0</v>
      </c>
      <c r="N2371" s="4">
        <v>0</v>
      </c>
      <c r="O2371" s="4">
        <v>54631</v>
      </c>
      <c r="P2371" s="4">
        <v>-54631</v>
      </c>
      <c r="Q2371" s="4">
        <v>2421</v>
      </c>
      <c r="R2371" s="4" t="b">
        <f t="shared" si="12"/>
        <v>0</v>
      </c>
      <c r="S2371" s="4">
        <v>0</v>
      </c>
    </row>
    <row r="2372" spans="1:19" ht="14.25" customHeight="1">
      <c r="A2372" s="4" t="s">
        <v>1040</v>
      </c>
      <c r="B2372" s="5"/>
      <c r="C2372" s="4">
        <v>0</v>
      </c>
      <c r="E2372" s="4" t="b">
        <f t="shared" si="11"/>
        <v>0</v>
      </c>
      <c r="F2372" s="4">
        <v>0</v>
      </c>
      <c r="G2372" s="4">
        <v>3502</v>
      </c>
      <c r="H2372" s="6">
        <v>43862</v>
      </c>
      <c r="I2372" s="4" t="s">
        <v>1510</v>
      </c>
      <c r="J2372" s="4" t="s">
        <v>1043</v>
      </c>
      <c r="K2372" s="4">
        <v>10364</v>
      </c>
      <c r="L2372" s="4">
        <v>0</v>
      </c>
      <c r="M2372" s="4">
        <v>0</v>
      </c>
      <c r="N2372" s="4">
        <v>210000</v>
      </c>
      <c r="O2372" s="4">
        <v>0</v>
      </c>
      <c r="P2372" s="4">
        <v>155369</v>
      </c>
      <c r="Q2372" s="4">
        <v>2422</v>
      </c>
      <c r="R2372" s="4" t="b">
        <f t="shared" si="12"/>
        <v>0</v>
      </c>
      <c r="S2372" s="4">
        <v>0</v>
      </c>
    </row>
    <row r="2373" spans="1:19" ht="14.25" customHeight="1">
      <c r="A2373" s="4" t="s">
        <v>1040</v>
      </c>
      <c r="B2373" s="5"/>
      <c r="C2373" s="4">
        <v>0</v>
      </c>
      <c r="E2373" s="4" t="b">
        <f t="shared" si="11"/>
        <v>0</v>
      </c>
      <c r="F2373" s="4">
        <v>0</v>
      </c>
      <c r="G2373" s="4">
        <v>3502</v>
      </c>
      <c r="H2373" s="6">
        <v>43871</v>
      </c>
      <c r="I2373" s="4" t="s">
        <v>1046</v>
      </c>
      <c r="J2373" s="4" t="s">
        <v>40</v>
      </c>
      <c r="K2373" s="4">
        <v>13559</v>
      </c>
      <c r="L2373" s="4">
        <v>0</v>
      </c>
      <c r="M2373" s="4">
        <v>0</v>
      </c>
      <c r="N2373" s="4">
        <v>0</v>
      </c>
      <c r="O2373" s="4">
        <v>155369</v>
      </c>
      <c r="P2373" s="4">
        <v>0</v>
      </c>
      <c r="Q2373" s="4">
        <v>2423</v>
      </c>
      <c r="R2373" s="4" t="b">
        <f t="shared" si="12"/>
        <v>0</v>
      </c>
      <c r="S2373" s="4">
        <v>0</v>
      </c>
    </row>
    <row r="2374" spans="1:19" ht="14.25" customHeight="1">
      <c r="A2374" s="4" t="s">
        <v>1040</v>
      </c>
      <c r="B2374" s="5"/>
      <c r="C2374" s="4">
        <v>0</v>
      </c>
      <c r="E2374" s="4" t="b">
        <f t="shared" si="11"/>
        <v>0</v>
      </c>
      <c r="F2374" s="4">
        <v>0</v>
      </c>
      <c r="G2374" s="4">
        <v>3502</v>
      </c>
      <c r="H2374" s="6">
        <v>43891</v>
      </c>
      <c r="I2374" s="4" t="s">
        <v>1511</v>
      </c>
      <c r="J2374" s="4" t="s">
        <v>1069</v>
      </c>
      <c r="K2374" s="4">
        <v>564</v>
      </c>
      <c r="L2374" s="4">
        <v>0</v>
      </c>
      <c r="M2374" s="4">
        <v>0</v>
      </c>
      <c r="N2374" s="4">
        <v>0</v>
      </c>
      <c r="O2374" s="4">
        <v>24631</v>
      </c>
      <c r="P2374" s="4">
        <v>-24631</v>
      </c>
      <c r="Q2374" s="4">
        <v>2424</v>
      </c>
      <c r="R2374" s="4" t="b">
        <f t="shared" si="12"/>
        <v>0</v>
      </c>
      <c r="S2374" s="4">
        <v>0</v>
      </c>
    </row>
    <row r="2375" spans="1:19" ht="14.25" customHeight="1">
      <c r="A2375" s="4" t="s">
        <v>1040</v>
      </c>
      <c r="B2375" s="5"/>
      <c r="C2375" s="4">
        <v>0</v>
      </c>
      <c r="E2375" s="4" t="b">
        <f t="shared" si="11"/>
        <v>0</v>
      </c>
      <c r="F2375" s="4">
        <v>0</v>
      </c>
      <c r="G2375" s="4">
        <v>3502</v>
      </c>
      <c r="H2375" s="6">
        <v>43891</v>
      </c>
      <c r="I2375" s="4" t="s">
        <v>1512</v>
      </c>
      <c r="J2375" s="4" t="s">
        <v>1043</v>
      </c>
      <c r="K2375" s="4">
        <v>10444</v>
      </c>
      <c r="L2375" s="4">
        <v>0</v>
      </c>
      <c r="M2375" s="4">
        <v>0</v>
      </c>
      <c r="N2375" s="4">
        <v>210000</v>
      </c>
      <c r="O2375" s="4">
        <v>0</v>
      </c>
      <c r="P2375" s="4">
        <v>185369</v>
      </c>
      <c r="Q2375" s="4">
        <v>2425</v>
      </c>
      <c r="R2375" s="4" t="b">
        <f t="shared" si="12"/>
        <v>0</v>
      </c>
      <c r="S2375" s="4">
        <v>0</v>
      </c>
    </row>
    <row r="2376" spans="1:19" ht="14.25" customHeight="1">
      <c r="A2376" s="4" t="s">
        <v>1040</v>
      </c>
      <c r="B2376" s="5"/>
      <c r="C2376" s="4">
        <v>0</v>
      </c>
      <c r="E2376" s="4" t="b">
        <f t="shared" si="11"/>
        <v>0</v>
      </c>
      <c r="F2376" s="4">
        <v>0</v>
      </c>
      <c r="G2376" s="4">
        <v>3502</v>
      </c>
      <c r="H2376" s="6">
        <v>43896</v>
      </c>
      <c r="I2376" s="4" t="s">
        <v>1048</v>
      </c>
      <c r="J2376" s="4" t="s">
        <v>40</v>
      </c>
      <c r="K2376" s="4">
        <v>13621</v>
      </c>
      <c r="L2376" s="4">
        <v>0</v>
      </c>
      <c r="M2376" s="4">
        <v>0</v>
      </c>
      <c r="N2376" s="4">
        <v>0</v>
      </c>
      <c r="O2376" s="4">
        <v>180000</v>
      </c>
      <c r="P2376" s="4">
        <v>5369</v>
      </c>
      <c r="Q2376" s="4">
        <v>2426</v>
      </c>
      <c r="R2376" s="4" t="b">
        <f t="shared" si="12"/>
        <v>0</v>
      </c>
      <c r="S2376" s="4">
        <v>0</v>
      </c>
    </row>
    <row r="2377" spans="1:19" ht="14.25" customHeight="1">
      <c r="A2377" s="4" t="s">
        <v>1040</v>
      </c>
      <c r="B2377" s="5"/>
      <c r="C2377" s="4">
        <v>0</v>
      </c>
      <c r="E2377" s="4" t="b">
        <f t="shared" si="11"/>
        <v>0</v>
      </c>
      <c r="F2377" s="4">
        <v>0</v>
      </c>
      <c r="G2377" s="4">
        <v>3502</v>
      </c>
      <c r="H2377" s="6">
        <v>43922</v>
      </c>
      <c r="I2377" s="4" t="s">
        <v>1513</v>
      </c>
      <c r="J2377" s="4" t="s">
        <v>1043</v>
      </c>
      <c r="K2377" s="4">
        <v>10524</v>
      </c>
      <c r="L2377" s="4">
        <v>0</v>
      </c>
      <c r="M2377" s="4">
        <v>0</v>
      </c>
      <c r="N2377" s="4">
        <v>210000</v>
      </c>
      <c r="O2377" s="4">
        <v>0</v>
      </c>
      <c r="P2377" s="4">
        <v>215369</v>
      </c>
      <c r="Q2377" s="4">
        <v>2427</v>
      </c>
      <c r="R2377" s="4" t="b">
        <f t="shared" si="12"/>
        <v>0</v>
      </c>
      <c r="S2377" s="4">
        <v>0</v>
      </c>
    </row>
    <row r="2378" spans="1:19" ht="14.25" customHeight="1">
      <c r="A2378" s="4" t="s">
        <v>1040</v>
      </c>
      <c r="B2378" s="5"/>
      <c r="C2378" s="4">
        <v>0</v>
      </c>
      <c r="E2378" s="4" t="b">
        <f t="shared" si="11"/>
        <v>0</v>
      </c>
      <c r="F2378" s="4">
        <v>0</v>
      </c>
      <c r="G2378" s="4">
        <v>3502</v>
      </c>
      <c r="H2378" s="6">
        <v>43949</v>
      </c>
      <c r="I2378" s="4" t="s">
        <v>1048</v>
      </c>
      <c r="J2378" s="4" t="s">
        <v>40</v>
      </c>
      <c r="K2378" s="4">
        <v>13732</v>
      </c>
      <c r="L2378" s="4">
        <v>0</v>
      </c>
      <c r="M2378" s="4">
        <v>0</v>
      </c>
      <c r="N2378" s="4">
        <v>0</v>
      </c>
      <c r="O2378" s="4">
        <v>5369</v>
      </c>
      <c r="P2378" s="4">
        <v>210000</v>
      </c>
      <c r="Q2378" s="4">
        <v>2428</v>
      </c>
      <c r="R2378" s="4" t="b">
        <f t="shared" si="12"/>
        <v>0</v>
      </c>
      <c r="S2378" s="4">
        <v>0</v>
      </c>
    </row>
    <row r="2379" spans="1:19" ht="14.25" customHeight="1">
      <c r="A2379" s="4" t="s">
        <v>1040</v>
      </c>
      <c r="B2379" s="5"/>
      <c r="C2379" s="4">
        <v>0</v>
      </c>
      <c r="E2379" s="4" t="b">
        <f t="shared" si="11"/>
        <v>0</v>
      </c>
      <c r="F2379" s="4">
        <v>0</v>
      </c>
      <c r="G2379" s="4">
        <v>3502</v>
      </c>
      <c r="H2379" s="6">
        <v>43949</v>
      </c>
      <c r="I2379" s="4" t="s">
        <v>1050</v>
      </c>
      <c r="J2379" s="4" t="s">
        <v>40</v>
      </c>
      <c r="K2379" s="4">
        <v>13732</v>
      </c>
      <c r="L2379" s="4">
        <v>0</v>
      </c>
      <c r="M2379" s="4">
        <v>0</v>
      </c>
      <c r="N2379" s="4">
        <v>0</v>
      </c>
      <c r="O2379" s="4">
        <v>210000</v>
      </c>
      <c r="P2379" s="4">
        <v>0</v>
      </c>
      <c r="Q2379" s="4">
        <v>2429</v>
      </c>
      <c r="R2379" s="4" t="b">
        <f t="shared" si="12"/>
        <v>0</v>
      </c>
      <c r="S2379" s="4">
        <v>0</v>
      </c>
    </row>
    <row r="2380" spans="1:19" ht="14.25" customHeight="1">
      <c r="A2380" s="4" t="s">
        <v>1040</v>
      </c>
      <c r="B2380" s="5"/>
      <c r="C2380" s="4">
        <v>0</v>
      </c>
      <c r="E2380" s="4" t="b">
        <f t="shared" si="11"/>
        <v>0</v>
      </c>
      <c r="F2380" s="4">
        <v>0</v>
      </c>
      <c r="G2380" s="4">
        <v>3502</v>
      </c>
      <c r="H2380" s="6">
        <v>43952</v>
      </c>
      <c r="I2380" s="4" t="s">
        <v>1514</v>
      </c>
      <c r="J2380" s="4" t="s">
        <v>1069</v>
      </c>
      <c r="K2380" s="4">
        <v>568</v>
      </c>
      <c r="L2380" s="4">
        <v>0</v>
      </c>
      <c r="M2380" s="4">
        <v>0</v>
      </c>
      <c r="N2380" s="4">
        <v>0</v>
      </c>
      <c r="O2380" s="4">
        <v>9631</v>
      </c>
      <c r="P2380" s="4">
        <v>-9631</v>
      </c>
      <c r="Q2380" s="4">
        <v>2430</v>
      </c>
      <c r="R2380" s="4" t="b">
        <f t="shared" si="12"/>
        <v>0</v>
      </c>
      <c r="S2380" s="4">
        <v>0</v>
      </c>
    </row>
    <row r="2381" spans="1:19" ht="14.25" customHeight="1">
      <c r="A2381" s="4" t="s">
        <v>1040</v>
      </c>
      <c r="B2381" s="5"/>
      <c r="C2381" s="4">
        <v>0</v>
      </c>
      <c r="E2381" s="4" t="b">
        <f t="shared" si="11"/>
        <v>0</v>
      </c>
      <c r="F2381" s="4">
        <v>0</v>
      </c>
      <c r="G2381" s="4">
        <v>3502</v>
      </c>
      <c r="H2381" s="6">
        <v>43952</v>
      </c>
      <c r="I2381" s="4" t="s">
        <v>1515</v>
      </c>
      <c r="J2381" s="4" t="s">
        <v>1043</v>
      </c>
      <c r="K2381" s="4">
        <v>10604</v>
      </c>
      <c r="L2381" s="4">
        <v>0</v>
      </c>
      <c r="M2381" s="4">
        <v>0</v>
      </c>
      <c r="N2381" s="4">
        <v>210000</v>
      </c>
      <c r="O2381" s="4">
        <v>0</v>
      </c>
      <c r="P2381" s="4">
        <v>200369</v>
      </c>
      <c r="Q2381" s="4">
        <v>2431</v>
      </c>
      <c r="R2381" s="4" t="b">
        <f t="shared" si="12"/>
        <v>0</v>
      </c>
      <c r="S2381" s="4">
        <v>0</v>
      </c>
    </row>
    <row r="2382" spans="1:19" ht="14.25" customHeight="1">
      <c r="A2382" s="4" t="s">
        <v>1040</v>
      </c>
      <c r="B2382" s="5"/>
      <c r="C2382" s="4">
        <v>0</v>
      </c>
      <c r="E2382" s="4" t="b">
        <f t="shared" si="11"/>
        <v>0</v>
      </c>
      <c r="F2382" s="4">
        <v>0</v>
      </c>
      <c r="G2382" s="4">
        <v>3502</v>
      </c>
      <c r="H2382" s="6">
        <v>43981</v>
      </c>
      <c r="I2382" s="4" t="s">
        <v>1052</v>
      </c>
      <c r="J2382" s="4" t="s">
        <v>40</v>
      </c>
      <c r="K2382" s="4">
        <v>13799</v>
      </c>
      <c r="L2382" s="4">
        <v>0</v>
      </c>
      <c r="M2382" s="4">
        <v>0</v>
      </c>
      <c r="N2382" s="4">
        <v>0</v>
      </c>
      <c r="O2382" s="4">
        <v>200000</v>
      </c>
      <c r="P2382" s="4">
        <v>369</v>
      </c>
      <c r="Q2382" s="4">
        <v>2432</v>
      </c>
      <c r="R2382" s="4" t="b">
        <f t="shared" si="12"/>
        <v>0</v>
      </c>
      <c r="S2382" s="4">
        <v>0</v>
      </c>
    </row>
    <row r="2383" spans="1:19" ht="14.25" customHeight="1">
      <c r="A2383" s="4" t="s">
        <v>1040</v>
      </c>
      <c r="B2383" s="5"/>
      <c r="C2383" s="4">
        <v>0</v>
      </c>
      <c r="E2383" s="4" t="b">
        <f t="shared" si="11"/>
        <v>0</v>
      </c>
      <c r="F2383" s="4">
        <v>0</v>
      </c>
      <c r="G2383" s="4">
        <v>3502</v>
      </c>
      <c r="H2383" s="6">
        <v>43983</v>
      </c>
      <c r="I2383" s="4" t="s">
        <v>1516</v>
      </c>
      <c r="J2383" s="4" t="s">
        <v>1043</v>
      </c>
      <c r="K2383" s="4">
        <v>10684</v>
      </c>
      <c r="L2383" s="4">
        <v>0</v>
      </c>
      <c r="M2383" s="4">
        <v>0</v>
      </c>
      <c r="N2383" s="4">
        <v>210000</v>
      </c>
      <c r="O2383" s="4">
        <v>0</v>
      </c>
      <c r="P2383" s="4">
        <v>210369</v>
      </c>
      <c r="Q2383" s="4">
        <v>2433</v>
      </c>
      <c r="R2383" s="4" t="b">
        <f t="shared" si="12"/>
        <v>0</v>
      </c>
      <c r="S2383" s="4">
        <v>0</v>
      </c>
    </row>
    <row r="2384" spans="1:19" ht="14.25" customHeight="1">
      <c r="A2384" s="4" t="s">
        <v>1040</v>
      </c>
      <c r="B2384" s="5"/>
      <c r="C2384" s="4">
        <v>0</v>
      </c>
      <c r="E2384" s="4" t="b">
        <f t="shared" si="11"/>
        <v>0</v>
      </c>
      <c r="F2384" s="4">
        <v>0</v>
      </c>
      <c r="G2384" s="4">
        <v>3502</v>
      </c>
      <c r="H2384" s="6">
        <v>43994</v>
      </c>
      <c r="I2384" s="4" t="s">
        <v>1052</v>
      </c>
      <c r="J2384" s="4" t="s">
        <v>40</v>
      </c>
      <c r="K2384" s="4">
        <v>13861</v>
      </c>
      <c r="L2384" s="4">
        <v>0</v>
      </c>
      <c r="M2384" s="4">
        <v>0</v>
      </c>
      <c r="N2384" s="4">
        <v>0</v>
      </c>
      <c r="O2384" s="4">
        <v>369</v>
      </c>
      <c r="P2384" s="4">
        <v>210000</v>
      </c>
      <c r="Q2384" s="4">
        <v>2434</v>
      </c>
      <c r="R2384" s="4" t="b">
        <f t="shared" si="12"/>
        <v>0</v>
      </c>
      <c r="S2384" s="4">
        <v>0</v>
      </c>
    </row>
    <row r="2385" spans="1:19" ht="14.25" customHeight="1">
      <c r="A2385" s="4" t="s">
        <v>1040</v>
      </c>
      <c r="B2385" s="5"/>
      <c r="C2385" s="4">
        <v>0</v>
      </c>
      <c r="E2385" s="4" t="b">
        <f t="shared" si="11"/>
        <v>0</v>
      </c>
      <c r="F2385" s="4">
        <v>0</v>
      </c>
      <c r="G2385" s="4">
        <v>3502</v>
      </c>
      <c r="H2385" s="6">
        <v>43994</v>
      </c>
      <c r="I2385" s="4" t="s">
        <v>1054</v>
      </c>
      <c r="J2385" s="4" t="s">
        <v>40</v>
      </c>
      <c r="K2385" s="4">
        <v>13861</v>
      </c>
      <c r="L2385" s="4">
        <v>0</v>
      </c>
      <c r="M2385" s="4">
        <v>0</v>
      </c>
      <c r="N2385" s="4">
        <v>0</v>
      </c>
      <c r="O2385" s="4">
        <v>199631</v>
      </c>
      <c r="P2385" s="4">
        <v>10369</v>
      </c>
      <c r="Q2385" s="4">
        <v>2435</v>
      </c>
      <c r="R2385" s="4" t="b">
        <f t="shared" si="12"/>
        <v>0</v>
      </c>
      <c r="S2385" s="4">
        <v>0</v>
      </c>
    </row>
    <row r="2386" spans="1:19" ht="14.25" customHeight="1">
      <c r="A2386" s="4" t="s">
        <v>1040</v>
      </c>
      <c r="B2386" s="5"/>
      <c r="C2386" s="4">
        <v>0</v>
      </c>
      <c r="E2386" s="4" t="b">
        <f t="shared" si="11"/>
        <v>0</v>
      </c>
      <c r="F2386" s="4">
        <v>0</v>
      </c>
      <c r="G2386" s="4">
        <v>3502</v>
      </c>
      <c r="H2386" s="6">
        <v>44013</v>
      </c>
      <c r="I2386" s="4" t="s">
        <v>1517</v>
      </c>
      <c r="J2386" s="4" t="s">
        <v>1043</v>
      </c>
      <c r="K2386" s="4">
        <v>10764</v>
      </c>
      <c r="L2386" s="4">
        <v>0</v>
      </c>
      <c r="M2386" s="4">
        <v>0</v>
      </c>
      <c r="N2386" s="4">
        <v>210000</v>
      </c>
      <c r="O2386" s="4">
        <v>0</v>
      </c>
      <c r="P2386" s="4">
        <v>220369</v>
      </c>
      <c r="Q2386" s="4">
        <v>2436</v>
      </c>
      <c r="R2386" s="4" t="b">
        <f t="shared" si="12"/>
        <v>0</v>
      </c>
      <c r="S2386" s="4">
        <v>0</v>
      </c>
    </row>
    <row r="2387" spans="1:19" ht="14.25" customHeight="1">
      <c r="A2387" s="4" t="s">
        <v>1040</v>
      </c>
      <c r="B2387" s="5"/>
      <c r="C2387" s="4">
        <v>0</v>
      </c>
      <c r="E2387" s="4" t="b">
        <f t="shared" si="11"/>
        <v>0</v>
      </c>
      <c r="F2387" s="4">
        <v>0</v>
      </c>
      <c r="G2387" s="4">
        <v>3502</v>
      </c>
      <c r="H2387" s="6">
        <v>44026</v>
      </c>
      <c r="I2387" s="4" t="s">
        <v>1054</v>
      </c>
      <c r="J2387" s="4" t="s">
        <v>40</v>
      </c>
      <c r="K2387" s="4">
        <v>13952</v>
      </c>
      <c r="L2387" s="4">
        <v>0</v>
      </c>
      <c r="M2387" s="4">
        <v>0</v>
      </c>
      <c r="N2387" s="4">
        <v>0</v>
      </c>
      <c r="O2387" s="4">
        <v>10369</v>
      </c>
      <c r="P2387" s="4">
        <v>210000</v>
      </c>
      <c r="Q2387" s="4">
        <v>2437</v>
      </c>
      <c r="R2387" s="4" t="b">
        <f t="shared" si="12"/>
        <v>0</v>
      </c>
      <c r="S2387" s="4">
        <v>0</v>
      </c>
    </row>
    <row r="2388" spans="1:19" ht="14.25" customHeight="1">
      <c r="A2388" s="4" t="s">
        <v>1040</v>
      </c>
      <c r="B2388" s="5"/>
      <c r="C2388" s="4">
        <v>0</v>
      </c>
      <c r="E2388" s="4" t="b">
        <f t="shared" si="11"/>
        <v>0</v>
      </c>
      <c r="F2388" s="4">
        <v>0</v>
      </c>
      <c r="G2388" s="4">
        <v>3502</v>
      </c>
      <c r="H2388" s="6">
        <v>44026</v>
      </c>
      <c r="I2388" s="4" t="s">
        <v>1056</v>
      </c>
      <c r="J2388" s="4" t="s">
        <v>40</v>
      </c>
      <c r="K2388" s="4">
        <v>13952</v>
      </c>
      <c r="L2388" s="4">
        <v>0</v>
      </c>
      <c r="M2388" s="4">
        <v>0</v>
      </c>
      <c r="N2388" s="4">
        <v>0</v>
      </c>
      <c r="O2388" s="4">
        <v>210000</v>
      </c>
      <c r="P2388" s="4">
        <v>0</v>
      </c>
      <c r="Q2388" s="4">
        <v>2438</v>
      </c>
      <c r="R2388" s="4" t="b">
        <f t="shared" si="12"/>
        <v>0</v>
      </c>
      <c r="S2388" s="4">
        <v>0</v>
      </c>
    </row>
    <row r="2389" spans="1:19" ht="14.25" customHeight="1">
      <c r="A2389" s="4" t="s">
        <v>1040</v>
      </c>
      <c r="B2389" s="5"/>
      <c r="C2389" s="4">
        <v>0</v>
      </c>
      <c r="E2389" s="4" t="b">
        <f t="shared" si="11"/>
        <v>0</v>
      </c>
      <c r="F2389" s="4">
        <v>0</v>
      </c>
      <c r="G2389" s="4">
        <v>3502</v>
      </c>
      <c r="H2389" s="6">
        <v>44044</v>
      </c>
      <c r="I2389" s="4" t="s">
        <v>1518</v>
      </c>
      <c r="J2389" s="4" t="s">
        <v>1069</v>
      </c>
      <c r="K2389" s="4">
        <v>572</v>
      </c>
      <c r="L2389" s="4">
        <v>0</v>
      </c>
      <c r="M2389" s="4">
        <v>0</v>
      </c>
      <c r="N2389" s="4">
        <v>0</v>
      </c>
      <c r="O2389" s="4">
        <v>9631</v>
      </c>
      <c r="P2389" s="4">
        <v>-9631</v>
      </c>
      <c r="Q2389" s="4">
        <v>2439</v>
      </c>
      <c r="R2389" s="4" t="b">
        <f t="shared" si="12"/>
        <v>0</v>
      </c>
      <c r="S2389" s="4">
        <v>0</v>
      </c>
    </row>
    <row r="2390" spans="1:19" ht="14.25" customHeight="1">
      <c r="A2390" s="4" t="s">
        <v>1040</v>
      </c>
      <c r="B2390" s="5"/>
      <c r="C2390" s="4">
        <v>0</v>
      </c>
      <c r="E2390" s="4" t="b">
        <f t="shared" si="11"/>
        <v>0</v>
      </c>
      <c r="F2390" s="4">
        <v>0</v>
      </c>
      <c r="G2390" s="4">
        <v>3502</v>
      </c>
      <c r="H2390" s="6">
        <v>44044</v>
      </c>
      <c r="I2390" s="4" t="s">
        <v>1519</v>
      </c>
      <c r="J2390" s="4" t="s">
        <v>1043</v>
      </c>
      <c r="K2390" s="4">
        <v>10844</v>
      </c>
      <c r="L2390" s="4">
        <v>0</v>
      </c>
      <c r="M2390" s="4">
        <v>0</v>
      </c>
      <c r="N2390" s="4">
        <v>210000</v>
      </c>
      <c r="O2390" s="4">
        <v>0</v>
      </c>
      <c r="P2390" s="4">
        <v>200369</v>
      </c>
      <c r="Q2390" s="4">
        <v>2440</v>
      </c>
      <c r="R2390" s="4" t="b">
        <f t="shared" si="12"/>
        <v>0</v>
      </c>
      <c r="S2390" s="4">
        <v>0</v>
      </c>
    </row>
    <row r="2391" spans="1:19" ht="14.25" customHeight="1">
      <c r="A2391" s="4" t="s">
        <v>1040</v>
      </c>
      <c r="B2391" s="5"/>
      <c r="C2391" s="4">
        <v>0</v>
      </c>
      <c r="E2391" s="4" t="b">
        <f t="shared" si="11"/>
        <v>0</v>
      </c>
      <c r="F2391" s="4">
        <v>0</v>
      </c>
      <c r="G2391" s="4">
        <v>3502</v>
      </c>
      <c r="H2391" s="6">
        <v>44055</v>
      </c>
      <c r="I2391" s="4" t="s">
        <v>1058</v>
      </c>
      <c r="J2391" s="4" t="s">
        <v>40</v>
      </c>
      <c r="K2391" s="4">
        <v>14020</v>
      </c>
      <c r="L2391" s="4">
        <v>0</v>
      </c>
      <c r="M2391" s="4">
        <v>0</v>
      </c>
      <c r="N2391" s="4">
        <v>0</v>
      </c>
      <c r="O2391" s="4">
        <v>200369</v>
      </c>
      <c r="P2391" s="4">
        <v>0</v>
      </c>
      <c r="Q2391" s="4">
        <v>2441</v>
      </c>
      <c r="R2391" s="4" t="b">
        <f t="shared" si="12"/>
        <v>0</v>
      </c>
      <c r="S2391" s="4">
        <v>0</v>
      </c>
    </row>
    <row r="2392" spans="1:19" ht="14.25" customHeight="1">
      <c r="A2392" s="4" t="s">
        <v>1040</v>
      </c>
      <c r="B2392" s="5"/>
      <c r="C2392" s="4">
        <v>0</v>
      </c>
      <c r="E2392" s="4" t="b">
        <f t="shared" si="11"/>
        <v>0</v>
      </c>
      <c r="F2392" s="4">
        <v>0</v>
      </c>
      <c r="G2392" s="4">
        <v>3502</v>
      </c>
      <c r="H2392" s="6">
        <v>44075</v>
      </c>
      <c r="I2392" s="4" t="s">
        <v>1520</v>
      </c>
      <c r="J2392" s="4" t="s">
        <v>1069</v>
      </c>
      <c r="K2392" s="4">
        <v>573</v>
      </c>
      <c r="L2392" s="4">
        <v>0</v>
      </c>
      <c r="M2392" s="4">
        <v>0</v>
      </c>
      <c r="N2392" s="4">
        <v>0</v>
      </c>
      <c r="O2392" s="4">
        <v>9631</v>
      </c>
      <c r="P2392" s="4">
        <v>-9631</v>
      </c>
      <c r="Q2392" s="4">
        <v>2442</v>
      </c>
      <c r="R2392" s="4" t="b">
        <f t="shared" si="12"/>
        <v>0</v>
      </c>
      <c r="S2392" s="4">
        <v>0</v>
      </c>
    </row>
    <row r="2393" spans="1:19" ht="14.25" customHeight="1">
      <c r="A2393" s="4" t="s">
        <v>1040</v>
      </c>
      <c r="B2393" s="5"/>
      <c r="C2393" s="4">
        <v>0</v>
      </c>
      <c r="E2393" s="4" t="b">
        <f t="shared" si="11"/>
        <v>0</v>
      </c>
      <c r="F2393" s="4">
        <v>0</v>
      </c>
      <c r="G2393" s="4">
        <v>3502</v>
      </c>
      <c r="H2393" s="6">
        <v>44075</v>
      </c>
      <c r="I2393" s="4" t="s">
        <v>1521</v>
      </c>
      <c r="J2393" s="4" t="s">
        <v>1043</v>
      </c>
      <c r="K2393" s="4">
        <v>10924</v>
      </c>
      <c r="L2393" s="4">
        <v>0</v>
      </c>
      <c r="M2393" s="4">
        <v>0</v>
      </c>
      <c r="N2393" s="4">
        <v>210000</v>
      </c>
      <c r="O2393" s="4">
        <v>0</v>
      </c>
      <c r="P2393" s="4">
        <v>200369</v>
      </c>
      <c r="Q2393" s="4">
        <v>2443</v>
      </c>
      <c r="R2393" s="4" t="b">
        <f t="shared" si="12"/>
        <v>0</v>
      </c>
      <c r="S2393" s="4">
        <v>0</v>
      </c>
    </row>
    <row r="2394" spans="1:19" ht="14.25" customHeight="1">
      <c r="A2394" s="4" t="s">
        <v>1040</v>
      </c>
      <c r="B2394" s="5"/>
      <c r="C2394" s="4">
        <v>0</v>
      </c>
      <c r="E2394" s="4" t="b">
        <f t="shared" si="11"/>
        <v>0</v>
      </c>
      <c r="F2394" s="4">
        <v>0</v>
      </c>
      <c r="G2394" s="4">
        <v>3502</v>
      </c>
      <c r="H2394" s="6">
        <v>44086</v>
      </c>
      <c r="I2394" s="4" t="s">
        <v>1060</v>
      </c>
      <c r="J2394" s="4" t="s">
        <v>40</v>
      </c>
      <c r="K2394" s="4">
        <v>14079</v>
      </c>
      <c r="L2394" s="4">
        <v>0</v>
      </c>
      <c r="M2394" s="4">
        <v>0</v>
      </c>
      <c r="N2394" s="4">
        <v>0</v>
      </c>
      <c r="O2394" s="4">
        <v>200369</v>
      </c>
      <c r="P2394" s="4">
        <v>0</v>
      </c>
      <c r="Q2394" s="4">
        <v>2444</v>
      </c>
      <c r="R2394" s="4" t="b">
        <f t="shared" si="12"/>
        <v>0</v>
      </c>
      <c r="S2394" s="4">
        <v>0</v>
      </c>
    </row>
    <row r="2395" spans="1:19" ht="14.25" customHeight="1">
      <c r="A2395" s="4" t="s">
        <v>1040</v>
      </c>
      <c r="B2395" s="5"/>
      <c r="C2395" s="4">
        <v>0</v>
      </c>
      <c r="E2395" s="4" t="b">
        <f t="shared" si="11"/>
        <v>0</v>
      </c>
      <c r="F2395" s="4">
        <v>0</v>
      </c>
      <c r="G2395" s="4">
        <v>3502</v>
      </c>
      <c r="H2395" s="6">
        <v>44105</v>
      </c>
      <c r="I2395" s="4" t="s">
        <v>1522</v>
      </c>
      <c r="J2395" s="4" t="s">
        <v>1069</v>
      </c>
      <c r="K2395" s="4">
        <v>575</v>
      </c>
      <c r="L2395" s="4">
        <v>0</v>
      </c>
      <c r="M2395" s="4">
        <v>0</v>
      </c>
      <c r="N2395" s="4">
        <v>0</v>
      </c>
      <c r="O2395" s="4">
        <v>4631</v>
      </c>
      <c r="P2395" s="4">
        <v>-4631</v>
      </c>
      <c r="Q2395" s="4">
        <v>2445</v>
      </c>
      <c r="R2395" s="4" t="b">
        <f t="shared" si="12"/>
        <v>0</v>
      </c>
      <c r="S2395" s="4">
        <v>0</v>
      </c>
    </row>
    <row r="2396" spans="1:19" ht="14.25" customHeight="1">
      <c r="A2396" s="4" t="s">
        <v>1040</v>
      </c>
      <c r="B2396" s="5"/>
      <c r="C2396" s="4">
        <v>0</v>
      </c>
      <c r="E2396" s="4" t="b">
        <f t="shared" si="11"/>
        <v>0</v>
      </c>
      <c r="F2396" s="4">
        <v>0</v>
      </c>
      <c r="G2396" s="4">
        <v>3502</v>
      </c>
      <c r="H2396" s="6">
        <v>44105</v>
      </c>
      <c r="I2396" s="4" t="s">
        <v>1523</v>
      </c>
      <c r="J2396" s="4" t="s">
        <v>1043</v>
      </c>
      <c r="K2396" s="4">
        <v>11004</v>
      </c>
      <c r="L2396" s="4">
        <v>0</v>
      </c>
      <c r="M2396" s="4">
        <v>0</v>
      </c>
      <c r="N2396" s="4">
        <v>210000</v>
      </c>
      <c r="O2396" s="4">
        <v>0</v>
      </c>
      <c r="P2396" s="4">
        <v>205369</v>
      </c>
      <c r="Q2396" s="4">
        <v>2446</v>
      </c>
      <c r="R2396" s="4" t="b">
        <f t="shared" si="12"/>
        <v>0</v>
      </c>
      <c r="S2396" s="4">
        <v>0</v>
      </c>
    </row>
    <row r="2397" spans="1:19" ht="14.25" customHeight="1">
      <c r="A2397" s="4" t="s">
        <v>1040</v>
      </c>
      <c r="B2397" s="5"/>
      <c r="C2397" s="4">
        <v>0</v>
      </c>
      <c r="E2397" s="4" t="b">
        <f t="shared" si="11"/>
        <v>0</v>
      </c>
      <c r="F2397" s="4">
        <v>0</v>
      </c>
      <c r="G2397" s="4">
        <v>3502</v>
      </c>
      <c r="H2397" s="6">
        <v>44118</v>
      </c>
      <c r="I2397" s="4" t="s">
        <v>1061</v>
      </c>
      <c r="J2397" s="4" t="s">
        <v>40</v>
      </c>
      <c r="K2397" s="4">
        <v>14154</v>
      </c>
      <c r="L2397" s="4">
        <v>0</v>
      </c>
      <c r="M2397" s="4">
        <v>0</v>
      </c>
      <c r="N2397" s="4">
        <v>0</v>
      </c>
      <c r="O2397" s="4">
        <v>205369</v>
      </c>
      <c r="P2397" s="4">
        <v>0</v>
      </c>
      <c r="Q2397" s="4">
        <v>2447</v>
      </c>
      <c r="R2397" s="4" t="b">
        <f t="shared" si="12"/>
        <v>0</v>
      </c>
      <c r="S2397" s="4">
        <v>0</v>
      </c>
    </row>
    <row r="2398" spans="1:19" ht="14.25" customHeight="1">
      <c r="A2398" s="4" t="s">
        <v>1040</v>
      </c>
      <c r="B2398" s="5"/>
      <c r="C2398" s="4">
        <v>0</v>
      </c>
      <c r="E2398" s="4" t="b">
        <f t="shared" si="11"/>
        <v>0</v>
      </c>
      <c r="F2398" s="4">
        <v>0</v>
      </c>
      <c r="G2398" s="4">
        <v>3502</v>
      </c>
      <c r="H2398" s="6">
        <v>44136</v>
      </c>
      <c r="I2398" s="4" t="s">
        <v>1524</v>
      </c>
      <c r="J2398" s="4" t="s">
        <v>1069</v>
      </c>
      <c r="K2398" s="4">
        <v>576</v>
      </c>
      <c r="L2398" s="4">
        <v>0</v>
      </c>
      <c r="M2398" s="4">
        <v>0</v>
      </c>
      <c r="N2398" s="4">
        <v>0</v>
      </c>
      <c r="O2398" s="4">
        <v>4631</v>
      </c>
      <c r="P2398" s="4">
        <v>-4631</v>
      </c>
      <c r="Q2398" s="4">
        <v>2448</v>
      </c>
      <c r="R2398" s="4" t="b">
        <f t="shared" si="12"/>
        <v>0</v>
      </c>
      <c r="S2398" s="4">
        <v>0</v>
      </c>
    </row>
    <row r="2399" spans="1:19" ht="14.25" customHeight="1">
      <c r="A2399" s="4" t="s">
        <v>1040</v>
      </c>
      <c r="B2399" s="5"/>
      <c r="C2399" s="4">
        <v>0</v>
      </c>
      <c r="E2399" s="4" t="b">
        <f t="shared" si="11"/>
        <v>0</v>
      </c>
      <c r="F2399" s="4">
        <v>0</v>
      </c>
      <c r="G2399" s="4">
        <v>3502</v>
      </c>
      <c r="H2399" s="6">
        <v>44136</v>
      </c>
      <c r="I2399" s="4" t="s">
        <v>1525</v>
      </c>
      <c r="J2399" s="4" t="s">
        <v>1043</v>
      </c>
      <c r="K2399" s="4">
        <v>11084</v>
      </c>
      <c r="L2399" s="4">
        <v>0</v>
      </c>
      <c r="M2399" s="4">
        <v>0</v>
      </c>
      <c r="N2399" s="4">
        <v>210000</v>
      </c>
      <c r="O2399" s="4">
        <v>0</v>
      </c>
      <c r="P2399" s="4">
        <v>205369</v>
      </c>
      <c r="Q2399" s="4">
        <v>2449</v>
      </c>
      <c r="R2399" s="4" t="b">
        <f t="shared" si="12"/>
        <v>0</v>
      </c>
      <c r="S2399" s="4">
        <v>0</v>
      </c>
    </row>
    <row r="2400" spans="1:19" ht="14.25" customHeight="1">
      <c r="A2400" s="4" t="s">
        <v>1040</v>
      </c>
      <c r="B2400" s="5"/>
      <c r="C2400" s="4">
        <v>0</v>
      </c>
      <c r="E2400" s="4" t="b">
        <f t="shared" si="11"/>
        <v>0</v>
      </c>
      <c r="F2400" s="4">
        <v>0</v>
      </c>
      <c r="G2400" s="4">
        <v>3502</v>
      </c>
      <c r="H2400" s="6">
        <v>44149</v>
      </c>
      <c r="I2400" s="4" t="s">
        <v>1064</v>
      </c>
      <c r="J2400" s="4" t="s">
        <v>40</v>
      </c>
      <c r="K2400" s="4">
        <v>14231</v>
      </c>
      <c r="L2400" s="4">
        <v>0</v>
      </c>
      <c r="M2400" s="4">
        <v>0</v>
      </c>
      <c r="N2400" s="4">
        <v>0</v>
      </c>
      <c r="O2400" s="4">
        <v>205369</v>
      </c>
      <c r="P2400" s="4">
        <v>0</v>
      </c>
      <c r="Q2400" s="4">
        <v>2450</v>
      </c>
      <c r="R2400" s="4" t="b">
        <f t="shared" si="12"/>
        <v>0</v>
      </c>
      <c r="S2400" s="4">
        <v>0</v>
      </c>
    </row>
    <row r="2401" spans="1:19" ht="14.25" customHeight="1">
      <c r="A2401" s="4" t="s">
        <v>1040</v>
      </c>
      <c r="B2401" s="5"/>
      <c r="C2401" s="4">
        <v>0</v>
      </c>
      <c r="E2401" s="4" t="b">
        <f t="shared" si="11"/>
        <v>0</v>
      </c>
      <c r="F2401" s="4">
        <v>0</v>
      </c>
      <c r="G2401" s="4">
        <v>3502</v>
      </c>
      <c r="H2401" s="6">
        <v>44166</v>
      </c>
      <c r="I2401" s="4" t="s">
        <v>1526</v>
      </c>
      <c r="J2401" s="4" t="s">
        <v>1069</v>
      </c>
      <c r="K2401" s="4">
        <v>577</v>
      </c>
      <c r="L2401" s="4">
        <v>0</v>
      </c>
      <c r="M2401" s="4">
        <v>0</v>
      </c>
      <c r="N2401" s="4">
        <v>0</v>
      </c>
      <c r="O2401" s="4">
        <v>4631</v>
      </c>
      <c r="P2401" s="4">
        <v>-4631</v>
      </c>
      <c r="Q2401" s="4">
        <v>2451</v>
      </c>
      <c r="R2401" s="4" t="b">
        <f t="shared" si="12"/>
        <v>0</v>
      </c>
      <c r="S2401" s="4">
        <v>0</v>
      </c>
    </row>
    <row r="2402" spans="1:19" ht="14.25" customHeight="1">
      <c r="A2402" s="4" t="s">
        <v>1040</v>
      </c>
      <c r="B2402" s="5"/>
      <c r="C2402" s="4">
        <v>0</v>
      </c>
      <c r="E2402" s="4" t="b">
        <f t="shared" si="11"/>
        <v>0</v>
      </c>
      <c r="F2402" s="4">
        <v>0</v>
      </c>
      <c r="G2402" s="4">
        <v>3502</v>
      </c>
      <c r="H2402" s="6">
        <v>44166</v>
      </c>
      <c r="I2402" s="4" t="s">
        <v>1527</v>
      </c>
      <c r="J2402" s="4" t="s">
        <v>1043</v>
      </c>
      <c r="K2402" s="4">
        <v>11164</v>
      </c>
      <c r="L2402" s="4">
        <v>0</v>
      </c>
      <c r="M2402" s="4">
        <v>0</v>
      </c>
      <c r="N2402" s="4">
        <v>210000</v>
      </c>
      <c r="O2402" s="4">
        <v>0</v>
      </c>
      <c r="P2402" s="4">
        <v>205369</v>
      </c>
      <c r="Q2402" s="4">
        <v>2452</v>
      </c>
      <c r="R2402" s="4" t="b">
        <f t="shared" si="12"/>
        <v>0</v>
      </c>
      <c r="S2402" s="4">
        <v>0</v>
      </c>
    </row>
    <row r="2403" spans="1:19" ht="14.25" customHeight="1">
      <c r="A2403" s="4" t="s">
        <v>1040</v>
      </c>
      <c r="B2403" s="5"/>
      <c r="C2403" s="4">
        <v>0</v>
      </c>
      <c r="E2403" s="4" t="b">
        <f t="shared" si="11"/>
        <v>0</v>
      </c>
      <c r="F2403" s="4">
        <v>0</v>
      </c>
      <c r="G2403" s="4">
        <v>3502</v>
      </c>
      <c r="H2403" s="6">
        <v>44179</v>
      </c>
      <c r="I2403" s="4" t="s">
        <v>1066</v>
      </c>
      <c r="J2403" s="4" t="s">
        <v>40</v>
      </c>
      <c r="K2403" s="4">
        <v>14310</v>
      </c>
      <c r="L2403" s="4">
        <v>0</v>
      </c>
      <c r="M2403" s="4">
        <v>0</v>
      </c>
      <c r="N2403" s="4">
        <v>0</v>
      </c>
      <c r="O2403" s="4">
        <v>205369</v>
      </c>
      <c r="P2403" s="4">
        <v>0</v>
      </c>
      <c r="Q2403" s="4">
        <v>2453</v>
      </c>
      <c r="R2403" s="4" t="b">
        <f t="shared" si="12"/>
        <v>0</v>
      </c>
      <c r="S2403" s="4">
        <v>0</v>
      </c>
    </row>
    <row r="2404" spans="1:19" ht="14.25" customHeight="1">
      <c r="A2404" s="4" t="s">
        <v>1040</v>
      </c>
      <c r="B2404" s="5" t="s">
        <v>1528</v>
      </c>
      <c r="C2404" s="4">
        <v>0</v>
      </c>
      <c r="D2404" s="4" t="s">
        <v>1528</v>
      </c>
      <c r="E2404" s="4" t="b">
        <f t="shared" si="11"/>
        <v>0</v>
      </c>
      <c r="F2404" s="4">
        <v>0</v>
      </c>
      <c r="G2404" s="4">
        <v>3502</v>
      </c>
      <c r="H2404" s="3" t="s">
        <v>21</v>
      </c>
      <c r="K2404" s="4">
        <v>0</v>
      </c>
      <c r="L2404" s="4">
        <v>0</v>
      </c>
      <c r="M2404" s="4">
        <v>0</v>
      </c>
      <c r="N2404" s="4">
        <v>2520000</v>
      </c>
      <c r="O2404" s="4">
        <v>2520000</v>
      </c>
      <c r="P2404" s="4">
        <v>0</v>
      </c>
      <c r="Q2404" s="4">
        <v>2454</v>
      </c>
      <c r="R2404" s="4" t="b">
        <f t="shared" si="12"/>
        <v>0</v>
      </c>
      <c r="S2404" s="4">
        <v>0</v>
      </c>
    </row>
    <row r="2405" spans="1:19" ht="14.25" customHeight="1">
      <c r="A2405" s="4" t="s">
        <v>1040</v>
      </c>
      <c r="B2405" s="5" t="s">
        <v>356</v>
      </c>
      <c r="C2405" s="4">
        <v>0</v>
      </c>
      <c r="D2405" s="4" t="s">
        <v>356</v>
      </c>
      <c r="E2405" s="4" t="b">
        <f t="shared" si="11"/>
        <v>0</v>
      </c>
      <c r="F2405" s="4">
        <v>0</v>
      </c>
      <c r="G2405" s="4">
        <v>4101</v>
      </c>
      <c r="H2405" s="3" t="s">
        <v>21</v>
      </c>
      <c r="K2405" s="4">
        <v>0</v>
      </c>
      <c r="L2405" s="4">
        <v>2796000</v>
      </c>
      <c r="M2405" s="4">
        <v>2796000</v>
      </c>
      <c r="N2405" s="4">
        <v>0</v>
      </c>
      <c r="O2405" s="4">
        <v>0</v>
      </c>
      <c r="P2405" s="4">
        <v>0</v>
      </c>
      <c r="Q2405" s="4">
        <v>2455</v>
      </c>
      <c r="R2405" s="4" t="b">
        <f t="shared" si="12"/>
        <v>0</v>
      </c>
      <c r="S2405" s="4">
        <v>0</v>
      </c>
    </row>
    <row r="2406" spans="1:19" ht="14.25" customHeight="1">
      <c r="A2406" s="4" t="s">
        <v>1040</v>
      </c>
      <c r="B2406" s="5"/>
      <c r="C2406" s="4">
        <v>0</v>
      </c>
      <c r="E2406" s="4" t="b">
        <f t="shared" si="11"/>
        <v>0</v>
      </c>
      <c r="F2406" s="4">
        <v>0</v>
      </c>
      <c r="G2406" s="4">
        <v>4101</v>
      </c>
      <c r="H2406" s="6">
        <v>43831</v>
      </c>
      <c r="I2406" s="4" t="s">
        <v>1529</v>
      </c>
      <c r="J2406" s="4" t="s">
        <v>1043</v>
      </c>
      <c r="K2406" s="4">
        <v>10285</v>
      </c>
      <c r="L2406" s="4">
        <v>0</v>
      </c>
      <c r="M2406" s="4">
        <v>0</v>
      </c>
      <c r="N2406" s="4">
        <v>233000</v>
      </c>
      <c r="O2406" s="4">
        <v>0</v>
      </c>
      <c r="P2406" s="4">
        <v>233000</v>
      </c>
      <c r="Q2406" s="4">
        <v>2456</v>
      </c>
      <c r="R2406" s="4" t="b">
        <f t="shared" si="12"/>
        <v>0</v>
      </c>
      <c r="S2406" s="4">
        <v>0</v>
      </c>
    </row>
    <row r="2407" spans="1:19" ht="14.25" customHeight="1">
      <c r="A2407" s="4" t="s">
        <v>1040</v>
      </c>
      <c r="B2407" s="5"/>
      <c r="C2407" s="4">
        <v>0</v>
      </c>
      <c r="E2407" s="4" t="b">
        <f t="shared" si="11"/>
        <v>0</v>
      </c>
      <c r="F2407" s="4">
        <v>0</v>
      </c>
      <c r="G2407" s="4">
        <v>4101</v>
      </c>
      <c r="H2407" s="6">
        <v>43838</v>
      </c>
      <c r="I2407" s="4" t="s">
        <v>1044</v>
      </c>
      <c r="J2407" s="4" t="s">
        <v>40</v>
      </c>
      <c r="K2407" s="4">
        <v>13478</v>
      </c>
      <c r="L2407" s="4">
        <v>0</v>
      </c>
      <c r="M2407" s="4">
        <v>0</v>
      </c>
      <c r="N2407" s="4">
        <v>0</v>
      </c>
      <c r="O2407" s="4">
        <v>233000</v>
      </c>
      <c r="P2407" s="4">
        <v>0</v>
      </c>
      <c r="Q2407" s="4">
        <v>2457</v>
      </c>
      <c r="R2407" s="4" t="b">
        <f t="shared" si="12"/>
        <v>0</v>
      </c>
      <c r="S2407" s="4">
        <v>0</v>
      </c>
    </row>
    <row r="2408" spans="1:19" ht="14.25" customHeight="1">
      <c r="A2408" s="4" t="s">
        <v>1040</v>
      </c>
      <c r="B2408" s="5"/>
      <c r="C2408" s="4">
        <v>0</v>
      </c>
      <c r="E2408" s="4" t="b">
        <f t="shared" si="11"/>
        <v>0</v>
      </c>
      <c r="F2408" s="4">
        <v>0</v>
      </c>
      <c r="G2408" s="4">
        <v>4101</v>
      </c>
      <c r="H2408" s="6">
        <v>43862</v>
      </c>
      <c r="I2408" s="4" t="s">
        <v>1530</v>
      </c>
      <c r="J2408" s="4" t="s">
        <v>1043</v>
      </c>
      <c r="K2408" s="4">
        <v>10365</v>
      </c>
      <c r="L2408" s="4">
        <v>0</v>
      </c>
      <c r="M2408" s="4">
        <v>0</v>
      </c>
      <c r="N2408" s="4">
        <v>233000</v>
      </c>
      <c r="O2408" s="4">
        <v>0</v>
      </c>
      <c r="P2408" s="4">
        <v>233000</v>
      </c>
      <c r="Q2408" s="4">
        <v>2458</v>
      </c>
      <c r="R2408" s="4" t="b">
        <f t="shared" si="12"/>
        <v>0</v>
      </c>
      <c r="S2408" s="4">
        <v>0</v>
      </c>
    </row>
    <row r="2409" spans="1:19" ht="14.25" customHeight="1">
      <c r="A2409" s="4" t="s">
        <v>1040</v>
      </c>
      <c r="B2409" s="5"/>
      <c r="C2409" s="4">
        <v>0</v>
      </c>
      <c r="E2409" s="4" t="b">
        <f t="shared" si="11"/>
        <v>0</v>
      </c>
      <c r="F2409" s="4">
        <v>0</v>
      </c>
      <c r="G2409" s="4">
        <v>4101</v>
      </c>
      <c r="H2409" s="6">
        <v>43867</v>
      </c>
      <c r="I2409" s="4" t="s">
        <v>1046</v>
      </c>
      <c r="J2409" s="4" t="s">
        <v>40</v>
      </c>
      <c r="K2409" s="4">
        <v>13549</v>
      </c>
      <c r="L2409" s="4">
        <v>0</v>
      </c>
      <c r="M2409" s="4">
        <v>0</v>
      </c>
      <c r="N2409" s="4">
        <v>0</v>
      </c>
      <c r="O2409" s="4">
        <v>233000</v>
      </c>
      <c r="P2409" s="4">
        <v>0</v>
      </c>
      <c r="Q2409" s="4">
        <v>2459</v>
      </c>
      <c r="R2409" s="4" t="b">
        <f t="shared" si="12"/>
        <v>0</v>
      </c>
      <c r="S2409" s="4">
        <v>0</v>
      </c>
    </row>
    <row r="2410" spans="1:19" ht="14.25" customHeight="1">
      <c r="A2410" s="4" t="s">
        <v>1040</v>
      </c>
      <c r="B2410" s="5"/>
      <c r="C2410" s="4">
        <v>0</v>
      </c>
      <c r="E2410" s="4" t="b">
        <f t="shared" si="11"/>
        <v>0</v>
      </c>
      <c r="F2410" s="4">
        <v>0</v>
      </c>
      <c r="G2410" s="4">
        <v>4101</v>
      </c>
      <c r="H2410" s="6">
        <v>43891</v>
      </c>
      <c r="I2410" s="4" t="s">
        <v>1531</v>
      </c>
      <c r="J2410" s="4" t="s">
        <v>1043</v>
      </c>
      <c r="K2410" s="4">
        <v>10445</v>
      </c>
      <c r="L2410" s="4">
        <v>0</v>
      </c>
      <c r="M2410" s="4">
        <v>0</v>
      </c>
      <c r="N2410" s="4">
        <v>233000</v>
      </c>
      <c r="O2410" s="4">
        <v>0</v>
      </c>
      <c r="P2410" s="4">
        <v>233000</v>
      </c>
      <c r="Q2410" s="4">
        <v>2460</v>
      </c>
      <c r="R2410" s="4" t="b">
        <f t="shared" si="12"/>
        <v>0</v>
      </c>
      <c r="S2410" s="4">
        <v>0</v>
      </c>
    </row>
    <row r="2411" spans="1:19" ht="14.25" customHeight="1">
      <c r="A2411" s="4" t="s">
        <v>1040</v>
      </c>
      <c r="B2411" s="5"/>
      <c r="C2411" s="4">
        <v>0</v>
      </c>
      <c r="E2411" s="4" t="b">
        <f t="shared" si="11"/>
        <v>0</v>
      </c>
      <c r="F2411" s="4">
        <v>0</v>
      </c>
      <c r="G2411" s="4">
        <v>4101</v>
      </c>
      <c r="H2411" s="6">
        <v>43896</v>
      </c>
      <c r="I2411" s="4" t="s">
        <v>1048</v>
      </c>
      <c r="J2411" s="4" t="s">
        <v>40</v>
      </c>
      <c r="K2411" s="4">
        <v>13620</v>
      </c>
      <c r="L2411" s="4">
        <v>0</v>
      </c>
      <c r="M2411" s="4">
        <v>0</v>
      </c>
      <c r="N2411" s="4">
        <v>0</v>
      </c>
      <c r="O2411" s="4">
        <v>233000</v>
      </c>
      <c r="P2411" s="4">
        <v>0</v>
      </c>
      <c r="Q2411" s="4">
        <v>2461</v>
      </c>
      <c r="R2411" s="4" t="b">
        <f t="shared" si="12"/>
        <v>0</v>
      </c>
      <c r="S2411" s="4">
        <v>0</v>
      </c>
    </row>
    <row r="2412" spans="1:19" ht="14.25" customHeight="1">
      <c r="A2412" s="4" t="s">
        <v>1040</v>
      </c>
      <c r="B2412" s="5"/>
      <c r="C2412" s="4">
        <v>0</v>
      </c>
      <c r="E2412" s="4" t="b">
        <f t="shared" si="11"/>
        <v>0</v>
      </c>
      <c r="F2412" s="4">
        <v>0</v>
      </c>
      <c r="G2412" s="4">
        <v>4101</v>
      </c>
      <c r="H2412" s="6">
        <v>43922</v>
      </c>
      <c r="I2412" s="4" t="s">
        <v>1532</v>
      </c>
      <c r="J2412" s="4" t="s">
        <v>1043</v>
      </c>
      <c r="K2412" s="4">
        <v>10525</v>
      </c>
      <c r="L2412" s="4">
        <v>0</v>
      </c>
      <c r="M2412" s="4">
        <v>0</v>
      </c>
      <c r="N2412" s="4">
        <v>233000</v>
      </c>
      <c r="O2412" s="4">
        <v>0</v>
      </c>
      <c r="P2412" s="4">
        <v>233000</v>
      </c>
      <c r="Q2412" s="4">
        <v>2462</v>
      </c>
      <c r="R2412" s="4" t="b">
        <f t="shared" si="12"/>
        <v>0</v>
      </c>
      <c r="S2412" s="4">
        <v>0</v>
      </c>
    </row>
    <row r="2413" spans="1:19" ht="14.25" customHeight="1">
      <c r="A2413" s="4" t="s">
        <v>1040</v>
      </c>
      <c r="B2413" s="5"/>
      <c r="C2413" s="4">
        <v>0</v>
      </c>
      <c r="E2413" s="4" t="b">
        <f t="shared" si="11"/>
        <v>0</v>
      </c>
      <c r="F2413" s="4">
        <v>0</v>
      </c>
      <c r="G2413" s="4">
        <v>4101</v>
      </c>
      <c r="H2413" s="6">
        <v>43934</v>
      </c>
      <c r="I2413" s="4" t="s">
        <v>1050</v>
      </c>
      <c r="J2413" s="4" t="s">
        <v>40</v>
      </c>
      <c r="K2413" s="4">
        <v>13703</v>
      </c>
      <c r="L2413" s="4">
        <v>0</v>
      </c>
      <c r="M2413" s="4">
        <v>0</v>
      </c>
      <c r="N2413" s="4">
        <v>0</v>
      </c>
      <c r="O2413" s="4">
        <v>233000</v>
      </c>
      <c r="P2413" s="4">
        <v>0</v>
      </c>
      <c r="Q2413" s="4">
        <v>2463</v>
      </c>
      <c r="R2413" s="4" t="b">
        <f t="shared" si="12"/>
        <v>0</v>
      </c>
      <c r="S2413" s="4">
        <v>0</v>
      </c>
    </row>
    <row r="2414" spans="1:19" ht="14.25" customHeight="1">
      <c r="A2414" s="4" t="s">
        <v>1040</v>
      </c>
      <c r="B2414" s="5"/>
      <c r="C2414" s="4">
        <v>0</v>
      </c>
      <c r="E2414" s="4" t="b">
        <f t="shared" si="11"/>
        <v>0</v>
      </c>
      <c r="F2414" s="4">
        <v>0</v>
      </c>
      <c r="G2414" s="4">
        <v>4101</v>
      </c>
      <c r="H2414" s="6">
        <v>43952</v>
      </c>
      <c r="I2414" s="4" t="s">
        <v>1533</v>
      </c>
      <c r="J2414" s="4" t="s">
        <v>1043</v>
      </c>
      <c r="K2414" s="4">
        <v>10605</v>
      </c>
      <c r="L2414" s="4">
        <v>0</v>
      </c>
      <c r="M2414" s="4">
        <v>0</v>
      </c>
      <c r="N2414" s="4">
        <v>233000</v>
      </c>
      <c r="O2414" s="4">
        <v>0</v>
      </c>
      <c r="P2414" s="4">
        <v>233000</v>
      </c>
      <c r="Q2414" s="4">
        <v>2464</v>
      </c>
      <c r="R2414" s="4" t="b">
        <f t="shared" si="12"/>
        <v>0</v>
      </c>
      <c r="S2414" s="4">
        <v>0</v>
      </c>
    </row>
    <row r="2415" spans="1:19" ht="14.25" customHeight="1">
      <c r="A2415" s="4" t="s">
        <v>1040</v>
      </c>
      <c r="B2415" s="5"/>
      <c r="C2415" s="4">
        <v>0</v>
      </c>
      <c r="E2415" s="4" t="b">
        <f t="shared" si="11"/>
        <v>0</v>
      </c>
      <c r="F2415" s="4">
        <v>0</v>
      </c>
      <c r="G2415" s="4">
        <v>4101</v>
      </c>
      <c r="H2415" s="6">
        <v>43958</v>
      </c>
      <c r="I2415" s="4" t="s">
        <v>1052</v>
      </c>
      <c r="J2415" s="4" t="s">
        <v>40</v>
      </c>
      <c r="K2415" s="4">
        <v>13747</v>
      </c>
      <c r="L2415" s="4">
        <v>0</v>
      </c>
      <c r="M2415" s="4">
        <v>0</v>
      </c>
      <c r="N2415" s="4">
        <v>0</v>
      </c>
      <c r="O2415" s="4">
        <v>233000</v>
      </c>
      <c r="P2415" s="4">
        <v>0</v>
      </c>
      <c r="Q2415" s="4">
        <v>2465</v>
      </c>
      <c r="R2415" s="4" t="b">
        <f t="shared" si="12"/>
        <v>0</v>
      </c>
      <c r="S2415" s="4">
        <v>0</v>
      </c>
    </row>
    <row r="2416" spans="1:19" ht="14.25" customHeight="1">
      <c r="A2416" s="4" t="s">
        <v>1040</v>
      </c>
      <c r="B2416" s="5"/>
      <c r="C2416" s="4">
        <v>0</v>
      </c>
      <c r="E2416" s="4" t="b">
        <f t="shared" si="11"/>
        <v>0</v>
      </c>
      <c r="F2416" s="4">
        <v>0</v>
      </c>
      <c r="G2416" s="4">
        <v>4101</v>
      </c>
      <c r="H2416" s="6">
        <v>43983</v>
      </c>
      <c r="I2416" s="4" t="s">
        <v>1534</v>
      </c>
      <c r="J2416" s="4" t="s">
        <v>1043</v>
      </c>
      <c r="K2416" s="4">
        <v>10685</v>
      </c>
      <c r="L2416" s="4">
        <v>0</v>
      </c>
      <c r="M2416" s="4">
        <v>0</v>
      </c>
      <c r="N2416" s="4">
        <v>233000</v>
      </c>
      <c r="O2416" s="4">
        <v>0</v>
      </c>
      <c r="P2416" s="4">
        <v>233000</v>
      </c>
      <c r="Q2416" s="4">
        <v>2466</v>
      </c>
      <c r="R2416" s="4" t="b">
        <f t="shared" si="12"/>
        <v>0</v>
      </c>
      <c r="S2416" s="4">
        <v>0</v>
      </c>
    </row>
    <row r="2417" spans="1:19" ht="14.25" customHeight="1">
      <c r="A2417" s="4" t="s">
        <v>1040</v>
      </c>
      <c r="B2417" s="5"/>
      <c r="C2417" s="4">
        <v>0</v>
      </c>
      <c r="E2417" s="4" t="b">
        <f t="shared" si="11"/>
        <v>0</v>
      </c>
      <c r="F2417" s="4">
        <v>0</v>
      </c>
      <c r="G2417" s="4">
        <v>4101</v>
      </c>
      <c r="H2417" s="6">
        <v>43990</v>
      </c>
      <c r="I2417" s="4" t="s">
        <v>1054</v>
      </c>
      <c r="J2417" s="4" t="s">
        <v>40</v>
      </c>
      <c r="K2417" s="4">
        <v>13816</v>
      </c>
      <c r="L2417" s="4">
        <v>0</v>
      </c>
      <c r="M2417" s="4">
        <v>0</v>
      </c>
      <c r="N2417" s="4">
        <v>0</v>
      </c>
      <c r="O2417" s="4">
        <v>233000</v>
      </c>
      <c r="P2417" s="4">
        <v>0</v>
      </c>
      <c r="Q2417" s="4">
        <v>2467</v>
      </c>
      <c r="R2417" s="4" t="b">
        <f t="shared" si="12"/>
        <v>0</v>
      </c>
      <c r="S2417" s="4">
        <v>0</v>
      </c>
    </row>
    <row r="2418" spans="1:19" ht="14.25" customHeight="1">
      <c r="A2418" s="4" t="s">
        <v>1040</v>
      </c>
      <c r="B2418" s="5"/>
      <c r="C2418" s="4">
        <v>0</v>
      </c>
      <c r="E2418" s="4" t="b">
        <f t="shared" si="11"/>
        <v>0</v>
      </c>
      <c r="F2418" s="4">
        <v>0</v>
      </c>
      <c r="G2418" s="4">
        <v>4101</v>
      </c>
      <c r="H2418" s="6">
        <v>44013</v>
      </c>
      <c r="I2418" s="4" t="s">
        <v>1535</v>
      </c>
      <c r="J2418" s="4" t="s">
        <v>1043</v>
      </c>
      <c r="K2418" s="4">
        <v>10765</v>
      </c>
      <c r="L2418" s="4">
        <v>0</v>
      </c>
      <c r="M2418" s="4">
        <v>0</v>
      </c>
      <c r="N2418" s="4">
        <v>233000</v>
      </c>
      <c r="O2418" s="4">
        <v>0</v>
      </c>
      <c r="P2418" s="4">
        <v>233000</v>
      </c>
      <c r="Q2418" s="4">
        <v>2468</v>
      </c>
      <c r="R2418" s="4" t="b">
        <f t="shared" si="12"/>
        <v>0</v>
      </c>
      <c r="S2418" s="4">
        <v>0</v>
      </c>
    </row>
    <row r="2419" spans="1:19" ht="14.25" customHeight="1">
      <c r="A2419" s="4" t="s">
        <v>1040</v>
      </c>
      <c r="B2419" s="5"/>
      <c r="C2419" s="4">
        <v>0</v>
      </c>
      <c r="E2419" s="4" t="b">
        <f t="shared" si="11"/>
        <v>0</v>
      </c>
      <c r="F2419" s="4">
        <v>0</v>
      </c>
      <c r="G2419" s="4">
        <v>4101</v>
      </c>
      <c r="H2419" s="6">
        <v>44020</v>
      </c>
      <c r="I2419" s="4" t="s">
        <v>1056</v>
      </c>
      <c r="J2419" s="4" t="s">
        <v>40</v>
      </c>
      <c r="K2419" s="4">
        <v>13896</v>
      </c>
      <c r="L2419" s="4">
        <v>0</v>
      </c>
      <c r="M2419" s="4">
        <v>0</v>
      </c>
      <c r="N2419" s="4">
        <v>0</v>
      </c>
      <c r="O2419" s="4">
        <v>233000</v>
      </c>
      <c r="P2419" s="4">
        <v>0</v>
      </c>
      <c r="Q2419" s="4">
        <v>2469</v>
      </c>
      <c r="R2419" s="4" t="b">
        <f t="shared" si="12"/>
        <v>0</v>
      </c>
      <c r="S2419" s="4">
        <v>0</v>
      </c>
    </row>
    <row r="2420" spans="1:19" ht="14.25" customHeight="1">
      <c r="A2420" s="4" t="s">
        <v>1040</v>
      </c>
      <c r="B2420" s="5"/>
      <c r="C2420" s="4">
        <v>0</v>
      </c>
      <c r="E2420" s="4" t="b">
        <f t="shared" si="11"/>
        <v>0</v>
      </c>
      <c r="F2420" s="4">
        <v>0</v>
      </c>
      <c r="G2420" s="4">
        <v>4101</v>
      </c>
      <c r="H2420" s="6">
        <v>44044</v>
      </c>
      <c r="I2420" s="4" t="s">
        <v>1536</v>
      </c>
      <c r="J2420" s="4" t="s">
        <v>1043</v>
      </c>
      <c r="K2420" s="4">
        <v>10845</v>
      </c>
      <c r="L2420" s="4">
        <v>0</v>
      </c>
      <c r="M2420" s="4">
        <v>0</v>
      </c>
      <c r="N2420" s="4">
        <v>233000</v>
      </c>
      <c r="O2420" s="4">
        <v>0</v>
      </c>
      <c r="P2420" s="4">
        <v>233000</v>
      </c>
      <c r="Q2420" s="4">
        <v>2470</v>
      </c>
      <c r="R2420" s="4" t="b">
        <f t="shared" si="12"/>
        <v>0</v>
      </c>
      <c r="S2420" s="4">
        <v>0</v>
      </c>
    </row>
    <row r="2421" spans="1:19" ht="14.25" customHeight="1">
      <c r="A2421" s="4" t="s">
        <v>1040</v>
      </c>
      <c r="B2421" s="5"/>
      <c r="C2421" s="4">
        <v>0</v>
      </c>
      <c r="E2421" s="4" t="b">
        <f t="shared" si="11"/>
        <v>0</v>
      </c>
      <c r="F2421" s="4">
        <v>0</v>
      </c>
      <c r="G2421" s="4">
        <v>4101</v>
      </c>
      <c r="H2421" s="6">
        <v>44053</v>
      </c>
      <c r="I2421" s="4" t="s">
        <v>1058</v>
      </c>
      <c r="J2421" s="4" t="s">
        <v>40</v>
      </c>
      <c r="K2421" s="4">
        <v>13963</v>
      </c>
      <c r="L2421" s="4">
        <v>0</v>
      </c>
      <c r="M2421" s="4">
        <v>0</v>
      </c>
      <c r="N2421" s="4">
        <v>0</v>
      </c>
      <c r="O2421" s="4">
        <v>233000</v>
      </c>
      <c r="P2421" s="4">
        <v>0</v>
      </c>
      <c r="Q2421" s="4">
        <v>2471</v>
      </c>
      <c r="R2421" s="4" t="b">
        <f t="shared" si="12"/>
        <v>0</v>
      </c>
      <c r="S2421" s="4">
        <v>0</v>
      </c>
    </row>
    <row r="2422" spans="1:19" ht="14.25" customHeight="1">
      <c r="A2422" s="4" t="s">
        <v>1040</v>
      </c>
      <c r="B2422" s="5"/>
      <c r="C2422" s="4">
        <v>0</v>
      </c>
      <c r="E2422" s="4" t="b">
        <f t="shared" si="11"/>
        <v>0</v>
      </c>
      <c r="F2422" s="4">
        <v>0</v>
      </c>
      <c r="G2422" s="4">
        <v>4101</v>
      </c>
      <c r="H2422" s="6">
        <v>44075</v>
      </c>
      <c r="I2422" s="4" t="s">
        <v>1537</v>
      </c>
      <c r="J2422" s="4" t="s">
        <v>1043</v>
      </c>
      <c r="K2422" s="4">
        <v>10925</v>
      </c>
      <c r="L2422" s="4">
        <v>0</v>
      </c>
      <c r="M2422" s="4">
        <v>0</v>
      </c>
      <c r="N2422" s="4">
        <v>233000</v>
      </c>
      <c r="O2422" s="4">
        <v>0</v>
      </c>
      <c r="P2422" s="4">
        <v>233000</v>
      </c>
      <c r="Q2422" s="4">
        <v>2472</v>
      </c>
      <c r="R2422" s="4" t="b">
        <f t="shared" si="12"/>
        <v>0</v>
      </c>
      <c r="S2422" s="4">
        <v>0</v>
      </c>
    </row>
    <row r="2423" spans="1:19" ht="14.25" customHeight="1">
      <c r="A2423" s="4" t="s">
        <v>1040</v>
      </c>
      <c r="B2423" s="5"/>
      <c r="C2423" s="4">
        <v>0</v>
      </c>
      <c r="E2423" s="4" t="b">
        <f t="shared" si="11"/>
        <v>0</v>
      </c>
      <c r="F2423" s="4">
        <v>0</v>
      </c>
      <c r="G2423" s="4">
        <v>4101</v>
      </c>
      <c r="H2423" s="6">
        <v>44082</v>
      </c>
      <c r="I2423" s="4" t="s">
        <v>1060</v>
      </c>
      <c r="J2423" s="4" t="s">
        <v>40</v>
      </c>
      <c r="K2423" s="4">
        <v>14047</v>
      </c>
      <c r="L2423" s="4">
        <v>0</v>
      </c>
      <c r="M2423" s="4">
        <v>0</v>
      </c>
      <c r="N2423" s="4">
        <v>0</v>
      </c>
      <c r="O2423" s="4">
        <v>233000</v>
      </c>
      <c r="P2423" s="4">
        <v>0</v>
      </c>
      <c r="Q2423" s="4">
        <v>2473</v>
      </c>
      <c r="R2423" s="4" t="b">
        <f t="shared" si="12"/>
        <v>0</v>
      </c>
      <c r="S2423" s="4">
        <v>0</v>
      </c>
    </row>
    <row r="2424" spans="1:19" ht="14.25" customHeight="1">
      <c r="A2424" s="4" t="s">
        <v>1040</v>
      </c>
      <c r="B2424" s="5"/>
      <c r="C2424" s="4">
        <v>0</v>
      </c>
      <c r="E2424" s="4" t="b">
        <f t="shared" si="11"/>
        <v>0</v>
      </c>
      <c r="F2424" s="4">
        <v>0</v>
      </c>
      <c r="G2424" s="4">
        <v>4101</v>
      </c>
      <c r="H2424" s="6">
        <v>44105</v>
      </c>
      <c r="I2424" s="4" t="s">
        <v>1538</v>
      </c>
      <c r="J2424" s="4" t="s">
        <v>1043</v>
      </c>
      <c r="K2424" s="4">
        <v>11005</v>
      </c>
      <c r="L2424" s="4">
        <v>0</v>
      </c>
      <c r="M2424" s="4">
        <v>0</v>
      </c>
      <c r="N2424" s="4">
        <v>233000</v>
      </c>
      <c r="O2424" s="4">
        <v>0</v>
      </c>
      <c r="P2424" s="4">
        <v>233000</v>
      </c>
      <c r="Q2424" s="4">
        <v>2474</v>
      </c>
      <c r="R2424" s="4" t="b">
        <f t="shared" si="12"/>
        <v>0</v>
      </c>
      <c r="S2424" s="4">
        <v>0</v>
      </c>
    </row>
    <row r="2425" spans="1:19" ht="14.25" customHeight="1">
      <c r="A2425" s="4" t="s">
        <v>1040</v>
      </c>
      <c r="B2425" s="5"/>
      <c r="C2425" s="4">
        <v>0</v>
      </c>
      <c r="E2425" s="4" t="b">
        <f t="shared" si="11"/>
        <v>0</v>
      </c>
      <c r="F2425" s="4">
        <v>0</v>
      </c>
      <c r="G2425" s="4">
        <v>4101</v>
      </c>
      <c r="H2425" s="6">
        <v>44109</v>
      </c>
      <c r="I2425" s="4" t="s">
        <v>1061</v>
      </c>
      <c r="J2425" s="4" t="s">
        <v>40</v>
      </c>
      <c r="K2425" s="4">
        <v>14109</v>
      </c>
      <c r="L2425" s="4">
        <v>0</v>
      </c>
      <c r="M2425" s="4">
        <v>0</v>
      </c>
      <c r="N2425" s="4">
        <v>0</v>
      </c>
      <c r="O2425" s="4">
        <v>233000</v>
      </c>
      <c r="P2425" s="4">
        <v>0</v>
      </c>
      <c r="Q2425" s="4">
        <v>2475</v>
      </c>
      <c r="R2425" s="4" t="b">
        <f t="shared" si="12"/>
        <v>0</v>
      </c>
      <c r="S2425" s="4">
        <v>0</v>
      </c>
    </row>
    <row r="2426" spans="1:19" ht="14.25" customHeight="1">
      <c r="A2426" s="4" t="s">
        <v>1040</v>
      </c>
      <c r="B2426" s="5"/>
      <c r="C2426" s="4">
        <v>0</v>
      </c>
      <c r="E2426" s="4" t="b">
        <f t="shared" si="11"/>
        <v>0</v>
      </c>
      <c r="F2426" s="4">
        <v>0</v>
      </c>
      <c r="G2426" s="4">
        <v>4101</v>
      </c>
      <c r="H2426" s="6">
        <v>44136</v>
      </c>
      <c r="I2426" s="4" t="s">
        <v>1539</v>
      </c>
      <c r="J2426" s="4" t="s">
        <v>1043</v>
      </c>
      <c r="K2426" s="4">
        <v>11085</v>
      </c>
      <c r="L2426" s="4">
        <v>0</v>
      </c>
      <c r="M2426" s="4">
        <v>0</v>
      </c>
      <c r="N2426" s="4">
        <v>233000</v>
      </c>
      <c r="O2426" s="4">
        <v>0</v>
      </c>
      <c r="P2426" s="4">
        <v>233000</v>
      </c>
      <c r="Q2426" s="4">
        <v>2476</v>
      </c>
      <c r="R2426" s="4" t="b">
        <f t="shared" si="12"/>
        <v>0</v>
      </c>
      <c r="S2426" s="4">
        <v>0</v>
      </c>
    </row>
    <row r="2427" spans="1:19" ht="14.25" customHeight="1">
      <c r="A2427" s="4" t="s">
        <v>1040</v>
      </c>
      <c r="B2427" s="5"/>
      <c r="C2427" s="4">
        <v>0</v>
      </c>
      <c r="E2427" s="4" t="b">
        <f t="shared" si="11"/>
        <v>0</v>
      </c>
      <c r="F2427" s="4">
        <v>0</v>
      </c>
      <c r="G2427" s="4">
        <v>4101</v>
      </c>
      <c r="H2427" s="6">
        <v>44140</v>
      </c>
      <c r="I2427" s="4" t="s">
        <v>1064</v>
      </c>
      <c r="J2427" s="4" t="s">
        <v>40</v>
      </c>
      <c r="K2427" s="4">
        <v>14176</v>
      </c>
      <c r="L2427" s="4">
        <v>0</v>
      </c>
      <c r="M2427" s="4">
        <v>0</v>
      </c>
      <c r="N2427" s="4">
        <v>0</v>
      </c>
      <c r="O2427" s="4">
        <v>233000</v>
      </c>
      <c r="P2427" s="4">
        <v>0</v>
      </c>
      <c r="Q2427" s="4">
        <v>2477</v>
      </c>
      <c r="R2427" s="4" t="b">
        <f t="shared" si="12"/>
        <v>0</v>
      </c>
      <c r="S2427" s="4">
        <v>0</v>
      </c>
    </row>
    <row r="2428" spans="1:19" ht="14.25" customHeight="1">
      <c r="A2428" s="4" t="s">
        <v>1040</v>
      </c>
      <c r="B2428" s="5"/>
      <c r="C2428" s="4">
        <v>0</v>
      </c>
      <c r="E2428" s="4" t="b">
        <f t="shared" si="11"/>
        <v>0</v>
      </c>
      <c r="F2428" s="4">
        <v>0</v>
      </c>
      <c r="G2428" s="4">
        <v>4101</v>
      </c>
      <c r="H2428" s="6">
        <v>44166</v>
      </c>
      <c r="I2428" s="4" t="s">
        <v>1540</v>
      </c>
      <c r="J2428" s="4" t="s">
        <v>1043</v>
      </c>
      <c r="K2428" s="4">
        <v>11165</v>
      </c>
      <c r="L2428" s="4">
        <v>0</v>
      </c>
      <c r="M2428" s="4">
        <v>0</v>
      </c>
      <c r="N2428" s="4">
        <v>233000</v>
      </c>
      <c r="O2428" s="4">
        <v>0</v>
      </c>
      <c r="P2428" s="4">
        <v>233000</v>
      </c>
      <c r="Q2428" s="4">
        <v>2478</v>
      </c>
      <c r="R2428" s="4" t="b">
        <f t="shared" si="12"/>
        <v>0</v>
      </c>
      <c r="S2428" s="4">
        <v>0</v>
      </c>
    </row>
    <row r="2429" spans="1:19" ht="14.25" customHeight="1">
      <c r="A2429" s="4" t="s">
        <v>1040</v>
      </c>
      <c r="B2429" s="5"/>
      <c r="C2429" s="4">
        <v>0</v>
      </c>
      <c r="E2429" s="4" t="b">
        <f t="shared" si="11"/>
        <v>0</v>
      </c>
      <c r="F2429" s="4">
        <v>0</v>
      </c>
      <c r="G2429" s="4">
        <v>4101</v>
      </c>
      <c r="H2429" s="6">
        <v>44172</v>
      </c>
      <c r="I2429" s="4" t="s">
        <v>1066</v>
      </c>
      <c r="J2429" s="4" t="s">
        <v>40</v>
      </c>
      <c r="K2429" s="4">
        <v>14252</v>
      </c>
      <c r="L2429" s="4">
        <v>0</v>
      </c>
      <c r="M2429" s="4">
        <v>0</v>
      </c>
      <c r="N2429" s="4">
        <v>0</v>
      </c>
      <c r="O2429" s="4">
        <v>233000</v>
      </c>
      <c r="P2429" s="4">
        <v>0</v>
      </c>
      <c r="Q2429" s="4">
        <v>2479</v>
      </c>
      <c r="R2429" s="4" t="b">
        <f t="shared" si="12"/>
        <v>0</v>
      </c>
      <c r="S2429" s="4">
        <v>0</v>
      </c>
    </row>
    <row r="2430" spans="1:19" ht="14.25" customHeight="1">
      <c r="A2430" s="4" t="s">
        <v>1040</v>
      </c>
      <c r="B2430" s="5" t="s">
        <v>1541</v>
      </c>
      <c r="C2430" s="4">
        <v>0</v>
      </c>
      <c r="D2430" s="4" t="s">
        <v>1541</v>
      </c>
      <c r="E2430" s="4" t="b">
        <f t="shared" si="11"/>
        <v>0</v>
      </c>
      <c r="F2430" s="4">
        <v>0</v>
      </c>
      <c r="G2430" s="4">
        <v>4101</v>
      </c>
      <c r="H2430" s="3" t="s">
        <v>21</v>
      </c>
      <c r="K2430" s="4">
        <v>0</v>
      </c>
      <c r="L2430" s="4">
        <v>0</v>
      </c>
      <c r="M2430" s="4">
        <v>0</v>
      </c>
      <c r="N2430" s="4">
        <v>2796000</v>
      </c>
      <c r="O2430" s="4">
        <v>2796000</v>
      </c>
      <c r="P2430" s="4">
        <v>0</v>
      </c>
      <c r="Q2430" s="4">
        <v>2480</v>
      </c>
      <c r="R2430" s="4" t="b">
        <f t="shared" si="12"/>
        <v>0</v>
      </c>
      <c r="S2430" s="4">
        <v>0</v>
      </c>
    </row>
    <row r="2431" spans="1:19" ht="14.25" customHeight="1">
      <c r="A2431" s="4" t="s">
        <v>1040</v>
      </c>
      <c r="B2431" s="5" t="s">
        <v>367</v>
      </c>
      <c r="C2431" s="4">
        <v>0</v>
      </c>
      <c r="D2431" s="4" t="s">
        <v>367</v>
      </c>
      <c r="E2431" s="4" t="b">
        <f t="shared" si="11"/>
        <v>0</v>
      </c>
      <c r="F2431" s="4">
        <v>0</v>
      </c>
      <c r="G2431" s="4">
        <v>4102</v>
      </c>
      <c r="H2431" s="3" t="s">
        <v>21</v>
      </c>
      <c r="K2431" s="4">
        <v>0</v>
      </c>
      <c r="L2431" s="4">
        <v>2796000</v>
      </c>
      <c r="M2431" s="4">
        <v>2796000</v>
      </c>
      <c r="N2431" s="4">
        <v>0</v>
      </c>
      <c r="O2431" s="4">
        <v>0</v>
      </c>
      <c r="P2431" s="4">
        <v>0</v>
      </c>
      <c r="Q2431" s="4">
        <v>2481</v>
      </c>
      <c r="R2431" s="4" t="b">
        <f t="shared" si="12"/>
        <v>0</v>
      </c>
      <c r="S2431" s="4">
        <v>0</v>
      </c>
    </row>
    <row r="2432" spans="1:19" ht="14.25" customHeight="1">
      <c r="A2432" s="4" t="s">
        <v>1040</v>
      </c>
      <c r="B2432" s="5"/>
      <c r="C2432" s="4">
        <v>0</v>
      </c>
      <c r="E2432" s="4" t="b">
        <f t="shared" si="11"/>
        <v>0</v>
      </c>
      <c r="F2432" s="4">
        <v>0</v>
      </c>
      <c r="G2432" s="4">
        <v>4102</v>
      </c>
      <c r="H2432" s="6">
        <v>43831</v>
      </c>
      <c r="I2432" s="4" t="s">
        <v>1542</v>
      </c>
      <c r="J2432" s="4" t="s">
        <v>1043</v>
      </c>
      <c r="K2432" s="4">
        <v>10286</v>
      </c>
      <c r="L2432" s="4">
        <v>0</v>
      </c>
      <c r="M2432" s="4">
        <v>0</v>
      </c>
      <c r="N2432" s="4">
        <v>233000</v>
      </c>
      <c r="O2432" s="4">
        <v>0</v>
      </c>
      <c r="P2432" s="4">
        <v>233000</v>
      </c>
      <c r="Q2432" s="4">
        <v>2482</v>
      </c>
      <c r="R2432" s="4" t="b">
        <f t="shared" si="12"/>
        <v>0</v>
      </c>
      <c r="S2432" s="4">
        <v>0</v>
      </c>
    </row>
    <row r="2433" spans="1:19" ht="14.25" customHeight="1">
      <c r="A2433" s="4" t="s">
        <v>1040</v>
      </c>
      <c r="B2433" s="5"/>
      <c r="C2433" s="4">
        <v>0</v>
      </c>
      <c r="E2433" s="4" t="b">
        <f t="shared" si="11"/>
        <v>0</v>
      </c>
      <c r="F2433" s="4">
        <v>0</v>
      </c>
      <c r="G2433" s="4">
        <v>4102</v>
      </c>
      <c r="H2433" s="6">
        <v>43857</v>
      </c>
      <c r="I2433" s="4" t="s">
        <v>1044</v>
      </c>
      <c r="J2433" s="4" t="s">
        <v>40</v>
      </c>
      <c r="K2433" s="4">
        <v>13527</v>
      </c>
      <c r="L2433" s="4">
        <v>0</v>
      </c>
      <c r="M2433" s="4">
        <v>0</v>
      </c>
      <c r="N2433" s="4">
        <v>0</v>
      </c>
      <c r="O2433" s="4">
        <v>224000</v>
      </c>
      <c r="P2433" s="4">
        <v>9000</v>
      </c>
      <c r="Q2433" s="4">
        <v>2483</v>
      </c>
      <c r="R2433" s="4" t="b">
        <f t="shared" si="12"/>
        <v>0</v>
      </c>
      <c r="S2433" s="4">
        <v>0</v>
      </c>
    </row>
    <row r="2434" spans="1:19" ht="14.25" customHeight="1">
      <c r="A2434" s="4" t="s">
        <v>1040</v>
      </c>
      <c r="B2434" s="5"/>
      <c r="C2434" s="4">
        <v>0</v>
      </c>
      <c r="E2434" s="4" t="b">
        <f t="shared" si="11"/>
        <v>0</v>
      </c>
      <c r="F2434" s="4">
        <v>0</v>
      </c>
      <c r="G2434" s="4">
        <v>4102</v>
      </c>
      <c r="H2434" s="6">
        <v>43862</v>
      </c>
      <c r="I2434" s="4" t="s">
        <v>1543</v>
      </c>
      <c r="J2434" s="4" t="s">
        <v>1043</v>
      </c>
      <c r="K2434" s="4">
        <v>10366</v>
      </c>
      <c r="L2434" s="4">
        <v>0</v>
      </c>
      <c r="M2434" s="4">
        <v>0</v>
      </c>
      <c r="N2434" s="4">
        <v>233000</v>
      </c>
      <c r="O2434" s="4">
        <v>0</v>
      </c>
      <c r="P2434" s="4">
        <v>242000</v>
      </c>
      <c r="Q2434" s="4">
        <v>2484</v>
      </c>
      <c r="R2434" s="4" t="b">
        <f t="shared" si="12"/>
        <v>0</v>
      </c>
      <c r="S2434" s="4">
        <v>0</v>
      </c>
    </row>
    <row r="2435" spans="1:19" ht="14.25" customHeight="1">
      <c r="A2435" s="4" t="s">
        <v>1040</v>
      </c>
      <c r="B2435" s="5"/>
      <c r="C2435" s="4">
        <v>0</v>
      </c>
      <c r="E2435" s="4" t="b">
        <f t="shared" si="11"/>
        <v>0</v>
      </c>
      <c r="F2435" s="4">
        <v>0</v>
      </c>
      <c r="G2435" s="4">
        <v>4102</v>
      </c>
      <c r="H2435" s="6">
        <v>43878</v>
      </c>
      <c r="I2435" s="4" t="s">
        <v>1044</v>
      </c>
      <c r="J2435" s="4" t="s">
        <v>40</v>
      </c>
      <c r="K2435" s="4">
        <v>13597</v>
      </c>
      <c r="L2435" s="4">
        <v>0</v>
      </c>
      <c r="M2435" s="4">
        <v>0</v>
      </c>
      <c r="N2435" s="4">
        <v>0</v>
      </c>
      <c r="O2435" s="4">
        <v>9000</v>
      </c>
      <c r="P2435" s="4">
        <v>233000</v>
      </c>
      <c r="Q2435" s="4">
        <v>2485</v>
      </c>
      <c r="R2435" s="4" t="b">
        <f t="shared" si="12"/>
        <v>0</v>
      </c>
      <c r="S2435" s="4">
        <v>0</v>
      </c>
    </row>
    <row r="2436" spans="1:19" ht="14.25" customHeight="1">
      <c r="A2436" s="4" t="s">
        <v>1040</v>
      </c>
      <c r="B2436" s="5"/>
      <c r="C2436" s="4">
        <v>0</v>
      </c>
      <c r="E2436" s="4" t="b">
        <f t="shared" si="11"/>
        <v>0</v>
      </c>
      <c r="F2436" s="4">
        <v>0</v>
      </c>
      <c r="G2436" s="4">
        <v>4102</v>
      </c>
      <c r="H2436" s="6">
        <v>43878</v>
      </c>
      <c r="I2436" s="4" t="s">
        <v>1046</v>
      </c>
      <c r="J2436" s="4" t="s">
        <v>40</v>
      </c>
      <c r="K2436" s="4">
        <v>13597</v>
      </c>
      <c r="L2436" s="4">
        <v>0</v>
      </c>
      <c r="M2436" s="4">
        <v>0</v>
      </c>
      <c r="N2436" s="4">
        <v>0</v>
      </c>
      <c r="O2436" s="4">
        <v>222000</v>
      </c>
      <c r="P2436" s="4">
        <v>11000</v>
      </c>
      <c r="Q2436" s="4">
        <v>2486</v>
      </c>
      <c r="R2436" s="4" t="b">
        <f t="shared" si="12"/>
        <v>0</v>
      </c>
      <c r="S2436" s="4">
        <v>0</v>
      </c>
    </row>
    <row r="2437" spans="1:19" ht="14.25" customHeight="1">
      <c r="A2437" s="4" t="s">
        <v>1040</v>
      </c>
      <c r="B2437" s="5"/>
      <c r="C2437" s="4">
        <v>0</v>
      </c>
      <c r="E2437" s="4" t="b">
        <f t="shared" si="11"/>
        <v>0</v>
      </c>
      <c r="F2437" s="4">
        <v>0</v>
      </c>
      <c r="G2437" s="4">
        <v>4102</v>
      </c>
      <c r="H2437" s="6">
        <v>43891</v>
      </c>
      <c r="I2437" s="4" t="s">
        <v>1544</v>
      </c>
      <c r="J2437" s="4" t="s">
        <v>1043</v>
      </c>
      <c r="K2437" s="4">
        <v>10446</v>
      </c>
      <c r="L2437" s="4">
        <v>0</v>
      </c>
      <c r="M2437" s="4">
        <v>0</v>
      </c>
      <c r="N2437" s="4">
        <v>233000</v>
      </c>
      <c r="O2437" s="4">
        <v>0</v>
      </c>
      <c r="P2437" s="4">
        <v>244000</v>
      </c>
      <c r="Q2437" s="4">
        <v>2487</v>
      </c>
      <c r="R2437" s="4" t="b">
        <f t="shared" si="12"/>
        <v>0</v>
      </c>
      <c r="S2437" s="4">
        <v>0</v>
      </c>
    </row>
    <row r="2438" spans="1:19" ht="14.25" customHeight="1">
      <c r="A2438" s="4" t="s">
        <v>1040</v>
      </c>
      <c r="B2438" s="5"/>
      <c r="C2438" s="4">
        <v>0</v>
      </c>
      <c r="E2438" s="4" t="b">
        <f t="shared" si="11"/>
        <v>0</v>
      </c>
      <c r="F2438" s="4">
        <v>0</v>
      </c>
      <c r="G2438" s="4">
        <v>4102</v>
      </c>
      <c r="H2438" s="6">
        <v>43906</v>
      </c>
      <c r="I2438" s="4" t="s">
        <v>1046</v>
      </c>
      <c r="J2438" s="4" t="s">
        <v>40</v>
      </c>
      <c r="K2438" s="4">
        <v>13679</v>
      </c>
      <c r="L2438" s="4">
        <v>0</v>
      </c>
      <c r="M2438" s="4">
        <v>0</v>
      </c>
      <c r="N2438" s="4">
        <v>0</v>
      </c>
      <c r="O2438" s="4">
        <v>11000</v>
      </c>
      <c r="P2438" s="4">
        <v>233000</v>
      </c>
      <c r="Q2438" s="4">
        <v>2488</v>
      </c>
      <c r="R2438" s="4" t="b">
        <f t="shared" si="12"/>
        <v>0</v>
      </c>
      <c r="S2438" s="4">
        <v>0</v>
      </c>
    </row>
    <row r="2439" spans="1:19" ht="14.25" customHeight="1">
      <c r="A2439" s="4" t="s">
        <v>1040</v>
      </c>
      <c r="B2439" s="5"/>
      <c r="C2439" s="4">
        <v>0</v>
      </c>
      <c r="E2439" s="4" t="b">
        <f t="shared" si="11"/>
        <v>0</v>
      </c>
      <c r="F2439" s="4">
        <v>0</v>
      </c>
      <c r="G2439" s="4">
        <v>4102</v>
      </c>
      <c r="H2439" s="6">
        <v>43906</v>
      </c>
      <c r="I2439" s="4" t="s">
        <v>1048</v>
      </c>
      <c r="J2439" s="4" t="s">
        <v>40</v>
      </c>
      <c r="K2439" s="4">
        <v>13679</v>
      </c>
      <c r="L2439" s="4">
        <v>0</v>
      </c>
      <c r="M2439" s="4">
        <v>0</v>
      </c>
      <c r="N2439" s="4">
        <v>0</v>
      </c>
      <c r="O2439" s="4">
        <v>233000</v>
      </c>
      <c r="P2439" s="4">
        <v>0</v>
      </c>
      <c r="Q2439" s="4">
        <v>2489</v>
      </c>
      <c r="R2439" s="4" t="b">
        <f t="shared" si="12"/>
        <v>0</v>
      </c>
      <c r="S2439" s="4">
        <v>0</v>
      </c>
    </row>
    <row r="2440" spans="1:19" ht="14.25" customHeight="1">
      <c r="A2440" s="4" t="s">
        <v>1040</v>
      </c>
      <c r="B2440" s="5"/>
      <c r="C2440" s="4">
        <v>0</v>
      </c>
      <c r="E2440" s="4" t="b">
        <f t="shared" si="11"/>
        <v>0</v>
      </c>
      <c r="F2440" s="4">
        <v>0</v>
      </c>
      <c r="G2440" s="4">
        <v>4102</v>
      </c>
      <c r="H2440" s="6">
        <v>43922</v>
      </c>
      <c r="I2440" s="4" t="s">
        <v>1545</v>
      </c>
      <c r="J2440" s="4" t="s">
        <v>1043</v>
      </c>
      <c r="K2440" s="4">
        <v>10526</v>
      </c>
      <c r="L2440" s="4">
        <v>0</v>
      </c>
      <c r="M2440" s="4">
        <v>0</v>
      </c>
      <c r="N2440" s="4">
        <v>233000</v>
      </c>
      <c r="O2440" s="4">
        <v>0</v>
      </c>
      <c r="P2440" s="4">
        <v>233000</v>
      </c>
      <c r="Q2440" s="4">
        <v>2490</v>
      </c>
      <c r="R2440" s="4" t="b">
        <f t="shared" si="12"/>
        <v>0</v>
      </c>
      <c r="S2440" s="4">
        <v>0</v>
      </c>
    </row>
    <row r="2441" spans="1:19" ht="14.25" customHeight="1">
      <c r="A2441" s="4" t="s">
        <v>1040</v>
      </c>
      <c r="B2441" s="5"/>
      <c r="C2441" s="4">
        <v>0</v>
      </c>
      <c r="E2441" s="4" t="b">
        <f t="shared" si="11"/>
        <v>0</v>
      </c>
      <c r="F2441" s="4">
        <v>0</v>
      </c>
      <c r="G2441" s="4">
        <v>4102</v>
      </c>
      <c r="H2441" s="6">
        <v>43950</v>
      </c>
      <c r="I2441" s="4" t="s">
        <v>1050</v>
      </c>
      <c r="J2441" s="4" t="s">
        <v>40</v>
      </c>
      <c r="K2441" s="4">
        <v>13731</v>
      </c>
      <c r="L2441" s="4">
        <v>0</v>
      </c>
      <c r="M2441" s="4">
        <v>0</v>
      </c>
      <c r="N2441" s="4">
        <v>0</v>
      </c>
      <c r="O2441" s="4">
        <v>233000</v>
      </c>
      <c r="P2441" s="4">
        <v>0</v>
      </c>
      <c r="Q2441" s="4">
        <v>2491</v>
      </c>
      <c r="R2441" s="4" t="b">
        <f t="shared" si="12"/>
        <v>0</v>
      </c>
      <c r="S2441" s="4">
        <v>0</v>
      </c>
    </row>
    <row r="2442" spans="1:19" ht="14.25" customHeight="1">
      <c r="A2442" s="4" t="s">
        <v>1040</v>
      </c>
      <c r="B2442" s="5"/>
      <c r="C2442" s="4">
        <v>0</v>
      </c>
      <c r="E2442" s="4" t="b">
        <f t="shared" si="11"/>
        <v>0</v>
      </c>
      <c r="F2442" s="4">
        <v>0</v>
      </c>
      <c r="G2442" s="4">
        <v>4102</v>
      </c>
      <c r="H2442" s="6">
        <v>43952</v>
      </c>
      <c r="I2442" s="4" t="s">
        <v>1546</v>
      </c>
      <c r="J2442" s="4" t="s">
        <v>1069</v>
      </c>
      <c r="K2442" s="4">
        <v>568</v>
      </c>
      <c r="L2442" s="4">
        <v>0</v>
      </c>
      <c r="M2442" s="4">
        <v>0</v>
      </c>
      <c r="N2442" s="4">
        <v>0</v>
      </c>
      <c r="O2442" s="4">
        <v>11000</v>
      </c>
      <c r="P2442" s="4">
        <v>-11000</v>
      </c>
      <c r="Q2442" s="4">
        <v>2492</v>
      </c>
      <c r="R2442" s="4" t="b">
        <f t="shared" si="12"/>
        <v>0</v>
      </c>
      <c r="S2442" s="4">
        <v>0</v>
      </c>
    </row>
    <row r="2443" spans="1:19" ht="14.25" customHeight="1">
      <c r="A2443" s="4" t="s">
        <v>1040</v>
      </c>
      <c r="B2443" s="5"/>
      <c r="C2443" s="4">
        <v>0</v>
      </c>
      <c r="E2443" s="4" t="b">
        <f t="shared" si="11"/>
        <v>0</v>
      </c>
      <c r="F2443" s="4">
        <v>0</v>
      </c>
      <c r="G2443" s="4">
        <v>4102</v>
      </c>
      <c r="H2443" s="6">
        <v>43952</v>
      </c>
      <c r="I2443" s="4" t="s">
        <v>1547</v>
      </c>
      <c r="J2443" s="4" t="s">
        <v>1043</v>
      </c>
      <c r="K2443" s="4">
        <v>10606</v>
      </c>
      <c r="L2443" s="4">
        <v>0</v>
      </c>
      <c r="M2443" s="4">
        <v>0</v>
      </c>
      <c r="N2443" s="4">
        <v>233000</v>
      </c>
      <c r="O2443" s="4">
        <v>0</v>
      </c>
      <c r="P2443" s="4">
        <v>222000</v>
      </c>
      <c r="Q2443" s="4">
        <v>2493</v>
      </c>
      <c r="R2443" s="4" t="b">
        <f t="shared" si="12"/>
        <v>0</v>
      </c>
      <c r="S2443" s="4">
        <v>0</v>
      </c>
    </row>
    <row r="2444" spans="1:19" ht="14.25" customHeight="1">
      <c r="A2444" s="4" t="s">
        <v>1040</v>
      </c>
      <c r="B2444" s="5"/>
      <c r="C2444" s="4">
        <v>0</v>
      </c>
      <c r="E2444" s="4" t="b">
        <f t="shared" si="11"/>
        <v>0</v>
      </c>
      <c r="F2444" s="4">
        <v>0</v>
      </c>
      <c r="G2444" s="4">
        <v>4102</v>
      </c>
      <c r="H2444" s="6">
        <v>43962</v>
      </c>
      <c r="I2444" s="4" t="s">
        <v>1052</v>
      </c>
      <c r="J2444" s="4" t="s">
        <v>40</v>
      </c>
      <c r="K2444" s="4">
        <v>13793</v>
      </c>
      <c r="L2444" s="4">
        <v>0</v>
      </c>
      <c r="M2444" s="4">
        <v>0</v>
      </c>
      <c r="N2444" s="4">
        <v>0</v>
      </c>
      <c r="O2444" s="4">
        <v>222000</v>
      </c>
      <c r="P2444" s="4">
        <v>0</v>
      </c>
      <c r="Q2444" s="4">
        <v>2494</v>
      </c>
      <c r="R2444" s="4" t="b">
        <f t="shared" si="12"/>
        <v>0</v>
      </c>
      <c r="S2444" s="4">
        <v>0</v>
      </c>
    </row>
    <row r="2445" spans="1:19" ht="14.25" customHeight="1">
      <c r="A2445" s="4" t="s">
        <v>1040</v>
      </c>
      <c r="B2445" s="5"/>
      <c r="C2445" s="4">
        <v>0</v>
      </c>
      <c r="E2445" s="4" t="b">
        <f t="shared" si="11"/>
        <v>0</v>
      </c>
      <c r="F2445" s="4">
        <v>0</v>
      </c>
      <c r="G2445" s="4">
        <v>4102</v>
      </c>
      <c r="H2445" s="6">
        <v>43983</v>
      </c>
      <c r="I2445" s="4" t="s">
        <v>1548</v>
      </c>
      <c r="J2445" s="4" t="s">
        <v>1069</v>
      </c>
      <c r="K2445" s="4">
        <v>569</v>
      </c>
      <c r="L2445" s="4">
        <v>0</v>
      </c>
      <c r="M2445" s="4">
        <v>0</v>
      </c>
      <c r="N2445" s="4">
        <v>0</v>
      </c>
      <c r="O2445" s="4">
        <v>22000</v>
      </c>
      <c r="P2445" s="4">
        <v>-22000</v>
      </c>
      <c r="Q2445" s="4">
        <v>2495</v>
      </c>
      <c r="R2445" s="4" t="b">
        <f t="shared" si="12"/>
        <v>0</v>
      </c>
      <c r="S2445" s="4">
        <v>0</v>
      </c>
    </row>
    <row r="2446" spans="1:19" ht="14.25" customHeight="1">
      <c r="A2446" s="4" t="s">
        <v>1040</v>
      </c>
      <c r="B2446" s="5"/>
      <c r="C2446" s="4">
        <v>0</v>
      </c>
      <c r="E2446" s="4" t="b">
        <f t="shared" si="11"/>
        <v>0</v>
      </c>
      <c r="F2446" s="4">
        <v>0</v>
      </c>
      <c r="G2446" s="4">
        <v>4102</v>
      </c>
      <c r="H2446" s="6">
        <v>43983</v>
      </c>
      <c r="I2446" s="4" t="s">
        <v>1549</v>
      </c>
      <c r="J2446" s="4" t="s">
        <v>1043</v>
      </c>
      <c r="K2446" s="4">
        <v>10686</v>
      </c>
      <c r="L2446" s="4">
        <v>0</v>
      </c>
      <c r="M2446" s="4">
        <v>0</v>
      </c>
      <c r="N2446" s="4">
        <v>233000</v>
      </c>
      <c r="O2446" s="4">
        <v>0</v>
      </c>
      <c r="P2446" s="4">
        <v>211000</v>
      </c>
      <c r="Q2446" s="4">
        <v>2496</v>
      </c>
      <c r="R2446" s="4" t="b">
        <f t="shared" si="12"/>
        <v>0</v>
      </c>
      <c r="S2446" s="4">
        <v>0</v>
      </c>
    </row>
    <row r="2447" spans="1:19" ht="14.25" customHeight="1">
      <c r="A2447" s="4" t="s">
        <v>1040</v>
      </c>
      <c r="B2447" s="5"/>
      <c r="C2447" s="4">
        <v>0</v>
      </c>
      <c r="E2447" s="4" t="b">
        <f t="shared" si="11"/>
        <v>0</v>
      </c>
      <c r="F2447" s="4">
        <v>0</v>
      </c>
      <c r="G2447" s="4">
        <v>4102</v>
      </c>
      <c r="H2447" s="6">
        <v>44006</v>
      </c>
      <c r="I2447" s="4" t="s">
        <v>1054</v>
      </c>
      <c r="J2447" s="4" t="s">
        <v>40</v>
      </c>
      <c r="K2447" s="4">
        <v>13867</v>
      </c>
      <c r="L2447" s="4">
        <v>0</v>
      </c>
      <c r="M2447" s="4">
        <v>0</v>
      </c>
      <c r="N2447" s="4">
        <v>0</v>
      </c>
      <c r="O2447" s="4">
        <v>211000</v>
      </c>
      <c r="P2447" s="4">
        <v>0</v>
      </c>
      <c r="Q2447" s="4">
        <v>2497</v>
      </c>
      <c r="R2447" s="4" t="b">
        <f t="shared" si="12"/>
        <v>0</v>
      </c>
      <c r="S2447" s="4">
        <v>0</v>
      </c>
    </row>
    <row r="2448" spans="1:19" ht="14.25" customHeight="1">
      <c r="A2448" s="4" t="s">
        <v>1040</v>
      </c>
      <c r="B2448" s="5"/>
      <c r="C2448" s="4">
        <v>0</v>
      </c>
      <c r="E2448" s="4" t="b">
        <f t="shared" si="11"/>
        <v>0</v>
      </c>
      <c r="F2448" s="4">
        <v>0</v>
      </c>
      <c r="G2448" s="4">
        <v>4102</v>
      </c>
      <c r="H2448" s="6">
        <v>44013</v>
      </c>
      <c r="I2448" s="4" t="s">
        <v>1550</v>
      </c>
      <c r="J2448" s="4" t="s">
        <v>1069</v>
      </c>
      <c r="K2448" s="4">
        <v>570</v>
      </c>
      <c r="L2448" s="4">
        <v>0</v>
      </c>
      <c r="M2448" s="4">
        <v>0</v>
      </c>
      <c r="N2448" s="4">
        <v>0</v>
      </c>
      <c r="O2448" s="4">
        <v>33000</v>
      </c>
      <c r="P2448" s="4">
        <v>-33000</v>
      </c>
      <c r="Q2448" s="4">
        <v>2498</v>
      </c>
      <c r="R2448" s="4" t="b">
        <f t="shared" si="12"/>
        <v>0</v>
      </c>
      <c r="S2448" s="4">
        <v>0</v>
      </c>
    </row>
    <row r="2449" spans="1:19" ht="14.25" customHeight="1">
      <c r="A2449" s="4" t="s">
        <v>1040</v>
      </c>
      <c r="B2449" s="5"/>
      <c r="C2449" s="4">
        <v>0</v>
      </c>
      <c r="E2449" s="4" t="b">
        <f t="shared" si="11"/>
        <v>0</v>
      </c>
      <c r="F2449" s="4">
        <v>0</v>
      </c>
      <c r="G2449" s="4">
        <v>4102</v>
      </c>
      <c r="H2449" s="6">
        <v>44013</v>
      </c>
      <c r="I2449" s="4" t="s">
        <v>1551</v>
      </c>
      <c r="J2449" s="4" t="s">
        <v>1043</v>
      </c>
      <c r="K2449" s="4">
        <v>10766</v>
      </c>
      <c r="L2449" s="4">
        <v>0</v>
      </c>
      <c r="M2449" s="4">
        <v>0</v>
      </c>
      <c r="N2449" s="4">
        <v>233000</v>
      </c>
      <c r="O2449" s="4">
        <v>0</v>
      </c>
      <c r="P2449" s="4">
        <v>200000</v>
      </c>
      <c r="Q2449" s="4">
        <v>2499</v>
      </c>
      <c r="R2449" s="4" t="b">
        <f t="shared" si="12"/>
        <v>0</v>
      </c>
      <c r="S2449" s="4">
        <v>0</v>
      </c>
    </row>
    <row r="2450" spans="1:19" ht="14.25" customHeight="1">
      <c r="A2450" s="4" t="s">
        <v>1040</v>
      </c>
      <c r="B2450" s="5"/>
      <c r="C2450" s="4">
        <v>0</v>
      </c>
      <c r="E2450" s="4" t="b">
        <f t="shared" si="11"/>
        <v>0</v>
      </c>
      <c r="F2450" s="4">
        <v>0</v>
      </c>
      <c r="G2450" s="4">
        <v>4102</v>
      </c>
      <c r="H2450" s="6">
        <v>44027</v>
      </c>
      <c r="I2450" s="4" t="s">
        <v>1056</v>
      </c>
      <c r="J2450" s="4" t="s">
        <v>40</v>
      </c>
      <c r="K2450" s="4">
        <v>13932</v>
      </c>
      <c r="L2450" s="4">
        <v>0</v>
      </c>
      <c r="M2450" s="4">
        <v>0</v>
      </c>
      <c r="N2450" s="4">
        <v>0</v>
      </c>
      <c r="O2450" s="4">
        <v>200000</v>
      </c>
      <c r="P2450" s="4">
        <v>0</v>
      </c>
      <c r="Q2450" s="4">
        <v>2500</v>
      </c>
      <c r="R2450" s="4" t="b">
        <f t="shared" si="12"/>
        <v>0</v>
      </c>
      <c r="S2450" s="4">
        <v>0</v>
      </c>
    </row>
    <row r="2451" spans="1:19" ht="14.25" customHeight="1">
      <c r="A2451" s="4" t="s">
        <v>1040</v>
      </c>
      <c r="B2451" s="5"/>
      <c r="C2451" s="4">
        <v>0</v>
      </c>
      <c r="E2451" s="4" t="b">
        <f t="shared" si="11"/>
        <v>0</v>
      </c>
      <c r="F2451" s="4">
        <v>0</v>
      </c>
      <c r="G2451" s="4">
        <v>4102</v>
      </c>
      <c r="H2451" s="6">
        <v>44044</v>
      </c>
      <c r="I2451" s="4" t="s">
        <v>1552</v>
      </c>
      <c r="J2451" s="4" t="s">
        <v>1069</v>
      </c>
      <c r="K2451" s="4">
        <v>572</v>
      </c>
      <c r="L2451" s="4">
        <v>0</v>
      </c>
      <c r="M2451" s="4">
        <v>0</v>
      </c>
      <c r="N2451" s="4">
        <v>0</v>
      </c>
      <c r="O2451" s="4">
        <v>44000</v>
      </c>
      <c r="P2451" s="4">
        <v>-44000</v>
      </c>
      <c r="Q2451" s="4">
        <v>2501</v>
      </c>
      <c r="R2451" s="4" t="b">
        <f t="shared" si="12"/>
        <v>0</v>
      </c>
      <c r="S2451" s="4">
        <v>0</v>
      </c>
    </row>
    <row r="2452" spans="1:19" ht="14.25" customHeight="1">
      <c r="A2452" s="4" t="s">
        <v>1040</v>
      </c>
      <c r="B2452" s="5"/>
      <c r="C2452" s="4">
        <v>0</v>
      </c>
      <c r="E2452" s="4" t="b">
        <f t="shared" si="11"/>
        <v>0</v>
      </c>
      <c r="F2452" s="4">
        <v>0</v>
      </c>
      <c r="G2452" s="4">
        <v>4102</v>
      </c>
      <c r="H2452" s="6">
        <v>44044</v>
      </c>
      <c r="I2452" s="4" t="s">
        <v>1553</v>
      </c>
      <c r="J2452" s="4" t="s">
        <v>1043</v>
      </c>
      <c r="K2452" s="4">
        <v>10846</v>
      </c>
      <c r="L2452" s="4">
        <v>0</v>
      </c>
      <c r="M2452" s="4">
        <v>0</v>
      </c>
      <c r="N2452" s="4">
        <v>233000</v>
      </c>
      <c r="O2452" s="4">
        <v>0</v>
      </c>
      <c r="P2452" s="4">
        <v>189000</v>
      </c>
      <c r="Q2452" s="4">
        <v>2502</v>
      </c>
      <c r="R2452" s="4" t="b">
        <f t="shared" si="12"/>
        <v>0</v>
      </c>
      <c r="S2452" s="4">
        <v>0</v>
      </c>
    </row>
    <row r="2453" spans="1:19" ht="14.25" customHeight="1">
      <c r="A2453" s="4" t="s">
        <v>1040</v>
      </c>
      <c r="B2453" s="5"/>
      <c r="C2453" s="4">
        <v>0</v>
      </c>
      <c r="E2453" s="4" t="b">
        <f t="shared" si="11"/>
        <v>0</v>
      </c>
      <c r="F2453" s="4">
        <v>0</v>
      </c>
      <c r="G2453" s="4">
        <v>4102</v>
      </c>
      <c r="H2453" s="6">
        <v>44064</v>
      </c>
      <c r="I2453" s="4" t="s">
        <v>1058</v>
      </c>
      <c r="J2453" s="4" t="s">
        <v>40</v>
      </c>
      <c r="K2453" s="4">
        <v>14012</v>
      </c>
      <c r="L2453" s="4">
        <v>0</v>
      </c>
      <c r="M2453" s="4">
        <v>0</v>
      </c>
      <c r="N2453" s="4">
        <v>0</v>
      </c>
      <c r="O2453" s="4">
        <v>189000</v>
      </c>
      <c r="P2453" s="4">
        <v>0</v>
      </c>
      <c r="Q2453" s="4">
        <v>2503</v>
      </c>
      <c r="R2453" s="4" t="b">
        <f t="shared" si="12"/>
        <v>0</v>
      </c>
      <c r="S2453" s="4">
        <v>0</v>
      </c>
    </row>
    <row r="2454" spans="1:19" ht="14.25" customHeight="1">
      <c r="A2454" s="4" t="s">
        <v>1040</v>
      </c>
      <c r="B2454" s="5"/>
      <c r="C2454" s="4">
        <v>0</v>
      </c>
      <c r="E2454" s="4" t="b">
        <f t="shared" si="11"/>
        <v>0</v>
      </c>
      <c r="F2454" s="4">
        <v>0</v>
      </c>
      <c r="G2454" s="4">
        <v>4102</v>
      </c>
      <c r="H2454" s="6">
        <v>44075</v>
      </c>
      <c r="I2454" s="4" t="s">
        <v>1554</v>
      </c>
      <c r="J2454" s="4" t="s">
        <v>1043</v>
      </c>
      <c r="K2454" s="4">
        <v>10926</v>
      </c>
      <c r="L2454" s="4">
        <v>0</v>
      </c>
      <c r="M2454" s="4">
        <v>0</v>
      </c>
      <c r="N2454" s="4">
        <v>233000</v>
      </c>
      <c r="O2454" s="4">
        <v>0</v>
      </c>
      <c r="P2454" s="4">
        <v>233000</v>
      </c>
      <c r="Q2454" s="4">
        <v>2504</v>
      </c>
      <c r="R2454" s="4" t="b">
        <f t="shared" si="12"/>
        <v>0</v>
      </c>
      <c r="S2454" s="4">
        <v>0</v>
      </c>
    </row>
    <row r="2455" spans="1:19" ht="14.25" customHeight="1">
      <c r="A2455" s="4" t="s">
        <v>1040</v>
      </c>
      <c r="B2455" s="5"/>
      <c r="C2455" s="4">
        <v>0</v>
      </c>
      <c r="E2455" s="4" t="b">
        <f t="shared" si="11"/>
        <v>0</v>
      </c>
      <c r="F2455" s="4">
        <v>0</v>
      </c>
      <c r="G2455" s="4">
        <v>4102</v>
      </c>
      <c r="H2455" s="6">
        <v>44089</v>
      </c>
      <c r="I2455" s="4" t="s">
        <v>1060</v>
      </c>
      <c r="J2455" s="4" t="s">
        <v>40</v>
      </c>
      <c r="K2455" s="4">
        <v>14083</v>
      </c>
      <c r="L2455" s="4">
        <v>0</v>
      </c>
      <c r="M2455" s="4">
        <v>0</v>
      </c>
      <c r="N2455" s="4">
        <v>0</v>
      </c>
      <c r="O2455" s="4">
        <v>233000</v>
      </c>
      <c r="P2455" s="4">
        <v>0</v>
      </c>
      <c r="Q2455" s="4">
        <v>2505</v>
      </c>
      <c r="R2455" s="4" t="b">
        <f t="shared" si="12"/>
        <v>0</v>
      </c>
      <c r="S2455" s="4">
        <v>0</v>
      </c>
    </row>
    <row r="2456" spans="1:19" ht="14.25" customHeight="1">
      <c r="A2456" s="4" t="s">
        <v>1040</v>
      </c>
      <c r="B2456" s="5"/>
      <c r="C2456" s="4">
        <v>0</v>
      </c>
      <c r="E2456" s="4" t="b">
        <f t="shared" si="11"/>
        <v>0</v>
      </c>
      <c r="F2456" s="4">
        <v>0</v>
      </c>
      <c r="G2456" s="4">
        <v>4102</v>
      </c>
      <c r="H2456" s="6">
        <v>44105</v>
      </c>
      <c r="I2456" s="4" t="s">
        <v>1555</v>
      </c>
      <c r="J2456" s="4" t="s">
        <v>1043</v>
      </c>
      <c r="K2456" s="4">
        <v>11006</v>
      </c>
      <c r="L2456" s="4">
        <v>0</v>
      </c>
      <c r="M2456" s="4">
        <v>0</v>
      </c>
      <c r="N2456" s="4">
        <v>233000</v>
      </c>
      <c r="O2456" s="4">
        <v>0</v>
      </c>
      <c r="P2456" s="4">
        <v>233000</v>
      </c>
      <c r="Q2456" s="4">
        <v>2506</v>
      </c>
      <c r="R2456" s="4" t="b">
        <f t="shared" si="12"/>
        <v>0</v>
      </c>
      <c r="S2456" s="4">
        <v>0</v>
      </c>
    </row>
    <row r="2457" spans="1:19" ht="14.25" customHeight="1">
      <c r="A2457" s="4" t="s">
        <v>1040</v>
      </c>
      <c r="B2457" s="5"/>
      <c r="C2457" s="4">
        <v>0</v>
      </c>
      <c r="E2457" s="4" t="b">
        <f t="shared" si="11"/>
        <v>0</v>
      </c>
      <c r="F2457" s="4">
        <v>0</v>
      </c>
      <c r="G2457" s="4">
        <v>4102</v>
      </c>
      <c r="H2457" s="6">
        <v>44119</v>
      </c>
      <c r="I2457" s="4" t="s">
        <v>1061</v>
      </c>
      <c r="J2457" s="4" t="s">
        <v>40</v>
      </c>
      <c r="K2457" s="4">
        <v>14153</v>
      </c>
      <c r="L2457" s="4">
        <v>0</v>
      </c>
      <c r="M2457" s="4">
        <v>0</v>
      </c>
      <c r="N2457" s="4">
        <v>0</v>
      </c>
      <c r="O2457" s="4">
        <v>233000</v>
      </c>
      <c r="P2457" s="4">
        <v>0</v>
      </c>
      <c r="Q2457" s="4">
        <v>2507</v>
      </c>
      <c r="R2457" s="4" t="b">
        <f t="shared" si="12"/>
        <v>0</v>
      </c>
      <c r="S2457" s="4">
        <v>0</v>
      </c>
    </row>
    <row r="2458" spans="1:19" ht="14.25" customHeight="1">
      <c r="A2458" s="4" t="s">
        <v>1040</v>
      </c>
      <c r="B2458" s="5"/>
      <c r="C2458" s="4">
        <v>0</v>
      </c>
      <c r="E2458" s="4" t="b">
        <f t="shared" si="11"/>
        <v>0</v>
      </c>
      <c r="F2458" s="4">
        <v>0</v>
      </c>
      <c r="G2458" s="4">
        <v>4102</v>
      </c>
      <c r="H2458" s="6">
        <v>44136</v>
      </c>
      <c r="I2458" s="4" t="s">
        <v>1556</v>
      </c>
      <c r="J2458" s="4" t="s">
        <v>1043</v>
      </c>
      <c r="K2458" s="4">
        <v>11086</v>
      </c>
      <c r="L2458" s="4">
        <v>0</v>
      </c>
      <c r="M2458" s="4">
        <v>0</v>
      </c>
      <c r="N2458" s="4">
        <v>233000</v>
      </c>
      <c r="O2458" s="4">
        <v>0</v>
      </c>
      <c r="P2458" s="4">
        <v>233000</v>
      </c>
      <c r="Q2458" s="4">
        <v>2508</v>
      </c>
      <c r="R2458" s="4" t="b">
        <f t="shared" si="12"/>
        <v>0</v>
      </c>
      <c r="S2458" s="4">
        <v>0</v>
      </c>
    </row>
    <row r="2459" spans="1:19" ht="14.25" customHeight="1">
      <c r="A2459" s="4" t="s">
        <v>1040</v>
      </c>
      <c r="B2459" s="5"/>
      <c r="C2459" s="4">
        <v>0</v>
      </c>
      <c r="E2459" s="4" t="b">
        <f t="shared" si="11"/>
        <v>0</v>
      </c>
      <c r="F2459" s="4">
        <v>0</v>
      </c>
      <c r="G2459" s="4">
        <v>4102</v>
      </c>
      <c r="H2459" s="6">
        <v>44149</v>
      </c>
      <c r="I2459" s="4" t="s">
        <v>1064</v>
      </c>
      <c r="J2459" s="4" t="s">
        <v>40</v>
      </c>
      <c r="K2459" s="4">
        <v>14230</v>
      </c>
      <c r="L2459" s="4">
        <v>0</v>
      </c>
      <c r="M2459" s="4">
        <v>0</v>
      </c>
      <c r="N2459" s="4">
        <v>0</v>
      </c>
      <c r="O2459" s="4">
        <v>233000</v>
      </c>
      <c r="P2459" s="4">
        <v>0</v>
      </c>
      <c r="Q2459" s="4">
        <v>2509</v>
      </c>
      <c r="R2459" s="4" t="b">
        <f t="shared" si="12"/>
        <v>0</v>
      </c>
      <c r="S2459" s="4">
        <v>0</v>
      </c>
    </row>
    <row r="2460" spans="1:19" ht="14.25" customHeight="1">
      <c r="A2460" s="4" t="s">
        <v>1040</v>
      </c>
      <c r="B2460" s="5"/>
      <c r="C2460" s="4">
        <v>0</v>
      </c>
      <c r="E2460" s="4" t="b">
        <f t="shared" si="11"/>
        <v>0</v>
      </c>
      <c r="F2460" s="4">
        <v>0</v>
      </c>
      <c r="G2460" s="4">
        <v>4102</v>
      </c>
      <c r="H2460" s="6">
        <v>44166</v>
      </c>
      <c r="I2460" s="4" t="s">
        <v>1557</v>
      </c>
      <c r="J2460" s="4" t="s">
        <v>1043</v>
      </c>
      <c r="K2460" s="4">
        <v>11166</v>
      </c>
      <c r="L2460" s="4">
        <v>0</v>
      </c>
      <c r="M2460" s="4">
        <v>0</v>
      </c>
      <c r="N2460" s="4">
        <v>233000</v>
      </c>
      <c r="O2460" s="4">
        <v>0</v>
      </c>
      <c r="P2460" s="4">
        <v>233000</v>
      </c>
      <c r="Q2460" s="4">
        <v>2510</v>
      </c>
      <c r="R2460" s="4" t="b">
        <f t="shared" si="12"/>
        <v>0</v>
      </c>
      <c r="S2460" s="4">
        <v>0</v>
      </c>
    </row>
    <row r="2461" spans="1:19" ht="14.25" customHeight="1">
      <c r="A2461" s="4" t="s">
        <v>1040</v>
      </c>
      <c r="B2461" s="5"/>
      <c r="C2461" s="4">
        <v>0</v>
      </c>
      <c r="E2461" s="4" t="b">
        <f t="shared" si="11"/>
        <v>0</v>
      </c>
      <c r="F2461" s="4">
        <v>0</v>
      </c>
      <c r="G2461" s="4">
        <v>4102</v>
      </c>
      <c r="H2461" s="6">
        <v>44180</v>
      </c>
      <c r="I2461" s="4" t="s">
        <v>1066</v>
      </c>
      <c r="J2461" s="4" t="s">
        <v>40</v>
      </c>
      <c r="K2461" s="4">
        <v>14301</v>
      </c>
      <c r="L2461" s="4">
        <v>0</v>
      </c>
      <c r="M2461" s="4">
        <v>0</v>
      </c>
      <c r="N2461" s="4">
        <v>0</v>
      </c>
      <c r="O2461" s="4">
        <v>233000</v>
      </c>
      <c r="P2461" s="4">
        <v>0</v>
      </c>
      <c r="Q2461" s="4">
        <v>2511</v>
      </c>
      <c r="R2461" s="4" t="b">
        <f t="shared" si="12"/>
        <v>0</v>
      </c>
      <c r="S2461" s="4">
        <v>0</v>
      </c>
    </row>
    <row r="2462" spans="1:19" ht="14.25" customHeight="1">
      <c r="A2462" s="4" t="s">
        <v>1040</v>
      </c>
      <c r="B2462" s="5" t="s">
        <v>1558</v>
      </c>
      <c r="C2462" s="4">
        <v>0</v>
      </c>
      <c r="D2462" s="4" t="s">
        <v>1558</v>
      </c>
      <c r="E2462" s="4" t="b">
        <f t="shared" si="11"/>
        <v>0</v>
      </c>
      <c r="F2462" s="4">
        <v>0</v>
      </c>
      <c r="G2462" s="4">
        <v>4102</v>
      </c>
      <c r="H2462" s="3" t="s">
        <v>21</v>
      </c>
      <c r="K2462" s="4">
        <v>0</v>
      </c>
      <c r="L2462" s="4">
        <v>0</v>
      </c>
      <c r="M2462" s="4">
        <v>0</v>
      </c>
      <c r="N2462" s="4">
        <v>2796000</v>
      </c>
      <c r="O2462" s="4">
        <v>2796000</v>
      </c>
      <c r="P2462" s="4">
        <v>0</v>
      </c>
      <c r="Q2462" s="4">
        <v>2512</v>
      </c>
      <c r="R2462" s="4" t="b">
        <f t="shared" si="12"/>
        <v>0</v>
      </c>
      <c r="S2462" s="4">
        <v>0</v>
      </c>
    </row>
    <row r="2463" spans="1:19" ht="14.25" customHeight="1">
      <c r="A2463" s="4" t="s">
        <v>1040</v>
      </c>
      <c r="B2463" s="5" t="s">
        <v>378</v>
      </c>
      <c r="C2463" s="4">
        <v>0</v>
      </c>
      <c r="D2463" s="4" t="s">
        <v>378</v>
      </c>
      <c r="E2463" s="4" t="b">
        <f t="shared" si="11"/>
        <v>0</v>
      </c>
      <c r="F2463" s="4">
        <v>0</v>
      </c>
      <c r="G2463" s="4">
        <v>4201</v>
      </c>
      <c r="H2463" s="3" t="s">
        <v>21</v>
      </c>
      <c r="K2463" s="4">
        <v>0</v>
      </c>
      <c r="L2463" s="4">
        <v>2520000</v>
      </c>
      <c r="M2463" s="4">
        <v>2520000</v>
      </c>
      <c r="N2463" s="4">
        <v>0</v>
      </c>
      <c r="O2463" s="4">
        <v>0</v>
      </c>
      <c r="P2463" s="4">
        <v>0</v>
      </c>
      <c r="Q2463" s="4">
        <v>2513</v>
      </c>
      <c r="R2463" s="4" t="b">
        <f t="shared" si="12"/>
        <v>0</v>
      </c>
      <c r="S2463" s="4">
        <v>0</v>
      </c>
    </row>
    <row r="2464" spans="1:19" ht="14.25" customHeight="1">
      <c r="A2464" s="4" t="s">
        <v>1040</v>
      </c>
      <c r="B2464" s="5"/>
      <c r="C2464" s="4">
        <v>0</v>
      </c>
      <c r="E2464" s="4" t="b">
        <f t="shared" si="11"/>
        <v>0</v>
      </c>
      <c r="F2464" s="4">
        <v>0</v>
      </c>
      <c r="G2464" s="4">
        <v>4201</v>
      </c>
      <c r="H2464" s="6">
        <v>43831</v>
      </c>
      <c r="I2464" s="4" t="s">
        <v>1559</v>
      </c>
      <c r="J2464" s="4" t="s">
        <v>1043</v>
      </c>
      <c r="K2464" s="4">
        <v>10287</v>
      </c>
      <c r="L2464" s="4">
        <v>0</v>
      </c>
      <c r="M2464" s="4">
        <v>0</v>
      </c>
      <c r="N2464" s="4">
        <v>210000</v>
      </c>
      <c r="O2464" s="4">
        <v>0</v>
      </c>
      <c r="P2464" s="4">
        <v>210000</v>
      </c>
      <c r="Q2464" s="4">
        <v>2514</v>
      </c>
      <c r="R2464" s="4" t="b">
        <f t="shared" si="12"/>
        <v>0</v>
      </c>
      <c r="S2464" s="4">
        <v>0</v>
      </c>
    </row>
    <row r="2465" spans="1:19" ht="14.25" customHeight="1">
      <c r="A2465" s="4" t="s">
        <v>1040</v>
      </c>
      <c r="B2465" s="5"/>
      <c r="C2465" s="4">
        <v>0</v>
      </c>
      <c r="E2465" s="4" t="b">
        <f t="shared" si="11"/>
        <v>0</v>
      </c>
      <c r="F2465" s="4">
        <v>0</v>
      </c>
      <c r="G2465" s="4">
        <v>4201</v>
      </c>
      <c r="H2465" s="6">
        <v>43843</v>
      </c>
      <c r="I2465" s="4" t="s">
        <v>1044</v>
      </c>
      <c r="J2465" s="4" t="s">
        <v>40</v>
      </c>
      <c r="K2465" s="4">
        <v>13505</v>
      </c>
      <c r="L2465" s="4">
        <v>0</v>
      </c>
      <c r="M2465" s="4">
        <v>0</v>
      </c>
      <c r="N2465" s="4">
        <v>0</v>
      </c>
      <c r="O2465" s="4">
        <v>210000</v>
      </c>
      <c r="P2465" s="4">
        <v>0</v>
      </c>
      <c r="Q2465" s="4">
        <v>2515</v>
      </c>
      <c r="R2465" s="4" t="b">
        <f t="shared" si="12"/>
        <v>0</v>
      </c>
      <c r="S2465" s="4">
        <v>0</v>
      </c>
    </row>
    <row r="2466" spans="1:19" ht="14.25" customHeight="1">
      <c r="A2466" s="4" t="s">
        <v>1040</v>
      </c>
      <c r="B2466" s="5"/>
      <c r="C2466" s="4">
        <v>0</v>
      </c>
      <c r="E2466" s="4" t="b">
        <f t="shared" si="11"/>
        <v>0</v>
      </c>
      <c r="F2466" s="4">
        <v>0</v>
      </c>
      <c r="G2466" s="4">
        <v>4201</v>
      </c>
      <c r="H2466" s="6">
        <v>43862</v>
      </c>
      <c r="I2466" s="4" t="s">
        <v>1560</v>
      </c>
      <c r="J2466" s="4" t="s">
        <v>1043</v>
      </c>
      <c r="K2466" s="4">
        <v>10367</v>
      </c>
      <c r="L2466" s="4">
        <v>0</v>
      </c>
      <c r="M2466" s="4">
        <v>0</v>
      </c>
      <c r="N2466" s="4">
        <v>210000</v>
      </c>
      <c r="O2466" s="4">
        <v>0</v>
      </c>
      <c r="P2466" s="4">
        <v>210000</v>
      </c>
      <c r="Q2466" s="4">
        <v>2516</v>
      </c>
      <c r="R2466" s="4" t="b">
        <f t="shared" si="12"/>
        <v>0</v>
      </c>
      <c r="S2466" s="4">
        <v>0</v>
      </c>
    </row>
    <row r="2467" spans="1:19" ht="14.25" customHeight="1">
      <c r="A2467" s="4" t="s">
        <v>1040</v>
      </c>
      <c r="B2467" s="5"/>
      <c r="C2467" s="4">
        <v>0</v>
      </c>
      <c r="E2467" s="4" t="b">
        <f t="shared" si="11"/>
        <v>0</v>
      </c>
      <c r="F2467" s="4">
        <v>0</v>
      </c>
      <c r="G2467" s="4">
        <v>4201</v>
      </c>
      <c r="H2467" s="6">
        <v>43872</v>
      </c>
      <c r="I2467" s="4" t="s">
        <v>1046</v>
      </c>
      <c r="J2467" s="4" t="s">
        <v>40</v>
      </c>
      <c r="K2467" s="4">
        <v>13574</v>
      </c>
      <c r="L2467" s="4">
        <v>0</v>
      </c>
      <c r="M2467" s="4">
        <v>0</v>
      </c>
      <c r="N2467" s="4">
        <v>0</v>
      </c>
      <c r="O2467" s="4">
        <v>210000</v>
      </c>
      <c r="P2467" s="4">
        <v>0</v>
      </c>
      <c r="Q2467" s="4">
        <v>2517</v>
      </c>
      <c r="R2467" s="4" t="b">
        <f t="shared" si="12"/>
        <v>0</v>
      </c>
      <c r="S2467" s="4">
        <v>0</v>
      </c>
    </row>
    <row r="2468" spans="1:19" ht="14.25" customHeight="1">
      <c r="A2468" s="4" t="s">
        <v>1040</v>
      </c>
      <c r="B2468" s="5"/>
      <c r="C2468" s="4">
        <v>0</v>
      </c>
      <c r="E2468" s="4" t="b">
        <f t="shared" si="11"/>
        <v>0</v>
      </c>
      <c r="F2468" s="4">
        <v>0</v>
      </c>
      <c r="G2468" s="4">
        <v>4201</v>
      </c>
      <c r="H2468" s="6">
        <v>43891</v>
      </c>
      <c r="I2468" s="4" t="s">
        <v>1561</v>
      </c>
      <c r="J2468" s="4" t="s">
        <v>1043</v>
      </c>
      <c r="K2468" s="4">
        <v>10447</v>
      </c>
      <c r="L2468" s="4">
        <v>0</v>
      </c>
      <c r="M2468" s="4">
        <v>0</v>
      </c>
      <c r="N2468" s="4">
        <v>210000</v>
      </c>
      <c r="O2468" s="4">
        <v>0</v>
      </c>
      <c r="P2468" s="4">
        <v>210000</v>
      </c>
      <c r="Q2468" s="4">
        <v>2518</v>
      </c>
      <c r="R2468" s="4" t="b">
        <f t="shared" si="12"/>
        <v>0</v>
      </c>
      <c r="S2468" s="4">
        <v>0</v>
      </c>
    </row>
    <row r="2469" spans="1:19" ht="14.25" customHeight="1">
      <c r="A2469" s="4" t="s">
        <v>1040</v>
      </c>
      <c r="B2469" s="5"/>
      <c r="C2469" s="4">
        <v>0</v>
      </c>
      <c r="E2469" s="4" t="b">
        <f t="shared" si="11"/>
        <v>0</v>
      </c>
      <c r="F2469" s="4">
        <v>0</v>
      </c>
      <c r="G2469" s="4">
        <v>4201</v>
      </c>
      <c r="H2469" s="6">
        <v>43901</v>
      </c>
      <c r="I2469" s="4" t="s">
        <v>1048</v>
      </c>
      <c r="J2469" s="4" t="s">
        <v>40</v>
      </c>
      <c r="K2469" s="4">
        <v>13649</v>
      </c>
      <c r="L2469" s="4">
        <v>0</v>
      </c>
      <c r="M2469" s="4">
        <v>0</v>
      </c>
      <c r="N2469" s="4">
        <v>0</v>
      </c>
      <c r="O2469" s="4">
        <v>210000</v>
      </c>
      <c r="P2469" s="4">
        <v>0</v>
      </c>
      <c r="Q2469" s="4">
        <v>2519</v>
      </c>
      <c r="R2469" s="4" t="b">
        <f t="shared" si="12"/>
        <v>0</v>
      </c>
      <c r="S2469" s="4">
        <v>0</v>
      </c>
    </row>
    <row r="2470" spans="1:19" ht="14.25" customHeight="1">
      <c r="A2470" s="4" t="s">
        <v>1040</v>
      </c>
      <c r="B2470" s="5"/>
      <c r="C2470" s="4">
        <v>0</v>
      </c>
      <c r="E2470" s="4" t="b">
        <f t="shared" si="11"/>
        <v>0</v>
      </c>
      <c r="F2470" s="4">
        <v>0</v>
      </c>
      <c r="G2470" s="4">
        <v>4201</v>
      </c>
      <c r="H2470" s="6">
        <v>43922</v>
      </c>
      <c r="I2470" s="4" t="s">
        <v>1562</v>
      </c>
      <c r="J2470" s="4" t="s">
        <v>1043</v>
      </c>
      <c r="K2470" s="4">
        <v>10527</v>
      </c>
      <c r="L2470" s="4">
        <v>0</v>
      </c>
      <c r="M2470" s="4">
        <v>0</v>
      </c>
      <c r="N2470" s="4">
        <v>210000</v>
      </c>
      <c r="O2470" s="4">
        <v>0</v>
      </c>
      <c r="P2470" s="4">
        <v>210000</v>
      </c>
      <c r="Q2470" s="4">
        <v>2520</v>
      </c>
      <c r="R2470" s="4" t="b">
        <f t="shared" si="12"/>
        <v>0</v>
      </c>
      <c r="S2470" s="4">
        <v>0</v>
      </c>
    </row>
    <row r="2471" spans="1:19" ht="14.25" customHeight="1">
      <c r="A2471" s="4" t="s">
        <v>1040</v>
      </c>
      <c r="B2471" s="5"/>
      <c r="C2471" s="4">
        <v>0</v>
      </c>
      <c r="E2471" s="4" t="b">
        <f t="shared" si="11"/>
        <v>0</v>
      </c>
      <c r="F2471" s="4">
        <v>0</v>
      </c>
      <c r="G2471" s="4">
        <v>4201</v>
      </c>
      <c r="H2471" s="6">
        <v>43927</v>
      </c>
      <c r="I2471" s="4" t="s">
        <v>1050</v>
      </c>
      <c r="J2471" s="4" t="s">
        <v>40</v>
      </c>
      <c r="K2471" s="4">
        <v>13685</v>
      </c>
      <c r="L2471" s="4">
        <v>0</v>
      </c>
      <c r="M2471" s="4">
        <v>0</v>
      </c>
      <c r="N2471" s="4">
        <v>0</v>
      </c>
      <c r="O2471" s="4">
        <v>210000</v>
      </c>
      <c r="P2471" s="4">
        <v>0</v>
      </c>
      <c r="Q2471" s="4">
        <v>2521</v>
      </c>
      <c r="R2471" s="4" t="b">
        <f t="shared" si="12"/>
        <v>0</v>
      </c>
      <c r="S2471" s="4">
        <v>0</v>
      </c>
    </row>
    <row r="2472" spans="1:19" ht="14.25" customHeight="1">
      <c r="A2472" s="4" t="s">
        <v>1040</v>
      </c>
      <c r="B2472" s="5"/>
      <c r="C2472" s="4">
        <v>0</v>
      </c>
      <c r="E2472" s="4" t="b">
        <f t="shared" si="11"/>
        <v>0</v>
      </c>
      <c r="F2472" s="4">
        <v>0</v>
      </c>
      <c r="G2472" s="4">
        <v>4201</v>
      </c>
      <c r="H2472" s="6">
        <v>43952</v>
      </c>
      <c r="I2472" s="4" t="s">
        <v>1563</v>
      </c>
      <c r="J2472" s="4" t="s">
        <v>1043</v>
      </c>
      <c r="K2472" s="4">
        <v>10607</v>
      </c>
      <c r="L2472" s="4">
        <v>0</v>
      </c>
      <c r="M2472" s="4">
        <v>0</v>
      </c>
      <c r="N2472" s="4">
        <v>210000</v>
      </c>
      <c r="O2472" s="4">
        <v>0</v>
      </c>
      <c r="P2472" s="4">
        <v>210000</v>
      </c>
      <c r="Q2472" s="4">
        <v>2522</v>
      </c>
      <c r="R2472" s="4" t="b">
        <f t="shared" si="12"/>
        <v>0</v>
      </c>
      <c r="S2472" s="4">
        <v>0</v>
      </c>
    </row>
    <row r="2473" spans="1:19" ht="14.25" customHeight="1">
      <c r="A2473" s="4" t="s">
        <v>1040</v>
      </c>
      <c r="B2473" s="5"/>
      <c r="C2473" s="4">
        <v>0</v>
      </c>
      <c r="E2473" s="4" t="b">
        <f t="shared" si="11"/>
        <v>0</v>
      </c>
      <c r="F2473" s="4">
        <v>0</v>
      </c>
      <c r="G2473" s="4">
        <v>4201</v>
      </c>
      <c r="H2473" s="6">
        <v>43963</v>
      </c>
      <c r="I2473" s="4" t="s">
        <v>1052</v>
      </c>
      <c r="J2473" s="4" t="s">
        <v>40</v>
      </c>
      <c r="K2473" s="4">
        <v>13761</v>
      </c>
      <c r="L2473" s="4">
        <v>0</v>
      </c>
      <c r="M2473" s="4">
        <v>0</v>
      </c>
      <c r="N2473" s="4">
        <v>0</v>
      </c>
      <c r="O2473" s="4">
        <v>210000</v>
      </c>
      <c r="P2473" s="4">
        <v>0</v>
      </c>
      <c r="Q2473" s="4">
        <v>2523</v>
      </c>
      <c r="R2473" s="4" t="b">
        <f t="shared" si="12"/>
        <v>0</v>
      </c>
      <c r="S2473" s="4">
        <v>0</v>
      </c>
    </row>
    <row r="2474" spans="1:19" ht="14.25" customHeight="1">
      <c r="A2474" s="4" t="s">
        <v>1040</v>
      </c>
      <c r="B2474" s="5"/>
      <c r="C2474" s="4">
        <v>0</v>
      </c>
      <c r="E2474" s="4" t="b">
        <f t="shared" si="11"/>
        <v>0</v>
      </c>
      <c r="F2474" s="4">
        <v>0</v>
      </c>
      <c r="G2474" s="4">
        <v>4201</v>
      </c>
      <c r="H2474" s="6">
        <v>43983</v>
      </c>
      <c r="I2474" s="4" t="s">
        <v>1564</v>
      </c>
      <c r="J2474" s="4" t="s">
        <v>1043</v>
      </c>
      <c r="K2474" s="4">
        <v>10687</v>
      </c>
      <c r="L2474" s="4">
        <v>0</v>
      </c>
      <c r="M2474" s="4">
        <v>0</v>
      </c>
      <c r="N2474" s="4">
        <v>210000</v>
      </c>
      <c r="O2474" s="4">
        <v>0</v>
      </c>
      <c r="P2474" s="4">
        <v>210000</v>
      </c>
      <c r="Q2474" s="4">
        <v>2524</v>
      </c>
      <c r="R2474" s="4" t="b">
        <f t="shared" si="12"/>
        <v>0</v>
      </c>
      <c r="S2474" s="4">
        <v>0</v>
      </c>
    </row>
    <row r="2475" spans="1:19" ht="14.25" customHeight="1">
      <c r="A2475" s="4" t="s">
        <v>1040</v>
      </c>
      <c r="B2475" s="5"/>
      <c r="C2475" s="4">
        <v>0</v>
      </c>
      <c r="E2475" s="4" t="b">
        <f t="shared" si="11"/>
        <v>0</v>
      </c>
      <c r="F2475" s="4">
        <v>0</v>
      </c>
      <c r="G2475" s="4">
        <v>4201</v>
      </c>
      <c r="H2475" s="6">
        <v>43998</v>
      </c>
      <c r="I2475" s="4" t="s">
        <v>1054</v>
      </c>
      <c r="J2475" s="4" t="s">
        <v>40</v>
      </c>
      <c r="K2475" s="4">
        <v>13844</v>
      </c>
      <c r="L2475" s="4">
        <v>0</v>
      </c>
      <c r="M2475" s="4">
        <v>0</v>
      </c>
      <c r="N2475" s="4">
        <v>0</v>
      </c>
      <c r="O2475" s="4">
        <v>210000</v>
      </c>
      <c r="P2475" s="4">
        <v>0</v>
      </c>
      <c r="Q2475" s="4">
        <v>2525</v>
      </c>
      <c r="R2475" s="4" t="b">
        <f t="shared" si="12"/>
        <v>0</v>
      </c>
      <c r="S2475" s="4">
        <v>0</v>
      </c>
    </row>
    <row r="2476" spans="1:19" ht="14.25" customHeight="1">
      <c r="A2476" s="4" t="s">
        <v>1040</v>
      </c>
      <c r="B2476" s="5"/>
      <c r="C2476" s="4">
        <v>0</v>
      </c>
      <c r="E2476" s="4" t="b">
        <f t="shared" si="11"/>
        <v>0</v>
      </c>
      <c r="F2476" s="4">
        <v>0</v>
      </c>
      <c r="G2476" s="4">
        <v>4201</v>
      </c>
      <c r="H2476" s="6">
        <v>44013</v>
      </c>
      <c r="I2476" s="4" t="s">
        <v>1565</v>
      </c>
      <c r="J2476" s="4" t="s">
        <v>1043</v>
      </c>
      <c r="K2476" s="4">
        <v>10767</v>
      </c>
      <c r="L2476" s="4">
        <v>0</v>
      </c>
      <c r="M2476" s="4">
        <v>0</v>
      </c>
      <c r="N2476" s="4">
        <v>210000</v>
      </c>
      <c r="O2476" s="4">
        <v>0</v>
      </c>
      <c r="P2476" s="4">
        <v>210000</v>
      </c>
      <c r="Q2476" s="4">
        <v>2526</v>
      </c>
      <c r="R2476" s="4" t="b">
        <f t="shared" si="12"/>
        <v>0</v>
      </c>
      <c r="S2476" s="4">
        <v>0</v>
      </c>
    </row>
    <row r="2477" spans="1:19" ht="14.25" customHeight="1">
      <c r="A2477" s="4" t="s">
        <v>1040</v>
      </c>
      <c r="B2477" s="5"/>
      <c r="C2477" s="4">
        <v>0</v>
      </c>
      <c r="E2477" s="4" t="b">
        <f t="shared" si="11"/>
        <v>0</v>
      </c>
      <c r="F2477" s="4">
        <v>0</v>
      </c>
      <c r="G2477" s="4">
        <v>4201</v>
      </c>
      <c r="H2477" s="6">
        <v>44025</v>
      </c>
      <c r="I2477" s="4" t="s">
        <v>1056</v>
      </c>
      <c r="J2477" s="4" t="s">
        <v>40</v>
      </c>
      <c r="K2477" s="4">
        <v>13911</v>
      </c>
      <c r="L2477" s="4">
        <v>0</v>
      </c>
      <c r="M2477" s="4">
        <v>0</v>
      </c>
      <c r="N2477" s="4">
        <v>0</v>
      </c>
      <c r="O2477" s="4">
        <v>210000</v>
      </c>
      <c r="P2477" s="4">
        <v>0</v>
      </c>
      <c r="Q2477" s="4">
        <v>2527</v>
      </c>
      <c r="R2477" s="4" t="b">
        <f t="shared" si="12"/>
        <v>0</v>
      </c>
      <c r="S2477" s="4">
        <v>0</v>
      </c>
    </row>
    <row r="2478" spans="1:19" ht="14.25" customHeight="1">
      <c r="A2478" s="4" t="s">
        <v>1040</v>
      </c>
      <c r="B2478" s="5"/>
      <c r="C2478" s="4">
        <v>0</v>
      </c>
      <c r="E2478" s="4" t="b">
        <f t="shared" si="11"/>
        <v>0</v>
      </c>
      <c r="F2478" s="4">
        <v>0</v>
      </c>
      <c r="G2478" s="4">
        <v>4201</v>
      </c>
      <c r="H2478" s="6">
        <v>44044</v>
      </c>
      <c r="I2478" s="4" t="s">
        <v>1566</v>
      </c>
      <c r="J2478" s="4" t="s">
        <v>1043</v>
      </c>
      <c r="K2478" s="4">
        <v>10847</v>
      </c>
      <c r="L2478" s="4">
        <v>0</v>
      </c>
      <c r="M2478" s="4">
        <v>0</v>
      </c>
      <c r="N2478" s="4">
        <v>210000</v>
      </c>
      <c r="O2478" s="4">
        <v>0</v>
      </c>
      <c r="P2478" s="4">
        <v>210000</v>
      </c>
      <c r="Q2478" s="4">
        <v>2528</v>
      </c>
      <c r="R2478" s="4" t="b">
        <f t="shared" si="12"/>
        <v>0</v>
      </c>
      <c r="S2478" s="4">
        <v>0</v>
      </c>
    </row>
    <row r="2479" spans="1:19" ht="14.25" customHeight="1">
      <c r="A2479" s="4" t="s">
        <v>1040</v>
      </c>
      <c r="B2479" s="5"/>
      <c r="C2479" s="4">
        <v>0</v>
      </c>
      <c r="E2479" s="4" t="b">
        <f t="shared" si="11"/>
        <v>0</v>
      </c>
      <c r="F2479" s="4">
        <v>0</v>
      </c>
      <c r="G2479" s="4">
        <v>4201</v>
      </c>
      <c r="H2479" s="6">
        <v>44053</v>
      </c>
      <c r="I2479" s="4" t="s">
        <v>1058</v>
      </c>
      <c r="J2479" s="4" t="s">
        <v>40</v>
      </c>
      <c r="K2479" s="4">
        <v>13964</v>
      </c>
      <c r="L2479" s="4">
        <v>0</v>
      </c>
      <c r="M2479" s="4">
        <v>0</v>
      </c>
      <c r="N2479" s="4">
        <v>0</v>
      </c>
      <c r="O2479" s="4">
        <v>210000</v>
      </c>
      <c r="P2479" s="4">
        <v>0</v>
      </c>
      <c r="Q2479" s="4">
        <v>2529</v>
      </c>
      <c r="R2479" s="4" t="b">
        <f t="shared" si="12"/>
        <v>0</v>
      </c>
      <c r="S2479" s="4">
        <v>0</v>
      </c>
    </row>
    <row r="2480" spans="1:19" ht="14.25" customHeight="1">
      <c r="A2480" s="4" t="s">
        <v>1040</v>
      </c>
      <c r="B2480" s="5"/>
      <c r="C2480" s="4">
        <v>0</v>
      </c>
      <c r="E2480" s="4" t="b">
        <f t="shared" si="11"/>
        <v>0</v>
      </c>
      <c r="F2480" s="4">
        <v>0</v>
      </c>
      <c r="G2480" s="4">
        <v>4201</v>
      </c>
      <c r="H2480" s="6">
        <v>44075</v>
      </c>
      <c r="I2480" s="4" t="s">
        <v>1567</v>
      </c>
      <c r="J2480" s="4" t="s">
        <v>1043</v>
      </c>
      <c r="K2480" s="4">
        <v>10927</v>
      </c>
      <c r="L2480" s="4">
        <v>0</v>
      </c>
      <c r="M2480" s="4">
        <v>0</v>
      </c>
      <c r="N2480" s="4">
        <v>210000</v>
      </c>
      <c r="O2480" s="4">
        <v>0</v>
      </c>
      <c r="P2480" s="4">
        <v>210000</v>
      </c>
      <c r="Q2480" s="4">
        <v>2530</v>
      </c>
      <c r="R2480" s="4" t="b">
        <f t="shared" si="12"/>
        <v>0</v>
      </c>
      <c r="S2480" s="4">
        <v>0</v>
      </c>
    </row>
    <row r="2481" spans="1:19" ht="14.25" customHeight="1">
      <c r="A2481" s="4" t="s">
        <v>1040</v>
      </c>
      <c r="B2481" s="5"/>
      <c r="C2481" s="4">
        <v>0</v>
      </c>
      <c r="E2481" s="4" t="b">
        <f t="shared" si="11"/>
        <v>0</v>
      </c>
      <c r="F2481" s="4">
        <v>0</v>
      </c>
      <c r="G2481" s="4">
        <v>4201</v>
      </c>
      <c r="H2481" s="6">
        <v>44085</v>
      </c>
      <c r="I2481" s="4" t="s">
        <v>1060</v>
      </c>
      <c r="J2481" s="4" t="s">
        <v>40</v>
      </c>
      <c r="K2481" s="4">
        <v>14056</v>
      </c>
      <c r="L2481" s="4">
        <v>0</v>
      </c>
      <c r="M2481" s="4">
        <v>0</v>
      </c>
      <c r="N2481" s="4">
        <v>0</v>
      </c>
      <c r="O2481" s="4">
        <v>210000</v>
      </c>
      <c r="P2481" s="4">
        <v>0</v>
      </c>
      <c r="Q2481" s="4">
        <v>2531</v>
      </c>
      <c r="R2481" s="4" t="b">
        <f t="shared" si="12"/>
        <v>0</v>
      </c>
      <c r="S2481" s="4">
        <v>0</v>
      </c>
    </row>
    <row r="2482" spans="1:19" ht="14.25" customHeight="1">
      <c r="A2482" s="4" t="s">
        <v>1040</v>
      </c>
      <c r="B2482" s="5"/>
      <c r="C2482" s="4">
        <v>0</v>
      </c>
      <c r="E2482" s="4" t="b">
        <f t="shared" si="11"/>
        <v>0</v>
      </c>
      <c r="F2482" s="4">
        <v>0</v>
      </c>
      <c r="G2482" s="4">
        <v>4201</v>
      </c>
      <c r="H2482" s="6">
        <v>44105</v>
      </c>
      <c r="I2482" s="4" t="s">
        <v>1568</v>
      </c>
      <c r="J2482" s="4" t="s">
        <v>1043</v>
      </c>
      <c r="K2482" s="4">
        <v>11007</v>
      </c>
      <c r="L2482" s="4">
        <v>0</v>
      </c>
      <c r="M2482" s="4">
        <v>0</v>
      </c>
      <c r="N2482" s="4">
        <v>210000</v>
      </c>
      <c r="O2482" s="4">
        <v>0</v>
      </c>
      <c r="P2482" s="4">
        <v>210000</v>
      </c>
      <c r="Q2482" s="4">
        <v>2532</v>
      </c>
      <c r="R2482" s="4" t="b">
        <f t="shared" si="12"/>
        <v>0</v>
      </c>
      <c r="S2482" s="4">
        <v>0</v>
      </c>
    </row>
    <row r="2483" spans="1:19" ht="14.25" customHeight="1">
      <c r="A2483" s="4" t="s">
        <v>1040</v>
      </c>
      <c r="B2483" s="5"/>
      <c r="C2483" s="4">
        <v>0</v>
      </c>
      <c r="E2483" s="4" t="b">
        <f t="shared" si="11"/>
        <v>0</v>
      </c>
      <c r="F2483" s="4">
        <v>0</v>
      </c>
      <c r="G2483" s="4">
        <v>4201</v>
      </c>
      <c r="H2483" s="6">
        <v>44118</v>
      </c>
      <c r="I2483" s="4" t="s">
        <v>1061</v>
      </c>
      <c r="J2483" s="4" t="s">
        <v>40</v>
      </c>
      <c r="K2483" s="4">
        <v>14132</v>
      </c>
      <c r="L2483" s="4">
        <v>0</v>
      </c>
      <c r="M2483" s="4">
        <v>0</v>
      </c>
      <c r="N2483" s="4">
        <v>0</v>
      </c>
      <c r="O2483" s="4">
        <v>210000</v>
      </c>
      <c r="P2483" s="4">
        <v>0</v>
      </c>
      <c r="Q2483" s="4">
        <v>2533</v>
      </c>
      <c r="R2483" s="4" t="b">
        <f t="shared" si="12"/>
        <v>0</v>
      </c>
      <c r="S2483" s="4">
        <v>0</v>
      </c>
    </row>
    <row r="2484" spans="1:19" ht="14.25" customHeight="1">
      <c r="A2484" s="4" t="s">
        <v>1040</v>
      </c>
      <c r="B2484" s="5"/>
      <c r="C2484" s="4">
        <v>0</v>
      </c>
      <c r="E2484" s="4" t="b">
        <f t="shared" si="11"/>
        <v>0</v>
      </c>
      <c r="F2484" s="4">
        <v>0</v>
      </c>
      <c r="G2484" s="4">
        <v>4201</v>
      </c>
      <c r="H2484" s="6">
        <v>44136</v>
      </c>
      <c r="I2484" s="4" t="s">
        <v>1569</v>
      </c>
      <c r="J2484" s="4" t="s">
        <v>1043</v>
      </c>
      <c r="K2484" s="4">
        <v>11087</v>
      </c>
      <c r="L2484" s="4">
        <v>0</v>
      </c>
      <c r="M2484" s="4">
        <v>0</v>
      </c>
      <c r="N2484" s="4">
        <v>210000</v>
      </c>
      <c r="O2484" s="4">
        <v>0</v>
      </c>
      <c r="P2484" s="4">
        <v>210000</v>
      </c>
      <c r="Q2484" s="4">
        <v>2534</v>
      </c>
      <c r="R2484" s="4" t="b">
        <f t="shared" si="12"/>
        <v>0</v>
      </c>
      <c r="S2484" s="4">
        <v>0</v>
      </c>
    </row>
    <row r="2485" spans="1:19" ht="14.25" customHeight="1">
      <c r="A2485" s="4" t="s">
        <v>1040</v>
      </c>
      <c r="B2485" s="5"/>
      <c r="C2485" s="4">
        <v>0</v>
      </c>
      <c r="E2485" s="4" t="b">
        <f t="shared" si="11"/>
        <v>0</v>
      </c>
      <c r="F2485" s="4">
        <v>0</v>
      </c>
      <c r="G2485" s="4">
        <v>4201</v>
      </c>
      <c r="H2485" s="6">
        <v>44146</v>
      </c>
      <c r="I2485" s="4" t="s">
        <v>1064</v>
      </c>
      <c r="J2485" s="4" t="s">
        <v>40</v>
      </c>
      <c r="K2485" s="4">
        <v>14197</v>
      </c>
      <c r="L2485" s="4">
        <v>0</v>
      </c>
      <c r="M2485" s="4">
        <v>0</v>
      </c>
      <c r="N2485" s="4">
        <v>0</v>
      </c>
      <c r="O2485" s="4">
        <v>210000</v>
      </c>
      <c r="P2485" s="4">
        <v>0</v>
      </c>
      <c r="Q2485" s="4">
        <v>2535</v>
      </c>
      <c r="R2485" s="4" t="b">
        <f t="shared" si="12"/>
        <v>0</v>
      </c>
      <c r="S2485" s="4">
        <v>0</v>
      </c>
    </row>
    <row r="2486" spans="1:19" ht="14.25" customHeight="1">
      <c r="A2486" s="4" t="s">
        <v>1040</v>
      </c>
      <c r="B2486" s="5"/>
      <c r="C2486" s="4">
        <v>0</v>
      </c>
      <c r="E2486" s="4" t="b">
        <f t="shared" si="11"/>
        <v>0</v>
      </c>
      <c r="F2486" s="4">
        <v>0</v>
      </c>
      <c r="G2486" s="4">
        <v>4201</v>
      </c>
      <c r="H2486" s="6">
        <v>44166</v>
      </c>
      <c r="I2486" s="4" t="s">
        <v>1570</v>
      </c>
      <c r="J2486" s="4" t="s">
        <v>1043</v>
      </c>
      <c r="K2486" s="4">
        <v>11167</v>
      </c>
      <c r="L2486" s="4">
        <v>0</v>
      </c>
      <c r="M2486" s="4">
        <v>0</v>
      </c>
      <c r="N2486" s="4">
        <v>210000</v>
      </c>
      <c r="O2486" s="4">
        <v>0</v>
      </c>
      <c r="P2486" s="4">
        <v>210000</v>
      </c>
      <c r="Q2486" s="4">
        <v>2536</v>
      </c>
      <c r="R2486" s="4" t="b">
        <f t="shared" si="12"/>
        <v>0</v>
      </c>
      <c r="S2486" s="4">
        <v>0</v>
      </c>
    </row>
    <row r="2487" spans="1:19" ht="14.25" customHeight="1">
      <c r="A2487" s="4" t="s">
        <v>1040</v>
      </c>
      <c r="B2487" s="5"/>
      <c r="C2487" s="4">
        <v>0</v>
      </c>
      <c r="E2487" s="4" t="b">
        <f t="shared" si="11"/>
        <v>0</v>
      </c>
      <c r="F2487" s="4">
        <v>0</v>
      </c>
      <c r="G2487" s="4">
        <v>4201</v>
      </c>
      <c r="H2487" s="6">
        <v>44179</v>
      </c>
      <c r="I2487" s="4" t="s">
        <v>1066</v>
      </c>
      <c r="J2487" s="4" t="s">
        <v>40</v>
      </c>
      <c r="K2487" s="4">
        <v>14272</v>
      </c>
      <c r="L2487" s="4">
        <v>0</v>
      </c>
      <c r="M2487" s="4">
        <v>0</v>
      </c>
      <c r="N2487" s="4">
        <v>0</v>
      </c>
      <c r="O2487" s="4">
        <v>210000</v>
      </c>
      <c r="P2487" s="4">
        <v>0</v>
      </c>
      <c r="Q2487" s="4">
        <v>2537</v>
      </c>
      <c r="R2487" s="4" t="b">
        <f t="shared" si="12"/>
        <v>0</v>
      </c>
      <c r="S2487" s="4">
        <v>0</v>
      </c>
    </row>
    <row r="2488" spans="1:19" ht="14.25" customHeight="1">
      <c r="A2488" s="4" t="s">
        <v>1040</v>
      </c>
      <c r="B2488" s="5" t="s">
        <v>1571</v>
      </c>
      <c r="C2488" s="4">
        <v>0</v>
      </c>
      <c r="D2488" s="4" t="s">
        <v>1571</v>
      </c>
      <c r="E2488" s="4" t="b">
        <f t="shared" si="11"/>
        <v>0</v>
      </c>
      <c r="F2488" s="4">
        <v>0</v>
      </c>
      <c r="G2488" s="4">
        <v>4201</v>
      </c>
      <c r="H2488" s="3" t="s">
        <v>21</v>
      </c>
      <c r="K2488" s="4">
        <v>0</v>
      </c>
      <c r="L2488" s="4">
        <v>0</v>
      </c>
      <c r="M2488" s="4">
        <v>0</v>
      </c>
      <c r="N2488" s="4">
        <v>2520000</v>
      </c>
      <c r="O2488" s="4">
        <v>2520000</v>
      </c>
      <c r="P2488" s="4">
        <v>0</v>
      </c>
      <c r="Q2488" s="4">
        <v>2538</v>
      </c>
      <c r="R2488" s="4" t="b">
        <f t="shared" si="12"/>
        <v>0</v>
      </c>
      <c r="S2488" s="4">
        <v>0</v>
      </c>
    </row>
    <row r="2489" spans="1:19" ht="14.25" customHeight="1">
      <c r="A2489" s="4" t="s">
        <v>1040</v>
      </c>
      <c r="B2489" s="5" t="s">
        <v>389</v>
      </c>
      <c r="C2489" s="4">
        <v>0</v>
      </c>
      <c r="D2489" s="4" t="s">
        <v>389</v>
      </c>
      <c r="E2489" s="4" t="b">
        <f t="shared" si="11"/>
        <v>0</v>
      </c>
      <c r="F2489" s="4">
        <v>0</v>
      </c>
      <c r="G2489" s="4">
        <v>4202</v>
      </c>
      <c r="H2489" s="3" t="s">
        <v>21</v>
      </c>
      <c r="K2489" s="4">
        <v>0</v>
      </c>
      <c r="L2489" s="4">
        <v>2796000</v>
      </c>
      <c r="M2489" s="4">
        <v>2796000</v>
      </c>
      <c r="N2489" s="4">
        <v>0</v>
      </c>
      <c r="O2489" s="4">
        <v>0</v>
      </c>
      <c r="P2489" s="4">
        <v>0</v>
      </c>
      <c r="Q2489" s="4">
        <v>2539</v>
      </c>
      <c r="R2489" s="4" t="b">
        <f t="shared" si="12"/>
        <v>0</v>
      </c>
      <c r="S2489" s="4">
        <v>0</v>
      </c>
    </row>
    <row r="2490" spans="1:19" ht="14.25" customHeight="1">
      <c r="A2490" s="4" t="s">
        <v>1040</v>
      </c>
      <c r="B2490" s="5"/>
      <c r="C2490" s="4">
        <v>0</v>
      </c>
      <c r="E2490" s="4" t="b">
        <f t="shared" si="11"/>
        <v>0</v>
      </c>
      <c r="F2490" s="4">
        <v>0</v>
      </c>
      <c r="G2490" s="4">
        <v>4202</v>
      </c>
      <c r="H2490" s="6">
        <v>43831</v>
      </c>
      <c r="I2490" s="4" t="s">
        <v>1572</v>
      </c>
      <c r="J2490" s="4" t="s">
        <v>1043</v>
      </c>
      <c r="K2490" s="4">
        <v>10288</v>
      </c>
      <c r="L2490" s="4">
        <v>0</v>
      </c>
      <c r="M2490" s="4">
        <v>0</v>
      </c>
      <c r="N2490" s="4">
        <v>233000</v>
      </c>
      <c r="O2490" s="4">
        <v>0</v>
      </c>
      <c r="P2490" s="4">
        <v>233000</v>
      </c>
      <c r="Q2490" s="4">
        <v>2540</v>
      </c>
      <c r="R2490" s="4" t="b">
        <f t="shared" si="12"/>
        <v>0</v>
      </c>
      <c r="S2490" s="4">
        <v>0</v>
      </c>
    </row>
    <row r="2491" spans="1:19" ht="14.25" customHeight="1">
      <c r="A2491" s="4" t="s">
        <v>1040</v>
      </c>
      <c r="B2491" s="5"/>
      <c r="C2491" s="4">
        <v>0</v>
      </c>
      <c r="E2491" s="4" t="b">
        <f t="shared" si="11"/>
        <v>0</v>
      </c>
      <c r="F2491" s="4">
        <v>0</v>
      </c>
      <c r="G2491" s="4">
        <v>4202</v>
      </c>
      <c r="H2491" s="6">
        <v>43862</v>
      </c>
      <c r="I2491" s="4" t="s">
        <v>1573</v>
      </c>
      <c r="J2491" s="4" t="s">
        <v>1043</v>
      </c>
      <c r="K2491" s="4">
        <v>10368</v>
      </c>
      <c r="L2491" s="4">
        <v>0</v>
      </c>
      <c r="M2491" s="4">
        <v>0</v>
      </c>
      <c r="N2491" s="4">
        <v>233000</v>
      </c>
      <c r="O2491" s="4">
        <v>0</v>
      </c>
      <c r="P2491" s="4">
        <v>466000</v>
      </c>
      <c r="Q2491" s="4">
        <v>2541</v>
      </c>
      <c r="R2491" s="4" t="b">
        <f t="shared" si="12"/>
        <v>0</v>
      </c>
      <c r="S2491" s="4">
        <v>0</v>
      </c>
    </row>
    <row r="2492" spans="1:19" ht="14.25" customHeight="1">
      <c r="A2492" s="4" t="s">
        <v>1040</v>
      </c>
      <c r="B2492" s="5"/>
      <c r="C2492" s="4">
        <v>0</v>
      </c>
      <c r="E2492" s="4" t="b">
        <f t="shared" si="11"/>
        <v>0</v>
      </c>
      <c r="F2492" s="4">
        <v>0</v>
      </c>
      <c r="G2492" s="4">
        <v>4202</v>
      </c>
      <c r="H2492" s="6">
        <v>43874</v>
      </c>
      <c r="I2492" s="4" t="s">
        <v>1044</v>
      </c>
      <c r="J2492" s="4" t="s">
        <v>40</v>
      </c>
      <c r="K2492" s="4">
        <v>13589</v>
      </c>
      <c r="L2492" s="4">
        <v>0</v>
      </c>
      <c r="M2492" s="4">
        <v>0</v>
      </c>
      <c r="N2492" s="4">
        <v>0</v>
      </c>
      <c r="O2492" s="4">
        <v>233000</v>
      </c>
      <c r="P2492" s="4">
        <v>233000</v>
      </c>
      <c r="Q2492" s="4">
        <v>2542</v>
      </c>
      <c r="R2492" s="4" t="b">
        <f t="shared" si="12"/>
        <v>0</v>
      </c>
      <c r="S2492" s="4">
        <v>0</v>
      </c>
    </row>
    <row r="2493" spans="1:19" ht="14.25" customHeight="1">
      <c r="A2493" s="4" t="s">
        <v>1040</v>
      </c>
      <c r="B2493" s="5"/>
      <c r="C2493" s="4">
        <v>0</v>
      </c>
      <c r="E2493" s="4" t="b">
        <f t="shared" si="11"/>
        <v>0</v>
      </c>
      <c r="F2493" s="4">
        <v>0</v>
      </c>
      <c r="G2493" s="4">
        <v>4202</v>
      </c>
      <c r="H2493" s="6">
        <v>43874</v>
      </c>
      <c r="I2493" s="4" t="s">
        <v>1046</v>
      </c>
      <c r="J2493" s="4" t="s">
        <v>40</v>
      </c>
      <c r="K2493" s="4">
        <v>13589</v>
      </c>
      <c r="L2493" s="4">
        <v>0</v>
      </c>
      <c r="M2493" s="4">
        <v>0</v>
      </c>
      <c r="N2493" s="4">
        <v>0</v>
      </c>
      <c r="O2493" s="4">
        <v>233000</v>
      </c>
      <c r="P2493" s="4">
        <v>0</v>
      </c>
      <c r="Q2493" s="4">
        <v>2543</v>
      </c>
      <c r="R2493" s="4" t="b">
        <f t="shared" si="12"/>
        <v>0</v>
      </c>
      <c r="S2493" s="4">
        <v>0</v>
      </c>
    </row>
    <row r="2494" spans="1:19" ht="14.25" customHeight="1">
      <c r="A2494" s="4" t="s">
        <v>1040</v>
      </c>
      <c r="B2494" s="5"/>
      <c r="C2494" s="4">
        <v>0</v>
      </c>
      <c r="E2494" s="4" t="b">
        <f t="shared" si="11"/>
        <v>0</v>
      </c>
      <c r="F2494" s="4">
        <v>0</v>
      </c>
      <c r="G2494" s="4">
        <v>4202</v>
      </c>
      <c r="H2494" s="6">
        <v>43891</v>
      </c>
      <c r="I2494" s="4" t="s">
        <v>1574</v>
      </c>
      <c r="J2494" s="4" t="s">
        <v>1069</v>
      </c>
      <c r="K2494" s="4">
        <v>564</v>
      </c>
      <c r="L2494" s="4">
        <v>0</v>
      </c>
      <c r="M2494" s="4">
        <v>0</v>
      </c>
      <c r="N2494" s="4">
        <v>0</v>
      </c>
      <c r="O2494" s="4">
        <v>132</v>
      </c>
      <c r="P2494" s="4">
        <v>-132</v>
      </c>
      <c r="Q2494" s="4">
        <v>2544</v>
      </c>
      <c r="R2494" s="4" t="b">
        <f t="shared" si="12"/>
        <v>0</v>
      </c>
      <c r="S2494" s="4">
        <v>0</v>
      </c>
    </row>
    <row r="2495" spans="1:19" ht="14.25" customHeight="1">
      <c r="A2495" s="4" t="s">
        <v>1040</v>
      </c>
      <c r="B2495" s="5"/>
      <c r="C2495" s="4">
        <v>0</v>
      </c>
      <c r="E2495" s="4" t="b">
        <f t="shared" si="11"/>
        <v>0</v>
      </c>
      <c r="F2495" s="4">
        <v>0</v>
      </c>
      <c r="G2495" s="4">
        <v>4202</v>
      </c>
      <c r="H2495" s="6">
        <v>43891</v>
      </c>
      <c r="I2495" s="4" t="s">
        <v>1575</v>
      </c>
      <c r="J2495" s="4" t="s">
        <v>1043</v>
      </c>
      <c r="K2495" s="4">
        <v>10448</v>
      </c>
      <c r="L2495" s="4">
        <v>0</v>
      </c>
      <c r="M2495" s="4">
        <v>0</v>
      </c>
      <c r="N2495" s="4">
        <v>233000</v>
      </c>
      <c r="O2495" s="4">
        <v>0</v>
      </c>
      <c r="P2495" s="4">
        <v>232868</v>
      </c>
      <c r="Q2495" s="4">
        <v>2545</v>
      </c>
      <c r="R2495" s="4" t="b">
        <f t="shared" si="12"/>
        <v>0</v>
      </c>
      <c r="S2495" s="4">
        <v>0</v>
      </c>
    </row>
    <row r="2496" spans="1:19" ht="14.25" customHeight="1">
      <c r="A2496" s="4" t="s">
        <v>1040</v>
      </c>
      <c r="B2496" s="5"/>
      <c r="C2496" s="4">
        <v>0</v>
      </c>
      <c r="E2496" s="4" t="b">
        <f t="shared" si="11"/>
        <v>0</v>
      </c>
      <c r="F2496" s="4">
        <v>0</v>
      </c>
      <c r="G2496" s="4">
        <v>4202</v>
      </c>
      <c r="H2496" s="6">
        <v>43922</v>
      </c>
      <c r="I2496" s="4" t="s">
        <v>1576</v>
      </c>
      <c r="J2496" s="4" t="s">
        <v>1043</v>
      </c>
      <c r="K2496" s="4">
        <v>10528</v>
      </c>
      <c r="L2496" s="4">
        <v>0</v>
      </c>
      <c r="M2496" s="4">
        <v>0</v>
      </c>
      <c r="N2496" s="4">
        <v>233000</v>
      </c>
      <c r="O2496" s="4">
        <v>0</v>
      </c>
      <c r="P2496" s="4">
        <v>465868</v>
      </c>
      <c r="Q2496" s="4">
        <v>2546</v>
      </c>
      <c r="R2496" s="4" t="b">
        <f t="shared" si="12"/>
        <v>0</v>
      </c>
      <c r="S2496" s="4">
        <v>0</v>
      </c>
    </row>
    <row r="2497" spans="1:19" ht="14.25" customHeight="1">
      <c r="A2497" s="4" t="s">
        <v>1040</v>
      </c>
      <c r="B2497" s="5"/>
      <c r="C2497" s="4">
        <v>0</v>
      </c>
      <c r="E2497" s="4" t="b">
        <f t="shared" si="11"/>
        <v>0</v>
      </c>
      <c r="F2497" s="4">
        <v>0</v>
      </c>
      <c r="G2497" s="4">
        <v>4202</v>
      </c>
      <c r="H2497" s="6">
        <v>43952</v>
      </c>
      <c r="I2497" s="4" t="s">
        <v>1577</v>
      </c>
      <c r="J2497" s="4" t="s">
        <v>1043</v>
      </c>
      <c r="K2497" s="4">
        <v>10608</v>
      </c>
      <c r="L2497" s="4">
        <v>0</v>
      </c>
      <c r="M2497" s="4">
        <v>0</v>
      </c>
      <c r="N2497" s="4">
        <v>233000</v>
      </c>
      <c r="O2497" s="4">
        <v>0</v>
      </c>
      <c r="P2497" s="4">
        <v>698868</v>
      </c>
      <c r="Q2497" s="4">
        <v>2547</v>
      </c>
      <c r="R2497" s="4" t="b">
        <f t="shared" si="12"/>
        <v>0</v>
      </c>
      <c r="S2497" s="4">
        <v>0</v>
      </c>
    </row>
    <row r="2498" spans="1:19" ht="14.25" customHeight="1">
      <c r="A2498" s="4" t="s">
        <v>1040</v>
      </c>
      <c r="B2498" s="5"/>
      <c r="C2498" s="4">
        <v>0</v>
      </c>
      <c r="E2498" s="4" t="b">
        <f t="shared" si="11"/>
        <v>0</v>
      </c>
      <c r="F2498" s="4">
        <v>0</v>
      </c>
      <c r="G2498" s="4">
        <v>4202</v>
      </c>
      <c r="H2498" s="6">
        <v>43983</v>
      </c>
      <c r="I2498" s="4" t="s">
        <v>1578</v>
      </c>
      <c r="J2498" s="4" t="s">
        <v>1043</v>
      </c>
      <c r="K2498" s="4">
        <v>10688</v>
      </c>
      <c r="L2498" s="4">
        <v>0</v>
      </c>
      <c r="M2498" s="4">
        <v>0</v>
      </c>
      <c r="N2498" s="4">
        <v>233000</v>
      </c>
      <c r="O2498" s="4">
        <v>0</v>
      </c>
      <c r="P2498" s="4">
        <v>931868</v>
      </c>
      <c r="Q2498" s="4">
        <v>2548</v>
      </c>
      <c r="R2498" s="4" t="b">
        <f t="shared" si="12"/>
        <v>0</v>
      </c>
      <c r="S2498" s="4">
        <v>0</v>
      </c>
    </row>
    <row r="2499" spans="1:19" ht="14.25" customHeight="1">
      <c r="A2499" s="4" t="s">
        <v>1040</v>
      </c>
      <c r="B2499" s="5"/>
      <c r="C2499" s="4">
        <v>0</v>
      </c>
      <c r="E2499" s="4" t="b">
        <f t="shared" si="11"/>
        <v>0</v>
      </c>
      <c r="F2499" s="4">
        <v>0</v>
      </c>
      <c r="G2499" s="4">
        <v>4202</v>
      </c>
      <c r="H2499" s="6">
        <v>43990</v>
      </c>
      <c r="I2499" s="4" t="s">
        <v>1048</v>
      </c>
      <c r="J2499" s="4" t="s">
        <v>40</v>
      </c>
      <c r="K2499" s="4">
        <v>13819</v>
      </c>
      <c r="L2499" s="4">
        <v>0</v>
      </c>
      <c r="M2499" s="4">
        <v>0</v>
      </c>
      <c r="N2499" s="4">
        <v>0</v>
      </c>
      <c r="O2499" s="4">
        <v>232868</v>
      </c>
      <c r="P2499" s="4">
        <v>699000</v>
      </c>
      <c r="Q2499" s="4">
        <v>2549</v>
      </c>
      <c r="R2499" s="4" t="b">
        <f t="shared" si="12"/>
        <v>0</v>
      </c>
      <c r="S2499" s="4">
        <v>0</v>
      </c>
    </row>
    <row r="2500" spans="1:19" ht="14.25" customHeight="1">
      <c r="A2500" s="4" t="s">
        <v>1040</v>
      </c>
      <c r="B2500" s="5"/>
      <c r="C2500" s="4">
        <v>0</v>
      </c>
      <c r="E2500" s="4" t="b">
        <f t="shared" si="11"/>
        <v>0</v>
      </c>
      <c r="F2500" s="4">
        <v>0</v>
      </c>
      <c r="G2500" s="4">
        <v>4202</v>
      </c>
      <c r="H2500" s="6">
        <v>43990</v>
      </c>
      <c r="I2500" s="4" t="s">
        <v>1050</v>
      </c>
      <c r="J2500" s="4" t="s">
        <v>40</v>
      </c>
      <c r="K2500" s="4">
        <v>13819</v>
      </c>
      <c r="L2500" s="4">
        <v>0</v>
      </c>
      <c r="M2500" s="4">
        <v>0</v>
      </c>
      <c r="N2500" s="4">
        <v>0</v>
      </c>
      <c r="O2500" s="4">
        <v>233000</v>
      </c>
      <c r="P2500" s="4">
        <v>466000</v>
      </c>
      <c r="Q2500" s="4">
        <v>2550</v>
      </c>
      <c r="R2500" s="4" t="b">
        <f t="shared" si="12"/>
        <v>0</v>
      </c>
      <c r="S2500" s="4">
        <v>0</v>
      </c>
    </row>
    <row r="2501" spans="1:19" ht="14.25" customHeight="1">
      <c r="A2501" s="4" t="s">
        <v>1040</v>
      </c>
      <c r="B2501" s="5"/>
      <c r="C2501" s="4">
        <v>0</v>
      </c>
      <c r="E2501" s="4" t="b">
        <f t="shared" si="11"/>
        <v>0</v>
      </c>
      <c r="F2501" s="4">
        <v>0</v>
      </c>
      <c r="G2501" s="4">
        <v>4202</v>
      </c>
      <c r="H2501" s="6">
        <v>43990</v>
      </c>
      <c r="I2501" s="4" t="s">
        <v>1052</v>
      </c>
      <c r="J2501" s="4" t="s">
        <v>40</v>
      </c>
      <c r="K2501" s="4">
        <v>13819</v>
      </c>
      <c r="L2501" s="4">
        <v>0</v>
      </c>
      <c r="M2501" s="4">
        <v>0</v>
      </c>
      <c r="N2501" s="4">
        <v>0</v>
      </c>
      <c r="O2501" s="4">
        <v>233000</v>
      </c>
      <c r="P2501" s="4">
        <v>233000</v>
      </c>
      <c r="Q2501" s="4">
        <v>2551</v>
      </c>
      <c r="R2501" s="4" t="b">
        <f t="shared" si="12"/>
        <v>0</v>
      </c>
      <c r="S2501" s="4">
        <v>0</v>
      </c>
    </row>
    <row r="2502" spans="1:19" ht="14.25" customHeight="1">
      <c r="A2502" s="4" t="s">
        <v>1040</v>
      </c>
      <c r="B2502" s="5"/>
      <c r="C2502" s="4">
        <v>0</v>
      </c>
      <c r="E2502" s="4" t="b">
        <f t="shared" si="11"/>
        <v>0</v>
      </c>
      <c r="F2502" s="4">
        <v>0</v>
      </c>
      <c r="G2502" s="4">
        <v>4202</v>
      </c>
      <c r="H2502" s="6">
        <v>43990</v>
      </c>
      <c r="I2502" s="4" t="s">
        <v>1054</v>
      </c>
      <c r="J2502" s="4" t="s">
        <v>40</v>
      </c>
      <c r="K2502" s="4">
        <v>13819</v>
      </c>
      <c r="L2502" s="4">
        <v>0</v>
      </c>
      <c r="M2502" s="4">
        <v>0</v>
      </c>
      <c r="N2502" s="4">
        <v>0</v>
      </c>
      <c r="O2502" s="4">
        <v>233000</v>
      </c>
      <c r="P2502" s="4">
        <v>0</v>
      </c>
      <c r="Q2502" s="4">
        <v>2552</v>
      </c>
      <c r="R2502" s="4" t="b">
        <f t="shared" si="12"/>
        <v>0</v>
      </c>
      <c r="S2502" s="4">
        <v>0</v>
      </c>
    </row>
    <row r="2503" spans="1:19" ht="14.25" customHeight="1">
      <c r="A2503" s="4" t="s">
        <v>1040</v>
      </c>
      <c r="B2503" s="5"/>
      <c r="C2503" s="4">
        <v>0</v>
      </c>
      <c r="E2503" s="4" t="b">
        <f t="shared" si="11"/>
        <v>0</v>
      </c>
      <c r="F2503" s="4">
        <v>0</v>
      </c>
      <c r="G2503" s="4">
        <v>4202</v>
      </c>
      <c r="H2503" s="6">
        <v>44013</v>
      </c>
      <c r="I2503" s="4" t="s">
        <v>1579</v>
      </c>
      <c r="J2503" s="4" t="s">
        <v>1043</v>
      </c>
      <c r="K2503" s="4">
        <v>10768</v>
      </c>
      <c r="L2503" s="4">
        <v>0</v>
      </c>
      <c r="M2503" s="4">
        <v>0</v>
      </c>
      <c r="N2503" s="4">
        <v>233000</v>
      </c>
      <c r="O2503" s="4">
        <v>0</v>
      </c>
      <c r="P2503" s="4">
        <v>233000</v>
      </c>
      <c r="Q2503" s="4">
        <v>2553</v>
      </c>
      <c r="R2503" s="4" t="b">
        <f t="shared" si="12"/>
        <v>0</v>
      </c>
      <c r="S2503" s="4">
        <v>0</v>
      </c>
    </row>
    <row r="2504" spans="1:19" ht="14.25" customHeight="1">
      <c r="A2504" s="4" t="s">
        <v>1040</v>
      </c>
      <c r="B2504" s="5"/>
      <c r="C2504" s="4">
        <v>0</v>
      </c>
      <c r="E2504" s="4" t="b">
        <f t="shared" si="11"/>
        <v>0</v>
      </c>
      <c r="F2504" s="4">
        <v>0</v>
      </c>
      <c r="G2504" s="4">
        <v>4202</v>
      </c>
      <c r="H2504" s="6">
        <v>44044</v>
      </c>
      <c r="I2504" s="4" t="s">
        <v>1580</v>
      </c>
      <c r="J2504" s="4" t="s">
        <v>1043</v>
      </c>
      <c r="K2504" s="4">
        <v>10848</v>
      </c>
      <c r="L2504" s="4">
        <v>0</v>
      </c>
      <c r="M2504" s="4">
        <v>0</v>
      </c>
      <c r="N2504" s="4">
        <v>233000</v>
      </c>
      <c r="O2504" s="4">
        <v>0</v>
      </c>
      <c r="P2504" s="4">
        <v>466000</v>
      </c>
      <c r="Q2504" s="4">
        <v>2554</v>
      </c>
      <c r="R2504" s="4" t="b">
        <f t="shared" si="12"/>
        <v>0</v>
      </c>
      <c r="S2504" s="4">
        <v>0</v>
      </c>
    </row>
    <row r="2505" spans="1:19" ht="14.25" customHeight="1">
      <c r="A2505" s="4" t="s">
        <v>1040</v>
      </c>
      <c r="B2505" s="5"/>
      <c r="C2505" s="4">
        <v>0</v>
      </c>
      <c r="E2505" s="4" t="b">
        <f t="shared" si="11"/>
        <v>0</v>
      </c>
      <c r="F2505" s="4">
        <v>0</v>
      </c>
      <c r="G2505" s="4">
        <v>4202</v>
      </c>
      <c r="H2505" s="6">
        <v>44075</v>
      </c>
      <c r="I2505" s="4" t="s">
        <v>1581</v>
      </c>
      <c r="J2505" s="4" t="s">
        <v>1043</v>
      </c>
      <c r="K2505" s="4">
        <v>10928</v>
      </c>
      <c r="L2505" s="4">
        <v>0</v>
      </c>
      <c r="M2505" s="4">
        <v>0</v>
      </c>
      <c r="N2505" s="4">
        <v>233000</v>
      </c>
      <c r="O2505" s="4">
        <v>0</v>
      </c>
      <c r="P2505" s="4">
        <v>699000</v>
      </c>
      <c r="Q2505" s="4">
        <v>2555</v>
      </c>
      <c r="R2505" s="4" t="b">
        <f t="shared" si="12"/>
        <v>0</v>
      </c>
      <c r="S2505" s="4">
        <v>0</v>
      </c>
    </row>
    <row r="2506" spans="1:19" ht="14.25" customHeight="1">
      <c r="A2506" s="4" t="s">
        <v>1040</v>
      </c>
      <c r="B2506" s="5"/>
      <c r="C2506" s="4">
        <v>0</v>
      </c>
      <c r="E2506" s="4" t="b">
        <f t="shared" si="11"/>
        <v>0</v>
      </c>
      <c r="F2506" s="4">
        <v>0</v>
      </c>
      <c r="G2506" s="4">
        <v>4202</v>
      </c>
      <c r="H2506" s="6">
        <v>44081</v>
      </c>
      <c r="I2506" s="4" t="s">
        <v>1056</v>
      </c>
      <c r="J2506" s="4" t="s">
        <v>40</v>
      </c>
      <c r="K2506" s="4">
        <v>14039</v>
      </c>
      <c r="L2506" s="4">
        <v>0</v>
      </c>
      <c r="M2506" s="4">
        <v>0</v>
      </c>
      <c r="N2506" s="4">
        <v>0</v>
      </c>
      <c r="O2506" s="4">
        <v>233000</v>
      </c>
      <c r="P2506" s="4">
        <v>466000</v>
      </c>
      <c r="Q2506" s="4">
        <v>2556</v>
      </c>
      <c r="R2506" s="4" t="b">
        <f t="shared" si="12"/>
        <v>0</v>
      </c>
      <c r="S2506" s="4">
        <v>0</v>
      </c>
    </row>
    <row r="2507" spans="1:19" ht="14.25" customHeight="1">
      <c r="A2507" s="4" t="s">
        <v>1040</v>
      </c>
      <c r="B2507" s="5"/>
      <c r="C2507" s="4">
        <v>0</v>
      </c>
      <c r="E2507" s="4" t="b">
        <f t="shared" si="11"/>
        <v>0</v>
      </c>
      <c r="F2507" s="4">
        <v>0</v>
      </c>
      <c r="G2507" s="4">
        <v>4202</v>
      </c>
      <c r="H2507" s="6">
        <v>44081</v>
      </c>
      <c r="I2507" s="4" t="s">
        <v>1058</v>
      </c>
      <c r="J2507" s="4" t="s">
        <v>40</v>
      </c>
      <c r="K2507" s="4">
        <v>14039</v>
      </c>
      <c r="L2507" s="4">
        <v>0</v>
      </c>
      <c r="M2507" s="4">
        <v>0</v>
      </c>
      <c r="N2507" s="4">
        <v>0</v>
      </c>
      <c r="O2507" s="4">
        <v>233000</v>
      </c>
      <c r="P2507" s="4">
        <v>233000</v>
      </c>
      <c r="Q2507" s="4">
        <v>2557</v>
      </c>
      <c r="R2507" s="4" t="b">
        <f t="shared" si="12"/>
        <v>0</v>
      </c>
      <c r="S2507" s="4">
        <v>0</v>
      </c>
    </row>
    <row r="2508" spans="1:19" ht="14.25" customHeight="1">
      <c r="A2508" s="4" t="s">
        <v>1040</v>
      </c>
      <c r="B2508" s="5"/>
      <c r="C2508" s="4">
        <v>0</v>
      </c>
      <c r="E2508" s="4" t="b">
        <f t="shared" si="11"/>
        <v>0</v>
      </c>
      <c r="F2508" s="4">
        <v>0</v>
      </c>
      <c r="G2508" s="4">
        <v>4202</v>
      </c>
      <c r="H2508" s="6">
        <v>44081</v>
      </c>
      <c r="I2508" s="4" t="s">
        <v>1060</v>
      </c>
      <c r="J2508" s="4" t="s">
        <v>40</v>
      </c>
      <c r="K2508" s="4">
        <v>14039</v>
      </c>
      <c r="L2508" s="4">
        <v>0</v>
      </c>
      <c r="M2508" s="4">
        <v>0</v>
      </c>
      <c r="N2508" s="4">
        <v>0</v>
      </c>
      <c r="O2508" s="4">
        <v>232733</v>
      </c>
      <c r="P2508" s="4">
        <v>267</v>
      </c>
      <c r="Q2508" s="4">
        <v>2558</v>
      </c>
      <c r="R2508" s="4" t="b">
        <f t="shared" si="12"/>
        <v>0</v>
      </c>
      <c r="S2508" s="4">
        <v>0</v>
      </c>
    </row>
    <row r="2509" spans="1:19" ht="14.25" customHeight="1">
      <c r="A2509" s="4" t="s">
        <v>1040</v>
      </c>
      <c r="B2509" s="5"/>
      <c r="C2509" s="4">
        <v>0</v>
      </c>
      <c r="E2509" s="4" t="b">
        <f t="shared" si="11"/>
        <v>0</v>
      </c>
      <c r="F2509" s="4">
        <v>0</v>
      </c>
      <c r="G2509" s="4">
        <v>4202</v>
      </c>
      <c r="H2509" s="6">
        <v>44105</v>
      </c>
      <c r="I2509" s="4" t="s">
        <v>1582</v>
      </c>
      <c r="J2509" s="4" t="s">
        <v>1043</v>
      </c>
      <c r="K2509" s="4">
        <v>11008</v>
      </c>
      <c r="L2509" s="4">
        <v>0</v>
      </c>
      <c r="M2509" s="4">
        <v>0</v>
      </c>
      <c r="N2509" s="4">
        <v>233000</v>
      </c>
      <c r="O2509" s="4">
        <v>0</v>
      </c>
      <c r="P2509" s="4">
        <v>233267</v>
      </c>
      <c r="Q2509" s="4">
        <v>2559</v>
      </c>
      <c r="R2509" s="4" t="b">
        <f t="shared" si="12"/>
        <v>0</v>
      </c>
      <c r="S2509" s="4">
        <v>0</v>
      </c>
    </row>
    <row r="2510" spans="1:19" ht="14.25" customHeight="1">
      <c r="A2510" s="4" t="s">
        <v>1040</v>
      </c>
      <c r="B2510" s="5"/>
      <c r="C2510" s="4">
        <v>0</v>
      </c>
      <c r="E2510" s="4" t="b">
        <f t="shared" si="11"/>
        <v>0</v>
      </c>
      <c r="F2510" s="4">
        <v>0</v>
      </c>
      <c r="G2510" s="4">
        <v>4202</v>
      </c>
      <c r="H2510" s="6">
        <v>44136</v>
      </c>
      <c r="I2510" s="4" t="s">
        <v>1583</v>
      </c>
      <c r="J2510" s="4" t="s">
        <v>1043</v>
      </c>
      <c r="K2510" s="4">
        <v>11088</v>
      </c>
      <c r="L2510" s="4">
        <v>0</v>
      </c>
      <c r="M2510" s="4">
        <v>0</v>
      </c>
      <c r="N2510" s="4">
        <v>233000</v>
      </c>
      <c r="O2510" s="4">
        <v>0</v>
      </c>
      <c r="P2510" s="4">
        <v>466267</v>
      </c>
      <c r="Q2510" s="4">
        <v>2560</v>
      </c>
      <c r="R2510" s="4" t="b">
        <f t="shared" si="12"/>
        <v>0</v>
      </c>
      <c r="S2510" s="4">
        <v>0</v>
      </c>
    </row>
    <row r="2511" spans="1:19" ht="14.25" customHeight="1">
      <c r="A2511" s="4" t="s">
        <v>1040</v>
      </c>
      <c r="B2511" s="5"/>
      <c r="C2511" s="4">
        <v>0</v>
      </c>
      <c r="E2511" s="4" t="b">
        <f t="shared" si="11"/>
        <v>0</v>
      </c>
      <c r="F2511" s="4">
        <v>0</v>
      </c>
      <c r="G2511" s="4">
        <v>4202</v>
      </c>
      <c r="H2511" s="6">
        <v>44166</v>
      </c>
      <c r="I2511" s="4" t="s">
        <v>1584</v>
      </c>
      <c r="J2511" s="4" t="s">
        <v>1043</v>
      </c>
      <c r="K2511" s="4">
        <v>11168</v>
      </c>
      <c r="L2511" s="4">
        <v>0</v>
      </c>
      <c r="M2511" s="4">
        <v>0</v>
      </c>
      <c r="N2511" s="4">
        <v>233000</v>
      </c>
      <c r="O2511" s="4">
        <v>0</v>
      </c>
      <c r="P2511" s="4">
        <v>699267</v>
      </c>
      <c r="Q2511" s="4">
        <v>2561</v>
      </c>
      <c r="R2511" s="4" t="b">
        <f t="shared" si="12"/>
        <v>0</v>
      </c>
      <c r="S2511" s="4">
        <v>0</v>
      </c>
    </row>
    <row r="2512" spans="1:19" ht="14.25" customHeight="1">
      <c r="A2512" s="4" t="s">
        <v>1040</v>
      </c>
      <c r="B2512" s="5"/>
      <c r="C2512" s="4">
        <v>0</v>
      </c>
      <c r="E2512" s="4" t="b">
        <f t="shared" si="11"/>
        <v>0</v>
      </c>
      <c r="F2512" s="4">
        <v>0</v>
      </c>
      <c r="G2512" s="4">
        <v>4202</v>
      </c>
      <c r="H2512" s="6">
        <v>44176</v>
      </c>
      <c r="I2512" s="4" t="s">
        <v>1060</v>
      </c>
      <c r="J2512" s="4" t="s">
        <v>40</v>
      </c>
      <c r="K2512" s="4">
        <v>14270</v>
      </c>
      <c r="L2512" s="4">
        <v>0</v>
      </c>
      <c r="M2512" s="4">
        <v>0</v>
      </c>
      <c r="N2512" s="4">
        <v>0</v>
      </c>
      <c r="O2512" s="4">
        <v>267</v>
      </c>
      <c r="P2512" s="4">
        <v>699000</v>
      </c>
      <c r="Q2512" s="4">
        <v>2562</v>
      </c>
      <c r="R2512" s="4" t="b">
        <f t="shared" si="12"/>
        <v>0</v>
      </c>
      <c r="S2512" s="4">
        <v>0</v>
      </c>
    </row>
    <row r="2513" spans="1:19" ht="14.25" customHeight="1">
      <c r="A2513" s="4" t="s">
        <v>1040</v>
      </c>
      <c r="B2513" s="5"/>
      <c r="C2513" s="4">
        <v>0</v>
      </c>
      <c r="E2513" s="4" t="b">
        <f t="shared" si="11"/>
        <v>0</v>
      </c>
      <c r="F2513" s="4">
        <v>0</v>
      </c>
      <c r="G2513" s="4">
        <v>4202</v>
      </c>
      <c r="H2513" s="6">
        <v>44176</v>
      </c>
      <c r="I2513" s="4" t="s">
        <v>1061</v>
      </c>
      <c r="J2513" s="4" t="s">
        <v>40</v>
      </c>
      <c r="K2513" s="4">
        <v>14270</v>
      </c>
      <c r="L2513" s="4">
        <v>0</v>
      </c>
      <c r="M2513" s="4">
        <v>0</v>
      </c>
      <c r="N2513" s="4">
        <v>0</v>
      </c>
      <c r="O2513" s="4">
        <v>233000</v>
      </c>
      <c r="P2513" s="4">
        <v>466000</v>
      </c>
      <c r="Q2513" s="4">
        <v>2563</v>
      </c>
      <c r="R2513" s="4" t="b">
        <f t="shared" si="12"/>
        <v>0</v>
      </c>
      <c r="S2513" s="4">
        <v>0</v>
      </c>
    </row>
    <row r="2514" spans="1:19" ht="14.25" customHeight="1">
      <c r="A2514" s="4" t="s">
        <v>1040</v>
      </c>
      <c r="B2514" s="5"/>
      <c r="C2514" s="4">
        <v>0</v>
      </c>
      <c r="E2514" s="4" t="b">
        <f t="shared" si="11"/>
        <v>0</v>
      </c>
      <c r="F2514" s="4">
        <v>0</v>
      </c>
      <c r="G2514" s="4">
        <v>4202</v>
      </c>
      <c r="H2514" s="6">
        <v>44176</v>
      </c>
      <c r="I2514" s="4" t="s">
        <v>1064</v>
      </c>
      <c r="J2514" s="4" t="s">
        <v>40</v>
      </c>
      <c r="K2514" s="4">
        <v>14270</v>
      </c>
      <c r="L2514" s="4">
        <v>0</v>
      </c>
      <c r="M2514" s="4">
        <v>0</v>
      </c>
      <c r="N2514" s="4">
        <v>0</v>
      </c>
      <c r="O2514" s="4">
        <v>233000</v>
      </c>
      <c r="P2514" s="4">
        <v>233000</v>
      </c>
      <c r="Q2514" s="4">
        <v>2564</v>
      </c>
      <c r="R2514" s="4" t="b">
        <f t="shared" si="12"/>
        <v>0</v>
      </c>
      <c r="S2514" s="4">
        <v>0</v>
      </c>
    </row>
    <row r="2515" spans="1:19" ht="14.25" customHeight="1">
      <c r="A2515" s="4" t="s">
        <v>1040</v>
      </c>
      <c r="B2515" s="5"/>
      <c r="C2515" s="4">
        <v>0</v>
      </c>
      <c r="E2515" s="4" t="b">
        <f t="shared" si="11"/>
        <v>0</v>
      </c>
      <c r="F2515" s="4">
        <v>0</v>
      </c>
      <c r="G2515" s="4">
        <v>4202</v>
      </c>
      <c r="H2515" s="6">
        <v>44176</v>
      </c>
      <c r="I2515" s="4" t="s">
        <v>1066</v>
      </c>
      <c r="J2515" s="4" t="s">
        <v>40</v>
      </c>
      <c r="K2515" s="4">
        <v>14270</v>
      </c>
      <c r="L2515" s="4">
        <v>0</v>
      </c>
      <c r="M2515" s="4">
        <v>0</v>
      </c>
      <c r="N2515" s="4">
        <v>0</v>
      </c>
      <c r="O2515" s="4">
        <v>233000</v>
      </c>
      <c r="P2515" s="4">
        <v>0</v>
      </c>
      <c r="Q2515" s="4">
        <v>2565</v>
      </c>
      <c r="R2515" s="4" t="b">
        <f t="shared" si="12"/>
        <v>0</v>
      </c>
      <c r="S2515" s="4">
        <v>0</v>
      </c>
    </row>
    <row r="2516" spans="1:19" ht="14.25" customHeight="1">
      <c r="A2516" s="4" t="s">
        <v>1040</v>
      </c>
      <c r="B2516" s="5" t="s">
        <v>1585</v>
      </c>
      <c r="C2516" s="4">
        <v>0</v>
      </c>
      <c r="D2516" s="4" t="s">
        <v>1585</v>
      </c>
      <c r="E2516" s="4" t="b">
        <f t="shared" si="11"/>
        <v>0</v>
      </c>
      <c r="F2516" s="4">
        <v>0</v>
      </c>
      <c r="G2516" s="4">
        <v>4202</v>
      </c>
      <c r="H2516" s="3" t="s">
        <v>21</v>
      </c>
      <c r="K2516" s="4">
        <v>0</v>
      </c>
      <c r="L2516" s="4">
        <v>0</v>
      </c>
      <c r="M2516" s="4">
        <v>0</v>
      </c>
      <c r="N2516" s="4">
        <v>2796000</v>
      </c>
      <c r="O2516" s="4">
        <v>2796000</v>
      </c>
      <c r="P2516" s="4">
        <v>0</v>
      </c>
      <c r="Q2516" s="4">
        <v>2566</v>
      </c>
      <c r="R2516" s="4" t="b">
        <f t="shared" si="12"/>
        <v>0</v>
      </c>
      <c r="S2516" s="4">
        <v>0</v>
      </c>
    </row>
    <row r="2517" spans="1:19" ht="14.25" customHeight="1">
      <c r="A2517" s="4" t="s">
        <v>1040</v>
      </c>
      <c r="B2517" s="5" t="s">
        <v>395</v>
      </c>
      <c r="C2517" s="4">
        <v>0</v>
      </c>
      <c r="D2517" s="4" t="s">
        <v>395</v>
      </c>
      <c r="E2517" s="4" t="b">
        <f t="shared" si="11"/>
        <v>0</v>
      </c>
      <c r="F2517" s="4">
        <v>0</v>
      </c>
      <c r="G2517" s="4">
        <v>4301</v>
      </c>
      <c r="H2517" s="3" t="s">
        <v>21</v>
      </c>
      <c r="K2517" s="4">
        <v>0</v>
      </c>
      <c r="L2517" s="4">
        <v>2520000</v>
      </c>
      <c r="M2517" s="4">
        <v>2520000</v>
      </c>
      <c r="N2517" s="4">
        <v>0</v>
      </c>
      <c r="O2517" s="4">
        <v>0</v>
      </c>
      <c r="P2517" s="4">
        <v>0</v>
      </c>
      <c r="Q2517" s="4">
        <v>2567</v>
      </c>
      <c r="R2517" s="4" t="b">
        <f t="shared" si="12"/>
        <v>0</v>
      </c>
      <c r="S2517" s="4">
        <v>0</v>
      </c>
    </row>
    <row r="2518" spans="1:19" ht="14.25" customHeight="1">
      <c r="A2518" s="4" t="s">
        <v>1040</v>
      </c>
      <c r="B2518" s="5"/>
      <c r="C2518" s="4">
        <v>0</v>
      </c>
      <c r="E2518" s="4" t="b">
        <f t="shared" si="11"/>
        <v>0</v>
      </c>
      <c r="F2518" s="4">
        <v>0</v>
      </c>
      <c r="G2518" s="4">
        <v>4301</v>
      </c>
      <c r="H2518" s="6">
        <v>43831</v>
      </c>
      <c r="I2518" s="4" t="s">
        <v>1586</v>
      </c>
      <c r="J2518" s="4" t="s">
        <v>1043</v>
      </c>
      <c r="K2518" s="4">
        <v>10289</v>
      </c>
      <c r="L2518" s="4">
        <v>0</v>
      </c>
      <c r="M2518" s="4">
        <v>0</v>
      </c>
      <c r="N2518" s="4">
        <v>210000</v>
      </c>
      <c r="O2518" s="4">
        <v>0</v>
      </c>
      <c r="P2518" s="4">
        <v>210000</v>
      </c>
      <c r="Q2518" s="4">
        <v>2568</v>
      </c>
      <c r="R2518" s="4" t="b">
        <f t="shared" si="12"/>
        <v>0</v>
      </c>
      <c r="S2518" s="4">
        <v>0</v>
      </c>
    </row>
    <row r="2519" spans="1:19" ht="14.25" customHeight="1">
      <c r="A2519" s="4" t="s">
        <v>1040</v>
      </c>
      <c r="B2519" s="5"/>
      <c r="C2519" s="4">
        <v>0</v>
      </c>
      <c r="E2519" s="4" t="b">
        <f t="shared" si="11"/>
        <v>0</v>
      </c>
      <c r="F2519" s="4">
        <v>0</v>
      </c>
      <c r="G2519" s="4">
        <v>4301</v>
      </c>
      <c r="H2519" s="6">
        <v>43840</v>
      </c>
      <c r="I2519" s="4" t="s">
        <v>1044</v>
      </c>
      <c r="J2519" s="4" t="s">
        <v>40</v>
      </c>
      <c r="K2519" s="4">
        <v>13496</v>
      </c>
      <c r="L2519" s="4">
        <v>0</v>
      </c>
      <c r="M2519" s="4">
        <v>0</v>
      </c>
      <c r="N2519" s="4">
        <v>0</v>
      </c>
      <c r="O2519" s="4">
        <v>210000</v>
      </c>
      <c r="P2519" s="4">
        <v>0</v>
      </c>
      <c r="Q2519" s="4">
        <v>2569</v>
      </c>
      <c r="R2519" s="4" t="b">
        <f t="shared" si="12"/>
        <v>0</v>
      </c>
      <c r="S2519" s="4">
        <v>0</v>
      </c>
    </row>
    <row r="2520" spans="1:19" ht="14.25" customHeight="1">
      <c r="A2520" s="4" t="s">
        <v>1040</v>
      </c>
      <c r="B2520" s="5"/>
      <c r="C2520" s="4">
        <v>0</v>
      </c>
      <c r="E2520" s="4" t="b">
        <f t="shared" si="11"/>
        <v>0</v>
      </c>
      <c r="F2520" s="4">
        <v>0</v>
      </c>
      <c r="G2520" s="4">
        <v>4301</v>
      </c>
      <c r="H2520" s="6">
        <v>43862</v>
      </c>
      <c r="I2520" s="4" t="s">
        <v>1587</v>
      </c>
      <c r="J2520" s="4" t="s">
        <v>1043</v>
      </c>
      <c r="K2520" s="4">
        <v>10369</v>
      </c>
      <c r="L2520" s="4">
        <v>0</v>
      </c>
      <c r="M2520" s="4">
        <v>0</v>
      </c>
      <c r="N2520" s="4">
        <v>210000</v>
      </c>
      <c r="O2520" s="4">
        <v>0</v>
      </c>
      <c r="P2520" s="4">
        <v>210000</v>
      </c>
      <c r="Q2520" s="4">
        <v>2570</v>
      </c>
      <c r="R2520" s="4" t="b">
        <f t="shared" si="12"/>
        <v>0</v>
      </c>
      <c r="S2520" s="4">
        <v>0</v>
      </c>
    </row>
    <row r="2521" spans="1:19" ht="14.25" customHeight="1">
      <c r="A2521" s="4" t="s">
        <v>1040</v>
      </c>
      <c r="B2521" s="5"/>
      <c r="C2521" s="4">
        <v>0</v>
      </c>
      <c r="E2521" s="4" t="b">
        <f t="shared" si="11"/>
        <v>0</v>
      </c>
      <c r="F2521" s="4">
        <v>0</v>
      </c>
      <c r="G2521" s="4">
        <v>4301</v>
      </c>
      <c r="H2521" s="6">
        <v>43867</v>
      </c>
      <c r="I2521" s="4" t="s">
        <v>1046</v>
      </c>
      <c r="J2521" s="4" t="s">
        <v>40</v>
      </c>
      <c r="K2521" s="4">
        <v>13553</v>
      </c>
      <c r="L2521" s="4">
        <v>0</v>
      </c>
      <c r="M2521" s="4">
        <v>0</v>
      </c>
      <c r="N2521" s="4">
        <v>0</v>
      </c>
      <c r="O2521" s="4">
        <v>210000</v>
      </c>
      <c r="P2521" s="4">
        <v>0</v>
      </c>
      <c r="Q2521" s="4">
        <v>2571</v>
      </c>
      <c r="R2521" s="4" t="b">
        <f t="shared" si="12"/>
        <v>0</v>
      </c>
      <c r="S2521" s="4">
        <v>0</v>
      </c>
    </row>
    <row r="2522" spans="1:19" ht="14.25" customHeight="1">
      <c r="A2522" s="4" t="s">
        <v>1040</v>
      </c>
      <c r="B2522" s="5"/>
      <c r="C2522" s="4">
        <v>0</v>
      </c>
      <c r="E2522" s="4" t="b">
        <f t="shared" si="11"/>
        <v>0</v>
      </c>
      <c r="F2522" s="4">
        <v>0</v>
      </c>
      <c r="G2522" s="4">
        <v>4301</v>
      </c>
      <c r="H2522" s="6">
        <v>43891</v>
      </c>
      <c r="I2522" s="4" t="s">
        <v>1588</v>
      </c>
      <c r="J2522" s="4" t="s">
        <v>1043</v>
      </c>
      <c r="K2522" s="4">
        <v>10449</v>
      </c>
      <c r="L2522" s="4">
        <v>0</v>
      </c>
      <c r="M2522" s="4">
        <v>0</v>
      </c>
      <c r="N2522" s="4">
        <v>210000</v>
      </c>
      <c r="O2522" s="4">
        <v>0</v>
      </c>
      <c r="P2522" s="4">
        <v>210000</v>
      </c>
      <c r="Q2522" s="4">
        <v>2572</v>
      </c>
      <c r="R2522" s="4" t="b">
        <f t="shared" si="12"/>
        <v>0</v>
      </c>
      <c r="S2522" s="4">
        <v>0</v>
      </c>
    </row>
    <row r="2523" spans="1:19" ht="14.25" customHeight="1">
      <c r="A2523" s="4" t="s">
        <v>1040</v>
      </c>
      <c r="B2523" s="5"/>
      <c r="C2523" s="4">
        <v>0</v>
      </c>
      <c r="E2523" s="4" t="b">
        <f t="shared" si="11"/>
        <v>0</v>
      </c>
      <c r="F2523" s="4">
        <v>0</v>
      </c>
      <c r="G2523" s="4">
        <v>4301</v>
      </c>
      <c r="H2523" s="6">
        <v>43899</v>
      </c>
      <c r="I2523" s="4" t="s">
        <v>1048</v>
      </c>
      <c r="J2523" s="4" t="s">
        <v>40</v>
      </c>
      <c r="K2523" s="4">
        <v>13633</v>
      </c>
      <c r="L2523" s="4">
        <v>0</v>
      </c>
      <c r="M2523" s="4">
        <v>0</v>
      </c>
      <c r="N2523" s="4">
        <v>0</v>
      </c>
      <c r="O2523" s="4">
        <v>210000</v>
      </c>
      <c r="P2523" s="4">
        <v>0</v>
      </c>
      <c r="Q2523" s="4">
        <v>2573</v>
      </c>
      <c r="R2523" s="4" t="b">
        <f t="shared" si="12"/>
        <v>0</v>
      </c>
      <c r="S2523" s="4">
        <v>0</v>
      </c>
    </row>
    <row r="2524" spans="1:19" ht="14.25" customHeight="1">
      <c r="A2524" s="4" t="s">
        <v>1040</v>
      </c>
      <c r="B2524" s="5"/>
      <c r="C2524" s="4">
        <v>0</v>
      </c>
      <c r="E2524" s="4" t="b">
        <f t="shared" si="11"/>
        <v>0</v>
      </c>
      <c r="F2524" s="4">
        <v>0</v>
      </c>
      <c r="G2524" s="4">
        <v>4301</v>
      </c>
      <c r="H2524" s="6">
        <v>43922</v>
      </c>
      <c r="I2524" s="4" t="s">
        <v>1589</v>
      </c>
      <c r="J2524" s="4" t="s">
        <v>1043</v>
      </c>
      <c r="K2524" s="4">
        <v>10529</v>
      </c>
      <c r="L2524" s="4">
        <v>0</v>
      </c>
      <c r="M2524" s="4">
        <v>0</v>
      </c>
      <c r="N2524" s="4">
        <v>210000</v>
      </c>
      <c r="O2524" s="4">
        <v>0</v>
      </c>
      <c r="P2524" s="4">
        <v>210000</v>
      </c>
      <c r="Q2524" s="4">
        <v>2574</v>
      </c>
      <c r="R2524" s="4" t="b">
        <f t="shared" si="12"/>
        <v>0</v>
      </c>
      <c r="S2524" s="4">
        <v>0</v>
      </c>
    </row>
    <row r="2525" spans="1:19" ht="14.25" customHeight="1">
      <c r="A2525" s="4" t="s">
        <v>1040</v>
      </c>
      <c r="B2525" s="5"/>
      <c r="C2525" s="4">
        <v>0</v>
      </c>
      <c r="E2525" s="4" t="b">
        <f t="shared" si="11"/>
        <v>0</v>
      </c>
      <c r="F2525" s="4">
        <v>0</v>
      </c>
      <c r="G2525" s="4">
        <v>4301</v>
      </c>
      <c r="H2525" s="6">
        <v>43928</v>
      </c>
      <c r="I2525" s="4" t="s">
        <v>1050</v>
      </c>
      <c r="J2525" s="4" t="s">
        <v>40</v>
      </c>
      <c r="K2525" s="4">
        <v>13691</v>
      </c>
      <c r="L2525" s="4">
        <v>0</v>
      </c>
      <c r="M2525" s="4">
        <v>0</v>
      </c>
      <c r="N2525" s="4">
        <v>0</v>
      </c>
      <c r="O2525" s="4">
        <v>210000</v>
      </c>
      <c r="P2525" s="4">
        <v>0</v>
      </c>
      <c r="Q2525" s="4">
        <v>2575</v>
      </c>
      <c r="R2525" s="4" t="b">
        <f t="shared" si="12"/>
        <v>0</v>
      </c>
      <c r="S2525" s="4">
        <v>0</v>
      </c>
    </row>
    <row r="2526" spans="1:19" ht="14.25" customHeight="1">
      <c r="A2526" s="4" t="s">
        <v>1040</v>
      </c>
      <c r="B2526" s="5"/>
      <c r="C2526" s="4">
        <v>0</v>
      </c>
      <c r="E2526" s="4" t="b">
        <f t="shared" si="11"/>
        <v>0</v>
      </c>
      <c r="F2526" s="4">
        <v>0</v>
      </c>
      <c r="G2526" s="4">
        <v>4301</v>
      </c>
      <c r="H2526" s="6">
        <v>43952</v>
      </c>
      <c r="I2526" s="4" t="s">
        <v>1590</v>
      </c>
      <c r="J2526" s="4" t="s">
        <v>1043</v>
      </c>
      <c r="K2526" s="4">
        <v>10609</v>
      </c>
      <c r="L2526" s="4">
        <v>0</v>
      </c>
      <c r="M2526" s="4">
        <v>0</v>
      </c>
      <c r="N2526" s="4">
        <v>210000</v>
      </c>
      <c r="O2526" s="4">
        <v>0</v>
      </c>
      <c r="P2526" s="4">
        <v>210000</v>
      </c>
      <c r="Q2526" s="4">
        <v>2576</v>
      </c>
      <c r="R2526" s="4" t="b">
        <f t="shared" si="12"/>
        <v>0</v>
      </c>
      <c r="S2526" s="4">
        <v>0</v>
      </c>
    </row>
    <row r="2527" spans="1:19" ht="14.25" customHeight="1">
      <c r="A2527" s="4" t="s">
        <v>1040</v>
      </c>
      <c r="B2527" s="5"/>
      <c r="C2527" s="4">
        <v>0</v>
      </c>
      <c r="E2527" s="4" t="b">
        <f t="shared" si="11"/>
        <v>0</v>
      </c>
      <c r="F2527" s="4">
        <v>0</v>
      </c>
      <c r="G2527" s="4">
        <v>4301</v>
      </c>
      <c r="H2527" s="6">
        <v>43959</v>
      </c>
      <c r="I2527" s="4" t="s">
        <v>1052</v>
      </c>
      <c r="J2527" s="4" t="s">
        <v>40</v>
      </c>
      <c r="K2527" s="4">
        <v>13752</v>
      </c>
      <c r="L2527" s="4">
        <v>0</v>
      </c>
      <c r="M2527" s="4">
        <v>0</v>
      </c>
      <c r="N2527" s="4">
        <v>0</v>
      </c>
      <c r="O2527" s="4">
        <v>210000</v>
      </c>
      <c r="P2527" s="4">
        <v>0</v>
      </c>
      <c r="Q2527" s="4">
        <v>2577</v>
      </c>
      <c r="R2527" s="4" t="b">
        <f t="shared" si="12"/>
        <v>0</v>
      </c>
      <c r="S2527" s="4">
        <v>0</v>
      </c>
    </row>
    <row r="2528" spans="1:19" ht="14.25" customHeight="1">
      <c r="A2528" s="4" t="s">
        <v>1040</v>
      </c>
      <c r="B2528" s="5"/>
      <c r="C2528" s="4">
        <v>0</v>
      </c>
      <c r="E2528" s="4" t="b">
        <f t="shared" si="11"/>
        <v>0</v>
      </c>
      <c r="F2528" s="4">
        <v>0</v>
      </c>
      <c r="G2528" s="4">
        <v>4301</v>
      </c>
      <c r="H2528" s="6">
        <v>43983</v>
      </c>
      <c r="I2528" s="4" t="s">
        <v>1591</v>
      </c>
      <c r="J2528" s="4" t="s">
        <v>1043</v>
      </c>
      <c r="K2528" s="4">
        <v>10689</v>
      </c>
      <c r="L2528" s="4">
        <v>0</v>
      </c>
      <c r="M2528" s="4">
        <v>0</v>
      </c>
      <c r="N2528" s="4">
        <v>210000</v>
      </c>
      <c r="O2528" s="4">
        <v>0</v>
      </c>
      <c r="P2528" s="4">
        <v>210000</v>
      </c>
      <c r="Q2528" s="4">
        <v>2578</v>
      </c>
      <c r="R2528" s="4" t="b">
        <f t="shared" si="12"/>
        <v>0</v>
      </c>
      <c r="S2528" s="4">
        <v>0</v>
      </c>
    </row>
    <row r="2529" spans="1:19" ht="14.25" customHeight="1">
      <c r="A2529" s="4" t="s">
        <v>1040</v>
      </c>
      <c r="B2529" s="5"/>
      <c r="C2529" s="4">
        <v>0</v>
      </c>
      <c r="E2529" s="4" t="b">
        <f t="shared" si="11"/>
        <v>0</v>
      </c>
      <c r="F2529" s="4">
        <v>0</v>
      </c>
      <c r="G2529" s="4">
        <v>4301</v>
      </c>
      <c r="H2529" s="6">
        <v>43987</v>
      </c>
      <c r="I2529" s="4" t="s">
        <v>1054</v>
      </c>
      <c r="J2529" s="4" t="s">
        <v>40</v>
      </c>
      <c r="K2529" s="4">
        <v>13815</v>
      </c>
      <c r="L2529" s="4">
        <v>0</v>
      </c>
      <c r="M2529" s="4">
        <v>0</v>
      </c>
      <c r="N2529" s="4">
        <v>0</v>
      </c>
      <c r="O2529" s="4">
        <v>210000</v>
      </c>
      <c r="P2529" s="4">
        <v>0</v>
      </c>
      <c r="Q2529" s="4">
        <v>2579</v>
      </c>
      <c r="R2529" s="4" t="b">
        <f t="shared" si="12"/>
        <v>0</v>
      </c>
      <c r="S2529" s="4">
        <v>0</v>
      </c>
    </row>
    <row r="2530" spans="1:19" ht="14.25" customHeight="1">
      <c r="A2530" s="4" t="s">
        <v>1040</v>
      </c>
      <c r="B2530" s="5"/>
      <c r="C2530" s="4">
        <v>0</v>
      </c>
      <c r="E2530" s="4" t="b">
        <f t="shared" si="11"/>
        <v>0</v>
      </c>
      <c r="F2530" s="4">
        <v>0</v>
      </c>
      <c r="G2530" s="4">
        <v>4301</v>
      </c>
      <c r="H2530" s="6">
        <v>44013</v>
      </c>
      <c r="I2530" s="4" t="s">
        <v>1592</v>
      </c>
      <c r="J2530" s="4" t="s">
        <v>1043</v>
      </c>
      <c r="K2530" s="4">
        <v>10769</v>
      </c>
      <c r="L2530" s="4">
        <v>0</v>
      </c>
      <c r="M2530" s="4">
        <v>0</v>
      </c>
      <c r="N2530" s="4">
        <v>210000</v>
      </c>
      <c r="O2530" s="4">
        <v>0</v>
      </c>
      <c r="P2530" s="4">
        <v>210000</v>
      </c>
      <c r="Q2530" s="4">
        <v>2580</v>
      </c>
      <c r="R2530" s="4" t="b">
        <f t="shared" si="12"/>
        <v>0</v>
      </c>
      <c r="S2530" s="4">
        <v>0</v>
      </c>
    </row>
    <row r="2531" spans="1:19" ht="14.25" customHeight="1">
      <c r="A2531" s="4" t="s">
        <v>1040</v>
      </c>
      <c r="B2531" s="5"/>
      <c r="C2531" s="4">
        <v>0</v>
      </c>
      <c r="E2531" s="4" t="b">
        <f t="shared" si="11"/>
        <v>0</v>
      </c>
      <c r="F2531" s="4">
        <v>0</v>
      </c>
      <c r="G2531" s="4">
        <v>4301</v>
      </c>
      <c r="H2531" s="6">
        <v>44015</v>
      </c>
      <c r="I2531" s="4" t="s">
        <v>1056</v>
      </c>
      <c r="J2531" s="4" t="s">
        <v>40</v>
      </c>
      <c r="K2531" s="4">
        <v>13882</v>
      </c>
      <c r="L2531" s="4">
        <v>0</v>
      </c>
      <c r="M2531" s="4">
        <v>0</v>
      </c>
      <c r="N2531" s="4">
        <v>0</v>
      </c>
      <c r="O2531" s="4">
        <v>210000</v>
      </c>
      <c r="P2531" s="4">
        <v>0</v>
      </c>
      <c r="Q2531" s="4">
        <v>2581</v>
      </c>
      <c r="R2531" s="4" t="b">
        <f t="shared" si="12"/>
        <v>0</v>
      </c>
      <c r="S2531" s="4">
        <v>0</v>
      </c>
    </row>
    <row r="2532" spans="1:19" ht="14.25" customHeight="1">
      <c r="A2532" s="4" t="s">
        <v>1040</v>
      </c>
      <c r="B2532" s="5"/>
      <c r="C2532" s="4">
        <v>0</v>
      </c>
      <c r="E2532" s="4" t="b">
        <f t="shared" si="11"/>
        <v>0</v>
      </c>
      <c r="F2532" s="4">
        <v>0</v>
      </c>
      <c r="G2532" s="4">
        <v>4301</v>
      </c>
      <c r="H2532" s="6">
        <v>44044</v>
      </c>
      <c r="I2532" s="4" t="s">
        <v>1593</v>
      </c>
      <c r="J2532" s="4" t="s">
        <v>1069</v>
      </c>
      <c r="K2532" s="4">
        <v>572</v>
      </c>
      <c r="L2532" s="4">
        <v>0</v>
      </c>
      <c r="M2532" s="4">
        <v>0</v>
      </c>
      <c r="N2532" s="4">
        <v>0</v>
      </c>
      <c r="O2532" s="4">
        <v>210000</v>
      </c>
      <c r="P2532" s="4">
        <v>-210000</v>
      </c>
      <c r="Q2532" s="4">
        <v>2582</v>
      </c>
      <c r="R2532" s="4" t="b">
        <f t="shared" si="12"/>
        <v>0</v>
      </c>
      <c r="S2532" s="4">
        <v>0</v>
      </c>
    </row>
    <row r="2533" spans="1:19" ht="14.25" customHeight="1">
      <c r="A2533" s="4" t="s">
        <v>1040</v>
      </c>
      <c r="B2533" s="5"/>
      <c r="C2533" s="4">
        <v>0</v>
      </c>
      <c r="E2533" s="4" t="b">
        <f t="shared" si="11"/>
        <v>0</v>
      </c>
      <c r="F2533" s="4">
        <v>0</v>
      </c>
      <c r="G2533" s="4">
        <v>4301</v>
      </c>
      <c r="H2533" s="6">
        <v>44044</v>
      </c>
      <c r="I2533" s="4" t="s">
        <v>1594</v>
      </c>
      <c r="J2533" s="4" t="s">
        <v>1043</v>
      </c>
      <c r="K2533" s="4">
        <v>10849</v>
      </c>
      <c r="L2533" s="4">
        <v>0</v>
      </c>
      <c r="M2533" s="4">
        <v>0</v>
      </c>
      <c r="N2533" s="4">
        <v>210000</v>
      </c>
      <c r="O2533" s="4">
        <v>0</v>
      </c>
      <c r="P2533" s="4">
        <v>0</v>
      </c>
      <c r="Q2533" s="4">
        <v>2583</v>
      </c>
      <c r="R2533" s="4" t="b">
        <f t="shared" si="12"/>
        <v>0</v>
      </c>
      <c r="S2533" s="4">
        <v>0</v>
      </c>
    </row>
    <row r="2534" spans="1:19" ht="14.25" customHeight="1">
      <c r="A2534" s="4" t="s">
        <v>1040</v>
      </c>
      <c r="B2534" s="5"/>
      <c r="C2534" s="4">
        <v>0</v>
      </c>
      <c r="E2534" s="4" t="b">
        <f t="shared" si="11"/>
        <v>0</v>
      </c>
      <c r="F2534" s="4">
        <v>0</v>
      </c>
      <c r="G2534" s="4">
        <v>4301</v>
      </c>
      <c r="H2534" s="6">
        <v>44075</v>
      </c>
      <c r="I2534" s="4" t="s">
        <v>1595</v>
      </c>
      <c r="J2534" s="4" t="s">
        <v>1043</v>
      </c>
      <c r="K2534" s="4">
        <v>10929</v>
      </c>
      <c r="L2534" s="4">
        <v>0</v>
      </c>
      <c r="M2534" s="4">
        <v>0</v>
      </c>
      <c r="N2534" s="4">
        <v>210000</v>
      </c>
      <c r="O2534" s="4">
        <v>0</v>
      </c>
      <c r="P2534" s="4">
        <v>210000</v>
      </c>
      <c r="Q2534" s="4">
        <v>2584</v>
      </c>
      <c r="R2534" s="4" t="b">
        <f t="shared" si="12"/>
        <v>0</v>
      </c>
      <c r="S2534" s="4">
        <v>0</v>
      </c>
    </row>
    <row r="2535" spans="1:19" ht="14.25" customHeight="1">
      <c r="A2535" s="4" t="s">
        <v>1040</v>
      </c>
      <c r="B2535" s="5"/>
      <c r="C2535" s="4">
        <v>0</v>
      </c>
      <c r="E2535" s="4" t="b">
        <f t="shared" si="11"/>
        <v>0</v>
      </c>
      <c r="F2535" s="4">
        <v>0</v>
      </c>
      <c r="G2535" s="4">
        <v>4301</v>
      </c>
      <c r="H2535" s="6">
        <v>44082</v>
      </c>
      <c r="I2535" s="4" t="s">
        <v>1060</v>
      </c>
      <c r="J2535" s="4" t="s">
        <v>40</v>
      </c>
      <c r="K2535" s="4">
        <v>14040</v>
      </c>
      <c r="L2535" s="4">
        <v>0</v>
      </c>
      <c r="M2535" s="4">
        <v>0</v>
      </c>
      <c r="N2535" s="4">
        <v>0</v>
      </c>
      <c r="O2535" s="4">
        <v>210000</v>
      </c>
      <c r="P2535" s="4">
        <v>0</v>
      </c>
      <c r="Q2535" s="4">
        <v>2585</v>
      </c>
      <c r="R2535" s="4" t="b">
        <f t="shared" si="12"/>
        <v>0</v>
      </c>
      <c r="S2535" s="4">
        <v>0</v>
      </c>
    </row>
    <row r="2536" spans="1:19" ht="14.25" customHeight="1">
      <c r="A2536" s="4" t="s">
        <v>1040</v>
      </c>
      <c r="B2536" s="5"/>
      <c r="C2536" s="4">
        <v>0</v>
      </c>
      <c r="E2536" s="4" t="b">
        <f t="shared" si="11"/>
        <v>0</v>
      </c>
      <c r="F2536" s="4">
        <v>0</v>
      </c>
      <c r="G2536" s="4">
        <v>4301</v>
      </c>
      <c r="H2536" s="6">
        <v>44105</v>
      </c>
      <c r="I2536" s="4" t="s">
        <v>1061</v>
      </c>
      <c r="J2536" s="4" t="s">
        <v>40</v>
      </c>
      <c r="K2536" s="4">
        <v>14101</v>
      </c>
      <c r="L2536" s="4">
        <v>0</v>
      </c>
      <c r="M2536" s="4">
        <v>0</v>
      </c>
      <c r="N2536" s="4">
        <v>0</v>
      </c>
      <c r="O2536" s="4">
        <v>210000</v>
      </c>
      <c r="P2536" s="4">
        <v>-210000</v>
      </c>
      <c r="Q2536" s="4">
        <v>2586</v>
      </c>
      <c r="R2536" s="4" t="b">
        <f t="shared" si="12"/>
        <v>0</v>
      </c>
      <c r="S2536" s="4">
        <v>0</v>
      </c>
    </row>
    <row r="2537" spans="1:19" ht="14.25" customHeight="1">
      <c r="A2537" s="4" t="s">
        <v>1040</v>
      </c>
      <c r="B2537" s="5"/>
      <c r="C2537" s="4">
        <v>0</v>
      </c>
      <c r="E2537" s="4" t="b">
        <f t="shared" si="11"/>
        <v>0</v>
      </c>
      <c r="F2537" s="4">
        <v>0</v>
      </c>
      <c r="G2537" s="4">
        <v>4301</v>
      </c>
      <c r="H2537" s="6">
        <v>44105</v>
      </c>
      <c r="I2537" s="4" t="s">
        <v>1596</v>
      </c>
      <c r="J2537" s="4" t="s">
        <v>1043</v>
      </c>
      <c r="K2537" s="4">
        <v>11009</v>
      </c>
      <c r="L2537" s="4">
        <v>0</v>
      </c>
      <c r="M2537" s="4">
        <v>0</v>
      </c>
      <c r="N2537" s="4">
        <v>210000</v>
      </c>
      <c r="O2537" s="4">
        <v>0</v>
      </c>
      <c r="P2537" s="4">
        <v>0</v>
      </c>
      <c r="Q2537" s="4">
        <v>2587</v>
      </c>
      <c r="R2537" s="4" t="b">
        <f t="shared" si="12"/>
        <v>0</v>
      </c>
      <c r="S2537" s="4">
        <v>0</v>
      </c>
    </row>
    <row r="2538" spans="1:19" ht="14.25" customHeight="1">
      <c r="A2538" s="4" t="s">
        <v>1040</v>
      </c>
      <c r="B2538" s="5"/>
      <c r="C2538" s="4">
        <v>0</v>
      </c>
      <c r="E2538" s="4" t="b">
        <f t="shared" si="11"/>
        <v>0</v>
      </c>
      <c r="F2538" s="4">
        <v>0</v>
      </c>
      <c r="G2538" s="4">
        <v>4301</v>
      </c>
      <c r="H2538" s="6">
        <v>44136</v>
      </c>
      <c r="I2538" s="4" t="s">
        <v>1597</v>
      </c>
      <c r="J2538" s="4" t="s">
        <v>1043</v>
      </c>
      <c r="K2538" s="4">
        <v>11089</v>
      </c>
      <c r="L2538" s="4">
        <v>0</v>
      </c>
      <c r="M2538" s="4">
        <v>0</v>
      </c>
      <c r="N2538" s="4">
        <v>210000</v>
      </c>
      <c r="O2538" s="4">
        <v>0</v>
      </c>
      <c r="P2538" s="4">
        <v>210000</v>
      </c>
      <c r="Q2538" s="4">
        <v>2588</v>
      </c>
      <c r="R2538" s="4" t="b">
        <f t="shared" si="12"/>
        <v>0</v>
      </c>
      <c r="S2538" s="4">
        <v>0</v>
      </c>
    </row>
    <row r="2539" spans="1:19" ht="14.25" customHeight="1">
      <c r="A2539" s="4" t="s">
        <v>1040</v>
      </c>
      <c r="B2539" s="5"/>
      <c r="C2539" s="4">
        <v>0</v>
      </c>
      <c r="E2539" s="4" t="b">
        <f t="shared" si="11"/>
        <v>0</v>
      </c>
      <c r="F2539" s="4">
        <v>0</v>
      </c>
      <c r="G2539" s="4">
        <v>4301</v>
      </c>
      <c r="H2539" s="6">
        <v>44145</v>
      </c>
      <c r="I2539" s="4" t="s">
        <v>1064</v>
      </c>
      <c r="J2539" s="4" t="s">
        <v>40</v>
      </c>
      <c r="K2539" s="4">
        <v>14187</v>
      </c>
      <c r="L2539" s="4">
        <v>0</v>
      </c>
      <c r="M2539" s="4">
        <v>0</v>
      </c>
      <c r="N2539" s="4">
        <v>0</v>
      </c>
      <c r="O2539" s="4">
        <v>210000</v>
      </c>
      <c r="P2539" s="4">
        <v>0</v>
      </c>
      <c r="Q2539" s="4">
        <v>2589</v>
      </c>
      <c r="R2539" s="4" t="b">
        <f t="shared" si="12"/>
        <v>0</v>
      </c>
      <c r="S2539" s="4">
        <v>0</v>
      </c>
    </row>
    <row r="2540" spans="1:19" ht="14.25" customHeight="1">
      <c r="A2540" s="4" t="s">
        <v>1040</v>
      </c>
      <c r="B2540" s="5"/>
      <c r="C2540" s="4">
        <v>0</v>
      </c>
      <c r="E2540" s="4" t="b">
        <f t="shared" si="11"/>
        <v>0</v>
      </c>
      <c r="F2540" s="4">
        <v>0</v>
      </c>
      <c r="G2540" s="4">
        <v>4301</v>
      </c>
      <c r="H2540" s="6">
        <v>44166</v>
      </c>
      <c r="I2540" s="4" t="s">
        <v>1598</v>
      </c>
      <c r="J2540" s="4" t="s">
        <v>1043</v>
      </c>
      <c r="K2540" s="4">
        <v>11169</v>
      </c>
      <c r="L2540" s="4">
        <v>0</v>
      </c>
      <c r="M2540" s="4">
        <v>0</v>
      </c>
      <c r="N2540" s="4">
        <v>210000</v>
      </c>
      <c r="O2540" s="4">
        <v>0</v>
      </c>
      <c r="P2540" s="4">
        <v>210000</v>
      </c>
      <c r="Q2540" s="4">
        <v>2590</v>
      </c>
      <c r="R2540" s="4" t="b">
        <f t="shared" si="12"/>
        <v>0</v>
      </c>
      <c r="S2540" s="4">
        <v>0</v>
      </c>
    </row>
    <row r="2541" spans="1:19" ht="14.25" customHeight="1">
      <c r="A2541" s="4" t="s">
        <v>1040</v>
      </c>
      <c r="B2541" s="5"/>
      <c r="C2541" s="4">
        <v>0</v>
      </c>
      <c r="E2541" s="4" t="b">
        <f t="shared" si="11"/>
        <v>0</v>
      </c>
      <c r="F2541" s="4">
        <v>0</v>
      </c>
      <c r="G2541" s="4">
        <v>4301</v>
      </c>
      <c r="H2541" s="6">
        <v>44175</v>
      </c>
      <c r="I2541" s="4" t="s">
        <v>1066</v>
      </c>
      <c r="J2541" s="4" t="s">
        <v>40</v>
      </c>
      <c r="K2541" s="4">
        <v>14266</v>
      </c>
      <c r="L2541" s="4">
        <v>0</v>
      </c>
      <c r="M2541" s="4">
        <v>0</v>
      </c>
      <c r="N2541" s="4">
        <v>0</v>
      </c>
      <c r="O2541" s="4">
        <v>210000</v>
      </c>
      <c r="P2541" s="4">
        <v>0</v>
      </c>
      <c r="Q2541" s="4">
        <v>2591</v>
      </c>
      <c r="R2541" s="4" t="b">
        <f t="shared" si="12"/>
        <v>0</v>
      </c>
      <c r="S2541" s="4">
        <v>0</v>
      </c>
    </row>
    <row r="2542" spans="1:19" ht="14.25" customHeight="1">
      <c r="A2542" s="4" t="s">
        <v>1040</v>
      </c>
      <c r="B2542" s="5" t="s">
        <v>1599</v>
      </c>
      <c r="C2542" s="4">
        <v>0</v>
      </c>
      <c r="D2542" s="4" t="s">
        <v>1599</v>
      </c>
      <c r="E2542" s="4" t="b">
        <f t="shared" si="11"/>
        <v>0</v>
      </c>
      <c r="F2542" s="4">
        <v>0</v>
      </c>
      <c r="G2542" s="4">
        <v>4301</v>
      </c>
      <c r="H2542" s="3" t="s">
        <v>21</v>
      </c>
      <c r="K2542" s="4">
        <v>0</v>
      </c>
      <c r="L2542" s="4">
        <v>0</v>
      </c>
      <c r="M2542" s="4">
        <v>0</v>
      </c>
      <c r="N2542" s="4">
        <v>2520000</v>
      </c>
      <c r="O2542" s="4">
        <v>2520000</v>
      </c>
      <c r="P2542" s="4">
        <v>0</v>
      </c>
      <c r="Q2542" s="4">
        <v>2592</v>
      </c>
      <c r="R2542" s="4" t="b">
        <f t="shared" si="12"/>
        <v>0</v>
      </c>
      <c r="S2542" s="4">
        <v>0</v>
      </c>
    </row>
    <row r="2543" spans="1:19" ht="14.25" customHeight="1">
      <c r="A2543" s="4" t="s">
        <v>1040</v>
      </c>
      <c r="B2543" s="5" t="s">
        <v>406</v>
      </c>
      <c r="C2543" s="4">
        <v>0</v>
      </c>
      <c r="D2543" s="4" t="s">
        <v>406</v>
      </c>
      <c r="E2543" s="4" t="b">
        <f t="shared" si="11"/>
        <v>0</v>
      </c>
      <c r="F2543" s="4">
        <v>0</v>
      </c>
      <c r="G2543" s="4">
        <v>4302</v>
      </c>
      <c r="H2543" s="3" t="s">
        <v>21</v>
      </c>
      <c r="K2543" s="4">
        <v>0</v>
      </c>
      <c r="L2543" s="4">
        <v>2796000</v>
      </c>
      <c r="M2543" s="4">
        <v>2796000</v>
      </c>
      <c r="N2543" s="4">
        <v>0</v>
      </c>
      <c r="O2543" s="4">
        <v>0</v>
      </c>
      <c r="P2543" s="4">
        <v>0</v>
      </c>
      <c r="Q2543" s="4">
        <v>2593</v>
      </c>
      <c r="R2543" s="4" t="b">
        <f t="shared" si="12"/>
        <v>0</v>
      </c>
      <c r="S2543" s="4">
        <v>0</v>
      </c>
    </row>
    <row r="2544" spans="1:19" ht="14.25" customHeight="1">
      <c r="A2544" s="4" t="s">
        <v>1040</v>
      </c>
      <c r="B2544" s="5"/>
      <c r="C2544" s="4">
        <v>0</v>
      </c>
      <c r="E2544" s="4" t="b">
        <f t="shared" si="11"/>
        <v>0</v>
      </c>
      <c r="F2544" s="4">
        <v>0</v>
      </c>
      <c r="G2544" s="4">
        <v>4302</v>
      </c>
      <c r="H2544" s="6">
        <v>43831</v>
      </c>
      <c r="I2544" s="4" t="s">
        <v>1600</v>
      </c>
      <c r="J2544" s="4" t="s">
        <v>1043</v>
      </c>
      <c r="K2544" s="4">
        <v>10290</v>
      </c>
      <c r="L2544" s="4">
        <v>0</v>
      </c>
      <c r="M2544" s="4">
        <v>0</v>
      </c>
      <c r="N2544" s="4">
        <v>233000</v>
      </c>
      <c r="O2544" s="4">
        <v>0</v>
      </c>
      <c r="P2544" s="4">
        <v>233000</v>
      </c>
      <c r="Q2544" s="4">
        <v>2594</v>
      </c>
      <c r="R2544" s="4" t="b">
        <f t="shared" si="12"/>
        <v>0</v>
      </c>
      <c r="S2544" s="4">
        <v>0</v>
      </c>
    </row>
    <row r="2545" spans="1:19" ht="14.25" customHeight="1">
      <c r="A2545" s="4" t="s">
        <v>1040</v>
      </c>
      <c r="B2545" s="5"/>
      <c r="C2545" s="4">
        <v>0</v>
      </c>
      <c r="E2545" s="4" t="b">
        <f t="shared" si="11"/>
        <v>0</v>
      </c>
      <c r="F2545" s="4">
        <v>0</v>
      </c>
      <c r="G2545" s="4">
        <v>4302</v>
      </c>
      <c r="H2545" s="6">
        <v>43845</v>
      </c>
      <c r="I2545" s="4" t="s">
        <v>1044</v>
      </c>
      <c r="J2545" s="4" t="s">
        <v>40</v>
      </c>
      <c r="K2545" s="4">
        <v>13521</v>
      </c>
      <c r="L2545" s="4">
        <v>0</v>
      </c>
      <c r="M2545" s="4">
        <v>0</v>
      </c>
      <c r="N2545" s="4">
        <v>0</v>
      </c>
      <c r="O2545" s="4">
        <v>233000</v>
      </c>
      <c r="P2545" s="4">
        <v>0</v>
      </c>
      <c r="Q2545" s="4">
        <v>2595</v>
      </c>
      <c r="R2545" s="4" t="b">
        <f t="shared" si="12"/>
        <v>0</v>
      </c>
      <c r="S2545" s="4">
        <v>0</v>
      </c>
    </row>
    <row r="2546" spans="1:19" ht="14.25" customHeight="1">
      <c r="A2546" s="4" t="s">
        <v>1040</v>
      </c>
      <c r="B2546" s="5"/>
      <c r="C2546" s="4">
        <v>0</v>
      </c>
      <c r="E2546" s="4" t="b">
        <f t="shared" si="11"/>
        <v>0</v>
      </c>
      <c r="F2546" s="4">
        <v>0</v>
      </c>
      <c r="G2546" s="4">
        <v>4302</v>
      </c>
      <c r="H2546" s="6">
        <v>43862</v>
      </c>
      <c r="I2546" s="4" t="s">
        <v>1601</v>
      </c>
      <c r="J2546" s="4" t="s">
        <v>1043</v>
      </c>
      <c r="K2546" s="4">
        <v>10370</v>
      </c>
      <c r="L2546" s="4">
        <v>0</v>
      </c>
      <c r="M2546" s="4">
        <v>0</v>
      </c>
      <c r="N2546" s="4">
        <v>233000</v>
      </c>
      <c r="O2546" s="4">
        <v>0</v>
      </c>
      <c r="P2546" s="4">
        <v>233000</v>
      </c>
      <c r="Q2546" s="4">
        <v>2596</v>
      </c>
      <c r="R2546" s="4" t="b">
        <f t="shared" si="12"/>
        <v>0</v>
      </c>
      <c r="S2546" s="4">
        <v>0</v>
      </c>
    </row>
    <row r="2547" spans="1:19" ht="14.25" customHeight="1">
      <c r="A2547" s="4" t="s">
        <v>1040</v>
      </c>
      <c r="B2547" s="5"/>
      <c r="C2547" s="4">
        <v>0</v>
      </c>
      <c r="E2547" s="4" t="b">
        <f t="shared" si="11"/>
        <v>0</v>
      </c>
      <c r="F2547" s="4">
        <v>0</v>
      </c>
      <c r="G2547" s="4">
        <v>4302</v>
      </c>
      <c r="H2547" s="6">
        <v>43875</v>
      </c>
      <c r="I2547" s="4" t="s">
        <v>1046</v>
      </c>
      <c r="J2547" s="4" t="s">
        <v>40</v>
      </c>
      <c r="K2547" s="4">
        <v>13594</v>
      </c>
      <c r="L2547" s="4">
        <v>0</v>
      </c>
      <c r="M2547" s="4">
        <v>0</v>
      </c>
      <c r="N2547" s="4">
        <v>0</v>
      </c>
      <c r="O2547" s="4">
        <v>233000</v>
      </c>
      <c r="P2547" s="4">
        <v>0</v>
      </c>
      <c r="Q2547" s="4">
        <v>2597</v>
      </c>
      <c r="R2547" s="4" t="b">
        <f t="shared" si="12"/>
        <v>0</v>
      </c>
      <c r="S2547" s="4">
        <v>0</v>
      </c>
    </row>
    <row r="2548" spans="1:19" ht="14.25" customHeight="1">
      <c r="A2548" s="4" t="s">
        <v>1040</v>
      </c>
      <c r="B2548" s="5"/>
      <c r="C2548" s="4">
        <v>0</v>
      </c>
      <c r="E2548" s="4" t="b">
        <f t="shared" si="11"/>
        <v>0</v>
      </c>
      <c r="F2548" s="4">
        <v>0</v>
      </c>
      <c r="G2548" s="4">
        <v>4302</v>
      </c>
      <c r="H2548" s="6">
        <v>43891</v>
      </c>
      <c r="I2548" s="4" t="s">
        <v>1602</v>
      </c>
      <c r="J2548" s="4" t="s">
        <v>1043</v>
      </c>
      <c r="K2548" s="4">
        <v>10450</v>
      </c>
      <c r="L2548" s="4">
        <v>0</v>
      </c>
      <c r="M2548" s="4">
        <v>0</v>
      </c>
      <c r="N2548" s="4">
        <v>233000</v>
      </c>
      <c r="O2548" s="4">
        <v>0</v>
      </c>
      <c r="P2548" s="4">
        <v>233000</v>
      </c>
      <c r="Q2548" s="4">
        <v>2598</v>
      </c>
      <c r="R2548" s="4" t="b">
        <f t="shared" si="12"/>
        <v>0</v>
      </c>
      <c r="S2548" s="4">
        <v>0</v>
      </c>
    </row>
    <row r="2549" spans="1:19" ht="14.25" customHeight="1">
      <c r="A2549" s="4" t="s">
        <v>1040</v>
      </c>
      <c r="B2549" s="5"/>
      <c r="C2549" s="4">
        <v>0</v>
      </c>
      <c r="E2549" s="4" t="b">
        <f t="shared" si="11"/>
        <v>0</v>
      </c>
      <c r="F2549" s="4">
        <v>0</v>
      </c>
      <c r="G2549" s="4">
        <v>4302</v>
      </c>
      <c r="H2549" s="6">
        <v>43922</v>
      </c>
      <c r="I2549" s="4" t="s">
        <v>1048</v>
      </c>
      <c r="J2549" s="4" t="s">
        <v>1069</v>
      </c>
      <c r="K2549" s="4">
        <v>567</v>
      </c>
      <c r="L2549" s="4">
        <v>0</v>
      </c>
      <c r="M2549" s="4">
        <v>0</v>
      </c>
      <c r="N2549" s="4">
        <v>0</v>
      </c>
      <c r="O2549" s="4">
        <v>233000</v>
      </c>
      <c r="P2549" s="4">
        <v>0</v>
      </c>
      <c r="Q2549" s="4">
        <v>2599</v>
      </c>
      <c r="R2549" s="4" t="b">
        <f t="shared" si="12"/>
        <v>0</v>
      </c>
      <c r="S2549" s="4">
        <v>0</v>
      </c>
    </row>
    <row r="2550" spans="1:19" ht="14.25" customHeight="1">
      <c r="A2550" s="4" t="s">
        <v>1040</v>
      </c>
      <c r="B2550" s="5"/>
      <c r="C2550" s="4">
        <v>0</v>
      </c>
      <c r="E2550" s="4" t="b">
        <f t="shared" si="11"/>
        <v>0</v>
      </c>
      <c r="F2550" s="4">
        <v>0</v>
      </c>
      <c r="G2550" s="4">
        <v>4302</v>
      </c>
      <c r="H2550" s="6">
        <v>43922</v>
      </c>
      <c r="I2550" s="4" t="s">
        <v>1603</v>
      </c>
      <c r="J2550" s="4" t="s">
        <v>1043</v>
      </c>
      <c r="K2550" s="4">
        <v>10530</v>
      </c>
      <c r="L2550" s="4">
        <v>0</v>
      </c>
      <c r="M2550" s="4">
        <v>0</v>
      </c>
      <c r="N2550" s="4">
        <v>233000</v>
      </c>
      <c r="O2550" s="4">
        <v>0</v>
      </c>
      <c r="P2550" s="4">
        <v>233000</v>
      </c>
      <c r="Q2550" s="4">
        <v>2600</v>
      </c>
      <c r="R2550" s="4" t="b">
        <f t="shared" si="12"/>
        <v>0</v>
      </c>
      <c r="S2550" s="4">
        <v>0</v>
      </c>
    </row>
    <row r="2551" spans="1:19" ht="14.25" customHeight="1">
      <c r="A2551" s="4" t="s">
        <v>1040</v>
      </c>
      <c r="B2551" s="5"/>
      <c r="C2551" s="4">
        <v>0</v>
      </c>
      <c r="E2551" s="4" t="b">
        <f t="shared" si="11"/>
        <v>0</v>
      </c>
      <c r="F2551" s="4">
        <v>0</v>
      </c>
      <c r="G2551" s="4">
        <v>4302</v>
      </c>
      <c r="H2551" s="6">
        <v>43942</v>
      </c>
      <c r="I2551" s="4" t="s">
        <v>1050</v>
      </c>
      <c r="J2551" s="4" t="s">
        <v>40</v>
      </c>
      <c r="K2551" s="4">
        <v>13721</v>
      </c>
      <c r="L2551" s="4">
        <v>0</v>
      </c>
      <c r="M2551" s="4">
        <v>0</v>
      </c>
      <c r="N2551" s="4">
        <v>0</v>
      </c>
      <c r="O2551" s="4">
        <v>233000</v>
      </c>
      <c r="P2551" s="4">
        <v>0</v>
      </c>
      <c r="Q2551" s="4">
        <v>2601</v>
      </c>
      <c r="R2551" s="4" t="b">
        <f t="shared" si="12"/>
        <v>0</v>
      </c>
      <c r="S2551" s="4">
        <v>0</v>
      </c>
    </row>
    <row r="2552" spans="1:19" ht="14.25" customHeight="1">
      <c r="A2552" s="4" t="s">
        <v>1040</v>
      </c>
      <c r="B2552" s="5"/>
      <c r="C2552" s="4">
        <v>0</v>
      </c>
      <c r="E2552" s="4" t="b">
        <f t="shared" si="11"/>
        <v>0</v>
      </c>
      <c r="F2552" s="4">
        <v>0</v>
      </c>
      <c r="G2552" s="4">
        <v>4302</v>
      </c>
      <c r="H2552" s="6">
        <v>43952</v>
      </c>
      <c r="I2552" s="4" t="s">
        <v>1604</v>
      </c>
      <c r="J2552" s="4" t="s">
        <v>1043</v>
      </c>
      <c r="K2552" s="4">
        <v>10610</v>
      </c>
      <c r="L2552" s="4">
        <v>0</v>
      </c>
      <c r="M2552" s="4">
        <v>0</v>
      </c>
      <c r="N2552" s="4">
        <v>233000</v>
      </c>
      <c r="O2552" s="4">
        <v>0</v>
      </c>
      <c r="P2552" s="4">
        <v>233000</v>
      </c>
      <c r="Q2552" s="4">
        <v>2602</v>
      </c>
      <c r="R2552" s="4" t="b">
        <f t="shared" si="12"/>
        <v>0</v>
      </c>
      <c r="S2552" s="4">
        <v>0</v>
      </c>
    </row>
    <row r="2553" spans="1:19" ht="14.25" customHeight="1">
      <c r="A2553" s="4" t="s">
        <v>1040</v>
      </c>
      <c r="B2553" s="5"/>
      <c r="C2553" s="4">
        <v>0</v>
      </c>
      <c r="E2553" s="4" t="b">
        <f t="shared" si="11"/>
        <v>0</v>
      </c>
      <c r="F2553" s="4">
        <v>0</v>
      </c>
      <c r="G2553" s="4">
        <v>4302</v>
      </c>
      <c r="H2553" s="6">
        <v>43965</v>
      </c>
      <c r="I2553" s="4" t="s">
        <v>1052</v>
      </c>
      <c r="J2553" s="4" t="s">
        <v>40</v>
      </c>
      <c r="K2553" s="4">
        <v>13777</v>
      </c>
      <c r="L2553" s="4">
        <v>0</v>
      </c>
      <c r="M2553" s="4">
        <v>0</v>
      </c>
      <c r="N2553" s="4">
        <v>0</v>
      </c>
      <c r="O2553" s="4">
        <v>233000</v>
      </c>
      <c r="P2553" s="4">
        <v>0</v>
      </c>
      <c r="Q2553" s="4">
        <v>2603</v>
      </c>
      <c r="R2553" s="4" t="b">
        <f t="shared" si="12"/>
        <v>0</v>
      </c>
      <c r="S2553" s="4">
        <v>0</v>
      </c>
    </row>
    <row r="2554" spans="1:19" ht="14.25" customHeight="1">
      <c r="A2554" s="4" t="s">
        <v>1040</v>
      </c>
      <c r="B2554" s="5"/>
      <c r="C2554" s="4">
        <v>0</v>
      </c>
      <c r="E2554" s="4" t="b">
        <f t="shared" si="11"/>
        <v>0</v>
      </c>
      <c r="F2554" s="4">
        <v>0</v>
      </c>
      <c r="G2554" s="4">
        <v>4302</v>
      </c>
      <c r="H2554" s="6">
        <v>43983</v>
      </c>
      <c r="I2554" s="4" t="s">
        <v>1605</v>
      </c>
      <c r="J2554" s="4" t="s">
        <v>1043</v>
      </c>
      <c r="K2554" s="4">
        <v>10690</v>
      </c>
      <c r="L2554" s="4">
        <v>0</v>
      </c>
      <c r="M2554" s="4">
        <v>0</v>
      </c>
      <c r="N2554" s="4">
        <v>233000</v>
      </c>
      <c r="O2554" s="4">
        <v>0</v>
      </c>
      <c r="P2554" s="4">
        <v>233000</v>
      </c>
      <c r="Q2554" s="4">
        <v>2604</v>
      </c>
      <c r="R2554" s="4" t="b">
        <f t="shared" si="12"/>
        <v>0</v>
      </c>
      <c r="S2554" s="4">
        <v>0</v>
      </c>
    </row>
    <row r="2555" spans="1:19" ht="14.25" customHeight="1">
      <c r="A2555" s="4" t="s">
        <v>1040</v>
      </c>
      <c r="B2555" s="5"/>
      <c r="C2555" s="4">
        <v>0</v>
      </c>
      <c r="E2555" s="4" t="b">
        <f t="shared" si="11"/>
        <v>0</v>
      </c>
      <c r="F2555" s="4">
        <v>0</v>
      </c>
      <c r="G2555" s="4">
        <v>4302</v>
      </c>
      <c r="H2555" s="6">
        <v>44006</v>
      </c>
      <c r="I2555" s="4" t="s">
        <v>1054</v>
      </c>
      <c r="J2555" s="4" t="s">
        <v>40</v>
      </c>
      <c r="K2555" s="4">
        <v>13849</v>
      </c>
      <c r="L2555" s="4">
        <v>0</v>
      </c>
      <c r="M2555" s="4">
        <v>0</v>
      </c>
      <c r="N2555" s="4">
        <v>0</v>
      </c>
      <c r="O2555" s="4">
        <v>233000</v>
      </c>
      <c r="P2555" s="4">
        <v>0</v>
      </c>
      <c r="Q2555" s="4">
        <v>2605</v>
      </c>
      <c r="R2555" s="4" t="b">
        <f t="shared" si="12"/>
        <v>0</v>
      </c>
      <c r="S2555" s="4">
        <v>0</v>
      </c>
    </row>
    <row r="2556" spans="1:19" ht="14.25" customHeight="1">
      <c r="A2556" s="4" t="s">
        <v>1040</v>
      </c>
      <c r="B2556" s="5"/>
      <c r="C2556" s="4">
        <v>0</v>
      </c>
      <c r="E2556" s="4" t="b">
        <f t="shared" si="11"/>
        <v>0</v>
      </c>
      <c r="F2556" s="4">
        <v>0</v>
      </c>
      <c r="G2556" s="4">
        <v>4302</v>
      </c>
      <c r="H2556" s="6">
        <v>44013</v>
      </c>
      <c r="I2556" s="4" t="s">
        <v>1606</v>
      </c>
      <c r="J2556" s="4" t="s">
        <v>1043</v>
      </c>
      <c r="K2556" s="4">
        <v>10770</v>
      </c>
      <c r="L2556" s="4">
        <v>0</v>
      </c>
      <c r="M2556" s="4">
        <v>0</v>
      </c>
      <c r="N2556" s="4">
        <v>233000</v>
      </c>
      <c r="O2556" s="4">
        <v>0</v>
      </c>
      <c r="P2556" s="4">
        <v>233000</v>
      </c>
      <c r="Q2556" s="4">
        <v>2606</v>
      </c>
      <c r="R2556" s="4" t="b">
        <f t="shared" si="12"/>
        <v>0</v>
      </c>
      <c r="S2556" s="4">
        <v>0</v>
      </c>
    </row>
    <row r="2557" spans="1:19" ht="14.25" customHeight="1">
      <c r="A2557" s="4" t="s">
        <v>1040</v>
      </c>
      <c r="B2557" s="5"/>
      <c r="C2557" s="4">
        <v>0</v>
      </c>
      <c r="E2557" s="4" t="b">
        <f t="shared" si="11"/>
        <v>0</v>
      </c>
      <c r="F2557" s="4">
        <v>0</v>
      </c>
      <c r="G2557" s="4">
        <v>4302</v>
      </c>
      <c r="H2557" s="6">
        <v>44044</v>
      </c>
      <c r="I2557" s="4" t="s">
        <v>1607</v>
      </c>
      <c r="J2557" s="4" t="s">
        <v>1043</v>
      </c>
      <c r="K2557" s="4">
        <v>10850</v>
      </c>
      <c r="L2557" s="4">
        <v>0</v>
      </c>
      <c r="M2557" s="4">
        <v>0</v>
      </c>
      <c r="N2557" s="4">
        <v>233000</v>
      </c>
      <c r="O2557" s="4">
        <v>0</v>
      </c>
      <c r="P2557" s="4">
        <v>466000</v>
      </c>
      <c r="Q2557" s="4">
        <v>2607</v>
      </c>
      <c r="R2557" s="4" t="b">
        <f t="shared" si="12"/>
        <v>0</v>
      </c>
      <c r="S2557" s="4">
        <v>0</v>
      </c>
    </row>
    <row r="2558" spans="1:19" ht="14.25" customHeight="1">
      <c r="A2558" s="4" t="s">
        <v>1040</v>
      </c>
      <c r="B2558" s="5"/>
      <c r="C2558" s="4">
        <v>0</v>
      </c>
      <c r="E2558" s="4" t="b">
        <f t="shared" si="11"/>
        <v>0</v>
      </c>
      <c r="F2558" s="4">
        <v>0</v>
      </c>
      <c r="G2558" s="4">
        <v>4302</v>
      </c>
      <c r="H2558" s="6">
        <v>44053</v>
      </c>
      <c r="I2558" s="4" t="s">
        <v>1056</v>
      </c>
      <c r="J2558" s="4" t="s">
        <v>40</v>
      </c>
      <c r="K2558" s="4">
        <v>13968</v>
      </c>
      <c r="L2558" s="4">
        <v>0</v>
      </c>
      <c r="M2558" s="4">
        <v>0</v>
      </c>
      <c r="N2558" s="4">
        <v>0</v>
      </c>
      <c r="O2558" s="4">
        <v>217244</v>
      </c>
      <c r="P2558" s="4">
        <v>248756</v>
      </c>
      <c r="Q2558" s="4">
        <v>2608</v>
      </c>
      <c r="R2558" s="4" t="b">
        <f t="shared" si="12"/>
        <v>0</v>
      </c>
      <c r="S2558" s="4">
        <v>0</v>
      </c>
    </row>
    <row r="2559" spans="1:19" ht="14.25" customHeight="1">
      <c r="A2559" s="4" t="s">
        <v>1040</v>
      </c>
      <c r="B2559" s="5"/>
      <c r="C2559" s="4">
        <v>0</v>
      </c>
      <c r="E2559" s="4" t="b">
        <f t="shared" si="11"/>
        <v>0</v>
      </c>
      <c r="F2559" s="4">
        <v>0</v>
      </c>
      <c r="G2559" s="4">
        <v>4302</v>
      </c>
      <c r="H2559" s="6">
        <v>44074</v>
      </c>
      <c r="I2559" s="4" t="s">
        <v>1056</v>
      </c>
      <c r="J2559" s="4" t="s">
        <v>40</v>
      </c>
      <c r="K2559" s="4">
        <v>14024</v>
      </c>
      <c r="L2559" s="4">
        <v>0</v>
      </c>
      <c r="M2559" s="4">
        <v>0</v>
      </c>
      <c r="N2559" s="4">
        <v>0</v>
      </c>
      <c r="O2559" s="4">
        <v>15756</v>
      </c>
      <c r="P2559" s="4">
        <v>233000</v>
      </c>
      <c r="Q2559" s="4">
        <v>2609</v>
      </c>
      <c r="R2559" s="4" t="b">
        <f t="shared" si="12"/>
        <v>0</v>
      </c>
      <c r="S2559" s="4">
        <v>0</v>
      </c>
    </row>
    <row r="2560" spans="1:19" ht="14.25" customHeight="1">
      <c r="A2560" s="4" t="s">
        <v>1040</v>
      </c>
      <c r="B2560" s="5"/>
      <c r="C2560" s="4">
        <v>0</v>
      </c>
      <c r="E2560" s="4" t="b">
        <f t="shared" si="11"/>
        <v>0</v>
      </c>
      <c r="F2560" s="4">
        <v>0</v>
      </c>
      <c r="G2560" s="4">
        <v>4302</v>
      </c>
      <c r="H2560" s="6">
        <v>44074</v>
      </c>
      <c r="I2560" s="4" t="s">
        <v>1058</v>
      </c>
      <c r="J2560" s="4" t="s">
        <v>40</v>
      </c>
      <c r="K2560" s="4">
        <v>14024</v>
      </c>
      <c r="L2560" s="4">
        <v>0</v>
      </c>
      <c r="M2560" s="4">
        <v>0</v>
      </c>
      <c r="N2560" s="4">
        <v>0</v>
      </c>
      <c r="O2560" s="4">
        <v>228244</v>
      </c>
      <c r="P2560" s="4">
        <v>4756</v>
      </c>
      <c r="Q2560" s="4">
        <v>2610</v>
      </c>
      <c r="R2560" s="4" t="b">
        <f t="shared" si="12"/>
        <v>0</v>
      </c>
      <c r="S2560" s="4">
        <v>0</v>
      </c>
    </row>
    <row r="2561" spans="1:19" ht="14.25" customHeight="1">
      <c r="A2561" s="4" t="s">
        <v>1040</v>
      </c>
      <c r="B2561" s="5"/>
      <c r="C2561" s="4">
        <v>0</v>
      </c>
      <c r="E2561" s="4" t="b">
        <f t="shared" si="11"/>
        <v>0</v>
      </c>
      <c r="F2561" s="4">
        <v>0</v>
      </c>
      <c r="G2561" s="4">
        <v>4302</v>
      </c>
      <c r="H2561" s="6">
        <v>44074</v>
      </c>
      <c r="I2561" s="4" t="s">
        <v>1312</v>
      </c>
      <c r="J2561" s="4" t="s">
        <v>40</v>
      </c>
      <c r="K2561" s="4">
        <v>14024</v>
      </c>
      <c r="L2561" s="4">
        <v>0</v>
      </c>
      <c r="M2561" s="4">
        <v>0</v>
      </c>
      <c r="N2561" s="4">
        <v>0</v>
      </c>
      <c r="O2561" s="4">
        <v>4756</v>
      </c>
      <c r="P2561" s="4">
        <v>0</v>
      </c>
      <c r="Q2561" s="4">
        <v>2611</v>
      </c>
      <c r="R2561" s="4" t="b">
        <f t="shared" si="12"/>
        <v>0</v>
      </c>
      <c r="S2561" s="4">
        <v>0</v>
      </c>
    </row>
    <row r="2562" spans="1:19" ht="14.25" customHeight="1">
      <c r="A2562" s="4" t="s">
        <v>1040</v>
      </c>
      <c r="B2562" s="5"/>
      <c r="C2562" s="4">
        <v>0</v>
      </c>
      <c r="E2562" s="4" t="b">
        <f t="shared" si="11"/>
        <v>0</v>
      </c>
      <c r="F2562" s="4">
        <v>0</v>
      </c>
      <c r="G2562" s="4">
        <v>4302</v>
      </c>
      <c r="H2562" s="6">
        <v>44075</v>
      </c>
      <c r="I2562" s="4" t="s">
        <v>1608</v>
      </c>
      <c r="J2562" s="4" t="s">
        <v>1043</v>
      </c>
      <c r="K2562" s="4">
        <v>10930</v>
      </c>
      <c r="L2562" s="4">
        <v>0</v>
      </c>
      <c r="M2562" s="4">
        <v>0</v>
      </c>
      <c r="N2562" s="4">
        <v>233000</v>
      </c>
      <c r="O2562" s="4">
        <v>0</v>
      </c>
      <c r="P2562" s="4">
        <v>233000</v>
      </c>
      <c r="Q2562" s="4">
        <v>2612</v>
      </c>
      <c r="R2562" s="4" t="b">
        <f t="shared" si="12"/>
        <v>0</v>
      </c>
      <c r="S2562" s="4">
        <v>0</v>
      </c>
    </row>
    <row r="2563" spans="1:19" ht="14.25" customHeight="1">
      <c r="A2563" s="4" t="s">
        <v>1040</v>
      </c>
      <c r="B2563" s="5"/>
      <c r="C2563" s="4">
        <v>0</v>
      </c>
      <c r="E2563" s="4" t="b">
        <f t="shared" si="11"/>
        <v>0</v>
      </c>
      <c r="F2563" s="4">
        <v>0</v>
      </c>
      <c r="G2563" s="4">
        <v>4302</v>
      </c>
      <c r="H2563" s="6">
        <v>44089</v>
      </c>
      <c r="I2563" s="4" t="s">
        <v>1060</v>
      </c>
      <c r="J2563" s="4" t="s">
        <v>40</v>
      </c>
      <c r="K2563" s="4">
        <v>14087</v>
      </c>
      <c r="L2563" s="4">
        <v>0</v>
      </c>
      <c r="M2563" s="4">
        <v>0</v>
      </c>
      <c r="N2563" s="4">
        <v>0</v>
      </c>
      <c r="O2563" s="4">
        <v>233000</v>
      </c>
      <c r="P2563" s="4">
        <v>0</v>
      </c>
      <c r="Q2563" s="4">
        <v>2613</v>
      </c>
      <c r="R2563" s="4" t="b">
        <f t="shared" si="12"/>
        <v>0</v>
      </c>
      <c r="S2563" s="4">
        <v>0</v>
      </c>
    </row>
    <row r="2564" spans="1:19" ht="14.25" customHeight="1">
      <c r="A2564" s="4" t="s">
        <v>1040</v>
      </c>
      <c r="B2564" s="5"/>
      <c r="C2564" s="4">
        <v>0</v>
      </c>
      <c r="E2564" s="4" t="b">
        <f t="shared" si="11"/>
        <v>0</v>
      </c>
      <c r="F2564" s="4">
        <v>0</v>
      </c>
      <c r="G2564" s="4">
        <v>4302</v>
      </c>
      <c r="H2564" s="6">
        <v>44105</v>
      </c>
      <c r="I2564" s="4" t="s">
        <v>1609</v>
      </c>
      <c r="J2564" s="4" t="s">
        <v>1043</v>
      </c>
      <c r="K2564" s="4">
        <v>11010</v>
      </c>
      <c r="L2564" s="4">
        <v>0</v>
      </c>
      <c r="M2564" s="4">
        <v>0</v>
      </c>
      <c r="N2564" s="4">
        <v>233000</v>
      </c>
      <c r="O2564" s="4">
        <v>0</v>
      </c>
      <c r="P2564" s="4">
        <v>233000</v>
      </c>
      <c r="Q2564" s="4">
        <v>2614</v>
      </c>
      <c r="R2564" s="4" t="b">
        <f t="shared" si="12"/>
        <v>0</v>
      </c>
      <c r="S2564" s="4">
        <v>0</v>
      </c>
    </row>
    <row r="2565" spans="1:19" ht="14.25" customHeight="1">
      <c r="A2565" s="4" t="s">
        <v>1040</v>
      </c>
      <c r="B2565" s="5"/>
      <c r="C2565" s="4">
        <v>0</v>
      </c>
      <c r="E2565" s="4" t="b">
        <f t="shared" si="11"/>
        <v>0</v>
      </c>
      <c r="F2565" s="4">
        <v>0</v>
      </c>
      <c r="G2565" s="4">
        <v>4302</v>
      </c>
      <c r="H2565" s="6">
        <v>44118</v>
      </c>
      <c r="I2565" s="4" t="s">
        <v>1061</v>
      </c>
      <c r="J2565" s="4" t="s">
        <v>40</v>
      </c>
      <c r="K2565" s="4">
        <v>14156</v>
      </c>
      <c r="L2565" s="4">
        <v>0</v>
      </c>
      <c r="M2565" s="4">
        <v>0</v>
      </c>
      <c r="N2565" s="4">
        <v>0</v>
      </c>
      <c r="O2565" s="4">
        <v>233000</v>
      </c>
      <c r="P2565" s="4">
        <v>0</v>
      </c>
      <c r="Q2565" s="4">
        <v>2615</v>
      </c>
      <c r="R2565" s="4" t="b">
        <f t="shared" si="12"/>
        <v>0</v>
      </c>
      <c r="S2565" s="4">
        <v>0</v>
      </c>
    </row>
    <row r="2566" spans="1:19" ht="14.25" customHeight="1">
      <c r="A2566" s="4" t="s">
        <v>1040</v>
      </c>
      <c r="B2566" s="5"/>
      <c r="C2566" s="4">
        <v>0</v>
      </c>
      <c r="E2566" s="4" t="b">
        <f t="shared" si="11"/>
        <v>0</v>
      </c>
      <c r="F2566" s="4">
        <v>0</v>
      </c>
      <c r="G2566" s="4">
        <v>4302</v>
      </c>
      <c r="H2566" s="6">
        <v>44136</v>
      </c>
      <c r="I2566" s="4" t="s">
        <v>1610</v>
      </c>
      <c r="J2566" s="4" t="s">
        <v>1043</v>
      </c>
      <c r="K2566" s="4">
        <v>11090</v>
      </c>
      <c r="L2566" s="4">
        <v>0</v>
      </c>
      <c r="M2566" s="4">
        <v>0</v>
      </c>
      <c r="N2566" s="4">
        <v>233000</v>
      </c>
      <c r="O2566" s="4">
        <v>0</v>
      </c>
      <c r="P2566" s="4">
        <v>233000</v>
      </c>
      <c r="Q2566" s="4">
        <v>2616</v>
      </c>
      <c r="R2566" s="4" t="b">
        <f t="shared" si="12"/>
        <v>0</v>
      </c>
      <c r="S2566" s="4">
        <v>0</v>
      </c>
    </row>
    <row r="2567" spans="1:19" ht="14.25" customHeight="1">
      <c r="A2567" s="4" t="s">
        <v>1040</v>
      </c>
      <c r="B2567" s="5"/>
      <c r="C2567" s="4">
        <v>0</v>
      </c>
      <c r="E2567" s="4" t="b">
        <f t="shared" si="11"/>
        <v>0</v>
      </c>
      <c r="F2567" s="4">
        <v>0</v>
      </c>
      <c r="G2567" s="4">
        <v>4302</v>
      </c>
      <c r="H2567" s="6">
        <v>44152</v>
      </c>
      <c r="I2567" s="4" t="s">
        <v>1064</v>
      </c>
      <c r="J2567" s="4" t="s">
        <v>40</v>
      </c>
      <c r="K2567" s="4">
        <v>14242</v>
      </c>
      <c r="L2567" s="4">
        <v>0</v>
      </c>
      <c r="M2567" s="4">
        <v>0</v>
      </c>
      <c r="N2567" s="4">
        <v>0</v>
      </c>
      <c r="O2567" s="4">
        <v>233000</v>
      </c>
      <c r="P2567" s="4">
        <v>0</v>
      </c>
      <c r="Q2567" s="4">
        <v>2617</v>
      </c>
      <c r="R2567" s="4" t="b">
        <f t="shared" si="12"/>
        <v>0</v>
      </c>
      <c r="S2567" s="4">
        <v>0</v>
      </c>
    </row>
    <row r="2568" spans="1:19" ht="14.25" customHeight="1">
      <c r="A2568" s="4" t="s">
        <v>1040</v>
      </c>
      <c r="B2568" s="5"/>
      <c r="C2568" s="4">
        <v>0</v>
      </c>
      <c r="E2568" s="4" t="b">
        <f t="shared" si="11"/>
        <v>0</v>
      </c>
      <c r="F2568" s="4">
        <v>0</v>
      </c>
      <c r="G2568" s="4">
        <v>4302</v>
      </c>
      <c r="H2568" s="6">
        <v>44166</v>
      </c>
      <c r="I2568" s="4" t="s">
        <v>1611</v>
      </c>
      <c r="J2568" s="4" t="s">
        <v>1043</v>
      </c>
      <c r="K2568" s="4">
        <v>11170</v>
      </c>
      <c r="L2568" s="4">
        <v>0</v>
      </c>
      <c r="M2568" s="4">
        <v>0</v>
      </c>
      <c r="N2568" s="4">
        <v>233000</v>
      </c>
      <c r="O2568" s="4">
        <v>0</v>
      </c>
      <c r="P2568" s="4">
        <v>233000</v>
      </c>
      <c r="Q2568" s="4">
        <v>2618</v>
      </c>
      <c r="R2568" s="4" t="b">
        <f t="shared" si="12"/>
        <v>0</v>
      </c>
      <c r="S2568" s="4">
        <v>0</v>
      </c>
    </row>
    <row r="2569" spans="1:19" ht="14.25" customHeight="1">
      <c r="A2569" s="4" t="s">
        <v>1040</v>
      </c>
      <c r="B2569" s="5"/>
      <c r="C2569" s="4">
        <v>0</v>
      </c>
      <c r="E2569" s="4" t="b">
        <f t="shared" si="11"/>
        <v>0</v>
      </c>
      <c r="F2569" s="4">
        <v>0</v>
      </c>
      <c r="G2569" s="4">
        <v>4302</v>
      </c>
      <c r="H2569" s="6">
        <v>44180</v>
      </c>
      <c r="I2569" s="4" t="s">
        <v>1066</v>
      </c>
      <c r="J2569" s="4" t="s">
        <v>40</v>
      </c>
      <c r="K2569" s="4">
        <v>14280</v>
      </c>
      <c r="L2569" s="4">
        <v>0</v>
      </c>
      <c r="M2569" s="4">
        <v>0</v>
      </c>
      <c r="N2569" s="4">
        <v>0</v>
      </c>
      <c r="O2569" s="4">
        <v>233000</v>
      </c>
      <c r="P2569" s="4">
        <v>0</v>
      </c>
      <c r="Q2569" s="4">
        <v>2619</v>
      </c>
      <c r="R2569" s="4" t="b">
        <f t="shared" si="12"/>
        <v>0</v>
      </c>
      <c r="S2569" s="4">
        <v>0</v>
      </c>
    </row>
    <row r="2570" spans="1:19" ht="14.25" customHeight="1">
      <c r="A2570" s="4" t="s">
        <v>1040</v>
      </c>
      <c r="B2570" s="5" t="s">
        <v>1612</v>
      </c>
      <c r="C2570" s="4">
        <v>0</v>
      </c>
      <c r="D2570" s="4" t="s">
        <v>1612</v>
      </c>
      <c r="E2570" s="4" t="b">
        <f t="shared" si="11"/>
        <v>0</v>
      </c>
      <c r="F2570" s="4">
        <v>0</v>
      </c>
      <c r="G2570" s="4">
        <v>4302</v>
      </c>
      <c r="H2570" s="3" t="s">
        <v>21</v>
      </c>
      <c r="K2570" s="4">
        <v>0</v>
      </c>
      <c r="L2570" s="4">
        <v>0</v>
      </c>
      <c r="M2570" s="4">
        <v>0</v>
      </c>
      <c r="N2570" s="4">
        <v>2796000</v>
      </c>
      <c r="O2570" s="4">
        <v>2796000</v>
      </c>
      <c r="P2570" s="4">
        <v>0</v>
      </c>
      <c r="Q2570" s="4">
        <v>2620</v>
      </c>
      <c r="R2570" s="4" t="b">
        <f t="shared" si="12"/>
        <v>0</v>
      </c>
      <c r="S2570" s="4">
        <v>0</v>
      </c>
    </row>
    <row r="2571" spans="1:19" ht="14.25" customHeight="1">
      <c r="A2571" s="4" t="s">
        <v>1040</v>
      </c>
      <c r="B2571" s="5" t="s">
        <v>416</v>
      </c>
      <c r="C2571" s="4">
        <v>0</v>
      </c>
      <c r="D2571" s="4" t="s">
        <v>416</v>
      </c>
      <c r="E2571" s="4" t="b">
        <f t="shared" si="11"/>
        <v>0</v>
      </c>
      <c r="F2571" s="4">
        <v>0</v>
      </c>
      <c r="G2571" s="4">
        <v>4401</v>
      </c>
      <c r="H2571" s="3" t="s">
        <v>21</v>
      </c>
      <c r="K2571" s="4">
        <v>0</v>
      </c>
      <c r="L2571" s="4">
        <v>2520000</v>
      </c>
      <c r="M2571" s="4">
        <v>2520000</v>
      </c>
      <c r="N2571" s="4">
        <v>0</v>
      </c>
      <c r="O2571" s="4">
        <v>0</v>
      </c>
      <c r="P2571" s="4">
        <v>0</v>
      </c>
      <c r="Q2571" s="4">
        <v>2621</v>
      </c>
      <c r="R2571" s="4" t="b">
        <f t="shared" si="12"/>
        <v>0</v>
      </c>
      <c r="S2571" s="4">
        <v>0</v>
      </c>
    </row>
    <row r="2572" spans="1:19" ht="14.25" customHeight="1">
      <c r="A2572" s="4" t="s">
        <v>1040</v>
      </c>
      <c r="B2572" s="5"/>
      <c r="C2572" s="4">
        <v>0</v>
      </c>
      <c r="E2572" s="4" t="b">
        <f t="shared" si="11"/>
        <v>0</v>
      </c>
      <c r="F2572" s="4">
        <v>0</v>
      </c>
      <c r="G2572" s="4">
        <v>4401</v>
      </c>
      <c r="H2572" s="6">
        <v>43831</v>
      </c>
      <c r="I2572" s="4" t="s">
        <v>1613</v>
      </c>
      <c r="J2572" s="4" t="s">
        <v>1043</v>
      </c>
      <c r="K2572" s="4">
        <v>10291</v>
      </c>
      <c r="L2572" s="4">
        <v>0</v>
      </c>
      <c r="M2572" s="4">
        <v>0</v>
      </c>
      <c r="N2572" s="4">
        <v>210000</v>
      </c>
      <c r="O2572" s="4">
        <v>0</v>
      </c>
      <c r="P2572" s="4">
        <v>210000</v>
      </c>
      <c r="Q2572" s="4">
        <v>2622</v>
      </c>
      <c r="R2572" s="4" t="b">
        <f t="shared" si="12"/>
        <v>0</v>
      </c>
      <c r="S2572" s="4">
        <v>0</v>
      </c>
    </row>
    <row r="2573" spans="1:19" ht="14.25" customHeight="1">
      <c r="A2573" s="4" t="s">
        <v>1040</v>
      </c>
      <c r="B2573" s="5"/>
      <c r="C2573" s="4">
        <v>0</v>
      </c>
      <c r="E2573" s="4" t="b">
        <f t="shared" si="11"/>
        <v>0</v>
      </c>
      <c r="F2573" s="4">
        <v>0</v>
      </c>
      <c r="G2573" s="4">
        <v>4401</v>
      </c>
      <c r="H2573" s="6">
        <v>43844</v>
      </c>
      <c r="I2573" s="4" t="s">
        <v>1044</v>
      </c>
      <c r="J2573" s="4" t="s">
        <v>40</v>
      </c>
      <c r="K2573" s="4">
        <v>13509</v>
      </c>
      <c r="L2573" s="4">
        <v>0</v>
      </c>
      <c r="M2573" s="4">
        <v>0</v>
      </c>
      <c r="N2573" s="4">
        <v>0</v>
      </c>
      <c r="O2573" s="4">
        <v>210000</v>
      </c>
      <c r="P2573" s="4">
        <v>0</v>
      </c>
      <c r="Q2573" s="4">
        <v>2623</v>
      </c>
      <c r="R2573" s="4" t="b">
        <f t="shared" si="12"/>
        <v>0</v>
      </c>
      <c r="S2573" s="4">
        <v>0</v>
      </c>
    </row>
    <row r="2574" spans="1:19" ht="14.25" customHeight="1">
      <c r="A2574" s="4" t="s">
        <v>1040</v>
      </c>
      <c r="B2574" s="5"/>
      <c r="C2574" s="4">
        <v>0</v>
      </c>
      <c r="E2574" s="4" t="b">
        <f t="shared" si="11"/>
        <v>0</v>
      </c>
      <c r="F2574" s="4">
        <v>0</v>
      </c>
      <c r="G2574" s="4">
        <v>4401</v>
      </c>
      <c r="H2574" s="6">
        <v>43862</v>
      </c>
      <c r="I2574" s="4" t="s">
        <v>1614</v>
      </c>
      <c r="J2574" s="4" t="s">
        <v>1043</v>
      </c>
      <c r="K2574" s="4">
        <v>10371</v>
      </c>
      <c r="L2574" s="4">
        <v>0</v>
      </c>
      <c r="M2574" s="4">
        <v>0</v>
      </c>
      <c r="N2574" s="4">
        <v>210000</v>
      </c>
      <c r="O2574" s="4">
        <v>0</v>
      </c>
      <c r="P2574" s="4">
        <v>210000</v>
      </c>
      <c r="Q2574" s="4">
        <v>2624</v>
      </c>
      <c r="R2574" s="4" t="b">
        <f t="shared" si="12"/>
        <v>0</v>
      </c>
      <c r="S2574" s="4">
        <v>0</v>
      </c>
    </row>
    <row r="2575" spans="1:19" ht="14.25" customHeight="1">
      <c r="A2575" s="4" t="s">
        <v>1040</v>
      </c>
      <c r="B2575" s="5"/>
      <c r="C2575" s="4">
        <v>0</v>
      </c>
      <c r="E2575" s="4" t="b">
        <f t="shared" si="11"/>
        <v>0</v>
      </c>
      <c r="F2575" s="4">
        <v>0</v>
      </c>
      <c r="G2575" s="4">
        <v>4401</v>
      </c>
      <c r="H2575" s="6">
        <v>43868</v>
      </c>
      <c r="I2575" s="4" t="s">
        <v>1046</v>
      </c>
      <c r="J2575" s="4" t="s">
        <v>40</v>
      </c>
      <c r="K2575" s="4">
        <v>13558</v>
      </c>
      <c r="L2575" s="4">
        <v>0</v>
      </c>
      <c r="M2575" s="4">
        <v>0</v>
      </c>
      <c r="N2575" s="4">
        <v>0</v>
      </c>
      <c r="O2575" s="4">
        <v>210000</v>
      </c>
      <c r="P2575" s="4">
        <v>0</v>
      </c>
      <c r="Q2575" s="4">
        <v>2625</v>
      </c>
      <c r="R2575" s="4" t="b">
        <f t="shared" si="12"/>
        <v>0</v>
      </c>
      <c r="S2575" s="4">
        <v>0</v>
      </c>
    </row>
    <row r="2576" spans="1:19" ht="14.25" customHeight="1">
      <c r="A2576" s="4" t="s">
        <v>1040</v>
      </c>
      <c r="B2576" s="5"/>
      <c r="C2576" s="4">
        <v>0</v>
      </c>
      <c r="E2576" s="4" t="b">
        <f t="shared" si="11"/>
        <v>0</v>
      </c>
      <c r="F2576" s="4">
        <v>0</v>
      </c>
      <c r="G2576" s="4">
        <v>4401</v>
      </c>
      <c r="H2576" s="6">
        <v>43891</v>
      </c>
      <c r="I2576" s="4" t="s">
        <v>1615</v>
      </c>
      <c r="J2576" s="4" t="s">
        <v>1043</v>
      </c>
      <c r="K2576" s="4">
        <v>10451</v>
      </c>
      <c r="L2576" s="4">
        <v>0</v>
      </c>
      <c r="M2576" s="4">
        <v>0</v>
      </c>
      <c r="N2576" s="4">
        <v>210000</v>
      </c>
      <c r="O2576" s="4">
        <v>0</v>
      </c>
      <c r="P2576" s="4">
        <v>210000</v>
      </c>
      <c r="Q2576" s="4">
        <v>2626</v>
      </c>
      <c r="R2576" s="4" t="b">
        <f t="shared" si="12"/>
        <v>0</v>
      </c>
      <c r="S2576" s="4">
        <v>0</v>
      </c>
    </row>
    <row r="2577" spans="1:19" ht="14.25" customHeight="1">
      <c r="A2577" s="4" t="s">
        <v>1040</v>
      </c>
      <c r="B2577" s="5"/>
      <c r="C2577" s="4">
        <v>0</v>
      </c>
      <c r="E2577" s="4" t="b">
        <f t="shared" si="11"/>
        <v>0</v>
      </c>
      <c r="F2577" s="4">
        <v>0</v>
      </c>
      <c r="G2577" s="4">
        <v>4401</v>
      </c>
      <c r="H2577" s="6">
        <v>43903</v>
      </c>
      <c r="I2577" s="4" t="s">
        <v>1048</v>
      </c>
      <c r="J2577" s="4" t="s">
        <v>40</v>
      </c>
      <c r="K2577" s="4">
        <v>13658</v>
      </c>
      <c r="L2577" s="4">
        <v>0</v>
      </c>
      <c r="M2577" s="4">
        <v>0</v>
      </c>
      <c r="N2577" s="4">
        <v>0</v>
      </c>
      <c r="O2577" s="4">
        <v>210000</v>
      </c>
      <c r="P2577" s="4">
        <v>0</v>
      </c>
      <c r="Q2577" s="4">
        <v>2627</v>
      </c>
      <c r="R2577" s="4" t="b">
        <f t="shared" si="12"/>
        <v>0</v>
      </c>
      <c r="S2577" s="4">
        <v>0</v>
      </c>
    </row>
    <row r="2578" spans="1:19" ht="14.25" customHeight="1">
      <c r="A2578" s="4" t="s">
        <v>1040</v>
      </c>
      <c r="B2578" s="5"/>
      <c r="C2578" s="4">
        <v>0</v>
      </c>
      <c r="E2578" s="4" t="b">
        <f t="shared" si="11"/>
        <v>0</v>
      </c>
      <c r="F2578" s="4">
        <v>0</v>
      </c>
      <c r="G2578" s="4">
        <v>4401</v>
      </c>
      <c r="H2578" s="6">
        <v>43922</v>
      </c>
      <c r="I2578" s="4" t="s">
        <v>1616</v>
      </c>
      <c r="J2578" s="4" t="s">
        <v>1043</v>
      </c>
      <c r="K2578" s="4">
        <v>10531</v>
      </c>
      <c r="L2578" s="4">
        <v>0</v>
      </c>
      <c r="M2578" s="4">
        <v>0</v>
      </c>
      <c r="N2578" s="4">
        <v>210000</v>
      </c>
      <c r="O2578" s="4">
        <v>0</v>
      </c>
      <c r="P2578" s="4">
        <v>210000</v>
      </c>
      <c r="Q2578" s="4">
        <v>2628</v>
      </c>
      <c r="R2578" s="4" t="b">
        <f t="shared" si="12"/>
        <v>0</v>
      </c>
      <c r="S2578" s="4">
        <v>0</v>
      </c>
    </row>
    <row r="2579" spans="1:19" ht="14.25" customHeight="1">
      <c r="A2579" s="4" t="s">
        <v>1040</v>
      </c>
      <c r="B2579" s="5"/>
      <c r="C2579" s="4">
        <v>0</v>
      </c>
      <c r="E2579" s="4" t="b">
        <f t="shared" si="11"/>
        <v>0</v>
      </c>
      <c r="F2579" s="4">
        <v>0</v>
      </c>
      <c r="G2579" s="4">
        <v>4401</v>
      </c>
      <c r="H2579" s="6">
        <v>43937</v>
      </c>
      <c r="I2579" s="4" t="s">
        <v>1050</v>
      </c>
      <c r="J2579" s="4" t="s">
        <v>40</v>
      </c>
      <c r="K2579" s="4">
        <v>13710</v>
      </c>
      <c r="L2579" s="4">
        <v>0</v>
      </c>
      <c r="M2579" s="4">
        <v>0</v>
      </c>
      <c r="N2579" s="4">
        <v>0</v>
      </c>
      <c r="O2579" s="4">
        <v>210000</v>
      </c>
      <c r="P2579" s="4">
        <v>0</v>
      </c>
      <c r="Q2579" s="4">
        <v>2629</v>
      </c>
      <c r="R2579" s="4" t="b">
        <f t="shared" si="12"/>
        <v>0</v>
      </c>
      <c r="S2579" s="4">
        <v>0</v>
      </c>
    </row>
    <row r="2580" spans="1:19" ht="14.25" customHeight="1">
      <c r="A2580" s="4" t="s">
        <v>1040</v>
      </c>
      <c r="B2580" s="5"/>
      <c r="C2580" s="4">
        <v>0</v>
      </c>
      <c r="E2580" s="4" t="b">
        <f t="shared" si="11"/>
        <v>0</v>
      </c>
      <c r="F2580" s="4">
        <v>0</v>
      </c>
      <c r="G2580" s="4">
        <v>4401</v>
      </c>
      <c r="H2580" s="6">
        <v>43952</v>
      </c>
      <c r="I2580" s="4" t="s">
        <v>1617</v>
      </c>
      <c r="J2580" s="4" t="s">
        <v>1069</v>
      </c>
      <c r="K2580" s="4">
        <v>568</v>
      </c>
      <c r="L2580" s="4">
        <v>0</v>
      </c>
      <c r="M2580" s="4">
        <v>0</v>
      </c>
      <c r="N2580" s="4">
        <v>0</v>
      </c>
      <c r="O2580" s="4">
        <v>10000</v>
      </c>
      <c r="P2580" s="4">
        <v>-10000</v>
      </c>
      <c r="Q2580" s="4">
        <v>2630</v>
      </c>
      <c r="R2580" s="4" t="b">
        <f t="shared" si="12"/>
        <v>0</v>
      </c>
      <c r="S2580" s="4">
        <v>0</v>
      </c>
    </row>
    <row r="2581" spans="1:19" ht="14.25" customHeight="1">
      <c r="A2581" s="4" t="s">
        <v>1040</v>
      </c>
      <c r="B2581" s="5"/>
      <c r="C2581" s="4">
        <v>0</v>
      </c>
      <c r="E2581" s="4" t="b">
        <f t="shared" si="11"/>
        <v>0</v>
      </c>
      <c r="F2581" s="4">
        <v>0</v>
      </c>
      <c r="G2581" s="4">
        <v>4401</v>
      </c>
      <c r="H2581" s="6">
        <v>43952</v>
      </c>
      <c r="I2581" s="4" t="s">
        <v>1618</v>
      </c>
      <c r="J2581" s="4" t="s">
        <v>1043</v>
      </c>
      <c r="K2581" s="4">
        <v>10611</v>
      </c>
      <c r="L2581" s="4">
        <v>0</v>
      </c>
      <c r="M2581" s="4">
        <v>0</v>
      </c>
      <c r="N2581" s="4">
        <v>210000</v>
      </c>
      <c r="O2581" s="4">
        <v>0</v>
      </c>
      <c r="P2581" s="4">
        <v>200000</v>
      </c>
      <c r="Q2581" s="4">
        <v>2631</v>
      </c>
      <c r="R2581" s="4" t="b">
        <f t="shared" si="12"/>
        <v>0</v>
      </c>
      <c r="S2581" s="4">
        <v>0</v>
      </c>
    </row>
    <row r="2582" spans="1:19" ht="14.25" customHeight="1">
      <c r="A2582" s="4" t="s">
        <v>1040</v>
      </c>
      <c r="B2582" s="5"/>
      <c r="C2582" s="4">
        <v>0</v>
      </c>
      <c r="E2582" s="4" t="b">
        <f t="shared" si="11"/>
        <v>0</v>
      </c>
      <c r="F2582" s="4">
        <v>0</v>
      </c>
      <c r="G2582" s="4">
        <v>4401</v>
      </c>
      <c r="H2582" s="6">
        <v>43963</v>
      </c>
      <c r="I2582" s="4" t="s">
        <v>1052</v>
      </c>
      <c r="J2582" s="4" t="s">
        <v>40</v>
      </c>
      <c r="K2582" s="4">
        <v>13764</v>
      </c>
      <c r="L2582" s="4">
        <v>0</v>
      </c>
      <c r="M2582" s="4">
        <v>0</v>
      </c>
      <c r="N2582" s="4">
        <v>0</v>
      </c>
      <c r="O2582" s="4">
        <v>200000</v>
      </c>
      <c r="P2582" s="4">
        <v>0</v>
      </c>
      <c r="Q2582" s="4">
        <v>2632</v>
      </c>
      <c r="R2582" s="4" t="b">
        <f t="shared" si="12"/>
        <v>0</v>
      </c>
      <c r="S2582" s="4">
        <v>0</v>
      </c>
    </row>
    <row r="2583" spans="1:19" ht="14.25" customHeight="1">
      <c r="A2583" s="4" t="s">
        <v>1040</v>
      </c>
      <c r="B2583" s="5"/>
      <c r="C2583" s="4">
        <v>0</v>
      </c>
      <c r="E2583" s="4" t="b">
        <f t="shared" si="11"/>
        <v>0</v>
      </c>
      <c r="F2583" s="4">
        <v>0</v>
      </c>
      <c r="G2583" s="4">
        <v>4401</v>
      </c>
      <c r="H2583" s="6">
        <v>43983</v>
      </c>
      <c r="I2583" s="4" t="s">
        <v>1619</v>
      </c>
      <c r="J2583" s="4" t="s">
        <v>1043</v>
      </c>
      <c r="K2583" s="4">
        <v>10691</v>
      </c>
      <c r="L2583" s="4">
        <v>0</v>
      </c>
      <c r="M2583" s="4">
        <v>0</v>
      </c>
      <c r="N2583" s="4">
        <v>210000</v>
      </c>
      <c r="O2583" s="4">
        <v>0</v>
      </c>
      <c r="P2583" s="4">
        <v>210000</v>
      </c>
      <c r="Q2583" s="4">
        <v>2633</v>
      </c>
      <c r="R2583" s="4" t="b">
        <f t="shared" si="12"/>
        <v>0</v>
      </c>
      <c r="S2583" s="4">
        <v>0</v>
      </c>
    </row>
    <row r="2584" spans="1:19" ht="14.25" customHeight="1">
      <c r="A2584" s="4" t="s">
        <v>1040</v>
      </c>
      <c r="B2584" s="5"/>
      <c r="C2584" s="4">
        <v>0</v>
      </c>
      <c r="E2584" s="4" t="b">
        <f t="shared" si="11"/>
        <v>0</v>
      </c>
      <c r="F2584" s="4">
        <v>0</v>
      </c>
      <c r="G2584" s="4">
        <v>4401</v>
      </c>
      <c r="H2584" s="6">
        <v>43992</v>
      </c>
      <c r="I2584" s="4" t="s">
        <v>1054</v>
      </c>
      <c r="J2584" s="4" t="s">
        <v>40</v>
      </c>
      <c r="K2584" s="4">
        <v>13833</v>
      </c>
      <c r="L2584" s="4">
        <v>0</v>
      </c>
      <c r="M2584" s="4">
        <v>0</v>
      </c>
      <c r="N2584" s="4">
        <v>0</v>
      </c>
      <c r="O2584" s="4">
        <v>210000</v>
      </c>
      <c r="P2584" s="4">
        <v>0</v>
      </c>
      <c r="Q2584" s="4">
        <v>2634</v>
      </c>
      <c r="R2584" s="4" t="b">
        <f t="shared" si="12"/>
        <v>0</v>
      </c>
      <c r="S2584" s="4">
        <v>0</v>
      </c>
    </row>
    <row r="2585" spans="1:19" ht="14.25" customHeight="1">
      <c r="A2585" s="4" t="s">
        <v>1040</v>
      </c>
      <c r="B2585" s="5"/>
      <c r="C2585" s="4">
        <v>0</v>
      </c>
      <c r="E2585" s="4" t="b">
        <f t="shared" si="11"/>
        <v>0</v>
      </c>
      <c r="F2585" s="4">
        <v>0</v>
      </c>
      <c r="G2585" s="4">
        <v>4401</v>
      </c>
      <c r="H2585" s="6">
        <v>44013</v>
      </c>
      <c r="I2585" s="4" t="s">
        <v>1620</v>
      </c>
      <c r="J2585" s="4" t="s">
        <v>1043</v>
      </c>
      <c r="K2585" s="4">
        <v>10771</v>
      </c>
      <c r="L2585" s="4">
        <v>0</v>
      </c>
      <c r="M2585" s="4">
        <v>0</v>
      </c>
      <c r="N2585" s="4">
        <v>210000</v>
      </c>
      <c r="O2585" s="4">
        <v>0</v>
      </c>
      <c r="P2585" s="4">
        <v>210000</v>
      </c>
      <c r="Q2585" s="4">
        <v>2635</v>
      </c>
      <c r="R2585" s="4" t="b">
        <f t="shared" si="12"/>
        <v>0</v>
      </c>
      <c r="S2585" s="4">
        <v>0</v>
      </c>
    </row>
    <row r="2586" spans="1:19" ht="14.25" customHeight="1">
      <c r="A2586" s="4" t="s">
        <v>1040</v>
      </c>
      <c r="B2586" s="5"/>
      <c r="C2586" s="4">
        <v>0</v>
      </c>
      <c r="E2586" s="4" t="b">
        <f t="shared" si="11"/>
        <v>0</v>
      </c>
      <c r="F2586" s="4">
        <v>0</v>
      </c>
      <c r="G2586" s="4">
        <v>4401</v>
      </c>
      <c r="H2586" s="6">
        <v>44020</v>
      </c>
      <c r="I2586" s="4" t="s">
        <v>1056</v>
      </c>
      <c r="J2586" s="4" t="s">
        <v>40</v>
      </c>
      <c r="K2586" s="4">
        <v>13900</v>
      </c>
      <c r="L2586" s="4">
        <v>0</v>
      </c>
      <c r="M2586" s="4">
        <v>0</v>
      </c>
      <c r="N2586" s="4">
        <v>0</v>
      </c>
      <c r="O2586" s="4">
        <v>210000</v>
      </c>
      <c r="P2586" s="4">
        <v>0</v>
      </c>
      <c r="Q2586" s="4">
        <v>2636</v>
      </c>
      <c r="R2586" s="4" t="b">
        <f t="shared" si="12"/>
        <v>0</v>
      </c>
      <c r="S2586" s="4">
        <v>0</v>
      </c>
    </row>
    <row r="2587" spans="1:19" ht="14.25" customHeight="1">
      <c r="A2587" s="4" t="s">
        <v>1040</v>
      </c>
      <c r="B2587" s="5"/>
      <c r="C2587" s="4">
        <v>0</v>
      </c>
      <c r="E2587" s="4" t="b">
        <f t="shared" si="11"/>
        <v>0</v>
      </c>
      <c r="F2587" s="4">
        <v>0</v>
      </c>
      <c r="G2587" s="4">
        <v>4401</v>
      </c>
      <c r="H2587" s="6">
        <v>44044</v>
      </c>
      <c r="I2587" s="4" t="s">
        <v>1621</v>
      </c>
      <c r="J2587" s="4" t="s">
        <v>1043</v>
      </c>
      <c r="K2587" s="4">
        <v>10851</v>
      </c>
      <c r="L2587" s="4">
        <v>0</v>
      </c>
      <c r="M2587" s="4">
        <v>0</v>
      </c>
      <c r="N2587" s="4">
        <v>210000</v>
      </c>
      <c r="O2587" s="4">
        <v>0</v>
      </c>
      <c r="P2587" s="4">
        <v>210000</v>
      </c>
      <c r="Q2587" s="4">
        <v>2637</v>
      </c>
      <c r="R2587" s="4" t="b">
        <f t="shared" si="12"/>
        <v>0</v>
      </c>
      <c r="S2587" s="4">
        <v>0</v>
      </c>
    </row>
    <row r="2588" spans="1:19" ht="14.25" customHeight="1">
      <c r="A2588" s="4" t="s">
        <v>1040</v>
      </c>
      <c r="B2588" s="5"/>
      <c r="C2588" s="4">
        <v>0</v>
      </c>
      <c r="E2588" s="4" t="b">
        <f t="shared" si="11"/>
        <v>0</v>
      </c>
      <c r="F2588" s="4">
        <v>0</v>
      </c>
      <c r="G2588" s="4">
        <v>4401</v>
      </c>
      <c r="H2588" s="6">
        <v>44053</v>
      </c>
      <c r="I2588" s="4" t="s">
        <v>1058</v>
      </c>
      <c r="J2588" s="4" t="s">
        <v>40</v>
      </c>
      <c r="K2588" s="4">
        <v>14026</v>
      </c>
      <c r="L2588" s="4">
        <v>0</v>
      </c>
      <c r="M2588" s="4">
        <v>0</v>
      </c>
      <c r="N2588" s="4">
        <v>0</v>
      </c>
      <c r="O2588" s="4">
        <v>210000</v>
      </c>
      <c r="P2588" s="4">
        <v>0</v>
      </c>
      <c r="Q2588" s="4">
        <v>2638</v>
      </c>
      <c r="R2588" s="4" t="b">
        <f t="shared" si="12"/>
        <v>0</v>
      </c>
      <c r="S2588" s="4">
        <v>0</v>
      </c>
    </row>
    <row r="2589" spans="1:19" ht="14.25" customHeight="1">
      <c r="A2589" s="4" t="s">
        <v>1040</v>
      </c>
      <c r="B2589" s="5"/>
      <c r="C2589" s="4">
        <v>0</v>
      </c>
      <c r="E2589" s="4" t="b">
        <f t="shared" si="11"/>
        <v>0</v>
      </c>
      <c r="F2589" s="4">
        <v>0</v>
      </c>
      <c r="G2589" s="4">
        <v>4401</v>
      </c>
      <c r="H2589" s="6">
        <v>44075</v>
      </c>
      <c r="I2589" s="4" t="s">
        <v>1622</v>
      </c>
      <c r="J2589" s="4" t="s">
        <v>1043</v>
      </c>
      <c r="K2589" s="4">
        <v>10931</v>
      </c>
      <c r="L2589" s="4">
        <v>0</v>
      </c>
      <c r="M2589" s="4">
        <v>0</v>
      </c>
      <c r="N2589" s="4">
        <v>210000</v>
      </c>
      <c r="O2589" s="4">
        <v>0</v>
      </c>
      <c r="P2589" s="4">
        <v>210000</v>
      </c>
      <c r="Q2589" s="4">
        <v>2639</v>
      </c>
      <c r="R2589" s="4" t="b">
        <f t="shared" si="12"/>
        <v>0</v>
      </c>
      <c r="S2589" s="4">
        <v>0</v>
      </c>
    </row>
    <row r="2590" spans="1:19" ht="14.25" customHeight="1">
      <c r="A2590" s="4" t="s">
        <v>1040</v>
      </c>
      <c r="B2590" s="5"/>
      <c r="C2590" s="4">
        <v>0</v>
      </c>
      <c r="E2590" s="4" t="b">
        <f t="shared" si="11"/>
        <v>0</v>
      </c>
      <c r="F2590" s="4">
        <v>0</v>
      </c>
      <c r="G2590" s="4">
        <v>4401</v>
      </c>
      <c r="H2590" s="6">
        <v>44085</v>
      </c>
      <c r="I2590" s="4" t="s">
        <v>1060</v>
      </c>
      <c r="J2590" s="4" t="s">
        <v>40</v>
      </c>
      <c r="K2590" s="4">
        <v>14060</v>
      </c>
      <c r="L2590" s="4">
        <v>0</v>
      </c>
      <c r="M2590" s="4">
        <v>0</v>
      </c>
      <c r="N2590" s="4">
        <v>0</v>
      </c>
      <c r="O2590" s="4">
        <v>210000</v>
      </c>
      <c r="P2590" s="4">
        <v>0</v>
      </c>
      <c r="Q2590" s="4">
        <v>2640</v>
      </c>
      <c r="R2590" s="4" t="b">
        <f t="shared" si="12"/>
        <v>0</v>
      </c>
      <c r="S2590" s="4">
        <v>0</v>
      </c>
    </row>
    <row r="2591" spans="1:19" ht="14.25" customHeight="1">
      <c r="A2591" s="4" t="s">
        <v>1040</v>
      </c>
      <c r="B2591" s="5"/>
      <c r="C2591" s="4">
        <v>0</v>
      </c>
      <c r="E2591" s="4" t="b">
        <f t="shared" si="11"/>
        <v>0</v>
      </c>
      <c r="F2591" s="4">
        <v>0</v>
      </c>
      <c r="G2591" s="4">
        <v>4401</v>
      </c>
      <c r="H2591" s="6">
        <v>44105</v>
      </c>
      <c r="I2591" s="4" t="s">
        <v>1623</v>
      </c>
      <c r="J2591" s="4" t="s">
        <v>1043</v>
      </c>
      <c r="K2591" s="4">
        <v>11011</v>
      </c>
      <c r="L2591" s="4">
        <v>0</v>
      </c>
      <c r="M2591" s="4">
        <v>0</v>
      </c>
      <c r="N2591" s="4">
        <v>210000</v>
      </c>
      <c r="O2591" s="4">
        <v>0</v>
      </c>
      <c r="P2591" s="4">
        <v>210000</v>
      </c>
      <c r="Q2591" s="4">
        <v>2641</v>
      </c>
      <c r="R2591" s="4" t="b">
        <f t="shared" si="12"/>
        <v>0</v>
      </c>
      <c r="S2591" s="4">
        <v>0</v>
      </c>
    </row>
    <row r="2592" spans="1:19" ht="14.25" customHeight="1">
      <c r="A2592" s="4" t="s">
        <v>1040</v>
      </c>
      <c r="B2592" s="5"/>
      <c r="C2592" s="4">
        <v>0</v>
      </c>
      <c r="E2592" s="4" t="b">
        <f t="shared" si="11"/>
        <v>0</v>
      </c>
      <c r="F2592" s="4">
        <v>0</v>
      </c>
      <c r="G2592" s="4">
        <v>4401</v>
      </c>
      <c r="H2592" s="6">
        <v>44112</v>
      </c>
      <c r="I2592" s="4" t="s">
        <v>1061</v>
      </c>
      <c r="J2592" s="4" t="s">
        <v>40</v>
      </c>
      <c r="K2592" s="4">
        <v>14120</v>
      </c>
      <c r="L2592" s="4">
        <v>0</v>
      </c>
      <c r="M2592" s="4">
        <v>0</v>
      </c>
      <c r="N2592" s="4">
        <v>0</v>
      </c>
      <c r="O2592" s="4">
        <v>210000</v>
      </c>
      <c r="P2592" s="4">
        <v>0</v>
      </c>
      <c r="Q2592" s="4">
        <v>2642</v>
      </c>
      <c r="R2592" s="4" t="b">
        <f t="shared" si="12"/>
        <v>0</v>
      </c>
      <c r="S2592" s="4">
        <v>0</v>
      </c>
    </row>
    <row r="2593" spans="1:19" ht="14.25" customHeight="1">
      <c r="A2593" s="4" t="s">
        <v>1040</v>
      </c>
      <c r="B2593" s="5"/>
      <c r="C2593" s="4">
        <v>0</v>
      </c>
      <c r="E2593" s="4" t="b">
        <f t="shared" si="11"/>
        <v>0</v>
      </c>
      <c r="F2593" s="4">
        <v>0</v>
      </c>
      <c r="G2593" s="4">
        <v>4401</v>
      </c>
      <c r="H2593" s="6">
        <v>44136</v>
      </c>
      <c r="I2593" s="4" t="s">
        <v>1624</v>
      </c>
      <c r="J2593" s="4" t="s">
        <v>1043</v>
      </c>
      <c r="K2593" s="4">
        <v>11091</v>
      </c>
      <c r="L2593" s="4">
        <v>0</v>
      </c>
      <c r="M2593" s="4">
        <v>0</v>
      </c>
      <c r="N2593" s="4">
        <v>210000</v>
      </c>
      <c r="O2593" s="4">
        <v>0</v>
      </c>
      <c r="P2593" s="4">
        <v>210000</v>
      </c>
      <c r="Q2593" s="4">
        <v>2643</v>
      </c>
      <c r="R2593" s="4" t="b">
        <f t="shared" si="12"/>
        <v>0</v>
      </c>
      <c r="S2593" s="4">
        <v>0</v>
      </c>
    </row>
    <row r="2594" spans="1:19" ht="14.25" customHeight="1">
      <c r="A2594" s="4" t="s">
        <v>1040</v>
      </c>
      <c r="B2594" s="5"/>
      <c r="C2594" s="4">
        <v>0</v>
      </c>
      <c r="E2594" s="4" t="b">
        <f t="shared" si="11"/>
        <v>0</v>
      </c>
      <c r="F2594" s="4">
        <v>0</v>
      </c>
      <c r="G2594" s="4">
        <v>4401</v>
      </c>
      <c r="H2594" s="6">
        <v>44148</v>
      </c>
      <c r="I2594" s="4" t="s">
        <v>1064</v>
      </c>
      <c r="J2594" s="4" t="s">
        <v>40</v>
      </c>
      <c r="K2594" s="4">
        <v>14207</v>
      </c>
      <c r="L2594" s="4">
        <v>0</v>
      </c>
      <c r="M2594" s="4">
        <v>0</v>
      </c>
      <c r="N2594" s="4">
        <v>0</v>
      </c>
      <c r="O2594" s="4">
        <v>210000</v>
      </c>
      <c r="P2594" s="4">
        <v>0</v>
      </c>
      <c r="Q2594" s="4">
        <v>2644</v>
      </c>
      <c r="R2594" s="4" t="b">
        <f t="shared" si="12"/>
        <v>0</v>
      </c>
      <c r="S2594" s="4">
        <v>0</v>
      </c>
    </row>
    <row r="2595" spans="1:19" ht="14.25" customHeight="1">
      <c r="A2595" s="4" t="s">
        <v>1040</v>
      </c>
      <c r="B2595" s="5"/>
      <c r="C2595" s="4">
        <v>0</v>
      </c>
      <c r="E2595" s="4" t="b">
        <f t="shared" si="11"/>
        <v>0</v>
      </c>
      <c r="F2595" s="4">
        <v>0</v>
      </c>
      <c r="G2595" s="4">
        <v>4401</v>
      </c>
      <c r="H2595" s="6">
        <v>44166</v>
      </c>
      <c r="I2595" s="4" t="s">
        <v>1625</v>
      </c>
      <c r="J2595" s="4" t="s">
        <v>1043</v>
      </c>
      <c r="K2595" s="4">
        <v>11171</v>
      </c>
      <c r="L2595" s="4">
        <v>0</v>
      </c>
      <c r="M2595" s="4">
        <v>0</v>
      </c>
      <c r="N2595" s="4">
        <v>210000</v>
      </c>
      <c r="O2595" s="4">
        <v>0</v>
      </c>
      <c r="P2595" s="4">
        <v>210000</v>
      </c>
      <c r="Q2595" s="4">
        <v>2645</v>
      </c>
      <c r="R2595" s="4" t="b">
        <f t="shared" si="12"/>
        <v>0</v>
      </c>
      <c r="S2595" s="4">
        <v>0</v>
      </c>
    </row>
    <row r="2596" spans="1:19" ht="14.25" customHeight="1">
      <c r="A2596" s="4" t="s">
        <v>1040</v>
      </c>
      <c r="B2596" s="5"/>
      <c r="C2596" s="4">
        <v>0</v>
      </c>
      <c r="E2596" s="4" t="b">
        <f t="shared" si="11"/>
        <v>0</v>
      </c>
      <c r="F2596" s="4">
        <v>0</v>
      </c>
      <c r="G2596" s="4">
        <v>4401</v>
      </c>
      <c r="H2596" s="6">
        <v>44179</v>
      </c>
      <c r="I2596" s="4" t="s">
        <v>1066</v>
      </c>
      <c r="J2596" s="4" t="s">
        <v>40</v>
      </c>
      <c r="K2596" s="4">
        <v>14276</v>
      </c>
      <c r="L2596" s="4">
        <v>0</v>
      </c>
      <c r="M2596" s="4">
        <v>0</v>
      </c>
      <c r="N2596" s="4">
        <v>0</v>
      </c>
      <c r="O2596" s="4">
        <v>210000</v>
      </c>
      <c r="P2596" s="4">
        <v>0</v>
      </c>
      <c r="Q2596" s="4">
        <v>2646</v>
      </c>
      <c r="R2596" s="4" t="b">
        <f t="shared" si="12"/>
        <v>0</v>
      </c>
      <c r="S2596" s="4">
        <v>0</v>
      </c>
    </row>
    <row r="2597" spans="1:19" ht="14.25" customHeight="1">
      <c r="A2597" s="4" t="s">
        <v>1040</v>
      </c>
      <c r="B2597" s="5" t="s">
        <v>1626</v>
      </c>
      <c r="C2597" s="4">
        <v>0</v>
      </c>
      <c r="D2597" s="4" t="s">
        <v>1626</v>
      </c>
      <c r="E2597" s="4" t="b">
        <f t="shared" si="11"/>
        <v>0</v>
      </c>
      <c r="F2597" s="4">
        <v>0</v>
      </c>
      <c r="G2597" s="4">
        <v>4401</v>
      </c>
      <c r="H2597" s="3" t="s">
        <v>21</v>
      </c>
      <c r="K2597" s="4">
        <v>0</v>
      </c>
      <c r="L2597" s="4">
        <v>0</v>
      </c>
      <c r="M2597" s="4">
        <v>0</v>
      </c>
      <c r="N2597" s="4">
        <v>2520000</v>
      </c>
      <c r="O2597" s="4">
        <v>2520000</v>
      </c>
      <c r="P2597" s="4">
        <v>0</v>
      </c>
      <c r="Q2597" s="4">
        <v>2647</v>
      </c>
      <c r="R2597" s="4" t="b">
        <f t="shared" si="12"/>
        <v>0</v>
      </c>
      <c r="S2597" s="4">
        <v>0</v>
      </c>
    </row>
    <row r="2598" spans="1:19" ht="14.25" customHeight="1">
      <c r="A2598" s="4" t="s">
        <v>1040</v>
      </c>
      <c r="B2598" s="5" t="s">
        <v>427</v>
      </c>
      <c r="C2598" s="4">
        <v>0</v>
      </c>
      <c r="D2598" s="4" t="s">
        <v>427</v>
      </c>
      <c r="E2598" s="4" t="b">
        <f t="shared" si="11"/>
        <v>0</v>
      </c>
      <c r="F2598" s="4">
        <v>3524069</v>
      </c>
      <c r="G2598" s="4">
        <v>4402</v>
      </c>
      <c r="H2598" s="3" t="s">
        <v>21</v>
      </c>
      <c r="K2598" s="4">
        <v>0</v>
      </c>
      <c r="L2598" s="4">
        <v>2520000</v>
      </c>
      <c r="M2598" s="4">
        <v>2158758</v>
      </c>
      <c r="N2598" s="4">
        <v>0</v>
      </c>
      <c r="O2598" s="4">
        <v>0</v>
      </c>
      <c r="P2598" s="4">
        <v>3524069</v>
      </c>
      <c r="Q2598" s="4">
        <v>2648</v>
      </c>
      <c r="R2598" s="4" t="b">
        <f t="shared" si="12"/>
        <v>0</v>
      </c>
      <c r="S2598" s="4">
        <v>0</v>
      </c>
    </row>
    <row r="2599" spans="1:19" ht="14.25" customHeight="1">
      <c r="A2599" s="4" t="s">
        <v>1040</v>
      </c>
      <c r="B2599" s="5"/>
      <c r="C2599" s="4">
        <v>0</v>
      </c>
      <c r="E2599" s="4" t="b">
        <f t="shared" si="11"/>
        <v>0</v>
      </c>
      <c r="F2599" s="4">
        <v>0</v>
      </c>
      <c r="G2599" s="4">
        <v>4402</v>
      </c>
      <c r="H2599" s="6">
        <v>43831</v>
      </c>
      <c r="I2599" s="4" t="s">
        <v>1627</v>
      </c>
      <c r="J2599" s="4" t="s">
        <v>1043</v>
      </c>
      <c r="K2599" s="4">
        <v>10292</v>
      </c>
      <c r="L2599" s="4">
        <v>0</v>
      </c>
      <c r="M2599" s="4">
        <v>0</v>
      </c>
      <c r="N2599" s="4">
        <v>210000</v>
      </c>
      <c r="O2599" s="4">
        <v>0</v>
      </c>
      <c r="P2599" s="4">
        <v>3734069</v>
      </c>
      <c r="Q2599" s="4">
        <v>2649</v>
      </c>
      <c r="R2599" s="4" t="b">
        <f t="shared" si="12"/>
        <v>0</v>
      </c>
      <c r="S2599" s="4">
        <v>0</v>
      </c>
    </row>
    <row r="2600" spans="1:19" ht="14.25" customHeight="1">
      <c r="A2600" s="4" t="s">
        <v>1040</v>
      </c>
      <c r="B2600" s="5"/>
      <c r="C2600" s="4">
        <v>0</v>
      </c>
      <c r="E2600" s="4" t="b">
        <f t="shared" si="11"/>
        <v>0</v>
      </c>
      <c r="F2600" s="4">
        <v>0</v>
      </c>
      <c r="G2600" s="4">
        <v>4402</v>
      </c>
      <c r="H2600" s="6">
        <v>43862</v>
      </c>
      <c r="I2600" s="4" t="s">
        <v>1628</v>
      </c>
      <c r="J2600" s="4" t="s">
        <v>1043</v>
      </c>
      <c r="K2600" s="4">
        <v>10372</v>
      </c>
      <c r="L2600" s="4">
        <v>0</v>
      </c>
      <c r="M2600" s="4">
        <v>0</v>
      </c>
      <c r="N2600" s="4">
        <v>210000</v>
      </c>
      <c r="O2600" s="4">
        <v>0</v>
      </c>
      <c r="P2600" s="4">
        <v>3944069</v>
      </c>
      <c r="Q2600" s="4">
        <v>2650</v>
      </c>
      <c r="R2600" s="4" t="b">
        <f t="shared" si="12"/>
        <v>0</v>
      </c>
      <c r="S2600" s="4">
        <v>0</v>
      </c>
    </row>
    <row r="2601" spans="1:19" ht="14.25" customHeight="1">
      <c r="A2601" s="4" t="s">
        <v>1040</v>
      </c>
      <c r="B2601" s="5"/>
      <c r="C2601" s="4">
        <v>0</v>
      </c>
      <c r="E2601" s="4" t="b">
        <f t="shared" si="11"/>
        <v>0</v>
      </c>
      <c r="F2601" s="4">
        <v>0</v>
      </c>
      <c r="G2601" s="4">
        <v>4402</v>
      </c>
      <c r="H2601" s="6">
        <v>43891</v>
      </c>
      <c r="I2601" s="4" t="s">
        <v>1629</v>
      </c>
      <c r="J2601" s="4" t="s">
        <v>1043</v>
      </c>
      <c r="K2601" s="4">
        <v>10452</v>
      </c>
      <c r="L2601" s="4">
        <v>0</v>
      </c>
      <c r="M2601" s="4">
        <v>0</v>
      </c>
      <c r="N2601" s="4">
        <v>210000</v>
      </c>
      <c r="O2601" s="4">
        <v>0</v>
      </c>
      <c r="P2601" s="4">
        <v>4154069</v>
      </c>
      <c r="Q2601" s="4">
        <v>2651</v>
      </c>
      <c r="R2601" s="4" t="b">
        <f t="shared" si="12"/>
        <v>0</v>
      </c>
      <c r="S2601" s="4">
        <v>0</v>
      </c>
    </row>
    <row r="2602" spans="1:19" ht="14.25" customHeight="1">
      <c r="A2602" s="4" t="s">
        <v>1040</v>
      </c>
      <c r="B2602" s="5"/>
      <c r="C2602" s="4">
        <v>0</v>
      </c>
      <c r="E2602" s="4" t="b">
        <f t="shared" si="11"/>
        <v>0</v>
      </c>
      <c r="F2602" s="4">
        <v>0</v>
      </c>
      <c r="G2602" s="4">
        <v>4402</v>
      </c>
      <c r="H2602" s="6">
        <v>43922</v>
      </c>
      <c r="I2602" s="4" t="s">
        <v>1630</v>
      </c>
      <c r="J2602" s="4" t="s">
        <v>1043</v>
      </c>
      <c r="K2602" s="4">
        <v>10532</v>
      </c>
      <c r="L2602" s="4">
        <v>0</v>
      </c>
      <c r="M2602" s="4">
        <v>0</v>
      </c>
      <c r="N2602" s="4">
        <v>210000</v>
      </c>
      <c r="O2602" s="4">
        <v>0</v>
      </c>
      <c r="P2602" s="4">
        <v>4364069</v>
      </c>
      <c r="Q2602" s="4">
        <v>2652</v>
      </c>
      <c r="R2602" s="4" t="b">
        <f t="shared" si="12"/>
        <v>0</v>
      </c>
      <c r="S2602" s="4">
        <v>0</v>
      </c>
    </row>
    <row r="2603" spans="1:19" ht="14.25" customHeight="1">
      <c r="A2603" s="4" t="s">
        <v>1040</v>
      </c>
      <c r="B2603" s="5"/>
      <c r="C2603" s="4">
        <v>0</v>
      </c>
      <c r="E2603" s="4" t="b">
        <f t="shared" si="11"/>
        <v>0</v>
      </c>
      <c r="F2603" s="4">
        <v>0</v>
      </c>
      <c r="G2603" s="4">
        <v>4402</v>
      </c>
      <c r="H2603" s="6">
        <v>43952</v>
      </c>
      <c r="I2603" s="4" t="s">
        <v>1631</v>
      </c>
      <c r="J2603" s="4" t="s">
        <v>1043</v>
      </c>
      <c r="K2603" s="4">
        <v>10612</v>
      </c>
      <c r="L2603" s="4">
        <v>0</v>
      </c>
      <c r="M2603" s="4">
        <v>0</v>
      </c>
      <c r="N2603" s="4">
        <v>210000</v>
      </c>
      <c r="O2603" s="4">
        <v>0</v>
      </c>
      <c r="P2603" s="4">
        <v>4574069</v>
      </c>
      <c r="Q2603" s="4">
        <v>2653</v>
      </c>
      <c r="R2603" s="4" t="b">
        <f t="shared" si="12"/>
        <v>0</v>
      </c>
      <c r="S2603" s="4">
        <v>0</v>
      </c>
    </row>
    <row r="2604" spans="1:19" ht="14.25" customHeight="1">
      <c r="A2604" s="4" t="s">
        <v>1040</v>
      </c>
      <c r="B2604" s="5"/>
      <c r="C2604" s="4">
        <v>0</v>
      </c>
      <c r="E2604" s="4" t="b">
        <f t="shared" si="11"/>
        <v>0</v>
      </c>
      <c r="F2604" s="4">
        <v>0</v>
      </c>
      <c r="G2604" s="4">
        <v>4402</v>
      </c>
      <c r="H2604" s="6">
        <v>43983</v>
      </c>
      <c r="I2604" s="4" t="s">
        <v>1632</v>
      </c>
      <c r="J2604" s="4" t="s">
        <v>1043</v>
      </c>
      <c r="K2604" s="4">
        <v>10692</v>
      </c>
      <c r="L2604" s="4">
        <v>0</v>
      </c>
      <c r="M2604" s="4">
        <v>0</v>
      </c>
      <c r="N2604" s="4">
        <v>210000</v>
      </c>
      <c r="O2604" s="4">
        <v>0</v>
      </c>
      <c r="P2604" s="4">
        <v>4784069</v>
      </c>
      <c r="Q2604" s="4">
        <v>2654</v>
      </c>
      <c r="R2604" s="4" t="b">
        <f t="shared" si="12"/>
        <v>0</v>
      </c>
      <c r="S2604" s="4">
        <v>0</v>
      </c>
    </row>
    <row r="2605" spans="1:19" ht="14.25" customHeight="1">
      <c r="A2605" s="4" t="s">
        <v>1040</v>
      </c>
      <c r="B2605" s="5"/>
      <c r="C2605" s="4">
        <v>0</v>
      </c>
      <c r="E2605" s="4" t="b">
        <f t="shared" si="11"/>
        <v>0</v>
      </c>
      <c r="F2605" s="4">
        <v>0</v>
      </c>
      <c r="G2605" s="4">
        <v>4402</v>
      </c>
      <c r="H2605" s="6">
        <v>44013</v>
      </c>
      <c r="I2605" s="4" t="s">
        <v>1633</v>
      </c>
      <c r="J2605" s="4" t="s">
        <v>1043</v>
      </c>
      <c r="K2605" s="4">
        <v>10772</v>
      </c>
      <c r="L2605" s="4">
        <v>0</v>
      </c>
      <c r="M2605" s="4">
        <v>0</v>
      </c>
      <c r="N2605" s="4">
        <v>210000</v>
      </c>
      <c r="O2605" s="4">
        <v>0</v>
      </c>
      <c r="P2605" s="4">
        <v>4994069</v>
      </c>
      <c r="Q2605" s="4">
        <v>2655</v>
      </c>
      <c r="R2605" s="4" t="b">
        <f t="shared" si="12"/>
        <v>0</v>
      </c>
      <c r="S2605" s="4">
        <v>0</v>
      </c>
    </row>
    <row r="2606" spans="1:19" ht="14.25" customHeight="1">
      <c r="A2606" s="4" t="s">
        <v>1040</v>
      </c>
      <c r="B2606" s="5"/>
      <c r="C2606" s="4">
        <v>0</v>
      </c>
      <c r="E2606" s="4" t="b">
        <f t="shared" si="11"/>
        <v>0</v>
      </c>
      <c r="F2606" s="4">
        <v>0</v>
      </c>
      <c r="G2606" s="4">
        <v>4402</v>
      </c>
      <c r="H2606" s="6">
        <v>44027</v>
      </c>
      <c r="I2606" s="4" t="s">
        <v>1634</v>
      </c>
      <c r="J2606" s="4" t="s">
        <v>40</v>
      </c>
      <c r="K2606" s="4">
        <v>13946</v>
      </c>
      <c r="L2606" s="4">
        <v>0</v>
      </c>
      <c r="M2606" s="4">
        <v>0</v>
      </c>
      <c r="N2606" s="4">
        <v>0</v>
      </c>
      <c r="O2606" s="4">
        <v>176069</v>
      </c>
      <c r="P2606" s="4">
        <v>4818000</v>
      </c>
      <c r="Q2606" s="4">
        <v>2656</v>
      </c>
      <c r="R2606" s="4" t="b">
        <f t="shared" si="12"/>
        <v>0</v>
      </c>
      <c r="S2606" s="4">
        <v>0</v>
      </c>
    </row>
    <row r="2607" spans="1:19" ht="14.25" customHeight="1">
      <c r="A2607" s="4" t="s">
        <v>1040</v>
      </c>
      <c r="B2607" s="5"/>
      <c r="C2607" s="4">
        <v>0</v>
      </c>
      <c r="E2607" s="4" t="b">
        <f t="shared" si="11"/>
        <v>0</v>
      </c>
      <c r="F2607" s="4">
        <v>0</v>
      </c>
      <c r="G2607" s="4">
        <v>4402</v>
      </c>
      <c r="H2607" s="6">
        <v>44027</v>
      </c>
      <c r="I2607" s="4" t="s">
        <v>1170</v>
      </c>
      <c r="J2607" s="4" t="s">
        <v>40</v>
      </c>
      <c r="K2607" s="4">
        <v>13946</v>
      </c>
      <c r="L2607" s="4">
        <v>0</v>
      </c>
      <c r="M2607" s="4">
        <v>0</v>
      </c>
      <c r="N2607" s="4">
        <v>0</v>
      </c>
      <c r="O2607" s="4">
        <v>160310</v>
      </c>
      <c r="P2607" s="4">
        <v>4657690</v>
      </c>
      <c r="Q2607" s="4">
        <v>2657</v>
      </c>
      <c r="R2607" s="4" t="b">
        <f t="shared" si="12"/>
        <v>0</v>
      </c>
      <c r="S2607" s="4">
        <v>0</v>
      </c>
    </row>
    <row r="2608" spans="1:19" ht="14.25" customHeight="1">
      <c r="A2608" s="4" t="s">
        <v>1040</v>
      </c>
      <c r="B2608" s="5"/>
      <c r="C2608" s="4">
        <v>0</v>
      </c>
      <c r="E2608" s="4" t="b">
        <f t="shared" si="11"/>
        <v>0</v>
      </c>
      <c r="F2608" s="4">
        <v>0</v>
      </c>
      <c r="G2608" s="4">
        <v>4402</v>
      </c>
      <c r="H2608" s="6">
        <v>44044</v>
      </c>
      <c r="I2608" s="4" t="s">
        <v>1635</v>
      </c>
      <c r="J2608" s="4" t="s">
        <v>1043</v>
      </c>
      <c r="K2608" s="4">
        <v>10852</v>
      </c>
      <c r="L2608" s="4">
        <v>0</v>
      </c>
      <c r="M2608" s="4">
        <v>0</v>
      </c>
      <c r="N2608" s="4">
        <v>210000</v>
      </c>
      <c r="O2608" s="4">
        <v>0</v>
      </c>
      <c r="P2608" s="4">
        <v>4867690</v>
      </c>
      <c r="Q2608" s="4">
        <v>2658</v>
      </c>
      <c r="R2608" s="4" t="b">
        <f t="shared" si="12"/>
        <v>0</v>
      </c>
      <c r="S2608" s="4">
        <v>0</v>
      </c>
    </row>
    <row r="2609" spans="1:19" ht="14.25" customHeight="1">
      <c r="A2609" s="4" t="s">
        <v>1040</v>
      </c>
      <c r="B2609" s="5"/>
      <c r="C2609" s="4">
        <v>0</v>
      </c>
      <c r="E2609" s="4" t="b">
        <f t="shared" si="11"/>
        <v>0</v>
      </c>
      <c r="F2609" s="4">
        <v>0</v>
      </c>
      <c r="G2609" s="4">
        <v>4402</v>
      </c>
      <c r="H2609" s="6">
        <v>44070</v>
      </c>
      <c r="I2609" s="4" t="s">
        <v>1636</v>
      </c>
      <c r="J2609" s="4" t="s">
        <v>40</v>
      </c>
      <c r="K2609" s="4">
        <v>13998</v>
      </c>
      <c r="L2609" s="4">
        <v>0</v>
      </c>
      <c r="M2609" s="4">
        <v>0</v>
      </c>
      <c r="N2609" s="4">
        <v>0</v>
      </c>
      <c r="O2609" s="4">
        <v>28690</v>
      </c>
      <c r="P2609" s="4">
        <v>4839000</v>
      </c>
      <c r="Q2609" s="4">
        <v>2659</v>
      </c>
      <c r="R2609" s="4" t="b">
        <f t="shared" si="12"/>
        <v>0</v>
      </c>
      <c r="S2609" s="4">
        <v>0</v>
      </c>
    </row>
    <row r="2610" spans="1:19" ht="14.25" customHeight="1">
      <c r="A2610" s="4" t="s">
        <v>1040</v>
      </c>
      <c r="B2610" s="5"/>
      <c r="C2610" s="4">
        <v>0</v>
      </c>
      <c r="E2610" s="4" t="b">
        <f t="shared" si="11"/>
        <v>0</v>
      </c>
      <c r="F2610" s="4">
        <v>0</v>
      </c>
      <c r="G2610" s="4">
        <v>4402</v>
      </c>
      <c r="H2610" s="6">
        <v>44070</v>
      </c>
      <c r="I2610" s="4" t="s">
        <v>1637</v>
      </c>
      <c r="J2610" s="4" t="s">
        <v>40</v>
      </c>
      <c r="K2610" s="4">
        <v>13998</v>
      </c>
      <c r="L2610" s="4">
        <v>0</v>
      </c>
      <c r="M2610" s="4">
        <v>0</v>
      </c>
      <c r="N2610" s="4">
        <v>0</v>
      </c>
      <c r="O2610" s="4">
        <v>189000</v>
      </c>
      <c r="P2610" s="4">
        <v>4650000</v>
      </c>
      <c r="Q2610" s="4">
        <v>2660</v>
      </c>
      <c r="R2610" s="4" t="b">
        <f t="shared" si="12"/>
        <v>0</v>
      </c>
      <c r="S2610" s="4">
        <v>0</v>
      </c>
    </row>
    <row r="2611" spans="1:19" ht="14.25" customHeight="1">
      <c r="A2611" s="4" t="s">
        <v>1040</v>
      </c>
      <c r="B2611" s="5"/>
      <c r="C2611" s="4">
        <v>0</v>
      </c>
      <c r="E2611" s="4" t="b">
        <f t="shared" si="11"/>
        <v>0</v>
      </c>
      <c r="F2611" s="4">
        <v>0</v>
      </c>
      <c r="G2611" s="4">
        <v>4402</v>
      </c>
      <c r="H2611" s="6">
        <v>44070</v>
      </c>
      <c r="I2611" s="4" t="s">
        <v>1638</v>
      </c>
      <c r="J2611" s="4" t="s">
        <v>40</v>
      </c>
      <c r="K2611" s="4">
        <v>13998</v>
      </c>
      <c r="L2611" s="4">
        <v>0</v>
      </c>
      <c r="M2611" s="4">
        <v>0</v>
      </c>
      <c r="N2611" s="4">
        <v>0</v>
      </c>
      <c r="O2611" s="4">
        <v>189000</v>
      </c>
      <c r="P2611" s="4">
        <v>4461000</v>
      </c>
      <c r="Q2611" s="4">
        <v>2661</v>
      </c>
      <c r="R2611" s="4" t="b">
        <f t="shared" si="12"/>
        <v>0</v>
      </c>
      <c r="S2611" s="4">
        <v>0</v>
      </c>
    </row>
    <row r="2612" spans="1:19" ht="14.25" customHeight="1">
      <c r="A2612" s="4" t="s">
        <v>1040</v>
      </c>
      <c r="B2612" s="5"/>
      <c r="C2612" s="4">
        <v>0</v>
      </c>
      <c r="E2612" s="4" t="b">
        <f t="shared" si="11"/>
        <v>0</v>
      </c>
      <c r="F2612" s="4">
        <v>0</v>
      </c>
      <c r="G2612" s="4">
        <v>4402</v>
      </c>
      <c r="H2612" s="6">
        <v>44070</v>
      </c>
      <c r="I2612" s="4" t="s">
        <v>1639</v>
      </c>
      <c r="J2612" s="4" t="s">
        <v>40</v>
      </c>
      <c r="K2612" s="4">
        <v>13998</v>
      </c>
      <c r="L2612" s="4">
        <v>0</v>
      </c>
      <c r="M2612" s="4">
        <v>0</v>
      </c>
      <c r="N2612" s="4">
        <v>0</v>
      </c>
      <c r="O2612" s="4">
        <v>93310</v>
      </c>
      <c r="P2612" s="4">
        <v>4367690</v>
      </c>
      <c r="Q2612" s="4">
        <v>2662</v>
      </c>
      <c r="R2612" s="4" t="b">
        <f t="shared" si="12"/>
        <v>0</v>
      </c>
      <c r="S2612" s="4">
        <v>0</v>
      </c>
    </row>
    <row r="2613" spans="1:19" ht="14.25" customHeight="1">
      <c r="A2613" s="4" t="s">
        <v>1040</v>
      </c>
      <c r="B2613" s="5"/>
      <c r="C2613" s="4">
        <v>0</v>
      </c>
      <c r="E2613" s="4" t="b">
        <f t="shared" si="11"/>
        <v>0</v>
      </c>
      <c r="F2613" s="4">
        <v>0</v>
      </c>
      <c r="G2613" s="4">
        <v>4402</v>
      </c>
      <c r="H2613" s="6">
        <v>44075</v>
      </c>
      <c r="I2613" s="4" t="s">
        <v>1640</v>
      </c>
      <c r="J2613" s="4" t="s">
        <v>1043</v>
      </c>
      <c r="K2613" s="4">
        <v>10932</v>
      </c>
      <c r="L2613" s="4">
        <v>0</v>
      </c>
      <c r="M2613" s="4">
        <v>0</v>
      </c>
      <c r="N2613" s="4">
        <v>210000</v>
      </c>
      <c r="O2613" s="4">
        <v>0</v>
      </c>
      <c r="P2613" s="4">
        <v>4577690</v>
      </c>
      <c r="Q2613" s="4">
        <v>2663</v>
      </c>
      <c r="R2613" s="4" t="b">
        <f t="shared" si="12"/>
        <v>0</v>
      </c>
      <c r="S2613" s="4">
        <v>0</v>
      </c>
    </row>
    <row r="2614" spans="1:19" ht="14.25" customHeight="1">
      <c r="A2614" s="4" t="s">
        <v>1040</v>
      </c>
      <c r="B2614" s="5"/>
      <c r="C2614" s="4">
        <v>0</v>
      </c>
      <c r="E2614" s="4" t="b">
        <f t="shared" si="11"/>
        <v>0</v>
      </c>
      <c r="F2614" s="4">
        <v>0</v>
      </c>
      <c r="G2614" s="4">
        <v>4402</v>
      </c>
      <c r="H2614" s="6">
        <v>44097</v>
      </c>
      <c r="I2614" s="4" t="s">
        <v>1639</v>
      </c>
      <c r="J2614" s="4" t="s">
        <v>40</v>
      </c>
      <c r="K2614" s="4">
        <v>14069</v>
      </c>
      <c r="L2614" s="4">
        <v>0</v>
      </c>
      <c r="M2614" s="4">
        <v>0</v>
      </c>
      <c r="N2614" s="4">
        <v>0</v>
      </c>
      <c r="O2614" s="4">
        <v>95690</v>
      </c>
      <c r="P2614" s="4">
        <v>4482000</v>
      </c>
      <c r="Q2614" s="4">
        <v>2664</v>
      </c>
      <c r="R2614" s="4" t="b">
        <f t="shared" si="12"/>
        <v>0</v>
      </c>
      <c r="S2614" s="4">
        <v>0</v>
      </c>
    </row>
    <row r="2615" spans="1:19" ht="14.25" customHeight="1">
      <c r="A2615" s="4" t="s">
        <v>1040</v>
      </c>
      <c r="B2615" s="5"/>
      <c r="C2615" s="4">
        <v>0</v>
      </c>
      <c r="E2615" s="4" t="b">
        <f t="shared" si="11"/>
        <v>0</v>
      </c>
      <c r="F2615" s="4">
        <v>0</v>
      </c>
      <c r="G2615" s="4">
        <v>4402</v>
      </c>
      <c r="H2615" s="6">
        <v>44097</v>
      </c>
      <c r="I2615" s="4" t="s">
        <v>1641</v>
      </c>
      <c r="J2615" s="4" t="s">
        <v>40</v>
      </c>
      <c r="K2615" s="4">
        <v>14069</v>
      </c>
      <c r="L2615" s="4">
        <v>0</v>
      </c>
      <c r="M2615" s="4">
        <v>0</v>
      </c>
      <c r="N2615" s="4">
        <v>0</v>
      </c>
      <c r="O2615" s="4">
        <v>189000</v>
      </c>
      <c r="P2615" s="4">
        <v>4293000</v>
      </c>
      <c r="Q2615" s="4">
        <v>2665</v>
      </c>
      <c r="R2615" s="4" t="b">
        <f t="shared" si="12"/>
        <v>0</v>
      </c>
      <c r="S2615" s="4">
        <v>0</v>
      </c>
    </row>
    <row r="2616" spans="1:19" ht="14.25" customHeight="1">
      <c r="A2616" s="4" t="s">
        <v>1040</v>
      </c>
      <c r="B2616" s="5"/>
      <c r="C2616" s="4">
        <v>0</v>
      </c>
      <c r="E2616" s="4" t="b">
        <f t="shared" si="11"/>
        <v>0</v>
      </c>
      <c r="F2616" s="4">
        <v>0</v>
      </c>
      <c r="G2616" s="4">
        <v>4402</v>
      </c>
      <c r="H2616" s="6">
        <v>44097</v>
      </c>
      <c r="I2616" s="4" t="s">
        <v>1642</v>
      </c>
      <c r="J2616" s="4" t="s">
        <v>40</v>
      </c>
      <c r="K2616" s="4">
        <v>14069</v>
      </c>
      <c r="L2616" s="4">
        <v>0</v>
      </c>
      <c r="M2616" s="4">
        <v>0</v>
      </c>
      <c r="N2616" s="4">
        <v>0</v>
      </c>
      <c r="O2616" s="4">
        <v>175302</v>
      </c>
      <c r="P2616" s="4">
        <v>4117698</v>
      </c>
      <c r="Q2616" s="4">
        <v>2666</v>
      </c>
      <c r="R2616" s="4" t="b">
        <f t="shared" si="12"/>
        <v>0</v>
      </c>
      <c r="S2616" s="4">
        <v>0</v>
      </c>
    </row>
    <row r="2617" spans="1:19" ht="14.25" customHeight="1">
      <c r="A2617" s="4" t="s">
        <v>1040</v>
      </c>
      <c r="B2617" s="5"/>
      <c r="C2617" s="4">
        <v>0</v>
      </c>
      <c r="E2617" s="4" t="b">
        <f t="shared" si="11"/>
        <v>0</v>
      </c>
      <c r="F2617" s="4">
        <v>0</v>
      </c>
      <c r="G2617" s="4">
        <v>4402</v>
      </c>
      <c r="H2617" s="6">
        <v>44105</v>
      </c>
      <c r="I2617" s="4" t="s">
        <v>1643</v>
      </c>
      <c r="J2617" s="4" t="s">
        <v>1043</v>
      </c>
      <c r="K2617" s="4">
        <v>11012</v>
      </c>
      <c r="L2617" s="4">
        <v>0</v>
      </c>
      <c r="M2617" s="4">
        <v>0</v>
      </c>
      <c r="N2617" s="4">
        <v>210000</v>
      </c>
      <c r="O2617" s="4">
        <v>0</v>
      </c>
      <c r="P2617" s="4">
        <v>4327698</v>
      </c>
      <c r="Q2617" s="4">
        <v>2667</v>
      </c>
      <c r="R2617" s="4" t="b">
        <f t="shared" si="12"/>
        <v>0</v>
      </c>
      <c r="S2617" s="4">
        <v>0</v>
      </c>
    </row>
    <row r="2618" spans="1:19" ht="14.25" customHeight="1">
      <c r="A2618" s="4" t="s">
        <v>1040</v>
      </c>
      <c r="B2618" s="5"/>
      <c r="C2618" s="4">
        <v>0</v>
      </c>
      <c r="E2618" s="4" t="b">
        <f t="shared" si="11"/>
        <v>0</v>
      </c>
      <c r="F2618" s="4">
        <v>0</v>
      </c>
      <c r="G2618" s="4">
        <v>4402</v>
      </c>
      <c r="H2618" s="6">
        <v>44136</v>
      </c>
      <c r="I2618" s="4" t="s">
        <v>1644</v>
      </c>
      <c r="J2618" s="4" t="s">
        <v>1043</v>
      </c>
      <c r="K2618" s="4">
        <v>11092</v>
      </c>
      <c r="L2618" s="4">
        <v>0</v>
      </c>
      <c r="M2618" s="4">
        <v>0</v>
      </c>
      <c r="N2618" s="4">
        <v>210000</v>
      </c>
      <c r="O2618" s="4">
        <v>0</v>
      </c>
      <c r="P2618" s="4">
        <v>4537698</v>
      </c>
      <c r="Q2618" s="4">
        <v>2668</v>
      </c>
      <c r="R2618" s="4" t="b">
        <f t="shared" si="12"/>
        <v>0</v>
      </c>
      <c r="S2618" s="4">
        <v>0</v>
      </c>
    </row>
    <row r="2619" spans="1:19" ht="14.25" customHeight="1">
      <c r="A2619" s="4" t="s">
        <v>1040</v>
      </c>
      <c r="B2619" s="5"/>
      <c r="C2619" s="4">
        <v>0</v>
      </c>
      <c r="E2619" s="4" t="b">
        <f t="shared" si="11"/>
        <v>0</v>
      </c>
      <c r="F2619" s="4">
        <v>0</v>
      </c>
      <c r="G2619" s="4">
        <v>4402</v>
      </c>
      <c r="H2619" s="6">
        <v>44165</v>
      </c>
      <c r="I2619" s="4" t="s">
        <v>1642</v>
      </c>
      <c r="J2619" s="4" t="s">
        <v>40</v>
      </c>
      <c r="K2619" s="4">
        <v>14214</v>
      </c>
      <c r="L2619" s="4">
        <v>0</v>
      </c>
      <c r="M2619" s="4">
        <v>0</v>
      </c>
      <c r="N2619" s="4">
        <v>0</v>
      </c>
      <c r="O2619" s="4">
        <v>19698</v>
      </c>
      <c r="P2619" s="4">
        <v>4518000</v>
      </c>
      <c r="Q2619" s="4">
        <v>2669</v>
      </c>
      <c r="R2619" s="4" t="b">
        <f t="shared" si="12"/>
        <v>0</v>
      </c>
      <c r="S2619" s="4">
        <v>0</v>
      </c>
    </row>
    <row r="2620" spans="1:19" ht="14.25" customHeight="1">
      <c r="A2620" s="4" t="s">
        <v>1040</v>
      </c>
      <c r="B2620" s="5"/>
      <c r="C2620" s="4">
        <v>0</v>
      </c>
      <c r="E2620" s="4" t="b">
        <f t="shared" si="11"/>
        <v>0</v>
      </c>
      <c r="F2620" s="4">
        <v>0</v>
      </c>
      <c r="G2620" s="4">
        <v>4402</v>
      </c>
      <c r="H2620" s="6">
        <v>44165</v>
      </c>
      <c r="I2620" s="4" t="s">
        <v>1645</v>
      </c>
      <c r="J2620" s="4" t="s">
        <v>40</v>
      </c>
      <c r="K2620" s="4">
        <v>14214</v>
      </c>
      <c r="L2620" s="4">
        <v>0</v>
      </c>
      <c r="M2620" s="4">
        <v>0</v>
      </c>
      <c r="N2620" s="4">
        <v>0</v>
      </c>
      <c r="O2620" s="4">
        <v>195000</v>
      </c>
      <c r="P2620" s="4">
        <v>4323000</v>
      </c>
      <c r="Q2620" s="4">
        <v>2670</v>
      </c>
      <c r="R2620" s="4" t="b">
        <f t="shared" si="12"/>
        <v>0</v>
      </c>
      <c r="S2620" s="4">
        <v>0</v>
      </c>
    </row>
    <row r="2621" spans="1:19" ht="14.25" customHeight="1">
      <c r="A2621" s="4" t="s">
        <v>1040</v>
      </c>
      <c r="B2621" s="5"/>
      <c r="C2621" s="4">
        <v>0</v>
      </c>
      <c r="E2621" s="4" t="b">
        <f t="shared" si="11"/>
        <v>0</v>
      </c>
      <c r="F2621" s="4">
        <v>0</v>
      </c>
      <c r="G2621" s="4">
        <v>4402</v>
      </c>
      <c r="H2621" s="6">
        <v>44165</v>
      </c>
      <c r="I2621" s="4" t="s">
        <v>1646</v>
      </c>
      <c r="J2621" s="4" t="s">
        <v>40</v>
      </c>
      <c r="K2621" s="4">
        <v>14214</v>
      </c>
      <c r="L2621" s="4">
        <v>0</v>
      </c>
      <c r="M2621" s="4">
        <v>0</v>
      </c>
      <c r="N2621" s="4">
        <v>0</v>
      </c>
      <c r="O2621" s="4">
        <v>195000</v>
      </c>
      <c r="P2621" s="4">
        <v>4128000</v>
      </c>
      <c r="Q2621" s="4">
        <v>2671</v>
      </c>
      <c r="R2621" s="4" t="b">
        <f t="shared" si="12"/>
        <v>0</v>
      </c>
      <c r="S2621" s="4">
        <v>0</v>
      </c>
    </row>
    <row r="2622" spans="1:19" ht="14.25" customHeight="1">
      <c r="A2622" s="4" t="s">
        <v>1040</v>
      </c>
      <c r="B2622" s="5"/>
      <c r="C2622" s="4">
        <v>0</v>
      </c>
      <c r="E2622" s="4" t="b">
        <f t="shared" si="11"/>
        <v>0</v>
      </c>
      <c r="F2622" s="4">
        <v>0</v>
      </c>
      <c r="G2622" s="4">
        <v>4402</v>
      </c>
      <c r="H2622" s="6">
        <v>44165</v>
      </c>
      <c r="I2622" s="4" t="s">
        <v>1647</v>
      </c>
      <c r="J2622" s="4" t="s">
        <v>40</v>
      </c>
      <c r="K2622" s="4">
        <v>14214</v>
      </c>
      <c r="L2622" s="4">
        <v>0</v>
      </c>
      <c r="M2622" s="4">
        <v>0</v>
      </c>
      <c r="N2622" s="4">
        <v>0</v>
      </c>
      <c r="O2622" s="4">
        <v>30155</v>
      </c>
      <c r="P2622" s="4">
        <v>4097845</v>
      </c>
      <c r="Q2622" s="4">
        <v>2672</v>
      </c>
      <c r="R2622" s="4" t="b">
        <f t="shared" si="12"/>
        <v>0</v>
      </c>
      <c r="S2622" s="4">
        <v>0</v>
      </c>
    </row>
    <row r="2623" spans="1:19" ht="14.25" customHeight="1">
      <c r="A2623" s="4" t="s">
        <v>1040</v>
      </c>
      <c r="B2623" s="5"/>
      <c r="C2623" s="4">
        <v>0</v>
      </c>
      <c r="E2623" s="4" t="b">
        <f t="shared" si="11"/>
        <v>0</v>
      </c>
      <c r="F2623" s="4">
        <v>0</v>
      </c>
      <c r="G2623" s="4">
        <v>4402</v>
      </c>
      <c r="H2623" s="6">
        <v>44166</v>
      </c>
      <c r="I2623" s="4" t="s">
        <v>1648</v>
      </c>
      <c r="J2623" s="4" t="s">
        <v>1043</v>
      </c>
      <c r="K2623" s="4">
        <v>11172</v>
      </c>
      <c r="L2623" s="4">
        <v>0</v>
      </c>
      <c r="M2623" s="4">
        <v>0</v>
      </c>
      <c r="N2623" s="4">
        <v>210000</v>
      </c>
      <c r="O2623" s="4">
        <v>0</v>
      </c>
      <c r="P2623" s="4">
        <v>4307845</v>
      </c>
      <c r="Q2623" s="4">
        <v>2673</v>
      </c>
      <c r="R2623" s="4" t="b">
        <f t="shared" si="12"/>
        <v>0</v>
      </c>
      <c r="S2623" s="4">
        <v>0</v>
      </c>
    </row>
    <row r="2624" spans="1:19" ht="14.25" customHeight="1">
      <c r="A2624" s="4" t="s">
        <v>1040</v>
      </c>
      <c r="B2624" s="5"/>
      <c r="C2624" s="4">
        <v>0</v>
      </c>
      <c r="E2624" s="4" t="b">
        <f t="shared" si="11"/>
        <v>0</v>
      </c>
      <c r="F2624" s="4">
        <v>0</v>
      </c>
      <c r="G2624" s="4">
        <v>4402</v>
      </c>
      <c r="H2624" s="6">
        <v>44195</v>
      </c>
      <c r="I2624" s="4" t="s">
        <v>1647</v>
      </c>
      <c r="J2624" s="4" t="s">
        <v>40</v>
      </c>
      <c r="K2624" s="4">
        <v>14288</v>
      </c>
      <c r="L2624" s="4">
        <v>0</v>
      </c>
      <c r="M2624" s="4">
        <v>0</v>
      </c>
      <c r="N2624" s="4">
        <v>0</v>
      </c>
      <c r="O2624" s="4">
        <v>171845</v>
      </c>
      <c r="P2624" s="4">
        <v>4136000</v>
      </c>
      <c r="Q2624" s="4">
        <v>2674</v>
      </c>
      <c r="R2624" s="4" t="b">
        <f t="shared" si="12"/>
        <v>0</v>
      </c>
      <c r="S2624" s="4">
        <v>0</v>
      </c>
    </row>
    <row r="2625" spans="1:19" ht="14.25" customHeight="1">
      <c r="A2625" s="4" t="s">
        <v>1040</v>
      </c>
      <c r="B2625" s="5"/>
      <c r="C2625" s="4">
        <v>0</v>
      </c>
      <c r="E2625" s="4" t="b">
        <f t="shared" si="11"/>
        <v>0</v>
      </c>
      <c r="F2625" s="4">
        <v>0</v>
      </c>
      <c r="G2625" s="4">
        <v>4402</v>
      </c>
      <c r="H2625" s="6">
        <v>44195</v>
      </c>
      <c r="I2625" s="4" t="s">
        <v>1649</v>
      </c>
      <c r="J2625" s="4" t="s">
        <v>40</v>
      </c>
      <c r="K2625" s="4">
        <v>14288</v>
      </c>
      <c r="L2625" s="4">
        <v>0</v>
      </c>
      <c r="M2625" s="4">
        <v>0</v>
      </c>
      <c r="N2625" s="4">
        <v>0</v>
      </c>
      <c r="O2625" s="4">
        <v>202000</v>
      </c>
      <c r="P2625" s="4">
        <v>3934000</v>
      </c>
      <c r="Q2625" s="4">
        <v>2675</v>
      </c>
      <c r="R2625" s="4" t="b">
        <f t="shared" si="12"/>
        <v>0</v>
      </c>
      <c r="S2625" s="4">
        <v>0</v>
      </c>
    </row>
    <row r="2626" spans="1:19" ht="14.25" customHeight="1">
      <c r="A2626" s="4" t="s">
        <v>1040</v>
      </c>
      <c r="B2626" s="5"/>
      <c r="C2626" s="4">
        <v>0</v>
      </c>
      <c r="E2626" s="4" t="b">
        <f t="shared" si="11"/>
        <v>0</v>
      </c>
      <c r="F2626" s="4">
        <v>0</v>
      </c>
      <c r="G2626" s="4">
        <v>4402</v>
      </c>
      <c r="H2626" s="6">
        <v>44195</v>
      </c>
      <c r="I2626" s="4" t="s">
        <v>1650</v>
      </c>
      <c r="J2626" s="4" t="s">
        <v>40</v>
      </c>
      <c r="K2626" s="4">
        <v>14288</v>
      </c>
      <c r="L2626" s="4">
        <v>0</v>
      </c>
      <c r="M2626" s="4">
        <v>0</v>
      </c>
      <c r="N2626" s="4">
        <v>0</v>
      </c>
      <c r="O2626" s="4">
        <v>48689</v>
      </c>
      <c r="P2626" s="4">
        <v>3885311</v>
      </c>
      <c r="Q2626" s="4">
        <v>2676</v>
      </c>
      <c r="R2626" s="4" t="b">
        <f t="shared" si="12"/>
        <v>0</v>
      </c>
      <c r="S2626" s="4">
        <v>0</v>
      </c>
    </row>
    <row r="2627" spans="1:19" ht="14.25" customHeight="1">
      <c r="A2627" s="4" t="s">
        <v>1040</v>
      </c>
      <c r="B2627" s="5" t="s">
        <v>1651</v>
      </c>
      <c r="C2627" s="4">
        <v>0</v>
      </c>
      <c r="D2627" s="4" t="s">
        <v>1651</v>
      </c>
      <c r="E2627" s="4" t="b">
        <f t="shared" si="11"/>
        <v>0</v>
      </c>
      <c r="F2627" s="4">
        <v>0</v>
      </c>
      <c r="G2627" s="4">
        <v>4402</v>
      </c>
      <c r="H2627" s="3" t="s">
        <v>21</v>
      </c>
      <c r="K2627" s="4">
        <v>0</v>
      </c>
      <c r="L2627" s="4">
        <v>0</v>
      </c>
      <c r="M2627" s="4">
        <v>0</v>
      </c>
      <c r="N2627" s="4">
        <v>2520000</v>
      </c>
      <c r="O2627" s="4">
        <v>2158758</v>
      </c>
      <c r="P2627" s="4">
        <v>3885311</v>
      </c>
      <c r="Q2627" s="4">
        <v>2677</v>
      </c>
      <c r="R2627" s="4" t="b">
        <f t="shared" si="12"/>
        <v>0</v>
      </c>
      <c r="S2627" s="4">
        <v>0</v>
      </c>
    </row>
    <row r="2628" spans="1:19" ht="14.25" customHeight="1">
      <c r="A2628" s="4" t="s">
        <v>1040</v>
      </c>
      <c r="B2628" s="5" t="s">
        <v>434</v>
      </c>
      <c r="C2628" s="4">
        <v>0</v>
      </c>
      <c r="D2628" s="4" t="s">
        <v>434</v>
      </c>
      <c r="E2628" s="4" t="b">
        <f t="shared" si="11"/>
        <v>0</v>
      </c>
      <c r="F2628" s="4">
        <v>0</v>
      </c>
      <c r="G2628" s="4">
        <v>4501</v>
      </c>
      <c r="H2628" s="3" t="s">
        <v>21</v>
      </c>
      <c r="K2628" s="4">
        <v>0</v>
      </c>
      <c r="L2628" s="4">
        <v>2520000</v>
      </c>
      <c r="M2628" s="4">
        <v>2520000</v>
      </c>
      <c r="N2628" s="4">
        <v>0</v>
      </c>
      <c r="O2628" s="4">
        <v>0</v>
      </c>
      <c r="P2628" s="4">
        <v>0</v>
      </c>
      <c r="Q2628" s="4">
        <v>2678</v>
      </c>
      <c r="R2628" s="4" t="b">
        <f t="shared" si="12"/>
        <v>0</v>
      </c>
      <c r="S2628" s="4">
        <v>0</v>
      </c>
    </row>
    <row r="2629" spans="1:19" ht="14.25" customHeight="1">
      <c r="A2629" s="4" t="s">
        <v>1040</v>
      </c>
      <c r="B2629" s="5"/>
      <c r="C2629" s="4">
        <v>0</v>
      </c>
      <c r="E2629" s="4" t="b">
        <f t="shared" si="11"/>
        <v>0</v>
      </c>
      <c r="F2629" s="4">
        <v>0</v>
      </c>
      <c r="G2629" s="4">
        <v>4501</v>
      </c>
      <c r="H2629" s="6">
        <v>43831</v>
      </c>
      <c r="I2629" s="4" t="s">
        <v>1652</v>
      </c>
      <c r="J2629" s="4" t="s">
        <v>1043</v>
      </c>
      <c r="K2629" s="4">
        <v>10293</v>
      </c>
      <c r="L2629" s="4">
        <v>0</v>
      </c>
      <c r="M2629" s="4">
        <v>0</v>
      </c>
      <c r="N2629" s="4">
        <v>210000</v>
      </c>
      <c r="O2629" s="4">
        <v>0</v>
      </c>
      <c r="P2629" s="4">
        <v>210000</v>
      </c>
      <c r="Q2629" s="4">
        <v>2679</v>
      </c>
      <c r="R2629" s="4" t="b">
        <f t="shared" si="12"/>
        <v>0</v>
      </c>
      <c r="S2629" s="4">
        <v>0</v>
      </c>
    </row>
    <row r="2630" spans="1:19" ht="14.25" customHeight="1">
      <c r="A2630" s="4" t="s">
        <v>1040</v>
      </c>
      <c r="B2630" s="5"/>
      <c r="C2630" s="4">
        <v>0</v>
      </c>
      <c r="E2630" s="4" t="b">
        <f t="shared" si="11"/>
        <v>0</v>
      </c>
      <c r="F2630" s="4">
        <v>0</v>
      </c>
      <c r="G2630" s="4">
        <v>4501</v>
      </c>
      <c r="H2630" s="6">
        <v>43839</v>
      </c>
      <c r="I2630" s="4" t="s">
        <v>1044</v>
      </c>
      <c r="J2630" s="4" t="s">
        <v>40</v>
      </c>
      <c r="K2630" s="4">
        <v>13486</v>
      </c>
      <c r="L2630" s="4">
        <v>0</v>
      </c>
      <c r="M2630" s="4">
        <v>0</v>
      </c>
      <c r="N2630" s="4">
        <v>0</v>
      </c>
      <c r="O2630" s="4">
        <v>210000</v>
      </c>
      <c r="P2630" s="4">
        <v>0</v>
      </c>
      <c r="Q2630" s="4">
        <v>2680</v>
      </c>
      <c r="R2630" s="4" t="b">
        <f t="shared" si="12"/>
        <v>0</v>
      </c>
      <c r="S2630" s="4">
        <v>0</v>
      </c>
    </row>
    <row r="2631" spans="1:19" ht="14.25" customHeight="1">
      <c r="A2631" s="4" t="s">
        <v>1040</v>
      </c>
      <c r="B2631" s="5"/>
      <c r="C2631" s="4">
        <v>0</v>
      </c>
      <c r="E2631" s="4" t="b">
        <f t="shared" si="11"/>
        <v>0</v>
      </c>
      <c r="F2631" s="4">
        <v>0</v>
      </c>
      <c r="G2631" s="4">
        <v>4501</v>
      </c>
      <c r="H2631" s="6">
        <v>43862</v>
      </c>
      <c r="I2631" s="4" t="s">
        <v>1653</v>
      </c>
      <c r="J2631" s="4" t="s">
        <v>1043</v>
      </c>
      <c r="K2631" s="4">
        <v>10373</v>
      </c>
      <c r="L2631" s="4">
        <v>0</v>
      </c>
      <c r="M2631" s="4">
        <v>0</v>
      </c>
      <c r="N2631" s="4">
        <v>210000</v>
      </c>
      <c r="O2631" s="4">
        <v>0</v>
      </c>
      <c r="P2631" s="4">
        <v>210000</v>
      </c>
      <c r="Q2631" s="4">
        <v>2681</v>
      </c>
      <c r="R2631" s="4" t="b">
        <f t="shared" si="12"/>
        <v>0</v>
      </c>
      <c r="S2631" s="4">
        <v>0</v>
      </c>
    </row>
    <row r="2632" spans="1:19" ht="14.25" customHeight="1">
      <c r="A2632" s="4" t="s">
        <v>1040</v>
      </c>
      <c r="B2632" s="5"/>
      <c r="C2632" s="4">
        <v>0</v>
      </c>
      <c r="E2632" s="4" t="b">
        <f t="shared" si="11"/>
        <v>0</v>
      </c>
      <c r="F2632" s="4">
        <v>0</v>
      </c>
      <c r="G2632" s="4">
        <v>4501</v>
      </c>
      <c r="H2632" s="6">
        <v>43873</v>
      </c>
      <c r="I2632" s="4" t="s">
        <v>1046</v>
      </c>
      <c r="J2632" s="4" t="s">
        <v>40</v>
      </c>
      <c r="K2632" s="4">
        <v>13577</v>
      </c>
      <c r="L2632" s="4">
        <v>0</v>
      </c>
      <c r="M2632" s="4">
        <v>0</v>
      </c>
      <c r="N2632" s="4">
        <v>0</v>
      </c>
      <c r="O2632" s="4">
        <v>210000</v>
      </c>
      <c r="P2632" s="4">
        <v>0</v>
      </c>
      <c r="Q2632" s="4">
        <v>2682</v>
      </c>
      <c r="R2632" s="4" t="b">
        <f t="shared" si="12"/>
        <v>0</v>
      </c>
      <c r="S2632" s="4">
        <v>0</v>
      </c>
    </row>
    <row r="2633" spans="1:19" ht="14.25" customHeight="1">
      <c r="A2633" s="4" t="s">
        <v>1040</v>
      </c>
      <c r="B2633" s="5"/>
      <c r="C2633" s="4">
        <v>0</v>
      </c>
      <c r="E2633" s="4" t="b">
        <f t="shared" si="11"/>
        <v>0</v>
      </c>
      <c r="F2633" s="4">
        <v>0</v>
      </c>
      <c r="G2633" s="4">
        <v>4501</v>
      </c>
      <c r="H2633" s="6">
        <v>43891</v>
      </c>
      <c r="I2633" s="4" t="s">
        <v>1654</v>
      </c>
      <c r="J2633" s="4" t="s">
        <v>1043</v>
      </c>
      <c r="K2633" s="4">
        <v>10453</v>
      </c>
      <c r="L2633" s="4">
        <v>0</v>
      </c>
      <c r="M2633" s="4">
        <v>0</v>
      </c>
      <c r="N2633" s="4">
        <v>210000</v>
      </c>
      <c r="O2633" s="4">
        <v>0</v>
      </c>
      <c r="P2633" s="4">
        <v>210000</v>
      </c>
      <c r="Q2633" s="4">
        <v>2683</v>
      </c>
      <c r="R2633" s="4" t="b">
        <f t="shared" si="12"/>
        <v>0</v>
      </c>
      <c r="S2633" s="4">
        <v>0</v>
      </c>
    </row>
    <row r="2634" spans="1:19" ht="14.25" customHeight="1">
      <c r="A2634" s="4" t="s">
        <v>1040</v>
      </c>
      <c r="B2634" s="5"/>
      <c r="C2634" s="4">
        <v>0</v>
      </c>
      <c r="E2634" s="4" t="b">
        <f t="shared" si="11"/>
        <v>0</v>
      </c>
      <c r="F2634" s="4">
        <v>0</v>
      </c>
      <c r="G2634" s="4">
        <v>4501</v>
      </c>
      <c r="H2634" s="6">
        <v>43900</v>
      </c>
      <c r="I2634" s="4" t="s">
        <v>1048</v>
      </c>
      <c r="J2634" s="4" t="s">
        <v>40</v>
      </c>
      <c r="K2634" s="4">
        <v>13644</v>
      </c>
      <c r="L2634" s="4">
        <v>0</v>
      </c>
      <c r="M2634" s="4">
        <v>0</v>
      </c>
      <c r="N2634" s="4">
        <v>0</v>
      </c>
      <c r="O2634" s="4">
        <v>210000</v>
      </c>
      <c r="P2634" s="4">
        <v>0</v>
      </c>
      <c r="Q2634" s="4">
        <v>2684</v>
      </c>
      <c r="R2634" s="4" t="b">
        <f t="shared" si="12"/>
        <v>0</v>
      </c>
      <c r="S2634" s="4">
        <v>0</v>
      </c>
    </row>
    <row r="2635" spans="1:19" ht="14.25" customHeight="1">
      <c r="A2635" s="4" t="s">
        <v>1040</v>
      </c>
      <c r="B2635" s="5"/>
      <c r="C2635" s="4">
        <v>0</v>
      </c>
      <c r="E2635" s="4" t="b">
        <f t="shared" si="11"/>
        <v>0</v>
      </c>
      <c r="F2635" s="4">
        <v>0</v>
      </c>
      <c r="G2635" s="4">
        <v>4501</v>
      </c>
      <c r="H2635" s="6">
        <v>43922</v>
      </c>
      <c r="I2635" s="4" t="s">
        <v>1655</v>
      </c>
      <c r="J2635" s="4" t="s">
        <v>1043</v>
      </c>
      <c r="K2635" s="4">
        <v>10533</v>
      </c>
      <c r="L2635" s="4">
        <v>0</v>
      </c>
      <c r="M2635" s="4">
        <v>0</v>
      </c>
      <c r="N2635" s="4">
        <v>210000</v>
      </c>
      <c r="O2635" s="4">
        <v>0</v>
      </c>
      <c r="P2635" s="4">
        <v>210000</v>
      </c>
      <c r="Q2635" s="4">
        <v>2685</v>
      </c>
      <c r="R2635" s="4" t="b">
        <f t="shared" si="12"/>
        <v>0</v>
      </c>
      <c r="S2635" s="4">
        <v>0</v>
      </c>
    </row>
    <row r="2636" spans="1:19" ht="14.25" customHeight="1">
      <c r="A2636" s="4" t="s">
        <v>1040</v>
      </c>
      <c r="B2636" s="5"/>
      <c r="C2636" s="4">
        <v>0</v>
      </c>
      <c r="E2636" s="4" t="b">
        <f t="shared" si="11"/>
        <v>0</v>
      </c>
      <c r="F2636" s="4">
        <v>0</v>
      </c>
      <c r="G2636" s="4">
        <v>4501</v>
      </c>
      <c r="H2636" s="6">
        <v>43938</v>
      </c>
      <c r="I2636" s="4" t="s">
        <v>1050</v>
      </c>
      <c r="J2636" s="4" t="s">
        <v>40</v>
      </c>
      <c r="K2636" s="4">
        <v>13714</v>
      </c>
      <c r="L2636" s="4">
        <v>0</v>
      </c>
      <c r="M2636" s="4">
        <v>0</v>
      </c>
      <c r="N2636" s="4">
        <v>0</v>
      </c>
      <c r="O2636" s="4">
        <v>210000</v>
      </c>
      <c r="P2636" s="4">
        <v>0</v>
      </c>
      <c r="Q2636" s="4">
        <v>2686</v>
      </c>
      <c r="R2636" s="4" t="b">
        <f t="shared" si="12"/>
        <v>0</v>
      </c>
      <c r="S2636" s="4">
        <v>0</v>
      </c>
    </row>
    <row r="2637" spans="1:19" ht="14.25" customHeight="1">
      <c r="A2637" s="4" t="s">
        <v>1040</v>
      </c>
      <c r="B2637" s="5"/>
      <c r="C2637" s="4">
        <v>0</v>
      </c>
      <c r="E2637" s="4" t="b">
        <f t="shared" si="11"/>
        <v>0</v>
      </c>
      <c r="F2637" s="4">
        <v>0</v>
      </c>
      <c r="G2637" s="4">
        <v>4501</v>
      </c>
      <c r="H2637" s="6">
        <v>43952</v>
      </c>
      <c r="I2637" s="4" t="s">
        <v>1656</v>
      </c>
      <c r="J2637" s="4" t="s">
        <v>1043</v>
      </c>
      <c r="K2637" s="4">
        <v>10613</v>
      </c>
      <c r="L2637" s="4">
        <v>0</v>
      </c>
      <c r="M2637" s="4">
        <v>0</v>
      </c>
      <c r="N2637" s="4">
        <v>210000</v>
      </c>
      <c r="O2637" s="4">
        <v>0</v>
      </c>
      <c r="P2637" s="4">
        <v>210000</v>
      </c>
      <c r="Q2637" s="4">
        <v>2687</v>
      </c>
      <c r="R2637" s="4" t="b">
        <f t="shared" si="12"/>
        <v>0</v>
      </c>
      <c r="S2637" s="4">
        <v>0</v>
      </c>
    </row>
    <row r="2638" spans="1:19" ht="14.25" customHeight="1">
      <c r="A2638" s="4" t="s">
        <v>1040</v>
      </c>
      <c r="B2638" s="5"/>
      <c r="C2638" s="4">
        <v>0</v>
      </c>
      <c r="E2638" s="4" t="b">
        <f t="shared" si="11"/>
        <v>0</v>
      </c>
      <c r="F2638" s="4">
        <v>0</v>
      </c>
      <c r="G2638" s="4">
        <v>4501</v>
      </c>
      <c r="H2638" s="6">
        <v>43965</v>
      </c>
      <c r="I2638" s="4" t="s">
        <v>1052</v>
      </c>
      <c r="J2638" s="4" t="s">
        <v>40</v>
      </c>
      <c r="K2638" s="4">
        <v>13776</v>
      </c>
      <c r="L2638" s="4">
        <v>0</v>
      </c>
      <c r="M2638" s="4">
        <v>0</v>
      </c>
      <c r="N2638" s="4">
        <v>0</v>
      </c>
      <c r="O2638" s="4">
        <v>210000</v>
      </c>
      <c r="P2638" s="4">
        <v>0</v>
      </c>
      <c r="Q2638" s="4">
        <v>2688</v>
      </c>
      <c r="R2638" s="4" t="b">
        <f t="shared" si="12"/>
        <v>0</v>
      </c>
      <c r="S2638" s="4">
        <v>0</v>
      </c>
    </row>
    <row r="2639" spans="1:19" ht="14.25" customHeight="1">
      <c r="A2639" s="4" t="s">
        <v>1040</v>
      </c>
      <c r="B2639" s="5"/>
      <c r="C2639" s="4">
        <v>0</v>
      </c>
      <c r="E2639" s="4" t="b">
        <f t="shared" si="11"/>
        <v>0</v>
      </c>
      <c r="F2639" s="4">
        <v>0</v>
      </c>
      <c r="G2639" s="4">
        <v>4501</v>
      </c>
      <c r="H2639" s="6">
        <v>43983</v>
      </c>
      <c r="I2639" s="4" t="s">
        <v>1657</v>
      </c>
      <c r="J2639" s="4" t="s">
        <v>1043</v>
      </c>
      <c r="K2639" s="4">
        <v>10693</v>
      </c>
      <c r="L2639" s="4">
        <v>0</v>
      </c>
      <c r="M2639" s="4">
        <v>0</v>
      </c>
      <c r="N2639" s="4">
        <v>210000</v>
      </c>
      <c r="O2639" s="4">
        <v>0</v>
      </c>
      <c r="P2639" s="4">
        <v>210000</v>
      </c>
      <c r="Q2639" s="4">
        <v>2689</v>
      </c>
      <c r="R2639" s="4" t="b">
        <f t="shared" si="12"/>
        <v>0</v>
      </c>
      <c r="S2639" s="4">
        <v>0</v>
      </c>
    </row>
    <row r="2640" spans="1:19" ht="14.25" customHeight="1">
      <c r="A2640" s="4" t="s">
        <v>1040</v>
      </c>
      <c r="B2640" s="5"/>
      <c r="C2640" s="4">
        <v>0</v>
      </c>
      <c r="E2640" s="4" t="b">
        <f t="shared" si="11"/>
        <v>0</v>
      </c>
      <c r="F2640" s="4">
        <v>0</v>
      </c>
      <c r="G2640" s="4">
        <v>4501</v>
      </c>
      <c r="H2640" s="6">
        <v>43992</v>
      </c>
      <c r="I2640" s="4" t="s">
        <v>1054</v>
      </c>
      <c r="J2640" s="4" t="s">
        <v>40</v>
      </c>
      <c r="K2640" s="4">
        <v>13828</v>
      </c>
      <c r="L2640" s="4">
        <v>0</v>
      </c>
      <c r="M2640" s="4">
        <v>0</v>
      </c>
      <c r="N2640" s="4">
        <v>0</v>
      </c>
      <c r="O2640" s="4">
        <v>210000</v>
      </c>
      <c r="P2640" s="4">
        <v>0</v>
      </c>
      <c r="Q2640" s="4">
        <v>2690</v>
      </c>
      <c r="R2640" s="4" t="b">
        <f t="shared" si="12"/>
        <v>0</v>
      </c>
      <c r="S2640" s="4">
        <v>0</v>
      </c>
    </row>
    <row r="2641" spans="1:19" ht="14.25" customHeight="1">
      <c r="A2641" s="4" t="s">
        <v>1040</v>
      </c>
      <c r="B2641" s="5"/>
      <c r="C2641" s="4">
        <v>0</v>
      </c>
      <c r="E2641" s="4" t="b">
        <f t="shared" si="11"/>
        <v>0</v>
      </c>
      <c r="F2641" s="4">
        <v>0</v>
      </c>
      <c r="G2641" s="4">
        <v>4501</v>
      </c>
      <c r="H2641" s="6">
        <v>44013</v>
      </c>
      <c r="I2641" s="4" t="s">
        <v>1658</v>
      </c>
      <c r="J2641" s="4" t="s">
        <v>1043</v>
      </c>
      <c r="K2641" s="4">
        <v>10773</v>
      </c>
      <c r="L2641" s="4">
        <v>0</v>
      </c>
      <c r="M2641" s="4">
        <v>0</v>
      </c>
      <c r="N2641" s="4">
        <v>210000</v>
      </c>
      <c r="O2641" s="4">
        <v>0</v>
      </c>
      <c r="P2641" s="4">
        <v>210000</v>
      </c>
      <c r="Q2641" s="4">
        <v>2691</v>
      </c>
      <c r="R2641" s="4" t="b">
        <f t="shared" si="12"/>
        <v>0</v>
      </c>
      <c r="S2641" s="4">
        <v>0</v>
      </c>
    </row>
    <row r="2642" spans="1:19" ht="14.25" customHeight="1">
      <c r="A2642" s="4" t="s">
        <v>1040</v>
      </c>
      <c r="B2642" s="5"/>
      <c r="C2642" s="4">
        <v>0</v>
      </c>
      <c r="E2642" s="4" t="b">
        <f t="shared" si="11"/>
        <v>0</v>
      </c>
      <c r="F2642" s="4">
        <v>0</v>
      </c>
      <c r="G2642" s="4">
        <v>4501</v>
      </c>
      <c r="H2642" s="6">
        <v>44018</v>
      </c>
      <c r="I2642" s="4" t="s">
        <v>1056</v>
      </c>
      <c r="J2642" s="4" t="s">
        <v>40</v>
      </c>
      <c r="K2642" s="4">
        <v>13888</v>
      </c>
      <c r="L2642" s="4">
        <v>0</v>
      </c>
      <c r="M2642" s="4">
        <v>0</v>
      </c>
      <c r="N2642" s="4">
        <v>0</v>
      </c>
      <c r="O2642" s="4">
        <v>210000</v>
      </c>
      <c r="P2642" s="4">
        <v>0</v>
      </c>
      <c r="Q2642" s="4">
        <v>2692</v>
      </c>
      <c r="R2642" s="4" t="b">
        <f t="shared" si="12"/>
        <v>0</v>
      </c>
      <c r="S2642" s="4">
        <v>0</v>
      </c>
    </row>
    <row r="2643" spans="1:19" ht="14.25" customHeight="1">
      <c r="A2643" s="4" t="s">
        <v>1040</v>
      </c>
      <c r="B2643" s="5"/>
      <c r="C2643" s="4">
        <v>0</v>
      </c>
      <c r="E2643" s="4" t="b">
        <f t="shared" si="11"/>
        <v>0</v>
      </c>
      <c r="F2643" s="4">
        <v>0</v>
      </c>
      <c r="G2643" s="4">
        <v>4501</v>
      </c>
      <c r="H2643" s="6">
        <v>44044</v>
      </c>
      <c r="I2643" s="4" t="s">
        <v>1659</v>
      </c>
      <c r="J2643" s="4" t="s">
        <v>1043</v>
      </c>
      <c r="K2643" s="4">
        <v>10853</v>
      </c>
      <c r="L2643" s="4">
        <v>0</v>
      </c>
      <c r="M2643" s="4">
        <v>0</v>
      </c>
      <c r="N2643" s="4">
        <v>210000</v>
      </c>
      <c r="O2643" s="4">
        <v>0</v>
      </c>
      <c r="P2643" s="4">
        <v>210000</v>
      </c>
      <c r="Q2643" s="4">
        <v>2693</v>
      </c>
      <c r="R2643" s="4" t="b">
        <f t="shared" si="12"/>
        <v>0</v>
      </c>
      <c r="S2643" s="4">
        <v>0</v>
      </c>
    </row>
    <row r="2644" spans="1:19" ht="14.25" customHeight="1">
      <c r="A2644" s="4" t="s">
        <v>1040</v>
      </c>
      <c r="B2644" s="5"/>
      <c r="C2644" s="4">
        <v>0</v>
      </c>
      <c r="E2644" s="4" t="b">
        <f t="shared" si="11"/>
        <v>0</v>
      </c>
      <c r="F2644" s="4">
        <v>0</v>
      </c>
      <c r="G2644" s="4">
        <v>4501</v>
      </c>
      <c r="H2644" s="6">
        <v>44053</v>
      </c>
      <c r="I2644" s="4" t="s">
        <v>1058</v>
      </c>
      <c r="J2644" s="4" t="s">
        <v>40</v>
      </c>
      <c r="K2644" s="4">
        <v>13966</v>
      </c>
      <c r="L2644" s="4">
        <v>0</v>
      </c>
      <c r="M2644" s="4">
        <v>0</v>
      </c>
      <c r="N2644" s="4">
        <v>0</v>
      </c>
      <c r="O2644" s="4">
        <v>210000</v>
      </c>
      <c r="P2644" s="4">
        <v>0</v>
      </c>
      <c r="Q2644" s="4">
        <v>2694</v>
      </c>
      <c r="R2644" s="4" t="b">
        <f t="shared" si="12"/>
        <v>0</v>
      </c>
      <c r="S2644" s="4">
        <v>0</v>
      </c>
    </row>
    <row r="2645" spans="1:19" ht="14.25" customHeight="1">
      <c r="A2645" s="4" t="s">
        <v>1040</v>
      </c>
      <c r="B2645" s="5"/>
      <c r="C2645" s="4">
        <v>0</v>
      </c>
      <c r="E2645" s="4" t="b">
        <f t="shared" si="11"/>
        <v>0</v>
      </c>
      <c r="F2645" s="4">
        <v>0</v>
      </c>
      <c r="G2645" s="4">
        <v>4501</v>
      </c>
      <c r="H2645" s="6">
        <v>44075</v>
      </c>
      <c r="I2645" s="4" t="s">
        <v>1660</v>
      </c>
      <c r="J2645" s="4" t="s">
        <v>1043</v>
      </c>
      <c r="K2645" s="4">
        <v>10933</v>
      </c>
      <c r="L2645" s="4">
        <v>0</v>
      </c>
      <c r="M2645" s="4">
        <v>0</v>
      </c>
      <c r="N2645" s="4">
        <v>210000</v>
      </c>
      <c r="O2645" s="4">
        <v>0</v>
      </c>
      <c r="P2645" s="4">
        <v>210000</v>
      </c>
      <c r="Q2645" s="4">
        <v>2695</v>
      </c>
      <c r="R2645" s="4" t="b">
        <f t="shared" si="12"/>
        <v>0</v>
      </c>
      <c r="S2645" s="4">
        <v>0</v>
      </c>
    </row>
    <row r="2646" spans="1:19" ht="14.25" customHeight="1">
      <c r="A2646" s="4" t="s">
        <v>1040</v>
      </c>
      <c r="B2646" s="5"/>
      <c r="C2646" s="4">
        <v>0</v>
      </c>
      <c r="E2646" s="4" t="b">
        <f t="shared" si="11"/>
        <v>0</v>
      </c>
      <c r="F2646" s="4">
        <v>0</v>
      </c>
      <c r="G2646" s="4">
        <v>4501</v>
      </c>
      <c r="H2646" s="6">
        <v>44077</v>
      </c>
      <c r="I2646" s="4" t="s">
        <v>1060</v>
      </c>
      <c r="J2646" s="4" t="s">
        <v>40</v>
      </c>
      <c r="K2646" s="4">
        <v>14031</v>
      </c>
      <c r="L2646" s="4">
        <v>0</v>
      </c>
      <c r="M2646" s="4">
        <v>0</v>
      </c>
      <c r="N2646" s="4">
        <v>0</v>
      </c>
      <c r="O2646" s="4">
        <v>210000</v>
      </c>
      <c r="P2646" s="4">
        <v>0</v>
      </c>
      <c r="Q2646" s="4">
        <v>2696</v>
      </c>
      <c r="R2646" s="4" t="b">
        <f t="shared" si="12"/>
        <v>0</v>
      </c>
      <c r="S2646" s="4">
        <v>0</v>
      </c>
    </row>
    <row r="2647" spans="1:19" ht="14.25" customHeight="1">
      <c r="A2647" s="4" t="s">
        <v>1040</v>
      </c>
      <c r="B2647" s="5"/>
      <c r="C2647" s="4">
        <v>0</v>
      </c>
      <c r="E2647" s="4" t="b">
        <f t="shared" si="11"/>
        <v>0</v>
      </c>
      <c r="F2647" s="4">
        <v>0</v>
      </c>
      <c r="G2647" s="4">
        <v>4501</v>
      </c>
      <c r="H2647" s="6">
        <v>44105</v>
      </c>
      <c r="I2647" s="4" t="s">
        <v>1661</v>
      </c>
      <c r="J2647" s="4" t="s">
        <v>1043</v>
      </c>
      <c r="K2647" s="4">
        <v>11013</v>
      </c>
      <c r="L2647" s="4">
        <v>0</v>
      </c>
      <c r="M2647" s="4">
        <v>0</v>
      </c>
      <c r="N2647" s="4">
        <v>210000</v>
      </c>
      <c r="O2647" s="4">
        <v>0</v>
      </c>
      <c r="P2647" s="4">
        <v>210000</v>
      </c>
      <c r="Q2647" s="4">
        <v>2697</v>
      </c>
      <c r="R2647" s="4" t="b">
        <f t="shared" si="12"/>
        <v>0</v>
      </c>
      <c r="S2647" s="4">
        <v>0</v>
      </c>
    </row>
    <row r="2648" spans="1:19" ht="14.25" customHeight="1">
      <c r="A2648" s="4" t="s">
        <v>1040</v>
      </c>
      <c r="B2648" s="5"/>
      <c r="C2648" s="4">
        <v>0</v>
      </c>
      <c r="E2648" s="4" t="b">
        <f t="shared" si="11"/>
        <v>0</v>
      </c>
      <c r="F2648" s="4">
        <v>0</v>
      </c>
      <c r="G2648" s="4">
        <v>4501</v>
      </c>
      <c r="H2648" s="6">
        <v>44106</v>
      </c>
      <c r="I2648" s="4" t="s">
        <v>1061</v>
      </c>
      <c r="J2648" s="4" t="s">
        <v>40</v>
      </c>
      <c r="K2648" s="4">
        <v>14105</v>
      </c>
      <c r="L2648" s="4">
        <v>0</v>
      </c>
      <c r="M2648" s="4">
        <v>0</v>
      </c>
      <c r="N2648" s="4">
        <v>0</v>
      </c>
      <c r="O2648" s="4">
        <v>210000</v>
      </c>
      <c r="P2648" s="4">
        <v>0</v>
      </c>
      <c r="Q2648" s="4">
        <v>2698</v>
      </c>
      <c r="R2648" s="4" t="b">
        <f t="shared" si="12"/>
        <v>0</v>
      </c>
      <c r="S2648" s="4">
        <v>0</v>
      </c>
    </row>
    <row r="2649" spans="1:19" ht="14.25" customHeight="1">
      <c r="A2649" s="4" t="s">
        <v>1040</v>
      </c>
      <c r="B2649" s="5"/>
      <c r="C2649" s="4">
        <v>0</v>
      </c>
      <c r="E2649" s="4" t="b">
        <f t="shared" si="11"/>
        <v>0</v>
      </c>
      <c r="F2649" s="4">
        <v>0</v>
      </c>
      <c r="G2649" s="4">
        <v>4501</v>
      </c>
      <c r="H2649" s="6">
        <v>44136</v>
      </c>
      <c r="I2649" s="4" t="s">
        <v>1662</v>
      </c>
      <c r="J2649" s="4" t="s">
        <v>1043</v>
      </c>
      <c r="K2649" s="4">
        <v>11093</v>
      </c>
      <c r="L2649" s="4">
        <v>0</v>
      </c>
      <c r="M2649" s="4">
        <v>0</v>
      </c>
      <c r="N2649" s="4">
        <v>210000</v>
      </c>
      <c r="O2649" s="4">
        <v>0</v>
      </c>
      <c r="P2649" s="4">
        <v>210000</v>
      </c>
      <c r="Q2649" s="4">
        <v>2699</v>
      </c>
      <c r="R2649" s="4" t="b">
        <f t="shared" si="12"/>
        <v>0</v>
      </c>
      <c r="S2649" s="4">
        <v>0</v>
      </c>
    </row>
    <row r="2650" spans="1:19" ht="14.25" customHeight="1">
      <c r="A2650" s="4" t="s">
        <v>1040</v>
      </c>
      <c r="B2650" s="5"/>
      <c r="C2650" s="4">
        <v>0</v>
      </c>
      <c r="E2650" s="4" t="b">
        <f t="shared" si="11"/>
        <v>0</v>
      </c>
      <c r="F2650" s="4">
        <v>0</v>
      </c>
      <c r="G2650" s="4">
        <v>4501</v>
      </c>
      <c r="H2650" s="6">
        <v>44139</v>
      </c>
      <c r="I2650" s="4" t="s">
        <v>1064</v>
      </c>
      <c r="J2650" s="4" t="s">
        <v>40</v>
      </c>
      <c r="K2650" s="4">
        <v>14172</v>
      </c>
      <c r="L2650" s="4">
        <v>0</v>
      </c>
      <c r="M2650" s="4">
        <v>0</v>
      </c>
      <c r="N2650" s="4">
        <v>0</v>
      </c>
      <c r="O2650" s="4">
        <v>210000</v>
      </c>
      <c r="P2650" s="4">
        <v>0</v>
      </c>
      <c r="Q2650" s="4">
        <v>2700</v>
      </c>
      <c r="R2650" s="4" t="b">
        <f t="shared" si="12"/>
        <v>0</v>
      </c>
      <c r="S2650" s="4">
        <v>0</v>
      </c>
    </row>
    <row r="2651" spans="1:19" ht="14.25" customHeight="1">
      <c r="A2651" s="4" t="s">
        <v>1040</v>
      </c>
      <c r="B2651" s="5"/>
      <c r="C2651" s="4">
        <v>0</v>
      </c>
      <c r="E2651" s="4" t="b">
        <f t="shared" si="11"/>
        <v>0</v>
      </c>
      <c r="F2651" s="4">
        <v>0</v>
      </c>
      <c r="G2651" s="4">
        <v>4501</v>
      </c>
      <c r="H2651" s="6">
        <v>44166</v>
      </c>
      <c r="I2651" s="4" t="s">
        <v>1663</v>
      </c>
      <c r="J2651" s="4" t="s">
        <v>1043</v>
      </c>
      <c r="K2651" s="4">
        <v>11173</v>
      </c>
      <c r="L2651" s="4">
        <v>0</v>
      </c>
      <c r="M2651" s="4">
        <v>0</v>
      </c>
      <c r="N2651" s="4">
        <v>210000</v>
      </c>
      <c r="O2651" s="4">
        <v>0</v>
      </c>
      <c r="P2651" s="4">
        <v>210000</v>
      </c>
      <c r="Q2651" s="4">
        <v>2701</v>
      </c>
      <c r="R2651" s="4" t="b">
        <f t="shared" si="12"/>
        <v>0</v>
      </c>
      <c r="S2651" s="4">
        <v>0</v>
      </c>
    </row>
    <row r="2652" spans="1:19" ht="14.25" customHeight="1">
      <c r="A2652" s="4" t="s">
        <v>1040</v>
      </c>
      <c r="B2652" s="5"/>
      <c r="C2652" s="4">
        <v>0</v>
      </c>
      <c r="E2652" s="4" t="b">
        <f t="shared" si="11"/>
        <v>0</v>
      </c>
      <c r="F2652" s="4">
        <v>0</v>
      </c>
      <c r="G2652" s="4">
        <v>4501</v>
      </c>
      <c r="H2652" s="6">
        <v>44169</v>
      </c>
      <c r="I2652" s="4" t="s">
        <v>1066</v>
      </c>
      <c r="J2652" s="4" t="s">
        <v>40</v>
      </c>
      <c r="K2652" s="4">
        <v>14250</v>
      </c>
      <c r="L2652" s="4">
        <v>0</v>
      </c>
      <c r="M2652" s="4">
        <v>0</v>
      </c>
      <c r="N2652" s="4">
        <v>0</v>
      </c>
      <c r="O2652" s="4">
        <v>210000</v>
      </c>
      <c r="P2652" s="4">
        <v>0</v>
      </c>
      <c r="Q2652" s="4">
        <v>2702</v>
      </c>
      <c r="R2652" s="4" t="b">
        <f t="shared" si="12"/>
        <v>0</v>
      </c>
      <c r="S2652" s="4">
        <v>0</v>
      </c>
    </row>
    <row r="2653" spans="1:19" ht="14.25" customHeight="1">
      <c r="A2653" s="4" t="s">
        <v>1040</v>
      </c>
      <c r="B2653" s="5" t="s">
        <v>1664</v>
      </c>
      <c r="C2653" s="4">
        <v>0</v>
      </c>
      <c r="D2653" s="4" t="s">
        <v>1664</v>
      </c>
      <c r="E2653" s="4" t="b">
        <f t="shared" si="11"/>
        <v>0</v>
      </c>
      <c r="F2653" s="4">
        <v>0</v>
      </c>
      <c r="G2653" s="4">
        <v>4501</v>
      </c>
      <c r="H2653" s="3" t="s">
        <v>21</v>
      </c>
      <c r="K2653" s="4">
        <v>0</v>
      </c>
      <c r="L2653" s="4">
        <v>0</v>
      </c>
      <c r="M2653" s="4">
        <v>0</v>
      </c>
      <c r="N2653" s="4">
        <v>2520000</v>
      </c>
      <c r="O2653" s="4">
        <v>2520000</v>
      </c>
      <c r="P2653" s="4">
        <v>0</v>
      </c>
      <c r="Q2653" s="4">
        <v>2703</v>
      </c>
      <c r="R2653" s="4" t="b">
        <f t="shared" si="12"/>
        <v>0</v>
      </c>
      <c r="S2653" s="4">
        <v>0</v>
      </c>
    </row>
    <row r="2654" spans="1:19" ht="14.25" customHeight="1">
      <c r="A2654" s="4" t="s">
        <v>1040</v>
      </c>
      <c r="B2654" s="5" t="s">
        <v>446</v>
      </c>
      <c r="C2654" s="4">
        <v>0</v>
      </c>
      <c r="D2654" s="4" t="s">
        <v>446</v>
      </c>
      <c r="E2654" s="4" t="b">
        <f t="shared" si="11"/>
        <v>0</v>
      </c>
      <c r="F2654" s="4">
        <v>0</v>
      </c>
      <c r="G2654" s="4">
        <v>4502</v>
      </c>
      <c r="H2654" s="3" t="s">
        <v>21</v>
      </c>
      <c r="K2654" s="4">
        <v>0</v>
      </c>
      <c r="L2654" s="4">
        <v>2520000</v>
      </c>
      <c r="M2654" s="4">
        <v>2520000</v>
      </c>
      <c r="N2654" s="4">
        <v>0</v>
      </c>
      <c r="O2654" s="4">
        <v>0</v>
      </c>
      <c r="P2654" s="4">
        <v>0</v>
      </c>
      <c r="Q2654" s="4">
        <v>2704</v>
      </c>
      <c r="R2654" s="4" t="b">
        <f t="shared" si="12"/>
        <v>0</v>
      </c>
      <c r="S2654" s="4">
        <v>0</v>
      </c>
    </row>
    <row r="2655" spans="1:19" ht="14.25" customHeight="1">
      <c r="A2655" s="4" t="s">
        <v>1040</v>
      </c>
      <c r="B2655" s="5"/>
      <c r="C2655" s="4">
        <v>0</v>
      </c>
      <c r="E2655" s="4" t="b">
        <f t="shared" si="11"/>
        <v>0</v>
      </c>
      <c r="F2655" s="4">
        <v>0</v>
      </c>
      <c r="G2655" s="4">
        <v>4502</v>
      </c>
      <c r="H2655" s="6">
        <v>43831</v>
      </c>
      <c r="I2655" s="4" t="s">
        <v>1665</v>
      </c>
      <c r="J2655" s="4" t="s">
        <v>1043</v>
      </c>
      <c r="K2655" s="4">
        <v>10294</v>
      </c>
      <c r="L2655" s="4">
        <v>0</v>
      </c>
      <c r="M2655" s="4">
        <v>0</v>
      </c>
      <c r="N2655" s="4">
        <v>210000</v>
      </c>
      <c r="O2655" s="4">
        <v>0</v>
      </c>
      <c r="P2655" s="4">
        <v>210000</v>
      </c>
      <c r="Q2655" s="4">
        <v>2705</v>
      </c>
      <c r="R2655" s="4" t="b">
        <f t="shared" si="12"/>
        <v>0</v>
      </c>
      <c r="S2655" s="4">
        <v>0</v>
      </c>
    </row>
    <row r="2656" spans="1:19" ht="14.25" customHeight="1">
      <c r="A2656" s="4" t="s">
        <v>1040</v>
      </c>
      <c r="B2656" s="5"/>
      <c r="C2656" s="4">
        <v>0</v>
      </c>
      <c r="E2656" s="4" t="b">
        <f t="shared" si="11"/>
        <v>0</v>
      </c>
      <c r="F2656" s="4">
        <v>0</v>
      </c>
      <c r="G2656" s="4">
        <v>4502</v>
      </c>
      <c r="H2656" s="6">
        <v>43839</v>
      </c>
      <c r="I2656" s="4" t="s">
        <v>1044</v>
      </c>
      <c r="J2656" s="4" t="s">
        <v>40</v>
      </c>
      <c r="K2656" s="4">
        <v>13481</v>
      </c>
      <c r="L2656" s="4">
        <v>0</v>
      </c>
      <c r="M2656" s="4">
        <v>0</v>
      </c>
      <c r="N2656" s="4">
        <v>0</v>
      </c>
      <c r="O2656" s="4">
        <v>210000</v>
      </c>
      <c r="P2656" s="4">
        <v>0</v>
      </c>
      <c r="Q2656" s="4">
        <v>2706</v>
      </c>
      <c r="R2656" s="4" t="b">
        <f t="shared" si="12"/>
        <v>0</v>
      </c>
      <c r="S2656" s="4">
        <v>0</v>
      </c>
    </row>
    <row r="2657" spans="1:19" ht="14.25" customHeight="1">
      <c r="A2657" s="4" t="s">
        <v>1040</v>
      </c>
      <c r="B2657" s="5"/>
      <c r="C2657" s="4">
        <v>0</v>
      </c>
      <c r="E2657" s="4" t="b">
        <f t="shared" si="11"/>
        <v>0</v>
      </c>
      <c r="F2657" s="4">
        <v>0</v>
      </c>
      <c r="G2657" s="4">
        <v>4502</v>
      </c>
      <c r="H2657" s="6">
        <v>43862</v>
      </c>
      <c r="I2657" s="4" t="s">
        <v>1666</v>
      </c>
      <c r="J2657" s="4" t="s">
        <v>1043</v>
      </c>
      <c r="K2657" s="4">
        <v>10374</v>
      </c>
      <c r="L2657" s="4">
        <v>0</v>
      </c>
      <c r="M2657" s="4">
        <v>0</v>
      </c>
      <c r="N2657" s="4">
        <v>210000</v>
      </c>
      <c r="O2657" s="4">
        <v>0</v>
      </c>
      <c r="P2657" s="4">
        <v>210000</v>
      </c>
      <c r="Q2657" s="4">
        <v>2707</v>
      </c>
      <c r="R2657" s="4" t="b">
        <f t="shared" si="12"/>
        <v>0</v>
      </c>
      <c r="S2657" s="4">
        <v>0</v>
      </c>
    </row>
    <row r="2658" spans="1:19" ht="14.25" customHeight="1">
      <c r="A2658" s="4" t="s">
        <v>1040</v>
      </c>
      <c r="B2658" s="5"/>
      <c r="C2658" s="4">
        <v>0</v>
      </c>
      <c r="E2658" s="4" t="b">
        <f t="shared" si="11"/>
        <v>0</v>
      </c>
      <c r="F2658" s="4">
        <v>0</v>
      </c>
      <c r="G2658" s="4">
        <v>4502</v>
      </c>
      <c r="H2658" s="6">
        <v>43871</v>
      </c>
      <c r="I2658" s="4" t="s">
        <v>1046</v>
      </c>
      <c r="J2658" s="4" t="s">
        <v>40</v>
      </c>
      <c r="K2658" s="4">
        <v>13562</v>
      </c>
      <c r="L2658" s="4">
        <v>0</v>
      </c>
      <c r="M2658" s="4">
        <v>0</v>
      </c>
      <c r="N2658" s="4">
        <v>0</v>
      </c>
      <c r="O2658" s="4">
        <v>210000</v>
      </c>
      <c r="P2658" s="4">
        <v>0</v>
      </c>
      <c r="Q2658" s="4">
        <v>2708</v>
      </c>
      <c r="R2658" s="4" t="b">
        <f t="shared" si="12"/>
        <v>0</v>
      </c>
      <c r="S2658" s="4">
        <v>0</v>
      </c>
    </row>
    <row r="2659" spans="1:19" ht="14.25" customHeight="1">
      <c r="A2659" s="4" t="s">
        <v>1040</v>
      </c>
      <c r="B2659" s="5"/>
      <c r="C2659" s="4">
        <v>0</v>
      </c>
      <c r="E2659" s="4" t="b">
        <f t="shared" si="11"/>
        <v>0</v>
      </c>
      <c r="F2659" s="4">
        <v>0</v>
      </c>
      <c r="G2659" s="4">
        <v>4502</v>
      </c>
      <c r="H2659" s="6">
        <v>43891</v>
      </c>
      <c r="I2659" s="4" t="s">
        <v>1667</v>
      </c>
      <c r="J2659" s="4" t="s">
        <v>1043</v>
      </c>
      <c r="K2659" s="4">
        <v>10454</v>
      </c>
      <c r="L2659" s="4">
        <v>0</v>
      </c>
      <c r="M2659" s="4">
        <v>0</v>
      </c>
      <c r="N2659" s="4">
        <v>210000</v>
      </c>
      <c r="O2659" s="4">
        <v>0</v>
      </c>
      <c r="P2659" s="4">
        <v>210000</v>
      </c>
      <c r="Q2659" s="4">
        <v>2709</v>
      </c>
      <c r="R2659" s="4" t="b">
        <f t="shared" si="12"/>
        <v>0</v>
      </c>
      <c r="S2659" s="4">
        <v>0</v>
      </c>
    </row>
    <row r="2660" spans="1:19" ht="14.25" customHeight="1">
      <c r="A2660" s="4" t="s">
        <v>1040</v>
      </c>
      <c r="B2660" s="5"/>
      <c r="C2660" s="4">
        <v>0</v>
      </c>
      <c r="E2660" s="4" t="b">
        <f t="shared" si="11"/>
        <v>0</v>
      </c>
      <c r="F2660" s="4">
        <v>0</v>
      </c>
      <c r="G2660" s="4">
        <v>4502</v>
      </c>
      <c r="H2660" s="6">
        <v>43899</v>
      </c>
      <c r="I2660" s="4" t="s">
        <v>1048</v>
      </c>
      <c r="J2660" s="4" t="s">
        <v>40</v>
      </c>
      <c r="K2660" s="4">
        <v>13631</v>
      </c>
      <c r="L2660" s="4">
        <v>0</v>
      </c>
      <c r="M2660" s="4">
        <v>0</v>
      </c>
      <c r="N2660" s="4">
        <v>0</v>
      </c>
      <c r="O2660" s="4">
        <v>210000</v>
      </c>
      <c r="P2660" s="4">
        <v>0</v>
      </c>
      <c r="Q2660" s="4">
        <v>2710</v>
      </c>
      <c r="R2660" s="4" t="b">
        <f t="shared" si="12"/>
        <v>0</v>
      </c>
      <c r="S2660" s="4">
        <v>0</v>
      </c>
    </row>
    <row r="2661" spans="1:19" ht="14.25" customHeight="1">
      <c r="A2661" s="4" t="s">
        <v>1040</v>
      </c>
      <c r="B2661" s="5"/>
      <c r="C2661" s="4">
        <v>0</v>
      </c>
      <c r="E2661" s="4" t="b">
        <f t="shared" si="11"/>
        <v>0</v>
      </c>
      <c r="F2661" s="4">
        <v>0</v>
      </c>
      <c r="G2661" s="4">
        <v>4502</v>
      </c>
      <c r="H2661" s="6">
        <v>43922</v>
      </c>
      <c r="I2661" s="4" t="s">
        <v>1668</v>
      </c>
      <c r="J2661" s="4" t="s">
        <v>1043</v>
      </c>
      <c r="K2661" s="4">
        <v>10534</v>
      </c>
      <c r="L2661" s="4">
        <v>0</v>
      </c>
      <c r="M2661" s="4">
        <v>0</v>
      </c>
      <c r="N2661" s="4">
        <v>210000</v>
      </c>
      <c r="O2661" s="4">
        <v>0</v>
      </c>
      <c r="P2661" s="4">
        <v>210000</v>
      </c>
      <c r="Q2661" s="4">
        <v>2711</v>
      </c>
      <c r="R2661" s="4" t="b">
        <f t="shared" si="12"/>
        <v>0</v>
      </c>
      <c r="S2661" s="4">
        <v>0</v>
      </c>
    </row>
    <row r="2662" spans="1:19" ht="14.25" customHeight="1">
      <c r="A2662" s="4" t="s">
        <v>1040</v>
      </c>
      <c r="B2662" s="5"/>
      <c r="C2662" s="4">
        <v>0</v>
      </c>
      <c r="E2662" s="4" t="b">
        <f t="shared" si="11"/>
        <v>0</v>
      </c>
      <c r="F2662" s="4">
        <v>0</v>
      </c>
      <c r="G2662" s="4">
        <v>4502</v>
      </c>
      <c r="H2662" s="6">
        <v>43938</v>
      </c>
      <c r="I2662" s="4" t="s">
        <v>1050</v>
      </c>
      <c r="J2662" s="4" t="s">
        <v>40</v>
      </c>
      <c r="K2662" s="4">
        <v>13717</v>
      </c>
      <c r="L2662" s="4">
        <v>0</v>
      </c>
      <c r="M2662" s="4">
        <v>0</v>
      </c>
      <c r="N2662" s="4">
        <v>0</v>
      </c>
      <c r="O2662" s="4">
        <v>210000</v>
      </c>
      <c r="P2662" s="4">
        <v>0</v>
      </c>
      <c r="Q2662" s="4">
        <v>2712</v>
      </c>
      <c r="R2662" s="4" t="b">
        <f t="shared" si="12"/>
        <v>0</v>
      </c>
      <c r="S2662" s="4">
        <v>0</v>
      </c>
    </row>
    <row r="2663" spans="1:19" ht="14.25" customHeight="1">
      <c r="A2663" s="4" t="s">
        <v>1040</v>
      </c>
      <c r="B2663" s="5"/>
      <c r="C2663" s="4">
        <v>0</v>
      </c>
      <c r="E2663" s="4" t="b">
        <f t="shared" si="11"/>
        <v>0</v>
      </c>
      <c r="F2663" s="4">
        <v>0</v>
      </c>
      <c r="G2663" s="4">
        <v>4502</v>
      </c>
      <c r="H2663" s="6">
        <v>43952</v>
      </c>
      <c r="I2663" s="4" t="s">
        <v>1669</v>
      </c>
      <c r="J2663" s="4" t="s">
        <v>1043</v>
      </c>
      <c r="K2663" s="4">
        <v>10614</v>
      </c>
      <c r="L2663" s="4">
        <v>0</v>
      </c>
      <c r="M2663" s="4">
        <v>0</v>
      </c>
      <c r="N2663" s="4">
        <v>210000</v>
      </c>
      <c r="O2663" s="4">
        <v>0</v>
      </c>
      <c r="P2663" s="4">
        <v>210000</v>
      </c>
      <c r="Q2663" s="4">
        <v>2713</v>
      </c>
      <c r="R2663" s="4" t="b">
        <f t="shared" si="12"/>
        <v>0</v>
      </c>
      <c r="S2663" s="4">
        <v>0</v>
      </c>
    </row>
    <row r="2664" spans="1:19" ht="14.25" customHeight="1">
      <c r="A2664" s="4" t="s">
        <v>1040</v>
      </c>
      <c r="B2664" s="5"/>
      <c r="C2664" s="4">
        <v>0</v>
      </c>
      <c r="E2664" s="4" t="b">
        <f t="shared" si="11"/>
        <v>0</v>
      </c>
      <c r="F2664" s="4">
        <v>0</v>
      </c>
      <c r="G2664" s="4">
        <v>4502</v>
      </c>
      <c r="H2664" s="6">
        <v>43965</v>
      </c>
      <c r="I2664" s="4" t="s">
        <v>1052</v>
      </c>
      <c r="J2664" s="4" t="s">
        <v>40</v>
      </c>
      <c r="K2664" s="4">
        <v>13772</v>
      </c>
      <c r="L2664" s="4">
        <v>0</v>
      </c>
      <c r="M2664" s="4">
        <v>0</v>
      </c>
      <c r="N2664" s="4">
        <v>0</v>
      </c>
      <c r="O2664" s="4">
        <v>210000</v>
      </c>
      <c r="P2664" s="4">
        <v>0</v>
      </c>
      <c r="Q2664" s="4">
        <v>2714</v>
      </c>
      <c r="R2664" s="4" t="b">
        <f t="shared" si="12"/>
        <v>0</v>
      </c>
      <c r="S2664" s="4">
        <v>0</v>
      </c>
    </row>
    <row r="2665" spans="1:19" ht="14.25" customHeight="1">
      <c r="A2665" s="4" t="s">
        <v>1040</v>
      </c>
      <c r="B2665" s="5"/>
      <c r="C2665" s="4">
        <v>0</v>
      </c>
      <c r="E2665" s="4" t="b">
        <f t="shared" si="11"/>
        <v>0</v>
      </c>
      <c r="F2665" s="4">
        <v>0</v>
      </c>
      <c r="G2665" s="4">
        <v>4502</v>
      </c>
      <c r="H2665" s="6">
        <v>43983</v>
      </c>
      <c r="I2665" s="4" t="s">
        <v>1670</v>
      </c>
      <c r="J2665" s="4" t="s">
        <v>1043</v>
      </c>
      <c r="K2665" s="4">
        <v>10694</v>
      </c>
      <c r="L2665" s="4">
        <v>0</v>
      </c>
      <c r="M2665" s="4">
        <v>0</v>
      </c>
      <c r="N2665" s="4">
        <v>210000</v>
      </c>
      <c r="O2665" s="4">
        <v>0</v>
      </c>
      <c r="P2665" s="4">
        <v>210000</v>
      </c>
      <c r="Q2665" s="4">
        <v>2715</v>
      </c>
      <c r="R2665" s="4" t="b">
        <f t="shared" si="12"/>
        <v>0</v>
      </c>
      <c r="S2665" s="4">
        <v>0</v>
      </c>
    </row>
    <row r="2666" spans="1:19" ht="14.25" customHeight="1">
      <c r="A2666" s="4" t="s">
        <v>1040</v>
      </c>
      <c r="B2666" s="5"/>
      <c r="C2666" s="4">
        <v>0</v>
      </c>
      <c r="E2666" s="4" t="b">
        <f t="shared" si="11"/>
        <v>0</v>
      </c>
      <c r="F2666" s="4">
        <v>0</v>
      </c>
      <c r="G2666" s="4">
        <v>4502</v>
      </c>
      <c r="H2666" s="6">
        <v>43992</v>
      </c>
      <c r="I2666" s="4" t="s">
        <v>1054</v>
      </c>
      <c r="J2666" s="4" t="s">
        <v>40</v>
      </c>
      <c r="K2666" s="4">
        <v>13829</v>
      </c>
      <c r="L2666" s="4">
        <v>0</v>
      </c>
      <c r="M2666" s="4">
        <v>0</v>
      </c>
      <c r="N2666" s="4">
        <v>0</v>
      </c>
      <c r="O2666" s="4">
        <v>210000</v>
      </c>
      <c r="P2666" s="4">
        <v>0</v>
      </c>
      <c r="Q2666" s="4">
        <v>2716</v>
      </c>
      <c r="R2666" s="4" t="b">
        <f t="shared" si="12"/>
        <v>0</v>
      </c>
      <c r="S2666" s="4">
        <v>0</v>
      </c>
    </row>
    <row r="2667" spans="1:19" ht="14.25" customHeight="1">
      <c r="A2667" s="4" t="s">
        <v>1040</v>
      </c>
      <c r="B2667" s="5"/>
      <c r="C2667" s="4">
        <v>0</v>
      </c>
      <c r="E2667" s="4" t="b">
        <f t="shared" si="11"/>
        <v>0</v>
      </c>
      <c r="F2667" s="4">
        <v>0</v>
      </c>
      <c r="G2667" s="4">
        <v>4502</v>
      </c>
      <c r="H2667" s="6">
        <v>44013</v>
      </c>
      <c r="I2667" s="4" t="s">
        <v>1671</v>
      </c>
      <c r="J2667" s="4" t="s">
        <v>1043</v>
      </c>
      <c r="K2667" s="4">
        <v>10774</v>
      </c>
      <c r="L2667" s="4">
        <v>0</v>
      </c>
      <c r="M2667" s="4">
        <v>0</v>
      </c>
      <c r="N2667" s="4">
        <v>210000</v>
      </c>
      <c r="O2667" s="4">
        <v>0</v>
      </c>
      <c r="P2667" s="4">
        <v>210000</v>
      </c>
      <c r="Q2667" s="4">
        <v>2717</v>
      </c>
      <c r="R2667" s="4" t="b">
        <f t="shared" si="12"/>
        <v>0</v>
      </c>
      <c r="S2667" s="4">
        <v>0</v>
      </c>
    </row>
    <row r="2668" spans="1:19" ht="14.25" customHeight="1">
      <c r="A2668" s="4" t="s">
        <v>1040</v>
      </c>
      <c r="B2668" s="5"/>
      <c r="C2668" s="4">
        <v>0</v>
      </c>
      <c r="E2668" s="4" t="b">
        <f t="shared" si="11"/>
        <v>0</v>
      </c>
      <c r="F2668" s="4">
        <v>0</v>
      </c>
      <c r="G2668" s="4">
        <v>4502</v>
      </c>
      <c r="H2668" s="6">
        <v>44018</v>
      </c>
      <c r="I2668" s="4" t="s">
        <v>1056</v>
      </c>
      <c r="J2668" s="4" t="s">
        <v>40</v>
      </c>
      <c r="K2668" s="4">
        <v>13884</v>
      </c>
      <c r="L2668" s="4">
        <v>0</v>
      </c>
      <c r="M2668" s="4">
        <v>0</v>
      </c>
      <c r="N2668" s="4">
        <v>0</v>
      </c>
      <c r="O2668" s="4">
        <v>210000</v>
      </c>
      <c r="P2668" s="4">
        <v>0</v>
      </c>
      <c r="Q2668" s="4">
        <v>2718</v>
      </c>
      <c r="R2668" s="4" t="b">
        <f t="shared" si="12"/>
        <v>0</v>
      </c>
      <c r="S2668" s="4">
        <v>0</v>
      </c>
    </row>
    <row r="2669" spans="1:19" ht="14.25" customHeight="1">
      <c r="A2669" s="4" t="s">
        <v>1040</v>
      </c>
      <c r="B2669" s="5"/>
      <c r="C2669" s="4">
        <v>0</v>
      </c>
      <c r="E2669" s="4" t="b">
        <f t="shared" si="11"/>
        <v>0</v>
      </c>
      <c r="F2669" s="4">
        <v>0</v>
      </c>
      <c r="G2669" s="4">
        <v>4502</v>
      </c>
      <c r="H2669" s="6">
        <v>44044</v>
      </c>
      <c r="I2669" s="4" t="s">
        <v>1672</v>
      </c>
      <c r="J2669" s="4" t="s">
        <v>1043</v>
      </c>
      <c r="K2669" s="4">
        <v>10854</v>
      </c>
      <c r="L2669" s="4">
        <v>0</v>
      </c>
      <c r="M2669" s="4">
        <v>0</v>
      </c>
      <c r="N2669" s="4">
        <v>210000</v>
      </c>
      <c r="O2669" s="4">
        <v>0</v>
      </c>
      <c r="P2669" s="4">
        <v>210000</v>
      </c>
      <c r="Q2669" s="4">
        <v>2719</v>
      </c>
      <c r="R2669" s="4" t="b">
        <f t="shared" si="12"/>
        <v>0</v>
      </c>
      <c r="S2669" s="4">
        <v>0</v>
      </c>
    </row>
    <row r="2670" spans="1:19" ht="14.25" customHeight="1">
      <c r="A2670" s="4" t="s">
        <v>1040</v>
      </c>
      <c r="B2670" s="5"/>
      <c r="C2670" s="4">
        <v>0</v>
      </c>
      <c r="E2670" s="4" t="b">
        <f t="shared" si="11"/>
        <v>0</v>
      </c>
      <c r="F2670" s="4">
        <v>0</v>
      </c>
      <c r="G2670" s="4">
        <v>4502</v>
      </c>
      <c r="H2670" s="6">
        <v>44057</v>
      </c>
      <c r="I2670" s="4" t="s">
        <v>1058</v>
      </c>
      <c r="J2670" s="4" t="s">
        <v>40</v>
      </c>
      <c r="K2670" s="4">
        <v>13985</v>
      </c>
      <c r="L2670" s="4">
        <v>0</v>
      </c>
      <c r="M2670" s="4">
        <v>0</v>
      </c>
      <c r="N2670" s="4">
        <v>0</v>
      </c>
      <c r="O2670" s="4">
        <v>210000</v>
      </c>
      <c r="P2670" s="4">
        <v>0</v>
      </c>
      <c r="Q2670" s="4">
        <v>2720</v>
      </c>
      <c r="R2670" s="4" t="b">
        <f t="shared" si="12"/>
        <v>0</v>
      </c>
      <c r="S2670" s="4">
        <v>0</v>
      </c>
    </row>
    <row r="2671" spans="1:19" ht="14.25" customHeight="1">
      <c r="A2671" s="4" t="s">
        <v>1040</v>
      </c>
      <c r="B2671" s="5"/>
      <c r="C2671" s="4">
        <v>0</v>
      </c>
      <c r="E2671" s="4" t="b">
        <f t="shared" si="11"/>
        <v>0</v>
      </c>
      <c r="F2671" s="4">
        <v>0</v>
      </c>
      <c r="G2671" s="4">
        <v>4502</v>
      </c>
      <c r="H2671" s="6">
        <v>44075</v>
      </c>
      <c r="I2671" s="4" t="s">
        <v>1673</v>
      </c>
      <c r="J2671" s="4" t="s">
        <v>1043</v>
      </c>
      <c r="K2671" s="4">
        <v>10934</v>
      </c>
      <c r="L2671" s="4">
        <v>0</v>
      </c>
      <c r="M2671" s="4">
        <v>0</v>
      </c>
      <c r="N2671" s="4">
        <v>210000</v>
      </c>
      <c r="O2671" s="4">
        <v>0</v>
      </c>
      <c r="P2671" s="4">
        <v>210000</v>
      </c>
      <c r="Q2671" s="4">
        <v>2721</v>
      </c>
      <c r="R2671" s="4" t="b">
        <f t="shared" si="12"/>
        <v>0</v>
      </c>
      <c r="S2671" s="4">
        <v>0</v>
      </c>
    </row>
    <row r="2672" spans="1:19" ht="14.25" customHeight="1">
      <c r="A2672" s="4" t="s">
        <v>1040</v>
      </c>
      <c r="B2672" s="5"/>
      <c r="C2672" s="4">
        <v>0</v>
      </c>
      <c r="E2672" s="4" t="b">
        <f t="shared" si="11"/>
        <v>0</v>
      </c>
      <c r="F2672" s="4">
        <v>0</v>
      </c>
      <c r="G2672" s="4">
        <v>4502</v>
      </c>
      <c r="H2672" s="6">
        <v>44088</v>
      </c>
      <c r="I2672" s="4" t="s">
        <v>1060</v>
      </c>
      <c r="J2672" s="4" t="s">
        <v>40</v>
      </c>
      <c r="K2672" s="4">
        <v>14064</v>
      </c>
      <c r="L2672" s="4">
        <v>0</v>
      </c>
      <c r="M2672" s="4">
        <v>0</v>
      </c>
      <c r="N2672" s="4">
        <v>0</v>
      </c>
      <c r="O2672" s="4">
        <v>210000</v>
      </c>
      <c r="P2672" s="4">
        <v>0</v>
      </c>
      <c r="Q2672" s="4">
        <v>2722</v>
      </c>
      <c r="R2672" s="4" t="b">
        <f t="shared" si="12"/>
        <v>0</v>
      </c>
      <c r="S2672" s="4">
        <v>0</v>
      </c>
    </row>
    <row r="2673" spans="1:19" ht="14.25" customHeight="1">
      <c r="A2673" s="4" t="s">
        <v>1040</v>
      </c>
      <c r="B2673" s="5"/>
      <c r="C2673" s="4">
        <v>0</v>
      </c>
      <c r="E2673" s="4" t="b">
        <f t="shared" si="11"/>
        <v>0</v>
      </c>
      <c r="F2673" s="4">
        <v>0</v>
      </c>
      <c r="G2673" s="4">
        <v>4502</v>
      </c>
      <c r="H2673" s="6">
        <v>44105</v>
      </c>
      <c r="I2673" s="4" t="s">
        <v>1674</v>
      </c>
      <c r="J2673" s="4" t="s">
        <v>1043</v>
      </c>
      <c r="K2673" s="4">
        <v>11014</v>
      </c>
      <c r="L2673" s="4">
        <v>0</v>
      </c>
      <c r="M2673" s="4">
        <v>0</v>
      </c>
      <c r="N2673" s="4">
        <v>210000</v>
      </c>
      <c r="O2673" s="4">
        <v>0</v>
      </c>
      <c r="P2673" s="4">
        <v>210000</v>
      </c>
      <c r="Q2673" s="4">
        <v>2723</v>
      </c>
      <c r="R2673" s="4" t="b">
        <f t="shared" si="12"/>
        <v>0</v>
      </c>
      <c r="S2673" s="4">
        <v>0</v>
      </c>
    </row>
    <row r="2674" spans="1:19" ht="14.25" customHeight="1">
      <c r="A2674" s="4" t="s">
        <v>1040</v>
      </c>
      <c r="B2674" s="5"/>
      <c r="C2674" s="4">
        <v>0</v>
      </c>
      <c r="E2674" s="4" t="b">
        <f t="shared" si="11"/>
        <v>0</v>
      </c>
      <c r="F2674" s="4">
        <v>0</v>
      </c>
      <c r="G2674" s="4">
        <v>4502</v>
      </c>
      <c r="H2674" s="6">
        <v>44113</v>
      </c>
      <c r="I2674" s="4" t="s">
        <v>1061</v>
      </c>
      <c r="J2674" s="4" t="s">
        <v>40</v>
      </c>
      <c r="K2674" s="4">
        <v>14126</v>
      </c>
      <c r="L2674" s="4">
        <v>0</v>
      </c>
      <c r="M2674" s="4">
        <v>0</v>
      </c>
      <c r="N2674" s="4">
        <v>0</v>
      </c>
      <c r="O2674" s="4">
        <v>210000</v>
      </c>
      <c r="P2674" s="4">
        <v>0</v>
      </c>
      <c r="Q2674" s="4">
        <v>2724</v>
      </c>
      <c r="R2674" s="4" t="b">
        <f t="shared" si="12"/>
        <v>0</v>
      </c>
      <c r="S2674" s="4">
        <v>0</v>
      </c>
    </row>
    <row r="2675" spans="1:19" ht="14.25" customHeight="1">
      <c r="A2675" s="4" t="s">
        <v>1040</v>
      </c>
      <c r="B2675" s="5"/>
      <c r="C2675" s="4">
        <v>0</v>
      </c>
      <c r="E2675" s="4" t="b">
        <f t="shared" si="11"/>
        <v>0</v>
      </c>
      <c r="F2675" s="4">
        <v>0</v>
      </c>
      <c r="G2675" s="4">
        <v>4502</v>
      </c>
      <c r="H2675" s="6">
        <v>44136</v>
      </c>
      <c r="I2675" s="4" t="s">
        <v>1675</v>
      </c>
      <c r="J2675" s="4" t="s">
        <v>1043</v>
      </c>
      <c r="K2675" s="4">
        <v>11094</v>
      </c>
      <c r="L2675" s="4">
        <v>0</v>
      </c>
      <c r="M2675" s="4">
        <v>0</v>
      </c>
      <c r="N2675" s="4">
        <v>210000</v>
      </c>
      <c r="O2675" s="4">
        <v>0</v>
      </c>
      <c r="P2675" s="4">
        <v>210000</v>
      </c>
      <c r="Q2675" s="4">
        <v>2725</v>
      </c>
      <c r="R2675" s="4" t="b">
        <f t="shared" si="12"/>
        <v>0</v>
      </c>
      <c r="S2675" s="4">
        <v>0</v>
      </c>
    </row>
    <row r="2676" spans="1:19" ht="14.25" customHeight="1">
      <c r="A2676" s="4" t="s">
        <v>1040</v>
      </c>
      <c r="B2676" s="5"/>
      <c r="C2676" s="4">
        <v>0</v>
      </c>
      <c r="E2676" s="4" t="b">
        <f t="shared" si="11"/>
        <v>0</v>
      </c>
      <c r="F2676" s="4">
        <v>0</v>
      </c>
      <c r="G2676" s="4">
        <v>4502</v>
      </c>
      <c r="H2676" s="6">
        <v>44145</v>
      </c>
      <c r="I2676" s="4" t="s">
        <v>1064</v>
      </c>
      <c r="J2676" s="4" t="s">
        <v>40</v>
      </c>
      <c r="K2676" s="4">
        <v>14193</v>
      </c>
      <c r="L2676" s="4">
        <v>0</v>
      </c>
      <c r="M2676" s="4">
        <v>0</v>
      </c>
      <c r="N2676" s="4">
        <v>0</v>
      </c>
      <c r="O2676" s="4">
        <v>210000</v>
      </c>
      <c r="P2676" s="4">
        <v>0</v>
      </c>
      <c r="Q2676" s="4">
        <v>2726</v>
      </c>
      <c r="R2676" s="4" t="b">
        <f t="shared" si="12"/>
        <v>0</v>
      </c>
      <c r="S2676" s="4">
        <v>0</v>
      </c>
    </row>
    <row r="2677" spans="1:19" ht="14.25" customHeight="1">
      <c r="A2677" s="4" t="s">
        <v>1040</v>
      </c>
      <c r="B2677" s="5"/>
      <c r="C2677" s="4">
        <v>0</v>
      </c>
      <c r="E2677" s="4" t="b">
        <f t="shared" si="11"/>
        <v>0</v>
      </c>
      <c r="F2677" s="4">
        <v>0</v>
      </c>
      <c r="G2677" s="4">
        <v>4502</v>
      </c>
      <c r="H2677" s="6">
        <v>44166</v>
      </c>
      <c r="I2677" s="4" t="s">
        <v>1676</v>
      </c>
      <c r="J2677" s="4" t="s">
        <v>1043</v>
      </c>
      <c r="K2677" s="4">
        <v>11174</v>
      </c>
      <c r="L2677" s="4">
        <v>0</v>
      </c>
      <c r="M2677" s="4">
        <v>0</v>
      </c>
      <c r="N2677" s="4">
        <v>210000</v>
      </c>
      <c r="O2677" s="4">
        <v>0</v>
      </c>
      <c r="P2677" s="4">
        <v>210000</v>
      </c>
      <c r="Q2677" s="4">
        <v>2727</v>
      </c>
      <c r="R2677" s="4" t="b">
        <f t="shared" si="12"/>
        <v>0</v>
      </c>
      <c r="S2677" s="4">
        <v>0</v>
      </c>
    </row>
    <row r="2678" spans="1:19" ht="14.25" customHeight="1">
      <c r="A2678" s="4" t="s">
        <v>1040</v>
      </c>
      <c r="B2678" s="5"/>
      <c r="C2678" s="4">
        <v>0</v>
      </c>
      <c r="E2678" s="4" t="b">
        <f t="shared" si="11"/>
        <v>0</v>
      </c>
      <c r="F2678" s="4">
        <v>0</v>
      </c>
      <c r="G2678" s="4">
        <v>4502</v>
      </c>
      <c r="H2678" s="6">
        <v>44172</v>
      </c>
      <c r="I2678" s="4" t="s">
        <v>1066</v>
      </c>
      <c r="J2678" s="4" t="s">
        <v>40</v>
      </c>
      <c r="K2678" s="4">
        <v>14255</v>
      </c>
      <c r="L2678" s="4">
        <v>0</v>
      </c>
      <c r="M2678" s="4">
        <v>0</v>
      </c>
      <c r="N2678" s="4">
        <v>0</v>
      </c>
      <c r="O2678" s="4">
        <v>210000</v>
      </c>
      <c r="P2678" s="4">
        <v>0</v>
      </c>
      <c r="Q2678" s="4">
        <v>2728</v>
      </c>
      <c r="R2678" s="4" t="b">
        <f t="shared" si="12"/>
        <v>0</v>
      </c>
      <c r="S2678" s="4">
        <v>0</v>
      </c>
    </row>
    <row r="2679" spans="1:19" ht="14.25" customHeight="1">
      <c r="A2679" s="4" t="s">
        <v>1040</v>
      </c>
      <c r="B2679" s="5" t="s">
        <v>1677</v>
      </c>
      <c r="C2679" s="4">
        <v>0</v>
      </c>
      <c r="D2679" s="4" t="s">
        <v>1677</v>
      </c>
      <c r="E2679" s="4" t="b">
        <f t="shared" si="11"/>
        <v>0</v>
      </c>
      <c r="F2679" s="4">
        <v>0</v>
      </c>
      <c r="G2679" s="4">
        <v>4502</v>
      </c>
      <c r="H2679" s="3" t="s">
        <v>21</v>
      </c>
      <c r="K2679" s="4">
        <v>0</v>
      </c>
      <c r="L2679" s="4">
        <v>0</v>
      </c>
      <c r="M2679" s="4">
        <v>0</v>
      </c>
      <c r="N2679" s="4">
        <v>2520000</v>
      </c>
      <c r="O2679" s="4">
        <v>2520000</v>
      </c>
      <c r="P2679" s="4">
        <v>0</v>
      </c>
      <c r="Q2679" s="4">
        <v>2729</v>
      </c>
      <c r="R2679" s="4" t="b">
        <f t="shared" si="12"/>
        <v>0</v>
      </c>
      <c r="S2679" s="4">
        <v>0</v>
      </c>
    </row>
    <row r="2680" spans="1:19" ht="14.25" customHeight="1">
      <c r="A2680" s="4" t="s">
        <v>1040</v>
      </c>
      <c r="B2680" s="5" t="s">
        <v>457</v>
      </c>
      <c r="C2680" s="4">
        <v>0</v>
      </c>
      <c r="D2680" s="4" t="s">
        <v>457</v>
      </c>
      <c r="E2680" s="4" t="b">
        <f t="shared" si="11"/>
        <v>0</v>
      </c>
      <c r="F2680" s="4">
        <v>0</v>
      </c>
      <c r="G2680" s="4">
        <v>5101</v>
      </c>
      <c r="H2680" s="3" t="s">
        <v>21</v>
      </c>
      <c r="K2680" s="4">
        <v>0</v>
      </c>
      <c r="L2680" s="4">
        <v>2796000</v>
      </c>
      <c r="M2680" s="4">
        <v>2796000</v>
      </c>
      <c r="N2680" s="4">
        <v>0</v>
      </c>
      <c r="O2680" s="4">
        <v>0</v>
      </c>
      <c r="P2680" s="4">
        <v>0</v>
      </c>
      <c r="Q2680" s="4">
        <v>2730</v>
      </c>
      <c r="R2680" s="4" t="b">
        <f t="shared" si="12"/>
        <v>0</v>
      </c>
      <c r="S2680" s="4">
        <v>0</v>
      </c>
    </row>
    <row r="2681" spans="1:19" ht="14.25" customHeight="1">
      <c r="A2681" s="4" t="s">
        <v>1040</v>
      </c>
      <c r="B2681" s="5"/>
      <c r="C2681" s="4">
        <v>0</v>
      </c>
      <c r="E2681" s="4" t="b">
        <f t="shared" si="11"/>
        <v>0</v>
      </c>
      <c r="F2681" s="4">
        <v>0</v>
      </c>
      <c r="G2681" s="4">
        <v>5101</v>
      </c>
      <c r="H2681" s="6">
        <v>43831</v>
      </c>
      <c r="I2681" s="4" t="s">
        <v>1678</v>
      </c>
      <c r="J2681" s="4" t="s">
        <v>1043</v>
      </c>
      <c r="K2681" s="4">
        <v>10295</v>
      </c>
      <c r="L2681" s="4">
        <v>0</v>
      </c>
      <c r="M2681" s="4">
        <v>0</v>
      </c>
      <c r="N2681" s="4">
        <v>233000</v>
      </c>
      <c r="O2681" s="4">
        <v>0</v>
      </c>
      <c r="P2681" s="4">
        <v>233000</v>
      </c>
      <c r="Q2681" s="4">
        <v>2731</v>
      </c>
      <c r="R2681" s="4" t="b">
        <f t="shared" si="12"/>
        <v>0</v>
      </c>
      <c r="S2681" s="4">
        <v>0</v>
      </c>
    </row>
    <row r="2682" spans="1:19" ht="14.25" customHeight="1">
      <c r="A2682" s="4" t="s">
        <v>1040</v>
      </c>
      <c r="B2682" s="5"/>
      <c r="C2682" s="4">
        <v>0</v>
      </c>
      <c r="E2682" s="4" t="b">
        <f t="shared" si="11"/>
        <v>0</v>
      </c>
      <c r="F2682" s="4">
        <v>0</v>
      </c>
      <c r="G2682" s="4">
        <v>5101</v>
      </c>
      <c r="H2682" s="6">
        <v>43845</v>
      </c>
      <c r="I2682" s="4" t="s">
        <v>1044</v>
      </c>
      <c r="J2682" s="4" t="s">
        <v>40</v>
      </c>
      <c r="K2682" s="4">
        <v>13518</v>
      </c>
      <c r="L2682" s="4">
        <v>0</v>
      </c>
      <c r="M2682" s="4">
        <v>0</v>
      </c>
      <c r="N2682" s="4">
        <v>0</v>
      </c>
      <c r="O2682" s="4">
        <v>233000</v>
      </c>
      <c r="P2682" s="4">
        <v>0</v>
      </c>
      <c r="Q2682" s="4">
        <v>2732</v>
      </c>
      <c r="R2682" s="4" t="b">
        <f t="shared" si="12"/>
        <v>0</v>
      </c>
      <c r="S2682" s="4">
        <v>0</v>
      </c>
    </row>
    <row r="2683" spans="1:19" ht="14.25" customHeight="1">
      <c r="A2683" s="4" t="s">
        <v>1040</v>
      </c>
      <c r="B2683" s="5"/>
      <c r="C2683" s="4">
        <v>0</v>
      </c>
      <c r="E2683" s="4" t="b">
        <f t="shared" si="11"/>
        <v>0</v>
      </c>
      <c r="F2683" s="4">
        <v>0</v>
      </c>
      <c r="G2683" s="4">
        <v>5101</v>
      </c>
      <c r="H2683" s="6">
        <v>43862</v>
      </c>
      <c r="I2683" s="4" t="s">
        <v>1679</v>
      </c>
      <c r="J2683" s="4" t="s">
        <v>1043</v>
      </c>
      <c r="K2683" s="4">
        <v>10375</v>
      </c>
      <c r="L2683" s="4">
        <v>0</v>
      </c>
      <c r="M2683" s="4">
        <v>0</v>
      </c>
      <c r="N2683" s="4">
        <v>233000</v>
      </c>
      <c r="O2683" s="4">
        <v>0</v>
      </c>
      <c r="P2683" s="4">
        <v>233000</v>
      </c>
      <c r="Q2683" s="4">
        <v>2733</v>
      </c>
      <c r="R2683" s="4" t="b">
        <f t="shared" si="12"/>
        <v>0</v>
      </c>
      <c r="S2683" s="4">
        <v>0</v>
      </c>
    </row>
    <row r="2684" spans="1:19" ht="14.25" customHeight="1">
      <c r="A2684" s="4" t="s">
        <v>1040</v>
      </c>
      <c r="B2684" s="5"/>
      <c r="C2684" s="4">
        <v>0</v>
      </c>
      <c r="E2684" s="4" t="b">
        <f t="shared" si="11"/>
        <v>0</v>
      </c>
      <c r="F2684" s="4">
        <v>0</v>
      </c>
      <c r="G2684" s="4">
        <v>5101</v>
      </c>
      <c r="H2684" s="6">
        <v>43886</v>
      </c>
      <c r="I2684" s="4" t="s">
        <v>1046</v>
      </c>
      <c r="J2684" s="4" t="s">
        <v>40</v>
      </c>
      <c r="K2684" s="4">
        <v>13601</v>
      </c>
      <c r="L2684" s="4">
        <v>0</v>
      </c>
      <c r="M2684" s="4">
        <v>0</v>
      </c>
      <c r="N2684" s="4">
        <v>0</v>
      </c>
      <c r="O2684" s="4">
        <v>233000</v>
      </c>
      <c r="P2684" s="4">
        <v>0</v>
      </c>
      <c r="Q2684" s="4">
        <v>2734</v>
      </c>
      <c r="R2684" s="4" t="b">
        <f t="shared" si="12"/>
        <v>0</v>
      </c>
      <c r="S2684" s="4">
        <v>0</v>
      </c>
    </row>
    <row r="2685" spans="1:19" ht="14.25" customHeight="1">
      <c r="A2685" s="4" t="s">
        <v>1040</v>
      </c>
      <c r="B2685" s="5"/>
      <c r="C2685" s="4">
        <v>0</v>
      </c>
      <c r="E2685" s="4" t="b">
        <f t="shared" si="11"/>
        <v>0</v>
      </c>
      <c r="F2685" s="4">
        <v>0</v>
      </c>
      <c r="G2685" s="4">
        <v>5101</v>
      </c>
      <c r="H2685" s="6">
        <v>43891</v>
      </c>
      <c r="I2685" s="4" t="s">
        <v>1680</v>
      </c>
      <c r="J2685" s="4" t="s">
        <v>1043</v>
      </c>
      <c r="K2685" s="4">
        <v>10455</v>
      </c>
      <c r="L2685" s="4">
        <v>0</v>
      </c>
      <c r="M2685" s="4">
        <v>0</v>
      </c>
      <c r="N2685" s="4">
        <v>233000</v>
      </c>
      <c r="O2685" s="4">
        <v>0</v>
      </c>
      <c r="P2685" s="4">
        <v>233000</v>
      </c>
      <c r="Q2685" s="4">
        <v>2735</v>
      </c>
      <c r="R2685" s="4" t="b">
        <f t="shared" si="12"/>
        <v>0</v>
      </c>
      <c r="S2685" s="4">
        <v>0</v>
      </c>
    </row>
    <row r="2686" spans="1:19" ht="14.25" customHeight="1">
      <c r="A2686" s="4" t="s">
        <v>1040</v>
      </c>
      <c r="B2686" s="5"/>
      <c r="C2686" s="4">
        <v>0</v>
      </c>
      <c r="E2686" s="4" t="b">
        <f t="shared" si="11"/>
        <v>0</v>
      </c>
      <c r="F2686" s="4">
        <v>0</v>
      </c>
      <c r="G2686" s="4">
        <v>5101</v>
      </c>
      <c r="H2686" s="6">
        <v>43901</v>
      </c>
      <c r="I2686" s="4" t="s">
        <v>1048</v>
      </c>
      <c r="J2686" s="4" t="s">
        <v>40</v>
      </c>
      <c r="K2686" s="4">
        <v>13646</v>
      </c>
      <c r="L2686" s="4">
        <v>0</v>
      </c>
      <c r="M2686" s="4">
        <v>0</v>
      </c>
      <c r="N2686" s="4">
        <v>0</v>
      </c>
      <c r="O2686" s="4">
        <v>233000</v>
      </c>
      <c r="P2686" s="4">
        <v>0</v>
      </c>
      <c r="Q2686" s="4">
        <v>2736</v>
      </c>
      <c r="R2686" s="4" t="b">
        <f t="shared" si="12"/>
        <v>0</v>
      </c>
      <c r="S2686" s="4">
        <v>0</v>
      </c>
    </row>
    <row r="2687" spans="1:19" ht="14.25" customHeight="1">
      <c r="A2687" s="4" t="s">
        <v>1040</v>
      </c>
      <c r="B2687" s="5"/>
      <c r="C2687" s="4">
        <v>0</v>
      </c>
      <c r="E2687" s="4" t="b">
        <f t="shared" si="11"/>
        <v>0</v>
      </c>
      <c r="F2687" s="4">
        <v>0</v>
      </c>
      <c r="G2687" s="4">
        <v>5101</v>
      </c>
      <c r="H2687" s="6">
        <v>43922</v>
      </c>
      <c r="I2687" s="4" t="s">
        <v>1681</v>
      </c>
      <c r="J2687" s="4" t="s">
        <v>1043</v>
      </c>
      <c r="K2687" s="4">
        <v>10535</v>
      </c>
      <c r="L2687" s="4">
        <v>0</v>
      </c>
      <c r="M2687" s="4">
        <v>0</v>
      </c>
      <c r="N2687" s="4">
        <v>233000</v>
      </c>
      <c r="O2687" s="4">
        <v>0</v>
      </c>
      <c r="P2687" s="4">
        <v>233000</v>
      </c>
      <c r="Q2687" s="4">
        <v>2737</v>
      </c>
      <c r="R2687" s="4" t="b">
        <f t="shared" si="12"/>
        <v>0</v>
      </c>
      <c r="S2687" s="4">
        <v>0</v>
      </c>
    </row>
    <row r="2688" spans="1:19" ht="14.25" customHeight="1">
      <c r="A2688" s="4" t="s">
        <v>1040</v>
      </c>
      <c r="B2688" s="5"/>
      <c r="C2688" s="4">
        <v>0</v>
      </c>
      <c r="E2688" s="4" t="b">
        <f t="shared" si="11"/>
        <v>0</v>
      </c>
      <c r="F2688" s="4">
        <v>0</v>
      </c>
      <c r="G2688" s="4">
        <v>5101</v>
      </c>
      <c r="H2688" s="6">
        <v>43936</v>
      </c>
      <c r="I2688" s="4" t="s">
        <v>1050</v>
      </c>
      <c r="J2688" s="4" t="s">
        <v>40</v>
      </c>
      <c r="K2688" s="4">
        <v>13707</v>
      </c>
      <c r="L2688" s="4">
        <v>0</v>
      </c>
      <c r="M2688" s="4">
        <v>0</v>
      </c>
      <c r="N2688" s="4">
        <v>0</v>
      </c>
      <c r="O2688" s="4">
        <v>233000</v>
      </c>
      <c r="P2688" s="4">
        <v>0</v>
      </c>
      <c r="Q2688" s="4">
        <v>2738</v>
      </c>
      <c r="R2688" s="4" t="b">
        <f t="shared" si="12"/>
        <v>0</v>
      </c>
      <c r="S2688" s="4">
        <v>0</v>
      </c>
    </row>
    <row r="2689" spans="1:19" ht="14.25" customHeight="1">
      <c r="A2689" s="4" t="s">
        <v>1040</v>
      </c>
      <c r="B2689" s="5"/>
      <c r="C2689" s="4">
        <v>0</v>
      </c>
      <c r="E2689" s="4" t="b">
        <f t="shared" si="11"/>
        <v>0</v>
      </c>
      <c r="F2689" s="4">
        <v>0</v>
      </c>
      <c r="G2689" s="4">
        <v>5101</v>
      </c>
      <c r="H2689" s="6">
        <v>43952</v>
      </c>
      <c r="I2689" s="4" t="s">
        <v>1682</v>
      </c>
      <c r="J2689" s="4" t="s">
        <v>1043</v>
      </c>
      <c r="K2689" s="4">
        <v>10615</v>
      </c>
      <c r="L2689" s="4">
        <v>0</v>
      </c>
      <c r="M2689" s="4">
        <v>0</v>
      </c>
      <c r="N2689" s="4">
        <v>233000</v>
      </c>
      <c r="O2689" s="4">
        <v>0</v>
      </c>
      <c r="P2689" s="4">
        <v>233000</v>
      </c>
      <c r="Q2689" s="4">
        <v>2739</v>
      </c>
      <c r="R2689" s="4" t="b">
        <f t="shared" si="12"/>
        <v>0</v>
      </c>
      <c r="S2689" s="4">
        <v>0</v>
      </c>
    </row>
    <row r="2690" spans="1:19" ht="14.25" customHeight="1">
      <c r="A2690" s="4" t="s">
        <v>1040</v>
      </c>
      <c r="B2690" s="5"/>
      <c r="C2690" s="4">
        <v>0</v>
      </c>
      <c r="E2690" s="4" t="b">
        <f t="shared" si="11"/>
        <v>0</v>
      </c>
      <c r="F2690" s="4">
        <v>0</v>
      </c>
      <c r="G2690" s="4">
        <v>5101</v>
      </c>
      <c r="H2690" s="6">
        <v>43980</v>
      </c>
      <c r="I2690" s="4" t="s">
        <v>1052</v>
      </c>
      <c r="J2690" s="4" t="s">
        <v>40</v>
      </c>
      <c r="K2690" s="4">
        <v>13786</v>
      </c>
      <c r="L2690" s="4">
        <v>0</v>
      </c>
      <c r="M2690" s="4">
        <v>0</v>
      </c>
      <c r="N2690" s="4">
        <v>0</v>
      </c>
      <c r="O2690" s="4">
        <v>233000</v>
      </c>
      <c r="P2690" s="4">
        <v>0</v>
      </c>
      <c r="Q2690" s="4">
        <v>2740</v>
      </c>
      <c r="R2690" s="4" t="b">
        <f t="shared" si="12"/>
        <v>0</v>
      </c>
      <c r="S2690" s="4">
        <v>0</v>
      </c>
    </row>
    <row r="2691" spans="1:19" ht="14.25" customHeight="1">
      <c r="A2691" s="4" t="s">
        <v>1040</v>
      </c>
      <c r="B2691" s="5"/>
      <c r="C2691" s="4">
        <v>0</v>
      </c>
      <c r="E2691" s="4" t="b">
        <f t="shared" si="11"/>
        <v>0</v>
      </c>
      <c r="F2691" s="4">
        <v>0</v>
      </c>
      <c r="G2691" s="4">
        <v>5101</v>
      </c>
      <c r="H2691" s="6">
        <v>43983</v>
      </c>
      <c r="I2691" s="4" t="s">
        <v>1683</v>
      </c>
      <c r="J2691" s="4" t="s">
        <v>1043</v>
      </c>
      <c r="K2691" s="4">
        <v>10695</v>
      </c>
      <c r="L2691" s="4">
        <v>0</v>
      </c>
      <c r="M2691" s="4">
        <v>0</v>
      </c>
      <c r="N2691" s="4">
        <v>233000</v>
      </c>
      <c r="O2691" s="4">
        <v>0</v>
      </c>
      <c r="P2691" s="4">
        <v>233000</v>
      </c>
      <c r="Q2691" s="4">
        <v>2741</v>
      </c>
      <c r="R2691" s="4" t="b">
        <f t="shared" si="12"/>
        <v>0</v>
      </c>
      <c r="S2691" s="4">
        <v>0</v>
      </c>
    </row>
    <row r="2692" spans="1:19" ht="14.25" customHeight="1">
      <c r="A2692" s="4" t="s">
        <v>1040</v>
      </c>
      <c r="B2692" s="5"/>
      <c r="C2692" s="4">
        <v>0</v>
      </c>
      <c r="E2692" s="4" t="b">
        <f t="shared" si="11"/>
        <v>0</v>
      </c>
      <c r="F2692" s="4">
        <v>0</v>
      </c>
      <c r="G2692" s="4">
        <v>5101</v>
      </c>
      <c r="H2692" s="6">
        <v>44007</v>
      </c>
      <c r="I2692" s="4" t="s">
        <v>1054</v>
      </c>
      <c r="J2692" s="4" t="s">
        <v>40</v>
      </c>
      <c r="K2692" s="4">
        <v>13854</v>
      </c>
      <c r="L2692" s="4">
        <v>0</v>
      </c>
      <c r="M2692" s="4">
        <v>0</v>
      </c>
      <c r="N2692" s="4">
        <v>0</v>
      </c>
      <c r="O2692" s="4">
        <v>233000</v>
      </c>
      <c r="P2692" s="4">
        <v>0</v>
      </c>
      <c r="Q2692" s="4">
        <v>2742</v>
      </c>
      <c r="R2692" s="4" t="b">
        <f t="shared" si="12"/>
        <v>0</v>
      </c>
      <c r="S2692" s="4">
        <v>0</v>
      </c>
    </row>
    <row r="2693" spans="1:19" ht="14.25" customHeight="1">
      <c r="A2693" s="4" t="s">
        <v>1040</v>
      </c>
      <c r="B2693" s="5"/>
      <c r="C2693" s="4">
        <v>0</v>
      </c>
      <c r="E2693" s="4" t="b">
        <f t="shared" si="11"/>
        <v>0</v>
      </c>
      <c r="F2693" s="4">
        <v>0</v>
      </c>
      <c r="G2693" s="4">
        <v>5101</v>
      </c>
      <c r="H2693" s="6">
        <v>44013</v>
      </c>
      <c r="I2693" s="4" t="s">
        <v>1684</v>
      </c>
      <c r="J2693" s="4" t="s">
        <v>1043</v>
      </c>
      <c r="K2693" s="4">
        <v>10775</v>
      </c>
      <c r="L2693" s="4">
        <v>0</v>
      </c>
      <c r="M2693" s="4">
        <v>0</v>
      </c>
      <c r="N2693" s="4">
        <v>233000</v>
      </c>
      <c r="O2693" s="4">
        <v>0</v>
      </c>
      <c r="P2693" s="4">
        <v>233000</v>
      </c>
      <c r="Q2693" s="4">
        <v>2743</v>
      </c>
      <c r="R2693" s="4" t="b">
        <f t="shared" si="12"/>
        <v>0</v>
      </c>
      <c r="S2693" s="4">
        <v>0</v>
      </c>
    </row>
    <row r="2694" spans="1:19" ht="14.25" customHeight="1">
      <c r="A2694" s="4" t="s">
        <v>1040</v>
      </c>
      <c r="B2694" s="5"/>
      <c r="C2694" s="4">
        <v>0</v>
      </c>
      <c r="E2694" s="4" t="b">
        <f t="shared" si="11"/>
        <v>0</v>
      </c>
      <c r="F2694" s="4">
        <v>0</v>
      </c>
      <c r="G2694" s="4">
        <v>5101</v>
      </c>
      <c r="H2694" s="6">
        <v>44028</v>
      </c>
      <c r="I2694" s="4" t="s">
        <v>1056</v>
      </c>
      <c r="J2694" s="4" t="s">
        <v>40</v>
      </c>
      <c r="K2694" s="4">
        <v>13930</v>
      </c>
      <c r="L2694" s="4">
        <v>0</v>
      </c>
      <c r="M2694" s="4">
        <v>0</v>
      </c>
      <c r="N2694" s="4">
        <v>0</v>
      </c>
      <c r="O2694" s="4">
        <v>233000</v>
      </c>
      <c r="P2694" s="4">
        <v>0</v>
      </c>
      <c r="Q2694" s="4">
        <v>2744</v>
      </c>
      <c r="R2694" s="4" t="b">
        <f t="shared" si="12"/>
        <v>0</v>
      </c>
      <c r="S2694" s="4">
        <v>0</v>
      </c>
    </row>
    <row r="2695" spans="1:19" ht="14.25" customHeight="1">
      <c r="A2695" s="4" t="s">
        <v>1040</v>
      </c>
      <c r="B2695" s="5"/>
      <c r="C2695" s="4">
        <v>0</v>
      </c>
      <c r="E2695" s="4" t="b">
        <f t="shared" si="11"/>
        <v>0</v>
      </c>
      <c r="F2695" s="4">
        <v>0</v>
      </c>
      <c r="G2695" s="4">
        <v>5101</v>
      </c>
      <c r="H2695" s="6">
        <v>44044</v>
      </c>
      <c r="I2695" s="4" t="s">
        <v>1685</v>
      </c>
      <c r="J2695" s="4" t="s">
        <v>1043</v>
      </c>
      <c r="K2695" s="4">
        <v>10855</v>
      </c>
      <c r="L2695" s="4">
        <v>0</v>
      </c>
      <c r="M2695" s="4">
        <v>0</v>
      </c>
      <c r="N2695" s="4">
        <v>233000</v>
      </c>
      <c r="O2695" s="4">
        <v>0</v>
      </c>
      <c r="P2695" s="4">
        <v>233000</v>
      </c>
      <c r="Q2695" s="4">
        <v>2745</v>
      </c>
      <c r="R2695" s="4" t="b">
        <f t="shared" si="12"/>
        <v>0</v>
      </c>
      <c r="S2695" s="4">
        <v>0</v>
      </c>
    </row>
    <row r="2696" spans="1:19" ht="14.25" customHeight="1">
      <c r="A2696" s="4" t="s">
        <v>1040</v>
      </c>
      <c r="B2696" s="5"/>
      <c r="C2696" s="4">
        <v>0</v>
      </c>
      <c r="E2696" s="4" t="b">
        <f t="shared" si="11"/>
        <v>0</v>
      </c>
      <c r="F2696" s="4">
        <v>0</v>
      </c>
      <c r="G2696" s="4">
        <v>5101</v>
      </c>
      <c r="H2696" s="6">
        <v>44063</v>
      </c>
      <c r="I2696" s="4" t="s">
        <v>1058</v>
      </c>
      <c r="J2696" s="4" t="s">
        <v>40</v>
      </c>
      <c r="K2696" s="4">
        <v>14010</v>
      </c>
      <c r="L2696" s="4">
        <v>0</v>
      </c>
      <c r="M2696" s="4">
        <v>0</v>
      </c>
      <c r="N2696" s="4">
        <v>0</v>
      </c>
      <c r="O2696" s="4">
        <v>233000</v>
      </c>
      <c r="P2696" s="4">
        <v>0</v>
      </c>
      <c r="Q2696" s="4">
        <v>2746</v>
      </c>
      <c r="R2696" s="4" t="b">
        <f t="shared" si="12"/>
        <v>0</v>
      </c>
      <c r="S2696" s="4">
        <v>0</v>
      </c>
    </row>
    <row r="2697" spans="1:19" ht="14.25" customHeight="1">
      <c r="A2697" s="4" t="s">
        <v>1040</v>
      </c>
      <c r="B2697" s="5"/>
      <c r="C2697" s="4">
        <v>0</v>
      </c>
      <c r="E2697" s="4" t="b">
        <f t="shared" si="11"/>
        <v>0</v>
      </c>
      <c r="F2697" s="4">
        <v>0</v>
      </c>
      <c r="G2697" s="4">
        <v>5101</v>
      </c>
      <c r="H2697" s="6">
        <v>44075</v>
      </c>
      <c r="I2697" s="4" t="s">
        <v>1686</v>
      </c>
      <c r="J2697" s="4" t="s">
        <v>1043</v>
      </c>
      <c r="K2697" s="4">
        <v>10935</v>
      </c>
      <c r="L2697" s="4">
        <v>0</v>
      </c>
      <c r="M2697" s="4">
        <v>0</v>
      </c>
      <c r="N2697" s="4">
        <v>233000</v>
      </c>
      <c r="O2697" s="4">
        <v>0</v>
      </c>
      <c r="P2697" s="4">
        <v>233000</v>
      </c>
      <c r="Q2697" s="4">
        <v>2747</v>
      </c>
      <c r="R2697" s="4" t="b">
        <f t="shared" si="12"/>
        <v>0</v>
      </c>
      <c r="S2697" s="4">
        <v>0</v>
      </c>
    </row>
    <row r="2698" spans="1:19" ht="14.25" customHeight="1">
      <c r="A2698" s="4" t="s">
        <v>1040</v>
      </c>
      <c r="B2698" s="5"/>
      <c r="C2698" s="4">
        <v>0</v>
      </c>
      <c r="E2698" s="4" t="b">
        <f t="shared" si="11"/>
        <v>0</v>
      </c>
      <c r="F2698" s="4">
        <v>0</v>
      </c>
      <c r="G2698" s="4">
        <v>5101</v>
      </c>
      <c r="H2698" s="6">
        <v>44091</v>
      </c>
      <c r="I2698" s="4" t="s">
        <v>1060</v>
      </c>
      <c r="J2698" s="4" t="s">
        <v>40</v>
      </c>
      <c r="K2698" s="4">
        <v>14086</v>
      </c>
      <c r="L2698" s="4">
        <v>0</v>
      </c>
      <c r="M2698" s="4">
        <v>0</v>
      </c>
      <c r="N2698" s="4">
        <v>0</v>
      </c>
      <c r="O2698" s="4">
        <v>233000</v>
      </c>
      <c r="P2698" s="4">
        <v>0</v>
      </c>
      <c r="Q2698" s="4">
        <v>2748</v>
      </c>
      <c r="R2698" s="4" t="b">
        <f t="shared" si="12"/>
        <v>0</v>
      </c>
      <c r="S2698" s="4">
        <v>0</v>
      </c>
    </row>
    <row r="2699" spans="1:19" ht="14.25" customHeight="1">
      <c r="A2699" s="4" t="s">
        <v>1040</v>
      </c>
      <c r="B2699" s="5"/>
      <c r="C2699" s="4">
        <v>0</v>
      </c>
      <c r="E2699" s="4" t="b">
        <f t="shared" si="11"/>
        <v>0</v>
      </c>
      <c r="F2699" s="4">
        <v>0</v>
      </c>
      <c r="G2699" s="4">
        <v>5101</v>
      </c>
      <c r="H2699" s="6">
        <v>44105</v>
      </c>
      <c r="I2699" s="4" t="s">
        <v>1687</v>
      </c>
      <c r="J2699" s="4" t="s">
        <v>1043</v>
      </c>
      <c r="K2699" s="4">
        <v>11015</v>
      </c>
      <c r="L2699" s="4">
        <v>0</v>
      </c>
      <c r="M2699" s="4">
        <v>0</v>
      </c>
      <c r="N2699" s="4">
        <v>233000</v>
      </c>
      <c r="O2699" s="4">
        <v>0</v>
      </c>
      <c r="P2699" s="4">
        <v>233000</v>
      </c>
      <c r="Q2699" s="4">
        <v>2749</v>
      </c>
      <c r="R2699" s="4" t="b">
        <f t="shared" si="12"/>
        <v>0</v>
      </c>
      <c r="S2699" s="4">
        <v>0</v>
      </c>
    </row>
    <row r="2700" spans="1:19" ht="14.25" customHeight="1">
      <c r="A2700" s="4" t="s">
        <v>1040</v>
      </c>
      <c r="B2700" s="5"/>
      <c r="C2700" s="4">
        <v>0</v>
      </c>
      <c r="E2700" s="4" t="b">
        <f t="shared" si="11"/>
        <v>0</v>
      </c>
      <c r="F2700" s="4">
        <v>0</v>
      </c>
      <c r="G2700" s="4">
        <v>5101</v>
      </c>
      <c r="H2700" s="6">
        <v>44124</v>
      </c>
      <c r="I2700" s="4" t="s">
        <v>1061</v>
      </c>
      <c r="J2700" s="4" t="s">
        <v>40</v>
      </c>
      <c r="K2700" s="4">
        <v>14162</v>
      </c>
      <c r="L2700" s="4">
        <v>0</v>
      </c>
      <c r="M2700" s="4">
        <v>0</v>
      </c>
      <c r="N2700" s="4">
        <v>0</v>
      </c>
      <c r="O2700" s="4">
        <v>233000</v>
      </c>
      <c r="P2700" s="4">
        <v>0</v>
      </c>
      <c r="Q2700" s="4">
        <v>2750</v>
      </c>
      <c r="R2700" s="4" t="b">
        <f t="shared" si="12"/>
        <v>0</v>
      </c>
      <c r="S2700" s="4">
        <v>0</v>
      </c>
    </row>
    <row r="2701" spans="1:19" ht="14.25" customHeight="1">
      <c r="A2701" s="4" t="s">
        <v>1040</v>
      </c>
      <c r="B2701" s="5"/>
      <c r="C2701" s="4">
        <v>0</v>
      </c>
      <c r="E2701" s="4" t="b">
        <f t="shared" si="11"/>
        <v>0</v>
      </c>
      <c r="F2701" s="4">
        <v>0</v>
      </c>
      <c r="G2701" s="4">
        <v>5101</v>
      </c>
      <c r="H2701" s="6">
        <v>44136</v>
      </c>
      <c r="I2701" s="4" t="s">
        <v>1688</v>
      </c>
      <c r="J2701" s="4" t="s">
        <v>1043</v>
      </c>
      <c r="K2701" s="4">
        <v>11095</v>
      </c>
      <c r="L2701" s="4">
        <v>0</v>
      </c>
      <c r="M2701" s="4">
        <v>0</v>
      </c>
      <c r="N2701" s="4">
        <v>233000</v>
      </c>
      <c r="O2701" s="4">
        <v>0</v>
      </c>
      <c r="P2701" s="4">
        <v>233000</v>
      </c>
      <c r="Q2701" s="4">
        <v>2751</v>
      </c>
      <c r="R2701" s="4" t="b">
        <f t="shared" si="12"/>
        <v>0</v>
      </c>
      <c r="S2701" s="4">
        <v>0</v>
      </c>
    </row>
    <row r="2702" spans="1:19" ht="14.25" customHeight="1">
      <c r="A2702" s="4" t="s">
        <v>1040</v>
      </c>
      <c r="B2702" s="5"/>
      <c r="C2702" s="4">
        <v>0</v>
      </c>
      <c r="E2702" s="4" t="b">
        <f t="shared" si="11"/>
        <v>0</v>
      </c>
      <c r="F2702" s="4">
        <v>0</v>
      </c>
      <c r="G2702" s="4">
        <v>5101</v>
      </c>
      <c r="H2702" s="6">
        <v>44152</v>
      </c>
      <c r="I2702" s="4" t="s">
        <v>1064</v>
      </c>
      <c r="J2702" s="4" t="s">
        <v>40</v>
      </c>
      <c r="K2702" s="4">
        <v>14232</v>
      </c>
      <c r="L2702" s="4">
        <v>0</v>
      </c>
      <c r="M2702" s="4">
        <v>0</v>
      </c>
      <c r="N2702" s="4">
        <v>0</v>
      </c>
      <c r="O2702" s="4">
        <v>233000</v>
      </c>
      <c r="P2702" s="4">
        <v>0</v>
      </c>
      <c r="Q2702" s="4">
        <v>2752</v>
      </c>
      <c r="R2702" s="4" t="b">
        <f t="shared" si="12"/>
        <v>0</v>
      </c>
      <c r="S2702" s="4">
        <v>0</v>
      </c>
    </row>
    <row r="2703" spans="1:19" ht="14.25" customHeight="1">
      <c r="A2703" s="4" t="s">
        <v>1040</v>
      </c>
      <c r="B2703" s="5"/>
      <c r="C2703" s="4">
        <v>0</v>
      </c>
      <c r="E2703" s="4" t="b">
        <f t="shared" si="11"/>
        <v>0</v>
      </c>
      <c r="F2703" s="4">
        <v>0</v>
      </c>
      <c r="G2703" s="4">
        <v>5101</v>
      </c>
      <c r="H2703" s="6">
        <v>44166</v>
      </c>
      <c r="I2703" s="4" t="s">
        <v>1689</v>
      </c>
      <c r="J2703" s="4" t="s">
        <v>1043</v>
      </c>
      <c r="K2703" s="4">
        <v>11175</v>
      </c>
      <c r="L2703" s="4">
        <v>0</v>
      </c>
      <c r="M2703" s="4">
        <v>0</v>
      </c>
      <c r="N2703" s="4">
        <v>233000</v>
      </c>
      <c r="O2703" s="4">
        <v>0</v>
      </c>
      <c r="P2703" s="4">
        <v>233000</v>
      </c>
      <c r="Q2703" s="4">
        <v>2753</v>
      </c>
      <c r="R2703" s="4" t="b">
        <f t="shared" si="12"/>
        <v>0</v>
      </c>
      <c r="S2703" s="4">
        <v>0</v>
      </c>
    </row>
    <row r="2704" spans="1:19" ht="14.25" customHeight="1">
      <c r="A2704" s="4" t="s">
        <v>1040</v>
      </c>
      <c r="B2704" s="5"/>
      <c r="C2704" s="4">
        <v>0</v>
      </c>
      <c r="E2704" s="4" t="b">
        <f t="shared" si="11"/>
        <v>0</v>
      </c>
      <c r="F2704" s="4">
        <v>0</v>
      </c>
      <c r="G2704" s="4">
        <v>5101</v>
      </c>
      <c r="H2704" s="6">
        <v>44176</v>
      </c>
      <c r="I2704" s="4" t="s">
        <v>1066</v>
      </c>
      <c r="J2704" s="4" t="s">
        <v>40</v>
      </c>
      <c r="K2704" s="4">
        <v>14298</v>
      </c>
      <c r="L2704" s="4">
        <v>0</v>
      </c>
      <c r="M2704" s="4">
        <v>0</v>
      </c>
      <c r="N2704" s="4">
        <v>0</v>
      </c>
      <c r="O2704" s="4">
        <v>233000</v>
      </c>
      <c r="P2704" s="4">
        <v>0</v>
      </c>
      <c r="Q2704" s="4">
        <v>2754</v>
      </c>
      <c r="R2704" s="4" t="b">
        <f t="shared" si="12"/>
        <v>0</v>
      </c>
      <c r="S2704" s="4">
        <v>0</v>
      </c>
    </row>
    <row r="2705" spans="1:19" ht="14.25" customHeight="1">
      <c r="A2705" s="4" t="s">
        <v>1040</v>
      </c>
      <c r="B2705" s="5" t="s">
        <v>1690</v>
      </c>
      <c r="C2705" s="4">
        <v>0</v>
      </c>
      <c r="D2705" s="4" t="s">
        <v>1690</v>
      </c>
      <c r="E2705" s="4" t="b">
        <f t="shared" si="11"/>
        <v>0</v>
      </c>
      <c r="F2705" s="4">
        <v>0</v>
      </c>
      <c r="G2705" s="4">
        <v>5101</v>
      </c>
      <c r="H2705" s="3" t="s">
        <v>21</v>
      </c>
      <c r="K2705" s="4">
        <v>0</v>
      </c>
      <c r="L2705" s="4">
        <v>0</v>
      </c>
      <c r="M2705" s="4">
        <v>0</v>
      </c>
      <c r="N2705" s="4">
        <v>2796000</v>
      </c>
      <c r="O2705" s="4">
        <v>2796000</v>
      </c>
      <c r="P2705" s="4">
        <v>0</v>
      </c>
      <c r="Q2705" s="4">
        <v>2755</v>
      </c>
      <c r="R2705" s="4" t="b">
        <f t="shared" si="12"/>
        <v>0</v>
      </c>
      <c r="S2705" s="4">
        <v>0</v>
      </c>
    </row>
    <row r="2706" spans="1:19" ht="14.25" customHeight="1">
      <c r="A2706" s="4" t="s">
        <v>1040</v>
      </c>
      <c r="B2706" s="5" t="s">
        <v>468</v>
      </c>
      <c r="C2706" s="4">
        <v>0</v>
      </c>
      <c r="D2706" s="4" t="s">
        <v>468</v>
      </c>
      <c r="E2706" s="4" t="b">
        <f t="shared" si="11"/>
        <v>0</v>
      </c>
      <c r="F2706" s="4">
        <v>20635156</v>
      </c>
      <c r="G2706" s="4">
        <v>5102</v>
      </c>
      <c r="H2706" s="3" t="s">
        <v>21</v>
      </c>
      <c r="K2706" s="4">
        <v>0</v>
      </c>
      <c r="L2706" s="4">
        <v>2520000</v>
      </c>
      <c r="M2706" s="4">
        <v>0</v>
      </c>
      <c r="N2706" s="4">
        <v>0</v>
      </c>
      <c r="O2706" s="4">
        <v>0</v>
      </c>
      <c r="P2706" s="4">
        <v>20635156</v>
      </c>
      <c r="Q2706" s="4">
        <v>2756</v>
      </c>
      <c r="R2706" s="4" t="b">
        <f t="shared" si="12"/>
        <v>0</v>
      </c>
      <c r="S2706" s="4">
        <v>0</v>
      </c>
    </row>
    <row r="2707" spans="1:19" ht="14.25" customHeight="1">
      <c r="A2707" s="4" t="s">
        <v>1040</v>
      </c>
      <c r="B2707" s="5"/>
      <c r="C2707" s="4">
        <v>0</v>
      </c>
      <c r="E2707" s="4" t="b">
        <f t="shared" si="11"/>
        <v>0</v>
      </c>
      <c r="F2707" s="4">
        <v>0</v>
      </c>
      <c r="G2707" s="4">
        <v>5102</v>
      </c>
      <c r="H2707" s="6">
        <v>43831</v>
      </c>
      <c r="I2707" s="4" t="s">
        <v>1691</v>
      </c>
      <c r="J2707" s="4" t="s">
        <v>1043</v>
      </c>
      <c r="K2707" s="4">
        <v>10296</v>
      </c>
      <c r="L2707" s="4">
        <v>0</v>
      </c>
      <c r="M2707" s="4">
        <v>0</v>
      </c>
      <c r="N2707" s="4">
        <v>210000</v>
      </c>
      <c r="O2707" s="4">
        <v>0</v>
      </c>
      <c r="P2707" s="4">
        <v>20845156</v>
      </c>
      <c r="Q2707" s="4">
        <v>2757</v>
      </c>
      <c r="R2707" s="4" t="b">
        <f t="shared" si="12"/>
        <v>0</v>
      </c>
      <c r="S2707" s="4">
        <v>0</v>
      </c>
    </row>
    <row r="2708" spans="1:19" ht="14.25" customHeight="1">
      <c r="A2708" s="4" t="s">
        <v>1040</v>
      </c>
      <c r="B2708" s="5"/>
      <c r="C2708" s="4">
        <v>0</v>
      </c>
      <c r="E2708" s="4" t="b">
        <f t="shared" si="11"/>
        <v>0</v>
      </c>
      <c r="F2708" s="4">
        <v>0</v>
      </c>
      <c r="G2708" s="4">
        <v>5102</v>
      </c>
      <c r="H2708" s="6">
        <v>43862</v>
      </c>
      <c r="I2708" s="4" t="s">
        <v>1692</v>
      </c>
      <c r="J2708" s="4" t="s">
        <v>1043</v>
      </c>
      <c r="K2708" s="4">
        <v>10376</v>
      </c>
      <c r="L2708" s="4">
        <v>0</v>
      </c>
      <c r="M2708" s="4">
        <v>0</v>
      </c>
      <c r="N2708" s="4">
        <v>210000</v>
      </c>
      <c r="O2708" s="4">
        <v>0</v>
      </c>
      <c r="P2708" s="4">
        <v>21055156</v>
      </c>
      <c r="Q2708" s="4">
        <v>2758</v>
      </c>
      <c r="R2708" s="4" t="b">
        <f t="shared" si="12"/>
        <v>0</v>
      </c>
      <c r="S2708" s="4">
        <v>0</v>
      </c>
    </row>
    <row r="2709" spans="1:19" ht="14.25" customHeight="1">
      <c r="A2709" s="4" t="s">
        <v>1040</v>
      </c>
      <c r="B2709" s="5"/>
      <c r="C2709" s="4">
        <v>0</v>
      </c>
      <c r="E2709" s="4" t="b">
        <f t="shared" si="11"/>
        <v>0</v>
      </c>
      <c r="F2709" s="4">
        <v>0</v>
      </c>
      <c r="G2709" s="4">
        <v>5102</v>
      </c>
      <c r="H2709" s="6">
        <v>43891</v>
      </c>
      <c r="I2709" s="4" t="s">
        <v>1693</v>
      </c>
      <c r="J2709" s="4" t="s">
        <v>1043</v>
      </c>
      <c r="K2709" s="4">
        <v>10456</v>
      </c>
      <c r="L2709" s="4">
        <v>0</v>
      </c>
      <c r="M2709" s="4">
        <v>0</v>
      </c>
      <c r="N2709" s="4">
        <v>210000</v>
      </c>
      <c r="O2709" s="4">
        <v>0</v>
      </c>
      <c r="P2709" s="4">
        <v>21265156</v>
      </c>
      <c r="Q2709" s="4">
        <v>2759</v>
      </c>
      <c r="R2709" s="4" t="b">
        <f t="shared" si="12"/>
        <v>0</v>
      </c>
      <c r="S2709" s="4">
        <v>0</v>
      </c>
    </row>
    <row r="2710" spans="1:19" ht="14.25" customHeight="1">
      <c r="A2710" s="4" t="s">
        <v>1040</v>
      </c>
      <c r="B2710" s="5"/>
      <c r="C2710" s="4">
        <v>0</v>
      </c>
      <c r="E2710" s="4" t="b">
        <f t="shared" si="11"/>
        <v>0</v>
      </c>
      <c r="F2710" s="4">
        <v>0</v>
      </c>
      <c r="G2710" s="4">
        <v>5102</v>
      </c>
      <c r="H2710" s="6">
        <v>43922</v>
      </c>
      <c r="I2710" s="4" t="s">
        <v>1694</v>
      </c>
      <c r="J2710" s="4" t="s">
        <v>1043</v>
      </c>
      <c r="K2710" s="4">
        <v>10536</v>
      </c>
      <c r="L2710" s="4">
        <v>0</v>
      </c>
      <c r="M2710" s="4">
        <v>0</v>
      </c>
      <c r="N2710" s="4">
        <v>210000</v>
      </c>
      <c r="O2710" s="4">
        <v>0</v>
      </c>
      <c r="P2710" s="4">
        <v>21475156</v>
      </c>
      <c r="Q2710" s="4">
        <v>2760</v>
      </c>
      <c r="R2710" s="4" t="b">
        <f t="shared" si="12"/>
        <v>0</v>
      </c>
      <c r="S2710" s="4">
        <v>0</v>
      </c>
    </row>
    <row r="2711" spans="1:19" ht="14.25" customHeight="1">
      <c r="A2711" s="4" t="s">
        <v>1040</v>
      </c>
      <c r="B2711" s="5"/>
      <c r="C2711" s="4">
        <v>0</v>
      </c>
      <c r="E2711" s="4" t="b">
        <f t="shared" si="11"/>
        <v>0</v>
      </c>
      <c r="F2711" s="4">
        <v>0</v>
      </c>
      <c r="G2711" s="4">
        <v>5102</v>
      </c>
      <c r="H2711" s="6">
        <v>43952</v>
      </c>
      <c r="I2711" s="4" t="s">
        <v>1695</v>
      </c>
      <c r="J2711" s="4" t="s">
        <v>1043</v>
      </c>
      <c r="K2711" s="4">
        <v>10616</v>
      </c>
      <c r="L2711" s="4">
        <v>0</v>
      </c>
      <c r="M2711" s="4">
        <v>0</v>
      </c>
      <c r="N2711" s="4">
        <v>210000</v>
      </c>
      <c r="O2711" s="4">
        <v>0</v>
      </c>
      <c r="P2711" s="4">
        <v>21685156</v>
      </c>
      <c r="Q2711" s="4">
        <v>2761</v>
      </c>
      <c r="R2711" s="4" t="b">
        <f t="shared" si="12"/>
        <v>0</v>
      </c>
      <c r="S2711" s="4">
        <v>0</v>
      </c>
    </row>
    <row r="2712" spans="1:19" ht="14.25" customHeight="1">
      <c r="A2712" s="4" t="s">
        <v>1040</v>
      </c>
      <c r="B2712" s="5"/>
      <c r="C2712" s="4">
        <v>0</v>
      </c>
      <c r="E2712" s="4" t="b">
        <f t="shared" si="11"/>
        <v>0</v>
      </c>
      <c r="F2712" s="4">
        <v>0</v>
      </c>
      <c r="G2712" s="4">
        <v>5102</v>
      </c>
      <c r="H2712" s="6">
        <v>43983</v>
      </c>
      <c r="I2712" s="4" t="s">
        <v>1696</v>
      </c>
      <c r="J2712" s="4" t="s">
        <v>1043</v>
      </c>
      <c r="K2712" s="4">
        <v>10696</v>
      </c>
      <c r="L2712" s="4">
        <v>0</v>
      </c>
      <c r="M2712" s="4">
        <v>0</v>
      </c>
      <c r="N2712" s="4">
        <v>210000</v>
      </c>
      <c r="O2712" s="4">
        <v>0</v>
      </c>
      <c r="P2712" s="4">
        <v>21895156</v>
      </c>
      <c r="Q2712" s="4">
        <v>2762</v>
      </c>
      <c r="R2712" s="4" t="b">
        <f t="shared" si="12"/>
        <v>0</v>
      </c>
      <c r="S2712" s="4">
        <v>0</v>
      </c>
    </row>
    <row r="2713" spans="1:19" ht="14.25" customHeight="1">
      <c r="A2713" s="4" t="s">
        <v>1040</v>
      </c>
      <c r="B2713" s="5"/>
      <c r="C2713" s="4">
        <v>0</v>
      </c>
      <c r="E2713" s="4" t="b">
        <f t="shared" si="11"/>
        <v>0</v>
      </c>
      <c r="F2713" s="4">
        <v>0</v>
      </c>
      <c r="G2713" s="4">
        <v>5102</v>
      </c>
      <c r="H2713" s="6">
        <v>44013</v>
      </c>
      <c r="I2713" s="4" t="s">
        <v>1697</v>
      </c>
      <c r="J2713" s="4" t="s">
        <v>1043</v>
      </c>
      <c r="K2713" s="4">
        <v>10776</v>
      </c>
      <c r="L2713" s="4">
        <v>0</v>
      </c>
      <c r="M2713" s="4">
        <v>0</v>
      </c>
      <c r="N2713" s="4">
        <v>210000</v>
      </c>
      <c r="O2713" s="4">
        <v>0</v>
      </c>
      <c r="P2713" s="4">
        <v>22105156</v>
      </c>
      <c r="Q2713" s="4">
        <v>2763</v>
      </c>
      <c r="R2713" s="4" t="b">
        <f t="shared" si="12"/>
        <v>0</v>
      </c>
      <c r="S2713" s="4">
        <v>0</v>
      </c>
    </row>
    <row r="2714" spans="1:19" ht="14.25" customHeight="1">
      <c r="A2714" s="4" t="s">
        <v>1040</v>
      </c>
      <c r="B2714" s="5"/>
      <c r="C2714" s="4">
        <v>0</v>
      </c>
      <c r="E2714" s="4" t="b">
        <f t="shared" si="11"/>
        <v>0</v>
      </c>
      <c r="F2714" s="4">
        <v>0</v>
      </c>
      <c r="G2714" s="4">
        <v>5102</v>
      </c>
      <c r="H2714" s="6">
        <v>44044</v>
      </c>
      <c r="I2714" s="4" t="s">
        <v>1698</v>
      </c>
      <c r="J2714" s="4" t="s">
        <v>1043</v>
      </c>
      <c r="K2714" s="4">
        <v>10856</v>
      </c>
      <c r="L2714" s="4">
        <v>0</v>
      </c>
      <c r="M2714" s="4">
        <v>0</v>
      </c>
      <c r="N2714" s="4">
        <v>210000</v>
      </c>
      <c r="O2714" s="4">
        <v>0</v>
      </c>
      <c r="P2714" s="4">
        <v>22315156</v>
      </c>
      <c r="Q2714" s="4">
        <v>2764</v>
      </c>
      <c r="R2714" s="4" t="b">
        <f t="shared" si="12"/>
        <v>0</v>
      </c>
      <c r="S2714" s="4">
        <v>0</v>
      </c>
    </row>
    <row r="2715" spans="1:19" ht="14.25" customHeight="1">
      <c r="A2715" s="4" t="s">
        <v>1040</v>
      </c>
      <c r="B2715" s="5"/>
      <c r="C2715" s="4">
        <v>0</v>
      </c>
      <c r="E2715" s="4" t="b">
        <f t="shared" si="11"/>
        <v>0</v>
      </c>
      <c r="F2715" s="4">
        <v>0</v>
      </c>
      <c r="G2715" s="4">
        <v>5102</v>
      </c>
      <c r="H2715" s="6">
        <v>44075</v>
      </c>
      <c r="I2715" s="4" t="s">
        <v>1699</v>
      </c>
      <c r="J2715" s="4" t="s">
        <v>1043</v>
      </c>
      <c r="K2715" s="4">
        <v>10936</v>
      </c>
      <c r="L2715" s="4">
        <v>0</v>
      </c>
      <c r="M2715" s="4">
        <v>0</v>
      </c>
      <c r="N2715" s="4">
        <v>210000</v>
      </c>
      <c r="O2715" s="4">
        <v>0</v>
      </c>
      <c r="P2715" s="4">
        <v>22525156</v>
      </c>
      <c r="Q2715" s="4">
        <v>2765</v>
      </c>
      <c r="R2715" s="4" t="b">
        <f t="shared" si="12"/>
        <v>0</v>
      </c>
      <c r="S2715" s="4">
        <v>0</v>
      </c>
    </row>
    <row r="2716" spans="1:19" ht="14.25" customHeight="1">
      <c r="A2716" s="4" t="s">
        <v>1040</v>
      </c>
      <c r="B2716" s="5"/>
      <c r="C2716" s="4">
        <v>0</v>
      </c>
      <c r="E2716" s="4" t="b">
        <f t="shared" si="11"/>
        <v>0</v>
      </c>
      <c r="F2716" s="4">
        <v>0</v>
      </c>
      <c r="G2716" s="4">
        <v>5102</v>
      </c>
      <c r="H2716" s="6">
        <v>44105</v>
      </c>
      <c r="I2716" s="4" t="s">
        <v>1700</v>
      </c>
      <c r="J2716" s="4" t="s">
        <v>1043</v>
      </c>
      <c r="K2716" s="4">
        <v>11016</v>
      </c>
      <c r="L2716" s="4">
        <v>0</v>
      </c>
      <c r="M2716" s="4">
        <v>0</v>
      </c>
      <c r="N2716" s="4">
        <v>210000</v>
      </c>
      <c r="O2716" s="4">
        <v>0</v>
      </c>
      <c r="P2716" s="4">
        <v>22735156</v>
      </c>
      <c r="Q2716" s="4">
        <v>2766</v>
      </c>
      <c r="R2716" s="4" t="b">
        <f t="shared" si="12"/>
        <v>0</v>
      </c>
      <c r="S2716" s="4">
        <v>0</v>
      </c>
    </row>
    <row r="2717" spans="1:19" ht="14.25" customHeight="1">
      <c r="A2717" s="4" t="s">
        <v>1040</v>
      </c>
      <c r="B2717" s="5"/>
      <c r="C2717" s="4">
        <v>0</v>
      </c>
      <c r="E2717" s="4" t="b">
        <f t="shared" si="11"/>
        <v>0</v>
      </c>
      <c r="F2717" s="4">
        <v>0</v>
      </c>
      <c r="G2717" s="4">
        <v>5102</v>
      </c>
      <c r="H2717" s="6">
        <v>44136</v>
      </c>
      <c r="I2717" s="4" t="s">
        <v>1701</v>
      </c>
      <c r="J2717" s="4" t="s">
        <v>1043</v>
      </c>
      <c r="K2717" s="4">
        <v>11096</v>
      </c>
      <c r="L2717" s="4">
        <v>0</v>
      </c>
      <c r="M2717" s="4">
        <v>0</v>
      </c>
      <c r="N2717" s="4">
        <v>210000</v>
      </c>
      <c r="O2717" s="4">
        <v>0</v>
      </c>
      <c r="P2717" s="4">
        <v>22945156</v>
      </c>
      <c r="Q2717" s="4">
        <v>2767</v>
      </c>
      <c r="R2717" s="4" t="b">
        <f t="shared" si="12"/>
        <v>0</v>
      </c>
      <c r="S2717" s="4">
        <v>0</v>
      </c>
    </row>
    <row r="2718" spans="1:19" ht="14.25" customHeight="1">
      <c r="A2718" s="4" t="s">
        <v>1040</v>
      </c>
      <c r="B2718" s="5"/>
      <c r="C2718" s="4">
        <v>0</v>
      </c>
      <c r="E2718" s="4" t="b">
        <f t="shared" si="11"/>
        <v>0</v>
      </c>
      <c r="F2718" s="4">
        <v>0</v>
      </c>
      <c r="G2718" s="4">
        <v>5102</v>
      </c>
      <c r="H2718" s="6">
        <v>44166</v>
      </c>
      <c r="I2718" s="4" t="s">
        <v>1702</v>
      </c>
      <c r="J2718" s="4" t="s">
        <v>1043</v>
      </c>
      <c r="K2718" s="4">
        <v>11176</v>
      </c>
      <c r="L2718" s="4">
        <v>0</v>
      </c>
      <c r="M2718" s="4">
        <v>0</v>
      </c>
      <c r="N2718" s="4">
        <v>210000</v>
      </c>
      <c r="O2718" s="4">
        <v>0</v>
      </c>
      <c r="P2718" s="4">
        <v>23155156</v>
      </c>
      <c r="Q2718" s="4">
        <v>2768</v>
      </c>
      <c r="R2718" s="4" t="b">
        <f t="shared" si="12"/>
        <v>0</v>
      </c>
      <c r="S2718" s="4">
        <v>0</v>
      </c>
    </row>
    <row r="2719" spans="1:19" ht="14.25" customHeight="1">
      <c r="A2719" s="4" t="s">
        <v>1040</v>
      </c>
      <c r="B2719" s="5" t="s">
        <v>1703</v>
      </c>
      <c r="C2719" s="4">
        <v>0</v>
      </c>
      <c r="D2719" s="4" t="s">
        <v>1703</v>
      </c>
      <c r="E2719" s="4" t="b">
        <f t="shared" si="11"/>
        <v>0</v>
      </c>
      <c r="F2719" s="4">
        <v>0</v>
      </c>
      <c r="G2719" s="4">
        <v>5102</v>
      </c>
      <c r="H2719" s="3" t="s">
        <v>21</v>
      </c>
      <c r="K2719" s="4">
        <v>0</v>
      </c>
      <c r="L2719" s="4">
        <v>0</v>
      </c>
      <c r="M2719" s="4">
        <v>0</v>
      </c>
      <c r="N2719" s="4">
        <v>2520000</v>
      </c>
      <c r="O2719" s="4">
        <v>0</v>
      </c>
      <c r="P2719" s="4">
        <v>23155156</v>
      </c>
      <c r="Q2719" s="4">
        <v>2769</v>
      </c>
      <c r="R2719" s="4" t="b">
        <f t="shared" si="12"/>
        <v>0</v>
      </c>
      <c r="S2719" s="4">
        <v>0</v>
      </c>
    </row>
    <row r="2720" spans="1:19" ht="14.25" customHeight="1">
      <c r="A2720" s="4" t="s">
        <v>1040</v>
      </c>
      <c r="B2720" s="5" t="s">
        <v>470</v>
      </c>
      <c r="C2720" s="4">
        <v>0</v>
      </c>
      <c r="D2720" s="4" t="s">
        <v>470</v>
      </c>
      <c r="E2720" s="4" t="b">
        <f t="shared" si="11"/>
        <v>0</v>
      </c>
      <c r="F2720" s="4">
        <v>1731998</v>
      </c>
      <c r="G2720" s="4">
        <v>5201</v>
      </c>
      <c r="H2720" s="3" t="s">
        <v>21</v>
      </c>
      <c r="K2720" s="4">
        <v>0</v>
      </c>
      <c r="L2720" s="4">
        <v>2796000</v>
      </c>
      <c r="M2720" s="4">
        <v>4527998</v>
      </c>
      <c r="N2720" s="4">
        <v>0</v>
      </c>
      <c r="O2720" s="4">
        <v>0</v>
      </c>
      <c r="P2720" s="4">
        <v>1731998</v>
      </c>
      <c r="Q2720" s="4">
        <v>2770</v>
      </c>
      <c r="R2720" s="4" t="b">
        <f t="shared" si="12"/>
        <v>0</v>
      </c>
      <c r="S2720" s="4">
        <v>0</v>
      </c>
    </row>
    <row r="2721" spans="1:19" ht="14.25" customHeight="1">
      <c r="A2721" s="4" t="s">
        <v>1040</v>
      </c>
      <c r="B2721" s="5"/>
      <c r="C2721" s="4">
        <v>0</v>
      </c>
      <c r="E2721" s="4" t="b">
        <f t="shared" si="11"/>
        <v>0</v>
      </c>
      <c r="F2721" s="4">
        <v>0</v>
      </c>
      <c r="G2721" s="4">
        <v>5201</v>
      </c>
      <c r="H2721" s="6">
        <v>43831</v>
      </c>
      <c r="I2721" s="4" t="s">
        <v>1704</v>
      </c>
      <c r="J2721" s="4" t="s">
        <v>1043</v>
      </c>
      <c r="K2721" s="4">
        <v>10297</v>
      </c>
      <c r="L2721" s="4">
        <v>0</v>
      </c>
      <c r="M2721" s="4">
        <v>0</v>
      </c>
      <c r="N2721" s="4">
        <v>233000</v>
      </c>
      <c r="O2721" s="4">
        <v>0</v>
      </c>
      <c r="P2721" s="4">
        <v>1964998</v>
      </c>
      <c r="Q2721" s="4">
        <v>2771</v>
      </c>
      <c r="R2721" s="4" t="b">
        <f t="shared" si="12"/>
        <v>0</v>
      </c>
      <c r="S2721" s="4">
        <v>0</v>
      </c>
    </row>
    <row r="2722" spans="1:19" ht="14.25" customHeight="1">
      <c r="A2722" s="4" t="s">
        <v>1040</v>
      </c>
      <c r="B2722" s="5"/>
      <c r="C2722" s="4">
        <v>0</v>
      </c>
      <c r="E2722" s="4" t="b">
        <f t="shared" si="11"/>
        <v>0</v>
      </c>
      <c r="F2722" s="4">
        <v>0</v>
      </c>
      <c r="G2722" s="4">
        <v>5201</v>
      </c>
      <c r="H2722" s="6">
        <v>43851</v>
      </c>
      <c r="I2722" s="4" t="s">
        <v>1649</v>
      </c>
      <c r="J2722" s="4" t="s">
        <v>40</v>
      </c>
      <c r="K2722" s="4">
        <v>13526</v>
      </c>
      <c r="L2722" s="4">
        <v>0</v>
      </c>
      <c r="M2722" s="4">
        <v>0</v>
      </c>
      <c r="N2722" s="4">
        <v>0</v>
      </c>
      <c r="O2722" s="4">
        <v>163998</v>
      </c>
      <c r="P2722" s="4">
        <v>1801000</v>
      </c>
      <c r="Q2722" s="4">
        <v>2772</v>
      </c>
      <c r="R2722" s="4" t="b">
        <f t="shared" si="12"/>
        <v>0</v>
      </c>
      <c r="S2722" s="4">
        <v>0</v>
      </c>
    </row>
    <row r="2723" spans="1:19" ht="14.25" customHeight="1">
      <c r="A2723" s="4" t="s">
        <v>1040</v>
      </c>
      <c r="B2723" s="5"/>
      <c r="C2723" s="4">
        <v>0</v>
      </c>
      <c r="E2723" s="4" t="b">
        <f t="shared" si="11"/>
        <v>0</v>
      </c>
      <c r="F2723" s="4">
        <v>0</v>
      </c>
      <c r="G2723" s="4">
        <v>5201</v>
      </c>
      <c r="H2723" s="6">
        <v>43851</v>
      </c>
      <c r="I2723" s="4" t="s">
        <v>1650</v>
      </c>
      <c r="J2723" s="4" t="s">
        <v>40</v>
      </c>
      <c r="K2723" s="4">
        <v>13526</v>
      </c>
      <c r="L2723" s="4">
        <v>0</v>
      </c>
      <c r="M2723" s="4">
        <v>0</v>
      </c>
      <c r="N2723" s="4">
        <v>0</v>
      </c>
      <c r="O2723" s="4">
        <v>224000</v>
      </c>
      <c r="P2723" s="4">
        <v>1577000</v>
      </c>
      <c r="Q2723" s="4">
        <v>2773</v>
      </c>
      <c r="R2723" s="4" t="b">
        <f t="shared" si="12"/>
        <v>0</v>
      </c>
      <c r="S2723" s="4">
        <v>0</v>
      </c>
    </row>
    <row r="2724" spans="1:19" ht="14.25" customHeight="1">
      <c r="A2724" s="4" t="s">
        <v>1040</v>
      </c>
      <c r="B2724" s="5"/>
      <c r="C2724" s="4">
        <v>0</v>
      </c>
      <c r="E2724" s="4" t="b">
        <f t="shared" si="11"/>
        <v>0</v>
      </c>
      <c r="F2724" s="4">
        <v>0</v>
      </c>
      <c r="G2724" s="4">
        <v>5201</v>
      </c>
      <c r="H2724" s="6">
        <v>43851</v>
      </c>
      <c r="I2724" s="4" t="s">
        <v>1705</v>
      </c>
      <c r="J2724" s="4" t="s">
        <v>40</v>
      </c>
      <c r="K2724" s="4">
        <v>13526</v>
      </c>
      <c r="L2724" s="4">
        <v>0</v>
      </c>
      <c r="M2724" s="4">
        <v>0</v>
      </c>
      <c r="N2724" s="4">
        <v>0</v>
      </c>
      <c r="O2724" s="4">
        <v>224000</v>
      </c>
      <c r="P2724" s="4">
        <v>1353000</v>
      </c>
      <c r="Q2724" s="4">
        <v>2774</v>
      </c>
      <c r="R2724" s="4" t="b">
        <f t="shared" si="12"/>
        <v>0</v>
      </c>
      <c r="S2724" s="4">
        <v>0</v>
      </c>
    </row>
    <row r="2725" spans="1:19" ht="14.25" customHeight="1">
      <c r="A2725" s="4" t="s">
        <v>1040</v>
      </c>
      <c r="B2725" s="5"/>
      <c r="C2725" s="4">
        <v>0</v>
      </c>
      <c r="E2725" s="4" t="b">
        <f t="shared" si="11"/>
        <v>0</v>
      </c>
      <c r="F2725" s="4">
        <v>0</v>
      </c>
      <c r="G2725" s="4">
        <v>5201</v>
      </c>
      <c r="H2725" s="6">
        <v>43851</v>
      </c>
      <c r="I2725" s="4" t="s">
        <v>1706</v>
      </c>
      <c r="J2725" s="4" t="s">
        <v>40</v>
      </c>
      <c r="K2725" s="4">
        <v>13526</v>
      </c>
      <c r="L2725" s="4">
        <v>0</v>
      </c>
      <c r="M2725" s="4">
        <v>0</v>
      </c>
      <c r="N2725" s="4">
        <v>0</v>
      </c>
      <c r="O2725" s="4">
        <v>224000</v>
      </c>
      <c r="P2725" s="4">
        <v>1129000</v>
      </c>
      <c r="Q2725" s="4">
        <v>2775</v>
      </c>
      <c r="R2725" s="4" t="b">
        <f t="shared" si="12"/>
        <v>0</v>
      </c>
      <c r="S2725" s="4">
        <v>0</v>
      </c>
    </row>
    <row r="2726" spans="1:19" ht="14.25" customHeight="1">
      <c r="A2726" s="4" t="s">
        <v>1040</v>
      </c>
      <c r="B2726" s="5"/>
      <c r="C2726" s="4">
        <v>0</v>
      </c>
      <c r="E2726" s="4" t="b">
        <f t="shared" si="11"/>
        <v>0</v>
      </c>
      <c r="F2726" s="4">
        <v>0</v>
      </c>
      <c r="G2726" s="4">
        <v>5201</v>
      </c>
      <c r="H2726" s="6">
        <v>43851</v>
      </c>
      <c r="I2726" s="4" t="s">
        <v>1321</v>
      </c>
      <c r="J2726" s="4" t="s">
        <v>40</v>
      </c>
      <c r="K2726" s="4">
        <v>13526</v>
      </c>
      <c r="L2726" s="4">
        <v>0</v>
      </c>
      <c r="M2726" s="4">
        <v>0</v>
      </c>
      <c r="N2726" s="4">
        <v>0</v>
      </c>
      <c r="O2726" s="4">
        <v>224000</v>
      </c>
      <c r="P2726" s="4">
        <v>905000</v>
      </c>
      <c r="Q2726" s="4">
        <v>2776</v>
      </c>
      <c r="R2726" s="4" t="b">
        <f t="shared" si="12"/>
        <v>0</v>
      </c>
      <c r="S2726" s="4">
        <v>0</v>
      </c>
    </row>
    <row r="2727" spans="1:19" ht="14.25" customHeight="1">
      <c r="A2727" s="4" t="s">
        <v>1040</v>
      </c>
      <c r="B2727" s="5"/>
      <c r="C2727" s="4">
        <v>0</v>
      </c>
      <c r="E2727" s="4" t="b">
        <f t="shared" si="11"/>
        <v>0</v>
      </c>
      <c r="F2727" s="4">
        <v>0</v>
      </c>
      <c r="G2727" s="4">
        <v>5201</v>
      </c>
      <c r="H2727" s="6">
        <v>43851</v>
      </c>
      <c r="I2727" s="4" t="s">
        <v>1707</v>
      </c>
      <c r="J2727" s="4" t="s">
        <v>40</v>
      </c>
      <c r="K2727" s="4">
        <v>13526</v>
      </c>
      <c r="L2727" s="4">
        <v>0</v>
      </c>
      <c r="M2727" s="4">
        <v>0</v>
      </c>
      <c r="N2727" s="4">
        <v>0</v>
      </c>
      <c r="O2727" s="4">
        <v>224000</v>
      </c>
      <c r="P2727" s="4">
        <v>681000</v>
      </c>
      <c r="Q2727" s="4">
        <v>2777</v>
      </c>
      <c r="R2727" s="4" t="b">
        <f t="shared" si="12"/>
        <v>0</v>
      </c>
      <c r="S2727" s="4">
        <v>0</v>
      </c>
    </row>
    <row r="2728" spans="1:19" ht="14.25" customHeight="1">
      <c r="A2728" s="4" t="s">
        <v>1040</v>
      </c>
      <c r="B2728" s="5"/>
      <c r="C2728" s="4">
        <v>0</v>
      </c>
      <c r="E2728" s="4" t="b">
        <f t="shared" si="11"/>
        <v>0</v>
      </c>
      <c r="F2728" s="4">
        <v>0</v>
      </c>
      <c r="G2728" s="4">
        <v>5201</v>
      </c>
      <c r="H2728" s="6">
        <v>43851</v>
      </c>
      <c r="I2728" s="4" t="s">
        <v>1259</v>
      </c>
      <c r="J2728" s="4" t="s">
        <v>40</v>
      </c>
      <c r="K2728" s="4">
        <v>13526</v>
      </c>
      <c r="L2728" s="4">
        <v>0</v>
      </c>
      <c r="M2728" s="4">
        <v>0</v>
      </c>
      <c r="N2728" s="4">
        <v>0</v>
      </c>
      <c r="O2728" s="4">
        <v>224000</v>
      </c>
      <c r="P2728" s="4">
        <v>457000</v>
      </c>
      <c r="Q2728" s="4">
        <v>2778</v>
      </c>
      <c r="R2728" s="4" t="b">
        <f t="shared" si="12"/>
        <v>0</v>
      </c>
      <c r="S2728" s="4">
        <v>0</v>
      </c>
    </row>
    <row r="2729" spans="1:19" ht="14.25" customHeight="1">
      <c r="A2729" s="4" t="s">
        <v>1040</v>
      </c>
      <c r="B2729" s="5"/>
      <c r="C2729" s="4">
        <v>0</v>
      </c>
      <c r="E2729" s="4" t="b">
        <f t="shared" si="11"/>
        <v>0</v>
      </c>
      <c r="F2729" s="4">
        <v>0</v>
      </c>
      <c r="G2729" s="4">
        <v>5201</v>
      </c>
      <c r="H2729" s="6">
        <v>43851</v>
      </c>
      <c r="I2729" s="4" t="s">
        <v>1243</v>
      </c>
      <c r="J2729" s="4" t="s">
        <v>40</v>
      </c>
      <c r="K2729" s="4">
        <v>13526</v>
      </c>
      <c r="L2729" s="4">
        <v>0</v>
      </c>
      <c r="M2729" s="4">
        <v>0</v>
      </c>
      <c r="N2729" s="4">
        <v>0</v>
      </c>
      <c r="O2729" s="4">
        <v>224000</v>
      </c>
      <c r="P2729" s="4">
        <v>233000</v>
      </c>
      <c r="Q2729" s="4">
        <v>2779</v>
      </c>
      <c r="R2729" s="4" t="b">
        <f t="shared" si="12"/>
        <v>0</v>
      </c>
      <c r="S2729" s="4">
        <v>0</v>
      </c>
    </row>
    <row r="2730" spans="1:19" ht="14.25" customHeight="1">
      <c r="A2730" s="4" t="s">
        <v>1040</v>
      </c>
      <c r="B2730" s="5"/>
      <c r="C2730" s="4">
        <v>0</v>
      </c>
      <c r="E2730" s="4" t="b">
        <f t="shared" si="11"/>
        <v>0</v>
      </c>
      <c r="F2730" s="4">
        <v>0</v>
      </c>
      <c r="G2730" s="4">
        <v>5201</v>
      </c>
      <c r="H2730" s="6">
        <v>43851</v>
      </c>
      <c r="I2730" s="4" t="s">
        <v>1044</v>
      </c>
      <c r="J2730" s="4" t="s">
        <v>40</v>
      </c>
      <c r="K2730" s="4">
        <v>13526</v>
      </c>
      <c r="L2730" s="4">
        <v>0</v>
      </c>
      <c r="M2730" s="4">
        <v>0</v>
      </c>
      <c r="N2730" s="4">
        <v>0</v>
      </c>
      <c r="O2730" s="4">
        <v>233000</v>
      </c>
      <c r="P2730" s="4">
        <v>0</v>
      </c>
      <c r="Q2730" s="4">
        <v>2780</v>
      </c>
      <c r="R2730" s="4" t="b">
        <f t="shared" si="12"/>
        <v>0</v>
      </c>
      <c r="S2730" s="4">
        <v>0</v>
      </c>
    </row>
    <row r="2731" spans="1:19" ht="14.25" customHeight="1">
      <c r="A2731" s="4" t="s">
        <v>1040</v>
      </c>
      <c r="B2731" s="5"/>
      <c r="C2731" s="4">
        <v>0</v>
      </c>
      <c r="E2731" s="4" t="b">
        <f t="shared" si="11"/>
        <v>0</v>
      </c>
      <c r="F2731" s="4">
        <v>0</v>
      </c>
      <c r="G2731" s="4">
        <v>5201</v>
      </c>
      <c r="H2731" s="6">
        <v>43862</v>
      </c>
      <c r="I2731" s="4" t="s">
        <v>1708</v>
      </c>
      <c r="J2731" s="4" t="s">
        <v>1069</v>
      </c>
      <c r="K2731" s="4">
        <v>562</v>
      </c>
      <c r="L2731" s="4">
        <v>0</v>
      </c>
      <c r="M2731" s="4">
        <v>0</v>
      </c>
      <c r="N2731" s="4">
        <v>0</v>
      </c>
      <c r="O2731" s="4">
        <v>16763</v>
      </c>
      <c r="P2731" s="4">
        <v>-16763</v>
      </c>
      <c r="Q2731" s="4">
        <v>2781</v>
      </c>
      <c r="R2731" s="4" t="b">
        <f t="shared" si="12"/>
        <v>0</v>
      </c>
      <c r="S2731" s="4">
        <v>0</v>
      </c>
    </row>
    <row r="2732" spans="1:19" ht="14.25" customHeight="1">
      <c r="A2732" s="4" t="s">
        <v>1040</v>
      </c>
      <c r="B2732" s="5"/>
      <c r="C2732" s="4">
        <v>0</v>
      </c>
      <c r="E2732" s="4" t="b">
        <f t="shared" si="11"/>
        <v>0</v>
      </c>
      <c r="F2732" s="4">
        <v>0</v>
      </c>
      <c r="G2732" s="4">
        <v>5201</v>
      </c>
      <c r="H2732" s="6">
        <v>43862</v>
      </c>
      <c r="I2732" s="4" t="s">
        <v>1709</v>
      </c>
      <c r="J2732" s="4" t="s">
        <v>1043</v>
      </c>
      <c r="K2732" s="4">
        <v>10377</v>
      </c>
      <c r="L2732" s="4">
        <v>0</v>
      </c>
      <c r="M2732" s="4">
        <v>0</v>
      </c>
      <c r="N2732" s="4">
        <v>233000</v>
      </c>
      <c r="O2732" s="4">
        <v>0</v>
      </c>
      <c r="P2732" s="4">
        <v>216237</v>
      </c>
      <c r="Q2732" s="4">
        <v>2782</v>
      </c>
      <c r="R2732" s="4" t="b">
        <f t="shared" si="12"/>
        <v>0</v>
      </c>
      <c r="S2732" s="4">
        <v>0</v>
      </c>
    </row>
    <row r="2733" spans="1:19" ht="14.25" customHeight="1">
      <c r="A2733" s="4" t="s">
        <v>1040</v>
      </c>
      <c r="B2733" s="5"/>
      <c r="C2733" s="4">
        <v>0</v>
      </c>
      <c r="E2733" s="4" t="b">
        <f t="shared" si="11"/>
        <v>0</v>
      </c>
      <c r="F2733" s="4">
        <v>0</v>
      </c>
      <c r="G2733" s="4">
        <v>5201</v>
      </c>
      <c r="H2733" s="6">
        <v>43873</v>
      </c>
      <c r="I2733" s="4" t="s">
        <v>1046</v>
      </c>
      <c r="J2733" s="4" t="s">
        <v>40</v>
      </c>
      <c r="K2733" s="4">
        <v>13579</v>
      </c>
      <c r="L2733" s="4">
        <v>0</v>
      </c>
      <c r="M2733" s="4">
        <v>0</v>
      </c>
      <c r="N2733" s="4">
        <v>0</v>
      </c>
      <c r="O2733" s="4">
        <v>216237</v>
      </c>
      <c r="P2733" s="4">
        <v>0</v>
      </c>
      <c r="Q2733" s="4">
        <v>2783</v>
      </c>
      <c r="R2733" s="4" t="b">
        <f t="shared" si="12"/>
        <v>0</v>
      </c>
      <c r="S2733" s="4">
        <v>0</v>
      </c>
    </row>
    <row r="2734" spans="1:19" ht="14.25" customHeight="1">
      <c r="A2734" s="4" t="s">
        <v>1040</v>
      </c>
      <c r="B2734" s="5"/>
      <c r="C2734" s="4">
        <v>0</v>
      </c>
      <c r="E2734" s="4" t="b">
        <f t="shared" si="11"/>
        <v>0</v>
      </c>
      <c r="F2734" s="4">
        <v>0</v>
      </c>
      <c r="G2734" s="4">
        <v>5201</v>
      </c>
      <c r="H2734" s="6">
        <v>43891</v>
      </c>
      <c r="I2734" s="4" t="s">
        <v>1710</v>
      </c>
      <c r="J2734" s="4" t="s">
        <v>1069</v>
      </c>
      <c r="K2734" s="4">
        <v>564</v>
      </c>
      <c r="L2734" s="4">
        <v>0</v>
      </c>
      <c r="M2734" s="4">
        <v>0</v>
      </c>
      <c r="N2734" s="4">
        <v>0</v>
      </c>
      <c r="O2734" s="4">
        <v>4763</v>
      </c>
      <c r="P2734" s="4">
        <v>-4763</v>
      </c>
      <c r="Q2734" s="4">
        <v>2784</v>
      </c>
      <c r="R2734" s="4" t="b">
        <f t="shared" si="12"/>
        <v>0</v>
      </c>
      <c r="S2734" s="4">
        <v>0</v>
      </c>
    </row>
    <row r="2735" spans="1:19" ht="14.25" customHeight="1">
      <c r="A2735" s="4" t="s">
        <v>1040</v>
      </c>
      <c r="B2735" s="5"/>
      <c r="C2735" s="4">
        <v>0</v>
      </c>
      <c r="E2735" s="4" t="b">
        <f t="shared" si="11"/>
        <v>0</v>
      </c>
      <c r="F2735" s="4">
        <v>0</v>
      </c>
      <c r="G2735" s="4">
        <v>5201</v>
      </c>
      <c r="H2735" s="6">
        <v>43891</v>
      </c>
      <c r="I2735" s="4" t="s">
        <v>1711</v>
      </c>
      <c r="J2735" s="4" t="s">
        <v>1043</v>
      </c>
      <c r="K2735" s="4">
        <v>10457</v>
      </c>
      <c r="L2735" s="4">
        <v>0</v>
      </c>
      <c r="M2735" s="4">
        <v>0</v>
      </c>
      <c r="N2735" s="4">
        <v>233000</v>
      </c>
      <c r="O2735" s="4">
        <v>0</v>
      </c>
      <c r="P2735" s="4">
        <v>228237</v>
      </c>
      <c r="Q2735" s="4">
        <v>2785</v>
      </c>
      <c r="R2735" s="4" t="b">
        <f t="shared" si="12"/>
        <v>0</v>
      </c>
      <c r="S2735" s="4">
        <v>0</v>
      </c>
    </row>
    <row r="2736" spans="1:19" ht="14.25" customHeight="1">
      <c r="A2736" s="4" t="s">
        <v>1040</v>
      </c>
      <c r="B2736" s="5"/>
      <c r="C2736" s="4">
        <v>0</v>
      </c>
      <c r="E2736" s="4" t="b">
        <f t="shared" si="11"/>
        <v>0</v>
      </c>
      <c r="F2736" s="4">
        <v>0</v>
      </c>
      <c r="G2736" s="4">
        <v>5201</v>
      </c>
      <c r="H2736" s="6">
        <v>43916</v>
      </c>
      <c r="I2736" s="4" t="s">
        <v>1048</v>
      </c>
      <c r="J2736" s="4" t="s">
        <v>40</v>
      </c>
      <c r="K2736" s="4">
        <v>13669</v>
      </c>
      <c r="L2736" s="4">
        <v>0</v>
      </c>
      <c r="M2736" s="4">
        <v>0</v>
      </c>
      <c r="N2736" s="4">
        <v>0</v>
      </c>
      <c r="O2736" s="4">
        <v>228237</v>
      </c>
      <c r="P2736" s="4">
        <v>0</v>
      </c>
      <c r="Q2736" s="4">
        <v>2786</v>
      </c>
      <c r="R2736" s="4" t="b">
        <f t="shared" si="12"/>
        <v>0</v>
      </c>
      <c r="S2736" s="4">
        <v>0</v>
      </c>
    </row>
    <row r="2737" spans="1:19" ht="14.25" customHeight="1">
      <c r="A2737" s="4" t="s">
        <v>1040</v>
      </c>
      <c r="B2737" s="5"/>
      <c r="C2737" s="4">
        <v>0</v>
      </c>
      <c r="E2737" s="4" t="b">
        <f t="shared" si="11"/>
        <v>0</v>
      </c>
      <c r="F2737" s="4">
        <v>0</v>
      </c>
      <c r="G2737" s="4">
        <v>5201</v>
      </c>
      <c r="H2737" s="6">
        <v>43922</v>
      </c>
      <c r="I2737" s="4" t="s">
        <v>1712</v>
      </c>
      <c r="J2737" s="4" t="s">
        <v>1069</v>
      </c>
      <c r="K2737" s="4">
        <v>566</v>
      </c>
      <c r="L2737" s="4">
        <v>0</v>
      </c>
      <c r="M2737" s="4">
        <v>0</v>
      </c>
      <c r="N2737" s="4">
        <v>0</v>
      </c>
      <c r="O2737" s="4">
        <v>6763</v>
      </c>
      <c r="P2737" s="4">
        <v>-6763</v>
      </c>
      <c r="Q2737" s="4">
        <v>2787</v>
      </c>
      <c r="R2737" s="4" t="b">
        <f t="shared" si="12"/>
        <v>0</v>
      </c>
      <c r="S2737" s="4">
        <v>0</v>
      </c>
    </row>
    <row r="2738" spans="1:19" ht="14.25" customHeight="1">
      <c r="A2738" s="4" t="s">
        <v>1040</v>
      </c>
      <c r="B2738" s="5"/>
      <c r="C2738" s="4">
        <v>0</v>
      </c>
      <c r="E2738" s="4" t="b">
        <f t="shared" si="11"/>
        <v>0</v>
      </c>
      <c r="F2738" s="4">
        <v>0</v>
      </c>
      <c r="G2738" s="4">
        <v>5201</v>
      </c>
      <c r="H2738" s="6">
        <v>43922</v>
      </c>
      <c r="I2738" s="4" t="s">
        <v>1713</v>
      </c>
      <c r="J2738" s="4" t="s">
        <v>1043</v>
      </c>
      <c r="K2738" s="4">
        <v>10537</v>
      </c>
      <c r="L2738" s="4">
        <v>0</v>
      </c>
      <c r="M2738" s="4">
        <v>0</v>
      </c>
      <c r="N2738" s="4">
        <v>233000</v>
      </c>
      <c r="O2738" s="4">
        <v>0</v>
      </c>
      <c r="P2738" s="4">
        <v>226237</v>
      </c>
      <c r="Q2738" s="4">
        <v>2788</v>
      </c>
      <c r="R2738" s="4" t="b">
        <f t="shared" si="12"/>
        <v>0</v>
      </c>
      <c r="S2738" s="4">
        <v>0</v>
      </c>
    </row>
    <row r="2739" spans="1:19" ht="14.25" customHeight="1">
      <c r="A2739" s="4" t="s">
        <v>1040</v>
      </c>
      <c r="B2739" s="5"/>
      <c r="C2739" s="4">
        <v>0</v>
      </c>
      <c r="E2739" s="4" t="b">
        <f t="shared" si="11"/>
        <v>0</v>
      </c>
      <c r="F2739" s="4">
        <v>0</v>
      </c>
      <c r="G2739" s="4">
        <v>5201</v>
      </c>
      <c r="H2739" s="6">
        <v>43929</v>
      </c>
      <c r="I2739" s="4" t="s">
        <v>1050</v>
      </c>
      <c r="J2739" s="4" t="s">
        <v>40</v>
      </c>
      <c r="K2739" s="4">
        <v>13699</v>
      </c>
      <c r="L2739" s="4">
        <v>0</v>
      </c>
      <c r="M2739" s="4">
        <v>0</v>
      </c>
      <c r="N2739" s="4">
        <v>0</v>
      </c>
      <c r="O2739" s="4">
        <v>226237</v>
      </c>
      <c r="P2739" s="4">
        <v>0</v>
      </c>
      <c r="Q2739" s="4">
        <v>2789</v>
      </c>
      <c r="R2739" s="4" t="b">
        <f t="shared" si="12"/>
        <v>0</v>
      </c>
      <c r="S2739" s="4">
        <v>0</v>
      </c>
    </row>
    <row r="2740" spans="1:19" ht="14.25" customHeight="1">
      <c r="A2740" s="4" t="s">
        <v>1040</v>
      </c>
      <c r="B2740" s="5"/>
      <c r="C2740" s="4">
        <v>0</v>
      </c>
      <c r="E2740" s="4" t="b">
        <f t="shared" si="11"/>
        <v>0</v>
      </c>
      <c r="F2740" s="4">
        <v>0</v>
      </c>
      <c r="G2740" s="4">
        <v>5201</v>
      </c>
      <c r="H2740" s="6">
        <v>43952</v>
      </c>
      <c r="I2740" s="4" t="s">
        <v>1714</v>
      </c>
      <c r="J2740" s="4" t="s">
        <v>1069</v>
      </c>
      <c r="K2740" s="4">
        <v>568</v>
      </c>
      <c r="L2740" s="4">
        <v>0</v>
      </c>
      <c r="M2740" s="4">
        <v>0</v>
      </c>
      <c r="N2740" s="4">
        <v>0</v>
      </c>
      <c r="O2740" s="4">
        <v>63</v>
      </c>
      <c r="P2740" s="4">
        <v>-63</v>
      </c>
      <c r="Q2740" s="4">
        <v>2790</v>
      </c>
      <c r="R2740" s="4" t="b">
        <f t="shared" si="12"/>
        <v>0</v>
      </c>
      <c r="S2740" s="4">
        <v>0</v>
      </c>
    </row>
    <row r="2741" spans="1:19" ht="14.25" customHeight="1">
      <c r="A2741" s="4" t="s">
        <v>1040</v>
      </c>
      <c r="B2741" s="5"/>
      <c r="C2741" s="4">
        <v>0</v>
      </c>
      <c r="E2741" s="4" t="b">
        <f t="shared" si="11"/>
        <v>0</v>
      </c>
      <c r="F2741" s="4">
        <v>0</v>
      </c>
      <c r="G2741" s="4">
        <v>5201</v>
      </c>
      <c r="H2741" s="6">
        <v>43952</v>
      </c>
      <c r="I2741" s="4" t="s">
        <v>1715</v>
      </c>
      <c r="J2741" s="4" t="s">
        <v>1043</v>
      </c>
      <c r="K2741" s="4">
        <v>10617</v>
      </c>
      <c r="L2741" s="4">
        <v>0</v>
      </c>
      <c r="M2741" s="4">
        <v>0</v>
      </c>
      <c r="N2741" s="4">
        <v>233000</v>
      </c>
      <c r="O2741" s="4">
        <v>0</v>
      </c>
      <c r="P2741" s="4">
        <v>232937</v>
      </c>
      <c r="Q2741" s="4">
        <v>2791</v>
      </c>
      <c r="R2741" s="4" t="b">
        <f t="shared" si="12"/>
        <v>0</v>
      </c>
      <c r="S2741" s="4">
        <v>0</v>
      </c>
    </row>
    <row r="2742" spans="1:19" ht="14.25" customHeight="1">
      <c r="A2742" s="4" t="s">
        <v>1040</v>
      </c>
      <c r="B2742" s="5"/>
      <c r="C2742" s="4">
        <v>0</v>
      </c>
      <c r="E2742" s="4" t="b">
        <f t="shared" si="11"/>
        <v>0</v>
      </c>
      <c r="F2742" s="4">
        <v>0</v>
      </c>
      <c r="G2742" s="4">
        <v>5201</v>
      </c>
      <c r="H2742" s="6">
        <v>43958</v>
      </c>
      <c r="I2742" s="4" t="s">
        <v>1052</v>
      </c>
      <c r="J2742" s="4" t="s">
        <v>40</v>
      </c>
      <c r="K2742" s="4">
        <v>13749</v>
      </c>
      <c r="L2742" s="4">
        <v>0</v>
      </c>
      <c r="M2742" s="4">
        <v>0</v>
      </c>
      <c r="N2742" s="4">
        <v>0</v>
      </c>
      <c r="O2742" s="4">
        <v>232937</v>
      </c>
      <c r="P2742" s="4">
        <v>0</v>
      </c>
      <c r="Q2742" s="4">
        <v>2792</v>
      </c>
      <c r="R2742" s="4" t="b">
        <f t="shared" si="12"/>
        <v>0</v>
      </c>
      <c r="S2742" s="4">
        <v>0</v>
      </c>
    </row>
    <row r="2743" spans="1:19" ht="14.25" customHeight="1">
      <c r="A2743" s="4" t="s">
        <v>1040</v>
      </c>
      <c r="B2743" s="5"/>
      <c r="C2743" s="4">
        <v>0</v>
      </c>
      <c r="E2743" s="4" t="b">
        <f t="shared" si="11"/>
        <v>0</v>
      </c>
      <c r="F2743" s="4">
        <v>0</v>
      </c>
      <c r="G2743" s="4">
        <v>5201</v>
      </c>
      <c r="H2743" s="6">
        <v>43983</v>
      </c>
      <c r="I2743" s="4" t="s">
        <v>1716</v>
      </c>
      <c r="J2743" s="4" t="s">
        <v>1069</v>
      </c>
      <c r="K2743" s="4">
        <v>569</v>
      </c>
      <c r="L2743" s="4">
        <v>0</v>
      </c>
      <c r="M2743" s="4">
        <v>0</v>
      </c>
      <c r="N2743" s="4">
        <v>0</v>
      </c>
      <c r="O2743" s="4">
        <v>3063</v>
      </c>
      <c r="P2743" s="4">
        <v>-3063</v>
      </c>
      <c r="Q2743" s="4">
        <v>2793</v>
      </c>
      <c r="R2743" s="4" t="b">
        <f t="shared" si="12"/>
        <v>0</v>
      </c>
      <c r="S2743" s="4">
        <v>0</v>
      </c>
    </row>
    <row r="2744" spans="1:19" ht="14.25" customHeight="1">
      <c r="A2744" s="4" t="s">
        <v>1040</v>
      </c>
      <c r="B2744" s="5"/>
      <c r="C2744" s="4">
        <v>0</v>
      </c>
      <c r="E2744" s="4" t="b">
        <f t="shared" si="11"/>
        <v>0</v>
      </c>
      <c r="F2744" s="4">
        <v>0</v>
      </c>
      <c r="G2744" s="4">
        <v>5201</v>
      </c>
      <c r="H2744" s="6">
        <v>43983</v>
      </c>
      <c r="I2744" s="4" t="s">
        <v>1717</v>
      </c>
      <c r="J2744" s="4" t="s">
        <v>1043</v>
      </c>
      <c r="K2744" s="4">
        <v>10697</v>
      </c>
      <c r="L2744" s="4">
        <v>0</v>
      </c>
      <c r="M2744" s="4">
        <v>0</v>
      </c>
      <c r="N2744" s="4">
        <v>233000</v>
      </c>
      <c r="O2744" s="4">
        <v>0</v>
      </c>
      <c r="P2744" s="4">
        <v>229937</v>
      </c>
      <c r="Q2744" s="4">
        <v>2794</v>
      </c>
      <c r="R2744" s="4" t="b">
        <f t="shared" si="12"/>
        <v>0</v>
      </c>
      <c r="S2744" s="4">
        <v>0</v>
      </c>
    </row>
    <row r="2745" spans="1:19" ht="14.25" customHeight="1">
      <c r="A2745" s="4" t="s">
        <v>1040</v>
      </c>
      <c r="B2745" s="5"/>
      <c r="C2745" s="4">
        <v>0</v>
      </c>
      <c r="E2745" s="4" t="b">
        <f t="shared" si="11"/>
        <v>0</v>
      </c>
      <c r="F2745" s="4">
        <v>0</v>
      </c>
      <c r="G2745" s="4">
        <v>5201</v>
      </c>
      <c r="H2745" s="6">
        <v>43985</v>
      </c>
      <c r="I2745" s="4" t="s">
        <v>1054</v>
      </c>
      <c r="J2745" s="4" t="s">
        <v>40</v>
      </c>
      <c r="K2745" s="4">
        <v>13812</v>
      </c>
      <c r="L2745" s="4">
        <v>0</v>
      </c>
      <c r="M2745" s="4">
        <v>0</v>
      </c>
      <c r="N2745" s="4">
        <v>0</v>
      </c>
      <c r="O2745" s="4">
        <v>229937</v>
      </c>
      <c r="P2745" s="4">
        <v>0</v>
      </c>
      <c r="Q2745" s="4">
        <v>2795</v>
      </c>
      <c r="R2745" s="4" t="b">
        <f t="shared" si="12"/>
        <v>0</v>
      </c>
      <c r="S2745" s="4">
        <v>0</v>
      </c>
    </row>
    <row r="2746" spans="1:19" ht="14.25" customHeight="1">
      <c r="A2746" s="4" t="s">
        <v>1040</v>
      </c>
      <c r="B2746" s="5"/>
      <c r="C2746" s="4">
        <v>0</v>
      </c>
      <c r="E2746" s="4" t="b">
        <f t="shared" si="11"/>
        <v>0</v>
      </c>
      <c r="F2746" s="4">
        <v>0</v>
      </c>
      <c r="G2746" s="4">
        <v>5201</v>
      </c>
      <c r="H2746" s="6">
        <v>44013</v>
      </c>
      <c r="I2746" s="4" t="s">
        <v>1718</v>
      </c>
      <c r="J2746" s="4" t="s">
        <v>1069</v>
      </c>
      <c r="K2746" s="4">
        <v>570</v>
      </c>
      <c r="L2746" s="4">
        <v>0</v>
      </c>
      <c r="M2746" s="4">
        <v>0</v>
      </c>
      <c r="N2746" s="4">
        <v>0</v>
      </c>
      <c r="O2746" s="4">
        <v>6063</v>
      </c>
      <c r="P2746" s="4">
        <v>-6063</v>
      </c>
      <c r="Q2746" s="4">
        <v>2796</v>
      </c>
      <c r="R2746" s="4" t="b">
        <f t="shared" si="12"/>
        <v>0</v>
      </c>
      <c r="S2746" s="4">
        <v>0</v>
      </c>
    </row>
    <row r="2747" spans="1:19" ht="14.25" customHeight="1">
      <c r="A2747" s="4" t="s">
        <v>1040</v>
      </c>
      <c r="B2747" s="5"/>
      <c r="C2747" s="4">
        <v>0</v>
      </c>
      <c r="E2747" s="4" t="b">
        <f t="shared" si="11"/>
        <v>0</v>
      </c>
      <c r="F2747" s="4">
        <v>0</v>
      </c>
      <c r="G2747" s="4">
        <v>5201</v>
      </c>
      <c r="H2747" s="6">
        <v>44013</v>
      </c>
      <c r="I2747" s="4" t="s">
        <v>1719</v>
      </c>
      <c r="J2747" s="4" t="s">
        <v>1043</v>
      </c>
      <c r="K2747" s="4">
        <v>10777</v>
      </c>
      <c r="L2747" s="4">
        <v>0</v>
      </c>
      <c r="M2747" s="4">
        <v>0</v>
      </c>
      <c r="N2747" s="4">
        <v>233000</v>
      </c>
      <c r="O2747" s="4">
        <v>0</v>
      </c>
      <c r="P2747" s="4">
        <v>226937</v>
      </c>
      <c r="Q2747" s="4">
        <v>2797</v>
      </c>
      <c r="R2747" s="4" t="b">
        <f t="shared" si="12"/>
        <v>0</v>
      </c>
      <c r="S2747" s="4">
        <v>0</v>
      </c>
    </row>
    <row r="2748" spans="1:19" ht="14.25" customHeight="1">
      <c r="A2748" s="4" t="s">
        <v>1040</v>
      </c>
      <c r="B2748" s="5"/>
      <c r="C2748" s="4">
        <v>0</v>
      </c>
      <c r="E2748" s="4" t="b">
        <f t="shared" si="11"/>
        <v>0</v>
      </c>
      <c r="F2748" s="4">
        <v>0</v>
      </c>
      <c r="G2748" s="4">
        <v>5201</v>
      </c>
      <c r="H2748" s="6">
        <v>44022</v>
      </c>
      <c r="I2748" s="4" t="s">
        <v>1056</v>
      </c>
      <c r="J2748" s="4" t="s">
        <v>40</v>
      </c>
      <c r="K2748" s="4">
        <v>13904</v>
      </c>
      <c r="L2748" s="4">
        <v>0</v>
      </c>
      <c r="M2748" s="4">
        <v>0</v>
      </c>
      <c r="N2748" s="4">
        <v>0</v>
      </c>
      <c r="O2748" s="4">
        <v>226937</v>
      </c>
      <c r="P2748" s="4">
        <v>0</v>
      </c>
      <c r="Q2748" s="4">
        <v>2798</v>
      </c>
      <c r="R2748" s="4" t="b">
        <f t="shared" si="12"/>
        <v>0</v>
      </c>
      <c r="S2748" s="4">
        <v>0</v>
      </c>
    </row>
    <row r="2749" spans="1:19" ht="14.25" customHeight="1">
      <c r="A2749" s="4" t="s">
        <v>1040</v>
      </c>
      <c r="B2749" s="5"/>
      <c r="C2749" s="4">
        <v>0</v>
      </c>
      <c r="E2749" s="4" t="b">
        <f t="shared" si="11"/>
        <v>0</v>
      </c>
      <c r="F2749" s="4">
        <v>0</v>
      </c>
      <c r="G2749" s="4">
        <v>5201</v>
      </c>
      <c r="H2749" s="6">
        <v>44044</v>
      </c>
      <c r="I2749" s="4" t="s">
        <v>1720</v>
      </c>
      <c r="J2749" s="4" t="s">
        <v>1069</v>
      </c>
      <c r="K2749" s="4">
        <v>572</v>
      </c>
      <c r="L2749" s="4">
        <v>0</v>
      </c>
      <c r="M2749" s="4">
        <v>0</v>
      </c>
      <c r="N2749" s="4">
        <v>0</v>
      </c>
      <c r="O2749" s="4">
        <v>4063</v>
      </c>
      <c r="P2749" s="4">
        <v>-4063</v>
      </c>
      <c r="Q2749" s="4">
        <v>2799</v>
      </c>
      <c r="R2749" s="4" t="b">
        <f t="shared" si="12"/>
        <v>0</v>
      </c>
      <c r="S2749" s="4">
        <v>0</v>
      </c>
    </row>
    <row r="2750" spans="1:19" ht="14.25" customHeight="1">
      <c r="A2750" s="4" t="s">
        <v>1040</v>
      </c>
      <c r="B2750" s="5"/>
      <c r="C2750" s="4">
        <v>0</v>
      </c>
      <c r="E2750" s="4" t="b">
        <f t="shared" si="11"/>
        <v>0</v>
      </c>
      <c r="F2750" s="4">
        <v>0</v>
      </c>
      <c r="G2750" s="4">
        <v>5201</v>
      </c>
      <c r="H2750" s="6">
        <v>44044</v>
      </c>
      <c r="I2750" s="4" t="s">
        <v>1721</v>
      </c>
      <c r="J2750" s="4" t="s">
        <v>1043</v>
      </c>
      <c r="K2750" s="4">
        <v>10857</v>
      </c>
      <c r="L2750" s="4">
        <v>0</v>
      </c>
      <c r="M2750" s="4">
        <v>0</v>
      </c>
      <c r="N2750" s="4">
        <v>233000</v>
      </c>
      <c r="O2750" s="4">
        <v>0</v>
      </c>
      <c r="P2750" s="4">
        <v>228937</v>
      </c>
      <c r="Q2750" s="4">
        <v>2800</v>
      </c>
      <c r="R2750" s="4" t="b">
        <f t="shared" si="12"/>
        <v>0</v>
      </c>
      <c r="S2750" s="4">
        <v>0</v>
      </c>
    </row>
    <row r="2751" spans="1:19" ht="14.25" customHeight="1">
      <c r="A2751" s="4" t="s">
        <v>1040</v>
      </c>
      <c r="B2751" s="5"/>
      <c r="C2751" s="4">
        <v>0</v>
      </c>
      <c r="E2751" s="4" t="b">
        <f t="shared" si="11"/>
        <v>0</v>
      </c>
      <c r="F2751" s="4">
        <v>0</v>
      </c>
      <c r="G2751" s="4">
        <v>5201</v>
      </c>
      <c r="H2751" s="6">
        <v>44055</v>
      </c>
      <c r="I2751" s="4" t="s">
        <v>1058</v>
      </c>
      <c r="J2751" s="4" t="s">
        <v>40</v>
      </c>
      <c r="K2751" s="4">
        <v>13973</v>
      </c>
      <c r="L2751" s="4">
        <v>0</v>
      </c>
      <c r="M2751" s="4">
        <v>0</v>
      </c>
      <c r="N2751" s="4">
        <v>0</v>
      </c>
      <c r="O2751" s="4">
        <v>228937</v>
      </c>
      <c r="P2751" s="4">
        <v>0</v>
      </c>
      <c r="Q2751" s="4">
        <v>2801</v>
      </c>
      <c r="R2751" s="4" t="b">
        <f t="shared" si="12"/>
        <v>0</v>
      </c>
      <c r="S2751" s="4">
        <v>0</v>
      </c>
    </row>
    <row r="2752" spans="1:19" ht="14.25" customHeight="1">
      <c r="A2752" s="4" t="s">
        <v>1040</v>
      </c>
      <c r="B2752" s="5"/>
      <c r="C2752" s="4">
        <v>0</v>
      </c>
      <c r="E2752" s="4" t="b">
        <f t="shared" si="11"/>
        <v>0</v>
      </c>
      <c r="F2752" s="4">
        <v>0</v>
      </c>
      <c r="G2752" s="4">
        <v>5201</v>
      </c>
      <c r="H2752" s="6">
        <v>44075</v>
      </c>
      <c r="I2752" s="4" t="s">
        <v>1722</v>
      </c>
      <c r="J2752" s="4" t="s">
        <v>1069</v>
      </c>
      <c r="K2752" s="4">
        <v>573</v>
      </c>
      <c r="L2752" s="4">
        <v>0</v>
      </c>
      <c r="M2752" s="4">
        <v>0</v>
      </c>
      <c r="N2752" s="4">
        <v>0</v>
      </c>
      <c r="O2752" s="4">
        <v>2063</v>
      </c>
      <c r="P2752" s="4">
        <v>-2063</v>
      </c>
      <c r="Q2752" s="4">
        <v>2802</v>
      </c>
      <c r="R2752" s="4" t="b">
        <f t="shared" si="12"/>
        <v>0</v>
      </c>
      <c r="S2752" s="4">
        <v>0</v>
      </c>
    </row>
    <row r="2753" spans="1:19" ht="14.25" customHeight="1">
      <c r="A2753" s="4" t="s">
        <v>1040</v>
      </c>
      <c r="B2753" s="5"/>
      <c r="C2753" s="4">
        <v>0</v>
      </c>
      <c r="E2753" s="4" t="b">
        <f t="shared" si="11"/>
        <v>0</v>
      </c>
      <c r="F2753" s="4">
        <v>0</v>
      </c>
      <c r="G2753" s="4">
        <v>5201</v>
      </c>
      <c r="H2753" s="6">
        <v>44075</v>
      </c>
      <c r="I2753" s="4" t="s">
        <v>1723</v>
      </c>
      <c r="J2753" s="4" t="s">
        <v>1043</v>
      </c>
      <c r="K2753" s="4">
        <v>10937</v>
      </c>
      <c r="L2753" s="4">
        <v>0</v>
      </c>
      <c r="M2753" s="4">
        <v>0</v>
      </c>
      <c r="N2753" s="4">
        <v>233000</v>
      </c>
      <c r="O2753" s="4">
        <v>0</v>
      </c>
      <c r="P2753" s="4">
        <v>230937</v>
      </c>
      <c r="Q2753" s="4">
        <v>2803</v>
      </c>
      <c r="R2753" s="4" t="b">
        <f t="shared" si="12"/>
        <v>0</v>
      </c>
      <c r="S2753" s="4">
        <v>0</v>
      </c>
    </row>
    <row r="2754" spans="1:19" ht="14.25" customHeight="1">
      <c r="A2754" s="4" t="s">
        <v>1040</v>
      </c>
      <c r="B2754" s="5"/>
      <c r="C2754" s="4">
        <v>0</v>
      </c>
      <c r="E2754" s="4" t="b">
        <f t="shared" si="11"/>
        <v>0</v>
      </c>
      <c r="F2754" s="4">
        <v>0</v>
      </c>
      <c r="G2754" s="4">
        <v>5201</v>
      </c>
      <c r="H2754" s="6">
        <v>44076</v>
      </c>
      <c r="I2754" s="4" t="s">
        <v>1060</v>
      </c>
      <c r="J2754" s="4" t="s">
        <v>40</v>
      </c>
      <c r="K2754" s="4">
        <v>14028</v>
      </c>
      <c r="L2754" s="4">
        <v>0</v>
      </c>
      <c r="M2754" s="4">
        <v>0</v>
      </c>
      <c r="N2754" s="4">
        <v>0</v>
      </c>
      <c r="O2754" s="4">
        <v>230937</v>
      </c>
      <c r="P2754" s="4">
        <v>0</v>
      </c>
      <c r="Q2754" s="4">
        <v>2804</v>
      </c>
      <c r="R2754" s="4" t="b">
        <f t="shared" si="12"/>
        <v>0</v>
      </c>
      <c r="S2754" s="4">
        <v>0</v>
      </c>
    </row>
    <row r="2755" spans="1:19" ht="14.25" customHeight="1">
      <c r="A2755" s="4" t="s">
        <v>1040</v>
      </c>
      <c r="B2755" s="5"/>
      <c r="C2755" s="4">
        <v>0</v>
      </c>
      <c r="E2755" s="4" t="b">
        <f t="shared" si="11"/>
        <v>0</v>
      </c>
      <c r="F2755" s="4">
        <v>0</v>
      </c>
      <c r="G2755" s="4">
        <v>5201</v>
      </c>
      <c r="H2755" s="6">
        <v>44105</v>
      </c>
      <c r="I2755" s="4" t="s">
        <v>1724</v>
      </c>
      <c r="J2755" s="4" t="s">
        <v>1069</v>
      </c>
      <c r="K2755" s="4">
        <v>575</v>
      </c>
      <c r="L2755" s="4">
        <v>0</v>
      </c>
      <c r="M2755" s="4">
        <v>0</v>
      </c>
      <c r="N2755" s="4">
        <v>0</v>
      </c>
      <c r="O2755" s="4">
        <v>233000</v>
      </c>
      <c r="P2755" s="4">
        <v>-233000</v>
      </c>
      <c r="Q2755" s="4">
        <v>2805</v>
      </c>
      <c r="R2755" s="4" t="b">
        <f t="shared" si="12"/>
        <v>0</v>
      </c>
      <c r="S2755" s="4">
        <v>0</v>
      </c>
    </row>
    <row r="2756" spans="1:19" ht="14.25" customHeight="1">
      <c r="A2756" s="4" t="s">
        <v>1040</v>
      </c>
      <c r="B2756" s="5"/>
      <c r="C2756" s="4">
        <v>0</v>
      </c>
      <c r="E2756" s="4" t="b">
        <f t="shared" si="11"/>
        <v>0</v>
      </c>
      <c r="F2756" s="4">
        <v>0</v>
      </c>
      <c r="G2756" s="4">
        <v>5201</v>
      </c>
      <c r="H2756" s="6">
        <v>44105</v>
      </c>
      <c r="I2756" s="4" t="s">
        <v>1725</v>
      </c>
      <c r="J2756" s="4" t="s">
        <v>1043</v>
      </c>
      <c r="K2756" s="4">
        <v>11017</v>
      </c>
      <c r="L2756" s="4">
        <v>0</v>
      </c>
      <c r="M2756" s="4">
        <v>0</v>
      </c>
      <c r="N2756" s="4">
        <v>233000</v>
      </c>
      <c r="O2756" s="4">
        <v>0</v>
      </c>
      <c r="P2756" s="4">
        <v>0</v>
      </c>
      <c r="Q2756" s="4">
        <v>2806</v>
      </c>
      <c r="R2756" s="4" t="b">
        <f t="shared" si="12"/>
        <v>0</v>
      </c>
      <c r="S2756" s="4">
        <v>0</v>
      </c>
    </row>
    <row r="2757" spans="1:19" ht="14.25" customHeight="1">
      <c r="A2757" s="4" t="s">
        <v>1040</v>
      </c>
      <c r="B2757" s="5"/>
      <c r="C2757" s="4">
        <v>0</v>
      </c>
      <c r="E2757" s="4" t="b">
        <f t="shared" si="11"/>
        <v>0</v>
      </c>
      <c r="F2757" s="4">
        <v>0</v>
      </c>
      <c r="G2757" s="4">
        <v>5201</v>
      </c>
      <c r="H2757" s="6">
        <v>44136</v>
      </c>
      <c r="I2757" s="4" t="s">
        <v>1726</v>
      </c>
      <c r="J2757" s="4" t="s">
        <v>1069</v>
      </c>
      <c r="K2757" s="4">
        <v>576</v>
      </c>
      <c r="L2757" s="4">
        <v>0</v>
      </c>
      <c r="M2757" s="4">
        <v>0</v>
      </c>
      <c r="N2757" s="4">
        <v>0</v>
      </c>
      <c r="O2757" s="4">
        <v>3063</v>
      </c>
      <c r="P2757" s="4">
        <v>-3063</v>
      </c>
      <c r="Q2757" s="4">
        <v>2807</v>
      </c>
      <c r="R2757" s="4" t="b">
        <f t="shared" si="12"/>
        <v>0</v>
      </c>
      <c r="S2757" s="4">
        <v>0</v>
      </c>
    </row>
    <row r="2758" spans="1:19" ht="14.25" customHeight="1">
      <c r="A2758" s="4" t="s">
        <v>1040</v>
      </c>
      <c r="B2758" s="5"/>
      <c r="C2758" s="4">
        <v>0</v>
      </c>
      <c r="E2758" s="4" t="b">
        <f t="shared" si="11"/>
        <v>0</v>
      </c>
      <c r="F2758" s="4">
        <v>0</v>
      </c>
      <c r="G2758" s="4">
        <v>5201</v>
      </c>
      <c r="H2758" s="6">
        <v>44136</v>
      </c>
      <c r="I2758" s="4" t="s">
        <v>1727</v>
      </c>
      <c r="J2758" s="4" t="s">
        <v>1043</v>
      </c>
      <c r="K2758" s="4">
        <v>11097</v>
      </c>
      <c r="L2758" s="4">
        <v>0</v>
      </c>
      <c r="M2758" s="4">
        <v>0</v>
      </c>
      <c r="N2758" s="4">
        <v>233000</v>
      </c>
      <c r="O2758" s="4">
        <v>0</v>
      </c>
      <c r="P2758" s="4">
        <v>229937</v>
      </c>
      <c r="Q2758" s="4">
        <v>2808</v>
      </c>
      <c r="R2758" s="4" t="b">
        <f t="shared" si="12"/>
        <v>0</v>
      </c>
      <c r="S2758" s="4">
        <v>0</v>
      </c>
    </row>
    <row r="2759" spans="1:19" ht="14.25" customHeight="1">
      <c r="A2759" s="4" t="s">
        <v>1040</v>
      </c>
      <c r="B2759" s="5"/>
      <c r="C2759" s="4">
        <v>0</v>
      </c>
      <c r="E2759" s="4" t="b">
        <f t="shared" si="11"/>
        <v>0</v>
      </c>
      <c r="F2759" s="4">
        <v>0</v>
      </c>
      <c r="G2759" s="4">
        <v>5201</v>
      </c>
      <c r="H2759" s="6">
        <v>44162</v>
      </c>
      <c r="I2759" s="4" t="s">
        <v>1064</v>
      </c>
      <c r="J2759" s="4" t="s">
        <v>40</v>
      </c>
      <c r="K2759" s="4">
        <v>14211</v>
      </c>
      <c r="L2759" s="4">
        <v>0</v>
      </c>
      <c r="M2759" s="4">
        <v>0</v>
      </c>
      <c r="N2759" s="4">
        <v>0</v>
      </c>
      <c r="O2759" s="4">
        <v>220000</v>
      </c>
      <c r="P2759" s="4">
        <v>9937</v>
      </c>
      <c r="Q2759" s="4">
        <v>2809</v>
      </c>
      <c r="R2759" s="4" t="b">
        <f t="shared" si="12"/>
        <v>0</v>
      </c>
      <c r="S2759" s="4">
        <v>0</v>
      </c>
    </row>
    <row r="2760" spans="1:19" ht="14.25" customHeight="1">
      <c r="A2760" s="4" t="s">
        <v>1040</v>
      </c>
      <c r="B2760" s="5"/>
      <c r="C2760" s="4">
        <v>0</v>
      </c>
      <c r="E2760" s="4" t="b">
        <f t="shared" si="11"/>
        <v>0</v>
      </c>
      <c r="F2760" s="4">
        <v>0</v>
      </c>
      <c r="G2760" s="4">
        <v>5201</v>
      </c>
      <c r="H2760" s="6">
        <v>44162</v>
      </c>
      <c r="I2760" s="4" t="s">
        <v>1064</v>
      </c>
      <c r="J2760" s="4" t="s">
        <v>40</v>
      </c>
      <c r="K2760" s="4">
        <v>14212</v>
      </c>
      <c r="L2760" s="4">
        <v>0</v>
      </c>
      <c r="M2760" s="4">
        <v>0</v>
      </c>
      <c r="N2760" s="4">
        <v>0</v>
      </c>
      <c r="O2760" s="4">
        <v>9937</v>
      </c>
      <c r="P2760" s="4">
        <v>0</v>
      </c>
      <c r="Q2760" s="4">
        <v>2810</v>
      </c>
      <c r="R2760" s="4" t="b">
        <f t="shared" si="12"/>
        <v>0</v>
      </c>
      <c r="S2760" s="4">
        <v>0</v>
      </c>
    </row>
    <row r="2761" spans="1:19" ht="14.25" customHeight="1">
      <c r="A2761" s="4" t="s">
        <v>1040</v>
      </c>
      <c r="B2761" s="5"/>
      <c r="C2761" s="4">
        <v>0</v>
      </c>
      <c r="E2761" s="4" t="b">
        <f t="shared" si="11"/>
        <v>0</v>
      </c>
      <c r="F2761" s="4">
        <v>0</v>
      </c>
      <c r="G2761" s="4">
        <v>5201</v>
      </c>
      <c r="H2761" s="6">
        <v>44166</v>
      </c>
      <c r="I2761" s="4" t="s">
        <v>1728</v>
      </c>
      <c r="J2761" s="4" t="s">
        <v>1069</v>
      </c>
      <c r="K2761" s="4">
        <v>577</v>
      </c>
      <c r="L2761" s="4">
        <v>0</v>
      </c>
      <c r="M2761" s="4">
        <v>0</v>
      </c>
      <c r="N2761" s="4">
        <v>0</v>
      </c>
      <c r="O2761" s="4">
        <v>233000</v>
      </c>
      <c r="P2761" s="4">
        <v>-233000</v>
      </c>
      <c r="Q2761" s="4">
        <v>2811</v>
      </c>
      <c r="R2761" s="4" t="b">
        <f t="shared" si="12"/>
        <v>0</v>
      </c>
      <c r="S2761" s="4">
        <v>0</v>
      </c>
    </row>
    <row r="2762" spans="1:19" ht="14.25" customHeight="1">
      <c r="A2762" s="4" t="s">
        <v>1040</v>
      </c>
      <c r="B2762" s="5"/>
      <c r="C2762" s="4">
        <v>0</v>
      </c>
      <c r="E2762" s="4" t="b">
        <f t="shared" si="11"/>
        <v>0</v>
      </c>
      <c r="F2762" s="4">
        <v>0</v>
      </c>
      <c r="G2762" s="4">
        <v>5201</v>
      </c>
      <c r="H2762" s="6">
        <v>44166</v>
      </c>
      <c r="I2762" s="4" t="s">
        <v>1729</v>
      </c>
      <c r="J2762" s="4" t="s">
        <v>1043</v>
      </c>
      <c r="K2762" s="4">
        <v>11177</v>
      </c>
      <c r="L2762" s="4">
        <v>0</v>
      </c>
      <c r="M2762" s="4">
        <v>0</v>
      </c>
      <c r="N2762" s="4">
        <v>233000</v>
      </c>
      <c r="O2762" s="4">
        <v>0</v>
      </c>
      <c r="P2762" s="4">
        <v>0</v>
      </c>
      <c r="Q2762" s="4">
        <v>2812</v>
      </c>
      <c r="R2762" s="4" t="b">
        <f t="shared" si="12"/>
        <v>0</v>
      </c>
      <c r="S2762" s="4">
        <v>0</v>
      </c>
    </row>
    <row r="2763" spans="1:19" ht="14.25" customHeight="1">
      <c r="A2763" s="4" t="s">
        <v>1040</v>
      </c>
      <c r="B2763" s="5" t="s">
        <v>1730</v>
      </c>
      <c r="C2763" s="4">
        <v>0</v>
      </c>
      <c r="D2763" s="4" t="s">
        <v>1730</v>
      </c>
      <c r="E2763" s="4" t="b">
        <f t="shared" si="11"/>
        <v>0</v>
      </c>
      <c r="F2763" s="4">
        <v>0</v>
      </c>
      <c r="G2763" s="4">
        <v>5201</v>
      </c>
      <c r="H2763" s="3" t="s">
        <v>21</v>
      </c>
      <c r="K2763" s="4">
        <v>0</v>
      </c>
      <c r="L2763" s="4">
        <v>0</v>
      </c>
      <c r="M2763" s="4">
        <v>0</v>
      </c>
      <c r="N2763" s="4">
        <v>2796000</v>
      </c>
      <c r="O2763" s="4">
        <v>4527998</v>
      </c>
      <c r="P2763" s="4">
        <v>0</v>
      </c>
      <c r="Q2763" s="4">
        <v>2813</v>
      </c>
      <c r="R2763" s="4" t="b">
        <f t="shared" si="12"/>
        <v>0</v>
      </c>
      <c r="S2763" s="4">
        <v>0</v>
      </c>
    </row>
    <row r="2764" spans="1:19" ht="14.25" customHeight="1">
      <c r="A2764" s="4" t="s">
        <v>1040</v>
      </c>
      <c r="B2764" s="5" t="s">
        <v>481</v>
      </c>
      <c r="C2764" s="4">
        <v>0</v>
      </c>
      <c r="D2764" s="4" t="s">
        <v>481</v>
      </c>
      <c r="E2764" s="4" t="b">
        <f t="shared" si="11"/>
        <v>0</v>
      </c>
      <c r="F2764" s="4">
        <v>1300</v>
      </c>
      <c r="G2764" s="4">
        <v>5202</v>
      </c>
      <c r="H2764" s="3" t="s">
        <v>21</v>
      </c>
      <c r="K2764" s="4">
        <v>0</v>
      </c>
      <c r="L2764" s="4">
        <v>2796000</v>
      </c>
      <c r="M2764" s="4">
        <v>2797300</v>
      </c>
      <c r="N2764" s="4">
        <v>0</v>
      </c>
      <c r="O2764" s="4">
        <v>0</v>
      </c>
      <c r="P2764" s="4">
        <v>1300</v>
      </c>
      <c r="Q2764" s="4">
        <v>2814</v>
      </c>
      <c r="R2764" s="4" t="b">
        <f t="shared" si="12"/>
        <v>0</v>
      </c>
      <c r="S2764" s="4">
        <v>0</v>
      </c>
    </row>
    <row r="2765" spans="1:19" ht="14.25" customHeight="1">
      <c r="A2765" s="4" t="s">
        <v>1040</v>
      </c>
      <c r="B2765" s="5"/>
      <c r="C2765" s="4">
        <v>0</v>
      </c>
      <c r="E2765" s="4" t="b">
        <f t="shared" si="11"/>
        <v>0</v>
      </c>
      <c r="F2765" s="4">
        <v>0</v>
      </c>
      <c r="G2765" s="4">
        <v>5202</v>
      </c>
      <c r="H2765" s="6">
        <v>43831</v>
      </c>
      <c r="I2765" s="4" t="s">
        <v>1731</v>
      </c>
      <c r="J2765" s="4" t="s">
        <v>1043</v>
      </c>
      <c r="K2765" s="4">
        <v>10298</v>
      </c>
      <c r="L2765" s="4">
        <v>0</v>
      </c>
      <c r="M2765" s="4">
        <v>0</v>
      </c>
      <c r="N2765" s="4">
        <v>233000</v>
      </c>
      <c r="O2765" s="4">
        <v>0</v>
      </c>
      <c r="P2765" s="4">
        <v>234300</v>
      </c>
      <c r="Q2765" s="4">
        <v>2815</v>
      </c>
      <c r="R2765" s="4" t="b">
        <f t="shared" si="12"/>
        <v>0</v>
      </c>
      <c r="S2765" s="4">
        <v>0</v>
      </c>
    </row>
    <row r="2766" spans="1:19" ht="14.25" customHeight="1">
      <c r="A2766" s="4" t="s">
        <v>1040</v>
      </c>
      <c r="B2766" s="5"/>
      <c r="C2766" s="4">
        <v>0</v>
      </c>
      <c r="E2766" s="4" t="b">
        <f t="shared" si="11"/>
        <v>0</v>
      </c>
      <c r="F2766" s="4">
        <v>0</v>
      </c>
      <c r="G2766" s="4">
        <v>5202</v>
      </c>
      <c r="H2766" s="6">
        <v>43833</v>
      </c>
      <c r="I2766" s="4" t="s">
        <v>1243</v>
      </c>
      <c r="J2766" s="4" t="s">
        <v>40</v>
      </c>
      <c r="K2766" s="4">
        <v>13474</v>
      </c>
      <c r="L2766" s="4">
        <v>0</v>
      </c>
      <c r="M2766" s="4">
        <v>0</v>
      </c>
      <c r="N2766" s="4">
        <v>0</v>
      </c>
      <c r="O2766" s="4">
        <v>1300</v>
      </c>
      <c r="P2766" s="4">
        <v>233000</v>
      </c>
      <c r="Q2766" s="4">
        <v>2816</v>
      </c>
      <c r="R2766" s="4" t="b">
        <f t="shared" si="12"/>
        <v>0</v>
      </c>
      <c r="S2766" s="4">
        <v>0</v>
      </c>
    </row>
    <row r="2767" spans="1:19" ht="14.25" customHeight="1">
      <c r="A2767" s="4" t="s">
        <v>1040</v>
      </c>
      <c r="B2767" s="5"/>
      <c r="C2767" s="4">
        <v>0</v>
      </c>
      <c r="E2767" s="4" t="b">
        <f t="shared" si="11"/>
        <v>0</v>
      </c>
      <c r="F2767" s="4">
        <v>0</v>
      </c>
      <c r="G2767" s="4">
        <v>5202</v>
      </c>
      <c r="H2767" s="6">
        <v>43833</v>
      </c>
      <c r="I2767" s="4" t="s">
        <v>1732</v>
      </c>
      <c r="J2767" s="4" t="s">
        <v>40</v>
      </c>
      <c r="K2767" s="4">
        <v>13474</v>
      </c>
      <c r="L2767" s="4">
        <v>0</v>
      </c>
      <c r="M2767" s="4">
        <v>0</v>
      </c>
      <c r="N2767" s="4">
        <v>0</v>
      </c>
      <c r="O2767" s="4">
        <v>208700</v>
      </c>
      <c r="P2767" s="4">
        <v>24300</v>
      </c>
      <c r="Q2767" s="4">
        <v>2817</v>
      </c>
      <c r="R2767" s="4" t="b">
        <f t="shared" si="12"/>
        <v>0</v>
      </c>
      <c r="S2767" s="4">
        <v>0</v>
      </c>
    </row>
    <row r="2768" spans="1:19" ht="14.25" customHeight="1">
      <c r="A2768" s="4" t="s">
        <v>1040</v>
      </c>
      <c r="B2768" s="5"/>
      <c r="C2768" s="4">
        <v>0</v>
      </c>
      <c r="E2768" s="4" t="b">
        <f t="shared" si="11"/>
        <v>0</v>
      </c>
      <c r="F2768" s="4">
        <v>0</v>
      </c>
      <c r="G2768" s="4">
        <v>5202</v>
      </c>
      <c r="H2768" s="6">
        <v>43862</v>
      </c>
      <c r="I2768" s="4" t="s">
        <v>1733</v>
      </c>
      <c r="J2768" s="4" t="s">
        <v>1043</v>
      </c>
      <c r="K2768" s="4">
        <v>10378</v>
      </c>
      <c r="L2768" s="4">
        <v>0</v>
      </c>
      <c r="M2768" s="4">
        <v>0</v>
      </c>
      <c r="N2768" s="4">
        <v>233000</v>
      </c>
      <c r="O2768" s="4">
        <v>0</v>
      </c>
      <c r="P2768" s="4">
        <v>257300</v>
      </c>
      <c r="Q2768" s="4">
        <v>2818</v>
      </c>
      <c r="R2768" s="4" t="b">
        <f t="shared" si="12"/>
        <v>0</v>
      </c>
      <c r="S2768" s="4">
        <v>0</v>
      </c>
    </row>
    <row r="2769" spans="1:19" ht="14.25" customHeight="1">
      <c r="A2769" s="4" t="s">
        <v>1040</v>
      </c>
      <c r="B2769" s="5"/>
      <c r="C2769" s="4">
        <v>0</v>
      </c>
      <c r="E2769" s="4" t="b">
        <f t="shared" si="11"/>
        <v>0</v>
      </c>
      <c r="F2769" s="4">
        <v>0</v>
      </c>
      <c r="G2769" s="4">
        <v>5202</v>
      </c>
      <c r="H2769" s="6">
        <v>43891</v>
      </c>
      <c r="I2769" s="4" t="s">
        <v>1734</v>
      </c>
      <c r="J2769" s="4" t="s">
        <v>1043</v>
      </c>
      <c r="K2769" s="4">
        <v>10458</v>
      </c>
      <c r="L2769" s="4">
        <v>0</v>
      </c>
      <c r="M2769" s="4">
        <v>0</v>
      </c>
      <c r="N2769" s="4">
        <v>233000</v>
      </c>
      <c r="O2769" s="4">
        <v>0</v>
      </c>
      <c r="P2769" s="4">
        <v>490300</v>
      </c>
      <c r="Q2769" s="4">
        <v>2819</v>
      </c>
      <c r="R2769" s="4" t="b">
        <f t="shared" si="12"/>
        <v>0</v>
      </c>
      <c r="S2769" s="4">
        <v>0</v>
      </c>
    </row>
    <row r="2770" spans="1:19" ht="14.25" customHeight="1">
      <c r="A2770" s="4" t="s">
        <v>1040</v>
      </c>
      <c r="B2770" s="5"/>
      <c r="C2770" s="4">
        <v>0</v>
      </c>
      <c r="E2770" s="4" t="b">
        <f t="shared" si="11"/>
        <v>0</v>
      </c>
      <c r="F2770" s="4">
        <v>0</v>
      </c>
      <c r="G2770" s="4">
        <v>5202</v>
      </c>
      <c r="H2770" s="6">
        <v>43906</v>
      </c>
      <c r="I2770" s="4" t="s">
        <v>1044</v>
      </c>
      <c r="J2770" s="4" t="s">
        <v>40</v>
      </c>
      <c r="K2770" s="4">
        <v>13667</v>
      </c>
      <c r="L2770" s="4">
        <v>0</v>
      </c>
      <c r="M2770" s="4">
        <v>0</v>
      </c>
      <c r="N2770" s="4">
        <v>0</v>
      </c>
      <c r="O2770" s="4">
        <v>24300</v>
      </c>
      <c r="P2770" s="4">
        <v>466000</v>
      </c>
      <c r="Q2770" s="4">
        <v>2820</v>
      </c>
      <c r="R2770" s="4" t="b">
        <f t="shared" si="12"/>
        <v>0</v>
      </c>
      <c r="S2770" s="4">
        <v>0</v>
      </c>
    </row>
    <row r="2771" spans="1:19" ht="14.25" customHeight="1">
      <c r="A2771" s="4" t="s">
        <v>1040</v>
      </c>
      <c r="B2771" s="5"/>
      <c r="C2771" s="4">
        <v>0</v>
      </c>
      <c r="E2771" s="4" t="b">
        <f t="shared" si="11"/>
        <v>0</v>
      </c>
      <c r="F2771" s="4">
        <v>0</v>
      </c>
      <c r="G2771" s="4">
        <v>5202</v>
      </c>
      <c r="H2771" s="6">
        <v>43906</v>
      </c>
      <c r="I2771" s="4" t="s">
        <v>1046</v>
      </c>
      <c r="J2771" s="4" t="s">
        <v>40</v>
      </c>
      <c r="K2771" s="4">
        <v>13667</v>
      </c>
      <c r="L2771" s="4">
        <v>0</v>
      </c>
      <c r="M2771" s="4">
        <v>0</v>
      </c>
      <c r="N2771" s="4">
        <v>0</v>
      </c>
      <c r="O2771" s="4">
        <v>233000</v>
      </c>
      <c r="P2771" s="4">
        <v>233000</v>
      </c>
      <c r="Q2771" s="4">
        <v>2821</v>
      </c>
      <c r="R2771" s="4" t="b">
        <f t="shared" si="12"/>
        <v>0</v>
      </c>
      <c r="S2771" s="4">
        <v>0</v>
      </c>
    </row>
    <row r="2772" spans="1:19" ht="14.25" customHeight="1">
      <c r="A2772" s="4" t="s">
        <v>1040</v>
      </c>
      <c r="B2772" s="5"/>
      <c r="C2772" s="4">
        <v>0</v>
      </c>
      <c r="E2772" s="4" t="b">
        <f t="shared" si="11"/>
        <v>0</v>
      </c>
      <c r="F2772" s="4">
        <v>0</v>
      </c>
      <c r="G2772" s="4">
        <v>5202</v>
      </c>
      <c r="H2772" s="6">
        <v>43906</v>
      </c>
      <c r="I2772" s="4" t="s">
        <v>1048</v>
      </c>
      <c r="J2772" s="4" t="s">
        <v>40</v>
      </c>
      <c r="K2772" s="4">
        <v>13667</v>
      </c>
      <c r="L2772" s="4">
        <v>0</v>
      </c>
      <c r="M2772" s="4">
        <v>0</v>
      </c>
      <c r="N2772" s="4">
        <v>0</v>
      </c>
      <c r="O2772" s="4">
        <v>222000</v>
      </c>
      <c r="P2772" s="4">
        <v>11000</v>
      </c>
      <c r="Q2772" s="4">
        <v>2822</v>
      </c>
      <c r="R2772" s="4" t="b">
        <f t="shared" si="12"/>
        <v>0</v>
      </c>
      <c r="S2772" s="4">
        <v>0</v>
      </c>
    </row>
    <row r="2773" spans="1:19" ht="14.25" customHeight="1">
      <c r="A2773" s="4" t="s">
        <v>1040</v>
      </c>
      <c r="B2773" s="5"/>
      <c r="C2773" s="4">
        <v>0</v>
      </c>
      <c r="E2773" s="4" t="b">
        <f t="shared" si="11"/>
        <v>0</v>
      </c>
      <c r="F2773" s="4">
        <v>0</v>
      </c>
      <c r="G2773" s="4">
        <v>5202</v>
      </c>
      <c r="H2773" s="6">
        <v>43922</v>
      </c>
      <c r="I2773" s="4" t="s">
        <v>1735</v>
      </c>
      <c r="J2773" s="4" t="s">
        <v>1043</v>
      </c>
      <c r="K2773" s="4">
        <v>10538</v>
      </c>
      <c r="L2773" s="4">
        <v>0</v>
      </c>
      <c r="M2773" s="4">
        <v>0</v>
      </c>
      <c r="N2773" s="4">
        <v>233000</v>
      </c>
      <c r="O2773" s="4">
        <v>0</v>
      </c>
      <c r="P2773" s="4">
        <v>244000</v>
      </c>
      <c r="Q2773" s="4">
        <v>2823</v>
      </c>
      <c r="R2773" s="4" t="b">
        <f t="shared" si="12"/>
        <v>0</v>
      </c>
      <c r="S2773" s="4">
        <v>0</v>
      </c>
    </row>
    <row r="2774" spans="1:19" ht="14.25" customHeight="1">
      <c r="A2774" s="4" t="s">
        <v>1040</v>
      </c>
      <c r="B2774" s="5"/>
      <c r="C2774" s="4">
        <v>0</v>
      </c>
      <c r="E2774" s="4" t="b">
        <f t="shared" si="11"/>
        <v>0</v>
      </c>
      <c r="F2774" s="4">
        <v>0</v>
      </c>
      <c r="G2774" s="4">
        <v>5202</v>
      </c>
      <c r="H2774" s="6">
        <v>43934</v>
      </c>
      <c r="I2774" s="4" t="s">
        <v>1048</v>
      </c>
      <c r="J2774" s="4" t="s">
        <v>40</v>
      </c>
      <c r="K2774" s="4">
        <v>13701</v>
      </c>
      <c r="L2774" s="4">
        <v>0</v>
      </c>
      <c r="M2774" s="4">
        <v>0</v>
      </c>
      <c r="N2774" s="4">
        <v>0</v>
      </c>
      <c r="O2774" s="4">
        <v>11000</v>
      </c>
      <c r="P2774" s="4">
        <v>233000</v>
      </c>
      <c r="Q2774" s="4">
        <v>2824</v>
      </c>
      <c r="R2774" s="4" t="b">
        <f t="shared" si="12"/>
        <v>0</v>
      </c>
      <c r="S2774" s="4">
        <v>0</v>
      </c>
    </row>
    <row r="2775" spans="1:19" ht="14.25" customHeight="1">
      <c r="A2775" s="4" t="s">
        <v>1040</v>
      </c>
      <c r="B2775" s="5"/>
      <c r="C2775" s="4">
        <v>0</v>
      </c>
      <c r="E2775" s="4" t="b">
        <f t="shared" si="11"/>
        <v>0</v>
      </c>
      <c r="F2775" s="4">
        <v>0</v>
      </c>
      <c r="G2775" s="4">
        <v>5202</v>
      </c>
      <c r="H2775" s="6">
        <v>43934</v>
      </c>
      <c r="I2775" s="4" t="s">
        <v>1050</v>
      </c>
      <c r="J2775" s="4" t="s">
        <v>40</v>
      </c>
      <c r="K2775" s="4">
        <v>13701</v>
      </c>
      <c r="L2775" s="4">
        <v>0</v>
      </c>
      <c r="M2775" s="4">
        <v>0</v>
      </c>
      <c r="N2775" s="4">
        <v>0</v>
      </c>
      <c r="O2775" s="4">
        <v>222000</v>
      </c>
      <c r="P2775" s="4">
        <v>11000</v>
      </c>
      <c r="Q2775" s="4">
        <v>2825</v>
      </c>
      <c r="R2775" s="4" t="b">
        <f t="shared" si="12"/>
        <v>0</v>
      </c>
      <c r="S2775" s="4">
        <v>0</v>
      </c>
    </row>
    <row r="2776" spans="1:19" ht="14.25" customHeight="1">
      <c r="A2776" s="4" t="s">
        <v>1040</v>
      </c>
      <c r="B2776" s="5"/>
      <c r="C2776" s="4">
        <v>0</v>
      </c>
      <c r="E2776" s="4" t="b">
        <f t="shared" si="11"/>
        <v>0</v>
      </c>
      <c r="F2776" s="4">
        <v>0</v>
      </c>
      <c r="G2776" s="4">
        <v>5202</v>
      </c>
      <c r="H2776" s="6">
        <v>43952</v>
      </c>
      <c r="I2776" s="4" t="s">
        <v>1736</v>
      </c>
      <c r="J2776" s="4" t="s">
        <v>1043</v>
      </c>
      <c r="K2776" s="4">
        <v>10618</v>
      </c>
      <c r="L2776" s="4">
        <v>0</v>
      </c>
      <c r="M2776" s="4">
        <v>0</v>
      </c>
      <c r="N2776" s="4">
        <v>233000</v>
      </c>
      <c r="O2776" s="4">
        <v>0</v>
      </c>
      <c r="P2776" s="4">
        <v>244000</v>
      </c>
      <c r="Q2776" s="4">
        <v>2826</v>
      </c>
      <c r="R2776" s="4" t="b">
        <f t="shared" si="12"/>
        <v>0</v>
      </c>
      <c r="S2776" s="4">
        <v>0</v>
      </c>
    </row>
    <row r="2777" spans="1:19" ht="14.25" customHeight="1">
      <c r="A2777" s="4" t="s">
        <v>1040</v>
      </c>
      <c r="B2777" s="5"/>
      <c r="C2777" s="4">
        <v>0</v>
      </c>
      <c r="E2777" s="4" t="b">
        <f t="shared" si="11"/>
        <v>0</v>
      </c>
      <c r="F2777" s="4">
        <v>0</v>
      </c>
      <c r="G2777" s="4">
        <v>5202</v>
      </c>
      <c r="H2777" s="6">
        <v>43977</v>
      </c>
      <c r="I2777" s="4" t="s">
        <v>1050</v>
      </c>
      <c r="J2777" s="4" t="s">
        <v>40</v>
      </c>
      <c r="K2777" s="4">
        <v>13783</v>
      </c>
      <c r="L2777" s="4">
        <v>0</v>
      </c>
      <c r="M2777" s="4">
        <v>0</v>
      </c>
      <c r="N2777" s="4">
        <v>0</v>
      </c>
      <c r="O2777" s="4">
        <v>11000</v>
      </c>
      <c r="P2777" s="4">
        <v>233000</v>
      </c>
      <c r="Q2777" s="4">
        <v>2827</v>
      </c>
      <c r="R2777" s="4" t="b">
        <f t="shared" si="12"/>
        <v>0</v>
      </c>
      <c r="S2777" s="4">
        <v>0</v>
      </c>
    </row>
    <row r="2778" spans="1:19" ht="14.25" customHeight="1">
      <c r="A2778" s="4" t="s">
        <v>1040</v>
      </c>
      <c r="B2778" s="5"/>
      <c r="C2778" s="4">
        <v>0</v>
      </c>
      <c r="E2778" s="4" t="b">
        <f t="shared" si="11"/>
        <v>0</v>
      </c>
      <c r="F2778" s="4">
        <v>0</v>
      </c>
      <c r="G2778" s="4">
        <v>5202</v>
      </c>
      <c r="H2778" s="6">
        <v>43977</v>
      </c>
      <c r="I2778" s="4" t="s">
        <v>1052</v>
      </c>
      <c r="J2778" s="4" t="s">
        <v>40</v>
      </c>
      <c r="K2778" s="4">
        <v>13783</v>
      </c>
      <c r="L2778" s="4">
        <v>0</v>
      </c>
      <c r="M2778" s="4">
        <v>0</v>
      </c>
      <c r="N2778" s="4">
        <v>0</v>
      </c>
      <c r="O2778" s="4">
        <v>222000</v>
      </c>
      <c r="P2778" s="4">
        <v>11000</v>
      </c>
      <c r="Q2778" s="4">
        <v>2828</v>
      </c>
      <c r="R2778" s="4" t="b">
        <f t="shared" si="12"/>
        <v>0</v>
      </c>
      <c r="S2778" s="4">
        <v>0</v>
      </c>
    </row>
    <row r="2779" spans="1:19" ht="14.25" customHeight="1">
      <c r="A2779" s="4" t="s">
        <v>1040</v>
      </c>
      <c r="B2779" s="5"/>
      <c r="C2779" s="4">
        <v>0</v>
      </c>
      <c r="E2779" s="4" t="b">
        <f t="shared" si="11"/>
        <v>0</v>
      </c>
      <c r="F2779" s="4">
        <v>0</v>
      </c>
      <c r="G2779" s="4">
        <v>5202</v>
      </c>
      <c r="H2779" s="6">
        <v>43983</v>
      </c>
      <c r="I2779" s="4" t="s">
        <v>1737</v>
      </c>
      <c r="J2779" s="4" t="s">
        <v>1043</v>
      </c>
      <c r="K2779" s="4">
        <v>10698</v>
      </c>
      <c r="L2779" s="4">
        <v>0</v>
      </c>
      <c r="M2779" s="4">
        <v>0</v>
      </c>
      <c r="N2779" s="4">
        <v>233000</v>
      </c>
      <c r="O2779" s="4">
        <v>0</v>
      </c>
      <c r="P2779" s="4">
        <v>244000</v>
      </c>
      <c r="Q2779" s="4">
        <v>2829</v>
      </c>
      <c r="R2779" s="4" t="b">
        <f t="shared" si="12"/>
        <v>0</v>
      </c>
      <c r="S2779" s="4">
        <v>0</v>
      </c>
    </row>
    <row r="2780" spans="1:19" ht="14.25" customHeight="1">
      <c r="A2780" s="4" t="s">
        <v>1040</v>
      </c>
      <c r="B2780" s="5"/>
      <c r="C2780" s="4">
        <v>0</v>
      </c>
      <c r="E2780" s="4" t="b">
        <f t="shared" si="11"/>
        <v>0</v>
      </c>
      <c r="F2780" s="4">
        <v>0</v>
      </c>
      <c r="G2780" s="4">
        <v>5202</v>
      </c>
      <c r="H2780" s="6">
        <v>44007</v>
      </c>
      <c r="I2780" s="4" t="s">
        <v>1052</v>
      </c>
      <c r="J2780" s="4" t="s">
        <v>40</v>
      </c>
      <c r="K2780" s="4">
        <v>13852</v>
      </c>
      <c r="L2780" s="4">
        <v>0</v>
      </c>
      <c r="M2780" s="4">
        <v>0</v>
      </c>
      <c r="N2780" s="4">
        <v>0</v>
      </c>
      <c r="O2780" s="4">
        <v>11000</v>
      </c>
      <c r="P2780" s="4">
        <v>233000</v>
      </c>
      <c r="Q2780" s="4">
        <v>2830</v>
      </c>
      <c r="R2780" s="4" t="b">
        <f t="shared" si="12"/>
        <v>0</v>
      </c>
      <c r="S2780" s="4">
        <v>0</v>
      </c>
    </row>
    <row r="2781" spans="1:19" ht="14.25" customHeight="1">
      <c r="A2781" s="4" t="s">
        <v>1040</v>
      </c>
      <c r="B2781" s="5"/>
      <c r="C2781" s="4">
        <v>0</v>
      </c>
      <c r="E2781" s="4" t="b">
        <f t="shared" si="11"/>
        <v>0</v>
      </c>
      <c r="F2781" s="4">
        <v>0</v>
      </c>
      <c r="G2781" s="4">
        <v>5202</v>
      </c>
      <c r="H2781" s="6">
        <v>44007</v>
      </c>
      <c r="I2781" s="4" t="s">
        <v>1054</v>
      </c>
      <c r="J2781" s="4" t="s">
        <v>40</v>
      </c>
      <c r="K2781" s="4">
        <v>13852</v>
      </c>
      <c r="L2781" s="4">
        <v>0</v>
      </c>
      <c r="M2781" s="4">
        <v>0</v>
      </c>
      <c r="N2781" s="4">
        <v>0</v>
      </c>
      <c r="O2781" s="4">
        <v>222000</v>
      </c>
      <c r="P2781" s="4">
        <v>11000</v>
      </c>
      <c r="Q2781" s="4">
        <v>2831</v>
      </c>
      <c r="R2781" s="4" t="b">
        <f t="shared" si="12"/>
        <v>0</v>
      </c>
      <c r="S2781" s="4">
        <v>0</v>
      </c>
    </row>
    <row r="2782" spans="1:19" ht="14.25" customHeight="1">
      <c r="A2782" s="4" t="s">
        <v>1040</v>
      </c>
      <c r="B2782" s="5"/>
      <c r="C2782" s="4">
        <v>0</v>
      </c>
      <c r="E2782" s="4" t="b">
        <f t="shared" si="11"/>
        <v>0</v>
      </c>
      <c r="F2782" s="4">
        <v>0</v>
      </c>
      <c r="G2782" s="4">
        <v>5202</v>
      </c>
      <c r="H2782" s="6">
        <v>44013</v>
      </c>
      <c r="I2782" s="4" t="s">
        <v>1738</v>
      </c>
      <c r="J2782" s="4" t="s">
        <v>1043</v>
      </c>
      <c r="K2782" s="4">
        <v>10778</v>
      </c>
      <c r="L2782" s="4">
        <v>0</v>
      </c>
      <c r="M2782" s="4">
        <v>0</v>
      </c>
      <c r="N2782" s="4">
        <v>233000</v>
      </c>
      <c r="O2782" s="4">
        <v>0</v>
      </c>
      <c r="P2782" s="4">
        <v>244000</v>
      </c>
      <c r="Q2782" s="4">
        <v>2832</v>
      </c>
      <c r="R2782" s="4" t="b">
        <f t="shared" si="12"/>
        <v>0</v>
      </c>
      <c r="S2782" s="4">
        <v>0</v>
      </c>
    </row>
    <row r="2783" spans="1:19" ht="14.25" customHeight="1">
      <c r="A2783" s="4" t="s">
        <v>1040</v>
      </c>
      <c r="B2783" s="5"/>
      <c r="C2783" s="4">
        <v>0</v>
      </c>
      <c r="E2783" s="4" t="b">
        <f t="shared" si="11"/>
        <v>0</v>
      </c>
      <c r="F2783" s="4">
        <v>0</v>
      </c>
      <c r="G2783" s="4">
        <v>5202</v>
      </c>
      <c r="H2783" s="6">
        <v>44022</v>
      </c>
      <c r="I2783" s="4" t="s">
        <v>1054</v>
      </c>
      <c r="J2783" s="4" t="s">
        <v>40</v>
      </c>
      <c r="K2783" s="4">
        <v>13909</v>
      </c>
      <c r="L2783" s="4">
        <v>0</v>
      </c>
      <c r="M2783" s="4">
        <v>0</v>
      </c>
      <c r="N2783" s="4">
        <v>0</v>
      </c>
      <c r="O2783" s="4">
        <v>11000</v>
      </c>
      <c r="P2783" s="4">
        <v>233000</v>
      </c>
      <c r="Q2783" s="4">
        <v>2833</v>
      </c>
      <c r="R2783" s="4" t="b">
        <f t="shared" si="12"/>
        <v>0</v>
      </c>
      <c r="S2783" s="4">
        <v>0</v>
      </c>
    </row>
    <row r="2784" spans="1:19" ht="14.25" customHeight="1">
      <c r="A2784" s="4" t="s">
        <v>1040</v>
      </c>
      <c r="B2784" s="5"/>
      <c r="C2784" s="4">
        <v>0</v>
      </c>
      <c r="E2784" s="4" t="b">
        <f t="shared" si="11"/>
        <v>0</v>
      </c>
      <c r="F2784" s="4">
        <v>0</v>
      </c>
      <c r="G2784" s="4">
        <v>5202</v>
      </c>
      <c r="H2784" s="6">
        <v>44022</v>
      </c>
      <c r="I2784" s="4" t="s">
        <v>1056</v>
      </c>
      <c r="J2784" s="4" t="s">
        <v>40</v>
      </c>
      <c r="K2784" s="4">
        <v>13909</v>
      </c>
      <c r="L2784" s="4">
        <v>0</v>
      </c>
      <c r="M2784" s="4">
        <v>0</v>
      </c>
      <c r="N2784" s="4">
        <v>0</v>
      </c>
      <c r="O2784" s="4">
        <v>222000</v>
      </c>
      <c r="P2784" s="4">
        <v>11000</v>
      </c>
      <c r="Q2784" s="4">
        <v>2834</v>
      </c>
      <c r="R2784" s="4" t="b">
        <f t="shared" si="12"/>
        <v>0</v>
      </c>
      <c r="S2784" s="4">
        <v>0</v>
      </c>
    </row>
    <row r="2785" spans="1:19" ht="14.25" customHeight="1">
      <c r="A2785" s="4" t="s">
        <v>1040</v>
      </c>
      <c r="B2785" s="5"/>
      <c r="C2785" s="4">
        <v>0</v>
      </c>
      <c r="E2785" s="4" t="b">
        <f t="shared" si="11"/>
        <v>0</v>
      </c>
      <c r="F2785" s="4">
        <v>0</v>
      </c>
      <c r="G2785" s="4">
        <v>5202</v>
      </c>
      <c r="H2785" s="6">
        <v>44044</v>
      </c>
      <c r="I2785" s="4" t="s">
        <v>1739</v>
      </c>
      <c r="J2785" s="4" t="s">
        <v>1043</v>
      </c>
      <c r="K2785" s="4">
        <v>10858</v>
      </c>
      <c r="L2785" s="4">
        <v>0</v>
      </c>
      <c r="M2785" s="4">
        <v>0</v>
      </c>
      <c r="N2785" s="4">
        <v>233000</v>
      </c>
      <c r="O2785" s="4">
        <v>0</v>
      </c>
      <c r="P2785" s="4">
        <v>244000</v>
      </c>
      <c r="Q2785" s="4">
        <v>2835</v>
      </c>
      <c r="R2785" s="4" t="b">
        <f t="shared" si="12"/>
        <v>0</v>
      </c>
      <c r="S2785" s="4">
        <v>0</v>
      </c>
    </row>
    <row r="2786" spans="1:19" ht="14.25" customHeight="1">
      <c r="A2786" s="4" t="s">
        <v>1040</v>
      </c>
      <c r="B2786" s="5"/>
      <c r="C2786" s="4">
        <v>0</v>
      </c>
      <c r="E2786" s="4" t="b">
        <f t="shared" si="11"/>
        <v>0</v>
      </c>
      <c r="F2786" s="4">
        <v>0</v>
      </c>
      <c r="G2786" s="4">
        <v>5202</v>
      </c>
      <c r="H2786" s="6">
        <v>44049</v>
      </c>
      <c r="I2786" s="4" t="s">
        <v>1056</v>
      </c>
      <c r="J2786" s="4" t="s">
        <v>40</v>
      </c>
      <c r="K2786" s="4">
        <v>13961</v>
      </c>
      <c r="L2786" s="4">
        <v>0</v>
      </c>
      <c r="M2786" s="4">
        <v>0</v>
      </c>
      <c r="N2786" s="4">
        <v>0</v>
      </c>
      <c r="O2786" s="4">
        <v>11000</v>
      </c>
      <c r="P2786" s="4">
        <v>233000</v>
      </c>
      <c r="Q2786" s="4">
        <v>2836</v>
      </c>
      <c r="R2786" s="4" t="b">
        <f t="shared" si="12"/>
        <v>0</v>
      </c>
      <c r="S2786" s="4">
        <v>0</v>
      </c>
    </row>
    <row r="2787" spans="1:19" ht="14.25" customHeight="1">
      <c r="A2787" s="4" t="s">
        <v>1040</v>
      </c>
      <c r="B2787" s="5"/>
      <c r="C2787" s="4">
        <v>0</v>
      </c>
      <c r="E2787" s="4" t="b">
        <f t="shared" si="11"/>
        <v>0</v>
      </c>
      <c r="F2787" s="4">
        <v>0</v>
      </c>
      <c r="G2787" s="4">
        <v>5202</v>
      </c>
      <c r="H2787" s="6">
        <v>44049</v>
      </c>
      <c r="I2787" s="4" t="s">
        <v>1058</v>
      </c>
      <c r="J2787" s="4" t="s">
        <v>40</v>
      </c>
      <c r="K2787" s="4">
        <v>13961</v>
      </c>
      <c r="L2787" s="4">
        <v>0</v>
      </c>
      <c r="M2787" s="4">
        <v>0</v>
      </c>
      <c r="N2787" s="4">
        <v>0</v>
      </c>
      <c r="O2787" s="4">
        <v>222000</v>
      </c>
      <c r="P2787" s="4">
        <v>11000</v>
      </c>
      <c r="Q2787" s="4">
        <v>2837</v>
      </c>
      <c r="R2787" s="4" t="b">
        <f t="shared" si="12"/>
        <v>0</v>
      </c>
      <c r="S2787" s="4">
        <v>0</v>
      </c>
    </row>
    <row r="2788" spans="1:19" ht="14.25" customHeight="1">
      <c r="A2788" s="4" t="s">
        <v>1040</v>
      </c>
      <c r="B2788" s="5"/>
      <c r="C2788" s="4">
        <v>0</v>
      </c>
      <c r="E2788" s="4" t="b">
        <f t="shared" si="11"/>
        <v>0</v>
      </c>
      <c r="F2788" s="4">
        <v>0</v>
      </c>
      <c r="G2788" s="4">
        <v>5202</v>
      </c>
      <c r="H2788" s="6">
        <v>44075</v>
      </c>
      <c r="I2788" s="4" t="s">
        <v>1740</v>
      </c>
      <c r="J2788" s="4" t="s">
        <v>1043</v>
      </c>
      <c r="K2788" s="4">
        <v>10938</v>
      </c>
      <c r="L2788" s="4">
        <v>0</v>
      </c>
      <c r="M2788" s="4">
        <v>0</v>
      </c>
      <c r="N2788" s="4">
        <v>233000</v>
      </c>
      <c r="O2788" s="4">
        <v>0</v>
      </c>
      <c r="P2788" s="4">
        <v>244000</v>
      </c>
      <c r="Q2788" s="4">
        <v>2838</v>
      </c>
      <c r="R2788" s="4" t="b">
        <f t="shared" si="12"/>
        <v>0</v>
      </c>
      <c r="S2788" s="4">
        <v>0</v>
      </c>
    </row>
    <row r="2789" spans="1:19" ht="14.25" customHeight="1">
      <c r="A2789" s="4" t="s">
        <v>1040</v>
      </c>
      <c r="B2789" s="5"/>
      <c r="C2789" s="4">
        <v>0</v>
      </c>
      <c r="E2789" s="4" t="b">
        <f t="shared" si="11"/>
        <v>0</v>
      </c>
      <c r="F2789" s="4">
        <v>0</v>
      </c>
      <c r="G2789" s="4">
        <v>5202</v>
      </c>
      <c r="H2789" s="6">
        <v>44084</v>
      </c>
      <c r="I2789" s="4" t="s">
        <v>1058</v>
      </c>
      <c r="J2789" s="4" t="s">
        <v>40</v>
      </c>
      <c r="K2789" s="4">
        <v>14055</v>
      </c>
      <c r="L2789" s="4">
        <v>0</v>
      </c>
      <c r="M2789" s="4">
        <v>0</v>
      </c>
      <c r="N2789" s="4">
        <v>0</v>
      </c>
      <c r="O2789" s="4">
        <v>11000</v>
      </c>
      <c r="P2789" s="4">
        <v>233000</v>
      </c>
      <c r="Q2789" s="4">
        <v>2839</v>
      </c>
      <c r="R2789" s="4" t="b">
        <f t="shared" si="12"/>
        <v>0</v>
      </c>
      <c r="S2789" s="4">
        <v>0</v>
      </c>
    </row>
    <row r="2790" spans="1:19" ht="14.25" customHeight="1">
      <c r="A2790" s="4" t="s">
        <v>1040</v>
      </c>
      <c r="B2790" s="5"/>
      <c r="C2790" s="4">
        <v>0</v>
      </c>
      <c r="E2790" s="4" t="b">
        <f t="shared" si="11"/>
        <v>0</v>
      </c>
      <c r="F2790" s="4">
        <v>0</v>
      </c>
      <c r="G2790" s="4">
        <v>5202</v>
      </c>
      <c r="H2790" s="6">
        <v>44084</v>
      </c>
      <c r="I2790" s="4" t="s">
        <v>1060</v>
      </c>
      <c r="J2790" s="4" t="s">
        <v>40</v>
      </c>
      <c r="K2790" s="4">
        <v>14055</v>
      </c>
      <c r="L2790" s="4">
        <v>0</v>
      </c>
      <c r="M2790" s="4">
        <v>0</v>
      </c>
      <c r="N2790" s="4">
        <v>0</v>
      </c>
      <c r="O2790" s="4">
        <v>222000</v>
      </c>
      <c r="P2790" s="4">
        <v>11000</v>
      </c>
      <c r="Q2790" s="4">
        <v>2840</v>
      </c>
      <c r="R2790" s="4" t="b">
        <f t="shared" si="12"/>
        <v>0</v>
      </c>
      <c r="S2790" s="4">
        <v>0</v>
      </c>
    </row>
    <row r="2791" spans="1:19" ht="14.25" customHeight="1">
      <c r="A2791" s="4" t="s">
        <v>1040</v>
      </c>
      <c r="B2791" s="5"/>
      <c r="C2791" s="4">
        <v>0</v>
      </c>
      <c r="E2791" s="4" t="b">
        <f t="shared" si="11"/>
        <v>0</v>
      </c>
      <c r="F2791" s="4">
        <v>0</v>
      </c>
      <c r="G2791" s="4">
        <v>5202</v>
      </c>
      <c r="H2791" s="6">
        <v>44105</v>
      </c>
      <c r="I2791" s="4" t="s">
        <v>1741</v>
      </c>
      <c r="J2791" s="4" t="s">
        <v>1043</v>
      </c>
      <c r="K2791" s="4">
        <v>11018</v>
      </c>
      <c r="L2791" s="4">
        <v>0</v>
      </c>
      <c r="M2791" s="4">
        <v>0</v>
      </c>
      <c r="N2791" s="4">
        <v>233000</v>
      </c>
      <c r="O2791" s="4">
        <v>0</v>
      </c>
      <c r="P2791" s="4">
        <v>244000</v>
      </c>
      <c r="Q2791" s="4">
        <v>2841</v>
      </c>
      <c r="R2791" s="4" t="b">
        <f t="shared" si="12"/>
        <v>0</v>
      </c>
      <c r="S2791" s="4">
        <v>0</v>
      </c>
    </row>
    <row r="2792" spans="1:19" ht="14.25" customHeight="1">
      <c r="A2792" s="4" t="s">
        <v>1040</v>
      </c>
      <c r="B2792" s="5"/>
      <c r="C2792" s="4">
        <v>0</v>
      </c>
      <c r="E2792" s="4" t="b">
        <f t="shared" si="11"/>
        <v>0</v>
      </c>
      <c r="F2792" s="4">
        <v>0</v>
      </c>
      <c r="G2792" s="4">
        <v>5202</v>
      </c>
      <c r="H2792" s="6">
        <v>44110</v>
      </c>
      <c r="I2792" s="4" t="s">
        <v>1060</v>
      </c>
      <c r="J2792" s="4" t="s">
        <v>40</v>
      </c>
      <c r="K2792" s="4">
        <v>14114</v>
      </c>
      <c r="L2792" s="4">
        <v>0</v>
      </c>
      <c r="M2792" s="4">
        <v>0</v>
      </c>
      <c r="N2792" s="4">
        <v>0</v>
      </c>
      <c r="O2792" s="4">
        <v>11000</v>
      </c>
      <c r="P2792" s="4">
        <v>233000</v>
      </c>
      <c r="Q2792" s="4">
        <v>2842</v>
      </c>
      <c r="R2792" s="4" t="b">
        <f t="shared" si="12"/>
        <v>0</v>
      </c>
      <c r="S2792" s="4">
        <v>0</v>
      </c>
    </row>
    <row r="2793" spans="1:19" ht="14.25" customHeight="1">
      <c r="A2793" s="4" t="s">
        <v>1040</v>
      </c>
      <c r="B2793" s="5"/>
      <c r="C2793" s="4">
        <v>0</v>
      </c>
      <c r="E2793" s="4" t="b">
        <f t="shared" si="11"/>
        <v>0</v>
      </c>
      <c r="F2793" s="4">
        <v>0</v>
      </c>
      <c r="G2793" s="4">
        <v>5202</v>
      </c>
      <c r="H2793" s="6">
        <v>44110</v>
      </c>
      <c r="I2793" s="4" t="s">
        <v>1061</v>
      </c>
      <c r="J2793" s="4" t="s">
        <v>40</v>
      </c>
      <c r="K2793" s="4">
        <v>14114</v>
      </c>
      <c r="L2793" s="4">
        <v>0</v>
      </c>
      <c r="M2793" s="4">
        <v>0</v>
      </c>
      <c r="N2793" s="4">
        <v>0</v>
      </c>
      <c r="O2793" s="4">
        <v>222000</v>
      </c>
      <c r="P2793" s="4">
        <v>11000</v>
      </c>
      <c r="Q2793" s="4">
        <v>2843</v>
      </c>
      <c r="R2793" s="4" t="b">
        <f t="shared" si="12"/>
        <v>0</v>
      </c>
      <c r="S2793" s="4">
        <v>0</v>
      </c>
    </row>
    <row r="2794" spans="1:19" ht="14.25" customHeight="1">
      <c r="A2794" s="4" t="s">
        <v>1040</v>
      </c>
      <c r="B2794" s="5"/>
      <c r="C2794" s="4">
        <v>0</v>
      </c>
      <c r="E2794" s="4" t="b">
        <f t="shared" si="11"/>
        <v>0</v>
      </c>
      <c r="F2794" s="4">
        <v>0</v>
      </c>
      <c r="G2794" s="4">
        <v>5202</v>
      </c>
      <c r="H2794" s="6">
        <v>44136</v>
      </c>
      <c r="I2794" s="4" t="s">
        <v>1742</v>
      </c>
      <c r="J2794" s="4" t="s">
        <v>1043</v>
      </c>
      <c r="K2794" s="4">
        <v>11098</v>
      </c>
      <c r="L2794" s="4">
        <v>0</v>
      </c>
      <c r="M2794" s="4">
        <v>0</v>
      </c>
      <c r="N2794" s="4">
        <v>233000</v>
      </c>
      <c r="O2794" s="4">
        <v>0</v>
      </c>
      <c r="P2794" s="4">
        <v>244000</v>
      </c>
      <c r="Q2794" s="4">
        <v>2844</v>
      </c>
      <c r="R2794" s="4" t="b">
        <f t="shared" si="12"/>
        <v>0</v>
      </c>
      <c r="S2794" s="4">
        <v>0</v>
      </c>
    </row>
    <row r="2795" spans="1:19" ht="14.25" customHeight="1">
      <c r="A2795" s="4" t="s">
        <v>1040</v>
      </c>
      <c r="B2795" s="5"/>
      <c r="C2795" s="4">
        <v>0</v>
      </c>
      <c r="E2795" s="4" t="b">
        <f t="shared" si="11"/>
        <v>0</v>
      </c>
      <c r="F2795" s="4">
        <v>0</v>
      </c>
      <c r="G2795" s="4">
        <v>5202</v>
      </c>
      <c r="H2795" s="6">
        <v>44145</v>
      </c>
      <c r="I2795" s="4" t="s">
        <v>1061</v>
      </c>
      <c r="J2795" s="4" t="s">
        <v>40</v>
      </c>
      <c r="K2795" s="4">
        <v>14194</v>
      </c>
      <c r="L2795" s="4">
        <v>0</v>
      </c>
      <c r="M2795" s="4">
        <v>0</v>
      </c>
      <c r="N2795" s="4">
        <v>0</v>
      </c>
      <c r="O2795" s="4">
        <v>11000</v>
      </c>
      <c r="P2795" s="4">
        <v>233000</v>
      </c>
      <c r="Q2795" s="4">
        <v>2845</v>
      </c>
      <c r="R2795" s="4" t="b">
        <f t="shared" si="12"/>
        <v>0</v>
      </c>
      <c r="S2795" s="4">
        <v>0</v>
      </c>
    </row>
    <row r="2796" spans="1:19" ht="14.25" customHeight="1">
      <c r="A2796" s="4" t="s">
        <v>1040</v>
      </c>
      <c r="B2796" s="5"/>
      <c r="C2796" s="4">
        <v>0</v>
      </c>
      <c r="E2796" s="4" t="b">
        <f t="shared" si="11"/>
        <v>0</v>
      </c>
      <c r="F2796" s="4">
        <v>0</v>
      </c>
      <c r="G2796" s="4">
        <v>5202</v>
      </c>
      <c r="H2796" s="6">
        <v>44145</v>
      </c>
      <c r="I2796" s="4" t="s">
        <v>1064</v>
      </c>
      <c r="J2796" s="4" t="s">
        <v>40</v>
      </c>
      <c r="K2796" s="4">
        <v>14194</v>
      </c>
      <c r="L2796" s="4">
        <v>0</v>
      </c>
      <c r="M2796" s="4">
        <v>0</v>
      </c>
      <c r="N2796" s="4">
        <v>0</v>
      </c>
      <c r="O2796" s="4">
        <v>222000</v>
      </c>
      <c r="P2796" s="4">
        <v>11000</v>
      </c>
      <c r="Q2796" s="4">
        <v>2846</v>
      </c>
      <c r="R2796" s="4" t="b">
        <f t="shared" si="12"/>
        <v>0</v>
      </c>
      <c r="S2796" s="4">
        <v>0</v>
      </c>
    </row>
    <row r="2797" spans="1:19" ht="14.25" customHeight="1">
      <c r="A2797" s="4" t="s">
        <v>1040</v>
      </c>
      <c r="B2797" s="5"/>
      <c r="C2797" s="4">
        <v>0</v>
      </c>
      <c r="E2797" s="4" t="b">
        <f t="shared" si="11"/>
        <v>0</v>
      </c>
      <c r="F2797" s="4">
        <v>0</v>
      </c>
      <c r="G2797" s="4">
        <v>5202</v>
      </c>
      <c r="H2797" s="6">
        <v>44166</v>
      </c>
      <c r="I2797" s="4" t="s">
        <v>1743</v>
      </c>
      <c r="J2797" s="4" t="s">
        <v>1043</v>
      </c>
      <c r="K2797" s="4">
        <v>11178</v>
      </c>
      <c r="L2797" s="4">
        <v>0</v>
      </c>
      <c r="M2797" s="4">
        <v>0</v>
      </c>
      <c r="N2797" s="4">
        <v>233000</v>
      </c>
      <c r="O2797" s="4">
        <v>0</v>
      </c>
      <c r="P2797" s="4">
        <v>244000</v>
      </c>
      <c r="Q2797" s="4">
        <v>2847</v>
      </c>
      <c r="R2797" s="4" t="b">
        <f t="shared" si="12"/>
        <v>0</v>
      </c>
      <c r="S2797" s="4">
        <v>0</v>
      </c>
    </row>
    <row r="2798" spans="1:19" ht="14.25" customHeight="1">
      <c r="A2798" s="4" t="s">
        <v>1040</v>
      </c>
      <c r="B2798" s="5"/>
      <c r="C2798" s="4">
        <v>0</v>
      </c>
      <c r="E2798" s="4" t="b">
        <f t="shared" si="11"/>
        <v>0</v>
      </c>
      <c r="F2798" s="4">
        <v>0</v>
      </c>
      <c r="G2798" s="4">
        <v>5202</v>
      </c>
      <c r="H2798" s="6">
        <v>44172</v>
      </c>
      <c r="I2798" s="4" t="s">
        <v>1064</v>
      </c>
      <c r="J2798" s="4" t="s">
        <v>40</v>
      </c>
      <c r="K2798" s="4">
        <v>14259</v>
      </c>
      <c r="L2798" s="4">
        <v>0</v>
      </c>
      <c r="M2798" s="4">
        <v>0</v>
      </c>
      <c r="N2798" s="4">
        <v>0</v>
      </c>
      <c r="O2798" s="4">
        <v>11000</v>
      </c>
      <c r="P2798" s="4">
        <v>233000</v>
      </c>
      <c r="Q2798" s="4">
        <v>2848</v>
      </c>
      <c r="R2798" s="4" t="b">
        <f t="shared" si="12"/>
        <v>0</v>
      </c>
      <c r="S2798" s="4">
        <v>0</v>
      </c>
    </row>
    <row r="2799" spans="1:19" ht="14.25" customHeight="1">
      <c r="A2799" s="4" t="s">
        <v>1040</v>
      </c>
      <c r="B2799" s="5"/>
      <c r="C2799" s="4">
        <v>0</v>
      </c>
      <c r="E2799" s="4" t="b">
        <f t="shared" si="11"/>
        <v>0</v>
      </c>
      <c r="F2799" s="4">
        <v>0</v>
      </c>
      <c r="G2799" s="4">
        <v>5202</v>
      </c>
      <c r="H2799" s="6">
        <v>44172</v>
      </c>
      <c r="I2799" s="4" t="s">
        <v>1066</v>
      </c>
      <c r="J2799" s="4" t="s">
        <v>40</v>
      </c>
      <c r="K2799" s="4">
        <v>14259</v>
      </c>
      <c r="L2799" s="4">
        <v>0</v>
      </c>
      <c r="M2799" s="4">
        <v>0</v>
      </c>
      <c r="N2799" s="4">
        <v>0</v>
      </c>
      <c r="O2799" s="4">
        <v>222000</v>
      </c>
      <c r="P2799" s="4">
        <v>11000</v>
      </c>
      <c r="Q2799" s="4">
        <v>2849</v>
      </c>
      <c r="R2799" s="4" t="b">
        <f t="shared" si="12"/>
        <v>0</v>
      </c>
      <c r="S2799" s="4">
        <v>0</v>
      </c>
    </row>
    <row r="2800" spans="1:19" ht="14.25" customHeight="1">
      <c r="A2800" s="4" t="s">
        <v>1040</v>
      </c>
      <c r="B2800" s="5"/>
      <c r="C2800" s="4">
        <v>0</v>
      </c>
      <c r="E2800" s="4" t="b">
        <f t="shared" si="11"/>
        <v>0</v>
      </c>
      <c r="F2800" s="4">
        <v>0</v>
      </c>
      <c r="G2800" s="4">
        <v>5202</v>
      </c>
      <c r="H2800" s="6">
        <v>44195</v>
      </c>
      <c r="I2800" s="4" t="s">
        <v>1066</v>
      </c>
      <c r="J2800" s="4" t="s">
        <v>1266</v>
      </c>
      <c r="K2800" s="4">
        <v>583</v>
      </c>
      <c r="L2800" s="4">
        <v>0</v>
      </c>
      <c r="M2800" s="4">
        <v>0</v>
      </c>
      <c r="N2800" s="4">
        <v>0</v>
      </c>
      <c r="O2800" s="4">
        <v>11000</v>
      </c>
      <c r="P2800" s="4">
        <v>0</v>
      </c>
      <c r="Q2800" s="4">
        <v>2850</v>
      </c>
      <c r="R2800" s="4" t="b">
        <f t="shared" si="12"/>
        <v>0</v>
      </c>
      <c r="S2800" s="4">
        <v>0</v>
      </c>
    </row>
    <row r="2801" spans="1:19" ht="14.25" customHeight="1">
      <c r="A2801" s="4" t="s">
        <v>1040</v>
      </c>
      <c r="B2801" s="5" t="s">
        <v>1744</v>
      </c>
      <c r="C2801" s="4">
        <v>0</v>
      </c>
      <c r="D2801" s="4" t="s">
        <v>1744</v>
      </c>
      <c r="E2801" s="4" t="b">
        <f t="shared" si="11"/>
        <v>0</v>
      </c>
      <c r="F2801" s="4">
        <v>0</v>
      </c>
      <c r="G2801" s="4">
        <v>5202</v>
      </c>
      <c r="H2801" s="3" t="s">
        <v>21</v>
      </c>
      <c r="K2801" s="4">
        <v>0</v>
      </c>
      <c r="L2801" s="4">
        <v>0</v>
      </c>
      <c r="M2801" s="4">
        <v>0</v>
      </c>
      <c r="N2801" s="4">
        <v>2796000</v>
      </c>
      <c r="O2801" s="4">
        <v>2797300</v>
      </c>
      <c r="P2801" s="4">
        <v>0</v>
      </c>
      <c r="Q2801" s="4">
        <v>2851</v>
      </c>
      <c r="R2801" s="4" t="b">
        <f t="shared" si="12"/>
        <v>0</v>
      </c>
      <c r="S2801" s="4">
        <v>0</v>
      </c>
    </row>
    <row r="2802" spans="1:19" ht="14.25" customHeight="1">
      <c r="A2802" s="4" t="s">
        <v>1040</v>
      </c>
      <c r="B2802" s="5" t="s">
        <v>493</v>
      </c>
      <c r="C2802" s="4">
        <v>0</v>
      </c>
      <c r="D2802" s="4" t="s">
        <v>493</v>
      </c>
      <c r="E2802" s="4" t="b">
        <f t="shared" si="11"/>
        <v>0</v>
      </c>
      <c r="F2802" s="4">
        <v>2055422</v>
      </c>
      <c r="G2802" s="4">
        <v>5301</v>
      </c>
      <c r="H2802" s="3" t="s">
        <v>21</v>
      </c>
      <c r="K2802" s="4">
        <v>0</v>
      </c>
      <c r="L2802" s="4">
        <v>2796000</v>
      </c>
      <c r="M2802" s="4">
        <v>3200309</v>
      </c>
      <c r="N2802" s="4">
        <v>0</v>
      </c>
      <c r="O2802" s="4">
        <v>0</v>
      </c>
      <c r="P2802" s="4">
        <v>2055422</v>
      </c>
      <c r="Q2802" s="4">
        <v>2852</v>
      </c>
      <c r="R2802" s="4" t="b">
        <f t="shared" si="12"/>
        <v>0</v>
      </c>
      <c r="S2802" s="4">
        <v>0</v>
      </c>
    </row>
    <row r="2803" spans="1:19" ht="14.25" customHeight="1">
      <c r="A2803" s="4" t="s">
        <v>1040</v>
      </c>
      <c r="B2803" s="5"/>
      <c r="C2803" s="4">
        <v>0</v>
      </c>
      <c r="E2803" s="4" t="b">
        <f t="shared" si="11"/>
        <v>0</v>
      </c>
      <c r="F2803" s="4">
        <v>0</v>
      </c>
      <c r="G2803" s="4">
        <v>5301</v>
      </c>
      <c r="H2803" s="6">
        <v>43831</v>
      </c>
      <c r="I2803" s="4" t="s">
        <v>1745</v>
      </c>
      <c r="J2803" s="4" t="s">
        <v>1043</v>
      </c>
      <c r="K2803" s="4">
        <v>10299</v>
      </c>
      <c r="L2803" s="4">
        <v>0</v>
      </c>
      <c r="M2803" s="4">
        <v>0</v>
      </c>
      <c r="N2803" s="4">
        <v>233000</v>
      </c>
      <c r="O2803" s="4">
        <v>0</v>
      </c>
      <c r="P2803" s="4">
        <v>2288422</v>
      </c>
      <c r="Q2803" s="4">
        <v>2853</v>
      </c>
      <c r="R2803" s="4" t="b">
        <f t="shared" si="12"/>
        <v>0</v>
      </c>
      <c r="S2803" s="4">
        <v>0</v>
      </c>
    </row>
    <row r="2804" spans="1:19" ht="14.25" customHeight="1">
      <c r="A2804" s="4" t="s">
        <v>1040</v>
      </c>
      <c r="B2804" s="5"/>
      <c r="C2804" s="4">
        <v>0</v>
      </c>
      <c r="E2804" s="4" t="b">
        <f t="shared" si="11"/>
        <v>0</v>
      </c>
      <c r="F2804" s="4">
        <v>0</v>
      </c>
      <c r="G2804" s="4">
        <v>5301</v>
      </c>
      <c r="H2804" s="6">
        <v>43844</v>
      </c>
      <c r="I2804" s="4" t="s">
        <v>1642</v>
      </c>
      <c r="J2804" s="4" t="s">
        <v>40</v>
      </c>
      <c r="K2804" s="4">
        <v>13513</v>
      </c>
      <c r="L2804" s="4">
        <v>0</v>
      </c>
      <c r="M2804" s="4">
        <v>0</v>
      </c>
      <c r="N2804" s="4">
        <v>0</v>
      </c>
      <c r="O2804" s="4">
        <v>144532</v>
      </c>
      <c r="P2804" s="4">
        <v>2143890</v>
      </c>
      <c r="Q2804" s="4">
        <v>2854</v>
      </c>
      <c r="R2804" s="4" t="b">
        <f t="shared" si="12"/>
        <v>0</v>
      </c>
      <c r="S2804" s="4">
        <v>0</v>
      </c>
    </row>
    <row r="2805" spans="1:19" ht="14.25" customHeight="1">
      <c r="A2805" s="4" t="s">
        <v>1040</v>
      </c>
      <c r="B2805" s="5"/>
      <c r="C2805" s="4">
        <v>0</v>
      </c>
      <c r="E2805" s="4" t="b">
        <f t="shared" si="11"/>
        <v>0</v>
      </c>
      <c r="F2805" s="4">
        <v>0</v>
      </c>
      <c r="G2805" s="4">
        <v>5301</v>
      </c>
      <c r="H2805" s="6">
        <v>43844</v>
      </c>
      <c r="I2805" s="4" t="s">
        <v>1647</v>
      </c>
      <c r="J2805" s="4" t="s">
        <v>40</v>
      </c>
      <c r="K2805" s="4">
        <v>13513</v>
      </c>
      <c r="L2805" s="4">
        <v>0</v>
      </c>
      <c r="M2805" s="4">
        <v>0</v>
      </c>
      <c r="N2805" s="4">
        <v>0</v>
      </c>
      <c r="O2805" s="4">
        <v>118890</v>
      </c>
      <c r="P2805" s="4">
        <v>2025000</v>
      </c>
      <c r="Q2805" s="4">
        <v>2855</v>
      </c>
      <c r="R2805" s="4" t="b">
        <f t="shared" si="12"/>
        <v>0</v>
      </c>
      <c r="S2805" s="4">
        <v>0</v>
      </c>
    </row>
    <row r="2806" spans="1:19" ht="14.25" customHeight="1">
      <c r="A2806" s="4" t="s">
        <v>1040</v>
      </c>
      <c r="B2806" s="5"/>
      <c r="C2806" s="4">
        <v>0</v>
      </c>
      <c r="E2806" s="4" t="b">
        <f t="shared" si="11"/>
        <v>0</v>
      </c>
      <c r="F2806" s="4">
        <v>0</v>
      </c>
      <c r="G2806" s="4">
        <v>5301</v>
      </c>
      <c r="H2806" s="6">
        <v>43844</v>
      </c>
      <c r="I2806" s="4" t="s">
        <v>1649</v>
      </c>
      <c r="J2806" s="4" t="s">
        <v>40</v>
      </c>
      <c r="K2806" s="4">
        <v>13513</v>
      </c>
      <c r="L2806" s="4">
        <v>0</v>
      </c>
      <c r="M2806" s="4">
        <v>0</v>
      </c>
      <c r="N2806" s="4">
        <v>0</v>
      </c>
      <c r="O2806" s="4">
        <v>224000</v>
      </c>
      <c r="P2806" s="4">
        <v>1801000</v>
      </c>
      <c r="Q2806" s="4">
        <v>2856</v>
      </c>
      <c r="R2806" s="4" t="b">
        <f t="shared" si="12"/>
        <v>0</v>
      </c>
      <c r="S2806" s="4">
        <v>0</v>
      </c>
    </row>
    <row r="2807" spans="1:19" ht="14.25" customHeight="1">
      <c r="A2807" s="4" t="s">
        <v>1040</v>
      </c>
      <c r="B2807" s="5"/>
      <c r="C2807" s="4">
        <v>0</v>
      </c>
      <c r="E2807" s="4" t="b">
        <f t="shared" si="11"/>
        <v>0</v>
      </c>
      <c r="F2807" s="4">
        <v>0</v>
      </c>
      <c r="G2807" s="4">
        <v>5301</v>
      </c>
      <c r="H2807" s="6">
        <v>43844</v>
      </c>
      <c r="I2807" s="4" t="s">
        <v>1650</v>
      </c>
      <c r="J2807" s="4" t="s">
        <v>40</v>
      </c>
      <c r="K2807" s="4">
        <v>13513</v>
      </c>
      <c r="L2807" s="4">
        <v>0</v>
      </c>
      <c r="M2807" s="4">
        <v>0</v>
      </c>
      <c r="N2807" s="4">
        <v>0</v>
      </c>
      <c r="O2807" s="4">
        <v>112864</v>
      </c>
      <c r="P2807" s="4">
        <v>1688136</v>
      </c>
      <c r="Q2807" s="4">
        <v>2857</v>
      </c>
      <c r="R2807" s="4" t="b">
        <f t="shared" si="12"/>
        <v>0</v>
      </c>
      <c r="S2807" s="4">
        <v>0</v>
      </c>
    </row>
    <row r="2808" spans="1:19" ht="14.25" customHeight="1">
      <c r="A2808" s="4" t="s">
        <v>1040</v>
      </c>
      <c r="B2808" s="5"/>
      <c r="C2808" s="4">
        <v>0</v>
      </c>
      <c r="E2808" s="4" t="b">
        <f t="shared" si="11"/>
        <v>0</v>
      </c>
      <c r="F2808" s="4">
        <v>0</v>
      </c>
      <c r="G2808" s="4">
        <v>5301</v>
      </c>
      <c r="H2808" s="6">
        <v>43862</v>
      </c>
      <c r="I2808" s="4" t="s">
        <v>1746</v>
      </c>
      <c r="J2808" s="4" t="s">
        <v>1043</v>
      </c>
      <c r="K2808" s="4">
        <v>10379</v>
      </c>
      <c r="L2808" s="4">
        <v>0</v>
      </c>
      <c r="M2808" s="4">
        <v>0</v>
      </c>
      <c r="N2808" s="4">
        <v>233000</v>
      </c>
      <c r="O2808" s="4">
        <v>0</v>
      </c>
      <c r="P2808" s="4">
        <v>1921136</v>
      </c>
      <c r="Q2808" s="4">
        <v>2858</v>
      </c>
      <c r="R2808" s="4" t="b">
        <f t="shared" si="12"/>
        <v>0</v>
      </c>
      <c r="S2808" s="4">
        <v>0</v>
      </c>
    </row>
    <row r="2809" spans="1:19" ht="14.25" customHeight="1">
      <c r="A2809" s="4" t="s">
        <v>1040</v>
      </c>
      <c r="B2809" s="5"/>
      <c r="C2809" s="4">
        <v>0</v>
      </c>
      <c r="E2809" s="4" t="b">
        <f t="shared" si="11"/>
        <v>0</v>
      </c>
      <c r="F2809" s="4">
        <v>0</v>
      </c>
      <c r="G2809" s="4">
        <v>5301</v>
      </c>
      <c r="H2809" s="6">
        <v>43891</v>
      </c>
      <c r="I2809" s="4" t="s">
        <v>1747</v>
      </c>
      <c r="J2809" s="4" t="s">
        <v>1043</v>
      </c>
      <c r="K2809" s="4">
        <v>10459</v>
      </c>
      <c r="L2809" s="4">
        <v>0</v>
      </c>
      <c r="M2809" s="4">
        <v>0</v>
      </c>
      <c r="N2809" s="4">
        <v>233000</v>
      </c>
      <c r="O2809" s="4">
        <v>0</v>
      </c>
      <c r="P2809" s="4">
        <v>2154136</v>
      </c>
      <c r="Q2809" s="4">
        <v>2859</v>
      </c>
      <c r="R2809" s="4" t="b">
        <f t="shared" si="12"/>
        <v>0</v>
      </c>
      <c r="S2809" s="4">
        <v>0</v>
      </c>
    </row>
    <row r="2810" spans="1:19" ht="14.25" customHeight="1">
      <c r="A2810" s="4" t="s">
        <v>1040</v>
      </c>
      <c r="B2810" s="5"/>
      <c r="C2810" s="4">
        <v>0</v>
      </c>
      <c r="E2810" s="4" t="b">
        <f t="shared" si="11"/>
        <v>0</v>
      </c>
      <c r="F2810" s="4">
        <v>0</v>
      </c>
      <c r="G2810" s="4">
        <v>5301</v>
      </c>
      <c r="H2810" s="6">
        <v>43922</v>
      </c>
      <c r="I2810" s="4" t="s">
        <v>1748</v>
      </c>
      <c r="J2810" s="4" t="s">
        <v>1043</v>
      </c>
      <c r="K2810" s="4">
        <v>10539</v>
      </c>
      <c r="L2810" s="4">
        <v>0</v>
      </c>
      <c r="M2810" s="4">
        <v>0</v>
      </c>
      <c r="N2810" s="4">
        <v>233000</v>
      </c>
      <c r="O2810" s="4">
        <v>0</v>
      </c>
      <c r="P2810" s="4">
        <v>2387136</v>
      </c>
      <c r="Q2810" s="4">
        <v>2860</v>
      </c>
      <c r="R2810" s="4" t="b">
        <f t="shared" si="12"/>
        <v>0</v>
      </c>
      <c r="S2810" s="4">
        <v>0</v>
      </c>
    </row>
    <row r="2811" spans="1:19" ht="14.25" customHeight="1">
      <c r="A2811" s="4" t="s">
        <v>1040</v>
      </c>
      <c r="B2811" s="5"/>
      <c r="C2811" s="4">
        <v>0</v>
      </c>
      <c r="E2811" s="4" t="b">
        <f t="shared" si="11"/>
        <v>0</v>
      </c>
      <c r="F2811" s="4">
        <v>0</v>
      </c>
      <c r="G2811" s="4">
        <v>5301</v>
      </c>
      <c r="H2811" s="6">
        <v>43952</v>
      </c>
      <c r="I2811" s="4" t="s">
        <v>1749</v>
      </c>
      <c r="J2811" s="4" t="s">
        <v>1043</v>
      </c>
      <c r="K2811" s="4">
        <v>10619</v>
      </c>
      <c r="L2811" s="4">
        <v>0</v>
      </c>
      <c r="M2811" s="4">
        <v>0</v>
      </c>
      <c r="N2811" s="4">
        <v>233000</v>
      </c>
      <c r="O2811" s="4">
        <v>0</v>
      </c>
      <c r="P2811" s="4">
        <v>2620136</v>
      </c>
      <c r="Q2811" s="4">
        <v>2861</v>
      </c>
      <c r="R2811" s="4" t="b">
        <f t="shared" si="12"/>
        <v>0</v>
      </c>
      <c r="S2811" s="4">
        <v>0</v>
      </c>
    </row>
    <row r="2812" spans="1:19" ht="14.25" customHeight="1">
      <c r="A2812" s="4" t="s">
        <v>1040</v>
      </c>
      <c r="B2812" s="5"/>
      <c r="C2812" s="4">
        <v>0</v>
      </c>
      <c r="E2812" s="4" t="b">
        <f t="shared" si="11"/>
        <v>0</v>
      </c>
      <c r="F2812" s="4">
        <v>0</v>
      </c>
      <c r="G2812" s="4">
        <v>5301</v>
      </c>
      <c r="H2812" s="6">
        <v>43983</v>
      </c>
      <c r="I2812" s="4" t="s">
        <v>1750</v>
      </c>
      <c r="J2812" s="4" t="s">
        <v>1043</v>
      </c>
      <c r="K2812" s="4">
        <v>10699</v>
      </c>
      <c r="L2812" s="4">
        <v>0</v>
      </c>
      <c r="M2812" s="4">
        <v>0</v>
      </c>
      <c r="N2812" s="4">
        <v>233000</v>
      </c>
      <c r="O2812" s="4">
        <v>0</v>
      </c>
      <c r="P2812" s="4">
        <v>2853136</v>
      </c>
      <c r="Q2812" s="4">
        <v>2862</v>
      </c>
      <c r="R2812" s="4" t="b">
        <f t="shared" si="12"/>
        <v>0</v>
      </c>
      <c r="S2812" s="4">
        <v>0</v>
      </c>
    </row>
    <row r="2813" spans="1:19" ht="14.25" customHeight="1">
      <c r="A2813" s="4" t="s">
        <v>1040</v>
      </c>
      <c r="B2813" s="5"/>
      <c r="C2813" s="4">
        <v>0</v>
      </c>
      <c r="E2813" s="4" t="b">
        <f t="shared" si="11"/>
        <v>0</v>
      </c>
      <c r="F2813" s="4">
        <v>0</v>
      </c>
      <c r="G2813" s="4">
        <v>5301</v>
      </c>
      <c r="H2813" s="6">
        <v>44001</v>
      </c>
      <c r="I2813" s="4" t="s">
        <v>1650</v>
      </c>
      <c r="J2813" s="4" t="s">
        <v>40</v>
      </c>
      <c r="K2813" s="4">
        <v>13846</v>
      </c>
      <c r="L2813" s="4">
        <v>0</v>
      </c>
      <c r="M2813" s="4">
        <v>0</v>
      </c>
      <c r="N2813" s="4">
        <v>0</v>
      </c>
      <c r="O2813" s="4">
        <v>111136</v>
      </c>
      <c r="P2813" s="4">
        <v>2742000</v>
      </c>
      <c r="Q2813" s="4">
        <v>2863</v>
      </c>
      <c r="R2813" s="4" t="b">
        <f t="shared" si="12"/>
        <v>0</v>
      </c>
      <c r="S2813" s="4">
        <v>0</v>
      </c>
    </row>
    <row r="2814" spans="1:19" ht="14.25" customHeight="1">
      <c r="A2814" s="4" t="s">
        <v>1040</v>
      </c>
      <c r="B2814" s="5"/>
      <c r="C2814" s="4">
        <v>0</v>
      </c>
      <c r="E2814" s="4" t="b">
        <f t="shared" si="11"/>
        <v>0</v>
      </c>
      <c r="F2814" s="4">
        <v>0</v>
      </c>
      <c r="G2814" s="4">
        <v>5301</v>
      </c>
      <c r="H2814" s="6">
        <v>44001</v>
      </c>
      <c r="I2814" s="4" t="s">
        <v>1705</v>
      </c>
      <c r="J2814" s="4" t="s">
        <v>40</v>
      </c>
      <c r="K2814" s="4">
        <v>13846</v>
      </c>
      <c r="L2814" s="4">
        <v>0</v>
      </c>
      <c r="M2814" s="4">
        <v>0</v>
      </c>
      <c r="N2814" s="4">
        <v>0</v>
      </c>
      <c r="O2814" s="4">
        <v>224000</v>
      </c>
      <c r="P2814" s="4">
        <v>2518000</v>
      </c>
      <c r="Q2814" s="4">
        <v>2864</v>
      </c>
      <c r="R2814" s="4" t="b">
        <f t="shared" si="12"/>
        <v>0</v>
      </c>
      <c r="S2814" s="4">
        <v>0</v>
      </c>
    </row>
    <row r="2815" spans="1:19" ht="14.25" customHeight="1">
      <c r="A2815" s="4" t="s">
        <v>1040</v>
      </c>
      <c r="B2815" s="5"/>
      <c r="C2815" s="4">
        <v>0</v>
      </c>
      <c r="E2815" s="4" t="b">
        <f t="shared" si="11"/>
        <v>0</v>
      </c>
      <c r="F2815" s="4">
        <v>0</v>
      </c>
      <c r="G2815" s="4">
        <v>5301</v>
      </c>
      <c r="H2815" s="6">
        <v>44001</v>
      </c>
      <c r="I2815" s="4" t="s">
        <v>1706</v>
      </c>
      <c r="J2815" s="4" t="s">
        <v>40</v>
      </c>
      <c r="K2815" s="4">
        <v>13846</v>
      </c>
      <c r="L2815" s="4">
        <v>0</v>
      </c>
      <c r="M2815" s="4">
        <v>0</v>
      </c>
      <c r="N2815" s="4">
        <v>0</v>
      </c>
      <c r="O2815" s="4">
        <v>224000</v>
      </c>
      <c r="P2815" s="4">
        <v>2294000</v>
      </c>
      <c r="Q2815" s="4">
        <v>2865</v>
      </c>
      <c r="R2815" s="4" t="b">
        <f t="shared" si="12"/>
        <v>0</v>
      </c>
      <c r="S2815" s="4">
        <v>0</v>
      </c>
    </row>
    <row r="2816" spans="1:19" ht="14.25" customHeight="1">
      <c r="A2816" s="4" t="s">
        <v>1040</v>
      </c>
      <c r="B2816" s="5"/>
      <c r="C2816" s="4">
        <v>0</v>
      </c>
      <c r="E2816" s="4" t="b">
        <f t="shared" si="11"/>
        <v>0</v>
      </c>
      <c r="F2816" s="4">
        <v>0</v>
      </c>
      <c r="G2816" s="4">
        <v>5301</v>
      </c>
      <c r="H2816" s="6">
        <v>44001</v>
      </c>
      <c r="I2816" s="4" t="s">
        <v>1321</v>
      </c>
      <c r="J2816" s="4" t="s">
        <v>40</v>
      </c>
      <c r="K2816" s="4">
        <v>13846</v>
      </c>
      <c r="L2816" s="4">
        <v>0</v>
      </c>
      <c r="M2816" s="4">
        <v>0</v>
      </c>
      <c r="N2816" s="4">
        <v>0</v>
      </c>
      <c r="O2816" s="4">
        <v>86900</v>
      </c>
      <c r="P2816" s="4">
        <v>2207100</v>
      </c>
      <c r="Q2816" s="4">
        <v>2866</v>
      </c>
      <c r="R2816" s="4" t="b">
        <f t="shared" si="12"/>
        <v>0</v>
      </c>
      <c r="S2816" s="4">
        <v>0</v>
      </c>
    </row>
    <row r="2817" spans="1:19" ht="14.25" customHeight="1">
      <c r="A2817" s="4" t="s">
        <v>1040</v>
      </c>
      <c r="B2817" s="5"/>
      <c r="C2817" s="4">
        <v>0</v>
      </c>
      <c r="E2817" s="4" t="b">
        <f t="shared" si="11"/>
        <v>0</v>
      </c>
      <c r="F2817" s="4">
        <v>0</v>
      </c>
      <c r="G2817" s="4">
        <v>5301</v>
      </c>
      <c r="H2817" s="6">
        <v>44013</v>
      </c>
      <c r="I2817" s="4" t="s">
        <v>1751</v>
      </c>
      <c r="J2817" s="4" t="s">
        <v>1043</v>
      </c>
      <c r="K2817" s="4">
        <v>10779</v>
      </c>
      <c r="L2817" s="4">
        <v>0</v>
      </c>
      <c r="M2817" s="4">
        <v>0</v>
      </c>
      <c r="N2817" s="4">
        <v>233000</v>
      </c>
      <c r="O2817" s="4">
        <v>0</v>
      </c>
      <c r="P2817" s="4">
        <v>2440100</v>
      </c>
      <c r="Q2817" s="4">
        <v>2867</v>
      </c>
      <c r="R2817" s="4" t="b">
        <f t="shared" si="12"/>
        <v>0</v>
      </c>
      <c r="S2817" s="4">
        <v>0</v>
      </c>
    </row>
    <row r="2818" spans="1:19" ht="14.25" customHeight="1">
      <c r="A2818" s="4" t="s">
        <v>1040</v>
      </c>
      <c r="B2818" s="5"/>
      <c r="C2818" s="4">
        <v>0</v>
      </c>
      <c r="E2818" s="4" t="b">
        <f t="shared" si="11"/>
        <v>0</v>
      </c>
      <c r="F2818" s="4">
        <v>0</v>
      </c>
      <c r="G2818" s="4">
        <v>5301</v>
      </c>
      <c r="H2818" s="6">
        <v>44043</v>
      </c>
      <c r="I2818" s="4" t="s">
        <v>1321</v>
      </c>
      <c r="J2818" s="4" t="s">
        <v>40</v>
      </c>
      <c r="K2818" s="4">
        <v>13944</v>
      </c>
      <c r="L2818" s="4">
        <v>0</v>
      </c>
      <c r="M2818" s="4">
        <v>0</v>
      </c>
      <c r="N2818" s="4">
        <v>0</v>
      </c>
      <c r="O2818" s="4">
        <v>137100</v>
      </c>
      <c r="P2818" s="4">
        <v>2303000</v>
      </c>
      <c r="Q2818" s="4">
        <v>2868</v>
      </c>
      <c r="R2818" s="4" t="b">
        <f t="shared" si="12"/>
        <v>0</v>
      </c>
      <c r="S2818" s="4">
        <v>0</v>
      </c>
    </row>
    <row r="2819" spans="1:19" ht="14.25" customHeight="1">
      <c r="A2819" s="4" t="s">
        <v>1040</v>
      </c>
      <c r="B2819" s="5"/>
      <c r="C2819" s="4">
        <v>0</v>
      </c>
      <c r="E2819" s="4" t="b">
        <f t="shared" si="11"/>
        <v>0</v>
      </c>
      <c r="F2819" s="4">
        <v>0</v>
      </c>
      <c r="G2819" s="4">
        <v>5301</v>
      </c>
      <c r="H2819" s="6">
        <v>44043</v>
      </c>
      <c r="I2819" s="4" t="s">
        <v>1707</v>
      </c>
      <c r="J2819" s="4" t="s">
        <v>40</v>
      </c>
      <c r="K2819" s="4">
        <v>13944</v>
      </c>
      <c r="L2819" s="4">
        <v>0</v>
      </c>
      <c r="M2819" s="4">
        <v>0</v>
      </c>
      <c r="N2819" s="4">
        <v>0</v>
      </c>
      <c r="O2819" s="4">
        <v>224000</v>
      </c>
      <c r="P2819" s="4">
        <v>2079000</v>
      </c>
      <c r="Q2819" s="4">
        <v>2869</v>
      </c>
      <c r="R2819" s="4" t="b">
        <f t="shared" si="12"/>
        <v>0</v>
      </c>
      <c r="S2819" s="4">
        <v>0</v>
      </c>
    </row>
    <row r="2820" spans="1:19" ht="14.25" customHeight="1">
      <c r="A2820" s="4" t="s">
        <v>1040</v>
      </c>
      <c r="B2820" s="5"/>
      <c r="C2820" s="4">
        <v>0</v>
      </c>
      <c r="E2820" s="4" t="b">
        <f t="shared" si="11"/>
        <v>0</v>
      </c>
      <c r="F2820" s="4">
        <v>0</v>
      </c>
      <c r="G2820" s="4">
        <v>5301</v>
      </c>
      <c r="H2820" s="6">
        <v>44043</v>
      </c>
      <c r="I2820" s="4" t="s">
        <v>1259</v>
      </c>
      <c r="J2820" s="4" t="s">
        <v>40</v>
      </c>
      <c r="K2820" s="4">
        <v>13944</v>
      </c>
      <c r="L2820" s="4">
        <v>0</v>
      </c>
      <c r="M2820" s="4">
        <v>0</v>
      </c>
      <c r="N2820" s="4">
        <v>0</v>
      </c>
      <c r="O2820" s="4">
        <v>158230</v>
      </c>
      <c r="P2820" s="4">
        <v>1920770</v>
      </c>
      <c r="Q2820" s="4">
        <v>2870</v>
      </c>
      <c r="R2820" s="4" t="b">
        <f t="shared" si="12"/>
        <v>0</v>
      </c>
      <c r="S2820" s="4">
        <v>0</v>
      </c>
    </row>
    <row r="2821" spans="1:19" ht="14.25" customHeight="1">
      <c r="A2821" s="4" t="s">
        <v>1040</v>
      </c>
      <c r="B2821" s="5"/>
      <c r="C2821" s="4">
        <v>0</v>
      </c>
      <c r="E2821" s="4" t="b">
        <f t="shared" si="11"/>
        <v>0</v>
      </c>
      <c r="F2821" s="4">
        <v>0</v>
      </c>
      <c r="G2821" s="4">
        <v>5301</v>
      </c>
      <c r="H2821" s="6">
        <v>44043</v>
      </c>
      <c r="I2821" s="4" t="s">
        <v>1259</v>
      </c>
      <c r="J2821" s="4" t="s">
        <v>40</v>
      </c>
      <c r="K2821" s="4">
        <v>13947</v>
      </c>
      <c r="L2821" s="4">
        <v>0</v>
      </c>
      <c r="M2821" s="4">
        <v>0</v>
      </c>
      <c r="N2821" s="4">
        <v>0</v>
      </c>
      <c r="O2821" s="4">
        <v>50000</v>
      </c>
      <c r="P2821" s="4">
        <v>1870770</v>
      </c>
      <c r="Q2821" s="4">
        <v>2871</v>
      </c>
      <c r="R2821" s="4" t="b">
        <f t="shared" si="12"/>
        <v>0</v>
      </c>
      <c r="S2821" s="4">
        <v>0</v>
      </c>
    </row>
    <row r="2822" spans="1:19" ht="14.25" customHeight="1">
      <c r="A2822" s="4" t="s">
        <v>1040</v>
      </c>
      <c r="B2822" s="5"/>
      <c r="C2822" s="4">
        <v>0</v>
      </c>
      <c r="E2822" s="4" t="b">
        <f t="shared" si="11"/>
        <v>0</v>
      </c>
      <c r="F2822" s="4">
        <v>0</v>
      </c>
      <c r="G2822" s="4">
        <v>5301</v>
      </c>
      <c r="H2822" s="6">
        <v>44044</v>
      </c>
      <c r="I2822" s="4" t="s">
        <v>1752</v>
      </c>
      <c r="J2822" s="4" t="s">
        <v>1043</v>
      </c>
      <c r="K2822" s="4">
        <v>10859</v>
      </c>
      <c r="L2822" s="4">
        <v>0</v>
      </c>
      <c r="M2822" s="4">
        <v>0</v>
      </c>
      <c r="N2822" s="4">
        <v>233000</v>
      </c>
      <c r="O2822" s="4">
        <v>0</v>
      </c>
      <c r="P2822" s="4">
        <v>2103770</v>
      </c>
      <c r="Q2822" s="4">
        <v>2872</v>
      </c>
      <c r="R2822" s="4" t="b">
        <f t="shared" si="12"/>
        <v>0</v>
      </c>
      <c r="S2822" s="4">
        <v>0</v>
      </c>
    </row>
    <row r="2823" spans="1:19" ht="14.25" customHeight="1">
      <c r="A2823" s="4" t="s">
        <v>1040</v>
      </c>
      <c r="B2823" s="5"/>
      <c r="C2823" s="4">
        <v>0</v>
      </c>
      <c r="E2823" s="4" t="b">
        <f t="shared" si="11"/>
        <v>0</v>
      </c>
      <c r="F2823" s="4">
        <v>0</v>
      </c>
      <c r="G2823" s="4">
        <v>5301</v>
      </c>
      <c r="H2823" s="6">
        <v>44070</v>
      </c>
      <c r="I2823" s="4" t="s">
        <v>1259</v>
      </c>
      <c r="J2823" s="4" t="s">
        <v>40</v>
      </c>
      <c r="K2823" s="4">
        <v>13999</v>
      </c>
      <c r="L2823" s="4">
        <v>0</v>
      </c>
      <c r="M2823" s="4">
        <v>0</v>
      </c>
      <c r="N2823" s="4">
        <v>0</v>
      </c>
      <c r="O2823" s="4">
        <v>15770</v>
      </c>
      <c r="P2823" s="4">
        <v>2088000</v>
      </c>
      <c r="Q2823" s="4">
        <v>2873</v>
      </c>
      <c r="R2823" s="4" t="b">
        <f t="shared" si="12"/>
        <v>0</v>
      </c>
      <c r="S2823" s="4">
        <v>0</v>
      </c>
    </row>
    <row r="2824" spans="1:19" ht="14.25" customHeight="1">
      <c r="A2824" s="4" t="s">
        <v>1040</v>
      </c>
      <c r="B2824" s="5"/>
      <c r="C2824" s="4">
        <v>0</v>
      </c>
      <c r="E2824" s="4" t="b">
        <f t="shared" si="11"/>
        <v>0</v>
      </c>
      <c r="F2824" s="4">
        <v>0</v>
      </c>
      <c r="G2824" s="4">
        <v>5301</v>
      </c>
      <c r="H2824" s="6">
        <v>44070</v>
      </c>
      <c r="I2824" s="4" t="s">
        <v>1243</v>
      </c>
      <c r="J2824" s="4" t="s">
        <v>40</v>
      </c>
      <c r="K2824" s="4">
        <v>13999</v>
      </c>
      <c r="L2824" s="4">
        <v>0</v>
      </c>
      <c r="M2824" s="4">
        <v>0</v>
      </c>
      <c r="N2824" s="4">
        <v>0</v>
      </c>
      <c r="O2824" s="4">
        <v>224000</v>
      </c>
      <c r="P2824" s="4">
        <v>1864000</v>
      </c>
      <c r="Q2824" s="4">
        <v>2874</v>
      </c>
      <c r="R2824" s="4" t="b">
        <f t="shared" si="12"/>
        <v>0</v>
      </c>
      <c r="S2824" s="4">
        <v>0</v>
      </c>
    </row>
    <row r="2825" spans="1:19" ht="14.25" customHeight="1">
      <c r="A2825" s="4" t="s">
        <v>1040</v>
      </c>
      <c r="B2825" s="5"/>
      <c r="C2825" s="4">
        <v>0</v>
      </c>
      <c r="E2825" s="4" t="b">
        <f t="shared" si="11"/>
        <v>0</v>
      </c>
      <c r="F2825" s="4">
        <v>0</v>
      </c>
      <c r="G2825" s="4">
        <v>5301</v>
      </c>
      <c r="H2825" s="6">
        <v>44070</v>
      </c>
      <c r="I2825" s="4" t="s">
        <v>1044</v>
      </c>
      <c r="J2825" s="4" t="s">
        <v>40</v>
      </c>
      <c r="K2825" s="4">
        <v>13999</v>
      </c>
      <c r="L2825" s="4">
        <v>0</v>
      </c>
      <c r="M2825" s="4">
        <v>0</v>
      </c>
      <c r="N2825" s="4">
        <v>0</v>
      </c>
      <c r="O2825" s="4">
        <v>233000</v>
      </c>
      <c r="P2825" s="4">
        <v>1631000</v>
      </c>
      <c r="Q2825" s="4">
        <v>2875</v>
      </c>
      <c r="R2825" s="4" t="b">
        <f t="shared" si="12"/>
        <v>0</v>
      </c>
      <c r="S2825" s="4">
        <v>0</v>
      </c>
    </row>
    <row r="2826" spans="1:19" ht="14.25" customHeight="1">
      <c r="A2826" s="4" t="s">
        <v>1040</v>
      </c>
      <c r="B2826" s="5"/>
      <c r="C2826" s="4">
        <v>0</v>
      </c>
      <c r="E2826" s="4" t="b">
        <f t="shared" si="11"/>
        <v>0</v>
      </c>
      <c r="F2826" s="4">
        <v>0</v>
      </c>
      <c r="G2826" s="4">
        <v>5301</v>
      </c>
      <c r="H2826" s="6">
        <v>44070</v>
      </c>
      <c r="I2826" s="4" t="s">
        <v>1046</v>
      </c>
      <c r="J2826" s="4" t="s">
        <v>40</v>
      </c>
      <c r="K2826" s="4">
        <v>13999</v>
      </c>
      <c r="L2826" s="4">
        <v>0</v>
      </c>
      <c r="M2826" s="4">
        <v>0</v>
      </c>
      <c r="N2826" s="4">
        <v>0</v>
      </c>
      <c r="O2826" s="4">
        <v>233000</v>
      </c>
      <c r="P2826" s="4">
        <v>1398000</v>
      </c>
      <c r="Q2826" s="4">
        <v>2876</v>
      </c>
      <c r="R2826" s="4" t="b">
        <f t="shared" si="12"/>
        <v>0</v>
      </c>
      <c r="S2826" s="4">
        <v>0</v>
      </c>
    </row>
    <row r="2827" spans="1:19" ht="14.25" customHeight="1">
      <c r="A2827" s="4" t="s">
        <v>1040</v>
      </c>
      <c r="B2827" s="5"/>
      <c r="C2827" s="4">
        <v>0</v>
      </c>
      <c r="E2827" s="4" t="b">
        <f t="shared" si="11"/>
        <v>0</v>
      </c>
      <c r="F2827" s="4">
        <v>0</v>
      </c>
      <c r="G2827" s="4">
        <v>5301</v>
      </c>
      <c r="H2827" s="6">
        <v>44075</v>
      </c>
      <c r="I2827" s="4" t="s">
        <v>1753</v>
      </c>
      <c r="J2827" s="4" t="s">
        <v>1043</v>
      </c>
      <c r="K2827" s="4">
        <v>10939</v>
      </c>
      <c r="L2827" s="4">
        <v>0</v>
      </c>
      <c r="M2827" s="4">
        <v>0</v>
      </c>
      <c r="N2827" s="4">
        <v>233000</v>
      </c>
      <c r="O2827" s="4">
        <v>0</v>
      </c>
      <c r="P2827" s="4">
        <v>1631000</v>
      </c>
      <c r="Q2827" s="4">
        <v>2877</v>
      </c>
      <c r="R2827" s="4" t="b">
        <f t="shared" si="12"/>
        <v>0</v>
      </c>
      <c r="S2827" s="4">
        <v>0</v>
      </c>
    </row>
    <row r="2828" spans="1:19" ht="14.25" customHeight="1">
      <c r="A2828" s="4" t="s">
        <v>1040</v>
      </c>
      <c r="B2828" s="5"/>
      <c r="C2828" s="4">
        <v>0</v>
      </c>
      <c r="E2828" s="4" t="b">
        <f t="shared" si="11"/>
        <v>0</v>
      </c>
      <c r="F2828" s="4">
        <v>0</v>
      </c>
      <c r="G2828" s="4">
        <v>5301</v>
      </c>
      <c r="H2828" s="6">
        <v>44104</v>
      </c>
      <c r="I2828" s="4" t="s">
        <v>1048</v>
      </c>
      <c r="J2828" s="4" t="s">
        <v>40</v>
      </c>
      <c r="K2828" s="4">
        <v>14074</v>
      </c>
      <c r="L2828" s="4">
        <v>0</v>
      </c>
      <c r="M2828" s="4">
        <v>0</v>
      </c>
      <c r="N2828" s="4">
        <v>0</v>
      </c>
      <c r="O2828" s="4">
        <v>233000</v>
      </c>
      <c r="P2828" s="4">
        <v>1398000</v>
      </c>
      <c r="Q2828" s="4">
        <v>2878</v>
      </c>
      <c r="R2828" s="4" t="b">
        <f t="shared" si="12"/>
        <v>0</v>
      </c>
      <c r="S2828" s="4">
        <v>0</v>
      </c>
    </row>
    <row r="2829" spans="1:19" ht="14.25" customHeight="1">
      <c r="A2829" s="4" t="s">
        <v>1040</v>
      </c>
      <c r="B2829" s="5"/>
      <c r="C2829" s="4">
        <v>0</v>
      </c>
      <c r="E2829" s="4" t="b">
        <f t="shared" si="11"/>
        <v>0</v>
      </c>
      <c r="F2829" s="4">
        <v>0</v>
      </c>
      <c r="G2829" s="4">
        <v>5301</v>
      </c>
      <c r="H2829" s="6">
        <v>44104</v>
      </c>
      <c r="I2829" s="4" t="s">
        <v>1050</v>
      </c>
      <c r="J2829" s="4" t="s">
        <v>40</v>
      </c>
      <c r="K2829" s="4">
        <v>14074</v>
      </c>
      <c r="L2829" s="4">
        <v>0</v>
      </c>
      <c r="M2829" s="4">
        <v>0</v>
      </c>
      <c r="N2829" s="4">
        <v>0</v>
      </c>
      <c r="O2829" s="4">
        <v>233000</v>
      </c>
      <c r="P2829" s="4">
        <v>1165000</v>
      </c>
      <c r="Q2829" s="4">
        <v>2879</v>
      </c>
      <c r="R2829" s="4" t="b">
        <f t="shared" si="12"/>
        <v>0</v>
      </c>
      <c r="S2829" s="4">
        <v>0</v>
      </c>
    </row>
    <row r="2830" spans="1:19" ht="14.25" customHeight="1">
      <c r="A2830" s="4" t="s">
        <v>1040</v>
      </c>
      <c r="B2830" s="5"/>
      <c r="C2830" s="4">
        <v>0</v>
      </c>
      <c r="E2830" s="4" t="b">
        <f t="shared" si="11"/>
        <v>0</v>
      </c>
      <c r="F2830" s="4">
        <v>0</v>
      </c>
      <c r="G2830" s="4">
        <v>5301</v>
      </c>
      <c r="H2830" s="6">
        <v>44104</v>
      </c>
      <c r="I2830" s="4" t="s">
        <v>1052</v>
      </c>
      <c r="J2830" s="4" t="s">
        <v>40</v>
      </c>
      <c r="K2830" s="4">
        <v>14074</v>
      </c>
      <c r="L2830" s="4">
        <v>0</v>
      </c>
      <c r="M2830" s="4">
        <v>0</v>
      </c>
      <c r="N2830" s="4">
        <v>0</v>
      </c>
      <c r="O2830" s="4">
        <v>212887</v>
      </c>
      <c r="P2830" s="4">
        <v>952113</v>
      </c>
      <c r="Q2830" s="4">
        <v>2880</v>
      </c>
      <c r="R2830" s="4" t="b">
        <f t="shared" si="12"/>
        <v>0</v>
      </c>
      <c r="S2830" s="4">
        <v>0</v>
      </c>
    </row>
    <row r="2831" spans="1:19" ht="14.25" customHeight="1">
      <c r="A2831" s="4" t="s">
        <v>1040</v>
      </c>
      <c r="B2831" s="5"/>
      <c r="C2831" s="4">
        <v>0</v>
      </c>
      <c r="E2831" s="4" t="b">
        <f t="shared" si="11"/>
        <v>0</v>
      </c>
      <c r="F2831" s="4">
        <v>0</v>
      </c>
      <c r="G2831" s="4">
        <v>5301</v>
      </c>
      <c r="H2831" s="6">
        <v>44105</v>
      </c>
      <c r="I2831" s="4" t="s">
        <v>1754</v>
      </c>
      <c r="J2831" s="4" t="s">
        <v>1043</v>
      </c>
      <c r="K2831" s="4">
        <v>11019</v>
      </c>
      <c r="L2831" s="4">
        <v>0</v>
      </c>
      <c r="M2831" s="4">
        <v>0</v>
      </c>
      <c r="N2831" s="4">
        <v>233000</v>
      </c>
      <c r="O2831" s="4">
        <v>0</v>
      </c>
      <c r="P2831" s="4">
        <v>1185113</v>
      </c>
      <c r="Q2831" s="4">
        <v>2881</v>
      </c>
      <c r="R2831" s="4" t="b">
        <f t="shared" si="12"/>
        <v>0</v>
      </c>
      <c r="S2831" s="4">
        <v>0</v>
      </c>
    </row>
    <row r="2832" spans="1:19" ht="14.25" customHeight="1">
      <c r="A2832" s="4" t="s">
        <v>1040</v>
      </c>
      <c r="B2832" s="5"/>
      <c r="C2832" s="4">
        <v>0</v>
      </c>
      <c r="E2832" s="4" t="b">
        <f t="shared" si="11"/>
        <v>0</v>
      </c>
      <c r="F2832" s="4">
        <v>0</v>
      </c>
      <c r="G2832" s="4">
        <v>5301</v>
      </c>
      <c r="H2832" s="6">
        <v>44136</v>
      </c>
      <c r="I2832" s="4" t="s">
        <v>1755</v>
      </c>
      <c r="J2832" s="4" t="s">
        <v>1043</v>
      </c>
      <c r="K2832" s="4">
        <v>11099</v>
      </c>
      <c r="L2832" s="4">
        <v>0</v>
      </c>
      <c r="M2832" s="4">
        <v>0</v>
      </c>
      <c r="N2832" s="4">
        <v>233000</v>
      </c>
      <c r="O2832" s="4">
        <v>0</v>
      </c>
      <c r="P2832" s="4">
        <v>1418113</v>
      </c>
      <c r="Q2832" s="4">
        <v>2882</v>
      </c>
      <c r="R2832" s="4" t="b">
        <f t="shared" si="12"/>
        <v>0</v>
      </c>
      <c r="S2832" s="4">
        <v>0</v>
      </c>
    </row>
    <row r="2833" spans="1:19" ht="14.25" customHeight="1">
      <c r="A2833" s="4" t="s">
        <v>1040</v>
      </c>
      <c r="B2833" s="5"/>
      <c r="C2833" s="4">
        <v>0</v>
      </c>
      <c r="E2833" s="4" t="b">
        <f t="shared" si="11"/>
        <v>0</v>
      </c>
      <c r="F2833" s="4">
        <v>0</v>
      </c>
      <c r="G2833" s="4">
        <v>5301</v>
      </c>
      <c r="H2833" s="6">
        <v>44166</v>
      </c>
      <c r="I2833" s="4" t="s">
        <v>1756</v>
      </c>
      <c r="J2833" s="4" t="s">
        <v>1043</v>
      </c>
      <c r="K2833" s="4">
        <v>11179</v>
      </c>
      <c r="L2833" s="4">
        <v>0</v>
      </c>
      <c r="M2833" s="4">
        <v>0</v>
      </c>
      <c r="N2833" s="4">
        <v>233000</v>
      </c>
      <c r="O2833" s="4">
        <v>0</v>
      </c>
      <c r="P2833" s="4">
        <v>1651113</v>
      </c>
      <c r="Q2833" s="4">
        <v>2883</v>
      </c>
      <c r="R2833" s="4" t="b">
        <f t="shared" si="12"/>
        <v>0</v>
      </c>
      <c r="S2833" s="4">
        <v>0</v>
      </c>
    </row>
    <row r="2834" spans="1:19" ht="14.25" customHeight="1">
      <c r="A2834" s="4" t="s">
        <v>1040</v>
      </c>
      <c r="B2834" s="5" t="s">
        <v>1757</v>
      </c>
      <c r="C2834" s="4">
        <v>0</v>
      </c>
      <c r="D2834" s="4" t="s">
        <v>1757</v>
      </c>
      <c r="E2834" s="4" t="b">
        <f t="shared" si="11"/>
        <v>0</v>
      </c>
      <c r="F2834" s="4">
        <v>0</v>
      </c>
      <c r="G2834" s="4">
        <v>5301</v>
      </c>
      <c r="H2834" s="3" t="s">
        <v>21</v>
      </c>
      <c r="K2834" s="4">
        <v>0</v>
      </c>
      <c r="L2834" s="4">
        <v>0</v>
      </c>
      <c r="M2834" s="4">
        <v>0</v>
      </c>
      <c r="N2834" s="4">
        <v>2796000</v>
      </c>
      <c r="O2834" s="4">
        <v>3200309</v>
      </c>
      <c r="P2834" s="4">
        <v>1651113</v>
      </c>
      <c r="Q2834" s="4">
        <v>2884</v>
      </c>
      <c r="R2834" s="4" t="b">
        <f t="shared" si="12"/>
        <v>0</v>
      </c>
      <c r="S2834" s="4">
        <v>0</v>
      </c>
    </row>
    <row r="2835" spans="1:19" ht="14.25" customHeight="1">
      <c r="A2835" s="4" t="s">
        <v>1040</v>
      </c>
      <c r="B2835" s="5" t="s">
        <v>498</v>
      </c>
      <c r="C2835" s="4">
        <v>0</v>
      </c>
      <c r="D2835" s="4" t="s">
        <v>498</v>
      </c>
      <c r="E2835" s="4" t="b">
        <f t="shared" si="11"/>
        <v>0</v>
      </c>
      <c r="F2835" s="4">
        <v>0</v>
      </c>
      <c r="G2835" s="4">
        <v>5302</v>
      </c>
      <c r="H2835" s="3" t="s">
        <v>21</v>
      </c>
      <c r="K2835" s="4">
        <v>0</v>
      </c>
      <c r="L2835" s="4">
        <v>2520000</v>
      </c>
      <c r="M2835" s="4">
        <v>2520000</v>
      </c>
      <c r="N2835" s="4">
        <v>0</v>
      </c>
      <c r="O2835" s="4">
        <v>0</v>
      </c>
      <c r="P2835" s="4">
        <v>0</v>
      </c>
      <c r="Q2835" s="4">
        <v>2885</v>
      </c>
      <c r="R2835" s="4" t="b">
        <f t="shared" si="12"/>
        <v>0</v>
      </c>
      <c r="S2835" s="4">
        <v>0</v>
      </c>
    </row>
    <row r="2836" spans="1:19" ht="14.25" customHeight="1">
      <c r="A2836" s="4" t="s">
        <v>1040</v>
      </c>
      <c r="B2836" s="5"/>
      <c r="C2836" s="4">
        <v>0</v>
      </c>
      <c r="E2836" s="4" t="b">
        <f t="shared" si="11"/>
        <v>0</v>
      </c>
      <c r="F2836" s="4">
        <v>0</v>
      </c>
      <c r="G2836" s="4">
        <v>5302</v>
      </c>
      <c r="H2836" s="6">
        <v>43831</v>
      </c>
      <c r="I2836" s="4" t="s">
        <v>1758</v>
      </c>
      <c r="J2836" s="4" t="s">
        <v>1043</v>
      </c>
      <c r="K2836" s="4">
        <v>10300</v>
      </c>
      <c r="L2836" s="4">
        <v>0</v>
      </c>
      <c r="M2836" s="4">
        <v>0</v>
      </c>
      <c r="N2836" s="4">
        <v>210000</v>
      </c>
      <c r="O2836" s="4">
        <v>0</v>
      </c>
      <c r="P2836" s="4">
        <v>210000</v>
      </c>
      <c r="Q2836" s="4">
        <v>2886</v>
      </c>
      <c r="R2836" s="4" t="b">
        <f t="shared" si="12"/>
        <v>0</v>
      </c>
      <c r="S2836" s="4">
        <v>0</v>
      </c>
    </row>
    <row r="2837" spans="1:19" ht="14.25" customHeight="1">
      <c r="A2837" s="4" t="s">
        <v>1040</v>
      </c>
      <c r="B2837" s="5"/>
      <c r="C2837" s="4">
        <v>0</v>
      </c>
      <c r="E2837" s="4" t="b">
        <f t="shared" si="11"/>
        <v>0</v>
      </c>
      <c r="F2837" s="4">
        <v>0</v>
      </c>
      <c r="G2837" s="4">
        <v>5302</v>
      </c>
      <c r="H2837" s="6">
        <v>43862</v>
      </c>
      <c r="I2837" s="4" t="s">
        <v>1759</v>
      </c>
      <c r="J2837" s="4" t="s">
        <v>1043</v>
      </c>
      <c r="K2837" s="4">
        <v>10380</v>
      </c>
      <c r="L2837" s="4">
        <v>0</v>
      </c>
      <c r="M2837" s="4">
        <v>0</v>
      </c>
      <c r="N2837" s="4">
        <v>210000</v>
      </c>
      <c r="O2837" s="4">
        <v>0</v>
      </c>
      <c r="P2837" s="4">
        <v>420000</v>
      </c>
      <c r="Q2837" s="4">
        <v>2887</v>
      </c>
      <c r="R2837" s="4" t="b">
        <f t="shared" si="12"/>
        <v>0</v>
      </c>
      <c r="S2837" s="4">
        <v>0</v>
      </c>
    </row>
    <row r="2838" spans="1:19" ht="14.25" customHeight="1">
      <c r="A2838" s="4" t="s">
        <v>1040</v>
      </c>
      <c r="B2838" s="5"/>
      <c r="C2838" s="4">
        <v>0</v>
      </c>
      <c r="E2838" s="4" t="b">
        <f t="shared" si="11"/>
        <v>0</v>
      </c>
      <c r="F2838" s="4">
        <v>0</v>
      </c>
      <c r="G2838" s="4">
        <v>5302</v>
      </c>
      <c r="H2838" s="6">
        <v>43891</v>
      </c>
      <c r="I2838" s="4" t="s">
        <v>1760</v>
      </c>
      <c r="J2838" s="4" t="s">
        <v>1043</v>
      </c>
      <c r="K2838" s="4">
        <v>10460</v>
      </c>
      <c r="L2838" s="4">
        <v>0</v>
      </c>
      <c r="M2838" s="4">
        <v>0</v>
      </c>
      <c r="N2838" s="4">
        <v>210000</v>
      </c>
      <c r="O2838" s="4">
        <v>0</v>
      </c>
      <c r="P2838" s="4">
        <v>630000</v>
      </c>
      <c r="Q2838" s="4">
        <v>2888</v>
      </c>
      <c r="R2838" s="4" t="b">
        <f t="shared" si="12"/>
        <v>0</v>
      </c>
      <c r="S2838" s="4">
        <v>0</v>
      </c>
    </row>
    <row r="2839" spans="1:19" ht="14.25" customHeight="1">
      <c r="A2839" s="4" t="s">
        <v>1040</v>
      </c>
      <c r="B2839" s="5"/>
      <c r="C2839" s="4">
        <v>0</v>
      </c>
      <c r="E2839" s="4" t="b">
        <f t="shared" si="11"/>
        <v>0</v>
      </c>
      <c r="F2839" s="4">
        <v>0</v>
      </c>
      <c r="G2839" s="4">
        <v>5302</v>
      </c>
      <c r="H2839" s="6">
        <v>43893</v>
      </c>
      <c r="I2839" s="4" t="s">
        <v>1044</v>
      </c>
      <c r="J2839" s="4" t="s">
        <v>40</v>
      </c>
      <c r="K2839" s="4">
        <v>13673</v>
      </c>
      <c r="L2839" s="4">
        <v>0</v>
      </c>
      <c r="M2839" s="4">
        <v>0</v>
      </c>
      <c r="N2839" s="4">
        <v>0</v>
      </c>
      <c r="O2839" s="4">
        <v>210000</v>
      </c>
      <c r="P2839" s="4">
        <v>420000</v>
      </c>
      <c r="Q2839" s="4">
        <v>2889</v>
      </c>
      <c r="R2839" s="4" t="b">
        <f t="shared" si="12"/>
        <v>0</v>
      </c>
      <c r="S2839" s="4">
        <v>0</v>
      </c>
    </row>
    <row r="2840" spans="1:19" ht="14.25" customHeight="1">
      <c r="A2840" s="4" t="s">
        <v>1040</v>
      </c>
      <c r="B2840" s="5"/>
      <c r="C2840" s="4">
        <v>0</v>
      </c>
      <c r="E2840" s="4" t="b">
        <f t="shared" si="11"/>
        <v>0</v>
      </c>
      <c r="F2840" s="4">
        <v>0</v>
      </c>
      <c r="G2840" s="4">
        <v>5302</v>
      </c>
      <c r="H2840" s="6">
        <v>43893</v>
      </c>
      <c r="I2840" s="4" t="s">
        <v>1046</v>
      </c>
      <c r="J2840" s="4" t="s">
        <v>40</v>
      </c>
      <c r="K2840" s="4">
        <v>13673</v>
      </c>
      <c r="L2840" s="4">
        <v>0</v>
      </c>
      <c r="M2840" s="4">
        <v>0</v>
      </c>
      <c r="N2840" s="4">
        <v>0</v>
      </c>
      <c r="O2840" s="4">
        <v>210000</v>
      </c>
      <c r="P2840" s="4">
        <v>210000</v>
      </c>
      <c r="Q2840" s="4">
        <v>2890</v>
      </c>
      <c r="R2840" s="4" t="b">
        <f t="shared" si="12"/>
        <v>0</v>
      </c>
      <c r="S2840" s="4">
        <v>0</v>
      </c>
    </row>
    <row r="2841" spans="1:19" ht="14.25" customHeight="1">
      <c r="A2841" s="4" t="s">
        <v>1040</v>
      </c>
      <c r="B2841" s="5"/>
      <c r="C2841" s="4">
        <v>0</v>
      </c>
      <c r="E2841" s="4" t="b">
        <f t="shared" si="11"/>
        <v>0</v>
      </c>
      <c r="F2841" s="4">
        <v>0</v>
      </c>
      <c r="G2841" s="4">
        <v>5302</v>
      </c>
      <c r="H2841" s="6">
        <v>43893</v>
      </c>
      <c r="I2841" s="4" t="s">
        <v>1048</v>
      </c>
      <c r="J2841" s="4" t="s">
        <v>40</v>
      </c>
      <c r="K2841" s="4">
        <v>13673</v>
      </c>
      <c r="L2841" s="4">
        <v>0</v>
      </c>
      <c r="M2841" s="4">
        <v>0</v>
      </c>
      <c r="N2841" s="4">
        <v>0</v>
      </c>
      <c r="O2841" s="4">
        <v>210000</v>
      </c>
      <c r="P2841" s="4">
        <v>0</v>
      </c>
      <c r="Q2841" s="4">
        <v>2891</v>
      </c>
      <c r="R2841" s="4" t="b">
        <f t="shared" si="12"/>
        <v>0</v>
      </c>
      <c r="S2841" s="4">
        <v>0</v>
      </c>
    </row>
    <row r="2842" spans="1:19" ht="14.25" customHeight="1">
      <c r="A2842" s="4" t="s">
        <v>1040</v>
      </c>
      <c r="B2842" s="5"/>
      <c r="C2842" s="4">
        <v>0</v>
      </c>
      <c r="E2842" s="4" t="b">
        <f t="shared" si="11"/>
        <v>0</v>
      </c>
      <c r="F2842" s="4">
        <v>0</v>
      </c>
      <c r="G2842" s="4">
        <v>5302</v>
      </c>
      <c r="H2842" s="6">
        <v>43922</v>
      </c>
      <c r="I2842" s="4" t="s">
        <v>1761</v>
      </c>
      <c r="J2842" s="4" t="s">
        <v>1069</v>
      </c>
      <c r="K2842" s="4">
        <v>566</v>
      </c>
      <c r="L2842" s="4">
        <v>0</v>
      </c>
      <c r="M2842" s="4">
        <v>0</v>
      </c>
      <c r="N2842" s="4">
        <v>0</v>
      </c>
      <c r="O2842" s="4">
        <v>210000</v>
      </c>
      <c r="P2842" s="4">
        <v>-210000</v>
      </c>
      <c r="Q2842" s="4">
        <v>2892</v>
      </c>
      <c r="R2842" s="4" t="b">
        <f t="shared" si="12"/>
        <v>0</v>
      </c>
      <c r="S2842" s="4">
        <v>0</v>
      </c>
    </row>
    <row r="2843" spans="1:19" ht="14.25" customHeight="1">
      <c r="A2843" s="4" t="s">
        <v>1040</v>
      </c>
      <c r="B2843" s="5"/>
      <c r="C2843" s="4">
        <v>0</v>
      </c>
      <c r="E2843" s="4" t="b">
        <f t="shared" si="11"/>
        <v>0</v>
      </c>
      <c r="F2843" s="4">
        <v>0</v>
      </c>
      <c r="G2843" s="4">
        <v>5302</v>
      </c>
      <c r="H2843" s="6">
        <v>43922</v>
      </c>
      <c r="I2843" s="4" t="s">
        <v>1762</v>
      </c>
      <c r="J2843" s="4" t="s">
        <v>1043</v>
      </c>
      <c r="K2843" s="4">
        <v>10540</v>
      </c>
      <c r="L2843" s="4">
        <v>0</v>
      </c>
      <c r="M2843" s="4">
        <v>0</v>
      </c>
      <c r="N2843" s="4">
        <v>210000</v>
      </c>
      <c r="O2843" s="4">
        <v>0</v>
      </c>
      <c r="P2843" s="4">
        <v>0</v>
      </c>
      <c r="Q2843" s="4">
        <v>2893</v>
      </c>
      <c r="R2843" s="4" t="b">
        <f t="shared" si="12"/>
        <v>0</v>
      </c>
      <c r="S2843" s="4">
        <v>0</v>
      </c>
    </row>
    <row r="2844" spans="1:19" ht="14.25" customHeight="1">
      <c r="A2844" s="4" t="s">
        <v>1040</v>
      </c>
      <c r="B2844" s="5"/>
      <c r="C2844" s="4">
        <v>0</v>
      </c>
      <c r="E2844" s="4" t="b">
        <f t="shared" si="11"/>
        <v>0</v>
      </c>
      <c r="F2844" s="4">
        <v>0</v>
      </c>
      <c r="G2844" s="4">
        <v>5302</v>
      </c>
      <c r="H2844" s="6">
        <v>43952</v>
      </c>
      <c r="I2844" s="4" t="s">
        <v>1763</v>
      </c>
      <c r="J2844" s="4" t="s">
        <v>1069</v>
      </c>
      <c r="K2844" s="4">
        <v>568</v>
      </c>
      <c r="L2844" s="4">
        <v>0</v>
      </c>
      <c r="M2844" s="4">
        <v>0</v>
      </c>
      <c r="N2844" s="4">
        <v>0</v>
      </c>
      <c r="O2844" s="4">
        <v>1226</v>
      </c>
      <c r="P2844" s="4">
        <v>-1226</v>
      </c>
      <c r="Q2844" s="4">
        <v>2894</v>
      </c>
      <c r="R2844" s="4" t="b">
        <f t="shared" si="12"/>
        <v>0</v>
      </c>
      <c r="S2844" s="4">
        <v>0</v>
      </c>
    </row>
    <row r="2845" spans="1:19" ht="14.25" customHeight="1">
      <c r="A2845" s="4" t="s">
        <v>1040</v>
      </c>
      <c r="B2845" s="5"/>
      <c r="C2845" s="4">
        <v>0</v>
      </c>
      <c r="E2845" s="4" t="b">
        <f t="shared" si="11"/>
        <v>0</v>
      </c>
      <c r="F2845" s="4">
        <v>0</v>
      </c>
      <c r="G2845" s="4">
        <v>5302</v>
      </c>
      <c r="H2845" s="6">
        <v>43952</v>
      </c>
      <c r="I2845" s="4" t="s">
        <v>1764</v>
      </c>
      <c r="J2845" s="4" t="s">
        <v>1043</v>
      </c>
      <c r="K2845" s="4">
        <v>10620</v>
      </c>
      <c r="L2845" s="4">
        <v>0</v>
      </c>
      <c r="M2845" s="4">
        <v>0</v>
      </c>
      <c r="N2845" s="4">
        <v>210000</v>
      </c>
      <c r="O2845" s="4">
        <v>0</v>
      </c>
      <c r="P2845" s="4">
        <v>208774</v>
      </c>
      <c r="Q2845" s="4">
        <v>2895</v>
      </c>
      <c r="R2845" s="4" t="b">
        <f t="shared" si="12"/>
        <v>0</v>
      </c>
      <c r="S2845" s="4">
        <v>0</v>
      </c>
    </row>
    <row r="2846" spans="1:19" ht="14.25" customHeight="1">
      <c r="A2846" s="4" t="s">
        <v>1040</v>
      </c>
      <c r="B2846" s="5"/>
      <c r="C2846" s="4">
        <v>0</v>
      </c>
      <c r="E2846" s="4" t="b">
        <f t="shared" si="11"/>
        <v>0</v>
      </c>
      <c r="F2846" s="4">
        <v>0</v>
      </c>
      <c r="G2846" s="4">
        <v>5302</v>
      </c>
      <c r="H2846" s="6">
        <v>43962</v>
      </c>
      <c r="I2846" s="4" t="s">
        <v>1052</v>
      </c>
      <c r="J2846" s="4" t="s">
        <v>40</v>
      </c>
      <c r="K2846" s="4">
        <v>13794</v>
      </c>
      <c r="L2846" s="4">
        <v>0</v>
      </c>
      <c r="M2846" s="4">
        <v>0</v>
      </c>
      <c r="N2846" s="4">
        <v>0</v>
      </c>
      <c r="O2846" s="4">
        <v>208774</v>
      </c>
      <c r="P2846" s="4">
        <v>0</v>
      </c>
      <c r="Q2846" s="4">
        <v>2896</v>
      </c>
      <c r="R2846" s="4" t="b">
        <f t="shared" si="12"/>
        <v>0</v>
      </c>
      <c r="S2846" s="4">
        <v>0</v>
      </c>
    </row>
    <row r="2847" spans="1:19" ht="14.25" customHeight="1">
      <c r="A2847" s="4" t="s">
        <v>1040</v>
      </c>
      <c r="B2847" s="5"/>
      <c r="C2847" s="4">
        <v>0</v>
      </c>
      <c r="E2847" s="4" t="b">
        <f t="shared" si="11"/>
        <v>0</v>
      </c>
      <c r="F2847" s="4">
        <v>0</v>
      </c>
      <c r="G2847" s="4">
        <v>5302</v>
      </c>
      <c r="H2847" s="6">
        <v>43983</v>
      </c>
      <c r="I2847" s="4" t="s">
        <v>1765</v>
      </c>
      <c r="J2847" s="4" t="s">
        <v>1043</v>
      </c>
      <c r="K2847" s="4">
        <v>10700</v>
      </c>
      <c r="L2847" s="4">
        <v>0</v>
      </c>
      <c r="M2847" s="4">
        <v>0</v>
      </c>
      <c r="N2847" s="4">
        <v>210000</v>
      </c>
      <c r="O2847" s="4">
        <v>0</v>
      </c>
      <c r="P2847" s="4">
        <v>210000</v>
      </c>
      <c r="Q2847" s="4">
        <v>2897</v>
      </c>
      <c r="R2847" s="4" t="b">
        <f t="shared" si="12"/>
        <v>0</v>
      </c>
      <c r="S2847" s="4">
        <v>0</v>
      </c>
    </row>
    <row r="2848" spans="1:19" ht="14.25" customHeight="1">
      <c r="A2848" s="4" t="s">
        <v>1040</v>
      </c>
      <c r="B2848" s="5"/>
      <c r="C2848" s="4">
        <v>0</v>
      </c>
      <c r="E2848" s="4" t="b">
        <f t="shared" si="11"/>
        <v>0</v>
      </c>
      <c r="F2848" s="4">
        <v>0</v>
      </c>
      <c r="G2848" s="4">
        <v>5302</v>
      </c>
      <c r="H2848" s="6">
        <v>44013</v>
      </c>
      <c r="I2848" s="4" t="s">
        <v>1766</v>
      </c>
      <c r="J2848" s="4" t="s">
        <v>1043</v>
      </c>
      <c r="K2848" s="4">
        <v>10780</v>
      </c>
      <c r="L2848" s="4">
        <v>0</v>
      </c>
      <c r="M2848" s="4">
        <v>0</v>
      </c>
      <c r="N2848" s="4">
        <v>210000</v>
      </c>
      <c r="O2848" s="4">
        <v>0</v>
      </c>
      <c r="P2848" s="4">
        <v>420000</v>
      </c>
      <c r="Q2848" s="4">
        <v>2898</v>
      </c>
      <c r="R2848" s="4" t="b">
        <f t="shared" si="12"/>
        <v>0</v>
      </c>
      <c r="S2848" s="4">
        <v>0</v>
      </c>
    </row>
    <row r="2849" spans="1:19" ht="14.25" customHeight="1">
      <c r="A2849" s="4" t="s">
        <v>1040</v>
      </c>
      <c r="B2849" s="5"/>
      <c r="C2849" s="4">
        <v>0</v>
      </c>
      <c r="E2849" s="4" t="b">
        <f t="shared" si="11"/>
        <v>0</v>
      </c>
      <c r="F2849" s="4">
        <v>0</v>
      </c>
      <c r="G2849" s="4">
        <v>5302</v>
      </c>
      <c r="H2849" s="6">
        <v>44044</v>
      </c>
      <c r="I2849" s="4" t="s">
        <v>1767</v>
      </c>
      <c r="J2849" s="4" t="s">
        <v>1043</v>
      </c>
      <c r="K2849" s="4">
        <v>10860</v>
      </c>
      <c r="L2849" s="4">
        <v>0</v>
      </c>
      <c r="M2849" s="4">
        <v>0</v>
      </c>
      <c r="N2849" s="4">
        <v>210000</v>
      </c>
      <c r="O2849" s="4">
        <v>0</v>
      </c>
      <c r="P2849" s="4">
        <v>630000</v>
      </c>
      <c r="Q2849" s="4">
        <v>2899</v>
      </c>
      <c r="R2849" s="4" t="b">
        <f t="shared" si="12"/>
        <v>0</v>
      </c>
      <c r="S2849" s="4">
        <v>0</v>
      </c>
    </row>
    <row r="2850" spans="1:19" ht="14.25" customHeight="1">
      <c r="A2850" s="4" t="s">
        <v>1040</v>
      </c>
      <c r="B2850" s="5"/>
      <c r="C2850" s="4">
        <v>0</v>
      </c>
      <c r="E2850" s="4" t="b">
        <f t="shared" si="11"/>
        <v>0</v>
      </c>
      <c r="F2850" s="4">
        <v>0</v>
      </c>
      <c r="G2850" s="4">
        <v>5302</v>
      </c>
      <c r="H2850" s="6">
        <v>44049</v>
      </c>
      <c r="I2850" s="4" t="s">
        <v>1054</v>
      </c>
      <c r="J2850" s="4" t="s">
        <v>40</v>
      </c>
      <c r="K2850" s="4">
        <v>14005</v>
      </c>
      <c r="L2850" s="4">
        <v>0</v>
      </c>
      <c r="M2850" s="4">
        <v>0</v>
      </c>
      <c r="N2850" s="4">
        <v>0</v>
      </c>
      <c r="O2850" s="4">
        <v>210000</v>
      </c>
      <c r="P2850" s="4">
        <v>420000</v>
      </c>
      <c r="Q2850" s="4">
        <v>2900</v>
      </c>
      <c r="R2850" s="4" t="b">
        <f t="shared" si="12"/>
        <v>0</v>
      </c>
      <c r="S2850" s="4">
        <v>0</v>
      </c>
    </row>
    <row r="2851" spans="1:19" ht="14.25" customHeight="1">
      <c r="A2851" s="4" t="s">
        <v>1040</v>
      </c>
      <c r="B2851" s="5"/>
      <c r="C2851" s="4">
        <v>0</v>
      </c>
      <c r="E2851" s="4" t="b">
        <f t="shared" si="11"/>
        <v>0</v>
      </c>
      <c r="F2851" s="4">
        <v>0</v>
      </c>
      <c r="G2851" s="4">
        <v>5302</v>
      </c>
      <c r="H2851" s="6">
        <v>44049</v>
      </c>
      <c r="I2851" s="4" t="s">
        <v>1056</v>
      </c>
      <c r="J2851" s="4" t="s">
        <v>40</v>
      </c>
      <c r="K2851" s="4">
        <v>14005</v>
      </c>
      <c r="L2851" s="4">
        <v>0</v>
      </c>
      <c r="M2851" s="4">
        <v>0</v>
      </c>
      <c r="N2851" s="4">
        <v>0</v>
      </c>
      <c r="O2851" s="4">
        <v>210000</v>
      </c>
      <c r="P2851" s="4">
        <v>210000</v>
      </c>
      <c r="Q2851" s="4">
        <v>2901</v>
      </c>
      <c r="R2851" s="4" t="b">
        <f t="shared" si="12"/>
        <v>0</v>
      </c>
      <c r="S2851" s="4">
        <v>0</v>
      </c>
    </row>
    <row r="2852" spans="1:19" ht="14.25" customHeight="1">
      <c r="A2852" s="4" t="s">
        <v>1040</v>
      </c>
      <c r="B2852" s="5"/>
      <c r="C2852" s="4">
        <v>0</v>
      </c>
      <c r="E2852" s="4" t="b">
        <f t="shared" si="11"/>
        <v>0</v>
      </c>
      <c r="F2852" s="4">
        <v>0</v>
      </c>
      <c r="G2852" s="4">
        <v>5302</v>
      </c>
      <c r="H2852" s="6">
        <v>44049</v>
      </c>
      <c r="I2852" s="4" t="s">
        <v>1058</v>
      </c>
      <c r="J2852" s="4" t="s">
        <v>40</v>
      </c>
      <c r="K2852" s="4">
        <v>14005</v>
      </c>
      <c r="L2852" s="4">
        <v>0</v>
      </c>
      <c r="M2852" s="4">
        <v>0</v>
      </c>
      <c r="N2852" s="4">
        <v>0</v>
      </c>
      <c r="O2852" s="4">
        <v>210000</v>
      </c>
      <c r="P2852" s="4">
        <v>0</v>
      </c>
      <c r="Q2852" s="4">
        <v>2902</v>
      </c>
      <c r="R2852" s="4" t="b">
        <f t="shared" si="12"/>
        <v>0</v>
      </c>
      <c r="S2852" s="4">
        <v>0</v>
      </c>
    </row>
    <row r="2853" spans="1:19" ht="14.25" customHeight="1">
      <c r="A2853" s="4" t="s">
        <v>1040</v>
      </c>
      <c r="B2853" s="5"/>
      <c r="C2853" s="4">
        <v>0</v>
      </c>
      <c r="E2853" s="4" t="b">
        <f t="shared" si="11"/>
        <v>0</v>
      </c>
      <c r="F2853" s="4">
        <v>0</v>
      </c>
      <c r="G2853" s="4">
        <v>5302</v>
      </c>
      <c r="H2853" s="6">
        <v>44075</v>
      </c>
      <c r="I2853" s="4" t="s">
        <v>1768</v>
      </c>
      <c r="J2853" s="4" t="s">
        <v>1043</v>
      </c>
      <c r="K2853" s="4">
        <v>10940</v>
      </c>
      <c r="L2853" s="4">
        <v>0</v>
      </c>
      <c r="M2853" s="4">
        <v>0</v>
      </c>
      <c r="N2853" s="4">
        <v>210000</v>
      </c>
      <c r="O2853" s="4">
        <v>0</v>
      </c>
      <c r="P2853" s="4">
        <v>210000</v>
      </c>
      <c r="Q2853" s="4">
        <v>2903</v>
      </c>
      <c r="R2853" s="4" t="b">
        <f t="shared" si="12"/>
        <v>0</v>
      </c>
      <c r="S2853" s="4">
        <v>0</v>
      </c>
    </row>
    <row r="2854" spans="1:19" ht="14.25" customHeight="1">
      <c r="A2854" s="4" t="s">
        <v>1040</v>
      </c>
      <c r="B2854" s="5"/>
      <c r="C2854" s="4">
        <v>0</v>
      </c>
      <c r="E2854" s="4" t="b">
        <f t="shared" si="11"/>
        <v>0</v>
      </c>
      <c r="F2854" s="4">
        <v>0</v>
      </c>
      <c r="G2854" s="4">
        <v>5302</v>
      </c>
      <c r="H2854" s="6">
        <v>44105</v>
      </c>
      <c r="I2854" s="4" t="s">
        <v>1769</v>
      </c>
      <c r="J2854" s="4" t="s">
        <v>1043</v>
      </c>
      <c r="K2854" s="4">
        <v>11020</v>
      </c>
      <c r="L2854" s="4">
        <v>0</v>
      </c>
      <c r="M2854" s="4">
        <v>0</v>
      </c>
      <c r="N2854" s="4">
        <v>210000</v>
      </c>
      <c r="O2854" s="4">
        <v>0</v>
      </c>
      <c r="P2854" s="4">
        <v>420000</v>
      </c>
      <c r="Q2854" s="4">
        <v>2904</v>
      </c>
      <c r="R2854" s="4" t="b">
        <f t="shared" si="12"/>
        <v>0</v>
      </c>
      <c r="S2854" s="4">
        <v>0</v>
      </c>
    </row>
    <row r="2855" spans="1:19" ht="14.25" customHeight="1">
      <c r="A2855" s="4" t="s">
        <v>1040</v>
      </c>
      <c r="B2855" s="5"/>
      <c r="C2855" s="4">
        <v>0</v>
      </c>
      <c r="E2855" s="4" t="b">
        <f t="shared" si="11"/>
        <v>0</v>
      </c>
      <c r="F2855" s="4">
        <v>0</v>
      </c>
      <c r="G2855" s="4">
        <v>5302</v>
      </c>
      <c r="H2855" s="6">
        <v>44136</v>
      </c>
      <c r="I2855" s="4" t="s">
        <v>1770</v>
      </c>
      <c r="J2855" s="4" t="s">
        <v>1043</v>
      </c>
      <c r="K2855" s="4">
        <v>11100</v>
      </c>
      <c r="L2855" s="4">
        <v>0</v>
      </c>
      <c r="M2855" s="4">
        <v>0</v>
      </c>
      <c r="N2855" s="4">
        <v>210000</v>
      </c>
      <c r="O2855" s="4">
        <v>0</v>
      </c>
      <c r="P2855" s="4">
        <v>630000</v>
      </c>
      <c r="Q2855" s="4">
        <v>2905</v>
      </c>
      <c r="R2855" s="4" t="b">
        <f t="shared" si="12"/>
        <v>0</v>
      </c>
      <c r="S2855" s="4">
        <v>0</v>
      </c>
    </row>
    <row r="2856" spans="1:19" ht="14.25" customHeight="1">
      <c r="A2856" s="4" t="s">
        <v>1040</v>
      </c>
      <c r="B2856" s="5"/>
      <c r="C2856" s="4">
        <v>0</v>
      </c>
      <c r="E2856" s="4" t="b">
        <f t="shared" si="11"/>
        <v>0</v>
      </c>
      <c r="F2856" s="4">
        <v>0</v>
      </c>
      <c r="G2856" s="4">
        <v>5302</v>
      </c>
      <c r="H2856" s="6">
        <v>44159</v>
      </c>
      <c r="I2856" s="4" t="s">
        <v>1060</v>
      </c>
      <c r="J2856" s="4" t="s">
        <v>40</v>
      </c>
      <c r="K2856" s="4">
        <v>14233</v>
      </c>
      <c r="L2856" s="4">
        <v>0</v>
      </c>
      <c r="M2856" s="4">
        <v>0</v>
      </c>
      <c r="N2856" s="4">
        <v>0</v>
      </c>
      <c r="O2856" s="4">
        <v>210000</v>
      </c>
      <c r="P2856" s="4">
        <v>420000</v>
      </c>
      <c r="Q2856" s="4">
        <v>2906</v>
      </c>
      <c r="R2856" s="4" t="b">
        <f t="shared" si="12"/>
        <v>0</v>
      </c>
      <c r="S2856" s="4">
        <v>0</v>
      </c>
    </row>
    <row r="2857" spans="1:19" ht="14.25" customHeight="1">
      <c r="A2857" s="4" t="s">
        <v>1040</v>
      </c>
      <c r="B2857" s="5"/>
      <c r="C2857" s="4">
        <v>0</v>
      </c>
      <c r="E2857" s="4" t="b">
        <f t="shared" si="11"/>
        <v>0</v>
      </c>
      <c r="F2857" s="4">
        <v>0</v>
      </c>
      <c r="G2857" s="4">
        <v>5302</v>
      </c>
      <c r="H2857" s="6">
        <v>44159</v>
      </c>
      <c r="I2857" s="4" t="s">
        <v>1061</v>
      </c>
      <c r="J2857" s="4" t="s">
        <v>40</v>
      </c>
      <c r="K2857" s="4">
        <v>14233</v>
      </c>
      <c r="L2857" s="4">
        <v>0</v>
      </c>
      <c r="M2857" s="4">
        <v>0</v>
      </c>
      <c r="N2857" s="4">
        <v>0</v>
      </c>
      <c r="O2857" s="4">
        <v>210000</v>
      </c>
      <c r="P2857" s="4">
        <v>210000</v>
      </c>
      <c r="Q2857" s="4">
        <v>2907</v>
      </c>
      <c r="R2857" s="4" t="b">
        <f t="shared" si="12"/>
        <v>0</v>
      </c>
      <c r="S2857" s="4">
        <v>0</v>
      </c>
    </row>
    <row r="2858" spans="1:19" ht="14.25" customHeight="1">
      <c r="A2858" s="4" t="s">
        <v>1040</v>
      </c>
      <c r="B2858" s="5"/>
      <c r="C2858" s="4">
        <v>0</v>
      </c>
      <c r="E2858" s="4" t="b">
        <f t="shared" si="11"/>
        <v>0</v>
      </c>
      <c r="F2858" s="4">
        <v>0</v>
      </c>
      <c r="G2858" s="4">
        <v>5302</v>
      </c>
      <c r="H2858" s="6">
        <v>44159</v>
      </c>
      <c r="I2858" s="4" t="s">
        <v>1064</v>
      </c>
      <c r="J2858" s="4" t="s">
        <v>40</v>
      </c>
      <c r="K2858" s="4">
        <v>14233</v>
      </c>
      <c r="L2858" s="4">
        <v>0</v>
      </c>
      <c r="M2858" s="4">
        <v>0</v>
      </c>
      <c r="N2858" s="4">
        <v>0</v>
      </c>
      <c r="O2858" s="4">
        <v>210000</v>
      </c>
      <c r="P2858" s="4">
        <v>0</v>
      </c>
      <c r="Q2858" s="4">
        <v>2908</v>
      </c>
      <c r="R2858" s="4" t="b">
        <f t="shared" si="12"/>
        <v>0</v>
      </c>
      <c r="S2858" s="4">
        <v>0</v>
      </c>
    </row>
    <row r="2859" spans="1:19" ht="14.25" customHeight="1">
      <c r="A2859" s="4" t="s">
        <v>1040</v>
      </c>
      <c r="B2859" s="5"/>
      <c r="C2859" s="4">
        <v>0</v>
      </c>
      <c r="E2859" s="4" t="b">
        <f t="shared" si="11"/>
        <v>0</v>
      </c>
      <c r="F2859" s="4">
        <v>0</v>
      </c>
      <c r="G2859" s="4">
        <v>5302</v>
      </c>
      <c r="H2859" s="6">
        <v>44166</v>
      </c>
      <c r="I2859" s="4" t="s">
        <v>1771</v>
      </c>
      <c r="J2859" s="4" t="s">
        <v>1069</v>
      </c>
      <c r="K2859" s="4">
        <v>577</v>
      </c>
      <c r="L2859" s="4">
        <v>0</v>
      </c>
      <c r="M2859" s="4">
        <v>0</v>
      </c>
      <c r="N2859" s="4">
        <v>0</v>
      </c>
      <c r="O2859" s="4">
        <v>210000</v>
      </c>
      <c r="P2859" s="4">
        <v>-210000</v>
      </c>
      <c r="Q2859" s="4">
        <v>2909</v>
      </c>
      <c r="R2859" s="4" t="b">
        <f t="shared" si="12"/>
        <v>0</v>
      </c>
      <c r="S2859" s="4">
        <v>0</v>
      </c>
    </row>
    <row r="2860" spans="1:19" ht="14.25" customHeight="1">
      <c r="A2860" s="4" t="s">
        <v>1040</v>
      </c>
      <c r="B2860" s="5"/>
      <c r="C2860" s="4">
        <v>0</v>
      </c>
      <c r="E2860" s="4" t="b">
        <f t="shared" si="11"/>
        <v>0</v>
      </c>
      <c r="F2860" s="4">
        <v>0</v>
      </c>
      <c r="G2860" s="4">
        <v>5302</v>
      </c>
      <c r="H2860" s="6">
        <v>44166</v>
      </c>
      <c r="I2860" s="4" t="s">
        <v>1772</v>
      </c>
      <c r="J2860" s="4" t="s">
        <v>1043</v>
      </c>
      <c r="K2860" s="4">
        <v>11180</v>
      </c>
      <c r="L2860" s="4">
        <v>0</v>
      </c>
      <c r="M2860" s="4">
        <v>0</v>
      </c>
      <c r="N2860" s="4">
        <v>210000</v>
      </c>
      <c r="O2860" s="4">
        <v>0</v>
      </c>
      <c r="P2860" s="4">
        <v>0</v>
      </c>
      <c r="Q2860" s="4">
        <v>2910</v>
      </c>
      <c r="R2860" s="4" t="b">
        <f t="shared" si="12"/>
        <v>0</v>
      </c>
      <c r="S2860" s="4">
        <v>0</v>
      </c>
    </row>
    <row r="2861" spans="1:19" ht="14.25" customHeight="1">
      <c r="A2861" s="4" t="s">
        <v>1040</v>
      </c>
      <c r="B2861" s="5" t="s">
        <v>1773</v>
      </c>
      <c r="C2861" s="4">
        <v>0</v>
      </c>
      <c r="D2861" s="4" t="s">
        <v>1773</v>
      </c>
      <c r="E2861" s="4" t="b">
        <f t="shared" si="11"/>
        <v>0</v>
      </c>
      <c r="F2861" s="4">
        <v>0</v>
      </c>
      <c r="G2861" s="4">
        <v>5302</v>
      </c>
      <c r="H2861" s="3" t="s">
        <v>21</v>
      </c>
      <c r="K2861" s="4">
        <v>0</v>
      </c>
      <c r="L2861" s="4">
        <v>0</v>
      </c>
      <c r="M2861" s="4">
        <v>0</v>
      </c>
      <c r="N2861" s="4">
        <v>2520000</v>
      </c>
      <c r="O2861" s="4">
        <v>2520000</v>
      </c>
      <c r="P2861" s="4">
        <v>0</v>
      </c>
      <c r="Q2861" s="4">
        <v>2911</v>
      </c>
      <c r="R2861" s="4" t="b">
        <f t="shared" si="12"/>
        <v>0</v>
      </c>
      <c r="S2861" s="4">
        <v>0</v>
      </c>
    </row>
    <row r="2862" spans="1:19" ht="14.25" customHeight="1">
      <c r="A2862" s="4" t="s">
        <v>1040</v>
      </c>
      <c r="B2862" s="5" t="s">
        <v>504</v>
      </c>
      <c r="C2862" s="4">
        <v>0</v>
      </c>
      <c r="D2862" s="4" t="s">
        <v>504</v>
      </c>
      <c r="E2862" s="4" t="b">
        <f t="shared" si="11"/>
        <v>0</v>
      </c>
      <c r="F2862" s="4">
        <v>86800</v>
      </c>
      <c r="G2862" s="4">
        <v>5401</v>
      </c>
      <c r="H2862" s="3" t="s">
        <v>21</v>
      </c>
      <c r="K2862" s="4">
        <v>0</v>
      </c>
      <c r="L2862" s="4">
        <v>2520000</v>
      </c>
      <c r="M2862" s="4">
        <v>2606800</v>
      </c>
      <c r="N2862" s="4">
        <v>0</v>
      </c>
      <c r="O2862" s="4">
        <v>0</v>
      </c>
      <c r="P2862" s="4">
        <v>86800</v>
      </c>
      <c r="Q2862" s="4">
        <v>2912</v>
      </c>
      <c r="R2862" s="4" t="b">
        <f t="shared" si="12"/>
        <v>0</v>
      </c>
      <c r="S2862" s="4">
        <v>0</v>
      </c>
    </row>
    <row r="2863" spans="1:19" ht="14.25" customHeight="1">
      <c r="A2863" s="4" t="s">
        <v>1040</v>
      </c>
      <c r="B2863" s="5"/>
      <c r="C2863" s="4">
        <v>0</v>
      </c>
      <c r="E2863" s="4" t="b">
        <f t="shared" si="11"/>
        <v>0</v>
      </c>
      <c r="F2863" s="4">
        <v>0</v>
      </c>
      <c r="G2863" s="4">
        <v>5401</v>
      </c>
      <c r="H2863" s="6">
        <v>43831</v>
      </c>
      <c r="I2863" s="4" t="s">
        <v>1774</v>
      </c>
      <c r="J2863" s="4" t="s">
        <v>1043</v>
      </c>
      <c r="K2863" s="4">
        <v>10301</v>
      </c>
      <c r="L2863" s="4">
        <v>0</v>
      </c>
      <c r="M2863" s="4">
        <v>0</v>
      </c>
      <c r="N2863" s="4">
        <v>210000</v>
      </c>
      <c r="O2863" s="4">
        <v>0</v>
      </c>
      <c r="P2863" s="4">
        <v>296800</v>
      </c>
      <c r="Q2863" s="4">
        <v>2913</v>
      </c>
      <c r="R2863" s="4" t="b">
        <f t="shared" si="12"/>
        <v>0</v>
      </c>
      <c r="S2863" s="4">
        <v>0</v>
      </c>
    </row>
    <row r="2864" spans="1:19" ht="14.25" customHeight="1">
      <c r="A2864" s="4" t="s">
        <v>1040</v>
      </c>
      <c r="B2864" s="5"/>
      <c r="C2864" s="4">
        <v>0</v>
      </c>
      <c r="E2864" s="4" t="b">
        <f t="shared" si="11"/>
        <v>0</v>
      </c>
      <c r="F2864" s="4">
        <v>0</v>
      </c>
      <c r="G2864" s="4">
        <v>5401</v>
      </c>
      <c r="H2864" s="6">
        <v>43839</v>
      </c>
      <c r="I2864" s="4" t="s">
        <v>1243</v>
      </c>
      <c r="J2864" s="4" t="s">
        <v>40</v>
      </c>
      <c r="K2864" s="4">
        <v>13490</v>
      </c>
      <c r="L2864" s="4">
        <v>0</v>
      </c>
      <c r="M2864" s="4">
        <v>0</v>
      </c>
      <c r="N2864" s="4">
        <v>0</v>
      </c>
      <c r="O2864" s="4">
        <v>86800</v>
      </c>
      <c r="P2864" s="4">
        <v>210000</v>
      </c>
      <c r="Q2864" s="4">
        <v>2914</v>
      </c>
      <c r="R2864" s="4" t="b">
        <f t="shared" si="12"/>
        <v>0</v>
      </c>
      <c r="S2864" s="4">
        <v>0</v>
      </c>
    </row>
    <row r="2865" spans="1:19" ht="14.25" customHeight="1">
      <c r="A2865" s="4" t="s">
        <v>1040</v>
      </c>
      <c r="B2865" s="5"/>
      <c r="C2865" s="4">
        <v>0</v>
      </c>
      <c r="E2865" s="4" t="b">
        <f t="shared" si="11"/>
        <v>0</v>
      </c>
      <c r="F2865" s="4">
        <v>0</v>
      </c>
      <c r="G2865" s="4">
        <v>5401</v>
      </c>
      <c r="H2865" s="6">
        <v>43839</v>
      </c>
      <c r="I2865" s="4" t="s">
        <v>1044</v>
      </c>
      <c r="J2865" s="4" t="s">
        <v>40</v>
      </c>
      <c r="K2865" s="4">
        <v>13490</v>
      </c>
      <c r="L2865" s="4">
        <v>0</v>
      </c>
      <c r="M2865" s="4">
        <v>0</v>
      </c>
      <c r="N2865" s="4">
        <v>0</v>
      </c>
      <c r="O2865" s="4">
        <v>105200</v>
      </c>
      <c r="P2865" s="4">
        <v>104800</v>
      </c>
      <c r="Q2865" s="4">
        <v>2915</v>
      </c>
      <c r="R2865" s="4" t="b">
        <f t="shared" si="12"/>
        <v>0</v>
      </c>
      <c r="S2865" s="4">
        <v>0</v>
      </c>
    </row>
    <row r="2866" spans="1:19" ht="14.25" customHeight="1">
      <c r="A2866" s="4" t="s">
        <v>1040</v>
      </c>
      <c r="B2866" s="5"/>
      <c r="C2866" s="4">
        <v>0</v>
      </c>
      <c r="E2866" s="4" t="b">
        <f t="shared" si="11"/>
        <v>0</v>
      </c>
      <c r="F2866" s="4">
        <v>0</v>
      </c>
      <c r="G2866" s="4">
        <v>5401</v>
      </c>
      <c r="H2866" s="6">
        <v>43862</v>
      </c>
      <c r="I2866" s="4" t="s">
        <v>1775</v>
      </c>
      <c r="J2866" s="4" t="s">
        <v>1043</v>
      </c>
      <c r="K2866" s="4">
        <v>10381</v>
      </c>
      <c r="L2866" s="4">
        <v>0</v>
      </c>
      <c r="M2866" s="4">
        <v>0</v>
      </c>
      <c r="N2866" s="4">
        <v>210000</v>
      </c>
      <c r="O2866" s="4">
        <v>0</v>
      </c>
      <c r="P2866" s="4">
        <v>314800</v>
      </c>
      <c r="Q2866" s="4">
        <v>2916</v>
      </c>
      <c r="R2866" s="4" t="b">
        <f t="shared" si="12"/>
        <v>0</v>
      </c>
      <c r="S2866" s="4">
        <v>0</v>
      </c>
    </row>
    <row r="2867" spans="1:19" ht="14.25" customHeight="1">
      <c r="A2867" s="4" t="s">
        <v>1040</v>
      </c>
      <c r="B2867" s="5"/>
      <c r="C2867" s="4">
        <v>0</v>
      </c>
      <c r="E2867" s="4" t="b">
        <f t="shared" si="11"/>
        <v>0</v>
      </c>
      <c r="F2867" s="4">
        <v>0</v>
      </c>
      <c r="G2867" s="4">
        <v>5401</v>
      </c>
      <c r="H2867" s="6">
        <v>43871</v>
      </c>
      <c r="I2867" s="4" t="s">
        <v>1044</v>
      </c>
      <c r="J2867" s="4" t="s">
        <v>40</v>
      </c>
      <c r="K2867" s="4">
        <v>13566</v>
      </c>
      <c r="L2867" s="4">
        <v>0</v>
      </c>
      <c r="M2867" s="4">
        <v>0</v>
      </c>
      <c r="N2867" s="4">
        <v>0</v>
      </c>
      <c r="O2867" s="4">
        <v>104800</v>
      </c>
      <c r="P2867" s="4">
        <v>210000</v>
      </c>
      <c r="Q2867" s="4">
        <v>2917</v>
      </c>
      <c r="R2867" s="4" t="b">
        <f t="shared" si="12"/>
        <v>0</v>
      </c>
      <c r="S2867" s="4">
        <v>0</v>
      </c>
    </row>
    <row r="2868" spans="1:19" ht="14.25" customHeight="1">
      <c r="A2868" s="4" t="s">
        <v>1040</v>
      </c>
      <c r="B2868" s="5"/>
      <c r="C2868" s="4">
        <v>0</v>
      </c>
      <c r="E2868" s="4" t="b">
        <f t="shared" si="11"/>
        <v>0</v>
      </c>
      <c r="F2868" s="4">
        <v>0</v>
      </c>
      <c r="G2868" s="4">
        <v>5401</v>
      </c>
      <c r="H2868" s="6">
        <v>43871</v>
      </c>
      <c r="I2868" s="4" t="s">
        <v>1046</v>
      </c>
      <c r="J2868" s="4" t="s">
        <v>40</v>
      </c>
      <c r="K2868" s="4">
        <v>13566</v>
      </c>
      <c r="L2868" s="4">
        <v>0</v>
      </c>
      <c r="M2868" s="4">
        <v>0</v>
      </c>
      <c r="N2868" s="4">
        <v>0</v>
      </c>
      <c r="O2868" s="4">
        <v>87200</v>
      </c>
      <c r="P2868" s="4">
        <v>122800</v>
      </c>
      <c r="Q2868" s="4">
        <v>2918</v>
      </c>
      <c r="R2868" s="4" t="b">
        <f t="shared" si="12"/>
        <v>0</v>
      </c>
      <c r="S2868" s="4">
        <v>0</v>
      </c>
    </row>
    <row r="2869" spans="1:19" ht="14.25" customHeight="1">
      <c r="A2869" s="4" t="s">
        <v>1040</v>
      </c>
      <c r="B2869" s="5"/>
      <c r="C2869" s="4">
        <v>0</v>
      </c>
      <c r="E2869" s="4" t="b">
        <f t="shared" si="11"/>
        <v>0</v>
      </c>
      <c r="F2869" s="4">
        <v>0</v>
      </c>
      <c r="G2869" s="4">
        <v>5401</v>
      </c>
      <c r="H2869" s="6">
        <v>43891</v>
      </c>
      <c r="I2869" s="4" t="s">
        <v>1776</v>
      </c>
      <c r="J2869" s="4" t="s">
        <v>1043</v>
      </c>
      <c r="K2869" s="4">
        <v>10461</v>
      </c>
      <c r="L2869" s="4">
        <v>0</v>
      </c>
      <c r="M2869" s="4">
        <v>0</v>
      </c>
      <c r="N2869" s="4">
        <v>210000</v>
      </c>
      <c r="O2869" s="4">
        <v>0</v>
      </c>
      <c r="P2869" s="4">
        <v>332800</v>
      </c>
      <c r="Q2869" s="4">
        <v>2919</v>
      </c>
      <c r="R2869" s="4" t="b">
        <f t="shared" si="12"/>
        <v>0</v>
      </c>
      <c r="S2869" s="4">
        <v>0</v>
      </c>
    </row>
    <row r="2870" spans="1:19" ht="14.25" customHeight="1">
      <c r="A2870" s="4" t="s">
        <v>1040</v>
      </c>
      <c r="B2870" s="5"/>
      <c r="C2870" s="4">
        <v>0</v>
      </c>
      <c r="E2870" s="4" t="b">
        <f t="shared" si="11"/>
        <v>0</v>
      </c>
      <c r="F2870" s="4">
        <v>0</v>
      </c>
      <c r="G2870" s="4">
        <v>5401</v>
      </c>
      <c r="H2870" s="6">
        <v>43900</v>
      </c>
      <c r="I2870" s="4" t="s">
        <v>1046</v>
      </c>
      <c r="J2870" s="4" t="s">
        <v>40</v>
      </c>
      <c r="K2870" s="4">
        <v>13637</v>
      </c>
      <c r="L2870" s="4">
        <v>0</v>
      </c>
      <c r="M2870" s="4">
        <v>0</v>
      </c>
      <c r="N2870" s="4">
        <v>0</v>
      </c>
      <c r="O2870" s="4">
        <v>122800</v>
      </c>
      <c r="P2870" s="4">
        <v>210000</v>
      </c>
      <c r="Q2870" s="4">
        <v>2920</v>
      </c>
      <c r="R2870" s="4" t="b">
        <f t="shared" si="12"/>
        <v>0</v>
      </c>
      <c r="S2870" s="4">
        <v>0</v>
      </c>
    </row>
    <row r="2871" spans="1:19" ht="14.25" customHeight="1">
      <c r="A2871" s="4" t="s">
        <v>1040</v>
      </c>
      <c r="B2871" s="5"/>
      <c r="C2871" s="4">
        <v>0</v>
      </c>
      <c r="E2871" s="4" t="b">
        <f t="shared" si="11"/>
        <v>0</v>
      </c>
      <c r="F2871" s="4">
        <v>0</v>
      </c>
      <c r="G2871" s="4">
        <v>5401</v>
      </c>
      <c r="H2871" s="6">
        <v>43900</v>
      </c>
      <c r="I2871" s="4" t="s">
        <v>1048</v>
      </c>
      <c r="J2871" s="4" t="s">
        <v>40</v>
      </c>
      <c r="K2871" s="4">
        <v>13637</v>
      </c>
      <c r="L2871" s="4">
        <v>0</v>
      </c>
      <c r="M2871" s="4">
        <v>0</v>
      </c>
      <c r="N2871" s="4">
        <v>0</v>
      </c>
      <c r="O2871" s="4">
        <v>69200</v>
      </c>
      <c r="P2871" s="4">
        <v>140800</v>
      </c>
      <c r="Q2871" s="4">
        <v>2921</v>
      </c>
      <c r="R2871" s="4" t="b">
        <f t="shared" si="12"/>
        <v>0</v>
      </c>
      <c r="S2871" s="4">
        <v>0</v>
      </c>
    </row>
    <row r="2872" spans="1:19" ht="14.25" customHeight="1">
      <c r="A2872" s="4" t="s">
        <v>1040</v>
      </c>
      <c r="B2872" s="5"/>
      <c r="C2872" s="4">
        <v>0</v>
      </c>
      <c r="E2872" s="4" t="b">
        <f t="shared" si="11"/>
        <v>0</v>
      </c>
      <c r="F2872" s="4">
        <v>0</v>
      </c>
      <c r="G2872" s="4">
        <v>5401</v>
      </c>
      <c r="H2872" s="6">
        <v>43922</v>
      </c>
      <c r="I2872" s="4" t="s">
        <v>1777</v>
      </c>
      <c r="J2872" s="4" t="s">
        <v>1043</v>
      </c>
      <c r="K2872" s="4">
        <v>10541</v>
      </c>
      <c r="L2872" s="4">
        <v>0</v>
      </c>
      <c r="M2872" s="4">
        <v>0</v>
      </c>
      <c r="N2872" s="4">
        <v>210000</v>
      </c>
      <c r="O2872" s="4">
        <v>0</v>
      </c>
      <c r="P2872" s="4">
        <v>350800</v>
      </c>
      <c r="Q2872" s="4">
        <v>2922</v>
      </c>
      <c r="R2872" s="4" t="b">
        <f t="shared" si="12"/>
        <v>0</v>
      </c>
      <c r="S2872" s="4">
        <v>0</v>
      </c>
    </row>
    <row r="2873" spans="1:19" ht="14.25" customHeight="1">
      <c r="A2873" s="4" t="s">
        <v>1040</v>
      </c>
      <c r="B2873" s="5"/>
      <c r="C2873" s="4">
        <v>0</v>
      </c>
      <c r="E2873" s="4" t="b">
        <f t="shared" si="11"/>
        <v>0</v>
      </c>
      <c r="F2873" s="4">
        <v>0</v>
      </c>
      <c r="G2873" s="4">
        <v>5401</v>
      </c>
      <c r="H2873" s="6">
        <v>43929</v>
      </c>
      <c r="I2873" s="4" t="s">
        <v>1048</v>
      </c>
      <c r="J2873" s="4" t="s">
        <v>40</v>
      </c>
      <c r="K2873" s="4">
        <v>13696</v>
      </c>
      <c r="L2873" s="4">
        <v>0</v>
      </c>
      <c r="M2873" s="4">
        <v>0</v>
      </c>
      <c r="N2873" s="4">
        <v>0</v>
      </c>
      <c r="O2873" s="4">
        <v>140800</v>
      </c>
      <c r="P2873" s="4">
        <v>210000</v>
      </c>
      <c r="Q2873" s="4">
        <v>2923</v>
      </c>
      <c r="R2873" s="4" t="b">
        <f t="shared" si="12"/>
        <v>0</v>
      </c>
      <c r="S2873" s="4">
        <v>0</v>
      </c>
    </row>
    <row r="2874" spans="1:19" ht="14.25" customHeight="1">
      <c r="A2874" s="4" t="s">
        <v>1040</v>
      </c>
      <c r="B2874" s="5"/>
      <c r="C2874" s="4">
        <v>0</v>
      </c>
      <c r="E2874" s="4" t="b">
        <f t="shared" si="11"/>
        <v>0</v>
      </c>
      <c r="F2874" s="4">
        <v>0</v>
      </c>
      <c r="G2874" s="4">
        <v>5401</v>
      </c>
      <c r="H2874" s="6">
        <v>43929</v>
      </c>
      <c r="I2874" s="4" t="s">
        <v>1050</v>
      </c>
      <c r="J2874" s="4" t="s">
        <v>40</v>
      </c>
      <c r="K2874" s="4">
        <v>13696</v>
      </c>
      <c r="L2874" s="4">
        <v>0</v>
      </c>
      <c r="M2874" s="4">
        <v>0</v>
      </c>
      <c r="N2874" s="4">
        <v>0</v>
      </c>
      <c r="O2874" s="4">
        <v>59200</v>
      </c>
      <c r="P2874" s="4">
        <v>150800</v>
      </c>
      <c r="Q2874" s="4">
        <v>2924</v>
      </c>
      <c r="R2874" s="4" t="b">
        <f t="shared" si="12"/>
        <v>0</v>
      </c>
      <c r="S2874" s="4">
        <v>0</v>
      </c>
    </row>
    <row r="2875" spans="1:19" ht="14.25" customHeight="1">
      <c r="A2875" s="4" t="s">
        <v>1040</v>
      </c>
      <c r="B2875" s="5"/>
      <c r="C2875" s="4">
        <v>0</v>
      </c>
      <c r="E2875" s="4" t="b">
        <f t="shared" si="11"/>
        <v>0</v>
      </c>
      <c r="F2875" s="4">
        <v>0</v>
      </c>
      <c r="G2875" s="4">
        <v>5401</v>
      </c>
      <c r="H2875" s="6">
        <v>43929</v>
      </c>
      <c r="I2875" s="4" t="s">
        <v>1050</v>
      </c>
      <c r="J2875" s="4" t="s">
        <v>40</v>
      </c>
      <c r="K2875" s="4">
        <v>13697</v>
      </c>
      <c r="L2875" s="4">
        <v>0</v>
      </c>
      <c r="M2875" s="4">
        <v>0</v>
      </c>
      <c r="N2875" s="4">
        <v>0</v>
      </c>
      <c r="O2875" s="4">
        <v>24000</v>
      </c>
      <c r="P2875" s="4">
        <v>126800</v>
      </c>
      <c r="Q2875" s="4">
        <v>2925</v>
      </c>
      <c r="R2875" s="4" t="b">
        <f t="shared" si="12"/>
        <v>0</v>
      </c>
      <c r="S2875" s="4">
        <v>0</v>
      </c>
    </row>
    <row r="2876" spans="1:19" ht="14.25" customHeight="1">
      <c r="A2876" s="4" t="s">
        <v>1040</v>
      </c>
      <c r="B2876" s="5"/>
      <c r="C2876" s="4">
        <v>0</v>
      </c>
      <c r="E2876" s="4" t="b">
        <f t="shared" si="11"/>
        <v>0</v>
      </c>
      <c r="F2876" s="4">
        <v>0</v>
      </c>
      <c r="G2876" s="4">
        <v>5401</v>
      </c>
      <c r="H2876" s="6">
        <v>43952</v>
      </c>
      <c r="I2876" s="4" t="s">
        <v>1778</v>
      </c>
      <c r="J2876" s="4" t="s">
        <v>1043</v>
      </c>
      <c r="K2876" s="4">
        <v>10621</v>
      </c>
      <c r="L2876" s="4">
        <v>0</v>
      </c>
      <c r="M2876" s="4">
        <v>0</v>
      </c>
      <c r="N2876" s="4">
        <v>210000</v>
      </c>
      <c r="O2876" s="4">
        <v>0</v>
      </c>
      <c r="P2876" s="4">
        <v>336800</v>
      </c>
      <c r="Q2876" s="4">
        <v>2926</v>
      </c>
      <c r="R2876" s="4" t="b">
        <f t="shared" si="12"/>
        <v>0</v>
      </c>
      <c r="S2876" s="4">
        <v>0</v>
      </c>
    </row>
    <row r="2877" spans="1:19" ht="14.25" customHeight="1">
      <c r="A2877" s="4" t="s">
        <v>1040</v>
      </c>
      <c r="B2877" s="5"/>
      <c r="C2877" s="4">
        <v>0</v>
      </c>
      <c r="E2877" s="4" t="b">
        <f t="shared" si="11"/>
        <v>0</v>
      </c>
      <c r="F2877" s="4">
        <v>0</v>
      </c>
      <c r="G2877" s="4">
        <v>5401</v>
      </c>
      <c r="H2877" s="6">
        <v>43959</v>
      </c>
      <c r="I2877" s="4" t="s">
        <v>1050</v>
      </c>
      <c r="J2877" s="4" t="s">
        <v>40</v>
      </c>
      <c r="K2877" s="4">
        <v>13805</v>
      </c>
      <c r="L2877" s="4">
        <v>0</v>
      </c>
      <c r="M2877" s="4">
        <v>0</v>
      </c>
      <c r="N2877" s="4">
        <v>0</v>
      </c>
      <c r="O2877" s="4">
        <v>126800</v>
      </c>
      <c r="P2877" s="4">
        <v>210000</v>
      </c>
      <c r="Q2877" s="4">
        <v>2927</v>
      </c>
      <c r="R2877" s="4" t="b">
        <f t="shared" si="12"/>
        <v>0</v>
      </c>
      <c r="S2877" s="4">
        <v>0</v>
      </c>
    </row>
    <row r="2878" spans="1:19" ht="14.25" customHeight="1">
      <c r="A2878" s="4" t="s">
        <v>1040</v>
      </c>
      <c r="B2878" s="5"/>
      <c r="C2878" s="4">
        <v>0</v>
      </c>
      <c r="E2878" s="4" t="b">
        <f t="shared" si="11"/>
        <v>0</v>
      </c>
      <c r="F2878" s="4">
        <v>0</v>
      </c>
      <c r="G2878" s="4">
        <v>5401</v>
      </c>
      <c r="H2878" s="6">
        <v>43959</v>
      </c>
      <c r="I2878" s="4" t="s">
        <v>1052</v>
      </c>
      <c r="J2878" s="4" t="s">
        <v>40</v>
      </c>
      <c r="K2878" s="4">
        <v>13805</v>
      </c>
      <c r="L2878" s="4">
        <v>0</v>
      </c>
      <c r="M2878" s="4">
        <v>0</v>
      </c>
      <c r="N2878" s="4">
        <v>0</v>
      </c>
      <c r="O2878" s="4">
        <v>72500</v>
      </c>
      <c r="P2878" s="4">
        <v>137500</v>
      </c>
      <c r="Q2878" s="4">
        <v>2928</v>
      </c>
      <c r="R2878" s="4" t="b">
        <f t="shared" si="12"/>
        <v>0</v>
      </c>
      <c r="S2878" s="4">
        <v>0</v>
      </c>
    </row>
    <row r="2879" spans="1:19" ht="14.25" customHeight="1">
      <c r="A2879" s="4" t="s">
        <v>1040</v>
      </c>
      <c r="B2879" s="5"/>
      <c r="C2879" s="4">
        <v>0</v>
      </c>
      <c r="E2879" s="4" t="b">
        <f t="shared" si="11"/>
        <v>0</v>
      </c>
      <c r="F2879" s="4">
        <v>0</v>
      </c>
      <c r="G2879" s="4">
        <v>5401</v>
      </c>
      <c r="H2879" s="6">
        <v>43983</v>
      </c>
      <c r="I2879" s="4" t="s">
        <v>1779</v>
      </c>
      <c r="J2879" s="4" t="s">
        <v>1043</v>
      </c>
      <c r="K2879" s="4">
        <v>10701</v>
      </c>
      <c r="L2879" s="4">
        <v>0</v>
      </c>
      <c r="M2879" s="4">
        <v>0</v>
      </c>
      <c r="N2879" s="4">
        <v>210000</v>
      </c>
      <c r="O2879" s="4">
        <v>0</v>
      </c>
      <c r="P2879" s="4">
        <v>347500</v>
      </c>
      <c r="Q2879" s="4">
        <v>2929</v>
      </c>
      <c r="R2879" s="4" t="b">
        <f t="shared" si="12"/>
        <v>0</v>
      </c>
      <c r="S2879" s="4">
        <v>0</v>
      </c>
    </row>
    <row r="2880" spans="1:19" ht="14.25" customHeight="1">
      <c r="A2880" s="4" t="s">
        <v>1040</v>
      </c>
      <c r="B2880" s="5"/>
      <c r="C2880" s="4">
        <v>0</v>
      </c>
      <c r="E2880" s="4" t="b">
        <f t="shared" si="11"/>
        <v>0</v>
      </c>
      <c r="F2880" s="4">
        <v>0</v>
      </c>
      <c r="G2880" s="4">
        <v>5401</v>
      </c>
      <c r="H2880" s="6">
        <v>44013</v>
      </c>
      <c r="I2880" s="4" t="s">
        <v>1780</v>
      </c>
      <c r="J2880" s="4" t="s">
        <v>1043</v>
      </c>
      <c r="K2880" s="4">
        <v>10781</v>
      </c>
      <c r="L2880" s="4">
        <v>0</v>
      </c>
      <c r="M2880" s="4">
        <v>0</v>
      </c>
      <c r="N2880" s="4">
        <v>210000</v>
      </c>
      <c r="O2880" s="4">
        <v>0</v>
      </c>
      <c r="P2880" s="4">
        <v>557500</v>
      </c>
      <c r="Q2880" s="4">
        <v>2930</v>
      </c>
      <c r="R2880" s="4" t="b">
        <f t="shared" si="12"/>
        <v>0</v>
      </c>
      <c r="S2880" s="4">
        <v>0</v>
      </c>
    </row>
    <row r="2881" spans="1:19" ht="14.25" customHeight="1">
      <c r="A2881" s="4" t="s">
        <v>1040</v>
      </c>
      <c r="B2881" s="5"/>
      <c r="C2881" s="4">
        <v>0</v>
      </c>
      <c r="E2881" s="4" t="b">
        <f t="shared" si="11"/>
        <v>0</v>
      </c>
      <c r="F2881" s="4">
        <v>0</v>
      </c>
      <c r="G2881" s="4">
        <v>5401</v>
      </c>
      <c r="H2881" s="6">
        <v>44025</v>
      </c>
      <c r="I2881" s="4" t="s">
        <v>1052</v>
      </c>
      <c r="J2881" s="4" t="s">
        <v>40</v>
      </c>
      <c r="K2881" s="4">
        <v>13912</v>
      </c>
      <c r="L2881" s="4">
        <v>0</v>
      </c>
      <c r="M2881" s="4">
        <v>0</v>
      </c>
      <c r="N2881" s="4">
        <v>0</v>
      </c>
      <c r="O2881" s="4">
        <v>137500</v>
      </c>
      <c r="P2881" s="4">
        <v>420000</v>
      </c>
      <c r="Q2881" s="4">
        <v>2931</v>
      </c>
      <c r="R2881" s="4" t="b">
        <f t="shared" si="12"/>
        <v>0</v>
      </c>
      <c r="S2881" s="4">
        <v>0</v>
      </c>
    </row>
    <row r="2882" spans="1:19" ht="14.25" customHeight="1">
      <c r="A2882" s="4" t="s">
        <v>1040</v>
      </c>
      <c r="B2882" s="5"/>
      <c r="C2882" s="4">
        <v>0</v>
      </c>
      <c r="E2882" s="4" t="b">
        <f t="shared" si="11"/>
        <v>0</v>
      </c>
      <c r="F2882" s="4">
        <v>0</v>
      </c>
      <c r="G2882" s="4">
        <v>5401</v>
      </c>
      <c r="H2882" s="6">
        <v>44025</v>
      </c>
      <c r="I2882" s="4" t="s">
        <v>1054</v>
      </c>
      <c r="J2882" s="4" t="s">
        <v>40</v>
      </c>
      <c r="K2882" s="4">
        <v>13912</v>
      </c>
      <c r="L2882" s="4">
        <v>0</v>
      </c>
      <c r="M2882" s="4">
        <v>0</v>
      </c>
      <c r="N2882" s="4">
        <v>0</v>
      </c>
      <c r="O2882" s="4">
        <v>72500</v>
      </c>
      <c r="P2882" s="4">
        <v>347500</v>
      </c>
      <c r="Q2882" s="4">
        <v>2932</v>
      </c>
      <c r="R2882" s="4" t="b">
        <f t="shared" si="12"/>
        <v>0</v>
      </c>
      <c r="S2882" s="4">
        <v>0</v>
      </c>
    </row>
    <row r="2883" spans="1:19" ht="14.25" customHeight="1">
      <c r="A2883" s="4" t="s">
        <v>1040</v>
      </c>
      <c r="B2883" s="5"/>
      <c r="C2883" s="4">
        <v>0</v>
      </c>
      <c r="E2883" s="4" t="b">
        <f t="shared" si="11"/>
        <v>0</v>
      </c>
      <c r="F2883" s="4">
        <v>0</v>
      </c>
      <c r="G2883" s="4">
        <v>5401</v>
      </c>
      <c r="H2883" s="6">
        <v>44025</v>
      </c>
      <c r="I2883" s="4" t="s">
        <v>1054</v>
      </c>
      <c r="J2883" s="4" t="s">
        <v>40</v>
      </c>
      <c r="K2883" s="4">
        <v>13913</v>
      </c>
      <c r="L2883" s="4">
        <v>0</v>
      </c>
      <c r="M2883" s="4">
        <v>0</v>
      </c>
      <c r="N2883" s="4">
        <v>0</v>
      </c>
      <c r="O2883" s="4">
        <v>137500</v>
      </c>
      <c r="P2883" s="4">
        <v>210000</v>
      </c>
      <c r="Q2883" s="4">
        <v>2933</v>
      </c>
      <c r="R2883" s="4" t="b">
        <f t="shared" si="12"/>
        <v>0</v>
      </c>
      <c r="S2883" s="4">
        <v>0</v>
      </c>
    </row>
    <row r="2884" spans="1:19" ht="14.25" customHeight="1">
      <c r="A2884" s="4" t="s">
        <v>1040</v>
      </c>
      <c r="B2884" s="5"/>
      <c r="C2884" s="4">
        <v>0</v>
      </c>
      <c r="E2884" s="4" t="b">
        <f t="shared" si="11"/>
        <v>0</v>
      </c>
      <c r="F2884" s="4">
        <v>0</v>
      </c>
      <c r="G2884" s="4">
        <v>5401</v>
      </c>
      <c r="H2884" s="6">
        <v>44025</v>
      </c>
      <c r="I2884" s="4" t="s">
        <v>1056</v>
      </c>
      <c r="J2884" s="4" t="s">
        <v>40</v>
      </c>
      <c r="K2884" s="4">
        <v>13913</v>
      </c>
      <c r="L2884" s="4">
        <v>0</v>
      </c>
      <c r="M2884" s="4">
        <v>0</v>
      </c>
      <c r="N2884" s="4">
        <v>0</v>
      </c>
      <c r="O2884" s="4">
        <v>69717</v>
      </c>
      <c r="P2884" s="4">
        <v>140283</v>
      </c>
      <c r="Q2884" s="4">
        <v>2934</v>
      </c>
      <c r="R2884" s="4" t="b">
        <f t="shared" si="12"/>
        <v>0</v>
      </c>
      <c r="S2884" s="4">
        <v>0</v>
      </c>
    </row>
    <row r="2885" spans="1:19" ht="14.25" customHeight="1">
      <c r="A2885" s="4" t="s">
        <v>1040</v>
      </c>
      <c r="B2885" s="5"/>
      <c r="C2885" s="4">
        <v>0</v>
      </c>
      <c r="E2885" s="4" t="b">
        <f t="shared" si="11"/>
        <v>0</v>
      </c>
      <c r="F2885" s="4">
        <v>0</v>
      </c>
      <c r="G2885" s="4">
        <v>5401</v>
      </c>
      <c r="H2885" s="6">
        <v>44044</v>
      </c>
      <c r="I2885" s="4" t="s">
        <v>1781</v>
      </c>
      <c r="J2885" s="4" t="s">
        <v>1043</v>
      </c>
      <c r="K2885" s="4">
        <v>10861</v>
      </c>
      <c r="L2885" s="4">
        <v>0</v>
      </c>
      <c r="M2885" s="4">
        <v>0</v>
      </c>
      <c r="N2885" s="4">
        <v>210000</v>
      </c>
      <c r="O2885" s="4">
        <v>0</v>
      </c>
      <c r="P2885" s="4">
        <v>350283</v>
      </c>
      <c r="Q2885" s="4">
        <v>2935</v>
      </c>
      <c r="R2885" s="4" t="b">
        <f t="shared" si="12"/>
        <v>0</v>
      </c>
      <c r="S2885" s="4">
        <v>0</v>
      </c>
    </row>
    <row r="2886" spans="1:19" ht="14.25" customHeight="1">
      <c r="A2886" s="4" t="s">
        <v>1040</v>
      </c>
      <c r="B2886" s="5"/>
      <c r="C2886" s="4">
        <v>0</v>
      </c>
      <c r="E2886" s="4" t="b">
        <f t="shared" si="11"/>
        <v>0</v>
      </c>
      <c r="F2886" s="4">
        <v>0</v>
      </c>
      <c r="G2886" s="4">
        <v>5401</v>
      </c>
      <c r="H2886" s="6">
        <v>44054</v>
      </c>
      <c r="I2886" s="4" t="s">
        <v>1056</v>
      </c>
      <c r="J2886" s="4" t="s">
        <v>40</v>
      </c>
      <c r="K2886" s="4">
        <v>13971</v>
      </c>
      <c r="L2886" s="4">
        <v>0</v>
      </c>
      <c r="M2886" s="4">
        <v>0</v>
      </c>
      <c r="N2886" s="4">
        <v>0</v>
      </c>
      <c r="O2886" s="4">
        <v>140283</v>
      </c>
      <c r="P2886" s="4">
        <v>210000</v>
      </c>
      <c r="Q2886" s="4">
        <v>2936</v>
      </c>
      <c r="R2886" s="4" t="b">
        <f t="shared" si="12"/>
        <v>0</v>
      </c>
      <c r="S2886" s="4">
        <v>0</v>
      </c>
    </row>
    <row r="2887" spans="1:19" ht="14.25" customHeight="1">
      <c r="A2887" s="4" t="s">
        <v>1040</v>
      </c>
      <c r="B2887" s="5"/>
      <c r="C2887" s="4">
        <v>0</v>
      </c>
      <c r="E2887" s="4" t="b">
        <f t="shared" si="11"/>
        <v>0</v>
      </c>
      <c r="F2887" s="4">
        <v>0</v>
      </c>
      <c r="G2887" s="4">
        <v>5401</v>
      </c>
      <c r="H2887" s="6">
        <v>44054</v>
      </c>
      <c r="I2887" s="4" t="s">
        <v>1058</v>
      </c>
      <c r="J2887" s="4" t="s">
        <v>40</v>
      </c>
      <c r="K2887" s="4">
        <v>13971</v>
      </c>
      <c r="L2887" s="4">
        <v>0</v>
      </c>
      <c r="M2887" s="4">
        <v>0</v>
      </c>
      <c r="N2887" s="4">
        <v>0</v>
      </c>
      <c r="O2887" s="4">
        <v>59717</v>
      </c>
      <c r="P2887" s="4">
        <v>150283</v>
      </c>
      <c r="Q2887" s="4">
        <v>2937</v>
      </c>
      <c r="R2887" s="4" t="b">
        <f t="shared" si="12"/>
        <v>0</v>
      </c>
      <c r="S2887" s="4">
        <v>0</v>
      </c>
    </row>
    <row r="2888" spans="1:19" ht="14.25" customHeight="1">
      <c r="A2888" s="4" t="s">
        <v>1040</v>
      </c>
      <c r="B2888" s="5"/>
      <c r="C2888" s="4">
        <v>0</v>
      </c>
      <c r="E2888" s="4" t="b">
        <f t="shared" si="11"/>
        <v>0</v>
      </c>
      <c r="F2888" s="4">
        <v>0</v>
      </c>
      <c r="G2888" s="4">
        <v>5401</v>
      </c>
      <c r="H2888" s="6">
        <v>44075</v>
      </c>
      <c r="I2888" s="4" t="s">
        <v>1782</v>
      </c>
      <c r="J2888" s="4" t="s">
        <v>1043</v>
      </c>
      <c r="K2888" s="4">
        <v>10941</v>
      </c>
      <c r="L2888" s="4">
        <v>0</v>
      </c>
      <c r="M2888" s="4">
        <v>0</v>
      </c>
      <c r="N2888" s="4">
        <v>210000</v>
      </c>
      <c r="O2888" s="4">
        <v>0</v>
      </c>
      <c r="P2888" s="4">
        <v>360283</v>
      </c>
      <c r="Q2888" s="4">
        <v>2938</v>
      </c>
      <c r="R2888" s="4" t="b">
        <f t="shared" si="12"/>
        <v>0</v>
      </c>
      <c r="S2888" s="4">
        <v>0</v>
      </c>
    </row>
    <row r="2889" spans="1:19" ht="14.25" customHeight="1">
      <c r="A2889" s="4" t="s">
        <v>1040</v>
      </c>
      <c r="B2889" s="5"/>
      <c r="C2889" s="4">
        <v>0</v>
      </c>
      <c r="E2889" s="4" t="b">
        <f t="shared" si="11"/>
        <v>0</v>
      </c>
      <c r="F2889" s="4">
        <v>0</v>
      </c>
      <c r="G2889" s="4">
        <v>5401</v>
      </c>
      <c r="H2889" s="6">
        <v>44105</v>
      </c>
      <c r="I2889" s="4" t="s">
        <v>1783</v>
      </c>
      <c r="J2889" s="4" t="s">
        <v>1043</v>
      </c>
      <c r="K2889" s="4">
        <v>11021</v>
      </c>
      <c r="L2889" s="4">
        <v>0</v>
      </c>
      <c r="M2889" s="4">
        <v>0</v>
      </c>
      <c r="N2889" s="4">
        <v>210000</v>
      </c>
      <c r="O2889" s="4">
        <v>0</v>
      </c>
      <c r="P2889" s="4">
        <v>570283</v>
      </c>
      <c r="Q2889" s="4">
        <v>2939</v>
      </c>
      <c r="R2889" s="4" t="b">
        <f t="shared" si="12"/>
        <v>0</v>
      </c>
      <c r="S2889" s="4">
        <v>0</v>
      </c>
    </row>
    <row r="2890" spans="1:19" ht="14.25" customHeight="1">
      <c r="A2890" s="4" t="s">
        <v>1040</v>
      </c>
      <c r="B2890" s="5"/>
      <c r="C2890" s="4">
        <v>0</v>
      </c>
      <c r="E2890" s="4" t="b">
        <f t="shared" si="11"/>
        <v>0</v>
      </c>
      <c r="F2890" s="4">
        <v>0</v>
      </c>
      <c r="G2890" s="4">
        <v>5401</v>
      </c>
      <c r="H2890" s="6">
        <v>44136</v>
      </c>
      <c r="I2890" s="4" t="s">
        <v>1784</v>
      </c>
      <c r="J2890" s="4" t="s">
        <v>1043</v>
      </c>
      <c r="K2890" s="4">
        <v>11101</v>
      </c>
      <c r="L2890" s="4">
        <v>0</v>
      </c>
      <c r="M2890" s="4">
        <v>0</v>
      </c>
      <c r="N2890" s="4">
        <v>210000</v>
      </c>
      <c r="O2890" s="4">
        <v>0</v>
      </c>
      <c r="P2890" s="4">
        <v>780283</v>
      </c>
      <c r="Q2890" s="4">
        <v>2940</v>
      </c>
      <c r="R2890" s="4" t="b">
        <f t="shared" si="12"/>
        <v>0</v>
      </c>
      <c r="S2890" s="4">
        <v>0</v>
      </c>
    </row>
    <row r="2891" spans="1:19" ht="14.25" customHeight="1">
      <c r="A2891" s="4" t="s">
        <v>1040</v>
      </c>
      <c r="B2891" s="5"/>
      <c r="C2891" s="4">
        <v>0</v>
      </c>
      <c r="E2891" s="4" t="b">
        <f t="shared" si="11"/>
        <v>0</v>
      </c>
      <c r="F2891" s="4">
        <v>0</v>
      </c>
      <c r="G2891" s="4">
        <v>5401</v>
      </c>
      <c r="H2891" s="6">
        <v>44144</v>
      </c>
      <c r="I2891" s="4" t="s">
        <v>1058</v>
      </c>
      <c r="J2891" s="4" t="s">
        <v>40</v>
      </c>
      <c r="K2891" s="4">
        <v>14182</v>
      </c>
      <c r="L2891" s="4">
        <v>0</v>
      </c>
      <c r="M2891" s="4">
        <v>0</v>
      </c>
      <c r="N2891" s="4">
        <v>0</v>
      </c>
      <c r="O2891" s="4">
        <v>150283</v>
      </c>
      <c r="P2891" s="4">
        <v>630000</v>
      </c>
      <c r="Q2891" s="4">
        <v>2941</v>
      </c>
      <c r="R2891" s="4" t="b">
        <f t="shared" si="12"/>
        <v>0</v>
      </c>
      <c r="S2891" s="4">
        <v>0</v>
      </c>
    </row>
    <row r="2892" spans="1:19" ht="14.25" customHeight="1">
      <c r="A2892" s="4" t="s">
        <v>1040</v>
      </c>
      <c r="B2892" s="5"/>
      <c r="C2892" s="4">
        <v>0</v>
      </c>
      <c r="E2892" s="4" t="b">
        <f t="shared" si="11"/>
        <v>0</v>
      </c>
      <c r="F2892" s="4">
        <v>0</v>
      </c>
      <c r="G2892" s="4">
        <v>5401</v>
      </c>
      <c r="H2892" s="6">
        <v>44144</v>
      </c>
      <c r="I2892" s="4" t="s">
        <v>1060</v>
      </c>
      <c r="J2892" s="4" t="s">
        <v>40</v>
      </c>
      <c r="K2892" s="4">
        <v>14182</v>
      </c>
      <c r="L2892" s="4">
        <v>0</v>
      </c>
      <c r="M2892" s="4">
        <v>0</v>
      </c>
      <c r="N2892" s="4">
        <v>0</v>
      </c>
      <c r="O2892" s="4">
        <v>46154</v>
      </c>
      <c r="P2892" s="4">
        <v>583846</v>
      </c>
      <c r="Q2892" s="4">
        <v>2942</v>
      </c>
      <c r="R2892" s="4" t="b">
        <f t="shared" si="12"/>
        <v>0</v>
      </c>
      <c r="S2892" s="4">
        <v>0</v>
      </c>
    </row>
    <row r="2893" spans="1:19" ht="14.25" customHeight="1">
      <c r="A2893" s="4" t="s">
        <v>1040</v>
      </c>
      <c r="B2893" s="5"/>
      <c r="C2893" s="4">
        <v>0</v>
      </c>
      <c r="E2893" s="4" t="b">
        <f t="shared" si="11"/>
        <v>0</v>
      </c>
      <c r="F2893" s="4">
        <v>0</v>
      </c>
      <c r="G2893" s="4">
        <v>5401</v>
      </c>
      <c r="H2893" s="6">
        <v>44144</v>
      </c>
      <c r="I2893" s="4" t="s">
        <v>1060</v>
      </c>
      <c r="J2893" s="4" t="s">
        <v>40</v>
      </c>
      <c r="K2893" s="4">
        <v>14183</v>
      </c>
      <c r="L2893" s="4">
        <v>0</v>
      </c>
      <c r="M2893" s="4">
        <v>0</v>
      </c>
      <c r="N2893" s="4">
        <v>0</v>
      </c>
      <c r="O2893" s="4">
        <v>163846</v>
      </c>
      <c r="P2893" s="4">
        <v>420000</v>
      </c>
      <c r="Q2893" s="4">
        <v>2943</v>
      </c>
      <c r="R2893" s="4" t="b">
        <f t="shared" si="12"/>
        <v>0</v>
      </c>
      <c r="S2893" s="4">
        <v>0</v>
      </c>
    </row>
    <row r="2894" spans="1:19" ht="14.25" customHeight="1">
      <c r="A2894" s="4" t="s">
        <v>1040</v>
      </c>
      <c r="B2894" s="5"/>
      <c r="C2894" s="4">
        <v>0</v>
      </c>
      <c r="E2894" s="4" t="b">
        <f t="shared" si="11"/>
        <v>0</v>
      </c>
      <c r="F2894" s="4">
        <v>0</v>
      </c>
      <c r="G2894" s="4">
        <v>5401</v>
      </c>
      <c r="H2894" s="6">
        <v>44144</v>
      </c>
      <c r="I2894" s="4" t="s">
        <v>1061</v>
      </c>
      <c r="J2894" s="4" t="s">
        <v>40</v>
      </c>
      <c r="K2894" s="4">
        <v>14183</v>
      </c>
      <c r="L2894" s="4">
        <v>0</v>
      </c>
      <c r="M2894" s="4">
        <v>0</v>
      </c>
      <c r="N2894" s="4">
        <v>0</v>
      </c>
      <c r="O2894" s="4">
        <v>32387</v>
      </c>
      <c r="P2894" s="4">
        <v>387613</v>
      </c>
      <c r="Q2894" s="4">
        <v>2944</v>
      </c>
      <c r="R2894" s="4" t="b">
        <f t="shared" si="12"/>
        <v>0</v>
      </c>
      <c r="S2894" s="4">
        <v>0</v>
      </c>
    </row>
    <row r="2895" spans="1:19" ht="14.25" customHeight="1">
      <c r="A2895" s="4" t="s">
        <v>1040</v>
      </c>
      <c r="B2895" s="5"/>
      <c r="C2895" s="4">
        <v>0</v>
      </c>
      <c r="E2895" s="4" t="b">
        <f t="shared" si="11"/>
        <v>0</v>
      </c>
      <c r="F2895" s="4">
        <v>0</v>
      </c>
      <c r="G2895" s="4">
        <v>5401</v>
      </c>
      <c r="H2895" s="6">
        <v>44144</v>
      </c>
      <c r="I2895" s="4" t="s">
        <v>1061</v>
      </c>
      <c r="J2895" s="4" t="s">
        <v>40</v>
      </c>
      <c r="K2895" s="4">
        <v>14184</v>
      </c>
      <c r="L2895" s="4">
        <v>0</v>
      </c>
      <c r="M2895" s="4">
        <v>0</v>
      </c>
      <c r="N2895" s="4">
        <v>0</v>
      </c>
      <c r="O2895" s="4">
        <v>177613</v>
      </c>
      <c r="P2895" s="4">
        <v>210000</v>
      </c>
      <c r="Q2895" s="4">
        <v>2945</v>
      </c>
      <c r="R2895" s="4" t="b">
        <f t="shared" si="12"/>
        <v>0</v>
      </c>
      <c r="S2895" s="4">
        <v>0</v>
      </c>
    </row>
    <row r="2896" spans="1:19" ht="14.25" customHeight="1">
      <c r="A2896" s="4" t="s">
        <v>1040</v>
      </c>
      <c r="B2896" s="5"/>
      <c r="C2896" s="4">
        <v>0</v>
      </c>
      <c r="E2896" s="4" t="b">
        <f t="shared" si="11"/>
        <v>0</v>
      </c>
      <c r="F2896" s="4">
        <v>0</v>
      </c>
      <c r="G2896" s="4">
        <v>5401</v>
      </c>
      <c r="H2896" s="6">
        <v>44144</v>
      </c>
      <c r="I2896" s="4" t="s">
        <v>1064</v>
      </c>
      <c r="J2896" s="4" t="s">
        <v>40</v>
      </c>
      <c r="K2896" s="4">
        <v>14184</v>
      </c>
      <c r="L2896" s="4">
        <v>0</v>
      </c>
      <c r="M2896" s="4">
        <v>0</v>
      </c>
      <c r="N2896" s="4">
        <v>0</v>
      </c>
      <c r="O2896" s="4">
        <v>18650</v>
      </c>
      <c r="P2896" s="4">
        <v>191350</v>
      </c>
      <c r="Q2896" s="4">
        <v>2946</v>
      </c>
      <c r="R2896" s="4" t="b">
        <f t="shared" si="12"/>
        <v>0</v>
      </c>
      <c r="S2896" s="4">
        <v>0</v>
      </c>
    </row>
    <row r="2897" spans="1:19" ht="14.25" customHeight="1">
      <c r="A2897" s="4" t="s">
        <v>1040</v>
      </c>
      <c r="B2897" s="5"/>
      <c r="C2897" s="4">
        <v>0</v>
      </c>
      <c r="E2897" s="4" t="b">
        <f t="shared" si="11"/>
        <v>0</v>
      </c>
      <c r="F2897" s="4">
        <v>0</v>
      </c>
      <c r="G2897" s="4">
        <v>5401</v>
      </c>
      <c r="H2897" s="6">
        <v>44166</v>
      </c>
      <c r="I2897" s="4" t="s">
        <v>1785</v>
      </c>
      <c r="J2897" s="4" t="s">
        <v>1043</v>
      </c>
      <c r="K2897" s="4">
        <v>11181</v>
      </c>
      <c r="L2897" s="4">
        <v>0</v>
      </c>
      <c r="M2897" s="4">
        <v>0</v>
      </c>
      <c r="N2897" s="4">
        <v>210000</v>
      </c>
      <c r="O2897" s="4">
        <v>0</v>
      </c>
      <c r="P2897" s="4">
        <v>401350</v>
      </c>
      <c r="Q2897" s="4">
        <v>2947</v>
      </c>
      <c r="R2897" s="4" t="b">
        <f t="shared" si="12"/>
        <v>0</v>
      </c>
      <c r="S2897" s="4">
        <v>0</v>
      </c>
    </row>
    <row r="2898" spans="1:19" ht="14.25" customHeight="1">
      <c r="A2898" s="4" t="s">
        <v>1040</v>
      </c>
      <c r="B2898" s="5"/>
      <c r="C2898" s="4">
        <v>0</v>
      </c>
      <c r="E2898" s="4" t="b">
        <f t="shared" si="11"/>
        <v>0</v>
      </c>
      <c r="F2898" s="4">
        <v>0</v>
      </c>
      <c r="G2898" s="4">
        <v>5401</v>
      </c>
      <c r="H2898" s="6">
        <v>44169</v>
      </c>
      <c r="I2898" s="4" t="s">
        <v>1064</v>
      </c>
      <c r="J2898" s="4" t="s">
        <v>40</v>
      </c>
      <c r="K2898" s="4">
        <v>14249</v>
      </c>
      <c r="L2898" s="4">
        <v>0</v>
      </c>
      <c r="M2898" s="4">
        <v>0</v>
      </c>
      <c r="N2898" s="4">
        <v>0</v>
      </c>
      <c r="O2898" s="4">
        <v>191350</v>
      </c>
      <c r="P2898" s="4">
        <v>210000</v>
      </c>
      <c r="Q2898" s="4">
        <v>2948</v>
      </c>
      <c r="R2898" s="4" t="b">
        <f t="shared" si="12"/>
        <v>0</v>
      </c>
      <c r="S2898" s="4">
        <v>0</v>
      </c>
    </row>
    <row r="2899" spans="1:19" ht="14.25" customHeight="1">
      <c r="A2899" s="4" t="s">
        <v>1040</v>
      </c>
      <c r="B2899" s="5"/>
      <c r="C2899" s="4">
        <v>0</v>
      </c>
      <c r="E2899" s="4" t="b">
        <f t="shared" si="11"/>
        <v>0</v>
      </c>
      <c r="F2899" s="4">
        <v>0</v>
      </c>
      <c r="G2899" s="4">
        <v>5401</v>
      </c>
      <c r="H2899" s="6">
        <v>44169</v>
      </c>
      <c r="I2899" s="4" t="s">
        <v>1066</v>
      </c>
      <c r="J2899" s="4" t="s">
        <v>40</v>
      </c>
      <c r="K2899" s="4">
        <v>14249</v>
      </c>
      <c r="L2899" s="4">
        <v>0</v>
      </c>
      <c r="M2899" s="4">
        <v>0</v>
      </c>
      <c r="N2899" s="4">
        <v>0</v>
      </c>
      <c r="O2899" s="4">
        <v>210000</v>
      </c>
      <c r="P2899" s="4">
        <v>0</v>
      </c>
      <c r="Q2899" s="4">
        <v>2949</v>
      </c>
      <c r="R2899" s="4" t="b">
        <f t="shared" si="12"/>
        <v>0</v>
      </c>
      <c r="S2899" s="4">
        <v>0</v>
      </c>
    </row>
    <row r="2900" spans="1:19" ht="14.25" customHeight="1">
      <c r="A2900" s="4" t="s">
        <v>1040</v>
      </c>
      <c r="B2900" s="5" t="s">
        <v>1786</v>
      </c>
      <c r="C2900" s="4">
        <v>0</v>
      </c>
      <c r="D2900" s="4" t="s">
        <v>1786</v>
      </c>
      <c r="E2900" s="4" t="b">
        <f t="shared" si="11"/>
        <v>0</v>
      </c>
      <c r="F2900" s="4">
        <v>0</v>
      </c>
      <c r="G2900" s="4">
        <v>5401</v>
      </c>
      <c r="H2900" s="3" t="s">
        <v>21</v>
      </c>
      <c r="K2900" s="4">
        <v>0</v>
      </c>
      <c r="L2900" s="4">
        <v>0</v>
      </c>
      <c r="M2900" s="4">
        <v>0</v>
      </c>
      <c r="N2900" s="4">
        <v>2520000</v>
      </c>
      <c r="O2900" s="4">
        <v>2606800</v>
      </c>
      <c r="P2900" s="4">
        <v>0</v>
      </c>
      <c r="Q2900" s="4">
        <v>2950</v>
      </c>
      <c r="R2900" s="4" t="b">
        <f t="shared" si="12"/>
        <v>0</v>
      </c>
      <c r="S2900" s="4">
        <v>0</v>
      </c>
    </row>
    <row r="2901" spans="1:19" ht="14.25" customHeight="1">
      <c r="A2901" s="4" t="s">
        <v>1040</v>
      </c>
      <c r="B2901" s="5" t="s">
        <v>515</v>
      </c>
      <c r="C2901" s="4">
        <v>0</v>
      </c>
      <c r="D2901" s="4" t="s">
        <v>515</v>
      </c>
      <c r="E2901" s="4" t="b">
        <f t="shared" si="11"/>
        <v>0</v>
      </c>
      <c r="F2901" s="4">
        <v>202000</v>
      </c>
      <c r="G2901" s="4">
        <v>5402</v>
      </c>
      <c r="H2901" s="3" t="s">
        <v>21</v>
      </c>
      <c r="K2901" s="4">
        <v>0</v>
      </c>
      <c r="L2901" s="4">
        <v>2520000</v>
      </c>
      <c r="M2901" s="4">
        <v>2512000</v>
      </c>
      <c r="N2901" s="4">
        <v>0</v>
      </c>
      <c r="O2901" s="4">
        <v>0</v>
      </c>
      <c r="P2901" s="4">
        <v>202000</v>
      </c>
      <c r="Q2901" s="4">
        <v>2951</v>
      </c>
      <c r="R2901" s="4" t="b">
        <f t="shared" si="12"/>
        <v>0</v>
      </c>
      <c r="S2901" s="4">
        <v>0</v>
      </c>
    </row>
    <row r="2902" spans="1:19" ht="14.25" customHeight="1">
      <c r="A2902" s="4" t="s">
        <v>1040</v>
      </c>
      <c r="B2902" s="5"/>
      <c r="C2902" s="4">
        <v>0</v>
      </c>
      <c r="E2902" s="4" t="b">
        <f t="shared" si="11"/>
        <v>0</v>
      </c>
      <c r="F2902" s="4">
        <v>0</v>
      </c>
      <c r="G2902" s="4">
        <v>5402</v>
      </c>
      <c r="H2902" s="6">
        <v>43831</v>
      </c>
      <c r="I2902" s="4" t="s">
        <v>1787</v>
      </c>
      <c r="J2902" s="4" t="s">
        <v>1043</v>
      </c>
      <c r="K2902" s="4">
        <v>10302</v>
      </c>
      <c r="L2902" s="4">
        <v>0</v>
      </c>
      <c r="M2902" s="4">
        <v>0</v>
      </c>
      <c r="N2902" s="4">
        <v>210000</v>
      </c>
      <c r="O2902" s="4">
        <v>0</v>
      </c>
      <c r="P2902" s="4">
        <v>412000</v>
      </c>
      <c r="Q2902" s="4">
        <v>2952</v>
      </c>
      <c r="R2902" s="4" t="b">
        <f t="shared" si="12"/>
        <v>0</v>
      </c>
      <c r="S2902" s="4">
        <v>0</v>
      </c>
    </row>
    <row r="2903" spans="1:19" ht="14.25" customHeight="1">
      <c r="A2903" s="4" t="s">
        <v>1040</v>
      </c>
      <c r="B2903" s="5"/>
      <c r="C2903" s="4">
        <v>0</v>
      </c>
      <c r="E2903" s="4" t="b">
        <f t="shared" si="11"/>
        <v>0</v>
      </c>
      <c r="F2903" s="4">
        <v>0</v>
      </c>
      <c r="G2903" s="4">
        <v>5402</v>
      </c>
      <c r="H2903" s="6">
        <v>43837</v>
      </c>
      <c r="I2903" s="4" t="s">
        <v>1243</v>
      </c>
      <c r="J2903" s="4" t="s">
        <v>40</v>
      </c>
      <c r="K2903" s="4">
        <v>13477</v>
      </c>
      <c r="L2903" s="4">
        <v>0</v>
      </c>
      <c r="M2903" s="4">
        <v>0</v>
      </c>
      <c r="N2903" s="4">
        <v>0</v>
      </c>
      <c r="O2903" s="4">
        <v>202000</v>
      </c>
      <c r="P2903" s="4">
        <v>210000</v>
      </c>
      <c r="Q2903" s="4">
        <v>2953</v>
      </c>
      <c r="R2903" s="4" t="b">
        <f t="shared" si="12"/>
        <v>0</v>
      </c>
      <c r="S2903" s="4">
        <v>0</v>
      </c>
    </row>
    <row r="2904" spans="1:19" ht="14.25" customHeight="1">
      <c r="A2904" s="4" t="s">
        <v>1040</v>
      </c>
      <c r="B2904" s="5"/>
      <c r="C2904" s="4">
        <v>0</v>
      </c>
      <c r="E2904" s="4" t="b">
        <f t="shared" si="11"/>
        <v>0</v>
      </c>
      <c r="F2904" s="4">
        <v>0</v>
      </c>
      <c r="G2904" s="4">
        <v>5402</v>
      </c>
      <c r="H2904" s="6">
        <v>43837</v>
      </c>
      <c r="I2904" s="4" t="s">
        <v>1044</v>
      </c>
      <c r="J2904" s="4" t="s">
        <v>40</v>
      </c>
      <c r="K2904" s="4">
        <v>13477</v>
      </c>
      <c r="L2904" s="4">
        <v>0</v>
      </c>
      <c r="M2904" s="4">
        <v>0</v>
      </c>
      <c r="N2904" s="4">
        <v>0</v>
      </c>
      <c r="O2904" s="4">
        <v>197780</v>
      </c>
      <c r="P2904" s="4">
        <v>12220</v>
      </c>
      <c r="Q2904" s="4">
        <v>2954</v>
      </c>
      <c r="R2904" s="4" t="b">
        <f t="shared" si="12"/>
        <v>0</v>
      </c>
      <c r="S2904" s="4">
        <v>0</v>
      </c>
    </row>
    <row r="2905" spans="1:19" ht="14.25" customHeight="1">
      <c r="A2905" s="4" t="s">
        <v>1040</v>
      </c>
      <c r="B2905" s="5"/>
      <c r="C2905" s="4">
        <v>0</v>
      </c>
      <c r="E2905" s="4" t="b">
        <f t="shared" si="11"/>
        <v>0</v>
      </c>
      <c r="F2905" s="4">
        <v>0</v>
      </c>
      <c r="G2905" s="4">
        <v>5402</v>
      </c>
      <c r="H2905" s="6">
        <v>43862</v>
      </c>
      <c r="I2905" s="4" t="s">
        <v>1788</v>
      </c>
      <c r="J2905" s="4" t="s">
        <v>1043</v>
      </c>
      <c r="K2905" s="4">
        <v>10382</v>
      </c>
      <c r="L2905" s="4">
        <v>0</v>
      </c>
      <c r="M2905" s="4">
        <v>0</v>
      </c>
      <c r="N2905" s="4">
        <v>210000</v>
      </c>
      <c r="O2905" s="4">
        <v>0</v>
      </c>
      <c r="P2905" s="4">
        <v>222220</v>
      </c>
      <c r="Q2905" s="4">
        <v>2955</v>
      </c>
      <c r="R2905" s="4" t="b">
        <f t="shared" si="12"/>
        <v>0</v>
      </c>
      <c r="S2905" s="4">
        <v>0</v>
      </c>
    </row>
    <row r="2906" spans="1:19" ht="14.25" customHeight="1">
      <c r="A2906" s="4" t="s">
        <v>1040</v>
      </c>
      <c r="B2906" s="5"/>
      <c r="C2906" s="4">
        <v>0</v>
      </c>
      <c r="E2906" s="4" t="b">
        <f t="shared" si="11"/>
        <v>0</v>
      </c>
      <c r="F2906" s="4">
        <v>0</v>
      </c>
      <c r="G2906" s="4">
        <v>5402</v>
      </c>
      <c r="H2906" s="6">
        <v>43878</v>
      </c>
      <c r="I2906" s="4" t="s">
        <v>1044</v>
      </c>
      <c r="J2906" s="4" t="s">
        <v>40</v>
      </c>
      <c r="K2906" s="4">
        <v>13596</v>
      </c>
      <c r="L2906" s="4">
        <v>0</v>
      </c>
      <c r="M2906" s="4">
        <v>0</v>
      </c>
      <c r="N2906" s="4">
        <v>0</v>
      </c>
      <c r="O2906" s="4">
        <v>12220</v>
      </c>
      <c r="P2906" s="4">
        <v>210000</v>
      </c>
      <c r="Q2906" s="4">
        <v>2956</v>
      </c>
      <c r="R2906" s="4" t="b">
        <f t="shared" si="12"/>
        <v>0</v>
      </c>
      <c r="S2906" s="4">
        <v>0</v>
      </c>
    </row>
    <row r="2907" spans="1:19" ht="14.25" customHeight="1">
      <c r="A2907" s="4" t="s">
        <v>1040</v>
      </c>
      <c r="B2907" s="5"/>
      <c r="C2907" s="4">
        <v>0</v>
      </c>
      <c r="E2907" s="4" t="b">
        <f t="shared" si="11"/>
        <v>0</v>
      </c>
      <c r="F2907" s="4">
        <v>0</v>
      </c>
      <c r="G2907" s="4">
        <v>5402</v>
      </c>
      <c r="H2907" s="6">
        <v>43878</v>
      </c>
      <c r="I2907" s="4" t="s">
        <v>1046</v>
      </c>
      <c r="J2907" s="4" t="s">
        <v>40</v>
      </c>
      <c r="K2907" s="4">
        <v>13596</v>
      </c>
      <c r="L2907" s="4">
        <v>0</v>
      </c>
      <c r="M2907" s="4">
        <v>0</v>
      </c>
      <c r="N2907" s="4">
        <v>0</v>
      </c>
      <c r="O2907" s="4">
        <v>200000</v>
      </c>
      <c r="P2907" s="4">
        <v>10000</v>
      </c>
      <c r="Q2907" s="4">
        <v>2957</v>
      </c>
      <c r="R2907" s="4" t="b">
        <f t="shared" si="12"/>
        <v>0</v>
      </c>
      <c r="S2907" s="4">
        <v>0</v>
      </c>
    </row>
    <row r="2908" spans="1:19" ht="14.25" customHeight="1">
      <c r="A2908" s="4" t="s">
        <v>1040</v>
      </c>
      <c r="B2908" s="5"/>
      <c r="C2908" s="4">
        <v>0</v>
      </c>
      <c r="E2908" s="4" t="b">
        <f t="shared" si="11"/>
        <v>0</v>
      </c>
      <c r="F2908" s="4">
        <v>0</v>
      </c>
      <c r="G2908" s="4">
        <v>5402</v>
      </c>
      <c r="H2908" s="6">
        <v>43891</v>
      </c>
      <c r="I2908" s="4" t="s">
        <v>1789</v>
      </c>
      <c r="J2908" s="4" t="s">
        <v>1043</v>
      </c>
      <c r="K2908" s="4">
        <v>10462</v>
      </c>
      <c r="L2908" s="4">
        <v>0</v>
      </c>
      <c r="M2908" s="4">
        <v>0</v>
      </c>
      <c r="N2908" s="4">
        <v>210000</v>
      </c>
      <c r="O2908" s="4">
        <v>0</v>
      </c>
      <c r="P2908" s="4">
        <v>220000</v>
      </c>
      <c r="Q2908" s="4">
        <v>2958</v>
      </c>
      <c r="R2908" s="4" t="b">
        <f t="shared" si="12"/>
        <v>0</v>
      </c>
      <c r="S2908" s="4">
        <v>0</v>
      </c>
    </row>
    <row r="2909" spans="1:19" ht="14.25" customHeight="1">
      <c r="A2909" s="4" t="s">
        <v>1040</v>
      </c>
      <c r="B2909" s="5"/>
      <c r="C2909" s="4">
        <v>0</v>
      </c>
      <c r="E2909" s="4" t="b">
        <f t="shared" si="11"/>
        <v>0</v>
      </c>
      <c r="F2909" s="4">
        <v>0</v>
      </c>
      <c r="G2909" s="4">
        <v>5402</v>
      </c>
      <c r="H2909" s="6">
        <v>43922</v>
      </c>
      <c r="I2909" s="4" t="s">
        <v>1790</v>
      </c>
      <c r="J2909" s="4" t="s">
        <v>1043</v>
      </c>
      <c r="K2909" s="4">
        <v>10542</v>
      </c>
      <c r="L2909" s="4">
        <v>0</v>
      </c>
      <c r="M2909" s="4">
        <v>0</v>
      </c>
      <c r="N2909" s="4">
        <v>210000</v>
      </c>
      <c r="O2909" s="4">
        <v>0</v>
      </c>
      <c r="P2909" s="4">
        <v>430000</v>
      </c>
      <c r="Q2909" s="4">
        <v>2959</v>
      </c>
      <c r="R2909" s="4" t="b">
        <f t="shared" si="12"/>
        <v>0</v>
      </c>
      <c r="S2909" s="4">
        <v>0</v>
      </c>
    </row>
    <row r="2910" spans="1:19" ht="14.25" customHeight="1">
      <c r="A2910" s="4" t="s">
        <v>1040</v>
      </c>
      <c r="B2910" s="5"/>
      <c r="C2910" s="4">
        <v>0</v>
      </c>
      <c r="E2910" s="4" t="b">
        <f t="shared" si="11"/>
        <v>0</v>
      </c>
      <c r="F2910" s="4">
        <v>0</v>
      </c>
      <c r="G2910" s="4">
        <v>5402</v>
      </c>
      <c r="H2910" s="6">
        <v>43952</v>
      </c>
      <c r="I2910" s="4" t="s">
        <v>1791</v>
      </c>
      <c r="J2910" s="4" t="s">
        <v>1043</v>
      </c>
      <c r="K2910" s="4">
        <v>10622</v>
      </c>
      <c r="L2910" s="4">
        <v>0</v>
      </c>
      <c r="M2910" s="4">
        <v>0</v>
      </c>
      <c r="N2910" s="4">
        <v>210000</v>
      </c>
      <c r="O2910" s="4">
        <v>0</v>
      </c>
      <c r="P2910" s="4">
        <v>640000</v>
      </c>
      <c r="Q2910" s="4">
        <v>2960</v>
      </c>
      <c r="R2910" s="4" t="b">
        <f t="shared" si="12"/>
        <v>0</v>
      </c>
      <c r="S2910" s="4">
        <v>0</v>
      </c>
    </row>
    <row r="2911" spans="1:19" ht="14.25" customHeight="1">
      <c r="A2911" s="4" t="s">
        <v>1040</v>
      </c>
      <c r="B2911" s="5"/>
      <c r="C2911" s="4">
        <v>0</v>
      </c>
      <c r="E2911" s="4" t="b">
        <f t="shared" si="11"/>
        <v>0</v>
      </c>
      <c r="F2911" s="4">
        <v>0</v>
      </c>
      <c r="G2911" s="4">
        <v>5402</v>
      </c>
      <c r="H2911" s="6">
        <v>43962</v>
      </c>
      <c r="I2911" s="4" t="s">
        <v>1046</v>
      </c>
      <c r="J2911" s="4" t="s">
        <v>40</v>
      </c>
      <c r="K2911" s="4">
        <v>13758</v>
      </c>
      <c r="L2911" s="4">
        <v>0</v>
      </c>
      <c r="M2911" s="4">
        <v>0</v>
      </c>
      <c r="N2911" s="4">
        <v>0</v>
      </c>
      <c r="O2911" s="4">
        <v>10000</v>
      </c>
      <c r="P2911" s="4">
        <v>630000</v>
      </c>
      <c r="Q2911" s="4">
        <v>2961</v>
      </c>
      <c r="R2911" s="4" t="b">
        <f t="shared" si="12"/>
        <v>0</v>
      </c>
      <c r="S2911" s="4">
        <v>0</v>
      </c>
    </row>
    <row r="2912" spans="1:19" ht="14.25" customHeight="1">
      <c r="A2912" s="4" t="s">
        <v>1040</v>
      </c>
      <c r="B2912" s="5"/>
      <c r="C2912" s="4">
        <v>0</v>
      </c>
      <c r="E2912" s="4" t="b">
        <f t="shared" si="11"/>
        <v>0</v>
      </c>
      <c r="F2912" s="4">
        <v>0</v>
      </c>
      <c r="G2912" s="4">
        <v>5402</v>
      </c>
      <c r="H2912" s="6">
        <v>43962</v>
      </c>
      <c r="I2912" s="4" t="s">
        <v>1048</v>
      </c>
      <c r="J2912" s="4" t="s">
        <v>40</v>
      </c>
      <c r="K2912" s="4">
        <v>13758</v>
      </c>
      <c r="L2912" s="4">
        <v>0</v>
      </c>
      <c r="M2912" s="4">
        <v>0</v>
      </c>
      <c r="N2912" s="4">
        <v>0</v>
      </c>
      <c r="O2912" s="4">
        <v>210000</v>
      </c>
      <c r="P2912" s="4">
        <v>420000</v>
      </c>
      <c r="Q2912" s="4">
        <v>2962</v>
      </c>
      <c r="R2912" s="4" t="b">
        <f t="shared" si="12"/>
        <v>0</v>
      </c>
      <c r="S2912" s="4">
        <v>0</v>
      </c>
    </row>
    <row r="2913" spans="1:19" ht="14.25" customHeight="1">
      <c r="A2913" s="4" t="s">
        <v>1040</v>
      </c>
      <c r="B2913" s="5"/>
      <c r="C2913" s="4">
        <v>0</v>
      </c>
      <c r="E2913" s="4" t="b">
        <f t="shared" si="11"/>
        <v>0</v>
      </c>
      <c r="F2913" s="4">
        <v>0</v>
      </c>
      <c r="G2913" s="4">
        <v>5402</v>
      </c>
      <c r="H2913" s="6">
        <v>43962</v>
      </c>
      <c r="I2913" s="4" t="s">
        <v>1050</v>
      </c>
      <c r="J2913" s="4" t="s">
        <v>40</v>
      </c>
      <c r="K2913" s="4">
        <v>13758</v>
      </c>
      <c r="L2913" s="4">
        <v>0</v>
      </c>
      <c r="M2913" s="4">
        <v>0</v>
      </c>
      <c r="N2913" s="4">
        <v>0</v>
      </c>
      <c r="O2913" s="4">
        <v>210000</v>
      </c>
      <c r="P2913" s="4">
        <v>210000</v>
      </c>
      <c r="Q2913" s="4">
        <v>2963</v>
      </c>
      <c r="R2913" s="4" t="b">
        <f t="shared" si="12"/>
        <v>0</v>
      </c>
      <c r="S2913" s="4">
        <v>0</v>
      </c>
    </row>
    <row r="2914" spans="1:19" ht="14.25" customHeight="1">
      <c r="A2914" s="4" t="s">
        <v>1040</v>
      </c>
      <c r="B2914" s="5"/>
      <c r="C2914" s="4">
        <v>0</v>
      </c>
      <c r="E2914" s="4" t="b">
        <f t="shared" si="11"/>
        <v>0</v>
      </c>
      <c r="F2914" s="4">
        <v>0</v>
      </c>
      <c r="G2914" s="4">
        <v>5402</v>
      </c>
      <c r="H2914" s="6">
        <v>43962</v>
      </c>
      <c r="I2914" s="4" t="s">
        <v>1052</v>
      </c>
      <c r="J2914" s="4" t="s">
        <v>40</v>
      </c>
      <c r="K2914" s="4">
        <v>13758</v>
      </c>
      <c r="L2914" s="4">
        <v>0</v>
      </c>
      <c r="M2914" s="4">
        <v>0</v>
      </c>
      <c r="N2914" s="4">
        <v>0</v>
      </c>
      <c r="O2914" s="4">
        <v>210000</v>
      </c>
      <c r="P2914" s="4">
        <v>0</v>
      </c>
      <c r="Q2914" s="4">
        <v>2964</v>
      </c>
      <c r="R2914" s="4" t="b">
        <f t="shared" si="12"/>
        <v>0</v>
      </c>
      <c r="S2914" s="4">
        <v>0</v>
      </c>
    </row>
    <row r="2915" spans="1:19" ht="14.25" customHeight="1">
      <c r="A2915" s="4" t="s">
        <v>1040</v>
      </c>
      <c r="B2915" s="5"/>
      <c r="C2915" s="4">
        <v>0</v>
      </c>
      <c r="E2915" s="4" t="b">
        <f t="shared" si="11"/>
        <v>0</v>
      </c>
      <c r="F2915" s="4">
        <v>0</v>
      </c>
      <c r="G2915" s="4">
        <v>5402</v>
      </c>
      <c r="H2915" s="6">
        <v>43983</v>
      </c>
      <c r="I2915" s="4" t="s">
        <v>1792</v>
      </c>
      <c r="J2915" s="4" t="s">
        <v>1043</v>
      </c>
      <c r="K2915" s="4">
        <v>10702</v>
      </c>
      <c r="L2915" s="4">
        <v>0</v>
      </c>
      <c r="M2915" s="4">
        <v>0</v>
      </c>
      <c r="N2915" s="4">
        <v>210000</v>
      </c>
      <c r="O2915" s="4">
        <v>0</v>
      </c>
      <c r="P2915" s="4">
        <v>210000</v>
      </c>
      <c r="Q2915" s="4">
        <v>2965</v>
      </c>
      <c r="R2915" s="4" t="b">
        <f t="shared" si="12"/>
        <v>0</v>
      </c>
      <c r="S2915" s="4">
        <v>0</v>
      </c>
    </row>
    <row r="2916" spans="1:19" ht="14.25" customHeight="1">
      <c r="A2916" s="4" t="s">
        <v>1040</v>
      </c>
      <c r="B2916" s="5"/>
      <c r="C2916" s="4">
        <v>0</v>
      </c>
      <c r="E2916" s="4" t="b">
        <f t="shared" si="11"/>
        <v>0</v>
      </c>
      <c r="F2916" s="4">
        <v>0</v>
      </c>
      <c r="G2916" s="4">
        <v>5402</v>
      </c>
      <c r="H2916" s="6">
        <v>44007</v>
      </c>
      <c r="I2916" s="4" t="s">
        <v>1054</v>
      </c>
      <c r="J2916" s="4" t="s">
        <v>40</v>
      </c>
      <c r="K2916" s="4">
        <v>13853</v>
      </c>
      <c r="L2916" s="4">
        <v>0</v>
      </c>
      <c r="M2916" s="4">
        <v>0</v>
      </c>
      <c r="N2916" s="4">
        <v>0</v>
      </c>
      <c r="O2916" s="4">
        <v>210000</v>
      </c>
      <c r="P2916" s="4">
        <v>0</v>
      </c>
      <c r="Q2916" s="4">
        <v>2966</v>
      </c>
      <c r="R2916" s="4" t="b">
        <f t="shared" si="12"/>
        <v>0</v>
      </c>
      <c r="S2916" s="4">
        <v>0</v>
      </c>
    </row>
    <row r="2917" spans="1:19" ht="14.25" customHeight="1">
      <c r="A2917" s="4" t="s">
        <v>1040</v>
      </c>
      <c r="B2917" s="5"/>
      <c r="C2917" s="4">
        <v>0</v>
      </c>
      <c r="E2917" s="4" t="b">
        <f t="shared" si="11"/>
        <v>0</v>
      </c>
      <c r="F2917" s="4">
        <v>0</v>
      </c>
      <c r="G2917" s="4">
        <v>5402</v>
      </c>
      <c r="H2917" s="6">
        <v>44013</v>
      </c>
      <c r="I2917" s="4" t="s">
        <v>1793</v>
      </c>
      <c r="J2917" s="4" t="s">
        <v>1043</v>
      </c>
      <c r="K2917" s="4">
        <v>10782</v>
      </c>
      <c r="L2917" s="4">
        <v>0</v>
      </c>
      <c r="M2917" s="4">
        <v>0</v>
      </c>
      <c r="N2917" s="4">
        <v>210000</v>
      </c>
      <c r="O2917" s="4">
        <v>0</v>
      </c>
      <c r="P2917" s="4">
        <v>210000</v>
      </c>
      <c r="Q2917" s="4">
        <v>2967</v>
      </c>
      <c r="R2917" s="4" t="b">
        <f t="shared" si="12"/>
        <v>0</v>
      </c>
      <c r="S2917" s="4">
        <v>0</v>
      </c>
    </row>
    <row r="2918" spans="1:19" ht="14.25" customHeight="1">
      <c r="A2918" s="4" t="s">
        <v>1040</v>
      </c>
      <c r="B2918" s="5"/>
      <c r="C2918" s="4">
        <v>0</v>
      </c>
      <c r="E2918" s="4" t="b">
        <f t="shared" si="11"/>
        <v>0</v>
      </c>
      <c r="F2918" s="4">
        <v>0</v>
      </c>
      <c r="G2918" s="4">
        <v>5402</v>
      </c>
      <c r="H2918" s="6">
        <v>44040</v>
      </c>
      <c r="I2918" s="4" t="s">
        <v>1056</v>
      </c>
      <c r="J2918" s="4" t="s">
        <v>40</v>
      </c>
      <c r="K2918" s="4">
        <v>13922</v>
      </c>
      <c r="L2918" s="4">
        <v>0</v>
      </c>
      <c r="M2918" s="4">
        <v>0</v>
      </c>
      <c r="N2918" s="4">
        <v>0</v>
      </c>
      <c r="O2918" s="4">
        <v>210000</v>
      </c>
      <c r="P2918" s="4">
        <v>0</v>
      </c>
      <c r="Q2918" s="4">
        <v>2968</v>
      </c>
      <c r="R2918" s="4" t="b">
        <f t="shared" si="12"/>
        <v>0</v>
      </c>
      <c r="S2918" s="4">
        <v>0</v>
      </c>
    </row>
    <row r="2919" spans="1:19" ht="14.25" customHeight="1">
      <c r="A2919" s="4" t="s">
        <v>1040</v>
      </c>
      <c r="B2919" s="5"/>
      <c r="C2919" s="4">
        <v>0</v>
      </c>
      <c r="E2919" s="4" t="b">
        <f t="shared" si="11"/>
        <v>0</v>
      </c>
      <c r="F2919" s="4">
        <v>0</v>
      </c>
      <c r="G2919" s="4">
        <v>5402</v>
      </c>
      <c r="H2919" s="6">
        <v>44044</v>
      </c>
      <c r="I2919" s="4" t="s">
        <v>1794</v>
      </c>
      <c r="J2919" s="4" t="s">
        <v>1069</v>
      </c>
      <c r="K2919" s="4">
        <v>572</v>
      </c>
      <c r="L2919" s="4">
        <v>0</v>
      </c>
      <c r="M2919" s="4">
        <v>0</v>
      </c>
      <c r="N2919" s="4">
        <v>0</v>
      </c>
      <c r="O2919" s="4">
        <v>210000</v>
      </c>
      <c r="P2919" s="4">
        <v>-210000</v>
      </c>
      <c r="Q2919" s="4">
        <v>2969</v>
      </c>
      <c r="R2919" s="4" t="b">
        <f t="shared" si="12"/>
        <v>0</v>
      </c>
      <c r="S2919" s="4">
        <v>0</v>
      </c>
    </row>
    <row r="2920" spans="1:19" ht="14.25" customHeight="1">
      <c r="A2920" s="4" t="s">
        <v>1040</v>
      </c>
      <c r="B2920" s="5"/>
      <c r="C2920" s="4">
        <v>0</v>
      </c>
      <c r="E2920" s="4" t="b">
        <f t="shared" si="11"/>
        <v>0</v>
      </c>
      <c r="F2920" s="4">
        <v>0</v>
      </c>
      <c r="G2920" s="4">
        <v>5402</v>
      </c>
      <c r="H2920" s="6">
        <v>44044</v>
      </c>
      <c r="I2920" s="4" t="s">
        <v>1795</v>
      </c>
      <c r="J2920" s="4" t="s">
        <v>1043</v>
      </c>
      <c r="K2920" s="4">
        <v>10862</v>
      </c>
      <c r="L2920" s="4">
        <v>0</v>
      </c>
      <c r="M2920" s="4">
        <v>0</v>
      </c>
      <c r="N2920" s="4">
        <v>210000</v>
      </c>
      <c r="O2920" s="4">
        <v>0</v>
      </c>
      <c r="P2920" s="4">
        <v>0</v>
      </c>
      <c r="Q2920" s="4">
        <v>2970</v>
      </c>
      <c r="R2920" s="4" t="b">
        <f t="shared" si="12"/>
        <v>0</v>
      </c>
      <c r="S2920" s="4">
        <v>0</v>
      </c>
    </row>
    <row r="2921" spans="1:19" ht="14.25" customHeight="1">
      <c r="A2921" s="4" t="s">
        <v>1040</v>
      </c>
      <c r="B2921" s="5"/>
      <c r="C2921" s="4">
        <v>0</v>
      </c>
      <c r="E2921" s="4" t="b">
        <f t="shared" si="11"/>
        <v>0</v>
      </c>
      <c r="F2921" s="4">
        <v>0</v>
      </c>
      <c r="G2921" s="4">
        <v>5402</v>
      </c>
      <c r="H2921" s="6">
        <v>44075</v>
      </c>
      <c r="I2921" s="4" t="s">
        <v>1796</v>
      </c>
      <c r="J2921" s="4" t="s">
        <v>1069</v>
      </c>
      <c r="K2921" s="4">
        <v>573</v>
      </c>
      <c r="L2921" s="4">
        <v>0</v>
      </c>
      <c r="M2921" s="4">
        <v>0</v>
      </c>
      <c r="N2921" s="4">
        <v>0</v>
      </c>
      <c r="O2921" s="4">
        <v>210000</v>
      </c>
      <c r="P2921" s="4">
        <v>-210000</v>
      </c>
      <c r="Q2921" s="4">
        <v>2971</v>
      </c>
      <c r="R2921" s="4" t="b">
        <f t="shared" si="12"/>
        <v>0</v>
      </c>
      <c r="S2921" s="4">
        <v>0</v>
      </c>
    </row>
    <row r="2922" spans="1:19" ht="14.25" customHeight="1">
      <c r="A2922" s="4" t="s">
        <v>1040</v>
      </c>
      <c r="B2922" s="5"/>
      <c r="C2922" s="4">
        <v>0</v>
      </c>
      <c r="E2922" s="4" t="b">
        <f t="shared" si="11"/>
        <v>0</v>
      </c>
      <c r="F2922" s="4">
        <v>0</v>
      </c>
      <c r="G2922" s="4">
        <v>5402</v>
      </c>
      <c r="H2922" s="6">
        <v>44075</v>
      </c>
      <c r="I2922" s="4" t="s">
        <v>1797</v>
      </c>
      <c r="J2922" s="4" t="s">
        <v>1043</v>
      </c>
      <c r="K2922" s="4">
        <v>10942</v>
      </c>
      <c r="L2922" s="4">
        <v>0</v>
      </c>
      <c r="M2922" s="4">
        <v>0</v>
      </c>
      <c r="N2922" s="4">
        <v>210000</v>
      </c>
      <c r="O2922" s="4">
        <v>0</v>
      </c>
      <c r="P2922" s="4">
        <v>0</v>
      </c>
      <c r="Q2922" s="4">
        <v>2972</v>
      </c>
      <c r="R2922" s="4" t="b">
        <f t="shared" si="12"/>
        <v>0</v>
      </c>
      <c r="S2922" s="4">
        <v>0</v>
      </c>
    </row>
    <row r="2923" spans="1:19" ht="14.25" customHeight="1">
      <c r="A2923" s="4" t="s">
        <v>1040</v>
      </c>
      <c r="B2923" s="5"/>
      <c r="C2923" s="4">
        <v>0</v>
      </c>
      <c r="E2923" s="4" t="b">
        <f t="shared" si="11"/>
        <v>0</v>
      </c>
      <c r="F2923" s="4">
        <v>0</v>
      </c>
      <c r="G2923" s="4">
        <v>5402</v>
      </c>
      <c r="H2923" s="6">
        <v>44105</v>
      </c>
      <c r="I2923" s="4" t="s">
        <v>1798</v>
      </c>
      <c r="J2923" s="4" t="s">
        <v>1043</v>
      </c>
      <c r="K2923" s="4">
        <v>11022</v>
      </c>
      <c r="L2923" s="4">
        <v>0</v>
      </c>
      <c r="M2923" s="4">
        <v>0</v>
      </c>
      <c r="N2923" s="4">
        <v>210000</v>
      </c>
      <c r="O2923" s="4">
        <v>0</v>
      </c>
      <c r="P2923" s="4">
        <v>210000</v>
      </c>
      <c r="Q2923" s="4">
        <v>2973</v>
      </c>
      <c r="R2923" s="4" t="b">
        <f t="shared" si="12"/>
        <v>0</v>
      </c>
      <c r="S2923" s="4">
        <v>0</v>
      </c>
    </row>
    <row r="2924" spans="1:19" ht="14.25" customHeight="1">
      <c r="A2924" s="4" t="s">
        <v>1040</v>
      </c>
      <c r="B2924" s="5"/>
      <c r="C2924" s="4">
        <v>0</v>
      </c>
      <c r="E2924" s="4" t="b">
        <f t="shared" si="11"/>
        <v>0</v>
      </c>
      <c r="F2924" s="4">
        <v>0</v>
      </c>
      <c r="G2924" s="4">
        <v>5402</v>
      </c>
      <c r="H2924" s="6">
        <v>44106</v>
      </c>
      <c r="I2924" s="4" t="s">
        <v>1061</v>
      </c>
      <c r="J2924" s="4" t="s">
        <v>40</v>
      </c>
      <c r="K2924" s="4">
        <v>14103</v>
      </c>
      <c r="L2924" s="4">
        <v>0</v>
      </c>
      <c r="M2924" s="4">
        <v>0</v>
      </c>
      <c r="N2924" s="4">
        <v>0</v>
      </c>
      <c r="O2924" s="4">
        <v>210000</v>
      </c>
      <c r="P2924" s="4">
        <v>0</v>
      </c>
      <c r="Q2924" s="4">
        <v>2974</v>
      </c>
      <c r="R2924" s="4" t="b">
        <f t="shared" si="12"/>
        <v>0</v>
      </c>
      <c r="S2924" s="4">
        <v>0</v>
      </c>
    </row>
    <row r="2925" spans="1:19" ht="14.25" customHeight="1">
      <c r="A2925" s="4" t="s">
        <v>1040</v>
      </c>
      <c r="B2925" s="5"/>
      <c r="C2925" s="4">
        <v>0</v>
      </c>
      <c r="E2925" s="4" t="b">
        <f t="shared" si="11"/>
        <v>0</v>
      </c>
      <c r="F2925" s="4">
        <v>0</v>
      </c>
      <c r="G2925" s="4">
        <v>5402</v>
      </c>
      <c r="H2925" s="6">
        <v>44136</v>
      </c>
      <c r="I2925" s="4" t="s">
        <v>1799</v>
      </c>
      <c r="J2925" s="4" t="s">
        <v>1043</v>
      </c>
      <c r="K2925" s="4">
        <v>11102</v>
      </c>
      <c r="L2925" s="4">
        <v>0</v>
      </c>
      <c r="M2925" s="4">
        <v>0</v>
      </c>
      <c r="N2925" s="4">
        <v>210000</v>
      </c>
      <c r="O2925" s="4">
        <v>0</v>
      </c>
      <c r="P2925" s="4">
        <v>210000</v>
      </c>
      <c r="Q2925" s="4">
        <v>2975</v>
      </c>
      <c r="R2925" s="4" t="b">
        <f t="shared" si="12"/>
        <v>0</v>
      </c>
      <c r="S2925" s="4">
        <v>0</v>
      </c>
    </row>
    <row r="2926" spans="1:19" ht="14.25" customHeight="1">
      <c r="A2926" s="4" t="s">
        <v>1040</v>
      </c>
      <c r="B2926" s="5"/>
      <c r="C2926" s="4">
        <v>0</v>
      </c>
      <c r="E2926" s="4" t="b">
        <f t="shared" si="11"/>
        <v>0</v>
      </c>
      <c r="F2926" s="4">
        <v>0</v>
      </c>
      <c r="G2926" s="4">
        <v>5402</v>
      </c>
      <c r="H2926" s="6">
        <v>44165</v>
      </c>
      <c r="I2926" s="4" t="s">
        <v>1064</v>
      </c>
      <c r="J2926" s="4" t="s">
        <v>40</v>
      </c>
      <c r="K2926" s="4">
        <v>14213</v>
      </c>
      <c r="L2926" s="4">
        <v>0</v>
      </c>
      <c r="M2926" s="4">
        <v>0</v>
      </c>
      <c r="N2926" s="4">
        <v>0</v>
      </c>
      <c r="O2926" s="4">
        <v>210000</v>
      </c>
      <c r="P2926" s="4">
        <v>0</v>
      </c>
      <c r="Q2926" s="4">
        <v>2976</v>
      </c>
      <c r="R2926" s="4" t="b">
        <f t="shared" si="12"/>
        <v>0</v>
      </c>
      <c r="S2926" s="4">
        <v>0</v>
      </c>
    </row>
    <row r="2927" spans="1:19" ht="14.25" customHeight="1">
      <c r="A2927" s="4" t="s">
        <v>1040</v>
      </c>
      <c r="B2927" s="5"/>
      <c r="C2927" s="4">
        <v>0</v>
      </c>
      <c r="E2927" s="4" t="b">
        <f t="shared" si="11"/>
        <v>0</v>
      </c>
      <c r="F2927" s="4">
        <v>0</v>
      </c>
      <c r="G2927" s="4">
        <v>5402</v>
      </c>
      <c r="H2927" s="6">
        <v>44166</v>
      </c>
      <c r="I2927" s="4" t="s">
        <v>1800</v>
      </c>
      <c r="J2927" s="4" t="s">
        <v>1043</v>
      </c>
      <c r="K2927" s="4">
        <v>11182</v>
      </c>
      <c r="L2927" s="4">
        <v>0</v>
      </c>
      <c r="M2927" s="4">
        <v>0</v>
      </c>
      <c r="N2927" s="4">
        <v>210000</v>
      </c>
      <c r="O2927" s="4">
        <v>0</v>
      </c>
      <c r="P2927" s="4">
        <v>210000</v>
      </c>
      <c r="Q2927" s="4">
        <v>2977</v>
      </c>
      <c r="R2927" s="4" t="b">
        <f t="shared" si="12"/>
        <v>0</v>
      </c>
      <c r="S2927" s="4">
        <v>0</v>
      </c>
    </row>
    <row r="2928" spans="1:19" ht="14.25" customHeight="1">
      <c r="A2928" s="4" t="s">
        <v>1040</v>
      </c>
      <c r="B2928" s="5" t="s">
        <v>1801</v>
      </c>
      <c r="C2928" s="4">
        <v>0</v>
      </c>
      <c r="D2928" s="4" t="s">
        <v>1801</v>
      </c>
      <c r="E2928" s="4" t="b">
        <f t="shared" si="11"/>
        <v>0</v>
      </c>
      <c r="F2928" s="4">
        <v>0</v>
      </c>
      <c r="G2928" s="4">
        <v>5402</v>
      </c>
      <c r="H2928" s="3" t="s">
        <v>21</v>
      </c>
      <c r="K2928" s="4">
        <v>0</v>
      </c>
      <c r="L2928" s="4">
        <v>0</v>
      </c>
      <c r="M2928" s="4">
        <v>0</v>
      </c>
      <c r="N2928" s="4">
        <v>2520000</v>
      </c>
      <c r="O2928" s="4">
        <v>2512000</v>
      </c>
      <c r="P2928" s="4">
        <v>210000</v>
      </c>
      <c r="Q2928" s="4">
        <v>2978</v>
      </c>
      <c r="R2928" s="4" t="b">
        <f t="shared" si="12"/>
        <v>0</v>
      </c>
      <c r="S2928" s="4">
        <v>0</v>
      </c>
    </row>
    <row r="2929" spans="1:19" ht="14.25" customHeight="1">
      <c r="A2929" s="4" t="s">
        <v>1040</v>
      </c>
      <c r="B2929" s="5" t="s">
        <v>522</v>
      </c>
      <c r="C2929" s="4">
        <v>0</v>
      </c>
      <c r="D2929" s="4" t="s">
        <v>522</v>
      </c>
      <c r="E2929" s="4" t="b">
        <f t="shared" si="11"/>
        <v>0</v>
      </c>
      <c r="F2929" s="4">
        <v>4534401</v>
      </c>
      <c r="G2929" s="4">
        <v>5501</v>
      </c>
      <c r="H2929" s="3" t="s">
        <v>21</v>
      </c>
      <c r="K2929" s="4">
        <v>0</v>
      </c>
      <c r="L2929" s="4">
        <v>2520000</v>
      </c>
      <c r="M2929" s="4">
        <v>7054401</v>
      </c>
      <c r="N2929" s="4">
        <v>0</v>
      </c>
      <c r="O2929" s="4">
        <v>0</v>
      </c>
      <c r="P2929" s="4">
        <v>4534401</v>
      </c>
      <c r="Q2929" s="4">
        <v>2979</v>
      </c>
      <c r="R2929" s="4" t="b">
        <f t="shared" si="12"/>
        <v>0</v>
      </c>
      <c r="S2929" s="4">
        <v>0</v>
      </c>
    </row>
    <row r="2930" spans="1:19" ht="14.25" customHeight="1">
      <c r="A2930" s="4" t="s">
        <v>1040</v>
      </c>
      <c r="B2930" s="5"/>
      <c r="C2930" s="4">
        <v>0</v>
      </c>
      <c r="E2930" s="4" t="b">
        <f t="shared" si="11"/>
        <v>0</v>
      </c>
      <c r="F2930" s="4">
        <v>0</v>
      </c>
      <c r="G2930" s="4">
        <v>5501</v>
      </c>
      <c r="H2930" s="6">
        <v>43831</v>
      </c>
      <c r="I2930" s="4" t="s">
        <v>1802</v>
      </c>
      <c r="J2930" s="4" t="s">
        <v>1043</v>
      </c>
      <c r="K2930" s="4">
        <v>10303</v>
      </c>
      <c r="L2930" s="4">
        <v>0</v>
      </c>
      <c r="M2930" s="4">
        <v>0</v>
      </c>
      <c r="N2930" s="4">
        <v>210000</v>
      </c>
      <c r="O2930" s="4">
        <v>0</v>
      </c>
      <c r="P2930" s="4">
        <v>4744401</v>
      </c>
      <c r="Q2930" s="4">
        <v>2980</v>
      </c>
      <c r="R2930" s="4" t="b">
        <f t="shared" si="12"/>
        <v>0</v>
      </c>
      <c r="S2930" s="4">
        <v>0</v>
      </c>
    </row>
    <row r="2931" spans="1:19" ht="14.25" customHeight="1">
      <c r="A2931" s="4" t="s">
        <v>1040</v>
      </c>
      <c r="B2931" s="5"/>
      <c r="C2931" s="4">
        <v>0</v>
      </c>
      <c r="E2931" s="4" t="b">
        <f t="shared" si="11"/>
        <v>0</v>
      </c>
      <c r="F2931" s="4">
        <v>0</v>
      </c>
      <c r="G2931" s="4">
        <v>5501</v>
      </c>
      <c r="H2931" s="6">
        <v>43838</v>
      </c>
      <c r="I2931" s="4" t="s">
        <v>1803</v>
      </c>
      <c r="J2931" s="4" t="s">
        <v>40</v>
      </c>
      <c r="K2931" s="4">
        <v>13480</v>
      </c>
      <c r="L2931" s="4">
        <v>0</v>
      </c>
      <c r="M2931" s="4">
        <v>0</v>
      </c>
      <c r="N2931" s="4">
        <v>0</v>
      </c>
      <c r="O2931" s="4">
        <v>52279</v>
      </c>
      <c r="P2931" s="4">
        <v>4692122</v>
      </c>
      <c r="Q2931" s="4">
        <v>2981</v>
      </c>
      <c r="R2931" s="4" t="b">
        <f t="shared" si="12"/>
        <v>0</v>
      </c>
      <c r="S2931" s="4">
        <v>0</v>
      </c>
    </row>
    <row r="2932" spans="1:19" ht="14.25" customHeight="1">
      <c r="A2932" s="4" t="s">
        <v>1040</v>
      </c>
      <c r="B2932" s="5"/>
      <c r="C2932" s="4">
        <v>0</v>
      </c>
      <c r="E2932" s="4" t="b">
        <f t="shared" si="11"/>
        <v>0</v>
      </c>
      <c r="F2932" s="4">
        <v>0</v>
      </c>
      <c r="G2932" s="4">
        <v>5501</v>
      </c>
      <c r="H2932" s="6">
        <v>43838</v>
      </c>
      <c r="I2932" s="4" t="s">
        <v>1804</v>
      </c>
      <c r="J2932" s="4" t="s">
        <v>40</v>
      </c>
      <c r="K2932" s="4">
        <v>13480</v>
      </c>
      <c r="L2932" s="4">
        <v>0</v>
      </c>
      <c r="M2932" s="4">
        <v>0</v>
      </c>
      <c r="N2932" s="4">
        <v>0</v>
      </c>
      <c r="O2932" s="4">
        <v>182000</v>
      </c>
      <c r="P2932" s="4">
        <v>4510122</v>
      </c>
      <c r="Q2932" s="4">
        <v>2982</v>
      </c>
      <c r="R2932" s="4" t="b">
        <f t="shared" si="12"/>
        <v>0</v>
      </c>
      <c r="S2932" s="4">
        <v>0</v>
      </c>
    </row>
    <row r="2933" spans="1:19" ht="14.25" customHeight="1">
      <c r="A2933" s="4" t="s">
        <v>1040</v>
      </c>
      <c r="B2933" s="5"/>
      <c r="C2933" s="4">
        <v>0</v>
      </c>
      <c r="E2933" s="4" t="b">
        <f t="shared" si="11"/>
        <v>0</v>
      </c>
      <c r="F2933" s="4">
        <v>0</v>
      </c>
      <c r="G2933" s="4">
        <v>5501</v>
      </c>
      <c r="H2933" s="6">
        <v>43838</v>
      </c>
      <c r="I2933" s="4" t="s">
        <v>1805</v>
      </c>
      <c r="J2933" s="4" t="s">
        <v>40</v>
      </c>
      <c r="K2933" s="4">
        <v>13480</v>
      </c>
      <c r="L2933" s="4">
        <v>0</v>
      </c>
      <c r="M2933" s="4">
        <v>0</v>
      </c>
      <c r="N2933" s="4">
        <v>0</v>
      </c>
      <c r="O2933" s="4">
        <v>118793</v>
      </c>
      <c r="P2933" s="4">
        <v>4391329</v>
      </c>
      <c r="Q2933" s="4">
        <v>2983</v>
      </c>
      <c r="R2933" s="4" t="b">
        <f t="shared" si="12"/>
        <v>0</v>
      </c>
      <c r="S2933" s="4">
        <v>0</v>
      </c>
    </row>
    <row r="2934" spans="1:19" ht="14.25" customHeight="1">
      <c r="A2934" s="4" t="s">
        <v>1040</v>
      </c>
      <c r="B2934" s="5"/>
      <c r="C2934" s="4">
        <v>0</v>
      </c>
      <c r="E2934" s="4" t="b">
        <f t="shared" si="11"/>
        <v>0</v>
      </c>
      <c r="F2934" s="4">
        <v>0</v>
      </c>
      <c r="G2934" s="4">
        <v>5501</v>
      </c>
      <c r="H2934" s="6">
        <v>43862</v>
      </c>
      <c r="I2934" s="4" t="s">
        <v>1806</v>
      </c>
      <c r="J2934" s="4" t="s">
        <v>1043</v>
      </c>
      <c r="K2934" s="4">
        <v>10383</v>
      </c>
      <c r="L2934" s="4">
        <v>0</v>
      </c>
      <c r="M2934" s="4">
        <v>0</v>
      </c>
      <c r="N2934" s="4">
        <v>210000</v>
      </c>
      <c r="O2934" s="4">
        <v>0</v>
      </c>
      <c r="P2934" s="4">
        <v>4601329</v>
      </c>
      <c r="Q2934" s="4">
        <v>2984</v>
      </c>
      <c r="R2934" s="4" t="b">
        <f t="shared" si="12"/>
        <v>0</v>
      </c>
      <c r="S2934" s="4">
        <v>0</v>
      </c>
    </row>
    <row r="2935" spans="1:19" ht="14.25" customHeight="1">
      <c r="A2935" s="4" t="s">
        <v>1040</v>
      </c>
      <c r="B2935" s="5"/>
      <c r="C2935" s="4">
        <v>0</v>
      </c>
      <c r="E2935" s="4" t="b">
        <f t="shared" si="11"/>
        <v>0</v>
      </c>
      <c r="F2935" s="4">
        <v>0</v>
      </c>
      <c r="G2935" s="4">
        <v>5501</v>
      </c>
      <c r="H2935" s="6">
        <v>43867</v>
      </c>
      <c r="I2935" s="4" t="s">
        <v>1805</v>
      </c>
      <c r="J2935" s="4" t="s">
        <v>40</v>
      </c>
      <c r="K2935" s="4">
        <v>13552</v>
      </c>
      <c r="L2935" s="4">
        <v>0</v>
      </c>
      <c r="M2935" s="4">
        <v>0</v>
      </c>
      <c r="N2935" s="4">
        <v>0</v>
      </c>
      <c r="O2935" s="4">
        <v>63207</v>
      </c>
      <c r="P2935" s="4">
        <v>4538122</v>
      </c>
      <c r="Q2935" s="4">
        <v>2985</v>
      </c>
      <c r="R2935" s="4" t="b">
        <f t="shared" si="12"/>
        <v>0</v>
      </c>
      <c r="S2935" s="4">
        <v>0</v>
      </c>
    </row>
    <row r="2936" spans="1:19" ht="14.25" customHeight="1">
      <c r="A2936" s="4" t="s">
        <v>1040</v>
      </c>
      <c r="B2936" s="5"/>
      <c r="C2936" s="4">
        <v>0</v>
      </c>
      <c r="E2936" s="4" t="b">
        <f t="shared" si="11"/>
        <v>0</v>
      </c>
      <c r="F2936" s="4">
        <v>0</v>
      </c>
      <c r="G2936" s="4">
        <v>5501</v>
      </c>
      <c r="H2936" s="6">
        <v>43867</v>
      </c>
      <c r="I2936" s="4" t="s">
        <v>1807</v>
      </c>
      <c r="J2936" s="4" t="s">
        <v>40</v>
      </c>
      <c r="K2936" s="4">
        <v>13552</v>
      </c>
      <c r="L2936" s="4">
        <v>0</v>
      </c>
      <c r="M2936" s="4">
        <v>0</v>
      </c>
      <c r="N2936" s="4">
        <v>0</v>
      </c>
      <c r="O2936" s="4">
        <v>182000</v>
      </c>
      <c r="P2936" s="4">
        <v>4356122</v>
      </c>
      <c r="Q2936" s="4">
        <v>2986</v>
      </c>
      <c r="R2936" s="4" t="b">
        <f t="shared" si="12"/>
        <v>0</v>
      </c>
      <c r="S2936" s="4">
        <v>0</v>
      </c>
    </row>
    <row r="2937" spans="1:19" ht="14.25" customHeight="1">
      <c r="A2937" s="4" t="s">
        <v>1040</v>
      </c>
      <c r="B2937" s="5"/>
      <c r="C2937" s="4">
        <v>0</v>
      </c>
      <c r="E2937" s="4" t="b">
        <f t="shared" si="11"/>
        <v>0</v>
      </c>
      <c r="F2937" s="4">
        <v>0</v>
      </c>
      <c r="G2937" s="4">
        <v>5501</v>
      </c>
      <c r="H2937" s="6">
        <v>43867</v>
      </c>
      <c r="I2937" s="4" t="s">
        <v>1808</v>
      </c>
      <c r="J2937" s="4" t="s">
        <v>40</v>
      </c>
      <c r="K2937" s="4">
        <v>13552</v>
      </c>
      <c r="L2937" s="4">
        <v>0</v>
      </c>
      <c r="M2937" s="4">
        <v>0</v>
      </c>
      <c r="N2937" s="4">
        <v>0</v>
      </c>
      <c r="O2937" s="4">
        <v>64977</v>
      </c>
      <c r="P2937" s="4">
        <v>4291145</v>
      </c>
      <c r="Q2937" s="4">
        <v>2987</v>
      </c>
      <c r="R2937" s="4" t="b">
        <f t="shared" si="12"/>
        <v>0</v>
      </c>
      <c r="S2937" s="4">
        <v>0</v>
      </c>
    </row>
    <row r="2938" spans="1:19" ht="14.25" customHeight="1">
      <c r="A2938" s="4" t="s">
        <v>1040</v>
      </c>
      <c r="B2938" s="5"/>
      <c r="C2938" s="4">
        <v>0</v>
      </c>
      <c r="E2938" s="4" t="b">
        <f t="shared" si="11"/>
        <v>0</v>
      </c>
      <c r="F2938" s="4">
        <v>0</v>
      </c>
      <c r="G2938" s="4">
        <v>5501</v>
      </c>
      <c r="H2938" s="6">
        <v>43891</v>
      </c>
      <c r="I2938" s="4" t="s">
        <v>1809</v>
      </c>
      <c r="J2938" s="4" t="s">
        <v>1043</v>
      </c>
      <c r="K2938" s="4">
        <v>10463</v>
      </c>
      <c r="L2938" s="4">
        <v>0</v>
      </c>
      <c r="M2938" s="4">
        <v>0</v>
      </c>
      <c r="N2938" s="4">
        <v>210000</v>
      </c>
      <c r="O2938" s="4">
        <v>0</v>
      </c>
      <c r="P2938" s="4">
        <v>4501145</v>
      </c>
      <c r="Q2938" s="4">
        <v>2988</v>
      </c>
      <c r="R2938" s="4" t="b">
        <f t="shared" si="12"/>
        <v>0</v>
      </c>
      <c r="S2938" s="4">
        <v>0</v>
      </c>
    </row>
    <row r="2939" spans="1:19" ht="14.25" customHeight="1">
      <c r="A2939" s="4" t="s">
        <v>1040</v>
      </c>
      <c r="B2939" s="5"/>
      <c r="C2939" s="4">
        <v>0</v>
      </c>
      <c r="E2939" s="4" t="b">
        <f t="shared" si="11"/>
        <v>0</v>
      </c>
      <c r="F2939" s="4">
        <v>0</v>
      </c>
      <c r="G2939" s="4">
        <v>5501</v>
      </c>
      <c r="H2939" s="6">
        <v>43896</v>
      </c>
      <c r="I2939" s="4" t="s">
        <v>1808</v>
      </c>
      <c r="J2939" s="4" t="s">
        <v>40</v>
      </c>
      <c r="K2939" s="4">
        <v>13624</v>
      </c>
      <c r="L2939" s="4">
        <v>0</v>
      </c>
      <c r="M2939" s="4">
        <v>0</v>
      </c>
      <c r="N2939" s="4">
        <v>0</v>
      </c>
      <c r="O2939" s="4">
        <v>117023</v>
      </c>
      <c r="P2939" s="4">
        <v>4384122</v>
      </c>
      <c r="Q2939" s="4">
        <v>2989</v>
      </c>
      <c r="R2939" s="4" t="b">
        <f t="shared" si="12"/>
        <v>0</v>
      </c>
      <c r="S2939" s="4">
        <v>0</v>
      </c>
    </row>
    <row r="2940" spans="1:19" ht="14.25" customHeight="1">
      <c r="A2940" s="4" t="s">
        <v>1040</v>
      </c>
      <c r="B2940" s="5"/>
      <c r="C2940" s="4">
        <v>0</v>
      </c>
      <c r="E2940" s="4" t="b">
        <f t="shared" si="11"/>
        <v>0</v>
      </c>
      <c r="F2940" s="4">
        <v>0</v>
      </c>
      <c r="G2940" s="4">
        <v>5501</v>
      </c>
      <c r="H2940" s="6">
        <v>43896</v>
      </c>
      <c r="I2940" s="4" t="s">
        <v>1810</v>
      </c>
      <c r="J2940" s="4" t="s">
        <v>40</v>
      </c>
      <c r="K2940" s="4">
        <v>13624</v>
      </c>
      <c r="L2940" s="4">
        <v>0</v>
      </c>
      <c r="M2940" s="4">
        <v>0</v>
      </c>
      <c r="N2940" s="4">
        <v>0</v>
      </c>
      <c r="O2940" s="4">
        <v>189000</v>
      </c>
      <c r="P2940" s="4">
        <v>4195122</v>
      </c>
      <c r="Q2940" s="4">
        <v>2990</v>
      </c>
      <c r="R2940" s="4" t="b">
        <f t="shared" si="12"/>
        <v>0</v>
      </c>
      <c r="S2940" s="4">
        <v>0</v>
      </c>
    </row>
    <row r="2941" spans="1:19" ht="14.25" customHeight="1">
      <c r="A2941" s="4" t="s">
        <v>1040</v>
      </c>
      <c r="B2941" s="5"/>
      <c r="C2941" s="4">
        <v>0</v>
      </c>
      <c r="E2941" s="4" t="b">
        <f t="shared" si="11"/>
        <v>0</v>
      </c>
      <c r="F2941" s="4">
        <v>0</v>
      </c>
      <c r="G2941" s="4">
        <v>5501</v>
      </c>
      <c r="H2941" s="6">
        <v>43896</v>
      </c>
      <c r="I2941" s="4" t="s">
        <v>1811</v>
      </c>
      <c r="J2941" s="4" t="s">
        <v>40</v>
      </c>
      <c r="K2941" s="4">
        <v>13624</v>
      </c>
      <c r="L2941" s="4">
        <v>0</v>
      </c>
      <c r="M2941" s="4">
        <v>0</v>
      </c>
      <c r="N2941" s="4">
        <v>0</v>
      </c>
      <c r="O2941" s="4">
        <v>17511</v>
      </c>
      <c r="P2941" s="4">
        <v>4177611</v>
      </c>
      <c r="Q2941" s="4">
        <v>2991</v>
      </c>
      <c r="R2941" s="4" t="b">
        <f t="shared" si="12"/>
        <v>0</v>
      </c>
      <c r="S2941" s="4">
        <v>0</v>
      </c>
    </row>
    <row r="2942" spans="1:19" ht="14.25" customHeight="1">
      <c r="A2942" s="4" t="s">
        <v>1040</v>
      </c>
      <c r="B2942" s="5"/>
      <c r="C2942" s="4">
        <v>0</v>
      </c>
      <c r="E2942" s="4" t="b">
        <f t="shared" si="11"/>
        <v>0</v>
      </c>
      <c r="F2942" s="4">
        <v>0</v>
      </c>
      <c r="G2942" s="4">
        <v>5501</v>
      </c>
      <c r="H2942" s="6">
        <v>43896</v>
      </c>
      <c r="I2942" s="4" t="s">
        <v>1812</v>
      </c>
      <c r="J2942" s="4" t="s">
        <v>40</v>
      </c>
      <c r="K2942" s="4">
        <v>13624</v>
      </c>
      <c r="L2942" s="4">
        <v>0</v>
      </c>
      <c r="M2942" s="4">
        <v>0</v>
      </c>
      <c r="N2942" s="4">
        <v>0</v>
      </c>
      <c r="O2942" s="4">
        <v>17128</v>
      </c>
      <c r="P2942" s="4">
        <v>4160483</v>
      </c>
      <c r="Q2942" s="4">
        <v>2992</v>
      </c>
      <c r="R2942" s="4" t="b">
        <f t="shared" si="12"/>
        <v>0</v>
      </c>
      <c r="S2942" s="4">
        <v>0</v>
      </c>
    </row>
    <row r="2943" spans="1:19" ht="14.25" customHeight="1">
      <c r="A2943" s="4" t="s">
        <v>1040</v>
      </c>
      <c r="B2943" s="5"/>
      <c r="C2943" s="4">
        <v>0</v>
      </c>
      <c r="E2943" s="4" t="b">
        <f t="shared" si="11"/>
        <v>0</v>
      </c>
      <c r="F2943" s="4">
        <v>0</v>
      </c>
      <c r="G2943" s="4">
        <v>5501</v>
      </c>
      <c r="H2943" s="6">
        <v>43896</v>
      </c>
      <c r="I2943" s="4" t="s">
        <v>1813</v>
      </c>
      <c r="J2943" s="4" t="s">
        <v>40</v>
      </c>
      <c r="K2943" s="4">
        <v>13624</v>
      </c>
      <c r="L2943" s="4">
        <v>0</v>
      </c>
      <c r="M2943" s="4">
        <v>0</v>
      </c>
      <c r="N2943" s="4">
        <v>0</v>
      </c>
      <c r="O2943" s="4">
        <v>28563</v>
      </c>
      <c r="P2943" s="4">
        <v>4131920</v>
      </c>
      <c r="Q2943" s="4">
        <v>2993</v>
      </c>
      <c r="R2943" s="4" t="b">
        <f t="shared" si="12"/>
        <v>0</v>
      </c>
      <c r="S2943" s="4">
        <v>0</v>
      </c>
    </row>
    <row r="2944" spans="1:19" ht="14.25" customHeight="1">
      <c r="A2944" s="4" t="s">
        <v>1040</v>
      </c>
      <c r="B2944" s="5"/>
      <c r="C2944" s="4">
        <v>0</v>
      </c>
      <c r="E2944" s="4" t="b">
        <f t="shared" si="11"/>
        <v>0</v>
      </c>
      <c r="F2944" s="4">
        <v>0</v>
      </c>
      <c r="G2944" s="4">
        <v>5501</v>
      </c>
      <c r="H2944" s="6">
        <v>43896</v>
      </c>
      <c r="I2944" s="4" t="s">
        <v>1814</v>
      </c>
      <c r="J2944" s="4" t="s">
        <v>40</v>
      </c>
      <c r="K2944" s="4">
        <v>13624</v>
      </c>
      <c r="L2944" s="4">
        <v>0</v>
      </c>
      <c r="M2944" s="4">
        <v>0</v>
      </c>
      <c r="N2944" s="4">
        <v>0</v>
      </c>
      <c r="O2944" s="4">
        <v>128769</v>
      </c>
      <c r="P2944" s="4">
        <v>4003151</v>
      </c>
      <c r="Q2944" s="4">
        <v>2994</v>
      </c>
      <c r="R2944" s="4" t="b">
        <f t="shared" si="12"/>
        <v>0</v>
      </c>
      <c r="S2944" s="4">
        <v>0</v>
      </c>
    </row>
    <row r="2945" spans="1:19" ht="14.25" customHeight="1">
      <c r="A2945" s="4" t="s">
        <v>1040</v>
      </c>
      <c r="B2945" s="5"/>
      <c r="C2945" s="4">
        <v>0</v>
      </c>
      <c r="E2945" s="4" t="b">
        <f t="shared" si="11"/>
        <v>0</v>
      </c>
      <c r="F2945" s="4">
        <v>0</v>
      </c>
      <c r="G2945" s="4">
        <v>5501</v>
      </c>
      <c r="H2945" s="6">
        <v>43896</v>
      </c>
      <c r="I2945" s="4" t="s">
        <v>1815</v>
      </c>
      <c r="J2945" s="4" t="s">
        <v>40</v>
      </c>
      <c r="K2945" s="4">
        <v>13624</v>
      </c>
      <c r="L2945" s="4">
        <v>0</v>
      </c>
      <c r="M2945" s="4">
        <v>0</v>
      </c>
      <c r="N2945" s="4">
        <v>0</v>
      </c>
      <c r="O2945" s="4">
        <v>50538</v>
      </c>
      <c r="P2945" s="4">
        <v>3952613</v>
      </c>
      <c r="Q2945" s="4">
        <v>2995</v>
      </c>
      <c r="R2945" s="4" t="b">
        <f t="shared" si="12"/>
        <v>0</v>
      </c>
      <c r="S2945" s="4">
        <v>0</v>
      </c>
    </row>
    <row r="2946" spans="1:19" ht="14.25" customHeight="1">
      <c r="A2946" s="4" t="s">
        <v>1040</v>
      </c>
      <c r="B2946" s="5"/>
      <c r="C2946" s="4">
        <v>0</v>
      </c>
      <c r="E2946" s="4" t="b">
        <f t="shared" si="11"/>
        <v>0</v>
      </c>
      <c r="F2946" s="4">
        <v>0</v>
      </c>
      <c r="G2946" s="4">
        <v>5501</v>
      </c>
      <c r="H2946" s="6">
        <v>43922</v>
      </c>
      <c r="I2946" s="4" t="s">
        <v>1816</v>
      </c>
      <c r="J2946" s="4" t="s">
        <v>1043</v>
      </c>
      <c r="K2946" s="4">
        <v>10543</v>
      </c>
      <c r="L2946" s="4">
        <v>0</v>
      </c>
      <c r="M2946" s="4">
        <v>0</v>
      </c>
      <c r="N2946" s="4">
        <v>210000</v>
      </c>
      <c r="O2946" s="4">
        <v>0</v>
      </c>
      <c r="P2946" s="4">
        <v>4162613</v>
      </c>
      <c r="Q2946" s="4">
        <v>2996</v>
      </c>
      <c r="R2946" s="4" t="b">
        <f t="shared" si="12"/>
        <v>0</v>
      </c>
      <c r="S2946" s="4">
        <v>0</v>
      </c>
    </row>
    <row r="2947" spans="1:19" ht="14.25" customHeight="1">
      <c r="A2947" s="4" t="s">
        <v>1040</v>
      </c>
      <c r="B2947" s="5"/>
      <c r="C2947" s="4">
        <v>0</v>
      </c>
      <c r="E2947" s="4" t="b">
        <f t="shared" si="11"/>
        <v>0</v>
      </c>
      <c r="F2947" s="4">
        <v>0</v>
      </c>
      <c r="G2947" s="4">
        <v>5501</v>
      </c>
      <c r="H2947" s="6">
        <v>43929</v>
      </c>
      <c r="I2947" s="4" t="s">
        <v>1815</v>
      </c>
      <c r="J2947" s="4" t="s">
        <v>40</v>
      </c>
      <c r="K2947" s="4">
        <v>13698</v>
      </c>
      <c r="L2947" s="4">
        <v>0</v>
      </c>
      <c r="M2947" s="4">
        <v>0</v>
      </c>
      <c r="N2947" s="4">
        <v>0</v>
      </c>
      <c r="O2947" s="4">
        <v>138462</v>
      </c>
      <c r="P2947" s="4">
        <v>4024151</v>
      </c>
      <c r="Q2947" s="4">
        <v>2997</v>
      </c>
      <c r="R2947" s="4" t="b">
        <f t="shared" si="12"/>
        <v>0</v>
      </c>
      <c r="S2947" s="4">
        <v>0</v>
      </c>
    </row>
    <row r="2948" spans="1:19" ht="14.25" customHeight="1">
      <c r="A2948" s="4" t="s">
        <v>1040</v>
      </c>
      <c r="B2948" s="5"/>
      <c r="C2948" s="4">
        <v>0</v>
      </c>
      <c r="E2948" s="4" t="b">
        <f t="shared" si="11"/>
        <v>0</v>
      </c>
      <c r="F2948" s="4">
        <v>0</v>
      </c>
      <c r="G2948" s="4">
        <v>5501</v>
      </c>
      <c r="H2948" s="6">
        <v>43929</v>
      </c>
      <c r="I2948" s="4" t="s">
        <v>1634</v>
      </c>
      <c r="J2948" s="4" t="s">
        <v>40</v>
      </c>
      <c r="K2948" s="4">
        <v>13698</v>
      </c>
      <c r="L2948" s="4">
        <v>0</v>
      </c>
      <c r="M2948" s="4">
        <v>0</v>
      </c>
      <c r="N2948" s="4">
        <v>0</v>
      </c>
      <c r="O2948" s="4">
        <v>189000</v>
      </c>
      <c r="P2948" s="4">
        <v>3835151</v>
      </c>
      <c r="Q2948" s="4">
        <v>2998</v>
      </c>
      <c r="R2948" s="4" t="b">
        <f t="shared" si="12"/>
        <v>0</v>
      </c>
      <c r="S2948" s="4">
        <v>0</v>
      </c>
    </row>
    <row r="2949" spans="1:19" ht="14.25" customHeight="1">
      <c r="A2949" s="4" t="s">
        <v>1040</v>
      </c>
      <c r="B2949" s="5"/>
      <c r="C2949" s="4">
        <v>0</v>
      </c>
      <c r="E2949" s="4" t="b">
        <f t="shared" si="11"/>
        <v>0</v>
      </c>
      <c r="F2949" s="4">
        <v>0</v>
      </c>
      <c r="G2949" s="4">
        <v>5501</v>
      </c>
      <c r="H2949" s="6">
        <v>43929</v>
      </c>
      <c r="I2949" s="4" t="s">
        <v>1636</v>
      </c>
      <c r="J2949" s="4" t="s">
        <v>40</v>
      </c>
      <c r="K2949" s="4">
        <v>13698</v>
      </c>
      <c r="L2949" s="4">
        <v>0</v>
      </c>
      <c r="M2949" s="4">
        <v>0</v>
      </c>
      <c r="N2949" s="4">
        <v>0</v>
      </c>
      <c r="O2949" s="4">
        <v>189000</v>
      </c>
      <c r="P2949" s="4">
        <v>3646151</v>
      </c>
      <c r="Q2949" s="4">
        <v>2999</v>
      </c>
      <c r="R2949" s="4" t="b">
        <f t="shared" si="12"/>
        <v>0</v>
      </c>
      <c r="S2949" s="4">
        <v>0</v>
      </c>
    </row>
    <row r="2950" spans="1:19" ht="14.25" customHeight="1">
      <c r="A2950" s="4" t="s">
        <v>1040</v>
      </c>
      <c r="B2950" s="5"/>
      <c r="C2950" s="4">
        <v>0</v>
      </c>
      <c r="E2950" s="4" t="b">
        <f t="shared" si="11"/>
        <v>0</v>
      </c>
      <c r="F2950" s="4">
        <v>0</v>
      </c>
      <c r="G2950" s="4">
        <v>5501</v>
      </c>
      <c r="H2950" s="6">
        <v>43929</v>
      </c>
      <c r="I2950" s="4" t="s">
        <v>1637</v>
      </c>
      <c r="J2950" s="4" t="s">
        <v>40</v>
      </c>
      <c r="K2950" s="4">
        <v>13698</v>
      </c>
      <c r="L2950" s="4">
        <v>0</v>
      </c>
      <c r="M2950" s="4">
        <v>0</v>
      </c>
      <c r="N2950" s="4">
        <v>0</v>
      </c>
      <c r="O2950" s="4">
        <v>38151</v>
      </c>
      <c r="P2950" s="4">
        <v>3608000</v>
      </c>
      <c r="Q2950" s="4">
        <v>3000</v>
      </c>
      <c r="R2950" s="4" t="b">
        <f t="shared" si="12"/>
        <v>0</v>
      </c>
      <c r="S2950" s="4">
        <v>0</v>
      </c>
    </row>
    <row r="2951" spans="1:19" ht="14.25" customHeight="1">
      <c r="A2951" s="4" t="s">
        <v>1040</v>
      </c>
      <c r="B2951" s="5"/>
      <c r="C2951" s="4">
        <v>0</v>
      </c>
      <c r="E2951" s="4" t="b">
        <f t="shared" si="11"/>
        <v>0</v>
      </c>
      <c r="F2951" s="4">
        <v>0</v>
      </c>
      <c r="G2951" s="4">
        <v>5501</v>
      </c>
      <c r="H2951" s="6">
        <v>43929</v>
      </c>
      <c r="I2951" s="4" t="s">
        <v>1638</v>
      </c>
      <c r="J2951" s="4" t="s">
        <v>40</v>
      </c>
      <c r="K2951" s="4">
        <v>13698</v>
      </c>
      <c r="L2951" s="4">
        <v>0</v>
      </c>
      <c r="M2951" s="4">
        <v>0</v>
      </c>
      <c r="N2951" s="4">
        <v>0</v>
      </c>
      <c r="O2951" s="4">
        <v>189000</v>
      </c>
      <c r="P2951" s="4">
        <v>3419000</v>
      </c>
      <c r="Q2951" s="4">
        <v>3001</v>
      </c>
      <c r="R2951" s="4" t="b">
        <f t="shared" si="12"/>
        <v>0</v>
      </c>
      <c r="S2951" s="4">
        <v>0</v>
      </c>
    </row>
    <row r="2952" spans="1:19" ht="14.25" customHeight="1">
      <c r="A2952" s="4" t="s">
        <v>1040</v>
      </c>
      <c r="B2952" s="5"/>
      <c r="C2952" s="4">
        <v>0</v>
      </c>
      <c r="E2952" s="4" t="b">
        <f t="shared" si="11"/>
        <v>0</v>
      </c>
      <c r="F2952" s="4">
        <v>0</v>
      </c>
      <c r="G2952" s="4">
        <v>5501</v>
      </c>
      <c r="H2952" s="6">
        <v>43929</v>
      </c>
      <c r="I2952" s="4" t="s">
        <v>1639</v>
      </c>
      <c r="J2952" s="4" t="s">
        <v>40</v>
      </c>
      <c r="K2952" s="4">
        <v>13698</v>
      </c>
      <c r="L2952" s="4">
        <v>0</v>
      </c>
      <c r="M2952" s="4">
        <v>0</v>
      </c>
      <c r="N2952" s="4">
        <v>0</v>
      </c>
      <c r="O2952" s="4">
        <v>56387</v>
      </c>
      <c r="P2952" s="4">
        <v>3362613</v>
      </c>
      <c r="Q2952" s="4">
        <v>3002</v>
      </c>
      <c r="R2952" s="4" t="b">
        <f t="shared" si="12"/>
        <v>0</v>
      </c>
      <c r="S2952" s="4">
        <v>0</v>
      </c>
    </row>
    <row r="2953" spans="1:19" ht="14.25" customHeight="1">
      <c r="A2953" s="4" t="s">
        <v>1040</v>
      </c>
      <c r="B2953" s="5"/>
      <c r="C2953" s="4">
        <v>0</v>
      </c>
      <c r="E2953" s="4" t="b">
        <f t="shared" si="11"/>
        <v>0</v>
      </c>
      <c r="F2953" s="4">
        <v>0</v>
      </c>
      <c r="G2953" s="4">
        <v>5501</v>
      </c>
      <c r="H2953" s="6">
        <v>43952</v>
      </c>
      <c r="I2953" s="4" t="s">
        <v>1817</v>
      </c>
      <c r="J2953" s="4" t="s">
        <v>1043</v>
      </c>
      <c r="K2953" s="4">
        <v>10623</v>
      </c>
      <c r="L2953" s="4">
        <v>0</v>
      </c>
      <c r="M2953" s="4">
        <v>0</v>
      </c>
      <c r="N2953" s="4">
        <v>210000</v>
      </c>
      <c r="O2953" s="4">
        <v>0</v>
      </c>
      <c r="P2953" s="4">
        <v>3572613</v>
      </c>
      <c r="Q2953" s="4">
        <v>3003</v>
      </c>
      <c r="R2953" s="4" t="b">
        <f t="shared" si="12"/>
        <v>0</v>
      </c>
      <c r="S2953" s="4">
        <v>0</v>
      </c>
    </row>
    <row r="2954" spans="1:19" ht="14.25" customHeight="1">
      <c r="A2954" s="4" t="s">
        <v>1040</v>
      </c>
      <c r="B2954" s="5"/>
      <c r="C2954" s="4">
        <v>0</v>
      </c>
      <c r="E2954" s="4" t="b">
        <f t="shared" si="11"/>
        <v>0</v>
      </c>
      <c r="F2954" s="4">
        <v>0</v>
      </c>
      <c r="G2954" s="4">
        <v>5501</v>
      </c>
      <c r="H2954" s="6">
        <v>43958</v>
      </c>
      <c r="I2954" s="4" t="s">
        <v>1639</v>
      </c>
      <c r="J2954" s="4" t="s">
        <v>40</v>
      </c>
      <c r="K2954" s="4">
        <v>13750</v>
      </c>
      <c r="L2954" s="4">
        <v>0</v>
      </c>
      <c r="M2954" s="4">
        <v>0</v>
      </c>
      <c r="N2954" s="4">
        <v>0</v>
      </c>
      <c r="O2954" s="4">
        <v>132613</v>
      </c>
      <c r="P2954" s="4">
        <v>3440000</v>
      </c>
      <c r="Q2954" s="4">
        <v>3004</v>
      </c>
      <c r="R2954" s="4" t="b">
        <f t="shared" si="12"/>
        <v>0</v>
      </c>
      <c r="S2954" s="4">
        <v>0</v>
      </c>
    </row>
    <row r="2955" spans="1:19" ht="14.25" customHeight="1">
      <c r="A2955" s="4" t="s">
        <v>1040</v>
      </c>
      <c r="B2955" s="5"/>
      <c r="C2955" s="4">
        <v>0</v>
      </c>
      <c r="E2955" s="4" t="b">
        <f t="shared" si="11"/>
        <v>0</v>
      </c>
      <c r="F2955" s="4">
        <v>0</v>
      </c>
      <c r="G2955" s="4">
        <v>5501</v>
      </c>
      <c r="H2955" s="6">
        <v>43958</v>
      </c>
      <c r="I2955" s="4" t="s">
        <v>1641</v>
      </c>
      <c r="J2955" s="4" t="s">
        <v>40</v>
      </c>
      <c r="K2955" s="4">
        <v>13750</v>
      </c>
      <c r="L2955" s="4">
        <v>0</v>
      </c>
      <c r="M2955" s="4">
        <v>0</v>
      </c>
      <c r="N2955" s="4">
        <v>0</v>
      </c>
      <c r="O2955" s="4">
        <v>189000</v>
      </c>
      <c r="P2955" s="4">
        <v>3251000</v>
      </c>
      <c r="Q2955" s="4">
        <v>3005</v>
      </c>
      <c r="R2955" s="4" t="b">
        <f t="shared" si="12"/>
        <v>0</v>
      </c>
      <c r="S2955" s="4">
        <v>0</v>
      </c>
    </row>
    <row r="2956" spans="1:19" ht="14.25" customHeight="1">
      <c r="A2956" s="4" t="s">
        <v>1040</v>
      </c>
      <c r="B2956" s="5"/>
      <c r="C2956" s="4">
        <v>0</v>
      </c>
      <c r="E2956" s="4" t="b">
        <f t="shared" si="11"/>
        <v>0</v>
      </c>
      <c r="F2956" s="4">
        <v>0</v>
      </c>
      <c r="G2956" s="4">
        <v>5501</v>
      </c>
      <c r="H2956" s="6">
        <v>43958</v>
      </c>
      <c r="I2956" s="4" t="s">
        <v>1642</v>
      </c>
      <c r="J2956" s="4" t="s">
        <v>40</v>
      </c>
      <c r="K2956" s="4">
        <v>13750</v>
      </c>
      <c r="L2956" s="4">
        <v>0</v>
      </c>
      <c r="M2956" s="4">
        <v>0</v>
      </c>
      <c r="N2956" s="4">
        <v>0</v>
      </c>
      <c r="O2956" s="4">
        <v>195000</v>
      </c>
      <c r="P2956" s="4">
        <v>3056000</v>
      </c>
      <c r="Q2956" s="4">
        <v>3006</v>
      </c>
      <c r="R2956" s="4" t="b">
        <f t="shared" si="12"/>
        <v>0</v>
      </c>
      <c r="S2956" s="4">
        <v>0</v>
      </c>
    </row>
    <row r="2957" spans="1:19" ht="14.25" customHeight="1">
      <c r="A2957" s="4" t="s">
        <v>1040</v>
      </c>
      <c r="B2957" s="5"/>
      <c r="C2957" s="4">
        <v>0</v>
      </c>
      <c r="E2957" s="4" t="b">
        <f t="shared" si="11"/>
        <v>0</v>
      </c>
      <c r="F2957" s="4">
        <v>0</v>
      </c>
      <c r="G2957" s="4">
        <v>5501</v>
      </c>
      <c r="H2957" s="6">
        <v>43958</v>
      </c>
      <c r="I2957" s="4" t="s">
        <v>1645</v>
      </c>
      <c r="J2957" s="4" t="s">
        <v>40</v>
      </c>
      <c r="K2957" s="4">
        <v>13750</v>
      </c>
      <c r="L2957" s="4">
        <v>0</v>
      </c>
      <c r="M2957" s="4">
        <v>0</v>
      </c>
      <c r="N2957" s="4">
        <v>0</v>
      </c>
      <c r="O2957" s="4">
        <v>195000</v>
      </c>
      <c r="P2957" s="4">
        <v>2861000</v>
      </c>
      <c r="Q2957" s="4">
        <v>3007</v>
      </c>
      <c r="R2957" s="4" t="b">
        <f t="shared" si="12"/>
        <v>0</v>
      </c>
      <c r="S2957" s="4">
        <v>0</v>
      </c>
    </row>
    <row r="2958" spans="1:19" ht="14.25" customHeight="1">
      <c r="A2958" s="4" t="s">
        <v>1040</v>
      </c>
      <c r="B2958" s="5"/>
      <c r="C2958" s="4">
        <v>0</v>
      </c>
      <c r="E2958" s="4" t="b">
        <f t="shared" si="11"/>
        <v>0</v>
      </c>
      <c r="F2958" s="4">
        <v>0</v>
      </c>
      <c r="G2958" s="4">
        <v>5501</v>
      </c>
      <c r="H2958" s="6">
        <v>43958</v>
      </c>
      <c r="I2958" s="4" t="s">
        <v>1646</v>
      </c>
      <c r="J2958" s="4" t="s">
        <v>40</v>
      </c>
      <c r="K2958" s="4">
        <v>13750</v>
      </c>
      <c r="L2958" s="4">
        <v>0</v>
      </c>
      <c r="M2958" s="4">
        <v>0</v>
      </c>
      <c r="N2958" s="4">
        <v>0</v>
      </c>
      <c r="O2958" s="4">
        <v>88387</v>
      </c>
      <c r="P2958" s="4">
        <v>2772613</v>
      </c>
      <c r="Q2958" s="4">
        <v>3008</v>
      </c>
      <c r="R2958" s="4" t="b">
        <f t="shared" si="12"/>
        <v>0</v>
      </c>
      <c r="S2958" s="4">
        <v>0</v>
      </c>
    </row>
    <row r="2959" spans="1:19" ht="14.25" customHeight="1">
      <c r="A2959" s="4" t="s">
        <v>1040</v>
      </c>
      <c r="B2959" s="5"/>
      <c r="C2959" s="4">
        <v>0</v>
      </c>
      <c r="E2959" s="4" t="b">
        <f t="shared" si="11"/>
        <v>0</v>
      </c>
      <c r="F2959" s="4">
        <v>0</v>
      </c>
      <c r="G2959" s="4">
        <v>5501</v>
      </c>
      <c r="H2959" s="6">
        <v>43983</v>
      </c>
      <c r="I2959" s="4" t="s">
        <v>1818</v>
      </c>
      <c r="J2959" s="4" t="s">
        <v>1043</v>
      </c>
      <c r="K2959" s="4">
        <v>10703</v>
      </c>
      <c r="L2959" s="4">
        <v>0</v>
      </c>
      <c r="M2959" s="4">
        <v>0</v>
      </c>
      <c r="N2959" s="4">
        <v>210000</v>
      </c>
      <c r="O2959" s="4">
        <v>0</v>
      </c>
      <c r="P2959" s="4">
        <v>2982613</v>
      </c>
      <c r="Q2959" s="4">
        <v>3009</v>
      </c>
      <c r="R2959" s="4" t="b">
        <f t="shared" si="12"/>
        <v>0</v>
      </c>
      <c r="S2959" s="4">
        <v>0</v>
      </c>
    </row>
    <row r="2960" spans="1:19" ht="14.25" customHeight="1">
      <c r="A2960" s="4" t="s">
        <v>1040</v>
      </c>
      <c r="B2960" s="5"/>
      <c r="C2960" s="4">
        <v>0</v>
      </c>
      <c r="E2960" s="4" t="b">
        <f t="shared" si="11"/>
        <v>0</v>
      </c>
      <c r="F2960" s="4">
        <v>0</v>
      </c>
      <c r="G2960" s="4">
        <v>5501</v>
      </c>
      <c r="H2960" s="6">
        <v>43990</v>
      </c>
      <c r="I2960" s="4" t="s">
        <v>1646</v>
      </c>
      <c r="J2960" s="4" t="s">
        <v>40</v>
      </c>
      <c r="K2960" s="4">
        <v>13820</v>
      </c>
      <c r="L2960" s="4">
        <v>0</v>
      </c>
      <c r="M2960" s="4">
        <v>0</v>
      </c>
      <c r="N2960" s="4">
        <v>0</v>
      </c>
      <c r="O2960" s="4">
        <v>106613</v>
      </c>
      <c r="P2960" s="4">
        <v>2876000</v>
      </c>
      <c r="Q2960" s="4">
        <v>3010</v>
      </c>
      <c r="R2960" s="4" t="b">
        <f t="shared" si="12"/>
        <v>0</v>
      </c>
      <c r="S2960" s="4">
        <v>0</v>
      </c>
    </row>
    <row r="2961" spans="1:19" ht="14.25" customHeight="1">
      <c r="A2961" s="4" t="s">
        <v>1040</v>
      </c>
      <c r="B2961" s="5"/>
      <c r="C2961" s="4">
        <v>0</v>
      </c>
      <c r="E2961" s="4" t="b">
        <f t="shared" si="11"/>
        <v>0</v>
      </c>
      <c r="F2961" s="4">
        <v>0</v>
      </c>
      <c r="G2961" s="4">
        <v>5501</v>
      </c>
      <c r="H2961" s="6">
        <v>43990</v>
      </c>
      <c r="I2961" s="4" t="s">
        <v>1647</v>
      </c>
      <c r="J2961" s="4" t="s">
        <v>40</v>
      </c>
      <c r="K2961" s="4">
        <v>13820</v>
      </c>
      <c r="L2961" s="4">
        <v>0</v>
      </c>
      <c r="M2961" s="4">
        <v>0</v>
      </c>
      <c r="N2961" s="4">
        <v>0</v>
      </c>
      <c r="O2961" s="4">
        <v>202000</v>
      </c>
      <c r="P2961" s="4">
        <v>2674000</v>
      </c>
      <c r="Q2961" s="4">
        <v>3011</v>
      </c>
      <c r="R2961" s="4" t="b">
        <f t="shared" si="12"/>
        <v>0</v>
      </c>
      <c r="S2961" s="4">
        <v>0</v>
      </c>
    </row>
    <row r="2962" spans="1:19" ht="14.25" customHeight="1">
      <c r="A2962" s="4" t="s">
        <v>1040</v>
      </c>
      <c r="B2962" s="5"/>
      <c r="C2962" s="4">
        <v>0</v>
      </c>
      <c r="E2962" s="4" t="b">
        <f t="shared" si="11"/>
        <v>0</v>
      </c>
      <c r="F2962" s="4">
        <v>0</v>
      </c>
      <c r="G2962" s="4">
        <v>5501</v>
      </c>
      <c r="H2962" s="6">
        <v>43990</v>
      </c>
      <c r="I2962" s="4" t="s">
        <v>1649</v>
      </c>
      <c r="J2962" s="4" t="s">
        <v>40</v>
      </c>
      <c r="K2962" s="4">
        <v>13820</v>
      </c>
      <c r="L2962" s="4">
        <v>0</v>
      </c>
      <c r="M2962" s="4">
        <v>0</v>
      </c>
      <c r="N2962" s="4">
        <v>0</v>
      </c>
      <c r="O2962" s="4">
        <v>202000</v>
      </c>
      <c r="P2962" s="4">
        <v>2472000</v>
      </c>
      <c r="Q2962" s="4">
        <v>3012</v>
      </c>
      <c r="R2962" s="4" t="b">
        <f t="shared" si="12"/>
        <v>0</v>
      </c>
      <c r="S2962" s="4">
        <v>0</v>
      </c>
    </row>
    <row r="2963" spans="1:19" ht="14.25" customHeight="1">
      <c r="A2963" s="4" t="s">
        <v>1040</v>
      </c>
      <c r="B2963" s="5"/>
      <c r="C2963" s="4">
        <v>0</v>
      </c>
      <c r="E2963" s="4" t="b">
        <f t="shared" si="11"/>
        <v>0</v>
      </c>
      <c r="F2963" s="4">
        <v>0</v>
      </c>
      <c r="G2963" s="4">
        <v>5501</v>
      </c>
      <c r="H2963" s="6">
        <v>43990</v>
      </c>
      <c r="I2963" s="4" t="s">
        <v>1650</v>
      </c>
      <c r="J2963" s="4" t="s">
        <v>40</v>
      </c>
      <c r="K2963" s="4">
        <v>13820</v>
      </c>
      <c r="L2963" s="4">
        <v>0</v>
      </c>
      <c r="M2963" s="4">
        <v>0</v>
      </c>
      <c r="N2963" s="4">
        <v>0</v>
      </c>
      <c r="O2963" s="4">
        <v>202000</v>
      </c>
      <c r="P2963" s="4">
        <v>2270000</v>
      </c>
      <c r="Q2963" s="4">
        <v>3013</v>
      </c>
      <c r="R2963" s="4" t="b">
        <f t="shared" si="12"/>
        <v>0</v>
      </c>
      <c r="S2963" s="4">
        <v>0</v>
      </c>
    </row>
    <row r="2964" spans="1:19" ht="14.25" customHeight="1">
      <c r="A2964" s="4" t="s">
        <v>1040</v>
      </c>
      <c r="B2964" s="5"/>
      <c r="C2964" s="4">
        <v>0</v>
      </c>
      <c r="E2964" s="4" t="b">
        <f t="shared" si="11"/>
        <v>0</v>
      </c>
      <c r="F2964" s="4">
        <v>0</v>
      </c>
      <c r="G2964" s="4">
        <v>5501</v>
      </c>
      <c r="H2964" s="6">
        <v>43990</v>
      </c>
      <c r="I2964" s="4" t="s">
        <v>1705</v>
      </c>
      <c r="J2964" s="4" t="s">
        <v>40</v>
      </c>
      <c r="K2964" s="4">
        <v>13820</v>
      </c>
      <c r="L2964" s="4">
        <v>0</v>
      </c>
      <c r="M2964" s="4">
        <v>0</v>
      </c>
      <c r="N2964" s="4">
        <v>0</v>
      </c>
      <c r="O2964" s="4">
        <v>87387</v>
      </c>
      <c r="P2964" s="4">
        <v>2182613</v>
      </c>
      <c r="Q2964" s="4">
        <v>3014</v>
      </c>
      <c r="R2964" s="4" t="b">
        <f t="shared" si="12"/>
        <v>0</v>
      </c>
      <c r="S2964" s="4">
        <v>0</v>
      </c>
    </row>
    <row r="2965" spans="1:19" ht="14.25" customHeight="1">
      <c r="A2965" s="4" t="s">
        <v>1040</v>
      </c>
      <c r="B2965" s="5"/>
      <c r="C2965" s="4">
        <v>0</v>
      </c>
      <c r="E2965" s="4" t="b">
        <f t="shared" si="11"/>
        <v>0</v>
      </c>
      <c r="F2965" s="4">
        <v>0</v>
      </c>
      <c r="G2965" s="4">
        <v>5501</v>
      </c>
      <c r="H2965" s="6">
        <v>44013</v>
      </c>
      <c r="I2965" s="4" t="s">
        <v>1819</v>
      </c>
      <c r="J2965" s="4" t="s">
        <v>1043</v>
      </c>
      <c r="K2965" s="4">
        <v>10783</v>
      </c>
      <c r="L2965" s="4">
        <v>0</v>
      </c>
      <c r="M2965" s="4">
        <v>0</v>
      </c>
      <c r="N2965" s="4">
        <v>210000</v>
      </c>
      <c r="O2965" s="4">
        <v>0</v>
      </c>
      <c r="P2965" s="4">
        <v>2392613</v>
      </c>
      <c r="Q2965" s="4">
        <v>3015</v>
      </c>
      <c r="R2965" s="4" t="b">
        <f t="shared" si="12"/>
        <v>0</v>
      </c>
      <c r="S2965" s="4">
        <v>0</v>
      </c>
    </row>
    <row r="2966" spans="1:19" ht="14.25" customHeight="1">
      <c r="A2966" s="4" t="s">
        <v>1040</v>
      </c>
      <c r="B2966" s="5"/>
      <c r="C2966" s="4">
        <v>0</v>
      </c>
      <c r="E2966" s="4" t="b">
        <f t="shared" si="11"/>
        <v>0</v>
      </c>
      <c r="F2966" s="4">
        <v>0</v>
      </c>
      <c r="G2966" s="4">
        <v>5501</v>
      </c>
      <c r="H2966" s="6">
        <v>44019</v>
      </c>
      <c r="I2966" s="4" t="s">
        <v>1705</v>
      </c>
      <c r="J2966" s="4" t="s">
        <v>40</v>
      </c>
      <c r="K2966" s="4">
        <v>13891</v>
      </c>
      <c r="L2966" s="4">
        <v>0</v>
      </c>
      <c r="M2966" s="4">
        <v>0</v>
      </c>
      <c r="N2966" s="4">
        <v>0</v>
      </c>
      <c r="O2966" s="4">
        <v>114613</v>
      </c>
      <c r="P2966" s="4">
        <v>2278000</v>
      </c>
      <c r="Q2966" s="4">
        <v>3016</v>
      </c>
      <c r="R2966" s="4" t="b">
        <f t="shared" si="12"/>
        <v>0</v>
      </c>
      <c r="S2966" s="4">
        <v>0</v>
      </c>
    </row>
    <row r="2967" spans="1:19" ht="14.25" customHeight="1">
      <c r="A2967" s="4" t="s">
        <v>1040</v>
      </c>
      <c r="B2967" s="5"/>
      <c r="C2967" s="4">
        <v>0</v>
      </c>
      <c r="E2967" s="4" t="b">
        <f t="shared" si="11"/>
        <v>0</v>
      </c>
      <c r="F2967" s="4">
        <v>0</v>
      </c>
      <c r="G2967" s="4">
        <v>5501</v>
      </c>
      <c r="H2967" s="6">
        <v>44019</v>
      </c>
      <c r="I2967" s="4" t="s">
        <v>1706</v>
      </c>
      <c r="J2967" s="4" t="s">
        <v>40</v>
      </c>
      <c r="K2967" s="4">
        <v>13891</v>
      </c>
      <c r="L2967" s="4">
        <v>0</v>
      </c>
      <c r="M2967" s="4">
        <v>0</v>
      </c>
      <c r="N2967" s="4">
        <v>0</v>
      </c>
      <c r="O2967" s="4">
        <v>202000</v>
      </c>
      <c r="P2967" s="4">
        <v>2076000</v>
      </c>
      <c r="Q2967" s="4">
        <v>3017</v>
      </c>
      <c r="R2967" s="4" t="b">
        <f t="shared" si="12"/>
        <v>0</v>
      </c>
      <c r="S2967" s="4">
        <v>0</v>
      </c>
    </row>
    <row r="2968" spans="1:19" ht="14.25" customHeight="1">
      <c r="A2968" s="4" t="s">
        <v>1040</v>
      </c>
      <c r="B2968" s="5"/>
      <c r="C2968" s="4">
        <v>0</v>
      </c>
      <c r="E2968" s="4" t="b">
        <f t="shared" si="11"/>
        <v>0</v>
      </c>
      <c r="F2968" s="4">
        <v>0</v>
      </c>
      <c r="G2968" s="4">
        <v>5501</v>
      </c>
      <c r="H2968" s="6">
        <v>44019</v>
      </c>
      <c r="I2968" s="4" t="s">
        <v>1707</v>
      </c>
      <c r="J2968" s="4" t="s">
        <v>40</v>
      </c>
      <c r="K2968" s="4">
        <v>13891</v>
      </c>
      <c r="L2968" s="4">
        <v>0</v>
      </c>
      <c r="M2968" s="4">
        <v>0</v>
      </c>
      <c r="N2968" s="4">
        <v>0</v>
      </c>
      <c r="O2968" s="4">
        <v>202000</v>
      </c>
      <c r="P2968" s="4">
        <v>1874000</v>
      </c>
      <c r="Q2968" s="4">
        <v>3018</v>
      </c>
      <c r="R2968" s="4" t="b">
        <f t="shared" si="12"/>
        <v>0</v>
      </c>
      <c r="S2968" s="4">
        <v>0</v>
      </c>
    </row>
    <row r="2969" spans="1:19" ht="14.25" customHeight="1">
      <c r="A2969" s="4" t="s">
        <v>1040</v>
      </c>
      <c r="B2969" s="5"/>
      <c r="C2969" s="4">
        <v>0</v>
      </c>
      <c r="E2969" s="4" t="b">
        <f t="shared" si="11"/>
        <v>0</v>
      </c>
      <c r="F2969" s="4">
        <v>0</v>
      </c>
      <c r="G2969" s="4">
        <v>5501</v>
      </c>
      <c r="H2969" s="6">
        <v>44019</v>
      </c>
      <c r="I2969" s="4" t="s">
        <v>1259</v>
      </c>
      <c r="J2969" s="4" t="s">
        <v>40</v>
      </c>
      <c r="K2969" s="4">
        <v>13891</v>
      </c>
      <c r="L2969" s="4">
        <v>0</v>
      </c>
      <c r="M2969" s="4">
        <v>0</v>
      </c>
      <c r="N2969" s="4">
        <v>0</v>
      </c>
      <c r="O2969" s="4">
        <v>202000</v>
      </c>
      <c r="P2969" s="4">
        <v>1672000</v>
      </c>
      <c r="Q2969" s="4">
        <v>3019</v>
      </c>
      <c r="R2969" s="4" t="b">
        <f t="shared" si="12"/>
        <v>0</v>
      </c>
      <c r="S2969" s="4">
        <v>0</v>
      </c>
    </row>
    <row r="2970" spans="1:19" ht="14.25" customHeight="1">
      <c r="A2970" s="4" t="s">
        <v>1040</v>
      </c>
      <c r="B2970" s="5"/>
      <c r="C2970" s="4">
        <v>0</v>
      </c>
      <c r="E2970" s="4" t="b">
        <f t="shared" si="11"/>
        <v>0</v>
      </c>
      <c r="F2970" s="4">
        <v>0</v>
      </c>
      <c r="G2970" s="4">
        <v>5501</v>
      </c>
      <c r="H2970" s="6">
        <v>44019</v>
      </c>
      <c r="I2970" s="4" t="s">
        <v>1243</v>
      </c>
      <c r="J2970" s="4" t="s">
        <v>40</v>
      </c>
      <c r="K2970" s="4">
        <v>13891</v>
      </c>
      <c r="L2970" s="4">
        <v>0</v>
      </c>
      <c r="M2970" s="4">
        <v>0</v>
      </c>
      <c r="N2970" s="4">
        <v>0</v>
      </c>
      <c r="O2970" s="4">
        <v>79387</v>
      </c>
      <c r="P2970" s="4">
        <v>1592613</v>
      </c>
      <c r="Q2970" s="4">
        <v>3020</v>
      </c>
      <c r="R2970" s="4" t="b">
        <f t="shared" si="12"/>
        <v>0</v>
      </c>
      <c r="S2970" s="4">
        <v>0</v>
      </c>
    </row>
    <row r="2971" spans="1:19" ht="14.25" customHeight="1">
      <c r="A2971" s="4" t="s">
        <v>1040</v>
      </c>
      <c r="B2971" s="5"/>
      <c r="C2971" s="4">
        <v>0</v>
      </c>
      <c r="E2971" s="4" t="b">
        <f t="shared" si="11"/>
        <v>0</v>
      </c>
      <c r="F2971" s="4">
        <v>0</v>
      </c>
      <c r="G2971" s="4">
        <v>5501</v>
      </c>
      <c r="H2971" s="6">
        <v>44044</v>
      </c>
      <c r="I2971" s="4" t="s">
        <v>1820</v>
      </c>
      <c r="J2971" s="4" t="s">
        <v>1043</v>
      </c>
      <c r="K2971" s="4">
        <v>10863</v>
      </c>
      <c r="L2971" s="4">
        <v>0</v>
      </c>
      <c r="M2971" s="4">
        <v>0</v>
      </c>
      <c r="N2971" s="4">
        <v>210000</v>
      </c>
      <c r="O2971" s="4">
        <v>0</v>
      </c>
      <c r="P2971" s="4">
        <v>1802613</v>
      </c>
      <c r="Q2971" s="4">
        <v>3021</v>
      </c>
      <c r="R2971" s="4" t="b">
        <f t="shared" si="12"/>
        <v>0</v>
      </c>
      <c r="S2971" s="4">
        <v>0</v>
      </c>
    </row>
    <row r="2972" spans="1:19" ht="14.25" customHeight="1">
      <c r="A2972" s="4" t="s">
        <v>1040</v>
      </c>
      <c r="B2972" s="5"/>
      <c r="C2972" s="4">
        <v>0</v>
      </c>
      <c r="E2972" s="4" t="b">
        <f t="shared" si="11"/>
        <v>0</v>
      </c>
      <c r="F2972" s="4">
        <v>0</v>
      </c>
      <c r="G2972" s="4">
        <v>5501</v>
      </c>
      <c r="H2972" s="6">
        <v>44054</v>
      </c>
      <c r="I2972" s="4" t="s">
        <v>1243</v>
      </c>
      <c r="J2972" s="4" t="s">
        <v>40</v>
      </c>
      <c r="K2972" s="4">
        <v>13970</v>
      </c>
      <c r="L2972" s="4">
        <v>0</v>
      </c>
      <c r="M2972" s="4">
        <v>0</v>
      </c>
      <c r="N2972" s="4">
        <v>0</v>
      </c>
      <c r="O2972" s="4">
        <v>122613</v>
      </c>
      <c r="P2972" s="4">
        <v>1680000</v>
      </c>
      <c r="Q2972" s="4">
        <v>3022</v>
      </c>
      <c r="R2972" s="4" t="b">
        <f t="shared" si="12"/>
        <v>0</v>
      </c>
      <c r="S2972" s="4">
        <v>0</v>
      </c>
    </row>
    <row r="2973" spans="1:19" ht="14.25" customHeight="1">
      <c r="A2973" s="4" t="s">
        <v>1040</v>
      </c>
      <c r="B2973" s="5"/>
      <c r="C2973" s="4">
        <v>0</v>
      </c>
      <c r="E2973" s="4" t="b">
        <f t="shared" si="11"/>
        <v>0</v>
      </c>
      <c r="F2973" s="4">
        <v>0</v>
      </c>
      <c r="G2973" s="4">
        <v>5501</v>
      </c>
      <c r="H2973" s="6">
        <v>44054</v>
      </c>
      <c r="I2973" s="4" t="s">
        <v>1044</v>
      </c>
      <c r="J2973" s="4" t="s">
        <v>40</v>
      </c>
      <c r="K2973" s="4">
        <v>13970</v>
      </c>
      <c r="L2973" s="4">
        <v>0</v>
      </c>
      <c r="M2973" s="4">
        <v>0</v>
      </c>
      <c r="N2973" s="4">
        <v>0</v>
      </c>
      <c r="O2973" s="4">
        <v>210000</v>
      </c>
      <c r="P2973" s="4">
        <v>1470000</v>
      </c>
      <c r="Q2973" s="4">
        <v>3023</v>
      </c>
      <c r="R2973" s="4" t="b">
        <f t="shared" si="12"/>
        <v>0</v>
      </c>
      <c r="S2973" s="4">
        <v>0</v>
      </c>
    </row>
    <row r="2974" spans="1:19" ht="14.25" customHeight="1">
      <c r="A2974" s="4" t="s">
        <v>1040</v>
      </c>
      <c r="B2974" s="5"/>
      <c r="C2974" s="4">
        <v>0</v>
      </c>
      <c r="E2974" s="4" t="b">
        <f t="shared" si="11"/>
        <v>0</v>
      </c>
      <c r="F2974" s="4">
        <v>0</v>
      </c>
      <c r="G2974" s="4">
        <v>5501</v>
      </c>
      <c r="H2974" s="6">
        <v>44054</v>
      </c>
      <c r="I2974" s="4" t="s">
        <v>1046</v>
      </c>
      <c r="J2974" s="4" t="s">
        <v>40</v>
      </c>
      <c r="K2974" s="4">
        <v>13970</v>
      </c>
      <c r="L2974" s="4">
        <v>0</v>
      </c>
      <c r="M2974" s="4">
        <v>0</v>
      </c>
      <c r="N2974" s="4">
        <v>0</v>
      </c>
      <c r="O2974" s="4">
        <v>210000</v>
      </c>
      <c r="P2974" s="4">
        <v>1260000</v>
      </c>
      <c r="Q2974" s="4">
        <v>3024</v>
      </c>
      <c r="R2974" s="4" t="b">
        <f t="shared" si="12"/>
        <v>0</v>
      </c>
      <c r="S2974" s="4">
        <v>0</v>
      </c>
    </row>
    <row r="2975" spans="1:19" ht="14.25" customHeight="1">
      <c r="A2975" s="4" t="s">
        <v>1040</v>
      </c>
      <c r="B2975" s="5"/>
      <c r="C2975" s="4">
        <v>0</v>
      </c>
      <c r="E2975" s="4" t="b">
        <f t="shared" si="11"/>
        <v>0</v>
      </c>
      <c r="F2975" s="4">
        <v>0</v>
      </c>
      <c r="G2975" s="4">
        <v>5501</v>
      </c>
      <c r="H2975" s="6">
        <v>44054</v>
      </c>
      <c r="I2975" s="4" t="s">
        <v>1048</v>
      </c>
      <c r="J2975" s="4" t="s">
        <v>40</v>
      </c>
      <c r="K2975" s="4">
        <v>13970</v>
      </c>
      <c r="L2975" s="4">
        <v>0</v>
      </c>
      <c r="M2975" s="4">
        <v>0</v>
      </c>
      <c r="N2975" s="4">
        <v>0</v>
      </c>
      <c r="O2975" s="4">
        <v>210000</v>
      </c>
      <c r="P2975" s="4">
        <v>1050000</v>
      </c>
      <c r="Q2975" s="4">
        <v>3025</v>
      </c>
      <c r="R2975" s="4" t="b">
        <f t="shared" si="12"/>
        <v>0</v>
      </c>
      <c r="S2975" s="4">
        <v>0</v>
      </c>
    </row>
    <row r="2976" spans="1:19" ht="14.25" customHeight="1">
      <c r="A2976" s="4" t="s">
        <v>1040</v>
      </c>
      <c r="B2976" s="5"/>
      <c r="C2976" s="4">
        <v>0</v>
      </c>
      <c r="E2976" s="4" t="b">
        <f t="shared" si="11"/>
        <v>0</v>
      </c>
      <c r="F2976" s="4">
        <v>0</v>
      </c>
      <c r="G2976" s="4">
        <v>5501</v>
      </c>
      <c r="H2976" s="6">
        <v>44054</v>
      </c>
      <c r="I2976" s="4" t="s">
        <v>1050</v>
      </c>
      <c r="J2976" s="4" t="s">
        <v>40</v>
      </c>
      <c r="K2976" s="4">
        <v>13970</v>
      </c>
      <c r="L2976" s="4">
        <v>0</v>
      </c>
      <c r="M2976" s="4">
        <v>0</v>
      </c>
      <c r="N2976" s="4">
        <v>0</v>
      </c>
      <c r="O2976" s="4">
        <v>47387</v>
      </c>
      <c r="P2976" s="4">
        <v>1002613</v>
      </c>
      <c r="Q2976" s="4">
        <v>3026</v>
      </c>
      <c r="R2976" s="4" t="b">
        <f t="shared" si="12"/>
        <v>0</v>
      </c>
      <c r="S2976" s="4">
        <v>0</v>
      </c>
    </row>
    <row r="2977" spans="1:19" ht="14.25" customHeight="1">
      <c r="A2977" s="4" t="s">
        <v>1040</v>
      </c>
      <c r="B2977" s="5"/>
      <c r="C2977" s="4">
        <v>0</v>
      </c>
      <c r="E2977" s="4" t="b">
        <f t="shared" si="11"/>
        <v>0</v>
      </c>
      <c r="F2977" s="4">
        <v>0</v>
      </c>
      <c r="G2977" s="4">
        <v>5501</v>
      </c>
      <c r="H2977" s="6">
        <v>44075</v>
      </c>
      <c r="I2977" s="4" t="s">
        <v>1821</v>
      </c>
      <c r="J2977" s="4" t="s">
        <v>1043</v>
      </c>
      <c r="K2977" s="4">
        <v>10943</v>
      </c>
      <c r="L2977" s="4">
        <v>0</v>
      </c>
      <c r="M2977" s="4">
        <v>0</v>
      </c>
      <c r="N2977" s="4">
        <v>210000</v>
      </c>
      <c r="O2977" s="4">
        <v>0</v>
      </c>
      <c r="P2977" s="4">
        <v>1212613</v>
      </c>
      <c r="Q2977" s="4">
        <v>3027</v>
      </c>
      <c r="R2977" s="4" t="b">
        <f t="shared" si="12"/>
        <v>0</v>
      </c>
      <c r="S2977" s="4">
        <v>0</v>
      </c>
    </row>
    <row r="2978" spans="1:19" ht="14.25" customHeight="1">
      <c r="A2978" s="4" t="s">
        <v>1040</v>
      </c>
      <c r="B2978" s="5"/>
      <c r="C2978" s="4">
        <v>0</v>
      </c>
      <c r="E2978" s="4" t="b">
        <f t="shared" si="11"/>
        <v>0</v>
      </c>
      <c r="F2978" s="4">
        <v>0</v>
      </c>
      <c r="G2978" s="4">
        <v>5501</v>
      </c>
      <c r="H2978" s="6">
        <v>44077</v>
      </c>
      <c r="I2978" s="4" t="s">
        <v>1050</v>
      </c>
      <c r="J2978" s="4" t="s">
        <v>40</v>
      </c>
      <c r="K2978" s="4">
        <v>14033</v>
      </c>
      <c r="L2978" s="4">
        <v>0</v>
      </c>
      <c r="M2978" s="4">
        <v>0</v>
      </c>
      <c r="N2978" s="4">
        <v>0</v>
      </c>
      <c r="O2978" s="4">
        <v>162613</v>
      </c>
      <c r="P2978" s="4">
        <v>1050000</v>
      </c>
      <c r="Q2978" s="4">
        <v>3028</v>
      </c>
      <c r="R2978" s="4" t="b">
        <f t="shared" si="12"/>
        <v>0</v>
      </c>
      <c r="S2978" s="4">
        <v>0</v>
      </c>
    </row>
    <row r="2979" spans="1:19" ht="14.25" customHeight="1">
      <c r="A2979" s="4" t="s">
        <v>1040</v>
      </c>
      <c r="B2979" s="5"/>
      <c r="C2979" s="4">
        <v>0</v>
      </c>
      <c r="E2979" s="4" t="b">
        <f t="shared" si="11"/>
        <v>0</v>
      </c>
      <c r="F2979" s="4">
        <v>0</v>
      </c>
      <c r="G2979" s="4">
        <v>5501</v>
      </c>
      <c r="H2979" s="6">
        <v>44077</v>
      </c>
      <c r="I2979" s="4" t="s">
        <v>1052</v>
      </c>
      <c r="J2979" s="4" t="s">
        <v>40</v>
      </c>
      <c r="K2979" s="4">
        <v>14033</v>
      </c>
      <c r="L2979" s="4">
        <v>0</v>
      </c>
      <c r="M2979" s="4">
        <v>0</v>
      </c>
      <c r="N2979" s="4">
        <v>0</v>
      </c>
      <c r="O2979" s="4">
        <v>210000</v>
      </c>
      <c r="P2979" s="4">
        <v>840000</v>
      </c>
      <c r="Q2979" s="4">
        <v>3029</v>
      </c>
      <c r="R2979" s="4" t="b">
        <f t="shared" si="12"/>
        <v>0</v>
      </c>
      <c r="S2979" s="4">
        <v>0</v>
      </c>
    </row>
    <row r="2980" spans="1:19" ht="14.25" customHeight="1">
      <c r="A2980" s="4" t="s">
        <v>1040</v>
      </c>
      <c r="B2980" s="5"/>
      <c r="C2980" s="4">
        <v>0</v>
      </c>
      <c r="E2980" s="4" t="b">
        <f t="shared" si="11"/>
        <v>0</v>
      </c>
      <c r="F2980" s="4">
        <v>0</v>
      </c>
      <c r="G2980" s="4">
        <v>5501</v>
      </c>
      <c r="H2980" s="6">
        <v>44077</v>
      </c>
      <c r="I2980" s="4" t="s">
        <v>1054</v>
      </c>
      <c r="J2980" s="4" t="s">
        <v>40</v>
      </c>
      <c r="K2980" s="4">
        <v>14033</v>
      </c>
      <c r="L2980" s="4">
        <v>0</v>
      </c>
      <c r="M2980" s="4">
        <v>0</v>
      </c>
      <c r="N2980" s="4">
        <v>0</v>
      </c>
      <c r="O2980" s="4">
        <v>210000</v>
      </c>
      <c r="P2980" s="4">
        <v>630000</v>
      </c>
      <c r="Q2980" s="4">
        <v>3030</v>
      </c>
      <c r="R2980" s="4" t="b">
        <f t="shared" si="12"/>
        <v>0</v>
      </c>
      <c r="S2980" s="4">
        <v>0</v>
      </c>
    </row>
    <row r="2981" spans="1:19" ht="14.25" customHeight="1">
      <c r="A2981" s="4" t="s">
        <v>1040</v>
      </c>
      <c r="B2981" s="5"/>
      <c r="C2981" s="4">
        <v>0</v>
      </c>
      <c r="E2981" s="4" t="b">
        <f t="shared" si="11"/>
        <v>0</v>
      </c>
      <c r="F2981" s="4">
        <v>0</v>
      </c>
      <c r="G2981" s="4">
        <v>5501</v>
      </c>
      <c r="H2981" s="6">
        <v>44077</v>
      </c>
      <c r="I2981" s="4" t="s">
        <v>1056</v>
      </c>
      <c r="J2981" s="4" t="s">
        <v>40</v>
      </c>
      <c r="K2981" s="4">
        <v>14033</v>
      </c>
      <c r="L2981" s="4">
        <v>0</v>
      </c>
      <c r="M2981" s="4">
        <v>0</v>
      </c>
      <c r="N2981" s="4">
        <v>0</v>
      </c>
      <c r="O2981" s="4">
        <v>210000</v>
      </c>
      <c r="P2981" s="4">
        <v>420000</v>
      </c>
      <c r="Q2981" s="4">
        <v>3031</v>
      </c>
      <c r="R2981" s="4" t="b">
        <f t="shared" si="12"/>
        <v>0</v>
      </c>
      <c r="S2981" s="4">
        <v>0</v>
      </c>
    </row>
    <row r="2982" spans="1:19" ht="14.25" customHeight="1">
      <c r="A2982" s="4" t="s">
        <v>1040</v>
      </c>
      <c r="B2982" s="5"/>
      <c r="C2982" s="4">
        <v>0</v>
      </c>
      <c r="E2982" s="4" t="b">
        <f t="shared" si="11"/>
        <v>0</v>
      </c>
      <c r="F2982" s="4">
        <v>0</v>
      </c>
      <c r="G2982" s="4">
        <v>5501</v>
      </c>
      <c r="H2982" s="6">
        <v>44077</v>
      </c>
      <c r="I2982" s="4" t="s">
        <v>1058</v>
      </c>
      <c r="J2982" s="4" t="s">
        <v>40</v>
      </c>
      <c r="K2982" s="4">
        <v>14033</v>
      </c>
      <c r="L2982" s="4">
        <v>0</v>
      </c>
      <c r="M2982" s="4">
        <v>0</v>
      </c>
      <c r="N2982" s="4">
        <v>0</v>
      </c>
      <c r="O2982" s="4">
        <v>7387</v>
      </c>
      <c r="P2982" s="4">
        <v>412613</v>
      </c>
      <c r="Q2982" s="4">
        <v>3032</v>
      </c>
      <c r="R2982" s="4" t="b">
        <f t="shared" si="12"/>
        <v>0</v>
      </c>
      <c r="S2982" s="4">
        <v>0</v>
      </c>
    </row>
    <row r="2983" spans="1:19" ht="14.25" customHeight="1">
      <c r="A2983" s="4" t="s">
        <v>1040</v>
      </c>
      <c r="B2983" s="5"/>
      <c r="C2983" s="4">
        <v>0</v>
      </c>
      <c r="E2983" s="4" t="b">
        <f t="shared" si="11"/>
        <v>0</v>
      </c>
      <c r="F2983" s="4">
        <v>0</v>
      </c>
      <c r="G2983" s="4">
        <v>5501</v>
      </c>
      <c r="H2983" s="6">
        <v>44105</v>
      </c>
      <c r="I2983" s="4" t="s">
        <v>1822</v>
      </c>
      <c r="J2983" s="4" t="s">
        <v>1043</v>
      </c>
      <c r="K2983" s="4">
        <v>11023</v>
      </c>
      <c r="L2983" s="4">
        <v>0</v>
      </c>
      <c r="M2983" s="4">
        <v>0</v>
      </c>
      <c r="N2983" s="4">
        <v>210000</v>
      </c>
      <c r="O2983" s="4">
        <v>0</v>
      </c>
      <c r="P2983" s="4">
        <v>622613</v>
      </c>
      <c r="Q2983" s="4">
        <v>3033</v>
      </c>
      <c r="R2983" s="4" t="b">
        <f t="shared" si="12"/>
        <v>0</v>
      </c>
      <c r="S2983" s="4">
        <v>0</v>
      </c>
    </row>
    <row r="2984" spans="1:19" ht="14.25" customHeight="1">
      <c r="A2984" s="4" t="s">
        <v>1040</v>
      </c>
      <c r="B2984" s="5"/>
      <c r="C2984" s="4">
        <v>0</v>
      </c>
      <c r="E2984" s="4" t="b">
        <f t="shared" si="11"/>
        <v>0</v>
      </c>
      <c r="F2984" s="4">
        <v>0</v>
      </c>
      <c r="G2984" s="4">
        <v>5501</v>
      </c>
      <c r="H2984" s="6">
        <v>44111</v>
      </c>
      <c r="I2984" s="4" t="s">
        <v>1058</v>
      </c>
      <c r="J2984" s="4" t="s">
        <v>40</v>
      </c>
      <c r="K2984" s="4">
        <v>14163</v>
      </c>
      <c r="L2984" s="4">
        <v>0</v>
      </c>
      <c r="M2984" s="4">
        <v>0</v>
      </c>
      <c r="N2984" s="4">
        <v>0</v>
      </c>
      <c r="O2984" s="4">
        <v>202613</v>
      </c>
      <c r="P2984" s="4">
        <v>420000</v>
      </c>
      <c r="Q2984" s="4">
        <v>3034</v>
      </c>
      <c r="R2984" s="4" t="b">
        <f t="shared" si="12"/>
        <v>0</v>
      </c>
      <c r="S2984" s="4">
        <v>0</v>
      </c>
    </row>
    <row r="2985" spans="1:19" ht="14.25" customHeight="1">
      <c r="A2985" s="4" t="s">
        <v>1040</v>
      </c>
      <c r="B2985" s="5"/>
      <c r="C2985" s="4">
        <v>0</v>
      </c>
      <c r="E2985" s="4" t="b">
        <f t="shared" si="11"/>
        <v>0</v>
      </c>
      <c r="F2985" s="4">
        <v>0</v>
      </c>
      <c r="G2985" s="4">
        <v>5501</v>
      </c>
      <c r="H2985" s="6">
        <v>44111</v>
      </c>
      <c r="I2985" s="4" t="s">
        <v>1060</v>
      </c>
      <c r="J2985" s="4" t="s">
        <v>40</v>
      </c>
      <c r="K2985" s="4">
        <v>14163</v>
      </c>
      <c r="L2985" s="4">
        <v>0</v>
      </c>
      <c r="M2985" s="4">
        <v>0</v>
      </c>
      <c r="N2985" s="4">
        <v>0</v>
      </c>
      <c r="O2985" s="4">
        <v>210000</v>
      </c>
      <c r="P2985" s="4">
        <v>210000</v>
      </c>
      <c r="Q2985" s="4">
        <v>3035</v>
      </c>
      <c r="R2985" s="4" t="b">
        <f t="shared" si="12"/>
        <v>0</v>
      </c>
      <c r="S2985" s="4">
        <v>0</v>
      </c>
    </row>
    <row r="2986" spans="1:19" ht="14.25" customHeight="1">
      <c r="A2986" s="4" t="s">
        <v>1040</v>
      </c>
      <c r="B2986" s="5"/>
      <c r="C2986" s="4">
        <v>0</v>
      </c>
      <c r="E2986" s="4" t="b">
        <f t="shared" si="11"/>
        <v>0</v>
      </c>
      <c r="F2986" s="4">
        <v>0</v>
      </c>
      <c r="G2986" s="4">
        <v>5501</v>
      </c>
      <c r="H2986" s="6">
        <v>44111</v>
      </c>
      <c r="I2986" s="4" t="s">
        <v>1061</v>
      </c>
      <c r="J2986" s="4" t="s">
        <v>40</v>
      </c>
      <c r="K2986" s="4">
        <v>14163</v>
      </c>
      <c r="L2986" s="4">
        <v>0</v>
      </c>
      <c r="M2986" s="4">
        <v>0</v>
      </c>
      <c r="N2986" s="4">
        <v>0</v>
      </c>
      <c r="O2986" s="4">
        <v>210000</v>
      </c>
      <c r="P2986" s="4">
        <v>0</v>
      </c>
      <c r="Q2986" s="4">
        <v>3036</v>
      </c>
      <c r="R2986" s="4" t="b">
        <f t="shared" si="12"/>
        <v>0</v>
      </c>
      <c r="S2986" s="4">
        <v>0</v>
      </c>
    </row>
    <row r="2987" spans="1:19" ht="14.25" customHeight="1">
      <c r="A2987" s="4" t="s">
        <v>1040</v>
      </c>
      <c r="B2987" s="5"/>
      <c r="C2987" s="4">
        <v>0</v>
      </c>
      <c r="E2987" s="4" t="b">
        <f t="shared" si="11"/>
        <v>0</v>
      </c>
      <c r="F2987" s="4">
        <v>0</v>
      </c>
      <c r="G2987" s="4">
        <v>5501</v>
      </c>
      <c r="H2987" s="6">
        <v>44136</v>
      </c>
      <c r="I2987" s="4" t="s">
        <v>1823</v>
      </c>
      <c r="J2987" s="4" t="s">
        <v>1069</v>
      </c>
      <c r="K2987" s="4">
        <v>576</v>
      </c>
      <c r="L2987" s="4">
        <v>0</v>
      </c>
      <c r="M2987" s="4">
        <v>0</v>
      </c>
      <c r="N2987" s="4">
        <v>0</v>
      </c>
      <c r="O2987" s="4">
        <v>2387</v>
      </c>
      <c r="P2987" s="4">
        <v>-2387</v>
      </c>
      <c r="Q2987" s="4">
        <v>3037</v>
      </c>
      <c r="R2987" s="4" t="b">
        <f t="shared" si="12"/>
        <v>0</v>
      </c>
      <c r="S2987" s="4">
        <v>0</v>
      </c>
    </row>
    <row r="2988" spans="1:19" ht="14.25" customHeight="1">
      <c r="A2988" s="4" t="s">
        <v>1040</v>
      </c>
      <c r="B2988" s="5"/>
      <c r="C2988" s="4">
        <v>0</v>
      </c>
      <c r="E2988" s="4" t="b">
        <f t="shared" si="11"/>
        <v>0</v>
      </c>
      <c r="F2988" s="4">
        <v>0</v>
      </c>
      <c r="G2988" s="4">
        <v>5501</v>
      </c>
      <c r="H2988" s="6">
        <v>44136</v>
      </c>
      <c r="I2988" s="4" t="s">
        <v>1824</v>
      </c>
      <c r="J2988" s="4" t="s">
        <v>1043</v>
      </c>
      <c r="K2988" s="4">
        <v>11103</v>
      </c>
      <c r="L2988" s="4">
        <v>0</v>
      </c>
      <c r="M2988" s="4">
        <v>0</v>
      </c>
      <c r="N2988" s="4">
        <v>210000</v>
      </c>
      <c r="O2988" s="4">
        <v>0</v>
      </c>
      <c r="P2988" s="4">
        <v>207613</v>
      </c>
      <c r="Q2988" s="4">
        <v>3038</v>
      </c>
      <c r="R2988" s="4" t="b">
        <f t="shared" si="12"/>
        <v>0</v>
      </c>
      <c r="S2988" s="4">
        <v>0</v>
      </c>
    </row>
    <row r="2989" spans="1:19" ht="14.25" customHeight="1">
      <c r="A2989" s="4" t="s">
        <v>1040</v>
      </c>
      <c r="B2989" s="5"/>
      <c r="C2989" s="4">
        <v>0</v>
      </c>
      <c r="E2989" s="4" t="b">
        <f t="shared" si="11"/>
        <v>0</v>
      </c>
      <c r="F2989" s="4">
        <v>0</v>
      </c>
      <c r="G2989" s="4">
        <v>5501</v>
      </c>
      <c r="H2989" s="6">
        <v>44140</v>
      </c>
      <c r="I2989" s="4" t="s">
        <v>1064</v>
      </c>
      <c r="J2989" s="4" t="s">
        <v>40</v>
      </c>
      <c r="K2989" s="4">
        <v>14234</v>
      </c>
      <c r="L2989" s="4">
        <v>0</v>
      </c>
      <c r="M2989" s="4">
        <v>0</v>
      </c>
      <c r="N2989" s="4">
        <v>0</v>
      </c>
      <c r="O2989" s="4">
        <v>200000</v>
      </c>
      <c r="P2989" s="4">
        <v>7613</v>
      </c>
      <c r="Q2989" s="4">
        <v>3039</v>
      </c>
      <c r="R2989" s="4" t="b">
        <f t="shared" si="12"/>
        <v>0</v>
      </c>
      <c r="S2989" s="4">
        <v>0</v>
      </c>
    </row>
    <row r="2990" spans="1:19" ht="14.25" customHeight="1">
      <c r="A2990" s="4" t="s">
        <v>1040</v>
      </c>
      <c r="B2990" s="5"/>
      <c r="C2990" s="4">
        <v>0</v>
      </c>
      <c r="E2990" s="4" t="b">
        <f t="shared" si="11"/>
        <v>0</v>
      </c>
      <c r="F2990" s="4">
        <v>0</v>
      </c>
      <c r="G2990" s="4">
        <v>5501</v>
      </c>
      <c r="H2990" s="6">
        <v>44166</v>
      </c>
      <c r="I2990" s="4" t="s">
        <v>1825</v>
      </c>
      <c r="J2990" s="4" t="s">
        <v>1043</v>
      </c>
      <c r="K2990" s="4">
        <v>11183</v>
      </c>
      <c r="L2990" s="4">
        <v>0</v>
      </c>
      <c r="M2990" s="4">
        <v>0</v>
      </c>
      <c r="N2990" s="4">
        <v>210000</v>
      </c>
      <c r="O2990" s="4">
        <v>0</v>
      </c>
      <c r="P2990" s="4">
        <v>217613</v>
      </c>
      <c r="Q2990" s="4">
        <v>3040</v>
      </c>
      <c r="R2990" s="4" t="b">
        <f t="shared" si="12"/>
        <v>0</v>
      </c>
      <c r="S2990" s="4">
        <v>0</v>
      </c>
    </row>
    <row r="2991" spans="1:19" ht="14.25" customHeight="1">
      <c r="A2991" s="4" t="s">
        <v>1040</v>
      </c>
      <c r="B2991" s="5"/>
      <c r="C2991" s="4">
        <v>0</v>
      </c>
      <c r="E2991" s="4" t="b">
        <f t="shared" si="11"/>
        <v>0</v>
      </c>
      <c r="F2991" s="4">
        <v>0</v>
      </c>
      <c r="G2991" s="4">
        <v>5501</v>
      </c>
      <c r="H2991" s="6">
        <v>44169</v>
      </c>
      <c r="I2991" s="4" t="s">
        <v>1064</v>
      </c>
      <c r="J2991" s="4" t="s">
        <v>40</v>
      </c>
      <c r="K2991" s="4">
        <v>14290</v>
      </c>
      <c r="L2991" s="4">
        <v>0</v>
      </c>
      <c r="M2991" s="4">
        <v>0</v>
      </c>
      <c r="N2991" s="4">
        <v>0</v>
      </c>
      <c r="O2991" s="4">
        <v>7613</v>
      </c>
      <c r="P2991" s="4">
        <v>210000</v>
      </c>
      <c r="Q2991" s="4">
        <v>3041</v>
      </c>
      <c r="R2991" s="4" t="b">
        <f t="shared" si="12"/>
        <v>0</v>
      </c>
      <c r="S2991" s="4">
        <v>0</v>
      </c>
    </row>
    <row r="2992" spans="1:19" ht="14.25" customHeight="1">
      <c r="A2992" s="4" t="s">
        <v>1040</v>
      </c>
      <c r="B2992" s="5"/>
      <c r="C2992" s="4">
        <v>0</v>
      </c>
      <c r="E2992" s="4" t="b">
        <f t="shared" si="11"/>
        <v>0</v>
      </c>
      <c r="F2992" s="4">
        <v>0</v>
      </c>
      <c r="G2992" s="4">
        <v>5501</v>
      </c>
      <c r="H2992" s="6">
        <v>44169</v>
      </c>
      <c r="I2992" s="4" t="s">
        <v>1066</v>
      </c>
      <c r="J2992" s="4" t="s">
        <v>40</v>
      </c>
      <c r="K2992" s="4">
        <v>14290</v>
      </c>
      <c r="L2992" s="4">
        <v>0</v>
      </c>
      <c r="M2992" s="4">
        <v>0</v>
      </c>
      <c r="N2992" s="4">
        <v>0</v>
      </c>
      <c r="O2992" s="4">
        <v>203187</v>
      </c>
      <c r="P2992" s="4">
        <v>6813</v>
      </c>
      <c r="Q2992" s="4">
        <v>3042</v>
      </c>
      <c r="R2992" s="4" t="b">
        <f t="shared" si="12"/>
        <v>0</v>
      </c>
      <c r="S2992" s="4">
        <v>0</v>
      </c>
    </row>
    <row r="2993" spans="1:19" ht="14.25" customHeight="1">
      <c r="A2993" s="4" t="s">
        <v>1040</v>
      </c>
      <c r="B2993" s="5"/>
      <c r="C2993" s="4">
        <v>0</v>
      </c>
      <c r="E2993" s="4" t="b">
        <f t="shared" si="11"/>
        <v>0</v>
      </c>
      <c r="F2993" s="4">
        <v>0</v>
      </c>
      <c r="G2993" s="4">
        <v>5501</v>
      </c>
      <c r="H2993" s="6">
        <v>44195</v>
      </c>
      <c r="I2993" s="4" t="s">
        <v>1066</v>
      </c>
      <c r="J2993" s="4" t="s">
        <v>1266</v>
      </c>
      <c r="K2993" s="4">
        <v>582</v>
      </c>
      <c r="L2993" s="4">
        <v>0</v>
      </c>
      <c r="M2993" s="4">
        <v>0</v>
      </c>
      <c r="N2993" s="4">
        <v>0</v>
      </c>
      <c r="O2993" s="4">
        <v>6813</v>
      </c>
      <c r="P2993" s="4">
        <v>0</v>
      </c>
      <c r="Q2993" s="4">
        <v>3043</v>
      </c>
      <c r="R2993" s="4" t="b">
        <f t="shared" si="12"/>
        <v>0</v>
      </c>
      <c r="S2993" s="4">
        <v>0</v>
      </c>
    </row>
    <row r="2994" spans="1:19" ht="14.25" customHeight="1">
      <c r="A2994" s="4" t="s">
        <v>1040</v>
      </c>
      <c r="B2994" s="5" t="s">
        <v>1826</v>
      </c>
      <c r="C2994" s="4">
        <v>0</v>
      </c>
      <c r="D2994" s="4" t="s">
        <v>1826</v>
      </c>
      <c r="E2994" s="4" t="b">
        <f t="shared" si="11"/>
        <v>0</v>
      </c>
      <c r="F2994" s="4">
        <v>0</v>
      </c>
      <c r="G2994" s="4">
        <v>5501</v>
      </c>
      <c r="H2994" s="3" t="s">
        <v>21</v>
      </c>
      <c r="K2994" s="4">
        <v>0</v>
      </c>
      <c r="L2994" s="4">
        <v>0</v>
      </c>
      <c r="M2994" s="4">
        <v>0</v>
      </c>
      <c r="N2994" s="4">
        <v>2520000</v>
      </c>
      <c r="O2994" s="4">
        <v>7054401</v>
      </c>
      <c r="P2994" s="4">
        <v>0</v>
      </c>
      <c r="Q2994" s="4">
        <v>3044</v>
      </c>
      <c r="R2994" s="4" t="b">
        <f t="shared" si="12"/>
        <v>0</v>
      </c>
      <c r="S2994" s="4">
        <v>0</v>
      </c>
    </row>
    <row r="2995" spans="1:19" ht="14.25" customHeight="1">
      <c r="A2995" s="4" t="s">
        <v>1040</v>
      </c>
      <c r="B2995" s="5" t="s">
        <v>533</v>
      </c>
      <c r="C2995" s="4">
        <v>0</v>
      </c>
      <c r="D2995" s="4" t="s">
        <v>533</v>
      </c>
      <c r="E2995" s="4" t="b">
        <f t="shared" si="11"/>
        <v>0</v>
      </c>
      <c r="F2995" s="4">
        <v>0</v>
      </c>
      <c r="G2995" s="4">
        <v>5502</v>
      </c>
      <c r="H2995" s="3" t="s">
        <v>21</v>
      </c>
      <c r="K2995" s="4">
        <v>0</v>
      </c>
      <c r="L2995" s="4">
        <v>2520000</v>
      </c>
      <c r="M2995" s="4">
        <v>2520000</v>
      </c>
      <c r="N2995" s="4">
        <v>0</v>
      </c>
      <c r="O2995" s="4">
        <v>0</v>
      </c>
      <c r="P2995" s="4">
        <v>0</v>
      </c>
      <c r="Q2995" s="4">
        <v>3045</v>
      </c>
      <c r="R2995" s="4" t="b">
        <f t="shared" si="12"/>
        <v>0</v>
      </c>
      <c r="S2995" s="4">
        <v>0</v>
      </c>
    </row>
    <row r="2996" spans="1:19" ht="14.25" customHeight="1">
      <c r="A2996" s="4" t="s">
        <v>1040</v>
      </c>
      <c r="B2996" s="5"/>
      <c r="C2996" s="4">
        <v>0</v>
      </c>
      <c r="E2996" s="4" t="b">
        <f t="shared" si="11"/>
        <v>0</v>
      </c>
      <c r="F2996" s="4">
        <v>0</v>
      </c>
      <c r="G2996" s="4">
        <v>5502</v>
      </c>
      <c r="H2996" s="6">
        <v>43831</v>
      </c>
      <c r="I2996" s="4" t="s">
        <v>1827</v>
      </c>
      <c r="J2996" s="4" t="s">
        <v>1043</v>
      </c>
      <c r="K2996" s="4">
        <v>10304</v>
      </c>
      <c r="L2996" s="4">
        <v>0</v>
      </c>
      <c r="M2996" s="4">
        <v>0</v>
      </c>
      <c r="N2996" s="4">
        <v>210000</v>
      </c>
      <c r="O2996" s="4">
        <v>0</v>
      </c>
      <c r="P2996" s="4">
        <v>210000</v>
      </c>
      <c r="Q2996" s="4">
        <v>3046</v>
      </c>
      <c r="R2996" s="4" t="b">
        <f t="shared" si="12"/>
        <v>0</v>
      </c>
      <c r="S2996" s="4">
        <v>0</v>
      </c>
    </row>
    <row r="2997" spans="1:19" ht="14.25" customHeight="1">
      <c r="A2997" s="4" t="s">
        <v>1040</v>
      </c>
      <c r="B2997" s="5"/>
      <c r="C2997" s="4">
        <v>0</v>
      </c>
      <c r="E2997" s="4" t="b">
        <f t="shared" si="11"/>
        <v>0</v>
      </c>
      <c r="F2997" s="4">
        <v>0</v>
      </c>
      <c r="G2997" s="4">
        <v>5502</v>
      </c>
      <c r="H2997" s="6">
        <v>43833</v>
      </c>
      <c r="I2997" s="4" t="s">
        <v>1044</v>
      </c>
      <c r="J2997" s="4" t="s">
        <v>40</v>
      </c>
      <c r="K2997" s="4">
        <v>13536</v>
      </c>
      <c r="L2997" s="4">
        <v>0</v>
      </c>
      <c r="M2997" s="4">
        <v>0</v>
      </c>
      <c r="N2997" s="4">
        <v>0</v>
      </c>
      <c r="O2997" s="4">
        <v>210000</v>
      </c>
      <c r="P2997" s="4">
        <v>0</v>
      </c>
      <c r="Q2997" s="4">
        <v>3047</v>
      </c>
      <c r="R2997" s="4" t="b">
        <f t="shared" si="12"/>
        <v>0</v>
      </c>
      <c r="S2997" s="4">
        <v>0</v>
      </c>
    </row>
    <row r="2998" spans="1:19" ht="14.25" customHeight="1">
      <c r="A2998" s="4" t="s">
        <v>1040</v>
      </c>
      <c r="B2998" s="5"/>
      <c r="C2998" s="4">
        <v>0</v>
      </c>
      <c r="E2998" s="4" t="b">
        <f t="shared" si="11"/>
        <v>0</v>
      </c>
      <c r="F2998" s="4">
        <v>0</v>
      </c>
      <c r="G2998" s="4">
        <v>5502</v>
      </c>
      <c r="H2998" s="6">
        <v>43862</v>
      </c>
      <c r="I2998" s="4" t="s">
        <v>1828</v>
      </c>
      <c r="J2998" s="4" t="s">
        <v>1043</v>
      </c>
      <c r="K2998" s="4">
        <v>10384</v>
      </c>
      <c r="L2998" s="4">
        <v>0</v>
      </c>
      <c r="M2998" s="4">
        <v>0</v>
      </c>
      <c r="N2998" s="4">
        <v>210000</v>
      </c>
      <c r="O2998" s="4">
        <v>0</v>
      </c>
      <c r="P2998" s="4">
        <v>210000</v>
      </c>
      <c r="Q2998" s="4">
        <v>3048</v>
      </c>
      <c r="R2998" s="4" t="b">
        <f t="shared" si="12"/>
        <v>0</v>
      </c>
      <c r="S2998" s="4">
        <v>0</v>
      </c>
    </row>
    <row r="2999" spans="1:19" ht="14.25" customHeight="1">
      <c r="A2999" s="4" t="s">
        <v>1040</v>
      </c>
      <c r="B2999" s="5"/>
      <c r="C2999" s="4">
        <v>0</v>
      </c>
      <c r="E2999" s="4" t="b">
        <f t="shared" si="11"/>
        <v>0</v>
      </c>
      <c r="F2999" s="4">
        <v>0</v>
      </c>
      <c r="G2999" s="4">
        <v>5502</v>
      </c>
      <c r="H2999" s="6">
        <v>43871</v>
      </c>
      <c r="I2999" s="4" t="s">
        <v>1046</v>
      </c>
      <c r="J2999" s="4" t="s">
        <v>40</v>
      </c>
      <c r="K2999" s="4">
        <v>13565</v>
      </c>
      <c r="L2999" s="4">
        <v>0</v>
      </c>
      <c r="M2999" s="4">
        <v>0</v>
      </c>
      <c r="N2999" s="4">
        <v>0</v>
      </c>
      <c r="O2999" s="4">
        <v>198000</v>
      </c>
      <c r="P2999" s="4">
        <v>12000</v>
      </c>
      <c r="Q2999" s="4">
        <v>3049</v>
      </c>
      <c r="R2999" s="4" t="b">
        <f t="shared" si="12"/>
        <v>0</v>
      </c>
      <c r="S2999" s="4">
        <v>0</v>
      </c>
    </row>
    <row r="3000" spans="1:19" ht="14.25" customHeight="1">
      <c r="A3000" s="4" t="s">
        <v>1040</v>
      </c>
      <c r="B3000" s="5"/>
      <c r="C3000" s="4">
        <v>0</v>
      </c>
      <c r="E3000" s="4" t="b">
        <f t="shared" si="11"/>
        <v>0</v>
      </c>
      <c r="F3000" s="4">
        <v>0</v>
      </c>
      <c r="G3000" s="4">
        <v>5502</v>
      </c>
      <c r="H3000" s="6">
        <v>43891</v>
      </c>
      <c r="I3000" s="4" t="s">
        <v>1829</v>
      </c>
      <c r="J3000" s="4" t="s">
        <v>1069</v>
      </c>
      <c r="K3000" s="4">
        <v>564</v>
      </c>
      <c r="L3000" s="4">
        <v>0</v>
      </c>
      <c r="M3000" s="4">
        <v>0</v>
      </c>
      <c r="N3000" s="4">
        <v>0</v>
      </c>
      <c r="O3000" s="4">
        <v>12000</v>
      </c>
      <c r="P3000" s="4">
        <v>0</v>
      </c>
      <c r="Q3000" s="4">
        <v>3050</v>
      </c>
      <c r="R3000" s="4" t="b">
        <f t="shared" si="12"/>
        <v>0</v>
      </c>
      <c r="S3000" s="4">
        <v>0</v>
      </c>
    </row>
    <row r="3001" spans="1:19" ht="14.25" customHeight="1">
      <c r="A3001" s="4" t="s">
        <v>1040</v>
      </c>
      <c r="B3001" s="5"/>
      <c r="C3001" s="4">
        <v>0</v>
      </c>
      <c r="E3001" s="4" t="b">
        <f t="shared" si="11"/>
        <v>0</v>
      </c>
      <c r="F3001" s="4">
        <v>0</v>
      </c>
      <c r="G3001" s="4">
        <v>5502</v>
      </c>
      <c r="H3001" s="6">
        <v>43891</v>
      </c>
      <c r="I3001" s="4" t="s">
        <v>1830</v>
      </c>
      <c r="J3001" s="4" t="s">
        <v>1043</v>
      </c>
      <c r="K3001" s="4">
        <v>10464</v>
      </c>
      <c r="L3001" s="4">
        <v>0</v>
      </c>
      <c r="M3001" s="4">
        <v>0</v>
      </c>
      <c r="N3001" s="4">
        <v>210000</v>
      </c>
      <c r="O3001" s="4">
        <v>0</v>
      </c>
      <c r="P3001" s="4">
        <v>210000</v>
      </c>
      <c r="Q3001" s="4">
        <v>3051</v>
      </c>
      <c r="R3001" s="4" t="b">
        <f t="shared" si="12"/>
        <v>0</v>
      </c>
      <c r="S3001" s="4">
        <v>0</v>
      </c>
    </row>
    <row r="3002" spans="1:19" ht="14.25" customHeight="1">
      <c r="A3002" s="4" t="s">
        <v>1040</v>
      </c>
      <c r="B3002" s="5"/>
      <c r="C3002" s="4">
        <v>0</v>
      </c>
      <c r="E3002" s="4" t="b">
        <f t="shared" si="11"/>
        <v>0</v>
      </c>
      <c r="F3002" s="4">
        <v>0</v>
      </c>
      <c r="G3002" s="4">
        <v>5502</v>
      </c>
      <c r="H3002" s="6">
        <v>43899</v>
      </c>
      <c r="I3002" s="4" t="s">
        <v>1046</v>
      </c>
      <c r="J3002" s="4" t="s">
        <v>40</v>
      </c>
      <c r="K3002" s="4">
        <v>13634</v>
      </c>
      <c r="L3002" s="4">
        <v>0</v>
      </c>
      <c r="M3002" s="4">
        <v>0</v>
      </c>
      <c r="N3002" s="4">
        <v>0</v>
      </c>
      <c r="O3002" s="4">
        <v>12000</v>
      </c>
      <c r="P3002" s="4">
        <v>198000</v>
      </c>
      <c r="Q3002" s="4">
        <v>3052</v>
      </c>
      <c r="R3002" s="4" t="b">
        <f t="shared" si="12"/>
        <v>0</v>
      </c>
      <c r="S3002" s="4">
        <v>0</v>
      </c>
    </row>
    <row r="3003" spans="1:19" ht="14.25" customHeight="1">
      <c r="A3003" s="4" t="s">
        <v>1040</v>
      </c>
      <c r="B3003" s="5"/>
      <c r="C3003" s="4">
        <v>0</v>
      </c>
      <c r="E3003" s="4" t="b">
        <f t="shared" si="11"/>
        <v>0</v>
      </c>
      <c r="F3003" s="4">
        <v>0</v>
      </c>
      <c r="G3003" s="4">
        <v>5502</v>
      </c>
      <c r="H3003" s="6">
        <v>43899</v>
      </c>
      <c r="I3003" s="4" t="s">
        <v>1048</v>
      </c>
      <c r="J3003" s="4" t="s">
        <v>40</v>
      </c>
      <c r="K3003" s="4">
        <v>13634</v>
      </c>
      <c r="L3003" s="4">
        <v>0</v>
      </c>
      <c r="M3003" s="4">
        <v>0</v>
      </c>
      <c r="N3003" s="4">
        <v>0</v>
      </c>
      <c r="O3003" s="4">
        <v>198000</v>
      </c>
      <c r="P3003" s="4">
        <v>0</v>
      </c>
      <c r="Q3003" s="4">
        <v>3053</v>
      </c>
      <c r="R3003" s="4" t="b">
        <f t="shared" si="12"/>
        <v>0</v>
      </c>
      <c r="S3003" s="4">
        <v>0</v>
      </c>
    </row>
    <row r="3004" spans="1:19" ht="14.25" customHeight="1">
      <c r="A3004" s="4" t="s">
        <v>1040</v>
      </c>
      <c r="B3004" s="5"/>
      <c r="C3004" s="4">
        <v>0</v>
      </c>
      <c r="E3004" s="4" t="b">
        <f t="shared" si="11"/>
        <v>0</v>
      </c>
      <c r="F3004" s="4">
        <v>0</v>
      </c>
      <c r="G3004" s="4">
        <v>5502</v>
      </c>
      <c r="H3004" s="6">
        <v>43922</v>
      </c>
      <c r="I3004" s="4" t="s">
        <v>1831</v>
      </c>
      <c r="J3004" s="4" t="s">
        <v>1043</v>
      </c>
      <c r="K3004" s="4">
        <v>10544</v>
      </c>
      <c r="L3004" s="4">
        <v>0</v>
      </c>
      <c r="M3004" s="4">
        <v>0</v>
      </c>
      <c r="N3004" s="4">
        <v>210000</v>
      </c>
      <c r="O3004" s="4">
        <v>0</v>
      </c>
      <c r="P3004" s="4">
        <v>210000</v>
      </c>
      <c r="Q3004" s="4">
        <v>3054</v>
      </c>
      <c r="R3004" s="4" t="b">
        <f t="shared" si="12"/>
        <v>0</v>
      </c>
      <c r="S3004" s="4">
        <v>0</v>
      </c>
    </row>
    <row r="3005" spans="1:19" ht="14.25" customHeight="1">
      <c r="A3005" s="4" t="s">
        <v>1040</v>
      </c>
      <c r="B3005" s="5"/>
      <c r="C3005" s="4">
        <v>0</v>
      </c>
      <c r="E3005" s="4" t="b">
        <f t="shared" si="11"/>
        <v>0</v>
      </c>
      <c r="F3005" s="4">
        <v>0</v>
      </c>
      <c r="G3005" s="4">
        <v>5502</v>
      </c>
      <c r="H3005" s="6">
        <v>43941</v>
      </c>
      <c r="I3005" s="4" t="s">
        <v>1050</v>
      </c>
      <c r="J3005" s="4" t="s">
        <v>40</v>
      </c>
      <c r="K3005" s="4">
        <v>13719</v>
      </c>
      <c r="L3005" s="4">
        <v>0</v>
      </c>
      <c r="M3005" s="4">
        <v>0</v>
      </c>
      <c r="N3005" s="4">
        <v>0</v>
      </c>
      <c r="O3005" s="4">
        <v>210000</v>
      </c>
      <c r="P3005" s="4">
        <v>0</v>
      </c>
      <c r="Q3005" s="4">
        <v>3055</v>
      </c>
      <c r="R3005" s="4" t="b">
        <f t="shared" si="12"/>
        <v>0</v>
      </c>
      <c r="S3005" s="4">
        <v>0</v>
      </c>
    </row>
    <row r="3006" spans="1:19" ht="14.25" customHeight="1">
      <c r="A3006" s="4" t="s">
        <v>1040</v>
      </c>
      <c r="B3006" s="5"/>
      <c r="C3006" s="4">
        <v>0</v>
      </c>
      <c r="E3006" s="4" t="b">
        <f t="shared" si="11"/>
        <v>0</v>
      </c>
      <c r="F3006" s="4">
        <v>0</v>
      </c>
      <c r="G3006" s="4">
        <v>5502</v>
      </c>
      <c r="H3006" s="6">
        <v>43952</v>
      </c>
      <c r="I3006" s="4" t="s">
        <v>1832</v>
      </c>
      <c r="J3006" s="4" t="s">
        <v>1069</v>
      </c>
      <c r="K3006" s="4">
        <v>568</v>
      </c>
      <c r="L3006" s="4">
        <v>0</v>
      </c>
      <c r="M3006" s="4">
        <v>0</v>
      </c>
      <c r="N3006" s="4">
        <v>0</v>
      </c>
      <c r="O3006" s="4">
        <v>10000</v>
      </c>
      <c r="P3006" s="4">
        <v>-10000</v>
      </c>
      <c r="Q3006" s="4">
        <v>3056</v>
      </c>
      <c r="R3006" s="4" t="b">
        <f t="shared" si="12"/>
        <v>0</v>
      </c>
      <c r="S3006" s="4">
        <v>0</v>
      </c>
    </row>
    <row r="3007" spans="1:19" ht="14.25" customHeight="1">
      <c r="A3007" s="4" t="s">
        <v>1040</v>
      </c>
      <c r="B3007" s="5"/>
      <c r="C3007" s="4">
        <v>0</v>
      </c>
      <c r="E3007" s="4" t="b">
        <f t="shared" si="11"/>
        <v>0</v>
      </c>
      <c r="F3007" s="4">
        <v>0</v>
      </c>
      <c r="G3007" s="4">
        <v>5502</v>
      </c>
      <c r="H3007" s="6">
        <v>43952</v>
      </c>
      <c r="I3007" s="4" t="s">
        <v>1833</v>
      </c>
      <c r="J3007" s="4" t="s">
        <v>1043</v>
      </c>
      <c r="K3007" s="4">
        <v>10624</v>
      </c>
      <c r="L3007" s="4">
        <v>0</v>
      </c>
      <c r="M3007" s="4">
        <v>0</v>
      </c>
      <c r="N3007" s="4">
        <v>210000</v>
      </c>
      <c r="O3007" s="4">
        <v>0</v>
      </c>
      <c r="P3007" s="4">
        <v>200000</v>
      </c>
      <c r="Q3007" s="4">
        <v>3057</v>
      </c>
      <c r="R3007" s="4" t="b">
        <f t="shared" si="12"/>
        <v>0</v>
      </c>
      <c r="S3007" s="4">
        <v>0</v>
      </c>
    </row>
    <row r="3008" spans="1:19" ht="14.25" customHeight="1">
      <c r="A3008" s="4" t="s">
        <v>1040</v>
      </c>
      <c r="B3008" s="5"/>
      <c r="C3008" s="4">
        <v>0</v>
      </c>
      <c r="E3008" s="4" t="b">
        <f t="shared" si="11"/>
        <v>0</v>
      </c>
      <c r="F3008" s="4">
        <v>0</v>
      </c>
      <c r="G3008" s="4">
        <v>5502</v>
      </c>
      <c r="H3008" s="6">
        <v>43965</v>
      </c>
      <c r="I3008" s="4" t="s">
        <v>1052</v>
      </c>
      <c r="J3008" s="4" t="s">
        <v>40</v>
      </c>
      <c r="K3008" s="4">
        <v>13774</v>
      </c>
      <c r="L3008" s="4">
        <v>0</v>
      </c>
      <c r="M3008" s="4">
        <v>0</v>
      </c>
      <c r="N3008" s="4">
        <v>0</v>
      </c>
      <c r="O3008" s="4">
        <v>200000</v>
      </c>
      <c r="P3008" s="4">
        <v>0</v>
      </c>
      <c r="Q3008" s="4">
        <v>3058</v>
      </c>
      <c r="R3008" s="4" t="b">
        <f t="shared" si="12"/>
        <v>0</v>
      </c>
      <c r="S3008" s="4">
        <v>0</v>
      </c>
    </row>
    <row r="3009" spans="1:19" ht="14.25" customHeight="1">
      <c r="A3009" s="4" t="s">
        <v>1040</v>
      </c>
      <c r="B3009" s="5"/>
      <c r="C3009" s="4">
        <v>0</v>
      </c>
      <c r="E3009" s="4" t="b">
        <f t="shared" si="11"/>
        <v>0</v>
      </c>
      <c r="F3009" s="4">
        <v>0</v>
      </c>
      <c r="G3009" s="4">
        <v>5502</v>
      </c>
      <c r="H3009" s="6">
        <v>43983</v>
      </c>
      <c r="I3009" s="4" t="s">
        <v>1834</v>
      </c>
      <c r="J3009" s="4" t="s">
        <v>1069</v>
      </c>
      <c r="K3009" s="4">
        <v>569</v>
      </c>
      <c r="L3009" s="4">
        <v>0</v>
      </c>
      <c r="M3009" s="4">
        <v>0</v>
      </c>
      <c r="N3009" s="4">
        <v>0</v>
      </c>
      <c r="O3009" s="4">
        <v>10000</v>
      </c>
      <c r="P3009" s="4">
        <v>-10000</v>
      </c>
      <c r="Q3009" s="4">
        <v>3059</v>
      </c>
      <c r="R3009" s="4" t="b">
        <f t="shared" si="12"/>
        <v>0</v>
      </c>
      <c r="S3009" s="4">
        <v>0</v>
      </c>
    </row>
    <row r="3010" spans="1:19" ht="14.25" customHeight="1">
      <c r="A3010" s="4" t="s">
        <v>1040</v>
      </c>
      <c r="B3010" s="5"/>
      <c r="C3010" s="4">
        <v>0</v>
      </c>
      <c r="E3010" s="4" t="b">
        <f t="shared" si="11"/>
        <v>0</v>
      </c>
      <c r="F3010" s="4">
        <v>0</v>
      </c>
      <c r="G3010" s="4">
        <v>5502</v>
      </c>
      <c r="H3010" s="6">
        <v>43983</v>
      </c>
      <c r="I3010" s="4" t="s">
        <v>1835</v>
      </c>
      <c r="J3010" s="4" t="s">
        <v>1043</v>
      </c>
      <c r="K3010" s="4">
        <v>10704</v>
      </c>
      <c r="L3010" s="4">
        <v>0</v>
      </c>
      <c r="M3010" s="4">
        <v>0</v>
      </c>
      <c r="N3010" s="4">
        <v>210000</v>
      </c>
      <c r="O3010" s="4">
        <v>0</v>
      </c>
      <c r="P3010" s="4">
        <v>200000</v>
      </c>
      <c r="Q3010" s="4">
        <v>3060</v>
      </c>
      <c r="R3010" s="4" t="b">
        <f t="shared" si="12"/>
        <v>0</v>
      </c>
      <c r="S3010" s="4">
        <v>0</v>
      </c>
    </row>
    <row r="3011" spans="1:19" ht="14.25" customHeight="1">
      <c r="A3011" s="4" t="s">
        <v>1040</v>
      </c>
      <c r="B3011" s="5"/>
      <c r="C3011" s="4">
        <v>0</v>
      </c>
      <c r="E3011" s="4" t="b">
        <f t="shared" si="11"/>
        <v>0</v>
      </c>
      <c r="F3011" s="4">
        <v>0</v>
      </c>
      <c r="G3011" s="4">
        <v>5502</v>
      </c>
      <c r="H3011" s="6">
        <v>43985</v>
      </c>
      <c r="I3011" s="4" t="s">
        <v>1054</v>
      </c>
      <c r="J3011" s="4" t="s">
        <v>40</v>
      </c>
      <c r="K3011" s="4">
        <v>13813</v>
      </c>
      <c r="L3011" s="4">
        <v>0</v>
      </c>
      <c r="M3011" s="4">
        <v>0</v>
      </c>
      <c r="N3011" s="4">
        <v>0</v>
      </c>
      <c r="O3011" s="4">
        <v>200000</v>
      </c>
      <c r="P3011" s="4">
        <v>0</v>
      </c>
      <c r="Q3011" s="4">
        <v>3061</v>
      </c>
      <c r="R3011" s="4" t="b">
        <f t="shared" si="12"/>
        <v>0</v>
      </c>
      <c r="S3011" s="4">
        <v>0</v>
      </c>
    </row>
    <row r="3012" spans="1:19" ht="14.25" customHeight="1">
      <c r="A3012" s="4" t="s">
        <v>1040</v>
      </c>
      <c r="B3012" s="5"/>
      <c r="C3012" s="4">
        <v>0</v>
      </c>
      <c r="E3012" s="4" t="b">
        <f t="shared" si="11"/>
        <v>0</v>
      </c>
      <c r="F3012" s="4">
        <v>0</v>
      </c>
      <c r="G3012" s="4">
        <v>5502</v>
      </c>
      <c r="H3012" s="6">
        <v>44013</v>
      </c>
      <c r="I3012" s="4" t="s">
        <v>1836</v>
      </c>
      <c r="J3012" s="4" t="s">
        <v>1043</v>
      </c>
      <c r="K3012" s="4">
        <v>10784</v>
      </c>
      <c r="L3012" s="4">
        <v>0</v>
      </c>
      <c r="M3012" s="4">
        <v>0</v>
      </c>
      <c r="N3012" s="4">
        <v>210000</v>
      </c>
      <c r="O3012" s="4">
        <v>0</v>
      </c>
      <c r="P3012" s="4">
        <v>210000</v>
      </c>
      <c r="Q3012" s="4">
        <v>3062</v>
      </c>
      <c r="R3012" s="4" t="b">
        <f t="shared" si="12"/>
        <v>0</v>
      </c>
      <c r="S3012" s="4">
        <v>0</v>
      </c>
    </row>
    <row r="3013" spans="1:19" ht="14.25" customHeight="1">
      <c r="A3013" s="4" t="s">
        <v>1040</v>
      </c>
      <c r="B3013" s="5"/>
      <c r="C3013" s="4">
        <v>0</v>
      </c>
      <c r="E3013" s="4" t="b">
        <f t="shared" si="11"/>
        <v>0</v>
      </c>
      <c r="F3013" s="4">
        <v>0</v>
      </c>
      <c r="G3013" s="4">
        <v>5502</v>
      </c>
      <c r="H3013" s="6">
        <v>44019</v>
      </c>
      <c r="I3013" s="4" t="s">
        <v>1056</v>
      </c>
      <c r="J3013" s="4" t="s">
        <v>40</v>
      </c>
      <c r="K3013" s="4">
        <v>13893</v>
      </c>
      <c r="L3013" s="4">
        <v>0</v>
      </c>
      <c r="M3013" s="4">
        <v>0</v>
      </c>
      <c r="N3013" s="4">
        <v>0</v>
      </c>
      <c r="O3013" s="4">
        <v>210000</v>
      </c>
      <c r="P3013" s="4">
        <v>0</v>
      </c>
      <c r="Q3013" s="4">
        <v>3063</v>
      </c>
      <c r="R3013" s="4" t="b">
        <f t="shared" si="12"/>
        <v>0</v>
      </c>
      <c r="S3013" s="4">
        <v>0</v>
      </c>
    </row>
    <row r="3014" spans="1:19" ht="14.25" customHeight="1">
      <c r="A3014" s="4" t="s">
        <v>1040</v>
      </c>
      <c r="B3014" s="5"/>
      <c r="C3014" s="4">
        <v>0</v>
      </c>
      <c r="E3014" s="4" t="b">
        <f t="shared" si="11"/>
        <v>0</v>
      </c>
      <c r="F3014" s="4">
        <v>0</v>
      </c>
      <c r="G3014" s="4">
        <v>5502</v>
      </c>
      <c r="H3014" s="6">
        <v>44044</v>
      </c>
      <c r="I3014" s="4" t="s">
        <v>1837</v>
      </c>
      <c r="J3014" s="4" t="s">
        <v>1043</v>
      </c>
      <c r="K3014" s="4">
        <v>10864</v>
      </c>
      <c r="L3014" s="4">
        <v>0</v>
      </c>
      <c r="M3014" s="4">
        <v>0</v>
      </c>
      <c r="N3014" s="4">
        <v>210000</v>
      </c>
      <c r="O3014" s="4">
        <v>0</v>
      </c>
      <c r="P3014" s="4">
        <v>210000</v>
      </c>
      <c r="Q3014" s="4">
        <v>3064</v>
      </c>
      <c r="R3014" s="4" t="b">
        <f t="shared" si="12"/>
        <v>0</v>
      </c>
      <c r="S3014" s="4">
        <v>0</v>
      </c>
    </row>
    <row r="3015" spans="1:19" ht="14.25" customHeight="1">
      <c r="A3015" s="4" t="s">
        <v>1040</v>
      </c>
      <c r="B3015" s="5"/>
      <c r="C3015" s="4">
        <v>0</v>
      </c>
      <c r="E3015" s="4" t="b">
        <f t="shared" si="11"/>
        <v>0</v>
      </c>
      <c r="F3015" s="4">
        <v>0</v>
      </c>
      <c r="G3015" s="4">
        <v>5502</v>
      </c>
      <c r="H3015" s="6">
        <v>44056</v>
      </c>
      <c r="I3015" s="4" t="s">
        <v>1058</v>
      </c>
      <c r="J3015" s="4" t="s">
        <v>40</v>
      </c>
      <c r="K3015" s="4">
        <v>13979</v>
      </c>
      <c r="L3015" s="4">
        <v>0</v>
      </c>
      <c r="M3015" s="4">
        <v>0</v>
      </c>
      <c r="N3015" s="4">
        <v>0</v>
      </c>
      <c r="O3015" s="4">
        <v>210000</v>
      </c>
      <c r="P3015" s="4">
        <v>0</v>
      </c>
      <c r="Q3015" s="4">
        <v>3065</v>
      </c>
      <c r="R3015" s="4" t="b">
        <f t="shared" si="12"/>
        <v>0</v>
      </c>
      <c r="S3015" s="4">
        <v>0</v>
      </c>
    </row>
    <row r="3016" spans="1:19" ht="14.25" customHeight="1">
      <c r="A3016" s="4" t="s">
        <v>1040</v>
      </c>
      <c r="B3016" s="5"/>
      <c r="C3016" s="4">
        <v>0</v>
      </c>
      <c r="E3016" s="4" t="b">
        <f t="shared" si="11"/>
        <v>0</v>
      </c>
      <c r="F3016" s="4">
        <v>0</v>
      </c>
      <c r="G3016" s="4">
        <v>5502</v>
      </c>
      <c r="H3016" s="6">
        <v>44075</v>
      </c>
      <c r="I3016" s="4" t="s">
        <v>1838</v>
      </c>
      <c r="J3016" s="4" t="s">
        <v>1043</v>
      </c>
      <c r="K3016" s="4">
        <v>10944</v>
      </c>
      <c r="L3016" s="4">
        <v>0</v>
      </c>
      <c r="M3016" s="4">
        <v>0</v>
      </c>
      <c r="N3016" s="4">
        <v>210000</v>
      </c>
      <c r="O3016" s="4">
        <v>0</v>
      </c>
      <c r="P3016" s="4">
        <v>210000</v>
      </c>
      <c r="Q3016" s="4">
        <v>3066</v>
      </c>
      <c r="R3016" s="4" t="b">
        <f t="shared" si="12"/>
        <v>0</v>
      </c>
      <c r="S3016" s="4">
        <v>0</v>
      </c>
    </row>
    <row r="3017" spans="1:19" ht="14.25" customHeight="1">
      <c r="A3017" s="4" t="s">
        <v>1040</v>
      </c>
      <c r="B3017" s="5"/>
      <c r="C3017" s="4">
        <v>0</v>
      </c>
      <c r="E3017" s="4" t="b">
        <f t="shared" si="11"/>
        <v>0</v>
      </c>
      <c r="F3017" s="4">
        <v>0</v>
      </c>
      <c r="G3017" s="4">
        <v>5502</v>
      </c>
      <c r="H3017" s="6">
        <v>44089</v>
      </c>
      <c r="I3017" s="4" t="s">
        <v>1060</v>
      </c>
      <c r="J3017" s="4" t="s">
        <v>40</v>
      </c>
      <c r="K3017" s="4">
        <v>14067</v>
      </c>
      <c r="L3017" s="4">
        <v>0</v>
      </c>
      <c r="M3017" s="4">
        <v>0</v>
      </c>
      <c r="N3017" s="4">
        <v>0</v>
      </c>
      <c r="O3017" s="4">
        <v>210000</v>
      </c>
      <c r="P3017" s="4">
        <v>0</v>
      </c>
      <c r="Q3017" s="4">
        <v>3067</v>
      </c>
      <c r="R3017" s="4" t="b">
        <f t="shared" si="12"/>
        <v>0</v>
      </c>
      <c r="S3017" s="4">
        <v>0</v>
      </c>
    </row>
    <row r="3018" spans="1:19" ht="14.25" customHeight="1">
      <c r="A3018" s="4" t="s">
        <v>1040</v>
      </c>
      <c r="B3018" s="5"/>
      <c r="C3018" s="4">
        <v>0</v>
      </c>
      <c r="E3018" s="4" t="b">
        <f t="shared" si="11"/>
        <v>0</v>
      </c>
      <c r="F3018" s="4">
        <v>0</v>
      </c>
      <c r="G3018" s="4">
        <v>5502</v>
      </c>
      <c r="H3018" s="6">
        <v>44105</v>
      </c>
      <c r="I3018" s="4" t="s">
        <v>1839</v>
      </c>
      <c r="J3018" s="4" t="s">
        <v>1043</v>
      </c>
      <c r="K3018" s="4">
        <v>11024</v>
      </c>
      <c r="L3018" s="4">
        <v>0</v>
      </c>
      <c r="M3018" s="4">
        <v>0</v>
      </c>
      <c r="N3018" s="4">
        <v>210000</v>
      </c>
      <c r="O3018" s="4">
        <v>0</v>
      </c>
      <c r="P3018" s="4">
        <v>210000</v>
      </c>
      <c r="Q3018" s="4">
        <v>3068</v>
      </c>
      <c r="R3018" s="4" t="b">
        <f t="shared" si="12"/>
        <v>0</v>
      </c>
      <c r="S3018" s="4">
        <v>0</v>
      </c>
    </row>
    <row r="3019" spans="1:19" ht="14.25" customHeight="1">
      <c r="A3019" s="4" t="s">
        <v>1040</v>
      </c>
      <c r="B3019" s="5"/>
      <c r="C3019" s="4">
        <v>0</v>
      </c>
      <c r="E3019" s="4" t="b">
        <f t="shared" si="11"/>
        <v>0</v>
      </c>
      <c r="F3019" s="4">
        <v>0</v>
      </c>
      <c r="G3019" s="4">
        <v>5502</v>
      </c>
      <c r="H3019" s="6">
        <v>44119</v>
      </c>
      <c r="I3019" s="4" t="s">
        <v>1061</v>
      </c>
      <c r="J3019" s="4" t="s">
        <v>40</v>
      </c>
      <c r="K3019" s="4">
        <v>14137</v>
      </c>
      <c r="L3019" s="4">
        <v>0</v>
      </c>
      <c r="M3019" s="4">
        <v>0</v>
      </c>
      <c r="N3019" s="4">
        <v>0</v>
      </c>
      <c r="O3019" s="4">
        <v>210000</v>
      </c>
      <c r="P3019" s="4">
        <v>0</v>
      </c>
      <c r="Q3019" s="4">
        <v>3069</v>
      </c>
      <c r="R3019" s="4" t="b">
        <f t="shared" si="12"/>
        <v>0</v>
      </c>
      <c r="S3019" s="4">
        <v>0</v>
      </c>
    </row>
    <row r="3020" spans="1:19" ht="14.25" customHeight="1">
      <c r="A3020" s="4" t="s">
        <v>1040</v>
      </c>
      <c r="B3020" s="5"/>
      <c r="C3020" s="4">
        <v>0</v>
      </c>
      <c r="E3020" s="4" t="b">
        <f t="shared" si="11"/>
        <v>0</v>
      </c>
      <c r="F3020" s="4">
        <v>0</v>
      </c>
      <c r="G3020" s="4">
        <v>5502</v>
      </c>
      <c r="H3020" s="6">
        <v>44136</v>
      </c>
      <c r="I3020" s="4" t="s">
        <v>1840</v>
      </c>
      <c r="J3020" s="4" t="s">
        <v>1043</v>
      </c>
      <c r="K3020" s="4">
        <v>11104</v>
      </c>
      <c r="L3020" s="4">
        <v>0</v>
      </c>
      <c r="M3020" s="4">
        <v>0</v>
      </c>
      <c r="N3020" s="4">
        <v>210000</v>
      </c>
      <c r="O3020" s="4">
        <v>0</v>
      </c>
      <c r="P3020" s="4">
        <v>210000</v>
      </c>
      <c r="Q3020" s="4">
        <v>3070</v>
      </c>
      <c r="R3020" s="4" t="b">
        <f t="shared" si="12"/>
        <v>0</v>
      </c>
      <c r="S3020" s="4">
        <v>0</v>
      </c>
    </row>
    <row r="3021" spans="1:19" ht="14.25" customHeight="1">
      <c r="A3021" s="4" t="s">
        <v>1040</v>
      </c>
      <c r="B3021" s="5"/>
      <c r="C3021" s="4">
        <v>0</v>
      </c>
      <c r="E3021" s="4" t="b">
        <f t="shared" si="11"/>
        <v>0</v>
      </c>
      <c r="F3021" s="4">
        <v>0</v>
      </c>
      <c r="G3021" s="4">
        <v>5502</v>
      </c>
      <c r="H3021" s="6">
        <v>44154</v>
      </c>
      <c r="I3021" s="4" t="s">
        <v>1064</v>
      </c>
      <c r="J3021" s="4" t="s">
        <v>40</v>
      </c>
      <c r="K3021" s="4">
        <v>14209</v>
      </c>
      <c r="L3021" s="4">
        <v>0</v>
      </c>
      <c r="M3021" s="4">
        <v>0</v>
      </c>
      <c r="N3021" s="4">
        <v>0</v>
      </c>
      <c r="O3021" s="4">
        <v>210000</v>
      </c>
      <c r="P3021" s="4">
        <v>0</v>
      </c>
      <c r="Q3021" s="4">
        <v>3071</v>
      </c>
      <c r="R3021" s="4" t="b">
        <f t="shared" si="12"/>
        <v>0</v>
      </c>
      <c r="S3021" s="4">
        <v>0</v>
      </c>
    </row>
    <row r="3022" spans="1:19" ht="14.25" customHeight="1">
      <c r="A3022" s="4" t="s">
        <v>1040</v>
      </c>
      <c r="B3022" s="5"/>
      <c r="C3022" s="4">
        <v>0</v>
      </c>
      <c r="E3022" s="4" t="b">
        <f t="shared" si="11"/>
        <v>0</v>
      </c>
      <c r="F3022" s="4">
        <v>0</v>
      </c>
      <c r="G3022" s="4">
        <v>5502</v>
      </c>
      <c r="H3022" s="6">
        <v>44166</v>
      </c>
      <c r="I3022" s="4" t="s">
        <v>1841</v>
      </c>
      <c r="J3022" s="4" t="s">
        <v>1043</v>
      </c>
      <c r="K3022" s="4">
        <v>11184</v>
      </c>
      <c r="L3022" s="4">
        <v>0</v>
      </c>
      <c r="M3022" s="4">
        <v>0</v>
      </c>
      <c r="N3022" s="4">
        <v>210000</v>
      </c>
      <c r="O3022" s="4">
        <v>0</v>
      </c>
      <c r="P3022" s="4">
        <v>210000</v>
      </c>
      <c r="Q3022" s="4">
        <v>3072</v>
      </c>
      <c r="R3022" s="4" t="b">
        <f t="shared" si="12"/>
        <v>0</v>
      </c>
      <c r="S3022" s="4">
        <v>0</v>
      </c>
    </row>
    <row r="3023" spans="1:19" ht="14.25" customHeight="1">
      <c r="A3023" s="4" t="s">
        <v>1040</v>
      </c>
      <c r="B3023" s="5"/>
      <c r="C3023" s="4">
        <v>0</v>
      </c>
      <c r="E3023" s="4" t="b">
        <f t="shared" si="11"/>
        <v>0</v>
      </c>
      <c r="F3023" s="4">
        <v>0</v>
      </c>
      <c r="G3023" s="4">
        <v>5502</v>
      </c>
      <c r="H3023" s="6">
        <v>44180</v>
      </c>
      <c r="I3023" s="4" t="s">
        <v>1066</v>
      </c>
      <c r="J3023" s="4" t="s">
        <v>40</v>
      </c>
      <c r="K3023" s="4">
        <v>14281</v>
      </c>
      <c r="L3023" s="4">
        <v>0</v>
      </c>
      <c r="M3023" s="4">
        <v>0</v>
      </c>
      <c r="N3023" s="4">
        <v>0</v>
      </c>
      <c r="O3023" s="4">
        <v>210000</v>
      </c>
      <c r="P3023" s="4">
        <v>0</v>
      </c>
      <c r="Q3023" s="4">
        <v>3073</v>
      </c>
      <c r="R3023" s="4" t="b">
        <f t="shared" si="12"/>
        <v>0</v>
      </c>
      <c r="S3023" s="4">
        <v>0</v>
      </c>
    </row>
    <row r="3024" spans="1:19" ht="14.25" customHeight="1">
      <c r="A3024" s="4" t="s">
        <v>1040</v>
      </c>
      <c r="B3024" s="5" t="s">
        <v>1842</v>
      </c>
      <c r="C3024" s="4">
        <v>0</v>
      </c>
      <c r="D3024" s="4" t="s">
        <v>1842</v>
      </c>
      <c r="E3024" s="4" t="b">
        <f t="shared" si="11"/>
        <v>0</v>
      </c>
      <c r="F3024" s="4">
        <v>0</v>
      </c>
      <c r="G3024" s="4">
        <v>5502</v>
      </c>
      <c r="H3024" s="3" t="s">
        <v>21</v>
      </c>
      <c r="K3024" s="4">
        <v>0</v>
      </c>
      <c r="L3024" s="4">
        <v>0</v>
      </c>
      <c r="M3024" s="4">
        <v>0</v>
      </c>
      <c r="N3024" s="4">
        <v>2520000</v>
      </c>
      <c r="O3024" s="4">
        <v>2520000</v>
      </c>
      <c r="P3024" s="4">
        <v>0</v>
      </c>
      <c r="Q3024" s="4">
        <v>3074</v>
      </c>
      <c r="R3024" s="4" t="b">
        <f t="shared" si="12"/>
        <v>0</v>
      </c>
      <c r="S3024" s="4">
        <v>0</v>
      </c>
    </row>
    <row r="3025" spans="1:19" ht="14.25" customHeight="1">
      <c r="A3025" s="4" t="s">
        <v>1040</v>
      </c>
      <c r="B3025" s="5" t="s">
        <v>545</v>
      </c>
      <c r="C3025" s="4">
        <v>0</v>
      </c>
      <c r="D3025" s="4" t="s">
        <v>545</v>
      </c>
      <c r="E3025" s="4" t="b">
        <f t="shared" si="11"/>
        <v>0</v>
      </c>
      <c r="F3025" s="4">
        <v>0</v>
      </c>
      <c r="G3025" s="4">
        <v>6101</v>
      </c>
      <c r="H3025" s="3" t="s">
        <v>21</v>
      </c>
      <c r="K3025" s="4">
        <v>0</v>
      </c>
      <c r="L3025" s="4">
        <v>2520000</v>
      </c>
      <c r="M3025" s="4">
        <v>2520000</v>
      </c>
      <c r="N3025" s="4">
        <v>0</v>
      </c>
      <c r="O3025" s="4">
        <v>0</v>
      </c>
      <c r="P3025" s="4">
        <v>0</v>
      </c>
      <c r="Q3025" s="4">
        <v>3075</v>
      </c>
      <c r="R3025" s="4" t="b">
        <f t="shared" si="12"/>
        <v>0</v>
      </c>
      <c r="S3025" s="4">
        <v>0</v>
      </c>
    </row>
    <row r="3026" spans="1:19" ht="14.25" customHeight="1">
      <c r="A3026" s="4" t="s">
        <v>1040</v>
      </c>
      <c r="B3026" s="5"/>
      <c r="C3026" s="4">
        <v>0</v>
      </c>
      <c r="E3026" s="4" t="b">
        <f t="shared" si="11"/>
        <v>0</v>
      </c>
      <c r="F3026" s="4">
        <v>0</v>
      </c>
      <c r="G3026" s="4">
        <v>6101</v>
      </c>
      <c r="H3026" s="6">
        <v>43831</v>
      </c>
      <c r="I3026" s="4" t="s">
        <v>1843</v>
      </c>
      <c r="J3026" s="4" t="s">
        <v>1069</v>
      </c>
      <c r="K3026" s="4">
        <v>561</v>
      </c>
      <c r="L3026" s="4">
        <v>0</v>
      </c>
      <c r="M3026" s="4">
        <v>0</v>
      </c>
      <c r="N3026" s="4">
        <v>0</v>
      </c>
      <c r="O3026" s="4">
        <v>32200</v>
      </c>
      <c r="P3026" s="4">
        <v>-32200</v>
      </c>
      <c r="Q3026" s="4">
        <v>3076</v>
      </c>
      <c r="R3026" s="4" t="b">
        <f t="shared" si="12"/>
        <v>0</v>
      </c>
      <c r="S3026" s="4">
        <v>0</v>
      </c>
    </row>
    <row r="3027" spans="1:19" ht="14.25" customHeight="1">
      <c r="A3027" s="4" t="s">
        <v>1040</v>
      </c>
      <c r="B3027" s="5"/>
      <c r="C3027" s="4">
        <v>0</v>
      </c>
      <c r="E3027" s="4" t="b">
        <f t="shared" si="11"/>
        <v>0</v>
      </c>
      <c r="F3027" s="4">
        <v>0</v>
      </c>
      <c r="G3027" s="4">
        <v>6101</v>
      </c>
      <c r="H3027" s="6">
        <v>43831</v>
      </c>
      <c r="I3027" s="4" t="s">
        <v>1844</v>
      </c>
      <c r="J3027" s="4" t="s">
        <v>1043</v>
      </c>
      <c r="K3027" s="4">
        <v>10305</v>
      </c>
      <c r="L3027" s="4">
        <v>0</v>
      </c>
      <c r="M3027" s="4">
        <v>0</v>
      </c>
      <c r="N3027" s="4">
        <v>210000</v>
      </c>
      <c r="O3027" s="4">
        <v>0</v>
      </c>
      <c r="P3027" s="4">
        <v>177800</v>
      </c>
      <c r="Q3027" s="4">
        <v>3077</v>
      </c>
      <c r="R3027" s="4" t="b">
        <f t="shared" si="12"/>
        <v>0</v>
      </c>
      <c r="S3027" s="4">
        <v>0</v>
      </c>
    </row>
    <row r="3028" spans="1:19" ht="14.25" customHeight="1">
      <c r="A3028" s="4" t="s">
        <v>1040</v>
      </c>
      <c r="B3028" s="5"/>
      <c r="C3028" s="4">
        <v>0</v>
      </c>
      <c r="E3028" s="4" t="b">
        <f t="shared" si="11"/>
        <v>0</v>
      </c>
      <c r="F3028" s="4">
        <v>0</v>
      </c>
      <c r="G3028" s="4">
        <v>6101</v>
      </c>
      <c r="H3028" s="6">
        <v>43862</v>
      </c>
      <c r="I3028" s="4" t="s">
        <v>1845</v>
      </c>
      <c r="J3028" s="4" t="s">
        <v>1043</v>
      </c>
      <c r="K3028" s="4">
        <v>10385</v>
      </c>
      <c r="L3028" s="4">
        <v>0</v>
      </c>
      <c r="M3028" s="4">
        <v>0</v>
      </c>
      <c r="N3028" s="4">
        <v>210000</v>
      </c>
      <c r="O3028" s="4">
        <v>0</v>
      </c>
      <c r="P3028" s="4">
        <v>387800</v>
      </c>
      <c r="Q3028" s="4">
        <v>3078</v>
      </c>
      <c r="R3028" s="4" t="b">
        <f t="shared" si="12"/>
        <v>0</v>
      </c>
      <c r="S3028" s="4">
        <v>0</v>
      </c>
    </row>
    <row r="3029" spans="1:19" ht="14.25" customHeight="1">
      <c r="A3029" s="4" t="s">
        <v>1040</v>
      </c>
      <c r="B3029" s="5"/>
      <c r="C3029" s="4">
        <v>0</v>
      </c>
      <c r="E3029" s="4" t="b">
        <f t="shared" si="11"/>
        <v>0</v>
      </c>
      <c r="F3029" s="4">
        <v>0</v>
      </c>
      <c r="G3029" s="4">
        <v>6101</v>
      </c>
      <c r="H3029" s="6">
        <v>43889</v>
      </c>
      <c r="I3029" s="4" t="s">
        <v>1044</v>
      </c>
      <c r="J3029" s="4" t="s">
        <v>40</v>
      </c>
      <c r="K3029" s="4">
        <v>13605</v>
      </c>
      <c r="L3029" s="4">
        <v>0</v>
      </c>
      <c r="M3029" s="4">
        <v>0</v>
      </c>
      <c r="N3029" s="4">
        <v>0</v>
      </c>
      <c r="O3029" s="4">
        <v>177800</v>
      </c>
      <c r="P3029" s="4">
        <v>210000</v>
      </c>
      <c r="Q3029" s="4">
        <v>3079</v>
      </c>
      <c r="R3029" s="4" t="b">
        <f t="shared" si="12"/>
        <v>0</v>
      </c>
      <c r="S3029" s="4">
        <v>0</v>
      </c>
    </row>
    <row r="3030" spans="1:19" ht="14.25" customHeight="1">
      <c r="A3030" s="4" t="s">
        <v>1040</v>
      </c>
      <c r="B3030" s="5"/>
      <c r="C3030" s="4">
        <v>0</v>
      </c>
      <c r="E3030" s="4" t="b">
        <f t="shared" si="11"/>
        <v>0</v>
      </c>
      <c r="F3030" s="4">
        <v>0</v>
      </c>
      <c r="G3030" s="4">
        <v>6101</v>
      </c>
      <c r="H3030" s="6">
        <v>43889</v>
      </c>
      <c r="I3030" s="4" t="s">
        <v>1046</v>
      </c>
      <c r="J3030" s="4" t="s">
        <v>40</v>
      </c>
      <c r="K3030" s="4">
        <v>13605</v>
      </c>
      <c r="L3030" s="4">
        <v>0</v>
      </c>
      <c r="M3030" s="4">
        <v>0</v>
      </c>
      <c r="N3030" s="4">
        <v>0</v>
      </c>
      <c r="O3030" s="4">
        <v>210000</v>
      </c>
      <c r="P3030" s="4">
        <v>0</v>
      </c>
      <c r="Q3030" s="4">
        <v>3080</v>
      </c>
      <c r="R3030" s="4" t="b">
        <f t="shared" si="12"/>
        <v>0</v>
      </c>
      <c r="S3030" s="4">
        <v>0</v>
      </c>
    </row>
    <row r="3031" spans="1:19" ht="14.25" customHeight="1">
      <c r="A3031" s="4" t="s">
        <v>1040</v>
      </c>
      <c r="B3031" s="5"/>
      <c r="C3031" s="4">
        <v>0</v>
      </c>
      <c r="E3031" s="4" t="b">
        <f t="shared" si="11"/>
        <v>0</v>
      </c>
      <c r="F3031" s="4">
        <v>0</v>
      </c>
      <c r="G3031" s="4">
        <v>6101</v>
      </c>
      <c r="H3031" s="6">
        <v>43891</v>
      </c>
      <c r="I3031" s="4" t="s">
        <v>1846</v>
      </c>
      <c r="J3031" s="4" t="s">
        <v>1069</v>
      </c>
      <c r="K3031" s="4">
        <v>564</v>
      </c>
      <c r="L3031" s="4">
        <v>0</v>
      </c>
      <c r="M3031" s="4">
        <v>0</v>
      </c>
      <c r="N3031" s="4">
        <v>0</v>
      </c>
      <c r="O3031" s="4">
        <v>32200</v>
      </c>
      <c r="P3031" s="4">
        <v>-32200</v>
      </c>
      <c r="Q3031" s="4">
        <v>3081</v>
      </c>
      <c r="R3031" s="4" t="b">
        <f t="shared" si="12"/>
        <v>0</v>
      </c>
      <c r="S3031" s="4">
        <v>0</v>
      </c>
    </row>
    <row r="3032" spans="1:19" ht="14.25" customHeight="1">
      <c r="A3032" s="4" t="s">
        <v>1040</v>
      </c>
      <c r="B3032" s="5"/>
      <c r="C3032" s="4">
        <v>0</v>
      </c>
      <c r="E3032" s="4" t="b">
        <f t="shared" si="11"/>
        <v>0</v>
      </c>
      <c r="F3032" s="4">
        <v>0</v>
      </c>
      <c r="G3032" s="4">
        <v>6101</v>
      </c>
      <c r="H3032" s="6">
        <v>43891</v>
      </c>
      <c r="I3032" s="4" t="s">
        <v>1847</v>
      </c>
      <c r="J3032" s="4" t="s">
        <v>1043</v>
      </c>
      <c r="K3032" s="4">
        <v>10465</v>
      </c>
      <c r="L3032" s="4">
        <v>0</v>
      </c>
      <c r="M3032" s="4">
        <v>0</v>
      </c>
      <c r="N3032" s="4">
        <v>210000</v>
      </c>
      <c r="O3032" s="4">
        <v>0</v>
      </c>
      <c r="P3032" s="4">
        <v>177800</v>
      </c>
      <c r="Q3032" s="4">
        <v>3082</v>
      </c>
      <c r="R3032" s="4" t="b">
        <f t="shared" si="12"/>
        <v>0</v>
      </c>
      <c r="S3032" s="4">
        <v>0</v>
      </c>
    </row>
    <row r="3033" spans="1:19" ht="14.25" customHeight="1">
      <c r="A3033" s="4" t="s">
        <v>1040</v>
      </c>
      <c r="B3033" s="5"/>
      <c r="C3033" s="4">
        <v>0</v>
      </c>
      <c r="E3033" s="4" t="b">
        <f t="shared" si="11"/>
        <v>0</v>
      </c>
      <c r="F3033" s="4">
        <v>0</v>
      </c>
      <c r="G3033" s="4">
        <v>6101</v>
      </c>
      <c r="H3033" s="6">
        <v>43922</v>
      </c>
      <c r="I3033" s="4" t="s">
        <v>1848</v>
      </c>
      <c r="J3033" s="4" t="s">
        <v>1043</v>
      </c>
      <c r="K3033" s="4">
        <v>10545</v>
      </c>
      <c r="L3033" s="4">
        <v>0</v>
      </c>
      <c r="M3033" s="4">
        <v>0</v>
      </c>
      <c r="N3033" s="4">
        <v>210000</v>
      </c>
      <c r="O3033" s="4">
        <v>0</v>
      </c>
      <c r="P3033" s="4">
        <v>387800</v>
      </c>
      <c r="Q3033" s="4">
        <v>3083</v>
      </c>
      <c r="R3033" s="4" t="b">
        <f t="shared" si="12"/>
        <v>0</v>
      </c>
      <c r="S3033" s="4">
        <v>0</v>
      </c>
    </row>
    <row r="3034" spans="1:19" ht="14.25" customHeight="1">
      <c r="A3034" s="4" t="s">
        <v>1040</v>
      </c>
      <c r="B3034" s="5"/>
      <c r="C3034" s="4">
        <v>0</v>
      </c>
      <c r="E3034" s="4" t="b">
        <f t="shared" si="11"/>
        <v>0</v>
      </c>
      <c r="F3034" s="4">
        <v>0</v>
      </c>
      <c r="G3034" s="4">
        <v>6101</v>
      </c>
      <c r="H3034" s="6">
        <v>43952</v>
      </c>
      <c r="I3034" s="4" t="s">
        <v>1849</v>
      </c>
      <c r="J3034" s="4" t="s">
        <v>1043</v>
      </c>
      <c r="K3034" s="4">
        <v>10625</v>
      </c>
      <c r="L3034" s="4">
        <v>0</v>
      </c>
      <c r="M3034" s="4">
        <v>0</v>
      </c>
      <c r="N3034" s="4">
        <v>210000</v>
      </c>
      <c r="O3034" s="4">
        <v>0</v>
      </c>
      <c r="P3034" s="4">
        <v>597800</v>
      </c>
      <c r="Q3034" s="4">
        <v>3084</v>
      </c>
      <c r="R3034" s="4" t="b">
        <f t="shared" si="12"/>
        <v>0</v>
      </c>
      <c r="S3034" s="4">
        <v>0</v>
      </c>
    </row>
    <row r="3035" spans="1:19" ht="14.25" customHeight="1">
      <c r="A3035" s="4" t="s">
        <v>1040</v>
      </c>
      <c r="B3035" s="5"/>
      <c r="C3035" s="4">
        <v>0</v>
      </c>
      <c r="E3035" s="4" t="b">
        <f t="shared" si="11"/>
        <v>0</v>
      </c>
      <c r="F3035" s="4">
        <v>0</v>
      </c>
      <c r="G3035" s="4">
        <v>6101</v>
      </c>
      <c r="H3035" s="6">
        <v>43983</v>
      </c>
      <c r="I3035" s="4" t="s">
        <v>1850</v>
      </c>
      <c r="J3035" s="4" t="s">
        <v>1043</v>
      </c>
      <c r="K3035" s="4">
        <v>10705</v>
      </c>
      <c r="L3035" s="4">
        <v>0</v>
      </c>
      <c r="M3035" s="4">
        <v>0</v>
      </c>
      <c r="N3035" s="4">
        <v>210000</v>
      </c>
      <c r="O3035" s="4">
        <v>0</v>
      </c>
      <c r="P3035" s="4">
        <v>807800</v>
      </c>
      <c r="Q3035" s="4">
        <v>3085</v>
      </c>
      <c r="R3035" s="4" t="b">
        <f t="shared" si="12"/>
        <v>0</v>
      </c>
      <c r="S3035" s="4">
        <v>0</v>
      </c>
    </row>
    <row r="3036" spans="1:19" ht="14.25" customHeight="1">
      <c r="A3036" s="4" t="s">
        <v>1040</v>
      </c>
      <c r="B3036" s="5"/>
      <c r="C3036" s="4">
        <v>0</v>
      </c>
      <c r="E3036" s="4" t="b">
        <f t="shared" si="11"/>
        <v>0</v>
      </c>
      <c r="F3036" s="4">
        <v>0</v>
      </c>
      <c r="G3036" s="4">
        <v>6101</v>
      </c>
      <c r="H3036" s="6">
        <v>44002</v>
      </c>
      <c r="I3036" s="4" t="s">
        <v>1054</v>
      </c>
      <c r="J3036" s="4" t="s">
        <v>40</v>
      </c>
      <c r="K3036" s="4">
        <v>13866</v>
      </c>
      <c r="L3036" s="4">
        <v>0</v>
      </c>
      <c r="M3036" s="4">
        <v>0</v>
      </c>
      <c r="N3036" s="4">
        <v>0</v>
      </c>
      <c r="O3036" s="4">
        <v>89780</v>
      </c>
      <c r="P3036" s="4">
        <v>718020</v>
      </c>
      <c r="Q3036" s="4">
        <v>3086</v>
      </c>
      <c r="R3036" s="4" t="b">
        <f t="shared" si="12"/>
        <v>0</v>
      </c>
      <c r="S3036" s="4">
        <v>0</v>
      </c>
    </row>
    <row r="3037" spans="1:19" ht="14.25" customHeight="1">
      <c r="A3037" s="4" t="s">
        <v>1040</v>
      </c>
      <c r="B3037" s="5"/>
      <c r="C3037" s="4">
        <v>0</v>
      </c>
      <c r="E3037" s="4" t="b">
        <f t="shared" si="11"/>
        <v>0</v>
      </c>
      <c r="F3037" s="4">
        <v>0</v>
      </c>
      <c r="G3037" s="4">
        <v>6101</v>
      </c>
      <c r="H3037" s="6">
        <v>44005</v>
      </c>
      <c r="I3037" s="4" t="s">
        <v>1048</v>
      </c>
      <c r="J3037" s="4" t="s">
        <v>40</v>
      </c>
      <c r="K3037" s="4">
        <v>13865</v>
      </c>
      <c r="L3037" s="4">
        <v>0</v>
      </c>
      <c r="M3037" s="4">
        <v>0</v>
      </c>
      <c r="N3037" s="4">
        <v>0</v>
      </c>
      <c r="O3037" s="4">
        <v>177800</v>
      </c>
      <c r="P3037" s="4">
        <v>540220</v>
      </c>
      <c r="Q3037" s="4">
        <v>3087</v>
      </c>
      <c r="R3037" s="4" t="b">
        <f t="shared" si="12"/>
        <v>0</v>
      </c>
      <c r="S3037" s="4">
        <v>0</v>
      </c>
    </row>
    <row r="3038" spans="1:19" ht="14.25" customHeight="1">
      <c r="A3038" s="4" t="s">
        <v>1040</v>
      </c>
      <c r="B3038" s="5"/>
      <c r="C3038" s="4">
        <v>0</v>
      </c>
      <c r="E3038" s="4" t="b">
        <f t="shared" si="11"/>
        <v>0</v>
      </c>
      <c r="F3038" s="4">
        <v>0</v>
      </c>
      <c r="G3038" s="4">
        <v>6101</v>
      </c>
      <c r="H3038" s="6">
        <v>44005</v>
      </c>
      <c r="I3038" s="4" t="s">
        <v>1050</v>
      </c>
      <c r="J3038" s="4" t="s">
        <v>40</v>
      </c>
      <c r="K3038" s="4">
        <v>13865</v>
      </c>
      <c r="L3038" s="4">
        <v>0</v>
      </c>
      <c r="M3038" s="4">
        <v>0</v>
      </c>
      <c r="N3038" s="4">
        <v>0</v>
      </c>
      <c r="O3038" s="4">
        <v>210000</v>
      </c>
      <c r="P3038" s="4">
        <v>330220</v>
      </c>
      <c r="Q3038" s="4">
        <v>3088</v>
      </c>
      <c r="R3038" s="4" t="b">
        <f t="shared" si="12"/>
        <v>0</v>
      </c>
      <c r="S3038" s="4">
        <v>0</v>
      </c>
    </row>
    <row r="3039" spans="1:19" ht="14.25" customHeight="1">
      <c r="A3039" s="4" t="s">
        <v>1040</v>
      </c>
      <c r="B3039" s="5"/>
      <c r="C3039" s="4">
        <v>0</v>
      </c>
      <c r="E3039" s="4" t="b">
        <f t="shared" si="11"/>
        <v>0</v>
      </c>
      <c r="F3039" s="4">
        <v>0</v>
      </c>
      <c r="G3039" s="4">
        <v>6101</v>
      </c>
      <c r="H3039" s="6">
        <v>44005</v>
      </c>
      <c r="I3039" s="4" t="s">
        <v>1052</v>
      </c>
      <c r="J3039" s="4" t="s">
        <v>40</v>
      </c>
      <c r="K3039" s="4">
        <v>13865</v>
      </c>
      <c r="L3039" s="4">
        <v>0</v>
      </c>
      <c r="M3039" s="4">
        <v>0</v>
      </c>
      <c r="N3039" s="4">
        <v>0</v>
      </c>
      <c r="O3039" s="4">
        <v>210000</v>
      </c>
      <c r="P3039" s="4">
        <v>120220</v>
      </c>
      <c r="Q3039" s="4">
        <v>3089</v>
      </c>
      <c r="R3039" s="4" t="b">
        <f t="shared" si="12"/>
        <v>0</v>
      </c>
      <c r="S3039" s="4">
        <v>0</v>
      </c>
    </row>
    <row r="3040" spans="1:19" ht="14.25" customHeight="1">
      <c r="A3040" s="4" t="s">
        <v>1040</v>
      </c>
      <c r="B3040" s="5"/>
      <c r="C3040" s="4">
        <v>0</v>
      </c>
      <c r="E3040" s="4" t="b">
        <f t="shared" si="11"/>
        <v>0</v>
      </c>
      <c r="F3040" s="4">
        <v>0</v>
      </c>
      <c r="G3040" s="4">
        <v>6101</v>
      </c>
      <c r="H3040" s="6">
        <v>44005</v>
      </c>
      <c r="I3040" s="4" t="s">
        <v>1054</v>
      </c>
      <c r="J3040" s="4" t="s">
        <v>40</v>
      </c>
      <c r="K3040" s="4">
        <v>13865</v>
      </c>
      <c r="L3040" s="4">
        <v>0</v>
      </c>
      <c r="M3040" s="4">
        <v>0</v>
      </c>
      <c r="N3040" s="4">
        <v>0</v>
      </c>
      <c r="O3040" s="4">
        <v>120220</v>
      </c>
      <c r="P3040" s="4">
        <v>0</v>
      </c>
      <c r="Q3040" s="4">
        <v>3090</v>
      </c>
      <c r="R3040" s="4" t="b">
        <f t="shared" si="12"/>
        <v>0</v>
      </c>
      <c r="S3040" s="4">
        <v>0</v>
      </c>
    </row>
    <row r="3041" spans="1:19" ht="14.25" customHeight="1">
      <c r="A3041" s="4" t="s">
        <v>1040</v>
      </c>
      <c r="B3041" s="5"/>
      <c r="C3041" s="4">
        <v>0</v>
      </c>
      <c r="E3041" s="4" t="b">
        <f t="shared" si="11"/>
        <v>0</v>
      </c>
      <c r="F3041" s="4">
        <v>0</v>
      </c>
      <c r="G3041" s="4">
        <v>6101</v>
      </c>
      <c r="H3041" s="6">
        <v>44013</v>
      </c>
      <c r="I3041" s="4" t="s">
        <v>1851</v>
      </c>
      <c r="J3041" s="4" t="s">
        <v>1043</v>
      </c>
      <c r="K3041" s="4">
        <v>10785</v>
      </c>
      <c r="L3041" s="4">
        <v>0</v>
      </c>
      <c r="M3041" s="4">
        <v>0</v>
      </c>
      <c r="N3041" s="4">
        <v>210000</v>
      </c>
      <c r="O3041" s="4">
        <v>0</v>
      </c>
      <c r="P3041" s="4">
        <v>210000</v>
      </c>
      <c r="Q3041" s="4">
        <v>3091</v>
      </c>
      <c r="R3041" s="4" t="b">
        <f t="shared" si="12"/>
        <v>0</v>
      </c>
      <c r="S3041" s="4">
        <v>0</v>
      </c>
    </row>
    <row r="3042" spans="1:19" ht="14.25" customHeight="1">
      <c r="A3042" s="4" t="s">
        <v>1040</v>
      </c>
      <c r="B3042" s="5"/>
      <c r="C3042" s="4">
        <v>0</v>
      </c>
      <c r="E3042" s="4" t="b">
        <f t="shared" si="11"/>
        <v>0</v>
      </c>
      <c r="F3042" s="4">
        <v>0</v>
      </c>
      <c r="G3042" s="4">
        <v>6101</v>
      </c>
      <c r="H3042" s="6">
        <v>44039</v>
      </c>
      <c r="I3042" s="4" t="s">
        <v>1056</v>
      </c>
      <c r="J3042" s="4" t="s">
        <v>40</v>
      </c>
      <c r="K3042" s="4">
        <v>13928</v>
      </c>
      <c r="L3042" s="4">
        <v>0</v>
      </c>
      <c r="M3042" s="4">
        <v>0</v>
      </c>
      <c r="N3042" s="4">
        <v>0</v>
      </c>
      <c r="O3042" s="4">
        <v>210000</v>
      </c>
      <c r="P3042" s="4">
        <v>0</v>
      </c>
      <c r="Q3042" s="4">
        <v>3092</v>
      </c>
      <c r="R3042" s="4" t="b">
        <f t="shared" si="12"/>
        <v>0</v>
      </c>
      <c r="S3042" s="4">
        <v>0</v>
      </c>
    </row>
    <row r="3043" spans="1:19" ht="14.25" customHeight="1">
      <c r="A3043" s="4" t="s">
        <v>1040</v>
      </c>
      <c r="B3043" s="5"/>
      <c r="C3043" s="4">
        <v>0</v>
      </c>
      <c r="E3043" s="4" t="b">
        <f t="shared" si="11"/>
        <v>0</v>
      </c>
      <c r="F3043" s="4">
        <v>0</v>
      </c>
      <c r="G3043" s="4">
        <v>6101</v>
      </c>
      <c r="H3043" s="6">
        <v>44044</v>
      </c>
      <c r="I3043" s="4" t="s">
        <v>1852</v>
      </c>
      <c r="J3043" s="4" t="s">
        <v>1043</v>
      </c>
      <c r="K3043" s="4">
        <v>10865</v>
      </c>
      <c r="L3043" s="4">
        <v>0</v>
      </c>
      <c r="M3043" s="4">
        <v>0</v>
      </c>
      <c r="N3043" s="4">
        <v>210000</v>
      </c>
      <c r="O3043" s="4">
        <v>0</v>
      </c>
      <c r="P3043" s="4">
        <v>210000</v>
      </c>
      <c r="Q3043" s="4">
        <v>3093</v>
      </c>
      <c r="R3043" s="4" t="b">
        <f t="shared" si="12"/>
        <v>0</v>
      </c>
      <c r="S3043" s="4">
        <v>0</v>
      </c>
    </row>
    <row r="3044" spans="1:19" ht="14.25" customHeight="1">
      <c r="A3044" s="4" t="s">
        <v>1040</v>
      </c>
      <c r="B3044" s="5"/>
      <c r="C3044" s="4">
        <v>0</v>
      </c>
      <c r="E3044" s="4" t="b">
        <f t="shared" si="11"/>
        <v>0</v>
      </c>
      <c r="F3044" s="4">
        <v>0</v>
      </c>
      <c r="G3044" s="4">
        <v>6101</v>
      </c>
      <c r="H3044" s="6">
        <v>44061</v>
      </c>
      <c r="I3044" s="4" t="s">
        <v>1058</v>
      </c>
      <c r="J3044" s="4" t="s">
        <v>40</v>
      </c>
      <c r="K3044" s="4">
        <v>13993</v>
      </c>
      <c r="L3044" s="4">
        <v>0</v>
      </c>
      <c r="M3044" s="4">
        <v>0</v>
      </c>
      <c r="N3044" s="4">
        <v>0</v>
      </c>
      <c r="O3044" s="4">
        <v>210000</v>
      </c>
      <c r="P3044" s="4">
        <v>0</v>
      </c>
      <c r="Q3044" s="4">
        <v>3094</v>
      </c>
      <c r="R3044" s="4" t="b">
        <f t="shared" si="12"/>
        <v>0</v>
      </c>
      <c r="S3044" s="4">
        <v>0</v>
      </c>
    </row>
    <row r="3045" spans="1:19" ht="14.25" customHeight="1">
      <c r="A3045" s="4" t="s">
        <v>1040</v>
      </c>
      <c r="B3045" s="5"/>
      <c r="C3045" s="4">
        <v>0</v>
      </c>
      <c r="E3045" s="4" t="b">
        <f t="shared" si="11"/>
        <v>0</v>
      </c>
      <c r="F3045" s="4">
        <v>0</v>
      </c>
      <c r="G3045" s="4">
        <v>6101</v>
      </c>
      <c r="H3045" s="6">
        <v>44075</v>
      </c>
      <c r="I3045" s="4" t="s">
        <v>1853</v>
      </c>
      <c r="J3045" s="4" t="s">
        <v>1069</v>
      </c>
      <c r="K3045" s="4">
        <v>573</v>
      </c>
      <c r="L3045" s="4">
        <v>0</v>
      </c>
      <c r="M3045" s="4">
        <v>0</v>
      </c>
      <c r="N3045" s="4">
        <v>0</v>
      </c>
      <c r="O3045" s="4">
        <v>10000</v>
      </c>
      <c r="P3045" s="4">
        <v>-10000</v>
      </c>
      <c r="Q3045" s="4">
        <v>3095</v>
      </c>
      <c r="R3045" s="4" t="b">
        <f t="shared" si="12"/>
        <v>0</v>
      </c>
      <c r="S3045" s="4">
        <v>0</v>
      </c>
    </row>
    <row r="3046" spans="1:19" ht="14.25" customHeight="1">
      <c r="A3046" s="4" t="s">
        <v>1040</v>
      </c>
      <c r="B3046" s="5"/>
      <c r="C3046" s="4">
        <v>0</v>
      </c>
      <c r="E3046" s="4" t="b">
        <f t="shared" si="11"/>
        <v>0</v>
      </c>
      <c r="F3046" s="4">
        <v>0</v>
      </c>
      <c r="G3046" s="4">
        <v>6101</v>
      </c>
      <c r="H3046" s="6">
        <v>44075</v>
      </c>
      <c r="I3046" s="4" t="s">
        <v>1854</v>
      </c>
      <c r="J3046" s="4" t="s">
        <v>1043</v>
      </c>
      <c r="K3046" s="4">
        <v>10945</v>
      </c>
      <c r="L3046" s="4">
        <v>0</v>
      </c>
      <c r="M3046" s="4">
        <v>0</v>
      </c>
      <c r="N3046" s="4">
        <v>210000</v>
      </c>
      <c r="O3046" s="4">
        <v>0</v>
      </c>
      <c r="P3046" s="4">
        <v>200000</v>
      </c>
      <c r="Q3046" s="4">
        <v>3096</v>
      </c>
      <c r="R3046" s="4" t="b">
        <f t="shared" si="12"/>
        <v>0</v>
      </c>
      <c r="S3046" s="4">
        <v>0</v>
      </c>
    </row>
    <row r="3047" spans="1:19" ht="14.25" customHeight="1">
      <c r="A3047" s="4" t="s">
        <v>1040</v>
      </c>
      <c r="B3047" s="5"/>
      <c r="C3047" s="4">
        <v>0</v>
      </c>
      <c r="E3047" s="4" t="b">
        <f t="shared" si="11"/>
        <v>0</v>
      </c>
      <c r="F3047" s="4">
        <v>0</v>
      </c>
      <c r="G3047" s="4">
        <v>6101</v>
      </c>
      <c r="H3047" s="6">
        <v>44097</v>
      </c>
      <c r="I3047" s="4" t="s">
        <v>1060</v>
      </c>
      <c r="J3047" s="4" t="s">
        <v>40</v>
      </c>
      <c r="K3047" s="4">
        <v>14070</v>
      </c>
      <c r="L3047" s="4">
        <v>0</v>
      </c>
      <c r="M3047" s="4">
        <v>0</v>
      </c>
      <c r="N3047" s="4">
        <v>0</v>
      </c>
      <c r="O3047" s="4">
        <v>200000</v>
      </c>
      <c r="P3047" s="4">
        <v>0</v>
      </c>
      <c r="Q3047" s="4">
        <v>3097</v>
      </c>
      <c r="R3047" s="4" t="b">
        <f t="shared" si="12"/>
        <v>0</v>
      </c>
      <c r="S3047" s="4">
        <v>0</v>
      </c>
    </row>
    <row r="3048" spans="1:19" ht="14.25" customHeight="1">
      <c r="A3048" s="4" t="s">
        <v>1040</v>
      </c>
      <c r="B3048" s="5"/>
      <c r="C3048" s="4">
        <v>0</v>
      </c>
      <c r="E3048" s="4" t="b">
        <f t="shared" si="11"/>
        <v>0</v>
      </c>
      <c r="F3048" s="4">
        <v>0</v>
      </c>
      <c r="G3048" s="4">
        <v>6101</v>
      </c>
      <c r="H3048" s="6">
        <v>44105</v>
      </c>
      <c r="I3048" s="4" t="s">
        <v>1855</v>
      </c>
      <c r="J3048" s="4" t="s">
        <v>1043</v>
      </c>
      <c r="K3048" s="4">
        <v>11025</v>
      </c>
      <c r="L3048" s="4">
        <v>0</v>
      </c>
      <c r="M3048" s="4">
        <v>0</v>
      </c>
      <c r="N3048" s="4">
        <v>210000</v>
      </c>
      <c r="O3048" s="4">
        <v>0</v>
      </c>
      <c r="P3048" s="4">
        <v>210000</v>
      </c>
      <c r="Q3048" s="4">
        <v>3098</v>
      </c>
      <c r="R3048" s="4" t="b">
        <f t="shared" si="12"/>
        <v>0</v>
      </c>
      <c r="S3048" s="4">
        <v>0</v>
      </c>
    </row>
    <row r="3049" spans="1:19" ht="14.25" customHeight="1">
      <c r="A3049" s="4" t="s">
        <v>1040</v>
      </c>
      <c r="B3049" s="5"/>
      <c r="C3049" s="4">
        <v>0</v>
      </c>
      <c r="E3049" s="4" t="b">
        <f t="shared" si="11"/>
        <v>0</v>
      </c>
      <c r="F3049" s="4">
        <v>0</v>
      </c>
      <c r="G3049" s="4">
        <v>6101</v>
      </c>
      <c r="H3049" s="6">
        <v>44127</v>
      </c>
      <c r="I3049" s="4" t="s">
        <v>1061</v>
      </c>
      <c r="J3049" s="4" t="s">
        <v>40</v>
      </c>
      <c r="K3049" s="4">
        <v>14141</v>
      </c>
      <c r="L3049" s="4">
        <v>0</v>
      </c>
      <c r="M3049" s="4">
        <v>0</v>
      </c>
      <c r="N3049" s="4">
        <v>0</v>
      </c>
      <c r="O3049" s="4">
        <v>210000</v>
      </c>
      <c r="P3049" s="4">
        <v>0</v>
      </c>
      <c r="Q3049" s="4">
        <v>3099</v>
      </c>
      <c r="R3049" s="4" t="b">
        <f t="shared" si="12"/>
        <v>0</v>
      </c>
      <c r="S3049" s="4">
        <v>0</v>
      </c>
    </row>
    <row r="3050" spans="1:19" ht="14.25" customHeight="1">
      <c r="A3050" s="4" t="s">
        <v>1040</v>
      </c>
      <c r="B3050" s="5"/>
      <c r="C3050" s="4">
        <v>0</v>
      </c>
      <c r="E3050" s="4" t="b">
        <f t="shared" si="11"/>
        <v>0</v>
      </c>
      <c r="F3050" s="4">
        <v>0</v>
      </c>
      <c r="G3050" s="4">
        <v>6101</v>
      </c>
      <c r="H3050" s="6">
        <v>44136</v>
      </c>
      <c r="I3050" s="4" t="s">
        <v>1856</v>
      </c>
      <c r="J3050" s="4" t="s">
        <v>1069</v>
      </c>
      <c r="K3050" s="4">
        <v>576</v>
      </c>
      <c r="L3050" s="4">
        <v>0</v>
      </c>
      <c r="M3050" s="4">
        <v>0</v>
      </c>
      <c r="N3050" s="4">
        <v>0</v>
      </c>
      <c r="O3050" s="4">
        <v>10000</v>
      </c>
      <c r="P3050" s="4">
        <v>-10000</v>
      </c>
      <c r="Q3050" s="4">
        <v>3100</v>
      </c>
      <c r="R3050" s="4" t="b">
        <f t="shared" si="12"/>
        <v>0</v>
      </c>
      <c r="S3050" s="4">
        <v>0</v>
      </c>
    </row>
    <row r="3051" spans="1:19" ht="14.25" customHeight="1">
      <c r="A3051" s="4" t="s">
        <v>1040</v>
      </c>
      <c r="B3051" s="5"/>
      <c r="C3051" s="4">
        <v>0</v>
      </c>
      <c r="E3051" s="4" t="b">
        <f t="shared" si="11"/>
        <v>0</v>
      </c>
      <c r="F3051" s="4">
        <v>0</v>
      </c>
      <c r="G3051" s="4">
        <v>6101</v>
      </c>
      <c r="H3051" s="6">
        <v>44136</v>
      </c>
      <c r="I3051" s="4" t="s">
        <v>1857</v>
      </c>
      <c r="J3051" s="4" t="s">
        <v>1043</v>
      </c>
      <c r="K3051" s="4">
        <v>11105</v>
      </c>
      <c r="L3051" s="4">
        <v>0</v>
      </c>
      <c r="M3051" s="4">
        <v>0</v>
      </c>
      <c r="N3051" s="4">
        <v>210000</v>
      </c>
      <c r="O3051" s="4">
        <v>0</v>
      </c>
      <c r="P3051" s="4">
        <v>200000</v>
      </c>
      <c r="Q3051" s="4">
        <v>3101</v>
      </c>
      <c r="R3051" s="4" t="b">
        <f t="shared" si="12"/>
        <v>0</v>
      </c>
      <c r="S3051" s="4">
        <v>0</v>
      </c>
    </row>
    <row r="3052" spans="1:19" ht="14.25" customHeight="1">
      <c r="A3052" s="4" t="s">
        <v>1040</v>
      </c>
      <c r="B3052" s="5"/>
      <c r="C3052" s="4">
        <v>0</v>
      </c>
      <c r="E3052" s="4" t="b">
        <f t="shared" si="11"/>
        <v>0</v>
      </c>
      <c r="F3052" s="4">
        <v>0</v>
      </c>
      <c r="G3052" s="4">
        <v>6101</v>
      </c>
      <c r="H3052" s="6">
        <v>44158</v>
      </c>
      <c r="I3052" s="4" t="s">
        <v>1064</v>
      </c>
      <c r="J3052" s="4" t="s">
        <v>40</v>
      </c>
      <c r="K3052" s="4">
        <v>14210</v>
      </c>
      <c r="L3052" s="4">
        <v>0</v>
      </c>
      <c r="M3052" s="4">
        <v>0</v>
      </c>
      <c r="N3052" s="4">
        <v>0</v>
      </c>
      <c r="O3052" s="4">
        <v>200000</v>
      </c>
      <c r="P3052" s="4">
        <v>0</v>
      </c>
      <c r="Q3052" s="4">
        <v>3102</v>
      </c>
      <c r="R3052" s="4" t="b">
        <f t="shared" si="12"/>
        <v>0</v>
      </c>
      <c r="S3052" s="4">
        <v>0</v>
      </c>
    </row>
    <row r="3053" spans="1:19" ht="14.25" customHeight="1">
      <c r="A3053" s="4" t="s">
        <v>1040</v>
      </c>
      <c r="B3053" s="5"/>
      <c r="C3053" s="4">
        <v>0</v>
      </c>
      <c r="E3053" s="4" t="b">
        <f t="shared" si="11"/>
        <v>0</v>
      </c>
      <c r="F3053" s="4">
        <v>0</v>
      </c>
      <c r="G3053" s="4">
        <v>6101</v>
      </c>
      <c r="H3053" s="6">
        <v>44166</v>
      </c>
      <c r="I3053" s="4" t="s">
        <v>1858</v>
      </c>
      <c r="J3053" s="4" t="s">
        <v>1069</v>
      </c>
      <c r="K3053" s="4">
        <v>577</v>
      </c>
      <c r="L3053" s="4">
        <v>0</v>
      </c>
      <c r="M3053" s="4">
        <v>0</v>
      </c>
      <c r="N3053" s="4">
        <v>0</v>
      </c>
      <c r="O3053" s="4">
        <v>20000</v>
      </c>
      <c r="P3053" s="4">
        <v>-20000</v>
      </c>
      <c r="Q3053" s="4">
        <v>3103</v>
      </c>
      <c r="R3053" s="4" t="b">
        <f t="shared" si="12"/>
        <v>0</v>
      </c>
      <c r="S3053" s="4">
        <v>0</v>
      </c>
    </row>
    <row r="3054" spans="1:19" ht="14.25" customHeight="1">
      <c r="A3054" s="4" t="s">
        <v>1040</v>
      </c>
      <c r="B3054" s="5"/>
      <c r="C3054" s="4">
        <v>0</v>
      </c>
      <c r="E3054" s="4" t="b">
        <f t="shared" si="11"/>
        <v>0</v>
      </c>
      <c r="F3054" s="4">
        <v>0</v>
      </c>
      <c r="G3054" s="4">
        <v>6101</v>
      </c>
      <c r="H3054" s="6">
        <v>44166</v>
      </c>
      <c r="I3054" s="4" t="s">
        <v>1859</v>
      </c>
      <c r="J3054" s="4" t="s">
        <v>1043</v>
      </c>
      <c r="K3054" s="4">
        <v>11185</v>
      </c>
      <c r="L3054" s="4">
        <v>0</v>
      </c>
      <c r="M3054" s="4">
        <v>0</v>
      </c>
      <c r="N3054" s="4">
        <v>210000</v>
      </c>
      <c r="O3054" s="4">
        <v>0</v>
      </c>
      <c r="P3054" s="4">
        <v>190000</v>
      </c>
      <c r="Q3054" s="4">
        <v>3104</v>
      </c>
      <c r="R3054" s="4" t="b">
        <f t="shared" si="12"/>
        <v>0</v>
      </c>
      <c r="S3054" s="4">
        <v>0</v>
      </c>
    </row>
    <row r="3055" spans="1:19" ht="14.25" customHeight="1">
      <c r="A3055" s="4" t="s">
        <v>1040</v>
      </c>
      <c r="B3055" s="5"/>
      <c r="C3055" s="4">
        <v>0</v>
      </c>
      <c r="E3055" s="4" t="b">
        <f t="shared" si="11"/>
        <v>0</v>
      </c>
      <c r="F3055" s="4">
        <v>0</v>
      </c>
      <c r="G3055" s="4">
        <v>6101</v>
      </c>
      <c r="H3055" s="6">
        <v>44194</v>
      </c>
      <c r="I3055" s="4" t="s">
        <v>1066</v>
      </c>
      <c r="J3055" s="4" t="s">
        <v>40</v>
      </c>
      <c r="K3055" s="4">
        <v>14285</v>
      </c>
      <c r="L3055" s="4">
        <v>0</v>
      </c>
      <c r="M3055" s="4">
        <v>0</v>
      </c>
      <c r="N3055" s="4">
        <v>0</v>
      </c>
      <c r="O3055" s="4">
        <v>190000</v>
      </c>
      <c r="P3055" s="4">
        <v>0</v>
      </c>
      <c r="Q3055" s="4">
        <v>3105</v>
      </c>
      <c r="R3055" s="4" t="b">
        <f t="shared" si="12"/>
        <v>0</v>
      </c>
      <c r="S3055" s="4">
        <v>0</v>
      </c>
    </row>
    <row r="3056" spans="1:19" ht="14.25" customHeight="1">
      <c r="A3056" s="4" t="s">
        <v>1040</v>
      </c>
      <c r="B3056" s="5" t="s">
        <v>1860</v>
      </c>
      <c r="C3056" s="4">
        <v>0</v>
      </c>
      <c r="D3056" s="4" t="s">
        <v>1860</v>
      </c>
      <c r="E3056" s="4" t="b">
        <f t="shared" si="11"/>
        <v>0</v>
      </c>
      <c r="F3056" s="4">
        <v>0</v>
      </c>
      <c r="G3056" s="4">
        <v>6101</v>
      </c>
      <c r="H3056" s="3" t="s">
        <v>21</v>
      </c>
      <c r="K3056" s="4">
        <v>0</v>
      </c>
      <c r="L3056" s="4">
        <v>0</v>
      </c>
      <c r="M3056" s="4">
        <v>0</v>
      </c>
      <c r="N3056" s="4">
        <v>2520000</v>
      </c>
      <c r="O3056" s="4">
        <v>2520000</v>
      </c>
      <c r="P3056" s="4">
        <v>0</v>
      </c>
      <c r="Q3056" s="4">
        <v>3106</v>
      </c>
      <c r="R3056" s="4" t="b">
        <f t="shared" si="12"/>
        <v>0</v>
      </c>
      <c r="S3056" s="4">
        <v>0</v>
      </c>
    </row>
    <row r="3057" spans="1:19" ht="14.25" customHeight="1">
      <c r="A3057" s="4" t="s">
        <v>1040</v>
      </c>
      <c r="B3057" s="5" t="s">
        <v>554</v>
      </c>
      <c r="C3057" s="4">
        <v>0</v>
      </c>
      <c r="D3057" s="4" t="s">
        <v>554</v>
      </c>
      <c r="E3057" s="4" t="b">
        <f t="shared" si="11"/>
        <v>0</v>
      </c>
      <c r="F3057" s="4">
        <v>0</v>
      </c>
      <c r="G3057" s="4">
        <v>6102</v>
      </c>
      <c r="H3057" s="3" t="s">
        <v>21</v>
      </c>
      <c r="K3057" s="4">
        <v>0</v>
      </c>
      <c r="L3057" s="4">
        <v>2796000</v>
      </c>
      <c r="M3057" s="4">
        <v>2796000</v>
      </c>
      <c r="N3057" s="4">
        <v>0</v>
      </c>
      <c r="O3057" s="4">
        <v>0</v>
      </c>
      <c r="P3057" s="4">
        <v>0</v>
      </c>
      <c r="Q3057" s="4">
        <v>3107</v>
      </c>
      <c r="R3057" s="4" t="b">
        <f t="shared" si="12"/>
        <v>0</v>
      </c>
      <c r="S3057" s="4">
        <v>0</v>
      </c>
    </row>
    <row r="3058" spans="1:19" ht="14.25" customHeight="1">
      <c r="A3058" s="4" t="s">
        <v>1040</v>
      </c>
      <c r="B3058" s="5"/>
      <c r="C3058" s="4">
        <v>0</v>
      </c>
      <c r="E3058" s="4" t="b">
        <f t="shared" si="11"/>
        <v>0</v>
      </c>
      <c r="F3058" s="4">
        <v>0</v>
      </c>
      <c r="G3058" s="4">
        <v>6102</v>
      </c>
      <c r="H3058" s="6">
        <v>43831</v>
      </c>
      <c r="I3058" s="4" t="s">
        <v>1861</v>
      </c>
      <c r="J3058" s="4" t="s">
        <v>1043</v>
      </c>
      <c r="K3058" s="4">
        <v>10306</v>
      </c>
      <c r="L3058" s="4">
        <v>0</v>
      </c>
      <c r="M3058" s="4">
        <v>0</v>
      </c>
      <c r="N3058" s="4">
        <v>233000</v>
      </c>
      <c r="O3058" s="4">
        <v>0</v>
      </c>
      <c r="P3058" s="4">
        <v>233000</v>
      </c>
      <c r="Q3058" s="4">
        <v>3108</v>
      </c>
      <c r="R3058" s="4" t="b">
        <f t="shared" si="12"/>
        <v>0</v>
      </c>
      <c r="S3058" s="4">
        <v>0</v>
      </c>
    </row>
    <row r="3059" spans="1:19" ht="14.25" customHeight="1">
      <c r="A3059" s="4" t="s">
        <v>1040</v>
      </c>
      <c r="B3059" s="5"/>
      <c r="C3059" s="4">
        <v>0</v>
      </c>
      <c r="E3059" s="4" t="b">
        <f t="shared" si="11"/>
        <v>0</v>
      </c>
      <c r="F3059" s="4">
        <v>0</v>
      </c>
      <c r="G3059" s="4">
        <v>6102</v>
      </c>
      <c r="H3059" s="6">
        <v>43843</v>
      </c>
      <c r="I3059" s="4" t="s">
        <v>1044</v>
      </c>
      <c r="J3059" s="4" t="s">
        <v>40</v>
      </c>
      <c r="K3059" s="4">
        <v>13504</v>
      </c>
      <c r="L3059" s="4">
        <v>0</v>
      </c>
      <c r="M3059" s="4">
        <v>0</v>
      </c>
      <c r="N3059" s="4">
        <v>0</v>
      </c>
      <c r="O3059" s="4">
        <v>233000</v>
      </c>
      <c r="P3059" s="4">
        <v>0</v>
      </c>
      <c r="Q3059" s="4">
        <v>3109</v>
      </c>
      <c r="R3059" s="4" t="b">
        <f t="shared" si="12"/>
        <v>0</v>
      </c>
      <c r="S3059" s="4">
        <v>0</v>
      </c>
    </row>
    <row r="3060" spans="1:19" ht="14.25" customHeight="1">
      <c r="A3060" s="4" t="s">
        <v>1040</v>
      </c>
      <c r="B3060" s="5"/>
      <c r="C3060" s="4">
        <v>0</v>
      </c>
      <c r="E3060" s="4" t="b">
        <f t="shared" si="11"/>
        <v>0</v>
      </c>
      <c r="F3060" s="4">
        <v>0</v>
      </c>
      <c r="G3060" s="4">
        <v>6102</v>
      </c>
      <c r="H3060" s="6">
        <v>43862</v>
      </c>
      <c r="I3060" s="4" t="s">
        <v>1862</v>
      </c>
      <c r="J3060" s="4" t="s">
        <v>1043</v>
      </c>
      <c r="K3060" s="4">
        <v>10386</v>
      </c>
      <c r="L3060" s="4">
        <v>0</v>
      </c>
      <c r="M3060" s="4">
        <v>0</v>
      </c>
      <c r="N3060" s="4">
        <v>233000</v>
      </c>
      <c r="O3060" s="4">
        <v>0</v>
      </c>
      <c r="P3060" s="4">
        <v>233000</v>
      </c>
      <c r="Q3060" s="4">
        <v>3110</v>
      </c>
      <c r="R3060" s="4" t="b">
        <f t="shared" si="12"/>
        <v>0</v>
      </c>
      <c r="S3060" s="4">
        <v>0</v>
      </c>
    </row>
    <row r="3061" spans="1:19" ht="14.25" customHeight="1">
      <c r="A3061" s="4" t="s">
        <v>1040</v>
      </c>
      <c r="B3061" s="5"/>
      <c r="C3061" s="4">
        <v>0</v>
      </c>
      <c r="E3061" s="4" t="b">
        <f t="shared" si="11"/>
        <v>0</v>
      </c>
      <c r="F3061" s="4">
        <v>0</v>
      </c>
      <c r="G3061" s="4">
        <v>6102</v>
      </c>
      <c r="H3061" s="6">
        <v>43872</v>
      </c>
      <c r="I3061" s="4" t="s">
        <v>1046</v>
      </c>
      <c r="J3061" s="4" t="s">
        <v>40</v>
      </c>
      <c r="K3061" s="4">
        <v>13569</v>
      </c>
      <c r="L3061" s="4">
        <v>0</v>
      </c>
      <c r="M3061" s="4">
        <v>0</v>
      </c>
      <c r="N3061" s="4">
        <v>0</v>
      </c>
      <c r="O3061" s="4">
        <v>233000</v>
      </c>
      <c r="P3061" s="4">
        <v>0</v>
      </c>
      <c r="Q3061" s="4">
        <v>3111</v>
      </c>
      <c r="R3061" s="4" t="b">
        <f t="shared" si="12"/>
        <v>0</v>
      </c>
      <c r="S3061" s="4">
        <v>0</v>
      </c>
    </row>
    <row r="3062" spans="1:19" ht="14.25" customHeight="1">
      <c r="A3062" s="4" t="s">
        <v>1040</v>
      </c>
      <c r="B3062" s="5"/>
      <c r="C3062" s="4">
        <v>0</v>
      </c>
      <c r="E3062" s="4" t="b">
        <f t="shared" si="11"/>
        <v>0</v>
      </c>
      <c r="F3062" s="4">
        <v>0</v>
      </c>
      <c r="G3062" s="4">
        <v>6102</v>
      </c>
      <c r="H3062" s="6">
        <v>43891</v>
      </c>
      <c r="I3062" s="4" t="s">
        <v>1863</v>
      </c>
      <c r="J3062" s="4" t="s">
        <v>1043</v>
      </c>
      <c r="K3062" s="4">
        <v>10466</v>
      </c>
      <c r="L3062" s="4">
        <v>0</v>
      </c>
      <c r="M3062" s="4">
        <v>0</v>
      </c>
      <c r="N3062" s="4">
        <v>233000</v>
      </c>
      <c r="O3062" s="4">
        <v>0</v>
      </c>
      <c r="P3062" s="4">
        <v>233000</v>
      </c>
      <c r="Q3062" s="4">
        <v>3112</v>
      </c>
      <c r="R3062" s="4" t="b">
        <f t="shared" si="12"/>
        <v>0</v>
      </c>
      <c r="S3062" s="4">
        <v>0</v>
      </c>
    </row>
    <row r="3063" spans="1:19" ht="14.25" customHeight="1">
      <c r="A3063" s="4" t="s">
        <v>1040</v>
      </c>
      <c r="B3063" s="5"/>
      <c r="C3063" s="4">
        <v>0</v>
      </c>
      <c r="E3063" s="4" t="b">
        <f t="shared" si="11"/>
        <v>0</v>
      </c>
      <c r="F3063" s="4">
        <v>0</v>
      </c>
      <c r="G3063" s="4">
        <v>6102</v>
      </c>
      <c r="H3063" s="6">
        <v>43903</v>
      </c>
      <c r="I3063" s="4" t="s">
        <v>1048</v>
      </c>
      <c r="J3063" s="4" t="s">
        <v>40</v>
      </c>
      <c r="K3063" s="4">
        <v>13662</v>
      </c>
      <c r="L3063" s="4">
        <v>0</v>
      </c>
      <c r="M3063" s="4">
        <v>0</v>
      </c>
      <c r="N3063" s="4">
        <v>0</v>
      </c>
      <c r="O3063" s="4">
        <v>233000</v>
      </c>
      <c r="P3063" s="4">
        <v>0</v>
      </c>
      <c r="Q3063" s="4">
        <v>3113</v>
      </c>
      <c r="R3063" s="4" t="b">
        <f t="shared" si="12"/>
        <v>0</v>
      </c>
      <c r="S3063" s="4">
        <v>0</v>
      </c>
    </row>
    <row r="3064" spans="1:19" ht="14.25" customHeight="1">
      <c r="A3064" s="4" t="s">
        <v>1040</v>
      </c>
      <c r="B3064" s="5"/>
      <c r="C3064" s="4">
        <v>0</v>
      </c>
      <c r="E3064" s="4" t="b">
        <f t="shared" si="11"/>
        <v>0</v>
      </c>
      <c r="F3064" s="4">
        <v>0</v>
      </c>
      <c r="G3064" s="4">
        <v>6102</v>
      </c>
      <c r="H3064" s="6">
        <v>43922</v>
      </c>
      <c r="I3064" s="4" t="s">
        <v>1864</v>
      </c>
      <c r="J3064" s="4" t="s">
        <v>1043</v>
      </c>
      <c r="K3064" s="4">
        <v>10546</v>
      </c>
      <c r="L3064" s="4">
        <v>0</v>
      </c>
      <c r="M3064" s="4">
        <v>0</v>
      </c>
      <c r="N3064" s="4">
        <v>233000</v>
      </c>
      <c r="O3064" s="4">
        <v>0</v>
      </c>
      <c r="P3064" s="4">
        <v>233000</v>
      </c>
      <c r="Q3064" s="4">
        <v>3114</v>
      </c>
      <c r="R3064" s="4" t="b">
        <f t="shared" si="12"/>
        <v>0</v>
      </c>
      <c r="S3064" s="4">
        <v>0</v>
      </c>
    </row>
    <row r="3065" spans="1:19" ht="14.25" customHeight="1">
      <c r="A3065" s="4" t="s">
        <v>1040</v>
      </c>
      <c r="B3065" s="5"/>
      <c r="C3065" s="4">
        <v>0</v>
      </c>
      <c r="E3065" s="4" t="b">
        <f t="shared" si="11"/>
        <v>0</v>
      </c>
      <c r="F3065" s="4">
        <v>0</v>
      </c>
      <c r="G3065" s="4">
        <v>6102</v>
      </c>
      <c r="H3065" s="6">
        <v>43929</v>
      </c>
      <c r="I3065" s="4" t="s">
        <v>1050</v>
      </c>
      <c r="J3065" s="4" t="s">
        <v>40</v>
      </c>
      <c r="K3065" s="4">
        <v>13742</v>
      </c>
      <c r="L3065" s="4">
        <v>0</v>
      </c>
      <c r="M3065" s="4">
        <v>0</v>
      </c>
      <c r="N3065" s="4">
        <v>0</v>
      </c>
      <c r="O3065" s="4">
        <v>233000</v>
      </c>
      <c r="P3065" s="4">
        <v>0</v>
      </c>
      <c r="Q3065" s="4">
        <v>3115</v>
      </c>
      <c r="R3065" s="4" t="b">
        <f t="shared" si="12"/>
        <v>0</v>
      </c>
      <c r="S3065" s="4">
        <v>0</v>
      </c>
    </row>
    <row r="3066" spans="1:19" ht="14.25" customHeight="1">
      <c r="A3066" s="4" t="s">
        <v>1040</v>
      </c>
      <c r="B3066" s="5"/>
      <c r="C3066" s="4">
        <v>0</v>
      </c>
      <c r="E3066" s="4" t="b">
        <f t="shared" si="11"/>
        <v>0</v>
      </c>
      <c r="F3066" s="4">
        <v>0</v>
      </c>
      <c r="G3066" s="4">
        <v>6102</v>
      </c>
      <c r="H3066" s="6">
        <v>43952</v>
      </c>
      <c r="I3066" s="4" t="s">
        <v>1865</v>
      </c>
      <c r="J3066" s="4" t="s">
        <v>1043</v>
      </c>
      <c r="K3066" s="4">
        <v>10626</v>
      </c>
      <c r="L3066" s="4">
        <v>0</v>
      </c>
      <c r="M3066" s="4">
        <v>0</v>
      </c>
      <c r="N3066" s="4">
        <v>233000</v>
      </c>
      <c r="O3066" s="4">
        <v>0</v>
      </c>
      <c r="P3066" s="4">
        <v>233000</v>
      </c>
      <c r="Q3066" s="4">
        <v>3116</v>
      </c>
      <c r="R3066" s="4" t="b">
        <f t="shared" si="12"/>
        <v>0</v>
      </c>
      <c r="S3066" s="4">
        <v>0</v>
      </c>
    </row>
    <row r="3067" spans="1:19" ht="14.25" customHeight="1">
      <c r="A3067" s="4" t="s">
        <v>1040</v>
      </c>
      <c r="B3067" s="5"/>
      <c r="C3067" s="4">
        <v>0</v>
      </c>
      <c r="E3067" s="4" t="b">
        <f t="shared" si="11"/>
        <v>0</v>
      </c>
      <c r="F3067" s="4">
        <v>0</v>
      </c>
      <c r="G3067" s="4">
        <v>6102</v>
      </c>
      <c r="H3067" s="6">
        <v>43965</v>
      </c>
      <c r="I3067" s="4" t="s">
        <v>1052</v>
      </c>
      <c r="J3067" s="4" t="s">
        <v>40</v>
      </c>
      <c r="K3067" s="4">
        <v>13768</v>
      </c>
      <c r="L3067" s="4">
        <v>0</v>
      </c>
      <c r="M3067" s="4">
        <v>0</v>
      </c>
      <c r="N3067" s="4">
        <v>0</v>
      </c>
      <c r="O3067" s="4">
        <v>233000</v>
      </c>
      <c r="P3067" s="4">
        <v>0</v>
      </c>
      <c r="Q3067" s="4">
        <v>3117</v>
      </c>
      <c r="R3067" s="4" t="b">
        <f t="shared" si="12"/>
        <v>0</v>
      </c>
      <c r="S3067" s="4">
        <v>0</v>
      </c>
    </row>
    <row r="3068" spans="1:19" ht="14.25" customHeight="1">
      <c r="A3068" s="4" t="s">
        <v>1040</v>
      </c>
      <c r="B3068" s="5"/>
      <c r="C3068" s="4">
        <v>0</v>
      </c>
      <c r="E3068" s="4" t="b">
        <f t="shared" si="11"/>
        <v>0</v>
      </c>
      <c r="F3068" s="4">
        <v>0</v>
      </c>
      <c r="G3068" s="4">
        <v>6102</v>
      </c>
      <c r="H3068" s="6">
        <v>43983</v>
      </c>
      <c r="I3068" s="4" t="s">
        <v>1866</v>
      </c>
      <c r="J3068" s="4" t="s">
        <v>1043</v>
      </c>
      <c r="K3068" s="4">
        <v>10706</v>
      </c>
      <c r="L3068" s="4">
        <v>0</v>
      </c>
      <c r="M3068" s="4">
        <v>0</v>
      </c>
      <c r="N3068" s="4">
        <v>233000</v>
      </c>
      <c r="O3068" s="4">
        <v>0</v>
      </c>
      <c r="P3068" s="4">
        <v>233000</v>
      </c>
      <c r="Q3068" s="4">
        <v>3118</v>
      </c>
      <c r="R3068" s="4" t="b">
        <f t="shared" si="12"/>
        <v>0</v>
      </c>
      <c r="S3068" s="4">
        <v>0</v>
      </c>
    </row>
    <row r="3069" spans="1:19" ht="14.25" customHeight="1">
      <c r="A3069" s="4" t="s">
        <v>1040</v>
      </c>
      <c r="B3069" s="5"/>
      <c r="C3069" s="4">
        <v>0</v>
      </c>
      <c r="E3069" s="4" t="b">
        <f t="shared" si="11"/>
        <v>0</v>
      </c>
      <c r="F3069" s="4">
        <v>0</v>
      </c>
      <c r="G3069" s="4">
        <v>6102</v>
      </c>
      <c r="H3069" s="6">
        <v>43992</v>
      </c>
      <c r="I3069" s="4" t="s">
        <v>1054</v>
      </c>
      <c r="J3069" s="4" t="s">
        <v>40</v>
      </c>
      <c r="K3069" s="4">
        <v>13834</v>
      </c>
      <c r="L3069" s="4">
        <v>0</v>
      </c>
      <c r="M3069" s="4">
        <v>0</v>
      </c>
      <c r="N3069" s="4">
        <v>0</v>
      </c>
      <c r="O3069" s="4">
        <v>233000</v>
      </c>
      <c r="P3069" s="4">
        <v>0</v>
      </c>
      <c r="Q3069" s="4">
        <v>3119</v>
      </c>
      <c r="R3069" s="4" t="b">
        <f t="shared" si="12"/>
        <v>0</v>
      </c>
      <c r="S3069" s="4">
        <v>0</v>
      </c>
    </row>
    <row r="3070" spans="1:19" ht="14.25" customHeight="1">
      <c r="A3070" s="4" t="s">
        <v>1040</v>
      </c>
      <c r="B3070" s="5"/>
      <c r="C3070" s="4">
        <v>0</v>
      </c>
      <c r="E3070" s="4" t="b">
        <f t="shared" si="11"/>
        <v>0</v>
      </c>
      <c r="F3070" s="4">
        <v>0</v>
      </c>
      <c r="G3070" s="4">
        <v>6102</v>
      </c>
      <c r="H3070" s="6">
        <v>44013</v>
      </c>
      <c r="I3070" s="4" t="s">
        <v>1867</v>
      </c>
      <c r="J3070" s="4" t="s">
        <v>1043</v>
      </c>
      <c r="K3070" s="4">
        <v>10786</v>
      </c>
      <c r="L3070" s="4">
        <v>0</v>
      </c>
      <c r="M3070" s="4">
        <v>0</v>
      </c>
      <c r="N3070" s="4">
        <v>233000</v>
      </c>
      <c r="O3070" s="4">
        <v>0</v>
      </c>
      <c r="P3070" s="4">
        <v>233000</v>
      </c>
      <c r="Q3070" s="4">
        <v>3120</v>
      </c>
      <c r="R3070" s="4" t="b">
        <f t="shared" si="12"/>
        <v>0</v>
      </c>
      <c r="S3070" s="4">
        <v>0</v>
      </c>
    </row>
    <row r="3071" spans="1:19" ht="14.25" customHeight="1">
      <c r="A3071" s="4" t="s">
        <v>1040</v>
      </c>
      <c r="B3071" s="5"/>
      <c r="C3071" s="4">
        <v>0</v>
      </c>
      <c r="E3071" s="4" t="b">
        <f t="shared" si="11"/>
        <v>0</v>
      </c>
      <c r="F3071" s="4">
        <v>0</v>
      </c>
      <c r="G3071" s="4">
        <v>6102</v>
      </c>
      <c r="H3071" s="6">
        <v>44026</v>
      </c>
      <c r="I3071" s="4" t="s">
        <v>1056</v>
      </c>
      <c r="J3071" s="4" t="s">
        <v>40</v>
      </c>
      <c r="K3071" s="4">
        <v>13915</v>
      </c>
      <c r="L3071" s="4">
        <v>0</v>
      </c>
      <c r="M3071" s="4">
        <v>0</v>
      </c>
      <c r="N3071" s="4">
        <v>0</v>
      </c>
      <c r="O3071" s="4">
        <v>233000</v>
      </c>
      <c r="P3071" s="4">
        <v>0</v>
      </c>
      <c r="Q3071" s="4">
        <v>3121</v>
      </c>
      <c r="R3071" s="4" t="b">
        <f t="shared" si="12"/>
        <v>0</v>
      </c>
      <c r="S3071" s="4">
        <v>0</v>
      </c>
    </row>
    <row r="3072" spans="1:19" ht="14.25" customHeight="1">
      <c r="A3072" s="4" t="s">
        <v>1040</v>
      </c>
      <c r="B3072" s="5"/>
      <c r="C3072" s="4">
        <v>0</v>
      </c>
      <c r="E3072" s="4" t="b">
        <f t="shared" si="11"/>
        <v>0</v>
      </c>
      <c r="F3072" s="4">
        <v>0</v>
      </c>
      <c r="G3072" s="4">
        <v>6102</v>
      </c>
      <c r="H3072" s="6">
        <v>44044</v>
      </c>
      <c r="I3072" s="4" t="s">
        <v>1868</v>
      </c>
      <c r="J3072" s="4" t="s">
        <v>1043</v>
      </c>
      <c r="K3072" s="4">
        <v>10866</v>
      </c>
      <c r="L3072" s="4">
        <v>0</v>
      </c>
      <c r="M3072" s="4">
        <v>0</v>
      </c>
      <c r="N3072" s="4">
        <v>233000</v>
      </c>
      <c r="O3072" s="4">
        <v>0</v>
      </c>
      <c r="P3072" s="4">
        <v>233000</v>
      </c>
      <c r="Q3072" s="4">
        <v>3122</v>
      </c>
      <c r="R3072" s="4" t="b">
        <f t="shared" si="12"/>
        <v>0</v>
      </c>
      <c r="S3072" s="4">
        <v>0</v>
      </c>
    </row>
    <row r="3073" spans="1:19" ht="14.25" customHeight="1">
      <c r="A3073" s="4" t="s">
        <v>1040</v>
      </c>
      <c r="B3073" s="5"/>
      <c r="C3073" s="4">
        <v>0</v>
      </c>
      <c r="E3073" s="4" t="b">
        <f t="shared" si="11"/>
        <v>0</v>
      </c>
      <c r="F3073" s="4">
        <v>0</v>
      </c>
      <c r="G3073" s="4">
        <v>6102</v>
      </c>
      <c r="H3073" s="6">
        <v>44063</v>
      </c>
      <c r="I3073" s="4" t="s">
        <v>1058</v>
      </c>
      <c r="J3073" s="4" t="s">
        <v>40</v>
      </c>
      <c r="K3073" s="4">
        <v>14011</v>
      </c>
      <c r="L3073" s="4">
        <v>0</v>
      </c>
      <c r="M3073" s="4">
        <v>0</v>
      </c>
      <c r="N3073" s="4">
        <v>0</v>
      </c>
      <c r="O3073" s="4">
        <v>233000</v>
      </c>
      <c r="P3073" s="4">
        <v>0</v>
      </c>
      <c r="Q3073" s="4">
        <v>3123</v>
      </c>
      <c r="R3073" s="4" t="b">
        <f t="shared" si="12"/>
        <v>0</v>
      </c>
      <c r="S3073" s="4">
        <v>0</v>
      </c>
    </row>
    <row r="3074" spans="1:19" ht="14.25" customHeight="1">
      <c r="A3074" s="4" t="s">
        <v>1040</v>
      </c>
      <c r="B3074" s="5"/>
      <c r="C3074" s="4">
        <v>0</v>
      </c>
      <c r="E3074" s="4" t="b">
        <f t="shared" si="11"/>
        <v>0</v>
      </c>
      <c r="F3074" s="4">
        <v>0</v>
      </c>
      <c r="G3074" s="4">
        <v>6102</v>
      </c>
      <c r="H3074" s="6">
        <v>44075</v>
      </c>
      <c r="I3074" s="4" t="s">
        <v>1869</v>
      </c>
      <c r="J3074" s="4" t="s">
        <v>1043</v>
      </c>
      <c r="K3074" s="4">
        <v>10946</v>
      </c>
      <c r="L3074" s="4">
        <v>0</v>
      </c>
      <c r="M3074" s="4">
        <v>0</v>
      </c>
      <c r="N3074" s="4">
        <v>233000</v>
      </c>
      <c r="O3074" s="4">
        <v>0</v>
      </c>
      <c r="P3074" s="4">
        <v>233000</v>
      </c>
      <c r="Q3074" s="4">
        <v>3124</v>
      </c>
      <c r="R3074" s="4" t="b">
        <f t="shared" si="12"/>
        <v>0</v>
      </c>
      <c r="S3074" s="4">
        <v>0</v>
      </c>
    </row>
    <row r="3075" spans="1:19" ht="14.25" customHeight="1">
      <c r="A3075" s="4" t="s">
        <v>1040</v>
      </c>
      <c r="B3075" s="5"/>
      <c r="C3075" s="4">
        <v>0</v>
      </c>
      <c r="E3075" s="4" t="b">
        <f t="shared" si="11"/>
        <v>0</v>
      </c>
      <c r="F3075" s="4">
        <v>0</v>
      </c>
      <c r="G3075" s="4">
        <v>6102</v>
      </c>
      <c r="H3075" s="6">
        <v>44090</v>
      </c>
      <c r="I3075" s="4" t="s">
        <v>1060</v>
      </c>
      <c r="J3075" s="4" t="s">
        <v>40</v>
      </c>
      <c r="K3075" s="4">
        <v>14085</v>
      </c>
      <c r="L3075" s="4">
        <v>0</v>
      </c>
      <c r="M3075" s="4">
        <v>0</v>
      </c>
      <c r="N3075" s="4">
        <v>0</v>
      </c>
      <c r="O3075" s="4">
        <v>222000</v>
      </c>
      <c r="P3075" s="4">
        <v>11000</v>
      </c>
      <c r="Q3075" s="4">
        <v>3125</v>
      </c>
      <c r="R3075" s="4" t="b">
        <f t="shared" si="12"/>
        <v>0</v>
      </c>
      <c r="S3075" s="4">
        <v>0</v>
      </c>
    </row>
    <row r="3076" spans="1:19" ht="14.25" customHeight="1">
      <c r="A3076" s="4" t="s">
        <v>1040</v>
      </c>
      <c r="B3076" s="5"/>
      <c r="C3076" s="4">
        <v>0</v>
      </c>
      <c r="E3076" s="4" t="b">
        <f t="shared" si="11"/>
        <v>0</v>
      </c>
      <c r="F3076" s="4">
        <v>0</v>
      </c>
      <c r="G3076" s="4">
        <v>6102</v>
      </c>
      <c r="H3076" s="6">
        <v>44105</v>
      </c>
      <c r="I3076" s="4" t="s">
        <v>1870</v>
      </c>
      <c r="J3076" s="4" t="s">
        <v>1043</v>
      </c>
      <c r="K3076" s="4">
        <v>11026</v>
      </c>
      <c r="L3076" s="4">
        <v>0</v>
      </c>
      <c r="M3076" s="4">
        <v>0</v>
      </c>
      <c r="N3076" s="4">
        <v>233000</v>
      </c>
      <c r="O3076" s="4">
        <v>0</v>
      </c>
      <c r="P3076" s="4">
        <v>244000</v>
      </c>
      <c r="Q3076" s="4">
        <v>3126</v>
      </c>
      <c r="R3076" s="4" t="b">
        <f t="shared" si="12"/>
        <v>0</v>
      </c>
      <c r="S3076" s="4">
        <v>0</v>
      </c>
    </row>
    <row r="3077" spans="1:19" ht="14.25" customHeight="1">
      <c r="A3077" s="4" t="s">
        <v>1040</v>
      </c>
      <c r="B3077" s="5"/>
      <c r="C3077" s="4">
        <v>0</v>
      </c>
      <c r="E3077" s="4" t="b">
        <f t="shared" si="11"/>
        <v>0</v>
      </c>
      <c r="F3077" s="4">
        <v>0</v>
      </c>
      <c r="G3077" s="4">
        <v>6102</v>
      </c>
      <c r="H3077" s="6">
        <v>44118</v>
      </c>
      <c r="I3077" s="4" t="s">
        <v>1060</v>
      </c>
      <c r="J3077" s="4" t="s">
        <v>40</v>
      </c>
      <c r="K3077" s="4">
        <v>14151</v>
      </c>
      <c r="L3077" s="4">
        <v>0</v>
      </c>
      <c r="M3077" s="4">
        <v>0</v>
      </c>
      <c r="N3077" s="4">
        <v>0</v>
      </c>
      <c r="O3077" s="4">
        <v>11000</v>
      </c>
      <c r="P3077" s="4">
        <v>233000</v>
      </c>
      <c r="Q3077" s="4">
        <v>3127</v>
      </c>
      <c r="R3077" s="4" t="b">
        <f t="shared" si="12"/>
        <v>0</v>
      </c>
      <c r="S3077" s="4">
        <v>0</v>
      </c>
    </row>
    <row r="3078" spans="1:19" ht="14.25" customHeight="1">
      <c r="A3078" s="4" t="s">
        <v>1040</v>
      </c>
      <c r="B3078" s="5"/>
      <c r="C3078" s="4">
        <v>0</v>
      </c>
      <c r="E3078" s="4" t="b">
        <f t="shared" si="11"/>
        <v>0</v>
      </c>
      <c r="F3078" s="4">
        <v>0</v>
      </c>
      <c r="G3078" s="4">
        <v>6102</v>
      </c>
      <c r="H3078" s="6">
        <v>44118</v>
      </c>
      <c r="I3078" s="4" t="s">
        <v>1061</v>
      </c>
      <c r="J3078" s="4" t="s">
        <v>40</v>
      </c>
      <c r="K3078" s="4">
        <v>14151</v>
      </c>
      <c r="L3078" s="4">
        <v>0</v>
      </c>
      <c r="M3078" s="4">
        <v>0</v>
      </c>
      <c r="N3078" s="4">
        <v>0</v>
      </c>
      <c r="O3078" s="4">
        <v>233000</v>
      </c>
      <c r="P3078" s="4">
        <v>0</v>
      </c>
      <c r="Q3078" s="4">
        <v>3128</v>
      </c>
      <c r="R3078" s="4" t="b">
        <f t="shared" si="12"/>
        <v>0</v>
      </c>
      <c r="S3078" s="4">
        <v>0</v>
      </c>
    </row>
    <row r="3079" spans="1:19" ht="14.25" customHeight="1">
      <c r="A3079" s="4" t="s">
        <v>1040</v>
      </c>
      <c r="B3079" s="5"/>
      <c r="C3079" s="4">
        <v>0</v>
      </c>
      <c r="E3079" s="4" t="b">
        <f t="shared" si="11"/>
        <v>0</v>
      </c>
      <c r="F3079" s="4">
        <v>0</v>
      </c>
      <c r="G3079" s="4">
        <v>6102</v>
      </c>
      <c r="H3079" s="6">
        <v>44136</v>
      </c>
      <c r="I3079" s="4" t="s">
        <v>1871</v>
      </c>
      <c r="J3079" s="4" t="s">
        <v>1043</v>
      </c>
      <c r="K3079" s="4">
        <v>11106</v>
      </c>
      <c r="L3079" s="4">
        <v>0</v>
      </c>
      <c r="M3079" s="4">
        <v>0</v>
      </c>
      <c r="N3079" s="4">
        <v>233000</v>
      </c>
      <c r="O3079" s="4">
        <v>0</v>
      </c>
      <c r="P3079" s="4">
        <v>233000</v>
      </c>
      <c r="Q3079" s="4">
        <v>3129</v>
      </c>
      <c r="R3079" s="4" t="b">
        <f t="shared" si="12"/>
        <v>0</v>
      </c>
      <c r="S3079" s="4">
        <v>0</v>
      </c>
    </row>
    <row r="3080" spans="1:19" ht="14.25" customHeight="1">
      <c r="A3080" s="4" t="s">
        <v>1040</v>
      </c>
      <c r="B3080" s="5"/>
      <c r="C3080" s="4">
        <v>0</v>
      </c>
      <c r="E3080" s="4" t="b">
        <f t="shared" si="11"/>
        <v>0</v>
      </c>
      <c r="F3080" s="4">
        <v>0</v>
      </c>
      <c r="G3080" s="4">
        <v>6102</v>
      </c>
      <c r="H3080" s="6">
        <v>44148</v>
      </c>
      <c r="I3080" s="4" t="s">
        <v>1064</v>
      </c>
      <c r="J3080" s="4" t="s">
        <v>40</v>
      </c>
      <c r="K3080" s="4">
        <v>14229</v>
      </c>
      <c r="L3080" s="4">
        <v>0</v>
      </c>
      <c r="M3080" s="4">
        <v>0</v>
      </c>
      <c r="N3080" s="4">
        <v>0</v>
      </c>
      <c r="O3080" s="4">
        <v>233000</v>
      </c>
      <c r="P3080" s="4">
        <v>0</v>
      </c>
      <c r="Q3080" s="4">
        <v>3130</v>
      </c>
      <c r="R3080" s="4" t="b">
        <f t="shared" si="12"/>
        <v>0</v>
      </c>
      <c r="S3080" s="4">
        <v>0</v>
      </c>
    </row>
    <row r="3081" spans="1:19" ht="14.25" customHeight="1">
      <c r="A3081" s="4" t="s">
        <v>1040</v>
      </c>
      <c r="B3081" s="5"/>
      <c r="C3081" s="4">
        <v>0</v>
      </c>
      <c r="E3081" s="4" t="b">
        <f t="shared" si="11"/>
        <v>0</v>
      </c>
      <c r="F3081" s="4">
        <v>0</v>
      </c>
      <c r="G3081" s="4">
        <v>6102</v>
      </c>
      <c r="H3081" s="6">
        <v>44166</v>
      </c>
      <c r="I3081" s="4" t="s">
        <v>1872</v>
      </c>
      <c r="J3081" s="4" t="s">
        <v>1043</v>
      </c>
      <c r="K3081" s="4">
        <v>11186</v>
      </c>
      <c r="L3081" s="4">
        <v>0</v>
      </c>
      <c r="M3081" s="4">
        <v>0</v>
      </c>
      <c r="N3081" s="4">
        <v>233000</v>
      </c>
      <c r="O3081" s="4">
        <v>0</v>
      </c>
      <c r="P3081" s="4">
        <v>233000</v>
      </c>
      <c r="Q3081" s="4">
        <v>3131</v>
      </c>
      <c r="R3081" s="4" t="b">
        <f t="shared" si="12"/>
        <v>0</v>
      </c>
      <c r="S3081" s="4">
        <v>0</v>
      </c>
    </row>
    <row r="3082" spans="1:19" ht="14.25" customHeight="1">
      <c r="A3082" s="4" t="s">
        <v>1040</v>
      </c>
      <c r="B3082" s="5"/>
      <c r="C3082" s="4">
        <v>0</v>
      </c>
      <c r="E3082" s="4" t="b">
        <f t="shared" si="11"/>
        <v>0</v>
      </c>
      <c r="F3082" s="4">
        <v>0</v>
      </c>
      <c r="G3082" s="4">
        <v>6102</v>
      </c>
      <c r="H3082" s="6">
        <v>44176</v>
      </c>
      <c r="I3082" s="4" t="s">
        <v>1066</v>
      </c>
      <c r="J3082" s="4" t="s">
        <v>40</v>
      </c>
      <c r="K3082" s="4">
        <v>14299</v>
      </c>
      <c r="L3082" s="4">
        <v>0</v>
      </c>
      <c r="M3082" s="4">
        <v>0</v>
      </c>
      <c r="N3082" s="4">
        <v>0</v>
      </c>
      <c r="O3082" s="4">
        <v>233000</v>
      </c>
      <c r="P3082" s="4">
        <v>0</v>
      </c>
      <c r="Q3082" s="4">
        <v>3132</v>
      </c>
      <c r="R3082" s="4" t="b">
        <f t="shared" si="12"/>
        <v>0</v>
      </c>
      <c r="S3082" s="4">
        <v>0</v>
      </c>
    </row>
    <row r="3083" spans="1:19" ht="14.25" customHeight="1">
      <c r="A3083" s="4" t="s">
        <v>1040</v>
      </c>
      <c r="B3083" s="5" t="s">
        <v>1873</v>
      </c>
      <c r="C3083" s="4">
        <v>0</v>
      </c>
      <c r="D3083" s="4" t="s">
        <v>1873</v>
      </c>
      <c r="E3083" s="4" t="b">
        <f t="shared" si="11"/>
        <v>0</v>
      </c>
      <c r="F3083" s="4">
        <v>0</v>
      </c>
      <c r="G3083" s="4">
        <v>6102</v>
      </c>
      <c r="H3083" s="3" t="s">
        <v>21</v>
      </c>
      <c r="K3083" s="4">
        <v>0</v>
      </c>
      <c r="L3083" s="4">
        <v>0</v>
      </c>
      <c r="M3083" s="4">
        <v>0</v>
      </c>
      <c r="N3083" s="4">
        <v>2796000</v>
      </c>
      <c r="O3083" s="4">
        <v>2796000</v>
      </c>
      <c r="P3083" s="4">
        <v>0</v>
      </c>
      <c r="Q3083" s="4">
        <v>3133</v>
      </c>
      <c r="R3083" s="4" t="b">
        <f t="shared" si="12"/>
        <v>0</v>
      </c>
      <c r="S3083" s="4">
        <v>0</v>
      </c>
    </row>
    <row r="3084" spans="1:19" ht="14.25" customHeight="1">
      <c r="A3084" s="4" t="s">
        <v>1040</v>
      </c>
      <c r="B3084" s="5" t="s">
        <v>565</v>
      </c>
      <c r="C3084" s="4">
        <v>0</v>
      </c>
      <c r="D3084" s="4" t="s">
        <v>565</v>
      </c>
      <c r="E3084" s="4" t="b">
        <f t="shared" si="11"/>
        <v>0</v>
      </c>
      <c r="F3084" s="4">
        <v>0</v>
      </c>
      <c r="G3084" s="4">
        <v>6201</v>
      </c>
      <c r="H3084" s="3" t="s">
        <v>21</v>
      </c>
      <c r="K3084" s="4">
        <v>0</v>
      </c>
      <c r="L3084" s="4">
        <v>2520000</v>
      </c>
      <c r="M3084" s="4">
        <v>2520000</v>
      </c>
      <c r="N3084" s="4">
        <v>0</v>
      </c>
      <c r="O3084" s="4">
        <v>0</v>
      </c>
      <c r="P3084" s="4">
        <v>0</v>
      </c>
      <c r="Q3084" s="4">
        <v>3134</v>
      </c>
      <c r="R3084" s="4" t="b">
        <f t="shared" si="12"/>
        <v>0</v>
      </c>
      <c r="S3084" s="4">
        <v>0</v>
      </c>
    </row>
    <row r="3085" spans="1:19" ht="14.25" customHeight="1">
      <c r="A3085" s="4" t="s">
        <v>1040</v>
      </c>
      <c r="B3085" s="5"/>
      <c r="C3085" s="4">
        <v>0</v>
      </c>
      <c r="E3085" s="4" t="b">
        <f t="shared" si="11"/>
        <v>0</v>
      </c>
      <c r="F3085" s="4">
        <v>0</v>
      </c>
      <c r="G3085" s="4">
        <v>6201</v>
      </c>
      <c r="H3085" s="6">
        <v>43831</v>
      </c>
      <c r="I3085" s="4" t="s">
        <v>1874</v>
      </c>
      <c r="J3085" s="4" t="s">
        <v>1069</v>
      </c>
      <c r="K3085" s="4">
        <v>561</v>
      </c>
      <c r="L3085" s="4">
        <v>0</v>
      </c>
      <c r="M3085" s="4">
        <v>0</v>
      </c>
      <c r="N3085" s="4">
        <v>0</v>
      </c>
      <c r="O3085" s="4">
        <v>4973</v>
      </c>
      <c r="P3085" s="4">
        <v>-4973</v>
      </c>
      <c r="Q3085" s="4">
        <v>3135</v>
      </c>
      <c r="R3085" s="4" t="b">
        <f t="shared" si="12"/>
        <v>0</v>
      </c>
      <c r="S3085" s="4">
        <v>0</v>
      </c>
    </row>
    <row r="3086" spans="1:19" ht="14.25" customHeight="1">
      <c r="A3086" s="4" t="s">
        <v>1040</v>
      </c>
      <c r="B3086" s="5"/>
      <c r="C3086" s="4">
        <v>0</v>
      </c>
      <c r="E3086" s="4" t="b">
        <f t="shared" si="11"/>
        <v>0</v>
      </c>
      <c r="F3086" s="4">
        <v>0</v>
      </c>
      <c r="G3086" s="4">
        <v>6201</v>
      </c>
      <c r="H3086" s="6">
        <v>43831</v>
      </c>
      <c r="I3086" s="4" t="s">
        <v>1875</v>
      </c>
      <c r="J3086" s="4" t="s">
        <v>1043</v>
      </c>
      <c r="K3086" s="4">
        <v>10307</v>
      </c>
      <c r="L3086" s="4">
        <v>0</v>
      </c>
      <c r="M3086" s="4">
        <v>0</v>
      </c>
      <c r="N3086" s="4">
        <v>210000</v>
      </c>
      <c r="O3086" s="4">
        <v>0</v>
      </c>
      <c r="P3086" s="4">
        <v>205027</v>
      </c>
      <c r="Q3086" s="4">
        <v>3136</v>
      </c>
      <c r="R3086" s="4" t="b">
        <f t="shared" si="12"/>
        <v>0</v>
      </c>
      <c r="S3086" s="4">
        <v>0</v>
      </c>
    </row>
    <row r="3087" spans="1:19" ht="14.25" customHeight="1">
      <c r="A3087" s="4" t="s">
        <v>1040</v>
      </c>
      <c r="B3087" s="5"/>
      <c r="C3087" s="4">
        <v>0</v>
      </c>
      <c r="E3087" s="4" t="b">
        <f t="shared" si="11"/>
        <v>0</v>
      </c>
      <c r="F3087" s="4">
        <v>0</v>
      </c>
      <c r="G3087" s="4">
        <v>6201</v>
      </c>
      <c r="H3087" s="6">
        <v>43843</v>
      </c>
      <c r="I3087" s="4" t="s">
        <v>1044</v>
      </c>
      <c r="J3087" s="4" t="s">
        <v>40</v>
      </c>
      <c r="K3087" s="4">
        <v>13499</v>
      </c>
      <c r="L3087" s="4">
        <v>0</v>
      </c>
      <c r="M3087" s="4">
        <v>0</v>
      </c>
      <c r="N3087" s="4">
        <v>0</v>
      </c>
      <c r="O3087" s="4">
        <v>205027</v>
      </c>
      <c r="P3087" s="4">
        <v>0</v>
      </c>
      <c r="Q3087" s="4">
        <v>3137</v>
      </c>
      <c r="R3087" s="4" t="b">
        <f t="shared" si="12"/>
        <v>0</v>
      </c>
      <c r="S3087" s="4">
        <v>0</v>
      </c>
    </row>
    <row r="3088" spans="1:19" ht="14.25" customHeight="1">
      <c r="A3088" s="4" t="s">
        <v>1040</v>
      </c>
      <c r="B3088" s="5"/>
      <c r="C3088" s="4">
        <v>0</v>
      </c>
      <c r="E3088" s="4" t="b">
        <f t="shared" si="11"/>
        <v>0</v>
      </c>
      <c r="F3088" s="4">
        <v>0</v>
      </c>
      <c r="G3088" s="4">
        <v>6201</v>
      </c>
      <c r="H3088" s="6">
        <v>43862</v>
      </c>
      <c r="I3088" s="4" t="s">
        <v>1876</v>
      </c>
      <c r="J3088" s="4" t="s">
        <v>1069</v>
      </c>
      <c r="K3088" s="4">
        <v>562</v>
      </c>
      <c r="L3088" s="4">
        <v>0</v>
      </c>
      <c r="M3088" s="4">
        <v>0</v>
      </c>
      <c r="N3088" s="4">
        <v>0</v>
      </c>
      <c r="O3088" s="4">
        <v>4973</v>
      </c>
      <c r="P3088" s="4">
        <v>-4973</v>
      </c>
      <c r="Q3088" s="4">
        <v>3138</v>
      </c>
      <c r="R3088" s="4" t="b">
        <f t="shared" si="12"/>
        <v>0</v>
      </c>
      <c r="S3088" s="4">
        <v>0</v>
      </c>
    </row>
    <row r="3089" spans="1:19" ht="14.25" customHeight="1">
      <c r="A3089" s="4" t="s">
        <v>1040</v>
      </c>
      <c r="B3089" s="5"/>
      <c r="C3089" s="4">
        <v>0</v>
      </c>
      <c r="E3089" s="4" t="b">
        <f t="shared" si="11"/>
        <v>0</v>
      </c>
      <c r="F3089" s="4">
        <v>0</v>
      </c>
      <c r="G3089" s="4">
        <v>6201</v>
      </c>
      <c r="H3089" s="6">
        <v>43862</v>
      </c>
      <c r="I3089" s="4" t="s">
        <v>1877</v>
      </c>
      <c r="J3089" s="4" t="s">
        <v>1043</v>
      </c>
      <c r="K3089" s="4">
        <v>10387</v>
      </c>
      <c r="L3089" s="4">
        <v>0</v>
      </c>
      <c r="M3089" s="4">
        <v>0</v>
      </c>
      <c r="N3089" s="4">
        <v>210000</v>
      </c>
      <c r="O3089" s="4">
        <v>0</v>
      </c>
      <c r="P3089" s="4">
        <v>205027</v>
      </c>
      <c r="Q3089" s="4">
        <v>3139</v>
      </c>
      <c r="R3089" s="4" t="b">
        <f t="shared" si="12"/>
        <v>0</v>
      </c>
      <c r="S3089" s="4">
        <v>0</v>
      </c>
    </row>
    <row r="3090" spans="1:19" ht="14.25" customHeight="1">
      <c r="A3090" s="4" t="s">
        <v>1040</v>
      </c>
      <c r="B3090" s="5"/>
      <c r="C3090" s="4">
        <v>0</v>
      </c>
      <c r="E3090" s="4" t="b">
        <f t="shared" si="11"/>
        <v>0</v>
      </c>
      <c r="F3090" s="4">
        <v>0</v>
      </c>
      <c r="G3090" s="4">
        <v>6201</v>
      </c>
      <c r="H3090" s="6">
        <v>43871</v>
      </c>
      <c r="I3090" s="4" t="s">
        <v>1046</v>
      </c>
      <c r="J3090" s="4" t="s">
        <v>40</v>
      </c>
      <c r="K3090" s="4">
        <v>13560</v>
      </c>
      <c r="L3090" s="4">
        <v>0</v>
      </c>
      <c r="M3090" s="4">
        <v>0</v>
      </c>
      <c r="N3090" s="4">
        <v>0</v>
      </c>
      <c r="O3090" s="4">
        <v>205027</v>
      </c>
      <c r="P3090" s="4">
        <v>0</v>
      </c>
      <c r="Q3090" s="4">
        <v>3140</v>
      </c>
      <c r="R3090" s="4" t="b">
        <f t="shared" si="12"/>
        <v>0</v>
      </c>
      <c r="S3090" s="4">
        <v>0</v>
      </c>
    </row>
    <row r="3091" spans="1:19" ht="14.25" customHeight="1">
      <c r="A3091" s="4" t="s">
        <v>1040</v>
      </c>
      <c r="B3091" s="5"/>
      <c r="C3091" s="4">
        <v>0</v>
      </c>
      <c r="E3091" s="4" t="b">
        <f t="shared" si="11"/>
        <v>0</v>
      </c>
      <c r="F3091" s="4">
        <v>0</v>
      </c>
      <c r="G3091" s="4">
        <v>6201</v>
      </c>
      <c r="H3091" s="6">
        <v>43891</v>
      </c>
      <c r="I3091" s="4" t="s">
        <v>1878</v>
      </c>
      <c r="J3091" s="4" t="s">
        <v>1069</v>
      </c>
      <c r="K3091" s="4">
        <v>564</v>
      </c>
      <c r="L3091" s="4">
        <v>0</v>
      </c>
      <c r="M3091" s="4">
        <v>0</v>
      </c>
      <c r="N3091" s="4">
        <v>0</v>
      </c>
      <c r="O3091" s="4">
        <v>4973</v>
      </c>
      <c r="P3091" s="4">
        <v>-4973</v>
      </c>
      <c r="Q3091" s="4">
        <v>3141</v>
      </c>
      <c r="R3091" s="4" t="b">
        <f t="shared" si="12"/>
        <v>0</v>
      </c>
      <c r="S3091" s="4">
        <v>0</v>
      </c>
    </row>
    <row r="3092" spans="1:19" ht="14.25" customHeight="1">
      <c r="A3092" s="4" t="s">
        <v>1040</v>
      </c>
      <c r="B3092" s="5"/>
      <c r="C3092" s="4">
        <v>0</v>
      </c>
      <c r="E3092" s="4" t="b">
        <f t="shared" si="11"/>
        <v>0</v>
      </c>
      <c r="F3092" s="4">
        <v>0</v>
      </c>
      <c r="G3092" s="4">
        <v>6201</v>
      </c>
      <c r="H3092" s="6">
        <v>43891</v>
      </c>
      <c r="I3092" s="4" t="s">
        <v>1879</v>
      </c>
      <c r="J3092" s="4" t="s">
        <v>1043</v>
      </c>
      <c r="K3092" s="4">
        <v>10467</v>
      </c>
      <c r="L3092" s="4">
        <v>0</v>
      </c>
      <c r="M3092" s="4">
        <v>0</v>
      </c>
      <c r="N3092" s="4">
        <v>210000</v>
      </c>
      <c r="O3092" s="4">
        <v>0</v>
      </c>
      <c r="P3092" s="4">
        <v>205027</v>
      </c>
      <c r="Q3092" s="4">
        <v>3142</v>
      </c>
      <c r="R3092" s="4" t="b">
        <f t="shared" si="12"/>
        <v>0</v>
      </c>
      <c r="S3092" s="4">
        <v>0</v>
      </c>
    </row>
    <row r="3093" spans="1:19" ht="14.25" customHeight="1">
      <c r="A3093" s="4" t="s">
        <v>1040</v>
      </c>
      <c r="B3093" s="5"/>
      <c r="C3093" s="4">
        <v>0</v>
      </c>
      <c r="E3093" s="4" t="b">
        <f t="shared" si="11"/>
        <v>0</v>
      </c>
      <c r="F3093" s="4">
        <v>0</v>
      </c>
      <c r="G3093" s="4">
        <v>6201</v>
      </c>
      <c r="H3093" s="6">
        <v>43899</v>
      </c>
      <c r="I3093" s="4" t="s">
        <v>1048</v>
      </c>
      <c r="J3093" s="4" t="s">
        <v>40</v>
      </c>
      <c r="K3093" s="4">
        <v>13628</v>
      </c>
      <c r="L3093" s="4">
        <v>0</v>
      </c>
      <c r="M3093" s="4">
        <v>0</v>
      </c>
      <c r="N3093" s="4">
        <v>0</v>
      </c>
      <c r="O3093" s="4">
        <v>205000</v>
      </c>
      <c r="P3093" s="4">
        <v>27</v>
      </c>
      <c r="Q3093" s="4">
        <v>3143</v>
      </c>
      <c r="R3093" s="4" t="b">
        <f t="shared" si="12"/>
        <v>0</v>
      </c>
      <c r="S3093" s="4">
        <v>0</v>
      </c>
    </row>
    <row r="3094" spans="1:19" ht="14.25" customHeight="1">
      <c r="A3094" s="4" t="s">
        <v>1040</v>
      </c>
      <c r="B3094" s="5"/>
      <c r="C3094" s="4">
        <v>0</v>
      </c>
      <c r="E3094" s="4" t="b">
        <f t="shared" si="11"/>
        <v>0</v>
      </c>
      <c r="F3094" s="4">
        <v>0</v>
      </c>
      <c r="G3094" s="4">
        <v>6201</v>
      </c>
      <c r="H3094" s="6">
        <v>43922</v>
      </c>
      <c r="I3094" s="4" t="s">
        <v>1880</v>
      </c>
      <c r="J3094" s="4" t="s">
        <v>1043</v>
      </c>
      <c r="K3094" s="4">
        <v>10547</v>
      </c>
      <c r="L3094" s="4">
        <v>0</v>
      </c>
      <c r="M3094" s="4">
        <v>0</v>
      </c>
      <c r="N3094" s="4">
        <v>210000</v>
      </c>
      <c r="O3094" s="4">
        <v>0</v>
      </c>
      <c r="P3094" s="4">
        <v>210027</v>
      </c>
      <c r="Q3094" s="4">
        <v>3144</v>
      </c>
      <c r="R3094" s="4" t="b">
        <f t="shared" si="12"/>
        <v>0</v>
      </c>
      <c r="S3094" s="4">
        <v>0</v>
      </c>
    </row>
    <row r="3095" spans="1:19" ht="14.25" customHeight="1">
      <c r="A3095" s="4" t="s">
        <v>1040</v>
      </c>
      <c r="B3095" s="5"/>
      <c r="C3095" s="4">
        <v>0</v>
      </c>
      <c r="E3095" s="4" t="b">
        <f t="shared" si="11"/>
        <v>0</v>
      </c>
      <c r="F3095" s="4">
        <v>0</v>
      </c>
      <c r="G3095" s="4">
        <v>6201</v>
      </c>
      <c r="H3095" s="6">
        <v>43944</v>
      </c>
      <c r="I3095" s="4" t="s">
        <v>1048</v>
      </c>
      <c r="J3095" s="4" t="s">
        <v>40</v>
      </c>
      <c r="K3095" s="4">
        <v>13722</v>
      </c>
      <c r="L3095" s="4">
        <v>0</v>
      </c>
      <c r="M3095" s="4">
        <v>0</v>
      </c>
      <c r="N3095" s="4">
        <v>0</v>
      </c>
      <c r="O3095" s="4">
        <v>27</v>
      </c>
      <c r="P3095" s="4">
        <v>210000</v>
      </c>
      <c r="Q3095" s="4">
        <v>3145</v>
      </c>
      <c r="R3095" s="4" t="b">
        <f t="shared" si="12"/>
        <v>0</v>
      </c>
      <c r="S3095" s="4">
        <v>0</v>
      </c>
    </row>
    <row r="3096" spans="1:19" ht="14.25" customHeight="1">
      <c r="A3096" s="4" t="s">
        <v>1040</v>
      </c>
      <c r="B3096" s="5"/>
      <c r="C3096" s="4">
        <v>0</v>
      </c>
      <c r="E3096" s="4" t="b">
        <f t="shared" si="11"/>
        <v>0</v>
      </c>
      <c r="F3096" s="4">
        <v>0</v>
      </c>
      <c r="G3096" s="4">
        <v>6201</v>
      </c>
      <c r="H3096" s="6">
        <v>43944</v>
      </c>
      <c r="I3096" s="4" t="s">
        <v>1050</v>
      </c>
      <c r="J3096" s="4" t="s">
        <v>40</v>
      </c>
      <c r="K3096" s="4">
        <v>13722</v>
      </c>
      <c r="L3096" s="4">
        <v>0</v>
      </c>
      <c r="M3096" s="4">
        <v>0</v>
      </c>
      <c r="N3096" s="4">
        <v>0</v>
      </c>
      <c r="O3096" s="4">
        <v>209973</v>
      </c>
      <c r="P3096" s="4">
        <v>27</v>
      </c>
      <c r="Q3096" s="4">
        <v>3146</v>
      </c>
      <c r="R3096" s="4" t="b">
        <f t="shared" si="12"/>
        <v>0</v>
      </c>
      <c r="S3096" s="4">
        <v>0</v>
      </c>
    </row>
    <row r="3097" spans="1:19" ht="14.25" customHeight="1">
      <c r="A3097" s="4" t="s">
        <v>1040</v>
      </c>
      <c r="B3097" s="5"/>
      <c r="C3097" s="4">
        <v>0</v>
      </c>
      <c r="E3097" s="4" t="b">
        <f t="shared" si="11"/>
        <v>0</v>
      </c>
      <c r="F3097" s="4">
        <v>0</v>
      </c>
      <c r="G3097" s="4">
        <v>6201</v>
      </c>
      <c r="H3097" s="6">
        <v>43952</v>
      </c>
      <c r="I3097" s="4" t="s">
        <v>1881</v>
      </c>
      <c r="J3097" s="4" t="s">
        <v>1043</v>
      </c>
      <c r="K3097" s="4">
        <v>10627</v>
      </c>
      <c r="L3097" s="4">
        <v>0</v>
      </c>
      <c r="M3097" s="4">
        <v>0</v>
      </c>
      <c r="N3097" s="4">
        <v>210000</v>
      </c>
      <c r="O3097" s="4">
        <v>0</v>
      </c>
      <c r="P3097" s="4">
        <v>210027</v>
      </c>
      <c r="Q3097" s="4">
        <v>3147</v>
      </c>
      <c r="R3097" s="4" t="b">
        <f t="shared" si="12"/>
        <v>0</v>
      </c>
      <c r="S3097" s="4">
        <v>0</v>
      </c>
    </row>
    <row r="3098" spans="1:19" ht="14.25" customHeight="1">
      <c r="A3098" s="4" t="s">
        <v>1040</v>
      </c>
      <c r="B3098" s="5"/>
      <c r="C3098" s="4">
        <v>0</v>
      </c>
      <c r="E3098" s="4" t="b">
        <f t="shared" si="11"/>
        <v>0</v>
      </c>
      <c r="F3098" s="4">
        <v>0</v>
      </c>
      <c r="G3098" s="4">
        <v>6201</v>
      </c>
      <c r="H3098" s="6">
        <v>43965</v>
      </c>
      <c r="I3098" s="4" t="s">
        <v>1050</v>
      </c>
      <c r="J3098" s="4" t="s">
        <v>40</v>
      </c>
      <c r="K3098" s="4">
        <v>13767</v>
      </c>
      <c r="L3098" s="4">
        <v>0</v>
      </c>
      <c r="M3098" s="4">
        <v>0</v>
      </c>
      <c r="N3098" s="4">
        <v>0</v>
      </c>
      <c r="O3098" s="4">
        <v>27</v>
      </c>
      <c r="P3098" s="4">
        <v>210000</v>
      </c>
      <c r="Q3098" s="4">
        <v>3148</v>
      </c>
      <c r="R3098" s="4" t="b">
        <f t="shared" si="12"/>
        <v>0</v>
      </c>
      <c r="S3098" s="4">
        <v>0</v>
      </c>
    </row>
    <row r="3099" spans="1:19" ht="14.25" customHeight="1">
      <c r="A3099" s="4" t="s">
        <v>1040</v>
      </c>
      <c r="B3099" s="5"/>
      <c r="C3099" s="4">
        <v>0</v>
      </c>
      <c r="E3099" s="4" t="b">
        <f t="shared" si="11"/>
        <v>0</v>
      </c>
      <c r="F3099" s="4">
        <v>0</v>
      </c>
      <c r="G3099" s="4">
        <v>6201</v>
      </c>
      <c r="H3099" s="6">
        <v>43965</v>
      </c>
      <c r="I3099" s="4" t="s">
        <v>1052</v>
      </c>
      <c r="J3099" s="4" t="s">
        <v>40</v>
      </c>
      <c r="K3099" s="4">
        <v>13767</v>
      </c>
      <c r="L3099" s="4">
        <v>0</v>
      </c>
      <c r="M3099" s="4">
        <v>0</v>
      </c>
      <c r="N3099" s="4">
        <v>0</v>
      </c>
      <c r="O3099" s="4">
        <v>209973</v>
      </c>
      <c r="P3099" s="4">
        <v>27</v>
      </c>
      <c r="Q3099" s="4">
        <v>3149</v>
      </c>
      <c r="R3099" s="4" t="b">
        <f t="shared" si="12"/>
        <v>0</v>
      </c>
      <c r="S3099" s="4">
        <v>0</v>
      </c>
    </row>
    <row r="3100" spans="1:19" ht="14.25" customHeight="1">
      <c r="A3100" s="4" t="s">
        <v>1040</v>
      </c>
      <c r="B3100" s="5"/>
      <c r="C3100" s="4">
        <v>0</v>
      </c>
      <c r="E3100" s="4" t="b">
        <f t="shared" si="11"/>
        <v>0</v>
      </c>
      <c r="F3100" s="4">
        <v>0</v>
      </c>
      <c r="G3100" s="4">
        <v>6201</v>
      </c>
      <c r="H3100" s="6">
        <v>43983</v>
      </c>
      <c r="I3100" s="4" t="s">
        <v>1882</v>
      </c>
      <c r="J3100" s="4" t="s">
        <v>1043</v>
      </c>
      <c r="K3100" s="4">
        <v>10707</v>
      </c>
      <c r="L3100" s="4">
        <v>0</v>
      </c>
      <c r="M3100" s="4">
        <v>0</v>
      </c>
      <c r="N3100" s="4">
        <v>210000</v>
      </c>
      <c r="O3100" s="4">
        <v>0</v>
      </c>
      <c r="P3100" s="4">
        <v>210027</v>
      </c>
      <c r="Q3100" s="4">
        <v>3150</v>
      </c>
      <c r="R3100" s="4" t="b">
        <f t="shared" si="12"/>
        <v>0</v>
      </c>
      <c r="S3100" s="4">
        <v>0</v>
      </c>
    </row>
    <row r="3101" spans="1:19" ht="14.25" customHeight="1">
      <c r="A3101" s="4" t="s">
        <v>1040</v>
      </c>
      <c r="B3101" s="5"/>
      <c r="C3101" s="4">
        <v>0</v>
      </c>
      <c r="E3101" s="4" t="b">
        <f t="shared" si="11"/>
        <v>0</v>
      </c>
      <c r="F3101" s="4">
        <v>0</v>
      </c>
      <c r="G3101" s="4">
        <v>6201</v>
      </c>
      <c r="H3101" s="6">
        <v>43986</v>
      </c>
      <c r="I3101" s="4" t="s">
        <v>1052</v>
      </c>
      <c r="J3101" s="4" t="s">
        <v>40</v>
      </c>
      <c r="K3101" s="4">
        <v>13814</v>
      </c>
      <c r="L3101" s="4">
        <v>0</v>
      </c>
      <c r="M3101" s="4">
        <v>0</v>
      </c>
      <c r="N3101" s="4">
        <v>0</v>
      </c>
      <c r="O3101" s="4">
        <v>27</v>
      </c>
      <c r="P3101" s="4">
        <v>210000</v>
      </c>
      <c r="Q3101" s="4">
        <v>3151</v>
      </c>
      <c r="R3101" s="4" t="b">
        <f t="shared" si="12"/>
        <v>0</v>
      </c>
      <c r="S3101" s="4">
        <v>0</v>
      </c>
    </row>
    <row r="3102" spans="1:19" ht="14.25" customHeight="1">
      <c r="A3102" s="4" t="s">
        <v>1040</v>
      </c>
      <c r="B3102" s="5"/>
      <c r="C3102" s="4">
        <v>0</v>
      </c>
      <c r="E3102" s="4" t="b">
        <f t="shared" si="11"/>
        <v>0</v>
      </c>
      <c r="F3102" s="4">
        <v>0</v>
      </c>
      <c r="G3102" s="4">
        <v>6201</v>
      </c>
      <c r="H3102" s="6">
        <v>43986</v>
      </c>
      <c r="I3102" s="4" t="s">
        <v>1054</v>
      </c>
      <c r="J3102" s="4" t="s">
        <v>40</v>
      </c>
      <c r="K3102" s="4">
        <v>13814</v>
      </c>
      <c r="L3102" s="4">
        <v>0</v>
      </c>
      <c r="M3102" s="4">
        <v>0</v>
      </c>
      <c r="N3102" s="4">
        <v>0</v>
      </c>
      <c r="O3102" s="4">
        <v>209973</v>
      </c>
      <c r="P3102" s="4">
        <v>27</v>
      </c>
      <c r="Q3102" s="4">
        <v>3152</v>
      </c>
      <c r="R3102" s="4" t="b">
        <f t="shared" si="12"/>
        <v>0</v>
      </c>
      <c r="S3102" s="4">
        <v>0</v>
      </c>
    </row>
    <row r="3103" spans="1:19" ht="14.25" customHeight="1">
      <c r="A3103" s="4" t="s">
        <v>1040</v>
      </c>
      <c r="B3103" s="5"/>
      <c r="C3103" s="4">
        <v>0</v>
      </c>
      <c r="E3103" s="4" t="b">
        <f t="shared" si="11"/>
        <v>0</v>
      </c>
      <c r="F3103" s="4">
        <v>0</v>
      </c>
      <c r="G3103" s="4">
        <v>6201</v>
      </c>
      <c r="H3103" s="6">
        <v>44013</v>
      </c>
      <c r="I3103" s="4" t="s">
        <v>1883</v>
      </c>
      <c r="J3103" s="4" t="s">
        <v>1043</v>
      </c>
      <c r="K3103" s="4">
        <v>10787</v>
      </c>
      <c r="L3103" s="4">
        <v>0</v>
      </c>
      <c r="M3103" s="4">
        <v>0</v>
      </c>
      <c r="N3103" s="4">
        <v>210000</v>
      </c>
      <c r="O3103" s="4">
        <v>0</v>
      </c>
      <c r="P3103" s="4">
        <v>210027</v>
      </c>
      <c r="Q3103" s="4">
        <v>3153</v>
      </c>
      <c r="R3103" s="4" t="b">
        <f t="shared" si="12"/>
        <v>0</v>
      </c>
      <c r="S3103" s="4">
        <v>0</v>
      </c>
    </row>
    <row r="3104" spans="1:19" ht="14.25" customHeight="1">
      <c r="A3104" s="4" t="s">
        <v>1040</v>
      </c>
      <c r="B3104" s="5"/>
      <c r="C3104" s="4">
        <v>0</v>
      </c>
      <c r="E3104" s="4" t="b">
        <f t="shared" si="11"/>
        <v>0</v>
      </c>
      <c r="F3104" s="4">
        <v>0</v>
      </c>
      <c r="G3104" s="4">
        <v>6201</v>
      </c>
      <c r="H3104" s="6">
        <v>44021</v>
      </c>
      <c r="I3104" s="4" t="s">
        <v>1054</v>
      </c>
      <c r="J3104" s="4" t="s">
        <v>40</v>
      </c>
      <c r="K3104" s="4">
        <v>13901</v>
      </c>
      <c r="L3104" s="4">
        <v>0</v>
      </c>
      <c r="M3104" s="4">
        <v>0</v>
      </c>
      <c r="N3104" s="4">
        <v>0</v>
      </c>
      <c r="O3104" s="4">
        <v>27</v>
      </c>
      <c r="P3104" s="4">
        <v>210000</v>
      </c>
      <c r="Q3104" s="4">
        <v>3154</v>
      </c>
      <c r="R3104" s="4" t="b">
        <f t="shared" si="12"/>
        <v>0</v>
      </c>
      <c r="S3104" s="4">
        <v>0</v>
      </c>
    </row>
    <row r="3105" spans="1:19" ht="14.25" customHeight="1">
      <c r="A3105" s="4" t="s">
        <v>1040</v>
      </c>
      <c r="B3105" s="5"/>
      <c r="C3105" s="4">
        <v>0</v>
      </c>
      <c r="E3105" s="4" t="b">
        <f t="shared" si="11"/>
        <v>0</v>
      </c>
      <c r="F3105" s="4">
        <v>0</v>
      </c>
      <c r="G3105" s="4">
        <v>6201</v>
      </c>
      <c r="H3105" s="6">
        <v>44021</v>
      </c>
      <c r="I3105" s="4" t="s">
        <v>1056</v>
      </c>
      <c r="J3105" s="4" t="s">
        <v>40</v>
      </c>
      <c r="K3105" s="4">
        <v>13901</v>
      </c>
      <c r="L3105" s="4">
        <v>0</v>
      </c>
      <c r="M3105" s="4">
        <v>0</v>
      </c>
      <c r="N3105" s="4">
        <v>0</v>
      </c>
      <c r="O3105" s="4">
        <v>209973</v>
      </c>
      <c r="P3105" s="4">
        <v>27</v>
      </c>
      <c r="Q3105" s="4">
        <v>3155</v>
      </c>
      <c r="R3105" s="4" t="b">
        <f t="shared" si="12"/>
        <v>0</v>
      </c>
      <c r="S3105" s="4">
        <v>0</v>
      </c>
    </row>
    <row r="3106" spans="1:19" ht="14.25" customHeight="1">
      <c r="A3106" s="4" t="s">
        <v>1040</v>
      </c>
      <c r="B3106" s="5"/>
      <c r="C3106" s="4">
        <v>0</v>
      </c>
      <c r="E3106" s="4" t="b">
        <f t="shared" si="11"/>
        <v>0</v>
      </c>
      <c r="F3106" s="4">
        <v>0</v>
      </c>
      <c r="G3106" s="4">
        <v>6201</v>
      </c>
      <c r="H3106" s="6">
        <v>44044</v>
      </c>
      <c r="I3106" s="4" t="s">
        <v>1884</v>
      </c>
      <c r="J3106" s="4" t="s">
        <v>1043</v>
      </c>
      <c r="K3106" s="4">
        <v>10867</v>
      </c>
      <c r="L3106" s="4">
        <v>0</v>
      </c>
      <c r="M3106" s="4">
        <v>0</v>
      </c>
      <c r="N3106" s="4">
        <v>210000</v>
      </c>
      <c r="O3106" s="4">
        <v>0</v>
      </c>
      <c r="P3106" s="4">
        <v>210027</v>
      </c>
      <c r="Q3106" s="4">
        <v>3156</v>
      </c>
      <c r="R3106" s="4" t="b">
        <f t="shared" si="12"/>
        <v>0</v>
      </c>
      <c r="S3106" s="4">
        <v>0</v>
      </c>
    </row>
    <row r="3107" spans="1:19" ht="14.25" customHeight="1">
      <c r="A3107" s="4" t="s">
        <v>1040</v>
      </c>
      <c r="B3107" s="5"/>
      <c r="C3107" s="4">
        <v>0</v>
      </c>
      <c r="E3107" s="4" t="b">
        <f t="shared" si="11"/>
        <v>0</v>
      </c>
      <c r="F3107" s="4">
        <v>0</v>
      </c>
      <c r="G3107" s="4">
        <v>6201</v>
      </c>
      <c r="H3107" s="6">
        <v>44056</v>
      </c>
      <c r="I3107" s="4" t="s">
        <v>1056</v>
      </c>
      <c r="J3107" s="4" t="s">
        <v>40</v>
      </c>
      <c r="K3107" s="4">
        <v>13976</v>
      </c>
      <c r="L3107" s="4">
        <v>0</v>
      </c>
      <c r="M3107" s="4">
        <v>0</v>
      </c>
      <c r="N3107" s="4">
        <v>0</v>
      </c>
      <c r="O3107" s="4">
        <v>27</v>
      </c>
      <c r="P3107" s="4">
        <v>210000</v>
      </c>
      <c r="Q3107" s="4">
        <v>3157</v>
      </c>
      <c r="R3107" s="4" t="b">
        <f t="shared" si="12"/>
        <v>0</v>
      </c>
      <c r="S3107" s="4">
        <v>0</v>
      </c>
    </row>
    <row r="3108" spans="1:19" ht="14.25" customHeight="1">
      <c r="A3108" s="4" t="s">
        <v>1040</v>
      </c>
      <c r="B3108" s="5"/>
      <c r="C3108" s="4">
        <v>0</v>
      </c>
      <c r="E3108" s="4" t="b">
        <f t="shared" si="11"/>
        <v>0</v>
      </c>
      <c r="F3108" s="4">
        <v>0</v>
      </c>
      <c r="G3108" s="4">
        <v>6201</v>
      </c>
      <c r="H3108" s="6">
        <v>44056</v>
      </c>
      <c r="I3108" s="4" t="s">
        <v>1058</v>
      </c>
      <c r="J3108" s="4" t="s">
        <v>40</v>
      </c>
      <c r="K3108" s="4">
        <v>13976</v>
      </c>
      <c r="L3108" s="4">
        <v>0</v>
      </c>
      <c r="M3108" s="4">
        <v>0</v>
      </c>
      <c r="N3108" s="4">
        <v>0</v>
      </c>
      <c r="O3108" s="4">
        <v>209973</v>
      </c>
      <c r="P3108" s="4">
        <v>27</v>
      </c>
      <c r="Q3108" s="4">
        <v>3158</v>
      </c>
      <c r="R3108" s="4" t="b">
        <f t="shared" si="12"/>
        <v>0</v>
      </c>
      <c r="S3108" s="4">
        <v>0</v>
      </c>
    </row>
    <row r="3109" spans="1:19" ht="14.25" customHeight="1">
      <c r="A3109" s="4" t="s">
        <v>1040</v>
      </c>
      <c r="B3109" s="5"/>
      <c r="C3109" s="4">
        <v>0</v>
      </c>
      <c r="E3109" s="4" t="b">
        <f t="shared" si="11"/>
        <v>0</v>
      </c>
      <c r="F3109" s="4">
        <v>0</v>
      </c>
      <c r="G3109" s="4">
        <v>6201</v>
      </c>
      <c r="H3109" s="6">
        <v>44075</v>
      </c>
      <c r="I3109" s="4" t="s">
        <v>1885</v>
      </c>
      <c r="J3109" s="4" t="s">
        <v>1043</v>
      </c>
      <c r="K3109" s="4">
        <v>10947</v>
      </c>
      <c r="L3109" s="4">
        <v>0</v>
      </c>
      <c r="M3109" s="4">
        <v>0</v>
      </c>
      <c r="N3109" s="4">
        <v>210000</v>
      </c>
      <c r="O3109" s="4">
        <v>0</v>
      </c>
      <c r="P3109" s="4">
        <v>210027</v>
      </c>
      <c r="Q3109" s="4">
        <v>3159</v>
      </c>
      <c r="R3109" s="4" t="b">
        <f t="shared" si="12"/>
        <v>0</v>
      </c>
      <c r="S3109" s="4">
        <v>0</v>
      </c>
    </row>
    <row r="3110" spans="1:19" ht="14.25" customHeight="1">
      <c r="A3110" s="4" t="s">
        <v>1040</v>
      </c>
      <c r="B3110" s="5"/>
      <c r="C3110" s="4">
        <v>0</v>
      </c>
      <c r="E3110" s="4" t="b">
        <f t="shared" si="11"/>
        <v>0</v>
      </c>
      <c r="F3110" s="4">
        <v>0</v>
      </c>
      <c r="G3110" s="4">
        <v>6201</v>
      </c>
      <c r="H3110" s="6">
        <v>44085</v>
      </c>
      <c r="I3110" s="4" t="s">
        <v>1058</v>
      </c>
      <c r="J3110" s="4" t="s">
        <v>40</v>
      </c>
      <c r="K3110" s="4">
        <v>14059</v>
      </c>
      <c r="L3110" s="4">
        <v>0</v>
      </c>
      <c r="M3110" s="4">
        <v>0</v>
      </c>
      <c r="N3110" s="4">
        <v>0</v>
      </c>
      <c r="O3110" s="4">
        <v>27</v>
      </c>
      <c r="P3110" s="4">
        <v>210000</v>
      </c>
      <c r="Q3110" s="4">
        <v>3160</v>
      </c>
      <c r="R3110" s="4" t="b">
        <f t="shared" si="12"/>
        <v>0</v>
      </c>
      <c r="S3110" s="4">
        <v>0</v>
      </c>
    </row>
    <row r="3111" spans="1:19" ht="14.25" customHeight="1">
      <c r="A3111" s="4" t="s">
        <v>1040</v>
      </c>
      <c r="B3111" s="5"/>
      <c r="C3111" s="4">
        <v>0</v>
      </c>
      <c r="E3111" s="4" t="b">
        <f t="shared" si="11"/>
        <v>0</v>
      </c>
      <c r="F3111" s="4">
        <v>0</v>
      </c>
      <c r="G3111" s="4">
        <v>6201</v>
      </c>
      <c r="H3111" s="6">
        <v>44085</v>
      </c>
      <c r="I3111" s="4" t="s">
        <v>1060</v>
      </c>
      <c r="J3111" s="4" t="s">
        <v>40</v>
      </c>
      <c r="K3111" s="4">
        <v>14059</v>
      </c>
      <c r="L3111" s="4">
        <v>0</v>
      </c>
      <c r="M3111" s="4">
        <v>0</v>
      </c>
      <c r="N3111" s="4">
        <v>0</v>
      </c>
      <c r="O3111" s="4">
        <v>209973</v>
      </c>
      <c r="P3111" s="4">
        <v>27</v>
      </c>
      <c r="Q3111" s="4">
        <v>3161</v>
      </c>
      <c r="R3111" s="4" t="b">
        <f t="shared" si="12"/>
        <v>0</v>
      </c>
      <c r="S3111" s="4">
        <v>0</v>
      </c>
    </row>
    <row r="3112" spans="1:19" ht="14.25" customHeight="1">
      <c r="A3112" s="4" t="s">
        <v>1040</v>
      </c>
      <c r="B3112" s="5"/>
      <c r="C3112" s="4">
        <v>0</v>
      </c>
      <c r="E3112" s="4" t="b">
        <f t="shared" si="11"/>
        <v>0</v>
      </c>
      <c r="F3112" s="4">
        <v>0</v>
      </c>
      <c r="G3112" s="4">
        <v>6201</v>
      </c>
      <c r="H3112" s="6">
        <v>44105</v>
      </c>
      <c r="I3112" s="4" t="s">
        <v>1886</v>
      </c>
      <c r="J3112" s="4" t="s">
        <v>1043</v>
      </c>
      <c r="K3112" s="4">
        <v>11027</v>
      </c>
      <c r="L3112" s="4">
        <v>0</v>
      </c>
      <c r="M3112" s="4">
        <v>0</v>
      </c>
      <c r="N3112" s="4">
        <v>210000</v>
      </c>
      <c r="O3112" s="4">
        <v>0</v>
      </c>
      <c r="P3112" s="4">
        <v>210027</v>
      </c>
      <c r="Q3112" s="4">
        <v>3162</v>
      </c>
      <c r="R3112" s="4" t="b">
        <f t="shared" si="12"/>
        <v>0</v>
      </c>
      <c r="S3112" s="4">
        <v>0</v>
      </c>
    </row>
    <row r="3113" spans="1:19" ht="14.25" customHeight="1">
      <c r="A3113" s="4" t="s">
        <v>1040</v>
      </c>
      <c r="B3113" s="5"/>
      <c r="C3113" s="4">
        <v>0</v>
      </c>
      <c r="E3113" s="4" t="b">
        <f t="shared" si="11"/>
        <v>0</v>
      </c>
      <c r="F3113" s="4">
        <v>0</v>
      </c>
      <c r="G3113" s="4">
        <v>6201</v>
      </c>
      <c r="H3113" s="6">
        <v>44111</v>
      </c>
      <c r="I3113" s="4" t="s">
        <v>1060</v>
      </c>
      <c r="J3113" s="4" t="s">
        <v>40</v>
      </c>
      <c r="K3113" s="4">
        <v>14116</v>
      </c>
      <c r="L3113" s="4">
        <v>0</v>
      </c>
      <c r="M3113" s="4">
        <v>0</v>
      </c>
      <c r="N3113" s="4">
        <v>0</v>
      </c>
      <c r="O3113" s="4">
        <v>27</v>
      </c>
      <c r="P3113" s="4">
        <v>210000</v>
      </c>
      <c r="Q3113" s="4">
        <v>3163</v>
      </c>
      <c r="R3113" s="4" t="b">
        <f t="shared" si="12"/>
        <v>0</v>
      </c>
      <c r="S3113" s="4">
        <v>0</v>
      </c>
    </row>
    <row r="3114" spans="1:19" ht="14.25" customHeight="1">
      <c r="A3114" s="4" t="s">
        <v>1040</v>
      </c>
      <c r="B3114" s="5"/>
      <c r="C3114" s="4">
        <v>0</v>
      </c>
      <c r="E3114" s="4" t="b">
        <f t="shared" si="11"/>
        <v>0</v>
      </c>
      <c r="F3114" s="4">
        <v>0</v>
      </c>
      <c r="G3114" s="4">
        <v>6201</v>
      </c>
      <c r="H3114" s="6">
        <v>44111</v>
      </c>
      <c r="I3114" s="4" t="s">
        <v>1061</v>
      </c>
      <c r="J3114" s="4" t="s">
        <v>40</v>
      </c>
      <c r="K3114" s="4">
        <v>14116</v>
      </c>
      <c r="L3114" s="4">
        <v>0</v>
      </c>
      <c r="M3114" s="4">
        <v>0</v>
      </c>
      <c r="N3114" s="4">
        <v>0</v>
      </c>
      <c r="O3114" s="4">
        <v>209973</v>
      </c>
      <c r="P3114" s="4">
        <v>27</v>
      </c>
      <c r="Q3114" s="4">
        <v>3164</v>
      </c>
      <c r="R3114" s="4" t="b">
        <f t="shared" si="12"/>
        <v>0</v>
      </c>
      <c r="S3114" s="4">
        <v>0</v>
      </c>
    </row>
    <row r="3115" spans="1:19" ht="14.25" customHeight="1">
      <c r="A3115" s="4" t="s">
        <v>1040</v>
      </c>
      <c r="B3115" s="5"/>
      <c r="C3115" s="4">
        <v>0</v>
      </c>
      <c r="E3115" s="4" t="b">
        <f t="shared" si="11"/>
        <v>0</v>
      </c>
      <c r="F3115" s="4">
        <v>0</v>
      </c>
      <c r="G3115" s="4">
        <v>6201</v>
      </c>
      <c r="H3115" s="6">
        <v>44136</v>
      </c>
      <c r="I3115" s="4" t="s">
        <v>1887</v>
      </c>
      <c r="J3115" s="4" t="s">
        <v>1043</v>
      </c>
      <c r="K3115" s="4">
        <v>11107</v>
      </c>
      <c r="L3115" s="4">
        <v>0</v>
      </c>
      <c r="M3115" s="4">
        <v>0</v>
      </c>
      <c r="N3115" s="4">
        <v>210000</v>
      </c>
      <c r="O3115" s="4">
        <v>0</v>
      </c>
      <c r="P3115" s="4">
        <v>210027</v>
      </c>
      <c r="Q3115" s="4">
        <v>3165</v>
      </c>
      <c r="R3115" s="4" t="b">
        <f t="shared" si="12"/>
        <v>0</v>
      </c>
      <c r="S3115" s="4">
        <v>0</v>
      </c>
    </row>
    <row r="3116" spans="1:19" ht="14.25" customHeight="1">
      <c r="A3116" s="4" t="s">
        <v>1040</v>
      </c>
      <c r="B3116" s="5"/>
      <c r="C3116" s="4">
        <v>0</v>
      </c>
      <c r="E3116" s="4" t="b">
        <f t="shared" si="11"/>
        <v>0</v>
      </c>
      <c r="F3116" s="4">
        <v>0</v>
      </c>
      <c r="G3116" s="4">
        <v>6201</v>
      </c>
      <c r="H3116" s="6">
        <v>44146</v>
      </c>
      <c r="I3116" s="4" t="s">
        <v>1061</v>
      </c>
      <c r="J3116" s="4" t="s">
        <v>40</v>
      </c>
      <c r="K3116" s="4">
        <v>14196</v>
      </c>
      <c r="L3116" s="4">
        <v>0</v>
      </c>
      <c r="M3116" s="4">
        <v>0</v>
      </c>
      <c r="N3116" s="4">
        <v>0</v>
      </c>
      <c r="O3116" s="4">
        <v>27</v>
      </c>
      <c r="P3116" s="4">
        <v>210000</v>
      </c>
      <c r="Q3116" s="4">
        <v>3166</v>
      </c>
      <c r="R3116" s="4" t="b">
        <f t="shared" si="12"/>
        <v>0</v>
      </c>
      <c r="S3116" s="4">
        <v>0</v>
      </c>
    </row>
    <row r="3117" spans="1:19" ht="14.25" customHeight="1">
      <c r="A3117" s="4" t="s">
        <v>1040</v>
      </c>
      <c r="B3117" s="5"/>
      <c r="C3117" s="4">
        <v>0</v>
      </c>
      <c r="E3117" s="4" t="b">
        <f t="shared" si="11"/>
        <v>0</v>
      </c>
      <c r="F3117" s="4">
        <v>0</v>
      </c>
      <c r="G3117" s="4">
        <v>6201</v>
      </c>
      <c r="H3117" s="6">
        <v>44146</v>
      </c>
      <c r="I3117" s="4" t="s">
        <v>1064</v>
      </c>
      <c r="J3117" s="4" t="s">
        <v>40</v>
      </c>
      <c r="K3117" s="4">
        <v>14196</v>
      </c>
      <c r="L3117" s="4">
        <v>0</v>
      </c>
      <c r="M3117" s="4">
        <v>0</v>
      </c>
      <c r="N3117" s="4">
        <v>0</v>
      </c>
      <c r="O3117" s="4">
        <v>209973</v>
      </c>
      <c r="P3117" s="4">
        <v>27</v>
      </c>
      <c r="Q3117" s="4">
        <v>3167</v>
      </c>
      <c r="R3117" s="4" t="b">
        <f t="shared" si="12"/>
        <v>0</v>
      </c>
      <c r="S3117" s="4">
        <v>0</v>
      </c>
    </row>
    <row r="3118" spans="1:19" ht="14.25" customHeight="1">
      <c r="A3118" s="4" t="s">
        <v>1040</v>
      </c>
      <c r="B3118" s="5"/>
      <c r="C3118" s="4">
        <v>0</v>
      </c>
      <c r="E3118" s="4" t="b">
        <f t="shared" si="11"/>
        <v>0</v>
      </c>
      <c r="F3118" s="4">
        <v>0</v>
      </c>
      <c r="G3118" s="4">
        <v>6201</v>
      </c>
      <c r="H3118" s="6">
        <v>44166</v>
      </c>
      <c r="I3118" s="4" t="s">
        <v>1888</v>
      </c>
      <c r="J3118" s="4" t="s">
        <v>1043</v>
      </c>
      <c r="K3118" s="4">
        <v>11187</v>
      </c>
      <c r="L3118" s="4">
        <v>0</v>
      </c>
      <c r="M3118" s="4">
        <v>0</v>
      </c>
      <c r="N3118" s="4">
        <v>210000</v>
      </c>
      <c r="O3118" s="4">
        <v>0</v>
      </c>
      <c r="P3118" s="4">
        <v>210027</v>
      </c>
      <c r="Q3118" s="4">
        <v>3168</v>
      </c>
      <c r="R3118" s="4" t="b">
        <f t="shared" si="12"/>
        <v>0</v>
      </c>
      <c r="S3118" s="4">
        <v>0</v>
      </c>
    </row>
    <row r="3119" spans="1:19" ht="14.25" customHeight="1">
      <c r="A3119" s="4" t="s">
        <v>1040</v>
      </c>
      <c r="B3119" s="5"/>
      <c r="C3119" s="4">
        <v>0</v>
      </c>
      <c r="E3119" s="4" t="b">
        <f t="shared" si="11"/>
        <v>0</v>
      </c>
      <c r="F3119" s="4">
        <v>0</v>
      </c>
      <c r="G3119" s="4">
        <v>6201</v>
      </c>
      <c r="H3119" s="6">
        <v>44176</v>
      </c>
      <c r="I3119" s="4" t="s">
        <v>1064</v>
      </c>
      <c r="J3119" s="4" t="s">
        <v>40</v>
      </c>
      <c r="K3119" s="4">
        <v>14269</v>
      </c>
      <c r="L3119" s="4">
        <v>0</v>
      </c>
      <c r="M3119" s="4">
        <v>0</v>
      </c>
      <c r="N3119" s="4">
        <v>0</v>
      </c>
      <c r="O3119" s="4">
        <v>27</v>
      </c>
      <c r="P3119" s="4">
        <v>210000</v>
      </c>
      <c r="Q3119" s="4">
        <v>3169</v>
      </c>
      <c r="R3119" s="4" t="b">
        <f t="shared" si="12"/>
        <v>0</v>
      </c>
      <c r="S3119" s="4">
        <v>0</v>
      </c>
    </row>
    <row r="3120" spans="1:19" ht="14.25" customHeight="1">
      <c r="A3120" s="4" t="s">
        <v>1040</v>
      </c>
      <c r="B3120" s="5"/>
      <c r="C3120" s="4">
        <v>0</v>
      </c>
      <c r="E3120" s="4" t="b">
        <f t="shared" si="11"/>
        <v>0</v>
      </c>
      <c r="F3120" s="4">
        <v>0</v>
      </c>
      <c r="G3120" s="4">
        <v>6201</v>
      </c>
      <c r="H3120" s="6">
        <v>44176</v>
      </c>
      <c r="I3120" s="4" t="s">
        <v>1066</v>
      </c>
      <c r="J3120" s="4" t="s">
        <v>40</v>
      </c>
      <c r="K3120" s="4">
        <v>14269</v>
      </c>
      <c r="L3120" s="4">
        <v>0</v>
      </c>
      <c r="M3120" s="4">
        <v>0</v>
      </c>
      <c r="N3120" s="4">
        <v>0</v>
      </c>
      <c r="O3120" s="4">
        <v>210000</v>
      </c>
      <c r="P3120" s="4">
        <v>0</v>
      </c>
      <c r="Q3120" s="4">
        <v>3170</v>
      </c>
      <c r="R3120" s="4" t="b">
        <f t="shared" si="12"/>
        <v>0</v>
      </c>
      <c r="S3120" s="4">
        <v>0</v>
      </c>
    </row>
    <row r="3121" spans="1:19" ht="14.25" customHeight="1">
      <c r="A3121" s="4" t="s">
        <v>1040</v>
      </c>
      <c r="B3121" s="5" t="s">
        <v>1889</v>
      </c>
      <c r="C3121" s="4">
        <v>0</v>
      </c>
      <c r="D3121" s="4" t="s">
        <v>1889</v>
      </c>
      <c r="E3121" s="4" t="b">
        <f t="shared" si="11"/>
        <v>0</v>
      </c>
      <c r="F3121" s="4">
        <v>0</v>
      </c>
      <c r="G3121" s="4">
        <v>6201</v>
      </c>
      <c r="H3121" s="3" t="s">
        <v>21</v>
      </c>
      <c r="K3121" s="4">
        <v>0</v>
      </c>
      <c r="L3121" s="4">
        <v>0</v>
      </c>
      <c r="M3121" s="4">
        <v>0</v>
      </c>
      <c r="N3121" s="4">
        <v>2520000</v>
      </c>
      <c r="O3121" s="4">
        <v>2520000</v>
      </c>
      <c r="P3121" s="4">
        <v>0</v>
      </c>
      <c r="Q3121" s="4">
        <v>3171</v>
      </c>
      <c r="R3121" s="4" t="b">
        <f t="shared" si="12"/>
        <v>0</v>
      </c>
      <c r="S3121" s="4">
        <v>0</v>
      </c>
    </row>
    <row r="3122" spans="1:19" ht="14.25" customHeight="1">
      <c r="A3122" s="4" t="s">
        <v>1040</v>
      </c>
      <c r="B3122" s="5" t="s">
        <v>576</v>
      </c>
      <c r="C3122" s="4">
        <v>0</v>
      </c>
      <c r="D3122" s="4" t="s">
        <v>576</v>
      </c>
      <c r="E3122" s="4" t="b">
        <f t="shared" si="11"/>
        <v>0</v>
      </c>
      <c r="F3122" s="4">
        <v>300</v>
      </c>
      <c r="G3122" s="4">
        <v>6202</v>
      </c>
      <c r="H3122" s="3" t="s">
        <v>21</v>
      </c>
      <c r="K3122" s="4">
        <v>0</v>
      </c>
      <c r="L3122" s="4">
        <v>2796000</v>
      </c>
      <c r="M3122" s="4">
        <v>2460033</v>
      </c>
      <c r="N3122" s="4">
        <v>0</v>
      </c>
      <c r="O3122" s="4">
        <v>0</v>
      </c>
      <c r="P3122" s="4">
        <v>300</v>
      </c>
      <c r="Q3122" s="4">
        <v>3172</v>
      </c>
      <c r="R3122" s="4" t="b">
        <f t="shared" si="12"/>
        <v>0</v>
      </c>
      <c r="S3122" s="4">
        <v>0</v>
      </c>
    </row>
    <row r="3123" spans="1:19" ht="14.25" customHeight="1">
      <c r="A3123" s="4" t="s">
        <v>1040</v>
      </c>
      <c r="B3123" s="5"/>
      <c r="C3123" s="4">
        <v>0</v>
      </c>
      <c r="E3123" s="4" t="b">
        <f t="shared" si="11"/>
        <v>0</v>
      </c>
      <c r="F3123" s="4">
        <v>0</v>
      </c>
      <c r="G3123" s="4">
        <v>6202</v>
      </c>
      <c r="H3123" s="6">
        <v>43831</v>
      </c>
      <c r="I3123" s="4" t="s">
        <v>1890</v>
      </c>
      <c r="J3123" s="4" t="s">
        <v>1043</v>
      </c>
      <c r="K3123" s="4">
        <v>10308</v>
      </c>
      <c r="L3123" s="4">
        <v>0</v>
      </c>
      <c r="M3123" s="4">
        <v>0</v>
      </c>
      <c r="N3123" s="4">
        <v>233000</v>
      </c>
      <c r="O3123" s="4">
        <v>0</v>
      </c>
      <c r="P3123" s="4">
        <v>233300</v>
      </c>
      <c r="Q3123" s="4">
        <v>3173</v>
      </c>
      <c r="R3123" s="4" t="b">
        <f t="shared" si="12"/>
        <v>0</v>
      </c>
      <c r="S3123" s="4">
        <v>0</v>
      </c>
    </row>
    <row r="3124" spans="1:19" ht="14.25" customHeight="1">
      <c r="A3124" s="4" t="s">
        <v>1040</v>
      </c>
      <c r="B3124" s="5"/>
      <c r="C3124" s="4">
        <v>0</v>
      </c>
      <c r="E3124" s="4" t="b">
        <f t="shared" si="11"/>
        <v>0</v>
      </c>
      <c r="F3124" s="4">
        <v>0</v>
      </c>
      <c r="G3124" s="4">
        <v>6202</v>
      </c>
      <c r="H3124" s="6">
        <v>43840</v>
      </c>
      <c r="I3124" s="4" t="s">
        <v>1243</v>
      </c>
      <c r="J3124" s="4" t="s">
        <v>40</v>
      </c>
      <c r="K3124" s="4">
        <v>13495</v>
      </c>
      <c r="L3124" s="4">
        <v>0</v>
      </c>
      <c r="M3124" s="4">
        <v>0</v>
      </c>
      <c r="N3124" s="4">
        <v>0</v>
      </c>
      <c r="O3124" s="4">
        <v>300</v>
      </c>
      <c r="P3124" s="4">
        <v>233000</v>
      </c>
      <c r="Q3124" s="4">
        <v>3174</v>
      </c>
      <c r="R3124" s="4" t="b">
        <f t="shared" si="12"/>
        <v>0</v>
      </c>
      <c r="S3124" s="4">
        <v>0</v>
      </c>
    </row>
    <row r="3125" spans="1:19" ht="14.25" customHeight="1">
      <c r="A3125" s="4" t="s">
        <v>1040</v>
      </c>
      <c r="B3125" s="5"/>
      <c r="C3125" s="4">
        <v>0</v>
      </c>
      <c r="E3125" s="4" t="b">
        <f t="shared" si="11"/>
        <v>0</v>
      </c>
      <c r="F3125" s="4">
        <v>0</v>
      </c>
      <c r="G3125" s="4">
        <v>6202</v>
      </c>
      <c r="H3125" s="6">
        <v>43840</v>
      </c>
      <c r="I3125" s="4" t="s">
        <v>1044</v>
      </c>
      <c r="J3125" s="4" t="s">
        <v>40</v>
      </c>
      <c r="K3125" s="4">
        <v>13495</v>
      </c>
      <c r="L3125" s="4">
        <v>0</v>
      </c>
      <c r="M3125" s="4">
        <v>0</v>
      </c>
      <c r="N3125" s="4">
        <v>0</v>
      </c>
      <c r="O3125" s="4">
        <v>223700</v>
      </c>
      <c r="P3125" s="4">
        <v>9300</v>
      </c>
      <c r="Q3125" s="4">
        <v>3175</v>
      </c>
      <c r="R3125" s="4" t="b">
        <f t="shared" si="12"/>
        <v>0</v>
      </c>
      <c r="S3125" s="4">
        <v>0</v>
      </c>
    </row>
    <row r="3126" spans="1:19" ht="14.25" customHeight="1">
      <c r="A3126" s="4" t="s">
        <v>1040</v>
      </c>
      <c r="B3126" s="5"/>
      <c r="C3126" s="4">
        <v>0</v>
      </c>
      <c r="E3126" s="4" t="b">
        <f t="shared" si="11"/>
        <v>0</v>
      </c>
      <c r="F3126" s="4">
        <v>0</v>
      </c>
      <c r="G3126" s="4">
        <v>6202</v>
      </c>
      <c r="H3126" s="6">
        <v>43862</v>
      </c>
      <c r="I3126" s="4" t="s">
        <v>1891</v>
      </c>
      <c r="J3126" s="4" t="s">
        <v>1043</v>
      </c>
      <c r="K3126" s="4">
        <v>10388</v>
      </c>
      <c r="L3126" s="4">
        <v>0</v>
      </c>
      <c r="M3126" s="4">
        <v>0</v>
      </c>
      <c r="N3126" s="4">
        <v>233000</v>
      </c>
      <c r="O3126" s="4">
        <v>0</v>
      </c>
      <c r="P3126" s="4">
        <v>242300</v>
      </c>
      <c r="Q3126" s="4">
        <v>3176</v>
      </c>
      <c r="R3126" s="4" t="b">
        <f t="shared" si="12"/>
        <v>0</v>
      </c>
      <c r="S3126" s="4">
        <v>0</v>
      </c>
    </row>
    <row r="3127" spans="1:19" ht="14.25" customHeight="1">
      <c r="A3127" s="4" t="s">
        <v>1040</v>
      </c>
      <c r="B3127" s="5"/>
      <c r="C3127" s="4">
        <v>0</v>
      </c>
      <c r="E3127" s="4" t="b">
        <f t="shared" si="11"/>
        <v>0</v>
      </c>
      <c r="F3127" s="4">
        <v>0</v>
      </c>
      <c r="G3127" s="4">
        <v>6202</v>
      </c>
      <c r="H3127" s="6">
        <v>43873</v>
      </c>
      <c r="I3127" s="4" t="s">
        <v>1044</v>
      </c>
      <c r="J3127" s="4" t="s">
        <v>40</v>
      </c>
      <c r="K3127" s="4">
        <v>13580</v>
      </c>
      <c r="L3127" s="4">
        <v>0</v>
      </c>
      <c r="M3127" s="4">
        <v>0</v>
      </c>
      <c r="N3127" s="4">
        <v>0</v>
      </c>
      <c r="O3127" s="4">
        <v>9300</v>
      </c>
      <c r="P3127" s="4">
        <v>233000</v>
      </c>
      <c r="Q3127" s="4">
        <v>3177</v>
      </c>
      <c r="R3127" s="4" t="b">
        <f t="shared" si="12"/>
        <v>0</v>
      </c>
      <c r="S3127" s="4">
        <v>0</v>
      </c>
    </row>
    <row r="3128" spans="1:19" ht="14.25" customHeight="1">
      <c r="A3128" s="4" t="s">
        <v>1040</v>
      </c>
      <c r="B3128" s="5"/>
      <c r="C3128" s="4">
        <v>0</v>
      </c>
      <c r="E3128" s="4" t="b">
        <f t="shared" si="11"/>
        <v>0</v>
      </c>
      <c r="F3128" s="4">
        <v>0</v>
      </c>
      <c r="G3128" s="4">
        <v>6202</v>
      </c>
      <c r="H3128" s="6">
        <v>43873</v>
      </c>
      <c r="I3128" s="4" t="s">
        <v>1046</v>
      </c>
      <c r="J3128" s="4" t="s">
        <v>40</v>
      </c>
      <c r="K3128" s="4">
        <v>13580</v>
      </c>
      <c r="L3128" s="4">
        <v>0</v>
      </c>
      <c r="M3128" s="4">
        <v>0</v>
      </c>
      <c r="N3128" s="4">
        <v>0</v>
      </c>
      <c r="O3128" s="4">
        <v>232700</v>
      </c>
      <c r="P3128" s="4">
        <v>300</v>
      </c>
      <c r="Q3128" s="4">
        <v>3178</v>
      </c>
      <c r="R3128" s="4" t="b">
        <f t="shared" si="12"/>
        <v>0</v>
      </c>
      <c r="S3128" s="4">
        <v>0</v>
      </c>
    </row>
    <row r="3129" spans="1:19" ht="14.25" customHeight="1">
      <c r="A3129" s="4" t="s">
        <v>1040</v>
      </c>
      <c r="B3129" s="5"/>
      <c r="C3129" s="4">
        <v>0</v>
      </c>
      <c r="E3129" s="4" t="b">
        <f t="shared" si="11"/>
        <v>0</v>
      </c>
      <c r="F3129" s="4">
        <v>0</v>
      </c>
      <c r="G3129" s="4">
        <v>6202</v>
      </c>
      <c r="H3129" s="6">
        <v>43891</v>
      </c>
      <c r="I3129" s="4" t="s">
        <v>1892</v>
      </c>
      <c r="J3129" s="4" t="s">
        <v>1043</v>
      </c>
      <c r="K3129" s="4">
        <v>10468</v>
      </c>
      <c r="L3129" s="4">
        <v>0</v>
      </c>
      <c r="M3129" s="4">
        <v>0</v>
      </c>
      <c r="N3129" s="4">
        <v>233000</v>
      </c>
      <c r="O3129" s="4">
        <v>0</v>
      </c>
      <c r="P3129" s="4">
        <v>233300</v>
      </c>
      <c r="Q3129" s="4">
        <v>3179</v>
      </c>
      <c r="R3129" s="4" t="b">
        <f t="shared" si="12"/>
        <v>0</v>
      </c>
      <c r="S3129" s="4">
        <v>0</v>
      </c>
    </row>
    <row r="3130" spans="1:19" ht="14.25" customHeight="1">
      <c r="A3130" s="4" t="s">
        <v>1040</v>
      </c>
      <c r="B3130" s="5"/>
      <c r="C3130" s="4">
        <v>0</v>
      </c>
      <c r="E3130" s="4" t="b">
        <f t="shared" si="11"/>
        <v>0</v>
      </c>
      <c r="F3130" s="4">
        <v>0</v>
      </c>
      <c r="G3130" s="4">
        <v>6202</v>
      </c>
      <c r="H3130" s="6">
        <v>43896</v>
      </c>
      <c r="I3130" s="4" t="s">
        <v>1046</v>
      </c>
      <c r="J3130" s="4" t="s">
        <v>40</v>
      </c>
      <c r="K3130" s="4">
        <v>13623</v>
      </c>
      <c r="L3130" s="4">
        <v>0</v>
      </c>
      <c r="M3130" s="4">
        <v>0</v>
      </c>
      <c r="N3130" s="4">
        <v>0</v>
      </c>
      <c r="O3130" s="4">
        <v>300</v>
      </c>
      <c r="P3130" s="4">
        <v>233000</v>
      </c>
      <c r="Q3130" s="4">
        <v>3180</v>
      </c>
      <c r="R3130" s="4" t="b">
        <f t="shared" si="12"/>
        <v>0</v>
      </c>
      <c r="S3130" s="4">
        <v>0</v>
      </c>
    </row>
    <row r="3131" spans="1:19" ht="14.25" customHeight="1">
      <c r="A3131" s="4" t="s">
        <v>1040</v>
      </c>
      <c r="B3131" s="5"/>
      <c r="C3131" s="4">
        <v>0</v>
      </c>
      <c r="E3131" s="4" t="b">
        <f t="shared" si="11"/>
        <v>0</v>
      </c>
      <c r="F3131" s="4">
        <v>0</v>
      </c>
      <c r="G3131" s="4">
        <v>6202</v>
      </c>
      <c r="H3131" s="6">
        <v>43896</v>
      </c>
      <c r="I3131" s="4" t="s">
        <v>1048</v>
      </c>
      <c r="J3131" s="4" t="s">
        <v>40</v>
      </c>
      <c r="K3131" s="4">
        <v>13623</v>
      </c>
      <c r="L3131" s="4">
        <v>0</v>
      </c>
      <c r="M3131" s="4">
        <v>0</v>
      </c>
      <c r="N3131" s="4">
        <v>0</v>
      </c>
      <c r="O3131" s="4">
        <v>232700</v>
      </c>
      <c r="P3131" s="4">
        <v>300</v>
      </c>
      <c r="Q3131" s="4">
        <v>3181</v>
      </c>
      <c r="R3131" s="4" t="b">
        <f t="shared" si="12"/>
        <v>0</v>
      </c>
      <c r="S3131" s="4">
        <v>0</v>
      </c>
    </row>
    <row r="3132" spans="1:19" ht="14.25" customHeight="1">
      <c r="A3132" s="4" t="s">
        <v>1040</v>
      </c>
      <c r="B3132" s="5"/>
      <c r="C3132" s="4">
        <v>0</v>
      </c>
      <c r="E3132" s="4" t="b">
        <f t="shared" si="11"/>
        <v>0</v>
      </c>
      <c r="F3132" s="4">
        <v>0</v>
      </c>
      <c r="G3132" s="4">
        <v>6202</v>
      </c>
      <c r="H3132" s="6">
        <v>43922</v>
      </c>
      <c r="I3132" s="4" t="s">
        <v>1893</v>
      </c>
      <c r="J3132" s="4" t="s">
        <v>1043</v>
      </c>
      <c r="K3132" s="4">
        <v>10548</v>
      </c>
      <c r="L3132" s="4">
        <v>0</v>
      </c>
      <c r="M3132" s="4">
        <v>0</v>
      </c>
      <c r="N3132" s="4">
        <v>233000</v>
      </c>
      <c r="O3132" s="4">
        <v>0</v>
      </c>
      <c r="P3132" s="4">
        <v>233300</v>
      </c>
      <c r="Q3132" s="4">
        <v>3182</v>
      </c>
      <c r="R3132" s="4" t="b">
        <f t="shared" si="12"/>
        <v>0</v>
      </c>
      <c r="S3132" s="4">
        <v>0</v>
      </c>
    </row>
    <row r="3133" spans="1:19" ht="14.25" customHeight="1">
      <c r="A3133" s="4" t="s">
        <v>1040</v>
      </c>
      <c r="B3133" s="5"/>
      <c r="C3133" s="4">
        <v>0</v>
      </c>
      <c r="E3133" s="4" t="b">
        <f t="shared" si="11"/>
        <v>0</v>
      </c>
      <c r="F3133" s="4">
        <v>0</v>
      </c>
      <c r="G3133" s="4">
        <v>6202</v>
      </c>
      <c r="H3133" s="6">
        <v>43928</v>
      </c>
      <c r="I3133" s="4" t="s">
        <v>1048</v>
      </c>
      <c r="J3133" s="4" t="s">
        <v>40</v>
      </c>
      <c r="K3133" s="4">
        <v>13692</v>
      </c>
      <c r="L3133" s="4">
        <v>0</v>
      </c>
      <c r="M3133" s="4">
        <v>0</v>
      </c>
      <c r="N3133" s="4">
        <v>0</v>
      </c>
      <c r="O3133" s="4">
        <v>300</v>
      </c>
      <c r="P3133" s="4">
        <v>233000</v>
      </c>
      <c r="Q3133" s="4">
        <v>3183</v>
      </c>
      <c r="R3133" s="4" t="b">
        <f t="shared" si="12"/>
        <v>0</v>
      </c>
      <c r="S3133" s="4">
        <v>0</v>
      </c>
    </row>
    <row r="3134" spans="1:19" ht="14.25" customHeight="1">
      <c r="A3134" s="4" t="s">
        <v>1040</v>
      </c>
      <c r="B3134" s="5"/>
      <c r="C3134" s="4">
        <v>0</v>
      </c>
      <c r="E3134" s="4" t="b">
        <f t="shared" si="11"/>
        <v>0</v>
      </c>
      <c r="F3134" s="4">
        <v>0</v>
      </c>
      <c r="G3134" s="4">
        <v>6202</v>
      </c>
      <c r="H3134" s="6">
        <v>43928</v>
      </c>
      <c r="I3134" s="4" t="s">
        <v>1050</v>
      </c>
      <c r="J3134" s="4" t="s">
        <v>40</v>
      </c>
      <c r="K3134" s="4">
        <v>13692</v>
      </c>
      <c r="L3134" s="4">
        <v>0</v>
      </c>
      <c r="M3134" s="4">
        <v>0</v>
      </c>
      <c r="N3134" s="4">
        <v>0</v>
      </c>
      <c r="O3134" s="4">
        <v>232700</v>
      </c>
      <c r="P3134" s="4">
        <v>300</v>
      </c>
      <c r="Q3134" s="4">
        <v>3184</v>
      </c>
      <c r="R3134" s="4" t="b">
        <f t="shared" si="12"/>
        <v>0</v>
      </c>
      <c r="S3134" s="4">
        <v>0</v>
      </c>
    </row>
    <row r="3135" spans="1:19" ht="14.25" customHeight="1">
      <c r="A3135" s="4" t="s">
        <v>1040</v>
      </c>
      <c r="B3135" s="5"/>
      <c r="C3135" s="4">
        <v>0</v>
      </c>
      <c r="E3135" s="4" t="b">
        <f t="shared" si="11"/>
        <v>0</v>
      </c>
      <c r="F3135" s="4">
        <v>0</v>
      </c>
      <c r="G3135" s="4">
        <v>6202</v>
      </c>
      <c r="H3135" s="6">
        <v>43952</v>
      </c>
      <c r="I3135" s="4" t="s">
        <v>1894</v>
      </c>
      <c r="J3135" s="4" t="s">
        <v>1043</v>
      </c>
      <c r="K3135" s="4">
        <v>10628</v>
      </c>
      <c r="L3135" s="4">
        <v>0</v>
      </c>
      <c r="M3135" s="4">
        <v>0</v>
      </c>
      <c r="N3135" s="4">
        <v>233000</v>
      </c>
      <c r="O3135" s="4">
        <v>0</v>
      </c>
      <c r="P3135" s="4">
        <v>233300</v>
      </c>
      <c r="Q3135" s="4">
        <v>3185</v>
      </c>
      <c r="R3135" s="4" t="b">
        <f t="shared" si="12"/>
        <v>0</v>
      </c>
      <c r="S3135" s="4">
        <v>0</v>
      </c>
    </row>
    <row r="3136" spans="1:19" ht="14.25" customHeight="1">
      <c r="A3136" s="4" t="s">
        <v>1040</v>
      </c>
      <c r="B3136" s="5"/>
      <c r="C3136" s="4">
        <v>0</v>
      </c>
      <c r="E3136" s="4" t="b">
        <f t="shared" si="11"/>
        <v>0</v>
      </c>
      <c r="F3136" s="4">
        <v>0</v>
      </c>
      <c r="G3136" s="4">
        <v>6202</v>
      </c>
      <c r="H3136" s="6">
        <v>43983</v>
      </c>
      <c r="I3136" s="4" t="s">
        <v>1895</v>
      </c>
      <c r="J3136" s="4" t="s">
        <v>1043</v>
      </c>
      <c r="K3136" s="4">
        <v>10708</v>
      </c>
      <c r="L3136" s="4">
        <v>0</v>
      </c>
      <c r="M3136" s="4">
        <v>0</v>
      </c>
      <c r="N3136" s="4">
        <v>233000</v>
      </c>
      <c r="O3136" s="4">
        <v>0</v>
      </c>
      <c r="P3136" s="4">
        <v>466300</v>
      </c>
      <c r="Q3136" s="4">
        <v>3186</v>
      </c>
      <c r="R3136" s="4" t="b">
        <f t="shared" si="12"/>
        <v>0</v>
      </c>
      <c r="S3136" s="4">
        <v>0</v>
      </c>
    </row>
    <row r="3137" spans="1:19" ht="14.25" customHeight="1">
      <c r="A3137" s="4" t="s">
        <v>1040</v>
      </c>
      <c r="B3137" s="5"/>
      <c r="C3137" s="4">
        <v>0</v>
      </c>
      <c r="E3137" s="4" t="b">
        <f t="shared" si="11"/>
        <v>0</v>
      </c>
      <c r="F3137" s="4">
        <v>0</v>
      </c>
      <c r="G3137" s="4">
        <v>6202</v>
      </c>
      <c r="H3137" s="6">
        <v>43998</v>
      </c>
      <c r="I3137" s="4" t="s">
        <v>1050</v>
      </c>
      <c r="J3137" s="4" t="s">
        <v>40</v>
      </c>
      <c r="K3137" s="4">
        <v>13877</v>
      </c>
      <c r="L3137" s="4">
        <v>0</v>
      </c>
      <c r="M3137" s="4">
        <v>0</v>
      </c>
      <c r="N3137" s="4">
        <v>0</v>
      </c>
      <c r="O3137" s="4">
        <v>300</v>
      </c>
      <c r="P3137" s="4">
        <v>466000</v>
      </c>
      <c r="Q3137" s="4">
        <v>3187</v>
      </c>
      <c r="R3137" s="4" t="b">
        <f t="shared" si="12"/>
        <v>0</v>
      </c>
      <c r="S3137" s="4">
        <v>0</v>
      </c>
    </row>
    <row r="3138" spans="1:19" ht="14.25" customHeight="1">
      <c r="A3138" s="4" t="s">
        <v>1040</v>
      </c>
      <c r="B3138" s="5"/>
      <c r="C3138" s="4">
        <v>0</v>
      </c>
      <c r="E3138" s="4" t="b">
        <f t="shared" si="11"/>
        <v>0</v>
      </c>
      <c r="F3138" s="4">
        <v>0</v>
      </c>
      <c r="G3138" s="4">
        <v>6202</v>
      </c>
      <c r="H3138" s="6">
        <v>43998</v>
      </c>
      <c r="I3138" s="4" t="s">
        <v>1170</v>
      </c>
      <c r="J3138" s="4" t="s">
        <v>40</v>
      </c>
      <c r="K3138" s="4">
        <v>13877</v>
      </c>
      <c r="L3138" s="4">
        <v>0</v>
      </c>
      <c r="M3138" s="4">
        <v>0</v>
      </c>
      <c r="N3138" s="4">
        <v>0</v>
      </c>
      <c r="O3138" s="4">
        <v>216979</v>
      </c>
      <c r="P3138" s="4">
        <v>249021</v>
      </c>
      <c r="Q3138" s="4">
        <v>3188</v>
      </c>
      <c r="R3138" s="4" t="b">
        <f t="shared" si="12"/>
        <v>0</v>
      </c>
      <c r="S3138" s="4">
        <v>0</v>
      </c>
    </row>
    <row r="3139" spans="1:19" ht="14.25" customHeight="1">
      <c r="A3139" s="4" t="s">
        <v>1040</v>
      </c>
      <c r="B3139" s="5"/>
      <c r="C3139" s="4">
        <v>0</v>
      </c>
      <c r="E3139" s="4" t="b">
        <f t="shared" si="11"/>
        <v>0</v>
      </c>
      <c r="F3139" s="4">
        <v>0</v>
      </c>
      <c r="G3139" s="4">
        <v>6202</v>
      </c>
      <c r="H3139" s="6">
        <v>44013</v>
      </c>
      <c r="I3139" s="4" t="s">
        <v>1896</v>
      </c>
      <c r="J3139" s="4" t="s">
        <v>1043</v>
      </c>
      <c r="K3139" s="4">
        <v>10788</v>
      </c>
      <c r="L3139" s="4">
        <v>0</v>
      </c>
      <c r="M3139" s="4">
        <v>0</v>
      </c>
      <c r="N3139" s="4">
        <v>233000</v>
      </c>
      <c r="O3139" s="4">
        <v>0</v>
      </c>
      <c r="P3139" s="4">
        <v>482021</v>
      </c>
      <c r="Q3139" s="4">
        <v>3189</v>
      </c>
      <c r="R3139" s="4" t="b">
        <f t="shared" si="12"/>
        <v>0</v>
      </c>
      <c r="S3139" s="4">
        <v>0</v>
      </c>
    </row>
    <row r="3140" spans="1:19" ht="14.25" customHeight="1">
      <c r="A3140" s="4" t="s">
        <v>1040</v>
      </c>
      <c r="B3140" s="5"/>
      <c r="C3140" s="4">
        <v>0</v>
      </c>
      <c r="E3140" s="4" t="b">
        <f t="shared" si="11"/>
        <v>0</v>
      </c>
      <c r="F3140" s="4">
        <v>0</v>
      </c>
      <c r="G3140" s="4">
        <v>6202</v>
      </c>
      <c r="H3140" s="6">
        <v>44027</v>
      </c>
      <c r="I3140" s="4" t="s">
        <v>1052</v>
      </c>
      <c r="J3140" s="4" t="s">
        <v>40</v>
      </c>
      <c r="K3140" s="4">
        <v>13956</v>
      </c>
      <c r="L3140" s="4">
        <v>0</v>
      </c>
      <c r="M3140" s="4">
        <v>0</v>
      </c>
      <c r="N3140" s="4">
        <v>0</v>
      </c>
      <c r="O3140" s="4">
        <v>16021</v>
      </c>
      <c r="P3140" s="4">
        <v>466000</v>
      </c>
      <c r="Q3140" s="4">
        <v>3190</v>
      </c>
      <c r="R3140" s="4" t="b">
        <f t="shared" si="12"/>
        <v>0</v>
      </c>
      <c r="S3140" s="4">
        <v>0</v>
      </c>
    </row>
    <row r="3141" spans="1:19" ht="14.25" customHeight="1">
      <c r="A3141" s="4" t="s">
        <v>1040</v>
      </c>
      <c r="B3141" s="5"/>
      <c r="C3141" s="4">
        <v>0</v>
      </c>
      <c r="E3141" s="4" t="b">
        <f t="shared" si="11"/>
        <v>0</v>
      </c>
      <c r="F3141" s="4">
        <v>0</v>
      </c>
      <c r="G3141" s="4">
        <v>6202</v>
      </c>
      <c r="H3141" s="6">
        <v>44027</v>
      </c>
      <c r="I3141" s="4" t="s">
        <v>1054</v>
      </c>
      <c r="J3141" s="4" t="s">
        <v>40</v>
      </c>
      <c r="K3141" s="4">
        <v>13956</v>
      </c>
      <c r="L3141" s="4">
        <v>0</v>
      </c>
      <c r="M3141" s="4">
        <v>0</v>
      </c>
      <c r="N3141" s="4">
        <v>0</v>
      </c>
      <c r="O3141" s="4">
        <v>205979</v>
      </c>
      <c r="P3141" s="4">
        <v>260021</v>
      </c>
      <c r="Q3141" s="4">
        <v>3191</v>
      </c>
      <c r="R3141" s="4" t="b">
        <f t="shared" si="12"/>
        <v>0</v>
      </c>
      <c r="S3141" s="4">
        <v>0</v>
      </c>
    </row>
    <row r="3142" spans="1:19" ht="14.25" customHeight="1">
      <c r="A3142" s="4" t="s">
        <v>1040</v>
      </c>
      <c r="B3142" s="5"/>
      <c r="C3142" s="4">
        <v>0</v>
      </c>
      <c r="E3142" s="4" t="b">
        <f t="shared" si="11"/>
        <v>0</v>
      </c>
      <c r="F3142" s="4">
        <v>0</v>
      </c>
      <c r="G3142" s="4">
        <v>6202</v>
      </c>
      <c r="H3142" s="6">
        <v>44044</v>
      </c>
      <c r="I3142" s="4" t="s">
        <v>1897</v>
      </c>
      <c r="J3142" s="4" t="s">
        <v>1043</v>
      </c>
      <c r="K3142" s="4">
        <v>10868</v>
      </c>
      <c r="L3142" s="4">
        <v>0</v>
      </c>
      <c r="M3142" s="4">
        <v>0</v>
      </c>
      <c r="N3142" s="4">
        <v>233000</v>
      </c>
      <c r="O3142" s="4">
        <v>0</v>
      </c>
      <c r="P3142" s="4">
        <v>493021</v>
      </c>
      <c r="Q3142" s="4">
        <v>3192</v>
      </c>
      <c r="R3142" s="4" t="b">
        <f t="shared" si="12"/>
        <v>0</v>
      </c>
      <c r="S3142" s="4">
        <v>0</v>
      </c>
    </row>
    <row r="3143" spans="1:19" ht="14.25" customHeight="1">
      <c r="A3143" s="4" t="s">
        <v>1040</v>
      </c>
      <c r="B3143" s="5"/>
      <c r="C3143" s="4">
        <v>0</v>
      </c>
      <c r="E3143" s="4" t="b">
        <f t="shared" si="11"/>
        <v>0</v>
      </c>
      <c r="F3143" s="4">
        <v>0</v>
      </c>
      <c r="G3143" s="4">
        <v>6202</v>
      </c>
      <c r="H3143" s="6">
        <v>44055</v>
      </c>
      <c r="I3143" s="4" t="s">
        <v>1054</v>
      </c>
      <c r="J3143" s="4" t="s">
        <v>40</v>
      </c>
      <c r="K3143" s="4">
        <v>13969</v>
      </c>
      <c r="L3143" s="4">
        <v>0</v>
      </c>
      <c r="M3143" s="4">
        <v>0</v>
      </c>
      <c r="N3143" s="4">
        <v>0</v>
      </c>
      <c r="O3143" s="4">
        <v>27021</v>
      </c>
      <c r="P3143" s="4">
        <v>466000</v>
      </c>
      <c r="Q3143" s="4">
        <v>3193</v>
      </c>
      <c r="R3143" s="4" t="b">
        <f t="shared" si="12"/>
        <v>0</v>
      </c>
      <c r="S3143" s="4">
        <v>0</v>
      </c>
    </row>
    <row r="3144" spans="1:19" ht="14.25" customHeight="1">
      <c r="A3144" s="4" t="s">
        <v>1040</v>
      </c>
      <c r="B3144" s="5"/>
      <c r="C3144" s="4">
        <v>0</v>
      </c>
      <c r="E3144" s="4" t="b">
        <f t="shared" si="11"/>
        <v>0</v>
      </c>
      <c r="F3144" s="4">
        <v>0</v>
      </c>
      <c r="G3144" s="4">
        <v>6202</v>
      </c>
      <c r="H3144" s="6">
        <v>44055</v>
      </c>
      <c r="I3144" s="4" t="s">
        <v>1170</v>
      </c>
      <c r="J3144" s="4" t="s">
        <v>40</v>
      </c>
      <c r="K3144" s="4">
        <v>13969</v>
      </c>
      <c r="L3144" s="4">
        <v>0</v>
      </c>
      <c r="M3144" s="4">
        <v>0</v>
      </c>
      <c r="N3144" s="4">
        <v>0</v>
      </c>
      <c r="O3144" s="4">
        <v>195979</v>
      </c>
      <c r="P3144" s="4">
        <v>270021</v>
      </c>
      <c r="Q3144" s="4">
        <v>3194</v>
      </c>
      <c r="R3144" s="4" t="b">
        <f t="shared" si="12"/>
        <v>0</v>
      </c>
      <c r="S3144" s="4">
        <v>0</v>
      </c>
    </row>
    <row r="3145" spans="1:19" ht="14.25" customHeight="1">
      <c r="A3145" s="4" t="s">
        <v>1040</v>
      </c>
      <c r="B3145" s="5"/>
      <c r="C3145" s="4">
        <v>0</v>
      </c>
      <c r="E3145" s="4" t="b">
        <f t="shared" si="11"/>
        <v>0</v>
      </c>
      <c r="F3145" s="4">
        <v>0</v>
      </c>
      <c r="G3145" s="4">
        <v>6202</v>
      </c>
      <c r="H3145" s="6">
        <v>44075</v>
      </c>
      <c r="I3145" s="4" t="s">
        <v>1898</v>
      </c>
      <c r="J3145" s="4" t="s">
        <v>1043</v>
      </c>
      <c r="K3145" s="4">
        <v>10948</v>
      </c>
      <c r="L3145" s="4">
        <v>0</v>
      </c>
      <c r="M3145" s="4">
        <v>0</v>
      </c>
      <c r="N3145" s="4">
        <v>233000</v>
      </c>
      <c r="O3145" s="4">
        <v>0</v>
      </c>
      <c r="P3145" s="4">
        <v>503021</v>
      </c>
      <c r="Q3145" s="4">
        <v>3195</v>
      </c>
      <c r="R3145" s="4" t="b">
        <f t="shared" si="12"/>
        <v>0</v>
      </c>
      <c r="S3145" s="4">
        <v>0</v>
      </c>
    </row>
    <row r="3146" spans="1:19" ht="14.25" customHeight="1">
      <c r="A3146" s="4" t="s">
        <v>1040</v>
      </c>
      <c r="B3146" s="5"/>
      <c r="C3146" s="4">
        <v>0</v>
      </c>
      <c r="E3146" s="4" t="b">
        <f t="shared" si="11"/>
        <v>0</v>
      </c>
      <c r="F3146" s="4">
        <v>0</v>
      </c>
      <c r="G3146" s="4">
        <v>6202</v>
      </c>
      <c r="H3146" s="6">
        <v>44088</v>
      </c>
      <c r="I3146" s="4" t="s">
        <v>1056</v>
      </c>
      <c r="J3146" s="4" t="s">
        <v>40</v>
      </c>
      <c r="K3146" s="4">
        <v>14082</v>
      </c>
      <c r="L3146" s="4">
        <v>0</v>
      </c>
      <c r="M3146" s="4">
        <v>0</v>
      </c>
      <c r="N3146" s="4">
        <v>0</v>
      </c>
      <c r="O3146" s="4">
        <v>37021</v>
      </c>
      <c r="P3146" s="4">
        <v>466000</v>
      </c>
      <c r="Q3146" s="4">
        <v>3196</v>
      </c>
      <c r="R3146" s="4" t="b">
        <f t="shared" si="12"/>
        <v>0</v>
      </c>
      <c r="S3146" s="4">
        <v>0</v>
      </c>
    </row>
    <row r="3147" spans="1:19" ht="14.25" customHeight="1">
      <c r="A3147" s="4" t="s">
        <v>1040</v>
      </c>
      <c r="B3147" s="5"/>
      <c r="C3147" s="4">
        <v>0</v>
      </c>
      <c r="E3147" s="4" t="b">
        <f t="shared" si="11"/>
        <v>0</v>
      </c>
      <c r="F3147" s="4">
        <v>0</v>
      </c>
      <c r="G3147" s="4">
        <v>6202</v>
      </c>
      <c r="H3147" s="6">
        <v>44088</v>
      </c>
      <c r="I3147" s="4" t="s">
        <v>1058</v>
      </c>
      <c r="J3147" s="4" t="s">
        <v>40</v>
      </c>
      <c r="K3147" s="4">
        <v>14082</v>
      </c>
      <c r="L3147" s="4">
        <v>0</v>
      </c>
      <c r="M3147" s="4">
        <v>0</v>
      </c>
      <c r="N3147" s="4">
        <v>0</v>
      </c>
      <c r="O3147" s="4">
        <v>184979</v>
      </c>
      <c r="P3147" s="4">
        <v>281021</v>
      </c>
      <c r="Q3147" s="4">
        <v>3197</v>
      </c>
      <c r="R3147" s="4" t="b">
        <f t="shared" si="12"/>
        <v>0</v>
      </c>
      <c r="S3147" s="4">
        <v>0</v>
      </c>
    </row>
    <row r="3148" spans="1:19" ht="14.25" customHeight="1">
      <c r="A3148" s="4" t="s">
        <v>1040</v>
      </c>
      <c r="B3148" s="5"/>
      <c r="C3148" s="4">
        <v>0</v>
      </c>
      <c r="E3148" s="4" t="b">
        <f t="shared" si="11"/>
        <v>0</v>
      </c>
      <c r="F3148" s="4">
        <v>0</v>
      </c>
      <c r="G3148" s="4">
        <v>6202</v>
      </c>
      <c r="H3148" s="6">
        <v>44105</v>
      </c>
      <c r="I3148" s="4" t="s">
        <v>1899</v>
      </c>
      <c r="J3148" s="4" t="s">
        <v>1043</v>
      </c>
      <c r="K3148" s="4">
        <v>11028</v>
      </c>
      <c r="L3148" s="4">
        <v>0</v>
      </c>
      <c r="M3148" s="4">
        <v>0</v>
      </c>
      <c r="N3148" s="4">
        <v>233000</v>
      </c>
      <c r="O3148" s="4">
        <v>0</v>
      </c>
      <c r="P3148" s="4">
        <v>514021</v>
      </c>
      <c r="Q3148" s="4">
        <v>3198</v>
      </c>
      <c r="R3148" s="4" t="b">
        <f t="shared" si="12"/>
        <v>0</v>
      </c>
      <c r="S3148" s="4">
        <v>0</v>
      </c>
    </row>
    <row r="3149" spans="1:19" ht="14.25" customHeight="1">
      <c r="A3149" s="4" t="s">
        <v>1040</v>
      </c>
      <c r="B3149" s="5"/>
      <c r="C3149" s="4">
        <v>0</v>
      </c>
      <c r="E3149" s="4" t="b">
        <f t="shared" si="11"/>
        <v>0</v>
      </c>
      <c r="F3149" s="4">
        <v>0</v>
      </c>
      <c r="G3149" s="4">
        <v>6202</v>
      </c>
      <c r="H3149" s="6">
        <v>44117</v>
      </c>
      <c r="I3149" s="4" t="s">
        <v>1058</v>
      </c>
      <c r="J3149" s="4" t="s">
        <v>40</v>
      </c>
      <c r="K3149" s="4">
        <v>14149</v>
      </c>
      <c r="L3149" s="4">
        <v>0</v>
      </c>
      <c r="M3149" s="4">
        <v>0</v>
      </c>
      <c r="N3149" s="4">
        <v>0</v>
      </c>
      <c r="O3149" s="4">
        <v>48021</v>
      </c>
      <c r="P3149" s="4">
        <v>466000</v>
      </c>
      <c r="Q3149" s="4">
        <v>3199</v>
      </c>
      <c r="R3149" s="4" t="b">
        <f t="shared" si="12"/>
        <v>0</v>
      </c>
      <c r="S3149" s="4">
        <v>0</v>
      </c>
    </row>
    <row r="3150" spans="1:19" ht="14.25" customHeight="1">
      <c r="A3150" s="4" t="s">
        <v>1040</v>
      </c>
      <c r="B3150" s="5"/>
      <c r="C3150" s="4">
        <v>0</v>
      </c>
      <c r="E3150" s="4" t="b">
        <f t="shared" si="11"/>
        <v>0</v>
      </c>
      <c r="F3150" s="4">
        <v>0</v>
      </c>
      <c r="G3150" s="4">
        <v>6202</v>
      </c>
      <c r="H3150" s="6">
        <v>44117</v>
      </c>
      <c r="I3150" s="4" t="s">
        <v>1060</v>
      </c>
      <c r="J3150" s="4" t="s">
        <v>40</v>
      </c>
      <c r="K3150" s="4">
        <v>14149</v>
      </c>
      <c r="L3150" s="4">
        <v>0</v>
      </c>
      <c r="M3150" s="4">
        <v>0</v>
      </c>
      <c r="N3150" s="4">
        <v>0</v>
      </c>
      <c r="O3150" s="4">
        <v>164141</v>
      </c>
      <c r="P3150" s="4">
        <v>301859</v>
      </c>
      <c r="Q3150" s="4">
        <v>3200</v>
      </c>
      <c r="R3150" s="4" t="b">
        <f t="shared" si="12"/>
        <v>0</v>
      </c>
      <c r="S3150" s="4">
        <v>0</v>
      </c>
    </row>
    <row r="3151" spans="1:19" ht="14.25" customHeight="1">
      <c r="A3151" s="4" t="s">
        <v>1040</v>
      </c>
      <c r="B3151" s="5"/>
      <c r="C3151" s="4">
        <v>0</v>
      </c>
      <c r="E3151" s="4" t="b">
        <f t="shared" si="11"/>
        <v>0</v>
      </c>
      <c r="F3151" s="4">
        <v>0</v>
      </c>
      <c r="G3151" s="4">
        <v>6202</v>
      </c>
      <c r="H3151" s="6">
        <v>44136</v>
      </c>
      <c r="I3151" s="4" t="s">
        <v>1900</v>
      </c>
      <c r="J3151" s="4" t="s">
        <v>1043</v>
      </c>
      <c r="K3151" s="4">
        <v>11108</v>
      </c>
      <c r="L3151" s="4">
        <v>0</v>
      </c>
      <c r="M3151" s="4">
        <v>0</v>
      </c>
      <c r="N3151" s="4">
        <v>233000</v>
      </c>
      <c r="O3151" s="4">
        <v>0</v>
      </c>
      <c r="P3151" s="4">
        <v>534859</v>
      </c>
      <c r="Q3151" s="4">
        <v>3201</v>
      </c>
      <c r="R3151" s="4" t="b">
        <f t="shared" si="12"/>
        <v>0</v>
      </c>
      <c r="S3151" s="4">
        <v>0</v>
      </c>
    </row>
    <row r="3152" spans="1:19" ht="14.25" customHeight="1">
      <c r="A3152" s="4" t="s">
        <v>1040</v>
      </c>
      <c r="B3152" s="5"/>
      <c r="C3152" s="4">
        <v>0</v>
      </c>
      <c r="E3152" s="4" t="b">
        <f t="shared" si="11"/>
        <v>0</v>
      </c>
      <c r="F3152" s="4">
        <v>0</v>
      </c>
      <c r="G3152" s="4">
        <v>6202</v>
      </c>
      <c r="H3152" s="6">
        <v>44146</v>
      </c>
      <c r="I3152" s="4" t="s">
        <v>1060</v>
      </c>
      <c r="J3152" s="4" t="s">
        <v>40</v>
      </c>
      <c r="K3152" s="4">
        <v>14227</v>
      </c>
      <c r="L3152" s="4">
        <v>0</v>
      </c>
      <c r="M3152" s="4">
        <v>0</v>
      </c>
      <c r="N3152" s="4">
        <v>0</v>
      </c>
      <c r="O3152" s="4">
        <v>68859</v>
      </c>
      <c r="P3152" s="4">
        <v>466000</v>
      </c>
      <c r="Q3152" s="4">
        <v>3202</v>
      </c>
      <c r="R3152" s="4" t="b">
        <f t="shared" si="12"/>
        <v>0</v>
      </c>
      <c r="S3152" s="4">
        <v>0</v>
      </c>
    </row>
    <row r="3153" spans="1:19" ht="14.25" customHeight="1">
      <c r="A3153" s="4" t="s">
        <v>1040</v>
      </c>
      <c r="B3153" s="5"/>
      <c r="C3153" s="4">
        <v>0</v>
      </c>
      <c r="E3153" s="4" t="b">
        <f t="shared" si="11"/>
        <v>0</v>
      </c>
      <c r="F3153" s="4">
        <v>0</v>
      </c>
      <c r="G3153" s="4">
        <v>6202</v>
      </c>
      <c r="H3153" s="6">
        <v>44146</v>
      </c>
      <c r="I3153" s="4" t="s">
        <v>1061</v>
      </c>
      <c r="J3153" s="4" t="s">
        <v>40</v>
      </c>
      <c r="K3153" s="4">
        <v>14227</v>
      </c>
      <c r="L3153" s="4">
        <v>0</v>
      </c>
      <c r="M3153" s="4">
        <v>0</v>
      </c>
      <c r="N3153" s="4">
        <v>0</v>
      </c>
      <c r="O3153" s="4">
        <v>143078</v>
      </c>
      <c r="P3153" s="4">
        <v>322922</v>
      </c>
      <c r="Q3153" s="4">
        <v>3203</v>
      </c>
      <c r="R3153" s="4" t="b">
        <f t="shared" si="12"/>
        <v>0</v>
      </c>
      <c r="S3153" s="4">
        <v>0</v>
      </c>
    </row>
    <row r="3154" spans="1:19" ht="14.25" customHeight="1">
      <c r="A3154" s="4" t="s">
        <v>1040</v>
      </c>
      <c r="B3154" s="5"/>
      <c r="C3154" s="4">
        <v>0</v>
      </c>
      <c r="E3154" s="4" t="b">
        <f t="shared" si="11"/>
        <v>0</v>
      </c>
      <c r="F3154" s="4">
        <v>0</v>
      </c>
      <c r="G3154" s="4">
        <v>6202</v>
      </c>
      <c r="H3154" s="6">
        <v>44166</v>
      </c>
      <c r="I3154" s="4" t="s">
        <v>1901</v>
      </c>
      <c r="J3154" s="4" t="s">
        <v>1043</v>
      </c>
      <c r="K3154" s="4">
        <v>11188</v>
      </c>
      <c r="L3154" s="4">
        <v>0</v>
      </c>
      <c r="M3154" s="4">
        <v>0</v>
      </c>
      <c r="N3154" s="4">
        <v>233000</v>
      </c>
      <c r="O3154" s="4">
        <v>0</v>
      </c>
      <c r="P3154" s="4">
        <v>555922</v>
      </c>
      <c r="Q3154" s="4">
        <v>3204</v>
      </c>
      <c r="R3154" s="4" t="b">
        <f t="shared" si="12"/>
        <v>0</v>
      </c>
      <c r="S3154" s="4">
        <v>0</v>
      </c>
    </row>
    <row r="3155" spans="1:19" ht="14.25" customHeight="1">
      <c r="A3155" s="4" t="s">
        <v>1040</v>
      </c>
      <c r="B3155" s="5"/>
      <c r="C3155" s="4">
        <v>0</v>
      </c>
      <c r="E3155" s="4" t="b">
        <f t="shared" si="11"/>
        <v>0</v>
      </c>
      <c r="F3155" s="4">
        <v>0</v>
      </c>
      <c r="G3155" s="4">
        <v>6202</v>
      </c>
      <c r="H3155" s="6">
        <v>44176</v>
      </c>
      <c r="I3155" s="4" t="s">
        <v>1061</v>
      </c>
      <c r="J3155" s="4" t="s">
        <v>40</v>
      </c>
      <c r="K3155" s="4">
        <v>14302</v>
      </c>
      <c r="L3155" s="4">
        <v>0</v>
      </c>
      <c r="M3155" s="4">
        <v>0</v>
      </c>
      <c r="N3155" s="4">
        <v>0</v>
      </c>
      <c r="O3155" s="4">
        <v>89922</v>
      </c>
      <c r="P3155" s="4">
        <v>466000</v>
      </c>
      <c r="Q3155" s="4">
        <v>3205</v>
      </c>
      <c r="R3155" s="4" t="b">
        <f t="shared" si="12"/>
        <v>0</v>
      </c>
      <c r="S3155" s="4">
        <v>0</v>
      </c>
    </row>
    <row r="3156" spans="1:19" ht="14.25" customHeight="1">
      <c r="A3156" s="4" t="s">
        <v>1040</v>
      </c>
      <c r="B3156" s="5"/>
      <c r="C3156" s="4">
        <v>0</v>
      </c>
      <c r="E3156" s="4" t="b">
        <f t="shared" si="11"/>
        <v>0</v>
      </c>
      <c r="F3156" s="4">
        <v>0</v>
      </c>
      <c r="G3156" s="4">
        <v>6202</v>
      </c>
      <c r="H3156" s="6">
        <v>44176</v>
      </c>
      <c r="I3156" s="4" t="s">
        <v>1064</v>
      </c>
      <c r="J3156" s="4" t="s">
        <v>40</v>
      </c>
      <c r="K3156" s="4">
        <v>14302</v>
      </c>
      <c r="L3156" s="4">
        <v>0</v>
      </c>
      <c r="M3156" s="4">
        <v>0</v>
      </c>
      <c r="N3156" s="4">
        <v>0</v>
      </c>
      <c r="O3156" s="4">
        <v>129733</v>
      </c>
      <c r="P3156" s="4">
        <v>336267</v>
      </c>
      <c r="Q3156" s="4">
        <v>3206</v>
      </c>
      <c r="R3156" s="4" t="b">
        <f t="shared" si="12"/>
        <v>0</v>
      </c>
      <c r="S3156" s="4">
        <v>0</v>
      </c>
    </row>
    <row r="3157" spans="1:19" ht="14.25" customHeight="1">
      <c r="A3157" s="4" t="s">
        <v>1040</v>
      </c>
      <c r="B3157" s="5" t="s">
        <v>1902</v>
      </c>
      <c r="C3157" s="4">
        <v>0</v>
      </c>
      <c r="D3157" s="4" t="s">
        <v>1902</v>
      </c>
      <c r="E3157" s="4" t="b">
        <f t="shared" si="11"/>
        <v>0</v>
      </c>
      <c r="F3157" s="4">
        <v>0</v>
      </c>
      <c r="G3157" s="4">
        <v>6202</v>
      </c>
      <c r="H3157" s="3" t="s">
        <v>21</v>
      </c>
      <c r="K3157" s="4">
        <v>0</v>
      </c>
      <c r="L3157" s="4">
        <v>0</v>
      </c>
      <c r="M3157" s="4">
        <v>0</v>
      </c>
      <c r="N3157" s="4">
        <v>2796000</v>
      </c>
      <c r="O3157" s="4">
        <v>2460033</v>
      </c>
      <c r="P3157" s="4">
        <v>336267</v>
      </c>
      <c r="Q3157" s="4">
        <v>3207</v>
      </c>
      <c r="R3157" s="4" t="b">
        <f t="shared" si="12"/>
        <v>0</v>
      </c>
      <c r="S3157" s="4">
        <v>0</v>
      </c>
    </row>
    <row r="3158" spans="1:19" ht="14.25" customHeight="1">
      <c r="A3158" s="4" t="s">
        <v>1040</v>
      </c>
      <c r="B3158" s="5" t="s">
        <v>587</v>
      </c>
      <c r="C3158" s="4">
        <v>0</v>
      </c>
      <c r="D3158" s="4" t="s">
        <v>587</v>
      </c>
      <c r="E3158" s="4" t="b">
        <f t="shared" si="11"/>
        <v>0</v>
      </c>
      <c r="F3158" s="4">
        <v>0</v>
      </c>
      <c r="G3158" s="4">
        <v>6301</v>
      </c>
      <c r="H3158" s="3" t="s">
        <v>21</v>
      </c>
      <c r="K3158" s="4">
        <v>0</v>
      </c>
      <c r="L3158" s="4">
        <v>2520000</v>
      </c>
      <c r="M3158" s="4">
        <v>2520000</v>
      </c>
      <c r="N3158" s="4">
        <v>0</v>
      </c>
      <c r="O3158" s="4">
        <v>0</v>
      </c>
      <c r="P3158" s="4">
        <v>0</v>
      </c>
      <c r="Q3158" s="4">
        <v>3208</v>
      </c>
      <c r="R3158" s="4" t="b">
        <f t="shared" si="12"/>
        <v>0</v>
      </c>
      <c r="S3158" s="4">
        <v>0</v>
      </c>
    </row>
    <row r="3159" spans="1:19" ht="14.25" customHeight="1">
      <c r="A3159" s="4" t="s">
        <v>1040</v>
      </c>
      <c r="B3159" s="5"/>
      <c r="C3159" s="4">
        <v>0</v>
      </c>
      <c r="E3159" s="4" t="b">
        <f t="shared" si="11"/>
        <v>0</v>
      </c>
      <c r="F3159" s="4">
        <v>0</v>
      </c>
      <c r="G3159" s="4">
        <v>6301</v>
      </c>
      <c r="H3159" s="6">
        <v>43831</v>
      </c>
      <c r="I3159" s="4" t="s">
        <v>1903</v>
      </c>
      <c r="J3159" s="4" t="s">
        <v>1043</v>
      </c>
      <c r="K3159" s="4">
        <v>10309</v>
      </c>
      <c r="L3159" s="4">
        <v>0</v>
      </c>
      <c r="M3159" s="4">
        <v>0</v>
      </c>
      <c r="N3159" s="4">
        <v>210000</v>
      </c>
      <c r="O3159" s="4">
        <v>0</v>
      </c>
      <c r="P3159" s="4">
        <v>210000</v>
      </c>
      <c r="Q3159" s="4">
        <v>3209</v>
      </c>
      <c r="R3159" s="4" t="b">
        <f t="shared" si="12"/>
        <v>0</v>
      </c>
      <c r="S3159" s="4">
        <v>0</v>
      </c>
    </row>
    <row r="3160" spans="1:19" ht="14.25" customHeight="1">
      <c r="A3160" s="4" t="s">
        <v>1040</v>
      </c>
      <c r="B3160" s="5"/>
      <c r="C3160" s="4">
        <v>0</v>
      </c>
      <c r="E3160" s="4" t="b">
        <f t="shared" si="11"/>
        <v>0</v>
      </c>
      <c r="F3160" s="4">
        <v>0</v>
      </c>
      <c r="G3160" s="4">
        <v>6301</v>
      </c>
      <c r="H3160" s="6">
        <v>43845</v>
      </c>
      <c r="I3160" s="4" t="s">
        <v>1044</v>
      </c>
      <c r="J3160" s="4" t="s">
        <v>40</v>
      </c>
      <c r="K3160" s="4">
        <v>13519</v>
      </c>
      <c r="L3160" s="4">
        <v>0</v>
      </c>
      <c r="M3160" s="4">
        <v>0</v>
      </c>
      <c r="N3160" s="4">
        <v>0</v>
      </c>
      <c r="O3160" s="4">
        <v>210000</v>
      </c>
      <c r="P3160" s="4">
        <v>0</v>
      </c>
      <c r="Q3160" s="4">
        <v>3210</v>
      </c>
      <c r="R3160" s="4" t="b">
        <f t="shared" si="12"/>
        <v>0</v>
      </c>
      <c r="S3160" s="4">
        <v>0</v>
      </c>
    </row>
    <row r="3161" spans="1:19" ht="14.25" customHeight="1">
      <c r="A3161" s="4" t="s">
        <v>1040</v>
      </c>
      <c r="B3161" s="5"/>
      <c r="C3161" s="4">
        <v>0</v>
      </c>
      <c r="E3161" s="4" t="b">
        <f t="shared" si="11"/>
        <v>0</v>
      </c>
      <c r="F3161" s="4">
        <v>0</v>
      </c>
      <c r="G3161" s="4">
        <v>6301</v>
      </c>
      <c r="H3161" s="6">
        <v>43862</v>
      </c>
      <c r="I3161" s="4" t="s">
        <v>1904</v>
      </c>
      <c r="J3161" s="4" t="s">
        <v>1043</v>
      </c>
      <c r="K3161" s="4">
        <v>10389</v>
      </c>
      <c r="L3161" s="4">
        <v>0</v>
      </c>
      <c r="M3161" s="4">
        <v>0</v>
      </c>
      <c r="N3161" s="4">
        <v>210000</v>
      </c>
      <c r="O3161" s="4">
        <v>0</v>
      </c>
      <c r="P3161" s="4">
        <v>210000</v>
      </c>
      <c r="Q3161" s="4">
        <v>3211</v>
      </c>
      <c r="R3161" s="4" t="b">
        <f t="shared" si="12"/>
        <v>0</v>
      </c>
      <c r="S3161" s="4">
        <v>0</v>
      </c>
    </row>
    <row r="3162" spans="1:19" ht="14.25" customHeight="1">
      <c r="A3162" s="4" t="s">
        <v>1040</v>
      </c>
      <c r="B3162" s="5"/>
      <c r="C3162" s="4">
        <v>0</v>
      </c>
      <c r="E3162" s="4" t="b">
        <f t="shared" si="11"/>
        <v>0</v>
      </c>
      <c r="F3162" s="4">
        <v>0</v>
      </c>
      <c r="G3162" s="4">
        <v>6301</v>
      </c>
      <c r="H3162" s="6">
        <v>43878</v>
      </c>
      <c r="I3162" s="4" t="s">
        <v>1046</v>
      </c>
      <c r="J3162" s="4" t="s">
        <v>40</v>
      </c>
      <c r="K3162" s="4">
        <v>13598</v>
      </c>
      <c r="L3162" s="4">
        <v>0</v>
      </c>
      <c r="M3162" s="4">
        <v>0</v>
      </c>
      <c r="N3162" s="4">
        <v>0</v>
      </c>
      <c r="O3162" s="4">
        <v>210000</v>
      </c>
      <c r="P3162" s="4">
        <v>0</v>
      </c>
      <c r="Q3162" s="4">
        <v>3212</v>
      </c>
      <c r="R3162" s="4" t="b">
        <f t="shared" si="12"/>
        <v>0</v>
      </c>
      <c r="S3162" s="4">
        <v>0</v>
      </c>
    </row>
    <row r="3163" spans="1:19" ht="14.25" customHeight="1">
      <c r="A3163" s="4" t="s">
        <v>1040</v>
      </c>
      <c r="B3163" s="5"/>
      <c r="C3163" s="4">
        <v>0</v>
      </c>
      <c r="E3163" s="4" t="b">
        <f t="shared" si="11"/>
        <v>0</v>
      </c>
      <c r="F3163" s="4">
        <v>0</v>
      </c>
      <c r="G3163" s="4">
        <v>6301</v>
      </c>
      <c r="H3163" s="6">
        <v>43891</v>
      </c>
      <c r="I3163" s="4" t="s">
        <v>1905</v>
      </c>
      <c r="J3163" s="4" t="s">
        <v>1069</v>
      </c>
      <c r="K3163" s="4">
        <v>564</v>
      </c>
      <c r="L3163" s="4">
        <v>0</v>
      </c>
      <c r="M3163" s="4">
        <v>0</v>
      </c>
      <c r="N3163" s="4">
        <v>0</v>
      </c>
      <c r="O3163" s="4">
        <v>10000</v>
      </c>
      <c r="P3163" s="4">
        <v>-10000</v>
      </c>
      <c r="Q3163" s="4">
        <v>3213</v>
      </c>
      <c r="R3163" s="4" t="b">
        <f t="shared" si="12"/>
        <v>0</v>
      </c>
      <c r="S3163" s="4">
        <v>0</v>
      </c>
    </row>
    <row r="3164" spans="1:19" ht="14.25" customHeight="1">
      <c r="A3164" s="4" t="s">
        <v>1040</v>
      </c>
      <c r="B3164" s="5"/>
      <c r="C3164" s="4">
        <v>0</v>
      </c>
      <c r="E3164" s="4" t="b">
        <f t="shared" si="11"/>
        <v>0</v>
      </c>
      <c r="F3164" s="4">
        <v>0</v>
      </c>
      <c r="G3164" s="4">
        <v>6301</v>
      </c>
      <c r="H3164" s="6">
        <v>43891</v>
      </c>
      <c r="I3164" s="4" t="s">
        <v>1906</v>
      </c>
      <c r="J3164" s="4" t="s">
        <v>1043</v>
      </c>
      <c r="K3164" s="4">
        <v>10469</v>
      </c>
      <c r="L3164" s="4">
        <v>0</v>
      </c>
      <c r="M3164" s="4">
        <v>0</v>
      </c>
      <c r="N3164" s="4">
        <v>210000</v>
      </c>
      <c r="O3164" s="4">
        <v>0</v>
      </c>
      <c r="P3164" s="4">
        <v>200000</v>
      </c>
      <c r="Q3164" s="4">
        <v>3214</v>
      </c>
      <c r="R3164" s="4" t="b">
        <f t="shared" si="12"/>
        <v>0</v>
      </c>
      <c r="S3164" s="4">
        <v>0</v>
      </c>
    </row>
    <row r="3165" spans="1:19" ht="14.25" customHeight="1">
      <c r="A3165" s="4" t="s">
        <v>1040</v>
      </c>
      <c r="B3165" s="5"/>
      <c r="C3165" s="4">
        <v>0</v>
      </c>
      <c r="E3165" s="4" t="b">
        <f t="shared" si="11"/>
        <v>0</v>
      </c>
      <c r="F3165" s="4">
        <v>0</v>
      </c>
      <c r="G3165" s="4">
        <v>6301</v>
      </c>
      <c r="H3165" s="6">
        <v>43899</v>
      </c>
      <c r="I3165" s="4" t="s">
        <v>1048</v>
      </c>
      <c r="J3165" s="4" t="s">
        <v>40</v>
      </c>
      <c r="K3165" s="4">
        <v>13625</v>
      </c>
      <c r="L3165" s="4">
        <v>0</v>
      </c>
      <c r="M3165" s="4">
        <v>0</v>
      </c>
      <c r="N3165" s="4">
        <v>0</v>
      </c>
      <c r="O3165" s="4">
        <v>200000</v>
      </c>
      <c r="P3165" s="4">
        <v>0</v>
      </c>
      <c r="Q3165" s="4">
        <v>3215</v>
      </c>
      <c r="R3165" s="4" t="b">
        <f t="shared" si="12"/>
        <v>0</v>
      </c>
      <c r="S3165" s="4">
        <v>0</v>
      </c>
    </row>
    <row r="3166" spans="1:19" ht="14.25" customHeight="1">
      <c r="A3166" s="4" t="s">
        <v>1040</v>
      </c>
      <c r="B3166" s="5"/>
      <c r="C3166" s="4">
        <v>0</v>
      </c>
      <c r="E3166" s="4" t="b">
        <f t="shared" si="11"/>
        <v>0</v>
      </c>
      <c r="F3166" s="4">
        <v>0</v>
      </c>
      <c r="G3166" s="4">
        <v>6301</v>
      </c>
      <c r="H3166" s="6">
        <v>43922</v>
      </c>
      <c r="I3166" s="4" t="s">
        <v>1907</v>
      </c>
      <c r="J3166" s="4" t="s">
        <v>1043</v>
      </c>
      <c r="K3166" s="4">
        <v>10549</v>
      </c>
      <c r="L3166" s="4">
        <v>0</v>
      </c>
      <c r="M3166" s="4">
        <v>0</v>
      </c>
      <c r="N3166" s="4">
        <v>210000</v>
      </c>
      <c r="O3166" s="4">
        <v>0</v>
      </c>
      <c r="P3166" s="4">
        <v>210000</v>
      </c>
      <c r="Q3166" s="4">
        <v>3216</v>
      </c>
      <c r="R3166" s="4" t="b">
        <f t="shared" si="12"/>
        <v>0</v>
      </c>
      <c r="S3166" s="4">
        <v>0</v>
      </c>
    </row>
    <row r="3167" spans="1:19" ht="14.25" customHeight="1">
      <c r="A3167" s="4" t="s">
        <v>1040</v>
      </c>
      <c r="B3167" s="5"/>
      <c r="C3167" s="4">
        <v>0</v>
      </c>
      <c r="E3167" s="4" t="b">
        <f t="shared" si="11"/>
        <v>0</v>
      </c>
      <c r="F3167" s="4">
        <v>0</v>
      </c>
      <c r="G3167" s="4">
        <v>6301</v>
      </c>
      <c r="H3167" s="6">
        <v>43934</v>
      </c>
      <c r="I3167" s="4" t="s">
        <v>1050</v>
      </c>
      <c r="J3167" s="4" t="s">
        <v>40</v>
      </c>
      <c r="K3167" s="4">
        <v>13706</v>
      </c>
      <c r="L3167" s="4">
        <v>0</v>
      </c>
      <c r="M3167" s="4">
        <v>0</v>
      </c>
      <c r="N3167" s="4">
        <v>0</v>
      </c>
      <c r="O3167" s="4">
        <v>210000</v>
      </c>
      <c r="P3167" s="4">
        <v>0</v>
      </c>
      <c r="Q3167" s="4">
        <v>3217</v>
      </c>
      <c r="R3167" s="4" t="b">
        <f t="shared" si="12"/>
        <v>0</v>
      </c>
      <c r="S3167" s="4">
        <v>0</v>
      </c>
    </row>
    <row r="3168" spans="1:19" ht="14.25" customHeight="1">
      <c r="A3168" s="4" t="s">
        <v>1040</v>
      </c>
      <c r="B3168" s="5"/>
      <c r="C3168" s="4">
        <v>0</v>
      </c>
      <c r="E3168" s="4" t="b">
        <f t="shared" si="11"/>
        <v>0</v>
      </c>
      <c r="F3168" s="4">
        <v>0</v>
      </c>
      <c r="G3168" s="4">
        <v>6301</v>
      </c>
      <c r="H3168" s="6">
        <v>43952</v>
      </c>
      <c r="I3168" s="4" t="s">
        <v>1908</v>
      </c>
      <c r="J3168" s="4" t="s">
        <v>1043</v>
      </c>
      <c r="K3168" s="4">
        <v>10629</v>
      </c>
      <c r="L3168" s="4">
        <v>0</v>
      </c>
      <c r="M3168" s="4">
        <v>0</v>
      </c>
      <c r="N3168" s="4">
        <v>210000</v>
      </c>
      <c r="O3168" s="4">
        <v>0</v>
      </c>
      <c r="P3168" s="4">
        <v>210000</v>
      </c>
      <c r="Q3168" s="4">
        <v>3218</v>
      </c>
      <c r="R3168" s="4" t="b">
        <f t="shared" si="12"/>
        <v>0</v>
      </c>
      <c r="S3168" s="4">
        <v>0</v>
      </c>
    </row>
    <row r="3169" spans="1:19" ht="14.25" customHeight="1">
      <c r="A3169" s="4" t="s">
        <v>1040</v>
      </c>
      <c r="B3169" s="5"/>
      <c r="C3169" s="4">
        <v>0</v>
      </c>
      <c r="E3169" s="4" t="b">
        <f t="shared" si="11"/>
        <v>0</v>
      </c>
      <c r="F3169" s="4">
        <v>0</v>
      </c>
      <c r="G3169" s="4">
        <v>6301</v>
      </c>
      <c r="H3169" s="6">
        <v>43969</v>
      </c>
      <c r="I3169" s="4" t="s">
        <v>1052</v>
      </c>
      <c r="J3169" s="4" t="s">
        <v>40</v>
      </c>
      <c r="K3169" s="4">
        <v>13780</v>
      </c>
      <c r="L3169" s="4">
        <v>0</v>
      </c>
      <c r="M3169" s="4">
        <v>0</v>
      </c>
      <c r="N3169" s="4">
        <v>0</v>
      </c>
      <c r="O3169" s="4">
        <v>210000</v>
      </c>
      <c r="P3169" s="4">
        <v>0</v>
      </c>
      <c r="Q3169" s="4">
        <v>3219</v>
      </c>
      <c r="R3169" s="4" t="b">
        <f t="shared" si="12"/>
        <v>0</v>
      </c>
      <c r="S3169" s="4">
        <v>0</v>
      </c>
    </row>
    <row r="3170" spans="1:19" ht="14.25" customHeight="1">
      <c r="A3170" s="4" t="s">
        <v>1040</v>
      </c>
      <c r="B3170" s="5"/>
      <c r="C3170" s="4">
        <v>0</v>
      </c>
      <c r="E3170" s="4" t="b">
        <f t="shared" si="11"/>
        <v>0</v>
      </c>
      <c r="F3170" s="4">
        <v>0</v>
      </c>
      <c r="G3170" s="4">
        <v>6301</v>
      </c>
      <c r="H3170" s="6">
        <v>43983</v>
      </c>
      <c r="I3170" s="4" t="s">
        <v>1909</v>
      </c>
      <c r="J3170" s="4" t="s">
        <v>1043</v>
      </c>
      <c r="K3170" s="4">
        <v>10709</v>
      </c>
      <c r="L3170" s="4">
        <v>0</v>
      </c>
      <c r="M3170" s="4">
        <v>0</v>
      </c>
      <c r="N3170" s="4">
        <v>210000</v>
      </c>
      <c r="O3170" s="4">
        <v>0</v>
      </c>
      <c r="P3170" s="4">
        <v>210000</v>
      </c>
      <c r="Q3170" s="4">
        <v>3220</v>
      </c>
      <c r="R3170" s="4" t="b">
        <f t="shared" si="12"/>
        <v>0</v>
      </c>
      <c r="S3170" s="4">
        <v>0</v>
      </c>
    </row>
    <row r="3171" spans="1:19" ht="14.25" customHeight="1">
      <c r="A3171" s="4" t="s">
        <v>1040</v>
      </c>
      <c r="B3171" s="5"/>
      <c r="C3171" s="4">
        <v>0</v>
      </c>
      <c r="E3171" s="4" t="b">
        <f t="shared" si="11"/>
        <v>0</v>
      </c>
      <c r="F3171" s="4">
        <v>0</v>
      </c>
      <c r="G3171" s="4">
        <v>6301</v>
      </c>
      <c r="H3171" s="6">
        <v>43994</v>
      </c>
      <c r="I3171" s="4" t="s">
        <v>1054</v>
      </c>
      <c r="J3171" s="4" t="s">
        <v>40</v>
      </c>
      <c r="K3171" s="4">
        <v>13842</v>
      </c>
      <c r="L3171" s="4">
        <v>0</v>
      </c>
      <c r="M3171" s="4">
        <v>0</v>
      </c>
      <c r="N3171" s="4">
        <v>0</v>
      </c>
      <c r="O3171" s="4">
        <v>210000</v>
      </c>
      <c r="P3171" s="4">
        <v>0</v>
      </c>
      <c r="Q3171" s="4">
        <v>3221</v>
      </c>
      <c r="R3171" s="4" t="b">
        <f t="shared" si="12"/>
        <v>0</v>
      </c>
      <c r="S3171" s="4">
        <v>0</v>
      </c>
    </row>
    <row r="3172" spans="1:19" ht="14.25" customHeight="1">
      <c r="A3172" s="4" t="s">
        <v>1040</v>
      </c>
      <c r="B3172" s="5"/>
      <c r="C3172" s="4">
        <v>0</v>
      </c>
      <c r="E3172" s="4" t="b">
        <f t="shared" si="11"/>
        <v>0</v>
      </c>
      <c r="F3172" s="4">
        <v>0</v>
      </c>
      <c r="G3172" s="4">
        <v>6301</v>
      </c>
      <c r="H3172" s="6">
        <v>44013</v>
      </c>
      <c r="I3172" s="4" t="s">
        <v>1910</v>
      </c>
      <c r="J3172" s="4" t="s">
        <v>1043</v>
      </c>
      <c r="K3172" s="4">
        <v>10789</v>
      </c>
      <c r="L3172" s="4">
        <v>0</v>
      </c>
      <c r="M3172" s="4">
        <v>0</v>
      </c>
      <c r="N3172" s="4">
        <v>210000</v>
      </c>
      <c r="O3172" s="4">
        <v>0</v>
      </c>
      <c r="P3172" s="4">
        <v>210000</v>
      </c>
      <c r="Q3172" s="4">
        <v>3222</v>
      </c>
      <c r="R3172" s="4" t="b">
        <f t="shared" si="12"/>
        <v>0</v>
      </c>
      <c r="S3172" s="4">
        <v>0</v>
      </c>
    </row>
    <row r="3173" spans="1:19" ht="14.25" customHeight="1">
      <c r="A3173" s="4" t="s">
        <v>1040</v>
      </c>
      <c r="B3173" s="5"/>
      <c r="C3173" s="4">
        <v>0</v>
      </c>
      <c r="E3173" s="4" t="b">
        <f t="shared" si="11"/>
        <v>0</v>
      </c>
      <c r="F3173" s="4">
        <v>0</v>
      </c>
      <c r="G3173" s="4">
        <v>6301</v>
      </c>
      <c r="H3173" s="6">
        <v>44025</v>
      </c>
      <c r="I3173" s="4" t="s">
        <v>1056</v>
      </c>
      <c r="J3173" s="4" t="s">
        <v>40</v>
      </c>
      <c r="K3173" s="4">
        <v>13910</v>
      </c>
      <c r="L3173" s="4">
        <v>0</v>
      </c>
      <c r="M3173" s="4">
        <v>0</v>
      </c>
      <c r="N3173" s="4">
        <v>0</v>
      </c>
      <c r="O3173" s="4">
        <v>210000</v>
      </c>
      <c r="P3173" s="4">
        <v>0</v>
      </c>
      <c r="Q3173" s="4">
        <v>3223</v>
      </c>
      <c r="R3173" s="4" t="b">
        <f t="shared" si="12"/>
        <v>0</v>
      </c>
      <c r="S3173" s="4">
        <v>0</v>
      </c>
    </row>
    <row r="3174" spans="1:19" ht="14.25" customHeight="1">
      <c r="A3174" s="4" t="s">
        <v>1040</v>
      </c>
      <c r="B3174" s="5"/>
      <c r="C3174" s="4">
        <v>0</v>
      </c>
      <c r="E3174" s="4" t="b">
        <f t="shared" si="11"/>
        <v>0</v>
      </c>
      <c r="F3174" s="4">
        <v>0</v>
      </c>
      <c r="G3174" s="4">
        <v>6301</v>
      </c>
      <c r="H3174" s="6">
        <v>44044</v>
      </c>
      <c r="I3174" s="4" t="s">
        <v>1911</v>
      </c>
      <c r="J3174" s="4" t="s">
        <v>1043</v>
      </c>
      <c r="K3174" s="4">
        <v>10869</v>
      </c>
      <c r="L3174" s="4">
        <v>0</v>
      </c>
      <c r="M3174" s="4">
        <v>0</v>
      </c>
      <c r="N3174" s="4">
        <v>210000</v>
      </c>
      <c r="O3174" s="4">
        <v>0</v>
      </c>
      <c r="P3174" s="4">
        <v>210000</v>
      </c>
      <c r="Q3174" s="4">
        <v>3224</v>
      </c>
      <c r="R3174" s="4" t="b">
        <f t="shared" si="12"/>
        <v>0</v>
      </c>
      <c r="S3174" s="4">
        <v>0</v>
      </c>
    </row>
    <row r="3175" spans="1:19" ht="14.25" customHeight="1">
      <c r="A3175" s="4" t="s">
        <v>1040</v>
      </c>
      <c r="B3175" s="5"/>
      <c r="C3175" s="4">
        <v>0</v>
      </c>
      <c r="E3175" s="4" t="b">
        <f t="shared" si="11"/>
        <v>0</v>
      </c>
      <c r="F3175" s="4">
        <v>0</v>
      </c>
      <c r="G3175" s="4">
        <v>6301</v>
      </c>
      <c r="H3175" s="6">
        <v>44061</v>
      </c>
      <c r="I3175" s="4" t="s">
        <v>1058</v>
      </c>
      <c r="J3175" s="4" t="s">
        <v>40</v>
      </c>
      <c r="K3175" s="4">
        <v>13989</v>
      </c>
      <c r="L3175" s="4">
        <v>0</v>
      </c>
      <c r="M3175" s="4">
        <v>0</v>
      </c>
      <c r="N3175" s="4">
        <v>0</v>
      </c>
      <c r="O3175" s="4">
        <v>210000</v>
      </c>
      <c r="P3175" s="4">
        <v>0</v>
      </c>
      <c r="Q3175" s="4">
        <v>3225</v>
      </c>
      <c r="R3175" s="4" t="b">
        <f t="shared" si="12"/>
        <v>0</v>
      </c>
      <c r="S3175" s="4">
        <v>0</v>
      </c>
    </row>
    <row r="3176" spans="1:19" ht="14.25" customHeight="1">
      <c r="A3176" s="4" t="s">
        <v>1040</v>
      </c>
      <c r="B3176" s="5"/>
      <c r="C3176" s="4">
        <v>0</v>
      </c>
      <c r="E3176" s="4" t="b">
        <f t="shared" si="11"/>
        <v>0</v>
      </c>
      <c r="F3176" s="4">
        <v>0</v>
      </c>
      <c r="G3176" s="4">
        <v>6301</v>
      </c>
      <c r="H3176" s="6">
        <v>44075</v>
      </c>
      <c r="I3176" s="4" t="s">
        <v>1912</v>
      </c>
      <c r="J3176" s="4" t="s">
        <v>1069</v>
      </c>
      <c r="K3176" s="4">
        <v>573</v>
      </c>
      <c r="L3176" s="4">
        <v>0</v>
      </c>
      <c r="M3176" s="4">
        <v>0</v>
      </c>
      <c r="N3176" s="4">
        <v>0</v>
      </c>
      <c r="O3176" s="4">
        <v>10000</v>
      </c>
      <c r="P3176" s="4">
        <v>-10000</v>
      </c>
      <c r="Q3176" s="4">
        <v>3226</v>
      </c>
      <c r="R3176" s="4" t="b">
        <f t="shared" si="12"/>
        <v>0</v>
      </c>
      <c r="S3176" s="4">
        <v>0</v>
      </c>
    </row>
    <row r="3177" spans="1:19" ht="14.25" customHeight="1">
      <c r="A3177" s="4" t="s">
        <v>1040</v>
      </c>
      <c r="B3177" s="5"/>
      <c r="C3177" s="4">
        <v>0</v>
      </c>
      <c r="E3177" s="4" t="b">
        <f t="shared" si="11"/>
        <v>0</v>
      </c>
      <c r="F3177" s="4">
        <v>0</v>
      </c>
      <c r="G3177" s="4">
        <v>6301</v>
      </c>
      <c r="H3177" s="6">
        <v>44075</v>
      </c>
      <c r="I3177" s="4" t="s">
        <v>1913</v>
      </c>
      <c r="J3177" s="4" t="s">
        <v>1043</v>
      </c>
      <c r="K3177" s="4">
        <v>10949</v>
      </c>
      <c r="L3177" s="4">
        <v>0</v>
      </c>
      <c r="M3177" s="4">
        <v>0</v>
      </c>
      <c r="N3177" s="4">
        <v>210000</v>
      </c>
      <c r="O3177" s="4">
        <v>0</v>
      </c>
      <c r="P3177" s="4">
        <v>200000</v>
      </c>
      <c r="Q3177" s="4">
        <v>3227</v>
      </c>
      <c r="R3177" s="4" t="b">
        <f t="shared" si="12"/>
        <v>0</v>
      </c>
      <c r="S3177" s="4">
        <v>0</v>
      </c>
    </row>
    <row r="3178" spans="1:19" ht="14.25" customHeight="1">
      <c r="A3178" s="4" t="s">
        <v>1040</v>
      </c>
      <c r="B3178" s="5"/>
      <c r="C3178" s="4">
        <v>0</v>
      </c>
      <c r="E3178" s="4" t="b">
        <f t="shared" si="11"/>
        <v>0</v>
      </c>
      <c r="F3178" s="4">
        <v>0</v>
      </c>
      <c r="G3178" s="4">
        <v>6301</v>
      </c>
      <c r="H3178" s="6">
        <v>44088</v>
      </c>
      <c r="I3178" s="4" t="s">
        <v>1060</v>
      </c>
      <c r="J3178" s="4" t="s">
        <v>40</v>
      </c>
      <c r="K3178" s="4">
        <v>14061</v>
      </c>
      <c r="L3178" s="4">
        <v>0</v>
      </c>
      <c r="M3178" s="4">
        <v>0</v>
      </c>
      <c r="N3178" s="4">
        <v>0</v>
      </c>
      <c r="O3178" s="4">
        <v>200000</v>
      </c>
      <c r="P3178" s="4">
        <v>0</v>
      </c>
      <c r="Q3178" s="4">
        <v>3228</v>
      </c>
      <c r="R3178" s="4" t="b">
        <f t="shared" si="12"/>
        <v>0</v>
      </c>
      <c r="S3178" s="4">
        <v>0</v>
      </c>
    </row>
    <row r="3179" spans="1:19" ht="14.25" customHeight="1">
      <c r="A3179" s="4" t="s">
        <v>1040</v>
      </c>
      <c r="B3179" s="5"/>
      <c r="C3179" s="4">
        <v>0</v>
      </c>
      <c r="E3179" s="4" t="b">
        <f t="shared" si="11"/>
        <v>0</v>
      </c>
      <c r="F3179" s="4">
        <v>0</v>
      </c>
      <c r="G3179" s="4">
        <v>6301</v>
      </c>
      <c r="H3179" s="6">
        <v>44105</v>
      </c>
      <c r="I3179" s="4" t="s">
        <v>1914</v>
      </c>
      <c r="J3179" s="4" t="s">
        <v>1069</v>
      </c>
      <c r="K3179" s="4">
        <v>575</v>
      </c>
      <c r="L3179" s="4">
        <v>0</v>
      </c>
      <c r="M3179" s="4">
        <v>0</v>
      </c>
      <c r="N3179" s="4">
        <v>0</v>
      </c>
      <c r="O3179" s="4">
        <v>10000</v>
      </c>
      <c r="P3179" s="4">
        <v>-10000</v>
      </c>
      <c r="Q3179" s="4">
        <v>3229</v>
      </c>
      <c r="R3179" s="4" t="b">
        <f t="shared" si="12"/>
        <v>0</v>
      </c>
      <c r="S3179" s="4">
        <v>0</v>
      </c>
    </row>
    <row r="3180" spans="1:19" ht="14.25" customHeight="1">
      <c r="A3180" s="4" t="s">
        <v>1040</v>
      </c>
      <c r="B3180" s="5"/>
      <c r="C3180" s="4">
        <v>0</v>
      </c>
      <c r="E3180" s="4" t="b">
        <f t="shared" si="11"/>
        <v>0</v>
      </c>
      <c r="F3180" s="4">
        <v>0</v>
      </c>
      <c r="G3180" s="4">
        <v>6301</v>
      </c>
      <c r="H3180" s="6">
        <v>44105</v>
      </c>
      <c r="I3180" s="4" t="s">
        <v>1915</v>
      </c>
      <c r="J3180" s="4" t="s">
        <v>1043</v>
      </c>
      <c r="K3180" s="4">
        <v>11029</v>
      </c>
      <c r="L3180" s="4">
        <v>0</v>
      </c>
      <c r="M3180" s="4">
        <v>0</v>
      </c>
      <c r="N3180" s="4">
        <v>210000</v>
      </c>
      <c r="O3180" s="4">
        <v>0</v>
      </c>
      <c r="P3180" s="4">
        <v>200000</v>
      </c>
      <c r="Q3180" s="4">
        <v>3230</v>
      </c>
      <c r="R3180" s="4" t="b">
        <f t="shared" si="12"/>
        <v>0</v>
      </c>
      <c r="S3180" s="4">
        <v>0</v>
      </c>
    </row>
    <row r="3181" spans="1:19" ht="14.25" customHeight="1">
      <c r="A3181" s="4" t="s">
        <v>1040</v>
      </c>
      <c r="B3181" s="5"/>
      <c r="C3181" s="4">
        <v>0</v>
      </c>
      <c r="E3181" s="4" t="b">
        <f t="shared" si="11"/>
        <v>0</v>
      </c>
      <c r="F3181" s="4">
        <v>0</v>
      </c>
      <c r="G3181" s="4">
        <v>6301</v>
      </c>
      <c r="H3181" s="6">
        <v>44118</v>
      </c>
      <c r="I3181" s="4" t="s">
        <v>1061</v>
      </c>
      <c r="J3181" s="4" t="s">
        <v>40</v>
      </c>
      <c r="K3181" s="4">
        <v>14133</v>
      </c>
      <c r="L3181" s="4">
        <v>0</v>
      </c>
      <c r="M3181" s="4">
        <v>0</v>
      </c>
      <c r="N3181" s="4">
        <v>0</v>
      </c>
      <c r="O3181" s="4">
        <v>200000</v>
      </c>
      <c r="P3181" s="4">
        <v>0</v>
      </c>
      <c r="Q3181" s="4">
        <v>3231</v>
      </c>
      <c r="R3181" s="4" t="b">
        <f t="shared" si="12"/>
        <v>0</v>
      </c>
      <c r="S3181" s="4">
        <v>0</v>
      </c>
    </row>
    <row r="3182" spans="1:19" ht="14.25" customHeight="1">
      <c r="A3182" s="4" t="s">
        <v>1040</v>
      </c>
      <c r="B3182" s="5"/>
      <c r="C3182" s="4">
        <v>0</v>
      </c>
      <c r="E3182" s="4" t="b">
        <f t="shared" si="11"/>
        <v>0</v>
      </c>
      <c r="F3182" s="4">
        <v>0</v>
      </c>
      <c r="G3182" s="4">
        <v>6301</v>
      </c>
      <c r="H3182" s="6">
        <v>44136</v>
      </c>
      <c r="I3182" s="4" t="s">
        <v>1916</v>
      </c>
      <c r="J3182" s="4" t="s">
        <v>1069</v>
      </c>
      <c r="K3182" s="4">
        <v>576</v>
      </c>
      <c r="L3182" s="4">
        <v>0</v>
      </c>
      <c r="M3182" s="4">
        <v>0</v>
      </c>
      <c r="N3182" s="4">
        <v>0</v>
      </c>
      <c r="O3182" s="4">
        <v>10000</v>
      </c>
      <c r="P3182" s="4">
        <v>-10000</v>
      </c>
      <c r="Q3182" s="4">
        <v>3232</v>
      </c>
      <c r="R3182" s="4" t="b">
        <f t="shared" si="12"/>
        <v>0</v>
      </c>
      <c r="S3182" s="4">
        <v>0</v>
      </c>
    </row>
    <row r="3183" spans="1:19" ht="14.25" customHeight="1">
      <c r="A3183" s="4" t="s">
        <v>1040</v>
      </c>
      <c r="B3183" s="5"/>
      <c r="C3183" s="4">
        <v>0</v>
      </c>
      <c r="E3183" s="4" t="b">
        <f t="shared" si="11"/>
        <v>0</v>
      </c>
      <c r="F3183" s="4">
        <v>0</v>
      </c>
      <c r="G3183" s="4">
        <v>6301</v>
      </c>
      <c r="H3183" s="6">
        <v>44136</v>
      </c>
      <c r="I3183" s="4" t="s">
        <v>1917</v>
      </c>
      <c r="J3183" s="4" t="s">
        <v>1043</v>
      </c>
      <c r="K3183" s="4">
        <v>11109</v>
      </c>
      <c r="L3183" s="4">
        <v>0</v>
      </c>
      <c r="M3183" s="4">
        <v>0</v>
      </c>
      <c r="N3183" s="4">
        <v>210000</v>
      </c>
      <c r="O3183" s="4">
        <v>0</v>
      </c>
      <c r="P3183" s="4">
        <v>200000</v>
      </c>
      <c r="Q3183" s="4">
        <v>3233</v>
      </c>
      <c r="R3183" s="4" t="b">
        <f t="shared" si="12"/>
        <v>0</v>
      </c>
      <c r="S3183" s="4">
        <v>0</v>
      </c>
    </row>
    <row r="3184" spans="1:19" ht="14.25" customHeight="1">
      <c r="A3184" s="4" t="s">
        <v>1040</v>
      </c>
      <c r="B3184" s="5"/>
      <c r="C3184" s="4">
        <v>0</v>
      </c>
      <c r="E3184" s="4" t="b">
        <f t="shared" si="11"/>
        <v>0</v>
      </c>
      <c r="F3184" s="4">
        <v>0</v>
      </c>
      <c r="G3184" s="4">
        <v>6301</v>
      </c>
      <c r="H3184" s="6">
        <v>44148</v>
      </c>
      <c r="I3184" s="4" t="s">
        <v>1064</v>
      </c>
      <c r="J3184" s="4" t="s">
        <v>40</v>
      </c>
      <c r="K3184" s="4">
        <v>14208</v>
      </c>
      <c r="L3184" s="4">
        <v>0</v>
      </c>
      <c r="M3184" s="4">
        <v>0</v>
      </c>
      <c r="N3184" s="4">
        <v>0</v>
      </c>
      <c r="O3184" s="4">
        <v>200000</v>
      </c>
      <c r="P3184" s="4">
        <v>0</v>
      </c>
      <c r="Q3184" s="4">
        <v>3234</v>
      </c>
      <c r="R3184" s="4" t="b">
        <f t="shared" si="12"/>
        <v>0</v>
      </c>
      <c r="S3184" s="4">
        <v>0</v>
      </c>
    </row>
    <row r="3185" spans="1:19" ht="14.25" customHeight="1">
      <c r="A3185" s="4" t="s">
        <v>1040</v>
      </c>
      <c r="B3185" s="5"/>
      <c r="C3185" s="4">
        <v>0</v>
      </c>
      <c r="E3185" s="4" t="b">
        <f t="shared" si="11"/>
        <v>0</v>
      </c>
      <c r="F3185" s="4">
        <v>0</v>
      </c>
      <c r="G3185" s="4">
        <v>6301</v>
      </c>
      <c r="H3185" s="6">
        <v>44166</v>
      </c>
      <c r="I3185" s="4" t="s">
        <v>1918</v>
      </c>
      <c r="J3185" s="4" t="s">
        <v>1069</v>
      </c>
      <c r="K3185" s="4">
        <v>577</v>
      </c>
      <c r="L3185" s="4">
        <v>0</v>
      </c>
      <c r="M3185" s="4">
        <v>0</v>
      </c>
      <c r="N3185" s="4">
        <v>0</v>
      </c>
      <c r="O3185" s="4">
        <v>10000</v>
      </c>
      <c r="P3185" s="4">
        <v>-10000</v>
      </c>
      <c r="Q3185" s="4">
        <v>3235</v>
      </c>
      <c r="R3185" s="4" t="b">
        <f t="shared" si="12"/>
        <v>0</v>
      </c>
      <c r="S3185" s="4">
        <v>0</v>
      </c>
    </row>
    <row r="3186" spans="1:19" ht="14.25" customHeight="1">
      <c r="A3186" s="4" t="s">
        <v>1040</v>
      </c>
      <c r="B3186" s="5"/>
      <c r="C3186" s="4">
        <v>0</v>
      </c>
      <c r="E3186" s="4" t="b">
        <f t="shared" si="11"/>
        <v>0</v>
      </c>
      <c r="F3186" s="4">
        <v>0</v>
      </c>
      <c r="G3186" s="4">
        <v>6301</v>
      </c>
      <c r="H3186" s="6">
        <v>44166</v>
      </c>
      <c r="I3186" s="4" t="s">
        <v>1919</v>
      </c>
      <c r="J3186" s="4" t="s">
        <v>1043</v>
      </c>
      <c r="K3186" s="4">
        <v>11189</v>
      </c>
      <c r="L3186" s="4">
        <v>0</v>
      </c>
      <c r="M3186" s="4">
        <v>0</v>
      </c>
      <c r="N3186" s="4">
        <v>210000</v>
      </c>
      <c r="O3186" s="4">
        <v>0</v>
      </c>
      <c r="P3186" s="4">
        <v>200000</v>
      </c>
      <c r="Q3186" s="4">
        <v>3236</v>
      </c>
      <c r="R3186" s="4" t="b">
        <f t="shared" si="12"/>
        <v>0</v>
      </c>
      <c r="S3186" s="4">
        <v>0</v>
      </c>
    </row>
    <row r="3187" spans="1:19" ht="14.25" customHeight="1">
      <c r="A3187" s="4" t="s">
        <v>1040</v>
      </c>
      <c r="B3187" s="5"/>
      <c r="C3187" s="4">
        <v>0</v>
      </c>
      <c r="E3187" s="4" t="b">
        <f t="shared" si="11"/>
        <v>0</v>
      </c>
      <c r="F3187" s="4">
        <v>0</v>
      </c>
      <c r="G3187" s="4">
        <v>6301</v>
      </c>
      <c r="H3187" s="6">
        <v>44179</v>
      </c>
      <c r="I3187" s="4" t="s">
        <v>1066</v>
      </c>
      <c r="J3187" s="4" t="s">
        <v>40</v>
      </c>
      <c r="K3187" s="4">
        <v>14278</v>
      </c>
      <c r="L3187" s="4">
        <v>0</v>
      </c>
      <c r="M3187" s="4">
        <v>0</v>
      </c>
      <c r="N3187" s="4">
        <v>0</v>
      </c>
      <c r="O3187" s="4">
        <v>200000</v>
      </c>
      <c r="P3187" s="4">
        <v>0</v>
      </c>
      <c r="Q3187" s="4">
        <v>3237</v>
      </c>
      <c r="R3187" s="4" t="b">
        <f t="shared" si="12"/>
        <v>0</v>
      </c>
      <c r="S3187" s="4">
        <v>0</v>
      </c>
    </row>
    <row r="3188" spans="1:19" ht="14.25" customHeight="1">
      <c r="A3188" s="4" t="s">
        <v>1040</v>
      </c>
      <c r="B3188" s="5" t="s">
        <v>1920</v>
      </c>
      <c r="C3188" s="4">
        <v>0</v>
      </c>
      <c r="D3188" s="4" t="s">
        <v>1920</v>
      </c>
      <c r="E3188" s="4" t="b">
        <f t="shared" si="11"/>
        <v>0</v>
      </c>
      <c r="F3188" s="4">
        <v>0</v>
      </c>
      <c r="G3188" s="4">
        <v>6301</v>
      </c>
      <c r="H3188" s="3" t="s">
        <v>21</v>
      </c>
      <c r="K3188" s="4">
        <v>0</v>
      </c>
      <c r="L3188" s="4">
        <v>0</v>
      </c>
      <c r="M3188" s="4">
        <v>0</v>
      </c>
      <c r="N3188" s="4">
        <v>2520000</v>
      </c>
      <c r="O3188" s="4">
        <v>2520000</v>
      </c>
      <c r="P3188" s="4">
        <v>0</v>
      </c>
      <c r="Q3188" s="4">
        <v>3238</v>
      </c>
      <c r="R3188" s="4" t="b">
        <f t="shared" si="12"/>
        <v>0</v>
      </c>
      <c r="S3188" s="4">
        <v>0</v>
      </c>
    </row>
    <row r="3189" spans="1:19" ht="14.25" customHeight="1">
      <c r="A3189" s="4" t="s">
        <v>1040</v>
      </c>
      <c r="B3189" s="5" t="s">
        <v>598</v>
      </c>
      <c r="C3189" s="4">
        <v>0</v>
      </c>
      <c r="D3189" s="4" t="s">
        <v>598</v>
      </c>
      <c r="E3189" s="4" t="b">
        <f t="shared" si="11"/>
        <v>0</v>
      </c>
      <c r="F3189" s="4">
        <v>12317100</v>
      </c>
      <c r="G3189" s="4">
        <v>6302</v>
      </c>
      <c r="H3189" s="3" t="s">
        <v>21</v>
      </c>
      <c r="K3189" s="4">
        <v>0</v>
      </c>
      <c r="L3189" s="4">
        <v>2796000</v>
      </c>
      <c r="M3189" s="4">
        <v>1506176</v>
      </c>
      <c r="N3189" s="4">
        <v>0</v>
      </c>
      <c r="O3189" s="4">
        <v>0</v>
      </c>
      <c r="P3189" s="4">
        <v>12317100</v>
      </c>
      <c r="Q3189" s="4">
        <v>3239</v>
      </c>
      <c r="R3189" s="4" t="b">
        <f t="shared" si="12"/>
        <v>0</v>
      </c>
      <c r="S3189" s="4">
        <v>0</v>
      </c>
    </row>
    <row r="3190" spans="1:19" ht="14.25" customHeight="1">
      <c r="A3190" s="4" t="s">
        <v>1040</v>
      </c>
      <c r="B3190" s="5"/>
      <c r="C3190" s="4">
        <v>0</v>
      </c>
      <c r="E3190" s="4" t="b">
        <f t="shared" si="11"/>
        <v>0</v>
      </c>
      <c r="F3190" s="4">
        <v>0</v>
      </c>
      <c r="G3190" s="4">
        <v>6302</v>
      </c>
      <c r="H3190" s="6">
        <v>43831</v>
      </c>
      <c r="I3190" s="4" t="s">
        <v>1921</v>
      </c>
      <c r="J3190" s="4" t="s">
        <v>1043</v>
      </c>
      <c r="K3190" s="4">
        <v>10310</v>
      </c>
      <c r="L3190" s="4">
        <v>0</v>
      </c>
      <c r="M3190" s="4">
        <v>0</v>
      </c>
      <c r="N3190" s="4">
        <v>233000</v>
      </c>
      <c r="O3190" s="4">
        <v>0</v>
      </c>
      <c r="P3190" s="4">
        <v>12550100</v>
      </c>
      <c r="Q3190" s="4">
        <v>3240</v>
      </c>
      <c r="R3190" s="4" t="b">
        <f t="shared" si="12"/>
        <v>0</v>
      </c>
      <c r="S3190" s="4">
        <v>0</v>
      </c>
    </row>
    <row r="3191" spans="1:19" ht="14.25" customHeight="1">
      <c r="A3191" s="4" t="s">
        <v>1040</v>
      </c>
      <c r="B3191" s="5"/>
      <c r="C3191" s="4">
        <v>0</v>
      </c>
      <c r="E3191" s="4" t="b">
        <f t="shared" si="11"/>
        <v>0</v>
      </c>
      <c r="F3191" s="4">
        <v>0</v>
      </c>
      <c r="G3191" s="4">
        <v>6302</v>
      </c>
      <c r="H3191" s="6">
        <v>43862</v>
      </c>
      <c r="I3191" s="4" t="s">
        <v>1922</v>
      </c>
      <c r="J3191" s="4" t="s">
        <v>1043</v>
      </c>
      <c r="K3191" s="4">
        <v>10390</v>
      </c>
      <c r="L3191" s="4">
        <v>0</v>
      </c>
      <c r="M3191" s="4">
        <v>0</v>
      </c>
      <c r="N3191" s="4">
        <v>233000</v>
      </c>
      <c r="O3191" s="4">
        <v>0</v>
      </c>
      <c r="P3191" s="4">
        <v>12783100</v>
      </c>
      <c r="Q3191" s="4">
        <v>3241</v>
      </c>
      <c r="R3191" s="4" t="b">
        <f t="shared" si="12"/>
        <v>0</v>
      </c>
      <c r="S3191" s="4">
        <v>0</v>
      </c>
    </row>
    <row r="3192" spans="1:19" ht="14.25" customHeight="1">
      <c r="A3192" s="4" t="s">
        <v>1040</v>
      </c>
      <c r="B3192" s="5"/>
      <c r="C3192" s="4">
        <v>0</v>
      </c>
      <c r="E3192" s="4" t="b">
        <f t="shared" si="11"/>
        <v>0</v>
      </c>
      <c r="F3192" s="4">
        <v>0</v>
      </c>
      <c r="G3192" s="4">
        <v>6302</v>
      </c>
      <c r="H3192" s="6">
        <v>43891</v>
      </c>
      <c r="I3192" s="4" t="s">
        <v>1923</v>
      </c>
      <c r="J3192" s="4" t="s">
        <v>1043</v>
      </c>
      <c r="K3192" s="4">
        <v>10470</v>
      </c>
      <c r="L3192" s="4">
        <v>0</v>
      </c>
      <c r="M3192" s="4">
        <v>0</v>
      </c>
      <c r="N3192" s="4">
        <v>233000</v>
      </c>
      <c r="O3192" s="4">
        <v>0</v>
      </c>
      <c r="P3192" s="4">
        <v>13016100</v>
      </c>
      <c r="Q3192" s="4">
        <v>3242</v>
      </c>
      <c r="R3192" s="4" t="b">
        <f t="shared" si="12"/>
        <v>0</v>
      </c>
      <c r="S3192" s="4">
        <v>0</v>
      </c>
    </row>
    <row r="3193" spans="1:19" ht="14.25" customHeight="1">
      <c r="A3193" s="4" t="s">
        <v>1040</v>
      </c>
      <c r="B3193" s="5"/>
      <c r="C3193" s="4">
        <v>0</v>
      </c>
      <c r="E3193" s="4" t="b">
        <f t="shared" si="11"/>
        <v>0</v>
      </c>
      <c r="F3193" s="4">
        <v>0</v>
      </c>
      <c r="G3193" s="4">
        <v>6302</v>
      </c>
      <c r="H3193" s="6">
        <v>43922</v>
      </c>
      <c r="I3193" s="4" t="s">
        <v>1924</v>
      </c>
      <c r="J3193" s="4" t="s">
        <v>1043</v>
      </c>
      <c r="K3193" s="4">
        <v>10550</v>
      </c>
      <c r="L3193" s="4">
        <v>0</v>
      </c>
      <c r="M3193" s="4">
        <v>0</v>
      </c>
      <c r="N3193" s="4">
        <v>233000</v>
      </c>
      <c r="O3193" s="4">
        <v>0</v>
      </c>
      <c r="P3193" s="4">
        <v>13249100</v>
      </c>
      <c r="Q3193" s="4">
        <v>3243</v>
      </c>
      <c r="R3193" s="4" t="b">
        <f t="shared" si="12"/>
        <v>0</v>
      </c>
      <c r="S3193" s="4">
        <v>0</v>
      </c>
    </row>
    <row r="3194" spans="1:19" ht="14.25" customHeight="1">
      <c r="A3194" s="4" t="s">
        <v>1040</v>
      </c>
      <c r="B3194" s="5"/>
      <c r="C3194" s="4">
        <v>0</v>
      </c>
      <c r="E3194" s="4" t="b">
        <f t="shared" si="11"/>
        <v>0</v>
      </c>
      <c r="F3194" s="4">
        <v>0</v>
      </c>
      <c r="G3194" s="4">
        <v>6302</v>
      </c>
      <c r="H3194" s="6">
        <v>43952</v>
      </c>
      <c r="I3194" s="4" t="s">
        <v>1925</v>
      </c>
      <c r="J3194" s="4" t="s">
        <v>1043</v>
      </c>
      <c r="K3194" s="4">
        <v>10630</v>
      </c>
      <c r="L3194" s="4">
        <v>0</v>
      </c>
      <c r="M3194" s="4">
        <v>0</v>
      </c>
      <c r="N3194" s="4">
        <v>233000</v>
      </c>
      <c r="O3194" s="4">
        <v>0</v>
      </c>
      <c r="P3194" s="4">
        <v>13482100</v>
      </c>
      <c r="Q3194" s="4">
        <v>3244</v>
      </c>
      <c r="R3194" s="4" t="b">
        <f t="shared" si="12"/>
        <v>0</v>
      </c>
      <c r="S3194" s="4">
        <v>0</v>
      </c>
    </row>
    <row r="3195" spans="1:19" ht="14.25" customHeight="1">
      <c r="A3195" s="4" t="s">
        <v>1040</v>
      </c>
      <c r="B3195" s="5"/>
      <c r="C3195" s="4">
        <v>0</v>
      </c>
      <c r="E3195" s="4" t="b">
        <f t="shared" si="11"/>
        <v>0</v>
      </c>
      <c r="F3195" s="4">
        <v>0</v>
      </c>
      <c r="G3195" s="4">
        <v>6302</v>
      </c>
      <c r="H3195" s="6">
        <v>43983</v>
      </c>
      <c r="I3195" s="4" t="s">
        <v>1926</v>
      </c>
      <c r="J3195" s="4" t="s">
        <v>1043</v>
      </c>
      <c r="K3195" s="4">
        <v>10710</v>
      </c>
      <c r="L3195" s="4">
        <v>0</v>
      </c>
      <c r="M3195" s="4">
        <v>0</v>
      </c>
      <c r="N3195" s="4">
        <v>233000</v>
      </c>
      <c r="O3195" s="4">
        <v>0</v>
      </c>
      <c r="P3195" s="4">
        <v>13715100</v>
      </c>
      <c r="Q3195" s="4">
        <v>3245</v>
      </c>
      <c r="R3195" s="4" t="b">
        <f t="shared" si="12"/>
        <v>0</v>
      </c>
      <c r="S3195" s="4">
        <v>0</v>
      </c>
    </row>
    <row r="3196" spans="1:19" ht="14.25" customHeight="1">
      <c r="A3196" s="4" t="s">
        <v>1040</v>
      </c>
      <c r="B3196" s="5"/>
      <c r="C3196" s="4">
        <v>0</v>
      </c>
      <c r="E3196" s="4" t="b">
        <f t="shared" si="11"/>
        <v>0</v>
      </c>
      <c r="F3196" s="4">
        <v>0</v>
      </c>
      <c r="G3196" s="4">
        <v>6302</v>
      </c>
      <c r="H3196" s="6">
        <v>44012</v>
      </c>
      <c r="I3196" s="4" t="s">
        <v>1927</v>
      </c>
      <c r="J3196" s="4" t="s">
        <v>1266</v>
      </c>
      <c r="K3196" s="4">
        <v>580</v>
      </c>
      <c r="L3196" s="4">
        <v>0</v>
      </c>
      <c r="M3196" s="4">
        <v>0</v>
      </c>
      <c r="N3196" s="4">
        <v>0</v>
      </c>
      <c r="O3196" s="4">
        <v>35600</v>
      </c>
      <c r="P3196" s="4">
        <v>13679500</v>
      </c>
      <c r="Q3196" s="4">
        <v>3246</v>
      </c>
      <c r="R3196" s="4" t="b">
        <f t="shared" si="12"/>
        <v>0</v>
      </c>
      <c r="S3196" s="4">
        <v>0</v>
      </c>
    </row>
    <row r="3197" spans="1:19" ht="14.25" customHeight="1">
      <c r="A3197" s="4" t="s">
        <v>1040</v>
      </c>
      <c r="B3197" s="5"/>
      <c r="C3197" s="4">
        <v>0</v>
      </c>
      <c r="E3197" s="4" t="b">
        <f t="shared" si="11"/>
        <v>0</v>
      </c>
      <c r="F3197" s="4">
        <v>0</v>
      </c>
      <c r="G3197" s="4">
        <v>6302</v>
      </c>
      <c r="H3197" s="6">
        <v>44012</v>
      </c>
      <c r="I3197" s="4" t="s">
        <v>1928</v>
      </c>
      <c r="J3197" s="4" t="s">
        <v>1266</v>
      </c>
      <c r="K3197" s="4">
        <v>580</v>
      </c>
      <c r="L3197" s="4">
        <v>0</v>
      </c>
      <c r="M3197" s="4">
        <v>0</v>
      </c>
      <c r="N3197" s="4">
        <v>0</v>
      </c>
      <c r="O3197" s="4">
        <v>167900</v>
      </c>
      <c r="P3197" s="4">
        <v>13511600</v>
      </c>
      <c r="Q3197" s="4">
        <v>3247</v>
      </c>
      <c r="R3197" s="4" t="b">
        <f t="shared" si="12"/>
        <v>0</v>
      </c>
      <c r="S3197" s="4">
        <v>0</v>
      </c>
    </row>
    <row r="3198" spans="1:19" ht="14.25" customHeight="1">
      <c r="A3198" s="4" t="s">
        <v>1040</v>
      </c>
      <c r="B3198" s="5"/>
      <c r="C3198" s="4">
        <v>0</v>
      </c>
      <c r="E3198" s="4" t="b">
        <f t="shared" si="11"/>
        <v>0</v>
      </c>
      <c r="F3198" s="4">
        <v>0</v>
      </c>
      <c r="G3198" s="4">
        <v>6302</v>
      </c>
      <c r="H3198" s="6">
        <v>44012</v>
      </c>
      <c r="I3198" s="4" t="s">
        <v>1929</v>
      </c>
      <c r="J3198" s="4" t="s">
        <v>1266</v>
      </c>
      <c r="K3198" s="4">
        <v>580</v>
      </c>
      <c r="L3198" s="4">
        <v>0</v>
      </c>
      <c r="M3198" s="4">
        <v>0</v>
      </c>
      <c r="N3198" s="4">
        <v>0</v>
      </c>
      <c r="O3198" s="4">
        <v>167900</v>
      </c>
      <c r="P3198" s="4">
        <v>13343700</v>
      </c>
      <c r="Q3198" s="4">
        <v>3248</v>
      </c>
      <c r="R3198" s="4" t="b">
        <f t="shared" si="12"/>
        <v>0</v>
      </c>
      <c r="S3198" s="4">
        <v>0</v>
      </c>
    </row>
    <row r="3199" spans="1:19" ht="14.25" customHeight="1">
      <c r="A3199" s="4" t="s">
        <v>1040</v>
      </c>
      <c r="B3199" s="5"/>
      <c r="C3199" s="4">
        <v>0</v>
      </c>
      <c r="E3199" s="4" t="b">
        <f t="shared" si="11"/>
        <v>0</v>
      </c>
      <c r="F3199" s="4">
        <v>0</v>
      </c>
      <c r="G3199" s="4">
        <v>6302</v>
      </c>
      <c r="H3199" s="6">
        <v>44012</v>
      </c>
      <c r="I3199" s="4" t="s">
        <v>1930</v>
      </c>
      <c r="J3199" s="4" t="s">
        <v>1266</v>
      </c>
      <c r="K3199" s="4">
        <v>580</v>
      </c>
      <c r="L3199" s="4">
        <v>0</v>
      </c>
      <c r="M3199" s="4">
        <v>0</v>
      </c>
      <c r="N3199" s="4">
        <v>0</v>
      </c>
      <c r="O3199" s="4">
        <v>167900</v>
      </c>
      <c r="P3199" s="4">
        <v>13175800</v>
      </c>
      <c r="Q3199" s="4">
        <v>3249</v>
      </c>
      <c r="R3199" s="4" t="b">
        <f t="shared" si="12"/>
        <v>0</v>
      </c>
      <c r="S3199" s="4">
        <v>0</v>
      </c>
    </row>
    <row r="3200" spans="1:19" ht="14.25" customHeight="1">
      <c r="A3200" s="4" t="s">
        <v>1040</v>
      </c>
      <c r="B3200" s="5"/>
      <c r="C3200" s="4">
        <v>0</v>
      </c>
      <c r="E3200" s="4" t="b">
        <f t="shared" si="11"/>
        <v>0</v>
      </c>
      <c r="F3200" s="4">
        <v>0</v>
      </c>
      <c r="G3200" s="4">
        <v>6302</v>
      </c>
      <c r="H3200" s="6">
        <v>44012</v>
      </c>
      <c r="I3200" s="4" t="s">
        <v>1931</v>
      </c>
      <c r="J3200" s="4" t="s">
        <v>1266</v>
      </c>
      <c r="K3200" s="4">
        <v>580</v>
      </c>
      <c r="L3200" s="4">
        <v>0</v>
      </c>
      <c r="M3200" s="4">
        <v>0</v>
      </c>
      <c r="N3200" s="4">
        <v>0</v>
      </c>
      <c r="O3200" s="4">
        <v>31448</v>
      </c>
      <c r="P3200" s="4">
        <v>13144352</v>
      </c>
      <c r="Q3200" s="4">
        <v>3250</v>
      </c>
      <c r="R3200" s="4" t="b">
        <f t="shared" si="12"/>
        <v>0</v>
      </c>
      <c r="S3200" s="4">
        <v>0</v>
      </c>
    </row>
    <row r="3201" spans="1:19" ht="14.25" customHeight="1">
      <c r="A3201" s="4" t="s">
        <v>1040</v>
      </c>
      <c r="B3201" s="5"/>
      <c r="C3201" s="4">
        <v>0</v>
      </c>
      <c r="E3201" s="4" t="b">
        <f t="shared" si="11"/>
        <v>0</v>
      </c>
      <c r="F3201" s="4">
        <v>0</v>
      </c>
      <c r="G3201" s="4">
        <v>6302</v>
      </c>
      <c r="H3201" s="6">
        <v>44013</v>
      </c>
      <c r="I3201" s="4" t="s">
        <v>1932</v>
      </c>
      <c r="J3201" s="4" t="s">
        <v>1043</v>
      </c>
      <c r="K3201" s="4">
        <v>10790</v>
      </c>
      <c r="L3201" s="4">
        <v>0</v>
      </c>
      <c r="M3201" s="4">
        <v>0</v>
      </c>
      <c r="N3201" s="4">
        <v>233000</v>
      </c>
      <c r="O3201" s="4">
        <v>0</v>
      </c>
      <c r="P3201" s="4">
        <v>13377352</v>
      </c>
      <c r="Q3201" s="4">
        <v>3251</v>
      </c>
      <c r="R3201" s="4" t="b">
        <f t="shared" si="12"/>
        <v>0</v>
      </c>
      <c r="S3201" s="4">
        <v>0</v>
      </c>
    </row>
    <row r="3202" spans="1:19" ht="14.25" customHeight="1">
      <c r="A3202" s="4" t="s">
        <v>1040</v>
      </c>
      <c r="B3202" s="5"/>
      <c r="C3202" s="4">
        <v>0</v>
      </c>
      <c r="E3202" s="4" t="b">
        <f t="shared" si="11"/>
        <v>0</v>
      </c>
      <c r="F3202" s="4">
        <v>0</v>
      </c>
      <c r="G3202" s="4">
        <v>6302</v>
      </c>
      <c r="H3202" s="6">
        <v>44044</v>
      </c>
      <c r="I3202" s="4" t="s">
        <v>1933</v>
      </c>
      <c r="J3202" s="4" t="s">
        <v>1043</v>
      </c>
      <c r="K3202" s="4">
        <v>10870</v>
      </c>
      <c r="L3202" s="4">
        <v>0</v>
      </c>
      <c r="M3202" s="4">
        <v>0</v>
      </c>
      <c r="N3202" s="4">
        <v>233000</v>
      </c>
      <c r="O3202" s="4">
        <v>0</v>
      </c>
      <c r="P3202" s="4">
        <v>13610352</v>
      </c>
      <c r="Q3202" s="4">
        <v>3252</v>
      </c>
      <c r="R3202" s="4" t="b">
        <f t="shared" si="12"/>
        <v>0</v>
      </c>
      <c r="S3202" s="4">
        <v>0</v>
      </c>
    </row>
    <row r="3203" spans="1:19" ht="14.25" customHeight="1">
      <c r="A3203" s="4" t="s">
        <v>1040</v>
      </c>
      <c r="B3203" s="5"/>
      <c r="C3203" s="4">
        <v>0</v>
      </c>
      <c r="E3203" s="4" t="b">
        <f t="shared" si="11"/>
        <v>0</v>
      </c>
      <c r="F3203" s="4">
        <v>0</v>
      </c>
      <c r="G3203" s="4">
        <v>6302</v>
      </c>
      <c r="H3203" s="6">
        <v>44075</v>
      </c>
      <c r="I3203" s="4" t="s">
        <v>1934</v>
      </c>
      <c r="J3203" s="4" t="s">
        <v>1043</v>
      </c>
      <c r="K3203" s="4">
        <v>10950</v>
      </c>
      <c r="L3203" s="4">
        <v>0</v>
      </c>
      <c r="M3203" s="4">
        <v>0</v>
      </c>
      <c r="N3203" s="4">
        <v>233000</v>
      </c>
      <c r="O3203" s="4">
        <v>0</v>
      </c>
      <c r="P3203" s="4">
        <v>13843352</v>
      </c>
      <c r="Q3203" s="4">
        <v>3253</v>
      </c>
      <c r="R3203" s="4" t="b">
        <f t="shared" si="12"/>
        <v>0</v>
      </c>
      <c r="S3203" s="4">
        <v>0</v>
      </c>
    </row>
    <row r="3204" spans="1:19" ht="14.25" customHeight="1">
      <c r="A3204" s="4" t="s">
        <v>1040</v>
      </c>
      <c r="B3204" s="5"/>
      <c r="C3204" s="4">
        <v>0</v>
      </c>
      <c r="E3204" s="4" t="b">
        <f t="shared" si="11"/>
        <v>0</v>
      </c>
      <c r="F3204" s="4">
        <v>0</v>
      </c>
      <c r="G3204" s="4">
        <v>6302</v>
      </c>
      <c r="H3204" s="6">
        <v>44105</v>
      </c>
      <c r="I3204" s="4" t="s">
        <v>1935</v>
      </c>
      <c r="J3204" s="4" t="s">
        <v>1043</v>
      </c>
      <c r="K3204" s="4">
        <v>11030</v>
      </c>
      <c r="L3204" s="4">
        <v>0</v>
      </c>
      <c r="M3204" s="4">
        <v>0</v>
      </c>
      <c r="N3204" s="4">
        <v>233000</v>
      </c>
      <c r="O3204" s="4">
        <v>0</v>
      </c>
      <c r="P3204" s="4">
        <v>14076352</v>
      </c>
      <c r="Q3204" s="4">
        <v>3254</v>
      </c>
      <c r="R3204" s="4" t="b">
        <f t="shared" si="12"/>
        <v>0</v>
      </c>
      <c r="S3204" s="4">
        <v>0</v>
      </c>
    </row>
    <row r="3205" spans="1:19" ht="14.25" customHeight="1">
      <c r="A3205" s="4" t="s">
        <v>1040</v>
      </c>
      <c r="B3205" s="5"/>
      <c r="C3205" s="4">
        <v>0</v>
      </c>
      <c r="E3205" s="4" t="b">
        <f t="shared" si="11"/>
        <v>0</v>
      </c>
      <c r="F3205" s="4">
        <v>0</v>
      </c>
      <c r="G3205" s="4">
        <v>6302</v>
      </c>
      <c r="H3205" s="6">
        <v>44124</v>
      </c>
      <c r="I3205" s="4" t="s">
        <v>1931</v>
      </c>
      <c r="J3205" s="4" t="s">
        <v>40</v>
      </c>
      <c r="K3205" s="4">
        <v>14146</v>
      </c>
      <c r="L3205" s="4">
        <v>0</v>
      </c>
      <c r="M3205" s="4">
        <v>0</v>
      </c>
      <c r="N3205" s="4">
        <v>0</v>
      </c>
      <c r="O3205" s="4">
        <v>136452</v>
      </c>
      <c r="P3205" s="4">
        <v>13939900</v>
      </c>
      <c r="Q3205" s="4">
        <v>3255</v>
      </c>
      <c r="R3205" s="4" t="b">
        <f t="shared" si="12"/>
        <v>0</v>
      </c>
      <c r="S3205" s="4">
        <v>0</v>
      </c>
    </row>
    <row r="3206" spans="1:19" ht="14.25" customHeight="1">
      <c r="A3206" s="4" t="s">
        <v>1040</v>
      </c>
      <c r="B3206" s="5"/>
      <c r="C3206" s="4">
        <v>0</v>
      </c>
      <c r="E3206" s="4" t="b">
        <f t="shared" si="11"/>
        <v>0</v>
      </c>
      <c r="F3206" s="4">
        <v>0</v>
      </c>
      <c r="G3206" s="4">
        <v>6302</v>
      </c>
      <c r="H3206" s="6">
        <v>44124</v>
      </c>
      <c r="I3206" s="4" t="s">
        <v>1936</v>
      </c>
      <c r="J3206" s="4" t="s">
        <v>40</v>
      </c>
      <c r="K3206" s="4">
        <v>14146</v>
      </c>
      <c r="L3206" s="4">
        <v>0</v>
      </c>
      <c r="M3206" s="4">
        <v>0</v>
      </c>
      <c r="N3206" s="4">
        <v>0</v>
      </c>
      <c r="O3206" s="4">
        <v>96548</v>
      </c>
      <c r="P3206" s="4">
        <v>13843352</v>
      </c>
      <c r="Q3206" s="4">
        <v>3256</v>
      </c>
      <c r="R3206" s="4" t="b">
        <f t="shared" si="12"/>
        <v>0</v>
      </c>
      <c r="S3206" s="4">
        <v>0</v>
      </c>
    </row>
    <row r="3207" spans="1:19" ht="14.25" customHeight="1">
      <c r="A3207" s="4" t="s">
        <v>1040</v>
      </c>
      <c r="B3207" s="5"/>
      <c r="C3207" s="4">
        <v>0</v>
      </c>
      <c r="E3207" s="4" t="b">
        <f t="shared" si="11"/>
        <v>0</v>
      </c>
      <c r="F3207" s="4">
        <v>0</v>
      </c>
      <c r="G3207" s="4">
        <v>6302</v>
      </c>
      <c r="H3207" s="6">
        <v>44136</v>
      </c>
      <c r="I3207" s="4" t="s">
        <v>1937</v>
      </c>
      <c r="J3207" s="4" t="s">
        <v>1043</v>
      </c>
      <c r="K3207" s="4">
        <v>11110</v>
      </c>
      <c r="L3207" s="4">
        <v>0</v>
      </c>
      <c r="M3207" s="4">
        <v>0</v>
      </c>
      <c r="N3207" s="4">
        <v>233000</v>
      </c>
      <c r="O3207" s="4">
        <v>0</v>
      </c>
      <c r="P3207" s="4">
        <v>14076352</v>
      </c>
      <c r="Q3207" s="4">
        <v>3257</v>
      </c>
      <c r="R3207" s="4" t="b">
        <f t="shared" si="12"/>
        <v>0</v>
      </c>
      <c r="S3207" s="4">
        <v>0</v>
      </c>
    </row>
    <row r="3208" spans="1:19" ht="14.25" customHeight="1">
      <c r="A3208" s="4" t="s">
        <v>1040</v>
      </c>
      <c r="B3208" s="5"/>
      <c r="C3208" s="4">
        <v>0</v>
      </c>
      <c r="E3208" s="4" t="b">
        <f t="shared" si="11"/>
        <v>0</v>
      </c>
      <c r="F3208" s="4">
        <v>0</v>
      </c>
      <c r="G3208" s="4">
        <v>6302</v>
      </c>
      <c r="H3208" s="6">
        <v>44166</v>
      </c>
      <c r="I3208" s="4" t="s">
        <v>1938</v>
      </c>
      <c r="J3208" s="4" t="s">
        <v>1043</v>
      </c>
      <c r="K3208" s="4">
        <v>11190</v>
      </c>
      <c r="L3208" s="4">
        <v>0</v>
      </c>
      <c r="M3208" s="4">
        <v>0</v>
      </c>
      <c r="N3208" s="4">
        <v>233000</v>
      </c>
      <c r="O3208" s="4">
        <v>0</v>
      </c>
      <c r="P3208" s="4">
        <v>14309352</v>
      </c>
      <c r="Q3208" s="4">
        <v>3258</v>
      </c>
      <c r="R3208" s="4" t="b">
        <f t="shared" si="12"/>
        <v>0</v>
      </c>
      <c r="S3208" s="4">
        <v>0</v>
      </c>
    </row>
    <row r="3209" spans="1:19" ht="14.25" customHeight="1">
      <c r="A3209" s="4" t="s">
        <v>1040</v>
      </c>
      <c r="B3209" s="5"/>
      <c r="C3209" s="4">
        <v>0</v>
      </c>
      <c r="E3209" s="4" t="b">
        <f t="shared" si="11"/>
        <v>0</v>
      </c>
      <c r="F3209" s="4">
        <v>0</v>
      </c>
      <c r="G3209" s="4">
        <v>6302</v>
      </c>
      <c r="H3209" s="6">
        <v>44172</v>
      </c>
      <c r="I3209" s="4" t="s">
        <v>1936</v>
      </c>
      <c r="J3209" s="4" t="s">
        <v>40</v>
      </c>
      <c r="K3209" s="4">
        <v>14291</v>
      </c>
      <c r="L3209" s="4">
        <v>0</v>
      </c>
      <c r="M3209" s="4">
        <v>0</v>
      </c>
      <c r="N3209" s="4">
        <v>0</v>
      </c>
      <c r="O3209" s="4">
        <v>71352</v>
      </c>
      <c r="P3209" s="4">
        <v>14238000</v>
      </c>
      <c r="Q3209" s="4">
        <v>3259</v>
      </c>
      <c r="R3209" s="4" t="b">
        <f t="shared" si="12"/>
        <v>0</v>
      </c>
      <c r="S3209" s="4">
        <v>0</v>
      </c>
    </row>
    <row r="3210" spans="1:19" ht="14.25" customHeight="1">
      <c r="A3210" s="4" t="s">
        <v>1040</v>
      </c>
      <c r="B3210" s="5"/>
      <c r="C3210" s="4">
        <v>0</v>
      </c>
      <c r="E3210" s="4" t="b">
        <f t="shared" si="11"/>
        <v>0</v>
      </c>
      <c r="F3210" s="4">
        <v>0</v>
      </c>
      <c r="G3210" s="4">
        <v>6302</v>
      </c>
      <c r="H3210" s="6">
        <v>44172</v>
      </c>
      <c r="I3210" s="4" t="s">
        <v>1939</v>
      </c>
      <c r="J3210" s="4" t="s">
        <v>40</v>
      </c>
      <c r="K3210" s="4">
        <v>14291</v>
      </c>
      <c r="L3210" s="4">
        <v>0</v>
      </c>
      <c r="M3210" s="4">
        <v>0</v>
      </c>
      <c r="N3210" s="4">
        <v>0</v>
      </c>
      <c r="O3210" s="4">
        <v>79262</v>
      </c>
      <c r="P3210" s="4">
        <v>14158738</v>
      </c>
      <c r="Q3210" s="4">
        <v>3260</v>
      </c>
      <c r="R3210" s="4" t="b">
        <f t="shared" si="12"/>
        <v>0</v>
      </c>
      <c r="S3210" s="4">
        <v>0</v>
      </c>
    </row>
    <row r="3211" spans="1:19" ht="14.25" customHeight="1">
      <c r="A3211" s="4" t="s">
        <v>1040</v>
      </c>
      <c r="B3211" s="5"/>
      <c r="C3211" s="4">
        <v>0</v>
      </c>
      <c r="E3211" s="4" t="b">
        <f t="shared" si="11"/>
        <v>0</v>
      </c>
      <c r="F3211" s="4">
        <v>0</v>
      </c>
      <c r="G3211" s="4">
        <v>6302</v>
      </c>
      <c r="H3211" s="6">
        <v>44195</v>
      </c>
      <c r="I3211" s="4" t="s">
        <v>1939</v>
      </c>
      <c r="J3211" s="4" t="s">
        <v>1266</v>
      </c>
      <c r="K3211" s="4">
        <v>585</v>
      </c>
      <c r="L3211" s="4">
        <v>0</v>
      </c>
      <c r="M3211" s="4">
        <v>0</v>
      </c>
      <c r="N3211" s="4">
        <v>0</v>
      </c>
      <c r="O3211" s="4">
        <v>99738</v>
      </c>
      <c r="P3211" s="4">
        <v>14059000</v>
      </c>
      <c r="Q3211" s="4">
        <v>3261</v>
      </c>
      <c r="R3211" s="4" t="b">
        <f t="shared" si="12"/>
        <v>0</v>
      </c>
      <c r="S3211" s="4">
        <v>0</v>
      </c>
    </row>
    <row r="3212" spans="1:19" ht="14.25" customHeight="1">
      <c r="A3212" s="4" t="s">
        <v>1040</v>
      </c>
      <c r="B3212" s="5"/>
      <c r="C3212" s="4">
        <v>0</v>
      </c>
      <c r="E3212" s="4" t="b">
        <f t="shared" si="11"/>
        <v>0</v>
      </c>
      <c r="F3212" s="4">
        <v>0</v>
      </c>
      <c r="G3212" s="4">
        <v>6302</v>
      </c>
      <c r="H3212" s="6">
        <v>44195</v>
      </c>
      <c r="I3212" s="4" t="s">
        <v>1940</v>
      </c>
      <c r="J3212" s="4" t="s">
        <v>1266</v>
      </c>
      <c r="K3212" s="4">
        <v>585</v>
      </c>
      <c r="L3212" s="4">
        <v>0</v>
      </c>
      <c r="M3212" s="4">
        <v>0</v>
      </c>
      <c r="N3212" s="4">
        <v>0</v>
      </c>
      <c r="O3212" s="4">
        <v>179000</v>
      </c>
      <c r="P3212" s="4">
        <v>13880000</v>
      </c>
      <c r="Q3212" s="4">
        <v>3262</v>
      </c>
      <c r="R3212" s="4" t="b">
        <f t="shared" si="12"/>
        <v>0</v>
      </c>
      <c r="S3212" s="4">
        <v>0</v>
      </c>
    </row>
    <row r="3213" spans="1:19" ht="14.25" customHeight="1">
      <c r="A3213" s="4" t="s">
        <v>1040</v>
      </c>
      <c r="B3213" s="5"/>
      <c r="C3213" s="4">
        <v>0</v>
      </c>
      <c r="E3213" s="4" t="b">
        <f t="shared" si="11"/>
        <v>0</v>
      </c>
      <c r="F3213" s="4">
        <v>0</v>
      </c>
      <c r="G3213" s="4">
        <v>6302</v>
      </c>
      <c r="H3213" s="6">
        <v>44195</v>
      </c>
      <c r="I3213" s="4" t="s">
        <v>1941</v>
      </c>
      <c r="J3213" s="4" t="s">
        <v>1266</v>
      </c>
      <c r="K3213" s="4">
        <v>585</v>
      </c>
      <c r="L3213" s="4">
        <v>0</v>
      </c>
      <c r="M3213" s="4">
        <v>0</v>
      </c>
      <c r="N3213" s="4">
        <v>0</v>
      </c>
      <c r="O3213" s="4">
        <v>179000</v>
      </c>
      <c r="P3213" s="4">
        <v>13701000</v>
      </c>
      <c r="Q3213" s="4">
        <v>3263</v>
      </c>
      <c r="R3213" s="4" t="b">
        <f t="shared" si="12"/>
        <v>0</v>
      </c>
      <c r="S3213" s="4">
        <v>0</v>
      </c>
    </row>
    <row r="3214" spans="1:19" ht="14.25" customHeight="1">
      <c r="A3214" s="4" t="s">
        <v>1040</v>
      </c>
      <c r="B3214" s="5"/>
      <c r="C3214" s="4">
        <v>0</v>
      </c>
      <c r="E3214" s="4" t="b">
        <f t="shared" si="11"/>
        <v>0</v>
      </c>
      <c r="F3214" s="4">
        <v>0</v>
      </c>
      <c r="G3214" s="4">
        <v>6302</v>
      </c>
      <c r="H3214" s="6">
        <v>44195</v>
      </c>
      <c r="I3214" s="4" t="s">
        <v>1942</v>
      </c>
      <c r="J3214" s="4" t="s">
        <v>1266</v>
      </c>
      <c r="K3214" s="4">
        <v>585</v>
      </c>
      <c r="L3214" s="4">
        <v>0</v>
      </c>
      <c r="M3214" s="4">
        <v>0</v>
      </c>
      <c r="N3214" s="4">
        <v>0</v>
      </c>
      <c r="O3214" s="4">
        <v>94076</v>
      </c>
      <c r="P3214" s="4">
        <v>13606924</v>
      </c>
      <c r="Q3214" s="4">
        <v>3264</v>
      </c>
      <c r="R3214" s="4" t="b">
        <f t="shared" si="12"/>
        <v>0</v>
      </c>
      <c r="S3214" s="4">
        <v>0</v>
      </c>
    </row>
    <row r="3215" spans="1:19" ht="14.25" customHeight="1">
      <c r="A3215" s="4" t="s">
        <v>1040</v>
      </c>
      <c r="B3215" s="5" t="s">
        <v>1943</v>
      </c>
      <c r="C3215" s="4">
        <v>0</v>
      </c>
      <c r="D3215" s="4" t="s">
        <v>1943</v>
      </c>
      <c r="E3215" s="4" t="b">
        <f t="shared" si="11"/>
        <v>0</v>
      </c>
      <c r="F3215" s="4">
        <v>0</v>
      </c>
      <c r="G3215" s="4">
        <v>6302</v>
      </c>
      <c r="H3215" s="3" t="s">
        <v>21</v>
      </c>
      <c r="K3215" s="4">
        <v>0</v>
      </c>
      <c r="L3215" s="4">
        <v>0</v>
      </c>
      <c r="M3215" s="4">
        <v>0</v>
      </c>
      <c r="N3215" s="4">
        <v>2796000</v>
      </c>
      <c r="O3215" s="4">
        <v>1506176</v>
      </c>
      <c r="P3215" s="4">
        <v>13606924</v>
      </c>
      <c r="Q3215" s="4">
        <v>3265</v>
      </c>
      <c r="R3215" s="4" t="b">
        <f t="shared" si="12"/>
        <v>0</v>
      </c>
      <c r="S3215" s="4">
        <v>0</v>
      </c>
    </row>
    <row r="3216" spans="1:19" ht="14.25" customHeight="1">
      <c r="A3216" s="4" t="s">
        <v>1040</v>
      </c>
      <c r="B3216" s="5" t="s">
        <v>603</v>
      </c>
      <c r="C3216" s="4">
        <v>0</v>
      </c>
      <c r="D3216" s="4" t="s">
        <v>603</v>
      </c>
      <c r="E3216" s="4" t="b">
        <f t="shared" si="11"/>
        <v>0</v>
      </c>
      <c r="F3216" s="4">
        <v>0</v>
      </c>
      <c r="G3216" s="4">
        <v>6401</v>
      </c>
      <c r="H3216" s="3" t="s">
        <v>21</v>
      </c>
      <c r="K3216" s="4">
        <v>0</v>
      </c>
      <c r="L3216" s="4">
        <v>2520000</v>
      </c>
      <c r="M3216" s="4">
        <v>2520000</v>
      </c>
      <c r="N3216" s="4">
        <v>0</v>
      </c>
      <c r="O3216" s="4">
        <v>0</v>
      </c>
      <c r="P3216" s="4">
        <v>0</v>
      </c>
      <c r="Q3216" s="4">
        <v>3266</v>
      </c>
      <c r="R3216" s="4" t="b">
        <f t="shared" si="12"/>
        <v>0</v>
      </c>
      <c r="S3216" s="4">
        <v>0</v>
      </c>
    </row>
    <row r="3217" spans="1:19" ht="14.25" customHeight="1">
      <c r="A3217" s="4" t="s">
        <v>1040</v>
      </c>
      <c r="B3217" s="5"/>
      <c r="C3217" s="4">
        <v>0</v>
      </c>
      <c r="E3217" s="4" t="b">
        <f t="shared" si="11"/>
        <v>0</v>
      </c>
      <c r="F3217" s="4">
        <v>0</v>
      </c>
      <c r="G3217" s="4">
        <v>6401</v>
      </c>
      <c r="H3217" s="6">
        <v>43831</v>
      </c>
      <c r="I3217" s="4" t="s">
        <v>1944</v>
      </c>
      <c r="J3217" s="4" t="s">
        <v>1043</v>
      </c>
      <c r="K3217" s="4">
        <v>10311</v>
      </c>
      <c r="L3217" s="4">
        <v>0</v>
      </c>
      <c r="M3217" s="4">
        <v>0</v>
      </c>
      <c r="N3217" s="4">
        <v>210000</v>
      </c>
      <c r="O3217" s="4">
        <v>0</v>
      </c>
      <c r="P3217" s="4">
        <v>210000</v>
      </c>
      <c r="Q3217" s="4">
        <v>3267</v>
      </c>
      <c r="R3217" s="4" t="b">
        <f t="shared" si="12"/>
        <v>0</v>
      </c>
      <c r="S3217" s="4">
        <v>0</v>
      </c>
    </row>
    <row r="3218" spans="1:19" ht="14.25" customHeight="1">
      <c r="A3218" s="4" t="s">
        <v>1040</v>
      </c>
      <c r="B3218" s="5"/>
      <c r="C3218" s="4">
        <v>0</v>
      </c>
      <c r="E3218" s="4" t="b">
        <f t="shared" si="11"/>
        <v>0</v>
      </c>
      <c r="F3218" s="4">
        <v>0</v>
      </c>
      <c r="G3218" s="4">
        <v>6401</v>
      </c>
      <c r="H3218" s="6">
        <v>43845</v>
      </c>
      <c r="I3218" s="4" t="s">
        <v>1044</v>
      </c>
      <c r="J3218" s="4" t="s">
        <v>40</v>
      </c>
      <c r="K3218" s="4">
        <v>13538</v>
      </c>
      <c r="L3218" s="4">
        <v>0</v>
      </c>
      <c r="M3218" s="4">
        <v>0</v>
      </c>
      <c r="N3218" s="4">
        <v>0</v>
      </c>
      <c r="O3218" s="4">
        <v>210000</v>
      </c>
      <c r="P3218" s="4">
        <v>0</v>
      </c>
      <c r="Q3218" s="4">
        <v>3268</v>
      </c>
      <c r="R3218" s="4" t="b">
        <f t="shared" si="12"/>
        <v>0</v>
      </c>
      <c r="S3218" s="4">
        <v>0</v>
      </c>
    </row>
    <row r="3219" spans="1:19" ht="14.25" customHeight="1">
      <c r="A3219" s="4" t="s">
        <v>1040</v>
      </c>
      <c r="B3219" s="5"/>
      <c r="C3219" s="4">
        <v>0</v>
      </c>
      <c r="E3219" s="4" t="b">
        <f t="shared" si="11"/>
        <v>0</v>
      </c>
      <c r="F3219" s="4">
        <v>0</v>
      </c>
      <c r="G3219" s="4">
        <v>6401</v>
      </c>
      <c r="H3219" s="6">
        <v>43862</v>
      </c>
      <c r="I3219" s="4" t="s">
        <v>1945</v>
      </c>
      <c r="J3219" s="4" t="s">
        <v>1043</v>
      </c>
      <c r="K3219" s="4">
        <v>10391</v>
      </c>
      <c r="L3219" s="4">
        <v>0</v>
      </c>
      <c r="M3219" s="4">
        <v>0</v>
      </c>
      <c r="N3219" s="4">
        <v>210000</v>
      </c>
      <c r="O3219" s="4">
        <v>0</v>
      </c>
      <c r="P3219" s="4">
        <v>210000</v>
      </c>
      <c r="Q3219" s="4">
        <v>3269</v>
      </c>
      <c r="R3219" s="4" t="b">
        <f t="shared" si="12"/>
        <v>0</v>
      </c>
      <c r="S3219" s="4">
        <v>0</v>
      </c>
    </row>
    <row r="3220" spans="1:19" ht="14.25" customHeight="1">
      <c r="A3220" s="4" t="s">
        <v>1040</v>
      </c>
      <c r="B3220" s="5"/>
      <c r="C3220" s="4">
        <v>0</v>
      </c>
      <c r="E3220" s="4" t="b">
        <f t="shared" si="11"/>
        <v>0</v>
      </c>
      <c r="F3220" s="4">
        <v>0</v>
      </c>
      <c r="G3220" s="4">
        <v>6401</v>
      </c>
      <c r="H3220" s="6">
        <v>43878</v>
      </c>
      <c r="I3220" s="4" t="s">
        <v>1046</v>
      </c>
      <c r="J3220" s="4" t="s">
        <v>40</v>
      </c>
      <c r="K3220" s="4">
        <v>13609</v>
      </c>
      <c r="L3220" s="4">
        <v>0</v>
      </c>
      <c r="M3220" s="4">
        <v>0</v>
      </c>
      <c r="N3220" s="4">
        <v>0</v>
      </c>
      <c r="O3220" s="4">
        <v>210000</v>
      </c>
      <c r="P3220" s="4">
        <v>0</v>
      </c>
      <c r="Q3220" s="4">
        <v>3270</v>
      </c>
      <c r="R3220" s="4" t="b">
        <f t="shared" si="12"/>
        <v>0</v>
      </c>
      <c r="S3220" s="4">
        <v>0</v>
      </c>
    </row>
    <row r="3221" spans="1:19" ht="14.25" customHeight="1">
      <c r="A3221" s="4" t="s">
        <v>1040</v>
      </c>
      <c r="B3221" s="5"/>
      <c r="C3221" s="4">
        <v>0</v>
      </c>
      <c r="E3221" s="4" t="b">
        <f t="shared" si="11"/>
        <v>0</v>
      </c>
      <c r="F3221" s="4">
        <v>0</v>
      </c>
      <c r="G3221" s="4">
        <v>6401</v>
      </c>
      <c r="H3221" s="6">
        <v>43891</v>
      </c>
      <c r="I3221" s="4" t="s">
        <v>1946</v>
      </c>
      <c r="J3221" s="4" t="s">
        <v>1043</v>
      </c>
      <c r="K3221" s="4">
        <v>10471</v>
      </c>
      <c r="L3221" s="4">
        <v>0</v>
      </c>
      <c r="M3221" s="4">
        <v>0</v>
      </c>
      <c r="N3221" s="4">
        <v>210000</v>
      </c>
      <c r="O3221" s="4">
        <v>0</v>
      </c>
      <c r="P3221" s="4">
        <v>210000</v>
      </c>
      <c r="Q3221" s="4">
        <v>3271</v>
      </c>
      <c r="R3221" s="4" t="b">
        <f t="shared" si="12"/>
        <v>0</v>
      </c>
      <c r="S3221" s="4">
        <v>0</v>
      </c>
    </row>
    <row r="3222" spans="1:19" ht="14.25" customHeight="1">
      <c r="A3222" s="4" t="s">
        <v>1040</v>
      </c>
      <c r="B3222" s="5"/>
      <c r="C3222" s="4">
        <v>0</v>
      </c>
      <c r="E3222" s="4" t="b">
        <f t="shared" si="11"/>
        <v>0</v>
      </c>
      <c r="F3222" s="4">
        <v>0</v>
      </c>
      <c r="G3222" s="4">
        <v>6401</v>
      </c>
      <c r="H3222" s="6">
        <v>43906</v>
      </c>
      <c r="I3222" s="4" t="s">
        <v>1048</v>
      </c>
      <c r="J3222" s="4" t="s">
        <v>40</v>
      </c>
      <c r="K3222" s="4">
        <v>13677</v>
      </c>
      <c r="L3222" s="4">
        <v>0</v>
      </c>
      <c r="M3222" s="4">
        <v>0</v>
      </c>
      <c r="N3222" s="4">
        <v>0</v>
      </c>
      <c r="O3222" s="4">
        <v>210000</v>
      </c>
      <c r="P3222" s="4">
        <v>0</v>
      </c>
      <c r="Q3222" s="4">
        <v>3272</v>
      </c>
      <c r="R3222" s="4" t="b">
        <f t="shared" si="12"/>
        <v>0</v>
      </c>
      <c r="S3222" s="4">
        <v>0</v>
      </c>
    </row>
    <row r="3223" spans="1:19" ht="14.25" customHeight="1">
      <c r="A3223" s="4" t="s">
        <v>1040</v>
      </c>
      <c r="B3223" s="5"/>
      <c r="C3223" s="4">
        <v>0</v>
      </c>
      <c r="E3223" s="4" t="b">
        <f t="shared" si="11"/>
        <v>0</v>
      </c>
      <c r="F3223" s="4">
        <v>0</v>
      </c>
      <c r="G3223" s="4">
        <v>6401</v>
      </c>
      <c r="H3223" s="6">
        <v>43922</v>
      </c>
      <c r="I3223" s="4" t="s">
        <v>1947</v>
      </c>
      <c r="J3223" s="4" t="s">
        <v>1043</v>
      </c>
      <c r="K3223" s="4">
        <v>10551</v>
      </c>
      <c r="L3223" s="4">
        <v>0</v>
      </c>
      <c r="M3223" s="4">
        <v>0</v>
      </c>
      <c r="N3223" s="4">
        <v>210000</v>
      </c>
      <c r="O3223" s="4">
        <v>0</v>
      </c>
      <c r="P3223" s="4">
        <v>210000</v>
      </c>
      <c r="Q3223" s="4">
        <v>3273</v>
      </c>
      <c r="R3223" s="4" t="b">
        <f t="shared" si="12"/>
        <v>0</v>
      </c>
      <c r="S3223" s="4">
        <v>0</v>
      </c>
    </row>
    <row r="3224" spans="1:19" ht="14.25" customHeight="1">
      <c r="A3224" s="4" t="s">
        <v>1040</v>
      </c>
      <c r="B3224" s="5"/>
      <c r="C3224" s="4">
        <v>0</v>
      </c>
      <c r="E3224" s="4" t="b">
        <f t="shared" si="11"/>
        <v>0</v>
      </c>
      <c r="F3224" s="4">
        <v>0</v>
      </c>
      <c r="G3224" s="4">
        <v>6401</v>
      </c>
      <c r="H3224" s="6">
        <v>43934</v>
      </c>
      <c r="I3224" s="4" t="s">
        <v>1050</v>
      </c>
      <c r="J3224" s="4" t="s">
        <v>40</v>
      </c>
      <c r="K3224" s="4">
        <v>13739</v>
      </c>
      <c r="L3224" s="4">
        <v>0</v>
      </c>
      <c r="M3224" s="4">
        <v>0</v>
      </c>
      <c r="N3224" s="4">
        <v>0</v>
      </c>
      <c r="O3224" s="4">
        <v>210000</v>
      </c>
      <c r="P3224" s="4">
        <v>0</v>
      </c>
      <c r="Q3224" s="4">
        <v>3274</v>
      </c>
      <c r="R3224" s="4" t="b">
        <f t="shared" si="12"/>
        <v>0</v>
      </c>
      <c r="S3224" s="4">
        <v>0</v>
      </c>
    </row>
    <row r="3225" spans="1:19" ht="14.25" customHeight="1">
      <c r="A3225" s="4" t="s">
        <v>1040</v>
      </c>
      <c r="B3225" s="5"/>
      <c r="C3225" s="4">
        <v>0</v>
      </c>
      <c r="E3225" s="4" t="b">
        <f t="shared" si="11"/>
        <v>0</v>
      </c>
      <c r="F3225" s="4">
        <v>0</v>
      </c>
      <c r="G3225" s="4">
        <v>6401</v>
      </c>
      <c r="H3225" s="6">
        <v>43952</v>
      </c>
      <c r="I3225" s="4" t="s">
        <v>1948</v>
      </c>
      <c r="J3225" s="4" t="s">
        <v>1043</v>
      </c>
      <c r="K3225" s="4">
        <v>10631</v>
      </c>
      <c r="L3225" s="4">
        <v>0</v>
      </c>
      <c r="M3225" s="4">
        <v>0</v>
      </c>
      <c r="N3225" s="4">
        <v>210000</v>
      </c>
      <c r="O3225" s="4">
        <v>0</v>
      </c>
      <c r="P3225" s="4">
        <v>210000</v>
      </c>
      <c r="Q3225" s="4">
        <v>3275</v>
      </c>
      <c r="R3225" s="4" t="b">
        <f t="shared" si="12"/>
        <v>0</v>
      </c>
      <c r="S3225" s="4">
        <v>0</v>
      </c>
    </row>
    <row r="3226" spans="1:19" ht="14.25" customHeight="1">
      <c r="A3226" s="4" t="s">
        <v>1040</v>
      </c>
      <c r="B3226" s="5"/>
      <c r="C3226" s="4">
        <v>0</v>
      </c>
      <c r="E3226" s="4" t="b">
        <f t="shared" si="11"/>
        <v>0</v>
      </c>
      <c r="F3226" s="4">
        <v>0</v>
      </c>
      <c r="G3226" s="4">
        <v>6401</v>
      </c>
      <c r="H3226" s="6">
        <v>43962</v>
      </c>
      <c r="I3226" s="4" t="s">
        <v>1052</v>
      </c>
      <c r="J3226" s="4" t="s">
        <v>40</v>
      </c>
      <c r="K3226" s="4">
        <v>13806</v>
      </c>
      <c r="L3226" s="4">
        <v>0</v>
      </c>
      <c r="M3226" s="4">
        <v>0</v>
      </c>
      <c r="N3226" s="4">
        <v>0</v>
      </c>
      <c r="O3226" s="4">
        <v>210000</v>
      </c>
      <c r="P3226" s="4">
        <v>0</v>
      </c>
      <c r="Q3226" s="4">
        <v>3276</v>
      </c>
      <c r="R3226" s="4" t="b">
        <f t="shared" si="12"/>
        <v>0</v>
      </c>
      <c r="S3226" s="4">
        <v>0</v>
      </c>
    </row>
    <row r="3227" spans="1:19" ht="14.25" customHeight="1">
      <c r="A3227" s="4" t="s">
        <v>1040</v>
      </c>
      <c r="B3227" s="5"/>
      <c r="C3227" s="4">
        <v>0</v>
      </c>
      <c r="E3227" s="4" t="b">
        <f t="shared" si="11"/>
        <v>0</v>
      </c>
      <c r="F3227" s="4">
        <v>0</v>
      </c>
      <c r="G3227" s="4">
        <v>6401</v>
      </c>
      <c r="H3227" s="6">
        <v>43983</v>
      </c>
      <c r="I3227" s="4" t="s">
        <v>1949</v>
      </c>
      <c r="J3227" s="4" t="s">
        <v>1043</v>
      </c>
      <c r="K3227" s="4">
        <v>10711</v>
      </c>
      <c r="L3227" s="4">
        <v>0</v>
      </c>
      <c r="M3227" s="4">
        <v>0</v>
      </c>
      <c r="N3227" s="4">
        <v>210000</v>
      </c>
      <c r="O3227" s="4">
        <v>0</v>
      </c>
      <c r="P3227" s="4">
        <v>210000</v>
      </c>
      <c r="Q3227" s="4">
        <v>3277</v>
      </c>
      <c r="R3227" s="4" t="b">
        <f t="shared" si="12"/>
        <v>0</v>
      </c>
      <c r="S3227" s="4">
        <v>0</v>
      </c>
    </row>
    <row r="3228" spans="1:19" ht="14.25" customHeight="1">
      <c r="A3228" s="4" t="s">
        <v>1040</v>
      </c>
      <c r="B3228" s="5"/>
      <c r="C3228" s="4">
        <v>0</v>
      </c>
      <c r="E3228" s="4" t="b">
        <f t="shared" si="11"/>
        <v>0</v>
      </c>
      <c r="F3228" s="4">
        <v>0</v>
      </c>
      <c r="G3228" s="4">
        <v>6401</v>
      </c>
      <c r="H3228" s="6">
        <v>43998</v>
      </c>
      <c r="I3228" s="4" t="s">
        <v>1054</v>
      </c>
      <c r="J3228" s="4" t="s">
        <v>40</v>
      </c>
      <c r="K3228" s="4">
        <v>13876</v>
      </c>
      <c r="L3228" s="4">
        <v>0</v>
      </c>
      <c r="M3228" s="4">
        <v>0</v>
      </c>
      <c r="N3228" s="4">
        <v>0</v>
      </c>
      <c r="O3228" s="4">
        <v>210000</v>
      </c>
      <c r="P3228" s="4">
        <v>0</v>
      </c>
      <c r="Q3228" s="4">
        <v>3278</v>
      </c>
      <c r="R3228" s="4" t="b">
        <f t="shared" si="12"/>
        <v>0</v>
      </c>
      <c r="S3228" s="4">
        <v>0</v>
      </c>
    </row>
    <row r="3229" spans="1:19" ht="14.25" customHeight="1">
      <c r="A3229" s="4" t="s">
        <v>1040</v>
      </c>
      <c r="B3229" s="5"/>
      <c r="C3229" s="4">
        <v>0</v>
      </c>
      <c r="E3229" s="4" t="b">
        <f t="shared" si="11"/>
        <v>0</v>
      </c>
      <c r="F3229" s="4">
        <v>0</v>
      </c>
      <c r="G3229" s="4">
        <v>6401</v>
      </c>
      <c r="H3229" s="6">
        <v>44013</v>
      </c>
      <c r="I3229" s="4" t="s">
        <v>1950</v>
      </c>
      <c r="J3229" s="4" t="s">
        <v>1069</v>
      </c>
      <c r="K3229" s="4">
        <v>570</v>
      </c>
      <c r="L3229" s="4">
        <v>0</v>
      </c>
      <c r="M3229" s="4">
        <v>0</v>
      </c>
      <c r="N3229" s="4">
        <v>0</v>
      </c>
      <c r="O3229" s="4">
        <v>20000</v>
      </c>
      <c r="P3229" s="4">
        <v>-20000</v>
      </c>
      <c r="Q3229" s="4">
        <v>3279</v>
      </c>
      <c r="R3229" s="4" t="b">
        <f t="shared" si="12"/>
        <v>0</v>
      </c>
      <c r="S3229" s="4">
        <v>0</v>
      </c>
    </row>
    <row r="3230" spans="1:19" ht="14.25" customHeight="1">
      <c r="A3230" s="4" t="s">
        <v>1040</v>
      </c>
      <c r="B3230" s="5"/>
      <c r="C3230" s="4">
        <v>0</v>
      </c>
      <c r="E3230" s="4" t="b">
        <f t="shared" si="11"/>
        <v>0</v>
      </c>
      <c r="F3230" s="4">
        <v>0</v>
      </c>
      <c r="G3230" s="4">
        <v>6401</v>
      </c>
      <c r="H3230" s="6">
        <v>44013</v>
      </c>
      <c r="I3230" s="4" t="s">
        <v>1951</v>
      </c>
      <c r="J3230" s="4" t="s">
        <v>1043</v>
      </c>
      <c r="K3230" s="4">
        <v>10791</v>
      </c>
      <c r="L3230" s="4">
        <v>0</v>
      </c>
      <c r="M3230" s="4">
        <v>0</v>
      </c>
      <c r="N3230" s="4">
        <v>210000</v>
      </c>
      <c r="O3230" s="4">
        <v>0</v>
      </c>
      <c r="P3230" s="4">
        <v>190000</v>
      </c>
      <c r="Q3230" s="4">
        <v>3280</v>
      </c>
      <c r="R3230" s="4" t="b">
        <f t="shared" si="12"/>
        <v>0</v>
      </c>
      <c r="S3230" s="4">
        <v>0</v>
      </c>
    </row>
    <row r="3231" spans="1:19" ht="14.25" customHeight="1">
      <c r="A3231" s="4" t="s">
        <v>1040</v>
      </c>
      <c r="B3231" s="5"/>
      <c r="C3231" s="4">
        <v>0</v>
      </c>
      <c r="E3231" s="4" t="b">
        <f t="shared" si="11"/>
        <v>0</v>
      </c>
      <c r="F3231" s="4">
        <v>0</v>
      </c>
      <c r="G3231" s="4">
        <v>6401</v>
      </c>
      <c r="H3231" s="6">
        <v>44039</v>
      </c>
      <c r="I3231" s="4" t="s">
        <v>1056</v>
      </c>
      <c r="J3231" s="4" t="s">
        <v>40</v>
      </c>
      <c r="K3231" s="4">
        <v>13931</v>
      </c>
      <c r="L3231" s="4">
        <v>0</v>
      </c>
      <c r="M3231" s="4">
        <v>0</v>
      </c>
      <c r="N3231" s="4">
        <v>0</v>
      </c>
      <c r="O3231" s="4">
        <v>190000</v>
      </c>
      <c r="P3231" s="4">
        <v>0</v>
      </c>
      <c r="Q3231" s="4">
        <v>3281</v>
      </c>
      <c r="R3231" s="4" t="b">
        <f t="shared" si="12"/>
        <v>0</v>
      </c>
      <c r="S3231" s="4">
        <v>0</v>
      </c>
    </row>
    <row r="3232" spans="1:19" ht="14.25" customHeight="1">
      <c r="A3232" s="4" t="s">
        <v>1040</v>
      </c>
      <c r="B3232" s="5"/>
      <c r="C3232" s="4">
        <v>0</v>
      </c>
      <c r="E3232" s="4" t="b">
        <f t="shared" si="11"/>
        <v>0</v>
      </c>
      <c r="F3232" s="4">
        <v>0</v>
      </c>
      <c r="G3232" s="4">
        <v>6401</v>
      </c>
      <c r="H3232" s="6">
        <v>44044</v>
      </c>
      <c r="I3232" s="4" t="s">
        <v>1952</v>
      </c>
      <c r="J3232" s="4" t="s">
        <v>1069</v>
      </c>
      <c r="K3232" s="4">
        <v>572</v>
      </c>
      <c r="L3232" s="4">
        <v>0</v>
      </c>
      <c r="M3232" s="4">
        <v>0</v>
      </c>
      <c r="N3232" s="4">
        <v>0</v>
      </c>
      <c r="O3232" s="4">
        <v>10000</v>
      </c>
      <c r="P3232" s="4">
        <v>-10000</v>
      </c>
      <c r="Q3232" s="4">
        <v>3282</v>
      </c>
      <c r="R3232" s="4" t="b">
        <f t="shared" si="12"/>
        <v>0</v>
      </c>
      <c r="S3232" s="4">
        <v>0</v>
      </c>
    </row>
    <row r="3233" spans="1:19" ht="14.25" customHeight="1">
      <c r="A3233" s="4" t="s">
        <v>1040</v>
      </c>
      <c r="B3233" s="5"/>
      <c r="C3233" s="4">
        <v>0</v>
      </c>
      <c r="E3233" s="4" t="b">
        <f t="shared" si="11"/>
        <v>0</v>
      </c>
      <c r="F3233" s="4">
        <v>0</v>
      </c>
      <c r="G3233" s="4">
        <v>6401</v>
      </c>
      <c r="H3233" s="6">
        <v>44044</v>
      </c>
      <c r="I3233" s="4" t="s">
        <v>1953</v>
      </c>
      <c r="J3233" s="4" t="s">
        <v>1043</v>
      </c>
      <c r="K3233" s="4">
        <v>10871</v>
      </c>
      <c r="L3233" s="4">
        <v>0</v>
      </c>
      <c r="M3233" s="4">
        <v>0</v>
      </c>
      <c r="N3233" s="4">
        <v>210000</v>
      </c>
      <c r="O3233" s="4">
        <v>0</v>
      </c>
      <c r="P3233" s="4">
        <v>200000</v>
      </c>
      <c r="Q3233" s="4">
        <v>3283</v>
      </c>
      <c r="R3233" s="4" t="b">
        <f t="shared" si="12"/>
        <v>0</v>
      </c>
      <c r="S3233" s="4">
        <v>0</v>
      </c>
    </row>
    <row r="3234" spans="1:19" ht="14.25" customHeight="1">
      <c r="A3234" s="4" t="s">
        <v>1040</v>
      </c>
      <c r="B3234" s="5"/>
      <c r="C3234" s="4">
        <v>0</v>
      </c>
      <c r="E3234" s="4" t="b">
        <f t="shared" si="11"/>
        <v>0</v>
      </c>
      <c r="F3234" s="4">
        <v>0</v>
      </c>
      <c r="G3234" s="4">
        <v>6401</v>
      </c>
      <c r="H3234" s="6">
        <v>44057</v>
      </c>
      <c r="I3234" s="4" t="s">
        <v>1058</v>
      </c>
      <c r="J3234" s="4" t="s">
        <v>40</v>
      </c>
      <c r="K3234" s="4">
        <v>14021</v>
      </c>
      <c r="L3234" s="4">
        <v>0</v>
      </c>
      <c r="M3234" s="4">
        <v>0</v>
      </c>
      <c r="N3234" s="4">
        <v>0</v>
      </c>
      <c r="O3234" s="4">
        <v>200000</v>
      </c>
      <c r="P3234" s="4">
        <v>0</v>
      </c>
      <c r="Q3234" s="4">
        <v>3284</v>
      </c>
      <c r="R3234" s="4" t="b">
        <f t="shared" si="12"/>
        <v>0</v>
      </c>
      <c r="S3234" s="4">
        <v>0</v>
      </c>
    </row>
    <row r="3235" spans="1:19" ht="14.25" customHeight="1">
      <c r="A3235" s="4" t="s">
        <v>1040</v>
      </c>
      <c r="B3235" s="5"/>
      <c r="C3235" s="4">
        <v>0</v>
      </c>
      <c r="E3235" s="4" t="b">
        <f t="shared" si="11"/>
        <v>0</v>
      </c>
      <c r="F3235" s="4">
        <v>0</v>
      </c>
      <c r="G3235" s="4">
        <v>6401</v>
      </c>
      <c r="H3235" s="6">
        <v>44075</v>
      </c>
      <c r="I3235" s="4" t="s">
        <v>1954</v>
      </c>
      <c r="J3235" s="4" t="s">
        <v>1069</v>
      </c>
      <c r="K3235" s="4">
        <v>573</v>
      </c>
      <c r="L3235" s="4">
        <v>0</v>
      </c>
      <c r="M3235" s="4">
        <v>0</v>
      </c>
      <c r="N3235" s="4">
        <v>0</v>
      </c>
      <c r="O3235" s="4">
        <v>10210</v>
      </c>
      <c r="P3235" s="4">
        <v>-10210</v>
      </c>
      <c r="Q3235" s="4">
        <v>3285</v>
      </c>
      <c r="R3235" s="4" t="b">
        <f t="shared" si="12"/>
        <v>0</v>
      </c>
      <c r="S3235" s="4">
        <v>0</v>
      </c>
    </row>
    <row r="3236" spans="1:19" ht="14.25" customHeight="1">
      <c r="A3236" s="4" t="s">
        <v>1040</v>
      </c>
      <c r="B3236" s="5"/>
      <c r="C3236" s="4">
        <v>0</v>
      </c>
      <c r="E3236" s="4" t="b">
        <f t="shared" si="11"/>
        <v>0</v>
      </c>
      <c r="F3236" s="4">
        <v>0</v>
      </c>
      <c r="G3236" s="4">
        <v>6401</v>
      </c>
      <c r="H3236" s="6">
        <v>44075</v>
      </c>
      <c r="I3236" s="4" t="s">
        <v>1955</v>
      </c>
      <c r="J3236" s="4" t="s">
        <v>1043</v>
      </c>
      <c r="K3236" s="4">
        <v>10951</v>
      </c>
      <c r="L3236" s="4">
        <v>0</v>
      </c>
      <c r="M3236" s="4">
        <v>0</v>
      </c>
      <c r="N3236" s="4">
        <v>210000</v>
      </c>
      <c r="O3236" s="4">
        <v>0</v>
      </c>
      <c r="P3236" s="4">
        <v>199790</v>
      </c>
      <c r="Q3236" s="4">
        <v>3286</v>
      </c>
      <c r="R3236" s="4" t="b">
        <f t="shared" si="12"/>
        <v>0</v>
      </c>
      <c r="S3236" s="4">
        <v>0</v>
      </c>
    </row>
    <row r="3237" spans="1:19" ht="14.25" customHeight="1">
      <c r="A3237" s="4" t="s">
        <v>1040</v>
      </c>
      <c r="B3237" s="5"/>
      <c r="C3237" s="4">
        <v>0</v>
      </c>
      <c r="E3237" s="4" t="b">
        <f t="shared" si="11"/>
        <v>0</v>
      </c>
      <c r="F3237" s="4">
        <v>0</v>
      </c>
      <c r="G3237" s="4">
        <v>6401</v>
      </c>
      <c r="H3237" s="6">
        <v>44088</v>
      </c>
      <c r="I3237" s="4" t="s">
        <v>1060</v>
      </c>
      <c r="J3237" s="4" t="s">
        <v>40</v>
      </c>
      <c r="K3237" s="4">
        <v>14094</v>
      </c>
      <c r="L3237" s="4">
        <v>0</v>
      </c>
      <c r="M3237" s="4">
        <v>0</v>
      </c>
      <c r="N3237" s="4">
        <v>0</v>
      </c>
      <c r="O3237" s="4">
        <v>199790</v>
      </c>
      <c r="P3237" s="4">
        <v>0</v>
      </c>
      <c r="Q3237" s="4">
        <v>3287</v>
      </c>
      <c r="R3237" s="4" t="b">
        <f t="shared" si="12"/>
        <v>0</v>
      </c>
      <c r="S3237" s="4">
        <v>0</v>
      </c>
    </row>
    <row r="3238" spans="1:19" ht="14.25" customHeight="1">
      <c r="A3238" s="4" t="s">
        <v>1040</v>
      </c>
      <c r="B3238" s="5"/>
      <c r="C3238" s="4">
        <v>0</v>
      </c>
      <c r="E3238" s="4" t="b">
        <f t="shared" si="11"/>
        <v>0</v>
      </c>
      <c r="F3238" s="4">
        <v>0</v>
      </c>
      <c r="G3238" s="4">
        <v>6401</v>
      </c>
      <c r="H3238" s="6">
        <v>44105</v>
      </c>
      <c r="I3238" s="4" t="s">
        <v>1956</v>
      </c>
      <c r="J3238" s="4" t="s">
        <v>1069</v>
      </c>
      <c r="K3238" s="4">
        <v>575</v>
      </c>
      <c r="L3238" s="4">
        <v>0</v>
      </c>
      <c r="M3238" s="4">
        <v>0</v>
      </c>
      <c r="N3238" s="4">
        <v>0</v>
      </c>
      <c r="O3238" s="4">
        <v>210</v>
      </c>
      <c r="P3238" s="4">
        <v>-210</v>
      </c>
      <c r="Q3238" s="4">
        <v>3288</v>
      </c>
      <c r="R3238" s="4" t="b">
        <f t="shared" si="12"/>
        <v>0</v>
      </c>
      <c r="S3238" s="4">
        <v>0</v>
      </c>
    </row>
    <row r="3239" spans="1:19" ht="14.25" customHeight="1">
      <c r="A3239" s="4" t="s">
        <v>1040</v>
      </c>
      <c r="B3239" s="5"/>
      <c r="C3239" s="4">
        <v>0</v>
      </c>
      <c r="E3239" s="4" t="b">
        <f t="shared" si="11"/>
        <v>0</v>
      </c>
      <c r="F3239" s="4">
        <v>0</v>
      </c>
      <c r="G3239" s="4">
        <v>6401</v>
      </c>
      <c r="H3239" s="6">
        <v>44105</v>
      </c>
      <c r="I3239" s="4" t="s">
        <v>1957</v>
      </c>
      <c r="J3239" s="4" t="s">
        <v>1043</v>
      </c>
      <c r="K3239" s="4">
        <v>11031</v>
      </c>
      <c r="L3239" s="4">
        <v>0</v>
      </c>
      <c r="M3239" s="4">
        <v>0</v>
      </c>
      <c r="N3239" s="4">
        <v>210000</v>
      </c>
      <c r="O3239" s="4">
        <v>0</v>
      </c>
      <c r="P3239" s="4">
        <v>209790</v>
      </c>
      <c r="Q3239" s="4">
        <v>3289</v>
      </c>
      <c r="R3239" s="4" t="b">
        <f t="shared" si="12"/>
        <v>0</v>
      </c>
      <c r="S3239" s="4">
        <v>0</v>
      </c>
    </row>
    <row r="3240" spans="1:19" ht="14.25" customHeight="1">
      <c r="A3240" s="4" t="s">
        <v>1040</v>
      </c>
      <c r="B3240" s="5"/>
      <c r="C3240" s="4">
        <v>0</v>
      </c>
      <c r="E3240" s="4" t="b">
        <f t="shared" si="11"/>
        <v>0</v>
      </c>
      <c r="F3240" s="4">
        <v>0</v>
      </c>
      <c r="G3240" s="4">
        <v>6401</v>
      </c>
      <c r="H3240" s="6">
        <v>44112</v>
      </c>
      <c r="I3240" s="4" t="s">
        <v>1061</v>
      </c>
      <c r="J3240" s="4" t="s">
        <v>40</v>
      </c>
      <c r="K3240" s="4">
        <v>14165</v>
      </c>
      <c r="L3240" s="4">
        <v>0</v>
      </c>
      <c r="M3240" s="4">
        <v>0</v>
      </c>
      <c r="N3240" s="4">
        <v>0</v>
      </c>
      <c r="O3240" s="4">
        <v>209790</v>
      </c>
      <c r="P3240" s="4">
        <v>0</v>
      </c>
      <c r="Q3240" s="4">
        <v>3290</v>
      </c>
      <c r="R3240" s="4" t="b">
        <f t="shared" si="12"/>
        <v>0</v>
      </c>
      <c r="S3240" s="4">
        <v>0</v>
      </c>
    </row>
    <row r="3241" spans="1:19" ht="14.25" customHeight="1">
      <c r="A3241" s="4" t="s">
        <v>1040</v>
      </c>
      <c r="B3241" s="5"/>
      <c r="C3241" s="4">
        <v>0</v>
      </c>
      <c r="E3241" s="4" t="b">
        <f t="shared" si="11"/>
        <v>0</v>
      </c>
      <c r="F3241" s="4">
        <v>0</v>
      </c>
      <c r="G3241" s="4">
        <v>6401</v>
      </c>
      <c r="H3241" s="6">
        <v>44136</v>
      </c>
      <c r="I3241" s="4" t="s">
        <v>1958</v>
      </c>
      <c r="J3241" s="4" t="s">
        <v>1069</v>
      </c>
      <c r="K3241" s="4">
        <v>576</v>
      </c>
      <c r="L3241" s="4">
        <v>0</v>
      </c>
      <c r="M3241" s="4">
        <v>0</v>
      </c>
      <c r="N3241" s="4">
        <v>0</v>
      </c>
      <c r="O3241" s="4">
        <v>210</v>
      </c>
      <c r="P3241" s="4">
        <v>-210</v>
      </c>
      <c r="Q3241" s="4">
        <v>3291</v>
      </c>
      <c r="R3241" s="4" t="b">
        <f t="shared" si="12"/>
        <v>0</v>
      </c>
      <c r="S3241" s="4">
        <v>0</v>
      </c>
    </row>
    <row r="3242" spans="1:19" ht="14.25" customHeight="1">
      <c r="A3242" s="4" t="s">
        <v>1040</v>
      </c>
      <c r="B3242" s="5"/>
      <c r="C3242" s="4">
        <v>0</v>
      </c>
      <c r="E3242" s="4" t="b">
        <f t="shared" si="11"/>
        <v>0</v>
      </c>
      <c r="F3242" s="4">
        <v>0</v>
      </c>
      <c r="G3242" s="4">
        <v>6401</v>
      </c>
      <c r="H3242" s="6">
        <v>44136</v>
      </c>
      <c r="I3242" s="4" t="s">
        <v>1959</v>
      </c>
      <c r="J3242" s="4" t="s">
        <v>1043</v>
      </c>
      <c r="K3242" s="4">
        <v>11111</v>
      </c>
      <c r="L3242" s="4">
        <v>0</v>
      </c>
      <c r="M3242" s="4">
        <v>0</v>
      </c>
      <c r="N3242" s="4">
        <v>210000</v>
      </c>
      <c r="O3242" s="4">
        <v>0</v>
      </c>
      <c r="P3242" s="4">
        <v>209790</v>
      </c>
      <c r="Q3242" s="4">
        <v>3292</v>
      </c>
      <c r="R3242" s="4" t="b">
        <f t="shared" si="12"/>
        <v>0</v>
      </c>
      <c r="S3242" s="4">
        <v>0</v>
      </c>
    </row>
    <row r="3243" spans="1:19" ht="14.25" customHeight="1">
      <c r="A3243" s="4" t="s">
        <v>1040</v>
      </c>
      <c r="B3243" s="5"/>
      <c r="C3243" s="4">
        <v>0</v>
      </c>
      <c r="E3243" s="4" t="b">
        <f t="shared" si="11"/>
        <v>0</v>
      </c>
      <c r="F3243" s="4">
        <v>0</v>
      </c>
      <c r="G3243" s="4">
        <v>6401</v>
      </c>
      <c r="H3243" s="6">
        <v>44144</v>
      </c>
      <c r="I3243" s="4" t="s">
        <v>1064</v>
      </c>
      <c r="J3243" s="4" t="s">
        <v>40</v>
      </c>
      <c r="K3243" s="4">
        <v>14225</v>
      </c>
      <c r="L3243" s="4">
        <v>0</v>
      </c>
      <c r="M3243" s="4">
        <v>0</v>
      </c>
      <c r="N3243" s="4">
        <v>0</v>
      </c>
      <c r="O3243" s="4">
        <v>209790</v>
      </c>
      <c r="P3243" s="4">
        <v>0</v>
      </c>
      <c r="Q3243" s="4">
        <v>3293</v>
      </c>
      <c r="R3243" s="4" t="b">
        <f t="shared" si="12"/>
        <v>0</v>
      </c>
      <c r="S3243" s="4">
        <v>0</v>
      </c>
    </row>
    <row r="3244" spans="1:19" ht="14.25" customHeight="1">
      <c r="A3244" s="4" t="s">
        <v>1040</v>
      </c>
      <c r="B3244" s="5"/>
      <c r="C3244" s="4">
        <v>0</v>
      </c>
      <c r="E3244" s="4" t="b">
        <f t="shared" si="11"/>
        <v>0</v>
      </c>
      <c r="F3244" s="4">
        <v>0</v>
      </c>
      <c r="G3244" s="4">
        <v>6401</v>
      </c>
      <c r="H3244" s="6">
        <v>44166</v>
      </c>
      <c r="I3244" s="4" t="s">
        <v>1960</v>
      </c>
      <c r="J3244" s="4" t="s">
        <v>1069</v>
      </c>
      <c r="K3244" s="4">
        <v>577</v>
      </c>
      <c r="L3244" s="4">
        <v>0</v>
      </c>
      <c r="M3244" s="4">
        <v>0</v>
      </c>
      <c r="N3244" s="4">
        <v>0</v>
      </c>
      <c r="O3244" s="4">
        <v>210</v>
      </c>
      <c r="P3244" s="4">
        <v>-210</v>
      </c>
      <c r="Q3244" s="4">
        <v>3294</v>
      </c>
      <c r="R3244" s="4" t="b">
        <f t="shared" si="12"/>
        <v>0</v>
      </c>
      <c r="S3244" s="4">
        <v>0</v>
      </c>
    </row>
    <row r="3245" spans="1:19" ht="14.25" customHeight="1">
      <c r="A3245" s="4" t="s">
        <v>1040</v>
      </c>
      <c r="B3245" s="5"/>
      <c r="C3245" s="4">
        <v>0</v>
      </c>
      <c r="E3245" s="4" t="b">
        <f t="shared" si="11"/>
        <v>0</v>
      </c>
      <c r="F3245" s="4">
        <v>0</v>
      </c>
      <c r="G3245" s="4">
        <v>6401</v>
      </c>
      <c r="H3245" s="6">
        <v>44166</v>
      </c>
      <c r="I3245" s="4" t="s">
        <v>1961</v>
      </c>
      <c r="J3245" s="4" t="s">
        <v>1043</v>
      </c>
      <c r="K3245" s="4">
        <v>11191</v>
      </c>
      <c r="L3245" s="4">
        <v>0</v>
      </c>
      <c r="M3245" s="4">
        <v>0</v>
      </c>
      <c r="N3245" s="4">
        <v>210000</v>
      </c>
      <c r="O3245" s="4">
        <v>0</v>
      </c>
      <c r="P3245" s="4">
        <v>209790</v>
      </c>
      <c r="Q3245" s="4">
        <v>3295</v>
      </c>
      <c r="R3245" s="4" t="b">
        <f t="shared" si="12"/>
        <v>0</v>
      </c>
      <c r="S3245" s="4">
        <v>0</v>
      </c>
    </row>
    <row r="3246" spans="1:19" ht="14.25" customHeight="1">
      <c r="A3246" s="4" t="s">
        <v>1040</v>
      </c>
      <c r="B3246" s="5"/>
      <c r="C3246" s="4">
        <v>0</v>
      </c>
      <c r="E3246" s="4" t="b">
        <f t="shared" si="11"/>
        <v>0</v>
      </c>
      <c r="F3246" s="4">
        <v>0</v>
      </c>
      <c r="G3246" s="4">
        <v>6401</v>
      </c>
      <c r="H3246" s="6">
        <v>44174</v>
      </c>
      <c r="I3246" s="4" t="s">
        <v>1066</v>
      </c>
      <c r="J3246" s="4" t="s">
        <v>40</v>
      </c>
      <c r="K3246" s="4">
        <v>14308</v>
      </c>
      <c r="L3246" s="4">
        <v>0</v>
      </c>
      <c r="M3246" s="4">
        <v>0</v>
      </c>
      <c r="N3246" s="4">
        <v>0</v>
      </c>
      <c r="O3246" s="4">
        <v>209790</v>
      </c>
      <c r="P3246" s="4">
        <v>0</v>
      </c>
      <c r="Q3246" s="4">
        <v>3296</v>
      </c>
      <c r="R3246" s="4" t="b">
        <f t="shared" si="12"/>
        <v>0</v>
      </c>
      <c r="S3246" s="4">
        <v>0</v>
      </c>
    </row>
    <row r="3247" spans="1:19" ht="14.25" customHeight="1">
      <c r="A3247" s="4" t="s">
        <v>1040</v>
      </c>
      <c r="B3247" s="5" t="s">
        <v>1962</v>
      </c>
      <c r="C3247" s="4">
        <v>0</v>
      </c>
      <c r="D3247" s="4" t="s">
        <v>1962</v>
      </c>
      <c r="E3247" s="4" t="b">
        <f t="shared" si="11"/>
        <v>0</v>
      </c>
      <c r="F3247" s="4">
        <v>0</v>
      </c>
      <c r="G3247" s="4">
        <v>6401</v>
      </c>
      <c r="H3247" s="3" t="s">
        <v>21</v>
      </c>
      <c r="K3247" s="4">
        <v>0</v>
      </c>
      <c r="L3247" s="4">
        <v>0</v>
      </c>
      <c r="M3247" s="4">
        <v>0</v>
      </c>
      <c r="N3247" s="4">
        <v>2520000</v>
      </c>
      <c r="O3247" s="4">
        <v>2520000</v>
      </c>
      <c r="P3247" s="4">
        <v>0</v>
      </c>
      <c r="Q3247" s="4">
        <v>3297</v>
      </c>
      <c r="R3247" s="4" t="b">
        <f t="shared" si="12"/>
        <v>0</v>
      </c>
      <c r="S3247" s="4">
        <v>0</v>
      </c>
    </row>
    <row r="3248" spans="1:19" ht="14.25" customHeight="1">
      <c r="A3248" s="4" t="s">
        <v>1040</v>
      </c>
      <c r="B3248" s="5" t="s">
        <v>615</v>
      </c>
      <c r="C3248" s="4">
        <v>0</v>
      </c>
      <c r="D3248" s="4" t="s">
        <v>615</v>
      </c>
      <c r="E3248" s="4" t="b">
        <f t="shared" si="11"/>
        <v>0</v>
      </c>
      <c r="F3248" s="4">
        <v>0</v>
      </c>
      <c r="G3248" s="4">
        <v>6402</v>
      </c>
      <c r="H3248" s="3" t="s">
        <v>21</v>
      </c>
      <c r="K3248" s="4">
        <v>0</v>
      </c>
      <c r="L3248" s="4">
        <v>2520000</v>
      </c>
      <c r="M3248" s="4">
        <v>2046123</v>
      </c>
      <c r="N3248" s="4">
        <v>0</v>
      </c>
      <c r="O3248" s="4">
        <v>0</v>
      </c>
      <c r="P3248" s="4">
        <v>0</v>
      </c>
      <c r="Q3248" s="4">
        <v>3298</v>
      </c>
      <c r="R3248" s="4" t="b">
        <f t="shared" si="12"/>
        <v>0</v>
      </c>
      <c r="S3248" s="4">
        <v>0</v>
      </c>
    </row>
    <row r="3249" spans="1:19" ht="14.25" customHeight="1">
      <c r="A3249" s="4" t="s">
        <v>1040</v>
      </c>
      <c r="B3249" s="5"/>
      <c r="C3249" s="4">
        <v>0</v>
      </c>
      <c r="E3249" s="4" t="b">
        <f t="shared" si="11"/>
        <v>0</v>
      </c>
      <c r="F3249" s="4">
        <v>0</v>
      </c>
      <c r="G3249" s="4">
        <v>6402</v>
      </c>
      <c r="H3249" s="6">
        <v>43831</v>
      </c>
      <c r="I3249" s="4" t="s">
        <v>1963</v>
      </c>
      <c r="J3249" s="4" t="s">
        <v>1069</v>
      </c>
      <c r="K3249" s="4">
        <v>561</v>
      </c>
      <c r="L3249" s="4">
        <v>0</v>
      </c>
      <c r="M3249" s="4">
        <v>0</v>
      </c>
      <c r="N3249" s="4">
        <v>0</v>
      </c>
      <c r="O3249" s="4">
        <v>10000</v>
      </c>
      <c r="P3249" s="4">
        <v>-10000</v>
      </c>
      <c r="Q3249" s="4">
        <v>3299</v>
      </c>
      <c r="R3249" s="4" t="b">
        <f t="shared" si="12"/>
        <v>0</v>
      </c>
      <c r="S3249" s="4">
        <v>0</v>
      </c>
    </row>
    <row r="3250" spans="1:19" ht="14.25" customHeight="1">
      <c r="A3250" s="4" t="s">
        <v>1040</v>
      </c>
      <c r="B3250" s="5"/>
      <c r="C3250" s="4">
        <v>0</v>
      </c>
      <c r="E3250" s="4" t="b">
        <f t="shared" si="11"/>
        <v>0</v>
      </c>
      <c r="F3250" s="4">
        <v>0</v>
      </c>
      <c r="G3250" s="4">
        <v>6402</v>
      </c>
      <c r="H3250" s="6">
        <v>43831</v>
      </c>
      <c r="I3250" s="4" t="s">
        <v>1964</v>
      </c>
      <c r="J3250" s="4" t="s">
        <v>1043</v>
      </c>
      <c r="K3250" s="4">
        <v>10312</v>
      </c>
      <c r="L3250" s="4">
        <v>0</v>
      </c>
      <c r="M3250" s="4">
        <v>0</v>
      </c>
      <c r="N3250" s="4">
        <v>210000</v>
      </c>
      <c r="O3250" s="4">
        <v>0</v>
      </c>
      <c r="P3250" s="4">
        <v>200000</v>
      </c>
      <c r="Q3250" s="4">
        <v>3300</v>
      </c>
      <c r="R3250" s="4" t="b">
        <f t="shared" si="12"/>
        <v>0</v>
      </c>
      <c r="S3250" s="4">
        <v>0</v>
      </c>
    </row>
    <row r="3251" spans="1:19" ht="14.25" customHeight="1">
      <c r="A3251" s="4" t="s">
        <v>1040</v>
      </c>
      <c r="B3251" s="5"/>
      <c r="C3251" s="4">
        <v>0</v>
      </c>
      <c r="E3251" s="4" t="b">
        <f t="shared" si="11"/>
        <v>0</v>
      </c>
      <c r="F3251" s="4">
        <v>0</v>
      </c>
      <c r="G3251" s="4">
        <v>6402</v>
      </c>
      <c r="H3251" s="6">
        <v>43847</v>
      </c>
      <c r="I3251" s="4" t="s">
        <v>1044</v>
      </c>
      <c r="J3251" s="4" t="s">
        <v>40</v>
      </c>
      <c r="K3251" s="4">
        <v>13525</v>
      </c>
      <c r="L3251" s="4">
        <v>0</v>
      </c>
      <c r="M3251" s="4">
        <v>0</v>
      </c>
      <c r="N3251" s="4">
        <v>0</v>
      </c>
      <c r="O3251" s="4">
        <v>200000</v>
      </c>
      <c r="P3251" s="4">
        <v>0</v>
      </c>
      <c r="Q3251" s="4">
        <v>3301</v>
      </c>
      <c r="R3251" s="4" t="b">
        <f t="shared" si="12"/>
        <v>0</v>
      </c>
      <c r="S3251" s="4">
        <v>0</v>
      </c>
    </row>
    <row r="3252" spans="1:19" ht="14.25" customHeight="1">
      <c r="A3252" s="4" t="s">
        <v>1040</v>
      </c>
      <c r="B3252" s="5"/>
      <c r="C3252" s="4">
        <v>0</v>
      </c>
      <c r="E3252" s="4" t="b">
        <f t="shared" si="11"/>
        <v>0</v>
      </c>
      <c r="F3252" s="4">
        <v>0</v>
      </c>
      <c r="G3252" s="4">
        <v>6402</v>
      </c>
      <c r="H3252" s="6">
        <v>43862</v>
      </c>
      <c r="I3252" s="4" t="s">
        <v>1965</v>
      </c>
      <c r="J3252" s="4" t="s">
        <v>1043</v>
      </c>
      <c r="K3252" s="4">
        <v>10392</v>
      </c>
      <c r="L3252" s="4">
        <v>0</v>
      </c>
      <c r="M3252" s="4">
        <v>0</v>
      </c>
      <c r="N3252" s="4">
        <v>210000</v>
      </c>
      <c r="O3252" s="4">
        <v>0</v>
      </c>
      <c r="P3252" s="4">
        <v>210000</v>
      </c>
      <c r="Q3252" s="4">
        <v>3302</v>
      </c>
      <c r="R3252" s="4" t="b">
        <f t="shared" si="12"/>
        <v>0</v>
      </c>
      <c r="S3252" s="4">
        <v>0</v>
      </c>
    </row>
    <row r="3253" spans="1:19" ht="14.25" customHeight="1">
      <c r="A3253" s="4" t="s">
        <v>1040</v>
      </c>
      <c r="B3253" s="5"/>
      <c r="C3253" s="4">
        <v>0</v>
      </c>
      <c r="E3253" s="4" t="b">
        <f t="shared" si="11"/>
        <v>0</v>
      </c>
      <c r="F3253" s="4">
        <v>0</v>
      </c>
      <c r="G3253" s="4">
        <v>6402</v>
      </c>
      <c r="H3253" s="6">
        <v>43874</v>
      </c>
      <c r="I3253" s="4" t="s">
        <v>1046</v>
      </c>
      <c r="J3253" s="4" t="s">
        <v>40</v>
      </c>
      <c r="K3253" s="4">
        <v>13588</v>
      </c>
      <c r="L3253" s="4">
        <v>0</v>
      </c>
      <c r="M3253" s="4">
        <v>0</v>
      </c>
      <c r="N3253" s="4">
        <v>0</v>
      </c>
      <c r="O3253" s="4">
        <v>210000</v>
      </c>
      <c r="P3253" s="4">
        <v>0</v>
      </c>
      <c r="Q3253" s="4">
        <v>3303</v>
      </c>
      <c r="R3253" s="4" t="b">
        <f t="shared" si="12"/>
        <v>0</v>
      </c>
      <c r="S3253" s="4">
        <v>0</v>
      </c>
    </row>
    <row r="3254" spans="1:19" ht="14.25" customHeight="1">
      <c r="A3254" s="4" t="s">
        <v>1040</v>
      </c>
      <c r="B3254" s="5"/>
      <c r="C3254" s="4">
        <v>0</v>
      </c>
      <c r="E3254" s="4" t="b">
        <f t="shared" si="11"/>
        <v>0</v>
      </c>
      <c r="F3254" s="4">
        <v>0</v>
      </c>
      <c r="G3254" s="4">
        <v>6402</v>
      </c>
      <c r="H3254" s="6">
        <v>43891</v>
      </c>
      <c r="I3254" s="4" t="s">
        <v>1966</v>
      </c>
      <c r="J3254" s="4" t="s">
        <v>1043</v>
      </c>
      <c r="K3254" s="4">
        <v>10472</v>
      </c>
      <c r="L3254" s="4">
        <v>0</v>
      </c>
      <c r="M3254" s="4">
        <v>0</v>
      </c>
      <c r="N3254" s="4">
        <v>210000</v>
      </c>
      <c r="O3254" s="4">
        <v>0</v>
      </c>
      <c r="P3254" s="4">
        <v>210000</v>
      </c>
      <c r="Q3254" s="4">
        <v>3304</v>
      </c>
      <c r="R3254" s="4" t="b">
        <f t="shared" si="12"/>
        <v>0</v>
      </c>
      <c r="S3254" s="4">
        <v>0</v>
      </c>
    </row>
    <row r="3255" spans="1:19" ht="14.25" customHeight="1">
      <c r="A3255" s="4" t="s">
        <v>1040</v>
      </c>
      <c r="B3255" s="5"/>
      <c r="C3255" s="4">
        <v>0</v>
      </c>
      <c r="E3255" s="4" t="b">
        <f t="shared" si="11"/>
        <v>0</v>
      </c>
      <c r="F3255" s="4">
        <v>0</v>
      </c>
      <c r="G3255" s="4">
        <v>6402</v>
      </c>
      <c r="H3255" s="6">
        <v>43922</v>
      </c>
      <c r="I3255" s="4" t="s">
        <v>1967</v>
      </c>
      <c r="J3255" s="4" t="s">
        <v>1043</v>
      </c>
      <c r="K3255" s="4">
        <v>10552</v>
      </c>
      <c r="L3255" s="4">
        <v>0</v>
      </c>
      <c r="M3255" s="4">
        <v>0</v>
      </c>
      <c r="N3255" s="4">
        <v>210000</v>
      </c>
      <c r="O3255" s="4">
        <v>0</v>
      </c>
      <c r="P3255" s="4">
        <v>420000</v>
      </c>
      <c r="Q3255" s="4">
        <v>3305</v>
      </c>
      <c r="R3255" s="4" t="b">
        <f t="shared" si="12"/>
        <v>0</v>
      </c>
      <c r="S3255" s="4">
        <v>0</v>
      </c>
    </row>
    <row r="3256" spans="1:19" ht="14.25" customHeight="1">
      <c r="A3256" s="4" t="s">
        <v>1040</v>
      </c>
      <c r="B3256" s="5"/>
      <c r="C3256" s="4">
        <v>0</v>
      </c>
      <c r="E3256" s="4" t="b">
        <f t="shared" si="11"/>
        <v>0</v>
      </c>
      <c r="F3256" s="4">
        <v>0</v>
      </c>
      <c r="G3256" s="4">
        <v>6402</v>
      </c>
      <c r="H3256" s="6">
        <v>43950</v>
      </c>
      <c r="I3256" s="4" t="s">
        <v>1048</v>
      </c>
      <c r="J3256" s="4" t="s">
        <v>40</v>
      </c>
      <c r="K3256" s="4">
        <v>13737</v>
      </c>
      <c r="L3256" s="4">
        <v>0</v>
      </c>
      <c r="M3256" s="4">
        <v>0</v>
      </c>
      <c r="N3256" s="4">
        <v>0</v>
      </c>
      <c r="O3256" s="4">
        <v>200000</v>
      </c>
      <c r="P3256" s="4">
        <v>220000</v>
      </c>
      <c r="Q3256" s="4">
        <v>3306</v>
      </c>
      <c r="R3256" s="4" t="b">
        <f t="shared" si="12"/>
        <v>0</v>
      </c>
      <c r="S3256" s="4">
        <v>0</v>
      </c>
    </row>
    <row r="3257" spans="1:19" ht="14.25" customHeight="1">
      <c r="A3257" s="4" t="s">
        <v>1040</v>
      </c>
      <c r="B3257" s="5"/>
      <c r="C3257" s="4">
        <v>0</v>
      </c>
      <c r="E3257" s="4" t="b">
        <f t="shared" si="11"/>
        <v>0</v>
      </c>
      <c r="F3257" s="4">
        <v>0</v>
      </c>
      <c r="G3257" s="4">
        <v>6402</v>
      </c>
      <c r="H3257" s="6">
        <v>43952</v>
      </c>
      <c r="I3257" s="4" t="s">
        <v>1968</v>
      </c>
      <c r="J3257" s="4" t="s">
        <v>1043</v>
      </c>
      <c r="K3257" s="4">
        <v>10632</v>
      </c>
      <c r="L3257" s="4">
        <v>0</v>
      </c>
      <c r="M3257" s="4">
        <v>0</v>
      </c>
      <c r="N3257" s="4">
        <v>210000</v>
      </c>
      <c r="O3257" s="4">
        <v>0</v>
      </c>
      <c r="P3257" s="4">
        <v>430000</v>
      </c>
      <c r="Q3257" s="4">
        <v>3307</v>
      </c>
      <c r="R3257" s="4" t="b">
        <f t="shared" si="12"/>
        <v>0</v>
      </c>
      <c r="S3257" s="4">
        <v>0</v>
      </c>
    </row>
    <row r="3258" spans="1:19" ht="14.25" customHeight="1">
      <c r="A3258" s="4" t="s">
        <v>1040</v>
      </c>
      <c r="B3258" s="5"/>
      <c r="C3258" s="4">
        <v>0</v>
      </c>
      <c r="E3258" s="4" t="b">
        <f t="shared" si="11"/>
        <v>0</v>
      </c>
      <c r="F3258" s="4">
        <v>0</v>
      </c>
      <c r="G3258" s="4">
        <v>6402</v>
      </c>
      <c r="H3258" s="6">
        <v>43983</v>
      </c>
      <c r="I3258" s="4" t="s">
        <v>1969</v>
      </c>
      <c r="J3258" s="4" t="s">
        <v>1043</v>
      </c>
      <c r="K3258" s="4">
        <v>10712</v>
      </c>
      <c r="L3258" s="4">
        <v>0</v>
      </c>
      <c r="M3258" s="4">
        <v>0</v>
      </c>
      <c r="N3258" s="4">
        <v>210000</v>
      </c>
      <c r="O3258" s="4">
        <v>0</v>
      </c>
      <c r="P3258" s="4">
        <v>640000</v>
      </c>
      <c r="Q3258" s="4">
        <v>3308</v>
      </c>
      <c r="R3258" s="4" t="b">
        <f t="shared" si="12"/>
        <v>0</v>
      </c>
      <c r="S3258" s="4">
        <v>0</v>
      </c>
    </row>
    <row r="3259" spans="1:19" ht="14.25" customHeight="1">
      <c r="A3259" s="4" t="s">
        <v>1040</v>
      </c>
      <c r="B3259" s="5"/>
      <c r="C3259" s="4">
        <v>0</v>
      </c>
      <c r="E3259" s="4" t="b">
        <f t="shared" si="11"/>
        <v>0</v>
      </c>
      <c r="F3259" s="4">
        <v>0</v>
      </c>
      <c r="G3259" s="4">
        <v>6402</v>
      </c>
      <c r="H3259" s="6">
        <v>43992</v>
      </c>
      <c r="I3259" s="4" t="s">
        <v>1048</v>
      </c>
      <c r="J3259" s="4" t="s">
        <v>40</v>
      </c>
      <c r="K3259" s="4">
        <v>13831</v>
      </c>
      <c r="L3259" s="4">
        <v>0</v>
      </c>
      <c r="M3259" s="4">
        <v>0</v>
      </c>
      <c r="N3259" s="4">
        <v>0</v>
      </c>
      <c r="O3259" s="4">
        <v>10000</v>
      </c>
      <c r="P3259" s="4">
        <v>630000</v>
      </c>
      <c r="Q3259" s="4">
        <v>3309</v>
      </c>
      <c r="R3259" s="4" t="b">
        <f t="shared" si="12"/>
        <v>0</v>
      </c>
      <c r="S3259" s="4">
        <v>0</v>
      </c>
    </row>
    <row r="3260" spans="1:19" ht="14.25" customHeight="1">
      <c r="A3260" s="4" t="s">
        <v>1040</v>
      </c>
      <c r="B3260" s="5"/>
      <c r="C3260" s="4">
        <v>0</v>
      </c>
      <c r="E3260" s="4" t="b">
        <f t="shared" si="11"/>
        <v>0</v>
      </c>
      <c r="F3260" s="4">
        <v>0</v>
      </c>
      <c r="G3260" s="4">
        <v>6402</v>
      </c>
      <c r="H3260" s="6">
        <v>43992</v>
      </c>
      <c r="I3260" s="4" t="s">
        <v>1050</v>
      </c>
      <c r="J3260" s="4" t="s">
        <v>40</v>
      </c>
      <c r="K3260" s="4">
        <v>13831</v>
      </c>
      <c r="L3260" s="4">
        <v>0</v>
      </c>
      <c r="M3260" s="4">
        <v>0</v>
      </c>
      <c r="N3260" s="4">
        <v>0</v>
      </c>
      <c r="O3260" s="4">
        <v>210000</v>
      </c>
      <c r="P3260" s="4">
        <v>420000</v>
      </c>
      <c r="Q3260" s="4">
        <v>3310</v>
      </c>
      <c r="R3260" s="4" t="b">
        <f t="shared" si="12"/>
        <v>0</v>
      </c>
      <c r="S3260" s="4">
        <v>0</v>
      </c>
    </row>
    <row r="3261" spans="1:19" ht="14.25" customHeight="1">
      <c r="A3261" s="4" t="s">
        <v>1040</v>
      </c>
      <c r="B3261" s="5"/>
      <c r="C3261" s="4">
        <v>0</v>
      </c>
      <c r="E3261" s="4" t="b">
        <f t="shared" si="11"/>
        <v>0</v>
      </c>
      <c r="F3261" s="4">
        <v>0</v>
      </c>
      <c r="G3261" s="4">
        <v>6402</v>
      </c>
      <c r="H3261" s="6">
        <v>43992</v>
      </c>
      <c r="I3261" s="4" t="s">
        <v>1052</v>
      </c>
      <c r="J3261" s="4" t="s">
        <v>40</v>
      </c>
      <c r="K3261" s="4">
        <v>13831</v>
      </c>
      <c r="L3261" s="4">
        <v>0</v>
      </c>
      <c r="M3261" s="4">
        <v>0</v>
      </c>
      <c r="N3261" s="4">
        <v>0</v>
      </c>
      <c r="O3261" s="4">
        <v>80000</v>
      </c>
      <c r="P3261" s="4">
        <v>340000</v>
      </c>
      <c r="Q3261" s="4">
        <v>3311</v>
      </c>
      <c r="R3261" s="4" t="b">
        <f t="shared" si="12"/>
        <v>0</v>
      </c>
      <c r="S3261" s="4">
        <v>0</v>
      </c>
    </row>
    <row r="3262" spans="1:19" ht="14.25" customHeight="1">
      <c r="A3262" s="4" t="s">
        <v>1040</v>
      </c>
      <c r="B3262" s="5"/>
      <c r="C3262" s="4">
        <v>0</v>
      </c>
      <c r="E3262" s="4" t="b">
        <f t="shared" si="11"/>
        <v>0</v>
      </c>
      <c r="F3262" s="4">
        <v>0</v>
      </c>
      <c r="G3262" s="4">
        <v>6402</v>
      </c>
      <c r="H3262" s="6">
        <v>44013</v>
      </c>
      <c r="I3262" s="4" t="s">
        <v>1970</v>
      </c>
      <c r="J3262" s="4" t="s">
        <v>1043</v>
      </c>
      <c r="K3262" s="4">
        <v>10792</v>
      </c>
      <c r="L3262" s="4">
        <v>0</v>
      </c>
      <c r="M3262" s="4">
        <v>0</v>
      </c>
      <c r="N3262" s="4">
        <v>210000</v>
      </c>
      <c r="O3262" s="4">
        <v>0</v>
      </c>
      <c r="P3262" s="4">
        <v>550000</v>
      </c>
      <c r="Q3262" s="4">
        <v>3312</v>
      </c>
      <c r="R3262" s="4" t="b">
        <f t="shared" si="12"/>
        <v>0</v>
      </c>
      <c r="S3262" s="4">
        <v>0</v>
      </c>
    </row>
    <row r="3263" spans="1:19" ht="14.25" customHeight="1">
      <c r="A3263" s="4" t="s">
        <v>1040</v>
      </c>
      <c r="B3263" s="5"/>
      <c r="C3263" s="4">
        <v>0</v>
      </c>
      <c r="E3263" s="4" t="b">
        <f t="shared" si="11"/>
        <v>0</v>
      </c>
      <c r="F3263" s="4">
        <v>0</v>
      </c>
      <c r="G3263" s="4">
        <v>6402</v>
      </c>
      <c r="H3263" s="6">
        <v>44036</v>
      </c>
      <c r="I3263" s="4" t="s">
        <v>1052</v>
      </c>
      <c r="J3263" s="4" t="s">
        <v>40</v>
      </c>
      <c r="K3263" s="4">
        <v>13920</v>
      </c>
      <c r="L3263" s="4">
        <v>0</v>
      </c>
      <c r="M3263" s="4">
        <v>0</v>
      </c>
      <c r="N3263" s="4">
        <v>0</v>
      </c>
      <c r="O3263" s="4">
        <v>130000</v>
      </c>
      <c r="P3263" s="4">
        <v>420000</v>
      </c>
      <c r="Q3263" s="4">
        <v>3313</v>
      </c>
      <c r="R3263" s="4" t="b">
        <f t="shared" si="12"/>
        <v>0</v>
      </c>
      <c r="S3263" s="4">
        <v>0</v>
      </c>
    </row>
    <row r="3264" spans="1:19" ht="14.25" customHeight="1">
      <c r="A3264" s="4" t="s">
        <v>1040</v>
      </c>
      <c r="B3264" s="5"/>
      <c r="C3264" s="4">
        <v>0</v>
      </c>
      <c r="E3264" s="4" t="b">
        <f t="shared" si="11"/>
        <v>0</v>
      </c>
      <c r="F3264" s="4">
        <v>0</v>
      </c>
      <c r="G3264" s="4">
        <v>6402</v>
      </c>
      <c r="H3264" s="6">
        <v>44036</v>
      </c>
      <c r="I3264" s="4" t="s">
        <v>1054</v>
      </c>
      <c r="J3264" s="4" t="s">
        <v>40</v>
      </c>
      <c r="K3264" s="4">
        <v>13920</v>
      </c>
      <c r="L3264" s="4">
        <v>0</v>
      </c>
      <c r="M3264" s="4">
        <v>0</v>
      </c>
      <c r="N3264" s="4">
        <v>0</v>
      </c>
      <c r="O3264" s="4">
        <v>16980</v>
      </c>
      <c r="P3264" s="4">
        <v>403020</v>
      </c>
      <c r="Q3264" s="4">
        <v>3314</v>
      </c>
      <c r="R3264" s="4" t="b">
        <f t="shared" si="12"/>
        <v>0</v>
      </c>
      <c r="S3264" s="4">
        <v>0</v>
      </c>
    </row>
    <row r="3265" spans="1:19" ht="14.25" customHeight="1">
      <c r="A3265" s="4" t="s">
        <v>1040</v>
      </c>
      <c r="B3265" s="5"/>
      <c r="C3265" s="4">
        <v>0</v>
      </c>
      <c r="E3265" s="4" t="b">
        <f t="shared" si="11"/>
        <v>0</v>
      </c>
      <c r="F3265" s="4">
        <v>0</v>
      </c>
      <c r="G3265" s="4">
        <v>6402</v>
      </c>
      <c r="H3265" s="6">
        <v>44044</v>
      </c>
      <c r="I3265" s="4" t="s">
        <v>1971</v>
      </c>
      <c r="J3265" s="4" t="s">
        <v>1043</v>
      </c>
      <c r="K3265" s="4">
        <v>10872</v>
      </c>
      <c r="L3265" s="4">
        <v>0</v>
      </c>
      <c r="M3265" s="4">
        <v>0</v>
      </c>
      <c r="N3265" s="4">
        <v>210000</v>
      </c>
      <c r="O3265" s="4">
        <v>0</v>
      </c>
      <c r="P3265" s="4">
        <v>613020</v>
      </c>
      <c r="Q3265" s="4">
        <v>3315</v>
      </c>
      <c r="R3265" s="4" t="b">
        <f t="shared" si="12"/>
        <v>0</v>
      </c>
      <c r="S3265" s="4">
        <v>0</v>
      </c>
    </row>
    <row r="3266" spans="1:19" ht="14.25" customHeight="1">
      <c r="A3266" s="4" t="s">
        <v>1040</v>
      </c>
      <c r="B3266" s="5"/>
      <c r="C3266" s="4">
        <v>0</v>
      </c>
      <c r="E3266" s="4" t="b">
        <f t="shared" si="11"/>
        <v>0</v>
      </c>
      <c r="F3266" s="4">
        <v>0</v>
      </c>
      <c r="G3266" s="4">
        <v>6402</v>
      </c>
      <c r="H3266" s="6">
        <v>44063</v>
      </c>
      <c r="I3266" s="4" t="s">
        <v>1054</v>
      </c>
      <c r="J3266" s="4" t="s">
        <v>40</v>
      </c>
      <c r="K3266" s="4">
        <v>13995</v>
      </c>
      <c r="L3266" s="4">
        <v>0</v>
      </c>
      <c r="M3266" s="4">
        <v>0</v>
      </c>
      <c r="N3266" s="4">
        <v>0</v>
      </c>
      <c r="O3266" s="4">
        <v>189143</v>
      </c>
      <c r="P3266" s="4">
        <v>423877</v>
      </c>
      <c r="Q3266" s="4">
        <v>3316</v>
      </c>
      <c r="R3266" s="4" t="b">
        <f t="shared" si="12"/>
        <v>0</v>
      </c>
      <c r="S3266" s="4">
        <v>0</v>
      </c>
    </row>
    <row r="3267" spans="1:19" ht="14.25" customHeight="1">
      <c r="A3267" s="4" t="s">
        <v>1040</v>
      </c>
      <c r="B3267" s="5"/>
      <c r="C3267" s="4">
        <v>0</v>
      </c>
      <c r="E3267" s="4" t="b">
        <f t="shared" si="11"/>
        <v>0</v>
      </c>
      <c r="F3267" s="4">
        <v>0</v>
      </c>
      <c r="G3267" s="4">
        <v>6402</v>
      </c>
      <c r="H3267" s="6">
        <v>44073</v>
      </c>
      <c r="I3267" s="4" t="s">
        <v>1054</v>
      </c>
      <c r="J3267" s="4" t="s">
        <v>1069</v>
      </c>
      <c r="K3267" s="4">
        <v>574</v>
      </c>
      <c r="L3267" s="4">
        <v>0</v>
      </c>
      <c r="M3267" s="4">
        <v>0</v>
      </c>
      <c r="N3267" s="4">
        <v>0</v>
      </c>
      <c r="O3267" s="4">
        <v>3877</v>
      </c>
      <c r="P3267" s="4">
        <v>420000</v>
      </c>
      <c r="Q3267" s="4">
        <v>3317</v>
      </c>
      <c r="R3267" s="4" t="b">
        <f t="shared" si="12"/>
        <v>0</v>
      </c>
      <c r="S3267" s="4">
        <v>0</v>
      </c>
    </row>
    <row r="3268" spans="1:19" ht="14.25" customHeight="1">
      <c r="A3268" s="4" t="s">
        <v>1040</v>
      </c>
      <c r="B3268" s="5"/>
      <c r="C3268" s="4">
        <v>0</v>
      </c>
      <c r="E3268" s="4" t="b">
        <f t="shared" si="11"/>
        <v>0</v>
      </c>
      <c r="F3268" s="4">
        <v>0</v>
      </c>
      <c r="G3268" s="4">
        <v>6402</v>
      </c>
      <c r="H3268" s="6">
        <v>44073</v>
      </c>
      <c r="I3268" s="4" t="s">
        <v>1972</v>
      </c>
      <c r="J3268" s="4" t="s">
        <v>1069</v>
      </c>
      <c r="K3268" s="4">
        <v>574</v>
      </c>
      <c r="L3268" s="4">
        <v>0</v>
      </c>
      <c r="M3268" s="4">
        <v>0</v>
      </c>
      <c r="N3268" s="4">
        <v>0</v>
      </c>
      <c r="O3268" s="4">
        <v>36123</v>
      </c>
      <c r="P3268" s="4">
        <v>383877</v>
      </c>
      <c r="Q3268" s="4">
        <v>3318</v>
      </c>
      <c r="R3268" s="4" t="b">
        <f t="shared" si="12"/>
        <v>0</v>
      </c>
      <c r="S3268" s="4">
        <v>0</v>
      </c>
    </row>
    <row r="3269" spans="1:19" ht="14.25" customHeight="1">
      <c r="A3269" s="4" t="s">
        <v>1040</v>
      </c>
      <c r="B3269" s="5"/>
      <c r="C3269" s="4">
        <v>0</v>
      </c>
      <c r="E3269" s="4" t="b">
        <f t="shared" si="11"/>
        <v>0</v>
      </c>
      <c r="F3269" s="4">
        <v>0</v>
      </c>
      <c r="G3269" s="4">
        <v>6402</v>
      </c>
      <c r="H3269" s="6">
        <v>44075</v>
      </c>
      <c r="I3269" s="4" t="s">
        <v>1973</v>
      </c>
      <c r="J3269" s="4" t="s">
        <v>1043</v>
      </c>
      <c r="K3269" s="4">
        <v>10952</v>
      </c>
      <c r="L3269" s="4">
        <v>0</v>
      </c>
      <c r="M3269" s="4">
        <v>0</v>
      </c>
      <c r="N3269" s="4">
        <v>210000</v>
      </c>
      <c r="O3269" s="4">
        <v>0</v>
      </c>
      <c r="P3269" s="4">
        <v>593877</v>
      </c>
      <c r="Q3269" s="4">
        <v>3319</v>
      </c>
      <c r="R3269" s="4" t="b">
        <f t="shared" si="12"/>
        <v>0</v>
      </c>
      <c r="S3269" s="4">
        <v>0</v>
      </c>
    </row>
    <row r="3270" spans="1:19" ht="14.25" customHeight="1">
      <c r="A3270" s="4" t="s">
        <v>1040</v>
      </c>
      <c r="B3270" s="5"/>
      <c r="C3270" s="4">
        <v>0</v>
      </c>
      <c r="E3270" s="4" t="b">
        <f t="shared" si="11"/>
        <v>0</v>
      </c>
      <c r="F3270" s="4">
        <v>0</v>
      </c>
      <c r="G3270" s="4">
        <v>6402</v>
      </c>
      <c r="H3270" s="6">
        <v>44090</v>
      </c>
      <c r="I3270" s="4" t="s">
        <v>1056</v>
      </c>
      <c r="J3270" s="4" t="s">
        <v>40</v>
      </c>
      <c r="K3270" s="4">
        <v>14091</v>
      </c>
      <c r="L3270" s="4">
        <v>0</v>
      </c>
      <c r="M3270" s="4">
        <v>0</v>
      </c>
      <c r="N3270" s="4">
        <v>0</v>
      </c>
      <c r="O3270" s="4">
        <v>173877</v>
      </c>
      <c r="P3270" s="4">
        <v>420000</v>
      </c>
      <c r="Q3270" s="4">
        <v>3320</v>
      </c>
      <c r="R3270" s="4" t="b">
        <f t="shared" si="12"/>
        <v>0</v>
      </c>
      <c r="S3270" s="4">
        <v>0</v>
      </c>
    </row>
    <row r="3271" spans="1:19" ht="14.25" customHeight="1">
      <c r="A3271" s="4" t="s">
        <v>1040</v>
      </c>
      <c r="B3271" s="5"/>
      <c r="C3271" s="4">
        <v>0</v>
      </c>
      <c r="E3271" s="4" t="b">
        <f t="shared" si="11"/>
        <v>0</v>
      </c>
      <c r="F3271" s="4">
        <v>0</v>
      </c>
      <c r="G3271" s="4">
        <v>6402</v>
      </c>
      <c r="H3271" s="6">
        <v>44090</v>
      </c>
      <c r="I3271" s="4" t="s">
        <v>1058</v>
      </c>
      <c r="J3271" s="4" t="s">
        <v>40</v>
      </c>
      <c r="K3271" s="4">
        <v>14091</v>
      </c>
      <c r="L3271" s="4">
        <v>0</v>
      </c>
      <c r="M3271" s="4">
        <v>0</v>
      </c>
      <c r="N3271" s="4">
        <v>0</v>
      </c>
      <c r="O3271" s="4">
        <v>26123</v>
      </c>
      <c r="P3271" s="4">
        <v>393877</v>
      </c>
      <c r="Q3271" s="4">
        <v>3321</v>
      </c>
      <c r="R3271" s="4" t="b">
        <f t="shared" si="12"/>
        <v>0</v>
      </c>
      <c r="S3271" s="4">
        <v>0</v>
      </c>
    </row>
    <row r="3272" spans="1:19" ht="14.25" customHeight="1">
      <c r="A3272" s="4" t="s">
        <v>1040</v>
      </c>
      <c r="B3272" s="5"/>
      <c r="C3272" s="4">
        <v>0</v>
      </c>
      <c r="E3272" s="4" t="b">
        <f t="shared" si="11"/>
        <v>0</v>
      </c>
      <c r="F3272" s="4">
        <v>0</v>
      </c>
      <c r="G3272" s="4">
        <v>6402</v>
      </c>
      <c r="H3272" s="6">
        <v>44105</v>
      </c>
      <c r="I3272" s="4" t="s">
        <v>1974</v>
      </c>
      <c r="J3272" s="4" t="s">
        <v>1043</v>
      </c>
      <c r="K3272" s="4">
        <v>11032</v>
      </c>
      <c r="L3272" s="4">
        <v>0</v>
      </c>
      <c r="M3272" s="4">
        <v>0</v>
      </c>
      <c r="N3272" s="4">
        <v>210000</v>
      </c>
      <c r="O3272" s="4">
        <v>0</v>
      </c>
      <c r="P3272" s="4">
        <v>603877</v>
      </c>
      <c r="Q3272" s="4">
        <v>3322</v>
      </c>
      <c r="R3272" s="4" t="b">
        <f t="shared" si="12"/>
        <v>0</v>
      </c>
      <c r="S3272" s="4">
        <v>0</v>
      </c>
    </row>
    <row r="3273" spans="1:19" ht="14.25" customHeight="1">
      <c r="A3273" s="4" t="s">
        <v>1040</v>
      </c>
      <c r="B3273" s="5"/>
      <c r="C3273" s="4">
        <v>0</v>
      </c>
      <c r="E3273" s="4" t="b">
        <f t="shared" si="11"/>
        <v>0</v>
      </c>
      <c r="F3273" s="4">
        <v>0</v>
      </c>
      <c r="G3273" s="4">
        <v>6402</v>
      </c>
      <c r="H3273" s="6">
        <v>44127</v>
      </c>
      <c r="I3273" s="4" t="s">
        <v>1058</v>
      </c>
      <c r="J3273" s="4" t="s">
        <v>40</v>
      </c>
      <c r="K3273" s="4">
        <v>14143</v>
      </c>
      <c r="L3273" s="4">
        <v>0</v>
      </c>
      <c r="M3273" s="4">
        <v>0</v>
      </c>
      <c r="N3273" s="4">
        <v>0</v>
      </c>
      <c r="O3273" s="4">
        <v>150000</v>
      </c>
      <c r="P3273" s="4">
        <v>453877</v>
      </c>
      <c r="Q3273" s="4">
        <v>3323</v>
      </c>
      <c r="R3273" s="4" t="b">
        <f t="shared" si="12"/>
        <v>0</v>
      </c>
      <c r="S3273" s="4">
        <v>0</v>
      </c>
    </row>
    <row r="3274" spans="1:19" ht="14.25" customHeight="1">
      <c r="A3274" s="4" t="s">
        <v>1040</v>
      </c>
      <c r="B3274" s="5"/>
      <c r="C3274" s="4">
        <v>0</v>
      </c>
      <c r="E3274" s="4" t="b">
        <f t="shared" si="11"/>
        <v>0</v>
      </c>
      <c r="F3274" s="4">
        <v>0</v>
      </c>
      <c r="G3274" s="4">
        <v>6402</v>
      </c>
      <c r="H3274" s="6">
        <v>44136</v>
      </c>
      <c r="I3274" s="4" t="s">
        <v>1975</v>
      </c>
      <c r="J3274" s="4" t="s">
        <v>1043</v>
      </c>
      <c r="K3274" s="4">
        <v>11112</v>
      </c>
      <c r="L3274" s="4">
        <v>0</v>
      </c>
      <c r="M3274" s="4">
        <v>0</v>
      </c>
      <c r="N3274" s="4">
        <v>210000</v>
      </c>
      <c r="O3274" s="4">
        <v>0</v>
      </c>
      <c r="P3274" s="4">
        <v>663877</v>
      </c>
      <c r="Q3274" s="4">
        <v>3324</v>
      </c>
      <c r="R3274" s="4" t="b">
        <f t="shared" si="12"/>
        <v>0</v>
      </c>
      <c r="S3274" s="4">
        <v>0</v>
      </c>
    </row>
    <row r="3275" spans="1:19" ht="14.25" customHeight="1">
      <c r="A3275" s="4" t="s">
        <v>1040</v>
      </c>
      <c r="B3275" s="5"/>
      <c r="C3275" s="4">
        <v>0</v>
      </c>
      <c r="E3275" s="4" t="b">
        <f t="shared" si="11"/>
        <v>0</v>
      </c>
      <c r="F3275" s="4">
        <v>0</v>
      </c>
      <c r="G3275" s="4">
        <v>6402</v>
      </c>
      <c r="H3275" s="6">
        <v>44150</v>
      </c>
      <c r="I3275" s="4" t="s">
        <v>1058</v>
      </c>
      <c r="J3275" s="4" t="s">
        <v>40</v>
      </c>
      <c r="K3275" s="4">
        <v>14218</v>
      </c>
      <c r="L3275" s="4">
        <v>0</v>
      </c>
      <c r="M3275" s="4">
        <v>0</v>
      </c>
      <c r="N3275" s="4">
        <v>0</v>
      </c>
      <c r="O3275" s="4">
        <v>33877</v>
      </c>
      <c r="P3275" s="4">
        <v>630000</v>
      </c>
      <c r="Q3275" s="4">
        <v>3325</v>
      </c>
      <c r="R3275" s="4" t="b">
        <f t="shared" si="12"/>
        <v>0</v>
      </c>
      <c r="S3275" s="4">
        <v>0</v>
      </c>
    </row>
    <row r="3276" spans="1:19" ht="14.25" customHeight="1">
      <c r="A3276" s="4" t="s">
        <v>1040</v>
      </c>
      <c r="B3276" s="5"/>
      <c r="C3276" s="4">
        <v>0</v>
      </c>
      <c r="E3276" s="4" t="b">
        <f t="shared" si="11"/>
        <v>0</v>
      </c>
      <c r="F3276" s="4">
        <v>0</v>
      </c>
      <c r="G3276" s="4">
        <v>6402</v>
      </c>
      <c r="H3276" s="6">
        <v>44150</v>
      </c>
      <c r="I3276" s="4" t="s">
        <v>1060</v>
      </c>
      <c r="J3276" s="4" t="s">
        <v>40</v>
      </c>
      <c r="K3276" s="4">
        <v>14218</v>
      </c>
      <c r="L3276" s="4">
        <v>0</v>
      </c>
      <c r="M3276" s="4">
        <v>0</v>
      </c>
      <c r="N3276" s="4">
        <v>0</v>
      </c>
      <c r="O3276" s="4">
        <v>166123</v>
      </c>
      <c r="P3276" s="4">
        <v>463877</v>
      </c>
      <c r="Q3276" s="4">
        <v>3326</v>
      </c>
      <c r="R3276" s="4" t="b">
        <f t="shared" si="12"/>
        <v>0</v>
      </c>
      <c r="S3276" s="4">
        <v>0</v>
      </c>
    </row>
    <row r="3277" spans="1:19" ht="14.25" customHeight="1">
      <c r="A3277" s="4" t="s">
        <v>1040</v>
      </c>
      <c r="B3277" s="5"/>
      <c r="C3277" s="4">
        <v>0</v>
      </c>
      <c r="E3277" s="4" t="b">
        <f t="shared" si="11"/>
        <v>0</v>
      </c>
      <c r="F3277" s="4">
        <v>0</v>
      </c>
      <c r="G3277" s="4">
        <v>6402</v>
      </c>
      <c r="H3277" s="6">
        <v>44166</v>
      </c>
      <c r="I3277" s="4" t="s">
        <v>1976</v>
      </c>
      <c r="J3277" s="4" t="s">
        <v>1043</v>
      </c>
      <c r="K3277" s="4">
        <v>11192</v>
      </c>
      <c r="L3277" s="4">
        <v>0</v>
      </c>
      <c r="M3277" s="4">
        <v>0</v>
      </c>
      <c r="N3277" s="4">
        <v>210000</v>
      </c>
      <c r="O3277" s="4">
        <v>0</v>
      </c>
      <c r="P3277" s="4">
        <v>673877</v>
      </c>
      <c r="Q3277" s="4">
        <v>3327</v>
      </c>
      <c r="R3277" s="4" t="b">
        <f t="shared" si="12"/>
        <v>0</v>
      </c>
      <c r="S3277" s="4">
        <v>0</v>
      </c>
    </row>
    <row r="3278" spans="1:19" ht="14.25" customHeight="1">
      <c r="A3278" s="4" t="s">
        <v>1040</v>
      </c>
      <c r="B3278" s="5"/>
      <c r="C3278" s="4">
        <v>0</v>
      </c>
      <c r="E3278" s="4" t="b">
        <f t="shared" si="11"/>
        <v>0</v>
      </c>
      <c r="F3278" s="4">
        <v>0</v>
      </c>
      <c r="G3278" s="4">
        <v>6402</v>
      </c>
      <c r="H3278" s="6">
        <v>44180</v>
      </c>
      <c r="I3278" s="4" t="s">
        <v>1060</v>
      </c>
      <c r="J3278" s="4" t="s">
        <v>40</v>
      </c>
      <c r="K3278" s="4">
        <v>14286</v>
      </c>
      <c r="L3278" s="4">
        <v>0</v>
      </c>
      <c r="M3278" s="4">
        <v>0</v>
      </c>
      <c r="N3278" s="4">
        <v>0</v>
      </c>
      <c r="O3278" s="4">
        <v>43877</v>
      </c>
      <c r="P3278" s="4">
        <v>630000</v>
      </c>
      <c r="Q3278" s="4">
        <v>3328</v>
      </c>
      <c r="R3278" s="4" t="b">
        <f t="shared" si="12"/>
        <v>0</v>
      </c>
      <c r="S3278" s="4">
        <v>0</v>
      </c>
    </row>
    <row r="3279" spans="1:19" ht="14.25" customHeight="1">
      <c r="A3279" s="4" t="s">
        <v>1040</v>
      </c>
      <c r="B3279" s="5"/>
      <c r="C3279" s="4">
        <v>0</v>
      </c>
      <c r="E3279" s="4" t="b">
        <f t="shared" si="11"/>
        <v>0</v>
      </c>
      <c r="F3279" s="4">
        <v>0</v>
      </c>
      <c r="G3279" s="4">
        <v>6402</v>
      </c>
      <c r="H3279" s="6">
        <v>44180</v>
      </c>
      <c r="I3279" s="4" t="s">
        <v>1061</v>
      </c>
      <c r="J3279" s="4" t="s">
        <v>40</v>
      </c>
      <c r="K3279" s="4">
        <v>14286</v>
      </c>
      <c r="L3279" s="4">
        <v>0</v>
      </c>
      <c r="M3279" s="4">
        <v>0</v>
      </c>
      <c r="N3279" s="4">
        <v>0</v>
      </c>
      <c r="O3279" s="4">
        <v>156123</v>
      </c>
      <c r="P3279" s="4">
        <v>473877</v>
      </c>
      <c r="Q3279" s="4">
        <v>3329</v>
      </c>
      <c r="R3279" s="4" t="b">
        <f t="shared" si="12"/>
        <v>0</v>
      </c>
      <c r="S3279" s="4">
        <v>0</v>
      </c>
    </row>
    <row r="3280" spans="1:19" ht="14.25" customHeight="1">
      <c r="A3280" s="4" t="s">
        <v>1040</v>
      </c>
      <c r="B3280" s="5" t="s">
        <v>1977</v>
      </c>
      <c r="C3280" s="4">
        <v>0</v>
      </c>
      <c r="D3280" s="4" t="s">
        <v>1977</v>
      </c>
      <c r="E3280" s="4" t="b">
        <f t="shared" si="11"/>
        <v>0</v>
      </c>
      <c r="F3280" s="4">
        <v>0</v>
      </c>
      <c r="G3280" s="4">
        <v>6402</v>
      </c>
      <c r="H3280" s="3" t="s">
        <v>21</v>
      </c>
      <c r="K3280" s="4">
        <v>0</v>
      </c>
      <c r="L3280" s="4">
        <v>0</v>
      </c>
      <c r="M3280" s="4">
        <v>0</v>
      </c>
      <c r="N3280" s="4">
        <v>2520000</v>
      </c>
      <c r="O3280" s="4">
        <v>2046123</v>
      </c>
      <c r="P3280" s="4">
        <v>473877</v>
      </c>
      <c r="Q3280" s="4">
        <v>3330</v>
      </c>
      <c r="R3280" s="4" t="b">
        <f t="shared" si="12"/>
        <v>0</v>
      </c>
      <c r="S3280" s="4">
        <v>0</v>
      </c>
    </row>
    <row r="3281" spans="1:19" ht="14.25" customHeight="1">
      <c r="A3281" s="4" t="s">
        <v>1040</v>
      </c>
      <c r="B3281" s="5" t="s">
        <v>624</v>
      </c>
      <c r="C3281" s="4">
        <v>0</v>
      </c>
      <c r="D3281" s="4" t="s">
        <v>624</v>
      </c>
      <c r="E3281" s="4" t="b">
        <f t="shared" si="11"/>
        <v>0</v>
      </c>
      <c r="F3281" s="4">
        <v>0</v>
      </c>
      <c r="G3281" s="4">
        <v>6501</v>
      </c>
      <c r="H3281" s="3" t="s">
        <v>21</v>
      </c>
      <c r="K3281" s="4">
        <v>0</v>
      </c>
      <c r="L3281" s="4">
        <v>2520000</v>
      </c>
      <c r="M3281" s="4">
        <v>2520000</v>
      </c>
      <c r="N3281" s="4">
        <v>0</v>
      </c>
      <c r="O3281" s="4">
        <v>0</v>
      </c>
      <c r="P3281" s="4">
        <v>0</v>
      </c>
      <c r="Q3281" s="4">
        <v>3331</v>
      </c>
      <c r="R3281" s="4" t="b">
        <f t="shared" si="12"/>
        <v>0</v>
      </c>
      <c r="S3281" s="4">
        <v>0</v>
      </c>
    </row>
    <row r="3282" spans="1:19" ht="14.25" customHeight="1">
      <c r="A3282" s="4" t="s">
        <v>1040</v>
      </c>
      <c r="B3282" s="5"/>
      <c r="C3282" s="4">
        <v>0</v>
      </c>
      <c r="E3282" s="4" t="b">
        <f t="shared" si="11"/>
        <v>0</v>
      </c>
      <c r="F3282" s="4">
        <v>0</v>
      </c>
      <c r="G3282" s="4">
        <v>6501</v>
      </c>
      <c r="H3282" s="6">
        <v>43831</v>
      </c>
      <c r="I3282" s="4" t="s">
        <v>1978</v>
      </c>
      <c r="J3282" s="4" t="s">
        <v>1043</v>
      </c>
      <c r="K3282" s="4">
        <v>10313</v>
      </c>
      <c r="L3282" s="4">
        <v>0</v>
      </c>
      <c r="M3282" s="4">
        <v>0</v>
      </c>
      <c r="N3282" s="4">
        <v>210000</v>
      </c>
      <c r="O3282" s="4">
        <v>0</v>
      </c>
      <c r="P3282" s="4">
        <v>210000</v>
      </c>
      <c r="Q3282" s="4">
        <v>3332</v>
      </c>
      <c r="R3282" s="4" t="b">
        <f t="shared" si="12"/>
        <v>0</v>
      </c>
      <c r="S3282" s="4">
        <v>0</v>
      </c>
    </row>
    <row r="3283" spans="1:19" ht="14.25" customHeight="1">
      <c r="A3283" s="4" t="s">
        <v>1040</v>
      </c>
      <c r="B3283" s="5"/>
      <c r="C3283" s="4">
        <v>0</v>
      </c>
      <c r="E3283" s="4" t="b">
        <f t="shared" si="11"/>
        <v>0</v>
      </c>
      <c r="F3283" s="4">
        <v>0</v>
      </c>
      <c r="G3283" s="4">
        <v>6501</v>
      </c>
      <c r="H3283" s="6">
        <v>43846</v>
      </c>
      <c r="I3283" s="4" t="s">
        <v>1044</v>
      </c>
      <c r="J3283" s="4" t="s">
        <v>40</v>
      </c>
      <c r="K3283" s="4">
        <v>13522</v>
      </c>
      <c r="L3283" s="4">
        <v>0</v>
      </c>
      <c r="M3283" s="4">
        <v>0</v>
      </c>
      <c r="N3283" s="4">
        <v>0</v>
      </c>
      <c r="O3283" s="4">
        <v>210000</v>
      </c>
      <c r="P3283" s="4">
        <v>0</v>
      </c>
      <c r="Q3283" s="4">
        <v>3333</v>
      </c>
      <c r="R3283" s="4" t="b">
        <f t="shared" si="12"/>
        <v>0</v>
      </c>
      <c r="S3283" s="4">
        <v>0</v>
      </c>
    </row>
    <row r="3284" spans="1:19" ht="14.25" customHeight="1">
      <c r="A3284" s="4" t="s">
        <v>1040</v>
      </c>
      <c r="B3284" s="5"/>
      <c r="C3284" s="4">
        <v>0</v>
      </c>
      <c r="E3284" s="4" t="b">
        <f t="shared" si="11"/>
        <v>0</v>
      </c>
      <c r="F3284" s="4">
        <v>0</v>
      </c>
      <c r="G3284" s="4">
        <v>6501</v>
      </c>
      <c r="H3284" s="6">
        <v>43862</v>
      </c>
      <c r="I3284" s="4" t="s">
        <v>1979</v>
      </c>
      <c r="J3284" s="4" t="s">
        <v>1043</v>
      </c>
      <c r="K3284" s="4">
        <v>10393</v>
      </c>
      <c r="L3284" s="4">
        <v>0</v>
      </c>
      <c r="M3284" s="4">
        <v>0</v>
      </c>
      <c r="N3284" s="4">
        <v>210000</v>
      </c>
      <c r="O3284" s="4">
        <v>0</v>
      </c>
      <c r="P3284" s="4">
        <v>210000</v>
      </c>
      <c r="Q3284" s="4">
        <v>3334</v>
      </c>
      <c r="R3284" s="4" t="b">
        <f t="shared" si="12"/>
        <v>0</v>
      </c>
      <c r="S3284" s="4">
        <v>0</v>
      </c>
    </row>
    <row r="3285" spans="1:19" ht="14.25" customHeight="1">
      <c r="A3285" s="4" t="s">
        <v>1040</v>
      </c>
      <c r="B3285" s="5"/>
      <c r="C3285" s="4">
        <v>0</v>
      </c>
      <c r="E3285" s="4" t="b">
        <f t="shared" si="11"/>
        <v>0</v>
      </c>
      <c r="F3285" s="4">
        <v>0</v>
      </c>
      <c r="G3285" s="4">
        <v>6501</v>
      </c>
      <c r="H3285" s="6">
        <v>43871</v>
      </c>
      <c r="I3285" s="4" t="s">
        <v>1046</v>
      </c>
      <c r="J3285" s="4" t="s">
        <v>40</v>
      </c>
      <c r="K3285" s="4">
        <v>13561</v>
      </c>
      <c r="L3285" s="4">
        <v>0</v>
      </c>
      <c r="M3285" s="4">
        <v>0</v>
      </c>
      <c r="N3285" s="4">
        <v>0</v>
      </c>
      <c r="O3285" s="4">
        <v>210000</v>
      </c>
      <c r="P3285" s="4">
        <v>0</v>
      </c>
      <c r="Q3285" s="4">
        <v>3335</v>
      </c>
      <c r="R3285" s="4" t="b">
        <f t="shared" si="12"/>
        <v>0</v>
      </c>
      <c r="S3285" s="4">
        <v>0</v>
      </c>
    </row>
    <row r="3286" spans="1:19" ht="14.25" customHeight="1">
      <c r="A3286" s="4" t="s">
        <v>1040</v>
      </c>
      <c r="B3286" s="5"/>
      <c r="C3286" s="4">
        <v>0</v>
      </c>
      <c r="E3286" s="4" t="b">
        <f t="shared" si="11"/>
        <v>0</v>
      </c>
      <c r="F3286" s="4">
        <v>0</v>
      </c>
      <c r="G3286" s="4">
        <v>6501</v>
      </c>
      <c r="H3286" s="6">
        <v>43891</v>
      </c>
      <c r="I3286" s="4" t="s">
        <v>1980</v>
      </c>
      <c r="J3286" s="4" t="s">
        <v>1043</v>
      </c>
      <c r="K3286" s="4">
        <v>10473</v>
      </c>
      <c r="L3286" s="4">
        <v>0</v>
      </c>
      <c r="M3286" s="4">
        <v>0</v>
      </c>
      <c r="N3286" s="4">
        <v>210000</v>
      </c>
      <c r="O3286" s="4">
        <v>0</v>
      </c>
      <c r="P3286" s="4">
        <v>210000</v>
      </c>
      <c r="Q3286" s="4">
        <v>3336</v>
      </c>
      <c r="R3286" s="4" t="b">
        <f t="shared" si="12"/>
        <v>0</v>
      </c>
      <c r="S3286" s="4">
        <v>0</v>
      </c>
    </row>
    <row r="3287" spans="1:19" ht="14.25" customHeight="1">
      <c r="A3287" s="4" t="s">
        <v>1040</v>
      </c>
      <c r="B3287" s="5"/>
      <c r="C3287" s="4">
        <v>0</v>
      </c>
      <c r="E3287" s="4" t="b">
        <f t="shared" si="11"/>
        <v>0</v>
      </c>
      <c r="F3287" s="4">
        <v>0</v>
      </c>
      <c r="G3287" s="4">
        <v>6501</v>
      </c>
      <c r="H3287" s="6">
        <v>43903</v>
      </c>
      <c r="I3287" s="4" t="s">
        <v>1048</v>
      </c>
      <c r="J3287" s="4" t="s">
        <v>40</v>
      </c>
      <c r="K3287" s="4">
        <v>13659</v>
      </c>
      <c r="L3287" s="4">
        <v>0</v>
      </c>
      <c r="M3287" s="4">
        <v>0</v>
      </c>
      <c r="N3287" s="4">
        <v>0</v>
      </c>
      <c r="O3287" s="4">
        <v>210000</v>
      </c>
      <c r="P3287" s="4">
        <v>0</v>
      </c>
      <c r="Q3287" s="4">
        <v>3337</v>
      </c>
      <c r="R3287" s="4" t="b">
        <f t="shared" si="12"/>
        <v>0</v>
      </c>
      <c r="S3287" s="4">
        <v>0</v>
      </c>
    </row>
    <row r="3288" spans="1:19" ht="14.25" customHeight="1">
      <c r="A3288" s="4" t="s">
        <v>1040</v>
      </c>
      <c r="B3288" s="5"/>
      <c r="C3288" s="4">
        <v>0</v>
      </c>
      <c r="E3288" s="4" t="b">
        <f t="shared" si="11"/>
        <v>0</v>
      </c>
      <c r="F3288" s="4">
        <v>0</v>
      </c>
      <c r="G3288" s="4">
        <v>6501</v>
      </c>
      <c r="H3288" s="6">
        <v>43922</v>
      </c>
      <c r="I3288" s="4" t="s">
        <v>1981</v>
      </c>
      <c r="J3288" s="4" t="s">
        <v>1043</v>
      </c>
      <c r="K3288" s="4">
        <v>10553</v>
      </c>
      <c r="L3288" s="4">
        <v>0</v>
      </c>
      <c r="M3288" s="4">
        <v>0</v>
      </c>
      <c r="N3288" s="4">
        <v>210000</v>
      </c>
      <c r="O3288" s="4">
        <v>0</v>
      </c>
      <c r="P3288" s="4">
        <v>210000</v>
      </c>
      <c r="Q3288" s="4">
        <v>3338</v>
      </c>
      <c r="R3288" s="4" t="b">
        <f t="shared" si="12"/>
        <v>0</v>
      </c>
      <c r="S3288" s="4">
        <v>0</v>
      </c>
    </row>
    <row r="3289" spans="1:19" ht="14.25" customHeight="1">
      <c r="A3289" s="4" t="s">
        <v>1040</v>
      </c>
      <c r="B3289" s="5"/>
      <c r="C3289" s="4">
        <v>0</v>
      </c>
      <c r="E3289" s="4" t="b">
        <f t="shared" si="11"/>
        <v>0</v>
      </c>
      <c r="F3289" s="4">
        <v>0</v>
      </c>
      <c r="G3289" s="4">
        <v>6501</v>
      </c>
      <c r="H3289" s="6">
        <v>43950</v>
      </c>
      <c r="I3289" s="4" t="s">
        <v>1050</v>
      </c>
      <c r="J3289" s="4" t="s">
        <v>40</v>
      </c>
      <c r="K3289" s="4">
        <v>13726</v>
      </c>
      <c r="L3289" s="4">
        <v>0</v>
      </c>
      <c r="M3289" s="4">
        <v>0</v>
      </c>
      <c r="N3289" s="4">
        <v>0</v>
      </c>
      <c r="O3289" s="4">
        <v>210000</v>
      </c>
      <c r="P3289" s="4">
        <v>0</v>
      </c>
      <c r="Q3289" s="4">
        <v>3339</v>
      </c>
      <c r="R3289" s="4" t="b">
        <f t="shared" si="12"/>
        <v>0</v>
      </c>
      <c r="S3289" s="4">
        <v>0</v>
      </c>
    </row>
    <row r="3290" spans="1:19" ht="14.25" customHeight="1">
      <c r="A3290" s="4" t="s">
        <v>1040</v>
      </c>
      <c r="B3290" s="5"/>
      <c r="C3290" s="4">
        <v>0</v>
      </c>
      <c r="E3290" s="4" t="b">
        <f t="shared" si="11"/>
        <v>0</v>
      </c>
      <c r="F3290" s="4">
        <v>0</v>
      </c>
      <c r="G3290" s="4">
        <v>6501</v>
      </c>
      <c r="H3290" s="6">
        <v>43952</v>
      </c>
      <c r="I3290" s="4" t="s">
        <v>1982</v>
      </c>
      <c r="J3290" s="4" t="s">
        <v>1043</v>
      </c>
      <c r="K3290" s="4">
        <v>10633</v>
      </c>
      <c r="L3290" s="4">
        <v>0</v>
      </c>
      <c r="M3290" s="4">
        <v>0</v>
      </c>
      <c r="N3290" s="4">
        <v>210000</v>
      </c>
      <c r="O3290" s="4">
        <v>0</v>
      </c>
      <c r="P3290" s="4">
        <v>210000</v>
      </c>
      <c r="Q3290" s="4">
        <v>3340</v>
      </c>
      <c r="R3290" s="4" t="b">
        <f t="shared" si="12"/>
        <v>0</v>
      </c>
      <c r="S3290" s="4">
        <v>0</v>
      </c>
    </row>
    <row r="3291" spans="1:19" ht="14.25" customHeight="1">
      <c r="A3291" s="4" t="s">
        <v>1040</v>
      </c>
      <c r="B3291" s="5"/>
      <c r="C3291" s="4">
        <v>0</v>
      </c>
      <c r="E3291" s="4" t="b">
        <f t="shared" si="11"/>
        <v>0</v>
      </c>
      <c r="F3291" s="4">
        <v>0</v>
      </c>
      <c r="G3291" s="4">
        <v>6501</v>
      </c>
      <c r="H3291" s="6">
        <v>43965</v>
      </c>
      <c r="I3291" s="4" t="s">
        <v>1052</v>
      </c>
      <c r="J3291" s="4" t="s">
        <v>40</v>
      </c>
      <c r="K3291" s="4">
        <v>13769</v>
      </c>
      <c r="L3291" s="4">
        <v>0</v>
      </c>
      <c r="M3291" s="4">
        <v>0</v>
      </c>
      <c r="N3291" s="4">
        <v>0</v>
      </c>
      <c r="O3291" s="4">
        <v>210000</v>
      </c>
      <c r="P3291" s="4">
        <v>0</v>
      </c>
      <c r="Q3291" s="4">
        <v>3341</v>
      </c>
      <c r="R3291" s="4" t="b">
        <f t="shared" si="12"/>
        <v>0</v>
      </c>
      <c r="S3291" s="4">
        <v>0</v>
      </c>
    </row>
    <row r="3292" spans="1:19" ht="14.25" customHeight="1">
      <c r="A3292" s="4" t="s">
        <v>1040</v>
      </c>
      <c r="B3292" s="5"/>
      <c r="C3292" s="4">
        <v>0</v>
      </c>
      <c r="E3292" s="4" t="b">
        <f t="shared" si="11"/>
        <v>0</v>
      </c>
      <c r="F3292" s="4">
        <v>0</v>
      </c>
      <c r="G3292" s="4">
        <v>6501</v>
      </c>
      <c r="H3292" s="6">
        <v>43983</v>
      </c>
      <c r="I3292" s="4" t="s">
        <v>1983</v>
      </c>
      <c r="J3292" s="4" t="s">
        <v>1043</v>
      </c>
      <c r="K3292" s="4">
        <v>10713</v>
      </c>
      <c r="L3292" s="4">
        <v>0</v>
      </c>
      <c r="M3292" s="4">
        <v>0</v>
      </c>
      <c r="N3292" s="4">
        <v>210000</v>
      </c>
      <c r="O3292" s="4">
        <v>0</v>
      </c>
      <c r="P3292" s="4">
        <v>210000</v>
      </c>
      <c r="Q3292" s="4">
        <v>3342</v>
      </c>
      <c r="R3292" s="4" t="b">
        <f t="shared" si="12"/>
        <v>0</v>
      </c>
      <c r="S3292" s="4">
        <v>0</v>
      </c>
    </row>
    <row r="3293" spans="1:19" ht="14.25" customHeight="1">
      <c r="A3293" s="4" t="s">
        <v>1040</v>
      </c>
      <c r="B3293" s="5"/>
      <c r="C3293" s="4">
        <v>0</v>
      </c>
      <c r="E3293" s="4" t="b">
        <f t="shared" si="11"/>
        <v>0</v>
      </c>
      <c r="F3293" s="4">
        <v>0</v>
      </c>
      <c r="G3293" s="4">
        <v>6501</v>
      </c>
      <c r="H3293" s="6">
        <v>44006</v>
      </c>
      <c r="I3293" s="4" t="s">
        <v>1054</v>
      </c>
      <c r="J3293" s="4" t="s">
        <v>40</v>
      </c>
      <c r="K3293" s="4">
        <v>13848</v>
      </c>
      <c r="L3293" s="4">
        <v>0</v>
      </c>
      <c r="M3293" s="4">
        <v>0</v>
      </c>
      <c r="N3293" s="4">
        <v>0</v>
      </c>
      <c r="O3293" s="4">
        <v>210000</v>
      </c>
      <c r="P3293" s="4">
        <v>0</v>
      </c>
      <c r="Q3293" s="4">
        <v>3343</v>
      </c>
      <c r="R3293" s="4" t="b">
        <f t="shared" si="12"/>
        <v>0</v>
      </c>
      <c r="S3293" s="4">
        <v>0</v>
      </c>
    </row>
    <row r="3294" spans="1:19" ht="14.25" customHeight="1">
      <c r="A3294" s="4" t="s">
        <v>1040</v>
      </c>
      <c r="B3294" s="5"/>
      <c r="C3294" s="4">
        <v>0</v>
      </c>
      <c r="E3294" s="4" t="b">
        <f t="shared" si="11"/>
        <v>0</v>
      </c>
      <c r="F3294" s="4">
        <v>0</v>
      </c>
      <c r="G3294" s="4">
        <v>6501</v>
      </c>
      <c r="H3294" s="6">
        <v>44013</v>
      </c>
      <c r="I3294" s="4" t="s">
        <v>1984</v>
      </c>
      <c r="J3294" s="4" t="s">
        <v>1043</v>
      </c>
      <c r="K3294" s="4">
        <v>10793</v>
      </c>
      <c r="L3294" s="4">
        <v>0</v>
      </c>
      <c r="M3294" s="4">
        <v>0</v>
      </c>
      <c r="N3294" s="4">
        <v>210000</v>
      </c>
      <c r="O3294" s="4">
        <v>0</v>
      </c>
      <c r="P3294" s="4">
        <v>210000</v>
      </c>
      <c r="Q3294" s="4">
        <v>3344</v>
      </c>
      <c r="R3294" s="4" t="b">
        <f t="shared" si="12"/>
        <v>0</v>
      </c>
      <c r="S3294" s="4">
        <v>0</v>
      </c>
    </row>
    <row r="3295" spans="1:19" ht="14.25" customHeight="1">
      <c r="A3295" s="4" t="s">
        <v>1040</v>
      </c>
      <c r="B3295" s="5"/>
      <c r="C3295" s="4">
        <v>0</v>
      </c>
      <c r="E3295" s="4" t="b">
        <f t="shared" si="11"/>
        <v>0</v>
      </c>
      <c r="F3295" s="4">
        <v>0</v>
      </c>
      <c r="G3295" s="4">
        <v>6501</v>
      </c>
      <c r="H3295" s="6">
        <v>44044</v>
      </c>
      <c r="I3295" s="4" t="s">
        <v>1985</v>
      </c>
      <c r="J3295" s="4" t="s">
        <v>1043</v>
      </c>
      <c r="K3295" s="4">
        <v>10873</v>
      </c>
      <c r="L3295" s="4">
        <v>0</v>
      </c>
      <c r="M3295" s="4">
        <v>0</v>
      </c>
      <c r="N3295" s="4">
        <v>210000</v>
      </c>
      <c r="O3295" s="4">
        <v>0</v>
      </c>
      <c r="P3295" s="4">
        <v>420000</v>
      </c>
      <c r="Q3295" s="4">
        <v>3345</v>
      </c>
      <c r="R3295" s="4" t="b">
        <f t="shared" si="12"/>
        <v>0</v>
      </c>
      <c r="S3295" s="4">
        <v>0</v>
      </c>
    </row>
    <row r="3296" spans="1:19" ht="14.25" customHeight="1">
      <c r="A3296" s="4" t="s">
        <v>1040</v>
      </c>
      <c r="B3296" s="5"/>
      <c r="C3296" s="4">
        <v>0</v>
      </c>
      <c r="E3296" s="4" t="b">
        <f t="shared" si="11"/>
        <v>0</v>
      </c>
      <c r="F3296" s="4">
        <v>0</v>
      </c>
      <c r="G3296" s="4">
        <v>6501</v>
      </c>
      <c r="H3296" s="6">
        <v>44055</v>
      </c>
      <c r="I3296" s="4" t="s">
        <v>1056</v>
      </c>
      <c r="J3296" s="4" t="s">
        <v>868</v>
      </c>
      <c r="K3296" s="4">
        <v>35</v>
      </c>
      <c r="L3296" s="4">
        <v>0</v>
      </c>
      <c r="M3296" s="4">
        <v>0</v>
      </c>
      <c r="N3296" s="4">
        <v>0</v>
      </c>
      <c r="O3296" s="4">
        <v>210000</v>
      </c>
      <c r="P3296" s="4">
        <v>210000</v>
      </c>
      <c r="Q3296" s="4">
        <v>3346</v>
      </c>
      <c r="R3296" s="4" t="b">
        <f t="shared" si="12"/>
        <v>0</v>
      </c>
      <c r="S3296" s="4">
        <v>0</v>
      </c>
    </row>
    <row r="3297" spans="1:19" ht="14.25" customHeight="1">
      <c r="A3297" s="4" t="s">
        <v>1040</v>
      </c>
      <c r="B3297" s="5"/>
      <c r="C3297" s="4">
        <v>0</v>
      </c>
      <c r="E3297" s="4" t="b">
        <f t="shared" si="11"/>
        <v>0</v>
      </c>
      <c r="F3297" s="4">
        <v>0</v>
      </c>
      <c r="G3297" s="4">
        <v>6501</v>
      </c>
      <c r="H3297" s="6">
        <v>44063</v>
      </c>
      <c r="I3297" s="4" t="s">
        <v>1058</v>
      </c>
      <c r="J3297" s="4" t="s">
        <v>40</v>
      </c>
      <c r="K3297" s="4">
        <v>14025</v>
      </c>
      <c r="L3297" s="4">
        <v>0</v>
      </c>
      <c r="M3297" s="4">
        <v>0</v>
      </c>
      <c r="N3297" s="4">
        <v>0</v>
      </c>
      <c r="O3297" s="4">
        <v>210000</v>
      </c>
      <c r="P3297" s="4">
        <v>0</v>
      </c>
      <c r="Q3297" s="4">
        <v>3347</v>
      </c>
      <c r="R3297" s="4" t="b">
        <f t="shared" si="12"/>
        <v>0</v>
      </c>
      <c r="S3297" s="4">
        <v>0</v>
      </c>
    </row>
    <row r="3298" spans="1:19" ht="14.25" customHeight="1">
      <c r="A3298" s="4" t="s">
        <v>1040</v>
      </c>
      <c r="B3298" s="5"/>
      <c r="C3298" s="4">
        <v>0</v>
      </c>
      <c r="E3298" s="4" t="b">
        <f t="shared" si="11"/>
        <v>0</v>
      </c>
      <c r="F3298" s="4">
        <v>0</v>
      </c>
      <c r="G3298" s="4">
        <v>6501</v>
      </c>
      <c r="H3298" s="6">
        <v>44075</v>
      </c>
      <c r="I3298" s="4" t="s">
        <v>1986</v>
      </c>
      <c r="J3298" s="4" t="s">
        <v>1043</v>
      </c>
      <c r="K3298" s="4">
        <v>10953</v>
      </c>
      <c r="L3298" s="4">
        <v>0</v>
      </c>
      <c r="M3298" s="4">
        <v>0</v>
      </c>
      <c r="N3298" s="4">
        <v>210000</v>
      </c>
      <c r="O3298" s="4">
        <v>0</v>
      </c>
      <c r="P3298" s="4">
        <v>210000</v>
      </c>
      <c r="Q3298" s="4">
        <v>3348</v>
      </c>
      <c r="R3298" s="4" t="b">
        <f t="shared" si="12"/>
        <v>0</v>
      </c>
      <c r="S3298" s="4">
        <v>0</v>
      </c>
    </row>
    <row r="3299" spans="1:19" ht="14.25" customHeight="1">
      <c r="A3299" s="4" t="s">
        <v>1040</v>
      </c>
      <c r="B3299" s="5"/>
      <c r="C3299" s="4">
        <v>0</v>
      </c>
      <c r="E3299" s="4" t="b">
        <f t="shared" si="11"/>
        <v>0</v>
      </c>
      <c r="F3299" s="4">
        <v>0</v>
      </c>
      <c r="G3299" s="4">
        <v>6501</v>
      </c>
      <c r="H3299" s="6">
        <v>44099</v>
      </c>
      <c r="I3299" s="4" t="s">
        <v>1060</v>
      </c>
      <c r="J3299" s="4" t="s">
        <v>40</v>
      </c>
      <c r="K3299" s="4">
        <v>14098</v>
      </c>
      <c r="L3299" s="4">
        <v>0</v>
      </c>
      <c r="M3299" s="4">
        <v>0</v>
      </c>
      <c r="N3299" s="4">
        <v>0</v>
      </c>
      <c r="O3299" s="4">
        <v>210000</v>
      </c>
      <c r="P3299" s="4">
        <v>0</v>
      </c>
      <c r="Q3299" s="4">
        <v>3349</v>
      </c>
      <c r="R3299" s="4" t="b">
        <f t="shared" si="12"/>
        <v>0</v>
      </c>
      <c r="S3299" s="4">
        <v>0</v>
      </c>
    </row>
    <row r="3300" spans="1:19" ht="14.25" customHeight="1">
      <c r="A3300" s="4" t="s">
        <v>1040</v>
      </c>
      <c r="B3300" s="5"/>
      <c r="C3300" s="4">
        <v>0</v>
      </c>
      <c r="E3300" s="4" t="b">
        <f t="shared" si="11"/>
        <v>0</v>
      </c>
      <c r="F3300" s="4">
        <v>0</v>
      </c>
      <c r="G3300" s="4">
        <v>6501</v>
      </c>
      <c r="H3300" s="6">
        <v>44105</v>
      </c>
      <c r="I3300" s="4" t="s">
        <v>1987</v>
      </c>
      <c r="J3300" s="4" t="s">
        <v>1043</v>
      </c>
      <c r="K3300" s="4">
        <v>11033</v>
      </c>
      <c r="L3300" s="4">
        <v>0</v>
      </c>
      <c r="M3300" s="4">
        <v>0</v>
      </c>
      <c r="N3300" s="4">
        <v>210000</v>
      </c>
      <c r="O3300" s="4">
        <v>0</v>
      </c>
      <c r="P3300" s="4">
        <v>210000</v>
      </c>
      <c r="Q3300" s="4">
        <v>3350</v>
      </c>
      <c r="R3300" s="4" t="b">
        <f t="shared" si="12"/>
        <v>0</v>
      </c>
      <c r="S3300" s="4">
        <v>0</v>
      </c>
    </row>
    <row r="3301" spans="1:19" ht="14.25" customHeight="1">
      <c r="A3301" s="4" t="s">
        <v>1040</v>
      </c>
      <c r="B3301" s="5"/>
      <c r="C3301" s="4">
        <v>0</v>
      </c>
      <c r="E3301" s="4" t="b">
        <f t="shared" si="11"/>
        <v>0</v>
      </c>
      <c r="F3301" s="4">
        <v>0</v>
      </c>
      <c r="G3301" s="4">
        <v>6501</v>
      </c>
      <c r="H3301" s="6">
        <v>44125</v>
      </c>
      <c r="I3301" s="4" t="s">
        <v>1061</v>
      </c>
      <c r="J3301" s="4" t="s">
        <v>40</v>
      </c>
      <c r="K3301" s="4">
        <v>14157</v>
      </c>
      <c r="L3301" s="4">
        <v>0</v>
      </c>
      <c r="M3301" s="4">
        <v>0</v>
      </c>
      <c r="N3301" s="4">
        <v>0</v>
      </c>
      <c r="O3301" s="4">
        <v>210000</v>
      </c>
      <c r="P3301" s="4">
        <v>0</v>
      </c>
      <c r="Q3301" s="4">
        <v>3351</v>
      </c>
      <c r="R3301" s="4" t="b">
        <f t="shared" si="12"/>
        <v>0</v>
      </c>
      <c r="S3301" s="4">
        <v>0</v>
      </c>
    </row>
    <row r="3302" spans="1:19" ht="14.25" customHeight="1">
      <c r="A3302" s="4" t="s">
        <v>1040</v>
      </c>
      <c r="B3302" s="5"/>
      <c r="C3302" s="4">
        <v>0</v>
      </c>
      <c r="E3302" s="4" t="b">
        <f t="shared" si="11"/>
        <v>0</v>
      </c>
      <c r="F3302" s="4">
        <v>0</v>
      </c>
      <c r="G3302" s="4">
        <v>6501</v>
      </c>
      <c r="H3302" s="6">
        <v>44136</v>
      </c>
      <c r="I3302" s="4" t="s">
        <v>1988</v>
      </c>
      <c r="J3302" s="4" t="s">
        <v>1043</v>
      </c>
      <c r="K3302" s="4">
        <v>11113</v>
      </c>
      <c r="L3302" s="4">
        <v>0</v>
      </c>
      <c r="M3302" s="4">
        <v>0</v>
      </c>
      <c r="N3302" s="4">
        <v>210000</v>
      </c>
      <c r="O3302" s="4">
        <v>0</v>
      </c>
      <c r="P3302" s="4">
        <v>210000</v>
      </c>
      <c r="Q3302" s="4">
        <v>3352</v>
      </c>
      <c r="R3302" s="4" t="b">
        <f t="shared" si="12"/>
        <v>0</v>
      </c>
      <c r="S3302" s="4">
        <v>0</v>
      </c>
    </row>
    <row r="3303" spans="1:19" ht="14.25" customHeight="1">
      <c r="A3303" s="4" t="s">
        <v>1040</v>
      </c>
      <c r="B3303" s="5"/>
      <c r="C3303" s="4">
        <v>0</v>
      </c>
      <c r="E3303" s="4" t="b">
        <f t="shared" si="11"/>
        <v>0</v>
      </c>
      <c r="F3303" s="4">
        <v>0</v>
      </c>
      <c r="G3303" s="4">
        <v>6501</v>
      </c>
      <c r="H3303" s="6">
        <v>44144</v>
      </c>
      <c r="I3303" s="4" t="s">
        <v>1064</v>
      </c>
      <c r="J3303" s="4" t="s">
        <v>40</v>
      </c>
      <c r="K3303" s="4">
        <v>14178</v>
      </c>
      <c r="L3303" s="4">
        <v>0</v>
      </c>
      <c r="M3303" s="4">
        <v>0</v>
      </c>
      <c r="N3303" s="4">
        <v>0</v>
      </c>
      <c r="O3303" s="4">
        <v>210000</v>
      </c>
      <c r="P3303" s="4">
        <v>0</v>
      </c>
      <c r="Q3303" s="4">
        <v>3353</v>
      </c>
      <c r="R3303" s="4" t="b">
        <f t="shared" si="12"/>
        <v>0</v>
      </c>
      <c r="S3303" s="4">
        <v>0</v>
      </c>
    </row>
    <row r="3304" spans="1:19" ht="14.25" customHeight="1">
      <c r="A3304" s="4" t="s">
        <v>1040</v>
      </c>
      <c r="B3304" s="5"/>
      <c r="C3304" s="4">
        <v>0</v>
      </c>
      <c r="E3304" s="4" t="b">
        <f t="shared" si="11"/>
        <v>0</v>
      </c>
      <c r="F3304" s="4">
        <v>0</v>
      </c>
      <c r="G3304" s="4">
        <v>6501</v>
      </c>
      <c r="H3304" s="6">
        <v>44166</v>
      </c>
      <c r="I3304" s="4" t="s">
        <v>1989</v>
      </c>
      <c r="J3304" s="4" t="s">
        <v>1043</v>
      </c>
      <c r="K3304" s="4">
        <v>11193</v>
      </c>
      <c r="L3304" s="4">
        <v>0</v>
      </c>
      <c r="M3304" s="4">
        <v>0</v>
      </c>
      <c r="N3304" s="4">
        <v>210000</v>
      </c>
      <c r="O3304" s="4">
        <v>0</v>
      </c>
      <c r="P3304" s="4">
        <v>210000</v>
      </c>
      <c r="Q3304" s="4">
        <v>3354</v>
      </c>
      <c r="R3304" s="4" t="b">
        <f t="shared" si="12"/>
        <v>0</v>
      </c>
      <c r="S3304" s="4">
        <v>0</v>
      </c>
    </row>
    <row r="3305" spans="1:19" ht="14.25" customHeight="1">
      <c r="A3305" s="4" t="s">
        <v>1040</v>
      </c>
      <c r="B3305" s="5"/>
      <c r="C3305" s="4">
        <v>0</v>
      </c>
      <c r="E3305" s="4" t="b">
        <f t="shared" si="11"/>
        <v>0</v>
      </c>
      <c r="F3305" s="4">
        <v>0</v>
      </c>
      <c r="G3305" s="4">
        <v>6501</v>
      </c>
      <c r="H3305" s="6">
        <v>44172</v>
      </c>
      <c r="I3305" s="4" t="s">
        <v>1066</v>
      </c>
      <c r="J3305" s="4" t="s">
        <v>40</v>
      </c>
      <c r="K3305" s="4">
        <v>14312</v>
      </c>
      <c r="L3305" s="4">
        <v>0</v>
      </c>
      <c r="M3305" s="4">
        <v>0</v>
      </c>
      <c r="N3305" s="4">
        <v>0</v>
      </c>
      <c r="O3305" s="4">
        <v>210000</v>
      </c>
      <c r="P3305" s="4">
        <v>0</v>
      </c>
      <c r="Q3305" s="4">
        <v>3355</v>
      </c>
      <c r="R3305" s="4" t="b">
        <f t="shared" si="12"/>
        <v>0</v>
      </c>
      <c r="S3305" s="4">
        <v>0</v>
      </c>
    </row>
    <row r="3306" spans="1:19" ht="14.25" customHeight="1">
      <c r="A3306" s="4" t="s">
        <v>1040</v>
      </c>
      <c r="B3306" s="5" t="s">
        <v>1990</v>
      </c>
      <c r="C3306" s="4">
        <v>0</v>
      </c>
      <c r="D3306" s="4" t="s">
        <v>1990</v>
      </c>
      <c r="E3306" s="4" t="b">
        <f t="shared" si="11"/>
        <v>0</v>
      </c>
      <c r="F3306" s="4">
        <v>0</v>
      </c>
      <c r="G3306" s="4">
        <v>6501</v>
      </c>
      <c r="H3306" s="3" t="s">
        <v>21</v>
      </c>
      <c r="K3306" s="4">
        <v>0</v>
      </c>
      <c r="L3306" s="4">
        <v>0</v>
      </c>
      <c r="M3306" s="4">
        <v>0</v>
      </c>
      <c r="N3306" s="4">
        <v>2520000</v>
      </c>
      <c r="O3306" s="4">
        <v>2520000</v>
      </c>
      <c r="P3306" s="4">
        <v>0</v>
      </c>
      <c r="Q3306" s="4">
        <v>3356</v>
      </c>
      <c r="R3306" s="4" t="b">
        <f t="shared" si="12"/>
        <v>0</v>
      </c>
      <c r="S3306" s="4">
        <v>0</v>
      </c>
    </row>
    <row r="3307" spans="1:19" ht="14.25" customHeight="1">
      <c r="A3307" s="4" t="s">
        <v>1040</v>
      </c>
      <c r="B3307" s="5" t="s">
        <v>635</v>
      </c>
      <c r="C3307" s="4">
        <v>0</v>
      </c>
      <c r="D3307" s="4" t="s">
        <v>635</v>
      </c>
      <c r="E3307" s="4" t="b">
        <f t="shared" si="11"/>
        <v>0</v>
      </c>
      <c r="F3307" s="4">
        <v>0</v>
      </c>
      <c r="G3307" s="4">
        <v>6502</v>
      </c>
      <c r="H3307" s="3" t="s">
        <v>21</v>
      </c>
      <c r="K3307" s="4">
        <v>0</v>
      </c>
      <c r="L3307" s="4">
        <v>2796000</v>
      </c>
      <c r="M3307" s="4">
        <v>2796000</v>
      </c>
      <c r="N3307" s="4">
        <v>0</v>
      </c>
      <c r="O3307" s="4">
        <v>0</v>
      </c>
      <c r="P3307" s="4">
        <v>0</v>
      </c>
      <c r="Q3307" s="4">
        <v>3357</v>
      </c>
      <c r="R3307" s="4" t="b">
        <f t="shared" si="12"/>
        <v>0</v>
      </c>
      <c r="S3307" s="4">
        <v>0</v>
      </c>
    </row>
    <row r="3308" spans="1:19" ht="14.25" customHeight="1">
      <c r="A3308" s="4" t="s">
        <v>1040</v>
      </c>
      <c r="B3308" s="5"/>
      <c r="C3308" s="4">
        <v>0</v>
      </c>
      <c r="E3308" s="4" t="b">
        <f t="shared" si="11"/>
        <v>0</v>
      </c>
      <c r="F3308" s="4">
        <v>0</v>
      </c>
      <c r="G3308" s="4">
        <v>6502</v>
      </c>
      <c r="H3308" s="6">
        <v>43831</v>
      </c>
      <c r="I3308" s="4" t="s">
        <v>1991</v>
      </c>
      <c r="J3308" s="4" t="s">
        <v>1043</v>
      </c>
      <c r="K3308" s="4">
        <v>10314</v>
      </c>
      <c r="L3308" s="4">
        <v>0</v>
      </c>
      <c r="M3308" s="4">
        <v>0</v>
      </c>
      <c r="N3308" s="4">
        <v>233000</v>
      </c>
      <c r="O3308" s="4">
        <v>0</v>
      </c>
      <c r="P3308" s="4">
        <v>233000</v>
      </c>
      <c r="Q3308" s="4">
        <v>3358</v>
      </c>
      <c r="R3308" s="4" t="b">
        <f t="shared" si="12"/>
        <v>0</v>
      </c>
      <c r="S3308" s="4">
        <v>0</v>
      </c>
    </row>
    <row r="3309" spans="1:19" ht="14.25" customHeight="1">
      <c r="A3309" s="4" t="s">
        <v>1040</v>
      </c>
      <c r="B3309" s="5"/>
      <c r="C3309" s="4">
        <v>0</v>
      </c>
      <c r="E3309" s="4" t="b">
        <f t="shared" si="11"/>
        <v>0</v>
      </c>
      <c r="F3309" s="4">
        <v>0</v>
      </c>
      <c r="G3309" s="4">
        <v>6502</v>
      </c>
      <c r="H3309" s="6">
        <v>43844</v>
      </c>
      <c r="I3309" s="4" t="s">
        <v>1044</v>
      </c>
      <c r="J3309" s="4" t="s">
        <v>40</v>
      </c>
      <c r="K3309" s="4">
        <v>13510</v>
      </c>
      <c r="L3309" s="4">
        <v>0</v>
      </c>
      <c r="M3309" s="4">
        <v>0</v>
      </c>
      <c r="N3309" s="4">
        <v>0</v>
      </c>
      <c r="O3309" s="4">
        <v>233000</v>
      </c>
      <c r="P3309" s="4">
        <v>0</v>
      </c>
      <c r="Q3309" s="4">
        <v>3359</v>
      </c>
      <c r="R3309" s="4" t="b">
        <f t="shared" si="12"/>
        <v>0</v>
      </c>
      <c r="S3309" s="4">
        <v>0</v>
      </c>
    </row>
    <row r="3310" spans="1:19" ht="14.25" customHeight="1">
      <c r="A3310" s="4" t="s">
        <v>1040</v>
      </c>
      <c r="B3310" s="5"/>
      <c r="C3310" s="4">
        <v>0</v>
      </c>
      <c r="E3310" s="4" t="b">
        <f t="shared" si="11"/>
        <v>0</v>
      </c>
      <c r="F3310" s="4">
        <v>0</v>
      </c>
      <c r="G3310" s="4">
        <v>6502</v>
      </c>
      <c r="H3310" s="6">
        <v>43862</v>
      </c>
      <c r="I3310" s="4" t="s">
        <v>1992</v>
      </c>
      <c r="J3310" s="4" t="s">
        <v>1043</v>
      </c>
      <c r="K3310" s="4">
        <v>10394</v>
      </c>
      <c r="L3310" s="4">
        <v>0</v>
      </c>
      <c r="M3310" s="4">
        <v>0</v>
      </c>
      <c r="N3310" s="4">
        <v>233000</v>
      </c>
      <c r="O3310" s="4">
        <v>0</v>
      </c>
      <c r="P3310" s="4">
        <v>233000</v>
      </c>
      <c r="Q3310" s="4">
        <v>3360</v>
      </c>
      <c r="R3310" s="4" t="b">
        <f t="shared" si="12"/>
        <v>0</v>
      </c>
      <c r="S3310" s="4">
        <v>0</v>
      </c>
    </row>
    <row r="3311" spans="1:19" ht="14.25" customHeight="1">
      <c r="A3311" s="4" t="s">
        <v>1040</v>
      </c>
      <c r="B3311" s="5"/>
      <c r="C3311" s="4">
        <v>0</v>
      </c>
      <c r="E3311" s="4" t="b">
        <f t="shared" si="11"/>
        <v>0</v>
      </c>
      <c r="F3311" s="4">
        <v>0</v>
      </c>
      <c r="G3311" s="4">
        <v>6502</v>
      </c>
      <c r="H3311" s="6">
        <v>43871</v>
      </c>
      <c r="I3311" s="4" t="s">
        <v>1046</v>
      </c>
      <c r="J3311" s="4" t="s">
        <v>40</v>
      </c>
      <c r="K3311" s="4">
        <v>13563</v>
      </c>
      <c r="L3311" s="4">
        <v>0</v>
      </c>
      <c r="M3311" s="4">
        <v>0</v>
      </c>
      <c r="N3311" s="4">
        <v>0</v>
      </c>
      <c r="O3311" s="4">
        <v>233000</v>
      </c>
      <c r="P3311" s="4">
        <v>0</v>
      </c>
      <c r="Q3311" s="4">
        <v>3361</v>
      </c>
      <c r="R3311" s="4" t="b">
        <f t="shared" si="12"/>
        <v>0</v>
      </c>
      <c r="S3311" s="4">
        <v>0</v>
      </c>
    </row>
    <row r="3312" spans="1:19" ht="14.25" customHeight="1">
      <c r="A3312" s="4" t="s">
        <v>1040</v>
      </c>
      <c r="B3312" s="5"/>
      <c r="C3312" s="4">
        <v>0</v>
      </c>
      <c r="E3312" s="4" t="b">
        <f t="shared" si="11"/>
        <v>0</v>
      </c>
      <c r="F3312" s="4">
        <v>0</v>
      </c>
      <c r="G3312" s="4">
        <v>6502</v>
      </c>
      <c r="H3312" s="6">
        <v>43891</v>
      </c>
      <c r="I3312" s="4" t="s">
        <v>1993</v>
      </c>
      <c r="J3312" s="4" t="s">
        <v>1043</v>
      </c>
      <c r="K3312" s="4">
        <v>10474</v>
      </c>
      <c r="L3312" s="4">
        <v>0</v>
      </c>
      <c r="M3312" s="4">
        <v>0</v>
      </c>
      <c r="N3312" s="4">
        <v>233000</v>
      </c>
      <c r="O3312" s="4">
        <v>0</v>
      </c>
      <c r="P3312" s="4">
        <v>233000</v>
      </c>
      <c r="Q3312" s="4">
        <v>3362</v>
      </c>
      <c r="R3312" s="4" t="b">
        <f t="shared" si="12"/>
        <v>0</v>
      </c>
      <c r="S3312" s="4">
        <v>0</v>
      </c>
    </row>
    <row r="3313" spans="1:19" ht="14.25" customHeight="1">
      <c r="A3313" s="4" t="s">
        <v>1040</v>
      </c>
      <c r="B3313" s="5"/>
      <c r="C3313" s="4">
        <v>0</v>
      </c>
      <c r="E3313" s="4" t="b">
        <f t="shared" si="11"/>
        <v>0</v>
      </c>
      <c r="F3313" s="4">
        <v>0</v>
      </c>
      <c r="G3313" s="4">
        <v>6502</v>
      </c>
      <c r="H3313" s="6">
        <v>43899</v>
      </c>
      <c r="I3313" s="4" t="s">
        <v>1048</v>
      </c>
      <c r="J3313" s="4" t="s">
        <v>40</v>
      </c>
      <c r="K3313" s="4">
        <v>13627</v>
      </c>
      <c r="L3313" s="4">
        <v>0</v>
      </c>
      <c r="M3313" s="4">
        <v>0</v>
      </c>
      <c r="N3313" s="4">
        <v>0</v>
      </c>
      <c r="O3313" s="4">
        <v>233000</v>
      </c>
      <c r="P3313" s="4">
        <v>0</v>
      </c>
      <c r="Q3313" s="4">
        <v>3363</v>
      </c>
      <c r="R3313" s="4" t="b">
        <f t="shared" si="12"/>
        <v>0</v>
      </c>
      <c r="S3313" s="4">
        <v>0</v>
      </c>
    </row>
    <row r="3314" spans="1:19" ht="14.25" customHeight="1">
      <c r="A3314" s="4" t="s">
        <v>1040</v>
      </c>
      <c r="B3314" s="5"/>
      <c r="C3314" s="4">
        <v>0</v>
      </c>
      <c r="E3314" s="4" t="b">
        <f t="shared" si="11"/>
        <v>0</v>
      </c>
      <c r="F3314" s="4">
        <v>0</v>
      </c>
      <c r="G3314" s="4">
        <v>6502</v>
      </c>
      <c r="H3314" s="6">
        <v>43922</v>
      </c>
      <c r="I3314" s="4" t="s">
        <v>1994</v>
      </c>
      <c r="J3314" s="4" t="s">
        <v>1043</v>
      </c>
      <c r="K3314" s="4">
        <v>10554</v>
      </c>
      <c r="L3314" s="4">
        <v>0</v>
      </c>
      <c r="M3314" s="4">
        <v>0</v>
      </c>
      <c r="N3314" s="4">
        <v>233000</v>
      </c>
      <c r="O3314" s="4">
        <v>0</v>
      </c>
      <c r="P3314" s="4">
        <v>233000</v>
      </c>
      <c r="Q3314" s="4">
        <v>3364</v>
      </c>
      <c r="R3314" s="4" t="b">
        <f t="shared" si="12"/>
        <v>0</v>
      </c>
      <c r="S3314" s="4">
        <v>0</v>
      </c>
    </row>
    <row r="3315" spans="1:19" ht="14.25" customHeight="1">
      <c r="A3315" s="4" t="s">
        <v>1040</v>
      </c>
      <c r="B3315" s="5"/>
      <c r="C3315" s="4">
        <v>0</v>
      </c>
      <c r="E3315" s="4" t="b">
        <f t="shared" si="11"/>
        <v>0</v>
      </c>
      <c r="F3315" s="4">
        <v>0</v>
      </c>
      <c r="G3315" s="4">
        <v>6502</v>
      </c>
      <c r="H3315" s="6">
        <v>43928</v>
      </c>
      <c r="I3315" s="4" t="s">
        <v>1050</v>
      </c>
      <c r="J3315" s="4" t="s">
        <v>40</v>
      </c>
      <c r="K3315" s="4">
        <v>13741</v>
      </c>
      <c r="L3315" s="4">
        <v>0</v>
      </c>
      <c r="M3315" s="4">
        <v>0</v>
      </c>
      <c r="N3315" s="4">
        <v>0</v>
      </c>
      <c r="O3315" s="4">
        <v>233000</v>
      </c>
      <c r="P3315" s="4">
        <v>0</v>
      </c>
      <c r="Q3315" s="4">
        <v>3365</v>
      </c>
      <c r="R3315" s="4" t="b">
        <f t="shared" si="12"/>
        <v>0</v>
      </c>
      <c r="S3315" s="4">
        <v>0</v>
      </c>
    </row>
    <row r="3316" spans="1:19" ht="14.25" customHeight="1">
      <c r="A3316" s="4" t="s">
        <v>1040</v>
      </c>
      <c r="B3316" s="5"/>
      <c r="C3316" s="4">
        <v>0</v>
      </c>
      <c r="E3316" s="4" t="b">
        <f t="shared" si="11"/>
        <v>0</v>
      </c>
      <c r="F3316" s="4">
        <v>0</v>
      </c>
      <c r="G3316" s="4">
        <v>6502</v>
      </c>
      <c r="H3316" s="6">
        <v>43952</v>
      </c>
      <c r="I3316" s="4" t="s">
        <v>1995</v>
      </c>
      <c r="J3316" s="4" t="s">
        <v>1043</v>
      </c>
      <c r="K3316" s="4">
        <v>10634</v>
      </c>
      <c r="L3316" s="4">
        <v>0</v>
      </c>
      <c r="M3316" s="4">
        <v>0</v>
      </c>
      <c r="N3316" s="4">
        <v>233000</v>
      </c>
      <c r="O3316" s="4">
        <v>0</v>
      </c>
      <c r="P3316" s="4">
        <v>233000</v>
      </c>
      <c r="Q3316" s="4">
        <v>3366</v>
      </c>
      <c r="R3316" s="4" t="b">
        <f t="shared" si="12"/>
        <v>0</v>
      </c>
      <c r="S3316" s="4">
        <v>0</v>
      </c>
    </row>
    <row r="3317" spans="1:19" ht="14.25" customHeight="1">
      <c r="A3317" s="4" t="s">
        <v>1040</v>
      </c>
      <c r="B3317" s="5"/>
      <c r="C3317" s="4">
        <v>0</v>
      </c>
      <c r="E3317" s="4" t="b">
        <f t="shared" si="11"/>
        <v>0</v>
      </c>
      <c r="F3317" s="4">
        <v>0</v>
      </c>
      <c r="G3317" s="4">
        <v>6502</v>
      </c>
      <c r="H3317" s="6">
        <v>43962</v>
      </c>
      <c r="I3317" s="4" t="s">
        <v>1052</v>
      </c>
      <c r="J3317" s="4" t="s">
        <v>40</v>
      </c>
      <c r="K3317" s="4">
        <v>13797</v>
      </c>
      <c r="L3317" s="4">
        <v>0</v>
      </c>
      <c r="M3317" s="4">
        <v>0</v>
      </c>
      <c r="N3317" s="4">
        <v>0</v>
      </c>
      <c r="O3317" s="4">
        <v>233000</v>
      </c>
      <c r="P3317" s="4">
        <v>0</v>
      </c>
      <c r="Q3317" s="4">
        <v>3367</v>
      </c>
      <c r="R3317" s="4" t="b">
        <f t="shared" si="12"/>
        <v>0</v>
      </c>
      <c r="S3317" s="4">
        <v>0</v>
      </c>
    </row>
    <row r="3318" spans="1:19" ht="14.25" customHeight="1">
      <c r="A3318" s="4" t="s">
        <v>1040</v>
      </c>
      <c r="B3318" s="5"/>
      <c r="C3318" s="4">
        <v>0</v>
      </c>
      <c r="E3318" s="4" t="b">
        <f t="shared" si="11"/>
        <v>0</v>
      </c>
      <c r="F3318" s="4">
        <v>0</v>
      </c>
      <c r="G3318" s="4">
        <v>6502</v>
      </c>
      <c r="H3318" s="6">
        <v>43983</v>
      </c>
      <c r="I3318" s="4" t="s">
        <v>1996</v>
      </c>
      <c r="J3318" s="4" t="s">
        <v>1043</v>
      </c>
      <c r="K3318" s="4">
        <v>10714</v>
      </c>
      <c r="L3318" s="4">
        <v>0</v>
      </c>
      <c r="M3318" s="4">
        <v>0</v>
      </c>
      <c r="N3318" s="4">
        <v>233000</v>
      </c>
      <c r="O3318" s="4">
        <v>0</v>
      </c>
      <c r="P3318" s="4">
        <v>233000</v>
      </c>
      <c r="Q3318" s="4">
        <v>3368</v>
      </c>
      <c r="R3318" s="4" t="b">
        <f t="shared" si="12"/>
        <v>0</v>
      </c>
      <c r="S3318" s="4">
        <v>0</v>
      </c>
    </row>
    <row r="3319" spans="1:19" ht="14.25" customHeight="1">
      <c r="A3319" s="4" t="s">
        <v>1040</v>
      </c>
      <c r="B3319" s="5"/>
      <c r="C3319" s="4">
        <v>0</v>
      </c>
      <c r="E3319" s="4" t="b">
        <f t="shared" si="11"/>
        <v>0</v>
      </c>
      <c r="F3319" s="4">
        <v>0</v>
      </c>
      <c r="G3319" s="4">
        <v>6502</v>
      </c>
      <c r="H3319" s="6">
        <v>43994</v>
      </c>
      <c r="I3319" s="4" t="s">
        <v>1054</v>
      </c>
      <c r="J3319" s="4" t="s">
        <v>40</v>
      </c>
      <c r="K3319" s="4">
        <v>13868</v>
      </c>
      <c r="L3319" s="4">
        <v>0</v>
      </c>
      <c r="M3319" s="4">
        <v>0</v>
      </c>
      <c r="N3319" s="4">
        <v>0</v>
      </c>
      <c r="O3319" s="4">
        <v>233000</v>
      </c>
      <c r="P3319" s="4">
        <v>0</v>
      </c>
      <c r="Q3319" s="4">
        <v>3369</v>
      </c>
      <c r="R3319" s="4" t="b">
        <f t="shared" si="12"/>
        <v>0</v>
      </c>
      <c r="S3319" s="4">
        <v>0</v>
      </c>
    </row>
    <row r="3320" spans="1:19" ht="14.25" customHeight="1">
      <c r="A3320" s="4" t="s">
        <v>1040</v>
      </c>
      <c r="B3320" s="5"/>
      <c r="C3320" s="4">
        <v>0</v>
      </c>
      <c r="E3320" s="4" t="b">
        <f t="shared" si="11"/>
        <v>0</v>
      </c>
      <c r="F3320" s="4">
        <v>0</v>
      </c>
      <c r="G3320" s="4">
        <v>6502</v>
      </c>
      <c r="H3320" s="6">
        <v>44013</v>
      </c>
      <c r="I3320" s="4" t="s">
        <v>1997</v>
      </c>
      <c r="J3320" s="4" t="s">
        <v>1043</v>
      </c>
      <c r="K3320" s="4">
        <v>10794</v>
      </c>
      <c r="L3320" s="4">
        <v>0</v>
      </c>
      <c r="M3320" s="4">
        <v>0</v>
      </c>
      <c r="N3320" s="4">
        <v>233000</v>
      </c>
      <c r="O3320" s="4">
        <v>0</v>
      </c>
      <c r="P3320" s="4">
        <v>233000</v>
      </c>
      <c r="Q3320" s="4">
        <v>3370</v>
      </c>
      <c r="R3320" s="4" t="b">
        <f t="shared" si="12"/>
        <v>0</v>
      </c>
      <c r="S3320" s="4">
        <v>0</v>
      </c>
    </row>
    <row r="3321" spans="1:19" ht="14.25" customHeight="1">
      <c r="A3321" s="4" t="s">
        <v>1040</v>
      </c>
      <c r="B3321" s="5"/>
      <c r="C3321" s="4">
        <v>0</v>
      </c>
      <c r="E3321" s="4" t="b">
        <f t="shared" si="11"/>
        <v>0</v>
      </c>
      <c r="F3321" s="4">
        <v>0</v>
      </c>
      <c r="G3321" s="4">
        <v>6502</v>
      </c>
      <c r="H3321" s="6">
        <v>44022</v>
      </c>
      <c r="I3321" s="4" t="s">
        <v>1056</v>
      </c>
      <c r="J3321" s="4" t="s">
        <v>40</v>
      </c>
      <c r="K3321" s="4">
        <v>13940</v>
      </c>
      <c r="L3321" s="4">
        <v>0</v>
      </c>
      <c r="M3321" s="4">
        <v>0</v>
      </c>
      <c r="N3321" s="4">
        <v>0</v>
      </c>
      <c r="O3321" s="4">
        <v>233000</v>
      </c>
      <c r="P3321" s="4">
        <v>0</v>
      </c>
      <c r="Q3321" s="4">
        <v>3371</v>
      </c>
      <c r="R3321" s="4" t="b">
        <f t="shared" si="12"/>
        <v>0</v>
      </c>
      <c r="S3321" s="4">
        <v>0</v>
      </c>
    </row>
    <row r="3322" spans="1:19" ht="14.25" customHeight="1">
      <c r="A3322" s="4" t="s">
        <v>1040</v>
      </c>
      <c r="B3322" s="5"/>
      <c r="C3322" s="4">
        <v>0</v>
      </c>
      <c r="E3322" s="4" t="b">
        <f t="shared" si="11"/>
        <v>0</v>
      </c>
      <c r="F3322" s="4">
        <v>0</v>
      </c>
      <c r="G3322" s="4">
        <v>6502</v>
      </c>
      <c r="H3322" s="6">
        <v>44044</v>
      </c>
      <c r="I3322" s="4" t="s">
        <v>1998</v>
      </c>
      <c r="J3322" s="4" t="s">
        <v>1043</v>
      </c>
      <c r="K3322" s="4">
        <v>10874</v>
      </c>
      <c r="L3322" s="4">
        <v>0</v>
      </c>
      <c r="M3322" s="4">
        <v>0</v>
      </c>
      <c r="N3322" s="4">
        <v>233000</v>
      </c>
      <c r="O3322" s="4">
        <v>0</v>
      </c>
      <c r="P3322" s="4">
        <v>233000</v>
      </c>
      <c r="Q3322" s="4">
        <v>3372</v>
      </c>
      <c r="R3322" s="4" t="b">
        <f t="shared" si="12"/>
        <v>0</v>
      </c>
      <c r="S3322" s="4">
        <v>0</v>
      </c>
    </row>
    <row r="3323" spans="1:19" ht="14.25" customHeight="1">
      <c r="A3323" s="4" t="s">
        <v>1040</v>
      </c>
      <c r="B3323" s="5"/>
      <c r="C3323" s="4">
        <v>0</v>
      </c>
      <c r="E3323" s="4" t="b">
        <f t="shared" si="11"/>
        <v>0</v>
      </c>
      <c r="F3323" s="4">
        <v>0</v>
      </c>
      <c r="G3323" s="4">
        <v>6502</v>
      </c>
      <c r="H3323" s="6">
        <v>44054</v>
      </c>
      <c r="I3323" s="4" t="s">
        <v>1058</v>
      </c>
      <c r="J3323" s="4" t="s">
        <v>40</v>
      </c>
      <c r="K3323" s="4">
        <v>14015</v>
      </c>
      <c r="L3323" s="4">
        <v>0</v>
      </c>
      <c r="M3323" s="4">
        <v>0</v>
      </c>
      <c r="N3323" s="4">
        <v>0</v>
      </c>
      <c r="O3323" s="4">
        <v>233000</v>
      </c>
      <c r="P3323" s="4">
        <v>0</v>
      </c>
      <c r="Q3323" s="4">
        <v>3373</v>
      </c>
      <c r="R3323" s="4" t="b">
        <f t="shared" si="12"/>
        <v>0</v>
      </c>
      <c r="S3323" s="4">
        <v>0</v>
      </c>
    </row>
    <row r="3324" spans="1:19" ht="14.25" customHeight="1">
      <c r="A3324" s="4" t="s">
        <v>1040</v>
      </c>
      <c r="B3324" s="5"/>
      <c r="C3324" s="4">
        <v>0</v>
      </c>
      <c r="E3324" s="4" t="b">
        <f t="shared" si="11"/>
        <v>0</v>
      </c>
      <c r="F3324" s="4">
        <v>0</v>
      </c>
      <c r="G3324" s="4">
        <v>6502</v>
      </c>
      <c r="H3324" s="6">
        <v>44075</v>
      </c>
      <c r="I3324" s="4" t="s">
        <v>1999</v>
      </c>
      <c r="J3324" s="4" t="s">
        <v>1043</v>
      </c>
      <c r="K3324" s="4">
        <v>10954</v>
      </c>
      <c r="L3324" s="4">
        <v>0</v>
      </c>
      <c r="M3324" s="4">
        <v>0</v>
      </c>
      <c r="N3324" s="4">
        <v>233000</v>
      </c>
      <c r="O3324" s="4">
        <v>0</v>
      </c>
      <c r="P3324" s="4">
        <v>233000</v>
      </c>
      <c r="Q3324" s="4">
        <v>3374</v>
      </c>
      <c r="R3324" s="4" t="b">
        <f t="shared" si="12"/>
        <v>0</v>
      </c>
      <c r="S3324" s="4">
        <v>0</v>
      </c>
    </row>
    <row r="3325" spans="1:19" ht="14.25" customHeight="1">
      <c r="A3325" s="4" t="s">
        <v>1040</v>
      </c>
      <c r="B3325" s="5"/>
      <c r="C3325" s="4">
        <v>0</v>
      </c>
      <c r="E3325" s="4" t="b">
        <f t="shared" si="11"/>
        <v>0</v>
      </c>
      <c r="F3325" s="4">
        <v>0</v>
      </c>
      <c r="G3325" s="4">
        <v>6502</v>
      </c>
      <c r="H3325" s="6">
        <v>44085</v>
      </c>
      <c r="I3325" s="4" t="s">
        <v>1060</v>
      </c>
      <c r="J3325" s="4" t="s">
        <v>40</v>
      </c>
      <c r="K3325" s="4">
        <v>14075</v>
      </c>
      <c r="L3325" s="4">
        <v>0</v>
      </c>
      <c r="M3325" s="4">
        <v>0</v>
      </c>
      <c r="N3325" s="4">
        <v>0</v>
      </c>
      <c r="O3325" s="4">
        <v>233000</v>
      </c>
      <c r="P3325" s="4">
        <v>0</v>
      </c>
      <c r="Q3325" s="4">
        <v>3375</v>
      </c>
      <c r="R3325" s="4" t="b">
        <f t="shared" si="12"/>
        <v>0</v>
      </c>
      <c r="S3325" s="4">
        <v>0</v>
      </c>
    </row>
    <row r="3326" spans="1:19" ht="14.25" customHeight="1">
      <c r="A3326" s="4" t="s">
        <v>1040</v>
      </c>
      <c r="B3326" s="5"/>
      <c r="C3326" s="4">
        <v>0</v>
      </c>
      <c r="E3326" s="4" t="b">
        <f t="shared" si="11"/>
        <v>0</v>
      </c>
      <c r="F3326" s="4">
        <v>0</v>
      </c>
      <c r="G3326" s="4">
        <v>6502</v>
      </c>
      <c r="H3326" s="6">
        <v>44105</v>
      </c>
      <c r="I3326" s="4" t="s">
        <v>2000</v>
      </c>
      <c r="J3326" s="4" t="s">
        <v>1043</v>
      </c>
      <c r="K3326" s="4">
        <v>11034</v>
      </c>
      <c r="L3326" s="4">
        <v>0</v>
      </c>
      <c r="M3326" s="4">
        <v>0</v>
      </c>
      <c r="N3326" s="4">
        <v>233000</v>
      </c>
      <c r="O3326" s="4">
        <v>0</v>
      </c>
      <c r="P3326" s="4">
        <v>233000</v>
      </c>
      <c r="Q3326" s="4">
        <v>3376</v>
      </c>
      <c r="R3326" s="4" t="b">
        <f t="shared" si="12"/>
        <v>0</v>
      </c>
      <c r="S3326" s="4">
        <v>0</v>
      </c>
    </row>
    <row r="3327" spans="1:19" ht="14.25" customHeight="1">
      <c r="A3327" s="4" t="s">
        <v>1040</v>
      </c>
      <c r="B3327" s="5"/>
      <c r="C3327" s="4">
        <v>0</v>
      </c>
      <c r="E3327" s="4" t="b">
        <f t="shared" si="11"/>
        <v>0</v>
      </c>
      <c r="F3327" s="4">
        <v>0</v>
      </c>
      <c r="G3327" s="4">
        <v>6502</v>
      </c>
      <c r="H3327" s="6">
        <v>44117</v>
      </c>
      <c r="I3327" s="4" t="s">
        <v>1061</v>
      </c>
      <c r="J3327" s="4" t="s">
        <v>40</v>
      </c>
      <c r="K3327" s="4">
        <v>14158</v>
      </c>
      <c r="L3327" s="4">
        <v>0</v>
      </c>
      <c r="M3327" s="4">
        <v>0</v>
      </c>
      <c r="N3327" s="4">
        <v>0</v>
      </c>
      <c r="O3327" s="4">
        <v>233000</v>
      </c>
      <c r="P3327" s="4">
        <v>0</v>
      </c>
      <c r="Q3327" s="4">
        <v>3377</v>
      </c>
      <c r="R3327" s="4" t="b">
        <f t="shared" si="12"/>
        <v>0</v>
      </c>
      <c r="S3327" s="4">
        <v>0</v>
      </c>
    </row>
    <row r="3328" spans="1:19" ht="14.25" customHeight="1">
      <c r="A3328" s="4" t="s">
        <v>1040</v>
      </c>
      <c r="B3328" s="5"/>
      <c r="C3328" s="4">
        <v>0</v>
      </c>
      <c r="E3328" s="4" t="b">
        <f t="shared" si="11"/>
        <v>0</v>
      </c>
      <c r="F3328" s="4">
        <v>0</v>
      </c>
      <c r="G3328" s="4">
        <v>6502</v>
      </c>
      <c r="H3328" s="6">
        <v>44136</v>
      </c>
      <c r="I3328" s="4" t="s">
        <v>2001</v>
      </c>
      <c r="J3328" s="4" t="s">
        <v>1043</v>
      </c>
      <c r="K3328" s="4">
        <v>11114</v>
      </c>
      <c r="L3328" s="4">
        <v>0</v>
      </c>
      <c r="M3328" s="4">
        <v>0</v>
      </c>
      <c r="N3328" s="4">
        <v>233000</v>
      </c>
      <c r="O3328" s="4">
        <v>0</v>
      </c>
      <c r="P3328" s="4">
        <v>233000</v>
      </c>
      <c r="Q3328" s="4">
        <v>3378</v>
      </c>
      <c r="R3328" s="4" t="b">
        <f t="shared" si="12"/>
        <v>0</v>
      </c>
      <c r="S3328" s="4">
        <v>0</v>
      </c>
    </row>
    <row r="3329" spans="1:19" ht="14.25" customHeight="1">
      <c r="A3329" s="4" t="s">
        <v>1040</v>
      </c>
      <c r="B3329" s="5"/>
      <c r="C3329" s="4">
        <v>0</v>
      </c>
      <c r="E3329" s="4" t="b">
        <f t="shared" si="11"/>
        <v>0</v>
      </c>
      <c r="F3329" s="4">
        <v>0</v>
      </c>
      <c r="G3329" s="4">
        <v>6502</v>
      </c>
      <c r="H3329" s="6">
        <v>44144</v>
      </c>
      <c r="I3329" s="4" t="s">
        <v>1064</v>
      </c>
      <c r="J3329" s="4" t="s">
        <v>40</v>
      </c>
      <c r="K3329" s="4">
        <v>14238</v>
      </c>
      <c r="L3329" s="4">
        <v>0</v>
      </c>
      <c r="M3329" s="4">
        <v>0</v>
      </c>
      <c r="N3329" s="4">
        <v>0</v>
      </c>
      <c r="O3329" s="4">
        <v>233000</v>
      </c>
      <c r="P3329" s="4">
        <v>0</v>
      </c>
      <c r="Q3329" s="4">
        <v>3379</v>
      </c>
      <c r="R3329" s="4" t="b">
        <f t="shared" si="12"/>
        <v>0</v>
      </c>
      <c r="S3329" s="4">
        <v>0</v>
      </c>
    </row>
    <row r="3330" spans="1:19" ht="14.25" customHeight="1">
      <c r="A3330" s="4" t="s">
        <v>1040</v>
      </c>
      <c r="B3330" s="5"/>
      <c r="C3330" s="4">
        <v>0</v>
      </c>
      <c r="E3330" s="4" t="b">
        <f t="shared" si="11"/>
        <v>0</v>
      </c>
      <c r="F3330" s="4">
        <v>0</v>
      </c>
      <c r="G3330" s="4">
        <v>6502</v>
      </c>
      <c r="H3330" s="6">
        <v>44166</v>
      </c>
      <c r="I3330" s="4" t="s">
        <v>2002</v>
      </c>
      <c r="J3330" s="4" t="s">
        <v>1043</v>
      </c>
      <c r="K3330" s="4">
        <v>11194</v>
      </c>
      <c r="L3330" s="4">
        <v>0</v>
      </c>
      <c r="M3330" s="4">
        <v>0</v>
      </c>
      <c r="N3330" s="4">
        <v>233000</v>
      </c>
      <c r="O3330" s="4">
        <v>0</v>
      </c>
      <c r="P3330" s="4">
        <v>233000</v>
      </c>
      <c r="Q3330" s="4">
        <v>3380</v>
      </c>
      <c r="R3330" s="4" t="b">
        <f t="shared" si="12"/>
        <v>0</v>
      </c>
      <c r="S3330" s="4">
        <v>0</v>
      </c>
    </row>
    <row r="3331" spans="1:19" ht="14.25" customHeight="1">
      <c r="A3331" s="4" t="s">
        <v>1040</v>
      </c>
      <c r="B3331" s="5"/>
      <c r="C3331" s="4">
        <v>0</v>
      </c>
      <c r="E3331" s="4" t="b">
        <f t="shared" si="11"/>
        <v>0</v>
      </c>
      <c r="F3331" s="4">
        <v>0</v>
      </c>
      <c r="G3331" s="4">
        <v>6502</v>
      </c>
      <c r="H3331" s="6">
        <v>44172</v>
      </c>
      <c r="I3331" s="4" t="s">
        <v>1066</v>
      </c>
      <c r="J3331" s="4" t="s">
        <v>40</v>
      </c>
      <c r="K3331" s="4">
        <v>14311</v>
      </c>
      <c r="L3331" s="4">
        <v>0</v>
      </c>
      <c r="M3331" s="4">
        <v>0</v>
      </c>
      <c r="N3331" s="4">
        <v>0</v>
      </c>
      <c r="O3331" s="4">
        <v>233000</v>
      </c>
      <c r="P3331" s="4">
        <v>0</v>
      </c>
      <c r="Q3331" s="4">
        <v>3381</v>
      </c>
      <c r="R3331" s="4" t="b">
        <f t="shared" si="12"/>
        <v>0</v>
      </c>
      <c r="S3331" s="4">
        <v>0</v>
      </c>
    </row>
    <row r="3332" spans="1:19" ht="14.25" customHeight="1">
      <c r="A3332" s="4" t="s">
        <v>1040</v>
      </c>
      <c r="B3332" s="5" t="s">
        <v>2003</v>
      </c>
      <c r="C3332" s="4">
        <v>0</v>
      </c>
      <c r="D3332" s="4" t="s">
        <v>2003</v>
      </c>
      <c r="E3332" s="4" t="b">
        <f t="shared" si="11"/>
        <v>0</v>
      </c>
      <c r="F3332" s="4">
        <v>0</v>
      </c>
      <c r="G3332" s="4">
        <v>6502</v>
      </c>
      <c r="H3332" s="3" t="s">
        <v>21</v>
      </c>
      <c r="K3332" s="4">
        <v>0</v>
      </c>
      <c r="L3332" s="4">
        <v>0</v>
      </c>
      <c r="M3332" s="4">
        <v>0</v>
      </c>
      <c r="N3332" s="4">
        <v>2796000</v>
      </c>
      <c r="O3332" s="4">
        <v>2796000</v>
      </c>
      <c r="P3332" s="4">
        <v>0</v>
      </c>
      <c r="Q3332" s="4">
        <v>3382</v>
      </c>
      <c r="R3332" s="4" t="b">
        <f t="shared" si="12"/>
        <v>0</v>
      </c>
      <c r="S3332" s="4">
        <v>0</v>
      </c>
    </row>
    <row r="3333" spans="1:19" ht="14.25" customHeight="1">
      <c r="A3333" s="4" t="s">
        <v>1040</v>
      </c>
      <c r="B3333" s="5" t="s">
        <v>646</v>
      </c>
      <c r="C3333" s="4">
        <v>0</v>
      </c>
      <c r="D3333" s="4" t="s">
        <v>646</v>
      </c>
      <c r="E3333" s="4" t="b">
        <f t="shared" si="11"/>
        <v>0</v>
      </c>
      <c r="F3333" s="4">
        <v>0</v>
      </c>
      <c r="G3333" s="4">
        <v>7101</v>
      </c>
      <c r="H3333" s="3" t="s">
        <v>21</v>
      </c>
      <c r="K3333" s="4">
        <v>0</v>
      </c>
      <c r="L3333" s="4">
        <v>2520000</v>
      </c>
      <c r="M3333" s="4">
        <v>2520000</v>
      </c>
      <c r="N3333" s="4">
        <v>0</v>
      </c>
      <c r="O3333" s="4">
        <v>0</v>
      </c>
      <c r="P3333" s="4">
        <v>0</v>
      </c>
      <c r="Q3333" s="4">
        <v>3383</v>
      </c>
      <c r="R3333" s="4" t="b">
        <f t="shared" si="12"/>
        <v>0</v>
      </c>
      <c r="S3333" s="4">
        <v>0</v>
      </c>
    </row>
    <row r="3334" spans="1:19" ht="14.25" customHeight="1">
      <c r="A3334" s="4" t="s">
        <v>1040</v>
      </c>
      <c r="B3334" s="5"/>
      <c r="C3334" s="4">
        <v>0</v>
      </c>
      <c r="E3334" s="4" t="b">
        <f t="shared" si="11"/>
        <v>0</v>
      </c>
      <c r="F3334" s="4">
        <v>0</v>
      </c>
      <c r="G3334" s="4">
        <v>7101</v>
      </c>
      <c r="H3334" s="6">
        <v>43831</v>
      </c>
      <c r="I3334" s="4" t="s">
        <v>2004</v>
      </c>
      <c r="J3334" s="4" t="s">
        <v>1043</v>
      </c>
      <c r="K3334" s="4">
        <v>10315</v>
      </c>
      <c r="L3334" s="4">
        <v>0</v>
      </c>
      <c r="M3334" s="4">
        <v>0</v>
      </c>
      <c r="N3334" s="4">
        <v>210000</v>
      </c>
      <c r="O3334" s="4">
        <v>0</v>
      </c>
      <c r="P3334" s="4">
        <v>210000</v>
      </c>
      <c r="Q3334" s="4">
        <v>3384</v>
      </c>
      <c r="R3334" s="4" t="b">
        <f t="shared" si="12"/>
        <v>0</v>
      </c>
      <c r="S3334" s="4">
        <v>0</v>
      </c>
    </row>
    <row r="3335" spans="1:19" ht="14.25" customHeight="1">
      <c r="A3335" s="4" t="s">
        <v>1040</v>
      </c>
      <c r="B3335" s="5"/>
      <c r="C3335" s="4">
        <v>0</v>
      </c>
      <c r="E3335" s="4" t="b">
        <f t="shared" si="11"/>
        <v>0</v>
      </c>
      <c r="F3335" s="4">
        <v>0</v>
      </c>
      <c r="G3335" s="4">
        <v>7101</v>
      </c>
      <c r="H3335" s="6">
        <v>43844</v>
      </c>
      <c r="I3335" s="4" t="s">
        <v>1044</v>
      </c>
      <c r="J3335" s="4" t="s">
        <v>40</v>
      </c>
      <c r="K3335" s="4">
        <v>13514</v>
      </c>
      <c r="L3335" s="4">
        <v>0</v>
      </c>
      <c r="M3335" s="4">
        <v>0</v>
      </c>
      <c r="N3335" s="4">
        <v>0</v>
      </c>
      <c r="O3335" s="4">
        <v>210000</v>
      </c>
      <c r="P3335" s="4">
        <v>0</v>
      </c>
      <c r="Q3335" s="4">
        <v>3385</v>
      </c>
      <c r="R3335" s="4" t="b">
        <f t="shared" si="12"/>
        <v>0</v>
      </c>
      <c r="S3335" s="4">
        <v>0</v>
      </c>
    </row>
    <row r="3336" spans="1:19" ht="14.25" customHeight="1">
      <c r="A3336" s="4" t="s">
        <v>1040</v>
      </c>
      <c r="B3336" s="5"/>
      <c r="C3336" s="4">
        <v>0</v>
      </c>
      <c r="E3336" s="4" t="b">
        <f t="shared" si="11"/>
        <v>0</v>
      </c>
      <c r="F3336" s="4">
        <v>0</v>
      </c>
      <c r="G3336" s="4">
        <v>7101</v>
      </c>
      <c r="H3336" s="6">
        <v>43862</v>
      </c>
      <c r="I3336" s="4" t="s">
        <v>2005</v>
      </c>
      <c r="J3336" s="4" t="s">
        <v>1043</v>
      </c>
      <c r="K3336" s="4">
        <v>10395</v>
      </c>
      <c r="L3336" s="4">
        <v>0</v>
      </c>
      <c r="M3336" s="4">
        <v>0</v>
      </c>
      <c r="N3336" s="4">
        <v>210000</v>
      </c>
      <c r="O3336" s="4">
        <v>0</v>
      </c>
      <c r="P3336" s="4">
        <v>210000</v>
      </c>
      <c r="Q3336" s="4">
        <v>3386</v>
      </c>
      <c r="R3336" s="4" t="b">
        <f t="shared" si="12"/>
        <v>0</v>
      </c>
      <c r="S3336" s="4">
        <v>0</v>
      </c>
    </row>
    <row r="3337" spans="1:19" ht="14.25" customHeight="1">
      <c r="A3337" s="4" t="s">
        <v>1040</v>
      </c>
      <c r="B3337" s="5"/>
      <c r="C3337" s="4">
        <v>0</v>
      </c>
      <c r="E3337" s="4" t="b">
        <f t="shared" si="11"/>
        <v>0</v>
      </c>
      <c r="F3337" s="4">
        <v>0</v>
      </c>
      <c r="G3337" s="4">
        <v>7101</v>
      </c>
      <c r="H3337" s="6">
        <v>43872</v>
      </c>
      <c r="I3337" s="4" t="s">
        <v>1046</v>
      </c>
      <c r="J3337" s="4" t="s">
        <v>40</v>
      </c>
      <c r="K3337" s="4">
        <v>13573</v>
      </c>
      <c r="L3337" s="4">
        <v>0</v>
      </c>
      <c r="M3337" s="4">
        <v>0</v>
      </c>
      <c r="N3337" s="4">
        <v>0</v>
      </c>
      <c r="O3337" s="4">
        <v>210000</v>
      </c>
      <c r="P3337" s="4">
        <v>0</v>
      </c>
      <c r="Q3337" s="4">
        <v>3387</v>
      </c>
      <c r="R3337" s="4" t="b">
        <f t="shared" si="12"/>
        <v>0</v>
      </c>
      <c r="S3337" s="4">
        <v>0</v>
      </c>
    </row>
    <row r="3338" spans="1:19" ht="14.25" customHeight="1">
      <c r="A3338" s="4" t="s">
        <v>1040</v>
      </c>
      <c r="B3338" s="5"/>
      <c r="C3338" s="4">
        <v>0</v>
      </c>
      <c r="E3338" s="4" t="b">
        <f t="shared" si="11"/>
        <v>0</v>
      </c>
      <c r="F3338" s="4">
        <v>0</v>
      </c>
      <c r="G3338" s="4">
        <v>7101</v>
      </c>
      <c r="H3338" s="6">
        <v>43891</v>
      </c>
      <c r="I3338" s="4" t="s">
        <v>2006</v>
      </c>
      <c r="J3338" s="4" t="s">
        <v>1043</v>
      </c>
      <c r="K3338" s="4">
        <v>10475</v>
      </c>
      <c r="L3338" s="4">
        <v>0</v>
      </c>
      <c r="M3338" s="4">
        <v>0</v>
      </c>
      <c r="N3338" s="4">
        <v>210000</v>
      </c>
      <c r="O3338" s="4">
        <v>0</v>
      </c>
      <c r="P3338" s="4">
        <v>210000</v>
      </c>
      <c r="Q3338" s="4">
        <v>3388</v>
      </c>
      <c r="R3338" s="4" t="b">
        <f t="shared" si="12"/>
        <v>0</v>
      </c>
      <c r="S3338" s="4">
        <v>0</v>
      </c>
    </row>
    <row r="3339" spans="1:19" ht="14.25" customHeight="1">
      <c r="A3339" s="4" t="s">
        <v>1040</v>
      </c>
      <c r="B3339" s="5"/>
      <c r="C3339" s="4">
        <v>0</v>
      </c>
      <c r="E3339" s="4" t="b">
        <f t="shared" si="11"/>
        <v>0</v>
      </c>
      <c r="F3339" s="4">
        <v>0</v>
      </c>
      <c r="G3339" s="4">
        <v>7101</v>
      </c>
      <c r="H3339" s="6">
        <v>43901</v>
      </c>
      <c r="I3339" s="4" t="s">
        <v>1048</v>
      </c>
      <c r="J3339" s="4" t="s">
        <v>40</v>
      </c>
      <c r="K3339" s="4">
        <v>13651</v>
      </c>
      <c r="L3339" s="4">
        <v>0</v>
      </c>
      <c r="M3339" s="4">
        <v>0</v>
      </c>
      <c r="N3339" s="4">
        <v>0</v>
      </c>
      <c r="O3339" s="4">
        <v>210000</v>
      </c>
      <c r="P3339" s="4">
        <v>0</v>
      </c>
      <c r="Q3339" s="4">
        <v>3389</v>
      </c>
      <c r="R3339" s="4" t="b">
        <f t="shared" si="12"/>
        <v>0</v>
      </c>
      <c r="S3339" s="4">
        <v>0</v>
      </c>
    </row>
    <row r="3340" spans="1:19" ht="14.25" customHeight="1">
      <c r="A3340" s="4" t="s">
        <v>1040</v>
      </c>
      <c r="B3340" s="5"/>
      <c r="C3340" s="4">
        <v>0</v>
      </c>
      <c r="E3340" s="4" t="b">
        <f t="shared" si="11"/>
        <v>0</v>
      </c>
      <c r="F3340" s="4">
        <v>0</v>
      </c>
      <c r="G3340" s="4">
        <v>7101</v>
      </c>
      <c r="H3340" s="6">
        <v>43922</v>
      </c>
      <c r="I3340" s="4" t="s">
        <v>2007</v>
      </c>
      <c r="J3340" s="4" t="s">
        <v>1043</v>
      </c>
      <c r="K3340" s="4">
        <v>10555</v>
      </c>
      <c r="L3340" s="4">
        <v>0</v>
      </c>
      <c r="M3340" s="4">
        <v>0</v>
      </c>
      <c r="N3340" s="4">
        <v>210000</v>
      </c>
      <c r="O3340" s="4">
        <v>0</v>
      </c>
      <c r="P3340" s="4">
        <v>210000</v>
      </c>
      <c r="Q3340" s="4">
        <v>3390</v>
      </c>
      <c r="R3340" s="4" t="b">
        <f t="shared" si="12"/>
        <v>0</v>
      </c>
      <c r="S3340" s="4">
        <v>0</v>
      </c>
    </row>
    <row r="3341" spans="1:19" ht="14.25" customHeight="1">
      <c r="A3341" s="4" t="s">
        <v>1040</v>
      </c>
      <c r="B3341" s="5"/>
      <c r="C3341" s="4">
        <v>0</v>
      </c>
      <c r="E3341" s="4" t="b">
        <f t="shared" si="11"/>
        <v>0</v>
      </c>
      <c r="F3341" s="4">
        <v>0</v>
      </c>
      <c r="G3341" s="4">
        <v>7101</v>
      </c>
      <c r="H3341" s="6">
        <v>43934</v>
      </c>
      <c r="I3341" s="4" t="s">
        <v>1050</v>
      </c>
      <c r="J3341" s="4" t="s">
        <v>40</v>
      </c>
      <c r="K3341" s="4">
        <v>13705</v>
      </c>
      <c r="L3341" s="4">
        <v>0</v>
      </c>
      <c r="M3341" s="4">
        <v>0</v>
      </c>
      <c r="N3341" s="4">
        <v>0</v>
      </c>
      <c r="O3341" s="4">
        <v>210000</v>
      </c>
      <c r="P3341" s="4">
        <v>0</v>
      </c>
      <c r="Q3341" s="4">
        <v>3391</v>
      </c>
      <c r="R3341" s="4" t="b">
        <f t="shared" si="12"/>
        <v>0</v>
      </c>
      <c r="S3341" s="4">
        <v>0</v>
      </c>
    </row>
    <row r="3342" spans="1:19" ht="14.25" customHeight="1">
      <c r="A3342" s="4" t="s">
        <v>1040</v>
      </c>
      <c r="B3342" s="5"/>
      <c r="C3342" s="4">
        <v>0</v>
      </c>
      <c r="E3342" s="4" t="b">
        <f t="shared" si="11"/>
        <v>0</v>
      </c>
      <c r="F3342" s="4">
        <v>0</v>
      </c>
      <c r="G3342" s="4">
        <v>7101</v>
      </c>
      <c r="H3342" s="6">
        <v>43952</v>
      </c>
      <c r="I3342" s="4" t="s">
        <v>2008</v>
      </c>
      <c r="J3342" s="4" t="s">
        <v>1043</v>
      </c>
      <c r="K3342" s="4">
        <v>10635</v>
      </c>
      <c r="L3342" s="4">
        <v>0</v>
      </c>
      <c r="M3342" s="4">
        <v>0</v>
      </c>
      <c r="N3342" s="4">
        <v>210000</v>
      </c>
      <c r="O3342" s="4">
        <v>0</v>
      </c>
      <c r="P3342" s="4">
        <v>210000</v>
      </c>
      <c r="Q3342" s="4">
        <v>3392</v>
      </c>
      <c r="R3342" s="4" t="b">
        <f t="shared" si="12"/>
        <v>0</v>
      </c>
      <c r="S3342" s="4">
        <v>0</v>
      </c>
    </row>
    <row r="3343" spans="1:19" ht="14.25" customHeight="1">
      <c r="A3343" s="4" t="s">
        <v>1040</v>
      </c>
      <c r="B3343" s="5"/>
      <c r="C3343" s="4">
        <v>0</v>
      </c>
      <c r="E3343" s="4" t="b">
        <f t="shared" si="11"/>
        <v>0</v>
      </c>
      <c r="F3343" s="4">
        <v>0</v>
      </c>
      <c r="G3343" s="4">
        <v>7101</v>
      </c>
      <c r="H3343" s="6">
        <v>43983</v>
      </c>
      <c r="I3343" s="4" t="s">
        <v>2009</v>
      </c>
      <c r="J3343" s="4" t="s">
        <v>1043</v>
      </c>
      <c r="K3343" s="4">
        <v>10715</v>
      </c>
      <c r="L3343" s="4">
        <v>0</v>
      </c>
      <c r="M3343" s="4">
        <v>0</v>
      </c>
      <c r="N3343" s="4">
        <v>210000</v>
      </c>
      <c r="O3343" s="4">
        <v>0</v>
      </c>
      <c r="P3343" s="4">
        <v>420000</v>
      </c>
      <c r="Q3343" s="4">
        <v>3393</v>
      </c>
      <c r="R3343" s="4" t="b">
        <f t="shared" si="12"/>
        <v>0</v>
      </c>
      <c r="S3343" s="4">
        <v>0</v>
      </c>
    </row>
    <row r="3344" spans="1:19" ht="14.25" customHeight="1">
      <c r="A3344" s="4" t="s">
        <v>1040</v>
      </c>
      <c r="B3344" s="5"/>
      <c r="C3344" s="4">
        <v>0</v>
      </c>
      <c r="E3344" s="4" t="b">
        <f t="shared" si="11"/>
        <v>0</v>
      </c>
      <c r="F3344" s="4">
        <v>0</v>
      </c>
      <c r="G3344" s="4">
        <v>7101</v>
      </c>
      <c r="H3344" s="6">
        <v>43990</v>
      </c>
      <c r="I3344" s="4" t="s">
        <v>1052</v>
      </c>
      <c r="J3344" s="4" t="s">
        <v>868</v>
      </c>
      <c r="K3344" s="4">
        <v>32</v>
      </c>
      <c r="L3344" s="4">
        <v>0</v>
      </c>
      <c r="M3344" s="4">
        <v>0</v>
      </c>
      <c r="N3344" s="4">
        <v>0</v>
      </c>
      <c r="O3344" s="4">
        <v>210000</v>
      </c>
      <c r="P3344" s="4">
        <v>210000</v>
      </c>
      <c r="Q3344" s="4">
        <v>3394</v>
      </c>
      <c r="R3344" s="4" t="b">
        <f t="shared" si="12"/>
        <v>0</v>
      </c>
      <c r="S3344" s="4">
        <v>0</v>
      </c>
    </row>
    <row r="3345" spans="1:19" ht="14.25" customHeight="1">
      <c r="A3345" s="4" t="s">
        <v>1040</v>
      </c>
      <c r="B3345" s="5"/>
      <c r="C3345" s="4">
        <v>0</v>
      </c>
      <c r="E3345" s="4" t="b">
        <f t="shared" si="11"/>
        <v>0</v>
      </c>
      <c r="F3345" s="4">
        <v>0</v>
      </c>
      <c r="G3345" s="4">
        <v>7101</v>
      </c>
      <c r="H3345" s="6">
        <v>44013</v>
      </c>
      <c r="I3345" s="4" t="s">
        <v>2010</v>
      </c>
      <c r="J3345" s="4" t="s">
        <v>1043</v>
      </c>
      <c r="K3345" s="4">
        <v>10795</v>
      </c>
      <c r="L3345" s="4">
        <v>0</v>
      </c>
      <c r="M3345" s="4">
        <v>0</v>
      </c>
      <c r="N3345" s="4">
        <v>210000</v>
      </c>
      <c r="O3345" s="4">
        <v>0</v>
      </c>
      <c r="P3345" s="4">
        <v>420000</v>
      </c>
      <c r="Q3345" s="4">
        <v>3395</v>
      </c>
      <c r="R3345" s="4" t="b">
        <f t="shared" si="12"/>
        <v>0</v>
      </c>
      <c r="S3345" s="4">
        <v>0</v>
      </c>
    </row>
    <row r="3346" spans="1:19" ht="14.25" customHeight="1">
      <c r="A3346" s="4" t="s">
        <v>1040</v>
      </c>
      <c r="B3346" s="5"/>
      <c r="C3346" s="4">
        <v>0</v>
      </c>
      <c r="E3346" s="4" t="b">
        <f t="shared" si="11"/>
        <v>0</v>
      </c>
      <c r="F3346" s="4">
        <v>0</v>
      </c>
      <c r="G3346" s="4">
        <v>7101</v>
      </c>
      <c r="H3346" s="6">
        <v>44025</v>
      </c>
      <c r="I3346" s="4" t="s">
        <v>1056</v>
      </c>
      <c r="J3346" s="4" t="s">
        <v>40</v>
      </c>
      <c r="K3346" s="4">
        <v>13954</v>
      </c>
      <c r="L3346" s="4">
        <v>0</v>
      </c>
      <c r="M3346" s="4">
        <v>0</v>
      </c>
      <c r="N3346" s="4">
        <v>0</v>
      </c>
      <c r="O3346" s="4">
        <v>210000</v>
      </c>
      <c r="P3346" s="4">
        <v>210000</v>
      </c>
      <c r="Q3346" s="4">
        <v>3396</v>
      </c>
      <c r="R3346" s="4" t="b">
        <f t="shared" si="12"/>
        <v>0</v>
      </c>
      <c r="S3346" s="4">
        <v>0</v>
      </c>
    </row>
    <row r="3347" spans="1:19" ht="14.25" customHeight="1">
      <c r="A3347" s="4" t="s">
        <v>1040</v>
      </c>
      <c r="B3347" s="5"/>
      <c r="C3347" s="4">
        <v>0</v>
      </c>
      <c r="E3347" s="4" t="b">
        <f t="shared" si="11"/>
        <v>0</v>
      </c>
      <c r="F3347" s="4">
        <v>0</v>
      </c>
      <c r="G3347" s="4">
        <v>7101</v>
      </c>
      <c r="H3347" s="6">
        <v>44042</v>
      </c>
      <c r="I3347" s="4" t="s">
        <v>1054</v>
      </c>
      <c r="J3347" s="4" t="s">
        <v>1266</v>
      </c>
      <c r="K3347" s="4">
        <v>581</v>
      </c>
      <c r="L3347" s="4">
        <v>0</v>
      </c>
      <c r="M3347" s="4">
        <v>0</v>
      </c>
      <c r="N3347" s="4">
        <v>0</v>
      </c>
      <c r="O3347" s="4">
        <v>210000</v>
      </c>
      <c r="P3347" s="4">
        <v>0</v>
      </c>
      <c r="Q3347" s="4">
        <v>3397</v>
      </c>
      <c r="R3347" s="4" t="b">
        <f t="shared" si="12"/>
        <v>0</v>
      </c>
      <c r="S3347" s="4">
        <v>0</v>
      </c>
    </row>
    <row r="3348" spans="1:19" ht="14.25" customHeight="1">
      <c r="A3348" s="4" t="s">
        <v>1040</v>
      </c>
      <c r="B3348" s="5"/>
      <c r="C3348" s="4">
        <v>0</v>
      </c>
      <c r="E3348" s="4" t="b">
        <f t="shared" si="11"/>
        <v>0</v>
      </c>
      <c r="F3348" s="4">
        <v>0</v>
      </c>
      <c r="G3348" s="4">
        <v>7101</v>
      </c>
      <c r="H3348" s="6">
        <v>44044</v>
      </c>
      <c r="I3348" s="4" t="s">
        <v>2011</v>
      </c>
      <c r="J3348" s="4" t="s">
        <v>1043</v>
      </c>
      <c r="K3348" s="4">
        <v>10875</v>
      </c>
      <c r="L3348" s="4">
        <v>0</v>
      </c>
      <c r="M3348" s="4">
        <v>0</v>
      </c>
      <c r="N3348" s="4">
        <v>210000</v>
      </c>
      <c r="O3348" s="4">
        <v>0</v>
      </c>
      <c r="P3348" s="4">
        <v>210000</v>
      </c>
      <c r="Q3348" s="4">
        <v>3398</v>
      </c>
      <c r="R3348" s="4" t="b">
        <f t="shared" si="12"/>
        <v>0</v>
      </c>
      <c r="S3348" s="4">
        <v>0</v>
      </c>
    </row>
    <row r="3349" spans="1:19" ht="14.25" customHeight="1">
      <c r="A3349" s="4" t="s">
        <v>1040</v>
      </c>
      <c r="B3349" s="5"/>
      <c r="C3349" s="4">
        <v>0</v>
      </c>
      <c r="E3349" s="4" t="b">
        <f t="shared" si="11"/>
        <v>0</v>
      </c>
      <c r="F3349" s="4">
        <v>0</v>
      </c>
      <c r="G3349" s="4">
        <v>7101</v>
      </c>
      <c r="H3349" s="6">
        <v>44054</v>
      </c>
      <c r="I3349" s="4" t="s">
        <v>1058</v>
      </c>
      <c r="J3349" s="4" t="s">
        <v>40</v>
      </c>
      <c r="K3349" s="4">
        <v>14008</v>
      </c>
      <c r="L3349" s="4">
        <v>0</v>
      </c>
      <c r="M3349" s="4">
        <v>0</v>
      </c>
      <c r="N3349" s="4">
        <v>0</v>
      </c>
      <c r="O3349" s="4">
        <v>210000</v>
      </c>
      <c r="P3349" s="4">
        <v>0</v>
      </c>
      <c r="Q3349" s="4">
        <v>3399</v>
      </c>
      <c r="R3349" s="4" t="b">
        <f t="shared" si="12"/>
        <v>0</v>
      </c>
      <c r="S3349" s="4">
        <v>0</v>
      </c>
    </row>
    <row r="3350" spans="1:19" ht="14.25" customHeight="1">
      <c r="A3350" s="4" t="s">
        <v>1040</v>
      </c>
      <c r="B3350" s="5"/>
      <c r="C3350" s="4">
        <v>0</v>
      </c>
      <c r="E3350" s="4" t="b">
        <f t="shared" si="11"/>
        <v>0</v>
      </c>
      <c r="F3350" s="4">
        <v>0</v>
      </c>
      <c r="G3350" s="4">
        <v>7101</v>
      </c>
      <c r="H3350" s="6">
        <v>44075</v>
      </c>
      <c r="I3350" s="4" t="s">
        <v>2012</v>
      </c>
      <c r="J3350" s="4" t="s">
        <v>1069</v>
      </c>
      <c r="K3350" s="4">
        <v>573</v>
      </c>
      <c r="L3350" s="4">
        <v>0</v>
      </c>
      <c r="M3350" s="4">
        <v>0</v>
      </c>
      <c r="N3350" s="4">
        <v>0</v>
      </c>
      <c r="O3350" s="4">
        <v>10000</v>
      </c>
      <c r="P3350" s="4">
        <v>-10000</v>
      </c>
      <c r="Q3350" s="4">
        <v>3400</v>
      </c>
      <c r="R3350" s="4" t="b">
        <f t="shared" si="12"/>
        <v>0</v>
      </c>
      <c r="S3350" s="4">
        <v>0</v>
      </c>
    </row>
    <row r="3351" spans="1:19" ht="14.25" customHeight="1">
      <c r="A3351" s="4" t="s">
        <v>1040</v>
      </c>
      <c r="B3351" s="5"/>
      <c r="C3351" s="4">
        <v>0</v>
      </c>
      <c r="E3351" s="4" t="b">
        <f t="shared" si="11"/>
        <v>0</v>
      </c>
      <c r="F3351" s="4">
        <v>0</v>
      </c>
      <c r="G3351" s="4">
        <v>7101</v>
      </c>
      <c r="H3351" s="6">
        <v>44075</v>
      </c>
      <c r="I3351" s="4" t="s">
        <v>2013</v>
      </c>
      <c r="J3351" s="4" t="s">
        <v>1043</v>
      </c>
      <c r="K3351" s="4">
        <v>10955</v>
      </c>
      <c r="L3351" s="4">
        <v>0</v>
      </c>
      <c r="M3351" s="4">
        <v>0</v>
      </c>
      <c r="N3351" s="4">
        <v>210000</v>
      </c>
      <c r="O3351" s="4">
        <v>0</v>
      </c>
      <c r="P3351" s="4">
        <v>200000</v>
      </c>
      <c r="Q3351" s="4">
        <v>3401</v>
      </c>
      <c r="R3351" s="4" t="b">
        <f t="shared" si="12"/>
        <v>0</v>
      </c>
      <c r="S3351" s="4">
        <v>0</v>
      </c>
    </row>
    <row r="3352" spans="1:19" ht="14.25" customHeight="1">
      <c r="A3352" s="4" t="s">
        <v>1040</v>
      </c>
      <c r="B3352" s="5"/>
      <c r="C3352" s="4">
        <v>0</v>
      </c>
      <c r="E3352" s="4" t="b">
        <f t="shared" si="11"/>
        <v>0</v>
      </c>
      <c r="F3352" s="4">
        <v>0</v>
      </c>
      <c r="G3352" s="4">
        <v>7101</v>
      </c>
      <c r="H3352" s="6">
        <v>44080</v>
      </c>
      <c r="I3352" s="4" t="s">
        <v>1060</v>
      </c>
      <c r="J3352" s="4" t="s">
        <v>40</v>
      </c>
      <c r="K3352" s="4">
        <v>14078</v>
      </c>
      <c r="L3352" s="4">
        <v>0</v>
      </c>
      <c r="M3352" s="4">
        <v>0</v>
      </c>
      <c r="N3352" s="4">
        <v>0</v>
      </c>
      <c r="O3352" s="4">
        <v>200000</v>
      </c>
      <c r="P3352" s="4">
        <v>0</v>
      </c>
      <c r="Q3352" s="4">
        <v>3402</v>
      </c>
      <c r="R3352" s="4" t="b">
        <f t="shared" si="12"/>
        <v>0</v>
      </c>
      <c r="S3352" s="4">
        <v>0</v>
      </c>
    </row>
    <row r="3353" spans="1:19" ht="14.25" customHeight="1">
      <c r="A3353" s="4" t="s">
        <v>1040</v>
      </c>
      <c r="B3353" s="5"/>
      <c r="C3353" s="4">
        <v>0</v>
      </c>
      <c r="E3353" s="4" t="b">
        <f t="shared" si="11"/>
        <v>0</v>
      </c>
      <c r="F3353" s="4">
        <v>0</v>
      </c>
      <c r="G3353" s="4">
        <v>7101</v>
      </c>
      <c r="H3353" s="6">
        <v>44105</v>
      </c>
      <c r="I3353" s="4" t="s">
        <v>2014</v>
      </c>
      <c r="J3353" s="4" t="s">
        <v>1043</v>
      </c>
      <c r="K3353" s="4">
        <v>11035</v>
      </c>
      <c r="L3353" s="4">
        <v>0</v>
      </c>
      <c r="M3353" s="4">
        <v>0</v>
      </c>
      <c r="N3353" s="4">
        <v>210000</v>
      </c>
      <c r="O3353" s="4">
        <v>0</v>
      </c>
      <c r="P3353" s="4">
        <v>210000</v>
      </c>
      <c r="Q3353" s="4">
        <v>3403</v>
      </c>
      <c r="R3353" s="4" t="b">
        <f t="shared" si="12"/>
        <v>0</v>
      </c>
      <c r="S3353" s="4">
        <v>0</v>
      </c>
    </row>
    <row r="3354" spans="1:19" ht="14.25" customHeight="1">
      <c r="A3354" s="4" t="s">
        <v>1040</v>
      </c>
      <c r="B3354" s="5"/>
      <c r="C3354" s="4">
        <v>0</v>
      </c>
      <c r="E3354" s="4" t="b">
        <f t="shared" si="11"/>
        <v>0</v>
      </c>
      <c r="F3354" s="4">
        <v>0</v>
      </c>
      <c r="G3354" s="4">
        <v>7101</v>
      </c>
      <c r="H3354" s="6">
        <v>44118</v>
      </c>
      <c r="I3354" s="4" t="s">
        <v>1061</v>
      </c>
      <c r="J3354" s="4" t="s">
        <v>40</v>
      </c>
      <c r="K3354" s="4">
        <v>14152</v>
      </c>
      <c r="L3354" s="4">
        <v>0</v>
      </c>
      <c r="M3354" s="4">
        <v>0</v>
      </c>
      <c r="N3354" s="4">
        <v>0</v>
      </c>
      <c r="O3354" s="4">
        <v>210000</v>
      </c>
      <c r="P3354" s="4">
        <v>0</v>
      </c>
      <c r="Q3354" s="4">
        <v>3404</v>
      </c>
      <c r="R3354" s="4" t="b">
        <f t="shared" si="12"/>
        <v>0</v>
      </c>
      <c r="S3354" s="4">
        <v>0</v>
      </c>
    </row>
    <row r="3355" spans="1:19" ht="14.25" customHeight="1">
      <c r="A3355" s="4" t="s">
        <v>1040</v>
      </c>
      <c r="B3355" s="5"/>
      <c r="C3355" s="4">
        <v>0</v>
      </c>
      <c r="E3355" s="4" t="b">
        <f t="shared" si="11"/>
        <v>0</v>
      </c>
      <c r="F3355" s="4">
        <v>0</v>
      </c>
      <c r="G3355" s="4">
        <v>7101</v>
      </c>
      <c r="H3355" s="6">
        <v>44136</v>
      </c>
      <c r="I3355" s="4" t="s">
        <v>2015</v>
      </c>
      <c r="J3355" s="4" t="s">
        <v>1043</v>
      </c>
      <c r="K3355" s="4">
        <v>11115</v>
      </c>
      <c r="L3355" s="4">
        <v>0</v>
      </c>
      <c r="M3355" s="4">
        <v>0</v>
      </c>
      <c r="N3355" s="4">
        <v>210000</v>
      </c>
      <c r="O3355" s="4">
        <v>0</v>
      </c>
      <c r="P3355" s="4">
        <v>210000</v>
      </c>
      <c r="Q3355" s="4">
        <v>3405</v>
      </c>
      <c r="R3355" s="4" t="b">
        <f t="shared" si="12"/>
        <v>0</v>
      </c>
      <c r="S3355" s="4">
        <v>0</v>
      </c>
    </row>
    <row r="3356" spans="1:19" ht="14.25" customHeight="1">
      <c r="A3356" s="4" t="s">
        <v>1040</v>
      </c>
      <c r="B3356" s="5"/>
      <c r="C3356" s="4">
        <v>0</v>
      </c>
      <c r="E3356" s="4" t="b">
        <f t="shared" si="11"/>
        <v>0</v>
      </c>
      <c r="F3356" s="4">
        <v>0</v>
      </c>
      <c r="G3356" s="4">
        <v>7101</v>
      </c>
      <c r="H3356" s="6">
        <v>44146</v>
      </c>
      <c r="I3356" s="4" t="s">
        <v>1064</v>
      </c>
      <c r="J3356" s="4" t="s">
        <v>40</v>
      </c>
      <c r="K3356" s="4">
        <v>14228</v>
      </c>
      <c r="L3356" s="4">
        <v>0</v>
      </c>
      <c r="M3356" s="4">
        <v>0</v>
      </c>
      <c r="N3356" s="4">
        <v>0</v>
      </c>
      <c r="O3356" s="4">
        <v>210000</v>
      </c>
      <c r="P3356" s="4">
        <v>0</v>
      </c>
      <c r="Q3356" s="4">
        <v>3406</v>
      </c>
      <c r="R3356" s="4" t="b">
        <f t="shared" si="12"/>
        <v>0</v>
      </c>
      <c r="S3356" s="4">
        <v>0</v>
      </c>
    </row>
    <row r="3357" spans="1:19" ht="14.25" customHeight="1">
      <c r="A3357" s="4" t="s">
        <v>1040</v>
      </c>
      <c r="B3357" s="5"/>
      <c r="C3357" s="4">
        <v>0</v>
      </c>
      <c r="E3357" s="4" t="b">
        <f t="shared" si="11"/>
        <v>0</v>
      </c>
      <c r="F3357" s="4">
        <v>0</v>
      </c>
      <c r="G3357" s="4">
        <v>7101</v>
      </c>
      <c r="H3357" s="6">
        <v>44166</v>
      </c>
      <c r="I3357" s="4" t="s">
        <v>2016</v>
      </c>
      <c r="J3357" s="4" t="s">
        <v>1043</v>
      </c>
      <c r="K3357" s="4">
        <v>11195</v>
      </c>
      <c r="L3357" s="4">
        <v>0</v>
      </c>
      <c r="M3357" s="4">
        <v>0</v>
      </c>
      <c r="N3357" s="4">
        <v>210000</v>
      </c>
      <c r="O3357" s="4">
        <v>0</v>
      </c>
      <c r="P3357" s="4">
        <v>210000</v>
      </c>
      <c r="Q3357" s="4">
        <v>3407</v>
      </c>
      <c r="R3357" s="4" t="b">
        <f t="shared" si="12"/>
        <v>0</v>
      </c>
      <c r="S3357" s="4">
        <v>0</v>
      </c>
    </row>
    <row r="3358" spans="1:19" ht="14.25" customHeight="1">
      <c r="A3358" s="4" t="s">
        <v>1040</v>
      </c>
      <c r="B3358" s="5"/>
      <c r="C3358" s="4">
        <v>0</v>
      </c>
      <c r="E3358" s="4" t="b">
        <f t="shared" si="11"/>
        <v>0</v>
      </c>
      <c r="F3358" s="4">
        <v>0</v>
      </c>
      <c r="G3358" s="4">
        <v>7101</v>
      </c>
      <c r="H3358" s="6">
        <v>44174</v>
      </c>
      <c r="I3358" s="4" t="s">
        <v>1066</v>
      </c>
      <c r="J3358" s="4" t="s">
        <v>40</v>
      </c>
      <c r="K3358" s="4">
        <v>14294</v>
      </c>
      <c r="L3358" s="4">
        <v>0</v>
      </c>
      <c r="M3358" s="4">
        <v>0</v>
      </c>
      <c r="N3358" s="4">
        <v>0</v>
      </c>
      <c r="O3358" s="4">
        <v>210000</v>
      </c>
      <c r="P3358" s="4">
        <v>0</v>
      </c>
      <c r="Q3358" s="4">
        <v>3408</v>
      </c>
      <c r="R3358" s="4" t="b">
        <f t="shared" si="12"/>
        <v>0</v>
      </c>
      <c r="S3358" s="4">
        <v>0</v>
      </c>
    </row>
    <row r="3359" spans="1:19" ht="14.25" customHeight="1">
      <c r="A3359" s="4" t="s">
        <v>1040</v>
      </c>
      <c r="B3359" s="5" t="s">
        <v>2017</v>
      </c>
      <c r="C3359" s="4">
        <v>0</v>
      </c>
      <c r="D3359" s="4" t="s">
        <v>2017</v>
      </c>
      <c r="E3359" s="4" t="b">
        <f t="shared" si="11"/>
        <v>0</v>
      </c>
      <c r="F3359" s="4">
        <v>0</v>
      </c>
      <c r="G3359" s="4">
        <v>7101</v>
      </c>
      <c r="H3359" s="3" t="s">
        <v>21</v>
      </c>
      <c r="K3359" s="4">
        <v>0</v>
      </c>
      <c r="L3359" s="4">
        <v>0</v>
      </c>
      <c r="M3359" s="4">
        <v>0</v>
      </c>
      <c r="N3359" s="4">
        <v>2520000</v>
      </c>
      <c r="O3359" s="4">
        <v>2520000</v>
      </c>
      <c r="P3359" s="4">
        <v>0</v>
      </c>
      <c r="Q3359" s="4">
        <v>3409</v>
      </c>
      <c r="R3359" s="4" t="b">
        <f t="shared" si="12"/>
        <v>0</v>
      </c>
      <c r="S3359" s="4">
        <v>0</v>
      </c>
    </row>
    <row r="3360" spans="1:19" ht="14.25" customHeight="1">
      <c r="A3360" s="4" t="s">
        <v>1040</v>
      </c>
      <c r="B3360" s="5" t="s">
        <v>655</v>
      </c>
      <c r="C3360" s="4">
        <v>0</v>
      </c>
      <c r="D3360" s="4" t="s">
        <v>655</v>
      </c>
      <c r="E3360" s="4" t="b">
        <f t="shared" si="11"/>
        <v>0</v>
      </c>
      <c r="F3360" s="4">
        <v>0</v>
      </c>
      <c r="G3360" s="4">
        <v>7102</v>
      </c>
      <c r="H3360" s="3" t="s">
        <v>21</v>
      </c>
      <c r="K3360" s="4">
        <v>0</v>
      </c>
      <c r="L3360" s="4">
        <v>2796000</v>
      </c>
      <c r="M3360" s="4">
        <v>2796000</v>
      </c>
      <c r="N3360" s="4">
        <v>0</v>
      </c>
      <c r="O3360" s="4">
        <v>0</v>
      </c>
      <c r="P3360" s="4">
        <v>0</v>
      </c>
      <c r="Q3360" s="4">
        <v>3410</v>
      </c>
      <c r="R3360" s="4" t="b">
        <f t="shared" si="12"/>
        <v>0</v>
      </c>
      <c r="S3360" s="4">
        <v>0</v>
      </c>
    </row>
    <row r="3361" spans="1:19" ht="14.25" customHeight="1">
      <c r="A3361" s="4" t="s">
        <v>1040</v>
      </c>
      <c r="B3361" s="5"/>
      <c r="C3361" s="4">
        <v>0</v>
      </c>
      <c r="E3361" s="4" t="b">
        <f t="shared" si="11"/>
        <v>0</v>
      </c>
      <c r="F3361" s="4">
        <v>0</v>
      </c>
      <c r="G3361" s="4">
        <v>7102</v>
      </c>
      <c r="H3361" s="6">
        <v>43831</v>
      </c>
      <c r="I3361" s="4" t="s">
        <v>2018</v>
      </c>
      <c r="J3361" s="4" t="s">
        <v>1069</v>
      </c>
      <c r="K3361" s="4">
        <v>561</v>
      </c>
      <c r="L3361" s="4">
        <v>0</v>
      </c>
      <c r="M3361" s="4">
        <v>0</v>
      </c>
      <c r="N3361" s="4">
        <v>0</v>
      </c>
      <c r="O3361" s="4">
        <v>7406</v>
      </c>
      <c r="P3361" s="4">
        <v>-7406</v>
      </c>
      <c r="Q3361" s="4">
        <v>3411</v>
      </c>
      <c r="R3361" s="4" t="b">
        <f t="shared" si="12"/>
        <v>0</v>
      </c>
      <c r="S3361" s="4">
        <v>0</v>
      </c>
    </row>
    <row r="3362" spans="1:19" ht="14.25" customHeight="1">
      <c r="A3362" s="4" t="s">
        <v>1040</v>
      </c>
      <c r="B3362" s="5"/>
      <c r="C3362" s="4">
        <v>0</v>
      </c>
      <c r="E3362" s="4" t="b">
        <f t="shared" si="11"/>
        <v>0</v>
      </c>
      <c r="F3362" s="4">
        <v>0</v>
      </c>
      <c r="G3362" s="4">
        <v>7102</v>
      </c>
      <c r="H3362" s="6">
        <v>43831</v>
      </c>
      <c r="I3362" s="4" t="s">
        <v>2019</v>
      </c>
      <c r="J3362" s="4" t="s">
        <v>1043</v>
      </c>
      <c r="K3362" s="4">
        <v>10316</v>
      </c>
      <c r="L3362" s="4">
        <v>0</v>
      </c>
      <c r="M3362" s="4">
        <v>0</v>
      </c>
      <c r="N3362" s="4">
        <v>233000</v>
      </c>
      <c r="O3362" s="4">
        <v>0</v>
      </c>
      <c r="P3362" s="4">
        <v>225594</v>
      </c>
      <c r="Q3362" s="4">
        <v>3412</v>
      </c>
      <c r="R3362" s="4" t="b">
        <f t="shared" si="12"/>
        <v>0</v>
      </c>
      <c r="S3362" s="4">
        <v>0</v>
      </c>
    </row>
    <row r="3363" spans="1:19" ht="14.25" customHeight="1">
      <c r="A3363" s="4" t="s">
        <v>1040</v>
      </c>
      <c r="B3363" s="5"/>
      <c r="C3363" s="4">
        <v>0</v>
      </c>
      <c r="E3363" s="4" t="b">
        <f t="shared" si="11"/>
        <v>0</v>
      </c>
      <c r="F3363" s="4">
        <v>0</v>
      </c>
      <c r="G3363" s="4">
        <v>7102</v>
      </c>
      <c r="H3363" s="6">
        <v>43850</v>
      </c>
      <c r="I3363" s="4" t="s">
        <v>1044</v>
      </c>
      <c r="J3363" s="4" t="s">
        <v>40</v>
      </c>
      <c r="K3363" s="4">
        <v>13540</v>
      </c>
      <c r="L3363" s="4">
        <v>0</v>
      </c>
      <c r="M3363" s="4">
        <v>0</v>
      </c>
      <c r="N3363" s="4">
        <v>0</v>
      </c>
      <c r="O3363" s="4">
        <v>220000</v>
      </c>
      <c r="P3363" s="4">
        <v>5594</v>
      </c>
      <c r="Q3363" s="4">
        <v>3413</v>
      </c>
      <c r="R3363" s="4" t="b">
        <f t="shared" si="12"/>
        <v>0</v>
      </c>
      <c r="S3363" s="4">
        <v>0</v>
      </c>
    </row>
    <row r="3364" spans="1:19" ht="14.25" customHeight="1">
      <c r="A3364" s="4" t="s">
        <v>1040</v>
      </c>
      <c r="B3364" s="5"/>
      <c r="C3364" s="4">
        <v>0</v>
      </c>
      <c r="E3364" s="4" t="b">
        <f t="shared" si="11"/>
        <v>0</v>
      </c>
      <c r="F3364" s="4">
        <v>0</v>
      </c>
      <c r="G3364" s="4">
        <v>7102</v>
      </c>
      <c r="H3364" s="6">
        <v>43862</v>
      </c>
      <c r="I3364" s="4" t="s">
        <v>2020</v>
      </c>
      <c r="J3364" s="4" t="s">
        <v>1043</v>
      </c>
      <c r="K3364" s="4">
        <v>10396</v>
      </c>
      <c r="L3364" s="4">
        <v>0</v>
      </c>
      <c r="M3364" s="4">
        <v>0</v>
      </c>
      <c r="N3364" s="4">
        <v>233000</v>
      </c>
      <c r="O3364" s="4">
        <v>0</v>
      </c>
      <c r="P3364" s="4">
        <v>238594</v>
      </c>
      <c r="Q3364" s="4">
        <v>3414</v>
      </c>
      <c r="R3364" s="4" t="b">
        <f t="shared" si="12"/>
        <v>0</v>
      </c>
      <c r="S3364" s="4">
        <v>0</v>
      </c>
    </row>
    <row r="3365" spans="1:19" ht="14.25" customHeight="1">
      <c r="A3365" s="4" t="s">
        <v>1040</v>
      </c>
      <c r="B3365" s="5"/>
      <c r="C3365" s="4">
        <v>0</v>
      </c>
      <c r="E3365" s="4" t="b">
        <f t="shared" si="11"/>
        <v>0</v>
      </c>
      <c r="F3365" s="4">
        <v>0</v>
      </c>
      <c r="G3365" s="4">
        <v>7102</v>
      </c>
      <c r="H3365" s="6">
        <v>43878</v>
      </c>
      <c r="I3365" s="4" t="s">
        <v>1044</v>
      </c>
      <c r="J3365" s="4" t="s">
        <v>40</v>
      </c>
      <c r="K3365" s="4">
        <v>13611</v>
      </c>
      <c r="L3365" s="4">
        <v>0</v>
      </c>
      <c r="M3365" s="4">
        <v>0</v>
      </c>
      <c r="N3365" s="4">
        <v>0</v>
      </c>
      <c r="O3365" s="4">
        <v>5594</v>
      </c>
      <c r="P3365" s="4">
        <v>233000</v>
      </c>
      <c r="Q3365" s="4">
        <v>3415</v>
      </c>
      <c r="R3365" s="4" t="b">
        <f t="shared" si="12"/>
        <v>0</v>
      </c>
      <c r="S3365" s="4">
        <v>0</v>
      </c>
    </row>
    <row r="3366" spans="1:19" ht="14.25" customHeight="1">
      <c r="A3366" s="4" t="s">
        <v>1040</v>
      </c>
      <c r="B3366" s="5"/>
      <c r="C3366" s="4">
        <v>0</v>
      </c>
      <c r="E3366" s="4" t="b">
        <f t="shared" si="11"/>
        <v>0</v>
      </c>
      <c r="F3366" s="4">
        <v>0</v>
      </c>
      <c r="G3366" s="4">
        <v>7102</v>
      </c>
      <c r="H3366" s="6">
        <v>43878</v>
      </c>
      <c r="I3366" s="4" t="s">
        <v>1046</v>
      </c>
      <c r="J3366" s="4" t="s">
        <v>40</v>
      </c>
      <c r="K3366" s="4">
        <v>13611</v>
      </c>
      <c r="L3366" s="4">
        <v>0</v>
      </c>
      <c r="M3366" s="4">
        <v>0</v>
      </c>
      <c r="N3366" s="4">
        <v>0</v>
      </c>
      <c r="O3366" s="4">
        <v>214406</v>
      </c>
      <c r="P3366" s="4">
        <v>18594</v>
      </c>
      <c r="Q3366" s="4">
        <v>3416</v>
      </c>
      <c r="R3366" s="4" t="b">
        <f t="shared" si="12"/>
        <v>0</v>
      </c>
      <c r="S3366" s="4">
        <v>0</v>
      </c>
    </row>
    <row r="3367" spans="1:19" ht="14.25" customHeight="1">
      <c r="A3367" s="4" t="s">
        <v>1040</v>
      </c>
      <c r="B3367" s="5"/>
      <c r="C3367" s="4">
        <v>0</v>
      </c>
      <c r="E3367" s="4" t="b">
        <f t="shared" si="11"/>
        <v>0</v>
      </c>
      <c r="F3367" s="4">
        <v>0</v>
      </c>
      <c r="G3367" s="4">
        <v>7102</v>
      </c>
      <c r="H3367" s="6">
        <v>43891</v>
      </c>
      <c r="I3367" s="4" t="s">
        <v>2021</v>
      </c>
      <c r="J3367" s="4" t="s">
        <v>1043</v>
      </c>
      <c r="K3367" s="4">
        <v>10476</v>
      </c>
      <c r="L3367" s="4">
        <v>0</v>
      </c>
      <c r="M3367" s="4">
        <v>0</v>
      </c>
      <c r="N3367" s="4">
        <v>233000</v>
      </c>
      <c r="O3367" s="4">
        <v>0</v>
      </c>
      <c r="P3367" s="4">
        <v>251594</v>
      </c>
      <c r="Q3367" s="4">
        <v>3417</v>
      </c>
      <c r="R3367" s="4" t="b">
        <f t="shared" si="12"/>
        <v>0</v>
      </c>
      <c r="S3367" s="4">
        <v>0</v>
      </c>
    </row>
    <row r="3368" spans="1:19" ht="14.25" customHeight="1">
      <c r="A3368" s="4" t="s">
        <v>1040</v>
      </c>
      <c r="B3368" s="5"/>
      <c r="C3368" s="4">
        <v>0</v>
      </c>
      <c r="E3368" s="4" t="b">
        <f t="shared" si="11"/>
        <v>0</v>
      </c>
      <c r="F3368" s="4">
        <v>0</v>
      </c>
      <c r="G3368" s="4">
        <v>7102</v>
      </c>
      <c r="H3368" s="6">
        <v>43893</v>
      </c>
      <c r="I3368" s="4" t="s">
        <v>1046</v>
      </c>
      <c r="J3368" s="4" t="s">
        <v>40</v>
      </c>
      <c r="K3368" s="4">
        <v>13674</v>
      </c>
      <c r="L3368" s="4">
        <v>0</v>
      </c>
      <c r="M3368" s="4">
        <v>0</v>
      </c>
      <c r="N3368" s="4">
        <v>0</v>
      </c>
      <c r="O3368" s="4">
        <v>18594</v>
      </c>
      <c r="P3368" s="4">
        <v>233000</v>
      </c>
      <c r="Q3368" s="4">
        <v>3418</v>
      </c>
      <c r="R3368" s="4" t="b">
        <f t="shared" si="12"/>
        <v>0</v>
      </c>
      <c r="S3368" s="4">
        <v>0</v>
      </c>
    </row>
    <row r="3369" spans="1:19" ht="14.25" customHeight="1">
      <c r="A3369" s="4" t="s">
        <v>1040</v>
      </c>
      <c r="B3369" s="5"/>
      <c r="C3369" s="4">
        <v>0</v>
      </c>
      <c r="E3369" s="4" t="b">
        <f t="shared" si="11"/>
        <v>0</v>
      </c>
      <c r="F3369" s="4">
        <v>0</v>
      </c>
      <c r="G3369" s="4">
        <v>7102</v>
      </c>
      <c r="H3369" s="6">
        <v>43893</v>
      </c>
      <c r="I3369" s="4" t="s">
        <v>1048</v>
      </c>
      <c r="J3369" s="4" t="s">
        <v>40</v>
      </c>
      <c r="K3369" s="4">
        <v>13674</v>
      </c>
      <c r="L3369" s="4">
        <v>0</v>
      </c>
      <c r="M3369" s="4">
        <v>0</v>
      </c>
      <c r="N3369" s="4">
        <v>0</v>
      </c>
      <c r="O3369" s="4">
        <v>181406</v>
      </c>
      <c r="P3369" s="4">
        <v>51594</v>
      </c>
      <c r="Q3369" s="4">
        <v>3419</v>
      </c>
      <c r="R3369" s="4" t="b">
        <f t="shared" si="12"/>
        <v>0</v>
      </c>
      <c r="S3369" s="4">
        <v>0</v>
      </c>
    </row>
    <row r="3370" spans="1:19" ht="14.25" customHeight="1">
      <c r="A3370" s="4" t="s">
        <v>1040</v>
      </c>
      <c r="B3370" s="5"/>
      <c r="C3370" s="4">
        <v>0</v>
      </c>
      <c r="E3370" s="4" t="b">
        <f t="shared" si="11"/>
        <v>0</v>
      </c>
      <c r="F3370" s="4">
        <v>0</v>
      </c>
      <c r="G3370" s="4">
        <v>7102</v>
      </c>
      <c r="H3370" s="6">
        <v>43922</v>
      </c>
      <c r="I3370" s="4" t="s">
        <v>2022</v>
      </c>
      <c r="J3370" s="4" t="s">
        <v>1043</v>
      </c>
      <c r="K3370" s="4">
        <v>10556</v>
      </c>
      <c r="L3370" s="4">
        <v>0</v>
      </c>
      <c r="M3370" s="4">
        <v>0</v>
      </c>
      <c r="N3370" s="4">
        <v>233000</v>
      </c>
      <c r="O3370" s="4">
        <v>0</v>
      </c>
      <c r="P3370" s="4">
        <v>284594</v>
      </c>
      <c r="Q3370" s="4">
        <v>3420</v>
      </c>
      <c r="R3370" s="4" t="b">
        <f t="shared" si="12"/>
        <v>0</v>
      </c>
      <c r="S3370" s="4">
        <v>0</v>
      </c>
    </row>
    <row r="3371" spans="1:19" ht="14.25" customHeight="1">
      <c r="A3371" s="4" t="s">
        <v>1040</v>
      </c>
      <c r="B3371" s="5"/>
      <c r="C3371" s="4">
        <v>0</v>
      </c>
      <c r="E3371" s="4" t="b">
        <f t="shared" si="11"/>
        <v>0</v>
      </c>
      <c r="F3371" s="4">
        <v>0</v>
      </c>
      <c r="G3371" s="4">
        <v>7102</v>
      </c>
      <c r="H3371" s="6">
        <v>43928</v>
      </c>
      <c r="I3371" s="4" t="s">
        <v>1048</v>
      </c>
      <c r="J3371" s="4" t="s">
        <v>40</v>
      </c>
      <c r="K3371" s="4">
        <v>13728</v>
      </c>
      <c r="L3371" s="4">
        <v>0</v>
      </c>
      <c r="M3371" s="4">
        <v>0</v>
      </c>
      <c r="N3371" s="4">
        <v>0</v>
      </c>
      <c r="O3371" s="4">
        <v>51594</v>
      </c>
      <c r="P3371" s="4">
        <v>233000</v>
      </c>
      <c r="Q3371" s="4">
        <v>3421</v>
      </c>
      <c r="R3371" s="4" t="b">
        <f t="shared" si="12"/>
        <v>0</v>
      </c>
      <c r="S3371" s="4">
        <v>0</v>
      </c>
    </row>
    <row r="3372" spans="1:19" ht="14.25" customHeight="1">
      <c r="A3372" s="4" t="s">
        <v>1040</v>
      </c>
      <c r="B3372" s="5"/>
      <c r="C3372" s="4">
        <v>0</v>
      </c>
      <c r="E3372" s="4" t="b">
        <f t="shared" si="11"/>
        <v>0</v>
      </c>
      <c r="F3372" s="4">
        <v>0</v>
      </c>
      <c r="G3372" s="4">
        <v>7102</v>
      </c>
      <c r="H3372" s="6">
        <v>43928</v>
      </c>
      <c r="I3372" s="4" t="s">
        <v>1050</v>
      </c>
      <c r="J3372" s="4" t="s">
        <v>40</v>
      </c>
      <c r="K3372" s="4">
        <v>13728</v>
      </c>
      <c r="L3372" s="4">
        <v>0</v>
      </c>
      <c r="M3372" s="4">
        <v>0</v>
      </c>
      <c r="N3372" s="4">
        <v>0</v>
      </c>
      <c r="O3372" s="4">
        <v>168406</v>
      </c>
      <c r="P3372" s="4">
        <v>64594</v>
      </c>
      <c r="Q3372" s="4">
        <v>3422</v>
      </c>
      <c r="R3372" s="4" t="b">
        <f t="shared" si="12"/>
        <v>0</v>
      </c>
      <c r="S3372" s="4">
        <v>0</v>
      </c>
    </row>
    <row r="3373" spans="1:19" ht="14.25" customHeight="1">
      <c r="A3373" s="4" t="s">
        <v>1040</v>
      </c>
      <c r="B3373" s="5"/>
      <c r="C3373" s="4">
        <v>0</v>
      </c>
      <c r="E3373" s="4" t="b">
        <f t="shared" si="11"/>
        <v>0</v>
      </c>
      <c r="F3373" s="4">
        <v>0</v>
      </c>
      <c r="G3373" s="4">
        <v>7102</v>
      </c>
      <c r="H3373" s="6">
        <v>43952</v>
      </c>
      <c r="I3373" s="4" t="s">
        <v>2023</v>
      </c>
      <c r="J3373" s="4" t="s">
        <v>1043</v>
      </c>
      <c r="K3373" s="4">
        <v>10636</v>
      </c>
      <c r="L3373" s="4">
        <v>0</v>
      </c>
      <c r="M3373" s="4">
        <v>0</v>
      </c>
      <c r="N3373" s="4">
        <v>233000</v>
      </c>
      <c r="O3373" s="4">
        <v>0</v>
      </c>
      <c r="P3373" s="4">
        <v>297594</v>
      </c>
      <c r="Q3373" s="4">
        <v>3423</v>
      </c>
      <c r="R3373" s="4" t="b">
        <f t="shared" si="12"/>
        <v>0</v>
      </c>
      <c r="S3373" s="4">
        <v>0</v>
      </c>
    </row>
    <row r="3374" spans="1:19" ht="14.25" customHeight="1">
      <c r="A3374" s="4" t="s">
        <v>1040</v>
      </c>
      <c r="B3374" s="5"/>
      <c r="C3374" s="4">
        <v>0</v>
      </c>
      <c r="E3374" s="4" t="b">
        <f t="shared" si="11"/>
        <v>0</v>
      </c>
      <c r="F3374" s="4">
        <v>0</v>
      </c>
      <c r="G3374" s="4">
        <v>7102</v>
      </c>
      <c r="H3374" s="6">
        <v>43957</v>
      </c>
      <c r="I3374" s="4" t="s">
        <v>1050</v>
      </c>
      <c r="J3374" s="4" t="s">
        <v>40</v>
      </c>
      <c r="K3374" s="4">
        <v>13796</v>
      </c>
      <c r="L3374" s="4">
        <v>0</v>
      </c>
      <c r="M3374" s="4">
        <v>0</v>
      </c>
      <c r="N3374" s="4">
        <v>0</v>
      </c>
      <c r="O3374" s="4">
        <v>64594</v>
      </c>
      <c r="P3374" s="4">
        <v>233000</v>
      </c>
      <c r="Q3374" s="4">
        <v>3424</v>
      </c>
      <c r="R3374" s="4" t="b">
        <f t="shared" si="12"/>
        <v>0</v>
      </c>
      <c r="S3374" s="4">
        <v>0</v>
      </c>
    </row>
    <row r="3375" spans="1:19" ht="14.25" customHeight="1">
      <c r="A3375" s="4" t="s">
        <v>1040</v>
      </c>
      <c r="B3375" s="5"/>
      <c r="C3375" s="4">
        <v>0</v>
      </c>
      <c r="E3375" s="4" t="b">
        <f t="shared" si="11"/>
        <v>0</v>
      </c>
      <c r="F3375" s="4">
        <v>0</v>
      </c>
      <c r="G3375" s="4">
        <v>7102</v>
      </c>
      <c r="H3375" s="6">
        <v>43957</v>
      </c>
      <c r="I3375" s="4" t="s">
        <v>1052</v>
      </c>
      <c r="J3375" s="4" t="s">
        <v>40</v>
      </c>
      <c r="K3375" s="4">
        <v>13796</v>
      </c>
      <c r="L3375" s="4">
        <v>0</v>
      </c>
      <c r="M3375" s="4">
        <v>0</v>
      </c>
      <c r="N3375" s="4">
        <v>0</v>
      </c>
      <c r="O3375" s="4">
        <v>135406</v>
      </c>
      <c r="P3375" s="4">
        <v>97594</v>
      </c>
      <c r="Q3375" s="4">
        <v>3425</v>
      </c>
      <c r="R3375" s="4" t="b">
        <f t="shared" si="12"/>
        <v>0</v>
      </c>
      <c r="S3375" s="4">
        <v>0</v>
      </c>
    </row>
    <row r="3376" spans="1:19" ht="14.25" customHeight="1">
      <c r="A3376" s="4" t="s">
        <v>1040</v>
      </c>
      <c r="B3376" s="5"/>
      <c r="C3376" s="4">
        <v>0</v>
      </c>
      <c r="E3376" s="4" t="b">
        <f t="shared" si="11"/>
        <v>0</v>
      </c>
      <c r="F3376" s="4">
        <v>0</v>
      </c>
      <c r="G3376" s="4">
        <v>7102</v>
      </c>
      <c r="H3376" s="6">
        <v>43983</v>
      </c>
      <c r="I3376" s="4" t="s">
        <v>2024</v>
      </c>
      <c r="J3376" s="4" t="s">
        <v>1043</v>
      </c>
      <c r="K3376" s="4">
        <v>10716</v>
      </c>
      <c r="L3376" s="4">
        <v>0</v>
      </c>
      <c r="M3376" s="4">
        <v>0</v>
      </c>
      <c r="N3376" s="4">
        <v>233000</v>
      </c>
      <c r="O3376" s="4">
        <v>0</v>
      </c>
      <c r="P3376" s="4">
        <v>330594</v>
      </c>
      <c r="Q3376" s="4">
        <v>3426</v>
      </c>
      <c r="R3376" s="4" t="b">
        <f t="shared" si="12"/>
        <v>0</v>
      </c>
      <c r="S3376" s="4">
        <v>0</v>
      </c>
    </row>
    <row r="3377" spans="1:19" ht="14.25" customHeight="1">
      <c r="A3377" s="4" t="s">
        <v>1040</v>
      </c>
      <c r="B3377" s="5"/>
      <c r="C3377" s="4">
        <v>0</v>
      </c>
      <c r="E3377" s="4" t="b">
        <f t="shared" si="11"/>
        <v>0</v>
      </c>
      <c r="F3377" s="4">
        <v>0</v>
      </c>
      <c r="G3377" s="4">
        <v>7102</v>
      </c>
      <c r="H3377" s="6">
        <v>43990</v>
      </c>
      <c r="I3377" s="4" t="s">
        <v>1052</v>
      </c>
      <c r="J3377" s="4" t="s">
        <v>40</v>
      </c>
      <c r="K3377" s="4">
        <v>13858</v>
      </c>
      <c r="L3377" s="4">
        <v>0</v>
      </c>
      <c r="M3377" s="4">
        <v>0</v>
      </c>
      <c r="N3377" s="4">
        <v>0</v>
      </c>
      <c r="O3377" s="4">
        <v>97594</v>
      </c>
      <c r="P3377" s="4">
        <v>233000</v>
      </c>
      <c r="Q3377" s="4">
        <v>3427</v>
      </c>
      <c r="R3377" s="4" t="b">
        <f t="shared" si="12"/>
        <v>0</v>
      </c>
      <c r="S3377" s="4">
        <v>0</v>
      </c>
    </row>
    <row r="3378" spans="1:19" ht="14.25" customHeight="1">
      <c r="A3378" s="4" t="s">
        <v>1040</v>
      </c>
      <c r="B3378" s="5"/>
      <c r="C3378" s="4">
        <v>0</v>
      </c>
      <c r="E3378" s="4" t="b">
        <f t="shared" si="11"/>
        <v>0</v>
      </c>
      <c r="F3378" s="4">
        <v>0</v>
      </c>
      <c r="G3378" s="4">
        <v>7102</v>
      </c>
      <c r="H3378" s="6">
        <v>43990</v>
      </c>
      <c r="I3378" s="4" t="s">
        <v>1054</v>
      </c>
      <c r="J3378" s="4" t="s">
        <v>40</v>
      </c>
      <c r="K3378" s="4">
        <v>13858</v>
      </c>
      <c r="L3378" s="4">
        <v>0</v>
      </c>
      <c r="M3378" s="4">
        <v>0</v>
      </c>
      <c r="N3378" s="4">
        <v>0</v>
      </c>
      <c r="O3378" s="4">
        <v>102406</v>
      </c>
      <c r="P3378" s="4">
        <v>130594</v>
      </c>
      <c r="Q3378" s="4">
        <v>3428</v>
      </c>
      <c r="R3378" s="4" t="b">
        <f t="shared" si="12"/>
        <v>0</v>
      </c>
      <c r="S3378" s="4">
        <v>0</v>
      </c>
    </row>
    <row r="3379" spans="1:19" ht="14.25" customHeight="1">
      <c r="A3379" s="4" t="s">
        <v>1040</v>
      </c>
      <c r="B3379" s="5"/>
      <c r="C3379" s="4">
        <v>0</v>
      </c>
      <c r="E3379" s="4" t="b">
        <f t="shared" si="11"/>
        <v>0</v>
      </c>
      <c r="F3379" s="4">
        <v>0</v>
      </c>
      <c r="G3379" s="4">
        <v>7102</v>
      </c>
      <c r="H3379" s="6">
        <v>44013</v>
      </c>
      <c r="I3379" s="4" t="s">
        <v>2025</v>
      </c>
      <c r="J3379" s="4" t="s">
        <v>1043</v>
      </c>
      <c r="K3379" s="4">
        <v>10796</v>
      </c>
      <c r="L3379" s="4">
        <v>0</v>
      </c>
      <c r="M3379" s="4">
        <v>0</v>
      </c>
      <c r="N3379" s="4">
        <v>233000</v>
      </c>
      <c r="O3379" s="4">
        <v>0</v>
      </c>
      <c r="P3379" s="4">
        <v>363594</v>
      </c>
      <c r="Q3379" s="4">
        <v>3429</v>
      </c>
      <c r="R3379" s="4" t="b">
        <f t="shared" si="12"/>
        <v>0</v>
      </c>
      <c r="S3379" s="4">
        <v>0</v>
      </c>
    </row>
    <row r="3380" spans="1:19" ht="14.25" customHeight="1">
      <c r="A3380" s="4" t="s">
        <v>1040</v>
      </c>
      <c r="B3380" s="5"/>
      <c r="C3380" s="4">
        <v>0</v>
      </c>
      <c r="E3380" s="4" t="b">
        <f t="shared" si="11"/>
        <v>0</v>
      </c>
      <c r="F3380" s="4">
        <v>0</v>
      </c>
      <c r="G3380" s="4">
        <v>7102</v>
      </c>
      <c r="H3380" s="6">
        <v>44018</v>
      </c>
      <c r="I3380" s="4" t="s">
        <v>1054</v>
      </c>
      <c r="J3380" s="4" t="s">
        <v>40</v>
      </c>
      <c r="K3380" s="4">
        <v>13950</v>
      </c>
      <c r="L3380" s="4">
        <v>0</v>
      </c>
      <c r="M3380" s="4">
        <v>0</v>
      </c>
      <c r="N3380" s="4">
        <v>0</v>
      </c>
      <c r="O3380" s="4">
        <v>130594</v>
      </c>
      <c r="P3380" s="4">
        <v>233000</v>
      </c>
      <c r="Q3380" s="4">
        <v>3430</v>
      </c>
      <c r="R3380" s="4" t="b">
        <f t="shared" si="12"/>
        <v>0</v>
      </c>
      <c r="S3380" s="4">
        <v>0</v>
      </c>
    </row>
    <row r="3381" spans="1:19" ht="14.25" customHeight="1">
      <c r="A3381" s="4" t="s">
        <v>1040</v>
      </c>
      <c r="B3381" s="5"/>
      <c r="C3381" s="4">
        <v>0</v>
      </c>
      <c r="E3381" s="4" t="b">
        <f t="shared" si="11"/>
        <v>0</v>
      </c>
      <c r="F3381" s="4">
        <v>0</v>
      </c>
      <c r="G3381" s="4">
        <v>7102</v>
      </c>
      <c r="H3381" s="6">
        <v>44018</v>
      </c>
      <c r="I3381" s="4" t="s">
        <v>1056</v>
      </c>
      <c r="J3381" s="4" t="s">
        <v>40</v>
      </c>
      <c r="K3381" s="4">
        <v>13950</v>
      </c>
      <c r="L3381" s="4">
        <v>0</v>
      </c>
      <c r="M3381" s="4">
        <v>0</v>
      </c>
      <c r="N3381" s="4">
        <v>0</v>
      </c>
      <c r="O3381" s="4">
        <v>69406</v>
      </c>
      <c r="P3381" s="4">
        <v>163594</v>
      </c>
      <c r="Q3381" s="4">
        <v>3431</v>
      </c>
      <c r="R3381" s="4" t="b">
        <f t="shared" si="12"/>
        <v>0</v>
      </c>
      <c r="S3381" s="4">
        <v>0</v>
      </c>
    </row>
    <row r="3382" spans="1:19" ht="14.25" customHeight="1">
      <c r="A3382" s="4" t="s">
        <v>1040</v>
      </c>
      <c r="B3382" s="5"/>
      <c r="C3382" s="4">
        <v>0</v>
      </c>
      <c r="E3382" s="4" t="b">
        <f t="shared" si="11"/>
        <v>0</v>
      </c>
      <c r="F3382" s="4">
        <v>0</v>
      </c>
      <c r="G3382" s="4">
        <v>7102</v>
      </c>
      <c r="H3382" s="6">
        <v>44044</v>
      </c>
      <c r="I3382" s="4" t="s">
        <v>2026</v>
      </c>
      <c r="J3382" s="4" t="s">
        <v>1043</v>
      </c>
      <c r="K3382" s="4">
        <v>10876</v>
      </c>
      <c r="L3382" s="4">
        <v>0</v>
      </c>
      <c r="M3382" s="4">
        <v>0</v>
      </c>
      <c r="N3382" s="4">
        <v>233000</v>
      </c>
      <c r="O3382" s="4">
        <v>0</v>
      </c>
      <c r="P3382" s="4">
        <v>396594</v>
      </c>
      <c r="Q3382" s="4">
        <v>3432</v>
      </c>
      <c r="R3382" s="4" t="b">
        <f t="shared" si="12"/>
        <v>0</v>
      </c>
      <c r="S3382" s="4">
        <v>0</v>
      </c>
    </row>
    <row r="3383" spans="1:19" ht="14.25" customHeight="1">
      <c r="A3383" s="4" t="s">
        <v>1040</v>
      </c>
      <c r="B3383" s="5"/>
      <c r="C3383" s="4">
        <v>0</v>
      </c>
      <c r="E3383" s="4" t="b">
        <f t="shared" si="11"/>
        <v>0</v>
      </c>
      <c r="F3383" s="4">
        <v>0</v>
      </c>
      <c r="G3383" s="4">
        <v>7102</v>
      </c>
      <c r="H3383" s="6">
        <v>44054</v>
      </c>
      <c r="I3383" s="4" t="s">
        <v>1056</v>
      </c>
      <c r="J3383" s="4" t="s">
        <v>40</v>
      </c>
      <c r="K3383" s="4">
        <v>14006</v>
      </c>
      <c r="L3383" s="4">
        <v>0</v>
      </c>
      <c r="M3383" s="4">
        <v>0</v>
      </c>
      <c r="N3383" s="4">
        <v>0</v>
      </c>
      <c r="O3383" s="4">
        <v>163594</v>
      </c>
      <c r="P3383" s="4">
        <v>233000</v>
      </c>
      <c r="Q3383" s="4">
        <v>3433</v>
      </c>
      <c r="R3383" s="4" t="b">
        <f t="shared" si="12"/>
        <v>0</v>
      </c>
      <c r="S3383" s="4">
        <v>0</v>
      </c>
    </row>
    <row r="3384" spans="1:19" ht="14.25" customHeight="1">
      <c r="A3384" s="4" t="s">
        <v>1040</v>
      </c>
      <c r="B3384" s="5"/>
      <c r="C3384" s="4">
        <v>0</v>
      </c>
      <c r="E3384" s="4" t="b">
        <f t="shared" si="11"/>
        <v>0</v>
      </c>
      <c r="F3384" s="4">
        <v>0</v>
      </c>
      <c r="G3384" s="4">
        <v>7102</v>
      </c>
      <c r="H3384" s="6">
        <v>44054</v>
      </c>
      <c r="I3384" s="4" t="s">
        <v>1058</v>
      </c>
      <c r="J3384" s="4" t="s">
        <v>40</v>
      </c>
      <c r="K3384" s="4">
        <v>14006</v>
      </c>
      <c r="L3384" s="4">
        <v>0</v>
      </c>
      <c r="M3384" s="4">
        <v>0</v>
      </c>
      <c r="N3384" s="4">
        <v>0</v>
      </c>
      <c r="O3384" s="4">
        <v>133067</v>
      </c>
      <c r="P3384" s="4">
        <v>99933</v>
      </c>
      <c r="Q3384" s="4">
        <v>3434</v>
      </c>
      <c r="R3384" s="4" t="b">
        <f t="shared" si="12"/>
        <v>0</v>
      </c>
      <c r="S3384" s="4">
        <v>0</v>
      </c>
    </row>
    <row r="3385" spans="1:19" ht="14.25" customHeight="1">
      <c r="A3385" s="4" t="s">
        <v>1040</v>
      </c>
      <c r="B3385" s="5"/>
      <c r="C3385" s="4">
        <v>0</v>
      </c>
      <c r="E3385" s="4" t="b">
        <f t="shared" si="11"/>
        <v>0</v>
      </c>
      <c r="F3385" s="4">
        <v>0</v>
      </c>
      <c r="G3385" s="4">
        <v>7102</v>
      </c>
      <c r="H3385" s="6">
        <v>44075</v>
      </c>
      <c r="I3385" s="4" t="s">
        <v>2027</v>
      </c>
      <c r="J3385" s="4" t="s">
        <v>1043</v>
      </c>
      <c r="K3385" s="4">
        <v>10956</v>
      </c>
      <c r="L3385" s="4">
        <v>0</v>
      </c>
      <c r="M3385" s="4">
        <v>0</v>
      </c>
      <c r="N3385" s="4">
        <v>233000</v>
      </c>
      <c r="O3385" s="4">
        <v>0</v>
      </c>
      <c r="P3385" s="4">
        <v>332933</v>
      </c>
      <c r="Q3385" s="4">
        <v>3435</v>
      </c>
      <c r="R3385" s="4" t="b">
        <f t="shared" si="12"/>
        <v>0</v>
      </c>
      <c r="S3385" s="4">
        <v>0</v>
      </c>
    </row>
    <row r="3386" spans="1:19" ht="14.25" customHeight="1">
      <c r="A3386" s="4" t="s">
        <v>1040</v>
      </c>
      <c r="B3386" s="5"/>
      <c r="C3386" s="4">
        <v>0</v>
      </c>
      <c r="E3386" s="4" t="b">
        <f t="shared" si="11"/>
        <v>0</v>
      </c>
      <c r="F3386" s="4">
        <v>0</v>
      </c>
      <c r="G3386" s="4">
        <v>7102</v>
      </c>
      <c r="H3386" s="6">
        <v>44095</v>
      </c>
      <c r="I3386" s="4" t="s">
        <v>1058</v>
      </c>
      <c r="J3386" s="4" t="s">
        <v>40</v>
      </c>
      <c r="K3386" s="4">
        <v>14097</v>
      </c>
      <c r="L3386" s="4">
        <v>0</v>
      </c>
      <c r="M3386" s="4">
        <v>0</v>
      </c>
      <c r="N3386" s="4">
        <v>0</v>
      </c>
      <c r="O3386" s="4">
        <v>99933</v>
      </c>
      <c r="P3386" s="4">
        <v>233000</v>
      </c>
      <c r="Q3386" s="4">
        <v>3436</v>
      </c>
      <c r="R3386" s="4" t="b">
        <f t="shared" si="12"/>
        <v>0</v>
      </c>
      <c r="S3386" s="4">
        <v>0</v>
      </c>
    </row>
    <row r="3387" spans="1:19" ht="14.25" customHeight="1">
      <c r="A3387" s="4" t="s">
        <v>1040</v>
      </c>
      <c r="B3387" s="5"/>
      <c r="C3387" s="4">
        <v>0</v>
      </c>
      <c r="E3387" s="4" t="b">
        <f t="shared" si="11"/>
        <v>0</v>
      </c>
      <c r="F3387" s="4">
        <v>0</v>
      </c>
      <c r="G3387" s="4">
        <v>7102</v>
      </c>
      <c r="H3387" s="6">
        <v>44095</v>
      </c>
      <c r="I3387" s="4" t="s">
        <v>1060</v>
      </c>
      <c r="J3387" s="4" t="s">
        <v>40</v>
      </c>
      <c r="K3387" s="4">
        <v>14097</v>
      </c>
      <c r="L3387" s="4">
        <v>0</v>
      </c>
      <c r="M3387" s="4">
        <v>0</v>
      </c>
      <c r="N3387" s="4">
        <v>0</v>
      </c>
      <c r="O3387" s="4">
        <v>200067</v>
      </c>
      <c r="P3387" s="4">
        <v>32933</v>
      </c>
      <c r="Q3387" s="4">
        <v>3437</v>
      </c>
      <c r="R3387" s="4" t="b">
        <f t="shared" si="12"/>
        <v>0</v>
      </c>
      <c r="S3387" s="4">
        <v>0</v>
      </c>
    </row>
    <row r="3388" spans="1:19" ht="14.25" customHeight="1">
      <c r="A3388" s="4" t="s">
        <v>1040</v>
      </c>
      <c r="B3388" s="5"/>
      <c r="C3388" s="4">
        <v>0</v>
      </c>
      <c r="E3388" s="4" t="b">
        <f t="shared" si="11"/>
        <v>0</v>
      </c>
      <c r="F3388" s="4">
        <v>0</v>
      </c>
      <c r="G3388" s="4">
        <v>7102</v>
      </c>
      <c r="H3388" s="6">
        <v>44105</v>
      </c>
      <c r="I3388" s="4" t="s">
        <v>2028</v>
      </c>
      <c r="J3388" s="4" t="s">
        <v>1043</v>
      </c>
      <c r="K3388" s="4">
        <v>11036</v>
      </c>
      <c r="L3388" s="4">
        <v>0</v>
      </c>
      <c r="M3388" s="4">
        <v>0</v>
      </c>
      <c r="N3388" s="4">
        <v>233000</v>
      </c>
      <c r="O3388" s="4">
        <v>0</v>
      </c>
      <c r="P3388" s="4">
        <v>265933</v>
      </c>
      <c r="Q3388" s="4">
        <v>3438</v>
      </c>
      <c r="R3388" s="4" t="b">
        <f t="shared" si="12"/>
        <v>0</v>
      </c>
      <c r="S3388" s="4">
        <v>0</v>
      </c>
    </row>
    <row r="3389" spans="1:19" ht="14.25" customHeight="1">
      <c r="A3389" s="4" t="s">
        <v>1040</v>
      </c>
      <c r="B3389" s="5"/>
      <c r="C3389" s="4">
        <v>0</v>
      </c>
      <c r="E3389" s="4" t="b">
        <f t="shared" si="11"/>
        <v>0</v>
      </c>
      <c r="F3389" s="4">
        <v>0</v>
      </c>
      <c r="G3389" s="4">
        <v>7102</v>
      </c>
      <c r="H3389" s="6">
        <v>44111</v>
      </c>
      <c r="I3389" s="4" t="s">
        <v>1060</v>
      </c>
      <c r="J3389" s="4" t="s">
        <v>40</v>
      </c>
      <c r="K3389" s="4">
        <v>14164</v>
      </c>
      <c r="L3389" s="4">
        <v>0</v>
      </c>
      <c r="M3389" s="4">
        <v>0</v>
      </c>
      <c r="N3389" s="4">
        <v>0</v>
      </c>
      <c r="O3389" s="4">
        <v>32933</v>
      </c>
      <c r="P3389" s="4">
        <v>233000</v>
      </c>
      <c r="Q3389" s="4">
        <v>3439</v>
      </c>
      <c r="R3389" s="4" t="b">
        <f t="shared" si="12"/>
        <v>0</v>
      </c>
      <c r="S3389" s="4">
        <v>0</v>
      </c>
    </row>
    <row r="3390" spans="1:19" ht="14.25" customHeight="1">
      <c r="A3390" s="4" t="s">
        <v>1040</v>
      </c>
      <c r="B3390" s="5"/>
      <c r="C3390" s="4">
        <v>0</v>
      </c>
      <c r="E3390" s="4" t="b">
        <f t="shared" si="11"/>
        <v>0</v>
      </c>
      <c r="F3390" s="4">
        <v>0</v>
      </c>
      <c r="G3390" s="4">
        <v>7102</v>
      </c>
      <c r="H3390" s="6">
        <v>44111</v>
      </c>
      <c r="I3390" s="4" t="s">
        <v>1061</v>
      </c>
      <c r="J3390" s="4" t="s">
        <v>40</v>
      </c>
      <c r="K3390" s="4">
        <v>14164</v>
      </c>
      <c r="L3390" s="4">
        <v>0</v>
      </c>
      <c r="M3390" s="4">
        <v>0</v>
      </c>
      <c r="N3390" s="4">
        <v>0</v>
      </c>
      <c r="O3390" s="4">
        <v>228067</v>
      </c>
      <c r="P3390" s="4">
        <v>4933</v>
      </c>
      <c r="Q3390" s="4">
        <v>3440</v>
      </c>
      <c r="R3390" s="4" t="b">
        <f t="shared" si="12"/>
        <v>0</v>
      </c>
      <c r="S3390" s="4">
        <v>0</v>
      </c>
    </row>
    <row r="3391" spans="1:19" ht="14.25" customHeight="1">
      <c r="A3391" s="4" t="s">
        <v>1040</v>
      </c>
      <c r="B3391" s="5"/>
      <c r="C3391" s="4">
        <v>0</v>
      </c>
      <c r="E3391" s="4" t="b">
        <f t="shared" si="11"/>
        <v>0</v>
      </c>
      <c r="F3391" s="4">
        <v>0</v>
      </c>
      <c r="G3391" s="4">
        <v>7102</v>
      </c>
      <c r="H3391" s="6">
        <v>44136</v>
      </c>
      <c r="I3391" s="4" t="s">
        <v>2029</v>
      </c>
      <c r="J3391" s="4" t="s">
        <v>1043</v>
      </c>
      <c r="K3391" s="4">
        <v>11116</v>
      </c>
      <c r="L3391" s="4">
        <v>0</v>
      </c>
      <c r="M3391" s="4">
        <v>0</v>
      </c>
      <c r="N3391" s="4">
        <v>233000</v>
      </c>
      <c r="O3391" s="4">
        <v>0</v>
      </c>
      <c r="P3391" s="4">
        <v>237933</v>
      </c>
      <c r="Q3391" s="4">
        <v>3441</v>
      </c>
      <c r="R3391" s="4" t="b">
        <f t="shared" si="12"/>
        <v>0</v>
      </c>
      <c r="S3391" s="4">
        <v>0</v>
      </c>
    </row>
    <row r="3392" spans="1:19" ht="14.25" customHeight="1">
      <c r="A3392" s="4" t="s">
        <v>1040</v>
      </c>
      <c r="B3392" s="5"/>
      <c r="C3392" s="4">
        <v>0</v>
      </c>
      <c r="E3392" s="4" t="b">
        <f t="shared" si="11"/>
        <v>0</v>
      </c>
      <c r="F3392" s="4">
        <v>0</v>
      </c>
      <c r="G3392" s="4">
        <v>7102</v>
      </c>
      <c r="H3392" s="6">
        <v>44142</v>
      </c>
      <c r="I3392" s="4" t="s">
        <v>1061</v>
      </c>
      <c r="J3392" s="4" t="s">
        <v>40</v>
      </c>
      <c r="K3392" s="4">
        <v>14223</v>
      </c>
      <c r="L3392" s="4">
        <v>0</v>
      </c>
      <c r="M3392" s="4">
        <v>0</v>
      </c>
      <c r="N3392" s="4">
        <v>0</v>
      </c>
      <c r="O3392" s="4">
        <v>4933</v>
      </c>
      <c r="P3392" s="4">
        <v>233000</v>
      </c>
      <c r="Q3392" s="4">
        <v>3442</v>
      </c>
      <c r="R3392" s="4" t="b">
        <f t="shared" si="12"/>
        <v>0</v>
      </c>
      <c r="S3392" s="4">
        <v>0</v>
      </c>
    </row>
    <row r="3393" spans="1:19" ht="14.25" customHeight="1">
      <c r="A3393" s="4" t="s">
        <v>1040</v>
      </c>
      <c r="B3393" s="5"/>
      <c r="C3393" s="4">
        <v>0</v>
      </c>
      <c r="E3393" s="4" t="b">
        <f t="shared" si="11"/>
        <v>0</v>
      </c>
      <c r="F3393" s="4">
        <v>0</v>
      </c>
      <c r="G3393" s="4">
        <v>7102</v>
      </c>
      <c r="H3393" s="6">
        <v>44142</v>
      </c>
      <c r="I3393" s="4" t="s">
        <v>1064</v>
      </c>
      <c r="J3393" s="4" t="s">
        <v>40</v>
      </c>
      <c r="K3393" s="4">
        <v>14223</v>
      </c>
      <c r="L3393" s="4">
        <v>0</v>
      </c>
      <c r="M3393" s="4">
        <v>0</v>
      </c>
      <c r="N3393" s="4">
        <v>0</v>
      </c>
      <c r="O3393" s="4">
        <v>233000</v>
      </c>
      <c r="P3393" s="4">
        <v>0</v>
      </c>
      <c r="Q3393" s="4">
        <v>3443</v>
      </c>
      <c r="R3393" s="4" t="b">
        <f t="shared" si="12"/>
        <v>0</v>
      </c>
      <c r="S3393" s="4">
        <v>0</v>
      </c>
    </row>
    <row r="3394" spans="1:19" ht="14.25" customHeight="1">
      <c r="A3394" s="4" t="s">
        <v>1040</v>
      </c>
      <c r="B3394" s="5"/>
      <c r="C3394" s="4">
        <v>0</v>
      </c>
      <c r="E3394" s="4" t="b">
        <f t="shared" si="11"/>
        <v>0</v>
      </c>
      <c r="F3394" s="4">
        <v>0</v>
      </c>
      <c r="G3394" s="4">
        <v>7102</v>
      </c>
      <c r="H3394" s="6">
        <v>44166</v>
      </c>
      <c r="I3394" s="4" t="s">
        <v>2030</v>
      </c>
      <c r="J3394" s="4" t="s">
        <v>1069</v>
      </c>
      <c r="K3394" s="4">
        <v>577</v>
      </c>
      <c r="L3394" s="4">
        <v>0</v>
      </c>
      <c r="M3394" s="4">
        <v>0</v>
      </c>
      <c r="N3394" s="4">
        <v>0</v>
      </c>
      <c r="O3394" s="4">
        <v>23067</v>
      </c>
      <c r="P3394" s="4">
        <v>-23067</v>
      </c>
      <c r="Q3394" s="4">
        <v>3444</v>
      </c>
      <c r="R3394" s="4" t="b">
        <f t="shared" si="12"/>
        <v>0</v>
      </c>
      <c r="S3394" s="4">
        <v>0</v>
      </c>
    </row>
    <row r="3395" spans="1:19" ht="14.25" customHeight="1">
      <c r="A3395" s="4" t="s">
        <v>1040</v>
      </c>
      <c r="B3395" s="5"/>
      <c r="C3395" s="4">
        <v>0</v>
      </c>
      <c r="E3395" s="4" t="b">
        <f t="shared" si="11"/>
        <v>0</v>
      </c>
      <c r="F3395" s="4">
        <v>0</v>
      </c>
      <c r="G3395" s="4">
        <v>7102</v>
      </c>
      <c r="H3395" s="6">
        <v>44166</v>
      </c>
      <c r="I3395" s="4" t="s">
        <v>2031</v>
      </c>
      <c r="J3395" s="4" t="s">
        <v>1043</v>
      </c>
      <c r="K3395" s="4">
        <v>11196</v>
      </c>
      <c r="L3395" s="4">
        <v>0</v>
      </c>
      <c r="M3395" s="4">
        <v>0</v>
      </c>
      <c r="N3395" s="4">
        <v>233000</v>
      </c>
      <c r="O3395" s="4">
        <v>0</v>
      </c>
      <c r="P3395" s="4">
        <v>209933</v>
      </c>
      <c r="Q3395" s="4">
        <v>3445</v>
      </c>
      <c r="R3395" s="4" t="b">
        <f t="shared" si="12"/>
        <v>0</v>
      </c>
      <c r="S3395" s="4">
        <v>0</v>
      </c>
    </row>
    <row r="3396" spans="1:19" ht="14.25" customHeight="1">
      <c r="A3396" s="4" t="s">
        <v>1040</v>
      </c>
      <c r="B3396" s="5"/>
      <c r="C3396" s="4">
        <v>0</v>
      </c>
      <c r="E3396" s="4" t="b">
        <f t="shared" si="11"/>
        <v>0</v>
      </c>
      <c r="F3396" s="4">
        <v>0</v>
      </c>
      <c r="G3396" s="4">
        <v>7102</v>
      </c>
      <c r="H3396" s="6">
        <v>44174</v>
      </c>
      <c r="I3396" s="4" t="s">
        <v>1066</v>
      </c>
      <c r="J3396" s="4" t="s">
        <v>40</v>
      </c>
      <c r="K3396" s="4">
        <v>14295</v>
      </c>
      <c r="L3396" s="4">
        <v>0</v>
      </c>
      <c r="M3396" s="4">
        <v>0</v>
      </c>
      <c r="N3396" s="4">
        <v>0</v>
      </c>
      <c r="O3396" s="4">
        <v>209933</v>
      </c>
      <c r="P3396" s="4">
        <v>0</v>
      </c>
      <c r="Q3396" s="4">
        <v>3446</v>
      </c>
      <c r="R3396" s="4" t="b">
        <f t="shared" si="12"/>
        <v>0</v>
      </c>
      <c r="S3396" s="4">
        <v>0</v>
      </c>
    </row>
    <row r="3397" spans="1:19" ht="14.25" customHeight="1">
      <c r="A3397" s="4" t="s">
        <v>1040</v>
      </c>
      <c r="B3397" s="5" t="s">
        <v>2032</v>
      </c>
      <c r="C3397" s="4">
        <v>0</v>
      </c>
      <c r="D3397" s="4" t="s">
        <v>2032</v>
      </c>
      <c r="E3397" s="4" t="b">
        <f t="shared" si="11"/>
        <v>0</v>
      </c>
      <c r="F3397" s="4">
        <v>0</v>
      </c>
      <c r="G3397" s="4">
        <v>7102</v>
      </c>
      <c r="H3397" s="3" t="s">
        <v>21</v>
      </c>
      <c r="K3397" s="4">
        <v>0</v>
      </c>
      <c r="L3397" s="4">
        <v>0</v>
      </c>
      <c r="M3397" s="4">
        <v>0</v>
      </c>
      <c r="N3397" s="4">
        <v>2796000</v>
      </c>
      <c r="O3397" s="4">
        <v>2796000</v>
      </c>
      <c r="P3397" s="4">
        <v>0</v>
      </c>
      <c r="Q3397" s="4">
        <v>3447</v>
      </c>
      <c r="R3397" s="4" t="b">
        <f t="shared" si="12"/>
        <v>0</v>
      </c>
      <c r="S3397" s="4">
        <v>0</v>
      </c>
    </row>
    <row r="3398" spans="1:19" ht="14.25" customHeight="1">
      <c r="A3398" s="4" t="s">
        <v>1040</v>
      </c>
      <c r="B3398" s="5" t="s">
        <v>666</v>
      </c>
      <c r="C3398" s="4">
        <v>0</v>
      </c>
      <c r="D3398" s="4" t="s">
        <v>666</v>
      </c>
      <c r="E3398" s="4" t="b">
        <f t="shared" si="11"/>
        <v>0</v>
      </c>
      <c r="F3398" s="4">
        <v>26728952</v>
      </c>
      <c r="G3398" s="4">
        <v>7201</v>
      </c>
      <c r="H3398" s="3" t="s">
        <v>21</v>
      </c>
      <c r="K3398" s="4">
        <v>0</v>
      </c>
      <c r="L3398" s="4">
        <v>2796000</v>
      </c>
      <c r="M3398" s="4">
        <v>2436000</v>
      </c>
      <c r="N3398" s="4">
        <v>0</v>
      </c>
      <c r="O3398" s="4">
        <v>0</v>
      </c>
      <c r="P3398" s="4">
        <v>26728952</v>
      </c>
      <c r="Q3398" s="4">
        <v>3448</v>
      </c>
      <c r="R3398" s="4" t="b">
        <f t="shared" si="12"/>
        <v>0</v>
      </c>
      <c r="S3398" s="4">
        <v>0</v>
      </c>
    </row>
    <row r="3399" spans="1:19" ht="14.25" customHeight="1">
      <c r="A3399" s="4" t="s">
        <v>1040</v>
      </c>
      <c r="B3399" s="5"/>
      <c r="C3399" s="4">
        <v>0</v>
      </c>
      <c r="E3399" s="4" t="b">
        <f t="shared" si="11"/>
        <v>0</v>
      </c>
      <c r="F3399" s="4">
        <v>0</v>
      </c>
      <c r="G3399" s="4">
        <v>7201</v>
      </c>
      <c r="H3399" s="6">
        <v>43831</v>
      </c>
      <c r="I3399" s="4" t="s">
        <v>2033</v>
      </c>
      <c r="J3399" s="4" t="s">
        <v>1043</v>
      </c>
      <c r="K3399" s="4">
        <v>10317</v>
      </c>
      <c r="L3399" s="4">
        <v>0</v>
      </c>
      <c r="M3399" s="4">
        <v>0</v>
      </c>
      <c r="N3399" s="4">
        <v>233000</v>
      </c>
      <c r="O3399" s="4">
        <v>0</v>
      </c>
      <c r="P3399" s="4">
        <v>26961952</v>
      </c>
      <c r="Q3399" s="4">
        <v>3449</v>
      </c>
      <c r="R3399" s="4" t="b">
        <f t="shared" si="12"/>
        <v>0</v>
      </c>
      <c r="S3399" s="4">
        <v>0</v>
      </c>
    </row>
    <row r="3400" spans="1:19" ht="14.25" customHeight="1">
      <c r="A3400" s="4" t="s">
        <v>1040</v>
      </c>
      <c r="B3400" s="5"/>
      <c r="C3400" s="4">
        <v>0</v>
      </c>
      <c r="E3400" s="4" t="b">
        <f t="shared" si="11"/>
        <v>0</v>
      </c>
      <c r="F3400" s="4">
        <v>0</v>
      </c>
      <c r="G3400" s="4">
        <v>7201</v>
      </c>
      <c r="H3400" s="6">
        <v>43839</v>
      </c>
      <c r="I3400" s="4" t="s">
        <v>2034</v>
      </c>
      <c r="J3400" s="4" t="s">
        <v>40</v>
      </c>
      <c r="K3400" s="4">
        <v>13484</v>
      </c>
      <c r="L3400" s="4">
        <v>0</v>
      </c>
      <c r="M3400" s="4">
        <v>0</v>
      </c>
      <c r="N3400" s="4">
        <v>0</v>
      </c>
      <c r="O3400" s="4">
        <v>109252</v>
      </c>
      <c r="P3400" s="4">
        <v>26852700</v>
      </c>
      <c r="Q3400" s="4">
        <v>3450</v>
      </c>
      <c r="R3400" s="4" t="b">
        <f t="shared" si="12"/>
        <v>0</v>
      </c>
      <c r="S3400" s="4">
        <v>0</v>
      </c>
    </row>
    <row r="3401" spans="1:19" ht="14.25" customHeight="1">
      <c r="A3401" s="4" t="s">
        <v>1040</v>
      </c>
      <c r="B3401" s="5"/>
      <c r="C3401" s="4">
        <v>0</v>
      </c>
      <c r="E3401" s="4" t="b">
        <f t="shared" si="11"/>
        <v>0</v>
      </c>
      <c r="F3401" s="4">
        <v>0</v>
      </c>
      <c r="G3401" s="4">
        <v>7201</v>
      </c>
      <c r="H3401" s="6">
        <v>43839</v>
      </c>
      <c r="I3401" s="4" t="s">
        <v>2035</v>
      </c>
      <c r="J3401" s="4" t="s">
        <v>40</v>
      </c>
      <c r="K3401" s="4">
        <v>13484</v>
      </c>
      <c r="L3401" s="4">
        <v>0</v>
      </c>
      <c r="M3401" s="4">
        <v>0</v>
      </c>
      <c r="N3401" s="4">
        <v>0</v>
      </c>
      <c r="O3401" s="4">
        <v>110000</v>
      </c>
      <c r="P3401" s="4">
        <v>26742700</v>
      </c>
      <c r="Q3401" s="4">
        <v>3451</v>
      </c>
      <c r="R3401" s="4" t="b">
        <f t="shared" si="12"/>
        <v>0</v>
      </c>
      <c r="S3401" s="4">
        <v>0</v>
      </c>
    </row>
    <row r="3402" spans="1:19" ht="14.25" customHeight="1">
      <c r="A3402" s="4" t="s">
        <v>1040</v>
      </c>
      <c r="B3402" s="5"/>
      <c r="C3402" s="4">
        <v>0</v>
      </c>
      <c r="E3402" s="4" t="b">
        <f t="shared" si="11"/>
        <v>0</v>
      </c>
      <c r="F3402" s="4">
        <v>0</v>
      </c>
      <c r="G3402" s="4">
        <v>7201</v>
      </c>
      <c r="H3402" s="6">
        <v>43839</v>
      </c>
      <c r="I3402" s="4" t="s">
        <v>2036</v>
      </c>
      <c r="J3402" s="4" t="s">
        <v>40</v>
      </c>
      <c r="K3402" s="4">
        <v>13484</v>
      </c>
      <c r="L3402" s="4">
        <v>0</v>
      </c>
      <c r="M3402" s="4">
        <v>0</v>
      </c>
      <c r="N3402" s="4">
        <v>0</v>
      </c>
      <c r="O3402" s="4">
        <v>5748</v>
      </c>
      <c r="P3402" s="4">
        <v>26736952</v>
      </c>
      <c r="Q3402" s="4">
        <v>3452</v>
      </c>
      <c r="R3402" s="4" t="b">
        <f t="shared" si="12"/>
        <v>0</v>
      </c>
      <c r="S3402" s="4">
        <v>0</v>
      </c>
    </row>
    <row r="3403" spans="1:19" ht="14.25" customHeight="1">
      <c r="A3403" s="4" t="s">
        <v>1040</v>
      </c>
      <c r="B3403" s="5"/>
      <c r="C3403" s="4">
        <v>0</v>
      </c>
      <c r="E3403" s="4" t="b">
        <f t="shared" si="11"/>
        <v>0</v>
      </c>
      <c r="F3403" s="4">
        <v>0</v>
      </c>
      <c r="G3403" s="4">
        <v>7201</v>
      </c>
      <c r="H3403" s="6">
        <v>43862</v>
      </c>
      <c r="I3403" s="4" t="s">
        <v>2037</v>
      </c>
      <c r="J3403" s="4" t="s">
        <v>1043</v>
      </c>
      <c r="K3403" s="4">
        <v>10397</v>
      </c>
      <c r="L3403" s="4">
        <v>0</v>
      </c>
      <c r="M3403" s="4">
        <v>0</v>
      </c>
      <c r="N3403" s="4">
        <v>233000</v>
      </c>
      <c r="O3403" s="4">
        <v>0</v>
      </c>
      <c r="P3403" s="4">
        <v>26969952</v>
      </c>
      <c r="Q3403" s="4">
        <v>3453</v>
      </c>
      <c r="R3403" s="4" t="b">
        <f t="shared" si="12"/>
        <v>0</v>
      </c>
      <c r="S3403" s="4">
        <v>0</v>
      </c>
    </row>
    <row r="3404" spans="1:19" ht="14.25" customHeight="1">
      <c r="A3404" s="4" t="s">
        <v>1040</v>
      </c>
      <c r="B3404" s="5"/>
      <c r="C3404" s="4">
        <v>0</v>
      </c>
      <c r="E3404" s="4" t="b">
        <f t="shared" si="11"/>
        <v>0</v>
      </c>
      <c r="F3404" s="4">
        <v>0</v>
      </c>
      <c r="G3404" s="4">
        <v>7201</v>
      </c>
      <c r="H3404" s="6">
        <v>43867</v>
      </c>
      <c r="I3404" s="4" t="s">
        <v>2036</v>
      </c>
      <c r="J3404" s="4" t="s">
        <v>40</v>
      </c>
      <c r="K3404" s="4">
        <v>13551</v>
      </c>
      <c r="L3404" s="4">
        <v>0</v>
      </c>
      <c r="M3404" s="4">
        <v>0</v>
      </c>
      <c r="N3404" s="4">
        <v>0</v>
      </c>
      <c r="O3404" s="4">
        <v>104252</v>
      </c>
      <c r="P3404" s="4">
        <v>26865700</v>
      </c>
      <c r="Q3404" s="4">
        <v>3454</v>
      </c>
      <c r="R3404" s="4" t="b">
        <f t="shared" si="12"/>
        <v>0</v>
      </c>
      <c r="S3404" s="4">
        <v>0</v>
      </c>
    </row>
    <row r="3405" spans="1:19" ht="14.25" customHeight="1">
      <c r="A3405" s="4" t="s">
        <v>1040</v>
      </c>
      <c r="B3405" s="5"/>
      <c r="C3405" s="4">
        <v>0</v>
      </c>
      <c r="E3405" s="4" t="b">
        <f t="shared" si="11"/>
        <v>0</v>
      </c>
      <c r="F3405" s="4">
        <v>0</v>
      </c>
      <c r="G3405" s="4">
        <v>7201</v>
      </c>
      <c r="H3405" s="6">
        <v>43867</v>
      </c>
      <c r="I3405" s="4" t="s">
        <v>2038</v>
      </c>
      <c r="J3405" s="4" t="s">
        <v>40</v>
      </c>
      <c r="K3405" s="4">
        <v>13551</v>
      </c>
      <c r="L3405" s="4">
        <v>0</v>
      </c>
      <c r="M3405" s="4">
        <v>0</v>
      </c>
      <c r="N3405" s="4">
        <v>0</v>
      </c>
      <c r="O3405" s="4">
        <v>110000</v>
      </c>
      <c r="P3405" s="4">
        <v>26755700</v>
      </c>
      <c r="Q3405" s="4">
        <v>3455</v>
      </c>
      <c r="R3405" s="4" t="b">
        <f t="shared" si="12"/>
        <v>0</v>
      </c>
      <c r="S3405" s="4">
        <v>0</v>
      </c>
    </row>
    <row r="3406" spans="1:19" ht="14.25" customHeight="1">
      <c r="A3406" s="4" t="s">
        <v>1040</v>
      </c>
      <c r="B3406" s="5"/>
      <c r="C3406" s="4">
        <v>0</v>
      </c>
      <c r="E3406" s="4" t="b">
        <f t="shared" si="11"/>
        <v>0</v>
      </c>
      <c r="F3406" s="4">
        <v>0</v>
      </c>
      <c r="G3406" s="4">
        <v>7201</v>
      </c>
      <c r="H3406" s="6">
        <v>43867</v>
      </c>
      <c r="I3406" s="4" t="s">
        <v>2039</v>
      </c>
      <c r="J3406" s="4" t="s">
        <v>40</v>
      </c>
      <c r="K3406" s="4">
        <v>13551</v>
      </c>
      <c r="L3406" s="4">
        <v>0</v>
      </c>
      <c r="M3406" s="4">
        <v>0</v>
      </c>
      <c r="N3406" s="4">
        <v>0</v>
      </c>
      <c r="O3406" s="4">
        <v>10748</v>
      </c>
      <c r="P3406" s="4">
        <v>26744952</v>
      </c>
      <c r="Q3406" s="4">
        <v>3456</v>
      </c>
      <c r="R3406" s="4" t="b">
        <f t="shared" si="12"/>
        <v>0</v>
      </c>
      <c r="S3406" s="4">
        <v>0</v>
      </c>
    </row>
    <row r="3407" spans="1:19" ht="14.25" customHeight="1">
      <c r="A3407" s="4" t="s">
        <v>1040</v>
      </c>
      <c r="B3407" s="5"/>
      <c r="C3407" s="4">
        <v>0</v>
      </c>
      <c r="E3407" s="4" t="b">
        <f t="shared" si="11"/>
        <v>0</v>
      </c>
      <c r="F3407" s="4">
        <v>0</v>
      </c>
      <c r="G3407" s="4">
        <v>7201</v>
      </c>
      <c r="H3407" s="6">
        <v>43891</v>
      </c>
      <c r="I3407" s="4" t="s">
        <v>2040</v>
      </c>
      <c r="J3407" s="4" t="s">
        <v>1043</v>
      </c>
      <c r="K3407" s="4">
        <v>10477</v>
      </c>
      <c r="L3407" s="4">
        <v>0</v>
      </c>
      <c r="M3407" s="4">
        <v>0</v>
      </c>
      <c r="N3407" s="4">
        <v>233000</v>
      </c>
      <c r="O3407" s="4">
        <v>0</v>
      </c>
      <c r="P3407" s="4">
        <v>26977952</v>
      </c>
      <c r="Q3407" s="4">
        <v>3457</v>
      </c>
      <c r="R3407" s="4" t="b">
        <f t="shared" si="12"/>
        <v>0</v>
      </c>
      <c r="S3407" s="4">
        <v>0</v>
      </c>
    </row>
    <row r="3408" spans="1:19" ht="14.25" customHeight="1">
      <c r="A3408" s="4" t="s">
        <v>1040</v>
      </c>
      <c r="B3408" s="5"/>
      <c r="C3408" s="4">
        <v>0</v>
      </c>
      <c r="E3408" s="4" t="b">
        <f t="shared" si="11"/>
        <v>0</v>
      </c>
      <c r="F3408" s="4">
        <v>0</v>
      </c>
      <c r="G3408" s="4">
        <v>7201</v>
      </c>
      <c r="H3408" s="6">
        <v>43899</v>
      </c>
      <c r="I3408" s="4" t="s">
        <v>2039</v>
      </c>
      <c r="J3408" s="4" t="s">
        <v>40</v>
      </c>
      <c r="K3408" s="4">
        <v>13630</v>
      </c>
      <c r="L3408" s="4">
        <v>0</v>
      </c>
      <c r="M3408" s="4">
        <v>0</v>
      </c>
      <c r="N3408" s="4">
        <v>0</v>
      </c>
      <c r="O3408" s="4">
        <v>99252</v>
      </c>
      <c r="P3408" s="4">
        <v>26878700</v>
      </c>
      <c r="Q3408" s="4">
        <v>3458</v>
      </c>
      <c r="R3408" s="4" t="b">
        <f t="shared" si="12"/>
        <v>0</v>
      </c>
      <c r="S3408" s="4">
        <v>0</v>
      </c>
    </row>
    <row r="3409" spans="1:19" ht="14.25" customHeight="1">
      <c r="A3409" s="4" t="s">
        <v>1040</v>
      </c>
      <c r="B3409" s="5"/>
      <c r="C3409" s="4">
        <v>0</v>
      </c>
      <c r="E3409" s="4" t="b">
        <f t="shared" si="11"/>
        <v>0</v>
      </c>
      <c r="F3409" s="4">
        <v>0</v>
      </c>
      <c r="G3409" s="4">
        <v>7201</v>
      </c>
      <c r="H3409" s="6">
        <v>43899</v>
      </c>
      <c r="I3409" s="4" t="s">
        <v>2041</v>
      </c>
      <c r="J3409" s="4" t="s">
        <v>40</v>
      </c>
      <c r="K3409" s="4">
        <v>13630</v>
      </c>
      <c r="L3409" s="4">
        <v>0</v>
      </c>
      <c r="M3409" s="4">
        <v>0</v>
      </c>
      <c r="N3409" s="4">
        <v>0</v>
      </c>
      <c r="O3409" s="4">
        <v>115000</v>
      </c>
      <c r="P3409" s="4">
        <v>26763700</v>
      </c>
      <c r="Q3409" s="4">
        <v>3459</v>
      </c>
      <c r="R3409" s="4" t="b">
        <f t="shared" si="12"/>
        <v>0</v>
      </c>
      <c r="S3409" s="4">
        <v>0</v>
      </c>
    </row>
    <row r="3410" spans="1:19" ht="14.25" customHeight="1">
      <c r="A3410" s="4" t="s">
        <v>1040</v>
      </c>
      <c r="B3410" s="5"/>
      <c r="C3410" s="4">
        <v>0</v>
      </c>
      <c r="E3410" s="4" t="b">
        <f t="shared" si="11"/>
        <v>0</v>
      </c>
      <c r="F3410" s="4">
        <v>0</v>
      </c>
      <c r="G3410" s="4">
        <v>7201</v>
      </c>
      <c r="H3410" s="6">
        <v>43899</v>
      </c>
      <c r="I3410" s="4" t="s">
        <v>2042</v>
      </c>
      <c r="J3410" s="4" t="s">
        <v>40</v>
      </c>
      <c r="K3410" s="4">
        <v>13630</v>
      </c>
      <c r="L3410" s="4">
        <v>0</v>
      </c>
      <c r="M3410" s="4">
        <v>0</v>
      </c>
      <c r="N3410" s="4">
        <v>0</v>
      </c>
      <c r="O3410" s="4">
        <v>10748</v>
      </c>
      <c r="P3410" s="4">
        <v>26752952</v>
      </c>
      <c r="Q3410" s="4">
        <v>3460</v>
      </c>
      <c r="R3410" s="4" t="b">
        <f t="shared" si="12"/>
        <v>0</v>
      </c>
      <c r="S3410" s="4">
        <v>0</v>
      </c>
    </row>
    <row r="3411" spans="1:19" ht="14.25" customHeight="1">
      <c r="A3411" s="4" t="s">
        <v>1040</v>
      </c>
      <c r="B3411" s="5"/>
      <c r="C3411" s="4">
        <v>0</v>
      </c>
      <c r="E3411" s="4" t="b">
        <f t="shared" si="11"/>
        <v>0</v>
      </c>
      <c r="F3411" s="4">
        <v>0</v>
      </c>
      <c r="G3411" s="4">
        <v>7201</v>
      </c>
      <c r="H3411" s="6">
        <v>43922</v>
      </c>
      <c r="I3411" s="4" t="s">
        <v>2043</v>
      </c>
      <c r="J3411" s="4" t="s">
        <v>1043</v>
      </c>
      <c r="K3411" s="4">
        <v>10557</v>
      </c>
      <c r="L3411" s="4">
        <v>0</v>
      </c>
      <c r="M3411" s="4">
        <v>0</v>
      </c>
      <c r="N3411" s="4">
        <v>233000</v>
      </c>
      <c r="O3411" s="4">
        <v>0</v>
      </c>
      <c r="P3411" s="4">
        <v>26985952</v>
      </c>
      <c r="Q3411" s="4">
        <v>3461</v>
      </c>
      <c r="R3411" s="4" t="b">
        <f t="shared" si="12"/>
        <v>0</v>
      </c>
      <c r="S3411" s="4">
        <v>0</v>
      </c>
    </row>
    <row r="3412" spans="1:19" ht="14.25" customHeight="1">
      <c r="A3412" s="4" t="s">
        <v>1040</v>
      </c>
      <c r="B3412" s="5"/>
      <c r="C3412" s="4">
        <v>0</v>
      </c>
      <c r="E3412" s="4" t="b">
        <f t="shared" si="11"/>
        <v>0</v>
      </c>
      <c r="F3412" s="4">
        <v>0</v>
      </c>
      <c r="G3412" s="4">
        <v>7201</v>
      </c>
      <c r="H3412" s="6">
        <v>43952</v>
      </c>
      <c r="I3412" s="4" t="s">
        <v>2044</v>
      </c>
      <c r="J3412" s="4" t="s">
        <v>1043</v>
      </c>
      <c r="K3412" s="4">
        <v>10637</v>
      </c>
      <c r="L3412" s="4">
        <v>0</v>
      </c>
      <c r="M3412" s="4">
        <v>0</v>
      </c>
      <c r="N3412" s="4">
        <v>233000</v>
      </c>
      <c r="O3412" s="4">
        <v>0</v>
      </c>
      <c r="P3412" s="4">
        <v>27218952</v>
      </c>
      <c r="Q3412" s="4">
        <v>3462</v>
      </c>
      <c r="R3412" s="4" t="b">
        <f t="shared" si="12"/>
        <v>0</v>
      </c>
      <c r="S3412" s="4">
        <v>0</v>
      </c>
    </row>
    <row r="3413" spans="1:19" ht="14.25" customHeight="1">
      <c r="A3413" s="4" t="s">
        <v>1040</v>
      </c>
      <c r="B3413" s="5"/>
      <c r="C3413" s="4">
        <v>0</v>
      </c>
      <c r="E3413" s="4" t="b">
        <f t="shared" si="11"/>
        <v>0</v>
      </c>
      <c r="F3413" s="4">
        <v>0</v>
      </c>
      <c r="G3413" s="4">
        <v>7201</v>
      </c>
      <c r="H3413" s="6">
        <v>43983</v>
      </c>
      <c r="I3413" s="4" t="s">
        <v>2045</v>
      </c>
      <c r="J3413" s="4" t="s">
        <v>1043</v>
      </c>
      <c r="K3413" s="4">
        <v>10717</v>
      </c>
      <c r="L3413" s="4">
        <v>0</v>
      </c>
      <c r="M3413" s="4">
        <v>0</v>
      </c>
      <c r="N3413" s="4">
        <v>233000</v>
      </c>
      <c r="O3413" s="4">
        <v>0</v>
      </c>
      <c r="P3413" s="4">
        <v>27451952</v>
      </c>
      <c r="Q3413" s="4">
        <v>3463</v>
      </c>
      <c r="R3413" s="4" t="b">
        <f t="shared" si="12"/>
        <v>0</v>
      </c>
      <c r="S3413" s="4">
        <v>0</v>
      </c>
    </row>
    <row r="3414" spans="1:19" ht="14.25" customHeight="1">
      <c r="A3414" s="4" t="s">
        <v>1040</v>
      </c>
      <c r="B3414" s="5"/>
      <c r="C3414" s="4">
        <v>0</v>
      </c>
      <c r="E3414" s="4" t="b">
        <f t="shared" si="11"/>
        <v>0</v>
      </c>
      <c r="F3414" s="4">
        <v>0</v>
      </c>
      <c r="G3414" s="4">
        <v>7201</v>
      </c>
      <c r="H3414" s="6">
        <v>44013</v>
      </c>
      <c r="I3414" s="4" t="s">
        <v>2046</v>
      </c>
      <c r="J3414" s="4" t="s">
        <v>1043</v>
      </c>
      <c r="K3414" s="4">
        <v>10797</v>
      </c>
      <c r="L3414" s="4">
        <v>0</v>
      </c>
      <c r="M3414" s="4">
        <v>0</v>
      </c>
      <c r="N3414" s="4">
        <v>233000</v>
      </c>
      <c r="O3414" s="4">
        <v>0</v>
      </c>
      <c r="P3414" s="4">
        <v>27684952</v>
      </c>
      <c r="Q3414" s="4">
        <v>3464</v>
      </c>
      <c r="R3414" s="4" t="b">
        <f t="shared" si="12"/>
        <v>0</v>
      </c>
      <c r="S3414" s="4">
        <v>0</v>
      </c>
    </row>
    <row r="3415" spans="1:19" ht="14.25" customHeight="1">
      <c r="A3415" s="4" t="s">
        <v>1040</v>
      </c>
      <c r="B3415" s="5"/>
      <c r="C3415" s="4">
        <v>0</v>
      </c>
      <c r="E3415" s="4" t="b">
        <f t="shared" si="11"/>
        <v>0</v>
      </c>
      <c r="F3415" s="4">
        <v>0</v>
      </c>
      <c r="G3415" s="4">
        <v>7201</v>
      </c>
      <c r="H3415" s="6">
        <v>44044</v>
      </c>
      <c r="I3415" s="4" t="s">
        <v>2047</v>
      </c>
      <c r="J3415" s="4" t="s">
        <v>1043</v>
      </c>
      <c r="K3415" s="4">
        <v>10877</v>
      </c>
      <c r="L3415" s="4">
        <v>0</v>
      </c>
      <c r="M3415" s="4">
        <v>0</v>
      </c>
      <c r="N3415" s="4">
        <v>233000</v>
      </c>
      <c r="O3415" s="4">
        <v>0</v>
      </c>
      <c r="P3415" s="4">
        <v>27917952</v>
      </c>
      <c r="Q3415" s="4">
        <v>3465</v>
      </c>
      <c r="R3415" s="4" t="b">
        <f t="shared" si="12"/>
        <v>0</v>
      </c>
      <c r="S3415" s="4">
        <v>0</v>
      </c>
    </row>
    <row r="3416" spans="1:19" ht="14.25" customHeight="1">
      <c r="A3416" s="4" t="s">
        <v>1040</v>
      </c>
      <c r="B3416" s="5"/>
      <c r="C3416" s="4">
        <v>0</v>
      </c>
      <c r="E3416" s="4" t="b">
        <f t="shared" si="11"/>
        <v>0</v>
      </c>
      <c r="F3416" s="4">
        <v>0</v>
      </c>
      <c r="G3416" s="4">
        <v>7201</v>
      </c>
      <c r="H3416" s="6">
        <v>44075</v>
      </c>
      <c r="I3416" s="4" t="s">
        <v>2048</v>
      </c>
      <c r="J3416" s="4" t="s">
        <v>1043</v>
      </c>
      <c r="K3416" s="4">
        <v>10957</v>
      </c>
      <c r="L3416" s="4">
        <v>0</v>
      </c>
      <c r="M3416" s="4">
        <v>0</v>
      </c>
      <c r="N3416" s="4">
        <v>233000</v>
      </c>
      <c r="O3416" s="4">
        <v>0</v>
      </c>
      <c r="P3416" s="4">
        <v>28150952</v>
      </c>
      <c r="Q3416" s="4">
        <v>3466</v>
      </c>
      <c r="R3416" s="4" t="b">
        <f t="shared" si="12"/>
        <v>0</v>
      </c>
      <c r="S3416" s="4">
        <v>0</v>
      </c>
    </row>
    <row r="3417" spans="1:19" ht="14.25" customHeight="1">
      <c r="A3417" s="4" t="s">
        <v>1040</v>
      </c>
      <c r="B3417" s="5"/>
      <c r="C3417" s="4">
        <v>0</v>
      </c>
      <c r="E3417" s="4" t="b">
        <f t="shared" si="11"/>
        <v>0</v>
      </c>
      <c r="F3417" s="4">
        <v>0</v>
      </c>
      <c r="G3417" s="4">
        <v>7201</v>
      </c>
      <c r="H3417" s="6">
        <v>44081</v>
      </c>
      <c r="I3417" s="4" t="s">
        <v>2042</v>
      </c>
      <c r="J3417" s="4" t="s">
        <v>40</v>
      </c>
      <c r="K3417" s="4">
        <v>14037</v>
      </c>
      <c r="L3417" s="4">
        <v>0</v>
      </c>
      <c r="M3417" s="4">
        <v>0</v>
      </c>
      <c r="N3417" s="4">
        <v>0</v>
      </c>
      <c r="O3417" s="4">
        <v>104252</v>
      </c>
      <c r="P3417" s="4">
        <v>28046700</v>
      </c>
      <c r="Q3417" s="4">
        <v>3467</v>
      </c>
      <c r="R3417" s="4" t="b">
        <f t="shared" si="12"/>
        <v>0</v>
      </c>
      <c r="S3417" s="4">
        <v>0</v>
      </c>
    </row>
    <row r="3418" spans="1:19" ht="14.25" customHeight="1">
      <c r="A3418" s="4" t="s">
        <v>1040</v>
      </c>
      <c r="B3418" s="5"/>
      <c r="C3418" s="4">
        <v>0</v>
      </c>
      <c r="E3418" s="4" t="b">
        <f t="shared" si="11"/>
        <v>0</v>
      </c>
      <c r="F3418" s="4">
        <v>0</v>
      </c>
      <c r="G3418" s="4">
        <v>7201</v>
      </c>
      <c r="H3418" s="6">
        <v>44081</v>
      </c>
      <c r="I3418" s="4" t="s">
        <v>2049</v>
      </c>
      <c r="J3418" s="4" t="s">
        <v>40</v>
      </c>
      <c r="K3418" s="4">
        <v>14037</v>
      </c>
      <c r="L3418" s="4">
        <v>0</v>
      </c>
      <c r="M3418" s="4">
        <v>0</v>
      </c>
      <c r="N3418" s="4">
        <v>0</v>
      </c>
      <c r="O3418" s="4">
        <v>115000</v>
      </c>
      <c r="P3418" s="4">
        <v>27931700</v>
      </c>
      <c r="Q3418" s="4">
        <v>3468</v>
      </c>
      <c r="R3418" s="4" t="b">
        <f t="shared" si="12"/>
        <v>0</v>
      </c>
      <c r="S3418" s="4">
        <v>0</v>
      </c>
    </row>
    <row r="3419" spans="1:19" ht="14.25" customHeight="1">
      <c r="A3419" s="4" t="s">
        <v>1040</v>
      </c>
      <c r="B3419" s="5"/>
      <c r="C3419" s="4">
        <v>0</v>
      </c>
      <c r="E3419" s="4" t="b">
        <f t="shared" si="11"/>
        <v>0</v>
      </c>
      <c r="F3419" s="4">
        <v>0</v>
      </c>
      <c r="G3419" s="4">
        <v>7201</v>
      </c>
      <c r="H3419" s="6">
        <v>44081</v>
      </c>
      <c r="I3419" s="4" t="s">
        <v>2050</v>
      </c>
      <c r="J3419" s="4" t="s">
        <v>40</v>
      </c>
      <c r="K3419" s="4">
        <v>14037</v>
      </c>
      <c r="L3419" s="4">
        <v>0</v>
      </c>
      <c r="M3419" s="4">
        <v>0</v>
      </c>
      <c r="N3419" s="4">
        <v>0</v>
      </c>
      <c r="O3419" s="4">
        <v>115000</v>
      </c>
      <c r="P3419" s="4">
        <v>27816700</v>
      </c>
      <c r="Q3419" s="4">
        <v>3469</v>
      </c>
      <c r="R3419" s="4" t="b">
        <f t="shared" si="12"/>
        <v>0</v>
      </c>
      <c r="S3419" s="4">
        <v>0</v>
      </c>
    </row>
    <row r="3420" spans="1:19" ht="14.25" customHeight="1">
      <c r="A3420" s="4" t="s">
        <v>1040</v>
      </c>
      <c r="B3420" s="5"/>
      <c r="C3420" s="4">
        <v>0</v>
      </c>
      <c r="E3420" s="4" t="b">
        <f t="shared" si="11"/>
        <v>0</v>
      </c>
      <c r="F3420" s="4">
        <v>0</v>
      </c>
      <c r="G3420" s="4">
        <v>7201</v>
      </c>
      <c r="H3420" s="6">
        <v>44081</v>
      </c>
      <c r="I3420" s="4" t="s">
        <v>2051</v>
      </c>
      <c r="J3420" s="4" t="s">
        <v>40</v>
      </c>
      <c r="K3420" s="4">
        <v>14037</v>
      </c>
      <c r="L3420" s="4">
        <v>0</v>
      </c>
      <c r="M3420" s="4">
        <v>0</v>
      </c>
      <c r="N3420" s="4">
        <v>0</v>
      </c>
      <c r="O3420" s="4">
        <v>115000</v>
      </c>
      <c r="P3420" s="4">
        <v>27701700</v>
      </c>
      <c r="Q3420" s="4">
        <v>3470</v>
      </c>
      <c r="R3420" s="4" t="b">
        <f t="shared" si="12"/>
        <v>0</v>
      </c>
      <c r="S3420" s="4">
        <v>0</v>
      </c>
    </row>
    <row r="3421" spans="1:19" ht="14.25" customHeight="1">
      <c r="A3421" s="4" t="s">
        <v>1040</v>
      </c>
      <c r="B3421" s="5"/>
      <c r="C3421" s="4">
        <v>0</v>
      </c>
      <c r="E3421" s="4" t="b">
        <f t="shared" si="11"/>
        <v>0</v>
      </c>
      <c r="F3421" s="4">
        <v>0</v>
      </c>
      <c r="G3421" s="4">
        <v>7201</v>
      </c>
      <c r="H3421" s="6">
        <v>44081</v>
      </c>
      <c r="I3421" s="4" t="s">
        <v>2052</v>
      </c>
      <c r="J3421" s="4" t="s">
        <v>40</v>
      </c>
      <c r="K3421" s="4">
        <v>14037</v>
      </c>
      <c r="L3421" s="4">
        <v>0</v>
      </c>
      <c r="M3421" s="4">
        <v>0</v>
      </c>
      <c r="N3421" s="4">
        <v>0</v>
      </c>
      <c r="O3421" s="4">
        <v>115000</v>
      </c>
      <c r="P3421" s="4">
        <v>27586700</v>
      </c>
      <c r="Q3421" s="4">
        <v>3471</v>
      </c>
      <c r="R3421" s="4" t="b">
        <f t="shared" si="12"/>
        <v>0</v>
      </c>
      <c r="S3421" s="4">
        <v>0</v>
      </c>
    </row>
    <row r="3422" spans="1:19" ht="14.25" customHeight="1">
      <c r="A3422" s="4" t="s">
        <v>1040</v>
      </c>
      <c r="B3422" s="5"/>
      <c r="C3422" s="4">
        <v>0</v>
      </c>
      <c r="E3422" s="4" t="b">
        <f t="shared" si="11"/>
        <v>0</v>
      </c>
      <c r="F3422" s="4">
        <v>0</v>
      </c>
      <c r="G3422" s="4">
        <v>7201</v>
      </c>
      <c r="H3422" s="6">
        <v>44081</v>
      </c>
      <c r="I3422" s="4" t="s">
        <v>2053</v>
      </c>
      <c r="J3422" s="4" t="s">
        <v>40</v>
      </c>
      <c r="K3422" s="4">
        <v>14037</v>
      </c>
      <c r="L3422" s="4">
        <v>0</v>
      </c>
      <c r="M3422" s="4">
        <v>0</v>
      </c>
      <c r="N3422" s="4">
        <v>0</v>
      </c>
      <c r="O3422" s="4">
        <v>115000</v>
      </c>
      <c r="P3422" s="4">
        <v>27471700</v>
      </c>
      <c r="Q3422" s="4">
        <v>3472</v>
      </c>
      <c r="R3422" s="4" t="b">
        <f t="shared" si="12"/>
        <v>0</v>
      </c>
      <c r="S3422" s="4">
        <v>0</v>
      </c>
    </row>
    <row r="3423" spans="1:19" ht="14.25" customHeight="1">
      <c r="A3423" s="4" t="s">
        <v>1040</v>
      </c>
      <c r="B3423" s="5"/>
      <c r="C3423" s="4">
        <v>0</v>
      </c>
      <c r="E3423" s="4" t="b">
        <f t="shared" si="11"/>
        <v>0</v>
      </c>
      <c r="F3423" s="4">
        <v>0</v>
      </c>
      <c r="G3423" s="4">
        <v>7201</v>
      </c>
      <c r="H3423" s="6">
        <v>44081</v>
      </c>
      <c r="I3423" s="4" t="s">
        <v>2054</v>
      </c>
      <c r="J3423" s="4" t="s">
        <v>40</v>
      </c>
      <c r="K3423" s="4">
        <v>14037</v>
      </c>
      <c r="L3423" s="4">
        <v>0</v>
      </c>
      <c r="M3423" s="4">
        <v>0</v>
      </c>
      <c r="N3423" s="4">
        <v>0</v>
      </c>
      <c r="O3423" s="4">
        <v>115000</v>
      </c>
      <c r="P3423" s="4">
        <v>27356700</v>
      </c>
      <c r="Q3423" s="4">
        <v>3473</v>
      </c>
      <c r="R3423" s="4" t="b">
        <f t="shared" si="12"/>
        <v>0</v>
      </c>
      <c r="S3423" s="4">
        <v>0</v>
      </c>
    </row>
    <row r="3424" spans="1:19" ht="14.25" customHeight="1">
      <c r="A3424" s="4" t="s">
        <v>1040</v>
      </c>
      <c r="B3424" s="5"/>
      <c r="C3424" s="4">
        <v>0</v>
      </c>
      <c r="E3424" s="4" t="b">
        <f t="shared" si="11"/>
        <v>0</v>
      </c>
      <c r="F3424" s="4">
        <v>0</v>
      </c>
      <c r="G3424" s="4">
        <v>7201</v>
      </c>
      <c r="H3424" s="6">
        <v>44081</v>
      </c>
      <c r="I3424" s="4" t="s">
        <v>2055</v>
      </c>
      <c r="J3424" s="4" t="s">
        <v>40</v>
      </c>
      <c r="K3424" s="4">
        <v>14037</v>
      </c>
      <c r="L3424" s="4">
        <v>0</v>
      </c>
      <c r="M3424" s="4">
        <v>0</v>
      </c>
      <c r="N3424" s="4">
        <v>0</v>
      </c>
      <c r="O3424" s="4">
        <v>115000</v>
      </c>
      <c r="P3424" s="4">
        <v>27241700</v>
      </c>
      <c r="Q3424" s="4">
        <v>3474</v>
      </c>
      <c r="R3424" s="4" t="b">
        <f t="shared" si="12"/>
        <v>0</v>
      </c>
      <c r="S3424" s="4">
        <v>0</v>
      </c>
    </row>
    <row r="3425" spans="1:19" ht="14.25" customHeight="1">
      <c r="A3425" s="4" t="s">
        <v>1040</v>
      </c>
      <c r="B3425" s="5"/>
      <c r="C3425" s="4">
        <v>0</v>
      </c>
      <c r="E3425" s="4" t="b">
        <f t="shared" si="11"/>
        <v>0</v>
      </c>
      <c r="F3425" s="4">
        <v>0</v>
      </c>
      <c r="G3425" s="4">
        <v>7201</v>
      </c>
      <c r="H3425" s="6">
        <v>44081</v>
      </c>
      <c r="I3425" s="4" t="s">
        <v>2056</v>
      </c>
      <c r="J3425" s="4" t="s">
        <v>40</v>
      </c>
      <c r="K3425" s="4">
        <v>14037</v>
      </c>
      <c r="L3425" s="4">
        <v>0</v>
      </c>
      <c r="M3425" s="4">
        <v>0</v>
      </c>
      <c r="N3425" s="4">
        <v>0</v>
      </c>
      <c r="O3425" s="4">
        <v>115000</v>
      </c>
      <c r="P3425" s="4">
        <v>27126700</v>
      </c>
      <c r="Q3425" s="4">
        <v>3475</v>
      </c>
      <c r="R3425" s="4" t="b">
        <f t="shared" si="12"/>
        <v>0</v>
      </c>
      <c r="S3425" s="4">
        <v>0</v>
      </c>
    </row>
    <row r="3426" spans="1:19" ht="14.25" customHeight="1">
      <c r="A3426" s="4" t="s">
        <v>1040</v>
      </c>
      <c r="B3426" s="5"/>
      <c r="C3426" s="4">
        <v>0</v>
      </c>
      <c r="E3426" s="4" t="b">
        <f t="shared" si="11"/>
        <v>0</v>
      </c>
      <c r="F3426" s="4">
        <v>0</v>
      </c>
      <c r="G3426" s="4">
        <v>7201</v>
      </c>
      <c r="H3426" s="6">
        <v>44081</v>
      </c>
      <c r="I3426" s="4" t="s">
        <v>2057</v>
      </c>
      <c r="J3426" s="4" t="s">
        <v>40</v>
      </c>
      <c r="K3426" s="4">
        <v>14037</v>
      </c>
      <c r="L3426" s="4">
        <v>0</v>
      </c>
      <c r="M3426" s="4">
        <v>0</v>
      </c>
      <c r="N3426" s="4">
        <v>0</v>
      </c>
      <c r="O3426" s="4">
        <v>115000</v>
      </c>
      <c r="P3426" s="4">
        <v>27011700</v>
      </c>
      <c r="Q3426" s="4">
        <v>3476</v>
      </c>
      <c r="R3426" s="4" t="b">
        <f t="shared" si="12"/>
        <v>0</v>
      </c>
      <c r="S3426" s="4">
        <v>0</v>
      </c>
    </row>
    <row r="3427" spans="1:19" ht="14.25" customHeight="1">
      <c r="A3427" s="4" t="s">
        <v>1040</v>
      </c>
      <c r="B3427" s="5"/>
      <c r="C3427" s="4">
        <v>0</v>
      </c>
      <c r="E3427" s="4" t="b">
        <f t="shared" si="11"/>
        <v>0</v>
      </c>
      <c r="F3427" s="4">
        <v>0</v>
      </c>
      <c r="G3427" s="4">
        <v>7201</v>
      </c>
      <c r="H3427" s="6">
        <v>44081</v>
      </c>
      <c r="I3427" s="4" t="s">
        <v>2058</v>
      </c>
      <c r="J3427" s="4" t="s">
        <v>40</v>
      </c>
      <c r="K3427" s="4">
        <v>14037</v>
      </c>
      <c r="L3427" s="4">
        <v>0</v>
      </c>
      <c r="M3427" s="4">
        <v>0</v>
      </c>
      <c r="N3427" s="4">
        <v>0</v>
      </c>
      <c r="O3427" s="4">
        <v>115000</v>
      </c>
      <c r="P3427" s="4">
        <v>26896700</v>
      </c>
      <c r="Q3427" s="4">
        <v>3477</v>
      </c>
      <c r="R3427" s="4" t="b">
        <f t="shared" si="12"/>
        <v>0</v>
      </c>
      <c r="S3427" s="4">
        <v>0</v>
      </c>
    </row>
    <row r="3428" spans="1:19" ht="14.25" customHeight="1">
      <c r="A3428" s="4" t="s">
        <v>1040</v>
      </c>
      <c r="B3428" s="5"/>
      <c r="C3428" s="4">
        <v>0</v>
      </c>
      <c r="E3428" s="4" t="b">
        <f t="shared" si="11"/>
        <v>0</v>
      </c>
      <c r="F3428" s="4">
        <v>0</v>
      </c>
      <c r="G3428" s="4">
        <v>7201</v>
      </c>
      <c r="H3428" s="6">
        <v>44081</v>
      </c>
      <c r="I3428" s="4" t="s">
        <v>2059</v>
      </c>
      <c r="J3428" s="4" t="s">
        <v>40</v>
      </c>
      <c r="K3428" s="4">
        <v>14037</v>
      </c>
      <c r="L3428" s="4">
        <v>0</v>
      </c>
      <c r="M3428" s="4">
        <v>0</v>
      </c>
      <c r="N3428" s="4">
        <v>0</v>
      </c>
      <c r="O3428" s="4">
        <v>121000</v>
      </c>
      <c r="P3428" s="4">
        <v>26775700</v>
      </c>
      <c r="Q3428" s="4">
        <v>3478</v>
      </c>
      <c r="R3428" s="4" t="b">
        <f t="shared" si="12"/>
        <v>0</v>
      </c>
      <c r="S3428" s="4">
        <v>0</v>
      </c>
    </row>
    <row r="3429" spans="1:19" ht="14.25" customHeight="1">
      <c r="A3429" s="4" t="s">
        <v>1040</v>
      </c>
      <c r="B3429" s="5"/>
      <c r="C3429" s="4">
        <v>0</v>
      </c>
      <c r="E3429" s="4" t="b">
        <f t="shared" si="11"/>
        <v>0</v>
      </c>
      <c r="F3429" s="4">
        <v>0</v>
      </c>
      <c r="G3429" s="4">
        <v>7201</v>
      </c>
      <c r="H3429" s="6">
        <v>44081</v>
      </c>
      <c r="I3429" s="4" t="s">
        <v>2060</v>
      </c>
      <c r="J3429" s="4" t="s">
        <v>40</v>
      </c>
      <c r="K3429" s="4">
        <v>14037</v>
      </c>
      <c r="L3429" s="4">
        <v>0</v>
      </c>
      <c r="M3429" s="4">
        <v>0</v>
      </c>
      <c r="N3429" s="4">
        <v>0</v>
      </c>
      <c r="O3429" s="4">
        <v>121000</v>
      </c>
      <c r="P3429" s="4">
        <v>26654700</v>
      </c>
      <c r="Q3429" s="4">
        <v>3479</v>
      </c>
      <c r="R3429" s="4" t="b">
        <f t="shared" si="12"/>
        <v>0</v>
      </c>
      <c r="S3429" s="4">
        <v>0</v>
      </c>
    </row>
    <row r="3430" spans="1:19" ht="14.25" customHeight="1">
      <c r="A3430" s="4" t="s">
        <v>1040</v>
      </c>
      <c r="B3430" s="5"/>
      <c r="C3430" s="4">
        <v>0</v>
      </c>
      <c r="E3430" s="4" t="b">
        <f t="shared" si="11"/>
        <v>0</v>
      </c>
      <c r="F3430" s="4">
        <v>0</v>
      </c>
      <c r="G3430" s="4">
        <v>7201</v>
      </c>
      <c r="H3430" s="6">
        <v>44081</v>
      </c>
      <c r="I3430" s="4" t="s">
        <v>2061</v>
      </c>
      <c r="J3430" s="4" t="s">
        <v>40</v>
      </c>
      <c r="K3430" s="4">
        <v>14037</v>
      </c>
      <c r="L3430" s="4">
        <v>0</v>
      </c>
      <c r="M3430" s="4">
        <v>0</v>
      </c>
      <c r="N3430" s="4">
        <v>0</v>
      </c>
      <c r="O3430" s="4">
        <v>14748</v>
      </c>
      <c r="P3430" s="4">
        <v>26639952</v>
      </c>
      <c r="Q3430" s="4">
        <v>3480</v>
      </c>
      <c r="R3430" s="4" t="b">
        <f t="shared" si="12"/>
        <v>0</v>
      </c>
      <c r="S3430" s="4">
        <v>0</v>
      </c>
    </row>
    <row r="3431" spans="1:19" ht="14.25" customHeight="1">
      <c r="A3431" s="4" t="s">
        <v>1040</v>
      </c>
      <c r="B3431" s="5"/>
      <c r="C3431" s="4">
        <v>0</v>
      </c>
      <c r="E3431" s="4" t="b">
        <f t="shared" si="11"/>
        <v>0</v>
      </c>
      <c r="F3431" s="4">
        <v>0</v>
      </c>
      <c r="G3431" s="4">
        <v>7201</v>
      </c>
      <c r="H3431" s="6">
        <v>44105</v>
      </c>
      <c r="I3431" s="4" t="s">
        <v>2062</v>
      </c>
      <c r="J3431" s="4" t="s">
        <v>1043</v>
      </c>
      <c r="K3431" s="4">
        <v>11037</v>
      </c>
      <c r="L3431" s="4">
        <v>0</v>
      </c>
      <c r="M3431" s="4">
        <v>0</v>
      </c>
      <c r="N3431" s="4">
        <v>233000</v>
      </c>
      <c r="O3431" s="4">
        <v>0</v>
      </c>
      <c r="P3431" s="4">
        <v>26872952</v>
      </c>
      <c r="Q3431" s="4">
        <v>3481</v>
      </c>
      <c r="R3431" s="4" t="b">
        <f t="shared" si="12"/>
        <v>0</v>
      </c>
      <c r="S3431" s="4">
        <v>0</v>
      </c>
    </row>
    <row r="3432" spans="1:19" ht="14.25" customHeight="1">
      <c r="A3432" s="4" t="s">
        <v>1040</v>
      </c>
      <c r="B3432" s="5"/>
      <c r="C3432" s="4">
        <v>0</v>
      </c>
      <c r="E3432" s="4" t="b">
        <f t="shared" si="11"/>
        <v>0</v>
      </c>
      <c r="F3432" s="4">
        <v>0</v>
      </c>
      <c r="G3432" s="4">
        <v>7201</v>
      </c>
      <c r="H3432" s="6">
        <v>44120</v>
      </c>
      <c r="I3432" s="4" t="s">
        <v>2061</v>
      </c>
      <c r="J3432" s="4" t="s">
        <v>40</v>
      </c>
      <c r="K3432" s="4">
        <v>14138</v>
      </c>
      <c r="L3432" s="4">
        <v>0</v>
      </c>
      <c r="M3432" s="4">
        <v>0</v>
      </c>
      <c r="N3432" s="4">
        <v>0</v>
      </c>
      <c r="O3432" s="4">
        <v>106252</v>
      </c>
      <c r="P3432" s="4">
        <v>26766700</v>
      </c>
      <c r="Q3432" s="4">
        <v>3482</v>
      </c>
      <c r="R3432" s="4" t="b">
        <f t="shared" si="12"/>
        <v>0</v>
      </c>
      <c r="S3432" s="4">
        <v>0</v>
      </c>
    </row>
    <row r="3433" spans="1:19" ht="14.25" customHeight="1">
      <c r="A3433" s="4" t="s">
        <v>1040</v>
      </c>
      <c r="B3433" s="5"/>
      <c r="C3433" s="4">
        <v>0</v>
      </c>
      <c r="E3433" s="4" t="b">
        <f t="shared" si="11"/>
        <v>0</v>
      </c>
      <c r="F3433" s="4">
        <v>0</v>
      </c>
      <c r="G3433" s="4">
        <v>7201</v>
      </c>
      <c r="H3433" s="6">
        <v>44120</v>
      </c>
      <c r="I3433" s="4" t="s">
        <v>2063</v>
      </c>
      <c r="J3433" s="4" t="s">
        <v>40</v>
      </c>
      <c r="K3433" s="4">
        <v>14138</v>
      </c>
      <c r="L3433" s="4">
        <v>0</v>
      </c>
      <c r="M3433" s="4">
        <v>0</v>
      </c>
      <c r="N3433" s="4">
        <v>0</v>
      </c>
      <c r="O3433" s="4">
        <v>121000</v>
      </c>
      <c r="P3433" s="4">
        <v>26645700</v>
      </c>
      <c r="Q3433" s="4">
        <v>3483</v>
      </c>
      <c r="R3433" s="4" t="b">
        <f t="shared" si="12"/>
        <v>0</v>
      </c>
      <c r="S3433" s="4">
        <v>0</v>
      </c>
    </row>
    <row r="3434" spans="1:19" ht="14.25" customHeight="1">
      <c r="A3434" s="4" t="s">
        <v>1040</v>
      </c>
      <c r="B3434" s="5"/>
      <c r="C3434" s="4">
        <v>0</v>
      </c>
      <c r="E3434" s="4" t="b">
        <f t="shared" si="11"/>
        <v>0</v>
      </c>
      <c r="F3434" s="4">
        <v>0</v>
      </c>
      <c r="G3434" s="4">
        <v>7201</v>
      </c>
      <c r="H3434" s="6">
        <v>44120</v>
      </c>
      <c r="I3434" s="4" t="s">
        <v>2064</v>
      </c>
      <c r="J3434" s="4" t="s">
        <v>40</v>
      </c>
      <c r="K3434" s="4">
        <v>14138</v>
      </c>
      <c r="L3434" s="4">
        <v>0</v>
      </c>
      <c r="M3434" s="4">
        <v>0</v>
      </c>
      <c r="N3434" s="4">
        <v>0</v>
      </c>
      <c r="O3434" s="4">
        <v>22748</v>
      </c>
      <c r="P3434" s="4">
        <v>26622952</v>
      </c>
      <c r="Q3434" s="4">
        <v>3484</v>
      </c>
      <c r="R3434" s="4" t="b">
        <f t="shared" si="12"/>
        <v>0</v>
      </c>
      <c r="S3434" s="4">
        <v>0</v>
      </c>
    </row>
    <row r="3435" spans="1:19" ht="14.25" customHeight="1">
      <c r="A3435" s="4" t="s">
        <v>1040</v>
      </c>
      <c r="B3435" s="5"/>
      <c r="C3435" s="4">
        <v>0</v>
      </c>
      <c r="E3435" s="4" t="b">
        <f t="shared" si="11"/>
        <v>0</v>
      </c>
      <c r="F3435" s="4">
        <v>0</v>
      </c>
      <c r="G3435" s="4">
        <v>7201</v>
      </c>
      <c r="H3435" s="6">
        <v>44136</v>
      </c>
      <c r="I3435" s="4" t="s">
        <v>2065</v>
      </c>
      <c r="J3435" s="4" t="s">
        <v>1043</v>
      </c>
      <c r="K3435" s="4">
        <v>11117</v>
      </c>
      <c r="L3435" s="4">
        <v>0</v>
      </c>
      <c r="M3435" s="4">
        <v>0</v>
      </c>
      <c r="N3435" s="4">
        <v>233000</v>
      </c>
      <c r="O3435" s="4">
        <v>0</v>
      </c>
      <c r="P3435" s="4">
        <v>26855952</v>
      </c>
      <c r="Q3435" s="4">
        <v>3485</v>
      </c>
      <c r="R3435" s="4" t="b">
        <f t="shared" si="12"/>
        <v>0</v>
      </c>
      <c r="S3435" s="4">
        <v>0</v>
      </c>
    </row>
    <row r="3436" spans="1:19" ht="14.25" customHeight="1">
      <c r="A3436" s="4" t="s">
        <v>1040</v>
      </c>
      <c r="B3436" s="5"/>
      <c r="C3436" s="4">
        <v>0</v>
      </c>
      <c r="E3436" s="4" t="b">
        <f t="shared" si="11"/>
        <v>0</v>
      </c>
      <c r="F3436" s="4">
        <v>0</v>
      </c>
      <c r="G3436" s="4">
        <v>7201</v>
      </c>
      <c r="H3436" s="6">
        <v>44166</v>
      </c>
      <c r="I3436" s="4" t="s">
        <v>2066</v>
      </c>
      <c r="J3436" s="4" t="s">
        <v>1043</v>
      </c>
      <c r="K3436" s="4">
        <v>11197</v>
      </c>
      <c r="L3436" s="4">
        <v>0</v>
      </c>
      <c r="M3436" s="4">
        <v>0</v>
      </c>
      <c r="N3436" s="4">
        <v>233000</v>
      </c>
      <c r="O3436" s="4">
        <v>0</v>
      </c>
      <c r="P3436" s="4">
        <v>27088952</v>
      </c>
      <c r="Q3436" s="4">
        <v>3486</v>
      </c>
      <c r="R3436" s="4" t="b">
        <f t="shared" si="12"/>
        <v>0</v>
      </c>
      <c r="S3436" s="4">
        <v>0</v>
      </c>
    </row>
    <row r="3437" spans="1:19" ht="14.25" customHeight="1">
      <c r="A3437" s="4" t="s">
        <v>1040</v>
      </c>
      <c r="B3437" s="5" t="s">
        <v>2067</v>
      </c>
      <c r="C3437" s="4">
        <v>0</v>
      </c>
      <c r="D3437" s="4" t="s">
        <v>2067</v>
      </c>
      <c r="E3437" s="4" t="b">
        <f t="shared" si="11"/>
        <v>0</v>
      </c>
      <c r="F3437" s="4">
        <v>0</v>
      </c>
      <c r="G3437" s="4">
        <v>7201</v>
      </c>
      <c r="H3437" s="3" t="s">
        <v>21</v>
      </c>
      <c r="K3437" s="4">
        <v>0</v>
      </c>
      <c r="L3437" s="4">
        <v>0</v>
      </c>
      <c r="M3437" s="4">
        <v>0</v>
      </c>
      <c r="N3437" s="4">
        <v>2796000</v>
      </c>
      <c r="O3437" s="4">
        <v>2436000</v>
      </c>
      <c r="P3437" s="4">
        <v>27088952</v>
      </c>
      <c r="Q3437" s="4">
        <v>3487</v>
      </c>
      <c r="R3437" s="4" t="b">
        <f t="shared" si="12"/>
        <v>0</v>
      </c>
      <c r="S3437" s="4">
        <v>0</v>
      </c>
    </row>
    <row r="3438" spans="1:19" ht="14.25" customHeight="1">
      <c r="A3438" s="4" t="s">
        <v>1040</v>
      </c>
      <c r="B3438" s="5" t="s">
        <v>615</v>
      </c>
      <c r="C3438" s="4">
        <v>0</v>
      </c>
      <c r="D3438" s="4" t="s">
        <v>615</v>
      </c>
      <c r="E3438" s="4" t="b">
        <f t="shared" si="11"/>
        <v>0</v>
      </c>
      <c r="F3438" s="4">
        <v>0</v>
      </c>
      <c r="G3438" s="4">
        <v>7202</v>
      </c>
      <c r="H3438" s="3" t="s">
        <v>21</v>
      </c>
      <c r="K3438" s="4">
        <v>0</v>
      </c>
      <c r="L3438" s="4">
        <v>2520000</v>
      </c>
      <c r="M3438" s="4">
        <v>2146836</v>
      </c>
      <c r="N3438" s="4">
        <v>0</v>
      </c>
      <c r="O3438" s="4">
        <v>0</v>
      </c>
      <c r="P3438" s="4">
        <v>0</v>
      </c>
      <c r="Q3438" s="4">
        <v>3488</v>
      </c>
      <c r="R3438" s="4" t="b">
        <f t="shared" si="12"/>
        <v>0</v>
      </c>
      <c r="S3438" s="4">
        <v>0</v>
      </c>
    </row>
    <row r="3439" spans="1:19" ht="14.25" customHeight="1">
      <c r="A3439" s="4" t="s">
        <v>1040</v>
      </c>
      <c r="B3439" s="5"/>
      <c r="C3439" s="4">
        <v>0</v>
      </c>
      <c r="E3439" s="4" t="b">
        <f t="shared" si="11"/>
        <v>0</v>
      </c>
      <c r="F3439" s="4">
        <v>0</v>
      </c>
      <c r="G3439" s="4">
        <v>7202</v>
      </c>
      <c r="H3439" s="6">
        <v>43831</v>
      </c>
      <c r="I3439" s="4" t="s">
        <v>2068</v>
      </c>
      <c r="J3439" s="4" t="s">
        <v>1043</v>
      </c>
      <c r="K3439" s="4">
        <v>10318</v>
      </c>
      <c r="L3439" s="4">
        <v>0</v>
      </c>
      <c r="M3439" s="4">
        <v>0</v>
      </c>
      <c r="N3439" s="4">
        <v>210000</v>
      </c>
      <c r="O3439" s="4">
        <v>0</v>
      </c>
      <c r="P3439" s="4">
        <v>210000</v>
      </c>
      <c r="Q3439" s="4">
        <v>3489</v>
      </c>
      <c r="R3439" s="4" t="b">
        <f t="shared" si="12"/>
        <v>0</v>
      </c>
      <c r="S3439" s="4">
        <v>0</v>
      </c>
    </row>
    <row r="3440" spans="1:19" ht="14.25" customHeight="1">
      <c r="A3440" s="4" t="s">
        <v>1040</v>
      </c>
      <c r="B3440" s="5"/>
      <c r="C3440" s="4">
        <v>0</v>
      </c>
      <c r="E3440" s="4" t="b">
        <f t="shared" si="11"/>
        <v>0</v>
      </c>
      <c r="F3440" s="4">
        <v>0</v>
      </c>
      <c r="G3440" s="4">
        <v>7202</v>
      </c>
      <c r="H3440" s="6">
        <v>43847</v>
      </c>
      <c r="I3440" s="4" t="s">
        <v>1044</v>
      </c>
      <c r="J3440" s="4" t="s">
        <v>40</v>
      </c>
      <c r="K3440" s="4">
        <v>13524</v>
      </c>
      <c r="L3440" s="4">
        <v>0</v>
      </c>
      <c r="M3440" s="4">
        <v>0</v>
      </c>
      <c r="N3440" s="4">
        <v>0</v>
      </c>
      <c r="O3440" s="4">
        <v>200000</v>
      </c>
      <c r="P3440" s="4">
        <v>10000</v>
      </c>
      <c r="Q3440" s="4">
        <v>3490</v>
      </c>
      <c r="R3440" s="4" t="b">
        <f t="shared" si="12"/>
        <v>0</v>
      </c>
      <c r="S3440" s="4">
        <v>0</v>
      </c>
    </row>
    <row r="3441" spans="1:19" ht="14.25" customHeight="1">
      <c r="A3441" s="4" t="s">
        <v>1040</v>
      </c>
      <c r="B3441" s="5"/>
      <c r="C3441" s="4">
        <v>0</v>
      </c>
      <c r="E3441" s="4" t="b">
        <f t="shared" si="11"/>
        <v>0</v>
      </c>
      <c r="F3441" s="4">
        <v>0</v>
      </c>
      <c r="G3441" s="4">
        <v>7202</v>
      </c>
      <c r="H3441" s="6">
        <v>43862</v>
      </c>
      <c r="I3441" s="4" t="s">
        <v>2069</v>
      </c>
      <c r="J3441" s="4" t="s">
        <v>1043</v>
      </c>
      <c r="K3441" s="4">
        <v>10398</v>
      </c>
      <c r="L3441" s="4">
        <v>0</v>
      </c>
      <c r="M3441" s="4">
        <v>0</v>
      </c>
      <c r="N3441" s="4">
        <v>210000</v>
      </c>
      <c r="O3441" s="4">
        <v>0</v>
      </c>
      <c r="P3441" s="4">
        <v>220000</v>
      </c>
      <c r="Q3441" s="4">
        <v>3491</v>
      </c>
      <c r="R3441" s="4" t="b">
        <f t="shared" si="12"/>
        <v>0</v>
      </c>
      <c r="S3441" s="4">
        <v>0</v>
      </c>
    </row>
    <row r="3442" spans="1:19" ht="14.25" customHeight="1">
      <c r="A3442" s="4" t="s">
        <v>1040</v>
      </c>
      <c r="B3442" s="5"/>
      <c r="C3442" s="4">
        <v>0</v>
      </c>
      <c r="E3442" s="4" t="b">
        <f t="shared" si="11"/>
        <v>0</v>
      </c>
      <c r="F3442" s="4">
        <v>0</v>
      </c>
      <c r="G3442" s="4">
        <v>7202</v>
      </c>
      <c r="H3442" s="6">
        <v>43874</v>
      </c>
      <c r="I3442" s="4" t="s">
        <v>1044</v>
      </c>
      <c r="J3442" s="4" t="s">
        <v>40</v>
      </c>
      <c r="K3442" s="4">
        <v>13587</v>
      </c>
      <c r="L3442" s="4">
        <v>0</v>
      </c>
      <c r="M3442" s="4">
        <v>0</v>
      </c>
      <c r="N3442" s="4">
        <v>0</v>
      </c>
      <c r="O3442" s="4">
        <v>10000</v>
      </c>
      <c r="P3442" s="4">
        <v>210000</v>
      </c>
      <c r="Q3442" s="4">
        <v>3492</v>
      </c>
      <c r="R3442" s="4" t="b">
        <f t="shared" si="12"/>
        <v>0</v>
      </c>
      <c r="S3442" s="4">
        <v>0</v>
      </c>
    </row>
    <row r="3443" spans="1:19" ht="14.25" customHeight="1">
      <c r="A3443" s="4" t="s">
        <v>1040</v>
      </c>
      <c r="B3443" s="5"/>
      <c r="C3443" s="4">
        <v>0</v>
      </c>
      <c r="E3443" s="4" t="b">
        <f t="shared" si="11"/>
        <v>0</v>
      </c>
      <c r="F3443" s="4">
        <v>0</v>
      </c>
      <c r="G3443" s="4">
        <v>7202</v>
      </c>
      <c r="H3443" s="6">
        <v>43874</v>
      </c>
      <c r="I3443" s="4" t="s">
        <v>1046</v>
      </c>
      <c r="J3443" s="4" t="s">
        <v>40</v>
      </c>
      <c r="K3443" s="4">
        <v>13587</v>
      </c>
      <c r="L3443" s="4">
        <v>0</v>
      </c>
      <c r="M3443" s="4">
        <v>0</v>
      </c>
      <c r="N3443" s="4">
        <v>0</v>
      </c>
      <c r="O3443" s="4">
        <v>200000</v>
      </c>
      <c r="P3443" s="4">
        <v>10000</v>
      </c>
      <c r="Q3443" s="4">
        <v>3493</v>
      </c>
      <c r="R3443" s="4" t="b">
        <f t="shared" si="12"/>
        <v>0</v>
      </c>
      <c r="S3443" s="4">
        <v>0</v>
      </c>
    </row>
    <row r="3444" spans="1:19" ht="14.25" customHeight="1">
      <c r="A3444" s="4" t="s">
        <v>1040</v>
      </c>
      <c r="B3444" s="5"/>
      <c r="C3444" s="4">
        <v>0</v>
      </c>
      <c r="E3444" s="4" t="b">
        <f t="shared" si="11"/>
        <v>0</v>
      </c>
      <c r="F3444" s="4">
        <v>0</v>
      </c>
      <c r="G3444" s="4">
        <v>7202</v>
      </c>
      <c r="H3444" s="6">
        <v>43891</v>
      </c>
      <c r="I3444" s="4" t="s">
        <v>2070</v>
      </c>
      <c r="J3444" s="4" t="s">
        <v>1043</v>
      </c>
      <c r="K3444" s="4">
        <v>10478</v>
      </c>
      <c r="L3444" s="4">
        <v>0</v>
      </c>
      <c r="M3444" s="4">
        <v>0</v>
      </c>
      <c r="N3444" s="4">
        <v>210000</v>
      </c>
      <c r="O3444" s="4">
        <v>0</v>
      </c>
      <c r="P3444" s="4">
        <v>220000</v>
      </c>
      <c r="Q3444" s="4">
        <v>3494</v>
      </c>
      <c r="R3444" s="4" t="b">
        <f t="shared" si="12"/>
        <v>0</v>
      </c>
      <c r="S3444" s="4">
        <v>0</v>
      </c>
    </row>
    <row r="3445" spans="1:19" ht="14.25" customHeight="1">
      <c r="A3445" s="4" t="s">
        <v>1040</v>
      </c>
      <c r="B3445" s="5"/>
      <c r="C3445" s="4">
        <v>0</v>
      </c>
      <c r="E3445" s="4" t="b">
        <f t="shared" si="11"/>
        <v>0</v>
      </c>
      <c r="F3445" s="4">
        <v>0</v>
      </c>
      <c r="G3445" s="4">
        <v>7202</v>
      </c>
      <c r="H3445" s="6">
        <v>43922</v>
      </c>
      <c r="I3445" s="4" t="s">
        <v>2071</v>
      </c>
      <c r="J3445" s="4" t="s">
        <v>1043</v>
      </c>
      <c r="K3445" s="4">
        <v>10558</v>
      </c>
      <c r="L3445" s="4">
        <v>0</v>
      </c>
      <c r="M3445" s="4">
        <v>0</v>
      </c>
      <c r="N3445" s="4">
        <v>210000</v>
      </c>
      <c r="O3445" s="4">
        <v>0</v>
      </c>
      <c r="P3445" s="4">
        <v>430000</v>
      </c>
      <c r="Q3445" s="4">
        <v>3495</v>
      </c>
      <c r="R3445" s="4" t="b">
        <f t="shared" si="12"/>
        <v>0</v>
      </c>
      <c r="S3445" s="4">
        <v>0</v>
      </c>
    </row>
    <row r="3446" spans="1:19" ht="14.25" customHeight="1">
      <c r="A3446" s="4" t="s">
        <v>1040</v>
      </c>
      <c r="B3446" s="5"/>
      <c r="C3446" s="4">
        <v>0</v>
      </c>
      <c r="E3446" s="4" t="b">
        <f t="shared" si="11"/>
        <v>0</v>
      </c>
      <c r="F3446" s="4">
        <v>0</v>
      </c>
      <c r="G3446" s="4">
        <v>7202</v>
      </c>
      <c r="H3446" s="6">
        <v>43938</v>
      </c>
      <c r="I3446" s="4" t="s">
        <v>1046</v>
      </c>
      <c r="J3446" s="4" t="s">
        <v>40</v>
      </c>
      <c r="K3446" s="4">
        <v>13713</v>
      </c>
      <c r="L3446" s="4">
        <v>0</v>
      </c>
      <c r="M3446" s="4">
        <v>0</v>
      </c>
      <c r="N3446" s="4">
        <v>0</v>
      </c>
      <c r="O3446" s="4">
        <v>10000</v>
      </c>
      <c r="P3446" s="4">
        <v>420000</v>
      </c>
      <c r="Q3446" s="4">
        <v>3496</v>
      </c>
      <c r="R3446" s="4" t="b">
        <f t="shared" si="12"/>
        <v>0</v>
      </c>
      <c r="S3446" s="4">
        <v>0</v>
      </c>
    </row>
    <row r="3447" spans="1:19" ht="14.25" customHeight="1">
      <c r="A3447" s="4" t="s">
        <v>1040</v>
      </c>
      <c r="B3447" s="5"/>
      <c r="C3447" s="4">
        <v>0</v>
      </c>
      <c r="E3447" s="4" t="b">
        <f t="shared" si="11"/>
        <v>0</v>
      </c>
      <c r="F3447" s="4">
        <v>0</v>
      </c>
      <c r="G3447" s="4">
        <v>7202</v>
      </c>
      <c r="H3447" s="6">
        <v>43938</v>
      </c>
      <c r="I3447" s="4" t="s">
        <v>1048</v>
      </c>
      <c r="J3447" s="4" t="s">
        <v>40</v>
      </c>
      <c r="K3447" s="4">
        <v>13713</v>
      </c>
      <c r="L3447" s="4">
        <v>0</v>
      </c>
      <c r="M3447" s="4">
        <v>0</v>
      </c>
      <c r="N3447" s="4">
        <v>0</v>
      </c>
      <c r="O3447" s="4">
        <v>190000</v>
      </c>
      <c r="P3447" s="4">
        <v>230000</v>
      </c>
      <c r="Q3447" s="4">
        <v>3497</v>
      </c>
      <c r="R3447" s="4" t="b">
        <f t="shared" si="12"/>
        <v>0</v>
      </c>
      <c r="S3447" s="4">
        <v>0</v>
      </c>
    </row>
    <row r="3448" spans="1:19" ht="14.25" customHeight="1">
      <c r="A3448" s="4" t="s">
        <v>1040</v>
      </c>
      <c r="B3448" s="5"/>
      <c r="C3448" s="4">
        <v>0</v>
      </c>
      <c r="E3448" s="4" t="b">
        <f t="shared" si="11"/>
        <v>0</v>
      </c>
      <c r="F3448" s="4">
        <v>0</v>
      </c>
      <c r="G3448" s="4">
        <v>7202</v>
      </c>
      <c r="H3448" s="6">
        <v>43952</v>
      </c>
      <c r="I3448" s="4" t="s">
        <v>2072</v>
      </c>
      <c r="J3448" s="4" t="s">
        <v>1043</v>
      </c>
      <c r="K3448" s="4">
        <v>10638</v>
      </c>
      <c r="L3448" s="4">
        <v>0</v>
      </c>
      <c r="M3448" s="4">
        <v>0</v>
      </c>
      <c r="N3448" s="4">
        <v>210000</v>
      </c>
      <c r="O3448" s="4">
        <v>0</v>
      </c>
      <c r="P3448" s="4">
        <v>440000</v>
      </c>
      <c r="Q3448" s="4">
        <v>3498</v>
      </c>
      <c r="R3448" s="4" t="b">
        <f t="shared" si="12"/>
        <v>0</v>
      </c>
      <c r="S3448" s="4">
        <v>0</v>
      </c>
    </row>
    <row r="3449" spans="1:19" ht="14.25" customHeight="1">
      <c r="A3449" s="4" t="s">
        <v>1040</v>
      </c>
      <c r="B3449" s="5"/>
      <c r="C3449" s="4">
        <v>0</v>
      </c>
      <c r="E3449" s="4" t="b">
        <f t="shared" si="11"/>
        <v>0</v>
      </c>
      <c r="F3449" s="4">
        <v>0</v>
      </c>
      <c r="G3449" s="4">
        <v>7202</v>
      </c>
      <c r="H3449" s="6">
        <v>43983</v>
      </c>
      <c r="I3449" s="4" t="s">
        <v>2073</v>
      </c>
      <c r="J3449" s="4" t="s">
        <v>1043</v>
      </c>
      <c r="K3449" s="4">
        <v>10718</v>
      </c>
      <c r="L3449" s="4">
        <v>0</v>
      </c>
      <c r="M3449" s="4">
        <v>0</v>
      </c>
      <c r="N3449" s="4">
        <v>210000</v>
      </c>
      <c r="O3449" s="4">
        <v>0</v>
      </c>
      <c r="P3449" s="4">
        <v>650000</v>
      </c>
      <c r="Q3449" s="4">
        <v>3499</v>
      </c>
      <c r="R3449" s="4" t="b">
        <f t="shared" si="12"/>
        <v>0</v>
      </c>
      <c r="S3449" s="4">
        <v>0</v>
      </c>
    </row>
    <row r="3450" spans="1:19" ht="14.25" customHeight="1">
      <c r="A3450" s="4" t="s">
        <v>1040</v>
      </c>
      <c r="B3450" s="5"/>
      <c r="C3450" s="4">
        <v>0</v>
      </c>
      <c r="E3450" s="4" t="b">
        <f t="shared" si="11"/>
        <v>0</v>
      </c>
      <c r="F3450" s="4">
        <v>0</v>
      </c>
      <c r="G3450" s="4">
        <v>7202</v>
      </c>
      <c r="H3450" s="6">
        <v>43992</v>
      </c>
      <c r="I3450" s="4" t="s">
        <v>1048</v>
      </c>
      <c r="J3450" s="4" t="s">
        <v>40</v>
      </c>
      <c r="K3450" s="4">
        <v>13832</v>
      </c>
      <c r="L3450" s="4">
        <v>0</v>
      </c>
      <c r="M3450" s="4">
        <v>0</v>
      </c>
      <c r="N3450" s="4">
        <v>0</v>
      </c>
      <c r="O3450" s="4">
        <v>20000</v>
      </c>
      <c r="P3450" s="4">
        <v>630000</v>
      </c>
      <c r="Q3450" s="4">
        <v>3500</v>
      </c>
      <c r="R3450" s="4" t="b">
        <f t="shared" si="12"/>
        <v>0</v>
      </c>
      <c r="S3450" s="4">
        <v>0</v>
      </c>
    </row>
    <row r="3451" spans="1:19" ht="14.25" customHeight="1">
      <c r="A3451" s="4" t="s">
        <v>1040</v>
      </c>
      <c r="B3451" s="5"/>
      <c r="C3451" s="4">
        <v>0</v>
      </c>
      <c r="E3451" s="4" t="b">
        <f t="shared" si="11"/>
        <v>0</v>
      </c>
      <c r="F3451" s="4">
        <v>0</v>
      </c>
      <c r="G3451" s="4">
        <v>7202</v>
      </c>
      <c r="H3451" s="6">
        <v>43992</v>
      </c>
      <c r="I3451" s="4" t="s">
        <v>1050</v>
      </c>
      <c r="J3451" s="4" t="s">
        <v>40</v>
      </c>
      <c r="K3451" s="4">
        <v>13832</v>
      </c>
      <c r="L3451" s="4">
        <v>0</v>
      </c>
      <c r="M3451" s="4">
        <v>0</v>
      </c>
      <c r="N3451" s="4">
        <v>0</v>
      </c>
      <c r="O3451" s="4">
        <v>210000</v>
      </c>
      <c r="P3451" s="4">
        <v>420000</v>
      </c>
      <c r="Q3451" s="4">
        <v>3501</v>
      </c>
      <c r="R3451" s="4" t="b">
        <f t="shared" si="12"/>
        <v>0</v>
      </c>
      <c r="S3451" s="4">
        <v>0</v>
      </c>
    </row>
    <row r="3452" spans="1:19" ht="14.25" customHeight="1">
      <c r="A3452" s="4" t="s">
        <v>1040</v>
      </c>
      <c r="B3452" s="5"/>
      <c r="C3452" s="4">
        <v>0</v>
      </c>
      <c r="E3452" s="4" t="b">
        <f t="shared" si="11"/>
        <v>0</v>
      </c>
      <c r="F3452" s="4">
        <v>0</v>
      </c>
      <c r="G3452" s="4">
        <v>7202</v>
      </c>
      <c r="H3452" s="6">
        <v>43992</v>
      </c>
      <c r="I3452" s="4" t="s">
        <v>1052</v>
      </c>
      <c r="J3452" s="4" t="s">
        <v>40</v>
      </c>
      <c r="K3452" s="4">
        <v>13832</v>
      </c>
      <c r="L3452" s="4">
        <v>0</v>
      </c>
      <c r="M3452" s="4">
        <v>0</v>
      </c>
      <c r="N3452" s="4">
        <v>0</v>
      </c>
      <c r="O3452" s="4">
        <v>116836</v>
      </c>
      <c r="P3452" s="4">
        <v>303164</v>
      </c>
      <c r="Q3452" s="4">
        <v>3502</v>
      </c>
      <c r="R3452" s="4" t="b">
        <f t="shared" si="12"/>
        <v>0</v>
      </c>
      <c r="S3452" s="4">
        <v>0</v>
      </c>
    </row>
    <row r="3453" spans="1:19" ht="14.25" customHeight="1">
      <c r="A3453" s="4" t="s">
        <v>1040</v>
      </c>
      <c r="B3453" s="5"/>
      <c r="C3453" s="4">
        <v>0</v>
      </c>
      <c r="E3453" s="4" t="b">
        <f t="shared" si="11"/>
        <v>0</v>
      </c>
      <c r="F3453" s="4">
        <v>0</v>
      </c>
      <c r="G3453" s="4">
        <v>7202</v>
      </c>
      <c r="H3453" s="6">
        <v>44013</v>
      </c>
      <c r="I3453" s="4" t="s">
        <v>2074</v>
      </c>
      <c r="J3453" s="4" t="s">
        <v>1043</v>
      </c>
      <c r="K3453" s="4">
        <v>10798</v>
      </c>
      <c r="L3453" s="4">
        <v>0</v>
      </c>
      <c r="M3453" s="4">
        <v>0</v>
      </c>
      <c r="N3453" s="4">
        <v>210000</v>
      </c>
      <c r="O3453" s="4">
        <v>0</v>
      </c>
      <c r="P3453" s="4">
        <v>513164</v>
      </c>
      <c r="Q3453" s="4">
        <v>3503</v>
      </c>
      <c r="R3453" s="4" t="b">
        <f t="shared" si="12"/>
        <v>0</v>
      </c>
      <c r="S3453" s="4">
        <v>0</v>
      </c>
    </row>
    <row r="3454" spans="1:19" ht="14.25" customHeight="1">
      <c r="A3454" s="4" t="s">
        <v>1040</v>
      </c>
      <c r="B3454" s="5"/>
      <c r="C3454" s="4">
        <v>0</v>
      </c>
      <c r="E3454" s="4" t="b">
        <f t="shared" si="11"/>
        <v>0</v>
      </c>
      <c r="F3454" s="4">
        <v>0</v>
      </c>
      <c r="G3454" s="4">
        <v>7202</v>
      </c>
      <c r="H3454" s="6">
        <v>44036</v>
      </c>
      <c r="I3454" s="4" t="s">
        <v>1052</v>
      </c>
      <c r="J3454" s="4" t="s">
        <v>40</v>
      </c>
      <c r="K3454" s="4">
        <v>13921</v>
      </c>
      <c r="L3454" s="4">
        <v>0</v>
      </c>
      <c r="M3454" s="4">
        <v>0</v>
      </c>
      <c r="N3454" s="4">
        <v>0</v>
      </c>
      <c r="O3454" s="4">
        <v>93164</v>
      </c>
      <c r="P3454" s="4">
        <v>420000</v>
      </c>
      <c r="Q3454" s="4">
        <v>3504</v>
      </c>
      <c r="R3454" s="4" t="b">
        <f t="shared" si="12"/>
        <v>0</v>
      </c>
      <c r="S3454" s="4">
        <v>0</v>
      </c>
    </row>
    <row r="3455" spans="1:19" ht="14.25" customHeight="1">
      <c r="A3455" s="4" t="s">
        <v>1040</v>
      </c>
      <c r="B3455" s="5"/>
      <c r="C3455" s="4">
        <v>0</v>
      </c>
      <c r="E3455" s="4" t="b">
        <f t="shared" si="11"/>
        <v>0</v>
      </c>
      <c r="F3455" s="4">
        <v>0</v>
      </c>
      <c r="G3455" s="4">
        <v>7202</v>
      </c>
      <c r="H3455" s="6">
        <v>44036</v>
      </c>
      <c r="I3455" s="4" t="s">
        <v>1054</v>
      </c>
      <c r="J3455" s="4" t="s">
        <v>40</v>
      </c>
      <c r="K3455" s="4">
        <v>13921</v>
      </c>
      <c r="L3455" s="4">
        <v>0</v>
      </c>
      <c r="M3455" s="4">
        <v>0</v>
      </c>
      <c r="N3455" s="4">
        <v>0</v>
      </c>
      <c r="O3455" s="4">
        <v>106836</v>
      </c>
      <c r="P3455" s="4">
        <v>313164</v>
      </c>
      <c r="Q3455" s="4">
        <v>3505</v>
      </c>
      <c r="R3455" s="4" t="b">
        <f t="shared" si="12"/>
        <v>0</v>
      </c>
      <c r="S3455" s="4">
        <v>0</v>
      </c>
    </row>
    <row r="3456" spans="1:19" ht="14.25" customHeight="1">
      <c r="A3456" s="4" t="s">
        <v>1040</v>
      </c>
      <c r="B3456" s="5"/>
      <c r="C3456" s="4">
        <v>0</v>
      </c>
      <c r="E3456" s="4" t="b">
        <f t="shared" si="11"/>
        <v>0</v>
      </c>
      <c r="F3456" s="4">
        <v>0</v>
      </c>
      <c r="G3456" s="4">
        <v>7202</v>
      </c>
      <c r="H3456" s="6">
        <v>44044</v>
      </c>
      <c r="I3456" s="4" t="s">
        <v>2075</v>
      </c>
      <c r="J3456" s="4" t="s">
        <v>1043</v>
      </c>
      <c r="K3456" s="4">
        <v>10878</v>
      </c>
      <c r="L3456" s="4">
        <v>0</v>
      </c>
      <c r="M3456" s="4">
        <v>0</v>
      </c>
      <c r="N3456" s="4">
        <v>210000</v>
      </c>
      <c r="O3456" s="4">
        <v>0</v>
      </c>
      <c r="P3456" s="4">
        <v>523164</v>
      </c>
      <c r="Q3456" s="4">
        <v>3506</v>
      </c>
      <c r="R3456" s="4" t="b">
        <f t="shared" si="12"/>
        <v>0</v>
      </c>
      <c r="S3456" s="4">
        <v>0</v>
      </c>
    </row>
    <row r="3457" spans="1:19" ht="14.25" customHeight="1">
      <c r="A3457" s="4" t="s">
        <v>1040</v>
      </c>
      <c r="B3457" s="5"/>
      <c r="C3457" s="4">
        <v>0</v>
      </c>
      <c r="E3457" s="4" t="b">
        <f t="shared" si="11"/>
        <v>0</v>
      </c>
      <c r="F3457" s="4">
        <v>0</v>
      </c>
      <c r="G3457" s="4">
        <v>7202</v>
      </c>
      <c r="H3457" s="6">
        <v>44063</v>
      </c>
      <c r="I3457" s="4" t="s">
        <v>1054</v>
      </c>
      <c r="J3457" s="4" t="s">
        <v>40</v>
      </c>
      <c r="K3457" s="4">
        <v>13996</v>
      </c>
      <c r="L3457" s="4">
        <v>0</v>
      </c>
      <c r="M3457" s="4">
        <v>0</v>
      </c>
      <c r="N3457" s="4">
        <v>0</v>
      </c>
      <c r="O3457" s="4">
        <v>103164</v>
      </c>
      <c r="P3457" s="4">
        <v>420000</v>
      </c>
      <c r="Q3457" s="4">
        <v>3507</v>
      </c>
      <c r="R3457" s="4" t="b">
        <f t="shared" si="12"/>
        <v>0</v>
      </c>
      <c r="S3457" s="4">
        <v>0</v>
      </c>
    </row>
    <row r="3458" spans="1:19" ht="14.25" customHeight="1">
      <c r="A3458" s="4" t="s">
        <v>1040</v>
      </c>
      <c r="B3458" s="5"/>
      <c r="C3458" s="4">
        <v>0</v>
      </c>
      <c r="E3458" s="4" t="b">
        <f t="shared" si="11"/>
        <v>0</v>
      </c>
      <c r="F3458" s="4">
        <v>0</v>
      </c>
      <c r="G3458" s="4">
        <v>7202</v>
      </c>
      <c r="H3458" s="6">
        <v>44063</v>
      </c>
      <c r="I3458" s="4" t="s">
        <v>1056</v>
      </c>
      <c r="J3458" s="4" t="s">
        <v>40</v>
      </c>
      <c r="K3458" s="4">
        <v>13996</v>
      </c>
      <c r="L3458" s="4">
        <v>0</v>
      </c>
      <c r="M3458" s="4">
        <v>0</v>
      </c>
      <c r="N3458" s="4">
        <v>0</v>
      </c>
      <c r="O3458" s="4">
        <v>96836</v>
      </c>
      <c r="P3458" s="4">
        <v>323164</v>
      </c>
      <c r="Q3458" s="4">
        <v>3508</v>
      </c>
      <c r="R3458" s="4" t="b">
        <f t="shared" si="12"/>
        <v>0</v>
      </c>
      <c r="S3458" s="4">
        <v>0</v>
      </c>
    </row>
    <row r="3459" spans="1:19" ht="14.25" customHeight="1">
      <c r="A3459" s="4" t="s">
        <v>1040</v>
      </c>
      <c r="B3459" s="5"/>
      <c r="C3459" s="4">
        <v>0</v>
      </c>
      <c r="E3459" s="4" t="b">
        <f t="shared" si="11"/>
        <v>0</v>
      </c>
      <c r="F3459" s="4">
        <v>0</v>
      </c>
      <c r="G3459" s="4">
        <v>7202</v>
      </c>
      <c r="H3459" s="6">
        <v>44073</v>
      </c>
      <c r="I3459" s="4" t="s">
        <v>2076</v>
      </c>
      <c r="J3459" s="4" t="s">
        <v>40</v>
      </c>
      <c r="K3459" s="4">
        <v>14027</v>
      </c>
      <c r="L3459" s="4">
        <v>0</v>
      </c>
      <c r="M3459" s="4">
        <v>0</v>
      </c>
      <c r="N3459" s="4">
        <v>0</v>
      </c>
      <c r="O3459" s="4">
        <v>40000</v>
      </c>
      <c r="P3459" s="4">
        <v>283164</v>
      </c>
      <c r="Q3459" s="4">
        <v>3509</v>
      </c>
      <c r="R3459" s="4" t="b">
        <f t="shared" si="12"/>
        <v>0</v>
      </c>
      <c r="S3459" s="4">
        <v>0</v>
      </c>
    </row>
    <row r="3460" spans="1:19" ht="14.25" customHeight="1">
      <c r="A3460" s="4" t="s">
        <v>1040</v>
      </c>
      <c r="B3460" s="5"/>
      <c r="C3460" s="4">
        <v>0</v>
      </c>
      <c r="E3460" s="4" t="b">
        <f t="shared" si="11"/>
        <v>0</v>
      </c>
      <c r="F3460" s="4">
        <v>0</v>
      </c>
      <c r="G3460" s="4">
        <v>7202</v>
      </c>
      <c r="H3460" s="6">
        <v>44075</v>
      </c>
      <c r="I3460" s="4" t="s">
        <v>2077</v>
      </c>
      <c r="J3460" s="4" t="s">
        <v>1043</v>
      </c>
      <c r="K3460" s="4">
        <v>10958</v>
      </c>
      <c r="L3460" s="4">
        <v>0</v>
      </c>
      <c r="M3460" s="4">
        <v>0</v>
      </c>
      <c r="N3460" s="4">
        <v>210000</v>
      </c>
      <c r="O3460" s="4">
        <v>0</v>
      </c>
      <c r="P3460" s="4">
        <v>493164</v>
      </c>
      <c r="Q3460" s="4">
        <v>3510</v>
      </c>
      <c r="R3460" s="4" t="b">
        <f t="shared" si="12"/>
        <v>0</v>
      </c>
      <c r="S3460" s="4">
        <v>0</v>
      </c>
    </row>
    <row r="3461" spans="1:19" ht="14.25" customHeight="1">
      <c r="A3461" s="4" t="s">
        <v>1040</v>
      </c>
      <c r="B3461" s="5"/>
      <c r="C3461" s="4">
        <v>0</v>
      </c>
      <c r="E3461" s="4" t="b">
        <f t="shared" si="11"/>
        <v>0</v>
      </c>
      <c r="F3461" s="4">
        <v>0</v>
      </c>
      <c r="G3461" s="4">
        <v>7202</v>
      </c>
      <c r="H3461" s="6">
        <v>44090</v>
      </c>
      <c r="I3461" s="4" t="s">
        <v>1056</v>
      </c>
      <c r="J3461" s="4" t="s">
        <v>40</v>
      </c>
      <c r="K3461" s="4">
        <v>14092</v>
      </c>
      <c r="L3461" s="4">
        <v>0</v>
      </c>
      <c r="M3461" s="4">
        <v>0</v>
      </c>
      <c r="N3461" s="4">
        <v>0</v>
      </c>
      <c r="O3461" s="4">
        <v>73164</v>
      </c>
      <c r="P3461" s="4">
        <v>420000</v>
      </c>
      <c r="Q3461" s="4">
        <v>3511</v>
      </c>
      <c r="R3461" s="4" t="b">
        <f t="shared" si="12"/>
        <v>0</v>
      </c>
      <c r="S3461" s="4">
        <v>0</v>
      </c>
    </row>
    <row r="3462" spans="1:19" ht="14.25" customHeight="1">
      <c r="A3462" s="4" t="s">
        <v>1040</v>
      </c>
      <c r="B3462" s="5"/>
      <c r="C3462" s="4">
        <v>0</v>
      </c>
      <c r="E3462" s="4" t="b">
        <f t="shared" si="11"/>
        <v>0</v>
      </c>
      <c r="F3462" s="4">
        <v>0</v>
      </c>
      <c r="G3462" s="4">
        <v>7202</v>
      </c>
      <c r="H3462" s="6">
        <v>44090</v>
      </c>
      <c r="I3462" s="4" t="s">
        <v>1058</v>
      </c>
      <c r="J3462" s="4" t="s">
        <v>40</v>
      </c>
      <c r="K3462" s="4">
        <v>14092</v>
      </c>
      <c r="L3462" s="4">
        <v>0</v>
      </c>
      <c r="M3462" s="4">
        <v>0</v>
      </c>
      <c r="N3462" s="4">
        <v>0</v>
      </c>
      <c r="O3462" s="4">
        <v>126836</v>
      </c>
      <c r="P3462" s="4">
        <v>293164</v>
      </c>
      <c r="Q3462" s="4">
        <v>3512</v>
      </c>
      <c r="R3462" s="4" t="b">
        <f t="shared" si="12"/>
        <v>0</v>
      </c>
      <c r="S3462" s="4">
        <v>0</v>
      </c>
    </row>
    <row r="3463" spans="1:19" ht="14.25" customHeight="1">
      <c r="A3463" s="4" t="s">
        <v>1040</v>
      </c>
      <c r="B3463" s="5"/>
      <c r="C3463" s="4">
        <v>0</v>
      </c>
      <c r="E3463" s="4" t="b">
        <f t="shared" si="11"/>
        <v>0</v>
      </c>
      <c r="F3463" s="4">
        <v>0</v>
      </c>
      <c r="G3463" s="4">
        <v>7202</v>
      </c>
      <c r="H3463" s="6">
        <v>44105</v>
      </c>
      <c r="I3463" s="4" t="s">
        <v>2078</v>
      </c>
      <c r="J3463" s="4" t="s">
        <v>1043</v>
      </c>
      <c r="K3463" s="4">
        <v>11038</v>
      </c>
      <c r="L3463" s="4">
        <v>0</v>
      </c>
      <c r="M3463" s="4">
        <v>0</v>
      </c>
      <c r="N3463" s="4">
        <v>210000</v>
      </c>
      <c r="O3463" s="4">
        <v>0</v>
      </c>
      <c r="P3463" s="4">
        <v>503164</v>
      </c>
      <c r="Q3463" s="4">
        <v>3513</v>
      </c>
      <c r="R3463" s="4" t="b">
        <f t="shared" si="12"/>
        <v>0</v>
      </c>
      <c r="S3463" s="4">
        <v>0</v>
      </c>
    </row>
    <row r="3464" spans="1:19" ht="14.25" customHeight="1">
      <c r="A3464" s="4" t="s">
        <v>1040</v>
      </c>
      <c r="B3464" s="5"/>
      <c r="C3464" s="4">
        <v>0</v>
      </c>
      <c r="E3464" s="4" t="b">
        <f t="shared" si="11"/>
        <v>0</v>
      </c>
      <c r="F3464" s="4">
        <v>0</v>
      </c>
      <c r="G3464" s="4">
        <v>7202</v>
      </c>
      <c r="H3464" s="6">
        <v>44127</v>
      </c>
      <c r="I3464" s="4" t="s">
        <v>1058</v>
      </c>
      <c r="J3464" s="4" t="s">
        <v>40</v>
      </c>
      <c r="K3464" s="4">
        <v>14144</v>
      </c>
      <c r="L3464" s="4">
        <v>0</v>
      </c>
      <c r="M3464" s="4">
        <v>0</v>
      </c>
      <c r="N3464" s="4">
        <v>0</v>
      </c>
      <c r="O3464" s="4">
        <v>83164</v>
      </c>
      <c r="P3464" s="4">
        <v>420000</v>
      </c>
      <c r="Q3464" s="4">
        <v>3514</v>
      </c>
      <c r="R3464" s="4" t="b">
        <f t="shared" si="12"/>
        <v>0</v>
      </c>
      <c r="S3464" s="4">
        <v>0</v>
      </c>
    </row>
    <row r="3465" spans="1:19" ht="14.25" customHeight="1">
      <c r="A3465" s="4" t="s">
        <v>1040</v>
      </c>
      <c r="B3465" s="5"/>
      <c r="C3465" s="4">
        <v>0</v>
      </c>
      <c r="E3465" s="4" t="b">
        <f t="shared" si="11"/>
        <v>0</v>
      </c>
      <c r="F3465" s="4">
        <v>0</v>
      </c>
      <c r="G3465" s="4">
        <v>7202</v>
      </c>
      <c r="H3465" s="6">
        <v>44127</v>
      </c>
      <c r="I3465" s="4" t="s">
        <v>1060</v>
      </c>
      <c r="J3465" s="4" t="s">
        <v>40</v>
      </c>
      <c r="K3465" s="4">
        <v>14144</v>
      </c>
      <c r="L3465" s="4">
        <v>0</v>
      </c>
      <c r="M3465" s="4">
        <v>0</v>
      </c>
      <c r="N3465" s="4">
        <v>0</v>
      </c>
      <c r="O3465" s="4">
        <v>66836</v>
      </c>
      <c r="P3465" s="4">
        <v>353164</v>
      </c>
      <c r="Q3465" s="4">
        <v>3515</v>
      </c>
      <c r="R3465" s="4" t="b">
        <f t="shared" si="12"/>
        <v>0</v>
      </c>
      <c r="S3465" s="4">
        <v>0</v>
      </c>
    </row>
    <row r="3466" spans="1:19" ht="14.25" customHeight="1">
      <c r="A3466" s="4" t="s">
        <v>1040</v>
      </c>
      <c r="B3466" s="5"/>
      <c r="C3466" s="4">
        <v>0</v>
      </c>
      <c r="E3466" s="4" t="b">
        <f t="shared" si="11"/>
        <v>0</v>
      </c>
      <c r="F3466" s="4">
        <v>0</v>
      </c>
      <c r="G3466" s="4">
        <v>7202</v>
      </c>
      <c r="H3466" s="6">
        <v>44136</v>
      </c>
      <c r="I3466" s="4" t="s">
        <v>2079</v>
      </c>
      <c r="J3466" s="4" t="s">
        <v>1043</v>
      </c>
      <c r="K3466" s="4">
        <v>11118</v>
      </c>
      <c r="L3466" s="4">
        <v>0</v>
      </c>
      <c r="M3466" s="4">
        <v>0</v>
      </c>
      <c r="N3466" s="4">
        <v>210000</v>
      </c>
      <c r="O3466" s="4">
        <v>0</v>
      </c>
      <c r="P3466" s="4">
        <v>563164</v>
      </c>
      <c r="Q3466" s="4">
        <v>3516</v>
      </c>
      <c r="R3466" s="4" t="b">
        <f t="shared" si="12"/>
        <v>0</v>
      </c>
      <c r="S3466" s="4">
        <v>0</v>
      </c>
    </row>
    <row r="3467" spans="1:19" ht="14.25" customHeight="1">
      <c r="A3467" s="4" t="s">
        <v>1040</v>
      </c>
      <c r="B3467" s="5"/>
      <c r="C3467" s="4">
        <v>0</v>
      </c>
      <c r="E3467" s="4" t="b">
        <f t="shared" si="11"/>
        <v>0</v>
      </c>
      <c r="F3467" s="4">
        <v>0</v>
      </c>
      <c r="G3467" s="4">
        <v>7202</v>
      </c>
      <c r="H3467" s="6">
        <v>44150</v>
      </c>
      <c r="I3467" s="4" t="s">
        <v>1060</v>
      </c>
      <c r="J3467" s="4" t="s">
        <v>40</v>
      </c>
      <c r="K3467" s="4">
        <v>14219</v>
      </c>
      <c r="L3467" s="4">
        <v>0</v>
      </c>
      <c r="M3467" s="4">
        <v>0</v>
      </c>
      <c r="N3467" s="4">
        <v>0</v>
      </c>
      <c r="O3467" s="4">
        <v>143164</v>
      </c>
      <c r="P3467" s="4">
        <v>420000</v>
      </c>
      <c r="Q3467" s="4">
        <v>3517</v>
      </c>
      <c r="R3467" s="4" t="b">
        <f t="shared" si="12"/>
        <v>0</v>
      </c>
      <c r="S3467" s="4">
        <v>0</v>
      </c>
    </row>
    <row r="3468" spans="1:19" ht="14.25" customHeight="1">
      <c r="A3468" s="4" t="s">
        <v>1040</v>
      </c>
      <c r="B3468" s="5"/>
      <c r="C3468" s="4">
        <v>0</v>
      </c>
      <c r="E3468" s="4" t="b">
        <f t="shared" si="11"/>
        <v>0</v>
      </c>
      <c r="F3468" s="4">
        <v>0</v>
      </c>
      <c r="G3468" s="4">
        <v>7202</v>
      </c>
      <c r="H3468" s="6">
        <v>44150</v>
      </c>
      <c r="I3468" s="4" t="s">
        <v>1061</v>
      </c>
      <c r="J3468" s="4" t="s">
        <v>40</v>
      </c>
      <c r="K3468" s="4">
        <v>14219</v>
      </c>
      <c r="L3468" s="4">
        <v>0</v>
      </c>
      <c r="M3468" s="4">
        <v>0</v>
      </c>
      <c r="N3468" s="4">
        <v>0</v>
      </c>
      <c r="O3468" s="4">
        <v>56836</v>
      </c>
      <c r="P3468" s="4">
        <v>363164</v>
      </c>
      <c r="Q3468" s="4">
        <v>3518</v>
      </c>
      <c r="R3468" s="4" t="b">
        <f t="shared" si="12"/>
        <v>0</v>
      </c>
      <c r="S3468" s="4">
        <v>0</v>
      </c>
    </row>
    <row r="3469" spans="1:19" ht="14.25" customHeight="1">
      <c r="A3469" s="4" t="s">
        <v>1040</v>
      </c>
      <c r="B3469" s="5"/>
      <c r="C3469" s="4">
        <v>0</v>
      </c>
      <c r="E3469" s="4" t="b">
        <f t="shared" si="11"/>
        <v>0</v>
      </c>
      <c r="F3469" s="4">
        <v>0</v>
      </c>
      <c r="G3469" s="4">
        <v>7202</v>
      </c>
      <c r="H3469" s="6">
        <v>44166</v>
      </c>
      <c r="I3469" s="4" t="s">
        <v>2080</v>
      </c>
      <c r="J3469" s="4" t="s">
        <v>1043</v>
      </c>
      <c r="K3469" s="4">
        <v>11198</v>
      </c>
      <c r="L3469" s="4">
        <v>0</v>
      </c>
      <c r="M3469" s="4">
        <v>0</v>
      </c>
      <c r="N3469" s="4">
        <v>210000</v>
      </c>
      <c r="O3469" s="4">
        <v>0</v>
      </c>
      <c r="P3469" s="4">
        <v>573164</v>
      </c>
      <c r="Q3469" s="4">
        <v>3519</v>
      </c>
      <c r="R3469" s="4" t="b">
        <f t="shared" si="12"/>
        <v>0</v>
      </c>
      <c r="S3469" s="4">
        <v>0</v>
      </c>
    </row>
    <row r="3470" spans="1:19" ht="14.25" customHeight="1">
      <c r="A3470" s="4" t="s">
        <v>1040</v>
      </c>
      <c r="B3470" s="5"/>
      <c r="C3470" s="4">
        <v>0</v>
      </c>
      <c r="E3470" s="4" t="b">
        <f t="shared" si="11"/>
        <v>0</v>
      </c>
      <c r="F3470" s="4">
        <v>0</v>
      </c>
      <c r="G3470" s="4">
        <v>7202</v>
      </c>
      <c r="H3470" s="6">
        <v>44180</v>
      </c>
      <c r="I3470" s="4" t="s">
        <v>1061</v>
      </c>
      <c r="J3470" s="4" t="s">
        <v>40</v>
      </c>
      <c r="K3470" s="4">
        <v>14287</v>
      </c>
      <c r="L3470" s="4">
        <v>0</v>
      </c>
      <c r="M3470" s="4">
        <v>0</v>
      </c>
      <c r="N3470" s="4">
        <v>0</v>
      </c>
      <c r="O3470" s="4">
        <v>153164</v>
      </c>
      <c r="P3470" s="4">
        <v>420000</v>
      </c>
      <c r="Q3470" s="4">
        <v>3520</v>
      </c>
      <c r="R3470" s="4" t="b">
        <f t="shared" si="12"/>
        <v>0</v>
      </c>
      <c r="S3470" s="4">
        <v>0</v>
      </c>
    </row>
    <row r="3471" spans="1:19" ht="14.25" customHeight="1">
      <c r="A3471" s="4" t="s">
        <v>1040</v>
      </c>
      <c r="B3471" s="5"/>
      <c r="C3471" s="4">
        <v>0</v>
      </c>
      <c r="E3471" s="4" t="b">
        <f t="shared" si="11"/>
        <v>0</v>
      </c>
      <c r="F3471" s="4">
        <v>0</v>
      </c>
      <c r="G3471" s="4">
        <v>7202</v>
      </c>
      <c r="H3471" s="6">
        <v>44180</v>
      </c>
      <c r="I3471" s="4" t="s">
        <v>1064</v>
      </c>
      <c r="J3471" s="4" t="s">
        <v>40</v>
      </c>
      <c r="K3471" s="4">
        <v>14287</v>
      </c>
      <c r="L3471" s="4">
        <v>0</v>
      </c>
      <c r="M3471" s="4">
        <v>0</v>
      </c>
      <c r="N3471" s="4">
        <v>0</v>
      </c>
      <c r="O3471" s="4">
        <v>46836</v>
      </c>
      <c r="P3471" s="4">
        <v>373164</v>
      </c>
      <c r="Q3471" s="4">
        <v>3521</v>
      </c>
      <c r="R3471" s="4" t="b">
        <f t="shared" si="12"/>
        <v>0</v>
      </c>
      <c r="S3471" s="4">
        <v>0</v>
      </c>
    </row>
    <row r="3472" spans="1:19" ht="14.25" customHeight="1">
      <c r="A3472" s="4" t="s">
        <v>1040</v>
      </c>
      <c r="B3472" s="5" t="s">
        <v>2081</v>
      </c>
      <c r="C3472" s="4">
        <v>0</v>
      </c>
      <c r="D3472" s="4" t="s">
        <v>2081</v>
      </c>
      <c r="E3472" s="4" t="b">
        <f t="shared" si="11"/>
        <v>0</v>
      </c>
      <c r="F3472" s="4">
        <v>0</v>
      </c>
      <c r="G3472" s="4">
        <v>7202</v>
      </c>
      <c r="H3472" s="3" t="s">
        <v>21</v>
      </c>
      <c r="K3472" s="4">
        <v>0</v>
      </c>
      <c r="L3472" s="4">
        <v>0</v>
      </c>
      <c r="M3472" s="4">
        <v>0</v>
      </c>
      <c r="N3472" s="4">
        <v>2520000</v>
      </c>
      <c r="O3472" s="4">
        <v>2146836</v>
      </c>
      <c r="P3472" s="4">
        <v>373164</v>
      </c>
      <c r="Q3472" s="4">
        <v>3522</v>
      </c>
      <c r="R3472" s="4" t="b">
        <f t="shared" si="12"/>
        <v>0</v>
      </c>
      <c r="S3472" s="4">
        <v>0</v>
      </c>
    </row>
    <row r="3473" spans="1:19" ht="14.25" customHeight="1">
      <c r="A3473" s="4" t="s">
        <v>1040</v>
      </c>
      <c r="B3473" s="5" t="s">
        <v>680</v>
      </c>
      <c r="C3473" s="4">
        <v>0</v>
      </c>
      <c r="D3473" s="4" t="s">
        <v>680</v>
      </c>
      <c r="E3473" s="4" t="b">
        <f t="shared" si="11"/>
        <v>0</v>
      </c>
      <c r="F3473" s="4">
        <v>0</v>
      </c>
      <c r="G3473" s="4">
        <v>7301</v>
      </c>
      <c r="H3473" s="3" t="s">
        <v>21</v>
      </c>
      <c r="K3473" s="4">
        <v>0</v>
      </c>
      <c r="L3473" s="4">
        <v>2796000</v>
      </c>
      <c r="M3473" s="4">
        <v>2796000</v>
      </c>
      <c r="N3473" s="4">
        <v>0</v>
      </c>
      <c r="O3473" s="4">
        <v>0</v>
      </c>
      <c r="P3473" s="4">
        <v>0</v>
      </c>
      <c r="Q3473" s="4">
        <v>3523</v>
      </c>
      <c r="R3473" s="4" t="b">
        <f t="shared" si="12"/>
        <v>0</v>
      </c>
      <c r="S3473" s="4">
        <v>0</v>
      </c>
    </row>
    <row r="3474" spans="1:19" ht="14.25" customHeight="1">
      <c r="A3474" s="4" t="s">
        <v>1040</v>
      </c>
      <c r="B3474" s="5"/>
      <c r="C3474" s="4">
        <v>0</v>
      </c>
      <c r="E3474" s="4" t="b">
        <f t="shared" si="11"/>
        <v>0</v>
      </c>
      <c r="F3474" s="4">
        <v>0</v>
      </c>
      <c r="G3474" s="4">
        <v>7301</v>
      </c>
      <c r="H3474" s="6">
        <v>43831</v>
      </c>
      <c r="I3474" s="4" t="s">
        <v>2082</v>
      </c>
      <c r="J3474" s="4" t="s">
        <v>1043</v>
      </c>
      <c r="K3474" s="4">
        <v>10319</v>
      </c>
      <c r="L3474" s="4">
        <v>0</v>
      </c>
      <c r="M3474" s="4">
        <v>0</v>
      </c>
      <c r="N3474" s="4">
        <v>233000</v>
      </c>
      <c r="O3474" s="4">
        <v>0</v>
      </c>
      <c r="P3474" s="4">
        <v>233000</v>
      </c>
      <c r="Q3474" s="4">
        <v>3524</v>
      </c>
      <c r="R3474" s="4" t="b">
        <f t="shared" si="12"/>
        <v>0</v>
      </c>
      <c r="S3474" s="4">
        <v>0</v>
      </c>
    </row>
    <row r="3475" spans="1:19" ht="14.25" customHeight="1">
      <c r="A3475" s="4" t="s">
        <v>1040</v>
      </c>
      <c r="B3475" s="5"/>
      <c r="C3475" s="4">
        <v>0</v>
      </c>
      <c r="E3475" s="4" t="b">
        <f t="shared" si="11"/>
        <v>0</v>
      </c>
      <c r="F3475" s="4">
        <v>0</v>
      </c>
      <c r="G3475" s="4">
        <v>7301</v>
      </c>
      <c r="H3475" s="6">
        <v>43840</v>
      </c>
      <c r="I3475" s="4" t="s">
        <v>1044</v>
      </c>
      <c r="J3475" s="4" t="s">
        <v>40</v>
      </c>
      <c r="K3475" s="4">
        <v>13493</v>
      </c>
      <c r="L3475" s="4">
        <v>0</v>
      </c>
      <c r="M3475" s="4">
        <v>0</v>
      </c>
      <c r="N3475" s="4">
        <v>0</v>
      </c>
      <c r="O3475" s="4">
        <v>233000</v>
      </c>
      <c r="P3475" s="4">
        <v>0</v>
      </c>
      <c r="Q3475" s="4">
        <v>3525</v>
      </c>
      <c r="R3475" s="4" t="b">
        <f t="shared" si="12"/>
        <v>0</v>
      </c>
      <c r="S3475" s="4">
        <v>0</v>
      </c>
    </row>
    <row r="3476" spans="1:19" ht="14.25" customHeight="1">
      <c r="A3476" s="4" t="s">
        <v>1040</v>
      </c>
      <c r="B3476" s="5"/>
      <c r="C3476" s="4">
        <v>0</v>
      </c>
      <c r="E3476" s="4" t="b">
        <f t="shared" si="11"/>
        <v>0</v>
      </c>
      <c r="F3476" s="4">
        <v>0</v>
      </c>
      <c r="G3476" s="4">
        <v>7301</v>
      </c>
      <c r="H3476" s="6">
        <v>43862</v>
      </c>
      <c r="I3476" s="4" t="s">
        <v>2083</v>
      </c>
      <c r="J3476" s="4" t="s">
        <v>1043</v>
      </c>
      <c r="K3476" s="4">
        <v>10399</v>
      </c>
      <c r="L3476" s="4">
        <v>0</v>
      </c>
      <c r="M3476" s="4">
        <v>0</v>
      </c>
      <c r="N3476" s="4">
        <v>233000</v>
      </c>
      <c r="O3476" s="4">
        <v>0</v>
      </c>
      <c r="P3476" s="4">
        <v>233000</v>
      </c>
      <c r="Q3476" s="4">
        <v>3526</v>
      </c>
      <c r="R3476" s="4" t="b">
        <f t="shared" si="12"/>
        <v>0</v>
      </c>
      <c r="S3476" s="4">
        <v>0</v>
      </c>
    </row>
    <row r="3477" spans="1:19" ht="14.25" customHeight="1">
      <c r="A3477" s="4" t="s">
        <v>1040</v>
      </c>
      <c r="B3477" s="5"/>
      <c r="C3477" s="4">
        <v>0</v>
      </c>
      <c r="E3477" s="4" t="b">
        <f t="shared" si="11"/>
        <v>0</v>
      </c>
      <c r="F3477" s="4">
        <v>0</v>
      </c>
      <c r="G3477" s="4">
        <v>7301</v>
      </c>
      <c r="H3477" s="6">
        <v>43865</v>
      </c>
      <c r="I3477" s="4" t="s">
        <v>1046</v>
      </c>
      <c r="J3477" s="4" t="s">
        <v>40</v>
      </c>
      <c r="K3477" s="4">
        <v>13544</v>
      </c>
      <c r="L3477" s="4">
        <v>0</v>
      </c>
      <c r="M3477" s="4">
        <v>0</v>
      </c>
      <c r="N3477" s="4">
        <v>0</v>
      </c>
      <c r="O3477" s="4">
        <v>233000</v>
      </c>
      <c r="P3477" s="4">
        <v>0</v>
      </c>
      <c r="Q3477" s="4">
        <v>3527</v>
      </c>
      <c r="R3477" s="4" t="b">
        <f t="shared" si="12"/>
        <v>0</v>
      </c>
      <c r="S3477" s="4">
        <v>0</v>
      </c>
    </row>
    <row r="3478" spans="1:19" ht="14.25" customHeight="1">
      <c r="A3478" s="4" t="s">
        <v>1040</v>
      </c>
      <c r="B3478" s="5"/>
      <c r="C3478" s="4">
        <v>0</v>
      </c>
      <c r="E3478" s="4" t="b">
        <f t="shared" si="11"/>
        <v>0</v>
      </c>
      <c r="F3478" s="4">
        <v>0</v>
      </c>
      <c r="G3478" s="4">
        <v>7301</v>
      </c>
      <c r="H3478" s="6">
        <v>43891</v>
      </c>
      <c r="I3478" s="4" t="s">
        <v>2084</v>
      </c>
      <c r="J3478" s="4" t="s">
        <v>1043</v>
      </c>
      <c r="K3478" s="4">
        <v>10479</v>
      </c>
      <c r="L3478" s="4">
        <v>0</v>
      </c>
      <c r="M3478" s="4">
        <v>0</v>
      </c>
      <c r="N3478" s="4">
        <v>233000</v>
      </c>
      <c r="O3478" s="4">
        <v>0</v>
      </c>
      <c r="P3478" s="4">
        <v>233000</v>
      </c>
      <c r="Q3478" s="4">
        <v>3528</v>
      </c>
      <c r="R3478" s="4" t="b">
        <f t="shared" si="12"/>
        <v>0</v>
      </c>
      <c r="S3478" s="4">
        <v>0</v>
      </c>
    </row>
    <row r="3479" spans="1:19" ht="14.25" customHeight="1">
      <c r="A3479" s="4" t="s">
        <v>1040</v>
      </c>
      <c r="B3479" s="5"/>
      <c r="C3479" s="4">
        <v>0</v>
      </c>
      <c r="E3479" s="4" t="b">
        <f t="shared" si="11"/>
        <v>0</v>
      </c>
      <c r="F3479" s="4">
        <v>0</v>
      </c>
      <c r="G3479" s="4">
        <v>7301</v>
      </c>
      <c r="H3479" s="6">
        <v>43892</v>
      </c>
      <c r="I3479" s="4" t="s">
        <v>1048</v>
      </c>
      <c r="J3479" s="4" t="s">
        <v>40</v>
      </c>
      <c r="K3479" s="4">
        <v>13615</v>
      </c>
      <c r="L3479" s="4">
        <v>0</v>
      </c>
      <c r="M3479" s="4">
        <v>0</v>
      </c>
      <c r="N3479" s="4">
        <v>0</v>
      </c>
      <c r="O3479" s="4">
        <v>233000</v>
      </c>
      <c r="P3479" s="4">
        <v>0</v>
      </c>
      <c r="Q3479" s="4">
        <v>3529</v>
      </c>
      <c r="R3479" s="4" t="b">
        <f t="shared" si="12"/>
        <v>0</v>
      </c>
      <c r="S3479" s="4">
        <v>0</v>
      </c>
    </row>
    <row r="3480" spans="1:19" ht="14.25" customHeight="1">
      <c r="A3480" s="4" t="s">
        <v>1040</v>
      </c>
      <c r="B3480" s="5"/>
      <c r="C3480" s="4">
        <v>0</v>
      </c>
      <c r="E3480" s="4" t="b">
        <f t="shared" si="11"/>
        <v>0</v>
      </c>
      <c r="F3480" s="4">
        <v>0</v>
      </c>
      <c r="G3480" s="4">
        <v>7301</v>
      </c>
      <c r="H3480" s="6">
        <v>43922</v>
      </c>
      <c r="I3480" s="4" t="s">
        <v>2085</v>
      </c>
      <c r="J3480" s="4" t="s">
        <v>1043</v>
      </c>
      <c r="K3480" s="4">
        <v>10559</v>
      </c>
      <c r="L3480" s="4">
        <v>0</v>
      </c>
      <c r="M3480" s="4">
        <v>0</v>
      </c>
      <c r="N3480" s="4">
        <v>233000</v>
      </c>
      <c r="O3480" s="4">
        <v>0</v>
      </c>
      <c r="P3480" s="4">
        <v>233000</v>
      </c>
      <c r="Q3480" s="4">
        <v>3530</v>
      </c>
      <c r="R3480" s="4" t="b">
        <f t="shared" si="12"/>
        <v>0</v>
      </c>
      <c r="S3480" s="4">
        <v>0</v>
      </c>
    </row>
    <row r="3481" spans="1:19" ht="14.25" customHeight="1">
      <c r="A3481" s="4" t="s">
        <v>1040</v>
      </c>
      <c r="B3481" s="5"/>
      <c r="C3481" s="4">
        <v>0</v>
      </c>
      <c r="E3481" s="4" t="b">
        <f t="shared" si="11"/>
        <v>0</v>
      </c>
      <c r="F3481" s="4">
        <v>0</v>
      </c>
      <c r="G3481" s="4">
        <v>7301</v>
      </c>
      <c r="H3481" s="6">
        <v>43938</v>
      </c>
      <c r="I3481" s="4" t="s">
        <v>1050</v>
      </c>
      <c r="J3481" s="4" t="s">
        <v>40</v>
      </c>
      <c r="K3481" s="4">
        <v>13711</v>
      </c>
      <c r="L3481" s="4">
        <v>0</v>
      </c>
      <c r="M3481" s="4">
        <v>0</v>
      </c>
      <c r="N3481" s="4">
        <v>0</v>
      </c>
      <c r="O3481" s="4">
        <v>233000</v>
      </c>
      <c r="P3481" s="4">
        <v>0</v>
      </c>
      <c r="Q3481" s="4">
        <v>3531</v>
      </c>
      <c r="R3481" s="4" t="b">
        <f t="shared" si="12"/>
        <v>0</v>
      </c>
      <c r="S3481" s="4">
        <v>0</v>
      </c>
    </row>
    <row r="3482" spans="1:19" ht="14.25" customHeight="1">
      <c r="A3482" s="4" t="s">
        <v>1040</v>
      </c>
      <c r="B3482" s="5"/>
      <c r="C3482" s="4">
        <v>0</v>
      </c>
      <c r="E3482" s="4" t="b">
        <f t="shared" si="11"/>
        <v>0</v>
      </c>
      <c r="F3482" s="4">
        <v>0</v>
      </c>
      <c r="G3482" s="4">
        <v>7301</v>
      </c>
      <c r="H3482" s="6">
        <v>43952</v>
      </c>
      <c r="I3482" s="4" t="s">
        <v>2086</v>
      </c>
      <c r="J3482" s="4" t="s">
        <v>1043</v>
      </c>
      <c r="K3482" s="4">
        <v>10639</v>
      </c>
      <c r="L3482" s="4">
        <v>0</v>
      </c>
      <c r="M3482" s="4">
        <v>0</v>
      </c>
      <c r="N3482" s="4">
        <v>233000</v>
      </c>
      <c r="O3482" s="4">
        <v>0</v>
      </c>
      <c r="P3482" s="4">
        <v>233000</v>
      </c>
      <c r="Q3482" s="4">
        <v>3532</v>
      </c>
      <c r="R3482" s="4" t="b">
        <f t="shared" si="12"/>
        <v>0</v>
      </c>
      <c r="S3482" s="4">
        <v>0</v>
      </c>
    </row>
    <row r="3483" spans="1:19" ht="14.25" customHeight="1">
      <c r="A3483" s="4" t="s">
        <v>1040</v>
      </c>
      <c r="B3483" s="5"/>
      <c r="C3483" s="4">
        <v>0</v>
      </c>
      <c r="E3483" s="4" t="b">
        <f t="shared" si="11"/>
        <v>0</v>
      </c>
      <c r="F3483" s="4">
        <v>0</v>
      </c>
      <c r="G3483" s="4">
        <v>7301</v>
      </c>
      <c r="H3483" s="6">
        <v>43965</v>
      </c>
      <c r="I3483" s="4" t="s">
        <v>1052</v>
      </c>
      <c r="J3483" s="4" t="s">
        <v>40</v>
      </c>
      <c r="K3483" s="4">
        <v>13775</v>
      </c>
      <c r="L3483" s="4">
        <v>0</v>
      </c>
      <c r="M3483" s="4">
        <v>0</v>
      </c>
      <c r="N3483" s="4">
        <v>0</v>
      </c>
      <c r="O3483" s="4">
        <v>233000</v>
      </c>
      <c r="P3483" s="4">
        <v>0</v>
      </c>
      <c r="Q3483" s="4">
        <v>3533</v>
      </c>
      <c r="R3483" s="4" t="b">
        <f t="shared" si="12"/>
        <v>0</v>
      </c>
      <c r="S3483" s="4">
        <v>0</v>
      </c>
    </row>
    <row r="3484" spans="1:19" ht="14.25" customHeight="1">
      <c r="A3484" s="4" t="s">
        <v>1040</v>
      </c>
      <c r="B3484" s="5"/>
      <c r="C3484" s="4">
        <v>0</v>
      </c>
      <c r="E3484" s="4" t="b">
        <f t="shared" si="11"/>
        <v>0</v>
      </c>
      <c r="F3484" s="4">
        <v>0</v>
      </c>
      <c r="G3484" s="4">
        <v>7301</v>
      </c>
      <c r="H3484" s="6">
        <v>43983</v>
      </c>
      <c r="I3484" s="4" t="s">
        <v>2087</v>
      </c>
      <c r="J3484" s="4" t="s">
        <v>1043</v>
      </c>
      <c r="K3484" s="4">
        <v>10719</v>
      </c>
      <c r="L3484" s="4">
        <v>0</v>
      </c>
      <c r="M3484" s="4">
        <v>0</v>
      </c>
      <c r="N3484" s="4">
        <v>233000</v>
      </c>
      <c r="O3484" s="4">
        <v>0</v>
      </c>
      <c r="P3484" s="4">
        <v>233000</v>
      </c>
      <c r="Q3484" s="4">
        <v>3534</v>
      </c>
      <c r="R3484" s="4" t="b">
        <f t="shared" si="12"/>
        <v>0</v>
      </c>
      <c r="S3484" s="4">
        <v>0</v>
      </c>
    </row>
    <row r="3485" spans="1:19" ht="14.25" customHeight="1">
      <c r="A3485" s="4" t="s">
        <v>1040</v>
      </c>
      <c r="B3485" s="5"/>
      <c r="C3485" s="4">
        <v>0</v>
      </c>
      <c r="E3485" s="4" t="b">
        <f t="shared" si="11"/>
        <v>0</v>
      </c>
      <c r="F3485" s="4">
        <v>0</v>
      </c>
      <c r="G3485" s="4">
        <v>7301</v>
      </c>
      <c r="H3485" s="6">
        <v>43992</v>
      </c>
      <c r="I3485" s="4" t="s">
        <v>1054</v>
      </c>
      <c r="J3485" s="4" t="s">
        <v>40</v>
      </c>
      <c r="K3485" s="4">
        <v>13826</v>
      </c>
      <c r="L3485" s="4">
        <v>0</v>
      </c>
      <c r="M3485" s="4">
        <v>0</v>
      </c>
      <c r="N3485" s="4">
        <v>0</v>
      </c>
      <c r="O3485" s="4">
        <v>233000</v>
      </c>
      <c r="P3485" s="4">
        <v>0</v>
      </c>
      <c r="Q3485" s="4">
        <v>3535</v>
      </c>
      <c r="R3485" s="4" t="b">
        <f t="shared" si="12"/>
        <v>0</v>
      </c>
      <c r="S3485" s="4">
        <v>0</v>
      </c>
    </row>
    <row r="3486" spans="1:19" ht="14.25" customHeight="1">
      <c r="A3486" s="4" t="s">
        <v>1040</v>
      </c>
      <c r="B3486" s="5"/>
      <c r="C3486" s="4">
        <v>0</v>
      </c>
      <c r="E3486" s="4" t="b">
        <f t="shared" si="11"/>
        <v>0</v>
      </c>
      <c r="F3486" s="4">
        <v>0</v>
      </c>
      <c r="G3486" s="4">
        <v>7301</v>
      </c>
      <c r="H3486" s="6">
        <v>44013</v>
      </c>
      <c r="I3486" s="4" t="s">
        <v>2088</v>
      </c>
      <c r="J3486" s="4" t="s">
        <v>1043</v>
      </c>
      <c r="K3486" s="4">
        <v>10799</v>
      </c>
      <c r="L3486" s="4">
        <v>0</v>
      </c>
      <c r="M3486" s="4">
        <v>0</v>
      </c>
      <c r="N3486" s="4">
        <v>233000</v>
      </c>
      <c r="O3486" s="4">
        <v>0</v>
      </c>
      <c r="P3486" s="4">
        <v>233000</v>
      </c>
      <c r="Q3486" s="4">
        <v>3536</v>
      </c>
      <c r="R3486" s="4" t="b">
        <f t="shared" si="12"/>
        <v>0</v>
      </c>
      <c r="S3486" s="4">
        <v>0</v>
      </c>
    </row>
    <row r="3487" spans="1:19" ht="14.25" customHeight="1">
      <c r="A3487" s="4" t="s">
        <v>1040</v>
      </c>
      <c r="B3487" s="5"/>
      <c r="C3487" s="4">
        <v>0</v>
      </c>
      <c r="E3487" s="4" t="b">
        <f t="shared" si="11"/>
        <v>0</v>
      </c>
      <c r="F3487" s="4">
        <v>0</v>
      </c>
      <c r="G3487" s="4">
        <v>7301</v>
      </c>
      <c r="H3487" s="6">
        <v>44018</v>
      </c>
      <c r="I3487" s="4" t="s">
        <v>1056</v>
      </c>
      <c r="J3487" s="4" t="s">
        <v>40</v>
      </c>
      <c r="K3487" s="4">
        <v>13886</v>
      </c>
      <c r="L3487" s="4">
        <v>0</v>
      </c>
      <c r="M3487" s="4">
        <v>0</v>
      </c>
      <c r="N3487" s="4">
        <v>0</v>
      </c>
      <c r="O3487" s="4">
        <v>233000</v>
      </c>
      <c r="P3487" s="4">
        <v>0</v>
      </c>
      <c r="Q3487" s="4">
        <v>3537</v>
      </c>
      <c r="R3487" s="4" t="b">
        <f t="shared" si="12"/>
        <v>0</v>
      </c>
      <c r="S3487" s="4">
        <v>0</v>
      </c>
    </row>
    <row r="3488" spans="1:19" ht="14.25" customHeight="1">
      <c r="A3488" s="4" t="s">
        <v>1040</v>
      </c>
      <c r="B3488" s="5"/>
      <c r="C3488" s="4">
        <v>0</v>
      </c>
      <c r="E3488" s="4" t="b">
        <f t="shared" si="11"/>
        <v>0</v>
      </c>
      <c r="F3488" s="4">
        <v>0</v>
      </c>
      <c r="G3488" s="4">
        <v>7301</v>
      </c>
      <c r="H3488" s="6">
        <v>44044</v>
      </c>
      <c r="I3488" s="4" t="s">
        <v>2089</v>
      </c>
      <c r="J3488" s="4" t="s">
        <v>1043</v>
      </c>
      <c r="K3488" s="4">
        <v>10879</v>
      </c>
      <c r="L3488" s="4">
        <v>0</v>
      </c>
      <c r="M3488" s="4">
        <v>0</v>
      </c>
      <c r="N3488" s="4">
        <v>233000</v>
      </c>
      <c r="O3488" s="4">
        <v>0</v>
      </c>
      <c r="P3488" s="4">
        <v>233000</v>
      </c>
      <c r="Q3488" s="4">
        <v>3538</v>
      </c>
      <c r="R3488" s="4" t="b">
        <f t="shared" si="12"/>
        <v>0</v>
      </c>
      <c r="S3488" s="4">
        <v>0</v>
      </c>
    </row>
    <row r="3489" spans="1:19" ht="14.25" customHeight="1">
      <c r="A3489" s="4" t="s">
        <v>1040</v>
      </c>
      <c r="B3489" s="5"/>
      <c r="C3489" s="4">
        <v>0</v>
      </c>
      <c r="E3489" s="4" t="b">
        <f t="shared" si="11"/>
        <v>0</v>
      </c>
      <c r="F3489" s="4">
        <v>0</v>
      </c>
      <c r="G3489" s="4">
        <v>7301</v>
      </c>
      <c r="H3489" s="6">
        <v>44053</v>
      </c>
      <c r="I3489" s="4" t="s">
        <v>1058</v>
      </c>
      <c r="J3489" s="4" t="s">
        <v>40</v>
      </c>
      <c r="K3489" s="4">
        <v>13965</v>
      </c>
      <c r="L3489" s="4">
        <v>0</v>
      </c>
      <c r="M3489" s="4">
        <v>0</v>
      </c>
      <c r="N3489" s="4">
        <v>0</v>
      </c>
      <c r="O3489" s="4">
        <v>233000</v>
      </c>
      <c r="P3489" s="4">
        <v>0</v>
      </c>
      <c r="Q3489" s="4">
        <v>3539</v>
      </c>
      <c r="R3489" s="4" t="b">
        <f t="shared" si="12"/>
        <v>0</v>
      </c>
      <c r="S3489" s="4">
        <v>0</v>
      </c>
    </row>
    <row r="3490" spans="1:19" ht="14.25" customHeight="1">
      <c r="A3490" s="4" t="s">
        <v>1040</v>
      </c>
      <c r="B3490" s="5"/>
      <c r="C3490" s="4">
        <v>0</v>
      </c>
      <c r="E3490" s="4" t="b">
        <f t="shared" si="11"/>
        <v>0</v>
      </c>
      <c r="F3490" s="4">
        <v>0</v>
      </c>
      <c r="G3490" s="4">
        <v>7301</v>
      </c>
      <c r="H3490" s="6">
        <v>44075</v>
      </c>
      <c r="I3490" s="4" t="s">
        <v>2090</v>
      </c>
      <c r="J3490" s="4" t="s">
        <v>1043</v>
      </c>
      <c r="K3490" s="4">
        <v>10959</v>
      </c>
      <c r="L3490" s="4">
        <v>0</v>
      </c>
      <c r="M3490" s="4">
        <v>0</v>
      </c>
      <c r="N3490" s="4">
        <v>233000</v>
      </c>
      <c r="O3490" s="4">
        <v>0</v>
      </c>
      <c r="P3490" s="4">
        <v>233000</v>
      </c>
      <c r="Q3490" s="4">
        <v>3540</v>
      </c>
      <c r="R3490" s="4" t="b">
        <f t="shared" si="12"/>
        <v>0</v>
      </c>
      <c r="S3490" s="4">
        <v>0</v>
      </c>
    </row>
    <row r="3491" spans="1:19" ht="14.25" customHeight="1">
      <c r="A3491" s="4" t="s">
        <v>1040</v>
      </c>
      <c r="B3491" s="5"/>
      <c r="C3491" s="4">
        <v>0</v>
      </c>
      <c r="E3491" s="4" t="b">
        <f t="shared" si="11"/>
        <v>0</v>
      </c>
      <c r="F3491" s="4">
        <v>0</v>
      </c>
      <c r="G3491" s="4">
        <v>7301</v>
      </c>
      <c r="H3491" s="6">
        <v>44082</v>
      </c>
      <c r="I3491" s="4" t="s">
        <v>1060</v>
      </c>
      <c r="J3491" s="4" t="s">
        <v>40</v>
      </c>
      <c r="K3491" s="4">
        <v>14042</v>
      </c>
      <c r="L3491" s="4">
        <v>0</v>
      </c>
      <c r="M3491" s="4">
        <v>0</v>
      </c>
      <c r="N3491" s="4">
        <v>0</v>
      </c>
      <c r="O3491" s="4">
        <v>233000</v>
      </c>
      <c r="P3491" s="4">
        <v>0</v>
      </c>
      <c r="Q3491" s="4">
        <v>3541</v>
      </c>
      <c r="R3491" s="4" t="b">
        <f t="shared" si="12"/>
        <v>0</v>
      </c>
      <c r="S3491" s="4">
        <v>0</v>
      </c>
    </row>
    <row r="3492" spans="1:19" ht="14.25" customHeight="1">
      <c r="A3492" s="4" t="s">
        <v>1040</v>
      </c>
      <c r="B3492" s="5"/>
      <c r="C3492" s="4">
        <v>0</v>
      </c>
      <c r="E3492" s="4" t="b">
        <f t="shared" si="11"/>
        <v>0</v>
      </c>
      <c r="F3492" s="4">
        <v>0</v>
      </c>
      <c r="G3492" s="4">
        <v>7301</v>
      </c>
      <c r="H3492" s="6">
        <v>44105</v>
      </c>
      <c r="I3492" s="4" t="s">
        <v>1061</v>
      </c>
      <c r="J3492" s="4" t="s">
        <v>40</v>
      </c>
      <c r="K3492" s="4">
        <v>14102</v>
      </c>
      <c r="L3492" s="4">
        <v>0</v>
      </c>
      <c r="M3492" s="4">
        <v>0</v>
      </c>
      <c r="N3492" s="4">
        <v>0</v>
      </c>
      <c r="O3492" s="4">
        <v>233000</v>
      </c>
      <c r="P3492" s="4">
        <v>-233000</v>
      </c>
      <c r="Q3492" s="4">
        <v>3542</v>
      </c>
      <c r="R3492" s="4" t="b">
        <f t="shared" si="12"/>
        <v>0</v>
      </c>
      <c r="S3492" s="4">
        <v>0</v>
      </c>
    </row>
    <row r="3493" spans="1:19" ht="14.25" customHeight="1">
      <c r="A3493" s="4" t="s">
        <v>1040</v>
      </c>
      <c r="B3493" s="5"/>
      <c r="C3493" s="4">
        <v>0</v>
      </c>
      <c r="E3493" s="4" t="b">
        <f t="shared" si="11"/>
        <v>0</v>
      </c>
      <c r="F3493" s="4">
        <v>0</v>
      </c>
      <c r="G3493" s="4">
        <v>7301</v>
      </c>
      <c r="H3493" s="6">
        <v>44105</v>
      </c>
      <c r="I3493" s="4" t="s">
        <v>2091</v>
      </c>
      <c r="J3493" s="4" t="s">
        <v>1043</v>
      </c>
      <c r="K3493" s="4">
        <v>11039</v>
      </c>
      <c r="L3493" s="4">
        <v>0</v>
      </c>
      <c r="M3493" s="4">
        <v>0</v>
      </c>
      <c r="N3493" s="4">
        <v>233000</v>
      </c>
      <c r="O3493" s="4">
        <v>0</v>
      </c>
      <c r="P3493" s="4">
        <v>0</v>
      </c>
      <c r="Q3493" s="4">
        <v>3543</v>
      </c>
      <c r="R3493" s="4" t="b">
        <f t="shared" si="12"/>
        <v>0</v>
      </c>
      <c r="S3493" s="4">
        <v>0</v>
      </c>
    </row>
    <row r="3494" spans="1:19" ht="14.25" customHeight="1">
      <c r="A3494" s="4" t="s">
        <v>1040</v>
      </c>
      <c r="B3494" s="5"/>
      <c r="C3494" s="4">
        <v>0</v>
      </c>
      <c r="E3494" s="4" t="b">
        <f t="shared" si="11"/>
        <v>0</v>
      </c>
      <c r="F3494" s="4">
        <v>0</v>
      </c>
      <c r="G3494" s="4">
        <v>7301</v>
      </c>
      <c r="H3494" s="6">
        <v>44136</v>
      </c>
      <c r="I3494" s="4" t="s">
        <v>2092</v>
      </c>
      <c r="J3494" s="4" t="s">
        <v>1043</v>
      </c>
      <c r="K3494" s="4">
        <v>11119</v>
      </c>
      <c r="L3494" s="4">
        <v>0</v>
      </c>
      <c r="M3494" s="4">
        <v>0</v>
      </c>
      <c r="N3494" s="4">
        <v>233000</v>
      </c>
      <c r="O3494" s="4">
        <v>0</v>
      </c>
      <c r="P3494" s="4">
        <v>233000</v>
      </c>
      <c r="Q3494" s="4">
        <v>3544</v>
      </c>
      <c r="R3494" s="4" t="b">
        <f t="shared" si="12"/>
        <v>0</v>
      </c>
      <c r="S3494" s="4">
        <v>0</v>
      </c>
    </row>
    <row r="3495" spans="1:19" ht="14.25" customHeight="1">
      <c r="A3495" s="4" t="s">
        <v>1040</v>
      </c>
      <c r="B3495" s="5"/>
      <c r="C3495" s="4">
        <v>0</v>
      </c>
      <c r="E3495" s="4" t="b">
        <f t="shared" si="11"/>
        <v>0</v>
      </c>
      <c r="F3495" s="4">
        <v>0</v>
      </c>
      <c r="G3495" s="4">
        <v>7301</v>
      </c>
      <c r="H3495" s="6">
        <v>44145</v>
      </c>
      <c r="I3495" s="4" t="s">
        <v>1064</v>
      </c>
      <c r="J3495" s="4" t="s">
        <v>40</v>
      </c>
      <c r="K3495" s="4">
        <v>14188</v>
      </c>
      <c r="L3495" s="4">
        <v>0</v>
      </c>
      <c r="M3495" s="4">
        <v>0</v>
      </c>
      <c r="N3495" s="4">
        <v>0</v>
      </c>
      <c r="O3495" s="4">
        <v>233000</v>
      </c>
      <c r="P3495" s="4">
        <v>0</v>
      </c>
      <c r="Q3495" s="4">
        <v>3545</v>
      </c>
      <c r="R3495" s="4" t="b">
        <f t="shared" si="12"/>
        <v>0</v>
      </c>
      <c r="S3495" s="4">
        <v>0</v>
      </c>
    </row>
    <row r="3496" spans="1:19" ht="14.25" customHeight="1">
      <c r="A3496" s="4" t="s">
        <v>1040</v>
      </c>
      <c r="B3496" s="5"/>
      <c r="C3496" s="4">
        <v>0</v>
      </c>
      <c r="E3496" s="4" t="b">
        <f t="shared" si="11"/>
        <v>0</v>
      </c>
      <c r="F3496" s="4">
        <v>0</v>
      </c>
      <c r="G3496" s="4">
        <v>7301</v>
      </c>
      <c r="H3496" s="6">
        <v>44166</v>
      </c>
      <c r="I3496" s="4" t="s">
        <v>2093</v>
      </c>
      <c r="J3496" s="4" t="s">
        <v>1043</v>
      </c>
      <c r="K3496" s="4">
        <v>11199</v>
      </c>
      <c r="L3496" s="4">
        <v>0</v>
      </c>
      <c r="M3496" s="4">
        <v>0</v>
      </c>
      <c r="N3496" s="4">
        <v>233000</v>
      </c>
      <c r="O3496" s="4">
        <v>0</v>
      </c>
      <c r="P3496" s="4">
        <v>233000</v>
      </c>
      <c r="Q3496" s="4">
        <v>3546</v>
      </c>
      <c r="R3496" s="4" t="b">
        <f t="shared" si="12"/>
        <v>0</v>
      </c>
      <c r="S3496" s="4">
        <v>0</v>
      </c>
    </row>
    <row r="3497" spans="1:19" ht="14.25" customHeight="1">
      <c r="A3497" s="4" t="s">
        <v>1040</v>
      </c>
      <c r="B3497" s="5"/>
      <c r="C3497" s="4">
        <v>0</v>
      </c>
      <c r="E3497" s="4" t="b">
        <f t="shared" si="11"/>
        <v>0</v>
      </c>
      <c r="F3497" s="4">
        <v>0</v>
      </c>
      <c r="G3497" s="4">
        <v>7301</v>
      </c>
      <c r="H3497" s="6">
        <v>44175</v>
      </c>
      <c r="I3497" s="4" t="s">
        <v>1066</v>
      </c>
      <c r="J3497" s="4" t="s">
        <v>40</v>
      </c>
      <c r="K3497" s="4">
        <v>14267</v>
      </c>
      <c r="L3497" s="4">
        <v>0</v>
      </c>
      <c r="M3497" s="4">
        <v>0</v>
      </c>
      <c r="N3497" s="4">
        <v>0</v>
      </c>
      <c r="O3497" s="4">
        <v>233000</v>
      </c>
      <c r="P3497" s="4">
        <v>0</v>
      </c>
      <c r="Q3497" s="4">
        <v>3547</v>
      </c>
      <c r="R3497" s="4" t="b">
        <f t="shared" si="12"/>
        <v>0</v>
      </c>
      <c r="S3497" s="4">
        <v>0</v>
      </c>
    </row>
    <row r="3498" spans="1:19" ht="14.25" customHeight="1">
      <c r="A3498" s="4" t="s">
        <v>1040</v>
      </c>
      <c r="B3498" s="5" t="s">
        <v>2094</v>
      </c>
      <c r="C3498" s="4">
        <v>0</v>
      </c>
      <c r="D3498" s="4" t="s">
        <v>2094</v>
      </c>
      <c r="E3498" s="4" t="b">
        <f t="shared" si="11"/>
        <v>0</v>
      </c>
      <c r="F3498" s="4">
        <v>0</v>
      </c>
      <c r="G3498" s="4">
        <v>7301</v>
      </c>
      <c r="H3498" s="3" t="s">
        <v>21</v>
      </c>
      <c r="K3498" s="4">
        <v>0</v>
      </c>
      <c r="L3498" s="4">
        <v>0</v>
      </c>
      <c r="M3498" s="4">
        <v>0</v>
      </c>
      <c r="N3498" s="4">
        <v>2796000</v>
      </c>
      <c r="O3498" s="4">
        <v>2796000</v>
      </c>
      <c r="P3498" s="4">
        <v>0</v>
      </c>
      <c r="Q3498" s="4">
        <v>3548</v>
      </c>
      <c r="R3498" s="4" t="b">
        <f t="shared" si="12"/>
        <v>0</v>
      </c>
      <c r="S3498" s="4">
        <v>0</v>
      </c>
    </row>
    <row r="3499" spans="1:19" ht="14.25" customHeight="1">
      <c r="A3499" s="4" t="s">
        <v>1040</v>
      </c>
      <c r="B3499" s="5" t="s">
        <v>691</v>
      </c>
      <c r="C3499" s="4">
        <v>0</v>
      </c>
      <c r="D3499" s="4" t="s">
        <v>691</v>
      </c>
      <c r="E3499" s="4" t="b">
        <f t="shared" si="11"/>
        <v>0</v>
      </c>
      <c r="F3499" s="4">
        <v>0</v>
      </c>
      <c r="G3499" s="4">
        <v>7302</v>
      </c>
      <c r="H3499" s="3" t="s">
        <v>21</v>
      </c>
      <c r="K3499" s="4">
        <v>0</v>
      </c>
      <c r="L3499" s="4">
        <v>2520000</v>
      </c>
      <c r="M3499" s="4">
        <v>1060000</v>
      </c>
      <c r="N3499" s="4">
        <v>0</v>
      </c>
      <c r="O3499" s="4">
        <v>0</v>
      </c>
      <c r="P3499" s="4">
        <v>0</v>
      </c>
      <c r="Q3499" s="4">
        <v>3549</v>
      </c>
      <c r="R3499" s="4" t="b">
        <f t="shared" si="12"/>
        <v>0</v>
      </c>
      <c r="S3499" s="4">
        <v>0</v>
      </c>
    </row>
    <row r="3500" spans="1:19" ht="14.25" customHeight="1">
      <c r="A3500" s="4" t="s">
        <v>1040</v>
      </c>
      <c r="B3500" s="5"/>
      <c r="C3500" s="4">
        <v>0</v>
      </c>
      <c r="E3500" s="4" t="b">
        <f t="shared" si="11"/>
        <v>0</v>
      </c>
      <c r="F3500" s="4">
        <v>0</v>
      </c>
      <c r="G3500" s="4">
        <v>7302</v>
      </c>
      <c r="H3500" s="6">
        <v>43831</v>
      </c>
      <c r="I3500" s="4" t="s">
        <v>2095</v>
      </c>
      <c r="J3500" s="4" t="s">
        <v>1069</v>
      </c>
      <c r="K3500" s="4">
        <v>561</v>
      </c>
      <c r="L3500" s="4">
        <v>0</v>
      </c>
      <c r="M3500" s="4">
        <v>0</v>
      </c>
      <c r="N3500" s="4">
        <v>0</v>
      </c>
      <c r="O3500" s="4">
        <v>60005</v>
      </c>
      <c r="P3500" s="4">
        <v>-60005</v>
      </c>
      <c r="Q3500" s="4">
        <v>3550</v>
      </c>
      <c r="R3500" s="4" t="b">
        <f t="shared" si="12"/>
        <v>0</v>
      </c>
      <c r="S3500" s="4">
        <v>0</v>
      </c>
    </row>
    <row r="3501" spans="1:19" ht="14.25" customHeight="1">
      <c r="A3501" s="4" t="s">
        <v>1040</v>
      </c>
      <c r="B3501" s="5"/>
      <c r="C3501" s="4">
        <v>0</v>
      </c>
      <c r="E3501" s="4" t="b">
        <f t="shared" si="11"/>
        <v>0</v>
      </c>
      <c r="F3501" s="4">
        <v>0</v>
      </c>
      <c r="G3501" s="4">
        <v>7302</v>
      </c>
      <c r="H3501" s="6">
        <v>43831</v>
      </c>
      <c r="I3501" s="4" t="s">
        <v>2096</v>
      </c>
      <c r="J3501" s="4" t="s">
        <v>1043</v>
      </c>
      <c r="K3501" s="4">
        <v>10320</v>
      </c>
      <c r="L3501" s="4">
        <v>0</v>
      </c>
      <c r="M3501" s="4">
        <v>0</v>
      </c>
      <c r="N3501" s="4">
        <v>210000</v>
      </c>
      <c r="O3501" s="4">
        <v>0</v>
      </c>
      <c r="P3501" s="4">
        <v>149995</v>
      </c>
      <c r="Q3501" s="4">
        <v>3551</v>
      </c>
      <c r="R3501" s="4" t="b">
        <f t="shared" si="12"/>
        <v>0</v>
      </c>
      <c r="S3501" s="4">
        <v>0</v>
      </c>
    </row>
    <row r="3502" spans="1:19" ht="14.25" customHeight="1">
      <c r="A3502" s="4" t="s">
        <v>1040</v>
      </c>
      <c r="B3502" s="5"/>
      <c r="C3502" s="4">
        <v>0</v>
      </c>
      <c r="E3502" s="4" t="b">
        <f t="shared" si="11"/>
        <v>0</v>
      </c>
      <c r="F3502" s="4">
        <v>0</v>
      </c>
      <c r="G3502" s="4">
        <v>7302</v>
      </c>
      <c r="H3502" s="6">
        <v>43837</v>
      </c>
      <c r="I3502" s="4" t="s">
        <v>1044</v>
      </c>
      <c r="J3502" s="4" t="s">
        <v>40</v>
      </c>
      <c r="K3502" s="4">
        <v>13533</v>
      </c>
      <c r="L3502" s="4">
        <v>0</v>
      </c>
      <c r="M3502" s="4">
        <v>0</v>
      </c>
      <c r="N3502" s="4">
        <v>0</v>
      </c>
      <c r="O3502" s="4">
        <v>149995</v>
      </c>
      <c r="P3502" s="4">
        <v>0</v>
      </c>
      <c r="Q3502" s="4">
        <v>3552</v>
      </c>
      <c r="R3502" s="4" t="b">
        <f t="shared" si="12"/>
        <v>0</v>
      </c>
      <c r="S3502" s="4">
        <v>0</v>
      </c>
    </row>
    <row r="3503" spans="1:19" ht="14.25" customHeight="1">
      <c r="A3503" s="4" t="s">
        <v>1040</v>
      </c>
      <c r="B3503" s="5"/>
      <c r="C3503" s="4">
        <v>0</v>
      </c>
      <c r="E3503" s="4" t="b">
        <f t="shared" si="11"/>
        <v>0</v>
      </c>
      <c r="F3503" s="4">
        <v>0</v>
      </c>
      <c r="G3503" s="4">
        <v>7302</v>
      </c>
      <c r="H3503" s="6">
        <v>43862</v>
      </c>
      <c r="I3503" s="4" t="s">
        <v>2097</v>
      </c>
      <c r="J3503" s="4" t="s">
        <v>1069</v>
      </c>
      <c r="K3503" s="4">
        <v>562</v>
      </c>
      <c r="L3503" s="4">
        <v>0</v>
      </c>
      <c r="M3503" s="4">
        <v>0</v>
      </c>
      <c r="N3503" s="4">
        <v>0</v>
      </c>
      <c r="O3503" s="4">
        <v>62005</v>
      </c>
      <c r="P3503" s="4">
        <v>-62005</v>
      </c>
      <c r="Q3503" s="4">
        <v>3553</v>
      </c>
      <c r="R3503" s="4" t="b">
        <f t="shared" si="12"/>
        <v>0</v>
      </c>
      <c r="S3503" s="4">
        <v>0</v>
      </c>
    </row>
    <row r="3504" spans="1:19" ht="14.25" customHeight="1">
      <c r="A3504" s="4" t="s">
        <v>1040</v>
      </c>
      <c r="B3504" s="5"/>
      <c r="C3504" s="4">
        <v>0</v>
      </c>
      <c r="E3504" s="4" t="b">
        <f t="shared" si="11"/>
        <v>0</v>
      </c>
      <c r="F3504" s="4">
        <v>0</v>
      </c>
      <c r="G3504" s="4">
        <v>7302</v>
      </c>
      <c r="H3504" s="6">
        <v>43862</v>
      </c>
      <c r="I3504" s="4" t="s">
        <v>2098</v>
      </c>
      <c r="J3504" s="4" t="s">
        <v>1043</v>
      </c>
      <c r="K3504" s="4">
        <v>10400</v>
      </c>
      <c r="L3504" s="4">
        <v>0</v>
      </c>
      <c r="M3504" s="4">
        <v>0</v>
      </c>
      <c r="N3504" s="4">
        <v>210000</v>
      </c>
      <c r="O3504" s="4">
        <v>0</v>
      </c>
      <c r="P3504" s="4">
        <v>147995</v>
      </c>
      <c r="Q3504" s="4">
        <v>3554</v>
      </c>
      <c r="R3504" s="4" t="b">
        <f t="shared" si="12"/>
        <v>0</v>
      </c>
      <c r="S3504" s="4">
        <v>0</v>
      </c>
    </row>
    <row r="3505" spans="1:19" ht="14.25" customHeight="1">
      <c r="A3505" s="4" t="s">
        <v>1040</v>
      </c>
      <c r="B3505" s="5"/>
      <c r="C3505" s="4">
        <v>0</v>
      </c>
      <c r="E3505" s="4" t="b">
        <f t="shared" si="11"/>
        <v>0</v>
      </c>
      <c r="F3505" s="4">
        <v>0</v>
      </c>
      <c r="G3505" s="4">
        <v>7302</v>
      </c>
      <c r="H3505" s="6">
        <v>43874</v>
      </c>
      <c r="I3505" s="4" t="s">
        <v>1046</v>
      </c>
      <c r="J3505" s="4" t="s">
        <v>40</v>
      </c>
      <c r="K3505" s="4">
        <v>13613</v>
      </c>
      <c r="L3505" s="4">
        <v>0</v>
      </c>
      <c r="M3505" s="4">
        <v>0</v>
      </c>
      <c r="N3505" s="4">
        <v>0</v>
      </c>
      <c r="O3505" s="4">
        <v>147995</v>
      </c>
      <c r="P3505" s="4">
        <v>0</v>
      </c>
      <c r="Q3505" s="4">
        <v>3555</v>
      </c>
      <c r="R3505" s="4" t="b">
        <f t="shared" si="12"/>
        <v>0</v>
      </c>
      <c r="S3505" s="4">
        <v>0</v>
      </c>
    </row>
    <row r="3506" spans="1:19" ht="14.25" customHeight="1">
      <c r="A3506" s="4" t="s">
        <v>1040</v>
      </c>
      <c r="B3506" s="5"/>
      <c r="C3506" s="4">
        <v>0</v>
      </c>
      <c r="E3506" s="4" t="b">
        <f t="shared" si="11"/>
        <v>0</v>
      </c>
      <c r="F3506" s="4">
        <v>0</v>
      </c>
      <c r="G3506" s="4">
        <v>7302</v>
      </c>
      <c r="H3506" s="6">
        <v>43891</v>
      </c>
      <c r="I3506" s="4" t="s">
        <v>2099</v>
      </c>
      <c r="J3506" s="4" t="s">
        <v>1043</v>
      </c>
      <c r="K3506" s="4">
        <v>10480</v>
      </c>
      <c r="L3506" s="4">
        <v>0</v>
      </c>
      <c r="M3506" s="4">
        <v>0</v>
      </c>
      <c r="N3506" s="4">
        <v>210000</v>
      </c>
      <c r="O3506" s="4">
        <v>0</v>
      </c>
      <c r="P3506" s="4">
        <v>210000</v>
      </c>
      <c r="Q3506" s="4">
        <v>3556</v>
      </c>
      <c r="R3506" s="4" t="b">
        <f t="shared" si="12"/>
        <v>0</v>
      </c>
      <c r="S3506" s="4">
        <v>0</v>
      </c>
    </row>
    <row r="3507" spans="1:19" ht="14.25" customHeight="1">
      <c r="A3507" s="4" t="s">
        <v>1040</v>
      </c>
      <c r="B3507" s="5"/>
      <c r="C3507" s="4">
        <v>0</v>
      </c>
      <c r="E3507" s="4" t="b">
        <f t="shared" si="11"/>
        <v>0</v>
      </c>
      <c r="F3507" s="4">
        <v>0</v>
      </c>
      <c r="G3507" s="4">
        <v>7302</v>
      </c>
      <c r="H3507" s="6">
        <v>43903</v>
      </c>
      <c r="I3507" s="4" t="s">
        <v>1048</v>
      </c>
      <c r="J3507" s="4" t="s">
        <v>40</v>
      </c>
      <c r="K3507" s="4">
        <v>13671</v>
      </c>
      <c r="L3507" s="4">
        <v>0</v>
      </c>
      <c r="M3507" s="4">
        <v>0</v>
      </c>
      <c r="N3507" s="4">
        <v>0</v>
      </c>
      <c r="O3507" s="4">
        <v>210000</v>
      </c>
      <c r="P3507" s="4">
        <v>0</v>
      </c>
      <c r="Q3507" s="4">
        <v>3557</v>
      </c>
      <c r="R3507" s="4" t="b">
        <f t="shared" si="12"/>
        <v>0</v>
      </c>
      <c r="S3507" s="4">
        <v>0</v>
      </c>
    </row>
    <row r="3508" spans="1:19" ht="14.25" customHeight="1">
      <c r="A3508" s="4" t="s">
        <v>1040</v>
      </c>
      <c r="B3508" s="5"/>
      <c r="C3508" s="4">
        <v>0</v>
      </c>
      <c r="E3508" s="4" t="b">
        <f t="shared" si="11"/>
        <v>0</v>
      </c>
      <c r="F3508" s="4">
        <v>0</v>
      </c>
      <c r="G3508" s="4">
        <v>7302</v>
      </c>
      <c r="H3508" s="6">
        <v>43922</v>
      </c>
      <c r="I3508" s="4" t="s">
        <v>2100</v>
      </c>
      <c r="J3508" s="4" t="s">
        <v>1043</v>
      </c>
      <c r="K3508" s="4">
        <v>10560</v>
      </c>
      <c r="L3508" s="4">
        <v>0</v>
      </c>
      <c r="M3508" s="4">
        <v>0</v>
      </c>
      <c r="N3508" s="4">
        <v>210000</v>
      </c>
      <c r="O3508" s="4">
        <v>0</v>
      </c>
      <c r="P3508" s="4">
        <v>210000</v>
      </c>
      <c r="Q3508" s="4">
        <v>3558</v>
      </c>
      <c r="R3508" s="4" t="b">
        <f t="shared" si="12"/>
        <v>0</v>
      </c>
      <c r="S3508" s="4">
        <v>0</v>
      </c>
    </row>
    <row r="3509" spans="1:19" ht="14.25" customHeight="1">
      <c r="A3509" s="4" t="s">
        <v>1040</v>
      </c>
      <c r="B3509" s="5"/>
      <c r="C3509" s="4">
        <v>0</v>
      </c>
      <c r="E3509" s="4" t="b">
        <f t="shared" si="11"/>
        <v>0</v>
      </c>
      <c r="F3509" s="4">
        <v>0</v>
      </c>
      <c r="G3509" s="4">
        <v>7302</v>
      </c>
      <c r="H3509" s="6">
        <v>43937</v>
      </c>
      <c r="I3509" s="4" t="s">
        <v>1050</v>
      </c>
      <c r="J3509" s="4" t="s">
        <v>40</v>
      </c>
      <c r="K3509" s="4">
        <v>13736</v>
      </c>
      <c r="L3509" s="4">
        <v>0</v>
      </c>
      <c r="M3509" s="4">
        <v>0</v>
      </c>
      <c r="N3509" s="4">
        <v>0</v>
      </c>
      <c r="O3509" s="4">
        <v>210000</v>
      </c>
      <c r="P3509" s="4">
        <v>0</v>
      </c>
      <c r="Q3509" s="4">
        <v>3559</v>
      </c>
      <c r="R3509" s="4" t="b">
        <f t="shared" si="12"/>
        <v>0</v>
      </c>
      <c r="S3509" s="4">
        <v>0</v>
      </c>
    </row>
    <row r="3510" spans="1:19" ht="14.25" customHeight="1">
      <c r="A3510" s="4" t="s">
        <v>1040</v>
      </c>
      <c r="B3510" s="5"/>
      <c r="C3510" s="4">
        <v>0</v>
      </c>
      <c r="E3510" s="4" t="b">
        <f t="shared" si="11"/>
        <v>0</v>
      </c>
      <c r="F3510" s="4">
        <v>0</v>
      </c>
      <c r="G3510" s="4">
        <v>7302</v>
      </c>
      <c r="H3510" s="6">
        <v>43952</v>
      </c>
      <c r="I3510" s="4" t="s">
        <v>2101</v>
      </c>
      <c r="J3510" s="4" t="s">
        <v>1069</v>
      </c>
      <c r="K3510" s="4">
        <v>568</v>
      </c>
      <c r="L3510" s="4">
        <v>0</v>
      </c>
      <c r="M3510" s="4">
        <v>0</v>
      </c>
      <c r="N3510" s="4">
        <v>0</v>
      </c>
      <c r="O3510" s="4">
        <v>10000</v>
      </c>
      <c r="P3510" s="4">
        <v>-10000</v>
      </c>
      <c r="Q3510" s="4">
        <v>3560</v>
      </c>
      <c r="R3510" s="4" t="b">
        <f t="shared" si="12"/>
        <v>0</v>
      </c>
      <c r="S3510" s="4">
        <v>0</v>
      </c>
    </row>
    <row r="3511" spans="1:19" ht="14.25" customHeight="1">
      <c r="A3511" s="4" t="s">
        <v>1040</v>
      </c>
      <c r="B3511" s="5"/>
      <c r="C3511" s="4">
        <v>0</v>
      </c>
      <c r="E3511" s="4" t="b">
        <f t="shared" si="11"/>
        <v>0</v>
      </c>
      <c r="F3511" s="4">
        <v>0</v>
      </c>
      <c r="G3511" s="4">
        <v>7302</v>
      </c>
      <c r="H3511" s="6">
        <v>43952</v>
      </c>
      <c r="I3511" s="4" t="s">
        <v>2102</v>
      </c>
      <c r="J3511" s="4" t="s">
        <v>1043</v>
      </c>
      <c r="K3511" s="4">
        <v>10640</v>
      </c>
      <c r="L3511" s="4">
        <v>0</v>
      </c>
      <c r="M3511" s="4">
        <v>0</v>
      </c>
      <c r="N3511" s="4">
        <v>210000</v>
      </c>
      <c r="O3511" s="4">
        <v>0</v>
      </c>
      <c r="P3511" s="4">
        <v>200000</v>
      </c>
      <c r="Q3511" s="4">
        <v>3561</v>
      </c>
      <c r="R3511" s="4" t="b">
        <f t="shared" si="12"/>
        <v>0</v>
      </c>
      <c r="S3511" s="4">
        <v>0</v>
      </c>
    </row>
    <row r="3512" spans="1:19" ht="14.25" customHeight="1">
      <c r="A3512" s="4" t="s">
        <v>1040</v>
      </c>
      <c r="B3512" s="5"/>
      <c r="C3512" s="4">
        <v>0</v>
      </c>
      <c r="E3512" s="4" t="b">
        <f t="shared" si="11"/>
        <v>0</v>
      </c>
      <c r="F3512" s="4">
        <v>0</v>
      </c>
      <c r="G3512" s="4">
        <v>7302</v>
      </c>
      <c r="H3512" s="6">
        <v>43983</v>
      </c>
      <c r="I3512" s="4" t="s">
        <v>2103</v>
      </c>
      <c r="J3512" s="4" t="s">
        <v>1043</v>
      </c>
      <c r="K3512" s="4">
        <v>10720</v>
      </c>
      <c r="L3512" s="4">
        <v>0</v>
      </c>
      <c r="M3512" s="4">
        <v>0</v>
      </c>
      <c r="N3512" s="4">
        <v>210000</v>
      </c>
      <c r="O3512" s="4">
        <v>0</v>
      </c>
      <c r="P3512" s="4">
        <v>410000</v>
      </c>
      <c r="Q3512" s="4">
        <v>3562</v>
      </c>
      <c r="R3512" s="4" t="b">
        <f t="shared" si="12"/>
        <v>0</v>
      </c>
      <c r="S3512" s="4">
        <v>0</v>
      </c>
    </row>
    <row r="3513" spans="1:19" ht="14.25" customHeight="1">
      <c r="A3513" s="4" t="s">
        <v>1040</v>
      </c>
      <c r="B3513" s="5"/>
      <c r="C3513" s="4">
        <v>0</v>
      </c>
      <c r="E3513" s="4" t="b">
        <f t="shared" si="11"/>
        <v>0</v>
      </c>
      <c r="F3513" s="4">
        <v>0</v>
      </c>
      <c r="G3513" s="4">
        <v>7302</v>
      </c>
      <c r="H3513" s="6">
        <v>44013</v>
      </c>
      <c r="I3513" s="4" t="s">
        <v>2104</v>
      </c>
      <c r="J3513" s="4" t="s">
        <v>1043</v>
      </c>
      <c r="K3513" s="4">
        <v>10800</v>
      </c>
      <c r="L3513" s="4">
        <v>0</v>
      </c>
      <c r="M3513" s="4">
        <v>0</v>
      </c>
      <c r="N3513" s="4">
        <v>210000</v>
      </c>
      <c r="O3513" s="4">
        <v>0</v>
      </c>
      <c r="P3513" s="4">
        <v>620000</v>
      </c>
      <c r="Q3513" s="4">
        <v>3563</v>
      </c>
      <c r="R3513" s="4" t="b">
        <f t="shared" si="12"/>
        <v>0</v>
      </c>
      <c r="S3513" s="4">
        <v>0</v>
      </c>
    </row>
    <row r="3514" spans="1:19" ht="14.25" customHeight="1">
      <c r="A3514" s="4" t="s">
        <v>1040</v>
      </c>
      <c r="B3514" s="5"/>
      <c r="C3514" s="4">
        <v>0</v>
      </c>
      <c r="E3514" s="4" t="b">
        <f t="shared" si="11"/>
        <v>0</v>
      </c>
      <c r="F3514" s="4">
        <v>0</v>
      </c>
      <c r="G3514" s="4">
        <v>7302</v>
      </c>
      <c r="H3514" s="6">
        <v>44025</v>
      </c>
      <c r="I3514" s="4" t="s">
        <v>1052</v>
      </c>
      <c r="J3514" s="4" t="s">
        <v>40</v>
      </c>
      <c r="K3514" s="4">
        <v>13943</v>
      </c>
      <c r="L3514" s="4">
        <v>0</v>
      </c>
      <c r="M3514" s="4">
        <v>0</v>
      </c>
      <c r="N3514" s="4">
        <v>0</v>
      </c>
      <c r="O3514" s="4">
        <v>200000</v>
      </c>
      <c r="P3514" s="4">
        <v>420000</v>
      </c>
      <c r="Q3514" s="4">
        <v>3564</v>
      </c>
      <c r="R3514" s="4" t="b">
        <f t="shared" si="12"/>
        <v>0</v>
      </c>
      <c r="S3514" s="4">
        <v>0</v>
      </c>
    </row>
    <row r="3515" spans="1:19" ht="14.25" customHeight="1">
      <c r="A3515" s="4" t="s">
        <v>1040</v>
      </c>
      <c r="B3515" s="5"/>
      <c r="C3515" s="4">
        <v>0</v>
      </c>
      <c r="E3515" s="4" t="b">
        <f t="shared" si="11"/>
        <v>0</v>
      </c>
      <c r="F3515" s="4">
        <v>0</v>
      </c>
      <c r="G3515" s="4">
        <v>7302</v>
      </c>
      <c r="H3515" s="6">
        <v>44025</v>
      </c>
      <c r="I3515" s="4" t="s">
        <v>1054</v>
      </c>
      <c r="J3515" s="4" t="s">
        <v>40</v>
      </c>
      <c r="K3515" s="4">
        <v>13943</v>
      </c>
      <c r="L3515" s="4">
        <v>0</v>
      </c>
      <c r="M3515" s="4">
        <v>0</v>
      </c>
      <c r="N3515" s="4">
        <v>0</v>
      </c>
      <c r="O3515" s="4">
        <v>10000</v>
      </c>
      <c r="P3515" s="4">
        <v>410000</v>
      </c>
      <c r="Q3515" s="4">
        <v>3565</v>
      </c>
      <c r="R3515" s="4" t="b">
        <f t="shared" si="12"/>
        <v>0</v>
      </c>
      <c r="S3515" s="4">
        <v>0</v>
      </c>
    </row>
    <row r="3516" spans="1:19" ht="14.25" customHeight="1">
      <c r="A3516" s="4" t="s">
        <v>1040</v>
      </c>
      <c r="B3516" s="5"/>
      <c r="C3516" s="4">
        <v>0</v>
      </c>
      <c r="E3516" s="4" t="b">
        <f t="shared" si="11"/>
        <v>0</v>
      </c>
      <c r="F3516" s="4">
        <v>0</v>
      </c>
      <c r="G3516" s="4">
        <v>7302</v>
      </c>
      <c r="H3516" s="6">
        <v>44044</v>
      </c>
      <c r="I3516" s="4" t="s">
        <v>2105</v>
      </c>
      <c r="J3516" s="4" t="s">
        <v>1043</v>
      </c>
      <c r="K3516" s="4">
        <v>10880</v>
      </c>
      <c r="L3516" s="4">
        <v>0</v>
      </c>
      <c r="M3516" s="4">
        <v>0</v>
      </c>
      <c r="N3516" s="4">
        <v>210000</v>
      </c>
      <c r="O3516" s="4">
        <v>0</v>
      </c>
      <c r="P3516" s="4">
        <v>620000</v>
      </c>
      <c r="Q3516" s="4">
        <v>3566</v>
      </c>
      <c r="R3516" s="4" t="b">
        <f t="shared" si="12"/>
        <v>0</v>
      </c>
      <c r="S3516" s="4">
        <v>0</v>
      </c>
    </row>
    <row r="3517" spans="1:19" ht="14.25" customHeight="1">
      <c r="A3517" s="4" t="s">
        <v>1040</v>
      </c>
      <c r="B3517" s="5"/>
      <c r="C3517" s="4">
        <v>0</v>
      </c>
      <c r="E3517" s="4" t="b">
        <f t="shared" si="11"/>
        <v>0</v>
      </c>
      <c r="F3517" s="4">
        <v>0</v>
      </c>
      <c r="G3517" s="4">
        <v>7302</v>
      </c>
      <c r="H3517" s="6">
        <v>44075</v>
      </c>
      <c r="I3517" s="4" t="s">
        <v>2106</v>
      </c>
      <c r="J3517" s="4" t="s">
        <v>1043</v>
      </c>
      <c r="K3517" s="4">
        <v>10960</v>
      </c>
      <c r="L3517" s="4">
        <v>0</v>
      </c>
      <c r="M3517" s="4">
        <v>0</v>
      </c>
      <c r="N3517" s="4">
        <v>210000</v>
      </c>
      <c r="O3517" s="4">
        <v>0</v>
      </c>
      <c r="P3517" s="4">
        <v>830000</v>
      </c>
      <c r="Q3517" s="4">
        <v>3567</v>
      </c>
      <c r="R3517" s="4" t="b">
        <f t="shared" si="12"/>
        <v>0</v>
      </c>
      <c r="S3517" s="4">
        <v>0</v>
      </c>
    </row>
    <row r="3518" spans="1:19" ht="14.25" customHeight="1">
      <c r="A3518" s="4" t="s">
        <v>1040</v>
      </c>
      <c r="B3518" s="5"/>
      <c r="C3518" s="4">
        <v>0</v>
      </c>
      <c r="E3518" s="4" t="b">
        <f t="shared" si="11"/>
        <v>0</v>
      </c>
      <c r="F3518" s="4">
        <v>0</v>
      </c>
      <c r="G3518" s="4">
        <v>7302</v>
      </c>
      <c r="H3518" s="6">
        <v>44105</v>
      </c>
      <c r="I3518" s="4" t="s">
        <v>2107</v>
      </c>
      <c r="J3518" s="4" t="s">
        <v>1043</v>
      </c>
      <c r="K3518" s="4">
        <v>11040</v>
      </c>
      <c r="L3518" s="4">
        <v>0</v>
      </c>
      <c r="M3518" s="4">
        <v>0</v>
      </c>
      <c r="N3518" s="4">
        <v>210000</v>
      </c>
      <c r="O3518" s="4">
        <v>0</v>
      </c>
      <c r="P3518" s="4">
        <v>1040000</v>
      </c>
      <c r="Q3518" s="4">
        <v>3568</v>
      </c>
      <c r="R3518" s="4" t="b">
        <f t="shared" si="12"/>
        <v>0</v>
      </c>
      <c r="S3518" s="4">
        <v>0</v>
      </c>
    </row>
    <row r="3519" spans="1:19" ht="14.25" customHeight="1">
      <c r="A3519" s="4" t="s">
        <v>1040</v>
      </c>
      <c r="B3519" s="5"/>
      <c r="C3519" s="4">
        <v>0</v>
      </c>
      <c r="E3519" s="4" t="b">
        <f t="shared" si="11"/>
        <v>0</v>
      </c>
      <c r="F3519" s="4">
        <v>0</v>
      </c>
      <c r="G3519" s="4">
        <v>7302</v>
      </c>
      <c r="H3519" s="6">
        <v>44136</v>
      </c>
      <c r="I3519" s="4" t="s">
        <v>2108</v>
      </c>
      <c r="J3519" s="4" t="s">
        <v>1043</v>
      </c>
      <c r="K3519" s="4">
        <v>11120</v>
      </c>
      <c r="L3519" s="4">
        <v>0</v>
      </c>
      <c r="M3519" s="4">
        <v>0</v>
      </c>
      <c r="N3519" s="4">
        <v>210000</v>
      </c>
      <c r="O3519" s="4">
        <v>0</v>
      </c>
      <c r="P3519" s="4">
        <v>1250000</v>
      </c>
      <c r="Q3519" s="4">
        <v>3569</v>
      </c>
      <c r="R3519" s="4" t="b">
        <f t="shared" si="12"/>
        <v>0</v>
      </c>
      <c r="S3519" s="4">
        <v>0</v>
      </c>
    </row>
    <row r="3520" spans="1:19" ht="14.25" customHeight="1">
      <c r="A3520" s="4" t="s">
        <v>1040</v>
      </c>
      <c r="B3520" s="5"/>
      <c r="C3520" s="4">
        <v>0</v>
      </c>
      <c r="E3520" s="4" t="b">
        <f t="shared" si="11"/>
        <v>0</v>
      </c>
      <c r="F3520" s="4">
        <v>0</v>
      </c>
      <c r="G3520" s="4">
        <v>7302</v>
      </c>
      <c r="H3520" s="6">
        <v>44166</v>
      </c>
      <c r="I3520" s="4" t="s">
        <v>2109</v>
      </c>
      <c r="J3520" s="4" t="s">
        <v>1043</v>
      </c>
      <c r="K3520" s="4">
        <v>11200</v>
      </c>
      <c r="L3520" s="4">
        <v>0</v>
      </c>
      <c r="M3520" s="4">
        <v>0</v>
      </c>
      <c r="N3520" s="4">
        <v>210000</v>
      </c>
      <c r="O3520" s="4">
        <v>0</v>
      </c>
      <c r="P3520" s="4">
        <v>1460000</v>
      </c>
      <c r="Q3520" s="4">
        <v>3570</v>
      </c>
      <c r="R3520" s="4" t="b">
        <f t="shared" si="12"/>
        <v>0</v>
      </c>
      <c r="S3520" s="4">
        <v>0</v>
      </c>
    </row>
    <row r="3521" spans="1:19" ht="14.25" customHeight="1">
      <c r="A3521" s="4" t="s">
        <v>1040</v>
      </c>
      <c r="B3521" s="5" t="s">
        <v>2110</v>
      </c>
      <c r="C3521" s="4">
        <v>0</v>
      </c>
      <c r="D3521" s="4" t="s">
        <v>2110</v>
      </c>
      <c r="E3521" s="4" t="b">
        <f t="shared" si="11"/>
        <v>0</v>
      </c>
      <c r="F3521" s="4">
        <v>0</v>
      </c>
      <c r="G3521" s="4">
        <v>7302</v>
      </c>
      <c r="H3521" s="3" t="s">
        <v>21</v>
      </c>
      <c r="K3521" s="4">
        <v>0</v>
      </c>
      <c r="L3521" s="4">
        <v>0</v>
      </c>
      <c r="M3521" s="4">
        <v>0</v>
      </c>
      <c r="N3521" s="4">
        <v>2520000</v>
      </c>
      <c r="O3521" s="4">
        <v>1060000</v>
      </c>
      <c r="P3521" s="4">
        <v>1460000</v>
      </c>
      <c r="Q3521" s="4">
        <v>3571</v>
      </c>
      <c r="R3521" s="4" t="b">
        <f t="shared" si="12"/>
        <v>0</v>
      </c>
      <c r="S3521" s="4">
        <v>0</v>
      </c>
    </row>
    <row r="3522" spans="1:19" ht="14.25" customHeight="1">
      <c r="A3522" s="4" t="s">
        <v>1040</v>
      </c>
      <c r="B3522" s="5" t="s">
        <v>698</v>
      </c>
      <c r="C3522" s="4">
        <v>0</v>
      </c>
      <c r="D3522" s="4" t="s">
        <v>698</v>
      </c>
      <c r="E3522" s="4" t="b">
        <f t="shared" si="11"/>
        <v>0</v>
      </c>
      <c r="F3522" s="4">
        <v>10627137</v>
      </c>
      <c r="G3522" s="4">
        <v>7401</v>
      </c>
      <c r="H3522" s="3" t="s">
        <v>21</v>
      </c>
      <c r="K3522" s="4">
        <v>0</v>
      </c>
      <c r="L3522" s="4">
        <v>2796000</v>
      </c>
      <c r="M3522" s="4">
        <v>920509</v>
      </c>
      <c r="N3522" s="4">
        <v>0</v>
      </c>
      <c r="O3522" s="4">
        <v>0</v>
      </c>
      <c r="P3522" s="4">
        <v>10627137</v>
      </c>
      <c r="Q3522" s="4">
        <v>3572</v>
      </c>
      <c r="R3522" s="4" t="b">
        <f t="shared" si="12"/>
        <v>0</v>
      </c>
      <c r="S3522" s="4">
        <v>0</v>
      </c>
    </row>
    <row r="3523" spans="1:19" ht="14.25" customHeight="1">
      <c r="A3523" s="4" t="s">
        <v>1040</v>
      </c>
      <c r="B3523" s="5"/>
      <c r="C3523" s="4">
        <v>0</v>
      </c>
      <c r="E3523" s="4" t="b">
        <f t="shared" si="11"/>
        <v>0</v>
      </c>
      <c r="F3523" s="4">
        <v>0</v>
      </c>
      <c r="G3523" s="4">
        <v>7401</v>
      </c>
      <c r="H3523" s="6">
        <v>43831</v>
      </c>
      <c r="I3523" s="4" t="s">
        <v>2111</v>
      </c>
      <c r="J3523" s="4" t="s">
        <v>1043</v>
      </c>
      <c r="K3523" s="4">
        <v>10321</v>
      </c>
      <c r="L3523" s="4">
        <v>0</v>
      </c>
      <c r="M3523" s="4">
        <v>0</v>
      </c>
      <c r="N3523" s="4">
        <v>233000</v>
      </c>
      <c r="O3523" s="4">
        <v>0</v>
      </c>
      <c r="P3523" s="4">
        <v>10860137</v>
      </c>
      <c r="Q3523" s="4">
        <v>3573</v>
      </c>
      <c r="R3523" s="4" t="b">
        <f t="shared" si="12"/>
        <v>0</v>
      </c>
      <c r="S3523" s="4">
        <v>0</v>
      </c>
    </row>
    <row r="3524" spans="1:19" ht="14.25" customHeight="1">
      <c r="A3524" s="4" t="s">
        <v>1040</v>
      </c>
      <c r="B3524" s="5"/>
      <c r="C3524" s="4">
        <v>0</v>
      </c>
      <c r="E3524" s="4" t="b">
        <f t="shared" si="11"/>
        <v>0</v>
      </c>
      <c r="F3524" s="4">
        <v>0</v>
      </c>
      <c r="G3524" s="4">
        <v>7401</v>
      </c>
      <c r="H3524" s="6">
        <v>43845</v>
      </c>
      <c r="I3524" s="4" t="s">
        <v>2112</v>
      </c>
      <c r="J3524" s="4" t="s">
        <v>40</v>
      </c>
      <c r="K3524" s="4">
        <v>13516</v>
      </c>
      <c r="L3524" s="4">
        <v>0</v>
      </c>
      <c r="M3524" s="4">
        <v>0</v>
      </c>
      <c r="N3524" s="4">
        <v>0</v>
      </c>
      <c r="O3524" s="4">
        <v>73453</v>
      </c>
      <c r="P3524" s="4">
        <v>10786684</v>
      </c>
      <c r="Q3524" s="4">
        <v>3574</v>
      </c>
      <c r="R3524" s="4" t="b">
        <f t="shared" si="12"/>
        <v>0</v>
      </c>
      <c r="S3524" s="4">
        <v>0</v>
      </c>
    </row>
    <row r="3525" spans="1:19" ht="14.25" customHeight="1">
      <c r="A3525" s="4" t="s">
        <v>1040</v>
      </c>
      <c r="B3525" s="5"/>
      <c r="C3525" s="4">
        <v>0</v>
      </c>
      <c r="E3525" s="4" t="b">
        <f t="shared" si="11"/>
        <v>0</v>
      </c>
      <c r="F3525" s="4">
        <v>0</v>
      </c>
      <c r="G3525" s="4">
        <v>7401</v>
      </c>
      <c r="H3525" s="6">
        <v>43862</v>
      </c>
      <c r="I3525" s="4" t="s">
        <v>2113</v>
      </c>
      <c r="J3525" s="4" t="s">
        <v>1043</v>
      </c>
      <c r="K3525" s="4">
        <v>10401</v>
      </c>
      <c r="L3525" s="4">
        <v>0</v>
      </c>
      <c r="M3525" s="4">
        <v>0</v>
      </c>
      <c r="N3525" s="4">
        <v>233000</v>
      </c>
      <c r="O3525" s="4">
        <v>0</v>
      </c>
      <c r="P3525" s="4">
        <v>11019684</v>
      </c>
      <c r="Q3525" s="4">
        <v>3575</v>
      </c>
      <c r="R3525" s="4" t="b">
        <f t="shared" si="12"/>
        <v>0</v>
      </c>
      <c r="S3525" s="4">
        <v>0</v>
      </c>
    </row>
    <row r="3526" spans="1:19" ht="14.25" customHeight="1">
      <c r="A3526" s="4" t="s">
        <v>1040</v>
      </c>
      <c r="B3526" s="5"/>
      <c r="C3526" s="4">
        <v>0</v>
      </c>
      <c r="E3526" s="4" t="b">
        <f t="shared" si="11"/>
        <v>0</v>
      </c>
      <c r="F3526" s="4">
        <v>0</v>
      </c>
      <c r="G3526" s="4">
        <v>7401</v>
      </c>
      <c r="H3526" s="6">
        <v>43874</v>
      </c>
      <c r="I3526" s="4" t="s">
        <v>2112</v>
      </c>
      <c r="J3526" s="4" t="s">
        <v>40</v>
      </c>
      <c r="K3526" s="4">
        <v>13584</v>
      </c>
      <c r="L3526" s="4">
        <v>0</v>
      </c>
      <c r="M3526" s="4">
        <v>0</v>
      </c>
      <c r="N3526" s="4">
        <v>0</v>
      </c>
      <c r="O3526" s="4">
        <v>47684</v>
      </c>
      <c r="P3526" s="4">
        <v>10972000</v>
      </c>
      <c r="Q3526" s="4">
        <v>3576</v>
      </c>
      <c r="R3526" s="4" t="b">
        <f t="shared" si="12"/>
        <v>0</v>
      </c>
      <c r="S3526" s="4">
        <v>0</v>
      </c>
    </row>
    <row r="3527" spans="1:19" ht="14.25" customHeight="1">
      <c r="A3527" s="4" t="s">
        <v>1040</v>
      </c>
      <c r="B3527" s="5"/>
      <c r="C3527" s="4">
        <v>0</v>
      </c>
      <c r="E3527" s="4" t="b">
        <f t="shared" si="11"/>
        <v>0</v>
      </c>
      <c r="F3527" s="4">
        <v>0</v>
      </c>
      <c r="G3527" s="4">
        <v>7401</v>
      </c>
      <c r="H3527" s="6">
        <v>43874</v>
      </c>
      <c r="I3527" s="4" t="s">
        <v>2114</v>
      </c>
      <c r="J3527" s="4" t="s">
        <v>40</v>
      </c>
      <c r="K3527" s="4">
        <v>13584</v>
      </c>
      <c r="L3527" s="4">
        <v>0</v>
      </c>
      <c r="M3527" s="4">
        <v>0</v>
      </c>
      <c r="N3527" s="4">
        <v>0</v>
      </c>
      <c r="O3527" s="4">
        <v>162316</v>
      </c>
      <c r="P3527" s="4">
        <v>10809684</v>
      </c>
      <c r="Q3527" s="4">
        <v>3577</v>
      </c>
      <c r="R3527" s="4" t="b">
        <f t="shared" si="12"/>
        <v>0</v>
      </c>
      <c r="S3527" s="4">
        <v>0</v>
      </c>
    </row>
    <row r="3528" spans="1:19" ht="14.25" customHeight="1">
      <c r="A3528" s="4" t="s">
        <v>1040</v>
      </c>
      <c r="B3528" s="5"/>
      <c r="C3528" s="4">
        <v>0</v>
      </c>
      <c r="E3528" s="4" t="b">
        <f t="shared" si="11"/>
        <v>0</v>
      </c>
      <c r="F3528" s="4">
        <v>0</v>
      </c>
      <c r="G3528" s="4">
        <v>7401</v>
      </c>
      <c r="H3528" s="6">
        <v>43891</v>
      </c>
      <c r="I3528" s="4" t="s">
        <v>2115</v>
      </c>
      <c r="J3528" s="4" t="s">
        <v>1043</v>
      </c>
      <c r="K3528" s="4">
        <v>10481</v>
      </c>
      <c r="L3528" s="4">
        <v>0</v>
      </c>
      <c r="M3528" s="4">
        <v>0</v>
      </c>
      <c r="N3528" s="4">
        <v>233000</v>
      </c>
      <c r="O3528" s="4">
        <v>0</v>
      </c>
      <c r="P3528" s="4">
        <v>11042684</v>
      </c>
      <c r="Q3528" s="4">
        <v>3578</v>
      </c>
      <c r="R3528" s="4" t="b">
        <f t="shared" si="12"/>
        <v>0</v>
      </c>
      <c r="S3528" s="4">
        <v>0</v>
      </c>
    </row>
    <row r="3529" spans="1:19" ht="14.25" customHeight="1">
      <c r="A3529" s="4" t="s">
        <v>1040</v>
      </c>
      <c r="B3529" s="5"/>
      <c r="C3529" s="4">
        <v>0</v>
      </c>
      <c r="E3529" s="4" t="b">
        <f t="shared" si="11"/>
        <v>0</v>
      </c>
      <c r="F3529" s="4">
        <v>0</v>
      </c>
      <c r="G3529" s="4">
        <v>7401</v>
      </c>
      <c r="H3529" s="6">
        <v>43906</v>
      </c>
      <c r="I3529" s="4" t="s">
        <v>2114</v>
      </c>
      <c r="J3529" s="4" t="s">
        <v>40</v>
      </c>
      <c r="K3529" s="4">
        <v>13666</v>
      </c>
      <c r="L3529" s="4">
        <v>0</v>
      </c>
      <c r="M3529" s="4">
        <v>0</v>
      </c>
      <c r="N3529" s="4">
        <v>0</v>
      </c>
      <c r="O3529" s="4">
        <v>16684</v>
      </c>
      <c r="P3529" s="4">
        <v>11026000</v>
      </c>
      <c r="Q3529" s="4">
        <v>3579</v>
      </c>
      <c r="R3529" s="4" t="b">
        <f t="shared" si="12"/>
        <v>0</v>
      </c>
      <c r="S3529" s="4">
        <v>0</v>
      </c>
    </row>
    <row r="3530" spans="1:19" ht="14.25" customHeight="1">
      <c r="A3530" s="4" t="s">
        <v>1040</v>
      </c>
      <c r="B3530" s="5"/>
      <c r="C3530" s="4">
        <v>0</v>
      </c>
      <c r="E3530" s="4" t="b">
        <f t="shared" si="11"/>
        <v>0</v>
      </c>
      <c r="F3530" s="4">
        <v>0</v>
      </c>
      <c r="G3530" s="4">
        <v>7401</v>
      </c>
      <c r="H3530" s="6">
        <v>43906</v>
      </c>
      <c r="I3530" s="4" t="s">
        <v>2116</v>
      </c>
      <c r="J3530" s="4" t="s">
        <v>40</v>
      </c>
      <c r="K3530" s="4">
        <v>13666</v>
      </c>
      <c r="L3530" s="4">
        <v>0</v>
      </c>
      <c r="M3530" s="4">
        <v>0</v>
      </c>
      <c r="N3530" s="4">
        <v>0</v>
      </c>
      <c r="O3530" s="4">
        <v>53896</v>
      </c>
      <c r="P3530" s="4">
        <v>10972104</v>
      </c>
      <c r="Q3530" s="4">
        <v>3580</v>
      </c>
      <c r="R3530" s="4" t="b">
        <f t="shared" si="12"/>
        <v>0</v>
      </c>
      <c r="S3530" s="4">
        <v>0</v>
      </c>
    </row>
    <row r="3531" spans="1:19" ht="14.25" customHeight="1">
      <c r="A3531" s="4" t="s">
        <v>1040</v>
      </c>
      <c r="B3531" s="5"/>
      <c r="C3531" s="4">
        <v>0</v>
      </c>
      <c r="E3531" s="4" t="b">
        <f t="shared" si="11"/>
        <v>0</v>
      </c>
      <c r="F3531" s="4">
        <v>0</v>
      </c>
      <c r="G3531" s="4">
        <v>7401</v>
      </c>
      <c r="H3531" s="6">
        <v>43922</v>
      </c>
      <c r="I3531" s="4" t="s">
        <v>2117</v>
      </c>
      <c r="J3531" s="4" t="s">
        <v>1043</v>
      </c>
      <c r="K3531" s="4">
        <v>10561</v>
      </c>
      <c r="L3531" s="4">
        <v>0</v>
      </c>
      <c r="M3531" s="4">
        <v>0</v>
      </c>
      <c r="N3531" s="4">
        <v>233000</v>
      </c>
      <c r="O3531" s="4">
        <v>0</v>
      </c>
      <c r="P3531" s="4">
        <v>11205104</v>
      </c>
      <c r="Q3531" s="4">
        <v>3581</v>
      </c>
      <c r="R3531" s="4" t="b">
        <f t="shared" si="12"/>
        <v>0</v>
      </c>
      <c r="S3531" s="4">
        <v>0</v>
      </c>
    </row>
    <row r="3532" spans="1:19" ht="14.25" customHeight="1">
      <c r="A3532" s="4" t="s">
        <v>1040</v>
      </c>
      <c r="B3532" s="5"/>
      <c r="C3532" s="4">
        <v>0</v>
      </c>
      <c r="E3532" s="4" t="b">
        <f t="shared" si="11"/>
        <v>0</v>
      </c>
      <c r="F3532" s="4">
        <v>0</v>
      </c>
      <c r="G3532" s="4">
        <v>7401</v>
      </c>
      <c r="H3532" s="6">
        <v>43936</v>
      </c>
      <c r="I3532" s="4" t="s">
        <v>2116</v>
      </c>
      <c r="J3532" s="4" t="s">
        <v>40</v>
      </c>
      <c r="K3532" s="4">
        <v>13709</v>
      </c>
      <c r="L3532" s="4">
        <v>0</v>
      </c>
      <c r="M3532" s="4">
        <v>0</v>
      </c>
      <c r="N3532" s="4">
        <v>0</v>
      </c>
      <c r="O3532" s="4">
        <v>125104</v>
      </c>
      <c r="P3532" s="4">
        <v>11080000</v>
      </c>
      <c r="Q3532" s="4">
        <v>3582</v>
      </c>
      <c r="R3532" s="4" t="b">
        <f t="shared" si="12"/>
        <v>0</v>
      </c>
      <c r="S3532" s="4">
        <v>0</v>
      </c>
    </row>
    <row r="3533" spans="1:19" ht="14.25" customHeight="1">
      <c r="A3533" s="4" t="s">
        <v>1040</v>
      </c>
      <c r="B3533" s="5"/>
      <c r="C3533" s="4">
        <v>0</v>
      </c>
      <c r="E3533" s="4" t="b">
        <f t="shared" si="11"/>
        <v>0</v>
      </c>
      <c r="F3533" s="4">
        <v>0</v>
      </c>
      <c r="G3533" s="4">
        <v>7401</v>
      </c>
      <c r="H3533" s="6">
        <v>43936</v>
      </c>
      <c r="I3533" s="4" t="s">
        <v>2118</v>
      </c>
      <c r="J3533" s="4" t="s">
        <v>40</v>
      </c>
      <c r="K3533" s="4">
        <v>13709</v>
      </c>
      <c r="L3533" s="4">
        <v>0</v>
      </c>
      <c r="M3533" s="4">
        <v>0</v>
      </c>
      <c r="N3533" s="4">
        <v>0</v>
      </c>
      <c r="O3533" s="4">
        <v>35825</v>
      </c>
      <c r="P3533" s="4">
        <v>11044175</v>
      </c>
      <c r="Q3533" s="4">
        <v>3583</v>
      </c>
      <c r="R3533" s="4" t="b">
        <f t="shared" si="12"/>
        <v>0</v>
      </c>
      <c r="S3533" s="4">
        <v>0</v>
      </c>
    </row>
    <row r="3534" spans="1:19" ht="14.25" customHeight="1">
      <c r="A3534" s="4" t="s">
        <v>1040</v>
      </c>
      <c r="B3534" s="5"/>
      <c r="C3534" s="4">
        <v>0</v>
      </c>
      <c r="E3534" s="4" t="b">
        <f t="shared" si="11"/>
        <v>0</v>
      </c>
      <c r="F3534" s="4">
        <v>0</v>
      </c>
      <c r="G3534" s="4">
        <v>7401</v>
      </c>
      <c r="H3534" s="6">
        <v>43952</v>
      </c>
      <c r="I3534" s="4" t="s">
        <v>2119</v>
      </c>
      <c r="J3534" s="4" t="s">
        <v>1043</v>
      </c>
      <c r="K3534" s="4">
        <v>10641</v>
      </c>
      <c r="L3534" s="4">
        <v>0</v>
      </c>
      <c r="M3534" s="4">
        <v>0</v>
      </c>
      <c r="N3534" s="4">
        <v>233000</v>
      </c>
      <c r="O3534" s="4">
        <v>0</v>
      </c>
      <c r="P3534" s="4">
        <v>11277175</v>
      </c>
      <c r="Q3534" s="4">
        <v>3584</v>
      </c>
      <c r="R3534" s="4" t="b">
        <f t="shared" si="12"/>
        <v>0</v>
      </c>
      <c r="S3534" s="4">
        <v>0</v>
      </c>
    </row>
    <row r="3535" spans="1:19" ht="14.25" customHeight="1">
      <c r="A3535" s="4" t="s">
        <v>1040</v>
      </c>
      <c r="B3535" s="5"/>
      <c r="C3535" s="4">
        <v>0</v>
      </c>
      <c r="E3535" s="4" t="b">
        <f t="shared" si="11"/>
        <v>0</v>
      </c>
      <c r="F3535" s="4">
        <v>0</v>
      </c>
      <c r="G3535" s="4">
        <v>7401</v>
      </c>
      <c r="H3535" s="6">
        <v>43965</v>
      </c>
      <c r="I3535" s="4" t="s">
        <v>2118</v>
      </c>
      <c r="J3535" s="4" t="s">
        <v>40</v>
      </c>
      <c r="K3535" s="4">
        <v>13778</v>
      </c>
      <c r="L3535" s="4">
        <v>0</v>
      </c>
      <c r="M3535" s="4">
        <v>0</v>
      </c>
      <c r="N3535" s="4">
        <v>0</v>
      </c>
      <c r="O3535" s="4">
        <v>99930</v>
      </c>
      <c r="P3535" s="4">
        <v>11177245</v>
      </c>
      <c r="Q3535" s="4">
        <v>3585</v>
      </c>
      <c r="R3535" s="4" t="b">
        <f t="shared" si="12"/>
        <v>0</v>
      </c>
      <c r="S3535" s="4">
        <v>0</v>
      </c>
    </row>
    <row r="3536" spans="1:19" ht="14.25" customHeight="1">
      <c r="A3536" s="4" t="s">
        <v>1040</v>
      </c>
      <c r="B3536" s="5"/>
      <c r="C3536" s="4">
        <v>0</v>
      </c>
      <c r="E3536" s="4" t="b">
        <f t="shared" si="11"/>
        <v>0</v>
      </c>
      <c r="F3536" s="4">
        <v>0</v>
      </c>
      <c r="G3536" s="4">
        <v>7401</v>
      </c>
      <c r="H3536" s="6">
        <v>43983</v>
      </c>
      <c r="I3536" s="4" t="s">
        <v>2120</v>
      </c>
      <c r="J3536" s="4" t="s">
        <v>1043</v>
      </c>
      <c r="K3536" s="4">
        <v>10721</v>
      </c>
      <c r="L3536" s="4">
        <v>0</v>
      </c>
      <c r="M3536" s="4">
        <v>0</v>
      </c>
      <c r="N3536" s="4">
        <v>233000</v>
      </c>
      <c r="O3536" s="4">
        <v>0</v>
      </c>
      <c r="P3536" s="4">
        <v>11410245</v>
      </c>
      <c r="Q3536" s="4">
        <v>3586</v>
      </c>
      <c r="R3536" s="4" t="b">
        <f t="shared" si="12"/>
        <v>0</v>
      </c>
      <c r="S3536" s="4">
        <v>0</v>
      </c>
    </row>
    <row r="3537" spans="1:19" ht="14.25" customHeight="1">
      <c r="A3537" s="4" t="s">
        <v>1040</v>
      </c>
      <c r="B3537" s="5"/>
      <c r="C3537" s="4">
        <v>0</v>
      </c>
      <c r="E3537" s="4" t="b">
        <f t="shared" si="11"/>
        <v>0</v>
      </c>
      <c r="F3537" s="4">
        <v>0</v>
      </c>
      <c r="G3537" s="4">
        <v>7401</v>
      </c>
      <c r="H3537" s="6">
        <v>43998</v>
      </c>
      <c r="I3537" s="4" t="s">
        <v>2118</v>
      </c>
      <c r="J3537" s="4" t="s">
        <v>40</v>
      </c>
      <c r="K3537" s="4">
        <v>13845</v>
      </c>
      <c r="L3537" s="4">
        <v>0</v>
      </c>
      <c r="M3537" s="4">
        <v>0</v>
      </c>
      <c r="N3537" s="4">
        <v>0</v>
      </c>
      <c r="O3537" s="4">
        <v>43245</v>
      </c>
      <c r="P3537" s="4">
        <v>11367000</v>
      </c>
      <c r="Q3537" s="4">
        <v>3587</v>
      </c>
      <c r="R3537" s="4" t="b">
        <f t="shared" si="12"/>
        <v>0</v>
      </c>
      <c r="S3537" s="4">
        <v>0</v>
      </c>
    </row>
    <row r="3538" spans="1:19" ht="14.25" customHeight="1">
      <c r="A3538" s="4" t="s">
        <v>1040</v>
      </c>
      <c r="B3538" s="5"/>
      <c r="C3538" s="4">
        <v>0</v>
      </c>
      <c r="E3538" s="4" t="b">
        <f t="shared" si="11"/>
        <v>0</v>
      </c>
      <c r="F3538" s="4">
        <v>0</v>
      </c>
      <c r="G3538" s="4">
        <v>7401</v>
      </c>
      <c r="H3538" s="6">
        <v>43998</v>
      </c>
      <c r="I3538" s="4" t="s">
        <v>2121</v>
      </c>
      <c r="J3538" s="4" t="s">
        <v>40</v>
      </c>
      <c r="K3538" s="4">
        <v>13845</v>
      </c>
      <c r="L3538" s="4">
        <v>0</v>
      </c>
      <c r="M3538" s="4">
        <v>0</v>
      </c>
      <c r="N3538" s="4">
        <v>0</v>
      </c>
      <c r="O3538" s="4">
        <v>166755</v>
      </c>
      <c r="P3538" s="4">
        <v>11200245</v>
      </c>
      <c r="Q3538" s="4">
        <v>3588</v>
      </c>
      <c r="R3538" s="4" t="b">
        <f t="shared" si="12"/>
        <v>0</v>
      </c>
      <c r="S3538" s="4">
        <v>0</v>
      </c>
    </row>
    <row r="3539" spans="1:19" ht="14.25" customHeight="1">
      <c r="A3539" s="4" t="s">
        <v>1040</v>
      </c>
      <c r="B3539" s="5"/>
      <c r="C3539" s="4">
        <v>0</v>
      </c>
      <c r="E3539" s="4" t="b">
        <f t="shared" si="11"/>
        <v>0</v>
      </c>
      <c r="F3539" s="4">
        <v>0</v>
      </c>
      <c r="G3539" s="4">
        <v>7401</v>
      </c>
      <c r="H3539" s="6">
        <v>44013</v>
      </c>
      <c r="I3539" s="4" t="s">
        <v>2122</v>
      </c>
      <c r="J3539" s="4" t="s">
        <v>1043</v>
      </c>
      <c r="K3539" s="4">
        <v>10801</v>
      </c>
      <c r="L3539" s="4">
        <v>0</v>
      </c>
      <c r="M3539" s="4">
        <v>0</v>
      </c>
      <c r="N3539" s="4">
        <v>233000</v>
      </c>
      <c r="O3539" s="4">
        <v>0</v>
      </c>
      <c r="P3539" s="4">
        <v>11433245</v>
      </c>
      <c r="Q3539" s="4">
        <v>3589</v>
      </c>
      <c r="R3539" s="4" t="b">
        <f t="shared" si="12"/>
        <v>0</v>
      </c>
      <c r="S3539" s="4">
        <v>0</v>
      </c>
    </row>
    <row r="3540" spans="1:19" ht="14.25" customHeight="1">
      <c r="A3540" s="4" t="s">
        <v>1040</v>
      </c>
      <c r="B3540" s="5"/>
      <c r="C3540" s="4">
        <v>0</v>
      </c>
      <c r="E3540" s="4" t="b">
        <f t="shared" si="11"/>
        <v>0</v>
      </c>
      <c r="F3540" s="4">
        <v>0</v>
      </c>
      <c r="G3540" s="4">
        <v>7401</v>
      </c>
      <c r="H3540" s="6">
        <v>44029</v>
      </c>
      <c r="I3540" s="4" t="s">
        <v>2121</v>
      </c>
      <c r="J3540" s="4" t="s">
        <v>40</v>
      </c>
      <c r="K3540" s="4">
        <v>13918</v>
      </c>
      <c r="L3540" s="4">
        <v>0</v>
      </c>
      <c r="M3540" s="4">
        <v>0</v>
      </c>
      <c r="N3540" s="4">
        <v>0</v>
      </c>
      <c r="O3540" s="4">
        <v>12245</v>
      </c>
      <c r="P3540" s="4">
        <v>11421000</v>
      </c>
      <c r="Q3540" s="4">
        <v>3590</v>
      </c>
      <c r="R3540" s="4" t="b">
        <f t="shared" si="12"/>
        <v>0</v>
      </c>
      <c r="S3540" s="4">
        <v>0</v>
      </c>
    </row>
    <row r="3541" spans="1:19" ht="14.25" customHeight="1">
      <c r="A3541" s="4" t="s">
        <v>1040</v>
      </c>
      <c r="B3541" s="5"/>
      <c r="C3541" s="4">
        <v>0</v>
      </c>
      <c r="E3541" s="4" t="b">
        <f t="shared" si="11"/>
        <v>0</v>
      </c>
      <c r="F3541" s="4">
        <v>0</v>
      </c>
      <c r="G3541" s="4">
        <v>7401</v>
      </c>
      <c r="H3541" s="6">
        <v>44029</v>
      </c>
      <c r="I3541" s="4" t="s">
        <v>2123</v>
      </c>
      <c r="J3541" s="4" t="s">
        <v>40</v>
      </c>
      <c r="K3541" s="4">
        <v>13918</v>
      </c>
      <c r="L3541" s="4">
        <v>0</v>
      </c>
      <c r="M3541" s="4">
        <v>0</v>
      </c>
      <c r="N3541" s="4">
        <v>0</v>
      </c>
      <c r="O3541" s="4">
        <v>83372</v>
      </c>
      <c r="P3541" s="4">
        <v>11337628</v>
      </c>
      <c r="Q3541" s="4">
        <v>3591</v>
      </c>
      <c r="R3541" s="4" t="b">
        <f t="shared" si="12"/>
        <v>0</v>
      </c>
      <c r="S3541" s="4">
        <v>0</v>
      </c>
    </row>
    <row r="3542" spans="1:19" ht="14.25" customHeight="1">
      <c r="A3542" s="4" t="s">
        <v>1040</v>
      </c>
      <c r="B3542" s="5"/>
      <c r="C3542" s="4">
        <v>0</v>
      </c>
      <c r="E3542" s="4" t="b">
        <f t="shared" si="11"/>
        <v>0</v>
      </c>
      <c r="F3542" s="4">
        <v>0</v>
      </c>
      <c r="G3542" s="4">
        <v>7401</v>
      </c>
      <c r="H3542" s="6">
        <v>44044</v>
      </c>
      <c r="I3542" s="4" t="s">
        <v>2124</v>
      </c>
      <c r="J3542" s="4" t="s">
        <v>1043</v>
      </c>
      <c r="K3542" s="4">
        <v>10881</v>
      </c>
      <c r="L3542" s="4">
        <v>0</v>
      </c>
      <c r="M3542" s="4">
        <v>0</v>
      </c>
      <c r="N3542" s="4">
        <v>233000</v>
      </c>
      <c r="O3542" s="4">
        <v>0</v>
      </c>
      <c r="P3542" s="4">
        <v>11570628</v>
      </c>
      <c r="Q3542" s="4">
        <v>3592</v>
      </c>
      <c r="R3542" s="4" t="b">
        <f t="shared" si="12"/>
        <v>0</v>
      </c>
      <c r="S3542" s="4">
        <v>0</v>
      </c>
    </row>
    <row r="3543" spans="1:19" ht="14.25" customHeight="1">
      <c r="A3543" s="4" t="s">
        <v>1040</v>
      </c>
      <c r="B3543" s="5"/>
      <c r="C3543" s="4">
        <v>0</v>
      </c>
      <c r="E3543" s="4" t="b">
        <f t="shared" si="11"/>
        <v>0</v>
      </c>
      <c r="F3543" s="4">
        <v>0</v>
      </c>
      <c r="G3543" s="4">
        <v>7401</v>
      </c>
      <c r="H3543" s="6">
        <v>44075</v>
      </c>
      <c r="I3543" s="4" t="s">
        <v>2125</v>
      </c>
      <c r="J3543" s="4" t="s">
        <v>1043</v>
      </c>
      <c r="K3543" s="4">
        <v>10961</v>
      </c>
      <c r="L3543" s="4">
        <v>0</v>
      </c>
      <c r="M3543" s="4">
        <v>0</v>
      </c>
      <c r="N3543" s="4">
        <v>233000</v>
      </c>
      <c r="O3543" s="4">
        <v>0</v>
      </c>
      <c r="P3543" s="4">
        <v>11803628</v>
      </c>
      <c r="Q3543" s="4">
        <v>3593</v>
      </c>
      <c r="R3543" s="4" t="b">
        <f t="shared" si="12"/>
        <v>0</v>
      </c>
      <c r="S3543" s="4">
        <v>0</v>
      </c>
    </row>
    <row r="3544" spans="1:19" ht="14.25" customHeight="1">
      <c r="A3544" s="4" t="s">
        <v>1040</v>
      </c>
      <c r="B3544" s="5"/>
      <c r="C3544" s="4">
        <v>0</v>
      </c>
      <c r="E3544" s="4" t="b">
        <f t="shared" si="11"/>
        <v>0</v>
      </c>
      <c r="F3544" s="4">
        <v>0</v>
      </c>
      <c r="G3544" s="4">
        <v>7401</v>
      </c>
      <c r="H3544" s="6">
        <v>44105</v>
      </c>
      <c r="I3544" s="4" t="s">
        <v>2126</v>
      </c>
      <c r="J3544" s="4" t="s">
        <v>1043</v>
      </c>
      <c r="K3544" s="4">
        <v>11041</v>
      </c>
      <c r="L3544" s="4">
        <v>0</v>
      </c>
      <c r="M3544" s="4">
        <v>0</v>
      </c>
      <c r="N3544" s="4">
        <v>233000</v>
      </c>
      <c r="O3544" s="4">
        <v>0</v>
      </c>
      <c r="P3544" s="4">
        <v>12036628</v>
      </c>
      <c r="Q3544" s="4">
        <v>3594</v>
      </c>
      <c r="R3544" s="4" t="b">
        <f t="shared" si="12"/>
        <v>0</v>
      </c>
      <c r="S3544" s="4">
        <v>0</v>
      </c>
    </row>
    <row r="3545" spans="1:19" ht="14.25" customHeight="1">
      <c r="A3545" s="4" t="s">
        <v>1040</v>
      </c>
      <c r="B3545" s="5"/>
      <c r="C3545" s="4">
        <v>0</v>
      </c>
      <c r="E3545" s="4" t="b">
        <f t="shared" si="11"/>
        <v>0</v>
      </c>
      <c r="F3545" s="4">
        <v>0</v>
      </c>
      <c r="G3545" s="4">
        <v>7401</v>
      </c>
      <c r="H3545" s="6">
        <v>44136</v>
      </c>
      <c r="I3545" s="4" t="s">
        <v>2127</v>
      </c>
      <c r="J3545" s="4" t="s">
        <v>1043</v>
      </c>
      <c r="K3545" s="4">
        <v>11121</v>
      </c>
      <c r="L3545" s="4">
        <v>0</v>
      </c>
      <c r="M3545" s="4">
        <v>0</v>
      </c>
      <c r="N3545" s="4">
        <v>233000</v>
      </c>
      <c r="O3545" s="4">
        <v>0</v>
      </c>
      <c r="P3545" s="4">
        <v>12269628</v>
      </c>
      <c r="Q3545" s="4">
        <v>3595</v>
      </c>
      <c r="R3545" s="4" t="b">
        <f t="shared" si="12"/>
        <v>0</v>
      </c>
      <c r="S3545" s="4">
        <v>0</v>
      </c>
    </row>
    <row r="3546" spans="1:19" ht="14.25" customHeight="1">
      <c r="A3546" s="4" t="s">
        <v>1040</v>
      </c>
      <c r="B3546" s="5"/>
      <c r="C3546" s="4">
        <v>0</v>
      </c>
      <c r="E3546" s="4" t="b">
        <f t="shared" si="11"/>
        <v>0</v>
      </c>
      <c r="F3546" s="4">
        <v>0</v>
      </c>
      <c r="G3546" s="4">
        <v>7401</v>
      </c>
      <c r="H3546" s="6">
        <v>44166</v>
      </c>
      <c r="I3546" s="4" t="s">
        <v>2128</v>
      </c>
      <c r="J3546" s="4" t="s">
        <v>1043</v>
      </c>
      <c r="K3546" s="4">
        <v>11201</v>
      </c>
      <c r="L3546" s="4">
        <v>0</v>
      </c>
      <c r="M3546" s="4">
        <v>0</v>
      </c>
      <c r="N3546" s="4">
        <v>233000</v>
      </c>
      <c r="O3546" s="4">
        <v>0</v>
      </c>
      <c r="P3546" s="4">
        <v>12502628</v>
      </c>
      <c r="Q3546" s="4">
        <v>3596</v>
      </c>
      <c r="R3546" s="4" t="b">
        <f t="shared" si="12"/>
        <v>0</v>
      </c>
      <c r="S3546" s="4">
        <v>0</v>
      </c>
    </row>
    <row r="3547" spans="1:19" ht="14.25" customHeight="1">
      <c r="A3547" s="4" t="s">
        <v>1040</v>
      </c>
      <c r="B3547" s="5" t="s">
        <v>2129</v>
      </c>
      <c r="C3547" s="4">
        <v>0</v>
      </c>
      <c r="D3547" s="4" t="s">
        <v>2129</v>
      </c>
      <c r="E3547" s="4" t="b">
        <f t="shared" si="11"/>
        <v>0</v>
      </c>
      <c r="F3547" s="4">
        <v>0</v>
      </c>
      <c r="G3547" s="4">
        <v>7401</v>
      </c>
      <c r="H3547" s="3" t="s">
        <v>21</v>
      </c>
      <c r="K3547" s="4">
        <v>0</v>
      </c>
      <c r="L3547" s="4">
        <v>0</v>
      </c>
      <c r="M3547" s="4">
        <v>0</v>
      </c>
      <c r="N3547" s="4">
        <v>2796000</v>
      </c>
      <c r="O3547" s="4">
        <v>920509</v>
      </c>
      <c r="P3547" s="4">
        <v>12502628</v>
      </c>
      <c r="Q3547" s="4">
        <v>3597</v>
      </c>
      <c r="R3547" s="4" t="b">
        <f t="shared" si="12"/>
        <v>0</v>
      </c>
      <c r="S3547" s="4">
        <v>0</v>
      </c>
    </row>
    <row r="3548" spans="1:19" ht="14.25" customHeight="1">
      <c r="A3548" s="4" t="s">
        <v>1040</v>
      </c>
      <c r="B3548" s="5" t="s">
        <v>705</v>
      </c>
      <c r="C3548" s="4">
        <v>0</v>
      </c>
      <c r="D3548" s="4" t="s">
        <v>705</v>
      </c>
      <c r="E3548" s="4" t="b">
        <f t="shared" si="11"/>
        <v>0</v>
      </c>
      <c r="F3548" s="4">
        <v>0</v>
      </c>
      <c r="G3548" s="4">
        <v>7402</v>
      </c>
      <c r="H3548" s="3" t="s">
        <v>21</v>
      </c>
      <c r="K3548" s="4">
        <v>0</v>
      </c>
      <c r="L3548" s="4">
        <v>2520000</v>
      </c>
      <c r="M3548" s="4">
        <v>2520000</v>
      </c>
      <c r="N3548" s="4">
        <v>0</v>
      </c>
      <c r="O3548" s="4">
        <v>0</v>
      </c>
      <c r="P3548" s="4">
        <v>0</v>
      </c>
      <c r="Q3548" s="4">
        <v>3598</v>
      </c>
      <c r="R3548" s="4" t="b">
        <f t="shared" si="12"/>
        <v>0</v>
      </c>
      <c r="S3548" s="4">
        <v>0</v>
      </c>
    </row>
    <row r="3549" spans="1:19" ht="14.25" customHeight="1">
      <c r="A3549" s="4" t="s">
        <v>1040</v>
      </c>
      <c r="B3549" s="5"/>
      <c r="C3549" s="4">
        <v>0</v>
      </c>
      <c r="E3549" s="4" t="b">
        <f t="shared" si="11"/>
        <v>0</v>
      </c>
      <c r="F3549" s="4">
        <v>0</v>
      </c>
      <c r="G3549" s="4">
        <v>7402</v>
      </c>
      <c r="H3549" s="6">
        <v>43831</v>
      </c>
      <c r="I3549" s="4" t="s">
        <v>2130</v>
      </c>
      <c r="J3549" s="4" t="s">
        <v>1043</v>
      </c>
      <c r="K3549" s="4">
        <v>10322</v>
      </c>
      <c r="L3549" s="4">
        <v>0</v>
      </c>
      <c r="M3549" s="4">
        <v>0</v>
      </c>
      <c r="N3549" s="4">
        <v>210000</v>
      </c>
      <c r="O3549" s="4">
        <v>0</v>
      </c>
      <c r="P3549" s="4">
        <v>210000</v>
      </c>
      <c r="Q3549" s="4">
        <v>3599</v>
      </c>
      <c r="R3549" s="4" t="b">
        <f t="shared" si="12"/>
        <v>0</v>
      </c>
      <c r="S3549" s="4">
        <v>0</v>
      </c>
    </row>
    <row r="3550" spans="1:19" ht="14.25" customHeight="1">
      <c r="A3550" s="4" t="s">
        <v>1040</v>
      </c>
      <c r="B3550" s="5"/>
      <c r="C3550" s="4">
        <v>0</v>
      </c>
      <c r="E3550" s="4" t="b">
        <f t="shared" si="11"/>
        <v>0</v>
      </c>
      <c r="F3550" s="4">
        <v>0</v>
      </c>
      <c r="G3550" s="4">
        <v>7402</v>
      </c>
      <c r="H3550" s="6">
        <v>43840</v>
      </c>
      <c r="I3550" s="4" t="s">
        <v>1044</v>
      </c>
      <c r="J3550" s="4" t="s">
        <v>40</v>
      </c>
      <c r="K3550" s="4">
        <v>13534</v>
      </c>
      <c r="L3550" s="4">
        <v>0</v>
      </c>
      <c r="M3550" s="4">
        <v>0</v>
      </c>
      <c r="N3550" s="4">
        <v>0</v>
      </c>
      <c r="O3550" s="4">
        <v>210000</v>
      </c>
      <c r="P3550" s="4">
        <v>0</v>
      </c>
      <c r="Q3550" s="4">
        <v>3600</v>
      </c>
      <c r="R3550" s="4" t="b">
        <f t="shared" si="12"/>
        <v>0</v>
      </c>
      <c r="S3550" s="4">
        <v>0</v>
      </c>
    </row>
    <row r="3551" spans="1:19" ht="14.25" customHeight="1">
      <c r="A3551" s="4" t="s">
        <v>1040</v>
      </c>
      <c r="B3551" s="5"/>
      <c r="C3551" s="4">
        <v>0</v>
      </c>
      <c r="E3551" s="4" t="b">
        <f t="shared" si="11"/>
        <v>0</v>
      </c>
      <c r="F3551" s="4">
        <v>0</v>
      </c>
      <c r="G3551" s="4">
        <v>7402</v>
      </c>
      <c r="H3551" s="6">
        <v>43862</v>
      </c>
      <c r="I3551" s="4" t="s">
        <v>2131</v>
      </c>
      <c r="J3551" s="4" t="s">
        <v>1043</v>
      </c>
      <c r="K3551" s="4">
        <v>10402</v>
      </c>
      <c r="L3551" s="4">
        <v>0</v>
      </c>
      <c r="M3551" s="4">
        <v>0</v>
      </c>
      <c r="N3551" s="4">
        <v>210000</v>
      </c>
      <c r="O3551" s="4">
        <v>0</v>
      </c>
      <c r="P3551" s="4">
        <v>210000</v>
      </c>
      <c r="Q3551" s="4">
        <v>3601</v>
      </c>
      <c r="R3551" s="4" t="b">
        <f t="shared" si="12"/>
        <v>0</v>
      </c>
      <c r="S3551" s="4">
        <v>0</v>
      </c>
    </row>
    <row r="3552" spans="1:19" ht="14.25" customHeight="1">
      <c r="A3552" s="4" t="s">
        <v>1040</v>
      </c>
      <c r="B3552" s="5"/>
      <c r="C3552" s="4">
        <v>0</v>
      </c>
      <c r="E3552" s="4" t="b">
        <f t="shared" si="11"/>
        <v>0</v>
      </c>
      <c r="F3552" s="4">
        <v>0</v>
      </c>
      <c r="G3552" s="4">
        <v>7402</v>
      </c>
      <c r="H3552" s="6">
        <v>43866</v>
      </c>
      <c r="I3552" s="4" t="s">
        <v>1046</v>
      </c>
      <c r="J3552" s="4" t="s">
        <v>40</v>
      </c>
      <c r="K3552" s="4">
        <v>13604</v>
      </c>
      <c r="L3552" s="4">
        <v>0</v>
      </c>
      <c r="M3552" s="4">
        <v>0</v>
      </c>
      <c r="N3552" s="4">
        <v>0</v>
      </c>
      <c r="O3552" s="4">
        <v>210000</v>
      </c>
      <c r="P3552" s="4">
        <v>0</v>
      </c>
      <c r="Q3552" s="4">
        <v>3602</v>
      </c>
      <c r="R3552" s="4" t="b">
        <f t="shared" si="12"/>
        <v>0</v>
      </c>
      <c r="S3552" s="4">
        <v>0</v>
      </c>
    </row>
    <row r="3553" spans="1:19" ht="14.25" customHeight="1">
      <c r="A3553" s="4" t="s">
        <v>1040</v>
      </c>
      <c r="B3553" s="5"/>
      <c r="C3553" s="4">
        <v>0</v>
      </c>
      <c r="E3553" s="4" t="b">
        <f t="shared" si="11"/>
        <v>0</v>
      </c>
      <c r="F3553" s="4">
        <v>0</v>
      </c>
      <c r="G3553" s="4">
        <v>7402</v>
      </c>
      <c r="H3553" s="6">
        <v>43891</v>
      </c>
      <c r="I3553" s="4" t="s">
        <v>2132</v>
      </c>
      <c r="J3553" s="4" t="s">
        <v>1043</v>
      </c>
      <c r="K3553" s="4">
        <v>10482</v>
      </c>
      <c r="L3553" s="4">
        <v>0</v>
      </c>
      <c r="M3553" s="4">
        <v>0</v>
      </c>
      <c r="N3553" s="4">
        <v>210000</v>
      </c>
      <c r="O3553" s="4">
        <v>0</v>
      </c>
      <c r="P3553" s="4">
        <v>210000</v>
      </c>
      <c r="Q3553" s="4">
        <v>3603</v>
      </c>
      <c r="R3553" s="4" t="b">
        <f t="shared" si="12"/>
        <v>0</v>
      </c>
      <c r="S3553" s="4">
        <v>0</v>
      </c>
    </row>
    <row r="3554" spans="1:19" ht="14.25" customHeight="1">
      <c r="A3554" s="4" t="s">
        <v>1040</v>
      </c>
      <c r="B3554" s="5"/>
      <c r="C3554" s="4">
        <v>0</v>
      </c>
      <c r="E3554" s="4" t="b">
        <f t="shared" si="11"/>
        <v>0</v>
      </c>
      <c r="F3554" s="4">
        <v>0</v>
      </c>
      <c r="G3554" s="4">
        <v>7402</v>
      </c>
      <c r="H3554" s="6">
        <v>43899</v>
      </c>
      <c r="I3554" s="4" t="s">
        <v>1048</v>
      </c>
      <c r="J3554" s="4" t="s">
        <v>40</v>
      </c>
      <c r="K3554" s="4">
        <v>13670</v>
      </c>
      <c r="L3554" s="4">
        <v>0</v>
      </c>
      <c r="M3554" s="4">
        <v>0</v>
      </c>
      <c r="N3554" s="4">
        <v>0</v>
      </c>
      <c r="O3554" s="4">
        <v>210000</v>
      </c>
      <c r="P3554" s="4">
        <v>0</v>
      </c>
      <c r="Q3554" s="4">
        <v>3604</v>
      </c>
      <c r="R3554" s="4" t="b">
        <f t="shared" si="12"/>
        <v>0</v>
      </c>
      <c r="S3554" s="4">
        <v>0</v>
      </c>
    </row>
    <row r="3555" spans="1:19" ht="14.25" customHeight="1">
      <c r="A3555" s="4" t="s">
        <v>1040</v>
      </c>
      <c r="B3555" s="5"/>
      <c r="C3555" s="4">
        <v>0</v>
      </c>
      <c r="E3555" s="4" t="b">
        <f t="shared" si="11"/>
        <v>0</v>
      </c>
      <c r="F3555" s="4">
        <v>0</v>
      </c>
      <c r="G3555" s="4">
        <v>7402</v>
      </c>
      <c r="H3555" s="6">
        <v>43922</v>
      </c>
      <c r="I3555" s="4" t="s">
        <v>2133</v>
      </c>
      <c r="J3555" s="4" t="s">
        <v>1043</v>
      </c>
      <c r="K3555" s="4">
        <v>10562</v>
      </c>
      <c r="L3555" s="4">
        <v>0</v>
      </c>
      <c r="M3555" s="4">
        <v>0</v>
      </c>
      <c r="N3555" s="4">
        <v>210000</v>
      </c>
      <c r="O3555" s="4">
        <v>0</v>
      </c>
      <c r="P3555" s="4">
        <v>210000</v>
      </c>
      <c r="Q3555" s="4">
        <v>3605</v>
      </c>
      <c r="R3555" s="4" t="b">
        <f t="shared" si="12"/>
        <v>0</v>
      </c>
      <c r="S3555" s="4">
        <v>0</v>
      </c>
    </row>
    <row r="3556" spans="1:19" ht="14.25" customHeight="1">
      <c r="A3556" s="4" t="s">
        <v>1040</v>
      </c>
      <c r="B3556" s="5"/>
      <c r="C3556" s="4">
        <v>0</v>
      </c>
      <c r="E3556" s="4" t="b">
        <f t="shared" si="11"/>
        <v>0</v>
      </c>
      <c r="F3556" s="4">
        <v>0</v>
      </c>
      <c r="G3556" s="4">
        <v>7402</v>
      </c>
      <c r="H3556" s="6">
        <v>43934</v>
      </c>
      <c r="I3556" s="4" t="s">
        <v>1050</v>
      </c>
      <c r="J3556" s="4" t="s">
        <v>40</v>
      </c>
      <c r="K3556" s="4">
        <v>13735</v>
      </c>
      <c r="L3556" s="4">
        <v>0</v>
      </c>
      <c r="M3556" s="4">
        <v>0</v>
      </c>
      <c r="N3556" s="4">
        <v>0</v>
      </c>
      <c r="O3556" s="4">
        <v>210000</v>
      </c>
      <c r="P3556" s="4">
        <v>0</v>
      </c>
      <c r="Q3556" s="4">
        <v>3606</v>
      </c>
      <c r="R3556" s="4" t="b">
        <f t="shared" si="12"/>
        <v>0</v>
      </c>
      <c r="S3556" s="4">
        <v>0</v>
      </c>
    </row>
    <row r="3557" spans="1:19" ht="14.25" customHeight="1">
      <c r="A3557" s="4" t="s">
        <v>1040</v>
      </c>
      <c r="B3557" s="5"/>
      <c r="C3557" s="4">
        <v>0</v>
      </c>
      <c r="E3557" s="4" t="b">
        <f t="shared" si="11"/>
        <v>0</v>
      </c>
      <c r="F3557" s="4">
        <v>0</v>
      </c>
      <c r="G3557" s="4">
        <v>7402</v>
      </c>
      <c r="H3557" s="6">
        <v>43952</v>
      </c>
      <c r="I3557" s="4" t="s">
        <v>2134</v>
      </c>
      <c r="J3557" s="4" t="s">
        <v>1043</v>
      </c>
      <c r="K3557" s="4">
        <v>10642</v>
      </c>
      <c r="L3557" s="4">
        <v>0</v>
      </c>
      <c r="M3557" s="4">
        <v>0</v>
      </c>
      <c r="N3557" s="4">
        <v>210000</v>
      </c>
      <c r="O3557" s="4">
        <v>0</v>
      </c>
      <c r="P3557" s="4">
        <v>210000</v>
      </c>
      <c r="Q3557" s="4">
        <v>3607</v>
      </c>
      <c r="R3557" s="4" t="b">
        <f t="shared" si="12"/>
        <v>0</v>
      </c>
      <c r="S3557" s="4">
        <v>0</v>
      </c>
    </row>
    <row r="3558" spans="1:19" ht="14.25" customHeight="1">
      <c r="A3558" s="4" t="s">
        <v>1040</v>
      </c>
      <c r="B3558" s="5"/>
      <c r="C3558" s="4">
        <v>0</v>
      </c>
      <c r="E3558" s="4" t="b">
        <f t="shared" si="11"/>
        <v>0</v>
      </c>
      <c r="F3558" s="4">
        <v>0</v>
      </c>
      <c r="G3558" s="4">
        <v>7402</v>
      </c>
      <c r="H3558" s="6">
        <v>43958</v>
      </c>
      <c r="I3558" s="4" t="s">
        <v>1052</v>
      </c>
      <c r="J3558" s="4" t="s">
        <v>40</v>
      </c>
      <c r="K3558" s="4">
        <v>13802</v>
      </c>
      <c r="L3558" s="4">
        <v>0</v>
      </c>
      <c r="M3558" s="4">
        <v>0</v>
      </c>
      <c r="N3558" s="4">
        <v>0</v>
      </c>
      <c r="O3558" s="4">
        <v>210000</v>
      </c>
      <c r="P3558" s="4">
        <v>0</v>
      </c>
      <c r="Q3558" s="4">
        <v>3608</v>
      </c>
      <c r="R3558" s="4" t="b">
        <f t="shared" si="12"/>
        <v>0</v>
      </c>
      <c r="S3558" s="4">
        <v>0</v>
      </c>
    </row>
    <row r="3559" spans="1:19" ht="14.25" customHeight="1">
      <c r="A3559" s="4" t="s">
        <v>1040</v>
      </c>
      <c r="B3559" s="5"/>
      <c r="C3559" s="4">
        <v>0</v>
      </c>
      <c r="E3559" s="4" t="b">
        <f t="shared" si="11"/>
        <v>0</v>
      </c>
      <c r="F3559" s="4">
        <v>0</v>
      </c>
      <c r="G3559" s="4">
        <v>7402</v>
      </c>
      <c r="H3559" s="6">
        <v>43983</v>
      </c>
      <c r="I3559" s="4" t="s">
        <v>2135</v>
      </c>
      <c r="J3559" s="4" t="s">
        <v>1043</v>
      </c>
      <c r="K3559" s="4">
        <v>10722</v>
      </c>
      <c r="L3559" s="4">
        <v>0</v>
      </c>
      <c r="M3559" s="4">
        <v>0</v>
      </c>
      <c r="N3559" s="4">
        <v>210000</v>
      </c>
      <c r="O3559" s="4">
        <v>0</v>
      </c>
      <c r="P3559" s="4">
        <v>210000</v>
      </c>
      <c r="Q3559" s="4">
        <v>3609</v>
      </c>
      <c r="R3559" s="4" t="b">
        <f t="shared" si="12"/>
        <v>0</v>
      </c>
      <c r="S3559" s="4">
        <v>0</v>
      </c>
    </row>
    <row r="3560" spans="1:19" ht="14.25" customHeight="1">
      <c r="A3560" s="4" t="s">
        <v>1040</v>
      </c>
      <c r="B3560" s="5"/>
      <c r="C3560" s="4">
        <v>0</v>
      </c>
      <c r="E3560" s="4" t="b">
        <f t="shared" si="11"/>
        <v>0</v>
      </c>
      <c r="F3560" s="4">
        <v>0</v>
      </c>
      <c r="G3560" s="4">
        <v>7402</v>
      </c>
      <c r="H3560" s="6">
        <v>43990</v>
      </c>
      <c r="I3560" s="4" t="s">
        <v>1054</v>
      </c>
      <c r="J3560" s="4" t="s">
        <v>40</v>
      </c>
      <c r="K3560" s="4">
        <v>13870</v>
      </c>
      <c r="L3560" s="4">
        <v>0</v>
      </c>
      <c r="M3560" s="4">
        <v>0</v>
      </c>
      <c r="N3560" s="4">
        <v>0</v>
      </c>
      <c r="O3560" s="4">
        <v>210000</v>
      </c>
      <c r="P3560" s="4">
        <v>0</v>
      </c>
      <c r="Q3560" s="4">
        <v>3610</v>
      </c>
      <c r="R3560" s="4" t="b">
        <f t="shared" si="12"/>
        <v>0</v>
      </c>
      <c r="S3560" s="4">
        <v>0</v>
      </c>
    </row>
    <row r="3561" spans="1:19" ht="14.25" customHeight="1">
      <c r="A3561" s="4" t="s">
        <v>1040</v>
      </c>
      <c r="B3561" s="5"/>
      <c r="C3561" s="4">
        <v>0</v>
      </c>
      <c r="E3561" s="4" t="b">
        <f t="shared" si="11"/>
        <v>0</v>
      </c>
      <c r="F3561" s="4">
        <v>0</v>
      </c>
      <c r="G3561" s="4">
        <v>7402</v>
      </c>
      <c r="H3561" s="6">
        <v>44013</v>
      </c>
      <c r="I3561" s="4" t="s">
        <v>2136</v>
      </c>
      <c r="J3561" s="4" t="s">
        <v>1043</v>
      </c>
      <c r="K3561" s="4">
        <v>10802</v>
      </c>
      <c r="L3561" s="4">
        <v>0</v>
      </c>
      <c r="M3561" s="4">
        <v>0</v>
      </c>
      <c r="N3561" s="4">
        <v>210000</v>
      </c>
      <c r="O3561" s="4">
        <v>0</v>
      </c>
      <c r="P3561" s="4">
        <v>210000</v>
      </c>
      <c r="Q3561" s="4">
        <v>3611</v>
      </c>
      <c r="R3561" s="4" t="b">
        <f t="shared" si="12"/>
        <v>0</v>
      </c>
      <c r="S3561" s="4">
        <v>0</v>
      </c>
    </row>
    <row r="3562" spans="1:19" ht="14.25" customHeight="1">
      <c r="A3562" s="4" t="s">
        <v>1040</v>
      </c>
      <c r="B3562" s="5"/>
      <c r="C3562" s="4">
        <v>0</v>
      </c>
      <c r="E3562" s="4" t="b">
        <f t="shared" si="11"/>
        <v>0</v>
      </c>
      <c r="F3562" s="4">
        <v>0</v>
      </c>
      <c r="G3562" s="4">
        <v>7402</v>
      </c>
      <c r="H3562" s="6">
        <v>44018</v>
      </c>
      <c r="I3562" s="4" t="s">
        <v>1056</v>
      </c>
      <c r="J3562" s="4" t="s">
        <v>40</v>
      </c>
      <c r="K3562" s="4">
        <v>13942</v>
      </c>
      <c r="L3562" s="4">
        <v>0</v>
      </c>
      <c r="M3562" s="4">
        <v>0</v>
      </c>
      <c r="N3562" s="4">
        <v>0</v>
      </c>
      <c r="O3562" s="4">
        <v>210000</v>
      </c>
      <c r="P3562" s="4">
        <v>0</v>
      </c>
      <c r="Q3562" s="4">
        <v>3612</v>
      </c>
      <c r="R3562" s="4" t="b">
        <f t="shared" si="12"/>
        <v>0</v>
      </c>
      <c r="S3562" s="4">
        <v>0</v>
      </c>
    </row>
    <row r="3563" spans="1:19" ht="14.25" customHeight="1">
      <c r="A3563" s="4" t="s">
        <v>1040</v>
      </c>
      <c r="B3563" s="5"/>
      <c r="C3563" s="4">
        <v>0</v>
      </c>
      <c r="E3563" s="4" t="b">
        <f t="shared" si="11"/>
        <v>0</v>
      </c>
      <c r="F3563" s="4">
        <v>0</v>
      </c>
      <c r="G3563" s="4">
        <v>7402</v>
      </c>
      <c r="H3563" s="6">
        <v>44044</v>
      </c>
      <c r="I3563" s="4" t="s">
        <v>2137</v>
      </c>
      <c r="J3563" s="4" t="s">
        <v>1043</v>
      </c>
      <c r="K3563" s="4">
        <v>10882</v>
      </c>
      <c r="L3563" s="4">
        <v>0</v>
      </c>
      <c r="M3563" s="4">
        <v>0</v>
      </c>
      <c r="N3563" s="4">
        <v>210000</v>
      </c>
      <c r="O3563" s="4">
        <v>0</v>
      </c>
      <c r="P3563" s="4">
        <v>210000</v>
      </c>
      <c r="Q3563" s="4">
        <v>3613</v>
      </c>
      <c r="R3563" s="4" t="b">
        <f t="shared" si="12"/>
        <v>0</v>
      </c>
      <c r="S3563" s="4">
        <v>0</v>
      </c>
    </row>
    <row r="3564" spans="1:19" ht="14.25" customHeight="1">
      <c r="A3564" s="4" t="s">
        <v>1040</v>
      </c>
      <c r="B3564" s="5"/>
      <c r="C3564" s="4">
        <v>0</v>
      </c>
      <c r="E3564" s="4" t="b">
        <f t="shared" si="11"/>
        <v>0</v>
      </c>
      <c r="F3564" s="4">
        <v>0</v>
      </c>
      <c r="G3564" s="4">
        <v>7402</v>
      </c>
      <c r="H3564" s="6">
        <v>44049</v>
      </c>
      <c r="I3564" s="4" t="s">
        <v>1058</v>
      </c>
      <c r="J3564" s="4" t="s">
        <v>40</v>
      </c>
      <c r="K3564" s="4">
        <v>14017</v>
      </c>
      <c r="L3564" s="4">
        <v>0</v>
      </c>
      <c r="M3564" s="4">
        <v>0</v>
      </c>
      <c r="N3564" s="4">
        <v>0</v>
      </c>
      <c r="O3564" s="4">
        <v>210000</v>
      </c>
      <c r="P3564" s="4">
        <v>0</v>
      </c>
      <c r="Q3564" s="4">
        <v>3614</v>
      </c>
      <c r="R3564" s="4" t="b">
        <f t="shared" si="12"/>
        <v>0</v>
      </c>
      <c r="S3564" s="4">
        <v>0</v>
      </c>
    </row>
    <row r="3565" spans="1:19" ht="14.25" customHeight="1">
      <c r="A3565" s="4" t="s">
        <v>1040</v>
      </c>
      <c r="B3565" s="5"/>
      <c r="C3565" s="4">
        <v>0</v>
      </c>
      <c r="E3565" s="4" t="b">
        <f t="shared" si="11"/>
        <v>0</v>
      </c>
      <c r="F3565" s="4">
        <v>0</v>
      </c>
      <c r="G3565" s="4">
        <v>7402</v>
      </c>
      <c r="H3565" s="6">
        <v>44075</v>
      </c>
      <c r="I3565" s="4" t="s">
        <v>2138</v>
      </c>
      <c r="J3565" s="4" t="s">
        <v>1043</v>
      </c>
      <c r="K3565" s="4">
        <v>10962</v>
      </c>
      <c r="L3565" s="4">
        <v>0</v>
      </c>
      <c r="M3565" s="4">
        <v>0</v>
      </c>
      <c r="N3565" s="4">
        <v>210000</v>
      </c>
      <c r="O3565" s="4">
        <v>0</v>
      </c>
      <c r="P3565" s="4">
        <v>210000</v>
      </c>
      <c r="Q3565" s="4">
        <v>3615</v>
      </c>
      <c r="R3565" s="4" t="b">
        <f t="shared" si="12"/>
        <v>0</v>
      </c>
      <c r="S3565" s="4">
        <v>0</v>
      </c>
    </row>
    <row r="3566" spans="1:19" ht="14.25" customHeight="1">
      <c r="A3566" s="4" t="s">
        <v>1040</v>
      </c>
      <c r="B3566" s="5"/>
      <c r="C3566" s="4">
        <v>0</v>
      </c>
      <c r="E3566" s="4" t="b">
        <f t="shared" si="11"/>
        <v>0</v>
      </c>
      <c r="F3566" s="4">
        <v>0</v>
      </c>
      <c r="G3566" s="4">
        <v>7402</v>
      </c>
      <c r="H3566" s="6">
        <v>44081</v>
      </c>
      <c r="I3566" s="4" t="s">
        <v>1060</v>
      </c>
      <c r="J3566" s="4" t="s">
        <v>40</v>
      </c>
      <c r="K3566" s="4">
        <v>14090</v>
      </c>
      <c r="L3566" s="4">
        <v>0</v>
      </c>
      <c r="M3566" s="4">
        <v>0</v>
      </c>
      <c r="N3566" s="4">
        <v>0</v>
      </c>
      <c r="O3566" s="4">
        <v>210000</v>
      </c>
      <c r="P3566" s="4">
        <v>0</v>
      </c>
      <c r="Q3566" s="4">
        <v>3616</v>
      </c>
      <c r="R3566" s="4" t="b">
        <f t="shared" si="12"/>
        <v>0</v>
      </c>
      <c r="S3566" s="4">
        <v>0</v>
      </c>
    </row>
    <row r="3567" spans="1:19" ht="14.25" customHeight="1">
      <c r="A3567" s="4" t="s">
        <v>1040</v>
      </c>
      <c r="B3567" s="5"/>
      <c r="C3567" s="4">
        <v>0</v>
      </c>
      <c r="E3567" s="4" t="b">
        <f t="shared" si="11"/>
        <v>0</v>
      </c>
      <c r="F3567" s="4">
        <v>0</v>
      </c>
      <c r="G3567" s="4">
        <v>7402</v>
      </c>
      <c r="H3567" s="6">
        <v>44105</v>
      </c>
      <c r="I3567" s="4" t="s">
        <v>2139</v>
      </c>
      <c r="J3567" s="4" t="s">
        <v>1043</v>
      </c>
      <c r="K3567" s="4">
        <v>11042</v>
      </c>
      <c r="L3567" s="4">
        <v>0</v>
      </c>
      <c r="M3567" s="4">
        <v>0</v>
      </c>
      <c r="N3567" s="4">
        <v>210000</v>
      </c>
      <c r="O3567" s="4">
        <v>0</v>
      </c>
      <c r="P3567" s="4">
        <v>210000</v>
      </c>
      <c r="Q3567" s="4">
        <v>3617</v>
      </c>
      <c r="R3567" s="4" t="b">
        <f t="shared" si="12"/>
        <v>0</v>
      </c>
      <c r="S3567" s="4">
        <v>0</v>
      </c>
    </row>
    <row r="3568" spans="1:19" ht="14.25" customHeight="1">
      <c r="A3568" s="4" t="s">
        <v>1040</v>
      </c>
      <c r="B3568" s="5"/>
      <c r="C3568" s="4">
        <v>0</v>
      </c>
      <c r="E3568" s="4" t="b">
        <f t="shared" si="11"/>
        <v>0</v>
      </c>
      <c r="F3568" s="4">
        <v>0</v>
      </c>
      <c r="G3568" s="4">
        <v>7402</v>
      </c>
      <c r="H3568" s="6">
        <v>44127</v>
      </c>
      <c r="I3568" s="4" t="s">
        <v>1061</v>
      </c>
      <c r="J3568" s="4" t="s">
        <v>40</v>
      </c>
      <c r="K3568" s="4">
        <v>14161</v>
      </c>
      <c r="L3568" s="4">
        <v>0</v>
      </c>
      <c r="M3568" s="4">
        <v>0</v>
      </c>
      <c r="N3568" s="4">
        <v>0</v>
      </c>
      <c r="O3568" s="4">
        <v>210000</v>
      </c>
      <c r="P3568" s="4">
        <v>0</v>
      </c>
      <c r="Q3568" s="4">
        <v>3618</v>
      </c>
      <c r="R3568" s="4" t="b">
        <f t="shared" si="12"/>
        <v>0</v>
      </c>
      <c r="S3568" s="4">
        <v>0</v>
      </c>
    </row>
    <row r="3569" spans="1:19" ht="14.25" customHeight="1">
      <c r="A3569" s="4" t="s">
        <v>1040</v>
      </c>
      <c r="B3569" s="5"/>
      <c r="C3569" s="4">
        <v>0</v>
      </c>
      <c r="E3569" s="4" t="b">
        <f t="shared" si="11"/>
        <v>0</v>
      </c>
      <c r="F3569" s="4">
        <v>0</v>
      </c>
      <c r="G3569" s="4">
        <v>7402</v>
      </c>
      <c r="H3569" s="6">
        <v>44136</v>
      </c>
      <c r="I3569" s="4" t="s">
        <v>2140</v>
      </c>
      <c r="J3569" s="4" t="s">
        <v>1043</v>
      </c>
      <c r="K3569" s="4">
        <v>11122</v>
      </c>
      <c r="L3569" s="4">
        <v>0</v>
      </c>
      <c r="M3569" s="4">
        <v>0</v>
      </c>
      <c r="N3569" s="4">
        <v>210000</v>
      </c>
      <c r="O3569" s="4">
        <v>0</v>
      </c>
      <c r="P3569" s="4">
        <v>210000</v>
      </c>
      <c r="Q3569" s="4">
        <v>3619</v>
      </c>
      <c r="R3569" s="4" t="b">
        <f t="shared" si="12"/>
        <v>0</v>
      </c>
      <c r="S3569" s="4">
        <v>0</v>
      </c>
    </row>
    <row r="3570" spans="1:19" ht="14.25" customHeight="1">
      <c r="A3570" s="4" t="s">
        <v>1040</v>
      </c>
      <c r="B3570" s="5"/>
      <c r="C3570" s="4">
        <v>0</v>
      </c>
      <c r="E3570" s="4" t="b">
        <f t="shared" si="11"/>
        <v>0</v>
      </c>
      <c r="F3570" s="4">
        <v>0</v>
      </c>
      <c r="G3570" s="4">
        <v>7402</v>
      </c>
      <c r="H3570" s="6">
        <v>44144</v>
      </c>
      <c r="I3570" s="4" t="s">
        <v>1064</v>
      </c>
      <c r="J3570" s="4" t="s">
        <v>40</v>
      </c>
      <c r="K3570" s="4">
        <v>14236</v>
      </c>
      <c r="L3570" s="4">
        <v>0</v>
      </c>
      <c r="M3570" s="4">
        <v>0</v>
      </c>
      <c r="N3570" s="4">
        <v>0</v>
      </c>
      <c r="O3570" s="4">
        <v>200000</v>
      </c>
      <c r="P3570" s="4">
        <v>10000</v>
      </c>
      <c r="Q3570" s="4">
        <v>3620</v>
      </c>
      <c r="R3570" s="4" t="b">
        <f t="shared" si="12"/>
        <v>0</v>
      </c>
      <c r="S3570" s="4">
        <v>0</v>
      </c>
    </row>
    <row r="3571" spans="1:19" ht="14.25" customHeight="1">
      <c r="A3571" s="4" t="s">
        <v>1040</v>
      </c>
      <c r="B3571" s="5"/>
      <c r="C3571" s="4">
        <v>0</v>
      </c>
      <c r="E3571" s="4" t="b">
        <f t="shared" si="11"/>
        <v>0</v>
      </c>
      <c r="F3571" s="4">
        <v>0</v>
      </c>
      <c r="G3571" s="4">
        <v>7402</v>
      </c>
      <c r="H3571" s="6">
        <v>44166</v>
      </c>
      <c r="I3571" s="4" t="s">
        <v>2141</v>
      </c>
      <c r="J3571" s="4" t="s">
        <v>1043</v>
      </c>
      <c r="K3571" s="4">
        <v>11202</v>
      </c>
      <c r="L3571" s="4">
        <v>0</v>
      </c>
      <c r="M3571" s="4">
        <v>0</v>
      </c>
      <c r="N3571" s="4">
        <v>210000</v>
      </c>
      <c r="O3571" s="4">
        <v>0</v>
      </c>
      <c r="P3571" s="4">
        <v>220000</v>
      </c>
      <c r="Q3571" s="4">
        <v>3621</v>
      </c>
      <c r="R3571" s="4" t="b">
        <f t="shared" si="12"/>
        <v>0</v>
      </c>
      <c r="S3571" s="4">
        <v>0</v>
      </c>
    </row>
    <row r="3572" spans="1:19" ht="14.25" customHeight="1">
      <c r="A3572" s="4" t="s">
        <v>1040</v>
      </c>
      <c r="B3572" s="5"/>
      <c r="C3572" s="4">
        <v>0</v>
      </c>
      <c r="E3572" s="4" t="b">
        <f t="shared" si="11"/>
        <v>0</v>
      </c>
      <c r="F3572" s="4">
        <v>0</v>
      </c>
      <c r="G3572" s="4">
        <v>7402</v>
      </c>
      <c r="H3572" s="6">
        <v>44172</v>
      </c>
      <c r="I3572" s="4" t="s">
        <v>1064</v>
      </c>
      <c r="J3572" s="4" t="s">
        <v>40</v>
      </c>
      <c r="K3572" s="4">
        <v>14303</v>
      </c>
      <c r="L3572" s="4">
        <v>0</v>
      </c>
      <c r="M3572" s="4">
        <v>0</v>
      </c>
      <c r="N3572" s="4">
        <v>0</v>
      </c>
      <c r="O3572" s="4">
        <v>10000</v>
      </c>
      <c r="P3572" s="4">
        <v>210000</v>
      </c>
      <c r="Q3572" s="4">
        <v>3622</v>
      </c>
      <c r="R3572" s="4" t="b">
        <f t="shared" si="12"/>
        <v>0</v>
      </c>
      <c r="S3572" s="4">
        <v>0</v>
      </c>
    </row>
    <row r="3573" spans="1:19" ht="14.25" customHeight="1">
      <c r="A3573" s="4" t="s">
        <v>1040</v>
      </c>
      <c r="B3573" s="5"/>
      <c r="C3573" s="4">
        <v>0</v>
      </c>
      <c r="E3573" s="4" t="b">
        <f t="shared" si="11"/>
        <v>0</v>
      </c>
      <c r="F3573" s="4">
        <v>0</v>
      </c>
      <c r="G3573" s="4">
        <v>7402</v>
      </c>
      <c r="H3573" s="6">
        <v>44172</v>
      </c>
      <c r="I3573" s="4" t="s">
        <v>1066</v>
      </c>
      <c r="J3573" s="4" t="s">
        <v>40</v>
      </c>
      <c r="K3573" s="4">
        <v>14303</v>
      </c>
      <c r="L3573" s="4">
        <v>0</v>
      </c>
      <c r="M3573" s="4">
        <v>0</v>
      </c>
      <c r="N3573" s="4">
        <v>0</v>
      </c>
      <c r="O3573" s="4">
        <v>210000</v>
      </c>
      <c r="P3573" s="4">
        <v>0</v>
      </c>
      <c r="Q3573" s="4">
        <v>3623</v>
      </c>
      <c r="R3573" s="4" t="b">
        <f t="shared" si="12"/>
        <v>0</v>
      </c>
      <c r="S3573" s="4">
        <v>0</v>
      </c>
    </row>
    <row r="3574" spans="1:19" ht="14.25" customHeight="1">
      <c r="A3574" s="4" t="s">
        <v>1040</v>
      </c>
      <c r="B3574" s="5" t="s">
        <v>2142</v>
      </c>
      <c r="C3574" s="4">
        <v>0</v>
      </c>
      <c r="D3574" s="4" t="s">
        <v>2142</v>
      </c>
      <c r="E3574" s="4" t="b">
        <f t="shared" si="11"/>
        <v>0</v>
      </c>
      <c r="F3574" s="4">
        <v>0</v>
      </c>
      <c r="G3574" s="4">
        <v>7402</v>
      </c>
      <c r="H3574" s="3" t="s">
        <v>21</v>
      </c>
      <c r="K3574" s="4">
        <v>0</v>
      </c>
      <c r="L3574" s="4">
        <v>0</v>
      </c>
      <c r="M3574" s="4">
        <v>0</v>
      </c>
      <c r="N3574" s="4">
        <v>2520000</v>
      </c>
      <c r="O3574" s="4">
        <v>2520000</v>
      </c>
      <c r="P3574" s="4">
        <v>0</v>
      </c>
      <c r="Q3574" s="4">
        <v>3624</v>
      </c>
      <c r="R3574" s="4" t="b">
        <f t="shared" si="12"/>
        <v>0</v>
      </c>
      <c r="S3574" s="4">
        <v>0</v>
      </c>
    </row>
    <row r="3575" spans="1:19" ht="14.25" customHeight="1">
      <c r="A3575" s="4" t="s">
        <v>1040</v>
      </c>
      <c r="B3575" s="5" t="s">
        <v>719</v>
      </c>
      <c r="C3575" s="4">
        <v>0</v>
      </c>
      <c r="D3575" s="4" t="s">
        <v>719</v>
      </c>
      <c r="E3575" s="4" t="b">
        <f t="shared" si="11"/>
        <v>0</v>
      </c>
      <c r="F3575" s="4">
        <v>1096876</v>
      </c>
      <c r="G3575" s="4">
        <v>7501</v>
      </c>
      <c r="H3575" s="3" t="s">
        <v>21</v>
      </c>
      <c r="K3575" s="4">
        <v>0</v>
      </c>
      <c r="L3575" s="4">
        <v>2520000</v>
      </c>
      <c r="M3575" s="4">
        <v>2108989</v>
      </c>
      <c r="N3575" s="4">
        <v>0</v>
      </c>
      <c r="O3575" s="4">
        <v>0</v>
      </c>
      <c r="P3575" s="4">
        <v>1096876</v>
      </c>
      <c r="Q3575" s="4">
        <v>3625</v>
      </c>
      <c r="R3575" s="4" t="b">
        <f t="shared" si="12"/>
        <v>0</v>
      </c>
      <c r="S3575" s="4">
        <v>0</v>
      </c>
    </row>
    <row r="3576" spans="1:19" ht="14.25" customHeight="1">
      <c r="A3576" s="4" t="s">
        <v>1040</v>
      </c>
      <c r="B3576" s="5"/>
      <c r="C3576" s="4">
        <v>0</v>
      </c>
      <c r="E3576" s="4" t="b">
        <f t="shared" si="11"/>
        <v>0</v>
      </c>
      <c r="F3576" s="4">
        <v>0</v>
      </c>
      <c r="G3576" s="4">
        <v>7501</v>
      </c>
      <c r="H3576" s="6">
        <v>43831</v>
      </c>
      <c r="I3576" s="4" t="s">
        <v>2143</v>
      </c>
      <c r="J3576" s="4" t="s">
        <v>1043</v>
      </c>
      <c r="K3576" s="4">
        <v>10323</v>
      </c>
      <c r="L3576" s="4">
        <v>0</v>
      </c>
      <c r="M3576" s="4">
        <v>0</v>
      </c>
      <c r="N3576" s="4">
        <v>210000</v>
      </c>
      <c r="O3576" s="4">
        <v>0</v>
      </c>
      <c r="P3576" s="4">
        <v>1306876</v>
      </c>
      <c r="Q3576" s="4">
        <v>3626</v>
      </c>
      <c r="R3576" s="4" t="b">
        <f t="shared" si="12"/>
        <v>0</v>
      </c>
      <c r="S3576" s="4">
        <v>0</v>
      </c>
    </row>
    <row r="3577" spans="1:19" ht="14.25" customHeight="1">
      <c r="A3577" s="4" t="s">
        <v>1040</v>
      </c>
      <c r="B3577" s="5"/>
      <c r="C3577" s="4">
        <v>0</v>
      </c>
      <c r="E3577" s="4" t="b">
        <f t="shared" si="11"/>
        <v>0</v>
      </c>
      <c r="F3577" s="4">
        <v>0</v>
      </c>
      <c r="G3577" s="4">
        <v>7501</v>
      </c>
      <c r="H3577" s="6">
        <v>43857</v>
      </c>
      <c r="I3577" s="4" t="s">
        <v>1705</v>
      </c>
      <c r="J3577" s="4" t="s">
        <v>40</v>
      </c>
      <c r="K3577" s="4">
        <v>13528</v>
      </c>
      <c r="L3577" s="4">
        <v>0</v>
      </c>
      <c r="M3577" s="4">
        <v>0</v>
      </c>
      <c r="N3577" s="4">
        <v>0</v>
      </c>
      <c r="O3577" s="4">
        <v>86876</v>
      </c>
      <c r="P3577" s="4">
        <v>1220000</v>
      </c>
      <c r="Q3577" s="4">
        <v>3627</v>
      </c>
      <c r="R3577" s="4" t="b">
        <f t="shared" si="12"/>
        <v>0</v>
      </c>
      <c r="S3577" s="4">
        <v>0</v>
      </c>
    </row>
    <row r="3578" spans="1:19" ht="14.25" customHeight="1">
      <c r="A3578" s="4" t="s">
        <v>1040</v>
      </c>
      <c r="B3578" s="5"/>
      <c r="C3578" s="4">
        <v>0</v>
      </c>
      <c r="E3578" s="4" t="b">
        <f t="shared" si="11"/>
        <v>0</v>
      </c>
      <c r="F3578" s="4">
        <v>0</v>
      </c>
      <c r="G3578" s="4">
        <v>7501</v>
      </c>
      <c r="H3578" s="6">
        <v>43857</v>
      </c>
      <c r="I3578" s="4" t="s">
        <v>1706</v>
      </c>
      <c r="J3578" s="4" t="s">
        <v>40</v>
      </c>
      <c r="K3578" s="4">
        <v>13528</v>
      </c>
      <c r="L3578" s="4">
        <v>0</v>
      </c>
      <c r="M3578" s="4">
        <v>0</v>
      </c>
      <c r="N3578" s="4">
        <v>0</v>
      </c>
      <c r="O3578" s="4">
        <v>202000</v>
      </c>
      <c r="P3578" s="4">
        <v>1018000</v>
      </c>
      <c r="Q3578" s="4">
        <v>3628</v>
      </c>
      <c r="R3578" s="4" t="b">
        <f t="shared" si="12"/>
        <v>0</v>
      </c>
      <c r="S3578" s="4">
        <v>0</v>
      </c>
    </row>
    <row r="3579" spans="1:19" ht="14.25" customHeight="1">
      <c r="A3579" s="4" t="s">
        <v>1040</v>
      </c>
      <c r="B3579" s="5"/>
      <c r="C3579" s="4">
        <v>0</v>
      </c>
      <c r="E3579" s="4" t="b">
        <f t="shared" si="11"/>
        <v>0</v>
      </c>
      <c r="F3579" s="4">
        <v>0</v>
      </c>
      <c r="G3579" s="4">
        <v>7501</v>
      </c>
      <c r="H3579" s="6">
        <v>43857</v>
      </c>
      <c r="I3579" s="4" t="s">
        <v>1321</v>
      </c>
      <c r="J3579" s="4" t="s">
        <v>40</v>
      </c>
      <c r="K3579" s="4">
        <v>13528</v>
      </c>
      <c r="L3579" s="4">
        <v>0</v>
      </c>
      <c r="M3579" s="4">
        <v>0</v>
      </c>
      <c r="N3579" s="4">
        <v>0</v>
      </c>
      <c r="O3579" s="4">
        <v>70043</v>
      </c>
      <c r="P3579" s="4">
        <v>947957</v>
      </c>
      <c r="Q3579" s="4">
        <v>3629</v>
      </c>
      <c r="R3579" s="4" t="b">
        <f t="shared" si="12"/>
        <v>0</v>
      </c>
      <c r="S3579" s="4">
        <v>0</v>
      </c>
    </row>
    <row r="3580" spans="1:19" ht="14.25" customHeight="1">
      <c r="A3580" s="4" t="s">
        <v>1040</v>
      </c>
      <c r="B3580" s="5"/>
      <c r="C3580" s="4">
        <v>0</v>
      </c>
      <c r="E3580" s="4" t="b">
        <f t="shared" si="11"/>
        <v>0</v>
      </c>
      <c r="F3580" s="4">
        <v>0</v>
      </c>
      <c r="G3580" s="4">
        <v>7501</v>
      </c>
      <c r="H3580" s="6">
        <v>43862</v>
      </c>
      <c r="I3580" s="4" t="s">
        <v>2144</v>
      </c>
      <c r="J3580" s="4" t="s">
        <v>1043</v>
      </c>
      <c r="K3580" s="4">
        <v>10403</v>
      </c>
      <c r="L3580" s="4">
        <v>0</v>
      </c>
      <c r="M3580" s="4">
        <v>0</v>
      </c>
      <c r="N3580" s="4">
        <v>210000</v>
      </c>
      <c r="O3580" s="4">
        <v>0</v>
      </c>
      <c r="P3580" s="4">
        <v>1157957</v>
      </c>
      <c r="Q3580" s="4">
        <v>3630</v>
      </c>
      <c r="R3580" s="4" t="b">
        <f t="shared" si="12"/>
        <v>0</v>
      </c>
      <c r="S3580" s="4">
        <v>0</v>
      </c>
    </row>
    <row r="3581" spans="1:19" ht="14.25" customHeight="1">
      <c r="A3581" s="4" t="s">
        <v>1040</v>
      </c>
      <c r="B3581" s="5"/>
      <c r="C3581" s="4">
        <v>0</v>
      </c>
      <c r="E3581" s="4" t="b">
        <f t="shared" si="11"/>
        <v>0</v>
      </c>
      <c r="F3581" s="4">
        <v>0</v>
      </c>
      <c r="G3581" s="4">
        <v>7501</v>
      </c>
      <c r="H3581" s="6">
        <v>43891</v>
      </c>
      <c r="I3581" s="4" t="s">
        <v>2145</v>
      </c>
      <c r="J3581" s="4" t="s">
        <v>1043</v>
      </c>
      <c r="K3581" s="4">
        <v>10483</v>
      </c>
      <c r="L3581" s="4">
        <v>0</v>
      </c>
      <c r="M3581" s="4">
        <v>0</v>
      </c>
      <c r="N3581" s="4">
        <v>210000</v>
      </c>
      <c r="O3581" s="4">
        <v>0</v>
      </c>
      <c r="P3581" s="4">
        <v>1367957</v>
      </c>
      <c r="Q3581" s="4">
        <v>3631</v>
      </c>
      <c r="R3581" s="4" t="b">
        <f t="shared" si="12"/>
        <v>0</v>
      </c>
      <c r="S3581" s="4">
        <v>0</v>
      </c>
    </row>
    <row r="3582" spans="1:19" ht="14.25" customHeight="1">
      <c r="A3582" s="4" t="s">
        <v>1040</v>
      </c>
      <c r="B3582" s="5"/>
      <c r="C3582" s="4">
        <v>0</v>
      </c>
      <c r="E3582" s="4" t="b">
        <f t="shared" si="11"/>
        <v>0</v>
      </c>
      <c r="F3582" s="4">
        <v>0</v>
      </c>
      <c r="G3582" s="4">
        <v>7501</v>
      </c>
      <c r="H3582" s="6">
        <v>43922</v>
      </c>
      <c r="I3582" s="4" t="s">
        <v>2146</v>
      </c>
      <c r="J3582" s="4" t="s">
        <v>1043</v>
      </c>
      <c r="K3582" s="4">
        <v>10563</v>
      </c>
      <c r="L3582" s="4">
        <v>0</v>
      </c>
      <c r="M3582" s="4">
        <v>0</v>
      </c>
      <c r="N3582" s="4">
        <v>210000</v>
      </c>
      <c r="O3582" s="4">
        <v>0</v>
      </c>
      <c r="P3582" s="4">
        <v>1577957</v>
      </c>
      <c r="Q3582" s="4">
        <v>3632</v>
      </c>
      <c r="R3582" s="4" t="b">
        <f t="shared" si="12"/>
        <v>0</v>
      </c>
      <c r="S3582" s="4">
        <v>0</v>
      </c>
    </row>
    <row r="3583" spans="1:19" ht="14.25" customHeight="1">
      <c r="A3583" s="4" t="s">
        <v>1040</v>
      </c>
      <c r="B3583" s="5"/>
      <c r="C3583" s="4">
        <v>0</v>
      </c>
      <c r="E3583" s="4" t="b">
        <f t="shared" si="11"/>
        <v>0</v>
      </c>
      <c r="F3583" s="4">
        <v>0</v>
      </c>
      <c r="G3583" s="4">
        <v>7501</v>
      </c>
      <c r="H3583" s="6">
        <v>43952</v>
      </c>
      <c r="I3583" s="4" t="s">
        <v>2147</v>
      </c>
      <c r="J3583" s="4" t="s">
        <v>1043</v>
      </c>
      <c r="K3583" s="4">
        <v>10643</v>
      </c>
      <c r="L3583" s="4">
        <v>0</v>
      </c>
      <c r="M3583" s="4">
        <v>0</v>
      </c>
      <c r="N3583" s="4">
        <v>210000</v>
      </c>
      <c r="O3583" s="4">
        <v>0</v>
      </c>
      <c r="P3583" s="4">
        <v>1787957</v>
      </c>
      <c r="Q3583" s="4">
        <v>3633</v>
      </c>
      <c r="R3583" s="4" t="b">
        <f t="shared" si="12"/>
        <v>0</v>
      </c>
      <c r="S3583" s="4">
        <v>0</v>
      </c>
    </row>
    <row r="3584" spans="1:19" ht="14.25" customHeight="1">
      <c r="A3584" s="4" t="s">
        <v>1040</v>
      </c>
      <c r="B3584" s="5"/>
      <c r="C3584" s="4">
        <v>0</v>
      </c>
      <c r="E3584" s="4" t="b">
        <f t="shared" si="11"/>
        <v>0</v>
      </c>
      <c r="F3584" s="4">
        <v>0</v>
      </c>
      <c r="G3584" s="4">
        <v>7501</v>
      </c>
      <c r="H3584" s="6">
        <v>43959</v>
      </c>
      <c r="I3584" s="4" t="s">
        <v>1321</v>
      </c>
      <c r="J3584" s="4" t="s">
        <v>40</v>
      </c>
      <c r="K3584" s="4">
        <v>13754</v>
      </c>
      <c r="L3584" s="4">
        <v>0</v>
      </c>
      <c r="M3584" s="4">
        <v>0</v>
      </c>
      <c r="N3584" s="4">
        <v>0</v>
      </c>
      <c r="O3584" s="4">
        <v>131957</v>
      </c>
      <c r="P3584" s="4">
        <v>1656000</v>
      </c>
      <c r="Q3584" s="4">
        <v>3634</v>
      </c>
      <c r="R3584" s="4" t="b">
        <f t="shared" si="12"/>
        <v>0</v>
      </c>
      <c r="S3584" s="4">
        <v>0</v>
      </c>
    </row>
    <row r="3585" spans="1:19" ht="14.25" customHeight="1">
      <c r="A3585" s="4" t="s">
        <v>1040</v>
      </c>
      <c r="B3585" s="5"/>
      <c r="C3585" s="4">
        <v>0</v>
      </c>
      <c r="E3585" s="4" t="b">
        <f t="shared" si="11"/>
        <v>0</v>
      </c>
      <c r="F3585" s="4">
        <v>0</v>
      </c>
      <c r="G3585" s="4">
        <v>7501</v>
      </c>
      <c r="H3585" s="6">
        <v>43959</v>
      </c>
      <c r="I3585" s="4" t="s">
        <v>1707</v>
      </c>
      <c r="J3585" s="4" t="s">
        <v>40</v>
      </c>
      <c r="K3585" s="4">
        <v>13754</v>
      </c>
      <c r="L3585" s="4">
        <v>0</v>
      </c>
      <c r="M3585" s="4">
        <v>0</v>
      </c>
      <c r="N3585" s="4">
        <v>0</v>
      </c>
      <c r="O3585" s="4">
        <v>202000</v>
      </c>
      <c r="P3585" s="4">
        <v>1454000</v>
      </c>
      <c r="Q3585" s="4">
        <v>3635</v>
      </c>
      <c r="R3585" s="4" t="b">
        <f t="shared" si="12"/>
        <v>0</v>
      </c>
      <c r="S3585" s="4">
        <v>0</v>
      </c>
    </row>
    <row r="3586" spans="1:19" ht="14.25" customHeight="1">
      <c r="A3586" s="4" t="s">
        <v>1040</v>
      </c>
      <c r="B3586" s="5"/>
      <c r="C3586" s="4">
        <v>0</v>
      </c>
      <c r="E3586" s="4" t="b">
        <f t="shared" si="11"/>
        <v>0</v>
      </c>
      <c r="F3586" s="4">
        <v>0</v>
      </c>
      <c r="G3586" s="4">
        <v>7501</v>
      </c>
      <c r="H3586" s="6">
        <v>43959</v>
      </c>
      <c r="I3586" s="4" t="s">
        <v>1259</v>
      </c>
      <c r="J3586" s="4" t="s">
        <v>40</v>
      </c>
      <c r="K3586" s="4">
        <v>13754</v>
      </c>
      <c r="L3586" s="4">
        <v>0</v>
      </c>
      <c r="M3586" s="4">
        <v>0</v>
      </c>
      <c r="N3586" s="4">
        <v>0</v>
      </c>
      <c r="O3586" s="4">
        <v>202000</v>
      </c>
      <c r="P3586" s="4">
        <v>1252000</v>
      </c>
      <c r="Q3586" s="4">
        <v>3636</v>
      </c>
      <c r="R3586" s="4" t="b">
        <f t="shared" si="12"/>
        <v>0</v>
      </c>
      <c r="S3586" s="4">
        <v>0</v>
      </c>
    </row>
    <row r="3587" spans="1:19" ht="14.25" customHeight="1">
      <c r="A3587" s="4" t="s">
        <v>1040</v>
      </c>
      <c r="B3587" s="5"/>
      <c r="C3587" s="4">
        <v>0</v>
      </c>
      <c r="E3587" s="4" t="b">
        <f t="shared" si="11"/>
        <v>0</v>
      </c>
      <c r="F3587" s="4">
        <v>0</v>
      </c>
      <c r="G3587" s="4">
        <v>7501</v>
      </c>
      <c r="H3587" s="6">
        <v>43959</v>
      </c>
      <c r="I3587" s="4" t="s">
        <v>1243</v>
      </c>
      <c r="J3587" s="4" t="s">
        <v>40</v>
      </c>
      <c r="K3587" s="4">
        <v>13754</v>
      </c>
      <c r="L3587" s="4">
        <v>0</v>
      </c>
      <c r="M3587" s="4">
        <v>0</v>
      </c>
      <c r="N3587" s="4">
        <v>0</v>
      </c>
      <c r="O3587" s="4">
        <v>19077</v>
      </c>
      <c r="P3587" s="4">
        <v>1232923</v>
      </c>
      <c r="Q3587" s="4">
        <v>3637</v>
      </c>
      <c r="R3587" s="4" t="b">
        <f t="shared" si="12"/>
        <v>0</v>
      </c>
      <c r="S3587" s="4">
        <v>0</v>
      </c>
    </row>
    <row r="3588" spans="1:19" ht="14.25" customHeight="1">
      <c r="A3588" s="4" t="s">
        <v>1040</v>
      </c>
      <c r="B3588" s="5"/>
      <c r="C3588" s="4">
        <v>0</v>
      </c>
      <c r="E3588" s="4" t="b">
        <f t="shared" si="11"/>
        <v>0</v>
      </c>
      <c r="F3588" s="4">
        <v>0</v>
      </c>
      <c r="G3588" s="4">
        <v>7501</v>
      </c>
      <c r="H3588" s="6">
        <v>43983</v>
      </c>
      <c r="I3588" s="4" t="s">
        <v>2148</v>
      </c>
      <c r="J3588" s="4" t="s">
        <v>1043</v>
      </c>
      <c r="K3588" s="4">
        <v>10723</v>
      </c>
      <c r="L3588" s="4">
        <v>0</v>
      </c>
      <c r="M3588" s="4">
        <v>0</v>
      </c>
      <c r="N3588" s="4">
        <v>210000</v>
      </c>
      <c r="O3588" s="4">
        <v>0</v>
      </c>
      <c r="P3588" s="4">
        <v>1442923</v>
      </c>
      <c r="Q3588" s="4">
        <v>3638</v>
      </c>
      <c r="R3588" s="4" t="b">
        <f t="shared" si="12"/>
        <v>0</v>
      </c>
      <c r="S3588" s="4">
        <v>0</v>
      </c>
    </row>
    <row r="3589" spans="1:19" ht="14.25" customHeight="1">
      <c r="A3589" s="4" t="s">
        <v>1040</v>
      </c>
      <c r="B3589" s="5"/>
      <c r="C3589" s="4">
        <v>0</v>
      </c>
      <c r="E3589" s="4" t="b">
        <f t="shared" si="11"/>
        <v>0</v>
      </c>
      <c r="F3589" s="4">
        <v>0</v>
      </c>
      <c r="G3589" s="4">
        <v>7501</v>
      </c>
      <c r="H3589" s="6">
        <v>44013</v>
      </c>
      <c r="I3589" s="4" t="s">
        <v>2149</v>
      </c>
      <c r="J3589" s="4" t="s">
        <v>1043</v>
      </c>
      <c r="K3589" s="4">
        <v>10803</v>
      </c>
      <c r="L3589" s="4">
        <v>0</v>
      </c>
      <c r="M3589" s="4">
        <v>0</v>
      </c>
      <c r="N3589" s="4">
        <v>210000</v>
      </c>
      <c r="O3589" s="4">
        <v>0</v>
      </c>
      <c r="P3589" s="4">
        <v>1652923</v>
      </c>
      <c r="Q3589" s="4">
        <v>3639</v>
      </c>
      <c r="R3589" s="4" t="b">
        <f t="shared" si="12"/>
        <v>0</v>
      </c>
      <c r="S3589" s="4">
        <v>0</v>
      </c>
    </row>
    <row r="3590" spans="1:19" ht="14.25" customHeight="1">
      <c r="A3590" s="4" t="s">
        <v>1040</v>
      </c>
      <c r="B3590" s="5"/>
      <c r="C3590" s="4">
        <v>0</v>
      </c>
      <c r="E3590" s="4" t="b">
        <f t="shared" si="11"/>
        <v>0</v>
      </c>
      <c r="F3590" s="4">
        <v>0</v>
      </c>
      <c r="G3590" s="4">
        <v>7501</v>
      </c>
      <c r="H3590" s="6">
        <v>44034</v>
      </c>
      <c r="I3590" s="4" t="s">
        <v>1243</v>
      </c>
      <c r="J3590" s="4" t="s">
        <v>40</v>
      </c>
      <c r="K3590" s="4">
        <v>13919</v>
      </c>
      <c r="L3590" s="4">
        <v>0</v>
      </c>
      <c r="M3590" s="4">
        <v>0</v>
      </c>
      <c r="N3590" s="4">
        <v>0</v>
      </c>
      <c r="O3590" s="4">
        <v>182923</v>
      </c>
      <c r="P3590" s="4">
        <v>1470000</v>
      </c>
      <c r="Q3590" s="4">
        <v>3640</v>
      </c>
      <c r="R3590" s="4" t="b">
        <f t="shared" si="12"/>
        <v>0</v>
      </c>
      <c r="S3590" s="4">
        <v>0</v>
      </c>
    </row>
    <row r="3591" spans="1:19" ht="14.25" customHeight="1">
      <c r="A3591" s="4" t="s">
        <v>1040</v>
      </c>
      <c r="B3591" s="5"/>
      <c r="C3591" s="4">
        <v>0</v>
      </c>
      <c r="E3591" s="4" t="b">
        <f t="shared" si="11"/>
        <v>0</v>
      </c>
      <c r="F3591" s="4">
        <v>0</v>
      </c>
      <c r="G3591" s="4">
        <v>7501</v>
      </c>
      <c r="H3591" s="6">
        <v>44034</v>
      </c>
      <c r="I3591" s="4" t="s">
        <v>1044</v>
      </c>
      <c r="J3591" s="4" t="s">
        <v>40</v>
      </c>
      <c r="K3591" s="4">
        <v>13919</v>
      </c>
      <c r="L3591" s="4">
        <v>0</v>
      </c>
      <c r="M3591" s="4">
        <v>0</v>
      </c>
      <c r="N3591" s="4">
        <v>0</v>
      </c>
      <c r="O3591" s="4">
        <v>210000</v>
      </c>
      <c r="P3591" s="4">
        <v>1260000</v>
      </c>
      <c r="Q3591" s="4">
        <v>3641</v>
      </c>
      <c r="R3591" s="4" t="b">
        <f t="shared" si="12"/>
        <v>0</v>
      </c>
      <c r="S3591" s="4">
        <v>0</v>
      </c>
    </row>
    <row r="3592" spans="1:19" ht="14.25" customHeight="1">
      <c r="A3592" s="4" t="s">
        <v>1040</v>
      </c>
      <c r="B3592" s="5"/>
      <c r="C3592" s="4">
        <v>0</v>
      </c>
      <c r="E3592" s="4" t="b">
        <f t="shared" si="11"/>
        <v>0</v>
      </c>
      <c r="F3592" s="4">
        <v>0</v>
      </c>
      <c r="G3592" s="4">
        <v>7501</v>
      </c>
      <c r="H3592" s="6">
        <v>44034</v>
      </c>
      <c r="I3592" s="4" t="s">
        <v>1046</v>
      </c>
      <c r="J3592" s="4" t="s">
        <v>40</v>
      </c>
      <c r="K3592" s="4">
        <v>13919</v>
      </c>
      <c r="L3592" s="4">
        <v>0</v>
      </c>
      <c r="M3592" s="4">
        <v>0</v>
      </c>
      <c r="N3592" s="4">
        <v>0</v>
      </c>
      <c r="O3592" s="4">
        <v>65781</v>
      </c>
      <c r="P3592" s="4">
        <v>1194219</v>
      </c>
      <c r="Q3592" s="4">
        <v>3642</v>
      </c>
      <c r="R3592" s="4" t="b">
        <f t="shared" si="12"/>
        <v>0</v>
      </c>
      <c r="S3592" s="4">
        <v>0</v>
      </c>
    </row>
    <row r="3593" spans="1:19" ht="14.25" customHeight="1">
      <c r="A3593" s="4" t="s">
        <v>1040</v>
      </c>
      <c r="B3593" s="5"/>
      <c r="C3593" s="4">
        <v>0</v>
      </c>
      <c r="E3593" s="4" t="b">
        <f t="shared" si="11"/>
        <v>0</v>
      </c>
      <c r="F3593" s="4">
        <v>0</v>
      </c>
      <c r="G3593" s="4">
        <v>7501</v>
      </c>
      <c r="H3593" s="6">
        <v>44044</v>
      </c>
      <c r="I3593" s="4" t="s">
        <v>2150</v>
      </c>
      <c r="J3593" s="4" t="s">
        <v>1043</v>
      </c>
      <c r="K3593" s="4">
        <v>10883</v>
      </c>
      <c r="L3593" s="4">
        <v>0</v>
      </c>
      <c r="M3593" s="4">
        <v>0</v>
      </c>
      <c r="N3593" s="4">
        <v>210000</v>
      </c>
      <c r="O3593" s="4">
        <v>0</v>
      </c>
      <c r="P3593" s="4">
        <v>1404219</v>
      </c>
      <c r="Q3593" s="4">
        <v>3643</v>
      </c>
      <c r="R3593" s="4" t="b">
        <f t="shared" si="12"/>
        <v>0</v>
      </c>
      <c r="S3593" s="4">
        <v>0</v>
      </c>
    </row>
    <row r="3594" spans="1:19" ht="14.25" customHeight="1">
      <c r="A3594" s="4" t="s">
        <v>1040</v>
      </c>
      <c r="B3594" s="5"/>
      <c r="C3594" s="4">
        <v>0</v>
      </c>
      <c r="E3594" s="4" t="b">
        <f t="shared" si="11"/>
        <v>0</v>
      </c>
      <c r="F3594" s="4">
        <v>0</v>
      </c>
      <c r="G3594" s="4">
        <v>7501</v>
      </c>
      <c r="H3594" s="6">
        <v>44075</v>
      </c>
      <c r="I3594" s="4" t="s">
        <v>2151</v>
      </c>
      <c r="J3594" s="4" t="s">
        <v>1043</v>
      </c>
      <c r="K3594" s="4">
        <v>10963</v>
      </c>
      <c r="L3594" s="4">
        <v>0</v>
      </c>
      <c r="M3594" s="4">
        <v>0</v>
      </c>
      <c r="N3594" s="4">
        <v>210000</v>
      </c>
      <c r="O3594" s="4">
        <v>0</v>
      </c>
      <c r="P3594" s="4">
        <v>1614219</v>
      </c>
      <c r="Q3594" s="4">
        <v>3644</v>
      </c>
      <c r="R3594" s="4" t="b">
        <f t="shared" si="12"/>
        <v>0</v>
      </c>
      <c r="S3594" s="4">
        <v>0</v>
      </c>
    </row>
    <row r="3595" spans="1:19" ht="14.25" customHeight="1">
      <c r="A3595" s="4" t="s">
        <v>1040</v>
      </c>
      <c r="B3595" s="5"/>
      <c r="C3595" s="4">
        <v>0</v>
      </c>
      <c r="E3595" s="4" t="b">
        <f t="shared" si="11"/>
        <v>0</v>
      </c>
      <c r="F3595" s="4">
        <v>0</v>
      </c>
      <c r="G3595" s="4">
        <v>7501</v>
      </c>
      <c r="H3595" s="6">
        <v>44105</v>
      </c>
      <c r="I3595" s="4" t="s">
        <v>2152</v>
      </c>
      <c r="J3595" s="4" t="s">
        <v>1043</v>
      </c>
      <c r="K3595" s="4">
        <v>11043</v>
      </c>
      <c r="L3595" s="4">
        <v>0</v>
      </c>
      <c r="M3595" s="4">
        <v>0</v>
      </c>
      <c r="N3595" s="4">
        <v>210000</v>
      </c>
      <c r="O3595" s="4">
        <v>0</v>
      </c>
      <c r="P3595" s="4">
        <v>1824219</v>
      </c>
      <c r="Q3595" s="4">
        <v>3645</v>
      </c>
      <c r="R3595" s="4" t="b">
        <f t="shared" si="12"/>
        <v>0</v>
      </c>
      <c r="S3595" s="4">
        <v>0</v>
      </c>
    </row>
    <row r="3596" spans="1:19" ht="14.25" customHeight="1">
      <c r="A3596" s="4" t="s">
        <v>1040</v>
      </c>
      <c r="B3596" s="5"/>
      <c r="C3596" s="4">
        <v>0</v>
      </c>
      <c r="E3596" s="4" t="b">
        <f t="shared" si="11"/>
        <v>0</v>
      </c>
      <c r="F3596" s="4">
        <v>0</v>
      </c>
      <c r="G3596" s="4">
        <v>7501</v>
      </c>
      <c r="H3596" s="6">
        <v>44136</v>
      </c>
      <c r="I3596" s="4" t="s">
        <v>2153</v>
      </c>
      <c r="J3596" s="4" t="s">
        <v>1043</v>
      </c>
      <c r="K3596" s="4">
        <v>11123</v>
      </c>
      <c r="L3596" s="4">
        <v>0</v>
      </c>
      <c r="M3596" s="4">
        <v>0</v>
      </c>
      <c r="N3596" s="4">
        <v>210000</v>
      </c>
      <c r="O3596" s="4">
        <v>0</v>
      </c>
      <c r="P3596" s="4">
        <v>2034219</v>
      </c>
      <c r="Q3596" s="4">
        <v>3646</v>
      </c>
      <c r="R3596" s="4" t="b">
        <f t="shared" si="12"/>
        <v>0</v>
      </c>
      <c r="S3596" s="4">
        <v>0</v>
      </c>
    </row>
    <row r="3597" spans="1:19" ht="14.25" customHeight="1">
      <c r="A3597" s="4" t="s">
        <v>1040</v>
      </c>
      <c r="B3597" s="5"/>
      <c r="C3597" s="4">
        <v>0</v>
      </c>
      <c r="E3597" s="4" t="b">
        <f t="shared" si="11"/>
        <v>0</v>
      </c>
      <c r="F3597" s="4">
        <v>0</v>
      </c>
      <c r="G3597" s="4">
        <v>7501</v>
      </c>
      <c r="H3597" s="6">
        <v>44145</v>
      </c>
      <c r="I3597" s="4" t="s">
        <v>1046</v>
      </c>
      <c r="J3597" s="4" t="s">
        <v>40</v>
      </c>
      <c r="K3597" s="4">
        <v>14191</v>
      </c>
      <c r="L3597" s="4">
        <v>0</v>
      </c>
      <c r="M3597" s="4">
        <v>0</v>
      </c>
      <c r="N3597" s="4">
        <v>0</v>
      </c>
      <c r="O3597" s="4">
        <v>144219</v>
      </c>
      <c r="P3597" s="4">
        <v>1890000</v>
      </c>
      <c r="Q3597" s="4">
        <v>3647</v>
      </c>
      <c r="R3597" s="4" t="b">
        <f t="shared" si="12"/>
        <v>0</v>
      </c>
      <c r="S3597" s="4">
        <v>0</v>
      </c>
    </row>
    <row r="3598" spans="1:19" ht="14.25" customHeight="1">
      <c r="A3598" s="4" t="s">
        <v>1040</v>
      </c>
      <c r="B3598" s="5"/>
      <c r="C3598" s="4">
        <v>0</v>
      </c>
      <c r="E3598" s="4" t="b">
        <f t="shared" si="11"/>
        <v>0</v>
      </c>
      <c r="F3598" s="4">
        <v>0</v>
      </c>
      <c r="G3598" s="4">
        <v>7501</v>
      </c>
      <c r="H3598" s="6">
        <v>44145</v>
      </c>
      <c r="I3598" s="4" t="s">
        <v>1048</v>
      </c>
      <c r="J3598" s="4" t="s">
        <v>40</v>
      </c>
      <c r="K3598" s="4">
        <v>14191</v>
      </c>
      <c r="L3598" s="4">
        <v>0</v>
      </c>
      <c r="M3598" s="4">
        <v>0</v>
      </c>
      <c r="N3598" s="4">
        <v>0</v>
      </c>
      <c r="O3598" s="4">
        <v>210000</v>
      </c>
      <c r="P3598" s="4">
        <v>1680000</v>
      </c>
      <c r="Q3598" s="4">
        <v>3648</v>
      </c>
      <c r="R3598" s="4" t="b">
        <f t="shared" si="12"/>
        <v>0</v>
      </c>
      <c r="S3598" s="4">
        <v>0</v>
      </c>
    </row>
    <row r="3599" spans="1:19" ht="14.25" customHeight="1">
      <c r="A3599" s="4" t="s">
        <v>1040</v>
      </c>
      <c r="B3599" s="5"/>
      <c r="C3599" s="4">
        <v>0</v>
      </c>
      <c r="E3599" s="4" t="b">
        <f t="shared" si="11"/>
        <v>0</v>
      </c>
      <c r="F3599" s="4">
        <v>0</v>
      </c>
      <c r="G3599" s="4">
        <v>7501</v>
      </c>
      <c r="H3599" s="6">
        <v>44145</v>
      </c>
      <c r="I3599" s="4" t="s">
        <v>1050</v>
      </c>
      <c r="J3599" s="4" t="s">
        <v>40</v>
      </c>
      <c r="K3599" s="4">
        <v>14191</v>
      </c>
      <c r="L3599" s="4">
        <v>0</v>
      </c>
      <c r="M3599" s="4">
        <v>0</v>
      </c>
      <c r="N3599" s="4">
        <v>0</v>
      </c>
      <c r="O3599" s="4">
        <v>210000</v>
      </c>
      <c r="P3599" s="4">
        <v>1470000</v>
      </c>
      <c r="Q3599" s="4">
        <v>3649</v>
      </c>
      <c r="R3599" s="4" t="b">
        <f t="shared" si="12"/>
        <v>0</v>
      </c>
      <c r="S3599" s="4">
        <v>0</v>
      </c>
    </row>
    <row r="3600" spans="1:19" ht="14.25" customHeight="1">
      <c r="A3600" s="4" t="s">
        <v>1040</v>
      </c>
      <c r="B3600" s="5"/>
      <c r="C3600" s="4">
        <v>0</v>
      </c>
      <c r="E3600" s="4" t="b">
        <f t="shared" si="11"/>
        <v>0</v>
      </c>
      <c r="F3600" s="4">
        <v>0</v>
      </c>
      <c r="G3600" s="4">
        <v>7501</v>
      </c>
      <c r="H3600" s="6">
        <v>44145</v>
      </c>
      <c r="I3600" s="4" t="s">
        <v>1052</v>
      </c>
      <c r="J3600" s="4" t="s">
        <v>40</v>
      </c>
      <c r="K3600" s="4">
        <v>14191</v>
      </c>
      <c r="L3600" s="4">
        <v>0</v>
      </c>
      <c r="M3600" s="4">
        <v>0</v>
      </c>
      <c r="N3600" s="4">
        <v>0</v>
      </c>
      <c r="O3600" s="4">
        <v>172113</v>
      </c>
      <c r="P3600" s="4">
        <v>1297887</v>
      </c>
      <c r="Q3600" s="4">
        <v>3650</v>
      </c>
      <c r="R3600" s="4" t="b">
        <f t="shared" si="12"/>
        <v>0</v>
      </c>
      <c r="S3600" s="4">
        <v>0</v>
      </c>
    </row>
    <row r="3601" spans="1:19" ht="14.25" customHeight="1">
      <c r="A3601" s="4" t="s">
        <v>1040</v>
      </c>
      <c r="B3601" s="5"/>
      <c r="C3601" s="4">
        <v>0</v>
      </c>
      <c r="E3601" s="4" t="b">
        <f t="shared" si="11"/>
        <v>0</v>
      </c>
      <c r="F3601" s="4">
        <v>0</v>
      </c>
      <c r="G3601" s="4">
        <v>7501</v>
      </c>
      <c r="H3601" s="6">
        <v>44166</v>
      </c>
      <c r="I3601" s="4" t="s">
        <v>2154</v>
      </c>
      <c r="J3601" s="4" t="s">
        <v>1043</v>
      </c>
      <c r="K3601" s="4">
        <v>11203</v>
      </c>
      <c r="L3601" s="4">
        <v>0</v>
      </c>
      <c r="M3601" s="4">
        <v>0</v>
      </c>
      <c r="N3601" s="4">
        <v>210000</v>
      </c>
      <c r="O3601" s="4">
        <v>0</v>
      </c>
      <c r="P3601" s="4">
        <v>1507887</v>
      </c>
      <c r="Q3601" s="4">
        <v>3651</v>
      </c>
      <c r="R3601" s="4" t="b">
        <f t="shared" si="12"/>
        <v>0</v>
      </c>
      <c r="S3601" s="4">
        <v>0</v>
      </c>
    </row>
    <row r="3602" spans="1:19" ht="14.25" customHeight="1">
      <c r="A3602" s="4" t="s">
        <v>1040</v>
      </c>
      <c r="B3602" s="5" t="s">
        <v>2155</v>
      </c>
      <c r="C3602" s="4">
        <v>0</v>
      </c>
      <c r="D3602" s="4" t="s">
        <v>2155</v>
      </c>
      <c r="E3602" s="4" t="b">
        <f t="shared" si="11"/>
        <v>0</v>
      </c>
      <c r="F3602" s="4">
        <v>0</v>
      </c>
      <c r="G3602" s="4">
        <v>7501</v>
      </c>
      <c r="H3602" s="3" t="s">
        <v>21</v>
      </c>
      <c r="K3602" s="4">
        <v>0</v>
      </c>
      <c r="L3602" s="4">
        <v>0</v>
      </c>
      <c r="M3602" s="4">
        <v>0</v>
      </c>
      <c r="N3602" s="4">
        <v>2520000</v>
      </c>
      <c r="O3602" s="4">
        <v>2108989</v>
      </c>
      <c r="P3602" s="4">
        <v>1507887</v>
      </c>
      <c r="Q3602" s="4">
        <v>3652</v>
      </c>
      <c r="R3602" s="4" t="b">
        <f t="shared" si="12"/>
        <v>0</v>
      </c>
      <c r="S3602" s="4">
        <v>0</v>
      </c>
    </row>
    <row r="3603" spans="1:19" ht="14.25" customHeight="1">
      <c r="A3603" s="4" t="s">
        <v>1040</v>
      </c>
      <c r="B3603" s="5" t="s">
        <v>724</v>
      </c>
      <c r="C3603" s="4">
        <v>0</v>
      </c>
      <c r="D3603" s="4" t="s">
        <v>724</v>
      </c>
      <c r="E3603" s="4" t="b">
        <f t="shared" si="11"/>
        <v>0</v>
      </c>
      <c r="F3603" s="4">
        <v>0</v>
      </c>
      <c r="G3603" s="4">
        <v>7502</v>
      </c>
      <c r="H3603" s="3" t="s">
        <v>21</v>
      </c>
      <c r="K3603" s="4">
        <v>0</v>
      </c>
      <c r="L3603" s="4">
        <v>2520000</v>
      </c>
      <c r="M3603" s="4">
        <v>2520000</v>
      </c>
      <c r="N3603" s="4">
        <v>0</v>
      </c>
      <c r="O3603" s="4">
        <v>0</v>
      </c>
      <c r="P3603" s="4">
        <v>0</v>
      </c>
      <c r="Q3603" s="4">
        <v>3653</v>
      </c>
      <c r="R3603" s="4" t="b">
        <f t="shared" si="12"/>
        <v>0</v>
      </c>
      <c r="S3603" s="4">
        <v>0</v>
      </c>
    </row>
    <row r="3604" spans="1:19" ht="14.25" customHeight="1">
      <c r="A3604" s="4" t="s">
        <v>1040</v>
      </c>
      <c r="B3604" s="5"/>
      <c r="C3604" s="4">
        <v>0</v>
      </c>
      <c r="E3604" s="4" t="b">
        <f t="shared" si="11"/>
        <v>0</v>
      </c>
      <c r="F3604" s="4">
        <v>0</v>
      </c>
      <c r="G3604" s="4">
        <v>7502</v>
      </c>
      <c r="H3604" s="6">
        <v>43831</v>
      </c>
      <c r="I3604" s="4" t="s">
        <v>2156</v>
      </c>
      <c r="J3604" s="4" t="s">
        <v>1043</v>
      </c>
      <c r="K3604" s="4">
        <v>10324</v>
      </c>
      <c r="L3604" s="4">
        <v>0</v>
      </c>
      <c r="M3604" s="4">
        <v>0</v>
      </c>
      <c r="N3604" s="4">
        <v>210000</v>
      </c>
      <c r="O3604" s="4">
        <v>0</v>
      </c>
      <c r="P3604" s="4">
        <v>210000</v>
      </c>
      <c r="Q3604" s="4">
        <v>3654</v>
      </c>
      <c r="R3604" s="4" t="b">
        <f t="shared" si="12"/>
        <v>0</v>
      </c>
      <c r="S3604" s="4">
        <v>0</v>
      </c>
    </row>
    <row r="3605" spans="1:19" ht="14.25" customHeight="1">
      <c r="A3605" s="4" t="s">
        <v>1040</v>
      </c>
      <c r="B3605" s="5"/>
      <c r="C3605" s="4">
        <v>0</v>
      </c>
      <c r="E3605" s="4" t="b">
        <f t="shared" si="11"/>
        <v>0</v>
      </c>
      <c r="F3605" s="4">
        <v>0</v>
      </c>
      <c r="G3605" s="4">
        <v>7502</v>
      </c>
      <c r="H3605" s="6">
        <v>43840</v>
      </c>
      <c r="I3605" s="4" t="s">
        <v>1044</v>
      </c>
      <c r="J3605" s="4" t="s">
        <v>40</v>
      </c>
      <c r="K3605" s="4">
        <v>13498</v>
      </c>
      <c r="L3605" s="4">
        <v>0</v>
      </c>
      <c r="M3605" s="4">
        <v>0</v>
      </c>
      <c r="N3605" s="4">
        <v>0</v>
      </c>
      <c r="O3605" s="4">
        <v>210000</v>
      </c>
      <c r="P3605" s="4">
        <v>0</v>
      </c>
      <c r="Q3605" s="4">
        <v>3655</v>
      </c>
      <c r="R3605" s="4" t="b">
        <f t="shared" si="12"/>
        <v>0</v>
      </c>
      <c r="S3605" s="4">
        <v>0</v>
      </c>
    </row>
    <row r="3606" spans="1:19" ht="14.25" customHeight="1">
      <c r="A3606" s="4" t="s">
        <v>1040</v>
      </c>
      <c r="B3606" s="5"/>
      <c r="C3606" s="4">
        <v>0</v>
      </c>
      <c r="E3606" s="4" t="b">
        <f t="shared" si="11"/>
        <v>0</v>
      </c>
      <c r="F3606" s="4">
        <v>0</v>
      </c>
      <c r="G3606" s="4">
        <v>7502</v>
      </c>
      <c r="H3606" s="6">
        <v>43862</v>
      </c>
      <c r="I3606" s="4" t="s">
        <v>2157</v>
      </c>
      <c r="J3606" s="4" t="s">
        <v>1043</v>
      </c>
      <c r="K3606" s="4">
        <v>10404</v>
      </c>
      <c r="L3606" s="4">
        <v>0</v>
      </c>
      <c r="M3606" s="4">
        <v>0</v>
      </c>
      <c r="N3606" s="4">
        <v>210000</v>
      </c>
      <c r="O3606" s="4">
        <v>0</v>
      </c>
      <c r="P3606" s="4">
        <v>210000</v>
      </c>
      <c r="Q3606" s="4">
        <v>3656</v>
      </c>
      <c r="R3606" s="4" t="b">
        <f t="shared" si="12"/>
        <v>0</v>
      </c>
      <c r="S3606" s="4">
        <v>0</v>
      </c>
    </row>
    <row r="3607" spans="1:19" ht="14.25" customHeight="1">
      <c r="A3607" s="4" t="s">
        <v>1040</v>
      </c>
      <c r="B3607" s="5"/>
      <c r="C3607" s="4">
        <v>0</v>
      </c>
      <c r="E3607" s="4" t="b">
        <f t="shared" si="11"/>
        <v>0</v>
      </c>
      <c r="F3607" s="4">
        <v>0</v>
      </c>
      <c r="G3607" s="4">
        <v>7502</v>
      </c>
      <c r="H3607" s="6">
        <v>43871</v>
      </c>
      <c r="I3607" s="4" t="s">
        <v>1046</v>
      </c>
      <c r="J3607" s="4" t="s">
        <v>40</v>
      </c>
      <c r="K3607" s="4">
        <v>13564</v>
      </c>
      <c r="L3607" s="4">
        <v>0</v>
      </c>
      <c r="M3607" s="4">
        <v>0</v>
      </c>
      <c r="N3607" s="4">
        <v>0</v>
      </c>
      <c r="O3607" s="4">
        <v>210000</v>
      </c>
      <c r="P3607" s="4">
        <v>0</v>
      </c>
      <c r="Q3607" s="4">
        <v>3657</v>
      </c>
      <c r="R3607" s="4" t="b">
        <f t="shared" si="12"/>
        <v>0</v>
      </c>
      <c r="S3607" s="4">
        <v>0</v>
      </c>
    </row>
    <row r="3608" spans="1:19" ht="14.25" customHeight="1">
      <c r="A3608" s="4" t="s">
        <v>1040</v>
      </c>
      <c r="B3608" s="5"/>
      <c r="C3608" s="4">
        <v>0</v>
      </c>
      <c r="E3608" s="4" t="b">
        <f t="shared" si="11"/>
        <v>0</v>
      </c>
      <c r="F3608" s="4">
        <v>0</v>
      </c>
      <c r="G3608" s="4">
        <v>7502</v>
      </c>
      <c r="H3608" s="6">
        <v>43891</v>
      </c>
      <c r="I3608" s="4" t="s">
        <v>2158</v>
      </c>
      <c r="J3608" s="4" t="s">
        <v>1043</v>
      </c>
      <c r="K3608" s="4">
        <v>10484</v>
      </c>
      <c r="L3608" s="4">
        <v>0</v>
      </c>
      <c r="M3608" s="4">
        <v>0</v>
      </c>
      <c r="N3608" s="4">
        <v>210000</v>
      </c>
      <c r="O3608" s="4">
        <v>0</v>
      </c>
      <c r="P3608" s="4">
        <v>210000</v>
      </c>
      <c r="Q3608" s="4">
        <v>3658</v>
      </c>
      <c r="R3608" s="4" t="b">
        <f t="shared" si="12"/>
        <v>0</v>
      </c>
      <c r="S3608" s="4">
        <v>0</v>
      </c>
    </row>
    <row r="3609" spans="1:19" ht="14.25" customHeight="1">
      <c r="A3609" s="4" t="s">
        <v>1040</v>
      </c>
      <c r="B3609" s="5"/>
      <c r="C3609" s="4">
        <v>0</v>
      </c>
      <c r="E3609" s="4" t="b">
        <f t="shared" si="11"/>
        <v>0</v>
      </c>
      <c r="F3609" s="4">
        <v>0</v>
      </c>
      <c r="G3609" s="4">
        <v>7502</v>
      </c>
      <c r="H3609" s="6">
        <v>43899</v>
      </c>
      <c r="I3609" s="4" t="s">
        <v>1048</v>
      </c>
      <c r="J3609" s="4" t="s">
        <v>40</v>
      </c>
      <c r="K3609" s="4">
        <v>13632</v>
      </c>
      <c r="L3609" s="4">
        <v>0</v>
      </c>
      <c r="M3609" s="4">
        <v>0</v>
      </c>
      <c r="N3609" s="4">
        <v>0</v>
      </c>
      <c r="O3609" s="4">
        <v>210000</v>
      </c>
      <c r="P3609" s="4">
        <v>0</v>
      </c>
      <c r="Q3609" s="4">
        <v>3659</v>
      </c>
      <c r="R3609" s="4" t="b">
        <f t="shared" si="12"/>
        <v>0</v>
      </c>
      <c r="S3609" s="4">
        <v>0</v>
      </c>
    </row>
    <row r="3610" spans="1:19" ht="14.25" customHeight="1">
      <c r="A3610" s="4" t="s">
        <v>1040</v>
      </c>
      <c r="B3610" s="5"/>
      <c r="C3610" s="4">
        <v>0</v>
      </c>
      <c r="E3610" s="4" t="b">
        <f t="shared" si="11"/>
        <v>0</v>
      </c>
      <c r="F3610" s="4">
        <v>0</v>
      </c>
      <c r="G3610" s="4">
        <v>7502</v>
      </c>
      <c r="H3610" s="6">
        <v>43922</v>
      </c>
      <c r="I3610" s="4" t="s">
        <v>2159</v>
      </c>
      <c r="J3610" s="4" t="s">
        <v>1043</v>
      </c>
      <c r="K3610" s="4">
        <v>10564</v>
      </c>
      <c r="L3610" s="4">
        <v>0</v>
      </c>
      <c r="M3610" s="4">
        <v>0</v>
      </c>
      <c r="N3610" s="4">
        <v>210000</v>
      </c>
      <c r="O3610" s="4">
        <v>0</v>
      </c>
      <c r="P3610" s="4">
        <v>210000</v>
      </c>
      <c r="Q3610" s="4">
        <v>3660</v>
      </c>
      <c r="R3610" s="4" t="b">
        <f t="shared" si="12"/>
        <v>0</v>
      </c>
      <c r="S3610" s="4">
        <v>0</v>
      </c>
    </row>
    <row r="3611" spans="1:19" ht="14.25" customHeight="1">
      <c r="A3611" s="4" t="s">
        <v>1040</v>
      </c>
      <c r="B3611" s="5"/>
      <c r="C3611" s="4">
        <v>0</v>
      </c>
      <c r="E3611" s="4" t="b">
        <f t="shared" si="11"/>
        <v>0</v>
      </c>
      <c r="F3611" s="4">
        <v>0</v>
      </c>
      <c r="G3611" s="4">
        <v>7502</v>
      </c>
      <c r="H3611" s="6">
        <v>43927</v>
      </c>
      <c r="I3611" s="4" t="s">
        <v>1050</v>
      </c>
      <c r="J3611" s="4" t="s">
        <v>40</v>
      </c>
      <c r="K3611" s="4">
        <v>13686</v>
      </c>
      <c r="L3611" s="4">
        <v>0</v>
      </c>
      <c r="M3611" s="4">
        <v>0</v>
      </c>
      <c r="N3611" s="4">
        <v>0</v>
      </c>
      <c r="O3611" s="4">
        <v>210000</v>
      </c>
      <c r="P3611" s="4">
        <v>0</v>
      </c>
      <c r="Q3611" s="4">
        <v>3661</v>
      </c>
      <c r="R3611" s="4" t="b">
        <f t="shared" si="12"/>
        <v>0</v>
      </c>
      <c r="S3611" s="4">
        <v>0</v>
      </c>
    </row>
    <row r="3612" spans="1:19" ht="14.25" customHeight="1">
      <c r="A3612" s="4" t="s">
        <v>1040</v>
      </c>
      <c r="B3612" s="5"/>
      <c r="C3612" s="4">
        <v>0</v>
      </c>
      <c r="E3612" s="4" t="b">
        <f t="shared" si="11"/>
        <v>0</v>
      </c>
      <c r="F3612" s="4">
        <v>0</v>
      </c>
      <c r="G3612" s="4">
        <v>7502</v>
      </c>
      <c r="H3612" s="6">
        <v>43952</v>
      </c>
      <c r="I3612" s="4" t="s">
        <v>2160</v>
      </c>
      <c r="J3612" s="4" t="s">
        <v>1043</v>
      </c>
      <c r="K3612" s="4">
        <v>10644</v>
      </c>
      <c r="L3612" s="4">
        <v>0</v>
      </c>
      <c r="M3612" s="4">
        <v>0</v>
      </c>
      <c r="N3612" s="4">
        <v>210000</v>
      </c>
      <c r="O3612" s="4">
        <v>0</v>
      </c>
      <c r="P3612" s="4">
        <v>210000</v>
      </c>
      <c r="Q3612" s="4">
        <v>3662</v>
      </c>
      <c r="R3612" s="4" t="b">
        <f t="shared" si="12"/>
        <v>0</v>
      </c>
      <c r="S3612" s="4">
        <v>0</v>
      </c>
    </row>
    <row r="3613" spans="1:19" ht="14.25" customHeight="1">
      <c r="A3613" s="4" t="s">
        <v>1040</v>
      </c>
      <c r="B3613" s="5"/>
      <c r="C3613" s="4">
        <v>0</v>
      </c>
      <c r="E3613" s="4" t="b">
        <f t="shared" si="11"/>
        <v>0</v>
      </c>
      <c r="F3613" s="4">
        <v>0</v>
      </c>
      <c r="G3613" s="4">
        <v>7502</v>
      </c>
      <c r="H3613" s="6">
        <v>43963</v>
      </c>
      <c r="I3613" s="4" t="s">
        <v>1052</v>
      </c>
      <c r="J3613" s="4" t="s">
        <v>40</v>
      </c>
      <c r="K3613" s="4">
        <v>13762</v>
      </c>
      <c r="L3613" s="4">
        <v>0</v>
      </c>
      <c r="M3613" s="4">
        <v>0</v>
      </c>
      <c r="N3613" s="4">
        <v>0</v>
      </c>
      <c r="O3613" s="4">
        <v>210000</v>
      </c>
      <c r="P3613" s="4">
        <v>0</v>
      </c>
      <c r="Q3613" s="4">
        <v>3663</v>
      </c>
      <c r="R3613" s="4" t="b">
        <f t="shared" si="12"/>
        <v>0</v>
      </c>
      <c r="S3613" s="4">
        <v>0</v>
      </c>
    </row>
    <row r="3614" spans="1:19" ht="14.25" customHeight="1">
      <c r="A3614" s="4" t="s">
        <v>1040</v>
      </c>
      <c r="B3614" s="5"/>
      <c r="C3614" s="4">
        <v>0</v>
      </c>
      <c r="E3614" s="4" t="b">
        <f t="shared" si="11"/>
        <v>0</v>
      </c>
      <c r="F3614" s="4">
        <v>0</v>
      </c>
      <c r="G3614" s="4">
        <v>7502</v>
      </c>
      <c r="H3614" s="6">
        <v>43983</v>
      </c>
      <c r="I3614" s="4" t="s">
        <v>2161</v>
      </c>
      <c r="J3614" s="4" t="s">
        <v>1043</v>
      </c>
      <c r="K3614" s="4">
        <v>10724</v>
      </c>
      <c r="L3614" s="4">
        <v>0</v>
      </c>
      <c r="M3614" s="4">
        <v>0</v>
      </c>
      <c r="N3614" s="4">
        <v>210000</v>
      </c>
      <c r="O3614" s="4">
        <v>0</v>
      </c>
      <c r="P3614" s="4">
        <v>210000</v>
      </c>
      <c r="Q3614" s="4">
        <v>3664</v>
      </c>
      <c r="R3614" s="4" t="b">
        <f t="shared" si="12"/>
        <v>0</v>
      </c>
      <c r="S3614" s="4">
        <v>0</v>
      </c>
    </row>
    <row r="3615" spans="1:19" ht="14.25" customHeight="1">
      <c r="A3615" s="4" t="s">
        <v>1040</v>
      </c>
      <c r="B3615" s="5"/>
      <c r="C3615" s="4">
        <v>0</v>
      </c>
      <c r="E3615" s="4" t="b">
        <f t="shared" si="11"/>
        <v>0</v>
      </c>
      <c r="F3615" s="4">
        <v>0</v>
      </c>
      <c r="G3615" s="4">
        <v>7502</v>
      </c>
      <c r="H3615" s="6">
        <v>43994</v>
      </c>
      <c r="I3615" s="4" t="s">
        <v>1054</v>
      </c>
      <c r="J3615" s="4" t="s">
        <v>40</v>
      </c>
      <c r="K3615" s="4">
        <v>13840</v>
      </c>
      <c r="L3615" s="4">
        <v>0</v>
      </c>
      <c r="M3615" s="4">
        <v>0</v>
      </c>
      <c r="N3615" s="4">
        <v>0</v>
      </c>
      <c r="O3615" s="4">
        <v>210000</v>
      </c>
      <c r="P3615" s="4">
        <v>0</v>
      </c>
      <c r="Q3615" s="4">
        <v>3665</v>
      </c>
      <c r="R3615" s="4" t="b">
        <f t="shared" si="12"/>
        <v>0</v>
      </c>
      <c r="S3615" s="4">
        <v>0</v>
      </c>
    </row>
    <row r="3616" spans="1:19" ht="14.25" customHeight="1">
      <c r="A3616" s="4" t="s">
        <v>1040</v>
      </c>
      <c r="B3616" s="5"/>
      <c r="C3616" s="4">
        <v>0</v>
      </c>
      <c r="E3616" s="4" t="b">
        <f t="shared" si="11"/>
        <v>0</v>
      </c>
      <c r="F3616" s="4">
        <v>0</v>
      </c>
      <c r="G3616" s="4">
        <v>7502</v>
      </c>
      <c r="H3616" s="6">
        <v>44013</v>
      </c>
      <c r="I3616" s="4" t="s">
        <v>2162</v>
      </c>
      <c r="J3616" s="4" t="s">
        <v>1043</v>
      </c>
      <c r="K3616" s="4">
        <v>10804</v>
      </c>
      <c r="L3616" s="4">
        <v>0</v>
      </c>
      <c r="M3616" s="4">
        <v>0</v>
      </c>
      <c r="N3616" s="4">
        <v>210000</v>
      </c>
      <c r="O3616" s="4">
        <v>0</v>
      </c>
      <c r="P3616" s="4">
        <v>210000</v>
      </c>
      <c r="Q3616" s="4">
        <v>3666</v>
      </c>
      <c r="R3616" s="4" t="b">
        <f t="shared" si="12"/>
        <v>0</v>
      </c>
      <c r="S3616" s="4">
        <v>0</v>
      </c>
    </row>
    <row r="3617" spans="1:19" ht="14.25" customHeight="1">
      <c r="A3617" s="4" t="s">
        <v>1040</v>
      </c>
      <c r="B3617" s="5"/>
      <c r="C3617" s="4">
        <v>0</v>
      </c>
      <c r="E3617" s="4" t="b">
        <f t="shared" si="11"/>
        <v>0</v>
      </c>
      <c r="F3617" s="4">
        <v>0</v>
      </c>
      <c r="G3617" s="4">
        <v>7502</v>
      </c>
      <c r="H3617" s="6">
        <v>44019</v>
      </c>
      <c r="I3617" s="4" t="s">
        <v>1056</v>
      </c>
      <c r="J3617" s="4" t="s">
        <v>40</v>
      </c>
      <c r="K3617" s="4">
        <v>13890</v>
      </c>
      <c r="L3617" s="4">
        <v>0</v>
      </c>
      <c r="M3617" s="4">
        <v>0</v>
      </c>
      <c r="N3617" s="4">
        <v>0</v>
      </c>
      <c r="O3617" s="4">
        <v>210000</v>
      </c>
      <c r="P3617" s="4">
        <v>0</v>
      </c>
      <c r="Q3617" s="4">
        <v>3667</v>
      </c>
      <c r="R3617" s="4" t="b">
        <f t="shared" si="12"/>
        <v>0</v>
      </c>
      <c r="S3617" s="4">
        <v>0</v>
      </c>
    </row>
    <row r="3618" spans="1:19" ht="14.25" customHeight="1">
      <c r="A3618" s="4" t="s">
        <v>1040</v>
      </c>
      <c r="B3618" s="5"/>
      <c r="C3618" s="4">
        <v>0</v>
      </c>
      <c r="E3618" s="4" t="b">
        <f t="shared" si="11"/>
        <v>0</v>
      </c>
      <c r="F3618" s="4">
        <v>0</v>
      </c>
      <c r="G3618" s="4">
        <v>7502</v>
      </c>
      <c r="H3618" s="6">
        <v>44044</v>
      </c>
      <c r="I3618" s="4" t="s">
        <v>2163</v>
      </c>
      <c r="J3618" s="4" t="s">
        <v>1043</v>
      </c>
      <c r="K3618" s="4">
        <v>10884</v>
      </c>
      <c r="L3618" s="4">
        <v>0</v>
      </c>
      <c r="M3618" s="4">
        <v>0</v>
      </c>
      <c r="N3618" s="4">
        <v>210000</v>
      </c>
      <c r="O3618" s="4">
        <v>0</v>
      </c>
      <c r="P3618" s="4">
        <v>210000</v>
      </c>
      <c r="Q3618" s="4">
        <v>3668</v>
      </c>
      <c r="R3618" s="4" t="b">
        <f t="shared" si="12"/>
        <v>0</v>
      </c>
      <c r="S3618" s="4">
        <v>0</v>
      </c>
    </row>
    <row r="3619" spans="1:19" ht="14.25" customHeight="1">
      <c r="A3619" s="4" t="s">
        <v>1040</v>
      </c>
      <c r="B3619" s="5"/>
      <c r="C3619" s="4">
        <v>0</v>
      </c>
      <c r="E3619" s="4" t="b">
        <f t="shared" si="11"/>
        <v>0</v>
      </c>
      <c r="F3619" s="4">
        <v>0</v>
      </c>
      <c r="G3619" s="4">
        <v>7502</v>
      </c>
      <c r="H3619" s="6">
        <v>44056</v>
      </c>
      <c r="I3619" s="4" t="s">
        <v>1058</v>
      </c>
      <c r="J3619" s="4" t="s">
        <v>40</v>
      </c>
      <c r="K3619" s="4">
        <v>13977</v>
      </c>
      <c r="L3619" s="4">
        <v>0</v>
      </c>
      <c r="M3619" s="4">
        <v>0</v>
      </c>
      <c r="N3619" s="4">
        <v>0</v>
      </c>
      <c r="O3619" s="4">
        <v>210000</v>
      </c>
      <c r="P3619" s="4">
        <v>0</v>
      </c>
      <c r="Q3619" s="4">
        <v>3669</v>
      </c>
      <c r="R3619" s="4" t="b">
        <f t="shared" si="12"/>
        <v>0</v>
      </c>
      <c r="S3619" s="4">
        <v>0</v>
      </c>
    </row>
    <row r="3620" spans="1:19" ht="14.25" customHeight="1">
      <c r="A3620" s="4" t="s">
        <v>1040</v>
      </c>
      <c r="B3620" s="5"/>
      <c r="C3620" s="4">
        <v>0</v>
      </c>
      <c r="E3620" s="4" t="b">
        <f t="shared" si="11"/>
        <v>0</v>
      </c>
      <c r="F3620" s="4">
        <v>0</v>
      </c>
      <c r="G3620" s="4">
        <v>7502</v>
      </c>
      <c r="H3620" s="6">
        <v>44075</v>
      </c>
      <c r="I3620" s="4" t="s">
        <v>2164</v>
      </c>
      <c r="J3620" s="4" t="s">
        <v>1043</v>
      </c>
      <c r="K3620" s="4">
        <v>10964</v>
      </c>
      <c r="L3620" s="4">
        <v>0</v>
      </c>
      <c r="M3620" s="4">
        <v>0</v>
      </c>
      <c r="N3620" s="4">
        <v>210000</v>
      </c>
      <c r="O3620" s="4">
        <v>0</v>
      </c>
      <c r="P3620" s="4">
        <v>210000</v>
      </c>
      <c r="Q3620" s="4">
        <v>3670</v>
      </c>
      <c r="R3620" s="4" t="b">
        <f t="shared" si="12"/>
        <v>0</v>
      </c>
      <c r="S3620" s="4">
        <v>0</v>
      </c>
    </row>
    <row r="3621" spans="1:19" ht="14.25" customHeight="1">
      <c r="A3621" s="4" t="s">
        <v>1040</v>
      </c>
      <c r="B3621" s="5"/>
      <c r="C3621" s="4">
        <v>0</v>
      </c>
      <c r="E3621" s="4" t="b">
        <f t="shared" si="11"/>
        <v>0</v>
      </c>
      <c r="F3621" s="4">
        <v>0</v>
      </c>
      <c r="G3621" s="4">
        <v>7502</v>
      </c>
      <c r="H3621" s="6">
        <v>44085</v>
      </c>
      <c r="I3621" s="4" t="s">
        <v>1060</v>
      </c>
      <c r="J3621" s="4" t="s">
        <v>40</v>
      </c>
      <c r="K3621" s="4">
        <v>14057</v>
      </c>
      <c r="L3621" s="4">
        <v>0</v>
      </c>
      <c r="M3621" s="4">
        <v>0</v>
      </c>
      <c r="N3621" s="4">
        <v>0</v>
      </c>
      <c r="O3621" s="4">
        <v>210000</v>
      </c>
      <c r="P3621" s="4">
        <v>0</v>
      </c>
      <c r="Q3621" s="4">
        <v>3671</v>
      </c>
      <c r="R3621" s="4" t="b">
        <f t="shared" si="12"/>
        <v>0</v>
      </c>
      <c r="S3621" s="4">
        <v>0</v>
      </c>
    </row>
    <row r="3622" spans="1:19" ht="14.25" customHeight="1">
      <c r="A3622" s="4" t="s">
        <v>1040</v>
      </c>
      <c r="B3622" s="5"/>
      <c r="C3622" s="4">
        <v>0</v>
      </c>
      <c r="E3622" s="4" t="b">
        <f t="shared" si="11"/>
        <v>0</v>
      </c>
      <c r="F3622" s="4">
        <v>0</v>
      </c>
      <c r="G3622" s="4">
        <v>7502</v>
      </c>
      <c r="H3622" s="6">
        <v>44105</v>
      </c>
      <c r="I3622" s="4" t="s">
        <v>2165</v>
      </c>
      <c r="J3622" s="4" t="s">
        <v>1043</v>
      </c>
      <c r="K3622" s="4">
        <v>11044</v>
      </c>
      <c r="L3622" s="4">
        <v>0</v>
      </c>
      <c r="M3622" s="4">
        <v>0</v>
      </c>
      <c r="N3622" s="4">
        <v>210000</v>
      </c>
      <c r="O3622" s="4">
        <v>0</v>
      </c>
      <c r="P3622" s="4">
        <v>210000</v>
      </c>
      <c r="Q3622" s="4">
        <v>3672</v>
      </c>
      <c r="R3622" s="4" t="b">
        <f t="shared" si="12"/>
        <v>0</v>
      </c>
      <c r="S3622" s="4">
        <v>0</v>
      </c>
    </row>
    <row r="3623" spans="1:19" ht="14.25" customHeight="1">
      <c r="A3623" s="4" t="s">
        <v>1040</v>
      </c>
      <c r="B3623" s="5"/>
      <c r="C3623" s="4">
        <v>0</v>
      </c>
      <c r="E3623" s="4" t="b">
        <f t="shared" si="11"/>
        <v>0</v>
      </c>
      <c r="F3623" s="4">
        <v>0</v>
      </c>
      <c r="G3623" s="4">
        <v>7502</v>
      </c>
      <c r="H3623" s="6">
        <v>44118</v>
      </c>
      <c r="I3623" s="4" t="s">
        <v>1061</v>
      </c>
      <c r="J3623" s="4" t="s">
        <v>40</v>
      </c>
      <c r="K3623" s="4">
        <v>14131</v>
      </c>
      <c r="L3623" s="4">
        <v>0</v>
      </c>
      <c r="M3623" s="4">
        <v>0</v>
      </c>
      <c r="N3623" s="4">
        <v>0</v>
      </c>
      <c r="O3623" s="4">
        <v>210000</v>
      </c>
      <c r="P3623" s="4">
        <v>0</v>
      </c>
      <c r="Q3623" s="4">
        <v>3673</v>
      </c>
      <c r="R3623" s="4" t="b">
        <f t="shared" si="12"/>
        <v>0</v>
      </c>
      <c r="S3623" s="4">
        <v>0</v>
      </c>
    </row>
    <row r="3624" spans="1:19" ht="14.25" customHeight="1">
      <c r="A3624" s="4" t="s">
        <v>1040</v>
      </c>
      <c r="B3624" s="5"/>
      <c r="C3624" s="4">
        <v>0</v>
      </c>
      <c r="E3624" s="4" t="b">
        <f t="shared" si="11"/>
        <v>0</v>
      </c>
      <c r="F3624" s="4">
        <v>0</v>
      </c>
      <c r="G3624" s="4">
        <v>7502</v>
      </c>
      <c r="H3624" s="6">
        <v>44136</v>
      </c>
      <c r="I3624" s="4" t="s">
        <v>2166</v>
      </c>
      <c r="J3624" s="4" t="s">
        <v>1043</v>
      </c>
      <c r="K3624" s="4">
        <v>11124</v>
      </c>
      <c r="L3624" s="4">
        <v>0</v>
      </c>
      <c r="M3624" s="4">
        <v>0</v>
      </c>
      <c r="N3624" s="4">
        <v>210000</v>
      </c>
      <c r="O3624" s="4">
        <v>0</v>
      </c>
      <c r="P3624" s="4">
        <v>210000</v>
      </c>
      <c r="Q3624" s="4">
        <v>3674</v>
      </c>
      <c r="R3624" s="4" t="b">
        <f t="shared" si="12"/>
        <v>0</v>
      </c>
      <c r="S3624" s="4">
        <v>0</v>
      </c>
    </row>
    <row r="3625" spans="1:19" ht="14.25" customHeight="1">
      <c r="A3625" s="4" t="s">
        <v>1040</v>
      </c>
      <c r="B3625" s="5"/>
      <c r="C3625" s="4">
        <v>0</v>
      </c>
      <c r="E3625" s="4" t="b">
        <f t="shared" si="11"/>
        <v>0</v>
      </c>
      <c r="F3625" s="4">
        <v>0</v>
      </c>
      <c r="G3625" s="4">
        <v>7502</v>
      </c>
      <c r="H3625" s="6">
        <v>44146</v>
      </c>
      <c r="I3625" s="4" t="s">
        <v>1064</v>
      </c>
      <c r="J3625" s="4" t="s">
        <v>40</v>
      </c>
      <c r="K3625" s="4">
        <v>14198</v>
      </c>
      <c r="L3625" s="4">
        <v>0</v>
      </c>
      <c r="M3625" s="4">
        <v>0</v>
      </c>
      <c r="N3625" s="4">
        <v>0</v>
      </c>
      <c r="O3625" s="4">
        <v>210000</v>
      </c>
      <c r="P3625" s="4">
        <v>0</v>
      </c>
      <c r="Q3625" s="4">
        <v>3675</v>
      </c>
      <c r="R3625" s="4" t="b">
        <f t="shared" si="12"/>
        <v>0</v>
      </c>
      <c r="S3625" s="4">
        <v>0</v>
      </c>
    </row>
    <row r="3626" spans="1:19" ht="14.25" customHeight="1">
      <c r="A3626" s="4" t="s">
        <v>1040</v>
      </c>
      <c r="B3626" s="5"/>
      <c r="C3626" s="4">
        <v>0</v>
      </c>
      <c r="E3626" s="4" t="b">
        <f t="shared" si="11"/>
        <v>0</v>
      </c>
      <c r="F3626" s="4">
        <v>0</v>
      </c>
      <c r="G3626" s="4">
        <v>7502</v>
      </c>
      <c r="H3626" s="6">
        <v>44166</v>
      </c>
      <c r="I3626" s="4" t="s">
        <v>2167</v>
      </c>
      <c r="J3626" s="4" t="s">
        <v>1043</v>
      </c>
      <c r="K3626" s="4">
        <v>11204</v>
      </c>
      <c r="L3626" s="4">
        <v>0</v>
      </c>
      <c r="M3626" s="4">
        <v>0</v>
      </c>
      <c r="N3626" s="4">
        <v>210000</v>
      </c>
      <c r="O3626" s="4">
        <v>0</v>
      </c>
      <c r="P3626" s="4">
        <v>210000</v>
      </c>
      <c r="Q3626" s="4">
        <v>3676</v>
      </c>
      <c r="R3626" s="4" t="b">
        <f t="shared" si="12"/>
        <v>0</v>
      </c>
      <c r="S3626" s="4">
        <v>0</v>
      </c>
    </row>
    <row r="3627" spans="1:19" ht="14.25" customHeight="1">
      <c r="A3627" s="4" t="s">
        <v>1040</v>
      </c>
      <c r="B3627" s="5"/>
      <c r="C3627" s="4">
        <v>0</v>
      </c>
      <c r="E3627" s="4" t="b">
        <f t="shared" si="11"/>
        <v>0</v>
      </c>
      <c r="F3627" s="4">
        <v>0</v>
      </c>
      <c r="G3627" s="4">
        <v>7502</v>
      </c>
      <c r="H3627" s="6">
        <v>44179</v>
      </c>
      <c r="I3627" s="4" t="s">
        <v>1066</v>
      </c>
      <c r="J3627" s="4" t="s">
        <v>40</v>
      </c>
      <c r="K3627" s="4">
        <v>14271</v>
      </c>
      <c r="L3627" s="4">
        <v>0</v>
      </c>
      <c r="M3627" s="4">
        <v>0</v>
      </c>
      <c r="N3627" s="4">
        <v>0</v>
      </c>
      <c r="O3627" s="4">
        <v>210000</v>
      </c>
      <c r="P3627" s="4">
        <v>0</v>
      </c>
      <c r="Q3627" s="4">
        <v>3677</v>
      </c>
      <c r="R3627" s="4" t="b">
        <f t="shared" si="12"/>
        <v>0</v>
      </c>
      <c r="S3627" s="4">
        <v>0</v>
      </c>
    </row>
    <row r="3628" spans="1:19" ht="14.25" customHeight="1">
      <c r="A3628" s="4" t="s">
        <v>1040</v>
      </c>
      <c r="B3628" s="5" t="s">
        <v>2168</v>
      </c>
      <c r="C3628" s="4">
        <v>0</v>
      </c>
      <c r="D3628" s="4" t="s">
        <v>2168</v>
      </c>
      <c r="E3628" s="4" t="b">
        <f t="shared" si="11"/>
        <v>0</v>
      </c>
      <c r="F3628" s="4">
        <v>0</v>
      </c>
      <c r="G3628" s="4">
        <v>7502</v>
      </c>
      <c r="H3628" s="3" t="s">
        <v>21</v>
      </c>
      <c r="K3628" s="4">
        <v>0</v>
      </c>
      <c r="L3628" s="4">
        <v>0</v>
      </c>
      <c r="M3628" s="4">
        <v>0</v>
      </c>
      <c r="N3628" s="4">
        <v>2520000</v>
      </c>
      <c r="O3628" s="4">
        <v>2520000</v>
      </c>
      <c r="P3628" s="4">
        <v>0</v>
      </c>
      <c r="Q3628" s="4">
        <v>3678</v>
      </c>
      <c r="R3628" s="4" t="b">
        <f t="shared" si="12"/>
        <v>0</v>
      </c>
      <c r="S3628" s="4">
        <v>0</v>
      </c>
    </row>
    <row r="3629" spans="1:19" ht="14.25" customHeight="1">
      <c r="A3629" s="4" t="s">
        <v>1040</v>
      </c>
      <c r="B3629" s="5" t="s">
        <v>735</v>
      </c>
      <c r="C3629" s="4">
        <v>0</v>
      </c>
      <c r="D3629" s="4" t="s">
        <v>735</v>
      </c>
      <c r="E3629" s="4" t="b">
        <f t="shared" si="11"/>
        <v>0</v>
      </c>
      <c r="F3629" s="4">
        <v>0</v>
      </c>
      <c r="G3629" s="4">
        <v>8101</v>
      </c>
      <c r="H3629" s="3" t="s">
        <v>21</v>
      </c>
      <c r="K3629" s="4">
        <v>0</v>
      </c>
      <c r="L3629" s="4">
        <v>2520000</v>
      </c>
      <c r="M3629" s="4">
        <v>2520000</v>
      </c>
      <c r="N3629" s="4">
        <v>0</v>
      </c>
      <c r="O3629" s="4">
        <v>0</v>
      </c>
      <c r="P3629" s="4">
        <v>0</v>
      </c>
      <c r="Q3629" s="4">
        <v>3679</v>
      </c>
      <c r="R3629" s="4" t="b">
        <f t="shared" si="12"/>
        <v>0</v>
      </c>
      <c r="S3629" s="4">
        <v>0</v>
      </c>
    </row>
    <row r="3630" spans="1:19" ht="14.25" customHeight="1">
      <c r="A3630" s="4" t="s">
        <v>1040</v>
      </c>
      <c r="B3630" s="5"/>
      <c r="C3630" s="4">
        <v>0</v>
      </c>
      <c r="E3630" s="4" t="b">
        <f t="shared" si="11"/>
        <v>0</v>
      </c>
      <c r="F3630" s="4">
        <v>0</v>
      </c>
      <c r="G3630" s="4">
        <v>8101</v>
      </c>
      <c r="H3630" s="6">
        <v>43831</v>
      </c>
      <c r="I3630" s="4" t="s">
        <v>2169</v>
      </c>
      <c r="J3630" s="4" t="s">
        <v>1043</v>
      </c>
      <c r="K3630" s="4">
        <v>10325</v>
      </c>
      <c r="L3630" s="4">
        <v>0</v>
      </c>
      <c r="M3630" s="4">
        <v>0</v>
      </c>
      <c r="N3630" s="4">
        <v>210000</v>
      </c>
      <c r="O3630" s="4">
        <v>0</v>
      </c>
      <c r="P3630" s="4">
        <v>210000</v>
      </c>
      <c r="Q3630" s="4">
        <v>3680</v>
      </c>
      <c r="R3630" s="4" t="b">
        <f t="shared" si="12"/>
        <v>0</v>
      </c>
      <c r="S3630" s="4">
        <v>0</v>
      </c>
    </row>
    <row r="3631" spans="1:19" ht="14.25" customHeight="1">
      <c r="A3631" s="4" t="s">
        <v>1040</v>
      </c>
      <c r="B3631" s="5"/>
      <c r="C3631" s="4">
        <v>0</v>
      </c>
      <c r="E3631" s="4" t="b">
        <f t="shared" si="11"/>
        <v>0</v>
      </c>
      <c r="F3631" s="4">
        <v>0</v>
      </c>
      <c r="G3631" s="4">
        <v>8101</v>
      </c>
      <c r="H3631" s="6">
        <v>43843</v>
      </c>
      <c r="I3631" s="4" t="s">
        <v>1044</v>
      </c>
      <c r="J3631" s="4" t="s">
        <v>40</v>
      </c>
      <c r="K3631" s="4">
        <v>13501</v>
      </c>
      <c r="L3631" s="4">
        <v>0</v>
      </c>
      <c r="M3631" s="4">
        <v>0</v>
      </c>
      <c r="N3631" s="4">
        <v>0</v>
      </c>
      <c r="O3631" s="4">
        <v>210000</v>
      </c>
      <c r="P3631" s="4">
        <v>0</v>
      </c>
      <c r="Q3631" s="4">
        <v>3681</v>
      </c>
      <c r="R3631" s="4" t="b">
        <f t="shared" si="12"/>
        <v>0</v>
      </c>
      <c r="S3631" s="4">
        <v>0</v>
      </c>
    </row>
    <row r="3632" spans="1:19" ht="14.25" customHeight="1">
      <c r="A3632" s="4" t="s">
        <v>1040</v>
      </c>
      <c r="B3632" s="5"/>
      <c r="C3632" s="4">
        <v>0</v>
      </c>
      <c r="E3632" s="4" t="b">
        <f t="shared" si="11"/>
        <v>0</v>
      </c>
      <c r="F3632" s="4">
        <v>0</v>
      </c>
      <c r="G3632" s="4">
        <v>8101</v>
      </c>
      <c r="H3632" s="6">
        <v>43862</v>
      </c>
      <c r="I3632" s="4" t="s">
        <v>2170</v>
      </c>
      <c r="J3632" s="4" t="s">
        <v>1043</v>
      </c>
      <c r="K3632" s="4">
        <v>10405</v>
      </c>
      <c r="L3632" s="4">
        <v>0</v>
      </c>
      <c r="M3632" s="4">
        <v>0</v>
      </c>
      <c r="N3632" s="4">
        <v>210000</v>
      </c>
      <c r="O3632" s="4">
        <v>0</v>
      </c>
      <c r="P3632" s="4">
        <v>210000</v>
      </c>
      <c r="Q3632" s="4">
        <v>3682</v>
      </c>
      <c r="R3632" s="4" t="b">
        <f t="shared" si="12"/>
        <v>0</v>
      </c>
      <c r="S3632" s="4">
        <v>0</v>
      </c>
    </row>
    <row r="3633" spans="1:19" ht="14.25" customHeight="1">
      <c r="A3633" s="4" t="s">
        <v>1040</v>
      </c>
      <c r="B3633" s="5"/>
      <c r="C3633" s="4">
        <v>0</v>
      </c>
      <c r="E3633" s="4" t="b">
        <f t="shared" si="11"/>
        <v>0</v>
      </c>
      <c r="F3633" s="4">
        <v>0</v>
      </c>
      <c r="G3633" s="4">
        <v>8101</v>
      </c>
      <c r="H3633" s="6">
        <v>43874</v>
      </c>
      <c r="I3633" s="4" t="s">
        <v>1046</v>
      </c>
      <c r="J3633" s="4" t="s">
        <v>40</v>
      </c>
      <c r="K3633" s="4">
        <v>13582</v>
      </c>
      <c r="L3633" s="4">
        <v>0</v>
      </c>
      <c r="M3633" s="4">
        <v>0</v>
      </c>
      <c r="N3633" s="4">
        <v>0</v>
      </c>
      <c r="O3633" s="4">
        <v>210000</v>
      </c>
      <c r="P3633" s="4">
        <v>0</v>
      </c>
      <c r="Q3633" s="4">
        <v>3683</v>
      </c>
      <c r="R3633" s="4" t="b">
        <f t="shared" si="12"/>
        <v>0</v>
      </c>
      <c r="S3633" s="4">
        <v>0</v>
      </c>
    </row>
    <row r="3634" spans="1:19" ht="14.25" customHeight="1">
      <c r="A3634" s="4" t="s">
        <v>1040</v>
      </c>
      <c r="B3634" s="5"/>
      <c r="C3634" s="4">
        <v>0</v>
      </c>
      <c r="E3634" s="4" t="b">
        <f t="shared" si="11"/>
        <v>0</v>
      </c>
      <c r="F3634" s="4">
        <v>0</v>
      </c>
      <c r="G3634" s="4">
        <v>8101</v>
      </c>
      <c r="H3634" s="6">
        <v>43891</v>
      </c>
      <c r="I3634" s="4" t="s">
        <v>2171</v>
      </c>
      <c r="J3634" s="4" t="s">
        <v>1043</v>
      </c>
      <c r="K3634" s="4">
        <v>10485</v>
      </c>
      <c r="L3634" s="4">
        <v>0</v>
      </c>
      <c r="M3634" s="4">
        <v>0</v>
      </c>
      <c r="N3634" s="4">
        <v>210000</v>
      </c>
      <c r="O3634" s="4">
        <v>0</v>
      </c>
      <c r="P3634" s="4">
        <v>210000</v>
      </c>
      <c r="Q3634" s="4">
        <v>3684</v>
      </c>
      <c r="R3634" s="4" t="b">
        <f t="shared" si="12"/>
        <v>0</v>
      </c>
      <c r="S3634" s="4">
        <v>0</v>
      </c>
    </row>
    <row r="3635" spans="1:19" ht="14.25" customHeight="1">
      <c r="A3635" s="4" t="s">
        <v>1040</v>
      </c>
      <c r="B3635" s="5"/>
      <c r="C3635" s="4">
        <v>0</v>
      </c>
      <c r="E3635" s="4" t="b">
        <f t="shared" si="11"/>
        <v>0</v>
      </c>
      <c r="F3635" s="4">
        <v>0</v>
      </c>
      <c r="G3635" s="4">
        <v>8101</v>
      </c>
      <c r="H3635" s="6">
        <v>43900</v>
      </c>
      <c r="I3635" s="4" t="s">
        <v>1048</v>
      </c>
      <c r="J3635" s="4" t="s">
        <v>40</v>
      </c>
      <c r="K3635" s="4">
        <v>13635</v>
      </c>
      <c r="L3635" s="4">
        <v>0</v>
      </c>
      <c r="M3635" s="4">
        <v>0</v>
      </c>
      <c r="N3635" s="4">
        <v>0</v>
      </c>
      <c r="O3635" s="4">
        <v>210000</v>
      </c>
      <c r="P3635" s="4">
        <v>0</v>
      </c>
      <c r="Q3635" s="4">
        <v>3685</v>
      </c>
      <c r="R3635" s="4" t="b">
        <f t="shared" si="12"/>
        <v>0</v>
      </c>
      <c r="S3635" s="4">
        <v>0</v>
      </c>
    </row>
    <row r="3636" spans="1:19" ht="14.25" customHeight="1">
      <c r="A3636" s="4" t="s">
        <v>1040</v>
      </c>
      <c r="B3636" s="5"/>
      <c r="C3636" s="4">
        <v>0</v>
      </c>
      <c r="E3636" s="4" t="b">
        <f t="shared" si="11"/>
        <v>0</v>
      </c>
      <c r="F3636" s="4">
        <v>0</v>
      </c>
      <c r="G3636" s="4">
        <v>8101</v>
      </c>
      <c r="H3636" s="6">
        <v>43922</v>
      </c>
      <c r="I3636" s="4" t="s">
        <v>2172</v>
      </c>
      <c r="J3636" s="4" t="s">
        <v>1043</v>
      </c>
      <c r="K3636" s="4">
        <v>10565</v>
      </c>
      <c r="L3636" s="4">
        <v>0</v>
      </c>
      <c r="M3636" s="4">
        <v>0</v>
      </c>
      <c r="N3636" s="4">
        <v>210000</v>
      </c>
      <c r="O3636" s="4">
        <v>0</v>
      </c>
      <c r="P3636" s="4">
        <v>210000</v>
      </c>
      <c r="Q3636" s="4">
        <v>3686</v>
      </c>
      <c r="R3636" s="4" t="b">
        <f t="shared" si="12"/>
        <v>0</v>
      </c>
      <c r="S3636" s="4">
        <v>0</v>
      </c>
    </row>
    <row r="3637" spans="1:19" ht="14.25" customHeight="1">
      <c r="A3637" s="4" t="s">
        <v>1040</v>
      </c>
      <c r="B3637" s="5"/>
      <c r="C3637" s="4">
        <v>0</v>
      </c>
      <c r="E3637" s="4" t="b">
        <f t="shared" si="11"/>
        <v>0</v>
      </c>
      <c r="F3637" s="4">
        <v>0</v>
      </c>
      <c r="G3637" s="4">
        <v>8101</v>
      </c>
      <c r="H3637" s="6">
        <v>43928</v>
      </c>
      <c r="I3637" s="4" t="s">
        <v>1050</v>
      </c>
      <c r="J3637" s="4" t="s">
        <v>40</v>
      </c>
      <c r="K3637" s="4">
        <v>13695</v>
      </c>
      <c r="L3637" s="4">
        <v>0</v>
      </c>
      <c r="M3637" s="4">
        <v>0</v>
      </c>
      <c r="N3637" s="4">
        <v>0</v>
      </c>
      <c r="O3637" s="4">
        <v>210000</v>
      </c>
      <c r="P3637" s="4">
        <v>0</v>
      </c>
      <c r="Q3637" s="4">
        <v>3687</v>
      </c>
      <c r="R3637" s="4" t="b">
        <f t="shared" si="12"/>
        <v>0</v>
      </c>
      <c r="S3637" s="4">
        <v>0</v>
      </c>
    </row>
    <row r="3638" spans="1:19" ht="14.25" customHeight="1">
      <c r="A3638" s="4" t="s">
        <v>1040</v>
      </c>
      <c r="B3638" s="5"/>
      <c r="C3638" s="4">
        <v>0</v>
      </c>
      <c r="E3638" s="4" t="b">
        <f t="shared" si="11"/>
        <v>0</v>
      </c>
      <c r="F3638" s="4">
        <v>0</v>
      </c>
      <c r="G3638" s="4">
        <v>8101</v>
      </c>
      <c r="H3638" s="6">
        <v>43952</v>
      </c>
      <c r="I3638" s="4" t="s">
        <v>2173</v>
      </c>
      <c r="J3638" s="4" t="s">
        <v>1043</v>
      </c>
      <c r="K3638" s="4">
        <v>10645</v>
      </c>
      <c r="L3638" s="4">
        <v>0</v>
      </c>
      <c r="M3638" s="4">
        <v>0</v>
      </c>
      <c r="N3638" s="4">
        <v>210000</v>
      </c>
      <c r="O3638" s="4">
        <v>0</v>
      </c>
      <c r="P3638" s="4">
        <v>210000</v>
      </c>
      <c r="Q3638" s="4">
        <v>3688</v>
      </c>
      <c r="R3638" s="4" t="b">
        <f t="shared" si="12"/>
        <v>0</v>
      </c>
      <c r="S3638" s="4">
        <v>0</v>
      </c>
    </row>
    <row r="3639" spans="1:19" ht="14.25" customHeight="1">
      <c r="A3639" s="4" t="s">
        <v>1040</v>
      </c>
      <c r="B3639" s="5"/>
      <c r="C3639" s="4">
        <v>0</v>
      </c>
      <c r="E3639" s="4" t="b">
        <f t="shared" si="11"/>
        <v>0</v>
      </c>
      <c r="F3639" s="4">
        <v>0</v>
      </c>
      <c r="G3639" s="4">
        <v>8101</v>
      </c>
      <c r="H3639" s="6">
        <v>43983</v>
      </c>
      <c r="I3639" s="4" t="s">
        <v>2174</v>
      </c>
      <c r="J3639" s="4" t="s">
        <v>1069</v>
      </c>
      <c r="K3639" s="4">
        <v>569</v>
      </c>
      <c r="L3639" s="4">
        <v>0</v>
      </c>
      <c r="M3639" s="4">
        <v>0</v>
      </c>
      <c r="N3639" s="4">
        <v>0</v>
      </c>
      <c r="O3639" s="4">
        <v>210000</v>
      </c>
      <c r="P3639" s="4">
        <v>0</v>
      </c>
      <c r="Q3639" s="4">
        <v>3689</v>
      </c>
      <c r="R3639" s="4" t="b">
        <f t="shared" si="12"/>
        <v>0</v>
      </c>
      <c r="S3639" s="4">
        <v>0</v>
      </c>
    </row>
    <row r="3640" spans="1:19" ht="14.25" customHeight="1">
      <c r="A3640" s="4" t="s">
        <v>1040</v>
      </c>
      <c r="B3640" s="5"/>
      <c r="C3640" s="4">
        <v>0</v>
      </c>
      <c r="E3640" s="4" t="b">
        <f t="shared" si="11"/>
        <v>0</v>
      </c>
      <c r="F3640" s="4">
        <v>0</v>
      </c>
      <c r="G3640" s="4">
        <v>8101</v>
      </c>
      <c r="H3640" s="6">
        <v>43983</v>
      </c>
      <c r="I3640" s="4" t="s">
        <v>2175</v>
      </c>
      <c r="J3640" s="4" t="s">
        <v>1043</v>
      </c>
      <c r="K3640" s="4">
        <v>10725</v>
      </c>
      <c r="L3640" s="4">
        <v>0</v>
      </c>
      <c r="M3640" s="4">
        <v>0</v>
      </c>
      <c r="N3640" s="4">
        <v>210000</v>
      </c>
      <c r="O3640" s="4">
        <v>0</v>
      </c>
      <c r="P3640" s="4">
        <v>210000</v>
      </c>
      <c r="Q3640" s="4">
        <v>3690</v>
      </c>
      <c r="R3640" s="4" t="b">
        <f t="shared" si="12"/>
        <v>0</v>
      </c>
      <c r="S3640" s="4">
        <v>0</v>
      </c>
    </row>
    <row r="3641" spans="1:19" ht="14.25" customHeight="1">
      <c r="A3641" s="4" t="s">
        <v>1040</v>
      </c>
      <c r="B3641" s="5"/>
      <c r="C3641" s="4">
        <v>0</v>
      </c>
      <c r="E3641" s="4" t="b">
        <f t="shared" si="11"/>
        <v>0</v>
      </c>
      <c r="F3641" s="4">
        <v>0</v>
      </c>
      <c r="G3641" s="4">
        <v>8101</v>
      </c>
      <c r="H3641" s="6">
        <v>43994</v>
      </c>
      <c r="I3641" s="4" t="s">
        <v>1052</v>
      </c>
      <c r="J3641" s="4" t="s">
        <v>40</v>
      </c>
      <c r="K3641" s="4">
        <v>13837</v>
      </c>
      <c r="L3641" s="4">
        <v>0</v>
      </c>
      <c r="M3641" s="4">
        <v>0</v>
      </c>
      <c r="N3641" s="4">
        <v>0</v>
      </c>
      <c r="O3641" s="4">
        <v>200000</v>
      </c>
      <c r="P3641" s="4">
        <v>10000</v>
      </c>
      <c r="Q3641" s="4">
        <v>3691</v>
      </c>
      <c r="R3641" s="4" t="b">
        <f t="shared" si="12"/>
        <v>0</v>
      </c>
      <c r="S3641" s="4">
        <v>0</v>
      </c>
    </row>
    <row r="3642" spans="1:19" ht="14.25" customHeight="1">
      <c r="A3642" s="4" t="s">
        <v>1040</v>
      </c>
      <c r="B3642" s="5"/>
      <c r="C3642" s="4">
        <v>0</v>
      </c>
      <c r="E3642" s="4" t="b">
        <f t="shared" si="11"/>
        <v>0</v>
      </c>
      <c r="F3642" s="4">
        <v>0</v>
      </c>
      <c r="G3642" s="4">
        <v>8101</v>
      </c>
      <c r="H3642" s="6">
        <v>43994</v>
      </c>
      <c r="I3642" s="4" t="s">
        <v>1250</v>
      </c>
      <c r="J3642" s="4" t="s">
        <v>40</v>
      </c>
      <c r="K3642" s="4">
        <v>13837</v>
      </c>
      <c r="L3642" s="4">
        <v>0</v>
      </c>
      <c r="M3642" s="4">
        <v>0</v>
      </c>
      <c r="N3642" s="4">
        <v>0</v>
      </c>
      <c r="O3642" s="4">
        <v>10000</v>
      </c>
      <c r="P3642" s="4">
        <v>0</v>
      </c>
      <c r="Q3642" s="4">
        <v>3692</v>
      </c>
      <c r="R3642" s="4" t="b">
        <f t="shared" si="12"/>
        <v>0</v>
      </c>
      <c r="S3642" s="4">
        <v>0</v>
      </c>
    </row>
    <row r="3643" spans="1:19" ht="14.25" customHeight="1">
      <c r="A3643" s="4" t="s">
        <v>1040</v>
      </c>
      <c r="B3643" s="5"/>
      <c r="C3643" s="4">
        <v>0</v>
      </c>
      <c r="E3643" s="4" t="b">
        <f t="shared" si="11"/>
        <v>0</v>
      </c>
      <c r="F3643" s="4">
        <v>0</v>
      </c>
      <c r="G3643" s="4">
        <v>8101</v>
      </c>
      <c r="H3643" s="6">
        <v>44013</v>
      </c>
      <c r="I3643" s="4" t="s">
        <v>2176</v>
      </c>
      <c r="J3643" s="4" t="s">
        <v>1043</v>
      </c>
      <c r="K3643" s="4">
        <v>10805</v>
      </c>
      <c r="L3643" s="4">
        <v>0</v>
      </c>
      <c r="M3643" s="4">
        <v>0</v>
      </c>
      <c r="N3643" s="4">
        <v>210000</v>
      </c>
      <c r="O3643" s="4">
        <v>0</v>
      </c>
      <c r="P3643" s="4">
        <v>210000</v>
      </c>
      <c r="Q3643" s="4">
        <v>3693</v>
      </c>
      <c r="R3643" s="4" t="b">
        <f t="shared" si="12"/>
        <v>0</v>
      </c>
      <c r="S3643" s="4">
        <v>0</v>
      </c>
    </row>
    <row r="3644" spans="1:19" ht="14.25" customHeight="1">
      <c r="A3644" s="4" t="s">
        <v>1040</v>
      </c>
      <c r="B3644" s="5"/>
      <c r="C3644" s="4">
        <v>0</v>
      </c>
      <c r="E3644" s="4" t="b">
        <f t="shared" si="11"/>
        <v>0</v>
      </c>
      <c r="F3644" s="4">
        <v>0</v>
      </c>
      <c r="G3644" s="4">
        <v>8101</v>
      </c>
      <c r="H3644" s="6">
        <v>44020</v>
      </c>
      <c r="I3644" s="4" t="s">
        <v>1056</v>
      </c>
      <c r="J3644" s="4" t="s">
        <v>40</v>
      </c>
      <c r="K3644" s="4">
        <v>13898</v>
      </c>
      <c r="L3644" s="4">
        <v>0</v>
      </c>
      <c r="M3644" s="4">
        <v>0</v>
      </c>
      <c r="N3644" s="4">
        <v>0</v>
      </c>
      <c r="O3644" s="4">
        <v>210000</v>
      </c>
      <c r="P3644" s="4">
        <v>0</v>
      </c>
      <c r="Q3644" s="4">
        <v>3694</v>
      </c>
      <c r="R3644" s="4" t="b">
        <f t="shared" si="12"/>
        <v>0</v>
      </c>
      <c r="S3644" s="4">
        <v>0</v>
      </c>
    </row>
    <row r="3645" spans="1:19" ht="14.25" customHeight="1">
      <c r="A3645" s="4" t="s">
        <v>1040</v>
      </c>
      <c r="B3645" s="5"/>
      <c r="C3645" s="4">
        <v>0</v>
      </c>
      <c r="E3645" s="4" t="b">
        <f t="shared" si="11"/>
        <v>0</v>
      </c>
      <c r="F3645" s="4">
        <v>0</v>
      </c>
      <c r="G3645" s="4">
        <v>8101</v>
      </c>
      <c r="H3645" s="6">
        <v>44044</v>
      </c>
      <c r="I3645" s="4" t="s">
        <v>2177</v>
      </c>
      <c r="J3645" s="4" t="s">
        <v>1043</v>
      </c>
      <c r="K3645" s="4">
        <v>10885</v>
      </c>
      <c r="L3645" s="4">
        <v>0</v>
      </c>
      <c r="M3645" s="4">
        <v>0</v>
      </c>
      <c r="N3645" s="4">
        <v>210000</v>
      </c>
      <c r="O3645" s="4">
        <v>0</v>
      </c>
      <c r="P3645" s="4">
        <v>210000</v>
      </c>
      <c r="Q3645" s="4">
        <v>3695</v>
      </c>
      <c r="R3645" s="4" t="b">
        <f t="shared" si="12"/>
        <v>0</v>
      </c>
      <c r="S3645" s="4">
        <v>0</v>
      </c>
    </row>
    <row r="3646" spans="1:19" ht="14.25" customHeight="1">
      <c r="A3646" s="4" t="s">
        <v>1040</v>
      </c>
      <c r="B3646" s="5"/>
      <c r="C3646" s="4">
        <v>0</v>
      </c>
      <c r="E3646" s="4" t="b">
        <f t="shared" si="11"/>
        <v>0</v>
      </c>
      <c r="F3646" s="4">
        <v>0</v>
      </c>
      <c r="G3646" s="4">
        <v>8101</v>
      </c>
      <c r="H3646" s="6">
        <v>44061</v>
      </c>
      <c r="I3646" s="4" t="s">
        <v>1058</v>
      </c>
      <c r="J3646" s="4" t="s">
        <v>40</v>
      </c>
      <c r="K3646" s="4">
        <v>13990</v>
      </c>
      <c r="L3646" s="4">
        <v>0</v>
      </c>
      <c r="M3646" s="4">
        <v>0</v>
      </c>
      <c r="N3646" s="4">
        <v>0</v>
      </c>
      <c r="O3646" s="4">
        <v>210000</v>
      </c>
      <c r="P3646" s="4">
        <v>0</v>
      </c>
      <c r="Q3646" s="4">
        <v>3696</v>
      </c>
      <c r="R3646" s="4" t="b">
        <f t="shared" si="12"/>
        <v>0</v>
      </c>
      <c r="S3646" s="4">
        <v>0</v>
      </c>
    </row>
    <row r="3647" spans="1:19" ht="14.25" customHeight="1">
      <c r="A3647" s="4" t="s">
        <v>1040</v>
      </c>
      <c r="B3647" s="5"/>
      <c r="C3647" s="4">
        <v>0</v>
      </c>
      <c r="E3647" s="4" t="b">
        <f t="shared" si="11"/>
        <v>0</v>
      </c>
      <c r="F3647" s="4">
        <v>0</v>
      </c>
      <c r="G3647" s="4">
        <v>8101</v>
      </c>
      <c r="H3647" s="6">
        <v>44075</v>
      </c>
      <c r="I3647" s="4" t="s">
        <v>2178</v>
      </c>
      <c r="J3647" s="4" t="s">
        <v>1043</v>
      </c>
      <c r="K3647" s="4">
        <v>10965</v>
      </c>
      <c r="L3647" s="4">
        <v>0</v>
      </c>
      <c r="M3647" s="4">
        <v>0</v>
      </c>
      <c r="N3647" s="4">
        <v>210000</v>
      </c>
      <c r="O3647" s="4">
        <v>0</v>
      </c>
      <c r="P3647" s="4">
        <v>210000</v>
      </c>
      <c r="Q3647" s="4">
        <v>3697</v>
      </c>
      <c r="R3647" s="4" t="b">
        <f t="shared" si="12"/>
        <v>0</v>
      </c>
      <c r="S3647" s="4">
        <v>0</v>
      </c>
    </row>
    <row r="3648" spans="1:19" ht="14.25" customHeight="1">
      <c r="A3648" s="4" t="s">
        <v>1040</v>
      </c>
      <c r="B3648" s="5"/>
      <c r="C3648" s="4">
        <v>0</v>
      </c>
      <c r="E3648" s="4" t="b">
        <f t="shared" si="11"/>
        <v>0</v>
      </c>
      <c r="F3648" s="4">
        <v>0</v>
      </c>
      <c r="G3648" s="4">
        <v>8101</v>
      </c>
      <c r="H3648" s="6">
        <v>44082</v>
      </c>
      <c r="I3648" s="4" t="s">
        <v>1060</v>
      </c>
      <c r="J3648" s="4" t="s">
        <v>40</v>
      </c>
      <c r="K3648" s="4">
        <v>14043</v>
      </c>
      <c r="L3648" s="4">
        <v>0</v>
      </c>
      <c r="M3648" s="4">
        <v>0</v>
      </c>
      <c r="N3648" s="4">
        <v>0</v>
      </c>
      <c r="O3648" s="4">
        <v>210000</v>
      </c>
      <c r="P3648" s="4">
        <v>0</v>
      </c>
      <c r="Q3648" s="4">
        <v>3698</v>
      </c>
      <c r="R3648" s="4" t="b">
        <f t="shared" si="12"/>
        <v>0</v>
      </c>
      <c r="S3648" s="4">
        <v>0</v>
      </c>
    </row>
    <row r="3649" spans="1:19" ht="14.25" customHeight="1">
      <c r="A3649" s="4" t="s">
        <v>1040</v>
      </c>
      <c r="B3649" s="5"/>
      <c r="C3649" s="4">
        <v>0</v>
      </c>
      <c r="E3649" s="4" t="b">
        <f t="shared" si="11"/>
        <v>0</v>
      </c>
      <c r="F3649" s="4">
        <v>0</v>
      </c>
      <c r="G3649" s="4">
        <v>8101</v>
      </c>
      <c r="H3649" s="6">
        <v>44105</v>
      </c>
      <c r="I3649" s="4" t="s">
        <v>2179</v>
      </c>
      <c r="J3649" s="4" t="s">
        <v>1043</v>
      </c>
      <c r="K3649" s="4">
        <v>11045</v>
      </c>
      <c r="L3649" s="4">
        <v>0</v>
      </c>
      <c r="M3649" s="4">
        <v>0</v>
      </c>
      <c r="N3649" s="4">
        <v>210000</v>
      </c>
      <c r="O3649" s="4">
        <v>0</v>
      </c>
      <c r="P3649" s="4">
        <v>210000</v>
      </c>
      <c r="Q3649" s="4">
        <v>3699</v>
      </c>
      <c r="R3649" s="4" t="b">
        <f t="shared" si="12"/>
        <v>0</v>
      </c>
      <c r="S3649" s="4">
        <v>0</v>
      </c>
    </row>
    <row r="3650" spans="1:19" ht="14.25" customHeight="1">
      <c r="A3650" s="4" t="s">
        <v>1040</v>
      </c>
      <c r="B3650" s="5"/>
      <c r="C3650" s="4">
        <v>0</v>
      </c>
      <c r="E3650" s="4" t="b">
        <f t="shared" si="11"/>
        <v>0</v>
      </c>
      <c r="F3650" s="4">
        <v>0</v>
      </c>
      <c r="G3650" s="4">
        <v>8101</v>
      </c>
      <c r="H3650" s="6">
        <v>44113</v>
      </c>
      <c r="I3650" s="4" t="s">
        <v>1061</v>
      </c>
      <c r="J3650" s="4" t="s">
        <v>40</v>
      </c>
      <c r="K3650" s="4">
        <v>14123</v>
      </c>
      <c r="L3650" s="4">
        <v>0</v>
      </c>
      <c r="M3650" s="4">
        <v>0</v>
      </c>
      <c r="N3650" s="4">
        <v>0</v>
      </c>
      <c r="O3650" s="4">
        <v>210000</v>
      </c>
      <c r="P3650" s="4">
        <v>0</v>
      </c>
      <c r="Q3650" s="4">
        <v>3700</v>
      </c>
      <c r="R3650" s="4" t="b">
        <f t="shared" si="12"/>
        <v>0</v>
      </c>
      <c r="S3650" s="4">
        <v>0</v>
      </c>
    </row>
    <row r="3651" spans="1:19" ht="14.25" customHeight="1">
      <c r="A3651" s="4" t="s">
        <v>1040</v>
      </c>
      <c r="B3651" s="5"/>
      <c r="C3651" s="4">
        <v>0</v>
      </c>
      <c r="E3651" s="4" t="b">
        <f t="shared" si="11"/>
        <v>0</v>
      </c>
      <c r="F3651" s="4">
        <v>0</v>
      </c>
      <c r="G3651" s="4">
        <v>8101</v>
      </c>
      <c r="H3651" s="6">
        <v>44136</v>
      </c>
      <c r="I3651" s="4" t="s">
        <v>2180</v>
      </c>
      <c r="J3651" s="4" t="s">
        <v>1043</v>
      </c>
      <c r="K3651" s="4">
        <v>11125</v>
      </c>
      <c r="L3651" s="4">
        <v>0</v>
      </c>
      <c r="M3651" s="4">
        <v>0</v>
      </c>
      <c r="N3651" s="4">
        <v>210000</v>
      </c>
      <c r="O3651" s="4">
        <v>0</v>
      </c>
      <c r="P3651" s="4">
        <v>210000</v>
      </c>
      <c r="Q3651" s="4">
        <v>3701</v>
      </c>
      <c r="R3651" s="4" t="b">
        <f t="shared" si="12"/>
        <v>0</v>
      </c>
      <c r="S3651" s="4">
        <v>0</v>
      </c>
    </row>
    <row r="3652" spans="1:19" ht="14.25" customHeight="1">
      <c r="A3652" s="4" t="s">
        <v>1040</v>
      </c>
      <c r="B3652" s="5"/>
      <c r="C3652" s="4">
        <v>0</v>
      </c>
      <c r="E3652" s="4" t="b">
        <f t="shared" si="11"/>
        <v>0</v>
      </c>
      <c r="F3652" s="4">
        <v>0</v>
      </c>
      <c r="G3652" s="4">
        <v>8101</v>
      </c>
      <c r="H3652" s="6">
        <v>44145</v>
      </c>
      <c r="I3652" s="4" t="s">
        <v>1064</v>
      </c>
      <c r="J3652" s="4" t="s">
        <v>40</v>
      </c>
      <c r="K3652" s="4">
        <v>14189</v>
      </c>
      <c r="L3652" s="4">
        <v>0</v>
      </c>
      <c r="M3652" s="4">
        <v>0</v>
      </c>
      <c r="N3652" s="4">
        <v>0</v>
      </c>
      <c r="O3652" s="4">
        <v>210000</v>
      </c>
      <c r="P3652" s="4">
        <v>0</v>
      </c>
      <c r="Q3652" s="4">
        <v>3702</v>
      </c>
      <c r="R3652" s="4" t="b">
        <f t="shared" si="12"/>
        <v>0</v>
      </c>
      <c r="S3652" s="4">
        <v>0</v>
      </c>
    </row>
    <row r="3653" spans="1:19" ht="14.25" customHeight="1">
      <c r="A3653" s="4" t="s">
        <v>1040</v>
      </c>
      <c r="B3653" s="5"/>
      <c r="C3653" s="4">
        <v>0</v>
      </c>
      <c r="E3653" s="4" t="b">
        <f t="shared" si="11"/>
        <v>0</v>
      </c>
      <c r="F3653" s="4">
        <v>0</v>
      </c>
      <c r="G3653" s="4">
        <v>8101</v>
      </c>
      <c r="H3653" s="6">
        <v>44166</v>
      </c>
      <c r="I3653" s="4" t="s">
        <v>2181</v>
      </c>
      <c r="J3653" s="4" t="s">
        <v>1043</v>
      </c>
      <c r="K3653" s="4">
        <v>11205</v>
      </c>
      <c r="L3653" s="4">
        <v>0</v>
      </c>
      <c r="M3653" s="4">
        <v>0</v>
      </c>
      <c r="N3653" s="4">
        <v>210000</v>
      </c>
      <c r="O3653" s="4">
        <v>0</v>
      </c>
      <c r="P3653" s="4">
        <v>210000</v>
      </c>
      <c r="Q3653" s="4">
        <v>3703</v>
      </c>
      <c r="R3653" s="4" t="b">
        <f t="shared" si="12"/>
        <v>0</v>
      </c>
      <c r="S3653" s="4">
        <v>0</v>
      </c>
    </row>
    <row r="3654" spans="1:19" ht="14.25" customHeight="1">
      <c r="A3654" s="4" t="s">
        <v>1040</v>
      </c>
      <c r="B3654" s="5"/>
      <c r="C3654" s="4">
        <v>0</v>
      </c>
      <c r="E3654" s="4" t="b">
        <f t="shared" si="11"/>
        <v>0</v>
      </c>
      <c r="F3654" s="4">
        <v>0</v>
      </c>
      <c r="G3654" s="4">
        <v>8101</v>
      </c>
      <c r="H3654" s="6">
        <v>44174</v>
      </c>
      <c r="I3654" s="4" t="s">
        <v>1066</v>
      </c>
      <c r="J3654" s="4" t="s">
        <v>40</v>
      </c>
      <c r="K3654" s="4">
        <v>14262</v>
      </c>
      <c r="L3654" s="4">
        <v>0</v>
      </c>
      <c r="M3654" s="4">
        <v>0</v>
      </c>
      <c r="N3654" s="4">
        <v>0</v>
      </c>
      <c r="O3654" s="4">
        <v>210000</v>
      </c>
      <c r="P3654" s="4">
        <v>0</v>
      </c>
      <c r="Q3654" s="4">
        <v>3704</v>
      </c>
      <c r="R3654" s="4" t="b">
        <f t="shared" si="12"/>
        <v>0</v>
      </c>
      <c r="S3654" s="4">
        <v>0</v>
      </c>
    </row>
    <row r="3655" spans="1:19" ht="14.25" customHeight="1">
      <c r="A3655" s="4" t="s">
        <v>1040</v>
      </c>
      <c r="B3655" s="5" t="s">
        <v>2182</v>
      </c>
      <c r="C3655" s="4">
        <v>0</v>
      </c>
      <c r="D3655" s="4" t="s">
        <v>2182</v>
      </c>
      <c r="E3655" s="4" t="b">
        <f t="shared" si="11"/>
        <v>0</v>
      </c>
      <c r="F3655" s="4">
        <v>0</v>
      </c>
      <c r="G3655" s="4">
        <v>8101</v>
      </c>
      <c r="H3655" s="3" t="s">
        <v>21</v>
      </c>
      <c r="K3655" s="4">
        <v>0</v>
      </c>
      <c r="L3655" s="4">
        <v>0</v>
      </c>
      <c r="M3655" s="4">
        <v>0</v>
      </c>
      <c r="N3655" s="4">
        <v>2520000</v>
      </c>
      <c r="O3655" s="4">
        <v>2520000</v>
      </c>
      <c r="P3655" s="4">
        <v>0</v>
      </c>
      <c r="Q3655" s="4">
        <v>3705</v>
      </c>
      <c r="R3655" s="4" t="b">
        <f t="shared" si="12"/>
        <v>0</v>
      </c>
      <c r="S3655" s="4">
        <v>0</v>
      </c>
    </row>
    <row r="3656" spans="1:19" ht="14.25" customHeight="1">
      <c r="A3656" s="4" t="s">
        <v>1040</v>
      </c>
      <c r="B3656" s="5" t="s">
        <v>746</v>
      </c>
      <c r="C3656" s="4">
        <v>0</v>
      </c>
      <c r="D3656" s="4" t="s">
        <v>746</v>
      </c>
      <c r="E3656" s="4" t="b">
        <f t="shared" si="11"/>
        <v>0</v>
      </c>
      <c r="F3656" s="4">
        <v>0</v>
      </c>
      <c r="G3656" s="4">
        <v>8102</v>
      </c>
      <c r="H3656" s="3" t="s">
        <v>21</v>
      </c>
      <c r="K3656" s="4">
        <v>0</v>
      </c>
      <c r="L3656" s="4">
        <v>2796000</v>
      </c>
      <c r="M3656" s="4">
        <v>2796000</v>
      </c>
      <c r="N3656" s="4">
        <v>0</v>
      </c>
      <c r="O3656" s="4">
        <v>0</v>
      </c>
      <c r="P3656" s="4">
        <v>0</v>
      </c>
      <c r="Q3656" s="4">
        <v>3706</v>
      </c>
      <c r="R3656" s="4" t="b">
        <f t="shared" si="12"/>
        <v>0</v>
      </c>
      <c r="S3656" s="4">
        <v>0</v>
      </c>
    </row>
    <row r="3657" spans="1:19" ht="14.25" customHeight="1">
      <c r="A3657" s="4" t="s">
        <v>1040</v>
      </c>
      <c r="B3657" s="5"/>
      <c r="C3657" s="4">
        <v>0</v>
      </c>
      <c r="E3657" s="4" t="b">
        <f t="shared" si="11"/>
        <v>0</v>
      </c>
      <c r="F3657" s="4">
        <v>0</v>
      </c>
      <c r="G3657" s="4">
        <v>8102</v>
      </c>
      <c r="H3657" s="6">
        <v>43831</v>
      </c>
      <c r="I3657" s="4" t="s">
        <v>2183</v>
      </c>
      <c r="J3657" s="4" t="s">
        <v>1043</v>
      </c>
      <c r="K3657" s="4">
        <v>10326</v>
      </c>
      <c r="L3657" s="4">
        <v>0</v>
      </c>
      <c r="M3657" s="4">
        <v>0</v>
      </c>
      <c r="N3657" s="4">
        <v>233000</v>
      </c>
      <c r="O3657" s="4">
        <v>0</v>
      </c>
      <c r="P3657" s="4">
        <v>233000</v>
      </c>
      <c r="Q3657" s="4">
        <v>3707</v>
      </c>
      <c r="R3657" s="4" t="b">
        <f t="shared" si="12"/>
        <v>0</v>
      </c>
      <c r="S3657" s="4">
        <v>0</v>
      </c>
    </row>
    <row r="3658" spans="1:19" ht="14.25" customHeight="1">
      <c r="A3658" s="4" t="s">
        <v>1040</v>
      </c>
      <c r="B3658" s="5"/>
      <c r="C3658" s="4">
        <v>0</v>
      </c>
      <c r="E3658" s="4" t="b">
        <f t="shared" si="11"/>
        <v>0</v>
      </c>
      <c r="F3658" s="4">
        <v>0</v>
      </c>
      <c r="G3658" s="4">
        <v>8102</v>
      </c>
      <c r="H3658" s="6">
        <v>43843</v>
      </c>
      <c r="I3658" s="4" t="s">
        <v>1044</v>
      </c>
      <c r="J3658" s="4" t="s">
        <v>40</v>
      </c>
      <c r="K3658" s="4">
        <v>13503</v>
      </c>
      <c r="L3658" s="4">
        <v>0</v>
      </c>
      <c r="M3658" s="4">
        <v>0</v>
      </c>
      <c r="N3658" s="4">
        <v>0</v>
      </c>
      <c r="O3658" s="4">
        <v>233000</v>
      </c>
      <c r="P3658" s="4">
        <v>0</v>
      </c>
      <c r="Q3658" s="4">
        <v>3708</v>
      </c>
      <c r="R3658" s="4" t="b">
        <f t="shared" si="12"/>
        <v>0</v>
      </c>
      <c r="S3658" s="4">
        <v>0</v>
      </c>
    </row>
    <row r="3659" spans="1:19" ht="14.25" customHeight="1">
      <c r="A3659" s="4" t="s">
        <v>1040</v>
      </c>
      <c r="B3659" s="5"/>
      <c r="C3659" s="4">
        <v>0</v>
      </c>
      <c r="E3659" s="4" t="b">
        <f t="shared" si="11"/>
        <v>0</v>
      </c>
      <c r="F3659" s="4">
        <v>0</v>
      </c>
      <c r="G3659" s="4">
        <v>8102</v>
      </c>
      <c r="H3659" s="6">
        <v>43862</v>
      </c>
      <c r="I3659" s="4" t="s">
        <v>2184</v>
      </c>
      <c r="J3659" s="4" t="s">
        <v>1043</v>
      </c>
      <c r="K3659" s="4">
        <v>10406</v>
      </c>
      <c r="L3659" s="4">
        <v>0</v>
      </c>
      <c r="M3659" s="4">
        <v>0</v>
      </c>
      <c r="N3659" s="4">
        <v>233000</v>
      </c>
      <c r="O3659" s="4">
        <v>0</v>
      </c>
      <c r="P3659" s="4">
        <v>233000</v>
      </c>
      <c r="Q3659" s="4">
        <v>3709</v>
      </c>
      <c r="R3659" s="4" t="b">
        <f t="shared" si="12"/>
        <v>0</v>
      </c>
      <c r="S3659" s="4">
        <v>0</v>
      </c>
    </row>
    <row r="3660" spans="1:19" ht="14.25" customHeight="1">
      <c r="A3660" s="4" t="s">
        <v>1040</v>
      </c>
      <c r="B3660" s="5"/>
      <c r="C3660" s="4">
        <v>0</v>
      </c>
      <c r="E3660" s="4" t="b">
        <f t="shared" si="11"/>
        <v>0</v>
      </c>
      <c r="F3660" s="4">
        <v>0</v>
      </c>
      <c r="G3660" s="4">
        <v>8102</v>
      </c>
      <c r="H3660" s="6">
        <v>43873</v>
      </c>
      <c r="I3660" s="4" t="s">
        <v>1046</v>
      </c>
      <c r="J3660" s="4" t="s">
        <v>40</v>
      </c>
      <c r="K3660" s="4">
        <v>13576</v>
      </c>
      <c r="L3660" s="4">
        <v>0</v>
      </c>
      <c r="M3660" s="4">
        <v>0</v>
      </c>
      <c r="N3660" s="4">
        <v>0</v>
      </c>
      <c r="O3660" s="4">
        <v>233000</v>
      </c>
      <c r="P3660" s="4">
        <v>0</v>
      </c>
      <c r="Q3660" s="4">
        <v>3710</v>
      </c>
      <c r="R3660" s="4" t="b">
        <f t="shared" si="12"/>
        <v>0</v>
      </c>
      <c r="S3660" s="4">
        <v>0</v>
      </c>
    </row>
    <row r="3661" spans="1:19" ht="14.25" customHeight="1">
      <c r="A3661" s="4" t="s">
        <v>1040</v>
      </c>
      <c r="B3661" s="5"/>
      <c r="C3661" s="4">
        <v>0</v>
      </c>
      <c r="E3661" s="4" t="b">
        <f t="shared" si="11"/>
        <v>0</v>
      </c>
      <c r="F3661" s="4">
        <v>0</v>
      </c>
      <c r="G3661" s="4">
        <v>8102</v>
      </c>
      <c r="H3661" s="6">
        <v>43891</v>
      </c>
      <c r="I3661" s="4" t="s">
        <v>2185</v>
      </c>
      <c r="J3661" s="4" t="s">
        <v>1043</v>
      </c>
      <c r="K3661" s="4">
        <v>10486</v>
      </c>
      <c r="L3661" s="4">
        <v>0</v>
      </c>
      <c r="M3661" s="4">
        <v>0</v>
      </c>
      <c r="N3661" s="4">
        <v>233000</v>
      </c>
      <c r="O3661" s="4">
        <v>0</v>
      </c>
      <c r="P3661" s="4">
        <v>233000</v>
      </c>
      <c r="Q3661" s="4">
        <v>3711</v>
      </c>
      <c r="R3661" s="4" t="b">
        <f t="shared" si="12"/>
        <v>0</v>
      </c>
      <c r="S3661" s="4">
        <v>0</v>
      </c>
    </row>
    <row r="3662" spans="1:19" ht="14.25" customHeight="1">
      <c r="A3662" s="4" t="s">
        <v>1040</v>
      </c>
      <c r="B3662" s="5"/>
      <c r="C3662" s="4">
        <v>0</v>
      </c>
      <c r="E3662" s="4" t="b">
        <f t="shared" si="11"/>
        <v>0</v>
      </c>
      <c r="F3662" s="4">
        <v>0</v>
      </c>
      <c r="G3662" s="4">
        <v>8102</v>
      </c>
      <c r="H3662" s="6">
        <v>43896</v>
      </c>
      <c r="I3662" s="4" t="s">
        <v>1048</v>
      </c>
      <c r="J3662" s="4" t="s">
        <v>40</v>
      </c>
      <c r="K3662" s="4">
        <v>13622</v>
      </c>
      <c r="L3662" s="4">
        <v>0</v>
      </c>
      <c r="M3662" s="4">
        <v>0</v>
      </c>
      <c r="N3662" s="4">
        <v>0</v>
      </c>
      <c r="O3662" s="4">
        <v>233000</v>
      </c>
      <c r="P3662" s="4">
        <v>0</v>
      </c>
      <c r="Q3662" s="4">
        <v>3712</v>
      </c>
      <c r="R3662" s="4" t="b">
        <f t="shared" si="12"/>
        <v>0</v>
      </c>
      <c r="S3662" s="4">
        <v>0</v>
      </c>
    </row>
    <row r="3663" spans="1:19" ht="14.25" customHeight="1">
      <c r="A3663" s="4" t="s">
        <v>1040</v>
      </c>
      <c r="B3663" s="5"/>
      <c r="C3663" s="4">
        <v>0</v>
      </c>
      <c r="E3663" s="4" t="b">
        <f t="shared" si="11"/>
        <v>0</v>
      </c>
      <c r="F3663" s="4">
        <v>0</v>
      </c>
      <c r="G3663" s="4">
        <v>8102</v>
      </c>
      <c r="H3663" s="6">
        <v>43922</v>
      </c>
      <c r="I3663" s="4" t="s">
        <v>2186</v>
      </c>
      <c r="J3663" s="4" t="s">
        <v>1043</v>
      </c>
      <c r="K3663" s="4">
        <v>10566</v>
      </c>
      <c r="L3663" s="4">
        <v>0</v>
      </c>
      <c r="M3663" s="4">
        <v>0</v>
      </c>
      <c r="N3663" s="4">
        <v>233000</v>
      </c>
      <c r="O3663" s="4">
        <v>0</v>
      </c>
      <c r="P3663" s="4">
        <v>233000</v>
      </c>
      <c r="Q3663" s="4">
        <v>3713</v>
      </c>
      <c r="R3663" s="4" t="b">
        <f t="shared" si="12"/>
        <v>0</v>
      </c>
      <c r="S3663" s="4">
        <v>0</v>
      </c>
    </row>
    <row r="3664" spans="1:19" ht="14.25" customHeight="1">
      <c r="A3664" s="4" t="s">
        <v>1040</v>
      </c>
      <c r="B3664" s="5"/>
      <c r="C3664" s="4">
        <v>0</v>
      </c>
      <c r="E3664" s="4" t="b">
        <f t="shared" si="11"/>
        <v>0</v>
      </c>
      <c r="F3664" s="4">
        <v>0</v>
      </c>
      <c r="G3664" s="4">
        <v>8102</v>
      </c>
      <c r="H3664" s="6">
        <v>43927</v>
      </c>
      <c r="I3664" s="4" t="s">
        <v>1050</v>
      </c>
      <c r="J3664" s="4" t="s">
        <v>40</v>
      </c>
      <c r="K3664" s="4">
        <v>13740</v>
      </c>
      <c r="L3664" s="4">
        <v>0</v>
      </c>
      <c r="M3664" s="4">
        <v>0</v>
      </c>
      <c r="N3664" s="4">
        <v>0</v>
      </c>
      <c r="O3664" s="4">
        <v>233000</v>
      </c>
      <c r="P3664" s="4">
        <v>0</v>
      </c>
      <c r="Q3664" s="4">
        <v>3714</v>
      </c>
      <c r="R3664" s="4" t="b">
        <f t="shared" si="12"/>
        <v>0</v>
      </c>
      <c r="S3664" s="4">
        <v>0</v>
      </c>
    </row>
    <row r="3665" spans="1:19" ht="14.25" customHeight="1">
      <c r="A3665" s="4" t="s">
        <v>1040</v>
      </c>
      <c r="B3665" s="5"/>
      <c r="C3665" s="4">
        <v>0</v>
      </c>
      <c r="E3665" s="4" t="b">
        <f t="shared" si="11"/>
        <v>0</v>
      </c>
      <c r="F3665" s="4">
        <v>0</v>
      </c>
      <c r="G3665" s="4">
        <v>8102</v>
      </c>
      <c r="H3665" s="6">
        <v>43952</v>
      </c>
      <c r="I3665" s="4" t="s">
        <v>2187</v>
      </c>
      <c r="J3665" s="4" t="s">
        <v>1043</v>
      </c>
      <c r="K3665" s="4">
        <v>10646</v>
      </c>
      <c r="L3665" s="4">
        <v>0</v>
      </c>
      <c r="M3665" s="4">
        <v>0</v>
      </c>
      <c r="N3665" s="4">
        <v>233000</v>
      </c>
      <c r="O3665" s="4">
        <v>0</v>
      </c>
      <c r="P3665" s="4">
        <v>233000</v>
      </c>
      <c r="Q3665" s="4">
        <v>3715</v>
      </c>
      <c r="R3665" s="4" t="b">
        <f t="shared" si="12"/>
        <v>0</v>
      </c>
      <c r="S3665" s="4">
        <v>0</v>
      </c>
    </row>
    <row r="3666" spans="1:19" ht="14.25" customHeight="1">
      <c r="A3666" s="4" t="s">
        <v>1040</v>
      </c>
      <c r="B3666" s="5"/>
      <c r="C3666" s="4">
        <v>0</v>
      </c>
      <c r="E3666" s="4" t="b">
        <f t="shared" si="11"/>
        <v>0</v>
      </c>
      <c r="F3666" s="4">
        <v>0</v>
      </c>
      <c r="G3666" s="4">
        <v>8102</v>
      </c>
      <c r="H3666" s="6">
        <v>43958</v>
      </c>
      <c r="I3666" s="4" t="s">
        <v>1052</v>
      </c>
      <c r="J3666" s="4" t="s">
        <v>40</v>
      </c>
      <c r="K3666" s="4">
        <v>13766</v>
      </c>
      <c r="L3666" s="4">
        <v>0</v>
      </c>
      <c r="M3666" s="4">
        <v>0</v>
      </c>
      <c r="N3666" s="4">
        <v>0</v>
      </c>
      <c r="O3666" s="4">
        <v>233000</v>
      </c>
      <c r="P3666" s="4">
        <v>0</v>
      </c>
      <c r="Q3666" s="4">
        <v>3716</v>
      </c>
      <c r="R3666" s="4" t="b">
        <f t="shared" si="12"/>
        <v>0</v>
      </c>
      <c r="S3666" s="4">
        <v>0</v>
      </c>
    </row>
    <row r="3667" spans="1:19" ht="14.25" customHeight="1">
      <c r="A3667" s="4" t="s">
        <v>1040</v>
      </c>
      <c r="B3667" s="5"/>
      <c r="C3667" s="4">
        <v>0</v>
      </c>
      <c r="E3667" s="4" t="b">
        <f t="shared" si="11"/>
        <v>0</v>
      </c>
      <c r="F3667" s="4">
        <v>0</v>
      </c>
      <c r="G3667" s="4">
        <v>8102</v>
      </c>
      <c r="H3667" s="6">
        <v>43983</v>
      </c>
      <c r="I3667" s="4" t="s">
        <v>2188</v>
      </c>
      <c r="J3667" s="4" t="s">
        <v>1043</v>
      </c>
      <c r="K3667" s="4">
        <v>10726</v>
      </c>
      <c r="L3667" s="4">
        <v>0</v>
      </c>
      <c r="M3667" s="4">
        <v>0</v>
      </c>
      <c r="N3667" s="4">
        <v>233000</v>
      </c>
      <c r="O3667" s="4">
        <v>0</v>
      </c>
      <c r="P3667" s="4">
        <v>233000</v>
      </c>
      <c r="Q3667" s="4">
        <v>3717</v>
      </c>
      <c r="R3667" s="4" t="b">
        <f t="shared" si="12"/>
        <v>0</v>
      </c>
      <c r="S3667" s="4">
        <v>0</v>
      </c>
    </row>
    <row r="3668" spans="1:19" ht="14.25" customHeight="1">
      <c r="A3668" s="4" t="s">
        <v>1040</v>
      </c>
      <c r="B3668" s="5"/>
      <c r="C3668" s="4">
        <v>0</v>
      </c>
      <c r="E3668" s="4" t="b">
        <f t="shared" si="11"/>
        <v>0</v>
      </c>
      <c r="F3668" s="4">
        <v>0</v>
      </c>
      <c r="G3668" s="4">
        <v>8102</v>
      </c>
      <c r="H3668" s="6">
        <v>43990</v>
      </c>
      <c r="I3668" s="4" t="s">
        <v>1054</v>
      </c>
      <c r="J3668" s="4" t="s">
        <v>40</v>
      </c>
      <c r="K3668" s="4">
        <v>13873</v>
      </c>
      <c r="L3668" s="4">
        <v>0</v>
      </c>
      <c r="M3668" s="4">
        <v>0</v>
      </c>
      <c r="N3668" s="4">
        <v>0</v>
      </c>
      <c r="O3668" s="4">
        <v>233000</v>
      </c>
      <c r="P3668" s="4">
        <v>0</v>
      </c>
      <c r="Q3668" s="4">
        <v>3718</v>
      </c>
      <c r="R3668" s="4" t="b">
        <f t="shared" si="12"/>
        <v>0</v>
      </c>
      <c r="S3668" s="4">
        <v>0</v>
      </c>
    </row>
    <row r="3669" spans="1:19" ht="14.25" customHeight="1">
      <c r="A3669" s="4" t="s">
        <v>1040</v>
      </c>
      <c r="B3669" s="5"/>
      <c r="C3669" s="4">
        <v>0</v>
      </c>
      <c r="E3669" s="4" t="b">
        <f t="shared" si="11"/>
        <v>0</v>
      </c>
      <c r="F3669" s="4">
        <v>0</v>
      </c>
      <c r="G3669" s="4">
        <v>8102</v>
      </c>
      <c r="H3669" s="6">
        <v>44013</v>
      </c>
      <c r="I3669" s="4" t="s">
        <v>2189</v>
      </c>
      <c r="J3669" s="4" t="s">
        <v>1043</v>
      </c>
      <c r="K3669" s="4">
        <v>10806</v>
      </c>
      <c r="L3669" s="4">
        <v>0</v>
      </c>
      <c r="M3669" s="4">
        <v>0</v>
      </c>
      <c r="N3669" s="4">
        <v>233000</v>
      </c>
      <c r="O3669" s="4">
        <v>0</v>
      </c>
      <c r="P3669" s="4">
        <v>233000</v>
      </c>
      <c r="Q3669" s="4">
        <v>3719</v>
      </c>
      <c r="R3669" s="4" t="b">
        <f t="shared" si="12"/>
        <v>0</v>
      </c>
      <c r="S3669" s="4">
        <v>0</v>
      </c>
    </row>
    <row r="3670" spans="1:19" ht="14.25" customHeight="1">
      <c r="A3670" s="4" t="s">
        <v>1040</v>
      </c>
      <c r="B3670" s="5"/>
      <c r="C3670" s="4">
        <v>0</v>
      </c>
      <c r="E3670" s="4" t="b">
        <f t="shared" si="11"/>
        <v>0</v>
      </c>
      <c r="F3670" s="4">
        <v>0</v>
      </c>
      <c r="G3670" s="4">
        <v>8102</v>
      </c>
      <c r="H3670" s="6">
        <v>44018</v>
      </c>
      <c r="I3670" s="4" t="s">
        <v>1056</v>
      </c>
      <c r="J3670" s="4" t="s">
        <v>40</v>
      </c>
      <c r="K3670" s="4">
        <v>13949</v>
      </c>
      <c r="L3670" s="4">
        <v>0</v>
      </c>
      <c r="M3670" s="4">
        <v>0</v>
      </c>
      <c r="N3670" s="4">
        <v>0</v>
      </c>
      <c r="O3670" s="4">
        <v>233000</v>
      </c>
      <c r="P3670" s="4">
        <v>0</v>
      </c>
      <c r="Q3670" s="4">
        <v>3720</v>
      </c>
      <c r="R3670" s="4" t="b">
        <f t="shared" si="12"/>
        <v>0</v>
      </c>
      <c r="S3670" s="4">
        <v>0</v>
      </c>
    </row>
    <row r="3671" spans="1:19" ht="14.25" customHeight="1">
      <c r="A3671" s="4" t="s">
        <v>1040</v>
      </c>
      <c r="B3671" s="5"/>
      <c r="C3671" s="4">
        <v>0</v>
      </c>
      <c r="E3671" s="4" t="b">
        <f t="shared" si="11"/>
        <v>0</v>
      </c>
      <c r="F3671" s="4">
        <v>0</v>
      </c>
      <c r="G3671" s="4">
        <v>8102</v>
      </c>
      <c r="H3671" s="6">
        <v>44044</v>
      </c>
      <c r="I3671" s="4" t="s">
        <v>2190</v>
      </c>
      <c r="J3671" s="4" t="s">
        <v>1043</v>
      </c>
      <c r="K3671" s="4">
        <v>10886</v>
      </c>
      <c r="L3671" s="4">
        <v>0</v>
      </c>
      <c r="M3671" s="4">
        <v>0</v>
      </c>
      <c r="N3671" s="4">
        <v>233000</v>
      </c>
      <c r="O3671" s="4">
        <v>0</v>
      </c>
      <c r="P3671" s="4">
        <v>233000</v>
      </c>
      <c r="Q3671" s="4">
        <v>3721</v>
      </c>
      <c r="R3671" s="4" t="b">
        <f t="shared" si="12"/>
        <v>0</v>
      </c>
      <c r="S3671" s="4">
        <v>0</v>
      </c>
    </row>
    <row r="3672" spans="1:19" ht="14.25" customHeight="1">
      <c r="A3672" s="4" t="s">
        <v>1040</v>
      </c>
      <c r="B3672" s="5"/>
      <c r="C3672" s="4">
        <v>0</v>
      </c>
      <c r="E3672" s="4" t="b">
        <f t="shared" si="11"/>
        <v>0</v>
      </c>
      <c r="F3672" s="4">
        <v>0</v>
      </c>
      <c r="G3672" s="4">
        <v>8102</v>
      </c>
      <c r="H3672" s="6">
        <v>44049</v>
      </c>
      <c r="I3672" s="4" t="s">
        <v>1058</v>
      </c>
      <c r="J3672" s="4" t="s">
        <v>40</v>
      </c>
      <c r="K3672" s="4">
        <v>14019</v>
      </c>
      <c r="L3672" s="4">
        <v>0</v>
      </c>
      <c r="M3672" s="4">
        <v>0</v>
      </c>
      <c r="N3672" s="4">
        <v>0</v>
      </c>
      <c r="O3672" s="4">
        <v>233000</v>
      </c>
      <c r="P3672" s="4">
        <v>0</v>
      </c>
      <c r="Q3672" s="4">
        <v>3722</v>
      </c>
      <c r="R3672" s="4" t="b">
        <f t="shared" si="12"/>
        <v>0</v>
      </c>
      <c r="S3672" s="4">
        <v>0</v>
      </c>
    </row>
    <row r="3673" spans="1:19" ht="14.25" customHeight="1">
      <c r="A3673" s="4" t="s">
        <v>1040</v>
      </c>
      <c r="B3673" s="5"/>
      <c r="C3673" s="4">
        <v>0</v>
      </c>
      <c r="E3673" s="4" t="b">
        <f t="shared" si="11"/>
        <v>0</v>
      </c>
      <c r="F3673" s="4">
        <v>0</v>
      </c>
      <c r="G3673" s="4">
        <v>8102</v>
      </c>
      <c r="H3673" s="6">
        <v>44075</v>
      </c>
      <c r="I3673" s="4" t="s">
        <v>2191</v>
      </c>
      <c r="J3673" s="4" t="s">
        <v>1043</v>
      </c>
      <c r="K3673" s="4">
        <v>10966</v>
      </c>
      <c r="L3673" s="4">
        <v>0</v>
      </c>
      <c r="M3673" s="4">
        <v>0</v>
      </c>
      <c r="N3673" s="4">
        <v>233000</v>
      </c>
      <c r="O3673" s="4">
        <v>0</v>
      </c>
      <c r="P3673" s="4">
        <v>233000</v>
      </c>
      <c r="Q3673" s="4">
        <v>3723</v>
      </c>
      <c r="R3673" s="4" t="b">
        <f t="shared" si="12"/>
        <v>0</v>
      </c>
      <c r="S3673" s="4">
        <v>0</v>
      </c>
    </row>
    <row r="3674" spans="1:19" ht="14.25" customHeight="1">
      <c r="A3674" s="4" t="s">
        <v>1040</v>
      </c>
      <c r="B3674" s="5"/>
      <c r="C3674" s="4">
        <v>0</v>
      </c>
      <c r="E3674" s="4" t="b">
        <f t="shared" si="11"/>
        <v>0</v>
      </c>
      <c r="F3674" s="4">
        <v>0</v>
      </c>
      <c r="G3674" s="4">
        <v>8102</v>
      </c>
      <c r="H3674" s="6">
        <v>44081</v>
      </c>
      <c r="I3674" s="4" t="s">
        <v>1060</v>
      </c>
      <c r="J3674" s="4" t="s">
        <v>40</v>
      </c>
      <c r="K3674" s="4">
        <v>14093</v>
      </c>
      <c r="L3674" s="4">
        <v>0</v>
      </c>
      <c r="M3674" s="4">
        <v>0</v>
      </c>
      <c r="N3674" s="4">
        <v>0</v>
      </c>
      <c r="O3674" s="4">
        <v>233000</v>
      </c>
      <c r="P3674" s="4">
        <v>0</v>
      </c>
      <c r="Q3674" s="4">
        <v>3724</v>
      </c>
      <c r="R3674" s="4" t="b">
        <f t="shared" si="12"/>
        <v>0</v>
      </c>
      <c r="S3674" s="4">
        <v>0</v>
      </c>
    </row>
    <row r="3675" spans="1:19" ht="14.25" customHeight="1">
      <c r="A3675" s="4" t="s">
        <v>1040</v>
      </c>
      <c r="B3675" s="5"/>
      <c r="C3675" s="4">
        <v>0</v>
      </c>
      <c r="E3675" s="4" t="b">
        <f t="shared" si="11"/>
        <v>0</v>
      </c>
      <c r="F3675" s="4">
        <v>0</v>
      </c>
      <c r="G3675" s="4">
        <v>8102</v>
      </c>
      <c r="H3675" s="6">
        <v>44105</v>
      </c>
      <c r="I3675" s="4" t="s">
        <v>2192</v>
      </c>
      <c r="J3675" s="4" t="s">
        <v>1043</v>
      </c>
      <c r="K3675" s="4">
        <v>11046</v>
      </c>
      <c r="L3675" s="4">
        <v>0</v>
      </c>
      <c r="M3675" s="4">
        <v>0</v>
      </c>
      <c r="N3675" s="4">
        <v>233000</v>
      </c>
      <c r="O3675" s="4">
        <v>0</v>
      </c>
      <c r="P3675" s="4">
        <v>233000</v>
      </c>
      <c r="Q3675" s="4">
        <v>3725</v>
      </c>
      <c r="R3675" s="4" t="b">
        <f t="shared" si="12"/>
        <v>0</v>
      </c>
      <c r="S3675" s="4">
        <v>0</v>
      </c>
    </row>
    <row r="3676" spans="1:19" ht="14.25" customHeight="1">
      <c r="A3676" s="4" t="s">
        <v>1040</v>
      </c>
      <c r="B3676" s="5"/>
      <c r="C3676" s="4">
        <v>0</v>
      </c>
      <c r="E3676" s="4" t="b">
        <f t="shared" si="11"/>
        <v>0</v>
      </c>
      <c r="F3676" s="4">
        <v>0</v>
      </c>
      <c r="G3676" s="4">
        <v>8102</v>
      </c>
      <c r="H3676" s="6">
        <v>44111</v>
      </c>
      <c r="I3676" s="4" t="s">
        <v>1061</v>
      </c>
      <c r="J3676" s="4" t="s">
        <v>40</v>
      </c>
      <c r="K3676" s="4">
        <v>14159</v>
      </c>
      <c r="L3676" s="4">
        <v>0</v>
      </c>
      <c r="M3676" s="4">
        <v>0</v>
      </c>
      <c r="N3676" s="4">
        <v>0</v>
      </c>
      <c r="O3676" s="4">
        <v>233000</v>
      </c>
      <c r="P3676" s="4">
        <v>0</v>
      </c>
      <c r="Q3676" s="4">
        <v>3726</v>
      </c>
      <c r="R3676" s="4" t="b">
        <f t="shared" si="12"/>
        <v>0</v>
      </c>
      <c r="S3676" s="4">
        <v>0</v>
      </c>
    </row>
    <row r="3677" spans="1:19" ht="14.25" customHeight="1">
      <c r="A3677" s="4" t="s">
        <v>1040</v>
      </c>
      <c r="B3677" s="5"/>
      <c r="C3677" s="4">
        <v>0</v>
      </c>
      <c r="E3677" s="4" t="b">
        <f t="shared" si="11"/>
        <v>0</v>
      </c>
      <c r="F3677" s="4">
        <v>0</v>
      </c>
      <c r="G3677" s="4">
        <v>8102</v>
      </c>
      <c r="H3677" s="6">
        <v>44136</v>
      </c>
      <c r="I3677" s="4" t="s">
        <v>2193</v>
      </c>
      <c r="J3677" s="4" t="s">
        <v>1043</v>
      </c>
      <c r="K3677" s="4">
        <v>11126</v>
      </c>
      <c r="L3677" s="4">
        <v>0</v>
      </c>
      <c r="M3677" s="4">
        <v>0</v>
      </c>
      <c r="N3677" s="4">
        <v>233000</v>
      </c>
      <c r="O3677" s="4">
        <v>0</v>
      </c>
      <c r="P3677" s="4">
        <v>233000</v>
      </c>
      <c r="Q3677" s="4">
        <v>3727</v>
      </c>
      <c r="R3677" s="4" t="b">
        <f t="shared" si="12"/>
        <v>0</v>
      </c>
      <c r="S3677" s="4">
        <v>0</v>
      </c>
    </row>
    <row r="3678" spans="1:19" ht="14.25" customHeight="1">
      <c r="A3678" s="4" t="s">
        <v>1040</v>
      </c>
      <c r="B3678" s="5"/>
      <c r="C3678" s="4">
        <v>0</v>
      </c>
      <c r="E3678" s="4" t="b">
        <f t="shared" si="11"/>
        <v>0</v>
      </c>
      <c r="F3678" s="4">
        <v>0</v>
      </c>
      <c r="G3678" s="4">
        <v>8102</v>
      </c>
      <c r="H3678" s="6">
        <v>44138</v>
      </c>
      <c r="I3678" s="4" t="s">
        <v>1064</v>
      </c>
      <c r="J3678" s="4" t="s">
        <v>40</v>
      </c>
      <c r="K3678" s="4">
        <v>14168</v>
      </c>
      <c r="L3678" s="4">
        <v>0</v>
      </c>
      <c r="M3678" s="4">
        <v>0</v>
      </c>
      <c r="N3678" s="4">
        <v>0</v>
      </c>
      <c r="O3678" s="4">
        <v>233000</v>
      </c>
      <c r="P3678" s="4">
        <v>0</v>
      </c>
      <c r="Q3678" s="4">
        <v>3728</v>
      </c>
      <c r="R3678" s="4" t="b">
        <f t="shared" si="12"/>
        <v>0</v>
      </c>
      <c r="S3678" s="4">
        <v>0</v>
      </c>
    </row>
    <row r="3679" spans="1:19" ht="14.25" customHeight="1">
      <c r="A3679" s="4" t="s">
        <v>1040</v>
      </c>
      <c r="B3679" s="5"/>
      <c r="C3679" s="4">
        <v>0</v>
      </c>
      <c r="E3679" s="4" t="b">
        <f t="shared" si="11"/>
        <v>0</v>
      </c>
      <c r="F3679" s="4">
        <v>0</v>
      </c>
      <c r="G3679" s="4">
        <v>8102</v>
      </c>
      <c r="H3679" s="6">
        <v>44166</v>
      </c>
      <c r="I3679" s="4" t="s">
        <v>2194</v>
      </c>
      <c r="J3679" s="4" t="s">
        <v>1043</v>
      </c>
      <c r="K3679" s="4">
        <v>11206</v>
      </c>
      <c r="L3679" s="4">
        <v>0</v>
      </c>
      <c r="M3679" s="4">
        <v>0</v>
      </c>
      <c r="N3679" s="4">
        <v>233000</v>
      </c>
      <c r="O3679" s="4">
        <v>0</v>
      </c>
      <c r="P3679" s="4">
        <v>233000</v>
      </c>
      <c r="Q3679" s="4">
        <v>3729</v>
      </c>
      <c r="R3679" s="4" t="b">
        <f t="shared" si="12"/>
        <v>0</v>
      </c>
      <c r="S3679" s="4">
        <v>0</v>
      </c>
    </row>
    <row r="3680" spans="1:19" ht="14.25" customHeight="1">
      <c r="A3680" s="4" t="s">
        <v>1040</v>
      </c>
      <c r="B3680" s="5"/>
      <c r="C3680" s="4">
        <v>0</v>
      </c>
      <c r="E3680" s="4" t="b">
        <f t="shared" si="11"/>
        <v>0</v>
      </c>
      <c r="F3680" s="4">
        <v>0</v>
      </c>
      <c r="G3680" s="4">
        <v>8102</v>
      </c>
      <c r="H3680" s="6">
        <v>44168</v>
      </c>
      <c r="I3680" s="4" t="s">
        <v>1066</v>
      </c>
      <c r="J3680" s="4" t="s">
        <v>40</v>
      </c>
      <c r="K3680" s="4">
        <v>14307</v>
      </c>
      <c r="L3680" s="4">
        <v>0</v>
      </c>
      <c r="M3680" s="4">
        <v>0</v>
      </c>
      <c r="N3680" s="4">
        <v>0</v>
      </c>
      <c r="O3680" s="4">
        <v>233000</v>
      </c>
      <c r="P3680" s="4">
        <v>0</v>
      </c>
      <c r="Q3680" s="4">
        <v>3730</v>
      </c>
      <c r="R3680" s="4" t="b">
        <f t="shared" si="12"/>
        <v>0</v>
      </c>
      <c r="S3680" s="4">
        <v>0</v>
      </c>
    </row>
    <row r="3681" spans="1:19" ht="14.25" customHeight="1">
      <c r="A3681" s="4" t="s">
        <v>1040</v>
      </c>
      <c r="B3681" s="5" t="s">
        <v>2195</v>
      </c>
      <c r="C3681" s="4">
        <v>0</v>
      </c>
      <c r="D3681" s="4" t="s">
        <v>2195</v>
      </c>
      <c r="E3681" s="4" t="b">
        <f t="shared" si="11"/>
        <v>0</v>
      </c>
      <c r="F3681" s="4">
        <v>0</v>
      </c>
      <c r="G3681" s="4">
        <v>8102</v>
      </c>
      <c r="H3681" s="3" t="s">
        <v>21</v>
      </c>
      <c r="K3681" s="4">
        <v>0</v>
      </c>
      <c r="L3681" s="4">
        <v>0</v>
      </c>
      <c r="M3681" s="4">
        <v>0</v>
      </c>
      <c r="N3681" s="4">
        <v>2796000</v>
      </c>
      <c r="O3681" s="4">
        <v>2796000</v>
      </c>
      <c r="P3681" s="4">
        <v>0</v>
      </c>
      <c r="Q3681" s="4">
        <v>3731</v>
      </c>
      <c r="R3681" s="4" t="b">
        <f t="shared" si="12"/>
        <v>0</v>
      </c>
      <c r="S3681" s="4">
        <v>0</v>
      </c>
    </row>
    <row r="3682" spans="1:19" ht="14.25" customHeight="1">
      <c r="A3682" s="4" t="s">
        <v>1040</v>
      </c>
      <c r="B3682" s="5" t="s">
        <v>757</v>
      </c>
      <c r="C3682" s="4">
        <v>0</v>
      </c>
      <c r="D3682" s="4" t="s">
        <v>757</v>
      </c>
      <c r="E3682" s="4" t="b">
        <f t="shared" si="11"/>
        <v>0</v>
      </c>
      <c r="F3682" s="4">
        <v>0</v>
      </c>
      <c r="G3682" s="4">
        <v>8201</v>
      </c>
      <c r="H3682" s="3" t="s">
        <v>21</v>
      </c>
      <c r="K3682" s="4">
        <v>0</v>
      </c>
      <c r="L3682" s="4">
        <v>2520000</v>
      </c>
      <c r="M3682" s="4">
        <v>2520000</v>
      </c>
      <c r="N3682" s="4">
        <v>0</v>
      </c>
      <c r="O3682" s="4">
        <v>0</v>
      </c>
      <c r="P3682" s="4">
        <v>0</v>
      </c>
      <c r="Q3682" s="4">
        <v>3732</v>
      </c>
      <c r="R3682" s="4" t="b">
        <f t="shared" si="12"/>
        <v>0</v>
      </c>
      <c r="S3682" s="4">
        <v>0</v>
      </c>
    </row>
    <row r="3683" spans="1:19" ht="14.25" customHeight="1">
      <c r="A3683" s="4" t="s">
        <v>1040</v>
      </c>
      <c r="B3683" s="5"/>
      <c r="C3683" s="4">
        <v>0</v>
      </c>
      <c r="E3683" s="4" t="b">
        <f t="shared" si="11"/>
        <v>0</v>
      </c>
      <c r="F3683" s="4">
        <v>0</v>
      </c>
      <c r="G3683" s="4">
        <v>8201</v>
      </c>
      <c r="H3683" s="6">
        <v>43831</v>
      </c>
      <c r="I3683" s="4" t="s">
        <v>2196</v>
      </c>
      <c r="J3683" s="4" t="s">
        <v>1069</v>
      </c>
      <c r="K3683" s="4">
        <v>561</v>
      </c>
      <c r="L3683" s="4">
        <v>0</v>
      </c>
      <c r="M3683" s="4">
        <v>0</v>
      </c>
      <c r="N3683" s="4">
        <v>0</v>
      </c>
      <c r="O3683" s="4">
        <v>210000</v>
      </c>
      <c r="P3683" s="4">
        <v>-210000</v>
      </c>
      <c r="Q3683" s="4">
        <v>3733</v>
      </c>
      <c r="R3683" s="4" t="b">
        <f t="shared" si="12"/>
        <v>0</v>
      </c>
      <c r="S3683" s="4">
        <v>0</v>
      </c>
    </row>
    <row r="3684" spans="1:19" ht="14.25" customHeight="1">
      <c r="A3684" s="4" t="s">
        <v>1040</v>
      </c>
      <c r="B3684" s="5"/>
      <c r="C3684" s="4">
        <v>0</v>
      </c>
      <c r="E3684" s="4" t="b">
        <f t="shared" si="11"/>
        <v>0</v>
      </c>
      <c r="F3684" s="4">
        <v>0</v>
      </c>
      <c r="G3684" s="4">
        <v>8201</v>
      </c>
      <c r="H3684" s="6">
        <v>43831</v>
      </c>
      <c r="I3684" s="4" t="s">
        <v>2197</v>
      </c>
      <c r="J3684" s="4" t="s">
        <v>1043</v>
      </c>
      <c r="K3684" s="4">
        <v>10327</v>
      </c>
      <c r="L3684" s="4">
        <v>0</v>
      </c>
      <c r="M3684" s="4">
        <v>0</v>
      </c>
      <c r="N3684" s="4">
        <v>210000</v>
      </c>
      <c r="O3684" s="4">
        <v>0</v>
      </c>
      <c r="P3684" s="4">
        <v>0</v>
      </c>
      <c r="Q3684" s="4">
        <v>3734</v>
      </c>
      <c r="R3684" s="4" t="b">
        <f t="shared" si="12"/>
        <v>0</v>
      </c>
      <c r="S3684" s="4">
        <v>0</v>
      </c>
    </row>
    <row r="3685" spans="1:19" ht="14.25" customHeight="1">
      <c r="A3685" s="4" t="s">
        <v>1040</v>
      </c>
      <c r="B3685" s="5"/>
      <c r="C3685" s="4">
        <v>0</v>
      </c>
      <c r="E3685" s="4" t="b">
        <f t="shared" si="11"/>
        <v>0</v>
      </c>
      <c r="F3685" s="4">
        <v>0</v>
      </c>
      <c r="G3685" s="4">
        <v>8201</v>
      </c>
      <c r="H3685" s="6">
        <v>43862</v>
      </c>
      <c r="I3685" s="4" t="s">
        <v>2198</v>
      </c>
      <c r="J3685" s="4" t="s">
        <v>1069</v>
      </c>
      <c r="K3685" s="4">
        <v>562</v>
      </c>
      <c r="L3685" s="4">
        <v>0</v>
      </c>
      <c r="M3685" s="4">
        <v>0</v>
      </c>
      <c r="N3685" s="4">
        <v>0</v>
      </c>
      <c r="O3685" s="4">
        <v>210000</v>
      </c>
      <c r="P3685" s="4">
        <v>-210000</v>
      </c>
      <c r="Q3685" s="4">
        <v>3735</v>
      </c>
      <c r="R3685" s="4" t="b">
        <f t="shared" si="12"/>
        <v>0</v>
      </c>
      <c r="S3685" s="4">
        <v>0</v>
      </c>
    </row>
    <row r="3686" spans="1:19" ht="14.25" customHeight="1">
      <c r="A3686" s="4" t="s">
        <v>1040</v>
      </c>
      <c r="B3686" s="5"/>
      <c r="C3686" s="4">
        <v>0</v>
      </c>
      <c r="E3686" s="4" t="b">
        <f t="shared" si="11"/>
        <v>0</v>
      </c>
      <c r="F3686" s="4">
        <v>0</v>
      </c>
      <c r="G3686" s="4">
        <v>8201</v>
      </c>
      <c r="H3686" s="6">
        <v>43862</v>
      </c>
      <c r="I3686" s="4" t="s">
        <v>2199</v>
      </c>
      <c r="J3686" s="4" t="s">
        <v>1043</v>
      </c>
      <c r="K3686" s="4">
        <v>10407</v>
      </c>
      <c r="L3686" s="4">
        <v>0</v>
      </c>
      <c r="M3686" s="4">
        <v>0</v>
      </c>
      <c r="N3686" s="4">
        <v>210000</v>
      </c>
      <c r="O3686" s="4">
        <v>0</v>
      </c>
      <c r="P3686" s="4">
        <v>0</v>
      </c>
      <c r="Q3686" s="4">
        <v>3736</v>
      </c>
      <c r="R3686" s="4" t="b">
        <f t="shared" si="12"/>
        <v>0</v>
      </c>
      <c r="S3686" s="4">
        <v>0</v>
      </c>
    </row>
    <row r="3687" spans="1:19" ht="14.25" customHeight="1">
      <c r="A3687" s="4" t="s">
        <v>1040</v>
      </c>
      <c r="B3687" s="5"/>
      <c r="C3687" s="4">
        <v>0</v>
      </c>
      <c r="E3687" s="4" t="b">
        <f t="shared" si="11"/>
        <v>0</v>
      </c>
      <c r="F3687" s="4">
        <v>0</v>
      </c>
      <c r="G3687" s="4">
        <v>8201</v>
      </c>
      <c r="H3687" s="6">
        <v>43891</v>
      </c>
      <c r="I3687" s="4" t="s">
        <v>2200</v>
      </c>
      <c r="J3687" s="4" t="s">
        <v>1069</v>
      </c>
      <c r="K3687" s="4">
        <v>564</v>
      </c>
      <c r="L3687" s="4">
        <v>0</v>
      </c>
      <c r="M3687" s="4">
        <v>0</v>
      </c>
      <c r="N3687" s="4">
        <v>0</v>
      </c>
      <c r="O3687" s="4">
        <v>210000</v>
      </c>
      <c r="P3687" s="4">
        <v>-210000</v>
      </c>
      <c r="Q3687" s="4">
        <v>3737</v>
      </c>
      <c r="R3687" s="4" t="b">
        <f t="shared" si="12"/>
        <v>0</v>
      </c>
      <c r="S3687" s="4">
        <v>0</v>
      </c>
    </row>
    <row r="3688" spans="1:19" ht="14.25" customHeight="1">
      <c r="A3688" s="4" t="s">
        <v>1040</v>
      </c>
      <c r="B3688" s="5"/>
      <c r="C3688" s="4">
        <v>0</v>
      </c>
      <c r="E3688" s="4" t="b">
        <f t="shared" si="11"/>
        <v>0</v>
      </c>
      <c r="F3688" s="4">
        <v>0</v>
      </c>
      <c r="G3688" s="4">
        <v>8201</v>
      </c>
      <c r="H3688" s="6">
        <v>43891</v>
      </c>
      <c r="I3688" s="4" t="s">
        <v>2201</v>
      </c>
      <c r="J3688" s="4" t="s">
        <v>1043</v>
      </c>
      <c r="K3688" s="4">
        <v>10487</v>
      </c>
      <c r="L3688" s="4">
        <v>0</v>
      </c>
      <c r="M3688" s="4">
        <v>0</v>
      </c>
      <c r="N3688" s="4">
        <v>210000</v>
      </c>
      <c r="O3688" s="4">
        <v>0</v>
      </c>
      <c r="P3688" s="4">
        <v>0</v>
      </c>
      <c r="Q3688" s="4">
        <v>3738</v>
      </c>
      <c r="R3688" s="4" t="b">
        <f t="shared" si="12"/>
        <v>0</v>
      </c>
      <c r="S3688" s="4">
        <v>0</v>
      </c>
    </row>
    <row r="3689" spans="1:19" ht="14.25" customHeight="1">
      <c r="A3689" s="4" t="s">
        <v>1040</v>
      </c>
      <c r="B3689" s="5"/>
      <c r="C3689" s="4">
        <v>0</v>
      </c>
      <c r="E3689" s="4" t="b">
        <f t="shared" si="11"/>
        <v>0</v>
      </c>
      <c r="F3689" s="4">
        <v>0</v>
      </c>
      <c r="G3689" s="4">
        <v>8201</v>
      </c>
      <c r="H3689" s="6">
        <v>43922</v>
      </c>
      <c r="I3689" s="4" t="s">
        <v>2202</v>
      </c>
      <c r="J3689" s="4" t="s">
        <v>1069</v>
      </c>
      <c r="K3689" s="4">
        <v>566</v>
      </c>
      <c r="L3689" s="4">
        <v>0</v>
      </c>
      <c r="M3689" s="4">
        <v>0</v>
      </c>
      <c r="N3689" s="4">
        <v>0</v>
      </c>
      <c r="O3689" s="4">
        <v>210000</v>
      </c>
      <c r="P3689" s="4">
        <v>-210000</v>
      </c>
      <c r="Q3689" s="4">
        <v>3739</v>
      </c>
      <c r="R3689" s="4" t="b">
        <f t="shared" si="12"/>
        <v>0</v>
      </c>
      <c r="S3689" s="4">
        <v>0</v>
      </c>
    </row>
    <row r="3690" spans="1:19" ht="14.25" customHeight="1">
      <c r="A3690" s="4" t="s">
        <v>1040</v>
      </c>
      <c r="B3690" s="5"/>
      <c r="C3690" s="4">
        <v>0</v>
      </c>
      <c r="E3690" s="4" t="b">
        <f t="shared" si="11"/>
        <v>0</v>
      </c>
      <c r="F3690" s="4">
        <v>0</v>
      </c>
      <c r="G3690" s="4">
        <v>8201</v>
      </c>
      <c r="H3690" s="6">
        <v>43922</v>
      </c>
      <c r="I3690" s="4" t="s">
        <v>2203</v>
      </c>
      <c r="J3690" s="4" t="s">
        <v>1043</v>
      </c>
      <c r="K3690" s="4">
        <v>10567</v>
      </c>
      <c r="L3690" s="4">
        <v>0</v>
      </c>
      <c r="M3690" s="4">
        <v>0</v>
      </c>
      <c r="N3690" s="4">
        <v>210000</v>
      </c>
      <c r="O3690" s="4">
        <v>0</v>
      </c>
      <c r="P3690" s="4">
        <v>0</v>
      </c>
      <c r="Q3690" s="4">
        <v>3740</v>
      </c>
      <c r="R3690" s="4" t="b">
        <f t="shared" si="12"/>
        <v>0</v>
      </c>
      <c r="S3690" s="4">
        <v>0</v>
      </c>
    </row>
    <row r="3691" spans="1:19" ht="14.25" customHeight="1">
      <c r="A3691" s="4" t="s">
        <v>1040</v>
      </c>
      <c r="B3691" s="5"/>
      <c r="C3691" s="4">
        <v>0</v>
      </c>
      <c r="E3691" s="4" t="b">
        <f t="shared" si="11"/>
        <v>0</v>
      </c>
      <c r="F3691" s="4">
        <v>0</v>
      </c>
      <c r="G3691" s="4">
        <v>8201</v>
      </c>
      <c r="H3691" s="6">
        <v>43952</v>
      </c>
      <c r="I3691" s="4" t="s">
        <v>2204</v>
      </c>
      <c r="J3691" s="4" t="s">
        <v>1069</v>
      </c>
      <c r="K3691" s="4">
        <v>568</v>
      </c>
      <c r="L3691" s="4">
        <v>0</v>
      </c>
      <c r="M3691" s="4">
        <v>0</v>
      </c>
      <c r="N3691" s="4">
        <v>0</v>
      </c>
      <c r="O3691" s="4">
        <v>210000</v>
      </c>
      <c r="P3691" s="4">
        <v>-210000</v>
      </c>
      <c r="Q3691" s="4">
        <v>3741</v>
      </c>
      <c r="R3691" s="4" t="b">
        <f t="shared" si="12"/>
        <v>0</v>
      </c>
      <c r="S3691" s="4">
        <v>0</v>
      </c>
    </row>
    <row r="3692" spans="1:19" ht="14.25" customHeight="1">
      <c r="A3692" s="4" t="s">
        <v>1040</v>
      </c>
      <c r="B3692" s="5"/>
      <c r="C3692" s="4">
        <v>0</v>
      </c>
      <c r="E3692" s="4" t="b">
        <f t="shared" si="11"/>
        <v>0</v>
      </c>
      <c r="F3692" s="4">
        <v>0</v>
      </c>
      <c r="G3692" s="4">
        <v>8201</v>
      </c>
      <c r="H3692" s="6">
        <v>43952</v>
      </c>
      <c r="I3692" s="4" t="s">
        <v>2205</v>
      </c>
      <c r="J3692" s="4" t="s">
        <v>1043</v>
      </c>
      <c r="K3692" s="4">
        <v>10647</v>
      </c>
      <c r="L3692" s="4">
        <v>0</v>
      </c>
      <c r="M3692" s="4">
        <v>0</v>
      </c>
      <c r="N3692" s="4">
        <v>210000</v>
      </c>
      <c r="O3692" s="4">
        <v>0</v>
      </c>
      <c r="P3692" s="4">
        <v>0</v>
      </c>
      <c r="Q3692" s="4">
        <v>3742</v>
      </c>
      <c r="R3692" s="4" t="b">
        <f t="shared" si="12"/>
        <v>0</v>
      </c>
      <c r="S3692" s="4">
        <v>0</v>
      </c>
    </row>
    <row r="3693" spans="1:19" ht="14.25" customHeight="1">
      <c r="A3693" s="4" t="s">
        <v>1040</v>
      </c>
      <c r="B3693" s="5"/>
      <c r="C3693" s="4">
        <v>0</v>
      </c>
      <c r="E3693" s="4" t="b">
        <f t="shared" si="11"/>
        <v>0</v>
      </c>
      <c r="F3693" s="4">
        <v>0</v>
      </c>
      <c r="G3693" s="4">
        <v>8201</v>
      </c>
      <c r="H3693" s="6">
        <v>43983</v>
      </c>
      <c r="I3693" s="4" t="s">
        <v>2206</v>
      </c>
      <c r="J3693" s="4" t="s">
        <v>1069</v>
      </c>
      <c r="K3693" s="4">
        <v>569</v>
      </c>
      <c r="L3693" s="4">
        <v>0</v>
      </c>
      <c r="M3693" s="4">
        <v>0</v>
      </c>
      <c r="N3693" s="4">
        <v>0</v>
      </c>
      <c r="O3693" s="4">
        <v>210000</v>
      </c>
      <c r="P3693" s="4">
        <v>-210000</v>
      </c>
      <c r="Q3693" s="4">
        <v>3743</v>
      </c>
      <c r="R3693" s="4" t="b">
        <f t="shared" si="12"/>
        <v>0</v>
      </c>
      <c r="S3693" s="4">
        <v>0</v>
      </c>
    </row>
    <row r="3694" spans="1:19" ht="14.25" customHeight="1">
      <c r="A3694" s="4" t="s">
        <v>1040</v>
      </c>
      <c r="B3694" s="5"/>
      <c r="C3694" s="4">
        <v>0</v>
      </c>
      <c r="E3694" s="4" t="b">
        <f t="shared" si="11"/>
        <v>0</v>
      </c>
      <c r="F3694" s="4">
        <v>0</v>
      </c>
      <c r="G3694" s="4">
        <v>8201</v>
      </c>
      <c r="H3694" s="6">
        <v>43983</v>
      </c>
      <c r="I3694" s="4" t="s">
        <v>2207</v>
      </c>
      <c r="J3694" s="4" t="s">
        <v>1043</v>
      </c>
      <c r="K3694" s="4">
        <v>10727</v>
      </c>
      <c r="L3694" s="4">
        <v>0</v>
      </c>
      <c r="M3694" s="4">
        <v>0</v>
      </c>
      <c r="N3694" s="4">
        <v>210000</v>
      </c>
      <c r="O3694" s="4">
        <v>0</v>
      </c>
      <c r="P3694" s="4">
        <v>0</v>
      </c>
      <c r="Q3694" s="4">
        <v>3744</v>
      </c>
      <c r="R3694" s="4" t="b">
        <f t="shared" si="12"/>
        <v>0</v>
      </c>
      <c r="S3694" s="4">
        <v>0</v>
      </c>
    </row>
    <row r="3695" spans="1:19" ht="14.25" customHeight="1">
      <c r="A3695" s="4" t="s">
        <v>1040</v>
      </c>
      <c r="B3695" s="5"/>
      <c r="C3695" s="4">
        <v>0</v>
      </c>
      <c r="E3695" s="4" t="b">
        <f t="shared" si="11"/>
        <v>0</v>
      </c>
      <c r="F3695" s="4">
        <v>0</v>
      </c>
      <c r="G3695" s="4">
        <v>8201</v>
      </c>
      <c r="H3695" s="6">
        <v>44013</v>
      </c>
      <c r="I3695" s="4" t="s">
        <v>2208</v>
      </c>
      <c r="J3695" s="4" t="s">
        <v>1069</v>
      </c>
      <c r="K3695" s="4">
        <v>570</v>
      </c>
      <c r="L3695" s="4">
        <v>0</v>
      </c>
      <c r="M3695" s="4">
        <v>0</v>
      </c>
      <c r="N3695" s="4">
        <v>0</v>
      </c>
      <c r="O3695" s="4">
        <v>210000</v>
      </c>
      <c r="P3695" s="4">
        <v>-210000</v>
      </c>
      <c r="Q3695" s="4">
        <v>3745</v>
      </c>
      <c r="R3695" s="4" t="b">
        <f t="shared" si="12"/>
        <v>0</v>
      </c>
      <c r="S3695" s="4">
        <v>0</v>
      </c>
    </row>
    <row r="3696" spans="1:19" ht="14.25" customHeight="1">
      <c r="A3696" s="4" t="s">
        <v>1040</v>
      </c>
      <c r="B3696" s="5"/>
      <c r="C3696" s="4">
        <v>0</v>
      </c>
      <c r="E3696" s="4" t="b">
        <f t="shared" si="11"/>
        <v>0</v>
      </c>
      <c r="F3696" s="4">
        <v>0</v>
      </c>
      <c r="G3696" s="4">
        <v>8201</v>
      </c>
      <c r="H3696" s="6">
        <v>44013</v>
      </c>
      <c r="I3696" s="4" t="s">
        <v>2209</v>
      </c>
      <c r="J3696" s="4" t="s">
        <v>1043</v>
      </c>
      <c r="K3696" s="4">
        <v>10807</v>
      </c>
      <c r="L3696" s="4">
        <v>0</v>
      </c>
      <c r="M3696" s="4">
        <v>0</v>
      </c>
      <c r="N3696" s="4">
        <v>210000</v>
      </c>
      <c r="O3696" s="4">
        <v>0</v>
      </c>
      <c r="P3696" s="4">
        <v>0</v>
      </c>
      <c r="Q3696" s="4">
        <v>3746</v>
      </c>
      <c r="R3696" s="4" t="b">
        <f t="shared" si="12"/>
        <v>0</v>
      </c>
      <c r="S3696" s="4">
        <v>0</v>
      </c>
    </row>
    <row r="3697" spans="1:19" ht="14.25" customHeight="1">
      <c r="A3697" s="4" t="s">
        <v>1040</v>
      </c>
      <c r="B3697" s="5"/>
      <c r="C3697" s="4">
        <v>0</v>
      </c>
      <c r="E3697" s="4" t="b">
        <f t="shared" si="11"/>
        <v>0</v>
      </c>
      <c r="F3697" s="4">
        <v>0</v>
      </c>
      <c r="G3697" s="4">
        <v>8201</v>
      </c>
      <c r="H3697" s="6">
        <v>44044</v>
      </c>
      <c r="I3697" s="4" t="s">
        <v>2210</v>
      </c>
      <c r="J3697" s="4" t="s">
        <v>1069</v>
      </c>
      <c r="K3697" s="4">
        <v>572</v>
      </c>
      <c r="L3697" s="4">
        <v>0</v>
      </c>
      <c r="M3697" s="4">
        <v>0</v>
      </c>
      <c r="N3697" s="4">
        <v>0</v>
      </c>
      <c r="O3697" s="4">
        <v>210000</v>
      </c>
      <c r="P3697" s="4">
        <v>-210000</v>
      </c>
      <c r="Q3697" s="4">
        <v>3747</v>
      </c>
      <c r="R3697" s="4" t="b">
        <f t="shared" si="12"/>
        <v>0</v>
      </c>
      <c r="S3697" s="4">
        <v>0</v>
      </c>
    </row>
    <row r="3698" spans="1:19" ht="14.25" customHeight="1">
      <c r="A3698" s="4" t="s">
        <v>1040</v>
      </c>
      <c r="B3698" s="5"/>
      <c r="C3698" s="4">
        <v>0</v>
      </c>
      <c r="E3698" s="4" t="b">
        <f t="shared" si="11"/>
        <v>0</v>
      </c>
      <c r="F3698" s="4">
        <v>0</v>
      </c>
      <c r="G3698" s="4">
        <v>8201</v>
      </c>
      <c r="H3698" s="6">
        <v>44044</v>
      </c>
      <c r="I3698" s="4" t="s">
        <v>2211</v>
      </c>
      <c r="J3698" s="4" t="s">
        <v>1043</v>
      </c>
      <c r="K3698" s="4">
        <v>10887</v>
      </c>
      <c r="L3698" s="4">
        <v>0</v>
      </c>
      <c r="M3698" s="4">
        <v>0</v>
      </c>
      <c r="N3698" s="4">
        <v>210000</v>
      </c>
      <c r="O3698" s="4">
        <v>0</v>
      </c>
      <c r="P3698" s="4">
        <v>0</v>
      </c>
      <c r="Q3698" s="4">
        <v>3748</v>
      </c>
      <c r="R3698" s="4" t="b">
        <f t="shared" si="12"/>
        <v>0</v>
      </c>
      <c r="S3698" s="4">
        <v>0</v>
      </c>
    </row>
    <row r="3699" spans="1:19" ht="14.25" customHeight="1">
      <c r="A3699" s="4" t="s">
        <v>1040</v>
      </c>
      <c r="B3699" s="5"/>
      <c r="C3699" s="4">
        <v>0</v>
      </c>
      <c r="E3699" s="4" t="b">
        <f t="shared" si="11"/>
        <v>0</v>
      </c>
      <c r="F3699" s="4">
        <v>0</v>
      </c>
      <c r="G3699" s="4">
        <v>8201</v>
      </c>
      <c r="H3699" s="6">
        <v>44075</v>
      </c>
      <c r="I3699" s="4" t="s">
        <v>2212</v>
      </c>
      <c r="J3699" s="4" t="s">
        <v>1069</v>
      </c>
      <c r="K3699" s="4">
        <v>573</v>
      </c>
      <c r="L3699" s="4">
        <v>0</v>
      </c>
      <c r="M3699" s="4">
        <v>0</v>
      </c>
      <c r="N3699" s="4">
        <v>0</v>
      </c>
      <c r="O3699" s="4">
        <v>210000</v>
      </c>
      <c r="P3699" s="4">
        <v>-210000</v>
      </c>
      <c r="Q3699" s="4">
        <v>3749</v>
      </c>
      <c r="R3699" s="4" t="b">
        <f t="shared" si="12"/>
        <v>0</v>
      </c>
      <c r="S3699" s="4">
        <v>0</v>
      </c>
    </row>
    <row r="3700" spans="1:19" ht="14.25" customHeight="1">
      <c r="A3700" s="4" t="s">
        <v>1040</v>
      </c>
      <c r="B3700" s="5"/>
      <c r="C3700" s="4">
        <v>0</v>
      </c>
      <c r="E3700" s="4" t="b">
        <f t="shared" si="11"/>
        <v>0</v>
      </c>
      <c r="F3700" s="4">
        <v>0</v>
      </c>
      <c r="G3700" s="4">
        <v>8201</v>
      </c>
      <c r="H3700" s="6">
        <v>44075</v>
      </c>
      <c r="I3700" s="4" t="s">
        <v>2213</v>
      </c>
      <c r="J3700" s="4" t="s">
        <v>1043</v>
      </c>
      <c r="K3700" s="4">
        <v>10967</v>
      </c>
      <c r="L3700" s="4">
        <v>0</v>
      </c>
      <c r="M3700" s="4">
        <v>0</v>
      </c>
      <c r="N3700" s="4">
        <v>210000</v>
      </c>
      <c r="O3700" s="4">
        <v>0</v>
      </c>
      <c r="P3700" s="4">
        <v>0</v>
      </c>
      <c r="Q3700" s="4">
        <v>3750</v>
      </c>
      <c r="R3700" s="4" t="b">
        <f t="shared" si="12"/>
        <v>0</v>
      </c>
      <c r="S3700" s="4">
        <v>0</v>
      </c>
    </row>
    <row r="3701" spans="1:19" ht="14.25" customHeight="1">
      <c r="A3701" s="4" t="s">
        <v>1040</v>
      </c>
      <c r="B3701" s="5"/>
      <c r="C3701" s="4">
        <v>0</v>
      </c>
      <c r="E3701" s="4" t="b">
        <f t="shared" si="11"/>
        <v>0</v>
      </c>
      <c r="F3701" s="4">
        <v>0</v>
      </c>
      <c r="G3701" s="4">
        <v>8201</v>
      </c>
      <c r="H3701" s="6">
        <v>44105</v>
      </c>
      <c r="I3701" s="4" t="s">
        <v>2214</v>
      </c>
      <c r="J3701" s="4" t="s">
        <v>1069</v>
      </c>
      <c r="K3701" s="4">
        <v>575</v>
      </c>
      <c r="L3701" s="4">
        <v>0</v>
      </c>
      <c r="M3701" s="4">
        <v>0</v>
      </c>
      <c r="N3701" s="4">
        <v>0</v>
      </c>
      <c r="O3701" s="4">
        <v>210000</v>
      </c>
      <c r="P3701" s="4">
        <v>-210000</v>
      </c>
      <c r="Q3701" s="4">
        <v>3751</v>
      </c>
      <c r="R3701" s="4" t="b">
        <f t="shared" si="12"/>
        <v>0</v>
      </c>
      <c r="S3701" s="4">
        <v>0</v>
      </c>
    </row>
    <row r="3702" spans="1:19" ht="14.25" customHeight="1">
      <c r="A3702" s="4" t="s">
        <v>1040</v>
      </c>
      <c r="B3702" s="5"/>
      <c r="C3702" s="4">
        <v>0</v>
      </c>
      <c r="E3702" s="4" t="b">
        <f t="shared" si="11"/>
        <v>0</v>
      </c>
      <c r="F3702" s="4">
        <v>0</v>
      </c>
      <c r="G3702" s="4">
        <v>8201</v>
      </c>
      <c r="H3702" s="6">
        <v>44105</v>
      </c>
      <c r="I3702" s="4" t="s">
        <v>2215</v>
      </c>
      <c r="J3702" s="4" t="s">
        <v>1043</v>
      </c>
      <c r="K3702" s="4">
        <v>11047</v>
      </c>
      <c r="L3702" s="4">
        <v>0</v>
      </c>
      <c r="M3702" s="4">
        <v>0</v>
      </c>
      <c r="N3702" s="4">
        <v>210000</v>
      </c>
      <c r="O3702" s="4">
        <v>0</v>
      </c>
      <c r="P3702" s="4">
        <v>0</v>
      </c>
      <c r="Q3702" s="4">
        <v>3752</v>
      </c>
      <c r="R3702" s="4" t="b">
        <f t="shared" si="12"/>
        <v>0</v>
      </c>
      <c r="S3702" s="4">
        <v>0</v>
      </c>
    </row>
    <row r="3703" spans="1:19" ht="14.25" customHeight="1">
      <c r="A3703" s="4" t="s">
        <v>1040</v>
      </c>
      <c r="B3703" s="5"/>
      <c r="C3703" s="4">
        <v>0</v>
      </c>
      <c r="E3703" s="4" t="b">
        <f t="shared" si="11"/>
        <v>0</v>
      </c>
      <c r="F3703" s="4">
        <v>0</v>
      </c>
      <c r="G3703" s="4">
        <v>8201</v>
      </c>
      <c r="H3703" s="6">
        <v>44136</v>
      </c>
      <c r="I3703" s="4" t="s">
        <v>2216</v>
      </c>
      <c r="J3703" s="4" t="s">
        <v>1069</v>
      </c>
      <c r="K3703" s="4">
        <v>576</v>
      </c>
      <c r="L3703" s="4">
        <v>0</v>
      </c>
      <c r="M3703" s="4">
        <v>0</v>
      </c>
      <c r="N3703" s="4">
        <v>0</v>
      </c>
      <c r="O3703" s="4">
        <v>210000</v>
      </c>
      <c r="P3703" s="4">
        <v>-210000</v>
      </c>
      <c r="Q3703" s="4">
        <v>3753</v>
      </c>
      <c r="R3703" s="4" t="b">
        <f t="shared" si="12"/>
        <v>0</v>
      </c>
      <c r="S3703" s="4">
        <v>0</v>
      </c>
    </row>
    <row r="3704" spans="1:19" ht="14.25" customHeight="1">
      <c r="A3704" s="4" t="s">
        <v>1040</v>
      </c>
      <c r="B3704" s="5"/>
      <c r="C3704" s="4">
        <v>0</v>
      </c>
      <c r="E3704" s="4" t="b">
        <f t="shared" si="11"/>
        <v>0</v>
      </c>
      <c r="F3704" s="4">
        <v>0</v>
      </c>
      <c r="G3704" s="4">
        <v>8201</v>
      </c>
      <c r="H3704" s="6">
        <v>44136</v>
      </c>
      <c r="I3704" s="4" t="s">
        <v>2217</v>
      </c>
      <c r="J3704" s="4" t="s">
        <v>1043</v>
      </c>
      <c r="K3704" s="4">
        <v>11127</v>
      </c>
      <c r="L3704" s="4">
        <v>0</v>
      </c>
      <c r="M3704" s="4">
        <v>0</v>
      </c>
      <c r="N3704" s="4">
        <v>210000</v>
      </c>
      <c r="O3704" s="4">
        <v>0</v>
      </c>
      <c r="P3704" s="4">
        <v>0</v>
      </c>
      <c r="Q3704" s="4">
        <v>3754</v>
      </c>
      <c r="R3704" s="4" t="b">
        <f t="shared" si="12"/>
        <v>0</v>
      </c>
      <c r="S3704" s="4">
        <v>0</v>
      </c>
    </row>
    <row r="3705" spans="1:19" ht="14.25" customHeight="1">
      <c r="A3705" s="4" t="s">
        <v>1040</v>
      </c>
      <c r="B3705" s="5"/>
      <c r="C3705" s="4">
        <v>0</v>
      </c>
      <c r="E3705" s="4" t="b">
        <f t="shared" si="11"/>
        <v>0</v>
      </c>
      <c r="F3705" s="4">
        <v>0</v>
      </c>
      <c r="G3705" s="4">
        <v>8201</v>
      </c>
      <c r="H3705" s="6">
        <v>44166</v>
      </c>
      <c r="I3705" s="4" t="s">
        <v>2218</v>
      </c>
      <c r="J3705" s="4" t="s">
        <v>1069</v>
      </c>
      <c r="K3705" s="4">
        <v>577</v>
      </c>
      <c r="L3705" s="4">
        <v>0</v>
      </c>
      <c r="M3705" s="4">
        <v>0</v>
      </c>
      <c r="N3705" s="4">
        <v>0</v>
      </c>
      <c r="O3705" s="4">
        <v>210000</v>
      </c>
      <c r="P3705" s="4">
        <v>-210000</v>
      </c>
      <c r="Q3705" s="4">
        <v>3755</v>
      </c>
      <c r="R3705" s="4" t="b">
        <f t="shared" si="12"/>
        <v>0</v>
      </c>
      <c r="S3705" s="4">
        <v>0</v>
      </c>
    </row>
    <row r="3706" spans="1:19" ht="14.25" customHeight="1">
      <c r="A3706" s="4" t="s">
        <v>1040</v>
      </c>
      <c r="B3706" s="5"/>
      <c r="C3706" s="4">
        <v>0</v>
      </c>
      <c r="E3706" s="4" t="b">
        <f t="shared" si="11"/>
        <v>0</v>
      </c>
      <c r="F3706" s="4">
        <v>0</v>
      </c>
      <c r="G3706" s="4">
        <v>8201</v>
      </c>
      <c r="H3706" s="6">
        <v>44166</v>
      </c>
      <c r="I3706" s="4" t="s">
        <v>2219</v>
      </c>
      <c r="J3706" s="4" t="s">
        <v>1043</v>
      </c>
      <c r="K3706" s="4">
        <v>11207</v>
      </c>
      <c r="L3706" s="4">
        <v>0</v>
      </c>
      <c r="M3706" s="4">
        <v>0</v>
      </c>
      <c r="N3706" s="4">
        <v>210000</v>
      </c>
      <c r="O3706" s="4">
        <v>0</v>
      </c>
      <c r="P3706" s="4">
        <v>0</v>
      </c>
      <c r="Q3706" s="4">
        <v>3756</v>
      </c>
      <c r="R3706" s="4" t="b">
        <f t="shared" si="12"/>
        <v>0</v>
      </c>
      <c r="S3706" s="4">
        <v>0</v>
      </c>
    </row>
    <row r="3707" spans="1:19" ht="14.25" customHeight="1">
      <c r="A3707" s="4" t="s">
        <v>1040</v>
      </c>
      <c r="B3707" s="5" t="s">
        <v>2220</v>
      </c>
      <c r="C3707" s="4">
        <v>0</v>
      </c>
      <c r="D3707" s="4" t="s">
        <v>2220</v>
      </c>
      <c r="E3707" s="4" t="b">
        <f t="shared" si="11"/>
        <v>0</v>
      </c>
      <c r="F3707" s="4">
        <v>0</v>
      </c>
      <c r="G3707" s="4">
        <v>8201</v>
      </c>
      <c r="H3707" s="3" t="s">
        <v>21</v>
      </c>
      <c r="K3707" s="4">
        <v>0</v>
      </c>
      <c r="L3707" s="4">
        <v>0</v>
      </c>
      <c r="M3707" s="4">
        <v>0</v>
      </c>
      <c r="N3707" s="4">
        <v>2520000</v>
      </c>
      <c r="O3707" s="4">
        <v>2520000</v>
      </c>
      <c r="P3707" s="4">
        <v>0</v>
      </c>
      <c r="Q3707" s="4">
        <v>3757</v>
      </c>
      <c r="R3707" s="4" t="b">
        <f t="shared" si="12"/>
        <v>0</v>
      </c>
      <c r="S3707" s="4">
        <v>0</v>
      </c>
    </row>
    <row r="3708" spans="1:19" ht="14.25" customHeight="1">
      <c r="A3708" s="4" t="s">
        <v>1040</v>
      </c>
      <c r="B3708" s="5" t="s">
        <v>763</v>
      </c>
      <c r="C3708" s="4">
        <v>0</v>
      </c>
      <c r="D3708" s="4" t="s">
        <v>763</v>
      </c>
      <c r="E3708" s="4" t="b">
        <f t="shared" si="11"/>
        <v>0</v>
      </c>
      <c r="F3708" s="4">
        <v>0</v>
      </c>
      <c r="G3708" s="4">
        <v>8202</v>
      </c>
      <c r="H3708" s="3" t="s">
        <v>21</v>
      </c>
      <c r="K3708" s="4">
        <v>0</v>
      </c>
      <c r="L3708" s="4">
        <v>2796000</v>
      </c>
      <c r="M3708" s="4">
        <v>2796000</v>
      </c>
      <c r="N3708" s="4">
        <v>0</v>
      </c>
      <c r="O3708" s="4">
        <v>0</v>
      </c>
      <c r="P3708" s="4">
        <v>0</v>
      </c>
      <c r="Q3708" s="4">
        <v>3758</v>
      </c>
      <c r="R3708" s="4" t="b">
        <f t="shared" si="12"/>
        <v>0</v>
      </c>
      <c r="S3708" s="4">
        <v>0</v>
      </c>
    </row>
    <row r="3709" spans="1:19" ht="14.25" customHeight="1">
      <c r="A3709" s="4" t="s">
        <v>1040</v>
      </c>
      <c r="B3709" s="5"/>
      <c r="C3709" s="4">
        <v>0</v>
      </c>
      <c r="E3709" s="4" t="b">
        <f t="shared" si="11"/>
        <v>0</v>
      </c>
      <c r="F3709" s="4">
        <v>0</v>
      </c>
      <c r="G3709" s="4">
        <v>8202</v>
      </c>
      <c r="H3709" s="6">
        <v>43831</v>
      </c>
      <c r="I3709" s="4" t="s">
        <v>2221</v>
      </c>
      <c r="J3709" s="4" t="s">
        <v>1043</v>
      </c>
      <c r="K3709" s="4">
        <v>10328</v>
      </c>
      <c r="L3709" s="4">
        <v>0</v>
      </c>
      <c r="M3709" s="4">
        <v>0</v>
      </c>
      <c r="N3709" s="4">
        <v>233000</v>
      </c>
      <c r="O3709" s="4">
        <v>0</v>
      </c>
      <c r="P3709" s="4">
        <v>233000</v>
      </c>
      <c r="Q3709" s="4">
        <v>3759</v>
      </c>
      <c r="R3709" s="4" t="b">
        <f t="shared" si="12"/>
        <v>0</v>
      </c>
      <c r="S3709" s="4">
        <v>0</v>
      </c>
    </row>
    <row r="3710" spans="1:19" ht="14.25" customHeight="1">
      <c r="A3710" s="4" t="s">
        <v>1040</v>
      </c>
      <c r="B3710" s="5"/>
      <c r="C3710" s="4">
        <v>0</v>
      </c>
      <c r="E3710" s="4" t="b">
        <f t="shared" si="11"/>
        <v>0</v>
      </c>
      <c r="F3710" s="4">
        <v>0</v>
      </c>
      <c r="G3710" s="4">
        <v>8202</v>
      </c>
      <c r="H3710" s="6">
        <v>43837</v>
      </c>
      <c r="I3710" s="4" t="s">
        <v>1044</v>
      </c>
      <c r="J3710" s="4" t="s">
        <v>40</v>
      </c>
      <c r="K3710" s="4">
        <v>13475</v>
      </c>
      <c r="L3710" s="4">
        <v>0</v>
      </c>
      <c r="M3710" s="4">
        <v>0</v>
      </c>
      <c r="N3710" s="4">
        <v>0</v>
      </c>
      <c r="O3710" s="4">
        <v>224000</v>
      </c>
      <c r="P3710" s="4">
        <v>9000</v>
      </c>
      <c r="Q3710" s="4">
        <v>3760</v>
      </c>
      <c r="R3710" s="4" t="b">
        <f t="shared" si="12"/>
        <v>0</v>
      </c>
      <c r="S3710" s="4">
        <v>0</v>
      </c>
    </row>
    <row r="3711" spans="1:19" ht="14.25" customHeight="1">
      <c r="A3711" s="4" t="s">
        <v>1040</v>
      </c>
      <c r="B3711" s="5"/>
      <c r="C3711" s="4">
        <v>0</v>
      </c>
      <c r="E3711" s="4" t="b">
        <f t="shared" si="11"/>
        <v>0</v>
      </c>
      <c r="F3711" s="4">
        <v>0</v>
      </c>
      <c r="G3711" s="4">
        <v>8202</v>
      </c>
      <c r="H3711" s="6">
        <v>43862</v>
      </c>
      <c r="I3711" s="4" t="s">
        <v>2222</v>
      </c>
      <c r="J3711" s="4" t="s">
        <v>1043</v>
      </c>
      <c r="K3711" s="4">
        <v>10408</v>
      </c>
      <c r="L3711" s="4">
        <v>0</v>
      </c>
      <c r="M3711" s="4">
        <v>0</v>
      </c>
      <c r="N3711" s="4">
        <v>233000</v>
      </c>
      <c r="O3711" s="4">
        <v>0</v>
      </c>
      <c r="P3711" s="4">
        <v>242000</v>
      </c>
      <c r="Q3711" s="4">
        <v>3761</v>
      </c>
      <c r="R3711" s="4" t="b">
        <f t="shared" si="12"/>
        <v>0</v>
      </c>
      <c r="S3711" s="4">
        <v>0</v>
      </c>
    </row>
    <row r="3712" spans="1:19" ht="14.25" customHeight="1">
      <c r="A3712" s="4" t="s">
        <v>1040</v>
      </c>
      <c r="B3712" s="5"/>
      <c r="C3712" s="4">
        <v>0</v>
      </c>
      <c r="E3712" s="4" t="b">
        <f t="shared" si="11"/>
        <v>0</v>
      </c>
      <c r="F3712" s="4">
        <v>0</v>
      </c>
      <c r="G3712" s="4">
        <v>8202</v>
      </c>
      <c r="H3712" s="6">
        <v>43866</v>
      </c>
      <c r="I3712" s="4" t="s">
        <v>1044</v>
      </c>
      <c r="J3712" s="4" t="s">
        <v>40</v>
      </c>
      <c r="K3712" s="4">
        <v>13548</v>
      </c>
      <c r="L3712" s="4">
        <v>0</v>
      </c>
      <c r="M3712" s="4">
        <v>0</v>
      </c>
      <c r="N3712" s="4">
        <v>0</v>
      </c>
      <c r="O3712" s="4">
        <v>9000</v>
      </c>
      <c r="P3712" s="4">
        <v>233000</v>
      </c>
      <c r="Q3712" s="4">
        <v>3762</v>
      </c>
      <c r="R3712" s="4" t="b">
        <f t="shared" si="12"/>
        <v>0</v>
      </c>
      <c r="S3712" s="4">
        <v>0</v>
      </c>
    </row>
    <row r="3713" spans="1:19" ht="14.25" customHeight="1">
      <c r="A3713" s="4" t="s">
        <v>1040</v>
      </c>
      <c r="B3713" s="5"/>
      <c r="C3713" s="4">
        <v>0</v>
      </c>
      <c r="E3713" s="4" t="b">
        <f t="shared" si="11"/>
        <v>0</v>
      </c>
      <c r="F3713" s="4">
        <v>0</v>
      </c>
      <c r="G3713" s="4">
        <v>8202</v>
      </c>
      <c r="H3713" s="6">
        <v>43866</v>
      </c>
      <c r="I3713" s="4" t="s">
        <v>1046</v>
      </c>
      <c r="J3713" s="4" t="s">
        <v>40</v>
      </c>
      <c r="K3713" s="4">
        <v>13548</v>
      </c>
      <c r="L3713" s="4">
        <v>0</v>
      </c>
      <c r="M3713" s="4">
        <v>0</v>
      </c>
      <c r="N3713" s="4">
        <v>0</v>
      </c>
      <c r="O3713" s="4">
        <v>233000</v>
      </c>
      <c r="P3713" s="4">
        <v>0</v>
      </c>
      <c r="Q3713" s="4">
        <v>3763</v>
      </c>
      <c r="R3713" s="4" t="b">
        <f t="shared" si="12"/>
        <v>0</v>
      </c>
      <c r="S3713" s="4">
        <v>0</v>
      </c>
    </row>
    <row r="3714" spans="1:19" ht="14.25" customHeight="1">
      <c r="A3714" s="4" t="s">
        <v>1040</v>
      </c>
      <c r="B3714" s="5"/>
      <c r="C3714" s="4">
        <v>0</v>
      </c>
      <c r="E3714" s="4" t="b">
        <f t="shared" si="11"/>
        <v>0</v>
      </c>
      <c r="F3714" s="4">
        <v>0</v>
      </c>
      <c r="G3714" s="4">
        <v>8202</v>
      </c>
      <c r="H3714" s="6">
        <v>43891</v>
      </c>
      <c r="I3714" s="4" t="s">
        <v>2223</v>
      </c>
      <c r="J3714" s="4" t="s">
        <v>1043</v>
      </c>
      <c r="K3714" s="4">
        <v>10488</v>
      </c>
      <c r="L3714" s="4">
        <v>0</v>
      </c>
      <c r="M3714" s="4">
        <v>0</v>
      </c>
      <c r="N3714" s="4">
        <v>233000</v>
      </c>
      <c r="O3714" s="4">
        <v>0</v>
      </c>
      <c r="P3714" s="4">
        <v>233000</v>
      </c>
      <c r="Q3714" s="4">
        <v>3764</v>
      </c>
      <c r="R3714" s="4" t="b">
        <f t="shared" si="12"/>
        <v>0</v>
      </c>
      <c r="S3714" s="4">
        <v>0</v>
      </c>
    </row>
    <row r="3715" spans="1:19" ht="14.25" customHeight="1">
      <c r="A3715" s="4" t="s">
        <v>1040</v>
      </c>
      <c r="B3715" s="5"/>
      <c r="C3715" s="4">
        <v>0</v>
      </c>
      <c r="E3715" s="4" t="b">
        <f t="shared" si="11"/>
        <v>0</v>
      </c>
      <c r="F3715" s="4">
        <v>0</v>
      </c>
      <c r="G3715" s="4">
        <v>8202</v>
      </c>
      <c r="H3715" s="6">
        <v>43899</v>
      </c>
      <c r="I3715" s="4" t="s">
        <v>1048</v>
      </c>
      <c r="J3715" s="4" t="s">
        <v>40</v>
      </c>
      <c r="K3715" s="4">
        <v>13626</v>
      </c>
      <c r="L3715" s="4">
        <v>0</v>
      </c>
      <c r="M3715" s="4">
        <v>0</v>
      </c>
      <c r="N3715" s="4">
        <v>0</v>
      </c>
      <c r="O3715" s="4">
        <v>233000</v>
      </c>
      <c r="P3715" s="4">
        <v>0</v>
      </c>
      <c r="Q3715" s="4">
        <v>3765</v>
      </c>
      <c r="R3715" s="4" t="b">
        <f t="shared" si="12"/>
        <v>0</v>
      </c>
      <c r="S3715" s="4">
        <v>0</v>
      </c>
    </row>
    <row r="3716" spans="1:19" ht="14.25" customHeight="1">
      <c r="A3716" s="4" t="s">
        <v>1040</v>
      </c>
      <c r="B3716" s="5"/>
      <c r="C3716" s="4">
        <v>0</v>
      </c>
      <c r="E3716" s="4" t="b">
        <f t="shared" si="11"/>
        <v>0</v>
      </c>
      <c r="F3716" s="4">
        <v>0</v>
      </c>
      <c r="G3716" s="4">
        <v>8202</v>
      </c>
      <c r="H3716" s="6">
        <v>43922</v>
      </c>
      <c r="I3716" s="4" t="s">
        <v>2224</v>
      </c>
      <c r="J3716" s="4" t="s">
        <v>1043</v>
      </c>
      <c r="K3716" s="4">
        <v>10568</v>
      </c>
      <c r="L3716" s="4">
        <v>0</v>
      </c>
      <c r="M3716" s="4">
        <v>0</v>
      </c>
      <c r="N3716" s="4">
        <v>233000</v>
      </c>
      <c r="O3716" s="4">
        <v>0</v>
      </c>
      <c r="P3716" s="4">
        <v>233000</v>
      </c>
      <c r="Q3716" s="4">
        <v>3766</v>
      </c>
      <c r="R3716" s="4" t="b">
        <f t="shared" si="12"/>
        <v>0</v>
      </c>
      <c r="S3716" s="4">
        <v>0</v>
      </c>
    </row>
    <row r="3717" spans="1:19" ht="14.25" customHeight="1">
      <c r="A3717" s="4" t="s">
        <v>1040</v>
      </c>
      <c r="B3717" s="5"/>
      <c r="C3717" s="4">
        <v>0</v>
      </c>
      <c r="E3717" s="4" t="b">
        <f t="shared" si="11"/>
        <v>0</v>
      </c>
      <c r="F3717" s="4">
        <v>0</v>
      </c>
      <c r="G3717" s="4">
        <v>8202</v>
      </c>
      <c r="H3717" s="6">
        <v>43938</v>
      </c>
      <c r="I3717" s="4" t="s">
        <v>1050</v>
      </c>
      <c r="J3717" s="4" t="s">
        <v>40</v>
      </c>
      <c r="K3717" s="4">
        <v>13715</v>
      </c>
      <c r="L3717" s="4">
        <v>0</v>
      </c>
      <c r="M3717" s="4">
        <v>0</v>
      </c>
      <c r="N3717" s="4">
        <v>0</v>
      </c>
      <c r="O3717" s="4">
        <v>233000</v>
      </c>
      <c r="P3717" s="4">
        <v>0</v>
      </c>
      <c r="Q3717" s="4">
        <v>3767</v>
      </c>
      <c r="R3717" s="4" t="b">
        <f t="shared" si="12"/>
        <v>0</v>
      </c>
      <c r="S3717" s="4">
        <v>0</v>
      </c>
    </row>
    <row r="3718" spans="1:19" ht="14.25" customHeight="1">
      <c r="A3718" s="4" t="s">
        <v>1040</v>
      </c>
      <c r="B3718" s="5"/>
      <c r="C3718" s="4">
        <v>0</v>
      </c>
      <c r="E3718" s="4" t="b">
        <f t="shared" si="11"/>
        <v>0</v>
      </c>
      <c r="F3718" s="4">
        <v>0</v>
      </c>
      <c r="G3718" s="4">
        <v>8202</v>
      </c>
      <c r="H3718" s="6">
        <v>43952</v>
      </c>
      <c r="I3718" s="4" t="s">
        <v>2225</v>
      </c>
      <c r="J3718" s="4" t="s">
        <v>1043</v>
      </c>
      <c r="K3718" s="4">
        <v>10648</v>
      </c>
      <c r="L3718" s="4">
        <v>0</v>
      </c>
      <c r="M3718" s="4">
        <v>0</v>
      </c>
      <c r="N3718" s="4">
        <v>233000</v>
      </c>
      <c r="O3718" s="4">
        <v>0</v>
      </c>
      <c r="P3718" s="4">
        <v>233000</v>
      </c>
      <c r="Q3718" s="4">
        <v>3768</v>
      </c>
      <c r="R3718" s="4" t="b">
        <f t="shared" si="12"/>
        <v>0</v>
      </c>
      <c r="S3718" s="4">
        <v>0</v>
      </c>
    </row>
    <row r="3719" spans="1:19" ht="14.25" customHeight="1">
      <c r="A3719" s="4" t="s">
        <v>1040</v>
      </c>
      <c r="B3719" s="5"/>
      <c r="C3719" s="4">
        <v>0</v>
      </c>
      <c r="E3719" s="4" t="b">
        <f t="shared" si="11"/>
        <v>0</v>
      </c>
      <c r="F3719" s="4">
        <v>0</v>
      </c>
      <c r="G3719" s="4">
        <v>8202</v>
      </c>
      <c r="H3719" s="6">
        <v>43958</v>
      </c>
      <c r="I3719" s="4" t="s">
        <v>1052</v>
      </c>
      <c r="J3719" s="4" t="s">
        <v>40</v>
      </c>
      <c r="K3719" s="4">
        <v>13748</v>
      </c>
      <c r="L3719" s="4">
        <v>0</v>
      </c>
      <c r="M3719" s="4">
        <v>0</v>
      </c>
      <c r="N3719" s="4">
        <v>0</v>
      </c>
      <c r="O3719" s="4">
        <v>233000</v>
      </c>
      <c r="P3719" s="4">
        <v>0</v>
      </c>
      <c r="Q3719" s="4">
        <v>3769</v>
      </c>
      <c r="R3719" s="4" t="b">
        <f t="shared" si="12"/>
        <v>0</v>
      </c>
      <c r="S3719" s="4">
        <v>0</v>
      </c>
    </row>
    <row r="3720" spans="1:19" ht="14.25" customHeight="1">
      <c r="A3720" s="4" t="s">
        <v>1040</v>
      </c>
      <c r="B3720" s="5"/>
      <c r="C3720" s="4">
        <v>0</v>
      </c>
      <c r="E3720" s="4" t="b">
        <f t="shared" si="11"/>
        <v>0</v>
      </c>
      <c r="F3720" s="4">
        <v>0</v>
      </c>
      <c r="G3720" s="4">
        <v>8202</v>
      </c>
      <c r="H3720" s="6">
        <v>43983</v>
      </c>
      <c r="I3720" s="4" t="s">
        <v>2226</v>
      </c>
      <c r="J3720" s="4" t="s">
        <v>1043</v>
      </c>
      <c r="K3720" s="4">
        <v>10728</v>
      </c>
      <c r="L3720" s="4">
        <v>0</v>
      </c>
      <c r="M3720" s="4">
        <v>0</v>
      </c>
      <c r="N3720" s="4">
        <v>233000</v>
      </c>
      <c r="O3720" s="4">
        <v>0</v>
      </c>
      <c r="P3720" s="4">
        <v>233000</v>
      </c>
      <c r="Q3720" s="4">
        <v>3770</v>
      </c>
      <c r="R3720" s="4" t="b">
        <f t="shared" si="12"/>
        <v>0</v>
      </c>
      <c r="S3720" s="4">
        <v>0</v>
      </c>
    </row>
    <row r="3721" spans="1:19" ht="14.25" customHeight="1">
      <c r="A3721" s="4" t="s">
        <v>1040</v>
      </c>
      <c r="B3721" s="5"/>
      <c r="C3721" s="4">
        <v>0</v>
      </c>
      <c r="E3721" s="4" t="b">
        <f t="shared" si="11"/>
        <v>0</v>
      </c>
      <c r="F3721" s="4">
        <v>0</v>
      </c>
      <c r="G3721" s="4">
        <v>8202</v>
      </c>
      <c r="H3721" s="6">
        <v>43984</v>
      </c>
      <c r="I3721" s="4" t="s">
        <v>1054</v>
      </c>
      <c r="J3721" s="4" t="s">
        <v>40</v>
      </c>
      <c r="K3721" s="4">
        <v>13811</v>
      </c>
      <c r="L3721" s="4">
        <v>0</v>
      </c>
      <c r="M3721" s="4">
        <v>0</v>
      </c>
      <c r="N3721" s="4">
        <v>0</v>
      </c>
      <c r="O3721" s="4">
        <v>233000</v>
      </c>
      <c r="P3721" s="4">
        <v>0</v>
      </c>
      <c r="Q3721" s="4">
        <v>3771</v>
      </c>
      <c r="R3721" s="4" t="b">
        <f t="shared" si="12"/>
        <v>0</v>
      </c>
      <c r="S3721" s="4">
        <v>0</v>
      </c>
    </row>
    <row r="3722" spans="1:19" ht="14.25" customHeight="1">
      <c r="A3722" s="4" t="s">
        <v>1040</v>
      </c>
      <c r="B3722" s="5"/>
      <c r="C3722" s="4">
        <v>0</v>
      </c>
      <c r="E3722" s="4" t="b">
        <f t="shared" si="11"/>
        <v>0</v>
      </c>
      <c r="F3722" s="4">
        <v>0</v>
      </c>
      <c r="G3722" s="4">
        <v>8202</v>
      </c>
      <c r="H3722" s="6">
        <v>44013</v>
      </c>
      <c r="I3722" s="4" t="s">
        <v>2227</v>
      </c>
      <c r="J3722" s="4" t="s">
        <v>1043</v>
      </c>
      <c r="K3722" s="4">
        <v>10808</v>
      </c>
      <c r="L3722" s="4">
        <v>0</v>
      </c>
      <c r="M3722" s="4">
        <v>0</v>
      </c>
      <c r="N3722" s="4">
        <v>233000</v>
      </c>
      <c r="O3722" s="4">
        <v>0</v>
      </c>
      <c r="P3722" s="4">
        <v>233000</v>
      </c>
      <c r="Q3722" s="4">
        <v>3772</v>
      </c>
      <c r="R3722" s="4" t="b">
        <f t="shared" si="12"/>
        <v>0</v>
      </c>
      <c r="S3722" s="4">
        <v>0</v>
      </c>
    </row>
    <row r="3723" spans="1:19" ht="14.25" customHeight="1">
      <c r="A3723" s="4" t="s">
        <v>1040</v>
      </c>
      <c r="B3723" s="5"/>
      <c r="C3723" s="4">
        <v>0</v>
      </c>
      <c r="E3723" s="4" t="b">
        <f t="shared" si="11"/>
        <v>0</v>
      </c>
      <c r="F3723" s="4">
        <v>0</v>
      </c>
      <c r="G3723" s="4">
        <v>8202</v>
      </c>
      <c r="H3723" s="6">
        <v>44018</v>
      </c>
      <c r="I3723" s="4" t="s">
        <v>1056</v>
      </c>
      <c r="J3723" s="4" t="s">
        <v>40</v>
      </c>
      <c r="K3723" s="4">
        <v>13885</v>
      </c>
      <c r="L3723" s="4">
        <v>0</v>
      </c>
      <c r="M3723" s="4">
        <v>0</v>
      </c>
      <c r="N3723" s="4">
        <v>0</v>
      </c>
      <c r="O3723" s="4">
        <v>233000</v>
      </c>
      <c r="P3723" s="4">
        <v>0</v>
      </c>
      <c r="Q3723" s="4">
        <v>3773</v>
      </c>
      <c r="R3723" s="4" t="b">
        <f t="shared" si="12"/>
        <v>0</v>
      </c>
      <c r="S3723" s="4">
        <v>0</v>
      </c>
    </row>
    <row r="3724" spans="1:19" ht="14.25" customHeight="1">
      <c r="A3724" s="4" t="s">
        <v>1040</v>
      </c>
      <c r="B3724" s="5"/>
      <c r="C3724" s="4">
        <v>0</v>
      </c>
      <c r="E3724" s="4" t="b">
        <f t="shared" si="11"/>
        <v>0</v>
      </c>
      <c r="F3724" s="4">
        <v>0</v>
      </c>
      <c r="G3724" s="4">
        <v>8202</v>
      </c>
      <c r="H3724" s="6">
        <v>44044</v>
      </c>
      <c r="I3724" s="4" t="s">
        <v>2228</v>
      </c>
      <c r="J3724" s="4" t="s">
        <v>1043</v>
      </c>
      <c r="K3724" s="4">
        <v>10888</v>
      </c>
      <c r="L3724" s="4">
        <v>0</v>
      </c>
      <c r="M3724" s="4">
        <v>0</v>
      </c>
      <c r="N3724" s="4">
        <v>233000</v>
      </c>
      <c r="O3724" s="4">
        <v>0</v>
      </c>
      <c r="P3724" s="4">
        <v>233000</v>
      </c>
      <c r="Q3724" s="4">
        <v>3774</v>
      </c>
      <c r="R3724" s="4" t="b">
        <f t="shared" si="12"/>
        <v>0</v>
      </c>
      <c r="S3724" s="4">
        <v>0</v>
      </c>
    </row>
    <row r="3725" spans="1:19" ht="14.25" customHeight="1">
      <c r="A3725" s="4" t="s">
        <v>1040</v>
      </c>
      <c r="B3725" s="5"/>
      <c r="C3725" s="4">
        <v>0</v>
      </c>
      <c r="E3725" s="4" t="b">
        <f t="shared" si="11"/>
        <v>0</v>
      </c>
      <c r="F3725" s="4">
        <v>0</v>
      </c>
      <c r="G3725" s="4">
        <v>8202</v>
      </c>
      <c r="H3725" s="6">
        <v>44057</v>
      </c>
      <c r="I3725" s="4" t="s">
        <v>1058</v>
      </c>
      <c r="J3725" s="4" t="s">
        <v>40</v>
      </c>
      <c r="K3725" s="4">
        <v>13987</v>
      </c>
      <c r="L3725" s="4">
        <v>0</v>
      </c>
      <c r="M3725" s="4">
        <v>0</v>
      </c>
      <c r="N3725" s="4">
        <v>0</v>
      </c>
      <c r="O3725" s="4">
        <v>233000</v>
      </c>
      <c r="P3725" s="4">
        <v>0</v>
      </c>
      <c r="Q3725" s="4">
        <v>3775</v>
      </c>
      <c r="R3725" s="4" t="b">
        <f t="shared" si="12"/>
        <v>0</v>
      </c>
      <c r="S3725" s="4">
        <v>0</v>
      </c>
    </row>
    <row r="3726" spans="1:19" ht="14.25" customHeight="1">
      <c r="A3726" s="4" t="s">
        <v>1040</v>
      </c>
      <c r="B3726" s="5"/>
      <c r="C3726" s="4">
        <v>0</v>
      </c>
      <c r="E3726" s="4" t="b">
        <f t="shared" si="11"/>
        <v>0</v>
      </c>
      <c r="F3726" s="4">
        <v>0</v>
      </c>
      <c r="G3726" s="4">
        <v>8202</v>
      </c>
      <c r="H3726" s="6">
        <v>44075</v>
      </c>
      <c r="I3726" s="4" t="s">
        <v>2229</v>
      </c>
      <c r="J3726" s="4" t="s">
        <v>1043</v>
      </c>
      <c r="K3726" s="4">
        <v>10968</v>
      </c>
      <c r="L3726" s="4">
        <v>0</v>
      </c>
      <c r="M3726" s="4">
        <v>0</v>
      </c>
      <c r="N3726" s="4">
        <v>233000</v>
      </c>
      <c r="O3726" s="4">
        <v>0</v>
      </c>
      <c r="P3726" s="4">
        <v>233000</v>
      </c>
      <c r="Q3726" s="4">
        <v>3776</v>
      </c>
      <c r="R3726" s="4" t="b">
        <f t="shared" si="12"/>
        <v>0</v>
      </c>
      <c r="S3726" s="4">
        <v>0</v>
      </c>
    </row>
    <row r="3727" spans="1:19" ht="14.25" customHeight="1">
      <c r="A3727" s="4" t="s">
        <v>1040</v>
      </c>
      <c r="B3727" s="5"/>
      <c r="C3727" s="4">
        <v>0</v>
      </c>
      <c r="E3727" s="4" t="b">
        <f t="shared" si="11"/>
        <v>0</v>
      </c>
      <c r="F3727" s="4">
        <v>0</v>
      </c>
      <c r="G3727" s="4">
        <v>8202</v>
      </c>
      <c r="H3727" s="6">
        <v>44088</v>
      </c>
      <c r="I3727" s="4" t="s">
        <v>1060</v>
      </c>
      <c r="J3727" s="4" t="s">
        <v>40</v>
      </c>
      <c r="K3727" s="4">
        <v>14063</v>
      </c>
      <c r="L3727" s="4">
        <v>0</v>
      </c>
      <c r="M3727" s="4">
        <v>0</v>
      </c>
      <c r="N3727" s="4">
        <v>0</v>
      </c>
      <c r="O3727" s="4">
        <v>233000</v>
      </c>
      <c r="P3727" s="4">
        <v>0</v>
      </c>
      <c r="Q3727" s="4">
        <v>3777</v>
      </c>
      <c r="R3727" s="4" t="b">
        <f t="shared" si="12"/>
        <v>0</v>
      </c>
      <c r="S3727" s="4">
        <v>0</v>
      </c>
    </row>
    <row r="3728" spans="1:19" ht="14.25" customHeight="1">
      <c r="A3728" s="4" t="s">
        <v>1040</v>
      </c>
      <c r="B3728" s="5"/>
      <c r="C3728" s="4">
        <v>0</v>
      </c>
      <c r="E3728" s="4" t="b">
        <f t="shared" si="11"/>
        <v>0</v>
      </c>
      <c r="F3728" s="4">
        <v>0</v>
      </c>
      <c r="G3728" s="4">
        <v>8202</v>
      </c>
      <c r="H3728" s="6">
        <v>44105</v>
      </c>
      <c r="I3728" s="4" t="s">
        <v>2230</v>
      </c>
      <c r="J3728" s="4" t="s">
        <v>1043</v>
      </c>
      <c r="K3728" s="4">
        <v>11048</v>
      </c>
      <c r="L3728" s="4">
        <v>0</v>
      </c>
      <c r="M3728" s="4">
        <v>0</v>
      </c>
      <c r="N3728" s="4">
        <v>233000</v>
      </c>
      <c r="O3728" s="4">
        <v>0</v>
      </c>
      <c r="P3728" s="4">
        <v>233000</v>
      </c>
      <c r="Q3728" s="4">
        <v>3778</v>
      </c>
      <c r="R3728" s="4" t="b">
        <f t="shared" si="12"/>
        <v>0</v>
      </c>
      <c r="S3728" s="4">
        <v>0</v>
      </c>
    </row>
    <row r="3729" spans="1:19" ht="14.25" customHeight="1">
      <c r="A3729" s="4" t="s">
        <v>1040</v>
      </c>
      <c r="B3729" s="5"/>
      <c r="C3729" s="4">
        <v>0</v>
      </c>
      <c r="E3729" s="4" t="b">
        <f t="shared" si="11"/>
        <v>0</v>
      </c>
      <c r="F3729" s="4">
        <v>0</v>
      </c>
      <c r="G3729" s="4">
        <v>8202</v>
      </c>
      <c r="H3729" s="6">
        <v>44113</v>
      </c>
      <c r="I3729" s="4" t="s">
        <v>1061</v>
      </c>
      <c r="J3729" s="4" t="s">
        <v>40</v>
      </c>
      <c r="K3729" s="4">
        <v>14122</v>
      </c>
      <c r="L3729" s="4">
        <v>0</v>
      </c>
      <c r="M3729" s="4">
        <v>0</v>
      </c>
      <c r="N3729" s="4">
        <v>0</v>
      </c>
      <c r="O3729" s="4">
        <v>233000</v>
      </c>
      <c r="P3729" s="4">
        <v>0</v>
      </c>
      <c r="Q3729" s="4">
        <v>3779</v>
      </c>
      <c r="R3729" s="4" t="b">
        <f t="shared" si="12"/>
        <v>0</v>
      </c>
      <c r="S3729" s="4">
        <v>0</v>
      </c>
    </row>
    <row r="3730" spans="1:19" ht="14.25" customHeight="1">
      <c r="A3730" s="4" t="s">
        <v>1040</v>
      </c>
      <c r="B3730" s="5"/>
      <c r="C3730" s="4">
        <v>0</v>
      </c>
      <c r="E3730" s="4" t="b">
        <f t="shared" si="11"/>
        <v>0</v>
      </c>
      <c r="F3730" s="4">
        <v>0</v>
      </c>
      <c r="G3730" s="4">
        <v>8202</v>
      </c>
      <c r="H3730" s="6">
        <v>44136</v>
      </c>
      <c r="I3730" s="4" t="s">
        <v>2231</v>
      </c>
      <c r="J3730" s="4" t="s">
        <v>1043</v>
      </c>
      <c r="K3730" s="4">
        <v>11128</v>
      </c>
      <c r="L3730" s="4">
        <v>0</v>
      </c>
      <c r="M3730" s="4">
        <v>0</v>
      </c>
      <c r="N3730" s="4">
        <v>233000</v>
      </c>
      <c r="O3730" s="4">
        <v>0</v>
      </c>
      <c r="P3730" s="4">
        <v>233000</v>
      </c>
      <c r="Q3730" s="4">
        <v>3780</v>
      </c>
      <c r="R3730" s="4" t="b">
        <f t="shared" si="12"/>
        <v>0</v>
      </c>
      <c r="S3730" s="4">
        <v>0</v>
      </c>
    </row>
    <row r="3731" spans="1:19" ht="14.25" customHeight="1">
      <c r="A3731" s="4" t="s">
        <v>1040</v>
      </c>
      <c r="B3731" s="5"/>
      <c r="C3731" s="4">
        <v>0</v>
      </c>
      <c r="E3731" s="4" t="b">
        <f t="shared" si="11"/>
        <v>0</v>
      </c>
      <c r="F3731" s="4">
        <v>0</v>
      </c>
      <c r="G3731" s="4">
        <v>8202</v>
      </c>
      <c r="H3731" s="6">
        <v>44144</v>
      </c>
      <c r="I3731" s="4" t="s">
        <v>1064</v>
      </c>
      <c r="J3731" s="4" t="s">
        <v>40</v>
      </c>
      <c r="K3731" s="4">
        <v>14180</v>
      </c>
      <c r="L3731" s="4">
        <v>0</v>
      </c>
      <c r="M3731" s="4">
        <v>0</v>
      </c>
      <c r="N3731" s="4">
        <v>0</v>
      </c>
      <c r="O3731" s="4">
        <v>233000</v>
      </c>
      <c r="P3731" s="4">
        <v>0</v>
      </c>
      <c r="Q3731" s="4">
        <v>3781</v>
      </c>
      <c r="R3731" s="4" t="b">
        <f t="shared" si="12"/>
        <v>0</v>
      </c>
      <c r="S3731" s="4">
        <v>0</v>
      </c>
    </row>
    <row r="3732" spans="1:19" ht="14.25" customHeight="1">
      <c r="A3732" s="4" t="s">
        <v>1040</v>
      </c>
      <c r="B3732" s="5"/>
      <c r="C3732" s="4">
        <v>0</v>
      </c>
      <c r="E3732" s="4" t="b">
        <f t="shared" si="11"/>
        <v>0</v>
      </c>
      <c r="F3732" s="4">
        <v>0</v>
      </c>
      <c r="G3732" s="4">
        <v>8202</v>
      </c>
      <c r="H3732" s="6">
        <v>44166</v>
      </c>
      <c r="I3732" s="4" t="s">
        <v>2232</v>
      </c>
      <c r="J3732" s="4" t="s">
        <v>1043</v>
      </c>
      <c r="K3732" s="4">
        <v>11208</v>
      </c>
      <c r="L3732" s="4">
        <v>0</v>
      </c>
      <c r="M3732" s="4">
        <v>0</v>
      </c>
      <c r="N3732" s="4">
        <v>233000</v>
      </c>
      <c r="O3732" s="4">
        <v>0</v>
      </c>
      <c r="P3732" s="4">
        <v>233000</v>
      </c>
      <c r="Q3732" s="4">
        <v>3782</v>
      </c>
      <c r="R3732" s="4" t="b">
        <f t="shared" si="12"/>
        <v>0</v>
      </c>
      <c r="S3732" s="4">
        <v>0</v>
      </c>
    </row>
    <row r="3733" spans="1:19" ht="14.25" customHeight="1">
      <c r="A3733" s="4" t="s">
        <v>1040</v>
      </c>
      <c r="B3733" s="5"/>
      <c r="C3733" s="4">
        <v>0</v>
      </c>
      <c r="E3733" s="4" t="b">
        <f t="shared" si="11"/>
        <v>0</v>
      </c>
      <c r="F3733" s="4">
        <v>0</v>
      </c>
      <c r="G3733" s="4">
        <v>8202</v>
      </c>
      <c r="H3733" s="6">
        <v>44172</v>
      </c>
      <c r="I3733" s="4" t="s">
        <v>1066</v>
      </c>
      <c r="J3733" s="4" t="s">
        <v>40</v>
      </c>
      <c r="K3733" s="4">
        <v>14257</v>
      </c>
      <c r="L3733" s="4">
        <v>0</v>
      </c>
      <c r="M3733" s="4">
        <v>0</v>
      </c>
      <c r="N3733" s="4">
        <v>0</v>
      </c>
      <c r="O3733" s="4">
        <v>233000</v>
      </c>
      <c r="P3733" s="4">
        <v>0</v>
      </c>
      <c r="Q3733" s="4">
        <v>3783</v>
      </c>
      <c r="R3733" s="4" t="b">
        <f t="shared" si="12"/>
        <v>0</v>
      </c>
      <c r="S3733" s="4">
        <v>0</v>
      </c>
    </row>
    <row r="3734" spans="1:19" ht="14.25" customHeight="1">
      <c r="A3734" s="4" t="s">
        <v>1040</v>
      </c>
      <c r="B3734" s="5" t="s">
        <v>2233</v>
      </c>
      <c r="C3734" s="4">
        <v>0</v>
      </c>
      <c r="D3734" s="4" t="s">
        <v>2233</v>
      </c>
      <c r="E3734" s="4" t="b">
        <f t="shared" si="11"/>
        <v>0</v>
      </c>
      <c r="F3734" s="4">
        <v>0</v>
      </c>
      <c r="G3734" s="4">
        <v>8202</v>
      </c>
      <c r="H3734" s="3" t="s">
        <v>21</v>
      </c>
      <c r="K3734" s="4">
        <v>0</v>
      </c>
      <c r="L3734" s="4">
        <v>0</v>
      </c>
      <c r="M3734" s="4">
        <v>0</v>
      </c>
      <c r="N3734" s="4">
        <v>2796000</v>
      </c>
      <c r="O3734" s="4">
        <v>2796000</v>
      </c>
      <c r="P3734" s="4">
        <v>0</v>
      </c>
      <c r="Q3734" s="4">
        <v>3784</v>
      </c>
      <c r="R3734" s="4" t="b">
        <f t="shared" si="12"/>
        <v>0</v>
      </c>
      <c r="S3734" s="4">
        <v>0</v>
      </c>
    </row>
    <row r="3735" spans="1:19" ht="14.25" customHeight="1">
      <c r="A3735" s="4" t="s">
        <v>1040</v>
      </c>
      <c r="B3735" s="5" t="s">
        <v>776</v>
      </c>
      <c r="C3735" s="4">
        <v>0</v>
      </c>
      <c r="D3735" s="4" t="s">
        <v>776</v>
      </c>
      <c r="E3735" s="4" t="b">
        <f t="shared" si="11"/>
        <v>0</v>
      </c>
      <c r="F3735" s="4">
        <v>0</v>
      </c>
      <c r="G3735" s="4">
        <v>8301</v>
      </c>
      <c r="H3735" s="3" t="s">
        <v>21</v>
      </c>
      <c r="K3735" s="4">
        <v>0</v>
      </c>
      <c r="L3735" s="4">
        <v>2520000</v>
      </c>
      <c r="M3735" s="4">
        <v>2520000</v>
      </c>
      <c r="N3735" s="4">
        <v>0</v>
      </c>
      <c r="O3735" s="4">
        <v>0</v>
      </c>
      <c r="P3735" s="4">
        <v>0</v>
      </c>
      <c r="Q3735" s="4">
        <v>3785</v>
      </c>
      <c r="R3735" s="4" t="b">
        <f t="shared" si="12"/>
        <v>0</v>
      </c>
      <c r="S3735" s="4">
        <v>0</v>
      </c>
    </row>
    <row r="3736" spans="1:19" ht="14.25" customHeight="1">
      <c r="A3736" s="4" t="s">
        <v>1040</v>
      </c>
      <c r="B3736" s="5"/>
      <c r="C3736" s="4">
        <v>0</v>
      </c>
      <c r="E3736" s="4" t="b">
        <f t="shared" si="11"/>
        <v>0</v>
      </c>
      <c r="F3736" s="4">
        <v>0</v>
      </c>
      <c r="G3736" s="4">
        <v>8301</v>
      </c>
      <c r="H3736" s="6">
        <v>43831</v>
      </c>
      <c r="I3736" s="4" t="s">
        <v>2234</v>
      </c>
      <c r="J3736" s="4" t="s">
        <v>1069</v>
      </c>
      <c r="K3736" s="4">
        <v>561</v>
      </c>
      <c r="L3736" s="4">
        <v>0</v>
      </c>
      <c r="M3736" s="4">
        <v>0</v>
      </c>
      <c r="N3736" s="4">
        <v>0</v>
      </c>
      <c r="O3736" s="4">
        <v>121200</v>
      </c>
      <c r="P3736" s="4">
        <v>-121200</v>
      </c>
      <c r="Q3736" s="4">
        <v>3786</v>
      </c>
      <c r="R3736" s="4" t="b">
        <f t="shared" si="12"/>
        <v>0</v>
      </c>
      <c r="S3736" s="4">
        <v>0</v>
      </c>
    </row>
    <row r="3737" spans="1:19" ht="14.25" customHeight="1">
      <c r="A3737" s="4" t="s">
        <v>1040</v>
      </c>
      <c r="B3737" s="5"/>
      <c r="C3737" s="4">
        <v>0</v>
      </c>
      <c r="E3737" s="4" t="b">
        <f t="shared" si="11"/>
        <v>0</v>
      </c>
      <c r="F3737" s="4">
        <v>0</v>
      </c>
      <c r="G3737" s="4">
        <v>8301</v>
      </c>
      <c r="H3737" s="6">
        <v>43831</v>
      </c>
      <c r="I3737" s="4" t="s">
        <v>2235</v>
      </c>
      <c r="J3737" s="4" t="s">
        <v>1043</v>
      </c>
      <c r="K3737" s="4">
        <v>10329</v>
      </c>
      <c r="L3737" s="4">
        <v>0</v>
      </c>
      <c r="M3737" s="4">
        <v>0</v>
      </c>
      <c r="N3737" s="4">
        <v>210000</v>
      </c>
      <c r="O3737" s="4">
        <v>0</v>
      </c>
      <c r="P3737" s="4">
        <v>88800</v>
      </c>
      <c r="Q3737" s="4">
        <v>3787</v>
      </c>
      <c r="R3737" s="4" t="b">
        <f t="shared" si="12"/>
        <v>0</v>
      </c>
      <c r="S3737" s="4">
        <v>0</v>
      </c>
    </row>
    <row r="3738" spans="1:19" ht="14.25" customHeight="1">
      <c r="A3738" s="4" t="s">
        <v>1040</v>
      </c>
      <c r="B3738" s="5"/>
      <c r="C3738" s="4">
        <v>0</v>
      </c>
      <c r="E3738" s="4" t="b">
        <f t="shared" si="11"/>
        <v>0</v>
      </c>
      <c r="F3738" s="4">
        <v>0</v>
      </c>
      <c r="G3738" s="4">
        <v>8301</v>
      </c>
      <c r="H3738" s="6">
        <v>43839</v>
      </c>
      <c r="I3738" s="4" t="s">
        <v>1044</v>
      </c>
      <c r="J3738" s="4" t="s">
        <v>40</v>
      </c>
      <c r="K3738" s="4">
        <v>13487</v>
      </c>
      <c r="L3738" s="4">
        <v>0</v>
      </c>
      <c r="M3738" s="4">
        <v>0</v>
      </c>
      <c r="N3738" s="4">
        <v>0</v>
      </c>
      <c r="O3738" s="4">
        <v>88800</v>
      </c>
      <c r="P3738" s="4">
        <v>0</v>
      </c>
      <c r="Q3738" s="4">
        <v>3788</v>
      </c>
      <c r="R3738" s="4" t="b">
        <f t="shared" si="12"/>
        <v>0</v>
      </c>
      <c r="S3738" s="4">
        <v>0</v>
      </c>
    </row>
    <row r="3739" spans="1:19" ht="14.25" customHeight="1">
      <c r="A3739" s="4" t="s">
        <v>1040</v>
      </c>
      <c r="B3739" s="5"/>
      <c r="C3739" s="4">
        <v>0</v>
      </c>
      <c r="E3739" s="4" t="b">
        <f t="shared" si="11"/>
        <v>0</v>
      </c>
      <c r="F3739" s="4">
        <v>0</v>
      </c>
      <c r="G3739" s="4">
        <v>8301</v>
      </c>
      <c r="H3739" s="6">
        <v>43862</v>
      </c>
      <c r="I3739" s="4" t="s">
        <v>2236</v>
      </c>
      <c r="J3739" s="4" t="s">
        <v>1069</v>
      </c>
      <c r="K3739" s="4">
        <v>562</v>
      </c>
      <c r="L3739" s="4">
        <v>0</v>
      </c>
      <c r="M3739" s="4">
        <v>0</v>
      </c>
      <c r="N3739" s="4">
        <v>0</v>
      </c>
      <c r="O3739" s="4">
        <v>131200</v>
      </c>
      <c r="P3739" s="4">
        <v>-131200</v>
      </c>
      <c r="Q3739" s="4">
        <v>3789</v>
      </c>
      <c r="R3739" s="4" t="b">
        <f t="shared" si="12"/>
        <v>0</v>
      </c>
      <c r="S3739" s="4">
        <v>0</v>
      </c>
    </row>
    <row r="3740" spans="1:19" ht="14.25" customHeight="1">
      <c r="A3740" s="4" t="s">
        <v>1040</v>
      </c>
      <c r="B3740" s="5"/>
      <c r="C3740" s="4">
        <v>0</v>
      </c>
      <c r="E3740" s="4" t="b">
        <f t="shared" si="11"/>
        <v>0</v>
      </c>
      <c r="F3740" s="4">
        <v>0</v>
      </c>
      <c r="G3740" s="4">
        <v>8301</v>
      </c>
      <c r="H3740" s="6">
        <v>43862</v>
      </c>
      <c r="I3740" s="4" t="s">
        <v>2237</v>
      </c>
      <c r="J3740" s="4" t="s">
        <v>1043</v>
      </c>
      <c r="K3740" s="4">
        <v>10409</v>
      </c>
      <c r="L3740" s="4">
        <v>0</v>
      </c>
      <c r="M3740" s="4">
        <v>0</v>
      </c>
      <c r="N3740" s="4">
        <v>210000</v>
      </c>
      <c r="O3740" s="4">
        <v>0</v>
      </c>
      <c r="P3740" s="4">
        <v>78800</v>
      </c>
      <c r="Q3740" s="4">
        <v>3790</v>
      </c>
      <c r="R3740" s="4" t="b">
        <f t="shared" si="12"/>
        <v>0</v>
      </c>
      <c r="S3740" s="4">
        <v>0</v>
      </c>
    </row>
    <row r="3741" spans="1:19" ht="14.25" customHeight="1">
      <c r="A3741" s="4" t="s">
        <v>1040</v>
      </c>
      <c r="B3741" s="5"/>
      <c r="C3741" s="4">
        <v>0</v>
      </c>
      <c r="E3741" s="4" t="b">
        <f t="shared" si="11"/>
        <v>0</v>
      </c>
      <c r="F3741" s="4">
        <v>0</v>
      </c>
      <c r="G3741" s="4">
        <v>8301</v>
      </c>
      <c r="H3741" s="6">
        <v>43864</v>
      </c>
      <c r="I3741" s="4" t="s">
        <v>1046</v>
      </c>
      <c r="J3741" s="4" t="s">
        <v>40</v>
      </c>
      <c r="K3741" s="4">
        <v>13542</v>
      </c>
      <c r="L3741" s="4">
        <v>0</v>
      </c>
      <c r="M3741" s="4">
        <v>0</v>
      </c>
      <c r="N3741" s="4">
        <v>0</v>
      </c>
      <c r="O3741" s="4">
        <v>78800</v>
      </c>
      <c r="P3741" s="4">
        <v>0</v>
      </c>
      <c r="Q3741" s="4">
        <v>3791</v>
      </c>
      <c r="R3741" s="4" t="b">
        <f t="shared" si="12"/>
        <v>0</v>
      </c>
      <c r="S3741" s="4">
        <v>0</v>
      </c>
    </row>
    <row r="3742" spans="1:19" ht="14.25" customHeight="1">
      <c r="A3742" s="4" t="s">
        <v>1040</v>
      </c>
      <c r="B3742" s="5"/>
      <c r="C3742" s="4">
        <v>0</v>
      </c>
      <c r="E3742" s="4" t="b">
        <f t="shared" si="11"/>
        <v>0</v>
      </c>
      <c r="F3742" s="4">
        <v>0</v>
      </c>
      <c r="G3742" s="4">
        <v>8301</v>
      </c>
      <c r="H3742" s="6">
        <v>43891</v>
      </c>
      <c r="I3742" s="4" t="s">
        <v>2238</v>
      </c>
      <c r="J3742" s="4" t="s">
        <v>1069</v>
      </c>
      <c r="K3742" s="4">
        <v>564</v>
      </c>
      <c r="L3742" s="4">
        <v>0</v>
      </c>
      <c r="M3742" s="4">
        <v>0</v>
      </c>
      <c r="N3742" s="4">
        <v>0</v>
      </c>
      <c r="O3742" s="4">
        <v>144500</v>
      </c>
      <c r="P3742" s="4">
        <v>-144500</v>
      </c>
      <c r="Q3742" s="4">
        <v>3792</v>
      </c>
      <c r="R3742" s="4" t="b">
        <f t="shared" si="12"/>
        <v>0</v>
      </c>
      <c r="S3742" s="4">
        <v>0</v>
      </c>
    </row>
    <row r="3743" spans="1:19" ht="14.25" customHeight="1">
      <c r="A3743" s="4" t="s">
        <v>1040</v>
      </c>
      <c r="B3743" s="5"/>
      <c r="C3743" s="4">
        <v>0</v>
      </c>
      <c r="E3743" s="4" t="b">
        <f t="shared" si="11"/>
        <v>0</v>
      </c>
      <c r="F3743" s="4">
        <v>0</v>
      </c>
      <c r="G3743" s="4">
        <v>8301</v>
      </c>
      <c r="H3743" s="6">
        <v>43891</v>
      </c>
      <c r="I3743" s="4" t="s">
        <v>2239</v>
      </c>
      <c r="J3743" s="4" t="s">
        <v>1043</v>
      </c>
      <c r="K3743" s="4">
        <v>10489</v>
      </c>
      <c r="L3743" s="4">
        <v>0</v>
      </c>
      <c r="M3743" s="4">
        <v>0</v>
      </c>
      <c r="N3743" s="4">
        <v>210000</v>
      </c>
      <c r="O3743" s="4">
        <v>0</v>
      </c>
      <c r="P3743" s="4">
        <v>65500</v>
      </c>
      <c r="Q3743" s="4">
        <v>3793</v>
      </c>
      <c r="R3743" s="4" t="b">
        <f t="shared" si="12"/>
        <v>0</v>
      </c>
      <c r="S3743" s="4">
        <v>0</v>
      </c>
    </row>
    <row r="3744" spans="1:19" ht="14.25" customHeight="1">
      <c r="A3744" s="4" t="s">
        <v>1040</v>
      </c>
      <c r="B3744" s="5"/>
      <c r="C3744" s="4">
        <v>0</v>
      </c>
      <c r="E3744" s="4" t="b">
        <f t="shared" si="11"/>
        <v>0</v>
      </c>
      <c r="F3744" s="4">
        <v>0</v>
      </c>
      <c r="G3744" s="4">
        <v>8301</v>
      </c>
      <c r="H3744" s="6">
        <v>43894</v>
      </c>
      <c r="I3744" s="4" t="s">
        <v>1048</v>
      </c>
      <c r="J3744" s="4" t="s">
        <v>40</v>
      </c>
      <c r="K3744" s="4">
        <v>13618</v>
      </c>
      <c r="L3744" s="4">
        <v>0</v>
      </c>
      <c r="M3744" s="4">
        <v>0</v>
      </c>
      <c r="N3744" s="4">
        <v>0</v>
      </c>
      <c r="O3744" s="4">
        <v>65500</v>
      </c>
      <c r="P3744" s="4">
        <v>0</v>
      </c>
      <c r="Q3744" s="4">
        <v>3794</v>
      </c>
      <c r="R3744" s="4" t="b">
        <f t="shared" si="12"/>
        <v>0</v>
      </c>
      <c r="S3744" s="4">
        <v>0</v>
      </c>
    </row>
    <row r="3745" spans="1:19" ht="14.25" customHeight="1">
      <c r="A3745" s="4" t="s">
        <v>1040</v>
      </c>
      <c r="B3745" s="5"/>
      <c r="C3745" s="4">
        <v>0</v>
      </c>
      <c r="E3745" s="4" t="b">
        <f t="shared" si="11"/>
        <v>0</v>
      </c>
      <c r="F3745" s="4">
        <v>0</v>
      </c>
      <c r="G3745" s="4">
        <v>8301</v>
      </c>
      <c r="H3745" s="6">
        <v>43922</v>
      </c>
      <c r="I3745" s="4" t="s">
        <v>2240</v>
      </c>
      <c r="J3745" s="4" t="s">
        <v>1069</v>
      </c>
      <c r="K3745" s="4">
        <v>566</v>
      </c>
      <c r="L3745" s="4">
        <v>0</v>
      </c>
      <c r="M3745" s="4">
        <v>0</v>
      </c>
      <c r="N3745" s="4">
        <v>0</v>
      </c>
      <c r="O3745" s="4">
        <v>157800</v>
      </c>
      <c r="P3745" s="4">
        <v>-157800</v>
      </c>
      <c r="Q3745" s="4">
        <v>3795</v>
      </c>
      <c r="R3745" s="4" t="b">
        <f t="shared" si="12"/>
        <v>0</v>
      </c>
      <c r="S3745" s="4">
        <v>0</v>
      </c>
    </row>
    <row r="3746" spans="1:19" ht="14.25" customHeight="1">
      <c r="A3746" s="4" t="s">
        <v>1040</v>
      </c>
      <c r="B3746" s="5"/>
      <c r="C3746" s="4">
        <v>0</v>
      </c>
      <c r="E3746" s="4" t="b">
        <f t="shared" si="11"/>
        <v>0</v>
      </c>
      <c r="F3746" s="4">
        <v>0</v>
      </c>
      <c r="G3746" s="4">
        <v>8301</v>
      </c>
      <c r="H3746" s="6">
        <v>43922</v>
      </c>
      <c r="I3746" s="4" t="s">
        <v>2241</v>
      </c>
      <c r="J3746" s="4" t="s">
        <v>1043</v>
      </c>
      <c r="K3746" s="4">
        <v>10569</v>
      </c>
      <c r="L3746" s="4">
        <v>0</v>
      </c>
      <c r="M3746" s="4">
        <v>0</v>
      </c>
      <c r="N3746" s="4">
        <v>210000</v>
      </c>
      <c r="O3746" s="4">
        <v>0</v>
      </c>
      <c r="P3746" s="4">
        <v>52200</v>
      </c>
      <c r="Q3746" s="4">
        <v>3796</v>
      </c>
      <c r="R3746" s="4" t="b">
        <f t="shared" si="12"/>
        <v>0</v>
      </c>
      <c r="S3746" s="4">
        <v>0</v>
      </c>
    </row>
    <row r="3747" spans="1:19" ht="14.25" customHeight="1">
      <c r="A3747" s="4" t="s">
        <v>1040</v>
      </c>
      <c r="B3747" s="5"/>
      <c r="C3747" s="4">
        <v>0</v>
      </c>
      <c r="E3747" s="4" t="b">
        <f t="shared" si="11"/>
        <v>0</v>
      </c>
      <c r="F3747" s="4">
        <v>0</v>
      </c>
      <c r="G3747" s="4">
        <v>8301</v>
      </c>
      <c r="H3747" s="6">
        <v>43927</v>
      </c>
      <c r="I3747" s="4" t="s">
        <v>1050</v>
      </c>
      <c r="J3747" s="4" t="s">
        <v>40</v>
      </c>
      <c r="K3747" s="4">
        <v>13688</v>
      </c>
      <c r="L3747" s="4">
        <v>0</v>
      </c>
      <c r="M3747" s="4">
        <v>0</v>
      </c>
      <c r="N3747" s="4">
        <v>0</v>
      </c>
      <c r="O3747" s="4">
        <v>52200</v>
      </c>
      <c r="P3747" s="4">
        <v>0</v>
      </c>
      <c r="Q3747" s="4">
        <v>3797</v>
      </c>
      <c r="R3747" s="4" t="b">
        <f t="shared" si="12"/>
        <v>0</v>
      </c>
      <c r="S3747" s="4">
        <v>0</v>
      </c>
    </row>
    <row r="3748" spans="1:19" ht="14.25" customHeight="1">
      <c r="A3748" s="4" t="s">
        <v>1040</v>
      </c>
      <c r="B3748" s="5"/>
      <c r="C3748" s="4">
        <v>0</v>
      </c>
      <c r="E3748" s="4" t="b">
        <f t="shared" si="11"/>
        <v>0</v>
      </c>
      <c r="F3748" s="4">
        <v>0</v>
      </c>
      <c r="G3748" s="4">
        <v>8301</v>
      </c>
      <c r="H3748" s="6">
        <v>43952</v>
      </c>
      <c r="I3748" s="4" t="s">
        <v>2242</v>
      </c>
      <c r="J3748" s="4" t="s">
        <v>1069</v>
      </c>
      <c r="K3748" s="4">
        <v>568</v>
      </c>
      <c r="L3748" s="4">
        <v>0</v>
      </c>
      <c r="M3748" s="4">
        <v>0</v>
      </c>
      <c r="N3748" s="4">
        <v>0</v>
      </c>
      <c r="O3748" s="4">
        <v>171100</v>
      </c>
      <c r="P3748" s="4">
        <v>-171100</v>
      </c>
      <c r="Q3748" s="4">
        <v>3798</v>
      </c>
      <c r="R3748" s="4" t="b">
        <f t="shared" si="12"/>
        <v>0</v>
      </c>
      <c r="S3748" s="4">
        <v>0</v>
      </c>
    </row>
    <row r="3749" spans="1:19" ht="14.25" customHeight="1">
      <c r="A3749" s="4" t="s">
        <v>1040</v>
      </c>
      <c r="B3749" s="5"/>
      <c r="C3749" s="4">
        <v>0</v>
      </c>
      <c r="E3749" s="4" t="b">
        <f t="shared" si="11"/>
        <v>0</v>
      </c>
      <c r="F3749" s="4">
        <v>0</v>
      </c>
      <c r="G3749" s="4">
        <v>8301</v>
      </c>
      <c r="H3749" s="6">
        <v>43952</v>
      </c>
      <c r="I3749" s="4" t="s">
        <v>2243</v>
      </c>
      <c r="J3749" s="4" t="s">
        <v>1043</v>
      </c>
      <c r="K3749" s="4">
        <v>10649</v>
      </c>
      <c r="L3749" s="4">
        <v>0</v>
      </c>
      <c r="M3749" s="4">
        <v>0</v>
      </c>
      <c r="N3749" s="4">
        <v>210000</v>
      </c>
      <c r="O3749" s="4">
        <v>0</v>
      </c>
      <c r="P3749" s="4">
        <v>38900</v>
      </c>
      <c r="Q3749" s="4">
        <v>3799</v>
      </c>
      <c r="R3749" s="4" t="b">
        <f t="shared" si="12"/>
        <v>0</v>
      </c>
      <c r="S3749" s="4">
        <v>0</v>
      </c>
    </row>
    <row r="3750" spans="1:19" ht="14.25" customHeight="1">
      <c r="A3750" s="4" t="s">
        <v>1040</v>
      </c>
      <c r="B3750" s="5"/>
      <c r="C3750" s="4">
        <v>0</v>
      </c>
      <c r="E3750" s="4" t="b">
        <f t="shared" si="11"/>
        <v>0</v>
      </c>
      <c r="F3750" s="4">
        <v>0</v>
      </c>
      <c r="G3750" s="4">
        <v>8301</v>
      </c>
      <c r="H3750" s="6">
        <v>43959</v>
      </c>
      <c r="I3750" s="4" t="s">
        <v>1052</v>
      </c>
      <c r="J3750" s="4" t="s">
        <v>40</v>
      </c>
      <c r="K3750" s="4">
        <v>13751</v>
      </c>
      <c r="L3750" s="4">
        <v>0</v>
      </c>
      <c r="M3750" s="4">
        <v>0</v>
      </c>
      <c r="N3750" s="4">
        <v>0</v>
      </c>
      <c r="O3750" s="4">
        <v>38900</v>
      </c>
      <c r="P3750" s="4">
        <v>0</v>
      </c>
      <c r="Q3750" s="4">
        <v>3800</v>
      </c>
      <c r="R3750" s="4" t="b">
        <f t="shared" si="12"/>
        <v>0</v>
      </c>
      <c r="S3750" s="4">
        <v>0</v>
      </c>
    </row>
    <row r="3751" spans="1:19" ht="14.25" customHeight="1">
      <c r="A3751" s="4" t="s">
        <v>1040</v>
      </c>
      <c r="B3751" s="5"/>
      <c r="C3751" s="4">
        <v>0</v>
      </c>
      <c r="E3751" s="4" t="b">
        <f t="shared" si="11"/>
        <v>0</v>
      </c>
      <c r="F3751" s="4">
        <v>0</v>
      </c>
      <c r="G3751" s="4">
        <v>8301</v>
      </c>
      <c r="H3751" s="6">
        <v>43983</v>
      </c>
      <c r="I3751" s="4" t="s">
        <v>2244</v>
      </c>
      <c r="J3751" s="4" t="s">
        <v>1069</v>
      </c>
      <c r="K3751" s="4">
        <v>569</v>
      </c>
      <c r="L3751" s="4">
        <v>0</v>
      </c>
      <c r="M3751" s="4">
        <v>0</v>
      </c>
      <c r="N3751" s="4">
        <v>0</v>
      </c>
      <c r="O3751" s="4">
        <v>174400</v>
      </c>
      <c r="P3751" s="4">
        <v>-174400</v>
      </c>
      <c r="Q3751" s="4">
        <v>3801</v>
      </c>
      <c r="R3751" s="4" t="b">
        <f t="shared" si="12"/>
        <v>0</v>
      </c>
      <c r="S3751" s="4">
        <v>0</v>
      </c>
    </row>
    <row r="3752" spans="1:19" ht="14.25" customHeight="1">
      <c r="A3752" s="4" t="s">
        <v>1040</v>
      </c>
      <c r="B3752" s="5"/>
      <c r="C3752" s="4">
        <v>0</v>
      </c>
      <c r="E3752" s="4" t="b">
        <f t="shared" si="11"/>
        <v>0</v>
      </c>
      <c r="F3752" s="4">
        <v>0</v>
      </c>
      <c r="G3752" s="4">
        <v>8301</v>
      </c>
      <c r="H3752" s="6">
        <v>43983</v>
      </c>
      <c r="I3752" s="4" t="s">
        <v>2245</v>
      </c>
      <c r="J3752" s="4" t="s">
        <v>1043</v>
      </c>
      <c r="K3752" s="4">
        <v>10729</v>
      </c>
      <c r="L3752" s="4">
        <v>0</v>
      </c>
      <c r="M3752" s="4">
        <v>0</v>
      </c>
      <c r="N3752" s="4">
        <v>210000</v>
      </c>
      <c r="O3752" s="4">
        <v>0</v>
      </c>
      <c r="P3752" s="4">
        <v>35600</v>
      </c>
      <c r="Q3752" s="4">
        <v>3802</v>
      </c>
      <c r="R3752" s="4" t="b">
        <f t="shared" si="12"/>
        <v>0</v>
      </c>
      <c r="S3752" s="4">
        <v>0</v>
      </c>
    </row>
    <row r="3753" spans="1:19" ht="14.25" customHeight="1">
      <c r="A3753" s="4" t="s">
        <v>1040</v>
      </c>
      <c r="B3753" s="5"/>
      <c r="C3753" s="4">
        <v>0</v>
      </c>
      <c r="E3753" s="4" t="b">
        <f t="shared" si="11"/>
        <v>0</v>
      </c>
      <c r="F3753" s="4">
        <v>0</v>
      </c>
      <c r="G3753" s="4">
        <v>8301</v>
      </c>
      <c r="H3753" s="6">
        <v>43990</v>
      </c>
      <c r="I3753" s="4" t="s">
        <v>1054</v>
      </c>
      <c r="J3753" s="4" t="s">
        <v>40</v>
      </c>
      <c r="K3753" s="4">
        <v>13822</v>
      </c>
      <c r="L3753" s="4">
        <v>0</v>
      </c>
      <c r="M3753" s="4">
        <v>0</v>
      </c>
      <c r="N3753" s="4">
        <v>0</v>
      </c>
      <c r="O3753" s="4">
        <v>35600</v>
      </c>
      <c r="P3753" s="4">
        <v>0</v>
      </c>
      <c r="Q3753" s="4">
        <v>3803</v>
      </c>
      <c r="R3753" s="4" t="b">
        <f t="shared" si="12"/>
        <v>0</v>
      </c>
      <c r="S3753" s="4">
        <v>0</v>
      </c>
    </row>
    <row r="3754" spans="1:19" ht="14.25" customHeight="1">
      <c r="A3754" s="4" t="s">
        <v>1040</v>
      </c>
      <c r="B3754" s="5"/>
      <c r="C3754" s="4">
        <v>0</v>
      </c>
      <c r="E3754" s="4" t="b">
        <f t="shared" si="11"/>
        <v>0</v>
      </c>
      <c r="F3754" s="4">
        <v>0</v>
      </c>
      <c r="G3754" s="4">
        <v>8301</v>
      </c>
      <c r="H3754" s="6">
        <v>44013</v>
      </c>
      <c r="I3754" s="4" t="s">
        <v>2246</v>
      </c>
      <c r="J3754" s="4" t="s">
        <v>1069</v>
      </c>
      <c r="K3754" s="4">
        <v>570</v>
      </c>
      <c r="L3754" s="4">
        <v>0</v>
      </c>
      <c r="M3754" s="4">
        <v>0</v>
      </c>
      <c r="N3754" s="4">
        <v>0</v>
      </c>
      <c r="O3754" s="4">
        <v>177700</v>
      </c>
      <c r="P3754" s="4">
        <v>-177700</v>
      </c>
      <c r="Q3754" s="4">
        <v>3804</v>
      </c>
      <c r="R3754" s="4" t="b">
        <f t="shared" si="12"/>
        <v>0</v>
      </c>
      <c r="S3754" s="4">
        <v>0</v>
      </c>
    </row>
    <row r="3755" spans="1:19" ht="14.25" customHeight="1">
      <c r="A3755" s="4" t="s">
        <v>1040</v>
      </c>
      <c r="B3755" s="5"/>
      <c r="C3755" s="4">
        <v>0</v>
      </c>
      <c r="E3755" s="4" t="b">
        <f t="shared" si="11"/>
        <v>0</v>
      </c>
      <c r="F3755" s="4">
        <v>0</v>
      </c>
      <c r="G3755" s="4">
        <v>8301</v>
      </c>
      <c r="H3755" s="6">
        <v>44013</v>
      </c>
      <c r="I3755" s="4" t="s">
        <v>2247</v>
      </c>
      <c r="J3755" s="4" t="s">
        <v>1043</v>
      </c>
      <c r="K3755" s="4">
        <v>10809</v>
      </c>
      <c r="L3755" s="4">
        <v>0</v>
      </c>
      <c r="M3755" s="4">
        <v>0</v>
      </c>
      <c r="N3755" s="4">
        <v>210000</v>
      </c>
      <c r="O3755" s="4">
        <v>0</v>
      </c>
      <c r="P3755" s="4">
        <v>32300</v>
      </c>
      <c r="Q3755" s="4">
        <v>3805</v>
      </c>
      <c r="R3755" s="4" t="b">
        <f t="shared" si="12"/>
        <v>0</v>
      </c>
      <c r="S3755" s="4">
        <v>0</v>
      </c>
    </row>
    <row r="3756" spans="1:19" ht="14.25" customHeight="1">
      <c r="A3756" s="4" t="s">
        <v>1040</v>
      </c>
      <c r="B3756" s="5"/>
      <c r="C3756" s="4">
        <v>0</v>
      </c>
      <c r="E3756" s="4" t="b">
        <f t="shared" si="11"/>
        <v>0</v>
      </c>
      <c r="F3756" s="4">
        <v>0</v>
      </c>
      <c r="G3756" s="4">
        <v>8301</v>
      </c>
      <c r="H3756" s="6">
        <v>44015</v>
      </c>
      <c r="I3756" s="4" t="s">
        <v>1056</v>
      </c>
      <c r="J3756" s="4" t="s">
        <v>40</v>
      </c>
      <c r="K3756" s="4">
        <v>13881</v>
      </c>
      <c r="L3756" s="4">
        <v>0</v>
      </c>
      <c r="M3756" s="4">
        <v>0</v>
      </c>
      <c r="N3756" s="4">
        <v>0</v>
      </c>
      <c r="O3756" s="4">
        <v>32300</v>
      </c>
      <c r="P3756" s="4">
        <v>0</v>
      </c>
      <c r="Q3756" s="4">
        <v>3806</v>
      </c>
      <c r="R3756" s="4" t="b">
        <f t="shared" si="12"/>
        <v>0</v>
      </c>
      <c r="S3756" s="4">
        <v>0</v>
      </c>
    </row>
    <row r="3757" spans="1:19" ht="14.25" customHeight="1">
      <c r="A3757" s="4" t="s">
        <v>1040</v>
      </c>
      <c r="B3757" s="5"/>
      <c r="C3757" s="4">
        <v>0</v>
      </c>
      <c r="E3757" s="4" t="b">
        <f t="shared" si="11"/>
        <v>0</v>
      </c>
      <c r="F3757" s="4">
        <v>0</v>
      </c>
      <c r="G3757" s="4">
        <v>8301</v>
      </c>
      <c r="H3757" s="6">
        <v>44044</v>
      </c>
      <c r="I3757" s="4" t="s">
        <v>2248</v>
      </c>
      <c r="J3757" s="4" t="s">
        <v>1069</v>
      </c>
      <c r="K3757" s="4">
        <v>572</v>
      </c>
      <c r="L3757" s="4">
        <v>0</v>
      </c>
      <c r="M3757" s="4">
        <v>0</v>
      </c>
      <c r="N3757" s="4">
        <v>0</v>
      </c>
      <c r="O3757" s="4">
        <v>191000</v>
      </c>
      <c r="P3757" s="4">
        <v>-191000</v>
      </c>
      <c r="Q3757" s="4">
        <v>3807</v>
      </c>
      <c r="R3757" s="4" t="b">
        <f t="shared" si="12"/>
        <v>0</v>
      </c>
      <c r="S3757" s="4">
        <v>0</v>
      </c>
    </row>
    <row r="3758" spans="1:19" ht="14.25" customHeight="1">
      <c r="A3758" s="4" t="s">
        <v>1040</v>
      </c>
      <c r="B3758" s="5"/>
      <c r="C3758" s="4">
        <v>0</v>
      </c>
      <c r="E3758" s="4" t="b">
        <f t="shared" si="11"/>
        <v>0</v>
      </c>
      <c r="F3758" s="4">
        <v>0</v>
      </c>
      <c r="G3758" s="4">
        <v>8301</v>
      </c>
      <c r="H3758" s="6">
        <v>44044</v>
      </c>
      <c r="I3758" s="4" t="s">
        <v>2249</v>
      </c>
      <c r="J3758" s="4" t="s">
        <v>1043</v>
      </c>
      <c r="K3758" s="4">
        <v>10889</v>
      </c>
      <c r="L3758" s="4">
        <v>0</v>
      </c>
      <c r="M3758" s="4">
        <v>0</v>
      </c>
      <c r="N3758" s="4">
        <v>210000</v>
      </c>
      <c r="O3758" s="4">
        <v>0</v>
      </c>
      <c r="P3758" s="4">
        <v>19000</v>
      </c>
      <c r="Q3758" s="4">
        <v>3808</v>
      </c>
      <c r="R3758" s="4" t="b">
        <f t="shared" si="12"/>
        <v>0</v>
      </c>
      <c r="S3758" s="4">
        <v>0</v>
      </c>
    </row>
    <row r="3759" spans="1:19" ht="14.25" customHeight="1">
      <c r="A3759" s="4" t="s">
        <v>1040</v>
      </c>
      <c r="B3759" s="5"/>
      <c r="C3759" s="4">
        <v>0</v>
      </c>
      <c r="E3759" s="4" t="b">
        <f t="shared" si="11"/>
        <v>0</v>
      </c>
      <c r="F3759" s="4">
        <v>0</v>
      </c>
      <c r="G3759" s="4">
        <v>8301</v>
      </c>
      <c r="H3759" s="6">
        <v>44057</v>
      </c>
      <c r="I3759" s="4" t="s">
        <v>1058</v>
      </c>
      <c r="J3759" s="4" t="s">
        <v>40</v>
      </c>
      <c r="K3759" s="4">
        <v>13983</v>
      </c>
      <c r="L3759" s="4">
        <v>0</v>
      </c>
      <c r="M3759" s="4">
        <v>0</v>
      </c>
      <c r="N3759" s="4">
        <v>0</v>
      </c>
      <c r="O3759" s="4">
        <v>19000</v>
      </c>
      <c r="P3759" s="4">
        <v>0</v>
      </c>
      <c r="Q3759" s="4">
        <v>3809</v>
      </c>
      <c r="R3759" s="4" t="b">
        <f t="shared" si="12"/>
        <v>0</v>
      </c>
      <c r="S3759" s="4">
        <v>0</v>
      </c>
    </row>
    <row r="3760" spans="1:19" ht="14.25" customHeight="1">
      <c r="A3760" s="4" t="s">
        <v>1040</v>
      </c>
      <c r="B3760" s="5"/>
      <c r="C3760" s="4">
        <v>0</v>
      </c>
      <c r="E3760" s="4" t="b">
        <f t="shared" si="11"/>
        <v>0</v>
      </c>
      <c r="F3760" s="4">
        <v>0</v>
      </c>
      <c r="G3760" s="4">
        <v>8301</v>
      </c>
      <c r="H3760" s="6">
        <v>44075</v>
      </c>
      <c r="I3760" s="4" t="s">
        <v>2250</v>
      </c>
      <c r="J3760" s="4" t="s">
        <v>1069</v>
      </c>
      <c r="K3760" s="4">
        <v>573</v>
      </c>
      <c r="L3760" s="4">
        <v>0</v>
      </c>
      <c r="M3760" s="4">
        <v>0</v>
      </c>
      <c r="N3760" s="4">
        <v>0</v>
      </c>
      <c r="O3760" s="4">
        <v>210000</v>
      </c>
      <c r="P3760" s="4">
        <v>-210000</v>
      </c>
      <c r="Q3760" s="4">
        <v>3810</v>
      </c>
      <c r="R3760" s="4" t="b">
        <f t="shared" si="12"/>
        <v>0</v>
      </c>
      <c r="S3760" s="4">
        <v>0</v>
      </c>
    </row>
    <row r="3761" spans="1:19" ht="14.25" customHeight="1">
      <c r="A3761" s="4" t="s">
        <v>1040</v>
      </c>
      <c r="B3761" s="5"/>
      <c r="C3761" s="4">
        <v>0</v>
      </c>
      <c r="E3761" s="4" t="b">
        <f t="shared" si="11"/>
        <v>0</v>
      </c>
      <c r="F3761" s="4">
        <v>0</v>
      </c>
      <c r="G3761" s="4">
        <v>8301</v>
      </c>
      <c r="H3761" s="6">
        <v>44075</v>
      </c>
      <c r="I3761" s="4" t="s">
        <v>2251</v>
      </c>
      <c r="J3761" s="4" t="s">
        <v>1043</v>
      </c>
      <c r="K3761" s="4">
        <v>10969</v>
      </c>
      <c r="L3761" s="4">
        <v>0</v>
      </c>
      <c r="M3761" s="4">
        <v>0</v>
      </c>
      <c r="N3761" s="4">
        <v>210000</v>
      </c>
      <c r="O3761" s="4">
        <v>0</v>
      </c>
      <c r="P3761" s="4">
        <v>0</v>
      </c>
      <c r="Q3761" s="4">
        <v>3811</v>
      </c>
      <c r="R3761" s="4" t="b">
        <f t="shared" si="12"/>
        <v>0</v>
      </c>
      <c r="S3761" s="4">
        <v>0</v>
      </c>
    </row>
    <row r="3762" spans="1:19" ht="14.25" customHeight="1">
      <c r="A3762" s="4" t="s">
        <v>1040</v>
      </c>
      <c r="B3762" s="5"/>
      <c r="C3762" s="4">
        <v>0</v>
      </c>
      <c r="E3762" s="4" t="b">
        <f t="shared" si="11"/>
        <v>0</v>
      </c>
      <c r="F3762" s="4">
        <v>0</v>
      </c>
      <c r="G3762" s="4">
        <v>8301</v>
      </c>
      <c r="H3762" s="6">
        <v>44105</v>
      </c>
      <c r="I3762" s="4" t="s">
        <v>2252</v>
      </c>
      <c r="J3762" s="4" t="s">
        <v>1069</v>
      </c>
      <c r="K3762" s="4">
        <v>575</v>
      </c>
      <c r="L3762" s="4">
        <v>0</v>
      </c>
      <c r="M3762" s="4">
        <v>0</v>
      </c>
      <c r="N3762" s="4">
        <v>0</v>
      </c>
      <c r="O3762" s="4">
        <v>210000</v>
      </c>
      <c r="P3762" s="4">
        <v>-210000</v>
      </c>
      <c r="Q3762" s="4">
        <v>3812</v>
      </c>
      <c r="R3762" s="4" t="b">
        <f t="shared" si="12"/>
        <v>0</v>
      </c>
      <c r="S3762" s="4">
        <v>0</v>
      </c>
    </row>
    <row r="3763" spans="1:19" ht="14.25" customHeight="1">
      <c r="A3763" s="4" t="s">
        <v>1040</v>
      </c>
      <c r="B3763" s="5"/>
      <c r="C3763" s="4">
        <v>0</v>
      </c>
      <c r="E3763" s="4" t="b">
        <f t="shared" si="11"/>
        <v>0</v>
      </c>
      <c r="F3763" s="4">
        <v>0</v>
      </c>
      <c r="G3763" s="4">
        <v>8301</v>
      </c>
      <c r="H3763" s="6">
        <v>44105</v>
      </c>
      <c r="I3763" s="4" t="s">
        <v>2253</v>
      </c>
      <c r="J3763" s="4" t="s">
        <v>1043</v>
      </c>
      <c r="K3763" s="4">
        <v>11049</v>
      </c>
      <c r="L3763" s="4">
        <v>0</v>
      </c>
      <c r="M3763" s="4">
        <v>0</v>
      </c>
      <c r="N3763" s="4">
        <v>210000</v>
      </c>
      <c r="O3763" s="4">
        <v>0</v>
      </c>
      <c r="P3763" s="4">
        <v>0</v>
      </c>
      <c r="Q3763" s="4">
        <v>3813</v>
      </c>
      <c r="R3763" s="4" t="b">
        <f t="shared" si="12"/>
        <v>0</v>
      </c>
      <c r="S3763" s="4">
        <v>0</v>
      </c>
    </row>
    <row r="3764" spans="1:19" ht="14.25" customHeight="1">
      <c r="A3764" s="4" t="s">
        <v>1040</v>
      </c>
      <c r="B3764" s="5"/>
      <c r="C3764" s="4">
        <v>0</v>
      </c>
      <c r="E3764" s="4" t="b">
        <f t="shared" si="11"/>
        <v>0</v>
      </c>
      <c r="F3764" s="4">
        <v>0</v>
      </c>
      <c r="G3764" s="4">
        <v>8301</v>
      </c>
      <c r="H3764" s="6">
        <v>44136</v>
      </c>
      <c r="I3764" s="4" t="s">
        <v>2254</v>
      </c>
      <c r="J3764" s="4" t="s">
        <v>1069</v>
      </c>
      <c r="K3764" s="4">
        <v>576</v>
      </c>
      <c r="L3764" s="4">
        <v>0</v>
      </c>
      <c r="M3764" s="4">
        <v>0</v>
      </c>
      <c r="N3764" s="4">
        <v>0</v>
      </c>
      <c r="O3764" s="4">
        <v>210000</v>
      </c>
      <c r="P3764" s="4">
        <v>-210000</v>
      </c>
      <c r="Q3764" s="4">
        <v>3814</v>
      </c>
      <c r="R3764" s="4" t="b">
        <f t="shared" si="12"/>
        <v>0</v>
      </c>
      <c r="S3764" s="4">
        <v>0</v>
      </c>
    </row>
    <row r="3765" spans="1:19" ht="14.25" customHeight="1">
      <c r="A3765" s="4" t="s">
        <v>1040</v>
      </c>
      <c r="B3765" s="5"/>
      <c r="C3765" s="4">
        <v>0</v>
      </c>
      <c r="E3765" s="4" t="b">
        <f t="shared" si="11"/>
        <v>0</v>
      </c>
      <c r="F3765" s="4">
        <v>0</v>
      </c>
      <c r="G3765" s="4">
        <v>8301</v>
      </c>
      <c r="H3765" s="6">
        <v>44136</v>
      </c>
      <c r="I3765" s="4" t="s">
        <v>2255</v>
      </c>
      <c r="J3765" s="4" t="s">
        <v>1043</v>
      </c>
      <c r="K3765" s="4">
        <v>11129</v>
      </c>
      <c r="L3765" s="4">
        <v>0</v>
      </c>
      <c r="M3765" s="4">
        <v>0</v>
      </c>
      <c r="N3765" s="4">
        <v>210000</v>
      </c>
      <c r="O3765" s="4">
        <v>0</v>
      </c>
      <c r="P3765" s="4">
        <v>0</v>
      </c>
      <c r="Q3765" s="4">
        <v>3815</v>
      </c>
      <c r="R3765" s="4" t="b">
        <f t="shared" si="12"/>
        <v>0</v>
      </c>
      <c r="S3765" s="4">
        <v>0</v>
      </c>
    </row>
    <row r="3766" spans="1:19" ht="14.25" customHeight="1">
      <c r="A3766" s="4" t="s">
        <v>1040</v>
      </c>
      <c r="B3766" s="5"/>
      <c r="C3766" s="4">
        <v>0</v>
      </c>
      <c r="E3766" s="4" t="b">
        <f t="shared" si="11"/>
        <v>0</v>
      </c>
      <c r="F3766" s="4">
        <v>0</v>
      </c>
      <c r="G3766" s="4">
        <v>8301</v>
      </c>
      <c r="H3766" s="6">
        <v>44166</v>
      </c>
      <c r="I3766" s="4" t="s">
        <v>2256</v>
      </c>
      <c r="J3766" s="4" t="s">
        <v>1069</v>
      </c>
      <c r="K3766" s="4">
        <v>577</v>
      </c>
      <c r="L3766" s="4">
        <v>0</v>
      </c>
      <c r="M3766" s="4">
        <v>0</v>
      </c>
      <c r="N3766" s="4">
        <v>0</v>
      </c>
      <c r="O3766" s="4">
        <v>210000</v>
      </c>
      <c r="P3766" s="4">
        <v>-210000</v>
      </c>
      <c r="Q3766" s="4">
        <v>3816</v>
      </c>
      <c r="R3766" s="4" t="b">
        <f t="shared" si="12"/>
        <v>0</v>
      </c>
      <c r="S3766" s="4">
        <v>0</v>
      </c>
    </row>
    <row r="3767" spans="1:19" ht="14.25" customHeight="1">
      <c r="A3767" s="4" t="s">
        <v>1040</v>
      </c>
      <c r="B3767" s="5"/>
      <c r="C3767" s="4">
        <v>0</v>
      </c>
      <c r="E3767" s="4" t="b">
        <f t="shared" si="11"/>
        <v>0</v>
      </c>
      <c r="F3767" s="4">
        <v>0</v>
      </c>
      <c r="G3767" s="4">
        <v>8301</v>
      </c>
      <c r="H3767" s="6">
        <v>44166</v>
      </c>
      <c r="I3767" s="4" t="s">
        <v>2257</v>
      </c>
      <c r="J3767" s="4" t="s">
        <v>1043</v>
      </c>
      <c r="K3767" s="4">
        <v>11209</v>
      </c>
      <c r="L3767" s="4">
        <v>0</v>
      </c>
      <c r="M3767" s="4">
        <v>0</v>
      </c>
      <c r="N3767" s="4">
        <v>210000</v>
      </c>
      <c r="O3767" s="4">
        <v>0</v>
      </c>
      <c r="P3767" s="4">
        <v>0</v>
      </c>
      <c r="Q3767" s="4">
        <v>3817</v>
      </c>
      <c r="R3767" s="4" t="b">
        <f t="shared" si="12"/>
        <v>0</v>
      </c>
      <c r="S3767" s="4">
        <v>0</v>
      </c>
    </row>
    <row r="3768" spans="1:19" ht="14.25" customHeight="1">
      <c r="A3768" s="4" t="s">
        <v>1040</v>
      </c>
      <c r="B3768" s="5" t="s">
        <v>2258</v>
      </c>
      <c r="C3768" s="4">
        <v>0</v>
      </c>
      <c r="D3768" s="4" t="s">
        <v>2258</v>
      </c>
      <c r="E3768" s="4" t="b">
        <f t="shared" si="11"/>
        <v>0</v>
      </c>
      <c r="F3768" s="4">
        <v>0</v>
      </c>
      <c r="G3768" s="4">
        <v>8301</v>
      </c>
      <c r="H3768" s="3" t="s">
        <v>21</v>
      </c>
      <c r="K3768" s="4">
        <v>0</v>
      </c>
      <c r="L3768" s="4">
        <v>0</v>
      </c>
      <c r="M3768" s="4">
        <v>0</v>
      </c>
      <c r="N3768" s="4">
        <v>2520000</v>
      </c>
      <c r="O3768" s="4">
        <v>2520000</v>
      </c>
      <c r="P3768" s="4">
        <v>0</v>
      </c>
      <c r="Q3768" s="4">
        <v>3818</v>
      </c>
      <c r="R3768" s="4" t="b">
        <f t="shared" si="12"/>
        <v>0</v>
      </c>
      <c r="S3768" s="4">
        <v>0</v>
      </c>
    </row>
    <row r="3769" spans="1:19" ht="14.25" customHeight="1">
      <c r="A3769" s="4" t="s">
        <v>1040</v>
      </c>
      <c r="B3769" s="5" t="s">
        <v>786</v>
      </c>
      <c r="C3769" s="4">
        <v>0</v>
      </c>
      <c r="D3769" s="4" t="s">
        <v>786</v>
      </c>
      <c r="E3769" s="4" t="b">
        <f t="shared" si="11"/>
        <v>0</v>
      </c>
      <c r="F3769" s="4">
        <v>0</v>
      </c>
      <c r="G3769" s="4">
        <v>8302</v>
      </c>
      <c r="H3769" s="3" t="s">
        <v>21</v>
      </c>
      <c r="K3769" s="4">
        <v>0</v>
      </c>
      <c r="L3769" s="4">
        <v>2520000</v>
      </c>
      <c r="M3769" s="4">
        <v>2520000</v>
      </c>
      <c r="N3769" s="4">
        <v>0</v>
      </c>
      <c r="O3769" s="4">
        <v>0</v>
      </c>
      <c r="P3769" s="4">
        <v>0</v>
      </c>
      <c r="Q3769" s="4">
        <v>3819</v>
      </c>
      <c r="R3769" s="4" t="b">
        <f t="shared" si="12"/>
        <v>0</v>
      </c>
      <c r="S3769" s="4">
        <v>0</v>
      </c>
    </row>
    <row r="3770" spans="1:19" ht="14.25" customHeight="1">
      <c r="A3770" s="4" t="s">
        <v>1040</v>
      </c>
      <c r="B3770" s="5"/>
      <c r="C3770" s="4">
        <v>0</v>
      </c>
      <c r="E3770" s="4" t="b">
        <f t="shared" si="11"/>
        <v>0</v>
      </c>
      <c r="F3770" s="4">
        <v>0</v>
      </c>
      <c r="G3770" s="4">
        <v>8302</v>
      </c>
      <c r="H3770" s="6">
        <v>43831</v>
      </c>
      <c r="I3770" s="4" t="s">
        <v>2259</v>
      </c>
      <c r="J3770" s="4" t="s">
        <v>1069</v>
      </c>
      <c r="K3770" s="4">
        <v>561</v>
      </c>
      <c r="L3770" s="4">
        <v>0</v>
      </c>
      <c r="M3770" s="4">
        <v>0</v>
      </c>
      <c r="N3770" s="4">
        <v>0</v>
      </c>
      <c r="O3770" s="4">
        <v>200</v>
      </c>
      <c r="P3770" s="4">
        <v>-200</v>
      </c>
      <c r="Q3770" s="4">
        <v>3820</v>
      </c>
      <c r="R3770" s="4" t="b">
        <f t="shared" si="12"/>
        <v>0</v>
      </c>
      <c r="S3770" s="4">
        <v>0</v>
      </c>
    </row>
    <row r="3771" spans="1:19" ht="14.25" customHeight="1">
      <c r="A3771" s="4" t="s">
        <v>1040</v>
      </c>
      <c r="B3771" s="5"/>
      <c r="C3771" s="4">
        <v>0</v>
      </c>
      <c r="E3771" s="4" t="b">
        <f t="shared" si="11"/>
        <v>0</v>
      </c>
      <c r="F3771" s="4">
        <v>0</v>
      </c>
      <c r="G3771" s="4">
        <v>8302</v>
      </c>
      <c r="H3771" s="6">
        <v>43831</v>
      </c>
      <c r="I3771" s="4" t="s">
        <v>2260</v>
      </c>
      <c r="J3771" s="4" t="s">
        <v>1043</v>
      </c>
      <c r="K3771" s="4">
        <v>10330</v>
      </c>
      <c r="L3771" s="4">
        <v>0</v>
      </c>
      <c r="M3771" s="4">
        <v>0</v>
      </c>
      <c r="N3771" s="4">
        <v>210000</v>
      </c>
      <c r="O3771" s="4">
        <v>0</v>
      </c>
      <c r="P3771" s="4">
        <v>209800</v>
      </c>
      <c r="Q3771" s="4">
        <v>3821</v>
      </c>
      <c r="R3771" s="4" t="b">
        <f t="shared" si="12"/>
        <v>0</v>
      </c>
      <c r="S3771" s="4">
        <v>0</v>
      </c>
    </row>
    <row r="3772" spans="1:19" ht="14.25" customHeight="1">
      <c r="A3772" s="4" t="s">
        <v>1040</v>
      </c>
      <c r="B3772" s="5"/>
      <c r="C3772" s="4">
        <v>0</v>
      </c>
      <c r="E3772" s="4" t="b">
        <f t="shared" si="11"/>
        <v>0</v>
      </c>
      <c r="F3772" s="4">
        <v>0</v>
      </c>
      <c r="G3772" s="4">
        <v>8302</v>
      </c>
      <c r="H3772" s="6">
        <v>43839</v>
      </c>
      <c r="I3772" s="4" t="s">
        <v>1044</v>
      </c>
      <c r="J3772" s="4" t="s">
        <v>40</v>
      </c>
      <c r="K3772" s="4">
        <v>13483</v>
      </c>
      <c r="L3772" s="4">
        <v>0</v>
      </c>
      <c r="M3772" s="4">
        <v>0</v>
      </c>
      <c r="N3772" s="4">
        <v>0</v>
      </c>
      <c r="O3772" s="4">
        <v>209800</v>
      </c>
      <c r="P3772" s="4">
        <v>0</v>
      </c>
      <c r="Q3772" s="4">
        <v>3822</v>
      </c>
      <c r="R3772" s="4" t="b">
        <f t="shared" si="12"/>
        <v>0</v>
      </c>
      <c r="S3772" s="4">
        <v>0</v>
      </c>
    </row>
    <row r="3773" spans="1:19" ht="14.25" customHeight="1">
      <c r="A3773" s="4" t="s">
        <v>1040</v>
      </c>
      <c r="B3773" s="5"/>
      <c r="C3773" s="4">
        <v>0</v>
      </c>
      <c r="E3773" s="4" t="b">
        <f t="shared" si="11"/>
        <v>0</v>
      </c>
      <c r="F3773" s="4">
        <v>0</v>
      </c>
      <c r="G3773" s="4">
        <v>8302</v>
      </c>
      <c r="H3773" s="6">
        <v>43862</v>
      </c>
      <c r="I3773" s="4" t="s">
        <v>2261</v>
      </c>
      <c r="J3773" s="4" t="s">
        <v>1069</v>
      </c>
      <c r="K3773" s="4">
        <v>562</v>
      </c>
      <c r="L3773" s="4">
        <v>0</v>
      </c>
      <c r="M3773" s="4">
        <v>0</v>
      </c>
      <c r="N3773" s="4">
        <v>0</v>
      </c>
      <c r="O3773" s="4">
        <v>200</v>
      </c>
      <c r="P3773" s="4">
        <v>-200</v>
      </c>
      <c r="Q3773" s="4">
        <v>3823</v>
      </c>
      <c r="R3773" s="4" t="b">
        <f t="shared" si="12"/>
        <v>0</v>
      </c>
      <c r="S3773" s="4">
        <v>0</v>
      </c>
    </row>
    <row r="3774" spans="1:19" ht="14.25" customHeight="1">
      <c r="A3774" s="4" t="s">
        <v>1040</v>
      </c>
      <c r="B3774" s="5"/>
      <c r="C3774" s="4">
        <v>0</v>
      </c>
      <c r="E3774" s="4" t="b">
        <f t="shared" si="11"/>
        <v>0</v>
      </c>
      <c r="F3774" s="4">
        <v>0</v>
      </c>
      <c r="G3774" s="4">
        <v>8302</v>
      </c>
      <c r="H3774" s="6">
        <v>43862</v>
      </c>
      <c r="I3774" s="4" t="s">
        <v>2262</v>
      </c>
      <c r="J3774" s="4" t="s">
        <v>1043</v>
      </c>
      <c r="K3774" s="4">
        <v>10410</v>
      </c>
      <c r="L3774" s="4">
        <v>0</v>
      </c>
      <c r="M3774" s="4">
        <v>0</v>
      </c>
      <c r="N3774" s="4">
        <v>210000</v>
      </c>
      <c r="O3774" s="4">
        <v>0</v>
      </c>
      <c r="P3774" s="4">
        <v>209800</v>
      </c>
      <c r="Q3774" s="4">
        <v>3824</v>
      </c>
      <c r="R3774" s="4" t="b">
        <f t="shared" si="12"/>
        <v>0</v>
      </c>
      <c r="S3774" s="4">
        <v>0</v>
      </c>
    </row>
    <row r="3775" spans="1:19" ht="14.25" customHeight="1">
      <c r="A3775" s="4" t="s">
        <v>1040</v>
      </c>
      <c r="B3775" s="5"/>
      <c r="C3775" s="4">
        <v>0</v>
      </c>
      <c r="E3775" s="4" t="b">
        <f t="shared" si="11"/>
        <v>0</v>
      </c>
      <c r="F3775" s="4">
        <v>0</v>
      </c>
      <c r="G3775" s="4">
        <v>8302</v>
      </c>
      <c r="H3775" s="6">
        <v>43867</v>
      </c>
      <c r="I3775" s="4" t="s">
        <v>1046</v>
      </c>
      <c r="J3775" s="4" t="s">
        <v>40</v>
      </c>
      <c r="K3775" s="4">
        <v>13550</v>
      </c>
      <c r="L3775" s="4">
        <v>0</v>
      </c>
      <c r="M3775" s="4">
        <v>0</v>
      </c>
      <c r="N3775" s="4">
        <v>0</v>
      </c>
      <c r="O3775" s="4">
        <v>209800</v>
      </c>
      <c r="P3775" s="4">
        <v>0</v>
      </c>
      <c r="Q3775" s="4">
        <v>3825</v>
      </c>
      <c r="R3775" s="4" t="b">
        <f t="shared" si="12"/>
        <v>0</v>
      </c>
      <c r="S3775" s="4">
        <v>0</v>
      </c>
    </row>
    <row r="3776" spans="1:19" ht="14.25" customHeight="1">
      <c r="A3776" s="4" t="s">
        <v>1040</v>
      </c>
      <c r="B3776" s="5"/>
      <c r="C3776" s="4">
        <v>0</v>
      </c>
      <c r="E3776" s="4" t="b">
        <f t="shared" si="11"/>
        <v>0</v>
      </c>
      <c r="F3776" s="4">
        <v>0</v>
      </c>
      <c r="G3776" s="4">
        <v>8302</v>
      </c>
      <c r="H3776" s="6">
        <v>43891</v>
      </c>
      <c r="I3776" s="4" t="s">
        <v>2263</v>
      </c>
      <c r="J3776" s="4" t="s">
        <v>1069</v>
      </c>
      <c r="K3776" s="4">
        <v>564</v>
      </c>
      <c r="L3776" s="4">
        <v>0</v>
      </c>
      <c r="M3776" s="4">
        <v>0</v>
      </c>
      <c r="N3776" s="4">
        <v>0</v>
      </c>
      <c r="O3776" s="4">
        <v>200</v>
      </c>
      <c r="P3776" s="4">
        <v>-200</v>
      </c>
      <c r="Q3776" s="4">
        <v>3826</v>
      </c>
      <c r="R3776" s="4" t="b">
        <f t="shared" si="12"/>
        <v>0</v>
      </c>
      <c r="S3776" s="4">
        <v>0</v>
      </c>
    </row>
    <row r="3777" spans="1:19" ht="14.25" customHeight="1">
      <c r="A3777" s="4" t="s">
        <v>1040</v>
      </c>
      <c r="B3777" s="5"/>
      <c r="C3777" s="4">
        <v>0</v>
      </c>
      <c r="E3777" s="4" t="b">
        <f t="shared" si="11"/>
        <v>0</v>
      </c>
      <c r="F3777" s="4">
        <v>0</v>
      </c>
      <c r="G3777" s="4">
        <v>8302</v>
      </c>
      <c r="H3777" s="6">
        <v>43891</v>
      </c>
      <c r="I3777" s="4" t="s">
        <v>2264</v>
      </c>
      <c r="J3777" s="4" t="s">
        <v>1043</v>
      </c>
      <c r="K3777" s="4">
        <v>10490</v>
      </c>
      <c r="L3777" s="4">
        <v>0</v>
      </c>
      <c r="M3777" s="4">
        <v>0</v>
      </c>
      <c r="N3777" s="4">
        <v>210000</v>
      </c>
      <c r="O3777" s="4">
        <v>0</v>
      </c>
      <c r="P3777" s="4">
        <v>209800</v>
      </c>
      <c r="Q3777" s="4">
        <v>3827</v>
      </c>
      <c r="R3777" s="4" t="b">
        <f t="shared" si="12"/>
        <v>0</v>
      </c>
      <c r="S3777" s="4">
        <v>0</v>
      </c>
    </row>
    <row r="3778" spans="1:19" ht="14.25" customHeight="1">
      <c r="A3778" s="4" t="s">
        <v>1040</v>
      </c>
      <c r="B3778" s="5"/>
      <c r="C3778" s="4">
        <v>0</v>
      </c>
      <c r="E3778" s="4" t="b">
        <f t="shared" si="11"/>
        <v>0</v>
      </c>
      <c r="F3778" s="4">
        <v>0</v>
      </c>
      <c r="G3778" s="4">
        <v>8302</v>
      </c>
      <c r="H3778" s="6">
        <v>43894</v>
      </c>
      <c r="I3778" s="4" t="s">
        <v>1048</v>
      </c>
      <c r="J3778" s="4" t="s">
        <v>40</v>
      </c>
      <c r="K3778" s="4">
        <v>13619</v>
      </c>
      <c r="L3778" s="4">
        <v>0</v>
      </c>
      <c r="M3778" s="4">
        <v>0</v>
      </c>
      <c r="N3778" s="4">
        <v>0</v>
      </c>
      <c r="O3778" s="4">
        <v>209800</v>
      </c>
      <c r="P3778" s="4">
        <v>0</v>
      </c>
      <c r="Q3778" s="4">
        <v>3828</v>
      </c>
      <c r="R3778" s="4" t="b">
        <f t="shared" si="12"/>
        <v>0</v>
      </c>
      <c r="S3778" s="4">
        <v>0</v>
      </c>
    </row>
    <row r="3779" spans="1:19" ht="14.25" customHeight="1">
      <c r="A3779" s="4" t="s">
        <v>1040</v>
      </c>
      <c r="B3779" s="5"/>
      <c r="C3779" s="4">
        <v>0</v>
      </c>
      <c r="E3779" s="4" t="b">
        <f t="shared" si="11"/>
        <v>0</v>
      </c>
      <c r="F3779" s="4">
        <v>0</v>
      </c>
      <c r="G3779" s="4">
        <v>8302</v>
      </c>
      <c r="H3779" s="6">
        <v>43922</v>
      </c>
      <c r="I3779" s="4" t="s">
        <v>2265</v>
      </c>
      <c r="J3779" s="4" t="s">
        <v>1069</v>
      </c>
      <c r="K3779" s="4">
        <v>566</v>
      </c>
      <c r="L3779" s="4">
        <v>0</v>
      </c>
      <c r="M3779" s="4">
        <v>0</v>
      </c>
      <c r="N3779" s="4">
        <v>0</v>
      </c>
      <c r="O3779" s="4">
        <v>10200</v>
      </c>
      <c r="P3779" s="4">
        <v>-10200</v>
      </c>
      <c r="Q3779" s="4">
        <v>3829</v>
      </c>
      <c r="R3779" s="4" t="b">
        <f t="shared" si="12"/>
        <v>0</v>
      </c>
      <c r="S3779" s="4">
        <v>0</v>
      </c>
    </row>
    <row r="3780" spans="1:19" ht="14.25" customHeight="1">
      <c r="A3780" s="4" t="s">
        <v>1040</v>
      </c>
      <c r="B3780" s="5"/>
      <c r="C3780" s="4">
        <v>0</v>
      </c>
      <c r="E3780" s="4" t="b">
        <f t="shared" si="11"/>
        <v>0</v>
      </c>
      <c r="F3780" s="4">
        <v>0</v>
      </c>
      <c r="G3780" s="4">
        <v>8302</v>
      </c>
      <c r="H3780" s="6">
        <v>43922</v>
      </c>
      <c r="I3780" s="4" t="s">
        <v>2266</v>
      </c>
      <c r="J3780" s="4" t="s">
        <v>1043</v>
      </c>
      <c r="K3780" s="4">
        <v>10570</v>
      </c>
      <c r="L3780" s="4">
        <v>0</v>
      </c>
      <c r="M3780" s="4">
        <v>0</v>
      </c>
      <c r="N3780" s="4">
        <v>210000</v>
      </c>
      <c r="O3780" s="4">
        <v>0</v>
      </c>
      <c r="P3780" s="4">
        <v>199800</v>
      </c>
      <c r="Q3780" s="4">
        <v>3830</v>
      </c>
      <c r="R3780" s="4" t="b">
        <f t="shared" si="12"/>
        <v>0</v>
      </c>
      <c r="S3780" s="4">
        <v>0</v>
      </c>
    </row>
    <row r="3781" spans="1:19" ht="14.25" customHeight="1">
      <c r="A3781" s="4" t="s">
        <v>1040</v>
      </c>
      <c r="B3781" s="5"/>
      <c r="C3781" s="4">
        <v>0</v>
      </c>
      <c r="E3781" s="4" t="b">
        <f t="shared" si="11"/>
        <v>0</v>
      </c>
      <c r="F3781" s="4">
        <v>0</v>
      </c>
      <c r="G3781" s="4">
        <v>8302</v>
      </c>
      <c r="H3781" s="6">
        <v>43924</v>
      </c>
      <c r="I3781" s="4" t="s">
        <v>1050</v>
      </c>
      <c r="J3781" s="4" t="s">
        <v>40</v>
      </c>
      <c r="K3781" s="4">
        <v>13680</v>
      </c>
      <c r="L3781" s="4">
        <v>0</v>
      </c>
      <c r="M3781" s="4">
        <v>0</v>
      </c>
      <c r="N3781" s="4">
        <v>0</v>
      </c>
      <c r="O3781" s="4">
        <v>199800</v>
      </c>
      <c r="P3781" s="4">
        <v>0</v>
      </c>
      <c r="Q3781" s="4">
        <v>3831</v>
      </c>
      <c r="R3781" s="4" t="b">
        <f t="shared" si="12"/>
        <v>0</v>
      </c>
      <c r="S3781" s="4">
        <v>0</v>
      </c>
    </row>
    <row r="3782" spans="1:19" ht="14.25" customHeight="1">
      <c r="A3782" s="4" t="s">
        <v>1040</v>
      </c>
      <c r="B3782" s="5"/>
      <c r="C3782" s="4">
        <v>0</v>
      </c>
      <c r="E3782" s="4" t="b">
        <f t="shared" si="11"/>
        <v>0</v>
      </c>
      <c r="F3782" s="4">
        <v>0</v>
      </c>
      <c r="G3782" s="4">
        <v>8302</v>
      </c>
      <c r="H3782" s="6">
        <v>43952</v>
      </c>
      <c r="I3782" s="4" t="s">
        <v>2267</v>
      </c>
      <c r="J3782" s="4" t="s">
        <v>1069</v>
      </c>
      <c r="K3782" s="4">
        <v>568</v>
      </c>
      <c r="L3782" s="4">
        <v>0</v>
      </c>
      <c r="M3782" s="4">
        <v>0</v>
      </c>
      <c r="N3782" s="4">
        <v>0</v>
      </c>
      <c r="O3782" s="4">
        <v>10200</v>
      </c>
      <c r="P3782" s="4">
        <v>-10200</v>
      </c>
      <c r="Q3782" s="4">
        <v>3832</v>
      </c>
      <c r="R3782" s="4" t="b">
        <f t="shared" si="12"/>
        <v>0</v>
      </c>
      <c r="S3782" s="4">
        <v>0</v>
      </c>
    </row>
    <row r="3783" spans="1:19" ht="14.25" customHeight="1">
      <c r="A3783" s="4" t="s">
        <v>1040</v>
      </c>
      <c r="B3783" s="5"/>
      <c r="C3783" s="4">
        <v>0</v>
      </c>
      <c r="E3783" s="4" t="b">
        <f t="shared" si="11"/>
        <v>0</v>
      </c>
      <c r="F3783" s="4">
        <v>0</v>
      </c>
      <c r="G3783" s="4">
        <v>8302</v>
      </c>
      <c r="H3783" s="6">
        <v>43952</v>
      </c>
      <c r="I3783" s="4" t="s">
        <v>2268</v>
      </c>
      <c r="J3783" s="4" t="s">
        <v>1043</v>
      </c>
      <c r="K3783" s="4">
        <v>10650</v>
      </c>
      <c r="L3783" s="4">
        <v>0</v>
      </c>
      <c r="M3783" s="4">
        <v>0</v>
      </c>
      <c r="N3783" s="4">
        <v>210000</v>
      </c>
      <c r="O3783" s="4">
        <v>0</v>
      </c>
      <c r="P3783" s="4">
        <v>199800</v>
      </c>
      <c r="Q3783" s="4">
        <v>3833</v>
      </c>
      <c r="R3783" s="4" t="b">
        <f t="shared" si="12"/>
        <v>0</v>
      </c>
      <c r="S3783" s="4">
        <v>0</v>
      </c>
    </row>
    <row r="3784" spans="1:19" ht="14.25" customHeight="1">
      <c r="A3784" s="4" t="s">
        <v>1040</v>
      </c>
      <c r="B3784" s="5"/>
      <c r="C3784" s="4">
        <v>0</v>
      </c>
      <c r="E3784" s="4" t="b">
        <f t="shared" si="11"/>
        <v>0</v>
      </c>
      <c r="F3784" s="4">
        <v>0</v>
      </c>
      <c r="G3784" s="4">
        <v>8302</v>
      </c>
      <c r="H3784" s="6">
        <v>43957</v>
      </c>
      <c r="I3784" s="4" t="s">
        <v>1052</v>
      </c>
      <c r="J3784" s="4" t="s">
        <v>40</v>
      </c>
      <c r="K3784" s="4">
        <v>13743</v>
      </c>
      <c r="L3784" s="4">
        <v>0</v>
      </c>
      <c r="M3784" s="4">
        <v>0</v>
      </c>
      <c r="N3784" s="4">
        <v>0</v>
      </c>
      <c r="O3784" s="4">
        <v>199800</v>
      </c>
      <c r="P3784" s="4">
        <v>0</v>
      </c>
      <c r="Q3784" s="4">
        <v>3834</v>
      </c>
      <c r="R3784" s="4" t="b">
        <f t="shared" si="12"/>
        <v>0</v>
      </c>
      <c r="S3784" s="4">
        <v>0</v>
      </c>
    </row>
    <row r="3785" spans="1:19" ht="14.25" customHeight="1">
      <c r="A3785" s="4" t="s">
        <v>1040</v>
      </c>
      <c r="B3785" s="5"/>
      <c r="C3785" s="4">
        <v>0</v>
      </c>
      <c r="E3785" s="4" t="b">
        <f t="shared" si="11"/>
        <v>0</v>
      </c>
      <c r="F3785" s="4">
        <v>0</v>
      </c>
      <c r="G3785" s="4">
        <v>8302</v>
      </c>
      <c r="H3785" s="6">
        <v>43983</v>
      </c>
      <c r="I3785" s="4" t="s">
        <v>2269</v>
      </c>
      <c r="J3785" s="4" t="s">
        <v>1069</v>
      </c>
      <c r="K3785" s="4">
        <v>569</v>
      </c>
      <c r="L3785" s="4">
        <v>0</v>
      </c>
      <c r="M3785" s="4">
        <v>0</v>
      </c>
      <c r="N3785" s="4">
        <v>0</v>
      </c>
      <c r="O3785" s="4">
        <v>10200</v>
      </c>
      <c r="P3785" s="4">
        <v>-10200</v>
      </c>
      <c r="Q3785" s="4">
        <v>3835</v>
      </c>
      <c r="R3785" s="4" t="b">
        <f t="shared" si="12"/>
        <v>0</v>
      </c>
      <c r="S3785" s="4">
        <v>0</v>
      </c>
    </row>
    <row r="3786" spans="1:19" ht="14.25" customHeight="1">
      <c r="A3786" s="4" t="s">
        <v>1040</v>
      </c>
      <c r="B3786" s="5"/>
      <c r="C3786" s="4">
        <v>0</v>
      </c>
      <c r="E3786" s="4" t="b">
        <f t="shared" si="11"/>
        <v>0</v>
      </c>
      <c r="F3786" s="4">
        <v>0</v>
      </c>
      <c r="G3786" s="4">
        <v>8302</v>
      </c>
      <c r="H3786" s="6">
        <v>43983</v>
      </c>
      <c r="I3786" s="4" t="s">
        <v>1054</v>
      </c>
      <c r="J3786" s="4" t="s">
        <v>40</v>
      </c>
      <c r="K3786" s="4">
        <v>13808</v>
      </c>
      <c r="L3786" s="4">
        <v>0</v>
      </c>
      <c r="M3786" s="4">
        <v>0</v>
      </c>
      <c r="N3786" s="4">
        <v>0</v>
      </c>
      <c r="O3786" s="4">
        <v>190000</v>
      </c>
      <c r="P3786" s="4">
        <v>-200200</v>
      </c>
      <c r="Q3786" s="4">
        <v>3836</v>
      </c>
      <c r="R3786" s="4" t="b">
        <f t="shared" si="12"/>
        <v>0</v>
      </c>
      <c r="S3786" s="4">
        <v>0</v>
      </c>
    </row>
    <row r="3787" spans="1:19" ht="14.25" customHeight="1">
      <c r="A3787" s="4" t="s">
        <v>1040</v>
      </c>
      <c r="B3787" s="5"/>
      <c r="C3787" s="4">
        <v>0</v>
      </c>
      <c r="E3787" s="4" t="b">
        <f t="shared" si="11"/>
        <v>0</v>
      </c>
      <c r="F3787" s="4">
        <v>0</v>
      </c>
      <c r="G3787" s="4">
        <v>8302</v>
      </c>
      <c r="H3787" s="6">
        <v>43983</v>
      </c>
      <c r="I3787" s="4" t="s">
        <v>2270</v>
      </c>
      <c r="J3787" s="4" t="s">
        <v>1043</v>
      </c>
      <c r="K3787" s="4">
        <v>10730</v>
      </c>
      <c r="L3787" s="4">
        <v>0</v>
      </c>
      <c r="M3787" s="4">
        <v>0</v>
      </c>
      <c r="N3787" s="4">
        <v>210000</v>
      </c>
      <c r="O3787" s="4">
        <v>0</v>
      </c>
      <c r="P3787" s="4">
        <v>9800</v>
      </c>
      <c r="Q3787" s="4">
        <v>3837</v>
      </c>
      <c r="R3787" s="4" t="b">
        <f t="shared" si="12"/>
        <v>0</v>
      </c>
      <c r="S3787" s="4">
        <v>0</v>
      </c>
    </row>
    <row r="3788" spans="1:19" ht="14.25" customHeight="1">
      <c r="A3788" s="4" t="s">
        <v>1040</v>
      </c>
      <c r="B3788" s="5"/>
      <c r="C3788" s="4">
        <v>0</v>
      </c>
      <c r="E3788" s="4" t="b">
        <f t="shared" si="11"/>
        <v>0</v>
      </c>
      <c r="F3788" s="4">
        <v>0</v>
      </c>
      <c r="G3788" s="4">
        <v>8302</v>
      </c>
      <c r="H3788" s="6">
        <v>44013</v>
      </c>
      <c r="I3788" s="4" t="s">
        <v>1054</v>
      </c>
      <c r="J3788" s="4" t="s">
        <v>40</v>
      </c>
      <c r="K3788" s="4">
        <v>13879</v>
      </c>
      <c r="L3788" s="4">
        <v>0</v>
      </c>
      <c r="M3788" s="4">
        <v>0</v>
      </c>
      <c r="N3788" s="4">
        <v>0</v>
      </c>
      <c r="O3788" s="4">
        <v>9800</v>
      </c>
      <c r="P3788" s="4">
        <v>0</v>
      </c>
      <c r="Q3788" s="4">
        <v>3838</v>
      </c>
      <c r="R3788" s="4" t="b">
        <f t="shared" si="12"/>
        <v>0</v>
      </c>
      <c r="S3788" s="4">
        <v>0</v>
      </c>
    </row>
    <row r="3789" spans="1:19" ht="14.25" customHeight="1">
      <c r="A3789" s="4" t="s">
        <v>1040</v>
      </c>
      <c r="B3789" s="5"/>
      <c r="C3789" s="4">
        <v>0</v>
      </c>
      <c r="E3789" s="4" t="b">
        <f t="shared" si="11"/>
        <v>0</v>
      </c>
      <c r="F3789" s="4">
        <v>0</v>
      </c>
      <c r="G3789" s="4">
        <v>8302</v>
      </c>
      <c r="H3789" s="6">
        <v>44013</v>
      </c>
      <c r="I3789" s="4" t="s">
        <v>1056</v>
      </c>
      <c r="J3789" s="4" t="s">
        <v>40</v>
      </c>
      <c r="K3789" s="4">
        <v>13879</v>
      </c>
      <c r="L3789" s="4">
        <v>0</v>
      </c>
      <c r="M3789" s="4">
        <v>0</v>
      </c>
      <c r="N3789" s="4">
        <v>0</v>
      </c>
      <c r="O3789" s="4">
        <v>200200</v>
      </c>
      <c r="P3789" s="4">
        <v>-200200</v>
      </c>
      <c r="Q3789" s="4">
        <v>3839</v>
      </c>
      <c r="R3789" s="4" t="b">
        <f t="shared" si="12"/>
        <v>0</v>
      </c>
      <c r="S3789" s="4">
        <v>0</v>
      </c>
    </row>
    <row r="3790" spans="1:19" ht="14.25" customHeight="1">
      <c r="A3790" s="4" t="s">
        <v>1040</v>
      </c>
      <c r="B3790" s="5"/>
      <c r="C3790" s="4">
        <v>0</v>
      </c>
      <c r="E3790" s="4" t="b">
        <f t="shared" si="11"/>
        <v>0</v>
      </c>
      <c r="F3790" s="4">
        <v>0</v>
      </c>
      <c r="G3790" s="4">
        <v>8302</v>
      </c>
      <c r="H3790" s="6">
        <v>44013</v>
      </c>
      <c r="I3790" s="4" t="s">
        <v>2271</v>
      </c>
      <c r="J3790" s="4" t="s">
        <v>1043</v>
      </c>
      <c r="K3790" s="4">
        <v>10810</v>
      </c>
      <c r="L3790" s="4">
        <v>0</v>
      </c>
      <c r="M3790" s="4">
        <v>0</v>
      </c>
      <c r="N3790" s="4">
        <v>210000</v>
      </c>
      <c r="O3790" s="4">
        <v>0</v>
      </c>
      <c r="P3790" s="4">
        <v>9800</v>
      </c>
      <c r="Q3790" s="4">
        <v>3840</v>
      </c>
      <c r="R3790" s="4" t="b">
        <f t="shared" si="12"/>
        <v>0</v>
      </c>
      <c r="S3790" s="4">
        <v>0</v>
      </c>
    </row>
    <row r="3791" spans="1:19" ht="14.25" customHeight="1">
      <c r="A3791" s="4" t="s">
        <v>1040</v>
      </c>
      <c r="B3791" s="5"/>
      <c r="C3791" s="4">
        <v>0</v>
      </c>
      <c r="E3791" s="4" t="b">
        <f t="shared" si="11"/>
        <v>0</v>
      </c>
      <c r="F3791" s="4">
        <v>0</v>
      </c>
      <c r="G3791" s="4">
        <v>8302</v>
      </c>
      <c r="H3791" s="6">
        <v>44044</v>
      </c>
      <c r="I3791" s="4" t="s">
        <v>2272</v>
      </c>
      <c r="J3791" s="4" t="s">
        <v>1043</v>
      </c>
      <c r="K3791" s="4">
        <v>10890</v>
      </c>
      <c r="L3791" s="4">
        <v>0</v>
      </c>
      <c r="M3791" s="4">
        <v>0</v>
      </c>
      <c r="N3791" s="4">
        <v>210000</v>
      </c>
      <c r="O3791" s="4">
        <v>0</v>
      </c>
      <c r="P3791" s="4">
        <v>219800</v>
      </c>
      <c r="Q3791" s="4">
        <v>3841</v>
      </c>
      <c r="R3791" s="4" t="b">
        <f t="shared" si="12"/>
        <v>0</v>
      </c>
      <c r="S3791" s="4">
        <v>0</v>
      </c>
    </row>
    <row r="3792" spans="1:19" ht="14.25" customHeight="1">
      <c r="A3792" s="4" t="s">
        <v>1040</v>
      </c>
      <c r="B3792" s="5"/>
      <c r="C3792" s="4">
        <v>0</v>
      </c>
      <c r="E3792" s="4" t="b">
        <f t="shared" si="11"/>
        <v>0</v>
      </c>
      <c r="F3792" s="4">
        <v>0</v>
      </c>
      <c r="G3792" s="4">
        <v>8302</v>
      </c>
      <c r="H3792" s="6">
        <v>44055</v>
      </c>
      <c r="I3792" s="4" t="s">
        <v>1056</v>
      </c>
      <c r="J3792" s="4" t="s">
        <v>40</v>
      </c>
      <c r="K3792" s="4">
        <v>13974</v>
      </c>
      <c r="L3792" s="4">
        <v>0</v>
      </c>
      <c r="M3792" s="4">
        <v>0</v>
      </c>
      <c r="N3792" s="4">
        <v>0</v>
      </c>
      <c r="O3792" s="4">
        <v>9800</v>
      </c>
      <c r="P3792" s="4">
        <v>210000</v>
      </c>
      <c r="Q3792" s="4">
        <v>3842</v>
      </c>
      <c r="R3792" s="4" t="b">
        <f t="shared" si="12"/>
        <v>0</v>
      </c>
      <c r="S3792" s="4">
        <v>0</v>
      </c>
    </row>
    <row r="3793" spans="1:19" ht="14.25" customHeight="1">
      <c r="A3793" s="4" t="s">
        <v>1040</v>
      </c>
      <c r="B3793" s="5"/>
      <c r="C3793" s="4">
        <v>0</v>
      </c>
      <c r="E3793" s="4" t="b">
        <f t="shared" si="11"/>
        <v>0</v>
      </c>
      <c r="F3793" s="4">
        <v>0</v>
      </c>
      <c r="G3793" s="4">
        <v>8302</v>
      </c>
      <c r="H3793" s="6">
        <v>44055</v>
      </c>
      <c r="I3793" s="4" t="s">
        <v>1058</v>
      </c>
      <c r="J3793" s="4" t="s">
        <v>40</v>
      </c>
      <c r="K3793" s="4">
        <v>13974</v>
      </c>
      <c r="L3793" s="4">
        <v>0</v>
      </c>
      <c r="M3793" s="4">
        <v>0</v>
      </c>
      <c r="N3793" s="4">
        <v>0</v>
      </c>
      <c r="O3793" s="4">
        <v>210000</v>
      </c>
      <c r="P3793" s="4">
        <v>0</v>
      </c>
      <c r="Q3793" s="4">
        <v>3843</v>
      </c>
      <c r="R3793" s="4" t="b">
        <f t="shared" si="12"/>
        <v>0</v>
      </c>
      <c r="S3793" s="4">
        <v>0</v>
      </c>
    </row>
    <row r="3794" spans="1:19" ht="14.25" customHeight="1">
      <c r="A3794" s="4" t="s">
        <v>1040</v>
      </c>
      <c r="B3794" s="5"/>
      <c r="C3794" s="4">
        <v>0</v>
      </c>
      <c r="E3794" s="4" t="b">
        <f t="shared" si="11"/>
        <v>0</v>
      </c>
      <c r="F3794" s="4">
        <v>0</v>
      </c>
      <c r="G3794" s="4">
        <v>8302</v>
      </c>
      <c r="H3794" s="6">
        <v>44075</v>
      </c>
      <c r="I3794" s="4" t="s">
        <v>2273</v>
      </c>
      <c r="J3794" s="4" t="s">
        <v>1069</v>
      </c>
      <c r="K3794" s="4">
        <v>573</v>
      </c>
      <c r="L3794" s="4">
        <v>0</v>
      </c>
      <c r="M3794" s="4">
        <v>0</v>
      </c>
      <c r="N3794" s="4">
        <v>0</v>
      </c>
      <c r="O3794" s="4">
        <v>200</v>
      </c>
      <c r="P3794" s="4">
        <v>-200</v>
      </c>
      <c r="Q3794" s="4">
        <v>3844</v>
      </c>
      <c r="R3794" s="4" t="b">
        <f t="shared" si="12"/>
        <v>0</v>
      </c>
      <c r="S3794" s="4">
        <v>0</v>
      </c>
    </row>
    <row r="3795" spans="1:19" ht="14.25" customHeight="1">
      <c r="A3795" s="4" t="s">
        <v>1040</v>
      </c>
      <c r="B3795" s="5"/>
      <c r="C3795" s="4">
        <v>0</v>
      </c>
      <c r="E3795" s="4" t="b">
        <f t="shared" si="11"/>
        <v>0</v>
      </c>
      <c r="F3795" s="4">
        <v>0</v>
      </c>
      <c r="G3795" s="4">
        <v>8302</v>
      </c>
      <c r="H3795" s="6">
        <v>44075</v>
      </c>
      <c r="I3795" s="4" t="s">
        <v>2274</v>
      </c>
      <c r="J3795" s="4" t="s">
        <v>1043</v>
      </c>
      <c r="K3795" s="4">
        <v>10970</v>
      </c>
      <c r="L3795" s="4">
        <v>0</v>
      </c>
      <c r="M3795" s="4">
        <v>0</v>
      </c>
      <c r="N3795" s="4">
        <v>210000</v>
      </c>
      <c r="O3795" s="4">
        <v>0</v>
      </c>
      <c r="P3795" s="4">
        <v>209800</v>
      </c>
      <c r="Q3795" s="4">
        <v>3845</v>
      </c>
      <c r="R3795" s="4" t="b">
        <f t="shared" si="12"/>
        <v>0</v>
      </c>
      <c r="S3795" s="4">
        <v>0</v>
      </c>
    </row>
    <row r="3796" spans="1:19" ht="14.25" customHeight="1">
      <c r="A3796" s="4" t="s">
        <v>1040</v>
      </c>
      <c r="B3796" s="5"/>
      <c r="C3796" s="4">
        <v>0</v>
      </c>
      <c r="E3796" s="4" t="b">
        <f t="shared" si="11"/>
        <v>0</v>
      </c>
      <c r="F3796" s="4">
        <v>0</v>
      </c>
      <c r="G3796" s="4">
        <v>8302</v>
      </c>
      <c r="H3796" s="6">
        <v>44078</v>
      </c>
      <c r="I3796" s="4" t="s">
        <v>1060</v>
      </c>
      <c r="J3796" s="4" t="s">
        <v>40</v>
      </c>
      <c r="K3796" s="4">
        <v>14034</v>
      </c>
      <c r="L3796" s="4">
        <v>0</v>
      </c>
      <c r="M3796" s="4">
        <v>0</v>
      </c>
      <c r="N3796" s="4">
        <v>0</v>
      </c>
      <c r="O3796" s="4">
        <v>209800</v>
      </c>
      <c r="P3796" s="4">
        <v>0</v>
      </c>
      <c r="Q3796" s="4">
        <v>3846</v>
      </c>
      <c r="R3796" s="4" t="b">
        <f t="shared" si="12"/>
        <v>0</v>
      </c>
      <c r="S3796" s="4">
        <v>0</v>
      </c>
    </row>
    <row r="3797" spans="1:19" ht="14.25" customHeight="1">
      <c r="A3797" s="4" t="s">
        <v>1040</v>
      </c>
      <c r="B3797" s="5"/>
      <c r="C3797" s="4">
        <v>0</v>
      </c>
      <c r="E3797" s="4" t="b">
        <f t="shared" si="11"/>
        <v>0</v>
      </c>
      <c r="F3797" s="4">
        <v>0</v>
      </c>
      <c r="G3797" s="4">
        <v>8302</v>
      </c>
      <c r="H3797" s="6">
        <v>44105</v>
      </c>
      <c r="I3797" s="4" t="s">
        <v>2275</v>
      </c>
      <c r="J3797" s="4" t="s">
        <v>1069</v>
      </c>
      <c r="K3797" s="4">
        <v>575</v>
      </c>
      <c r="L3797" s="4">
        <v>0</v>
      </c>
      <c r="M3797" s="4">
        <v>0</v>
      </c>
      <c r="N3797" s="4">
        <v>0</v>
      </c>
      <c r="O3797" s="4">
        <v>200</v>
      </c>
      <c r="P3797" s="4">
        <v>-200</v>
      </c>
      <c r="Q3797" s="4">
        <v>3847</v>
      </c>
      <c r="R3797" s="4" t="b">
        <f t="shared" si="12"/>
        <v>0</v>
      </c>
      <c r="S3797" s="4">
        <v>0</v>
      </c>
    </row>
    <row r="3798" spans="1:19" ht="14.25" customHeight="1">
      <c r="A3798" s="4" t="s">
        <v>1040</v>
      </c>
      <c r="B3798" s="5"/>
      <c r="C3798" s="4">
        <v>0</v>
      </c>
      <c r="E3798" s="4" t="b">
        <f t="shared" si="11"/>
        <v>0</v>
      </c>
      <c r="F3798" s="4">
        <v>0</v>
      </c>
      <c r="G3798" s="4">
        <v>8302</v>
      </c>
      <c r="H3798" s="6">
        <v>44105</v>
      </c>
      <c r="I3798" s="4" t="s">
        <v>2276</v>
      </c>
      <c r="J3798" s="4" t="s">
        <v>1043</v>
      </c>
      <c r="K3798" s="4">
        <v>11050</v>
      </c>
      <c r="L3798" s="4">
        <v>0</v>
      </c>
      <c r="M3798" s="4">
        <v>0</v>
      </c>
      <c r="N3798" s="4">
        <v>210000</v>
      </c>
      <c r="O3798" s="4">
        <v>0</v>
      </c>
      <c r="P3798" s="4">
        <v>209800</v>
      </c>
      <c r="Q3798" s="4">
        <v>3848</v>
      </c>
      <c r="R3798" s="4" t="b">
        <f t="shared" si="12"/>
        <v>0</v>
      </c>
      <c r="S3798" s="4">
        <v>0</v>
      </c>
    </row>
    <row r="3799" spans="1:19" ht="14.25" customHeight="1">
      <c r="A3799" s="4" t="s">
        <v>1040</v>
      </c>
      <c r="B3799" s="5"/>
      <c r="C3799" s="4">
        <v>0</v>
      </c>
      <c r="E3799" s="4" t="b">
        <f t="shared" si="11"/>
        <v>0</v>
      </c>
      <c r="F3799" s="4">
        <v>0</v>
      </c>
      <c r="G3799" s="4">
        <v>8302</v>
      </c>
      <c r="H3799" s="6">
        <v>44106</v>
      </c>
      <c r="I3799" s="4" t="s">
        <v>1061</v>
      </c>
      <c r="J3799" s="4" t="s">
        <v>40</v>
      </c>
      <c r="K3799" s="4">
        <v>14107</v>
      </c>
      <c r="L3799" s="4">
        <v>0</v>
      </c>
      <c r="M3799" s="4">
        <v>0</v>
      </c>
      <c r="N3799" s="4">
        <v>0</v>
      </c>
      <c r="O3799" s="4">
        <v>209800</v>
      </c>
      <c r="P3799" s="4">
        <v>0</v>
      </c>
      <c r="Q3799" s="4">
        <v>3849</v>
      </c>
      <c r="R3799" s="4" t="b">
        <f t="shared" si="12"/>
        <v>0</v>
      </c>
      <c r="S3799" s="4">
        <v>0</v>
      </c>
    </row>
    <row r="3800" spans="1:19" ht="14.25" customHeight="1">
      <c r="A3800" s="4" t="s">
        <v>1040</v>
      </c>
      <c r="B3800" s="5"/>
      <c r="C3800" s="4">
        <v>0</v>
      </c>
      <c r="E3800" s="4" t="b">
        <f t="shared" si="11"/>
        <v>0</v>
      </c>
      <c r="F3800" s="4">
        <v>0</v>
      </c>
      <c r="G3800" s="4">
        <v>8302</v>
      </c>
      <c r="H3800" s="6">
        <v>44136</v>
      </c>
      <c r="I3800" s="4" t="s">
        <v>2277</v>
      </c>
      <c r="J3800" s="4" t="s">
        <v>1069</v>
      </c>
      <c r="K3800" s="4">
        <v>576</v>
      </c>
      <c r="L3800" s="4">
        <v>0</v>
      </c>
      <c r="M3800" s="4">
        <v>0</v>
      </c>
      <c r="N3800" s="4">
        <v>0</v>
      </c>
      <c r="O3800" s="4">
        <v>200</v>
      </c>
      <c r="P3800" s="4">
        <v>-200</v>
      </c>
      <c r="Q3800" s="4">
        <v>3850</v>
      </c>
      <c r="R3800" s="4" t="b">
        <f t="shared" si="12"/>
        <v>0</v>
      </c>
      <c r="S3800" s="4">
        <v>0</v>
      </c>
    </row>
    <row r="3801" spans="1:19" ht="14.25" customHeight="1">
      <c r="A3801" s="4" t="s">
        <v>1040</v>
      </c>
      <c r="B3801" s="5"/>
      <c r="C3801" s="4">
        <v>0</v>
      </c>
      <c r="E3801" s="4" t="b">
        <f t="shared" si="11"/>
        <v>0</v>
      </c>
      <c r="F3801" s="4">
        <v>0</v>
      </c>
      <c r="G3801" s="4">
        <v>8302</v>
      </c>
      <c r="H3801" s="6">
        <v>44136</v>
      </c>
      <c r="I3801" s="4" t="s">
        <v>2278</v>
      </c>
      <c r="J3801" s="4" t="s">
        <v>1043</v>
      </c>
      <c r="K3801" s="4">
        <v>11130</v>
      </c>
      <c r="L3801" s="4">
        <v>0</v>
      </c>
      <c r="M3801" s="4">
        <v>0</v>
      </c>
      <c r="N3801" s="4">
        <v>210000</v>
      </c>
      <c r="O3801" s="4">
        <v>0</v>
      </c>
      <c r="P3801" s="4">
        <v>209800</v>
      </c>
      <c r="Q3801" s="4">
        <v>3851</v>
      </c>
      <c r="R3801" s="4" t="b">
        <f t="shared" si="12"/>
        <v>0</v>
      </c>
      <c r="S3801" s="4">
        <v>0</v>
      </c>
    </row>
    <row r="3802" spans="1:19" ht="14.25" customHeight="1">
      <c r="A3802" s="4" t="s">
        <v>1040</v>
      </c>
      <c r="B3802" s="5"/>
      <c r="C3802" s="4">
        <v>0</v>
      </c>
      <c r="E3802" s="4" t="b">
        <f t="shared" si="11"/>
        <v>0</v>
      </c>
      <c r="F3802" s="4">
        <v>0</v>
      </c>
      <c r="G3802" s="4">
        <v>8302</v>
      </c>
      <c r="H3802" s="6">
        <v>44138</v>
      </c>
      <c r="I3802" s="4" t="s">
        <v>1064</v>
      </c>
      <c r="J3802" s="4" t="s">
        <v>40</v>
      </c>
      <c r="K3802" s="4">
        <v>14169</v>
      </c>
      <c r="L3802" s="4">
        <v>0</v>
      </c>
      <c r="M3802" s="4">
        <v>0</v>
      </c>
      <c r="N3802" s="4">
        <v>0</v>
      </c>
      <c r="O3802" s="4">
        <v>209800</v>
      </c>
      <c r="P3802" s="4">
        <v>0</v>
      </c>
      <c r="Q3802" s="4">
        <v>3852</v>
      </c>
      <c r="R3802" s="4" t="b">
        <f t="shared" si="12"/>
        <v>0</v>
      </c>
      <c r="S3802" s="4">
        <v>0</v>
      </c>
    </row>
    <row r="3803" spans="1:19" ht="14.25" customHeight="1">
      <c r="A3803" s="4" t="s">
        <v>1040</v>
      </c>
      <c r="B3803" s="5"/>
      <c r="C3803" s="4">
        <v>0</v>
      </c>
      <c r="E3803" s="4" t="b">
        <f t="shared" si="11"/>
        <v>0</v>
      </c>
      <c r="F3803" s="4">
        <v>0</v>
      </c>
      <c r="G3803" s="4">
        <v>8302</v>
      </c>
      <c r="H3803" s="6">
        <v>44166</v>
      </c>
      <c r="I3803" s="4" t="s">
        <v>2279</v>
      </c>
      <c r="J3803" s="4" t="s">
        <v>1069</v>
      </c>
      <c r="K3803" s="4">
        <v>577</v>
      </c>
      <c r="L3803" s="4">
        <v>0</v>
      </c>
      <c r="M3803" s="4">
        <v>0</v>
      </c>
      <c r="N3803" s="4">
        <v>0</v>
      </c>
      <c r="O3803" s="4">
        <v>200</v>
      </c>
      <c r="P3803" s="4">
        <v>-200</v>
      </c>
      <c r="Q3803" s="4">
        <v>3853</v>
      </c>
      <c r="R3803" s="4" t="b">
        <f t="shared" si="12"/>
        <v>0</v>
      </c>
      <c r="S3803" s="4">
        <v>0</v>
      </c>
    </row>
    <row r="3804" spans="1:19" ht="14.25" customHeight="1">
      <c r="A3804" s="4" t="s">
        <v>1040</v>
      </c>
      <c r="B3804" s="5"/>
      <c r="C3804" s="4">
        <v>0</v>
      </c>
      <c r="E3804" s="4" t="b">
        <f t="shared" si="11"/>
        <v>0</v>
      </c>
      <c r="F3804" s="4">
        <v>0</v>
      </c>
      <c r="G3804" s="4">
        <v>8302</v>
      </c>
      <c r="H3804" s="6">
        <v>44166</v>
      </c>
      <c r="I3804" s="4" t="s">
        <v>1066</v>
      </c>
      <c r="J3804" s="4" t="s">
        <v>40</v>
      </c>
      <c r="K3804" s="4">
        <v>14243</v>
      </c>
      <c r="L3804" s="4">
        <v>0</v>
      </c>
      <c r="M3804" s="4">
        <v>0</v>
      </c>
      <c r="N3804" s="4">
        <v>0</v>
      </c>
      <c r="O3804" s="4">
        <v>209800</v>
      </c>
      <c r="P3804" s="4">
        <v>-210000</v>
      </c>
      <c r="Q3804" s="4">
        <v>3854</v>
      </c>
      <c r="R3804" s="4" t="b">
        <f t="shared" si="12"/>
        <v>0</v>
      </c>
      <c r="S3804" s="4">
        <v>0</v>
      </c>
    </row>
    <row r="3805" spans="1:19" ht="14.25" customHeight="1">
      <c r="A3805" s="4" t="s">
        <v>1040</v>
      </c>
      <c r="B3805" s="5"/>
      <c r="C3805" s="4">
        <v>0</v>
      </c>
      <c r="E3805" s="4" t="b">
        <f t="shared" si="11"/>
        <v>0</v>
      </c>
      <c r="F3805" s="4">
        <v>0</v>
      </c>
      <c r="G3805" s="4">
        <v>8302</v>
      </c>
      <c r="H3805" s="6">
        <v>44166</v>
      </c>
      <c r="I3805" s="4" t="s">
        <v>2280</v>
      </c>
      <c r="J3805" s="4" t="s">
        <v>1043</v>
      </c>
      <c r="K3805" s="4">
        <v>11210</v>
      </c>
      <c r="L3805" s="4">
        <v>0</v>
      </c>
      <c r="M3805" s="4">
        <v>0</v>
      </c>
      <c r="N3805" s="4">
        <v>210000</v>
      </c>
      <c r="O3805" s="4">
        <v>0</v>
      </c>
      <c r="P3805" s="4">
        <v>0</v>
      </c>
      <c r="Q3805" s="4">
        <v>3855</v>
      </c>
      <c r="R3805" s="4" t="b">
        <f t="shared" si="12"/>
        <v>0</v>
      </c>
      <c r="S3805" s="4">
        <v>0</v>
      </c>
    </row>
    <row r="3806" spans="1:19" ht="14.25" customHeight="1">
      <c r="A3806" s="4" t="s">
        <v>1040</v>
      </c>
      <c r="B3806" s="5" t="s">
        <v>2281</v>
      </c>
      <c r="C3806" s="4">
        <v>0</v>
      </c>
      <c r="D3806" s="4" t="s">
        <v>2281</v>
      </c>
      <c r="E3806" s="4" t="b">
        <f t="shared" si="11"/>
        <v>0</v>
      </c>
      <c r="F3806" s="4">
        <v>0</v>
      </c>
      <c r="G3806" s="4">
        <v>8302</v>
      </c>
      <c r="H3806" s="3" t="s">
        <v>21</v>
      </c>
      <c r="K3806" s="4">
        <v>0</v>
      </c>
      <c r="L3806" s="4">
        <v>0</v>
      </c>
      <c r="M3806" s="4">
        <v>0</v>
      </c>
      <c r="N3806" s="4">
        <v>2520000</v>
      </c>
      <c r="O3806" s="4">
        <v>2520000</v>
      </c>
      <c r="P3806" s="4">
        <v>0</v>
      </c>
      <c r="Q3806" s="4">
        <v>3856</v>
      </c>
      <c r="R3806" s="4" t="b">
        <f t="shared" si="12"/>
        <v>0</v>
      </c>
      <c r="S3806" s="4">
        <v>0</v>
      </c>
    </row>
    <row r="3807" spans="1:19" ht="14.25" customHeight="1">
      <c r="A3807" s="4" t="s">
        <v>1040</v>
      </c>
      <c r="B3807" s="5" t="s">
        <v>797</v>
      </c>
      <c r="C3807" s="4">
        <v>0</v>
      </c>
      <c r="D3807" s="4" t="s">
        <v>797</v>
      </c>
      <c r="E3807" s="4" t="b">
        <f t="shared" si="11"/>
        <v>0</v>
      </c>
      <c r="F3807" s="4">
        <v>0</v>
      </c>
      <c r="G3807" s="4">
        <v>8401</v>
      </c>
      <c r="H3807" s="3" t="s">
        <v>21</v>
      </c>
      <c r="K3807" s="4">
        <v>0</v>
      </c>
      <c r="L3807" s="4">
        <v>2796000</v>
      </c>
      <c r="M3807" s="4">
        <v>2566000</v>
      </c>
      <c r="N3807" s="4">
        <v>0</v>
      </c>
      <c r="O3807" s="4">
        <v>0</v>
      </c>
      <c r="P3807" s="4">
        <v>0</v>
      </c>
      <c r="Q3807" s="4">
        <v>3857</v>
      </c>
      <c r="R3807" s="4" t="b">
        <f t="shared" si="12"/>
        <v>0</v>
      </c>
      <c r="S3807" s="4">
        <v>0</v>
      </c>
    </row>
    <row r="3808" spans="1:19" ht="14.25" customHeight="1">
      <c r="A3808" s="4" t="s">
        <v>1040</v>
      </c>
      <c r="B3808" s="5"/>
      <c r="C3808" s="4">
        <v>0</v>
      </c>
      <c r="E3808" s="4" t="b">
        <f t="shared" si="11"/>
        <v>0</v>
      </c>
      <c r="F3808" s="4">
        <v>0</v>
      </c>
      <c r="G3808" s="4">
        <v>8401</v>
      </c>
      <c r="H3808" s="6">
        <v>43831</v>
      </c>
      <c r="I3808" s="4" t="s">
        <v>1206</v>
      </c>
      <c r="J3808" s="4" t="s">
        <v>1069</v>
      </c>
      <c r="K3808" s="4">
        <v>561</v>
      </c>
      <c r="L3808" s="4">
        <v>0</v>
      </c>
      <c r="M3808" s="4">
        <v>0</v>
      </c>
      <c r="N3808" s="4">
        <v>0</v>
      </c>
      <c r="O3808" s="4">
        <v>15000</v>
      </c>
      <c r="P3808" s="4">
        <v>-15000</v>
      </c>
      <c r="Q3808" s="4">
        <v>3858</v>
      </c>
      <c r="R3808" s="4" t="b">
        <f t="shared" si="12"/>
        <v>0</v>
      </c>
      <c r="S3808" s="4">
        <v>0</v>
      </c>
    </row>
    <row r="3809" spans="1:19" ht="14.25" customHeight="1">
      <c r="A3809" s="4" t="s">
        <v>1040</v>
      </c>
      <c r="B3809" s="5"/>
      <c r="C3809" s="4">
        <v>0</v>
      </c>
      <c r="E3809" s="4" t="b">
        <f t="shared" si="11"/>
        <v>0</v>
      </c>
      <c r="F3809" s="4">
        <v>0</v>
      </c>
      <c r="G3809" s="4">
        <v>8401</v>
      </c>
      <c r="H3809" s="6">
        <v>43831</v>
      </c>
      <c r="I3809" s="4" t="s">
        <v>2282</v>
      </c>
      <c r="J3809" s="4" t="s">
        <v>1043</v>
      </c>
      <c r="K3809" s="4">
        <v>10331</v>
      </c>
      <c r="L3809" s="4">
        <v>0</v>
      </c>
      <c r="M3809" s="4">
        <v>0</v>
      </c>
      <c r="N3809" s="4">
        <v>233000</v>
      </c>
      <c r="O3809" s="4">
        <v>0</v>
      </c>
      <c r="P3809" s="4">
        <v>218000</v>
      </c>
      <c r="Q3809" s="4">
        <v>3859</v>
      </c>
      <c r="R3809" s="4" t="b">
        <f t="shared" si="12"/>
        <v>0</v>
      </c>
      <c r="S3809" s="4">
        <v>0</v>
      </c>
    </row>
    <row r="3810" spans="1:19" ht="14.25" customHeight="1">
      <c r="A3810" s="4" t="s">
        <v>1040</v>
      </c>
      <c r="B3810" s="5"/>
      <c r="C3810" s="4">
        <v>0</v>
      </c>
      <c r="E3810" s="4" t="b">
        <f t="shared" si="11"/>
        <v>0</v>
      </c>
      <c r="F3810" s="4">
        <v>0</v>
      </c>
      <c r="G3810" s="4">
        <v>8401</v>
      </c>
      <c r="H3810" s="6">
        <v>43839</v>
      </c>
      <c r="I3810" s="4" t="s">
        <v>1206</v>
      </c>
      <c r="J3810" s="4" t="s">
        <v>40</v>
      </c>
      <c r="K3810" s="4">
        <v>13491</v>
      </c>
      <c r="L3810" s="4">
        <v>0</v>
      </c>
      <c r="M3810" s="4">
        <v>0</v>
      </c>
      <c r="N3810" s="4">
        <v>0</v>
      </c>
      <c r="O3810" s="4">
        <v>218000</v>
      </c>
      <c r="P3810" s="4">
        <v>0</v>
      </c>
      <c r="Q3810" s="4">
        <v>3860</v>
      </c>
      <c r="R3810" s="4" t="b">
        <f t="shared" si="12"/>
        <v>0</v>
      </c>
      <c r="S3810" s="4">
        <v>0</v>
      </c>
    </row>
    <row r="3811" spans="1:19" ht="14.25" customHeight="1">
      <c r="A3811" s="4" t="s">
        <v>1040</v>
      </c>
      <c r="B3811" s="5"/>
      <c r="C3811" s="4">
        <v>0</v>
      </c>
      <c r="E3811" s="4" t="b">
        <f t="shared" si="11"/>
        <v>0</v>
      </c>
      <c r="F3811" s="4">
        <v>0</v>
      </c>
      <c r="G3811" s="4">
        <v>8401</v>
      </c>
      <c r="H3811" s="6">
        <v>43862</v>
      </c>
      <c r="I3811" s="4" t="s">
        <v>1046</v>
      </c>
      <c r="J3811" s="4" t="s">
        <v>1069</v>
      </c>
      <c r="K3811" s="4">
        <v>563</v>
      </c>
      <c r="L3811" s="4">
        <v>0</v>
      </c>
      <c r="M3811" s="4">
        <v>0</v>
      </c>
      <c r="N3811" s="4">
        <v>0</v>
      </c>
      <c r="O3811" s="4">
        <v>6000</v>
      </c>
      <c r="P3811" s="4">
        <v>-6000</v>
      </c>
      <c r="Q3811" s="4">
        <v>3861</v>
      </c>
      <c r="R3811" s="4" t="b">
        <f t="shared" si="12"/>
        <v>0</v>
      </c>
      <c r="S3811" s="4">
        <v>0</v>
      </c>
    </row>
    <row r="3812" spans="1:19" ht="14.25" customHeight="1">
      <c r="A3812" s="4" t="s">
        <v>1040</v>
      </c>
      <c r="B3812" s="5"/>
      <c r="C3812" s="4">
        <v>0</v>
      </c>
      <c r="E3812" s="4" t="b">
        <f t="shared" si="11"/>
        <v>0</v>
      </c>
      <c r="F3812" s="4">
        <v>0</v>
      </c>
      <c r="G3812" s="4">
        <v>8401</v>
      </c>
      <c r="H3812" s="6">
        <v>43862</v>
      </c>
      <c r="I3812" s="4" t="s">
        <v>2283</v>
      </c>
      <c r="J3812" s="4" t="s">
        <v>1043</v>
      </c>
      <c r="K3812" s="4">
        <v>10411</v>
      </c>
      <c r="L3812" s="4">
        <v>0</v>
      </c>
      <c r="M3812" s="4">
        <v>0</v>
      </c>
      <c r="N3812" s="4">
        <v>233000</v>
      </c>
      <c r="O3812" s="4">
        <v>0</v>
      </c>
      <c r="P3812" s="4">
        <v>227000</v>
      </c>
      <c r="Q3812" s="4">
        <v>3862</v>
      </c>
      <c r="R3812" s="4" t="b">
        <f t="shared" si="12"/>
        <v>0</v>
      </c>
      <c r="S3812" s="4">
        <v>0</v>
      </c>
    </row>
    <row r="3813" spans="1:19" ht="14.25" customHeight="1">
      <c r="A3813" s="4" t="s">
        <v>1040</v>
      </c>
      <c r="B3813" s="5"/>
      <c r="C3813" s="4">
        <v>0</v>
      </c>
      <c r="E3813" s="4" t="b">
        <f t="shared" si="11"/>
        <v>0</v>
      </c>
      <c r="F3813" s="4">
        <v>0</v>
      </c>
      <c r="G3813" s="4">
        <v>8401</v>
      </c>
      <c r="H3813" s="6">
        <v>43873</v>
      </c>
      <c r="I3813" s="4" t="s">
        <v>1046</v>
      </c>
      <c r="J3813" s="4" t="s">
        <v>40</v>
      </c>
      <c r="K3813" s="4">
        <v>13581</v>
      </c>
      <c r="L3813" s="4">
        <v>0</v>
      </c>
      <c r="M3813" s="4">
        <v>0</v>
      </c>
      <c r="N3813" s="4">
        <v>0</v>
      </c>
      <c r="O3813" s="4">
        <v>227000</v>
      </c>
      <c r="P3813" s="4">
        <v>0</v>
      </c>
      <c r="Q3813" s="4">
        <v>3863</v>
      </c>
      <c r="R3813" s="4" t="b">
        <f t="shared" si="12"/>
        <v>0</v>
      </c>
      <c r="S3813" s="4">
        <v>0</v>
      </c>
    </row>
    <row r="3814" spans="1:19" ht="14.25" customHeight="1">
      <c r="A3814" s="4" t="s">
        <v>1040</v>
      </c>
      <c r="B3814" s="5"/>
      <c r="C3814" s="4">
        <v>0</v>
      </c>
      <c r="E3814" s="4" t="b">
        <f t="shared" si="11"/>
        <v>0</v>
      </c>
      <c r="F3814" s="4">
        <v>0</v>
      </c>
      <c r="G3814" s="4">
        <v>8401</v>
      </c>
      <c r="H3814" s="6">
        <v>43891</v>
      </c>
      <c r="I3814" s="4" t="s">
        <v>2284</v>
      </c>
      <c r="J3814" s="4" t="s">
        <v>1043</v>
      </c>
      <c r="K3814" s="4">
        <v>10491</v>
      </c>
      <c r="L3814" s="4">
        <v>0</v>
      </c>
      <c r="M3814" s="4">
        <v>0</v>
      </c>
      <c r="N3814" s="4">
        <v>233000</v>
      </c>
      <c r="O3814" s="4">
        <v>0</v>
      </c>
      <c r="P3814" s="4">
        <v>233000</v>
      </c>
      <c r="Q3814" s="4">
        <v>3864</v>
      </c>
      <c r="R3814" s="4" t="b">
        <f t="shared" si="12"/>
        <v>0</v>
      </c>
      <c r="S3814" s="4">
        <v>0</v>
      </c>
    </row>
    <row r="3815" spans="1:19" ht="14.25" customHeight="1">
      <c r="A3815" s="4" t="s">
        <v>1040</v>
      </c>
      <c r="B3815" s="5"/>
      <c r="C3815" s="4">
        <v>0</v>
      </c>
      <c r="E3815" s="4" t="b">
        <f t="shared" si="11"/>
        <v>0</v>
      </c>
      <c r="F3815" s="4">
        <v>0</v>
      </c>
      <c r="G3815" s="4">
        <v>8401</v>
      </c>
      <c r="H3815" s="6">
        <v>43901</v>
      </c>
      <c r="I3815" s="4" t="s">
        <v>1048</v>
      </c>
      <c r="J3815" s="4" t="s">
        <v>40</v>
      </c>
      <c r="K3815" s="4">
        <v>13650</v>
      </c>
      <c r="L3815" s="4">
        <v>0</v>
      </c>
      <c r="M3815" s="4">
        <v>0</v>
      </c>
      <c r="N3815" s="4">
        <v>0</v>
      </c>
      <c r="O3815" s="4">
        <v>233000</v>
      </c>
      <c r="P3815" s="4">
        <v>0</v>
      </c>
      <c r="Q3815" s="4">
        <v>3865</v>
      </c>
      <c r="R3815" s="4" t="b">
        <f t="shared" si="12"/>
        <v>0</v>
      </c>
      <c r="S3815" s="4">
        <v>0</v>
      </c>
    </row>
    <row r="3816" spans="1:19" ht="14.25" customHeight="1">
      <c r="A3816" s="4" t="s">
        <v>1040</v>
      </c>
      <c r="B3816" s="5"/>
      <c r="C3816" s="4">
        <v>0</v>
      </c>
      <c r="E3816" s="4" t="b">
        <f t="shared" si="11"/>
        <v>0</v>
      </c>
      <c r="F3816" s="4">
        <v>0</v>
      </c>
      <c r="G3816" s="4">
        <v>8401</v>
      </c>
      <c r="H3816" s="6">
        <v>43922</v>
      </c>
      <c r="I3816" s="4" t="s">
        <v>2285</v>
      </c>
      <c r="J3816" s="4" t="s">
        <v>1043</v>
      </c>
      <c r="K3816" s="4">
        <v>10571</v>
      </c>
      <c r="L3816" s="4">
        <v>0</v>
      </c>
      <c r="M3816" s="4">
        <v>0</v>
      </c>
      <c r="N3816" s="4">
        <v>233000</v>
      </c>
      <c r="O3816" s="4">
        <v>0</v>
      </c>
      <c r="P3816" s="4">
        <v>233000</v>
      </c>
      <c r="Q3816" s="4">
        <v>3866</v>
      </c>
      <c r="R3816" s="4" t="b">
        <f t="shared" si="12"/>
        <v>0</v>
      </c>
      <c r="S3816" s="4">
        <v>0</v>
      </c>
    </row>
    <row r="3817" spans="1:19" ht="14.25" customHeight="1">
      <c r="A3817" s="4" t="s">
        <v>1040</v>
      </c>
      <c r="B3817" s="5"/>
      <c r="C3817" s="4">
        <v>0</v>
      </c>
      <c r="E3817" s="4" t="b">
        <f t="shared" si="11"/>
        <v>0</v>
      </c>
      <c r="F3817" s="4">
        <v>0</v>
      </c>
      <c r="G3817" s="4">
        <v>8401</v>
      </c>
      <c r="H3817" s="6">
        <v>43941</v>
      </c>
      <c r="I3817" s="4" t="s">
        <v>1050</v>
      </c>
      <c r="J3817" s="4" t="s">
        <v>40</v>
      </c>
      <c r="K3817" s="4">
        <v>13733</v>
      </c>
      <c r="L3817" s="4">
        <v>0</v>
      </c>
      <c r="M3817" s="4">
        <v>0</v>
      </c>
      <c r="N3817" s="4">
        <v>0</v>
      </c>
      <c r="O3817" s="4">
        <v>233000</v>
      </c>
      <c r="P3817" s="4">
        <v>0</v>
      </c>
      <c r="Q3817" s="4">
        <v>3867</v>
      </c>
      <c r="R3817" s="4" t="b">
        <f t="shared" si="12"/>
        <v>0</v>
      </c>
      <c r="S3817" s="4">
        <v>0</v>
      </c>
    </row>
    <row r="3818" spans="1:19" ht="14.25" customHeight="1">
      <c r="A3818" s="4" t="s">
        <v>1040</v>
      </c>
      <c r="B3818" s="5"/>
      <c r="C3818" s="4">
        <v>0</v>
      </c>
      <c r="E3818" s="4" t="b">
        <f t="shared" si="11"/>
        <v>0</v>
      </c>
      <c r="F3818" s="4">
        <v>0</v>
      </c>
      <c r="G3818" s="4">
        <v>8401</v>
      </c>
      <c r="H3818" s="6">
        <v>43952</v>
      </c>
      <c r="I3818" s="4" t="s">
        <v>2286</v>
      </c>
      <c r="J3818" s="4" t="s">
        <v>1069</v>
      </c>
      <c r="K3818" s="4">
        <v>568</v>
      </c>
      <c r="L3818" s="4">
        <v>0</v>
      </c>
      <c r="M3818" s="4">
        <v>0</v>
      </c>
      <c r="N3818" s="4">
        <v>0</v>
      </c>
      <c r="O3818" s="4">
        <v>8000</v>
      </c>
      <c r="P3818" s="4">
        <v>-8000</v>
      </c>
      <c r="Q3818" s="4">
        <v>3868</v>
      </c>
      <c r="R3818" s="4" t="b">
        <f t="shared" si="12"/>
        <v>0</v>
      </c>
      <c r="S3818" s="4">
        <v>0</v>
      </c>
    </row>
    <row r="3819" spans="1:19" ht="14.25" customHeight="1">
      <c r="A3819" s="4" t="s">
        <v>1040</v>
      </c>
      <c r="B3819" s="5"/>
      <c r="C3819" s="4">
        <v>0</v>
      </c>
      <c r="E3819" s="4" t="b">
        <f t="shared" si="11"/>
        <v>0</v>
      </c>
      <c r="F3819" s="4">
        <v>0</v>
      </c>
      <c r="G3819" s="4">
        <v>8401</v>
      </c>
      <c r="H3819" s="6">
        <v>43952</v>
      </c>
      <c r="I3819" s="4" t="s">
        <v>2287</v>
      </c>
      <c r="J3819" s="4" t="s">
        <v>1043</v>
      </c>
      <c r="K3819" s="4">
        <v>10651</v>
      </c>
      <c r="L3819" s="4">
        <v>0</v>
      </c>
      <c r="M3819" s="4">
        <v>0</v>
      </c>
      <c r="N3819" s="4">
        <v>233000</v>
      </c>
      <c r="O3819" s="4">
        <v>0</v>
      </c>
      <c r="P3819" s="4">
        <v>225000</v>
      </c>
      <c r="Q3819" s="4">
        <v>3869</v>
      </c>
      <c r="R3819" s="4" t="b">
        <f t="shared" si="12"/>
        <v>0</v>
      </c>
      <c r="S3819" s="4">
        <v>0</v>
      </c>
    </row>
    <row r="3820" spans="1:19" ht="14.25" customHeight="1">
      <c r="A3820" s="4" t="s">
        <v>1040</v>
      </c>
      <c r="B3820" s="5"/>
      <c r="C3820" s="4">
        <v>0</v>
      </c>
      <c r="E3820" s="4" t="b">
        <f t="shared" si="11"/>
        <v>0</v>
      </c>
      <c r="F3820" s="4">
        <v>0</v>
      </c>
      <c r="G3820" s="4">
        <v>8401</v>
      </c>
      <c r="H3820" s="6">
        <v>43972</v>
      </c>
      <c r="I3820" s="4" t="s">
        <v>1052</v>
      </c>
      <c r="J3820" s="4" t="s">
        <v>40</v>
      </c>
      <c r="K3820" s="4">
        <v>13800</v>
      </c>
      <c r="L3820" s="4">
        <v>0</v>
      </c>
      <c r="M3820" s="4">
        <v>0</v>
      </c>
      <c r="N3820" s="4">
        <v>0</v>
      </c>
      <c r="O3820" s="4">
        <v>225000</v>
      </c>
      <c r="P3820" s="4">
        <v>0</v>
      </c>
      <c r="Q3820" s="4">
        <v>3870</v>
      </c>
      <c r="R3820" s="4" t="b">
        <f t="shared" si="12"/>
        <v>0</v>
      </c>
      <c r="S3820" s="4">
        <v>0</v>
      </c>
    </row>
    <row r="3821" spans="1:19" ht="14.25" customHeight="1">
      <c r="A3821" s="4" t="s">
        <v>1040</v>
      </c>
      <c r="B3821" s="5"/>
      <c r="C3821" s="4">
        <v>0</v>
      </c>
      <c r="E3821" s="4" t="b">
        <f t="shared" si="11"/>
        <v>0</v>
      </c>
      <c r="F3821" s="4">
        <v>0</v>
      </c>
      <c r="G3821" s="4">
        <v>8401</v>
      </c>
      <c r="H3821" s="6">
        <v>43983</v>
      </c>
      <c r="I3821" s="4" t="s">
        <v>2288</v>
      </c>
      <c r="J3821" s="4" t="s">
        <v>1069</v>
      </c>
      <c r="K3821" s="4">
        <v>569</v>
      </c>
      <c r="L3821" s="4">
        <v>0</v>
      </c>
      <c r="M3821" s="4">
        <v>0</v>
      </c>
      <c r="N3821" s="4">
        <v>0</v>
      </c>
      <c r="O3821" s="4">
        <v>4000</v>
      </c>
      <c r="P3821" s="4">
        <v>-4000</v>
      </c>
      <c r="Q3821" s="4">
        <v>3871</v>
      </c>
      <c r="R3821" s="4" t="b">
        <f t="shared" si="12"/>
        <v>0</v>
      </c>
      <c r="S3821" s="4">
        <v>0</v>
      </c>
    </row>
    <row r="3822" spans="1:19" ht="14.25" customHeight="1">
      <c r="A3822" s="4" t="s">
        <v>1040</v>
      </c>
      <c r="B3822" s="5"/>
      <c r="C3822" s="4">
        <v>0</v>
      </c>
      <c r="E3822" s="4" t="b">
        <f t="shared" si="11"/>
        <v>0</v>
      </c>
      <c r="F3822" s="4">
        <v>0</v>
      </c>
      <c r="G3822" s="4">
        <v>8401</v>
      </c>
      <c r="H3822" s="6">
        <v>43983</v>
      </c>
      <c r="I3822" s="4" t="s">
        <v>2289</v>
      </c>
      <c r="J3822" s="4" t="s">
        <v>1043</v>
      </c>
      <c r="K3822" s="4">
        <v>10731</v>
      </c>
      <c r="L3822" s="4">
        <v>0</v>
      </c>
      <c r="M3822" s="4">
        <v>0</v>
      </c>
      <c r="N3822" s="4">
        <v>233000</v>
      </c>
      <c r="O3822" s="4">
        <v>0</v>
      </c>
      <c r="P3822" s="4">
        <v>229000</v>
      </c>
      <c r="Q3822" s="4">
        <v>3872</v>
      </c>
      <c r="R3822" s="4" t="b">
        <f t="shared" si="12"/>
        <v>0</v>
      </c>
      <c r="S3822" s="4">
        <v>0</v>
      </c>
    </row>
    <row r="3823" spans="1:19" ht="14.25" customHeight="1">
      <c r="A3823" s="4" t="s">
        <v>1040</v>
      </c>
      <c r="B3823" s="5"/>
      <c r="C3823" s="4">
        <v>0</v>
      </c>
      <c r="E3823" s="4" t="b">
        <f t="shared" si="11"/>
        <v>0</v>
      </c>
      <c r="F3823" s="4">
        <v>0</v>
      </c>
      <c r="G3823" s="4">
        <v>8401</v>
      </c>
      <c r="H3823" s="6">
        <v>44006</v>
      </c>
      <c r="I3823" s="4" t="s">
        <v>1054</v>
      </c>
      <c r="J3823" s="4" t="s">
        <v>40</v>
      </c>
      <c r="K3823" s="4">
        <v>13878</v>
      </c>
      <c r="L3823" s="4">
        <v>0</v>
      </c>
      <c r="M3823" s="4">
        <v>0</v>
      </c>
      <c r="N3823" s="4">
        <v>0</v>
      </c>
      <c r="O3823" s="4">
        <v>229000</v>
      </c>
      <c r="P3823" s="4">
        <v>0</v>
      </c>
      <c r="Q3823" s="4">
        <v>3873</v>
      </c>
      <c r="R3823" s="4" t="b">
        <f t="shared" si="12"/>
        <v>0</v>
      </c>
      <c r="S3823" s="4">
        <v>0</v>
      </c>
    </row>
    <row r="3824" spans="1:19" ht="14.25" customHeight="1">
      <c r="A3824" s="4" t="s">
        <v>1040</v>
      </c>
      <c r="B3824" s="5"/>
      <c r="C3824" s="4">
        <v>0</v>
      </c>
      <c r="E3824" s="4" t="b">
        <f t="shared" si="11"/>
        <v>0</v>
      </c>
      <c r="F3824" s="4">
        <v>0</v>
      </c>
      <c r="G3824" s="4">
        <v>8401</v>
      </c>
      <c r="H3824" s="6">
        <v>44013</v>
      </c>
      <c r="I3824" s="4" t="s">
        <v>1265</v>
      </c>
      <c r="J3824" s="4" t="s">
        <v>1069</v>
      </c>
      <c r="K3824" s="4">
        <v>571</v>
      </c>
      <c r="L3824" s="4">
        <v>0</v>
      </c>
      <c r="M3824" s="4">
        <v>0</v>
      </c>
      <c r="N3824" s="4">
        <v>0</v>
      </c>
      <c r="O3824" s="4">
        <v>6000</v>
      </c>
      <c r="P3824" s="4">
        <v>-6000</v>
      </c>
      <c r="Q3824" s="4">
        <v>3874</v>
      </c>
      <c r="R3824" s="4" t="b">
        <f t="shared" si="12"/>
        <v>0</v>
      </c>
      <c r="S3824" s="4">
        <v>0</v>
      </c>
    </row>
    <row r="3825" spans="1:19" ht="14.25" customHeight="1">
      <c r="A3825" s="4" t="s">
        <v>1040</v>
      </c>
      <c r="B3825" s="5"/>
      <c r="C3825" s="4">
        <v>0</v>
      </c>
      <c r="E3825" s="4" t="b">
        <f t="shared" si="11"/>
        <v>0</v>
      </c>
      <c r="F3825" s="4">
        <v>0</v>
      </c>
      <c r="G3825" s="4">
        <v>8401</v>
      </c>
      <c r="H3825" s="6">
        <v>44013</v>
      </c>
      <c r="I3825" s="4" t="s">
        <v>2290</v>
      </c>
      <c r="J3825" s="4" t="s">
        <v>1043</v>
      </c>
      <c r="K3825" s="4">
        <v>10811</v>
      </c>
      <c r="L3825" s="4">
        <v>0</v>
      </c>
      <c r="M3825" s="4">
        <v>0</v>
      </c>
      <c r="N3825" s="4">
        <v>233000</v>
      </c>
      <c r="O3825" s="4">
        <v>0</v>
      </c>
      <c r="P3825" s="4">
        <v>227000</v>
      </c>
      <c r="Q3825" s="4">
        <v>3875</v>
      </c>
      <c r="R3825" s="4" t="b">
        <f t="shared" si="12"/>
        <v>0</v>
      </c>
      <c r="S3825" s="4">
        <v>0</v>
      </c>
    </row>
    <row r="3826" spans="1:19" ht="14.25" customHeight="1">
      <c r="A3826" s="4" t="s">
        <v>1040</v>
      </c>
      <c r="B3826" s="5"/>
      <c r="C3826" s="4">
        <v>0</v>
      </c>
      <c r="E3826" s="4" t="b">
        <f t="shared" si="11"/>
        <v>0</v>
      </c>
      <c r="F3826" s="4">
        <v>0</v>
      </c>
      <c r="G3826" s="4">
        <v>8401</v>
      </c>
      <c r="H3826" s="6">
        <v>44029</v>
      </c>
      <c r="I3826" s="4" t="s">
        <v>1056</v>
      </c>
      <c r="J3826" s="4" t="s">
        <v>40</v>
      </c>
      <c r="K3826" s="4">
        <v>13939</v>
      </c>
      <c r="L3826" s="4">
        <v>0</v>
      </c>
      <c r="M3826" s="4">
        <v>0</v>
      </c>
      <c r="N3826" s="4">
        <v>0</v>
      </c>
      <c r="O3826" s="4">
        <v>224000</v>
      </c>
      <c r="P3826" s="4">
        <v>3000</v>
      </c>
      <c r="Q3826" s="4">
        <v>3876</v>
      </c>
      <c r="R3826" s="4" t="b">
        <f t="shared" si="12"/>
        <v>0</v>
      </c>
      <c r="S3826" s="4">
        <v>0</v>
      </c>
    </row>
    <row r="3827" spans="1:19" ht="14.25" customHeight="1">
      <c r="A3827" s="4" t="s">
        <v>1040</v>
      </c>
      <c r="B3827" s="5"/>
      <c r="C3827" s="4">
        <v>0</v>
      </c>
      <c r="E3827" s="4" t="b">
        <f t="shared" si="11"/>
        <v>0</v>
      </c>
      <c r="F3827" s="4">
        <v>0</v>
      </c>
      <c r="G3827" s="4">
        <v>8401</v>
      </c>
      <c r="H3827" s="6">
        <v>44044</v>
      </c>
      <c r="I3827" s="4" t="s">
        <v>2291</v>
      </c>
      <c r="J3827" s="4" t="s">
        <v>1043</v>
      </c>
      <c r="K3827" s="4">
        <v>10891</v>
      </c>
      <c r="L3827" s="4">
        <v>0</v>
      </c>
      <c r="M3827" s="4">
        <v>0</v>
      </c>
      <c r="N3827" s="4">
        <v>233000</v>
      </c>
      <c r="O3827" s="4">
        <v>0</v>
      </c>
      <c r="P3827" s="4">
        <v>236000</v>
      </c>
      <c r="Q3827" s="4">
        <v>3877</v>
      </c>
      <c r="R3827" s="4" t="b">
        <f t="shared" si="12"/>
        <v>0</v>
      </c>
      <c r="S3827" s="4">
        <v>0</v>
      </c>
    </row>
    <row r="3828" spans="1:19" ht="14.25" customHeight="1">
      <c r="A3828" s="4" t="s">
        <v>1040</v>
      </c>
      <c r="B3828" s="5"/>
      <c r="C3828" s="4">
        <v>0</v>
      </c>
      <c r="E3828" s="4" t="b">
        <f t="shared" si="11"/>
        <v>0</v>
      </c>
      <c r="F3828" s="4">
        <v>0</v>
      </c>
      <c r="G3828" s="4">
        <v>8401</v>
      </c>
      <c r="H3828" s="6">
        <v>44054</v>
      </c>
      <c r="I3828" s="4" t="s">
        <v>1056</v>
      </c>
      <c r="J3828" s="4" t="s">
        <v>40</v>
      </c>
      <c r="K3828" s="4">
        <v>14023</v>
      </c>
      <c r="L3828" s="4">
        <v>0</v>
      </c>
      <c r="M3828" s="4">
        <v>0</v>
      </c>
      <c r="N3828" s="4">
        <v>0</v>
      </c>
      <c r="O3828" s="4">
        <v>3000</v>
      </c>
      <c r="P3828" s="4">
        <v>233000</v>
      </c>
      <c r="Q3828" s="4">
        <v>3878</v>
      </c>
      <c r="R3828" s="4" t="b">
        <f t="shared" si="12"/>
        <v>0</v>
      </c>
      <c r="S3828" s="4">
        <v>0</v>
      </c>
    </row>
    <row r="3829" spans="1:19" ht="14.25" customHeight="1">
      <c r="A3829" s="4" t="s">
        <v>1040</v>
      </c>
      <c r="B3829" s="5"/>
      <c r="C3829" s="4">
        <v>0</v>
      </c>
      <c r="E3829" s="4" t="b">
        <f t="shared" si="11"/>
        <v>0</v>
      </c>
      <c r="F3829" s="4">
        <v>0</v>
      </c>
      <c r="G3829" s="4">
        <v>8401</v>
      </c>
      <c r="H3829" s="6">
        <v>44054</v>
      </c>
      <c r="I3829" s="4" t="s">
        <v>1058</v>
      </c>
      <c r="J3829" s="4" t="s">
        <v>40</v>
      </c>
      <c r="K3829" s="4">
        <v>14023</v>
      </c>
      <c r="L3829" s="4">
        <v>0</v>
      </c>
      <c r="M3829" s="4">
        <v>0</v>
      </c>
      <c r="N3829" s="4">
        <v>0</v>
      </c>
      <c r="O3829" s="4">
        <v>232000</v>
      </c>
      <c r="P3829" s="4">
        <v>1000</v>
      </c>
      <c r="Q3829" s="4">
        <v>3879</v>
      </c>
      <c r="R3829" s="4" t="b">
        <f t="shared" si="12"/>
        <v>0</v>
      </c>
      <c r="S3829" s="4">
        <v>0</v>
      </c>
    </row>
    <row r="3830" spans="1:19" ht="14.25" customHeight="1">
      <c r="A3830" s="4" t="s">
        <v>1040</v>
      </c>
      <c r="B3830" s="5"/>
      <c r="C3830" s="4">
        <v>0</v>
      </c>
      <c r="E3830" s="4" t="b">
        <f t="shared" si="11"/>
        <v>0</v>
      </c>
      <c r="F3830" s="4">
        <v>0</v>
      </c>
      <c r="G3830" s="4">
        <v>8401</v>
      </c>
      <c r="H3830" s="6">
        <v>44075</v>
      </c>
      <c r="I3830" s="4" t="s">
        <v>2292</v>
      </c>
      <c r="J3830" s="4" t="s">
        <v>1043</v>
      </c>
      <c r="K3830" s="4">
        <v>10971</v>
      </c>
      <c r="L3830" s="4">
        <v>0</v>
      </c>
      <c r="M3830" s="4">
        <v>0</v>
      </c>
      <c r="N3830" s="4">
        <v>233000</v>
      </c>
      <c r="O3830" s="4">
        <v>0</v>
      </c>
      <c r="P3830" s="4">
        <v>234000</v>
      </c>
      <c r="Q3830" s="4">
        <v>3880</v>
      </c>
      <c r="R3830" s="4" t="b">
        <f t="shared" si="12"/>
        <v>0</v>
      </c>
      <c r="S3830" s="4">
        <v>0</v>
      </c>
    </row>
    <row r="3831" spans="1:19" ht="14.25" customHeight="1">
      <c r="A3831" s="4" t="s">
        <v>1040</v>
      </c>
      <c r="B3831" s="5"/>
      <c r="C3831" s="4">
        <v>0</v>
      </c>
      <c r="E3831" s="4" t="b">
        <f t="shared" si="11"/>
        <v>0</v>
      </c>
      <c r="F3831" s="4">
        <v>0</v>
      </c>
      <c r="G3831" s="4">
        <v>8401</v>
      </c>
      <c r="H3831" s="6">
        <v>44091</v>
      </c>
      <c r="I3831" s="4" t="s">
        <v>1058</v>
      </c>
      <c r="J3831" s="4" t="s">
        <v>40</v>
      </c>
      <c r="K3831" s="4">
        <v>14088</v>
      </c>
      <c r="L3831" s="4">
        <v>0</v>
      </c>
      <c r="M3831" s="4">
        <v>0</v>
      </c>
      <c r="N3831" s="4">
        <v>0</v>
      </c>
      <c r="O3831" s="4">
        <v>1000</v>
      </c>
      <c r="P3831" s="4">
        <v>233000</v>
      </c>
      <c r="Q3831" s="4">
        <v>3881</v>
      </c>
      <c r="R3831" s="4" t="b">
        <f t="shared" si="12"/>
        <v>0</v>
      </c>
      <c r="S3831" s="4">
        <v>0</v>
      </c>
    </row>
    <row r="3832" spans="1:19" ht="14.25" customHeight="1">
      <c r="A3832" s="4" t="s">
        <v>1040</v>
      </c>
      <c r="B3832" s="5"/>
      <c r="C3832" s="4">
        <v>0</v>
      </c>
      <c r="E3832" s="4" t="b">
        <f t="shared" si="11"/>
        <v>0</v>
      </c>
      <c r="F3832" s="4">
        <v>0</v>
      </c>
      <c r="G3832" s="4">
        <v>8401</v>
      </c>
      <c r="H3832" s="6">
        <v>44091</v>
      </c>
      <c r="I3832" s="4" t="s">
        <v>1060</v>
      </c>
      <c r="J3832" s="4" t="s">
        <v>40</v>
      </c>
      <c r="K3832" s="4">
        <v>14088</v>
      </c>
      <c r="L3832" s="4">
        <v>0</v>
      </c>
      <c r="M3832" s="4">
        <v>0</v>
      </c>
      <c r="N3832" s="4">
        <v>0</v>
      </c>
      <c r="O3832" s="4">
        <v>224000</v>
      </c>
      <c r="P3832" s="4">
        <v>9000</v>
      </c>
      <c r="Q3832" s="4">
        <v>3882</v>
      </c>
      <c r="R3832" s="4" t="b">
        <f t="shared" si="12"/>
        <v>0</v>
      </c>
      <c r="S3832" s="4">
        <v>0</v>
      </c>
    </row>
    <row r="3833" spans="1:19" ht="14.25" customHeight="1">
      <c r="A3833" s="4" t="s">
        <v>1040</v>
      </c>
      <c r="B3833" s="5"/>
      <c r="C3833" s="4">
        <v>0</v>
      </c>
      <c r="E3833" s="4" t="b">
        <f t="shared" si="11"/>
        <v>0</v>
      </c>
      <c r="F3833" s="4">
        <v>0</v>
      </c>
      <c r="G3833" s="4">
        <v>8401</v>
      </c>
      <c r="H3833" s="6">
        <v>44105</v>
      </c>
      <c r="I3833" s="4" t="s">
        <v>2293</v>
      </c>
      <c r="J3833" s="4" t="s">
        <v>1043</v>
      </c>
      <c r="K3833" s="4">
        <v>11051</v>
      </c>
      <c r="L3833" s="4">
        <v>0</v>
      </c>
      <c r="M3833" s="4">
        <v>0</v>
      </c>
      <c r="N3833" s="4">
        <v>233000</v>
      </c>
      <c r="O3833" s="4">
        <v>0</v>
      </c>
      <c r="P3833" s="4">
        <v>242000</v>
      </c>
      <c r="Q3833" s="4">
        <v>3883</v>
      </c>
      <c r="R3833" s="4" t="b">
        <f t="shared" si="12"/>
        <v>0</v>
      </c>
      <c r="S3833" s="4">
        <v>0</v>
      </c>
    </row>
    <row r="3834" spans="1:19" ht="14.25" customHeight="1">
      <c r="A3834" s="4" t="s">
        <v>1040</v>
      </c>
      <c r="B3834" s="5"/>
      <c r="C3834" s="4">
        <v>0</v>
      </c>
      <c r="E3834" s="4" t="b">
        <f t="shared" si="11"/>
        <v>0</v>
      </c>
      <c r="F3834" s="4">
        <v>0</v>
      </c>
      <c r="G3834" s="4">
        <v>8401</v>
      </c>
      <c r="H3834" s="6">
        <v>44113</v>
      </c>
      <c r="I3834" s="4" t="s">
        <v>1060</v>
      </c>
      <c r="J3834" s="4" t="s">
        <v>40</v>
      </c>
      <c r="K3834" s="4">
        <v>14148</v>
      </c>
      <c r="L3834" s="4">
        <v>0</v>
      </c>
      <c r="M3834" s="4">
        <v>0</v>
      </c>
      <c r="N3834" s="4">
        <v>0</v>
      </c>
      <c r="O3834" s="4">
        <v>9000</v>
      </c>
      <c r="P3834" s="4">
        <v>233000</v>
      </c>
      <c r="Q3834" s="4">
        <v>3884</v>
      </c>
      <c r="R3834" s="4" t="b">
        <f t="shared" si="12"/>
        <v>0</v>
      </c>
      <c r="S3834" s="4">
        <v>0</v>
      </c>
    </row>
    <row r="3835" spans="1:19" ht="14.25" customHeight="1">
      <c r="A3835" s="4" t="s">
        <v>1040</v>
      </c>
      <c r="B3835" s="5"/>
      <c r="C3835" s="4">
        <v>0</v>
      </c>
      <c r="E3835" s="4" t="b">
        <f t="shared" si="11"/>
        <v>0</v>
      </c>
      <c r="F3835" s="4">
        <v>0</v>
      </c>
      <c r="G3835" s="4">
        <v>8401</v>
      </c>
      <c r="H3835" s="6">
        <v>44113</v>
      </c>
      <c r="I3835" s="4" t="s">
        <v>1061</v>
      </c>
      <c r="J3835" s="4" t="s">
        <v>40</v>
      </c>
      <c r="K3835" s="4">
        <v>14148</v>
      </c>
      <c r="L3835" s="4">
        <v>0</v>
      </c>
      <c r="M3835" s="4">
        <v>0</v>
      </c>
      <c r="N3835" s="4">
        <v>0</v>
      </c>
      <c r="O3835" s="4">
        <v>227000</v>
      </c>
      <c r="P3835" s="4">
        <v>6000</v>
      </c>
      <c r="Q3835" s="4">
        <v>3885</v>
      </c>
      <c r="R3835" s="4" t="b">
        <f t="shared" si="12"/>
        <v>0</v>
      </c>
      <c r="S3835" s="4">
        <v>0</v>
      </c>
    </row>
    <row r="3836" spans="1:19" ht="14.25" customHeight="1">
      <c r="A3836" s="4" t="s">
        <v>1040</v>
      </c>
      <c r="B3836" s="5"/>
      <c r="C3836" s="4">
        <v>0</v>
      </c>
      <c r="E3836" s="4" t="b">
        <f t="shared" si="11"/>
        <v>0</v>
      </c>
      <c r="F3836" s="4">
        <v>0</v>
      </c>
      <c r="G3836" s="4">
        <v>8401</v>
      </c>
      <c r="H3836" s="6">
        <v>44136</v>
      </c>
      <c r="I3836" s="4" t="s">
        <v>2294</v>
      </c>
      <c r="J3836" s="4" t="s">
        <v>1043</v>
      </c>
      <c r="K3836" s="4">
        <v>11131</v>
      </c>
      <c r="L3836" s="4">
        <v>0</v>
      </c>
      <c r="M3836" s="4">
        <v>0</v>
      </c>
      <c r="N3836" s="4">
        <v>233000</v>
      </c>
      <c r="O3836" s="4">
        <v>0</v>
      </c>
      <c r="P3836" s="4">
        <v>239000</v>
      </c>
      <c r="Q3836" s="4">
        <v>3886</v>
      </c>
      <c r="R3836" s="4" t="b">
        <f t="shared" si="12"/>
        <v>0</v>
      </c>
      <c r="S3836" s="4">
        <v>0</v>
      </c>
    </row>
    <row r="3837" spans="1:19" ht="14.25" customHeight="1">
      <c r="A3837" s="4" t="s">
        <v>1040</v>
      </c>
      <c r="B3837" s="5"/>
      <c r="C3837" s="4">
        <v>0</v>
      </c>
      <c r="E3837" s="4" t="b">
        <f t="shared" si="11"/>
        <v>0</v>
      </c>
      <c r="F3837" s="4">
        <v>0</v>
      </c>
      <c r="G3837" s="4">
        <v>8401</v>
      </c>
      <c r="H3837" s="6">
        <v>44144</v>
      </c>
      <c r="I3837" s="4" t="s">
        <v>1061</v>
      </c>
      <c r="J3837" s="4" t="s">
        <v>40</v>
      </c>
      <c r="K3837" s="4">
        <v>14241</v>
      </c>
      <c r="L3837" s="4">
        <v>0</v>
      </c>
      <c r="M3837" s="4">
        <v>0</v>
      </c>
      <c r="N3837" s="4">
        <v>0</v>
      </c>
      <c r="O3837" s="4">
        <v>6000</v>
      </c>
      <c r="P3837" s="4">
        <v>233000</v>
      </c>
      <c r="Q3837" s="4">
        <v>3887</v>
      </c>
      <c r="R3837" s="4" t="b">
        <f t="shared" si="12"/>
        <v>0</v>
      </c>
      <c r="S3837" s="4">
        <v>0</v>
      </c>
    </row>
    <row r="3838" spans="1:19" ht="14.25" customHeight="1">
      <c r="A3838" s="4" t="s">
        <v>1040</v>
      </c>
      <c r="B3838" s="5"/>
      <c r="C3838" s="4">
        <v>0</v>
      </c>
      <c r="E3838" s="4" t="b">
        <f t="shared" si="11"/>
        <v>0</v>
      </c>
      <c r="F3838" s="4">
        <v>0</v>
      </c>
      <c r="G3838" s="4">
        <v>8401</v>
      </c>
      <c r="H3838" s="6">
        <v>44144</v>
      </c>
      <c r="I3838" s="4" t="s">
        <v>1064</v>
      </c>
      <c r="J3838" s="4" t="s">
        <v>40</v>
      </c>
      <c r="K3838" s="4">
        <v>14241</v>
      </c>
      <c r="L3838" s="4">
        <v>0</v>
      </c>
      <c r="M3838" s="4">
        <v>0</v>
      </c>
      <c r="N3838" s="4">
        <v>0</v>
      </c>
      <c r="O3838" s="4">
        <v>225000</v>
      </c>
      <c r="P3838" s="4">
        <v>8000</v>
      </c>
      <c r="Q3838" s="4">
        <v>3888</v>
      </c>
      <c r="R3838" s="4" t="b">
        <f t="shared" si="12"/>
        <v>0</v>
      </c>
      <c r="S3838" s="4">
        <v>0</v>
      </c>
    </row>
    <row r="3839" spans="1:19" ht="14.25" customHeight="1">
      <c r="A3839" s="4" t="s">
        <v>1040</v>
      </c>
      <c r="B3839" s="5"/>
      <c r="C3839" s="4">
        <v>0</v>
      </c>
      <c r="E3839" s="4" t="b">
        <f t="shared" si="11"/>
        <v>0</v>
      </c>
      <c r="F3839" s="4">
        <v>0</v>
      </c>
      <c r="G3839" s="4">
        <v>8401</v>
      </c>
      <c r="H3839" s="6">
        <v>44144</v>
      </c>
      <c r="I3839" s="4" t="s">
        <v>2295</v>
      </c>
      <c r="J3839" s="4" t="s">
        <v>40</v>
      </c>
      <c r="K3839" s="4">
        <v>14241</v>
      </c>
      <c r="L3839" s="4">
        <v>0</v>
      </c>
      <c r="M3839" s="4">
        <v>0</v>
      </c>
      <c r="N3839" s="4">
        <v>0</v>
      </c>
      <c r="O3839" s="4">
        <v>8000</v>
      </c>
      <c r="P3839" s="4">
        <v>0</v>
      </c>
      <c r="Q3839" s="4">
        <v>3889</v>
      </c>
      <c r="R3839" s="4" t="b">
        <f t="shared" si="12"/>
        <v>0</v>
      </c>
      <c r="S3839" s="4">
        <v>0</v>
      </c>
    </row>
    <row r="3840" spans="1:19" ht="14.25" customHeight="1">
      <c r="A3840" s="4" t="s">
        <v>1040</v>
      </c>
      <c r="B3840" s="5"/>
      <c r="C3840" s="4">
        <v>0</v>
      </c>
      <c r="E3840" s="4" t="b">
        <f t="shared" si="11"/>
        <v>0</v>
      </c>
      <c r="F3840" s="4">
        <v>0</v>
      </c>
      <c r="G3840" s="4">
        <v>8401</v>
      </c>
      <c r="H3840" s="6">
        <v>44166</v>
      </c>
      <c r="I3840" s="4" t="s">
        <v>2296</v>
      </c>
      <c r="J3840" s="4" t="s">
        <v>1043</v>
      </c>
      <c r="K3840" s="4">
        <v>11211</v>
      </c>
      <c r="L3840" s="4">
        <v>0</v>
      </c>
      <c r="M3840" s="4">
        <v>0</v>
      </c>
      <c r="N3840" s="4">
        <v>233000</v>
      </c>
      <c r="O3840" s="4">
        <v>0</v>
      </c>
      <c r="P3840" s="4">
        <v>233000</v>
      </c>
      <c r="Q3840" s="4">
        <v>3890</v>
      </c>
      <c r="R3840" s="4" t="b">
        <f t="shared" si="12"/>
        <v>0</v>
      </c>
      <c r="S3840" s="4">
        <v>0</v>
      </c>
    </row>
    <row r="3841" spans="1:19" ht="14.25" customHeight="1">
      <c r="A3841" s="4" t="s">
        <v>1040</v>
      </c>
      <c r="B3841" s="5"/>
      <c r="C3841" s="4">
        <v>0</v>
      </c>
      <c r="E3841" s="4" t="b">
        <f t="shared" si="11"/>
        <v>0</v>
      </c>
      <c r="F3841" s="4">
        <v>0</v>
      </c>
      <c r="G3841" s="4">
        <v>8401</v>
      </c>
      <c r="H3841" s="6">
        <v>44195</v>
      </c>
      <c r="I3841" s="4" t="s">
        <v>1066</v>
      </c>
      <c r="J3841" s="4" t="s">
        <v>1266</v>
      </c>
      <c r="K3841" s="4">
        <v>588</v>
      </c>
      <c r="L3841" s="4">
        <v>0</v>
      </c>
      <c r="M3841" s="4">
        <v>0</v>
      </c>
      <c r="N3841" s="4">
        <v>0</v>
      </c>
      <c r="O3841" s="4">
        <v>3000</v>
      </c>
      <c r="P3841" s="4">
        <v>230000</v>
      </c>
      <c r="Q3841" s="4">
        <v>3891</v>
      </c>
      <c r="R3841" s="4" t="b">
        <f t="shared" si="12"/>
        <v>0</v>
      </c>
      <c r="S3841" s="4">
        <v>0</v>
      </c>
    </row>
    <row r="3842" spans="1:19" ht="14.25" customHeight="1">
      <c r="A3842" s="4" t="s">
        <v>1040</v>
      </c>
      <c r="B3842" s="5" t="s">
        <v>2297</v>
      </c>
      <c r="C3842" s="4">
        <v>0</v>
      </c>
      <c r="D3842" s="4" t="s">
        <v>2297</v>
      </c>
      <c r="E3842" s="4" t="b">
        <f t="shared" si="11"/>
        <v>0</v>
      </c>
      <c r="F3842" s="4">
        <v>0</v>
      </c>
      <c r="G3842" s="4">
        <v>8401</v>
      </c>
      <c r="H3842" s="3" t="s">
        <v>21</v>
      </c>
      <c r="K3842" s="4">
        <v>0</v>
      </c>
      <c r="L3842" s="4">
        <v>0</v>
      </c>
      <c r="M3842" s="4">
        <v>0</v>
      </c>
      <c r="N3842" s="4">
        <v>2796000</v>
      </c>
      <c r="O3842" s="4">
        <v>2566000</v>
      </c>
      <c r="P3842" s="4">
        <v>230000</v>
      </c>
      <c r="Q3842" s="4">
        <v>3892</v>
      </c>
      <c r="R3842" s="4" t="b">
        <f t="shared" si="12"/>
        <v>0</v>
      </c>
      <c r="S3842" s="4">
        <v>0</v>
      </c>
    </row>
    <row r="3843" spans="1:19" ht="14.25" customHeight="1">
      <c r="A3843" s="4" t="s">
        <v>1040</v>
      </c>
      <c r="B3843" s="5" t="s">
        <v>808</v>
      </c>
      <c r="C3843" s="4">
        <v>0</v>
      </c>
      <c r="D3843" s="4" t="s">
        <v>808</v>
      </c>
      <c r="E3843" s="4" t="b">
        <f t="shared" si="11"/>
        <v>0</v>
      </c>
      <c r="F3843" s="4">
        <v>0</v>
      </c>
      <c r="G3843" s="4">
        <v>8402</v>
      </c>
      <c r="H3843" s="3" t="s">
        <v>21</v>
      </c>
      <c r="K3843" s="4">
        <v>0</v>
      </c>
      <c r="L3843" s="4">
        <v>2520000</v>
      </c>
      <c r="M3843" s="4">
        <v>2520000</v>
      </c>
      <c r="N3843" s="4">
        <v>0</v>
      </c>
      <c r="O3843" s="4">
        <v>0</v>
      </c>
      <c r="P3843" s="4">
        <v>0</v>
      </c>
      <c r="Q3843" s="4">
        <v>3893</v>
      </c>
      <c r="R3843" s="4" t="b">
        <f t="shared" si="12"/>
        <v>0</v>
      </c>
      <c r="S3843" s="4">
        <v>0</v>
      </c>
    </row>
    <row r="3844" spans="1:19" ht="14.25" customHeight="1">
      <c r="A3844" s="4" t="s">
        <v>1040</v>
      </c>
      <c r="B3844" s="5"/>
      <c r="C3844" s="4">
        <v>0</v>
      </c>
      <c r="E3844" s="4" t="b">
        <f t="shared" si="11"/>
        <v>0</v>
      </c>
      <c r="F3844" s="4">
        <v>0</v>
      </c>
      <c r="G3844" s="4">
        <v>8402</v>
      </c>
      <c r="H3844" s="6">
        <v>43831</v>
      </c>
      <c r="I3844" s="4" t="s">
        <v>2298</v>
      </c>
      <c r="J3844" s="4" t="s">
        <v>1043</v>
      </c>
      <c r="K3844" s="4">
        <v>10332</v>
      </c>
      <c r="L3844" s="4">
        <v>0</v>
      </c>
      <c r="M3844" s="4">
        <v>0</v>
      </c>
      <c r="N3844" s="4">
        <v>210000</v>
      </c>
      <c r="O3844" s="4">
        <v>0</v>
      </c>
      <c r="P3844" s="4">
        <v>210000</v>
      </c>
      <c r="Q3844" s="4">
        <v>3894</v>
      </c>
      <c r="R3844" s="4" t="b">
        <f t="shared" si="12"/>
        <v>0</v>
      </c>
      <c r="S3844" s="4">
        <v>0</v>
      </c>
    </row>
    <row r="3845" spans="1:19" ht="14.25" customHeight="1">
      <c r="A3845" s="4" t="s">
        <v>1040</v>
      </c>
      <c r="B3845" s="5"/>
      <c r="C3845" s="4">
        <v>0</v>
      </c>
      <c r="E3845" s="4" t="b">
        <f t="shared" si="11"/>
        <v>0</v>
      </c>
      <c r="F3845" s="4">
        <v>0</v>
      </c>
      <c r="G3845" s="4">
        <v>8402</v>
      </c>
      <c r="H3845" s="6">
        <v>43840</v>
      </c>
      <c r="I3845" s="4" t="s">
        <v>1044</v>
      </c>
      <c r="J3845" s="4" t="s">
        <v>40</v>
      </c>
      <c r="K3845" s="4">
        <v>13497</v>
      </c>
      <c r="L3845" s="4">
        <v>0</v>
      </c>
      <c r="M3845" s="4">
        <v>0</v>
      </c>
      <c r="N3845" s="4">
        <v>0</v>
      </c>
      <c r="O3845" s="4">
        <v>210000</v>
      </c>
      <c r="P3845" s="4">
        <v>0</v>
      </c>
      <c r="Q3845" s="4">
        <v>3895</v>
      </c>
      <c r="R3845" s="4" t="b">
        <f t="shared" si="12"/>
        <v>0</v>
      </c>
      <c r="S3845" s="4">
        <v>0</v>
      </c>
    </row>
    <row r="3846" spans="1:19" ht="14.25" customHeight="1">
      <c r="A3846" s="4" t="s">
        <v>1040</v>
      </c>
      <c r="B3846" s="5"/>
      <c r="C3846" s="4">
        <v>0</v>
      </c>
      <c r="E3846" s="4" t="b">
        <f t="shared" si="11"/>
        <v>0</v>
      </c>
      <c r="F3846" s="4">
        <v>0</v>
      </c>
      <c r="G3846" s="4">
        <v>8402</v>
      </c>
      <c r="H3846" s="6">
        <v>43862</v>
      </c>
      <c r="I3846" s="4" t="s">
        <v>2299</v>
      </c>
      <c r="J3846" s="4" t="s">
        <v>1043</v>
      </c>
      <c r="K3846" s="4">
        <v>10412</v>
      </c>
      <c r="L3846" s="4">
        <v>0</v>
      </c>
      <c r="M3846" s="4">
        <v>0</v>
      </c>
      <c r="N3846" s="4">
        <v>210000</v>
      </c>
      <c r="O3846" s="4">
        <v>0</v>
      </c>
      <c r="P3846" s="4">
        <v>210000</v>
      </c>
      <c r="Q3846" s="4">
        <v>3896</v>
      </c>
      <c r="R3846" s="4" t="b">
        <f t="shared" si="12"/>
        <v>0</v>
      </c>
      <c r="S3846" s="4">
        <v>0</v>
      </c>
    </row>
    <row r="3847" spans="1:19" ht="14.25" customHeight="1">
      <c r="A3847" s="4" t="s">
        <v>1040</v>
      </c>
      <c r="B3847" s="5"/>
      <c r="C3847" s="4">
        <v>0</v>
      </c>
      <c r="E3847" s="4" t="b">
        <f t="shared" si="11"/>
        <v>0</v>
      </c>
      <c r="F3847" s="4">
        <v>0</v>
      </c>
      <c r="G3847" s="4">
        <v>8402</v>
      </c>
      <c r="H3847" s="6">
        <v>43872</v>
      </c>
      <c r="I3847" s="4" t="s">
        <v>1046</v>
      </c>
      <c r="J3847" s="4" t="s">
        <v>40</v>
      </c>
      <c r="K3847" s="4">
        <v>13572</v>
      </c>
      <c r="L3847" s="4">
        <v>0</v>
      </c>
      <c r="M3847" s="4">
        <v>0</v>
      </c>
      <c r="N3847" s="4">
        <v>0</v>
      </c>
      <c r="O3847" s="4">
        <v>210000</v>
      </c>
      <c r="P3847" s="4">
        <v>0</v>
      </c>
      <c r="Q3847" s="4">
        <v>3897</v>
      </c>
      <c r="R3847" s="4" t="b">
        <f t="shared" si="12"/>
        <v>0</v>
      </c>
      <c r="S3847" s="4">
        <v>0</v>
      </c>
    </row>
    <row r="3848" spans="1:19" ht="14.25" customHeight="1">
      <c r="A3848" s="4" t="s">
        <v>1040</v>
      </c>
      <c r="B3848" s="5"/>
      <c r="C3848" s="4">
        <v>0</v>
      </c>
      <c r="E3848" s="4" t="b">
        <f t="shared" si="11"/>
        <v>0</v>
      </c>
      <c r="F3848" s="4">
        <v>0</v>
      </c>
      <c r="G3848" s="4">
        <v>8402</v>
      </c>
      <c r="H3848" s="6">
        <v>43891</v>
      </c>
      <c r="I3848" s="4" t="s">
        <v>2300</v>
      </c>
      <c r="J3848" s="4" t="s">
        <v>1043</v>
      </c>
      <c r="K3848" s="4">
        <v>10492</v>
      </c>
      <c r="L3848" s="4">
        <v>0</v>
      </c>
      <c r="M3848" s="4">
        <v>0</v>
      </c>
      <c r="N3848" s="4">
        <v>210000</v>
      </c>
      <c r="O3848" s="4">
        <v>0</v>
      </c>
      <c r="P3848" s="4">
        <v>210000</v>
      </c>
      <c r="Q3848" s="4">
        <v>3898</v>
      </c>
      <c r="R3848" s="4" t="b">
        <f t="shared" si="12"/>
        <v>0</v>
      </c>
      <c r="S3848" s="4">
        <v>0</v>
      </c>
    </row>
    <row r="3849" spans="1:19" ht="14.25" customHeight="1">
      <c r="A3849" s="4" t="s">
        <v>1040</v>
      </c>
      <c r="B3849" s="5"/>
      <c r="C3849" s="4">
        <v>0</v>
      </c>
      <c r="E3849" s="4" t="b">
        <f t="shared" si="11"/>
        <v>0</v>
      </c>
      <c r="F3849" s="4">
        <v>0</v>
      </c>
      <c r="G3849" s="4">
        <v>8402</v>
      </c>
      <c r="H3849" s="6">
        <v>43900</v>
      </c>
      <c r="I3849" s="4" t="s">
        <v>1048</v>
      </c>
      <c r="J3849" s="4" t="s">
        <v>40</v>
      </c>
      <c r="K3849" s="4">
        <v>13638</v>
      </c>
      <c r="L3849" s="4">
        <v>0</v>
      </c>
      <c r="M3849" s="4">
        <v>0</v>
      </c>
      <c r="N3849" s="4">
        <v>0</v>
      </c>
      <c r="O3849" s="4">
        <v>210000</v>
      </c>
      <c r="P3849" s="4">
        <v>0</v>
      </c>
      <c r="Q3849" s="4">
        <v>3899</v>
      </c>
      <c r="R3849" s="4" t="b">
        <f t="shared" si="12"/>
        <v>0</v>
      </c>
      <c r="S3849" s="4">
        <v>0</v>
      </c>
    </row>
    <row r="3850" spans="1:19" ht="14.25" customHeight="1">
      <c r="A3850" s="4" t="s">
        <v>1040</v>
      </c>
      <c r="B3850" s="5"/>
      <c r="C3850" s="4">
        <v>0</v>
      </c>
      <c r="E3850" s="4" t="b">
        <f t="shared" si="11"/>
        <v>0</v>
      </c>
      <c r="F3850" s="4">
        <v>0</v>
      </c>
      <c r="G3850" s="4">
        <v>8402</v>
      </c>
      <c r="H3850" s="6">
        <v>43922</v>
      </c>
      <c r="I3850" s="4" t="s">
        <v>2301</v>
      </c>
      <c r="J3850" s="4" t="s">
        <v>1043</v>
      </c>
      <c r="K3850" s="4">
        <v>10572</v>
      </c>
      <c r="L3850" s="4">
        <v>0</v>
      </c>
      <c r="M3850" s="4">
        <v>0</v>
      </c>
      <c r="N3850" s="4">
        <v>210000</v>
      </c>
      <c r="O3850" s="4">
        <v>0</v>
      </c>
      <c r="P3850" s="4">
        <v>210000</v>
      </c>
      <c r="Q3850" s="4">
        <v>3900</v>
      </c>
      <c r="R3850" s="4" t="b">
        <f t="shared" si="12"/>
        <v>0</v>
      </c>
      <c r="S3850" s="4">
        <v>0</v>
      </c>
    </row>
    <row r="3851" spans="1:19" ht="14.25" customHeight="1">
      <c r="A3851" s="4" t="s">
        <v>1040</v>
      </c>
      <c r="B3851" s="5"/>
      <c r="C3851" s="4">
        <v>0</v>
      </c>
      <c r="E3851" s="4" t="b">
        <f t="shared" si="11"/>
        <v>0</v>
      </c>
      <c r="F3851" s="4">
        <v>0</v>
      </c>
      <c r="G3851" s="4">
        <v>8402</v>
      </c>
      <c r="H3851" s="6">
        <v>43952</v>
      </c>
      <c r="I3851" s="4" t="s">
        <v>2302</v>
      </c>
      <c r="J3851" s="4" t="s">
        <v>1043</v>
      </c>
      <c r="K3851" s="4">
        <v>10652</v>
      </c>
      <c r="L3851" s="4">
        <v>0</v>
      </c>
      <c r="M3851" s="4">
        <v>0</v>
      </c>
      <c r="N3851" s="4">
        <v>210000</v>
      </c>
      <c r="O3851" s="4">
        <v>0</v>
      </c>
      <c r="P3851" s="4">
        <v>420000</v>
      </c>
      <c r="Q3851" s="4">
        <v>3901</v>
      </c>
      <c r="R3851" s="4" t="b">
        <f t="shared" si="12"/>
        <v>0</v>
      </c>
      <c r="S3851" s="4">
        <v>0</v>
      </c>
    </row>
    <row r="3852" spans="1:19" ht="14.25" customHeight="1">
      <c r="A3852" s="4" t="s">
        <v>1040</v>
      </c>
      <c r="B3852" s="5"/>
      <c r="C3852" s="4">
        <v>0</v>
      </c>
      <c r="E3852" s="4" t="b">
        <f t="shared" si="11"/>
        <v>0</v>
      </c>
      <c r="F3852" s="4">
        <v>0</v>
      </c>
      <c r="G3852" s="4">
        <v>8402</v>
      </c>
      <c r="H3852" s="6">
        <v>43959</v>
      </c>
      <c r="I3852" s="4" t="s">
        <v>1050</v>
      </c>
      <c r="J3852" s="4" t="s">
        <v>40</v>
      </c>
      <c r="K3852" s="4">
        <v>13755</v>
      </c>
      <c r="L3852" s="4">
        <v>0</v>
      </c>
      <c r="M3852" s="4">
        <v>0</v>
      </c>
      <c r="N3852" s="4">
        <v>0</v>
      </c>
      <c r="O3852" s="4">
        <v>210000</v>
      </c>
      <c r="P3852" s="4">
        <v>210000</v>
      </c>
      <c r="Q3852" s="4">
        <v>3902</v>
      </c>
      <c r="R3852" s="4" t="b">
        <f t="shared" si="12"/>
        <v>0</v>
      </c>
      <c r="S3852" s="4">
        <v>0</v>
      </c>
    </row>
    <row r="3853" spans="1:19" ht="14.25" customHeight="1">
      <c r="A3853" s="4" t="s">
        <v>1040</v>
      </c>
      <c r="B3853" s="5"/>
      <c r="C3853" s="4">
        <v>0</v>
      </c>
      <c r="E3853" s="4" t="b">
        <f t="shared" si="11"/>
        <v>0</v>
      </c>
      <c r="F3853" s="4">
        <v>0</v>
      </c>
      <c r="G3853" s="4">
        <v>8402</v>
      </c>
      <c r="H3853" s="6">
        <v>43959</v>
      </c>
      <c r="I3853" s="4" t="s">
        <v>1052</v>
      </c>
      <c r="J3853" s="4" t="s">
        <v>40</v>
      </c>
      <c r="K3853" s="4">
        <v>13755</v>
      </c>
      <c r="L3853" s="4">
        <v>0</v>
      </c>
      <c r="M3853" s="4">
        <v>0</v>
      </c>
      <c r="N3853" s="4">
        <v>0</v>
      </c>
      <c r="O3853" s="4">
        <v>210000</v>
      </c>
      <c r="P3853" s="4">
        <v>0</v>
      </c>
      <c r="Q3853" s="4">
        <v>3903</v>
      </c>
      <c r="R3853" s="4" t="b">
        <f t="shared" si="12"/>
        <v>0</v>
      </c>
      <c r="S3853" s="4">
        <v>0</v>
      </c>
    </row>
    <row r="3854" spans="1:19" ht="14.25" customHeight="1">
      <c r="A3854" s="4" t="s">
        <v>1040</v>
      </c>
      <c r="B3854" s="5"/>
      <c r="C3854" s="4">
        <v>0</v>
      </c>
      <c r="E3854" s="4" t="b">
        <f t="shared" si="11"/>
        <v>0</v>
      </c>
      <c r="F3854" s="4">
        <v>0</v>
      </c>
      <c r="G3854" s="4">
        <v>8402</v>
      </c>
      <c r="H3854" s="6">
        <v>43983</v>
      </c>
      <c r="I3854" s="4" t="s">
        <v>2303</v>
      </c>
      <c r="J3854" s="4" t="s">
        <v>1043</v>
      </c>
      <c r="K3854" s="4">
        <v>10732</v>
      </c>
      <c r="L3854" s="4">
        <v>0</v>
      </c>
      <c r="M3854" s="4">
        <v>0</v>
      </c>
      <c r="N3854" s="4">
        <v>210000</v>
      </c>
      <c r="O3854" s="4">
        <v>0</v>
      </c>
      <c r="P3854" s="4">
        <v>210000</v>
      </c>
      <c r="Q3854" s="4">
        <v>3904</v>
      </c>
      <c r="R3854" s="4" t="b">
        <f t="shared" si="12"/>
        <v>0</v>
      </c>
      <c r="S3854" s="4">
        <v>0</v>
      </c>
    </row>
    <row r="3855" spans="1:19" ht="14.25" customHeight="1">
      <c r="A3855" s="4" t="s">
        <v>1040</v>
      </c>
      <c r="B3855" s="5"/>
      <c r="C3855" s="4">
        <v>0</v>
      </c>
      <c r="E3855" s="4" t="b">
        <f t="shared" si="11"/>
        <v>0</v>
      </c>
      <c r="F3855" s="4">
        <v>0</v>
      </c>
      <c r="G3855" s="4">
        <v>8402</v>
      </c>
      <c r="H3855" s="6">
        <v>43990</v>
      </c>
      <c r="I3855" s="4" t="s">
        <v>1054</v>
      </c>
      <c r="J3855" s="4" t="s">
        <v>40</v>
      </c>
      <c r="K3855" s="4">
        <v>13823</v>
      </c>
      <c r="L3855" s="4">
        <v>0</v>
      </c>
      <c r="M3855" s="4">
        <v>0</v>
      </c>
      <c r="N3855" s="4">
        <v>0</v>
      </c>
      <c r="O3855" s="4">
        <v>210000</v>
      </c>
      <c r="P3855" s="4">
        <v>0</v>
      </c>
      <c r="Q3855" s="4">
        <v>3905</v>
      </c>
      <c r="R3855" s="4" t="b">
        <f t="shared" si="12"/>
        <v>0</v>
      </c>
      <c r="S3855" s="4">
        <v>0</v>
      </c>
    </row>
    <row r="3856" spans="1:19" ht="14.25" customHeight="1">
      <c r="A3856" s="4" t="s">
        <v>1040</v>
      </c>
      <c r="B3856" s="5"/>
      <c r="C3856" s="4">
        <v>0</v>
      </c>
      <c r="E3856" s="4" t="b">
        <f t="shared" si="11"/>
        <v>0</v>
      </c>
      <c r="F3856" s="4">
        <v>0</v>
      </c>
      <c r="G3856" s="4">
        <v>8402</v>
      </c>
      <c r="H3856" s="6">
        <v>44013</v>
      </c>
      <c r="I3856" s="4" t="s">
        <v>2304</v>
      </c>
      <c r="J3856" s="4" t="s">
        <v>1043</v>
      </c>
      <c r="K3856" s="4">
        <v>10812</v>
      </c>
      <c r="L3856" s="4">
        <v>0</v>
      </c>
      <c r="M3856" s="4">
        <v>0</v>
      </c>
      <c r="N3856" s="4">
        <v>210000</v>
      </c>
      <c r="O3856" s="4">
        <v>0</v>
      </c>
      <c r="P3856" s="4">
        <v>210000</v>
      </c>
      <c r="Q3856" s="4">
        <v>3906</v>
      </c>
      <c r="R3856" s="4" t="b">
        <f t="shared" si="12"/>
        <v>0</v>
      </c>
      <c r="S3856" s="4">
        <v>0</v>
      </c>
    </row>
    <row r="3857" spans="1:19" ht="14.25" customHeight="1">
      <c r="A3857" s="4" t="s">
        <v>1040</v>
      </c>
      <c r="B3857" s="5"/>
      <c r="C3857" s="4">
        <v>0</v>
      </c>
      <c r="E3857" s="4" t="b">
        <f t="shared" si="11"/>
        <v>0</v>
      </c>
      <c r="F3857" s="4">
        <v>0</v>
      </c>
      <c r="G3857" s="4">
        <v>8402</v>
      </c>
      <c r="H3857" s="6">
        <v>44044</v>
      </c>
      <c r="I3857" s="4" t="s">
        <v>2305</v>
      </c>
      <c r="J3857" s="4" t="s">
        <v>1069</v>
      </c>
      <c r="K3857" s="4">
        <v>572</v>
      </c>
      <c r="L3857" s="4">
        <v>0</v>
      </c>
      <c r="M3857" s="4">
        <v>0</v>
      </c>
      <c r="N3857" s="4">
        <v>0</v>
      </c>
      <c r="O3857" s="4">
        <v>30000</v>
      </c>
      <c r="P3857" s="4">
        <v>180000</v>
      </c>
      <c r="Q3857" s="4">
        <v>3907</v>
      </c>
      <c r="R3857" s="4" t="b">
        <f t="shared" si="12"/>
        <v>0</v>
      </c>
      <c r="S3857" s="4">
        <v>0</v>
      </c>
    </row>
    <row r="3858" spans="1:19" ht="14.25" customHeight="1">
      <c r="A3858" s="4" t="s">
        <v>1040</v>
      </c>
      <c r="B3858" s="5"/>
      <c r="C3858" s="4">
        <v>0</v>
      </c>
      <c r="E3858" s="4" t="b">
        <f t="shared" si="11"/>
        <v>0</v>
      </c>
      <c r="F3858" s="4">
        <v>0</v>
      </c>
      <c r="G3858" s="4">
        <v>8402</v>
      </c>
      <c r="H3858" s="6">
        <v>44044</v>
      </c>
      <c r="I3858" s="4" t="s">
        <v>2306</v>
      </c>
      <c r="J3858" s="4" t="s">
        <v>1043</v>
      </c>
      <c r="K3858" s="4">
        <v>10892</v>
      </c>
      <c r="L3858" s="4">
        <v>0</v>
      </c>
      <c r="M3858" s="4">
        <v>0</v>
      </c>
      <c r="N3858" s="4">
        <v>210000</v>
      </c>
      <c r="O3858" s="4">
        <v>0</v>
      </c>
      <c r="P3858" s="4">
        <v>390000</v>
      </c>
      <c r="Q3858" s="4">
        <v>3908</v>
      </c>
      <c r="R3858" s="4" t="b">
        <f t="shared" si="12"/>
        <v>0</v>
      </c>
      <c r="S3858" s="4">
        <v>0</v>
      </c>
    </row>
    <row r="3859" spans="1:19" ht="14.25" customHeight="1">
      <c r="A3859" s="4" t="s">
        <v>1040</v>
      </c>
      <c r="B3859" s="5"/>
      <c r="C3859" s="4">
        <v>0</v>
      </c>
      <c r="E3859" s="4" t="b">
        <f t="shared" si="11"/>
        <v>0</v>
      </c>
      <c r="F3859" s="4">
        <v>0</v>
      </c>
      <c r="G3859" s="4">
        <v>8402</v>
      </c>
      <c r="H3859" s="6">
        <v>44053</v>
      </c>
      <c r="I3859" s="4" t="s">
        <v>1056</v>
      </c>
      <c r="J3859" s="4" t="s">
        <v>40</v>
      </c>
      <c r="K3859" s="4">
        <v>13962</v>
      </c>
      <c r="L3859" s="4">
        <v>0</v>
      </c>
      <c r="M3859" s="4">
        <v>0</v>
      </c>
      <c r="N3859" s="4">
        <v>0</v>
      </c>
      <c r="O3859" s="4">
        <v>210000</v>
      </c>
      <c r="P3859" s="4">
        <v>180000</v>
      </c>
      <c r="Q3859" s="4">
        <v>3909</v>
      </c>
      <c r="R3859" s="4" t="b">
        <f t="shared" si="12"/>
        <v>0</v>
      </c>
      <c r="S3859" s="4">
        <v>0</v>
      </c>
    </row>
    <row r="3860" spans="1:19" ht="14.25" customHeight="1">
      <c r="A3860" s="4" t="s">
        <v>1040</v>
      </c>
      <c r="B3860" s="5"/>
      <c r="C3860" s="4">
        <v>0</v>
      </c>
      <c r="E3860" s="4" t="b">
        <f t="shared" si="11"/>
        <v>0</v>
      </c>
      <c r="F3860" s="4">
        <v>0</v>
      </c>
      <c r="G3860" s="4">
        <v>8402</v>
      </c>
      <c r="H3860" s="6">
        <v>44053</v>
      </c>
      <c r="I3860" s="4" t="s">
        <v>1058</v>
      </c>
      <c r="J3860" s="4" t="s">
        <v>40</v>
      </c>
      <c r="K3860" s="4">
        <v>13962</v>
      </c>
      <c r="L3860" s="4">
        <v>0</v>
      </c>
      <c r="M3860" s="4">
        <v>0</v>
      </c>
      <c r="N3860" s="4">
        <v>0</v>
      </c>
      <c r="O3860" s="4">
        <v>180000</v>
      </c>
      <c r="P3860" s="4">
        <v>0</v>
      </c>
      <c r="Q3860" s="4">
        <v>3910</v>
      </c>
      <c r="R3860" s="4" t="b">
        <f t="shared" si="12"/>
        <v>0</v>
      </c>
      <c r="S3860" s="4">
        <v>0</v>
      </c>
    </row>
    <row r="3861" spans="1:19" ht="14.25" customHeight="1">
      <c r="A3861" s="4" t="s">
        <v>1040</v>
      </c>
      <c r="B3861" s="5"/>
      <c r="C3861" s="4">
        <v>0</v>
      </c>
      <c r="E3861" s="4" t="b">
        <f t="shared" si="11"/>
        <v>0</v>
      </c>
      <c r="F3861" s="4">
        <v>0</v>
      </c>
      <c r="G3861" s="4">
        <v>8402</v>
      </c>
      <c r="H3861" s="6">
        <v>44075</v>
      </c>
      <c r="I3861" s="4" t="s">
        <v>2307</v>
      </c>
      <c r="J3861" s="4" t="s">
        <v>1069</v>
      </c>
      <c r="K3861" s="4">
        <v>573</v>
      </c>
      <c r="L3861" s="4">
        <v>0</v>
      </c>
      <c r="M3861" s="4">
        <v>0</v>
      </c>
      <c r="N3861" s="4">
        <v>0</v>
      </c>
      <c r="O3861" s="4">
        <v>14</v>
      </c>
      <c r="P3861" s="4">
        <v>-14</v>
      </c>
      <c r="Q3861" s="4">
        <v>3911</v>
      </c>
      <c r="R3861" s="4" t="b">
        <f t="shared" si="12"/>
        <v>0</v>
      </c>
      <c r="S3861" s="4">
        <v>0</v>
      </c>
    </row>
    <row r="3862" spans="1:19" ht="14.25" customHeight="1">
      <c r="A3862" s="4" t="s">
        <v>1040</v>
      </c>
      <c r="B3862" s="5"/>
      <c r="C3862" s="4">
        <v>0</v>
      </c>
      <c r="E3862" s="4" t="b">
        <f t="shared" si="11"/>
        <v>0</v>
      </c>
      <c r="F3862" s="4">
        <v>0</v>
      </c>
      <c r="G3862" s="4">
        <v>8402</v>
      </c>
      <c r="H3862" s="6">
        <v>44075</v>
      </c>
      <c r="I3862" s="4" t="s">
        <v>2308</v>
      </c>
      <c r="J3862" s="4" t="s">
        <v>1043</v>
      </c>
      <c r="K3862" s="4">
        <v>10972</v>
      </c>
      <c r="L3862" s="4">
        <v>0</v>
      </c>
      <c r="M3862" s="4">
        <v>0</v>
      </c>
      <c r="N3862" s="4">
        <v>210000</v>
      </c>
      <c r="O3862" s="4">
        <v>0</v>
      </c>
      <c r="P3862" s="4">
        <v>209986</v>
      </c>
      <c r="Q3862" s="4">
        <v>3912</v>
      </c>
      <c r="R3862" s="4" t="b">
        <f t="shared" si="12"/>
        <v>0</v>
      </c>
      <c r="S3862" s="4">
        <v>0</v>
      </c>
    </row>
    <row r="3863" spans="1:19" ht="14.25" customHeight="1">
      <c r="A3863" s="4" t="s">
        <v>1040</v>
      </c>
      <c r="B3863" s="5"/>
      <c r="C3863" s="4">
        <v>0</v>
      </c>
      <c r="E3863" s="4" t="b">
        <f t="shared" si="11"/>
        <v>0</v>
      </c>
      <c r="F3863" s="4">
        <v>0</v>
      </c>
      <c r="G3863" s="4">
        <v>8402</v>
      </c>
      <c r="H3863" s="6">
        <v>44090</v>
      </c>
      <c r="I3863" s="4" t="s">
        <v>1060</v>
      </c>
      <c r="J3863" s="4" t="s">
        <v>40</v>
      </c>
      <c r="K3863" s="4">
        <v>14068</v>
      </c>
      <c r="L3863" s="4">
        <v>0</v>
      </c>
      <c r="M3863" s="4">
        <v>0</v>
      </c>
      <c r="N3863" s="4">
        <v>0</v>
      </c>
      <c r="O3863" s="4">
        <v>209986</v>
      </c>
      <c r="P3863" s="4">
        <v>0</v>
      </c>
      <c r="Q3863" s="4">
        <v>3913</v>
      </c>
      <c r="R3863" s="4" t="b">
        <f t="shared" si="12"/>
        <v>0</v>
      </c>
      <c r="S3863" s="4">
        <v>0</v>
      </c>
    </row>
    <row r="3864" spans="1:19" ht="14.25" customHeight="1">
      <c r="A3864" s="4" t="s">
        <v>1040</v>
      </c>
      <c r="B3864" s="5"/>
      <c r="C3864" s="4">
        <v>0</v>
      </c>
      <c r="E3864" s="4" t="b">
        <f t="shared" si="11"/>
        <v>0</v>
      </c>
      <c r="F3864" s="4">
        <v>0</v>
      </c>
      <c r="G3864" s="4">
        <v>8402</v>
      </c>
      <c r="H3864" s="6">
        <v>44105</v>
      </c>
      <c r="I3864" s="4" t="s">
        <v>2309</v>
      </c>
      <c r="J3864" s="4" t="s">
        <v>1069</v>
      </c>
      <c r="K3864" s="4">
        <v>575</v>
      </c>
      <c r="L3864" s="4">
        <v>0</v>
      </c>
      <c r="M3864" s="4">
        <v>0</v>
      </c>
      <c r="N3864" s="4">
        <v>0</v>
      </c>
      <c r="O3864" s="4">
        <v>14</v>
      </c>
      <c r="P3864" s="4">
        <v>-14</v>
      </c>
      <c r="Q3864" s="4">
        <v>3914</v>
      </c>
      <c r="R3864" s="4" t="b">
        <f t="shared" si="12"/>
        <v>0</v>
      </c>
      <c r="S3864" s="4">
        <v>0</v>
      </c>
    </row>
    <row r="3865" spans="1:19" ht="14.25" customHeight="1">
      <c r="A3865" s="4" t="s">
        <v>1040</v>
      </c>
      <c r="B3865" s="5"/>
      <c r="C3865" s="4">
        <v>0</v>
      </c>
      <c r="E3865" s="4" t="b">
        <f t="shared" si="11"/>
        <v>0</v>
      </c>
      <c r="F3865" s="4">
        <v>0</v>
      </c>
      <c r="G3865" s="4">
        <v>8402</v>
      </c>
      <c r="H3865" s="6">
        <v>44105</v>
      </c>
      <c r="I3865" s="4" t="s">
        <v>2310</v>
      </c>
      <c r="J3865" s="4" t="s">
        <v>1043</v>
      </c>
      <c r="K3865" s="4">
        <v>11052</v>
      </c>
      <c r="L3865" s="4">
        <v>0</v>
      </c>
      <c r="M3865" s="4">
        <v>0</v>
      </c>
      <c r="N3865" s="4">
        <v>210000</v>
      </c>
      <c r="O3865" s="4">
        <v>0</v>
      </c>
      <c r="P3865" s="4">
        <v>209986</v>
      </c>
      <c r="Q3865" s="4">
        <v>3915</v>
      </c>
      <c r="R3865" s="4" t="b">
        <f t="shared" si="12"/>
        <v>0</v>
      </c>
      <c r="S3865" s="4">
        <v>0</v>
      </c>
    </row>
    <row r="3866" spans="1:19" ht="14.25" customHeight="1">
      <c r="A3866" s="4" t="s">
        <v>1040</v>
      </c>
      <c r="B3866" s="5"/>
      <c r="C3866" s="4">
        <v>0</v>
      </c>
      <c r="E3866" s="4" t="b">
        <f t="shared" si="11"/>
        <v>0</v>
      </c>
      <c r="F3866" s="4">
        <v>0</v>
      </c>
      <c r="G3866" s="4">
        <v>8402</v>
      </c>
      <c r="H3866" s="6">
        <v>44112</v>
      </c>
      <c r="I3866" s="4" t="s">
        <v>1061</v>
      </c>
      <c r="J3866" s="4" t="s">
        <v>40</v>
      </c>
      <c r="K3866" s="4">
        <v>14121</v>
      </c>
      <c r="L3866" s="4">
        <v>0</v>
      </c>
      <c r="M3866" s="4">
        <v>0</v>
      </c>
      <c r="N3866" s="4">
        <v>0</v>
      </c>
      <c r="O3866" s="4">
        <v>209986</v>
      </c>
      <c r="P3866" s="4">
        <v>0</v>
      </c>
      <c r="Q3866" s="4">
        <v>3916</v>
      </c>
      <c r="R3866" s="4" t="b">
        <f t="shared" si="12"/>
        <v>0</v>
      </c>
      <c r="S3866" s="4">
        <v>0</v>
      </c>
    </row>
    <row r="3867" spans="1:19" ht="14.25" customHeight="1">
      <c r="A3867" s="4" t="s">
        <v>1040</v>
      </c>
      <c r="B3867" s="5"/>
      <c r="C3867" s="4">
        <v>0</v>
      </c>
      <c r="E3867" s="4" t="b">
        <f t="shared" si="11"/>
        <v>0</v>
      </c>
      <c r="F3867" s="4">
        <v>0</v>
      </c>
      <c r="G3867" s="4">
        <v>8402</v>
      </c>
      <c r="H3867" s="6">
        <v>44136</v>
      </c>
      <c r="I3867" s="4" t="s">
        <v>2311</v>
      </c>
      <c r="J3867" s="4" t="s">
        <v>1069</v>
      </c>
      <c r="K3867" s="4">
        <v>576</v>
      </c>
      <c r="L3867" s="4">
        <v>0</v>
      </c>
      <c r="M3867" s="4">
        <v>0</v>
      </c>
      <c r="N3867" s="4">
        <v>0</v>
      </c>
      <c r="O3867" s="4">
        <v>10014</v>
      </c>
      <c r="P3867" s="4">
        <v>-10014</v>
      </c>
      <c r="Q3867" s="4">
        <v>3917</v>
      </c>
      <c r="R3867" s="4" t="b">
        <f t="shared" si="12"/>
        <v>0</v>
      </c>
      <c r="S3867" s="4">
        <v>0</v>
      </c>
    </row>
    <row r="3868" spans="1:19" ht="14.25" customHeight="1">
      <c r="A3868" s="4" t="s">
        <v>1040</v>
      </c>
      <c r="B3868" s="5"/>
      <c r="C3868" s="4">
        <v>0</v>
      </c>
      <c r="E3868" s="4" t="b">
        <f t="shared" si="11"/>
        <v>0</v>
      </c>
      <c r="F3868" s="4">
        <v>0</v>
      </c>
      <c r="G3868" s="4">
        <v>8402</v>
      </c>
      <c r="H3868" s="6">
        <v>44136</v>
      </c>
      <c r="I3868" s="4" t="s">
        <v>2312</v>
      </c>
      <c r="J3868" s="4" t="s">
        <v>1043</v>
      </c>
      <c r="K3868" s="4">
        <v>11132</v>
      </c>
      <c r="L3868" s="4">
        <v>0</v>
      </c>
      <c r="M3868" s="4">
        <v>0</v>
      </c>
      <c r="N3868" s="4">
        <v>210000</v>
      </c>
      <c r="O3868" s="4">
        <v>0</v>
      </c>
      <c r="P3868" s="4">
        <v>199986</v>
      </c>
      <c r="Q3868" s="4">
        <v>3918</v>
      </c>
      <c r="R3868" s="4" t="b">
        <f t="shared" si="12"/>
        <v>0</v>
      </c>
      <c r="S3868" s="4">
        <v>0</v>
      </c>
    </row>
    <row r="3869" spans="1:19" ht="14.25" customHeight="1">
      <c r="A3869" s="4" t="s">
        <v>1040</v>
      </c>
      <c r="B3869" s="5"/>
      <c r="C3869" s="4">
        <v>0</v>
      </c>
      <c r="E3869" s="4" t="b">
        <f t="shared" si="11"/>
        <v>0</v>
      </c>
      <c r="F3869" s="4">
        <v>0</v>
      </c>
      <c r="G3869" s="4">
        <v>8402</v>
      </c>
      <c r="H3869" s="6">
        <v>44145</v>
      </c>
      <c r="I3869" s="4" t="s">
        <v>1064</v>
      </c>
      <c r="J3869" s="4" t="s">
        <v>40</v>
      </c>
      <c r="K3869" s="4">
        <v>14185</v>
      </c>
      <c r="L3869" s="4">
        <v>0</v>
      </c>
      <c r="M3869" s="4">
        <v>0</v>
      </c>
      <c r="N3869" s="4">
        <v>0</v>
      </c>
      <c r="O3869" s="4">
        <v>199986</v>
      </c>
      <c r="P3869" s="4">
        <v>0</v>
      </c>
      <c r="Q3869" s="4">
        <v>3919</v>
      </c>
      <c r="R3869" s="4" t="b">
        <f t="shared" si="12"/>
        <v>0</v>
      </c>
      <c r="S3869" s="4">
        <v>0</v>
      </c>
    </row>
    <row r="3870" spans="1:19" ht="14.25" customHeight="1">
      <c r="A3870" s="4" t="s">
        <v>1040</v>
      </c>
      <c r="B3870" s="5"/>
      <c r="C3870" s="4">
        <v>0</v>
      </c>
      <c r="E3870" s="4" t="b">
        <f t="shared" si="11"/>
        <v>0</v>
      </c>
      <c r="F3870" s="4">
        <v>0</v>
      </c>
      <c r="G3870" s="4">
        <v>8402</v>
      </c>
      <c r="H3870" s="6">
        <v>44166</v>
      </c>
      <c r="I3870" s="4" t="s">
        <v>2313</v>
      </c>
      <c r="J3870" s="4" t="s">
        <v>1069</v>
      </c>
      <c r="K3870" s="4">
        <v>577</v>
      </c>
      <c r="L3870" s="4">
        <v>0</v>
      </c>
      <c r="M3870" s="4">
        <v>0</v>
      </c>
      <c r="N3870" s="4">
        <v>0</v>
      </c>
      <c r="O3870" s="4">
        <v>20014</v>
      </c>
      <c r="P3870" s="4">
        <v>-20014</v>
      </c>
      <c r="Q3870" s="4">
        <v>3920</v>
      </c>
      <c r="R3870" s="4" t="b">
        <f t="shared" si="12"/>
        <v>0</v>
      </c>
      <c r="S3870" s="4">
        <v>0</v>
      </c>
    </row>
    <row r="3871" spans="1:19" ht="14.25" customHeight="1">
      <c r="A3871" s="4" t="s">
        <v>1040</v>
      </c>
      <c r="B3871" s="5"/>
      <c r="C3871" s="4">
        <v>0</v>
      </c>
      <c r="E3871" s="4" t="b">
        <f t="shared" si="11"/>
        <v>0</v>
      </c>
      <c r="F3871" s="4">
        <v>0</v>
      </c>
      <c r="G3871" s="4">
        <v>8402</v>
      </c>
      <c r="H3871" s="6">
        <v>44166</v>
      </c>
      <c r="I3871" s="4" t="s">
        <v>2314</v>
      </c>
      <c r="J3871" s="4" t="s">
        <v>1043</v>
      </c>
      <c r="K3871" s="4">
        <v>11212</v>
      </c>
      <c r="L3871" s="4">
        <v>0</v>
      </c>
      <c r="M3871" s="4">
        <v>0</v>
      </c>
      <c r="N3871" s="4">
        <v>210000</v>
      </c>
      <c r="O3871" s="4">
        <v>0</v>
      </c>
      <c r="P3871" s="4">
        <v>189986</v>
      </c>
      <c r="Q3871" s="4">
        <v>3921</v>
      </c>
      <c r="R3871" s="4" t="b">
        <f t="shared" si="12"/>
        <v>0</v>
      </c>
      <c r="S3871" s="4">
        <v>0</v>
      </c>
    </row>
    <row r="3872" spans="1:19" ht="14.25" customHeight="1">
      <c r="A3872" s="4" t="s">
        <v>1040</v>
      </c>
      <c r="B3872" s="5"/>
      <c r="C3872" s="4">
        <v>0</v>
      </c>
      <c r="E3872" s="4" t="b">
        <f t="shared" si="11"/>
        <v>0</v>
      </c>
      <c r="F3872" s="4">
        <v>0</v>
      </c>
      <c r="G3872" s="4">
        <v>8402</v>
      </c>
      <c r="H3872" s="6">
        <v>44180</v>
      </c>
      <c r="I3872" s="4" t="s">
        <v>1066</v>
      </c>
      <c r="J3872" s="4" t="s">
        <v>40</v>
      </c>
      <c r="K3872" s="4">
        <v>14282</v>
      </c>
      <c r="L3872" s="4">
        <v>0</v>
      </c>
      <c r="M3872" s="4">
        <v>0</v>
      </c>
      <c r="N3872" s="4">
        <v>0</v>
      </c>
      <c r="O3872" s="4">
        <v>189986</v>
      </c>
      <c r="P3872" s="4">
        <v>0</v>
      </c>
      <c r="Q3872" s="4">
        <v>3922</v>
      </c>
      <c r="R3872" s="4" t="b">
        <f t="shared" si="12"/>
        <v>0</v>
      </c>
      <c r="S3872" s="4">
        <v>0</v>
      </c>
    </row>
    <row r="3873" spans="1:19" ht="14.25" customHeight="1">
      <c r="A3873" s="4" t="s">
        <v>1040</v>
      </c>
      <c r="B3873" s="5" t="s">
        <v>2315</v>
      </c>
      <c r="C3873" s="4">
        <v>0</v>
      </c>
      <c r="D3873" s="4" t="s">
        <v>2315</v>
      </c>
      <c r="E3873" s="4" t="b">
        <f t="shared" si="11"/>
        <v>0</v>
      </c>
      <c r="F3873" s="4">
        <v>0</v>
      </c>
      <c r="G3873" s="4">
        <v>8402</v>
      </c>
      <c r="H3873" s="3" t="s">
        <v>21</v>
      </c>
      <c r="K3873" s="4">
        <v>0</v>
      </c>
      <c r="L3873" s="4">
        <v>0</v>
      </c>
      <c r="M3873" s="4">
        <v>0</v>
      </c>
      <c r="N3873" s="4">
        <v>2520000</v>
      </c>
      <c r="O3873" s="4">
        <v>2520000</v>
      </c>
      <c r="P3873" s="4">
        <v>0</v>
      </c>
      <c r="Q3873" s="4">
        <v>3923</v>
      </c>
      <c r="R3873" s="4" t="b">
        <f t="shared" si="12"/>
        <v>0</v>
      </c>
      <c r="S3873" s="4">
        <v>0</v>
      </c>
    </row>
    <row r="3874" spans="1:19" ht="14.25" customHeight="1">
      <c r="A3874" s="4" t="s">
        <v>1040</v>
      </c>
      <c r="B3874" s="5" t="s">
        <v>2316</v>
      </c>
      <c r="C3874" s="4">
        <v>0</v>
      </c>
      <c r="D3874" s="4" t="s">
        <v>2316</v>
      </c>
      <c r="E3874" s="4" t="b">
        <f t="shared" si="11"/>
        <v>0</v>
      </c>
      <c r="F3874" s="4">
        <v>8237634</v>
      </c>
      <c r="G3874" s="4">
        <v>8501</v>
      </c>
      <c r="H3874" s="3" t="s">
        <v>21</v>
      </c>
      <c r="K3874" s="4">
        <v>0</v>
      </c>
      <c r="L3874" s="4">
        <v>2520000</v>
      </c>
      <c r="M3874" s="4">
        <v>0</v>
      </c>
      <c r="N3874" s="4">
        <v>0</v>
      </c>
      <c r="O3874" s="4">
        <v>0</v>
      </c>
      <c r="P3874" s="4">
        <v>8237634</v>
      </c>
      <c r="Q3874" s="4">
        <v>3924</v>
      </c>
      <c r="R3874" s="4" t="b">
        <f t="shared" si="12"/>
        <v>0</v>
      </c>
      <c r="S3874" s="4">
        <v>0</v>
      </c>
    </row>
    <row r="3875" spans="1:19" ht="14.25" customHeight="1">
      <c r="A3875" s="4" t="s">
        <v>1040</v>
      </c>
      <c r="B3875" s="5"/>
      <c r="C3875" s="4">
        <v>0</v>
      </c>
      <c r="E3875" s="4" t="b">
        <f t="shared" si="11"/>
        <v>0</v>
      </c>
      <c r="F3875" s="4">
        <v>0</v>
      </c>
      <c r="G3875" s="4">
        <v>8501</v>
      </c>
      <c r="H3875" s="6">
        <v>43831</v>
      </c>
      <c r="I3875" s="4" t="s">
        <v>2317</v>
      </c>
      <c r="J3875" s="4" t="s">
        <v>1043</v>
      </c>
      <c r="K3875" s="4">
        <v>10333</v>
      </c>
      <c r="L3875" s="4">
        <v>0</v>
      </c>
      <c r="M3875" s="4">
        <v>0</v>
      </c>
      <c r="N3875" s="4">
        <v>210000</v>
      </c>
      <c r="O3875" s="4">
        <v>0</v>
      </c>
      <c r="P3875" s="4">
        <v>8447634</v>
      </c>
      <c r="Q3875" s="4">
        <v>3925</v>
      </c>
      <c r="R3875" s="4" t="b">
        <f t="shared" si="12"/>
        <v>0</v>
      </c>
      <c r="S3875" s="4">
        <v>0</v>
      </c>
    </row>
    <row r="3876" spans="1:19" ht="14.25" customHeight="1">
      <c r="A3876" s="4" t="s">
        <v>1040</v>
      </c>
      <c r="B3876" s="5"/>
      <c r="C3876" s="4">
        <v>0</v>
      </c>
      <c r="E3876" s="4" t="b">
        <f t="shared" si="11"/>
        <v>0</v>
      </c>
      <c r="F3876" s="4">
        <v>0</v>
      </c>
      <c r="G3876" s="4">
        <v>8501</v>
      </c>
      <c r="H3876" s="6">
        <v>43862</v>
      </c>
      <c r="I3876" s="4" t="s">
        <v>2318</v>
      </c>
      <c r="J3876" s="4" t="s">
        <v>1043</v>
      </c>
      <c r="K3876" s="4">
        <v>10413</v>
      </c>
      <c r="L3876" s="4">
        <v>0</v>
      </c>
      <c r="M3876" s="4">
        <v>0</v>
      </c>
      <c r="N3876" s="4">
        <v>210000</v>
      </c>
      <c r="O3876" s="4">
        <v>0</v>
      </c>
      <c r="P3876" s="4">
        <v>8657634</v>
      </c>
      <c r="Q3876" s="4">
        <v>3926</v>
      </c>
      <c r="R3876" s="4" t="b">
        <f t="shared" si="12"/>
        <v>0</v>
      </c>
      <c r="S3876" s="4">
        <v>0</v>
      </c>
    </row>
    <row r="3877" spans="1:19" ht="14.25" customHeight="1">
      <c r="A3877" s="4" t="s">
        <v>1040</v>
      </c>
      <c r="B3877" s="5"/>
      <c r="C3877" s="4">
        <v>0</v>
      </c>
      <c r="E3877" s="4" t="b">
        <f t="shared" si="11"/>
        <v>0</v>
      </c>
      <c r="F3877" s="4">
        <v>0</v>
      </c>
      <c r="G3877" s="4">
        <v>8501</v>
      </c>
      <c r="H3877" s="6">
        <v>43891</v>
      </c>
      <c r="I3877" s="4" t="s">
        <v>2319</v>
      </c>
      <c r="J3877" s="4" t="s">
        <v>1043</v>
      </c>
      <c r="K3877" s="4">
        <v>10493</v>
      </c>
      <c r="L3877" s="4">
        <v>0</v>
      </c>
      <c r="M3877" s="4">
        <v>0</v>
      </c>
      <c r="N3877" s="4">
        <v>210000</v>
      </c>
      <c r="O3877" s="4">
        <v>0</v>
      </c>
      <c r="P3877" s="4">
        <v>8867634</v>
      </c>
      <c r="Q3877" s="4">
        <v>3927</v>
      </c>
      <c r="R3877" s="4" t="b">
        <f t="shared" si="12"/>
        <v>0</v>
      </c>
      <c r="S3877" s="4">
        <v>0</v>
      </c>
    </row>
    <row r="3878" spans="1:19" ht="14.25" customHeight="1">
      <c r="A3878" s="4" t="s">
        <v>1040</v>
      </c>
      <c r="B3878" s="5"/>
      <c r="C3878" s="4">
        <v>0</v>
      </c>
      <c r="E3878" s="4" t="b">
        <f t="shared" si="11"/>
        <v>0</v>
      </c>
      <c r="F3878" s="4">
        <v>0</v>
      </c>
      <c r="G3878" s="4">
        <v>8501</v>
      </c>
      <c r="H3878" s="6">
        <v>43922</v>
      </c>
      <c r="I3878" s="4" t="s">
        <v>2320</v>
      </c>
      <c r="J3878" s="4" t="s">
        <v>1043</v>
      </c>
      <c r="K3878" s="4">
        <v>10573</v>
      </c>
      <c r="L3878" s="4">
        <v>0</v>
      </c>
      <c r="M3878" s="4">
        <v>0</v>
      </c>
      <c r="N3878" s="4">
        <v>210000</v>
      </c>
      <c r="O3878" s="4">
        <v>0</v>
      </c>
      <c r="P3878" s="4">
        <v>9077634</v>
      </c>
      <c r="Q3878" s="4">
        <v>3928</v>
      </c>
      <c r="R3878" s="4" t="b">
        <f t="shared" si="12"/>
        <v>0</v>
      </c>
      <c r="S3878" s="4">
        <v>0</v>
      </c>
    </row>
    <row r="3879" spans="1:19" ht="14.25" customHeight="1">
      <c r="A3879" s="4" t="s">
        <v>1040</v>
      </c>
      <c r="B3879" s="5"/>
      <c r="C3879" s="4">
        <v>0</v>
      </c>
      <c r="E3879" s="4" t="b">
        <f t="shared" si="11"/>
        <v>0</v>
      </c>
      <c r="F3879" s="4">
        <v>0</v>
      </c>
      <c r="G3879" s="4">
        <v>8501</v>
      </c>
      <c r="H3879" s="6">
        <v>43952</v>
      </c>
      <c r="I3879" s="4" t="s">
        <v>2321</v>
      </c>
      <c r="J3879" s="4" t="s">
        <v>1043</v>
      </c>
      <c r="K3879" s="4">
        <v>10653</v>
      </c>
      <c r="L3879" s="4">
        <v>0</v>
      </c>
      <c r="M3879" s="4">
        <v>0</v>
      </c>
      <c r="N3879" s="4">
        <v>210000</v>
      </c>
      <c r="O3879" s="4">
        <v>0</v>
      </c>
      <c r="P3879" s="4">
        <v>9287634</v>
      </c>
      <c r="Q3879" s="4">
        <v>3929</v>
      </c>
      <c r="R3879" s="4" t="b">
        <f t="shared" si="12"/>
        <v>0</v>
      </c>
      <c r="S3879" s="4">
        <v>0</v>
      </c>
    </row>
    <row r="3880" spans="1:19" ht="14.25" customHeight="1">
      <c r="A3880" s="4" t="s">
        <v>1040</v>
      </c>
      <c r="B3880" s="5"/>
      <c r="C3880" s="4">
        <v>0</v>
      </c>
      <c r="E3880" s="4" t="b">
        <f t="shared" si="11"/>
        <v>0</v>
      </c>
      <c r="F3880" s="4">
        <v>0</v>
      </c>
      <c r="G3880" s="4">
        <v>8501</v>
      </c>
      <c r="H3880" s="6">
        <v>43983</v>
      </c>
      <c r="I3880" s="4" t="s">
        <v>2322</v>
      </c>
      <c r="J3880" s="4" t="s">
        <v>1043</v>
      </c>
      <c r="K3880" s="4">
        <v>10733</v>
      </c>
      <c r="L3880" s="4">
        <v>0</v>
      </c>
      <c r="M3880" s="4">
        <v>0</v>
      </c>
      <c r="N3880" s="4">
        <v>210000</v>
      </c>
      <c r="O3880" s="4">
        <v>0</v>
      </c>
      <c r="P3880" s="4">
        <v>9497634</v>
      </c>
      <c r="Q3880" s="4">
        <v>3930</v>
      </c>
      <c r="R3880" s="4" t="b">
        <f t="shared" si="12"/>
        <v>0</v>
      </c>
      <c r="S3880" s="4">
        <v>0</v>
      </c>
    </row>
    <row r="3881" spans="1:19" ht="14.25" customHeight="1">
      <c r="A3881" s="4" t="s">
        <v>1040</v>
      </c>
      <c r="B3881" s="5"/>
      <c r="C3881" s="4">
        <v>0</v>
      </c>
      <c r="E3881" s="4" t="b">
        <f t="shared" si="11"/>
        <v>0</v>
      </c>
      <c r="F3881" s="4">
        <v>0</v>
      </c>
      <c r="G3881" s="4">
        <v>8501</v>
      </c>
      <c r="H3881" s="6">
        <v>44013</v>
      </c>
      <c r="I3881" s="4" t="s">
        <v>2323</v>
      </c>
      <c r="J3881" s="4" t="s">
        <v>1043</v>
      </c>
      <c r="K3881" s="4">
        <v>10813</v>
      </c>
      <c r="L3881" s="4">
        <v>0</v>
      </c>
      <c r="M3881" s="4">
        <v>0</v>
      </c>
      <c r="N3881" s="4">
        <v>210000</v>
      </c>
      <c r="O3881" s="4">
        <v>0</v>
      </c>
      <c r="P3881" s="4">
        <v>9707634</v>
      </c>
      <c r="Q3881" s="4">
        <v>3931</v>
      </c>
      <c r="R3881" s="4" t="b">
        <f t="shared" si="12"/>
        <v>0</v>
      </c>
      <c r="S3881" s="4">
        <v>0</v>
      </c>
    </row>
    <row r="3882" spans="1:19" ht="14.25" customHeight="1">
      <c r="A3882" s="4" t="s">
        <v>1040</v>
      </c>
      <c r="B3882" s="5"/>
      <c r="C3882" s="4">
        <v>0</v>
      </c>
      <c r="E3882" s="4" t="b">
        <f t="shared" si="11"/>
        <v>0</v>
      </c>
      <c r="F3882" s="4">
        <v>0</v>
      </c>
      <c r="G3882" s="4">
        <v>8501</v>
      </c>
      <c r="H3882" s="6">
        <v>44044</v>
      </c>
      <c r="I3882" s="4" t="s">
        <v>2324</v>
      </c>
      <c r="J3882" s="4" t="s">
        <v>1043</v>
      </c>
      <c r="K3882" s="4">
        <v>10893</v>
      </c>
      <c r="L3882" s="4">
        <v>0</v>
      </c>
      <c r="M3882" s="4">
        <v>0</v>
      </c>
      <c r="N3882" s="4">
        <v>210000</v>
      </c>
      <c r="O3882" s="4">
        <v>0</v>
      </c>
      <c r="P3882" s="4">
        <v>9917634</v>
      </c>
      <c r="Q3882" s="4">
        <v>3932</v>
      </c>
      <c r="R3882" s="4" t="b">
        <f t="shared" si="12"/>
        <v>0</v>
      </c>
      <c r="S3882" s="4">
        <v>0</v>
      </c>
    </row>
    <row r="3883" spans="1:19" ht="14.25" customHeight="1">
      <c r="A3883" s="4" t="s">
        <v>1040</v>
      </c>
      <c r="B3883" s="5"/>
      <c r="C3883" s="4">
        <v>0</v>
      </c>
      <c r="E3883" s="4" t="b">
        <f t="shared" si="11"/>
        <v>0</v>
      </c>
      <c r="F3883" s="4">
        <v>0</v>
      </c>
      <c r="G3883" s="4">
        <v>8501</v>
      </c>
      <c r="H3883" s="6">
        <v>44075</v>
      </c>
      <c r="I3883" s="4" t="s">
        <v>2325</v>
      </c>
      <c r="J3883" s="4" t="s">
        <v>1043</v>
      </c>
      <c r="K3883" s="4">
        <v>10973</v>
      </c>
      <c r="L3883" s="4">
        <v>0</v>
      </c>
      <c r="M3883" s="4">
        <v>0</v>
      </c>
      <c r="N3883" s="4">
        <v>210000</v>
      </c>
      <c r="O3883" s="4">
        <v>0</v>
      </c>
      <c r="P3883" s="4">
        <v>10127634</v>
      </c>
      <c r="Q3883" s="4">
        <v>3933</v>
      </c>
      <c r="R3883" s="4" t="b">
        <f t="shared" si="12"/>
        <v>0</v>
      </c>
      <c r="S3883" s="4">
        <v>0</v>
      </c>
    </row>
    <row r="3884" spans="1:19" ht="14.25" customHeight="1">
      <c r="A3884" s="4" t="s">
        <v>1040</v>
      </c>
      <c r="B3884" s="5"/>
      <c r="C3884" s="4">
        <v>0</v>
      </c>
      <c r="E3884" s="4" t="b">
        <f t="shared" si="11"/>
        <v>0</v>
      </c>
      <c r="F3884" s="4">
        <v>0</v>
      </c>
      <c r="G3884" s="4">
        <v>8501</v>
      </c>
      <c r="H3884" s="6">
        <v>44105</v>
      </c>
      <c r="I3884" s="4" t="s">
        <v>2326</v>
      </c>
      <c r="J3884" s="4" t="s">
        <v>1043</v>
      </c>
      <c r="K3884" s="4">
        <v>11053</v>
      </c>
      <c r="L3884" s="4">
        <v>0</v>
      </c>
      <c r="M3884" s="4">
        <v>0</v>
      </c>
      <c r="N3884" s="4">
        <v>210000</v>
      </c>
      <c r="O3884" s="4">
        <v>0</v>
      </c>
      <c r="P3884" s="4">
        <v>10337634</v>
      </c>
      <c r="Q3884" s="4">
        <v>3934</v>
      </c>
      <c r="R3884" s="4" t="b">
        <f t="shared" si="12"/>
        <v>0</v>
      </c>
      <c r="S3884" s="4">
        <v>0</v>
      </c>
    </row>
    <row r="3885" spans="1:19" ht="14.25" customHeight="1">
      <c r="A3885" s="4" t="s">
        <v>1040</v>
      </c>
      <c r="B3885" s="5"/>
      <c r="C3885" s="4">
        <v>0</v>
      </c>
      <c r="E3885" s="4" t="b">
        <f t="shared" si="11"/>
        <v>0</v>
      </c>
      <c r="F3885" s="4">
        <v>0</v>
      </c>
      <c r="G3885" s="4">
        <v>8501</v>
      </c>
      <c r="H3885" s="6">
        <v>44136</v>
      </c>
      <c r="I3885" s="4" t="s">
        <v>2327</v>
      </c>
      <c r="J3885" s="4" t="s">
        <v>1043</v>
      </c>
      <c r="K3885" s="4">
        <v>11133</v>
      </c>
      <c r="L3885" s="4">
        <v>0</v>
      </c>
      <c r="M3885" s="4">
        <v>0</v>
      </c>
      <c r="N3885" s="4">
        <v>210000</v>
      </c>
      <c r="O3885" s="4">
        <v>0</v>
      </c>
      <c r="P3885" s="4">
        <v>10547634</v>
      </c>
      <c r="Q3885" s="4">
        <v>3935</v>
      </c>
      <c r="R3885" s="4" t="b">
        <f t="shared" si="12"/>
        <v>0</v>
      </c>
      <c r="S3885" s="4">
        <v>0</v>
      </c>
    </row>
    <row r="3886" spans="1:19" ht="14.25" customHeight="1">
      <c r="A3886" s="4" t="s">
        <v>1040</v>
      </c>
      <c r="B3886" s="5"/>
      <c r="C3886" s="4">
        <v>0</v>
      </c>
      <c r="E3886" s="4" t="b">
        <f t="shared" si="11"/>
        <v>0</v>
      </c>
      <c r="F3886" s="4">
        <v>0</v>
      </c>
      <c r="G3886" s="4">
        <v>8501</v>
      </c>
      <c r="H3886" s="6">
        <v>44166</v>
      </c>
      <c r="I3886" s="4" t="s">
        <v>2328</v>
      </c>
      <c r="J3886" s="4" t="s">
        <v>1043</v>
      </c>
      <c r="K3886" s="4">
        <v>11213</v>
      </c>
      <c r="L3886" s="4">
        <v>0</v>
      </c>
      <c r="M3886" s="4">
        <v>0</v>
      </c>
      <c r="N3886" s="4">
        <v>210000</v>
      </c>
      <c r="O3886" s="4">
        <v>0</v>
      </c>
      <c r="P3886" s="4">
        <v>10757634</v>
      </c>
      <c r="Q3886" s="4">
        <v>3936</v>
      </c>
      <c r="R3886" s="4" t="b">
        <f t="shared" si="12"/>
        <v>0</v>
      </c>
      <c r="S3886" s="4">
        <v>0</v>
      </c>
    </row>
    <row r="3887" spans="1:19" ht="14.25" customHeight="1">
      <c r="A3887" s="4" t="s">
        <v>1040</v>
      </c>
      <c r="B3887" s="5" t="s">
        <v>2329</v>
      </c>
      <c r="C3887" s="4">
        <v>0</v>
      </c>
      <c r="D3887" s="4" t="s">
        <v>2329</v>
      </c>
      <c r="E3887" s="4" t="b">
        <f t="shared" si="11"/>
        <v>0</v>
      </c>
      <c r="F3887" s="4">
        <v>0</v>
      </c>
      <c r="G3887" s="4">
        <v>8501</v>
      </c>
      <c r="H3887" s="3" t="s">
        <v>21</v>
      </c>
      <c r="K3887" s="4">
        <v>0</v>
      </c>
      <c r="L3887" s="4">
        <v>0</v>
      </c>
      <c r="M3887" s="4">
        <v>0</v>
      </c>
      <c r="N3887" s="4">
        <v>2520000</v>
      </c>
      <c r="O3887" s="4">
        <v>0</v>
      </c>
      <c r="P3887" s="4">
        <v>10757634</v>
      </c>
      <c r="Q3887" s="4">
        <v>3937</v>
      </c>
      <c r="R3887" s="4" t="b">
        <f t="shared" si="12"/>
        <v>0</v>
      </c>
      <c r="S3887" s="4">
        <v>0</v>
      </c>
    </row>
    <row r="3888" spans="1:19" ht="14.25" customHeight="1">
      <c r="A3888" s="4" t="s">
        <v>1040</v>
      </c>
      <c r="B3888" s="5" t="s">
        <v>820</v>
      </c>
      <c r="C3888" s="4">
        <v>0</v>
      </c>
      <c r="D3888" s="4" t="s">
        <v>820</v>
      </c>
      <c r="E3888" s="4" t="b">
        <f t="shared" si="11"/>
        <v>0</v>
      </c>
      <c r="F3888" s="4">
        <v>0</v>
      </c>
      <c r="G3888" s="4">
        <v>8502</v>
      </c>
      <c r="H3888" s="3" t="s">
        <v>21</v>
      </c>
      <c r="K3888" s="4">
        <v>0</v>
      </c>
      <c r="L3888" s="4">
        <v>2796000</v>
      </c>
      <c r="M3888" s="4">
        <v>2796000</v>
      </c>
      <c r="N3888" s="4">
        <v>0</v>
      </c>
      <c r="O3888" s="4">
        <v>0</v>
      </c>
      <c r="P3888" s="4">
        <v>0</v>
      </c>
      <c r="Q3888" s="4">
        <v>3938</v>
      </c>
      <c r="R3888" s="4" t="b">
        <f t="shared" si="12"/>
        <v>0</v>
      </c>
      <c r="S3888" s="4">
        <v>0</v>
      </c>
    </row>
    <row r="3889" spans="1:19" ht="14.25" customHeight="1">
      <c r="A3889" s="4" t="s">
        <v>1040</v>
      </c>
      <c r="B3889" s="5"/>
      <c r="C3889" s="4">
        <v>0</v>
      </c>
      <c r="E3889" s="4" t="b">
        <f t="shared" si="11"/>
        <v>0</v>
      </c>
      <c r="F3889" s="4">
        <v>0</v>
      </c>
      <c r="G3889" s="4">
        <v>8502</v>
      </c>
      <c r="H3889" s="6">
        <v>43831</v>
      </c>
      <c r="I3889" s="4" t="s">
        <v>2330</v>
      </c>
      <c r="J3889" s="4" t="s">
        <v>1069</v>
      </c>
      <c r="K3889" s="4">
        <v>561</v>
      </c>
      <c r="L3889" s="4">
        <v>0</v>
      </c>
      <c r="M3889" s="4">
        <v>0</v>
      </c>
      <c r="N3889" s="4">
        <v>0</v>
      </c>
      <c r="O3889" s="4">
        <v>11000</v>
      </c>
      <c r="P3889" s="4">
        <v>-11000</v>
      </c>
      <c r="Q3889" s="4">
        <v>3939</v>
      </c>
      <c r="R3889" s="4" t="b">
        <f t="shared" si="12"/>
        <v>0</v>
      </c>
      <c r="S3889" s="4">
        <v>0</v>
      </c>
    </row>
    <row r="3890" spans="1:19" ht="14.25" customHeight="1">
      <c r="A3890" s="4" t="s">
        <v>1040</v>
      </c>
      <c r="B3890" s="5"/>
      <c r="C3890" s="4">
        <v>0</v>
      </c>
      <c r="E3890" s="4" t="b">
        <f t="shared" si="11"/>
        <v>0</v>
      </c>
      <c r="F3890" s="4">
        <v>0</v>
      </c>
      <c r="G3890" s="4">
        <v>8502</v>
      </c>
      <c r="H3890" s="6">
        <v>43831</v>
      </c>
      <c r="I3890" s="4" t="s">
        <v>2331</v>
      </c>
      <c r="J3890" s="4" t="s">
        <v>1043</v>
      </c>
      <c r="K3890" s="4">
        <v>10334</v>
      </c>
      <c r="L3890" s="4">
        <v>0</v>
      </c>
      <c r="M3890" s="4">
        <v>0</v>
      </c>
      <c r="N3890" s="4">
        <v>233000</v>
      </c>
      <c r="O3890" s="4">
        <v>0</v>
      </c>
      <c r="P3890" s="4">
        <v>222000</v>
      </c>
      <c r="Q3890" s="4">
        <v>3940</v>
      </c>
      <c r="R3890" s="4" t="b">
        <f t="shared" si="12"/>
        <v>0</v>
      </c>
      <c r="S3890" s="4">
        <v>0</v>
      </c>
    </row>
    <row r="3891" spans="1:19" ht="14.25" customHeight="1">
      <c r="A3891" s="4" t="s">
        <v>1040</v>
      </c>
      <c r="B3891" s="5"/>
      <c r="C3891" s="4">
        <v>0</v>
      </c>
      <c r="E3891" s="4" t="b">
        <f t="shared" si="11"/>
        <v>0</v>
      </c>
      <c r="F3891" s="4">
        <v>0</v>
      </c>
      <c r="G3891" s="4">
        <v>8502</v>
      </c>
      <c r="H3891" s="6">
        <v>43840</v>
      </c>
      <c r="I3891" s="4" t="s">
        <v>1044</v>
      </c>
      <c r="J3891" s="4" t="s">
        <v>40</v>
      </c>
      <c r="K3891" s="4">
        <v>13494</v>
      </c>
      <c r="L3891" s="4">
        <v>0</v>
      </c>
      <c r="M3891" s="4">
        <v>0</v>
      </c>
      <c r="N3891" s="4">
        <v>0</v>
      </c>
      <c r="O3891" s="4">
        <v>222000</v>
      </c>
      <c r="P3891" s="4">
        <v>0</v>
      </c>
      <c r="Q3891" s="4">
        <v>3941</v>
      </c>
      <c r="R3891" s="4" t="b">
        <f t="shared" si="12"/>
        <v>0</v>
      </c>
      <c r="S3891" s="4">
        <v>0</v>
      </c>
    </row>
    <row r="3892" spans="1:19" ht="14.25" customHeight="1">
      <c r="A3892" s="4" t="s">
        <v>1040</v>
      </c>
      <c r="B3892" s="5"/>
      <c r="C3892" s="4">
        <v>0</v>
      </c>
      <c r="E3892" s="4" t="b">
        <f t="shared" si="11"/>
        <v>0</v>
      </c>
      <c r="F3892" s="4">
        <v>0</v>
      </c>
      <c r="G3892" s="4">
        <v>8502</v>
      </c>
      <c r="H3892" s="6">
        <v>43862</v>
      </c>
      <c r="I3892" s="4" t="s">
        <v>2332</v>
      </c>
      <c r="J3892" s="4" t="s">
        <v>1043</v>
      </c>
      <c r="K3892" s="4">
        <v>10414</v>
      </c>
      <c r="L3892" s="4">
        <v>0</v>
      </c>
      <c r="M3892" s="4">
        <v>0</v>
      </c>
      <c r="N3892" s="4">
        <v>233000</v>
      </c>
      <c r="O3892" s="4">
        <v>0</v>
      </c>
      <c r="P3892" s="4">
        <v>233000</v>
      </c>
      <c r="Q3892" s="4">
        <v>3942</v>
      </c>
      <c r="R3892" s="4" t="b">
        <f t="shared" si="12"/>
        <v>0</v>
      </c>
      <c r="S3892" s="4">
        <v>0</v>
      </c>
    </row>
    <row r="3893" spans="1:19" ht="14.25" customHeight="1">
      <c r="A3893" s="4" t="s">
        <v>1040</v>
      </c>
      <c r="B3893" s="5"/>
      <c r="C3893" s="4">
        <v>0</v>
      </c>
      <c r="E3893" s="4" t="b">
        <f t="shared" si="11"/>
        <v>0</v>
      </c>
      <c r="F3893" s="4">
        <v>0</v>
      </c>
      <c r="G3893" s="4">
        <v>8502</v>
      </c>
      <c r="H3893" s="6">
        <v>43875</v>
      </c>
      <c r="I3893" s="4" t="s">
        <v>1046</v>
      </c>
      <c r="J3893" s="4" t="s">
        <v>40</v>
      </c>
      <c r="K3893" s="4">
        <v>13593</v>
      </c>
      <c r="L3893" s="4">
        <v>0</v>
      </c>
      <c r="M3893" s="4">
        <v>0</v>
      </c>
      <c r="N3893" s="4">
        <v>0</v>
      </c>
      <c r="O3893" s="4">
        <v>233000</v>
      </c>
      <c r="P3893" s="4">
        <v>0</v>
      </c>
      <c r="Q3893" s="4">
        <v>3943</v>
      </c>
      <c r="R3893" s="4" t="b">
        <f t="shared" si="12"/>
        <v>0</v>
      </c>
      <c r="S3893" s="4">
        <v>0</v>
      </c>
    </row>
    <row r="3894" spans="1:19" ht="14.25" customHeight="1">
      <c r="A3894" s="4" t="s">
        <v>1040</v>
      </c>
      <c r="B3894" s="5"/>
      <c r="C3894" s="4">
        <v>0</v>
      </c>
      <c r="E3894" s="4" t="b">
        <f t="shared" si="11"/>
        <v>0</v>
      </c>
      <c r="F3894" s="4">
        <v>0</v>
      </c>
      <c r="G3894" s="4">
        <v>8502</v>
      </c>
      <c r="H3894" s="6">
        <v>43891</v>
      </c>
      <c r="I3894" s="4" t="s">
        <v>2333</v>
      </c>
      <c r="J3894" s="4" t="s">
        <v>1043</v>
      </c>
      <c r="K3894" s="4">
        <v>10494</v>
      </c>
      <c r="L3894" s="4">
        <v>0</v>
      </c>
      <c r="M3894" s="4">
        <v>0</v>
      </c>
      <c r="N3894" s="4">
        <v>233000</v>
      </c>
      <c r="O3894" s="4">
        <v>0</v>
      </c>
      <c r="P3894" s="4">
        <v>233000</v>
      </c>
      <c r="Q3894" s="4">
        <v>3944</v>
      </c>
      <c r="R3894" s="4" t="b">
        <f t="shared" si="12"/>
        <v>0</v>
      </c>
      <c r="S3894" s="4">
        <v>0</v>
      </c>
    </row>
    <row r="3895" spans="1:19" ht="14.25" customHeight="1">
      <c r="A3895" s="4" t="s">
        <v>1040</v>
      </c>
      <c r="B3895" s="5"/>
      <c r="C3895" s="4">
        <v>0</v>
      </c>
      <c r="E3895" s="4" t="b">
        <f t="shared" si="11"/>
        <v>0</v>
      </c>
      <c r="F3895" s="4">
        <v>0</v>
      </c>
      <c r="G3895" s="4">
        <v>8502</v>
      </c>
      <c r="H3895" s="6">
        <v>43902</v>
      </c>
      <c r="I3895" s="4" t="s">
        <v>1048</v>
      </c>
      <c r="J3895" s="4" t="s">
        <v>40</v>
      </c>
      <c r="K3895" s="4">
        <v>13656</v>
      </c>
      <c r="L3895" s="4">
        <v>0</v>
      </c>
      <c r="M3895" s="4">
        <v>0</v>
      </c>
      <c r="N3895" s="4">
        <v>0</v>
      </c>
      <c r="O3895" s="4">
        <v>233000</v>
      </c>
      <c r="P3895" s="4">
        <v>0</v>
      </c>
      <c r="Q3895" s="4">
        <v>3945</v>
      </c>
      <c r="R3895" s="4" t="b">
        <f t="shared" si="12"/>
        <v>0</v>
      </c>
      <c r="S3895" s="4">
        <v>0</v>
      </c>
    </row>
    <row r="3896" spans="1:19" ht="14.25" customHeight="1">
      <c r="A3896" s="4" t="s">
        <v>1040</v>
      </c>
      <c r="B3896" s="5"/>
      <c r="C3896" s="4">
        <v>0</v>
      </c>
      <c r="E3896" s="4" t="b">
        <f t="shared" si="11"/>
        <v>0</v>
      </c>
      <c r="F3896" s="4">
        <v>0</v>
      </c>
      <c r="G3896" s="4">
        <v>8502</v>
      </c>
      <c r="H3896" s="6">
        <v>43922</v>
      </c>
      <c r="I3896" s="4" t="s">
        <v>2334</v>
      </c>
      <c r="J3896" s="4" t="s">
        <v>1043</v>
      </c>
      <c r="K3896" s="4">
        <v>10574</v>
      </c>
      <c r="L3896" s="4">
        <v>0</v>
      </c>
      <c r="M3896" s="4">
        <v>0</v>
      </c>
      <c r="N3896" s="4">
        <v>233000</v>
      </c>
      <c r="O3896" s="4">
        <v>0</v>
      </c>
      <c r="P3896" s="4">
        <v>233000</v>
      </c>
      <c r="Q3896" s="4">
        <v>3946</v>
      </c>
      <c r="R3896" s="4" t="b">
        <f t="shared" si="12"/>
        <v>0</v>
      </c>
      <c r="S3896" s="4">
        <v>0</v>
      </c>
    </row>
    <row r="3897" spans="1:19" ht="14.25" customHeight="1">
      <c r="A3897" s="4" t="s">
        <v>1040</v>
      </c>
      <c r="B3897" s="5"/>
      <c r="C3897" s="4">
        <v>0</v>
      </c>
      <c r="E3897" s="4" t="b">
        <f t="shared" si="11"/>
        <v>0</v>
      </c>
      <c r="F3897" s="4">
        <v>0</v>
      </c>
      <c r="G3897" s="4">
        <v>8502</v>
      </c>
      <c r="H3897" s="6">
        <v>43938</v>
      </c>
      <c r="I3897" s="4" t="s">
        <v>1050</v>
      </c>
      <c r="J3897" s="4" t="s">
        <v>40</v>
      </c>
      <c r="K3897" s="4">
        <v>13712</v>
      </c>
      <c r="L3897" s="4">
        <v>0</v>
      </c>
      <c r="M3897" s="4">
        <v>0</v>
      </c>
      <c r="N3897" s="4">
        <v>0</v>
      </c>
      <c r="O3897" s="4">
        <v>233000</v>
      </c>
      <c r="P3897" s="4">
        <v>0</v>
      </c>
      <c r="Q3897" s="4">
        <v>3947</v>
      </c>
      <c r="R3897" s="4" t="b">
        <f t="shared" si="12"/>
        <v>0</v>
      </c>
      <c r="S3897" s="4">
        <v>0</v>
      </c>
    </row>
    <row r="3898" spans="1:19" ht="14.25" customHeight="1">
      <c r="A3898" s="4" t="s">
        <v>1040</v>
      </c>
      <c r="B3898" s="5"/>
      <c r="C3898" s="4">
        <v>0</v>
      </c>
      <c r="E3898" s="4" t="b">
        <f t="shared" si="11"/>
        <v>0</v>
      </c>
      <c r="F3898" s="4">
        <v>0</v>
      </c>
      <c r="G3898" s="4">
        <v>8502</v>
      </c>
      <c r="H3898" s="6">
        <v>43952</v>
      </c>
      <c r="I3898" s="4" t="s">
        <v>2335</v>
      </c>
      <c r="J3898" s="4" t="s">
        <v>1043</v>
      </c>
      <c r="K3898" s="4">
        <v>10654</v>
      </c>
      <c r="L3898" s="4">
        <v>0</v>
      </c>
      <c r="M3898" s="4">
        <v>0</v>
      </c>
      <c r="N3898" s="4">
        <v>233000</v>
      </c>
      <c r="O3898" s="4">
        <v>0</v>
      </c>
      <c r="P3898" s="4">
        <v>233000</v>
      </c>
      <c r="Q3898" s="4">
        <v>3948</v>
      </c>
      <c r="R3898" s="4" t="b">
        <f t="shared" si="12"/>
        <v>0</v>
      </c>
      <c r="S3898" s="4">
        <v>0</v>
      </c>
    </row>
    <row r="3899" spans="1:19" ht="14.25" customHeight="1">
      <c r="A3899" s="4" t="s">
        <v>1040</v>
      </c>
      <c r="B3899" s="5"/>
      <c r="C3899" s="4">
        <v>0</v>
      </c>
      <c r="E3899" s="4" t="b">
        <f t="shared" si="11"/>
        <v>0</v>
      </c>
      <c r="F3899" s="4">
        <v>0</v>
      </c>
      <c r="G3899" s="4">
        <v>8502</v>
      </c>
      <c r="H3899" s="6">
        <v>43965</v>
      </c>
      <c r="I3899" s="4" t="s">
        <v>1052</v>
      </c>
      <c r="J3899" s="4" t="s">
        <v>40</v>
      </c>
      <c r="K3899" s="4">
        <v>13770</v>
      </c>
      <c r="L3899" s="4">
        <v>0</v>
      </c>
      <c r="M3899" s="4">
        <v>0</v>
      </c>
      <c r="N3899" s="4">
        <v>0</v>
      </c>
      <c r="O3899" s="4">
        <v>233000</v>
      </c>
      <c r="P3899" s="4">
        <v>0</v>
      </c>
      <c r="Q3899" s="4">
        <v>3949</v>
      </c>
      <c r="R3899" s="4" t="b">
        <f t="shared" si="12"/>
        <v>0</v>
      </c>
      <c r="S3899" s="4">
        <v>0</v>
      </c>
    </row>
    <row r="3900" spans="1:19" ht="14.25" customHeight="1">
      <c r="A3900" s="4" t="s">
        <v>1040</v>
      </c>
      <c r="B3900" s="5"/>
      <c r="C3900" s="4">
        <v>0</v>
      </c>
      <c r="E3900" s="4" t="b">
        <f t="shared" si="11"/>
        <v>0</v>
      </c>
      <c r="F3900" s="4">
        <v>0</v>
      </c>
      <c r="G3900" s="4">
        <v>8502</v>
      </c>
      <c r="H3900" s="6">
        <v>43983</v>
      </c>
      <c r="I3900" s="4" t="s">
        <v>2336</v>
      </c>
      <c r="J3900" s="4" t="s">
        <v>1043</v>
      </c>
      <c r="K3900" s="4">
        <v>10734</v>
      </c>
      <c r="L3900" s="4">
        <v>0</v>
      </c>
      <c r="M3900" s="4">
        <v>0</v>
      </c>
      <c r="N3900" s="4">
        <v>233000</v>
      </c>
      <c r="O3900" s="4">
        <v>0</v>
      </c>
      <c r="P3900" s="4">
        <v>233000</v>
      </c>
      <c r="Q3900" s="4">
        <v>3950</v>
      </c>
      <c r="R3900" s="4" t="b">
        <f t="shared" si="12"/>
        <v>0</v>
      </c>
      <c r="S3900" s="4">
        <v>0</v>
      </c>
    </row>
    <row r="3901" spans="1:19" ht="14.25" customHeight="1">
      <c r="A3901" s="4" t="s">
        <v>1040</v>
      </c>
      <c r="B3901" s="5"/>
      <c r="C3901" s="4">
        <v>0</v>
      </c>
      <c r="E3901" s="4" t="b">
        <f t="shared" si="11"/>
        <v>0</v>
      </c>
      <c r="F3901" s="4">
        <v>0</v>
      </c>
      <c r="G3901" s="4">
        <v>8502</v>
      </c>
      <c r="H3901" s="6">
        <v>43992</v>
      </c>
      <c r="I3901" s="4" t="s">
        <v>1054</v>
      </c>
      <c r="J3901" s="4" t="s">
        <v>40</v>
      </c>
      <c r="K3901" s="4">
        <v>13830</v>
      </c>
      <c r="L3901" s="4">
        <v>0</v>
      </c>
      <c r="M3901" s="4">
        <v>0</v>
      </c>
      <c r="N3901" s="4">
        <v>0</v>
      </c>
      <c r="O3901" s="4">
        <v>233000</v>
      </c>
      <c r="P3901" s="4">
        <v>0</v>
      </c>
      <c r="Q3901" s="4">
        <v>3951</v>
      </c>
      <c r="R3901" s="4" t="b">
        <f t="shared" si="12"/>
        <v>0</v>
      </c>
      <c r="S3901" s="4">
        <v>0</v>
      </c>
    </row>
    <row r="3902" spans="1:19" ht="14.25" customHeight="1">
      <c r="A3902" s="4" t="s">
        <v>1040</v>
      </c>
      <c r="B3902" s="5"/>
      <c r="C3902" s="4">
        <v>0</v>
      </c>
      <c r="E3902" s="4" t="b">
        <f t="shared" si="11"/>
        <v>0</v>
      </c>
      <c r="F3902" s="4">
        <v>0</v>
      </c>
      <c r="G3902" s="4">
        <v>8502</v>
      </c>
      <c r="H3902" s="6">
        <v>44013</v>
      </c>
      <c r="I3902" s="4" t="s">
        <v>2337</v>
      </c>
      <c r="J3902" s="4" t="s">
        <v>1043</v>
      </c>
      <c r="K3902" s="4">
        <v>10814</v>
      </c>
      <c r="L3902" s="4">
        <v>0</v>
      </c>
      <c r="M3902" s="4">
        <v>0</v>
      </c>
      <c r="N3902" s="4">
        <v>233000</v>
      </c>
      <c r="O3902" s="4">
        <v>0</v>
      </c>
      <c r="P3902" s="4">
        <v>233000</v>
      </c>
      <c r="Q3902" s="4">
        <v>3952</v>
      </c>
      <c r="R3902" s="4" t="b">
        <f t="shared" si="12"/>
        <v>0</v>
      </c>
      <c r="S3902" s="4">
        <v>0</v>
      </c>
    </row>
    <row r="3903" spans="1:19" ht="14.25" customHeight="1">
      <c r="A3903" s="4" t="s">
        <v>1040</v>
      </c>
      <c r="B3903" s="5"/>
      <c r="C3903" s="4">
        <v>0</v>
      </c>
      <c r="E3903" s="4" t="b">
        <f t="shared" si="11"/>
        <v>0</v>
      </c>
      <c r="F3903" s="4">
        <v>0</v>
      </c>
      <c r="G3903" s="4">
        <v>8502</v>
      </c>
      <c r="H3903" s="6">
        <v>44022</v>
      </c>
      <c r="I3903" s="4" t="s">
        <v>1056</v>
      </c>
      <c r="J3903" s="4" t="s">
        <v>40</v>
      </c>
      <c r="K3903" s="4">
        <v>13906</v>
      </c>
      <c r="L3903" s="4">
        <v>0</v>
      </c>
      <c r="M3903" s="4">
        <v>0</v>
      </c>
      <c r="N3903" s="4">
        <v>0</v>
      </c>
      <c r="O3903" s="4">
        <v>233000</v>
      </c>
      <c r="P3903" s="4">
        <v>0</v>
      </c>
      <c r="Q3903" s="4">
        <v>3953</v>
      </c>
      <c r="R3903" s="4" t="b">
        <f t="shared" si="12"/>
        <v>0</v>
      </c>
      <c r="S3903" s="4">
        <v>0</v>
      </c>
    </row>
    <row r="3904" spans="1:19" ht="14.25" customHeight="1">
      <c r="A3904" s="4" t="s">
        <v>1040</v>
      </c>
      <c r="B3904" s="5"/>
      <c r="C3904" s="4">
        <v>0</v>
      </c>
      <c r="E3904" s="4" t="b">
        <f t="shared" si="11"/>
        <v>0</v>
      </c>
      <c r="F3904" s="4">
        <v>0</v>
      </c>
      <c r="G3904" s="4">
        <v>8502</v>
      </c>
      <c r="H3904" s="6">
        <v>44044</v>
      </c>
      <c r="I3904" s="4" t="s">
        <v>2338</v>
      </c>
      <c r="J3904" s="4" t="s">
        <v>1043</v>
      </c>
      <c r="K3904" s="4">
        <v>10894</v>
      </c>
      <c r="L3904" s="4">
        <v>0</v>
      </c>
      <c r="M3904" s="4">
        <v>0</v>
      </c>
      <c r="N3904" s="4">
        <v>233000</v>
      </c>
      <c r="O3904" s="4">
        <v>0</v>
      </c>
      <c r="P3904" s="4">
        <v>233000</v>
      </c>
      <c r="Q3904" s="4">
        <v>3954</v>
      </c>
      <c r="R3904" s="4" t="b">
        <f t="shared" si="12"/>
        <v>0</v>
      </c>
      <c r="S3904" s="4">
        <v>0</v>
      </c>
    </row>
    <row r="3905" spans="1:19" ht="14.25" customHeight="1">
      <c r="A3905" s="4" t="s">
        <v>1040</v>
      </c>
      <c r="B3905" s="5"/>
      <c r="C3905" s="4">
        <v>0</v>
      </c>
      <c r="E3905" s="4" t="b">
        <f t="shared" si="11"/>
        <v>0</v>
      </c>
      <c r="F3905" s="4">
        <v>0</v>
      </c>
      <c r="G3905" s="4">
        <v>8502</v>
      </c>
      <c r="H3905" s="6">
        <v>44057</v>
      </c>
      <c r="I3905" s="4" t="s">
        <v>1058</v>
      </c>
      <c r="J3905" s="4" t="s">
        <v>40</v>
      </c>
      <c r="K3905" s="4">
        <v>13986</v>
      </c>
      <c r="L3905" s="4">
        <v>0</v>
      </c>
      <c r="M3905" s="4">
        <v>0</v>
      </c>
      <c r="N3905" s="4">
        <v>0</v>
      </c>
      <c r="O3905" s="4">
        <v>233000</v>
      </c>
      <c r="P3905" s="4">
        <v>0</v>
      </c>
      <c r="Q3905" s="4">
        <v>3955</v>
      </c>
      <c r="R3905" s="4" t="b">
        <f t="shared" si="12"/>
        <v>0</v>
      </c>
      <c r="S3905" s="4">
        <v>0</v>
      </c>
    </row>
    <row r="3906" spans="1:19" ht="14.25" customHeight="1">
      <c r="A3906" s="4" t="s">
        <v>1040</v>
      </c>
      <c r="B3906" s="5"/>
      <c r="C3906" s="4">
        <v>0</v>
      </c>
      <c r="E3906" s="4" t="b">
        <f t="shared" si="11"/>
        <v>0</v>
      </c>
      <c r="F3906" s="4">
        <v>0</v>
      </c>
      <c r="G3906" s="4">
        <v>8502</v>
      </c>
      <c r="H3906" s="6">
        <v>44075</v>
      </c>
      <c r="I3906" s="4" t="s">
        <v>2339</v>
      </c>
      <c r="J3906" s="4" t="s">
        <v>1043</v>
      </c>
      <c r="K3906" s="4">
        <v>10974</v>
      </c>
      <c r="L3906" s="4">
        <v>0</v>
      </c>
      <c r="M3906" s="4">
        <v>0</v>
      </c>
      <c r="N3906" s="4">
        <v>233000</v>
      </c>
      <c r="O3906" s="4">
        <v>0</v>
      </c>
      <c r="P3906" s="4">
        <v>233000</v>
      </c>
      <c r="Q3906" s="4">
        <v>3956</v>
      </c>
      <c r="R3906" s="4" t="b">
        <f t="shared" si="12"/>
        <v>0</v>
      </c>
      <c r="S3906" s="4">
        <v>0</v>
      </c>
    </row>
    <row r="3907" spans="1:19" ht="14.25" customHeight="1">
      <c r="A3907" s="4" t="s">
        <v>1040</v>
      </c>
      <c r="B3907" s="5"/>
      <c r="C3907" s="4">
        <v>0</v>
      </c>
      <c r="E3907" s="4" t="b">
        <f t="shared" si="11"/>
        <v>0</v>
      </c>
      <c r="F3907" s="4">
        <v>0</v>
      </c>
      <c r="G3907" s="4">
        <v>8502</v>
      </c>
      <c r="H3907" s="6">
        <v>44082</v>
      </c>
      <c r="I3907" s="4" t="s">
        <v>1060</v>
      </c>
      <c r="J3907" s="4" t="s">
        <v>40</v>
      </c>
      <c r="K3907" s="4">
        <v>14041</v>
      </c>
      <c r="L3907" s="4">
        <v>0</v>
      </c>
      <c r="M3907" s="4">
        <v>0</v>
      </c>
      <c r="N3907" s="4">
        <v>0</v>
      </c>
      <c r="O3907" s="4">
        <v>233000</v>
      </c>
      <c r="P3907" s="4">
        <v>0</v>
      </c>
      <c r="Q3907" s="4">
        <v>3957</v>
      </c>
      <c r="R3907" s="4" t="b">
        <f t="shared" si="12"/>
        <v>0</v>
      </c>
      <c r="S3907" s="4">
        <v>0</v>
      </c>
    </row>
    <row r="3908" spans="1:19" ht="14.25" customHeight="1">
      <c r="A3908" s="4" t="s">
        <v>1040</v>
      </c>
      <c r="B3908" s="5"/>
      <c r="C3908" s="4">
        <v>0</v>
      </c>
      <c r="E3908" s="4" t="b">
        <f t="shared" si="11"/>
        <v>0</v>
      </c>
      <c r="F3908" s="4">
        <v>0</v>
      </c>
      <c r="G3908" s="4">
        <v>8502</v>
      </c>
      <c r="H3908" s="6">
        <v>44105</v>
      </c>
      <c r="I3908" s="4" t="s">
        <v>2340</v>
      </c>
      <c r="J3908" s="4" t="s">
        <v>1043</v>
      </c>
      <c r="K3908" s="4">
        <v>11054</v>
      </c>
      <c r="L3908" s="4">
        <v>0</v>
      </c>
      <c r="M3908" s="4">
        <v>0</v>
      </c>
      <c r="N3908" s="4">
        <v>233000</v>
      </c>
      <c r="O3908" s="4">
        <v>0</v>
      </c>
      <c r="P3908" s="4">
        <v>233000</v>
      </c>
      <c r="Q3908" s="4">
        <v>3958</v>
      </c>
      <c r="R3908" s="4" t="b">
        <f t="shared" si="12"/>
        <v>0</v>
      </c>
      <c r="S3908" s="4">
        <v>0</v>
      </c>
    </row>
    <row r="3909" spans="1:19" ht="14.25" customHeight="1">
      <c r="A3909" s="4" t="s">
        <v>1040</v>
      </c>
      <c r="B3909" s="5"/>
      <c r="C3909" s="4">
        <v>0</v>
      </c>
      <c r="E3909" s="4" t="b">
        <f t="shared" si="11"/>
        <v>0</v>
      </c>
      <c r="F3909" s="4">
        <v>0</v>
      </c>
      <c r="G3909" s="4">
        <v>8502</v>
      </c>
      <c r="H3909" s="6">
        <v>44113</v>
      </c>
      <c r="I3909" s="4" t="s">
        <v>1061</v>
      </c>
      <c r="J3909" s="4" t="s">
        <v>40</v>
      </c>
      <c r="K3909" s="4">
        <v>14127</v>
      </c>
      <c r="L3909" s="4">
        <v>0</v>
      </c>
      <c r="M3909" s="4">
        <v>0</v>
      </c>
      <c r="N3909" s="4">
        <v>0</v>
      </c>
      <c r="O3909" s="4">
        <v>233000</v>
      </c>
      <c r="P3909" s="4">
        <v>0</v>
      </c>
      <c r="Q3909" s="4">
        <v>3959</v>
      </c>
      <c r="R3909" s="4" t="b">
        <f t="shared" si="12"/>
        <v>0</v>
      </c>
      <c r="S3909" s="4">
        <v>0</v>
      </c>
    </row>
    <row r="3910" spans="1:19" ht="14.25" customHeight="1">
      <c r="A3910" s="4" t="s">
        <v>1040</v>
      </c>
      <c r="B3910" s="5"/>
      <c r="C3910" s="4">
        <v>0</v>
      </c>
      <c r="E3910" s="4" t="b">
        <f t="shared" si="11"/>
        <v>0</v>
      </c>
      <c r="F3910" s="4">
        <v>0</v>
      </c>
      <c r="G3910" s="4">
        <v>8502</v>
      </c>
      <c r="H3910" s="6">
        <v>44136</v>
      </c>
      <c r="I3910" s="4" t="s">
        <v>2341</v>
      </c>
      <c r="J3910" s="4" t="s">
        <v>1043</v>
      </c>
      <c r="K3910" s="4">
        <v>11134</v>
      </c>
      <c r="L3910" s="4">
        <v>0</v>
      </c>
      <c r="M3910" s="4">
        <v>0</v>
      </c>
      <c r="N3910" s="4">
        <v>233000</v>
      </c>
      <c r="O3910" s="4">
        <v>0</v>
      </c>
      <c r="P3910" s="4">
        <v>233000</v>
      </c>
      <c r="Q3910" s="4">
        <v>3960</v>
      </c>
      <c r="R3910" s="4" t="b">
        <f t="shared" si="12"/>
        <v>0</v>
      </c>
      <c r="S3910" s="4">
        <v>0</v>
      </c>
    </row>
    <row r="3911" spans="1:19" ht="14.25" customHeight="1">
      <c r="A3911" s="4" t="s">
        <v>1040</v>
      </c>
      <c r="B3911" s="5"/>
      <c r="C3911" s="4">
        <v>0</v>
      </c>
      <c r="E3911" s="4" t="b">
        <f t="shared" si="11"/>
        <v>0</v>
      </c>
      <c r="F3911" s="4">
        <v>0</v>
      </c>
      <c r="G3911" s="4">
        <v>8502</v>
      </c>
      <c r="H3911" s="6">
        <v>44145</v>
      </c>
      <c r="I3911" s="4" t="s">
        <v>1064</v>
      </c>
      <c r="J3911" s="4" t="s">
        <v>40</v>
      </c>
      <c r="K3911" s="4">
        <v>14186</v>
      </c>
      <c r="L3911" s="4">
        <v>0</v>
      </c>
      <c r="M3911" s="4">
        <v>0</v>
      </c>
      <c r="N3911" s="4">
        <v>0</v>
      </c>
      <c r="O3911" s="4">
        <v>233000</v>
      </c>
      <c r="P3911" s="4">
        <v>0</v>
      </c>
      <c r="Q3911" s="4">
        <v>3961</v>
      </c>
      <c r="R3911" s="4" t="b">
        <f t="shared" si="12"/>
        <v>0</v>
      </c>
      <c r="S3911" s="4">
        <v>0</v>
      </c>
    </row>
    <row r="3912" spans="1:19" ht="14.25" customHeight="1">
      <c r="A3912" s="4" t="s">
        <v>1040</v>
      </c>
      <c r="B3912" s="5"/>
      <c r="C3912" s="4">
        <v>0</v>
      </c>
      <c r="E3912" s="4" t="b">
        <f t="shared" si="11"/>
        <v>0</v>
      </c>
      <c r="F3912" s="4">
        <v>0</v>
      </c>
      <c r="G3912" s="4">
        <v>8502</v>
      </c>
      <c r="H3912" s="6">
        <v>44166</v>
      </c>
      <c r="I3912" s="4" t="s">
        <v>2342</v>
      </c>
      <c r="J3912" s="4" t="s">
        <v>1043</v>
      </c>
      <c r="K3912" s="4">
        <v>11214</v>
      </c>
      <c r="L3912" s="4">
        <v>0</v>
      </c>
      <c r="M3912" s="4">
        <v>0</v>
      </c>
      <c r="N3912" s="4">
        <v>233000</v>
      </c>
      <c r="O3912" s="4">
        <v>0</v>
      </c>
      <c r="P3912" s="4">
        <v>233000</v>
      </c>
      <c r="Q3912" s="4">
        <v>3962</v>
      </c>
      <c r="R3912" s="4" t="b">
        <f t="shared" si="12"/>
        <v>0</v>
      </c>
      <c r="S3912" s="4">
        <v>0</v>
      </c>
    </row>
    <row r="3913" spans="1:19" ht="14.25" customHeight="1">
      <c r="A3913" s="4" t="s">
        <v>1040</v>
      </c>
      <c r="B3913" s="5"/>
      <c r="C3913" s="4">
        <v>0</v>
      </c>
      <c r="E3913" s="4" t="b">
        <f t="shared" si="11"/>
        <v>0</v>
      </c>
      <c r="F3913" s="4">
        <v>0</v>
      </c>
      <c r="G3913" s="4">
        <v>8502</v>
      </c>
      <c r="H3913" s="6">
        <v>44175</v>
      </c>
      <c r="I3913" s="4" t="s">
        <v>1066</v>
      </c>
      <c r="J3913" s="4" t="s">
        <v>40</v>
      </c>
      <c r="K3913" s="4">
        <v>14268</v>
      </c>
      <c r="L3913" s="4">
        <v>0</v>
      </c>
      <c r="M3913" s="4">
        <v>0</v>
      </c>
      <c r="N3913" s="4">
        <v>0</v>
      </c>
      <c r="O3913" s="4">
        <v>233000</v>
      </c>
      <c r="P3913" s="4">
        <v>0</v>
      </c>
      <c r="Q3913" s="4">
        <v>3963</v>
      </c>
      <c r="R3913" s="4" t="b">
        <f t="shared" si="12"/>
        <v>0</v>
      </c>
      <c r="S3913" s="4">
        <v>0</v>
      </c>
    </row>
    <row r="3914" spans="1:19" ht="14.25" customHeight="1">
      <c r="A3914" s="4" t="s">
        <v>1040</v>
      </c>
      <c r="B3914" s="5" t="s">
        <v>2343</v>
      </c>
      <c r="C3914" s="4">
        <v>0</v>
      </c>
      <c r="D3914" s="4" t="s">
        <v>2343</v>
      </c>
      <c r="E3914" s="4" t="b">
        <f t="shared" si="11"/>
        <v>0</v>
      </c>
      <c r="F3914" s="4">
        <v>0</v>
      </c>
      <c r="G3914" s="4">
        <v>8502</v>
      </c>
      <c r="H3914" s="3" t="s">
        <v>21</v>
      </c>
      <c r="K3914" s="4">
        <v>0</v>
      </c>
      <c r="L3914" s="4">
        <v>0</v>
      </c>
      <c r="M3914" s="4">
        <v>0</v>
      </c>
      <c r="N3914" s="4">
        <v>2796000</v>
      </c>
      <c r="O3914" s="4">
        <v>2796000</v>
      </c>
      <c r="P3914" s="4">
        <v>0</v>
      </c>
      <c r="Q3914" s="4">
        <v>3964</v>
      </c>
      <c r="R3914" s="4" t="b">
        <f t="shared" si="12"/>
        <v>0</v>
      </c>
      <c r="S3914" s="4">
        <v>0</v>
      </c>
    </row>
    <row r="3915" spans="1:19" ht="14.25" customHeight="1">
      <c r="A3915" s="4" t="s">
        <v>1040</v>
      </c>
      <c r="B3915" s="5" t="s">
        <v>2344</v>
      </c>
      <c r="C3915" s="4">
        <v>0</v>
      </c>
      <c r="D3915" s="4" t="s">
        <v>2344</v>
      </c>
      <c r="E3915" s="4" t="b">
        <f t="shared" si="11"/>
        <v>0</v>
      </c>
      <c r="F3915" s="4">
        <v>0</v>
      </c>
      <c r="G3915" s="4">
        <v>0</v>
      </c>
      <c r="H3915" s="3" t="s">
        <v>21</v>
      </c>
      <c r="K3915" s="4">
        <v>0</v>
      </c>
      <c r="L3915" s="4">
        <v>0</v>
      </c>
      <c r="M3915" s="4">
        <v>0</v>
      </c>
      <c r="N3915" s="4">
        <v>210432000</v>
      </c>
      <c r="O3915" s="4">
        <v>204633863</v>
      </c>
      <c r="P3915" s="4">
        <v>98653577</v>
      </c>
      <c r="Q3915" s="4">
        <v>3965</v>
      </c>
      <c r="R3915" s="4" t="b">
        <f t="shared" ref="R3915:R3916" si="13">TRUE()</f>
        <v>1</v>
      </c>
      <c r="S3915" s="4">
        <v>0</v>
      </c>
    </row>
    <row r="3916" spans="1:19" ht="14.25" customHeight="1">
      <c r="A3916" s="4" t="s">
        <v>2345</v>
      </c>
      <c r="B3916" s="5" t="s">
        <v>2346</v>
      </c>
      <c r="C3916" s="4">
        <v>0</v>
      </c>
      <c r="D3916" s="4" t="s">
        <v>2346</v>
      </c>
      <c r="E3916" s="4" t="b">
        <f>TRUE()</f>
        <v>1</v>
      </c>
      <c r="F3916" s="4">
        <v>252321</v>
      </c>
      <c r="G3916" s="4">
        <v>0</v>
      </c>
      <c r="H3916" s="3" t="s">
        <v>21</v>
      </c>
      <c r="K3916" s="4">
        <v>0</v>
      </c>
      <c r="L3916" s="4">
        <v>0</v>
      </c>
      <c r="M3916" s="4">
        <v>58871</v>
      </c>
      <c r="N3916" s="4">
        <v>0</v>
      </c>
      <c r="O3916" s="4">
        <v>0</v>
      </c>
      <c r="P3916" s="4">
        <v>252321</v>
      </c>
      <c r="Q3916" s="4">
        <v>3982</v>
      </c>
      <c r="R3916" s="4" t="b">
        <f t="shared" si="13"/>
        <v>1</v>
      </c>
      <c r="S3916" s="4">
        <v>0</v>
      </c>
    </row>
    <row r="3917" spans="1:19" ht="14.25" customHeight="1">
      <c r="A3917" s="4" t="s">
        <v>2345</v>
      </c>
      <c r="B3917" s="5" t="s">
        <v>427</v>
      </c>
      <c r="C3917" s="4">
        <v>0</v>
      </c>
      <c r="D3917" s="4" t="s">
        <v>427</v>
      </c>
      <c r="E3917" s="4" t="b">
        <f t="shared" ref="E3917:E3934" si="14">FALSE()</f>
        <v>0</v>
      </c>
      <c r="F3917" s="4">
        <v>21000</v>
      </c>
      <c r="G3917" s="4">
        <v>4402</v>
      </c>
      <c r="H3917" s="3" t="s">
        <v>21</v>
      </c>
      <c r="K3917" s="4">
        <v>0</v>
      </c>
      <c r="L3917" s="4">
        <v>0</v>
      </c>
      <c r="M3917" s="4">
        <v>21000</v>
      </c>
      <c r="N3917" s="4">
        <v>0</v>
      </c>
      <c r="O3917" s="4">
        <v>0</v>
      </c>
      <c r="P3917" s="4">
        <v>21000</v>
      </c>
      <c r="Q3917" s="4">
        <v>4057</v>
      </c>
      <c r="R3917" s="4" t="b">
        <f t="shared" ref="R3917:R3933" si="15">FALSE()</f>
        <v>0</v>
      </c>
      <c r="S3917" s="4">
        <v>0</v>
      </c>
    </row>
    <row r="3918" spans="1:19" ht="14.25" customHeight="1">
      <c r="A3918" s="4" t="s">
        <v>2345</v>
      </c>
      <c r="B3918" s="5"/>
      <c r="C3918" s="4">
        <v>0</v>
      </c>
      <c r="E3918" s="4" t="b">
        <f t="shared" si="14"/>
        <v>0</v>
      </c>
      <c r="F3918" s="4">
        <v>0</v>
      </c>
      <c r="G3918" s="4">
        <v>4402</v>
      </c>
      <c r="H3918" s="6">
        <v>44027</v>
      </c>
      <c r="I3918" s="4" t="s">
        <v>2347</v>
      </c>
      <c r="J3918" s="4" t="s">
        <v>40</v>
      </c>
      <c r="K3918" s="4">
        <v>13946</v>
      </c>
      <c r="L3918" s="4">
        <v>0</v>
      </c>
      <c r="M3918" s="4">
        <v>0</v>
      </c>
      <c r="N3918" s="4">
        <v>0</v>
      </c>
      <c r="O3918" s="4">
        <v>21000</v>
      </c>
      <c r="P3918" s="4">
        <v>0</v>
      </c>
      <c r="Q3918" s="4">
        <v>4058</v>
      </c>
      <c r="R3918" s="4" t="b">
        <f t="shared" si="15"/>
        <v>0</v>
      </c>
      <c r="S3918" s="4">
        <v>0</v>
      </c>
    </row>
    <row r="3919" spans="1:19" ht="14.25" customHeight="1">
      <c r="A3919" s="4" t="s">
        <v>2345</v>
      </c>
      <c r="B3919" s="5" t="s">
        <v>2348</v>
      </c>
      <c r="C3919" s="4">
        <v>0</v>
      </c>
      <c r="D3919" s="4" t="s">
        <v>2348</v>
      </c>
      <c r="E3919" s="4" t="b">
        <f t="shared" si="14"/>
        <v>0</v>
      </c>
      <c r="F3919" s="4">
        <v>0</v>
      </c>
      <c r="G3919" s="4">
        <v>4402</v>
      </c>
      <c r="H3919" s="3" t="s">
        <v>21</v>
      </c>
      <c r="K3919" s="4">
        <v>0</v>
      </c>
      <c r="L3919" s="4">
        <v>0</v>
      </c>
      <c r="M3919" s="4">
        <v>0</v>
      </c>
      <c r="N3919" s="4">
        <v>0</v>
      </c>
      <c r="O3919" s="4">
        <v>21000</v>
      </c>
      <c r="P3919" s="4">
        <v>0</v>
      </c>
      <c r="Q3919" s="4">
        <v>4059</v>
      </c>
      <c r="R3919" s="4" t="b">
        <f t="shared" si="15"/>
        <v>0</v>
      </c>
      <c r="S3919" s="4">
        <v>0</v>
      </c>
    </row>
    <row r="3920" spans="1:19" ht="14.25" customHeight="1">
      <c r="A3920" s="4" t="s">
        <v>2345</v>
      </c>
      <c r="B3920" s="5" t="s">
        <v>468</v>
      </c>
      <c r="C3920" s="4">
        <v>0</v>
      </c>
      <c r="D3920" s="4" t="s">
        <v>468</v>
      </c>
      <c r="E3920" s="4" t="b">
        <f t="shared" si="14"/>
        <v>0</v>
      </c>
      <c r="F3920" s="4">
        <v>35218</v>
      </c>
      <c r="G3920" s="4">
        <v>5102</v>
      </c>
      <c r="H3920" s="3" t="s">
        <v>21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35218</v>
      </c>
      <c r="Q3920" s="4">
        <v>4066</v>
      </c>
      <c r="R3920" s="4" t="b">
        <f t="shared" si="15"/>
        <v>0</v>
      </c>
      <c r="S3920" s="4">
        <v>0</v>
      </c>
    </row>
    <row r="3921" spans="1:19" ht="14.25" customHeight="1">
      <c r="A3921" s="4" t="s">
        <v>2345</v>
      </c>
      <c r="B3921" s="5" t="s">
        <v>2349</v>
      </c>
      <c r="C3921" s="4">
        <v>0</v>
      </c>
      <c r="D3921" s="4" t="s">
        <v>2349</v>
      </c>
      <c r="E3921" s="4" t="b">
        <f t="shared" si="14"/>
        <v>0</v>
      </c>
      <c r="F3921" s="4">
        <v>0</v>
      </c>
      <c r="G3921" s="4">
        <v>5102</v>
      </c>
      <c r="H3921" s="3" t="s">
        <v>21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35218</v>
      </c>
      <c r="Q3921" s="4">
        <v>4067</v>
      </c>
      <c r="R3921" s="4" t="b">
        <f t="shared" si="15"/>
        <v>0</v>
      </c>
      <c r="S3921" s="4">
        <v>0</v>
      </c>
    </row>
    <row r="3922" spans="1:19" ht="14.25" customHeight="1">
      <c r="A3922" s="4" t="s">
        <v>2345</v>
      </c>
      <c r="B3922" s="5" t="s">
        <v>493</v>
      </c>
      <c r="C3922" s="4">
        <v>0</v>
      </c>
      <c r="D3922" s="4" t="s">
        <v>493</v>
      </c>
      <c r="E3922" s="4" t="b">
        <f t="shared" si="14"/>
        <v>0</v>
      </c>
      <c r="F3922" s="4">
        <v>24000</v>
      </c>
      <c r="G3922" s="4">
        <v>5301</v>
      </c>
      <c r="H3922" s="3" t="s">
        <v>21</v>
      </c>
      <c r="K3922" s="4">
        <v>0</v>
      </c>
      <c r="L3922" s="4">
        <v>0</v>
      </c>
      <c r="M3922" s="4">
        <v>16023</v>
      </c>
      <c r="N3922" s="4">
        <v>0</v>
      </c>
      <c r="O3922" s="4">
        <v>0</v>
      </c>
      <c r="P3922" s="4">
        <v>24000</v>
      </c>
      <c r="Q3922" s="4">
        <v>4072</v>
      </c>
      <c r="R3922" s="4" t="b">
        <f t="shared" si="15"/>
        <v>0</v>
      </c>
      <c r="S3922" s="4">
        <v>0</v>
      </c>
    </row>
    <row r="3923" spans="1:19" ht="14.25" customHeight="1">
      <c r="A3923" s="4" t="s">
        <v>2345</v>
      </c>
      <c r="B3923" s="5"/>
      <c r="C3923" s="4">
        <v>0</v>
      </c>
      <c r="E3923" s="4" t="b">
        <f t="shared" si="14"/>
        <v>0</v>
      </c>
      <c r="F3923" s="4">
        <v>0</v>
      </c>
      <c r="G3923" s="4">
        <v>5301</v>
      </c>
      <c r="H3923" s="6">
        <v>44070</v>
      </c>
      <c r="I3923" s="4" t="s">
        <v>2347</v>
      </c>
      <c r="J3923" s="4" t="s">
        <v>40</v>
      </c>
      <c r="K3923" s="4">
        <v>13999</v>
      </c>
      <c r="L3923" s="4">
        <v>0</v>
      </c>
      <c r="M3923" s="4">
        <v>0</v>
      </c>
      <c r="N3923" s="4">
        <v>0</v>
      </c>
      <c r="O3923" s="4">
        <v>16023</v>
      </c>
      <c r="P3923" s="4">
        <v>7977</v>
      </c>
      <c r="Q3923" s="4">
        <v>4073</v>
      </c>
      <c r="R3923" s="4" t="b">
        <f t="shared" si="15"/>
        <v>0</v>
      </c>
      <c r="S3923" s="4">
        <v>0</v>
      </c>
    </row>
    <row r="3924" spans="1:19" ht="14.25" customHeight="1">
      <c r="A3924" s="4" t="s">
        <v>2345</v>
      </c>
      <c r="B3924" s="5" t="s">
        <v>2350</v>
      </c>
      <c r="C3924" s="4">
        <v>0</v>
      </c>
      <c r="D3924" s="4" t="s">
        <v>2350</v>
      </c>
      <c r="E3924" s="4" t="b">
        <f t="shared" si="14"/>
        <v>0</v>
      </c>
      <c r="F3924" s="4">
        <v>0</v>
      </c>
      <c r="G3924" s="4">
        <v>5301</v>
      </c>
      <c r="H3924" s="3" t="s">
        <v>21</v>
      </c>
      <c r="K3924" s="4">
        <v>0</v>
      </c>
      <c r="L3924" s="4">
        <v>0</v>
      </c>
      <c r="M3924" s="4">
        <v>0</v>
      </c>
      <c r="N3924" s="4">
        <v>0</v>
      </c>
      <c r="O3924" s="4">
        <v>16023</v>
      </c>
      <c r="P3924" s="4">
        <v>7977</v>
      </c>
      <c r="Q3924" s="4">
        <v>4074</v>
      </c>
      <c r="R3924" s="4" t="b">
        <f t="shared" si="15"/>
        <v>0</v>
      </c>
      <c r="S3924" s="4">
        <v>0</v>
      </c>
    </row>
    <row r="3925" spans="1:19" ht="14.25" customHeight="1">
      <c r="A3925" s="4" t="s">
        <v>2345</v>
      </c>
      <c r="B3925" s="5" t="s">
        <v>598</v>
      </c>
      <c r="C3925" s="4">
        <v>0</v>
      </c>
      <c r="D3925" s="4" t="s">
        <v>598</v>
      </c>
      <c r="E3925" s="4" t="b">
        <f t="shared" si="14"/>
        <v>0</v>
      </c>
      <c r="F3925" s="4">
        <v>112148</v>
      </c>
      <c r="G3925" s="4">
        <v>6302</v>
      </c>
      <c r="H3925" s="3" t="s">
        <v>21</v>
      </c>
      <c r="K3925" s="4">
        <v>0</v>
      </c>
      <c r="L3925" s="4">
        <v>0</v>
      </c>
      <c r="M3925" s="4">
        <v>21848</v>
      </c>
      <c r="N3925" s="4">
        <v>0</v>
      </c>
      <c r="O3925" s="4">
        <v>0</v>
      </c>
      <c r="P3925" s="4">
        <v>112148</v>
      </c>
      <c r="Q3925" s="4">
        <v>4095</v>
      </c>
      <c r="R3925" s="4" t="b">
        <f t="shared" si="15"/>
        <v>0</v>
      </c>
      <c r="S3925" s="4">
        <v>0</v>
      </c>
    </row>
    <row r="3926" spans="1:19" ht="14.25" customHeight="1">
      <c r="A3926" s="4" t="s">
        <v>2345</v>
      </c>
      <c r="B3926" s="5"/>
      <c r="C3926" s="4">
        <v>0</v>
      </c>
      <c r="E3926" s="4" t="b">
        <f t="shared" si="14"/>
        <v>0</v>
      </c>
      <c r="F3926" s="4">
        <v>0</v>
      </c>
      <c r="G3926" s="4">
        <v>6302</v>
      </c>
      <c r="H3926" s="6">
        <v>44012</v>
      </c>
      <c r="I3926" s="4" t="s">
        <v>2351</v>
      </c>
      <c r="J3926" s="4" t="s">
        <v>1266</v>
      </c>
      <c r="K3926" s="4">
        <v>580</v>
      </c>
      <c r="L3926" s="4">
        <v>0</v>
      </c>
      <c r="M3926" s="4">
        <v>0</v>
      </c>
      <c r="N3926" s="4">
        <v>0</v>
      </c>
      <c r="O3926" s="4">
        <v>21848</v>
      </c>
      <c r="P3926" s="4">
        <v>90300</v>
      </c>
      <c r="Q3926" s="4">
        <v>4096</v>
      </c>
      <c r="R3926" s="4" t="b">
        <f t="shared" si="15"/>
        <v>0</v>
      </c>
      <c r="S3926" s="4">
        <v>0</v>
      </c>
    </row>
    <row r="3927" spans="1:19" ht="14.25" customHeight="1">
      <c r="A3927" s="4" t="s">
        <v>2345</v>
      </c>
      <c r="B3927" s="5" t="s">
        <v>2352</v>
      </c>
      <c r="C3927" s="4">
        <v>0</v>
      </c>
      <c r="D3927" s="4" t="s">
        <v>2352</v>
      </c>
      <c r="E3927" s="4" t="b">
        <f t="shared" si="14"/>
        <v>0</v>
      </c>
      <c r="F3927" s="4">
        <v>0</v>
      </c>
      <c r="G3927" s="4">
        <v>6302</v>
      </c>
      <c r="H3927" s="3" t="s">
        <v>21</v>
      </c>
      <c r="K3927" s="4">
        <v>0</v>
      </c>
      <c r="L3927" s="4">
        <v>0</v>
      </c>
      <c r="M3927" s="4">
        <v>0</v>
      </c>
      <c r="N3927" s="4">
        <v>0</v>
      </c>
      <c r="O3927" s="4">
        <v>21848</v>
      </c>
      <c r="P3927" s="4">
        <v>90300</v>
      </c>
      <c r="Q3927" s="4">
        <v>4097</v>
      </c>
      <c r="R3927" s="4" t="b">
        <f t="shared" si="15"/>
        <v>0</v>
      </c>
      <c r="S3927" s="4">
        <v>0</v>
      </c>
    </row>
    <row r="3928" spans="1:19" ht="14.25" customHeight="1">
      <c r="A3928" s="4" t="s">
        <v>2345</v>
      </c>
      <c r="B3928" s="5" t="s">
        <v>666</v>
      </c>
      <c r="C3928" s="4">
        <v>0</v>
      </c>
      <c r="D3928" s="4" t="s">
        <v>666</v>
      </c>
      <c r="E3928" s="4" t="b">
        <f t="shared" si="14"/>
        <v>0</v>
      </c>
      <c r="F3928" s="4">
        <v>24000</v>
      </c>
      <c r="G3928" s="4">
        <v>7201</v>
      </c>
      <c r="H3928" s="3" t="s">
        <v>21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4">
        <v>24000</v>
      </c>
      <c r="Q3928" s="4">
        <v>4110</v>
      </c>
      <c r="R3928" s="4" t="b">
        <f t="shared" si="15"/>
        <v>0</v>
      </c>
      <c r="S3928" s="4">
        <v>0</v>
      </c>
    </row>
    <row r="3929" spans="1:19" ht="14.25" customHeight="1">
      <c r="A3929" s="4" t="s">
        <v>2345</v>
      </c>
      <c r="B3929" s="5" t="s">
        <v>2353</v>
      </c>
      <c r="C3929" s="4">
        <v>0</v>
      </c>
      <c r="D3929" s="4" t="s">
        <v>2353</v>
      </c>
      <c r="E3929" s="4" t="b">
        <f t="shared" si="14"/>
        <v>0</v>
      </c>
      <c r="F3929" s="4">
        <v>0</v>
      </c>
      <c r="G3929" s="4">
        <v>7201</v>
      </c>
      <c r="H3929" s="3" t="s">
        <v>21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24000</v>
      </c>
      <c r="Q3929" s="4">
        <v>4111</v>
      </c>
      <c r="R3929" s="4" t="b">
        <f t="shared" si="15"/>
        <v>0</v>
      </c>
      <c r="S3929" s="4">
        <v>0</v>
      </c>
    </row>
    <row r="3930" spans="1:19" ht="14.25" customHeight="1">
      <c r="A3930" s="4" t="s">
        <v>2345</v>
      </c>
      <c r="B3930" s="5" t="s">
        <v>698</v>
      </c>
      <c r="C3930" s="4">
        <v>0</v>
      </c>
      <c r="D3930" s="4" t="s">
        <v>698</v>
      </c>
      <c r="E3930" s="4" t="b">
        <f t="shared" si="14"/>
        <v>0</v>
      </c>
      <c r="F3930" s="4">
        <v>5955</v>
      </c>
      <c r="G3930" s="4">
        <v>7401</v>
      </c>
      <c r="H3930" s="3" t="s">
        <v>21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5955</v>
      </c>
      <c r="Q3930" s="4">
        <v>4118</v>
      </c>
      <c r="R3930" s="4" t="b">
        <f t="shared" si="15"/>
        <v>0</v>
      </c>
      <c r="S3930" s="4">
        <v>0</v>
      </c>
    </row>
    <row r="3931" spans="1:19" ht="14.25" customHeight="1">
      <c r="A3931" s="4" t="s">
        <v>2345</v>
      </c>
      <c r="B3931" s="5" t="s">
        <v>2354</v>
      </c>
      <c r="C3931" s="4">
        <v>0</v>
      </c>
      <c r="D3931" s="4" t="s">
        <v>2354</v>
      </c>
      <c r="E3931" s="4" t="b">
        <f t="shared" si="14"/>
        <v>0</v>
      </c>
      <c r="F3931" s="4">
        <v>0</v>
      </c>
      <c r="G3931" s="4">
        <v>7401</v>
      </c>
      <c r="H3931" s="3" t="s">
        <v>21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5955</v>
      </c>
      <c r="Q3931" s="4">
        <v>4119</v>
      </c>
      <c r="R3931" s="4" t="b">
        <f t="shared" si="15"/>
        <v>0</v>
      </c>
      <c r="S3931" s="4">
        <v>0</v>
      </c>
    </row>
    <row r="3932" spans="1:19" ht="14.25" customHeight="1">
      <c r="A3932" s="4" t="s">
        <v>2345</v>
      </c>
      <c r="B3932" s="5" t="s">
        <v>2316</v>
      </c>
      <c r="C3932" s="4">
        <v>0</v>
      </c>
      <c r="D3932" s="4" t="s">
        <v>2316</v>
      </c>
      <c r="E3932" s="4" t="b">
        <f t="shared" si="14"/>
        <v>0</v>
      </c>
      <c r="F3932" s="4">
        <v>30000</v>
      </c>
      <c r="G3932" s="4">
        <v>8501</v>
      </c>
      <c r="H3932" s="3" t="s">
        <v>21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30000</v>
      </c>
      <c r="Q3932" s="4">
        <v>4142</v>
      </c>
      <c r="R3932" s="4" t="b">
        <f t="shared" si="15"/>
        <v>0</v>
      </c>
      <c r="S3932" s="4">
        <v>0</v>
      </c>
    </row>
    <row r="3933" spans="1:19" ht="14.25" customHeight="1">
      <c r="A3933" s="4" t="s">
        <v>2345</v>
      </c>
      <c r="B3933" s="5" t="s">
        <v>2355</v>
      </c>
      <c r="C3933" s="4">
        <v>0</v>
      </c>
      <c r="D3933" s="4" t="s">
        <v>2355</v>
      </c>
      <c r="E3933" s="4" t="b">
        <f t="shared" si="14"/>
        <v>0</v>
      </c>
      <c r="F3933" s="4">
        <v>0</v>
      </c>
      <c r="G3933" s="4">
        <v>8501</v>
      </c>
      <c r="H3933" s="3" t="s">
        <v>21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30000</v>
      </c>
      <c r="Q3933" s="4">
        <v>4143</v>
      </c>
      <c r="R3933" s="4" t="b">
        <f t="shared" si="15"/>
        <v>0</v>
      </c>
      <c r="S3933" s="4">
        <v>0</v>
      </c>
    </row>
    <row r="3934" spans="1:19" ht="14.25" customHeight="1">
      <c r="A3934" s="4" t="s">
        <v>2345</v>
      </c>
      <c r="B3934" s="5" t="s">
        <v>2356</v>
      </c>
      <c r="C3934" s="4">
        <v>0</v>
      </c>
      <c r="D3934" s="4" t="s">
        <v>2356</v>
      </c>
      <c r="E3934" s="4" t="b">
        <f t="shared" si="14"/>
        <v>0</v>
      </c>
      <c r="F3934" s="4">
        <v>0</v>
      </c>
      <c r="G3934" s="4">
        <v>0</v>
      </c>
      <c r="H3934" s="3" t="s">
        <v>21</v>
      </c>
      <c r="K3934" s="4">
        <v>0</v>
      </c>
      <c r="L3934" s="4">
        <v>0</v>
      </c>
      <c r="M3934" s="4">
        <v>0</v>
      </c>
      <c r="N3934" s="4">
        <v>0</v>
      </c>
      <c r="O3934" s="4">
        <v>58871</v>
      </c>
      <c r="P3934" s="4">
        <v>193450</v>
      </c>
      <c r="Q3934" s="4">
        <v>4146</v>
      </c>
      <c r="R3934" s="4" t="b">
        <f t="shared" ref="R3934:R3935" si="16">TRUE()</f>
        <v>1</v>
      </c>
      <c r="S3934" s="4">
        <v>0</v>
      </c>
    </row>
    <row r="3935" spans="1:19" ht="14.25" customHeight="1">
      <c r="A3935" s="4" t="s">
        <v>2357</v>
      </c>
      <c r="B3935" s="5" t="s">
        <v>2358</v>
      </c>
      <c r="C3935" s="4">
        <v>0</v>
      </c>
      <c r="D3935" s="4" t="s">
        <v>2358</v>
      </c>
      <c r="E3935" s="4" t="b">
        <f>TRUE()</f>
        <v>1</v>
      </c>
      <c r="F3935" s="4">
        <v>4056</v>
      </c>
      <c r="G3935" s="4">
        <v>0</v>
      </c>
      <c r="H3935" s="3" t="s">
        <v>21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4056</v>
      </c>
      <c r="Q3935" s="4">
        <v>4149</v>
      </c>
      <c r="R3935" s="4" t="b">
        <f t="shared" si="16"/>
        <v>1</v>
      </c>
      <c r="S3935" s="4">
        <v>0</v>
      </c>
    </row>
    <row r="3936" spans="1:19" ht="14.25" customHeight="1">
      <c r="A3936" s="4" t="s">
        <v>2357</v>
      </c>
      <c r="B3936" s="5" t="s">
        <v>468</v>
      </c>
      <c r="C3936" s="4">
        <v>0</v>
      </c>
      <c r="D3936" s="4" t="s">
        <v>468</v>
      </c>
      <c r="E3936" s="4" t="b">
        <f t="shared" ref="E3936:E3938" si="17">FALSE()</f>
        <v>0</v>
      </c>
      <c r="F3936" s="4">
        <v>4056</v>
      </c>
      <c r="G3936" s="4">
        <v>5102</v>
      </c>
      <c r="H3936" s="3" t="s">
        <v>21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4056</v>
      </c>
      <c r="Q3936" s="4">
        <v>4232</v>
      </c>
      <c r="R3936" s="4" t="b">
        <f t="shared" ref="R3936:R3937" si="18">FALSE()</f>
        <v>0</v>
      </c>
      <c r="S3936" s="4">
        <v>0</v>
      </c>
    </row>
    <row r="3937" spans="1:19" ht="14.25" customHeight="1">
      <c r="A3937" s="4" t="s">
        <v>2357</v>
      </c>
      <c r="B3937" s="5" t="s">
        <v>2359</v>
      </c>
      <c r="C3937" s="4">
        <v>0</v>
      </c>
      <c r="D3937" s="4" t="s">
        <v>2359</v>
      </c>
      <c r="E3937" s="4" t="b">
        <f t="shared" si="17"/>
        <v>0</v>
      </c>
      <c r="F3937" s="4">
        <v>0</v>
      </c>
      <c r="G3937" s="4">
        <v>5102</v>
      </c>
      <c r="H3937" s="3" t="s">
        <v>21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4056</v>
      </c>
      <c r="Q3937" s="4">
        <v>4233</v>
      </c>
      <c r="R3937" s="4" t="b">
        <f t="shared" si="18"/>
        <v>0</v>
      </c>
      <c r="S3937" s="4">
        <v>0</v>
      </c>
    </row>
    <row r="3938" spans="1:19" ht="14.25" customHeight="1">
      <c r="A3938" s="4" t="s">
        <v>2357</v>
      </c>
      <c r="B3938" s="5" t="s">
        <v>2360</v>
      </c>
      <c r="C3938" s="4">
        <v>0</v>
      </c>
      <c r="D3938" s="4" t="s">
        <v>2360</v>
      </c>
      <c r="E3938" s="4" t="b">
        <f t="shared" si="17"/>
        <v>0</v>
      </c>
      <c r="F3938" s="4">
        <v>0</v>
      </c>
      <c r="G3938" s="4">
        <v>0</v>
      </c>
      <c r="H3938" s="3" t="s">
        <v>21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4056</v>
      </c>
      <c r="Q3938" s="4">
        <v>4310</v>
      </c>
      <c r="R3938" s="4" t="b">
        <f t="shared" ref="R3938:R3939" si="19">TRUE()</f>
        <v>1</v>
      </c>
      <c r="S3938" s="4">
        <v>0</v>
      </c>
    </row>
    <row r="3939" spans="1:19" ht="14.25" customHeight="1">
      <c r="A3939" s="4" t="s">
        <v>2361</v>
      </c>
      <c r="B3939" s="5" t="s">
        <v>2362</v>
      </c>
      <c r="C3939" s="4">
        <v>0</v>
      </c>
      <c r="D3939" s="4" t="s">
        <v>2362</v>
      </c>
      <c r="E3939" s="4" t="b">
        <f>TRUE()</f>
        <v>1</v>
      </c>
      <c r="F3939" s="4">
        <v>107700</v>
      </c>
      <c r="G3939" s="4">
        <v>0</v>
      </c>
      <c r="H3939" s="3" t="s">
        <v>21</v>
      </c>
      <c r="K3939" s="4">
        <v>0</v>
      </c>
      <c r="L3939" s="4">
        <v>0</v>
      </c>
      <c r="M3939" s="4">
        <v>56100</v>
      </c>
      <c r="N3939" s="4">
        <v>0</v>
      </c>
      <c r="O3939" s="4">
        <v>0</v>
      </c>
      <c r="P3939" s="4">
        <v>107700</v>
      </c>
      <c r="Q3939" s="4">
        <v>4313</v>
      </c>
      <c r="R3939" s="4" t="b">
        <f t="shared" si="19"/>
        <v>1</v>
      </c>
      <c r="S3939" s="4">
        <v>0</v>
      </c>
    </row>
    <row r="3940" spans="1:19" ht="14.25" customHeight="1">
      <c r="A3940" s="4" t="s">
        <v>2361</v>
      </c>
      <c r="B3940" s="5" t="s">
        <v>427</v>
      </c>
      <c r="C3940" s="4">
        <v>0</v>
      </c>
      <c r="D3940" s="4" t="s">
        <v>427</v>
      </c>
      <c r="E3940" s="4" t="b">
        <f t="shared" ref="E3940:E3951" si="20">FALSE()</f>
        <v>0</v>
      </c>
      <c r="F3940" s="4">
        <v>25800</v>
      </c>
      <c r="G3940" s="4">
        <v>4402</v>
      </c>
      <c r="H3940" s="3" t="s">
        <v>21</v>
      </c>
      <c r="K3940" s="4">
        <v>0</v>
      </c>
      <c r="L3940" s="4">
        <v>0</v>
      </c>
      <c r="M3940" s="4">
        <v>25800</v>
      </c>
      <c r="N3940" s="4">
        <v>0</v>
      </c>
      <c r="O3940" s="4">
        <v>0</v>
      </c>
      <c r="P3940" s="4">
        <v>25800</v>
      </c>
      <c r="Q3940" s="4">
        <v>4388</v>
      </c>
      <c r="R3940" s="4" t="b">
        <f t="shared" ref="R3940:R3949" si="21">FALSE()</f>
        <v>0</v>
      </c>
      <c r="S3940" s="4">
        <v>0</v>
      </c>
    </row>
    <row r="3941" spans="1:19" ht="14.25" customHeight="1">
      <c r="A3941" s="4" t="s">
        <v>2361</v>
      </c>
      <c r="B3941" s="5"/>
      <c r="C3941" s="4">
        <v>0</v>
      </c>
      <c r="E3941" s="4" t="b">
        <f t="shared" si="20"/>
        <v>0</v>
      </c>
      <c r="F3941" s="4">
        <v>0</v>
      </c>
      <c r="G3941" s="4">
        <v>4402</v>
      </c>
      <c r="H3941" s="6">
        <v>44027</v>
      </c>
      <c r="I3941" s="4" t="s">
        <v>2363</v>
      </c>
      <c r="J3941" s="4" t="s">
        <v>40</v>
      </c>
      <c r="K3941" s="4">
        <v>13946</v>
      </c>
      <c r="L3941" s="4">
        <v>0</v>
      </c>
      <c r="M3941" s="4">
        <v>0</v>
      </c>
      <c r="N3941" s="4">
        <v>0</v>
      </c>
      <c r="O3941" s="4">
        <v>25800</v>
      </c>
      <c r="P3941" s="4">
        <v>0</v>
      </c>
      <c r="Q3941" s="4">
        <v>4389</v>
      </c>
      <c r="R3941" s="4" t="b">
        <f t="shared" si="21"/>
        <v>0</v>
      </c>
      <c r="S3941" s="4">
        <v>0</v>
      </c>
    </row>
    <row r="3942" spans="1:19" ht="14.25" customHeight="1">
      <c r="A3942" s="4" t="s">
        <v>2361</v>
      </c>
      <c r="B3942" s="5" t="s">
        <v>2364</v>
      </c>
      <c r="C3942" s="4">
        <v>0</v>
      </c>
      <c r="D3942" s="4" t="s">
        <v>2364</v>
      </c>
      <c r="E3942" s="4" t="b">
        <f t="shared" si="20"/>
        <v>0</v>
      </c>
      <c r="F3942" s="4">
        <v>0</v>
      </c>
      <c r="G3942" s="4">
        <v>4402</v>
      </c>
      <c r="H3942" s="3" t="s">
        <v>21</v>
      </c>
      <c r="K3942" s="4">
        <v>0</v>
      </c>
      <c r="L3942" s="4">
        <v>0</v>
      </c>
      <c r="M3942" s="4">
        <v>0</v>
      </c>
      <c r="N3942" s="4">
        <v>0</v>
      </c>
      <c r="O3942" s="4">
        <v>25800</v>
      </c>
      <c r="P3942" s="4">
        <v>0</v>
      </c>
      <c r="Q3942" s="4">
        <v>4390</v>
      </c>
      <c r="R3942" s="4" t="b">
        <f t="shared" si="21"/>
        <v>0</v>
      </c>
      <c r="S3942" s="4">
        <v>0</v>
      </c>
    </row>
    <row r="3943" spans="1:19" ht="14.25" customHeight="1">
      <c r="A3943" s="4" t="s">
        <v>2361</v>
      </c>
      <c r="B3943" s="5" t="s">
        <v>468</v>
      </c>
      <c r="C3943" s="4">
        <v>0</v>
      </c>
      <c r="D3943" s="4" t="s">
        <v>468</v>
      </c>
      <c r="E3943" s="4" t="b">
        <f t="shared" si="20"/>
        <v>0</v>
      </c>
      <c r="F3943" s="4">
        <v>25800</v>
      </c>
      <c r="G3943" s="4">
        <v>5102</v>
      </c>
      <c r="H3943" s="3" t="s">
        <v>21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25800</v>
      </c>
      <c r="Q3943" s="4">
        <v>4397</v>
      </c>
      <c r="R3943" s="4" t="b">
        <f t="shared" si="21"/>
        <v>0</v>
      </c>
      <c r="S3943" s="4">
        <v>0</v>
      </c>
    </row>
    <row r="3944" spans="1:19" ht="14.25" customHeight="1">
      <c r="A3944" s="4" t="s">
        <v>2361</v>
      </c>
      <c r="B3944" s="5" t="s">
        <v>2365</v>
      </c>
      <c r="C3944" s="4">
        <v>0</v>
      </c>
      <c r="D3944" s="4" t="s">
        <v>2365</v>
      </c>
      <c r="E3944" s="4" t="b">
        <f t="shared" si="20"/>
        <v>0</v>
      </c>
      <c r="F3944" s="4">
        <v>0</v>
      </c>
      <c r="G3944" s="4">
        <v>5102</v>
      </c>
      <c r="H3944" s="3" t="s">
        <v>21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25800</v>
      </c>
      <c r="Q3944" s="4">
        <v>4398</v>
      </c>
      <c r="R3944" s="4" t="b">
        <f t="shared" si="21"/>
        <v>0</v>
      </c>
      <c r="S3944" s="4">
        <v>0</v>
      </c>
    </row>
    <row r="3945" spans="1:19" ht="14.25" customHeight="1">
      <c r="A3945" s="4" t="s">
        <v>2361</v>
      </c>
      <c r="B3945" s="5" t="s">
        <v>598</v>
      </c>
      <c r="C3945" s="4">
        <v>0</v>
      </c>
      <c r="D3945" s="4" t="s">
        <v>598</v>
      </c>
      <c r="E3945" s="4" t="b">
        <f t="shared" si="20"/>
        <v>0</v>
      </c>
      <c r="F3945" s="4">
        <v>30300</v>
      </c>
      <c r="G3945" s="4">
        <v>6302</v>
      </c>
      <c r="H3945" s="3" t="s">
        <v>21</v>
      </c>
      <c r="K3945" s="4">
        <v>0</v>
      </c>
      <c r="L3945" s="4">
        <v>0</v>
      </c>
      <c r="M3945" s="4">
        <v>30300</v>
      </c>
      <c r="N3945" s="4">
        <v>0</v>
      </c>
      <c r="O3945" s="4">
        <v>0</v>
      </c>
      <c r="P3945" s="4">
        <v>30300</v>
      </c>
      <c r="Q3945" s="4">
        <v>4425</v>
      </c>
      <c r="R3945" s="4" t="b">
        <f t="shared" si="21"/>
        <v>0</v>
      </c>
      <c r="S3945" s="4">
        <v>0</v>
      </c>
    </row>
    <row r="3946" spans="1:19" ht="14.25" customHeight="1">
      <c r="A3946" s="4" t="s">
        <v>2361</v>
      </c>
      <c r="B3946" s="5"/>
      <c r="C3946" s="4">
        <v>0</v>
      </c>
      <c r="E3946" s="4" t="b">
        <f t="shared" si="20"/>
        <v>0</v>
      </c>
      <c r="F3946" s="4">
        <v>0</v>
      </c>
      <c r="G3946" s="4">
        <v>6302</v>
      </c>
      <c r="H3946" s="6">
        <v>44172</v>
      </c>
      <c r="I3946" s="4" t="s">
        <v>2363</v>
      </c>
      <c r="J3946" s="4" t="s">
        <v>40</v>
      </c>
      <c r="K3946" s="4">
        <v>14292</v>
      </c>
      <c r="L3946" s="4">
        <v>0</v>
      </c>
      <c r="M3946" s="4">
        <v>0</v>
      </c>
      <c r="N3946" s="4">
        <v>0</v>
      </c>
      <c r="O3946" s="4">
        <v>30300</v>
      </c>
      <c r="P3946" s="4">
        <v>0</v>
      </c>
      <c r="Q3946" s="4">
        <v>4426</v>
      </c>
      <c r="R3946" s="4" t="b">
        <f t="shared" si="21"/>
        <v>0</v>
      </c>
      <c r="S3946" s="4">
        <v>0</v>
      </c>
    </row>
    <row r="3947" spans="1:19" ht="14.25" customHeight="1">
      <c r="A3947" s="4" t="s">
        <v>2361</v>
      </c>
      <c r="B3947" s="5" t="s">
        <v>2366</v>
      </c>
      <c r="C3947" s="4">
        <v>0</v>
      </c>
      <c r="D3947" s="4" t="s">
        <v>2366</v>
      </c>
      <c r="E3947" s="4" t="b">
        <f t="shared" si="20"/>
        <v>0</v>
      </c>
      <c r="F3947" s="4">
        <v>0</v>
      </c>
      <c r="G3947" s="4">
        <v>6302</v>
      </c>
      <c r="H3947" s="3" t="s">
        <v>21</v>
      </c>
      <c r="K3947" s="4">
        <v>0</v>
      </c>
      <c r="L3947" s="4">
        <v>0</v>
      </c>
      <c r="M3947" s="4">
        <v>0</v>
      </c>
      <c r="N3947" s="4">
        <v>0</v>
      </c>
      <c r="O3947" s="4">
        <v>30300</v>
      </c>
      <c r="P3947" s="4">
        <v>0</v>
      </c>
      <c r="Q3947" s="4">
        <v>4427</v>
      </c>
      <c r="R3947" s="4" t="b">
        <f t="shared" si="21"/>
        <v>0</v>
      </c>
      <c r="S3947" s="4">
        <v>0</v>
      </c>
    </row>
    <row r="3948" spans="1:19" ht="14.25" customHeight="1">
      <c r="A3948" s="4" t="s">
        <v>2361</v>
      </c>
      <c r="B3948" s="5" t="s">
        <v>2316</v>
      </c>
      <c r="C3948" s="4">
        <v>0</v>
      </c>
      <c r="D3948" s="4" t="s">
        <v>2316</v>
      </c>
      <c r="E3948" s="4" t="b">
        <f t="shared" si="20"/>
        <v>0</v>
      </c>
      <c r="F3948" s="4">
        <v>25800</v>
      </c>
      <c r="G3948" s="4">
        <v>8501</v>
      </c>
      <c r="H3948" s="3" t="s">
        <v>21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25800</v>
      </c>
      <c r="Q3948" s="4">
        <v>4472</v>
      </c>
      <c r="R3948" s="4" t="b">
        <f t="shared" si="21"/>
        <v>0</v>
      </c>
      <c r="S3948" s="4">
        <v>0</v>
      </c>
    </row>
    <row r="3949" spans="1:19" ht="14.25" customHeight="1">
      <c r="A3949" s="4" t="s">
        <v>2361</v>
      </c>
      <c r="B3949" s="5" t="s">
        <v>2367</v>
      </c>
      <c r="C3949" s="4">
        <v>0</v>
      </c>
      <c r="D3949" s="4" t="s">
        <v>2367</v>
      </c>
      <c r="E3949" s="4" t="b">
        <f t="shared" si="20"/>
        <v>0</v>
      </c>
      <c r="F3949" s="4">
        <v>0</v>
      </c>
      <c r="G3949" s="4">
        <v>8501</v>
      </c>
      <c r="H3949" s="3" t="s">
        <v>21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25800</v>
      </c>
      <c r="Q3949" s="4">
        <v>4473</v>
      </c>
      <c r="R3949" s="4" t="b">
        <f t="shared" si="21"/>
        <v>0</v>
      </c>
      <c r="S3949" s="4">
        <v>0</v>
      </c>
    </row>
    <row r="3950" spans="1:19" ht="14.25" customHeight="1">
      <c r="A3950" s="4" t="s">
        <v>2361</v>
      </c>
      <c r="B3950" s="5" t="s">
        <v>2368</v>
      </c>
      <c r="C3950" s="4">
        <v>0</v>
      </c>
      <c r="D3950" s="4" t="s">
        <v>2368</v>
      </c>
      <c r="E3950" s="4" t="b">
        <f t="shared" si="20"/>
        <v>0</v>
      </c>
      <c r="F3950" s="4">
        <v>0</v>
      </c>
      <c r="G3950" s="4">
        <v>0</v>
      </c>
      <c r="H3950" s="3" t="s">
        <v>21</v>
      </c>
      <c r="K3950" s="4">
        <v>0</v>
      </c>
      <c r="L3950" s="4">
        <v>0</v>
      </c>
      <c r="M3950" s="4">
        <v>0</v>
      </c>
      <c r="N3950" s="4">
        <v>0</v>
      </c>
      <c r="O3950" s="4">
        <v>56100</v>
      </c>
      <c r="P3950" s="4">
        <v>51600</v>
      </c>
      <c r="Q3950" s="4">
        <v>4476</v>
      </c>
      <c r="R3950" s="4" t="b">
        <f>TRUE()</f>
        <v>1</v>
      </c>
      <c r="S3950" s="4">
        <v>0</v>
      </c>
    </row>
    <row r="3951" spans="1:19" ht="14.25" customHeight="1">
      <c r="A3951" s="4" t="s">
        <v>1038</v>
      </c>
      <c r="B3951" s="5" t="s">
        <v>2369</v>
      </c>
      <c r="C3951" s="4">
        <v>0</v>
      </c>
      <c r="D3951" s="4" t="s">
        <v>2369</v>
      </c>
      <c r="E3951" s="4" t="b">
        <f t="shared" si="20"/>
        <v>0</v>
      </c>
      <c r="F3951" s="4">
        <v>0</v>
      </c>
      <c r="G3951" s="4">
        <v>0</v>
      </c>
      <c r="H3951" s="3" t="s">
        <v>21</v>
      </c>
      <c r="K3951" s="4">
        <v>0</v>
      </c>
      <c r="L3951" s="4">
        <v>0</v>
      </c>
      <c r="M3951" s="4">
        <v>0</v>
      </c>
      <c r="N3951" s="4">
        <v>210432000</v>
      </c>
      <c r="O3951" s="4">
        <v>204748834</v>
      </c>
      <c r="P3951" s="4">
        <v>98902683</v>
      </c>
      <c r="Q3951" s="4">
        <v>4721</v>
      </c>
      <c r="R3951" s="4" t="b">
        <f>FALSE()</f>
        <v>0</v>
      </c>
      <c r="S3951" s="4">
        <v>0</v>
      </c>
    </row>
    <row r="3952" spans="1:19" ht="14.25" customHeight="1">
      <c r="A3952" s="4" t="s">
        <v>2370</v>
      </c>
      <c r="B3952" s="5" t="s">
        <v>2371</v>
      </c>
      <c r="C3952" s="4">
        <v>0</v>
      </c>
      <c r="D3952" s="4" t="s">
        <v>2371</v>
      </c>
      <c r="E3952" s="4" t="b">
        <f>TRUE()</f>
        <v>1</v>
      </c>
      <c r="F3952" s="4">
        <v>-260000</v>
      </c>
      <c r="G3952" s="4">
        <v>0</v>
      </c>
      <c r="H3952" s="3" t="s">
        <v>21</v>
      </c>
      <c r="K3952" s="4">
        <v>0</v>
      </c>
      <c r="L3952" s="4">
        <v>1236000</v>
      </c>
      <c r="M3952" s="4">
        <v>2538000</v>
      </c>
      <c r="N3952" s="4">
        <v>0</v>
      </c>
      <c r="O3952" s="4">
        <v>0</v>
      </c>
      <c r="P3952" s="4">
        <v>-260000</v>
      </c>
      <c r="Q3952" s="4">
        <v>4724</v>
      </c>
      <c r="R3952" s="4" t="b">
        <f>TRUE()</f>
        <v>1</v>
      </c>
      <c r="S3952" s="4">
        <v>0</v>
      </c>
    </row>
    <row r="3953" spans="1:19" ht="14.25" customHeight="1">
      <c r="A3953" s="4" t="s">
        <v>2370</v>
      </c>
      <c r="B3953" s="5" t="s">
        <v>145</v>
      </c>
      <c r="C3953" s="4">
        <v>0</v>
      </c>
      <c r="D3953" s="4" t="s">
        <v>145</v>
      </c>
      <c r="E3953" s="4" t="b">
        <f t="shared" ref="E3953:E3985" si="22">FALSE()</f>
        <v>0</v>
      </c>
      <c r="F3953" s="4">
        <v>0</v>
      </c>
      <c r="G3953" s="4">
        <v>2101</v>
      </c>
      <c r="H3953" s="3" t="s">
        <v>21</v>
      </c>
      <c r="K3953" s="4">
        <v>0</v>
      </c>
      <c r="L3953" s="4">
        <v>592000</v>
      </c>
      <c r="M3953" s="4">
        <v>0</v>
      </c>
      <c r="N3953" s="4">
        <v>0</v>
      </c>
      <c r="O3953" s="4">
        <v>0</v>
      </c>
      <c r="P3953" s="4">
        <v>0</v>
      </c>
      <c r="Q3953" s="4">
        <v>4725</v>
      </c>
      <c r="R3953" s="4" t="b">
        <f t="shared" ref="R3953:R3982" si="23">FALSE()</f>
        <v>0</v>
      </c>
      <c r="S3953" s="4">
        <v>0</v>
      </c>
    </row>
    <row r="3954" spans="1:19" ht="14.25" customHeight="1">
      <c r="A3954" s="4" t="s">
        <v>2370</v>
      </c>
      <c r="B3954" s="5"/>
      <c r="C3954" s="4">
        <v>0</v>
      </c>
      <c r="E3954" s="4" t="b">
        <f t="shared" si="22"/>
        <v>0</v>
      </c>
      <c r="F3954" s="4">
        <v>0</v>
      </c>
      <c r="G3954" s="4">
        <v>2101</v>
      </c>
      <c r="H3954" s="6">
        <v>43832</v>
      </c>
      <c r="I3954" s="4" t="s">
        <v>146</v>
      </c>
      <c r="J3954" s="4" t="s">
        <v>40</v>
      </c>
      <c r="K3954" s="4">
        <v>13541</v>
      </c>
      <c r="L3954" s="4">
        <v>0</v>
      </c>
      <c r="M3954" s="4">
        <v>0</v>
      </c>
      <c r="N3954" s="4">
        <v>192000</v>
      </c>
      <c r="O3954" s="4">
        <v>0</v>
      </c>
      <c r="P3954" s="4">
        <v>192000</v>
      </c>
      <c r="Q3954" s="4">
        <v>4726</v>
      </c>
      <c r="R3954" s="4" t="b">
        <f t="shared" si="23"/>
        <v>0</v>
      </c>
      <c r="S3954" s="4">
        <v>0</v>
      </c>
    </row>
    <row r="3955" spans="1:19" ht="14.25" customHeight="1">
      <c r="A3955" s="4" t="s">
        <v>2370</v>
      </c>
      <c r="B3955" s="5"/>
      <c r="C3955" s="4">
        <v>0</v>
      </c>
      <c r="E3955" s="4" t="b">
        <f t="shared" si="22"/>
        <v>0</v>
      </c>
      <c r="F3955" s="4">
        <v>0</v>
      </c>
      <c r="G3955" s="4">
        <v>2101</v>
      </c>
      <c r="H3955" s="6">
        <v>43990</v>
      </c>
      <c r="I3955" s="4" t="s">
        <v>2372</v>
      </c>
      <c r="J3955" s="4" t="s">
        <v>868</v>
      </c>
      <c r="K3955" s="4">
        <v>31</v>
      </c>
      <c r="L3955" s="4">
        <v>0</v>
      </c>
      <c r="M3955" s="4">
        <v>0</v>
      </c>
      <c r="N3955" s="4">
        <v>400000</v>
      </c>
      <c r="O3955" s="4">
        <v>0</v>
      </c>
      <c r="P3955" s="4">
        <v>592000</v>
      </c>
      <c r="Q3955" s="4">
        <v>4727</v>
      </c>
      <c r="R3955" s="4" t="b">
        <f t="shared" si="23"/>
        <v>0</v>
      </c>
      <c r="S3955" s="4">
        <v>0</v>
      </c>
    </row>
    <row r="3956" spans="1:19" ht="14.25" customHeight="1">
      <c r="A3956" s="4" t="s">
        <v>2370</v>
      </c>
      <c r="B3956" s="5" t="s">
        <v>2373</v>
      </c>
      <c r="C3956" s="4">
        <v>0</v>
      </c>
      <c r="D3956" s="4" t="s">
        <v>2373</v>
      </c>
      <c r="E3956" s="4" t="b">
        <f t="shared" si="22"/>
        <v>0</v>
      </c>
      <c r="F3956" s="4">
        <v>0</v>
      </c>
      <c r="G3956" s="4">
        <v>2101</v>
      </c>
      <c r="H3956" s="3" t="s">
        <v>21</v>
      </c>
      <c r="K3956" s="4">
        <v>0</v>
      </c>
      <c r="L3956" s="4">
        <v>0</v>
      </c>
      <c r="M3956" s="4">
        <v>0</v>
      </c>
      <c r="N3956" s="4">
        <v>592000</v>
      </c>
      <c r="O3956" s="4">
        <v>0</v>
      </c>
      <c r="P3956" s="4">
        <v>592000</v>
      </c>
      <c r="Q3956" s="4">
        <v>4728</v>
      </c>
      <c r="R3956" s="4" t="b">
        <f t="shared" si="23"/>
        <v>0</v>
      </c>
      <c r="S3956" s="4">
        <v>0</v>
      </c>
    </row>
    <row r="3957" spans="1:19" ht="14.25" customHeight="1">
      <c r="A3957" s="4" t="s">
        <v>2370</v>
      </c>
      <c r="B3957" s="5" t="s">
        <v>367</v>
      </c>
      <c r="C3957" s="4">
        <v>0</v>
      </c>
      <c r="D3957" s="4" t="s">
        <v>367</v>
      </c>
      <c r="E3957" s="4" t="b">
        <f t="shared" si="22"/>
        <v>0</v>
      </c>
      <c r="F3957" s="4">
        <v>191000</v>
      </c>
      <c r="G3957" s="4">
        <v>4102</v>
      </c>
      <c r="H3957" s="3" t="s">
        <v>21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  <c r="P3957" s="4">
        <v>191000</v>
      </c>
      <c r="Q3957" s="4">
        <v>4729</v>
      </c>
      <c r="R3957" s="4" t="b">
        <f t="shared" si="23"/>
        <v>0</v>
      </c>
      <c r="S3957" s="4">
        <v>0</v>
      </c>
    </row>
    <row r="3958" spans="1:19" ht="14.25" customHeight="1">
      <c r="A3958" s="4" t="s">
        <v>2370</v>
      </c>
      <c r="B3958" s="5" t="s">
        <v>2374</v>
      </c>
      <c r="C3958" s="4">
        <v>0</v>
      </c>
      <c r="D3958" s="4" t="s">
        <v>2374</v>
      </c>
      <c r="E3958" s="4" t="b">
        <f t="shared" si="22"/>
        <v>0</v>
      </c>
      <c r="F3958" s="4">
        <v>0</v>
      </c>
      <c r="G3958" s="4">
        <v>4102</v>
      </c>
      <c r="H3958" s="3" t="s">
        <v>21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191000</v>
      </c>
      <c r="Q3958" s="4">
        <v>4730</v>
      </c>
      <c r="R3958" s="4" t="b">
        <f t="shared" si="23"/>
        <v>0</v>
      </c>
      <c r="S3958" s="4">
        <v>0</v>
      </c>
    </row>
    <row r="3959" spans="1:19" ht="14.25" customHeight="1">
      <c r="A3959" s="4" t="s">
        <v>2370</v>
      </c>
      <c r="B3959" s="5" t="s">
        <v>406</v>
      </c>
      <c r="C3959" s="4">
        <v>0</v>
      </c>
      <c r="D3959" s="4" t="s">
        <v>406</v>
      </c>
      <c r="E3959" s="4" t="b">
        <f t="shared" si="22"/>
        <v>0</v>
      </c>
      <c r="F3959" s="4">
        <v>0</v>
      </c>
      <c r="G3959" s="4">
        <v>4302</v>
      </c>
      <c r="H3959" s="3" t="s">
        <v>21</v>
      </c>
      <c r="K3959" s="4">
        <v>0</v>
      </c>
      <c r="L3959" s="4">
        <v>444000</v>
      </c>
      <c r="M3959" s="4">
        <v>0</v>
      </c>
      <c r="N3959" s="4">
        <v>0</v>
      </c>
      <c r="O3959" s="4">
        <v>0</v>
      </c>
      <c r="P3959" s="4">
        <v>0</v>
      </c>
      <c r="Q3959" s="4">
        <v>4731</v>
      </c>
      <c r="R3959" s="4" t="b">
        <f t="shared" si="23"/>
        <v>0</v>
      </c>
      <c r="S3959" s="4">
        <v>0</v>
      </c>
    </row>
    <row r="3960" spans="1:19" ht="14.25" customHeight="1">
      <c r="A3960" s="4" t="s">
        <v>2370</v>
      </c>
      <c r="B3960" s="5"/>
      <c r="C3960" s="4">
        <v>0</v>
      </c>
      <c r="E3960" s="4" t="b">
        <f t="shared" si="22"/>
        <v>0</v>
      </c>
      <c r="F3960" s="4">
        <v>0</v>
      </c>
      <c r="G3960" s="4">
        <v>4302</v>
      </c>
      <c r="H3960" s="6">
        <v>43922</v>
      </c>
      <c r="I3960" s="4" t="s">
        <v>2375</v>
      </c>
      <c r="J3960" s="4" t="s">
        <v>1069</v>
      </c>
      <c r="K3960" s="4">
        <v>567</v>
      </c>
      <c r="L3960" s="4">
        <v>0</v>
      </c>
      <c r="M3960" s="4">
        <v>0</v>
      </c>
      <c r="N3960" s="4">
        <v>222000</v>
      </c>
      <c r="O3960" s="4">
        <v>0</v>
      </c>
      <c r="P3960" s="4">
        <v>222000</v>
      </c>
      <c r="Q3960" s="4">
        <v>4732</v>
      </c>
      <c r="R3960" s="4" t="b">
        <f t="shared" si="23"/>
        <v>0</v>
      </c>
      <c r="S3960" s="4">
        <v>0</v>
      </c>
    </row>
    <row r="3961" spans="1:19" ht="14.25" customHeight="1">
      <c r="A3961" s="4" t="s">
        <v>2370</v>
      </c>
      <c r="B3961" s="5"/>
      <c r="C3961" s="4">
        <v>0</v>
      </c>
      <c r="E3961" s="4" t="b">
        <f t="shared" si="22"/>
        <v>0</v>
      </c>
      <c r="F3961" s="4">
        <v>0</v>
      </c>
      <c r="G3961" s="4">
        <v>4302</v>
      </c>
      <c r="H3961" s="6">
        <v>44074</v>
      </c>
      <c r="I3961" s="4" t="s">
        <v>2376</v>
      </c>
      <c r="J3961" s="4" t="s">
        <v>40</v>
      </c>
      <c r="K3961" s="4">
        <v>14024</v>
      </c>
      <c r="L3961" s="4">
        <v>0</v>
      </c>
      <c r="M3961" s="4">
        <v>0</v>
      </c>
      <c r="N3961" s="4">
        <v>222000</v>
      </c>
      <c r="O3961" s="4">
        <v>0</v>
      </c>
      <c r="P3961" s="4">
        <v>444000</v>
      </c>
      <c r="Q3961" s="4">
        <v>4733</v>
      </c>
      <c r="R3961" s="4" t="b">
        <f t="shared" si="23"/>
        <v>0</v>
      </c>
      <c r="S3961" s="4">
        <v>0</v>
      </c>
    </row>
    <row r="3962" spans="1:19" ht="14.25" customHeight="1">
      <c r="A3962" s="4" t="s">
        <v>2370</v>
      </c>
      <c r="B3962" s="5" t="s">
        <v>2377</v>
      </c>
      <c r="C3962" s="4">
        <v>0</v>
      </c>
      <c r="D3962" s="4" t="s">
        <v>2377</v>
      </c>
      <c r="E3962" s="4" t="b">
        <f t="shared" si="22"/>
        <v>0</v>
      </c>
      <c r="F3962" s="4">
        <v>0</v>
      </c>
      <c r="G3962" s="4">
        <v>4302</v>
      </c>
      <c r="H3962" s="3" t="s">
        <v>21</v>
      </c>
      <c r="K3962" s="4">
        <v>0</v>
      </c>
      <c r="L3962" s="4">
        <v>0</v>
      </c>
      <c r="M3962" s="4">
        <v>0</v>
      </c>
      <c r="N3962" s="4">
        <v>444000</v>
      </c>
      <c r="O3962" s="4">
        <v>0</v>
      </c>
      <c r="P3962" s="4">
        <v>444000</v>
      </c>
      <c r="Q3962" s="4">
        <v>4734</v>
      </c>
      <c r="R3962" s="4" t="b">
        <f t="shared" si="23"/>
        <v>0</v>
      </c>
      <c r="S3962" s="4">
        <v>0</v>
      </c>
    </row>
    <row r="3963" spans="1:19" ht="14.25" customHeight="1">
      <c r="A3963" s="4" t="s">
        <v>2370</v>
      </c>
      <c r="B3963" s="5" t="s">
        <v>504</v>
      </c>
      <c r="C3963" s="4">
        <v>0</v>
      </c>
      <c r="D3963" s="4" t="s">
        <v>504</v>
      </c>
      <c r="E3963" s="4" t="b">
        <f t="shared" si="22"/>
        <v>0</v>
      </c>
      <c r="F3963" s="4">
        <v>173000</v>
      </c>
      <c r="G3963" s="4">
        <v>5401</v>
      </c>
      <c r="H3963" s="3" t="s">
        <v>21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173000</v>
      </c>
      <c r="Q3963" s="4">
        <v>4737</v>
      </c>
      <c r="R3963" s="4" t="b">
        <f t="shared" si="23"/>
        <v>0</v>
      </c>
      <c r="S3963" s="4">
        <v>0</v>
      </c>
    </row>
    <row r="3964" spans="1:19" ht="14.25" customHeight="1">
      <c r="A3964" s="4" t="s">
        <v>2370</v>
      </c>
      <c r="B3964" s="5" t="s">
        <v>2378</v>
      </c>
      <c r="C3964" s="4">
        <v>0</v>
      </c>
      <c r="D3964" s="4" t="s">
        <v>2378</v>
      </c>
      <c r="E3964" s="4" t="b">
        <f t="shared" si="22"/>
        <v>0</v>
      </c>
      <c r="F3964" s="4">
        <v>0</v>
      </c>
      <c r="G3964" s="4">
        <v>5401</v>
      </c>
      <c r="H3964" s="3" t="s">
        <v>21</v>
      </c>
      <c r="K3964" s="4">
        <v>0</v>
      </c>
      <c r="L3964" s="4">
        <v>0</v>
      </c>
      <c r="M3964" s="4">
        <v>0</v>
      </c>
      <c r="N3964" s="4">
        <v>0</v>
      </c>
      <c r="O3964" s="4">
        <v>0</v>
      </c>
      <c r="P3964" s="4">
        <v>173000</v>
      </c>
      <c r="Q3964" s="4">
        <v>4738</v>
      </c>
      <c r="R3964" s="4" t="b">
        <f t="shared" si="23"/>
        <v>0</v>
      </c>
      <c r="S3964" s="4">
        <v>0</v>
      </c>
    </row>
    <row r="3965" spans="1:19" ht="14.25" customHeight="1">
      <c r="A3965" s="4" t="s">
        <v>2370</v>
      </c>
      <c r="B3965" s="5" t="s">
        <v>646</v>
      </c>
      <c r="C3965" s="4">
        <v>0</v>
      </c>
      <c r="D3965" s="4" t="s">
        <v>646</v>
      </c>
      <c r="E3965" s="4" t="b">
        <f t="shared" si="22"/>
        <v>0</v>
      </c>
      <c r="F3965" s="4">
        <v>0</v>
      </c>
      <c r="G3965" s="4">
        <v>7101</v>
      </c>
      <c r="H3965" s="3" t="s">
        <v>21</v>
      </c>
      <c r="K3965" s="4">
        <v>0</v>
      </c>
      <c r="L3965" s="4">
        <v>200000</v>
      </c>
      <c r="M3965" s="4">
        <v>0</v>
      </c>
      <c r="N3965" s="4">
        <v>0</v>
      </c>
      <c r="O3965" s="4">
        <v>0</v>
      </c>
      <c r="P3965" s="4">
        <v>0</v>
      </c>
      <c r="Q3965" s="4">
        <v>4741</v>
      </c>
      <c r="R3965" s="4" t="b">
        <f t="shared" si="23"/>
        <v>0</v>
      </c>
      <c r="S3965" s="4">
        <v>0</v>
      </c>
    </row>
    <row r="3966" spans="1:19" ht="14.25" customHeight="1">
      <c r="A3966" s="4" t="s">
        <v>2370</v>
      </c>
      <c r="B3966" s="5"/>
      <c r="C3966" s="4">
        <v>0</v>
      </c>
      <c r="E3966" s="4" t="b">
        <f t="shared" si="22"/>
        <v>0</v>
      </c>
      <c r="F3966" s="4">
        <v>0</v>
      </c>
      <c r="G3966" s="4">
        <v>7101</v>
      </c>
      <c r="H3966" s="6">
        <v>43990</v>
      </c>
      <c r="I3966" s="4" t="s">
        <v>2379</v>
      </c>
      <c r="J3966" s="4" t="s">
        <v>868</v>
      </c>
      <c r="K3966" s="4">
        <v>32</v>
      </c>
      <c r="L3966" s="4">
        <v>0</v>
      </c>
      <c r="M3966" s="4">
        <v>0</v>
      </c>
      <c r="N3966" s="4">
        <v>200000</v>
      </c>
      <c r="O3966" s="4">
        <v>0</v>
      </c>
      <c r="P3966" s="4">
        <v>200000</v>
      </c>
      <c r="Q3966" s="4">
        <v>4742</v>
      </c>
      <c r="R3966" s="4" t="b">
        <f t="shared" si="23"/>
        <v>0</v>
      </c>
      <c r="S3966" s="4">
        <v>0</v>
      </c>
    </row>
    <row r="3967" spans="1:19" ht="14.25" customHeight="1">
      <c r="A3967" s="4" t="s">
        <v>2370</v>
      </c>
      <c r="B3967" s="5" t="s">
        <v>2380</v>
      </c>
      <c r="C3967" s="4">
        <v>0</v>
      </c>
      <c r="D3967" s="4" t="s">
        <v>2380</v>
      </c>
      <c r="E3967" s="4" t="b">
        <f t="shared" si="22"/>
        <v>0</v>
      </c>
      <c r="F3967" s="4">
        <v>0</v>
      </c>
      <c r="G3967" s="4">
        <v>7101</v>
      </c>
      <c r="H3967" s="3" t="s">
        <v>21</v>
      </c>
      <c r="K3967" s="4">
        <v>0</v>
      </c>
      <c r="L3967" s="4">
        <v>0</v>
      </c>
      <c r="M3967" s="4">
        <v>0</v>
      </c>
      <c r="N3967" s="4">
        <v>200000</v>
      </c>
      <c r="O3967" s="4">
        <v>0</v>
      </c>
      <c r="P3967" s="4">
        <v>200000</v>
      </c>
      <c r="Q3967" s="4">
        <v>4743</v>
      </c>
      <c r="R3967" s="4" t="b">
        <f t="shared" si="23"/>
        <v>0</v>
      </c>
      <c r="S3967" s="4">
        <v>0</v>
      </c>
    </row>
    <row r="3968" spans="1:19" ht="14.25" customHeight="1">
      <c r="A3968" s="4" t="s">
        <v>2370</v>
      </c>
      <c r="B3968" s="5" t="s">
        <v>797</v>
      </c>
      <c r="C3968" s="4">
        <v>0</v>
      </c>
      <c r="D3968" s="4" t="s">
        <v>797</v>
      </c>
      <c r="E3968" s="4" t="b">
        <f t="shared" si="22"/>
        <v>0</v>
      </c>
      <c r="F3968" s="4">
        <v>224000</v>
      </c>
      <c r="G3968" s="4">
        <v>8401</v>
      </c>
      <c r="H3968" s="3" t="s">
        <v>21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224000</v>
      </c>
      <c r="Q3968" s="4">
        <v>4744</v>
      </c>
      <c r="R3968" s="4" t="b">
        <f t="shared" si="23"/>
        <v>0</v>
      </c>
      <c r="S3968" s="4">
        <v>0</v>
      </c>
    </row>
    <row r="3969" spans="1:19" ht="14.25" customHeight="1">
      <c r="A3969" s="4" t="s">
        <v>2370</v>
      </c>
      <c r="B3969" s="5" t="s">
        <v>2381</v>
      </c>
      <c r="C3969" s="4">
        <v>0</v>
      </c>
      <c r="D3969" s="4" t="s">
        <v>2381</v>
      </c>
      <c r="E3969" s="4" t="b">
        <f t="shared" si="22"/>
        <v>0</v>
      </c>
      <c r="F3969" s="4">
        <v>0</v>
      </c>
      <c r="G3969" s="4">
        <v>8401</v>
      </c>
      <c r="H3969" s="3" t="s">
        <v>21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224000</v>
      </c>
      <c r="Q3969" s="4">
        <v>4745</v>
      </c>
      <c r="R3969" s="4" t="b">
        <f t="shared" si="23"/>
        <v>0</v>
      </c>
      <c r="S3969" s="4">
        <v>0</v>
      </c>
    </row>
    <row r="3970" spans="1:19" ht="14.25" customHeight="1">
      <c r="A3970" s="4" t="s">
        <v>2370</v>
      </c>
      <c r="B3970" s="5" t="s">
        <v>866</v>
      </c>
      <c r="C3970" s="4">
        <v>0</v>
      </c>
      <c r="D3970" s="4" t="s">
        <v>866</v>
      </c>
      <c r="E3970" s="4" t="b">
        <f t="shared" si="22"/>
        <v>0</v>
      </c>
      <c r="F3970" s="4">
        <v>-848000</v>
      </c>
      <c r="G3970" s="4">
        <v>830046328</v>
      </c>
      <c r="H3970" s="3" t="s">
        <v>21</v>
      </c>
      <c r="K3970" s="4">
        <v>0</v>
      </c>
      <c r="L3970" s="4">
        <v>0</v>
      </c>
      <c r="M3970" s="4">
        <v>2538000</v>
      </c>
      <c r="N3970" s="4">
        <v>0</v>
      </c>
      <c r="O3970" s="4">
        <v>0</v>
      </c>
      <c r="P3970" s="4">
        <v>-848000</v>
      </c>
      <c r="Q3970" s="4">
        <v>4746</v>
      </c>
      <c r="R3970" s="4" t="b">
        <f t="shared" si="23"/>
        <v>0</v>
      </c>
      <c r="S3970" s="4">
        <v>0</v>
      </c>
    </row>
    <row r="3971" spans="1:19" ht="14.25" customHeight="1">
      <c r="A3971" s="4" t="s">
        <v>2370</v>
      </c>
      <c r="B3971" s="5"/>
      <c r="C3971" s="4">
        <v>0</v>
      </c>
      <c r="E3971" s="4" t="b">
        <f t="shared" si="22"/>
        <v>0</v>
      </c>
      <c r="F3971" s="4">
        <v>0</v>
      </c>
      <c r="G3971" s="4">
        <v>830046328</v>
      </c>
      <c r="H3971" s="6">
        <v>43837</v>
      </c>
      <c r="I3971" s="4" t="s">
        <v>2382</v>
      </c>
      <c r="J3971" s="4" t="s">
        <v>868</v>
      </c>
      <c r="K3971" s="4">
        <v>29</v>
      </c>
      <c r="L3971" s="4">
        <v>0</v>
      </c>
      <c r="M3971" s="4">
        <v>0</v>
      </c>
      <c r="N3971" s="4">
        <v>0</v>
      </c>
      <c r="O3971" s="4">
        <v>192000</v>
      </c>
      <c r="P3971" s="4">
        <v>-1040000</v>
      </c>
      <c r="Q3971" s="4">
        <v>4747</v>
      </c>
      <c r="R3971" s="4" t="b">
        <f t="shared" si="23"/>
        <v>0</v>
      </c>
      <c r="S3971" s="4">
        <v>0</v>
      </c>
    </row>
    <row r="3972" spans="1:19" ht="14.25" customHeight="1">
      <c r="A3972" s="4" t="s">
        <v>2370</v>
      </c>
      <c r="B3972" s="5"/>
      <c r="C3972" s="4">
        <v>0</v>
      </c>
      <c r="E3972" s="4" t="b">
        <f t="shared" si="22"/>
        <v>0</v>
      </c>
      <c r="F3972" s="4">
        <v>0</v>
      </c>
      <c r="G3972" s="4">
        <v>830046328</v>
      </c>
      <c r="H3972" s="6">
        <v>43903</v>
      </c>
      <c r="I3972" s="4" t="s">
        <v>2383</v>
      </c>
      <c r="J3972" s="4" t="s">
        <v>40</v>
      </c>
      <c r="K3972" s="4">
        <v>13678</v>
      </c>
      <c r="L3972" s="4">
        <v>0</v>
      </c>
      <c r="M3972" s="4">
        <v>0</v>
      </c>
      <c r="N3972" s="4">
        <v>0</v>
      </c>
      <c r="O3972" s="4">
        <v>222000</v>
      </c>
      <c r="P3972" s="4">
        <v>-1262000</v>
      </c>
      <c r="Q3972" s="4">
        <v>4748</v>
      </c>
      <c r="R3972" s="4" t="b">
        <f t="shared" si="23"/>
        <v>0</v>
      </c>
      <c r="S3972" s="4">
        <v>0</v>
      </c>
    </row>
    <row r="3973" spans="1:19" ht="14.25" customHeight="1">
      <c r="A3973" s="4" t="s">
        <v>2370</v>
      </c>
      <c r="B3973" s="5"/>
      <c r="C3973" s="4">
        <v>0</v>
      </c>
      <c r="E3973" s="4" t="b">
        <f t="shared" si="22"/>
        <v>0</v>
      </c>
      <c r="F3973" s="4">
        <v>0</v>
      </c>
      <c r="G3973" s="4">
        <v>830046328</v>
      </c>
      <c r="H3973" s="6">
        <v>43956</v>
      </c>
      <c r="I3973" s="4" t="s">
        <v>2384</v>
      </c>
      <c r="J3973" s="4" t="s">
        <v>868</v>
      </c>
      <c r="K3973" s="4">
        <v>30</v>
      </c>
      <c r="L3973" s="4">
        <v>0</v>
      </c>
      <c r="M3973" s="4">
        <v>0</v>
      </c>
      <c r="N3973" s="4">
        <v>0</v>
      </c>
      <c r="O3973" s="4">
        <v>400000</v>
      </c>
      <c r="P3973" s="4">
        <v>-1662000</v>
      </c>
      <c r="Q3973" s="4">
        <v>4749</v>
      </c>
      <c r="R3973" s="4" t="b">
        <f t="shared" si="23"/>
        <v>0</v>
      </c>
      <c r="S3973" s="4">
        <v>0</v>
      </c>
    </row>
    <row r="3974" spans="1:19" ht="14.25" customHeight="1">
      <c r="A3974" s="4" t="s">
        <v>2370</v>
      </c>
      <c r="B3974" s="5"/>
      <c r="C3974" s="4">
        <v>0</v>
      </c>
      <c r="E3974" s="4" t="b">
        <f t="shared" si="22"/>
        <v>0</v>
      </c>
      <c r="F3974" s="4">
        <v>0</v>
      </c>
      <c r="G3974" s="4">
        <v>830046328</v>
      </c>
      <c r="H3974" s="6">
        <v>43981</v>
      </c>
      <c r="I3974" s="4" t="s">
        <v>2385</v>
      </c>
      <c r="J3974" s="4" t="s">
        <v>839</v>
      </c>
      <c r="K3974" s="4">
        <v>184</v>
      </c>
      <c r="L3974" s="4">
        <v>0</v>
      </c>
      <c r="M3974" s="4">
        <v>0</v>
      </c>
      <c r="N3974" s="4">
        <v>0</v>
      </c>
      <c r="O3974" s="4">
        <v>200000</v>
      </c>
      <c r="P3974" s="4">
        <v>-1862000</v>
      </c>
      <c r="Q3974" s="4">
        <v>4750</v>
      </c>
      <c r="R3974" s="4" t="b">
        <f t="shared" si="23"/>
        <v>0</v>
      </c>
      <c r="S3974" s="4">
        <v>0</v>
      </c>
    </row>
    <row r="3975" spans="1:19" ht="14.25" customHeight="1">
      <c r="A3975" s="4" t="s">
        <v>2370</v>
      </c>
      <c r="B3975" s="5"/>
      <c r="C3975" s="4">
        <v>0</v>
      </c>
      <c r="E3975" s="4" t="b">
        <f t="shared" si="22"/>
        <v>0</v>
      </c>
      <c r="F3975" s="4">
        <v>0</v>
      </c>
      <c r="G3975" s="4">
        <v>830046328</v>
      </c>
      <c r="H3975" s="6">
        <v>43992</v>
      </c>
      <c r="I3975" s="4" t="s">
        <v>2386</v>
      </c>
      <c r="J3975" s="4" t="s">
        <v>868</v>
      </c>
      <c r="K3975" s="4">
        <v>33</v>
      </c>
      <c r="L3975" s="4">
        <v>0</v>
      </c>
      <c r="M3975" s="4">
        <v>0</v>
      </c>
      <c r="N3975" s="4">
        <v>0</v>
      </c>
      <c r="O3975" s="4">
        <v>222000</v>
      </c>
      <c r="P3975" s="4">
        <v>-2084000</v>
      </c>
      <c r="Q3975" s="4">
        <v>4751</v>
      </c>
      <c r="R3975" s="4" t="b">
        <f t="shared" si="23"/>
        <v>0</v>
      </c>
      <c r="S3975" s="4">
        <v>0</v>
      </c>
    </row>
    <row r="3976" spans="1:19" ht="14.25" customHeight="1">
      <c r="A3976" s="4" t="s">
        <v>2370</v>
      </c>
      <c r="B3976" s="5"/>
      <c r="C3976" s="4">
        <v>0</v>
      </c>
      <c r="E3976" s="4" t="b">
        <f t="shared" si="22"/>
        <v>0</v>
      </c>
      <c r="F3976" s="4">
        <v>0</v>
      </c>
      <c r="G3976" s="4">
        <v>830046328</v>
      </c>
      <c r="H3976" s="6">
        <v>44027</v>
      </c>
      <c r="I3976" s="7" t="s">
        <v>2387</v>
      </c>
      <c r="J3976" s="4" t="s">
        <v>868</v>
      </c>
      <c r="K3976" s="4">
        <v>34</v>
      </c>
      <c r="L3976" s="4">
        <v>0</v>
      </c>
      <c r="M3976" s="4">
        <v>0</v>
      </c>
      <c r="N3976" s="4">
        <v>0</v>
      </c>
      <c r="O3976" s="4">
        <v>222000</v>
      </c>
      <c r="P3976" s="4">
        <v>-2306000</v>
      </c>
      <c r="Q3976" s="4">
        <v>4752</v>
      </c>
      <c r="R3976" s="4" t="b">
        <f t="shared" si="23"/>
        <v>0</v>
      </c>
      <c r="S3976" s="4">
        <v>0</v>
      </c>
    </row>
    <row r="3977" spans="1:19" ht="14.25" customHeight="1">
      <c r="A3977" s="4" t="s">
        <v>2370</v>
      </c>
      <c r="B3977" s="5"/>
      <c r="C3977" s="4">
        <v>0</v>
      </c>
      <c r="E3977" s="4" t="b">
        <f t="shared" si="22"/>
        <v>0</v>
      </c>
      <c r="F3977" s="4">
        <v>0</v>
      </c>
      <c r="G3977" s="4">
        <v>830046328</v>
      </c>
      <c r="H3977" s="6">
        <v>44064</v>
      </c>
      <c r="I3977" s="4" t="s">
        <v>2388</v>
      </c>
      <c r="J3977" s="4" t="s">
        <v>868</v>
      </c>
      <c r="K3977" s="4">
        <v>36</v>
      </c>
      <c r="L3977" s="4">
        <v>0</v>
      </c>
      <c r="M3977" s="4">
        <v>0</v>
      </c>
      <c r="N3977" s="4">
        <v>0</v>
      </c>
      <c r="O3977" s="4">
        <v>210000</v>
      </c>
      <c r="P3977" s="4">
        <v>-2516000</v>
      </c>
      <c r="Q3977" s="4">
        <v>4753</v>
      </c>
      <c r="R3977" s="4" t="b">
        <f t="shared" si="23"/>
        <v>0</v>
      </c>
      <c r="S3977" s="4">
        <v>0</v>
      </c>
    </row>
    <row r="3978" spans="1:19" ht="14.25" customHeight="1">
      <c r="A3978" s="4" t="s">
        <v>2370</v>
      </c>
      <c r="B3978" s="5"/>
      <c r="C3978" s="4">
        <v>0</v>
      </c>
      <c r="E3978" s="4" t="b">
        <f t="shared" si="22"/>
        <v>0</v>
      </c>
      <c r="F3978" s="4">
        <v>0</v>
      </c>
      <c r="G3978" s="4">
        <v>830046328</v>
      </c>
      <c r="H3978" s="6">
        <v>44138</v>
      </c>
      <c r="I3978" s="4" t="s">
        <v>2389</v>
      </c>
      <c r="J3978" s="4" t="s">
        <v>868</v>
      </c>
      <c r="K3978" s="4">
        <v>38</v>
      </c>
      <c r="L3978" s="4">
        <v>0</v>
      </c>
      <c r="M3978" s="4">
        <v>0</v>
      </c>
      <c r="N3978" s="4">
        <v>0</v>
      </c>
      <c r="O3978" s="4">
        <v>220000</v>
      </c>
      <c r="P3978" s="4">
        <v>-2736000</v>
      </c>
      <c r="Q3978" s="4">
        <v>4754</v>
      </c>
      <c r="R3978" s="4" t="b">
        <f t="shared" si="23"/>
        <v>0</v>
      </c>
      <c r="S3978" s="4">
        <v>0</v>
      </c>
    </row>
    <row r="3979" spans="1:19" ht="14.25" customHeight="1">
      <c r="A3979" s="4" t="s">
        <v>2370</v>
      </c>
      <c r="B3979" s="5"/>
      <c r="C3979" s="4">
        <v>0</v>
      </c>
      <c r="E3979" s="4" t="b">
        <f t="shared" si="22"/>
        <v>0</v>
      </c>
      <c r="F3979" s="4">
        <v>0</v>
      </c>
      <c r="G3979" s="4">
        <v>830046328</v>
      </c>
      <c r="H3979" s="6">
        <v>44152</v>
      </c>
      <c r="I3979" s="4" t="s">
        <v>2389</v>
      </c>
      <c r="J3979" s="4" t="s">
        <v>868</v>
      </c>
      <c r="K3979" s="4">
        <v>37</v>
      </c>
      <c r="L3979" s="4">
        <v>0</v>
      </c>
      <c r="M3979" s="4">
        <v>0</v>
      </c>
      <c r="N3979" s="4">
        <v>0</v>
      </c>
      <c r="O3979" s="4">
        <v>210000</v>
      </c>
      <c r="P3979" s="4">
        <v>-2946000</v>
      </c>
      <c r="Q3979" s="4">
        <v>4755</v>
      </c>
      <c r="R3979" s="4" t="b">
        <f t="shared" si="23"/>
        <v>0</v>
      </c>
      <c r="S3979" s="4">
        <v>0</v>
      </c>
    </row>
    <row r="3980" spans="1:19" ht="14.25" customHeight="1">
      <c r="A3980" s="4" t="s">
        <v>2370</v>
      </c>
      <c r="B3980" s="5"/>
      <c r="C3980" s="4">
        <v>0</v>
      </c>
      <c r="E3980" s="4" t="b">
        <f t="shared" si="22"/>
        <v>0</v>
      </c>
      <c r="F3980" s="4">
        <v>0</v>
      </c>
      <c r="G3980" s="4">
        <v>830046328</v>
      </c>
      <c r="H3980" s="6">
        <v>44183</v>
      </c>
      <c r="I3980" s="4" t="s">
        <v>2390</v>
      </c>
      <c r="J3980" s="4" t="s">
        <v>868</v>
      </c>
      <c r="K3980" s="4">
        <v>41</v>
      </c>
      <c r="L3980" s="4">
        <v>0</v>
      </c>
      <c r="M3980" s="4">
        <v>0</v>
      </c>
      <c r="N3980" s="4">
        <v>0</v>
      </c>
      <c r="O3980" s="4">
        <v>220000</v>
      </c>
      <c r="P3980" s="4">
        <v>-3166000</v>
      </c>
      <c r="Q3980" s="4">
        <v>4756</v>
      </c>
      <c r="R3980" s="4" t="b">
        <f t="shared" si="23"/>
        <v>0</v>
      </c>
      <c r="S3980" s="4">
        <v>0</v>
      </c>
    </row>
    <row r="3981" spans="1:19" ht="14.25" customHeight="1">
      <c r="A3981" s="4" t="s">
        <v>2370</v>
      </c>
      <c r="B3981" s="5"/>
      <c r="C3981" s="4">
        <v>0</v>
      </c>
      <c r="E3981" s="4" t="b">
        <f t="shared" si="22"/>
        <v>0</v>
      </c>
      <c r="F3981" s="4">
        <v>0</v>
      </c>
      <c r="G3981" s="4">
        <v>830046328</v>
      </c>
      <c r="H3981" s="6">
        <v>44194</v>
      </c>
      <c r="I3981" s="4" t="s">
        <v>2390</v>
      </c>
      <c r="J3981" s="4" t="s">
        <v>868</v>
      </c>
      <c r="K3981" s="4">
        <v>42</v>
      </c>
      <c r="L3981" s="4">
        <v>0</v>
      </c>
      <c r="M3981" s="4">
        <v>0</v>
      </c>
      <c r="N3981" s="4">
        <v>0</v>
      </c>
      <c r="O3981" s="4">
        <v>220000</v>
      </c>
      <c r="P3981" s="4">
        <v>-3386000</v>
      </c>
      <c r="Q3981" s="4">
        <v>4757</v>
      </c>
      <c r="R3981" s="4" t="b">
        <f t="shared" si="23"/>
        <v>0</v>
      </c>
      <c r="S3981" s="4">
        <v>0</v>
      </c>
    </row>
    <row r="3982" spans="1:19" ht="14.25" customHeight="1">
      <c r="A3982" s="4" t="s">
        <v>2370</v>
      </c>
      <c r="B3982" s="5" t="s">
        <v>2391</v>
      </c>
      <c r="C3982" s="4">
        <v>0</v>
      </c>
      <c r="D3982" s="4" t="s">
        <v>2391</v>
      </c>
      <c r="E3982" s="4" t="b">
        <f t="shared" si="22"/>
        <v>0</v>
      </c>
      <c r="F3982" s="4">
        <v>0</v>
      </c>
      <c r="G3982" s="4">
        <v>830046328</v>
      </c>
      <c r="H3982" s="3" t="s">
        <v>21</v>
      </c>
      <c r="K3982" s="4">
        <v>0</v>
      </c>
      <c r="L3982" s="4">
        <v>0</v>
      </c>
      <c r="M3982" s="4">
        <v>0</v>
      </c>
      <c r="N3982" s="4">
        <v>0</v>
      </c>
      <c r="O3982" s="4">
        <v>2538000</v>
      </c>
      <c r="P3982" s="4">
        <v>-3386000</v>
      </c>
      <c r="Q3982" s="4">
        <v>4758</v>
      </c>
      <c r="R3982" s="4" t="b">
        <f t="shared" si="23"/>
        <v>0</v>
      </c>
      <c r="S3982" s="4">
        <v>0</v>
      </c>
    </row>
    <row r="3983" spans="1:19" ht="14.25" customHeight="1">
      <c r="A3983" s="4" t="s">
        <v>2370</v>
      </c>
      <c r="B3983" s="5" t="s">
        <v>2392</v>
      </c>
      <c r="C3983" s="4">
        <v>0</v>
      </c>
      <c r="D3983" s="4" t="s">
        <v>2392</v>
      </c>
      <c r="E3983" s="4" t="b">
        <f t="shared" si="22"/>
        <v>0</v>
      </c>
      <c r="F3983" s="4">
        <v>0</v>
      </c>
      <c r="G3983" s="4">
        <v>0</v>
      </c>
      <c r="H3983" s="3" t="s">
        <v>21</v>
      </c>
      <c r="K3983" s="4">
        <v>0</v>
      </c>
      <c r="L3983" s="4">
        <v>0</v>
      </c>
      <c r="M3983" s="4">
        <v>0</v>
      </c>
      <c r="N3983" s="4">
        <v>1236000</v>
      </c>
      <c r="O3983" s="4">
        <v>2538000</v>
      </c>
      <c r="P3983" s="4">
        <v>-1562000</v>
      </c>
      <c r="Q3983" s="4">
        <v>4759</v>
      </c>
      <c r="R3983" s="4" t="b">
        <f t="shared" ref="R3983:R3986" si="24">TRUE()</f>
        <v>1</v>
      </c>
      <c r="S3983" s="4">
        <v>0</v>
      </c>
    </row>
    <row r="3984" spans="1:19" ht="14.25" customHeight="1">
      <c r="A3984" s="4" t="s">
        <v>1036</v>
      </c>
      <c r="B3984" s="5" t="s">
        <v>2393</v>
      </c>
      <c r="C3984" s="4">
        <v>0</v>
      </c>
      <c r="D3984" s="4" t="s">
        <v>2393</v>
      </c>
      <c r="E3984" s="4" t="b">
        <f t="shared" si="22"/>
        <v>0</v>
      </c>
      <c r="F3984" s="4">
        <v>0</v>
      </c>
      <c r="G3984" s="4">
        <v>0</v>
      </c>
      <c r="H3984" s="3" t="s">
        <v>21</v>
      </c>
      <c r="K3984" s="4">
        <v>0</v>
      </c>
      <c r="L3984" s="4">
        <v>0</v>
      </c>
      <c r="M3984" s="4">
        <v>0</v>
      </c>
      <c r="N3984" s="4">
        <v>211668000</v>
      </c>
      <c r="O3984" s="4">
        <v>207286834</v>
      </c>
      <c r="P3984" s="4">
        <v>97340683</v>
      </c>
      <c r="Q3984" s="4">
        <v>4760</v>
      </c>
      <c r="R3984" s="4" t="b">
        <f t="shared" si="24"/>
        <v>1</v>
      </c>
      <c r="S3984" s="4">
        <v>0</v>
      </c>
    </row>
    <row r="3985" spans="1:19" ht="14.25" customHeight="1">
      <c r="A3985" s="4" t="s">
        <v>2394</v>
      </c>
      <c r="B3985" s="5" t="s">
        <v>2395</v>
      </c>
      <c r="C3985" s="4">
        <v>1</v>
      </c>
      <c r="D3985" s="4" t="s">
        <v>2395</v>
      </c>
      <c r="E3985" s="4" t="b">
        <f t="shared" si="22"/>
        <v>0</v>
      </c>
      <c r="F3985" s="4">
        <v>216000</v>
      </c>
      <c r="G3985" s="4">
        <v>0</v>
      </c>
      <c r="H3985" s="3" t="s">
        <v>21</v>
      </c>
      <c r="K3985" s="4">
        <v>0</v>
      </c>
      <c r="L3985" s="4">
        <v>3507200</v>
      </c>
      <c r="M3985" s="4">
        <v>3939200</v>
      </c>
      <c r="N3985" s="4">
        <v>0</v>
      </c>
      <c r="O3985" s="4">
        <v>0</v>
      </c>
      <c r="P3985" s="4">
        <v>216000</v>
      </c>
      <c r="Q3985" s="4">
        <v>4766</v>
      </c>
      <c r="R3985" s="4" t="b">
        <f t="shared" si="24"/>
        <v>1</v>
      </c>
      <c r="S3985" s="4">
        <v>0</v>
      </c>
    </row>
    <row r="3986" spans="1:19" ht="14.25" customHeight="1">
      <c r="A3986" s="4" t="s">
        <v>2396</v>
      </c>
      <c r="B3986" s="5" t="s">
        <v>2397</v>
      </c>
      <c r="C3986" s="4">
        <v>0</v>
      </c>
      <c r="D3986" s="4" t="s">
        <v>2397</v>
      </c>
      <c r="E3986" s="4" t="b">
        <f>TRUE()</f>
        <v>1</v>
      </c>
      <c r="F3986" s="4">
        <v>216000</v>
      </c>
      <c r="G3986" s="4">
        <v>0</v>
      </c>
      <c r="H3986" s="3" t="s">
        <v>21</v>
      </c>
      <c r="K3986" s="4">
        <v>0</v>
      </c>
      <c r="L3986" s="4">
        <v>1753600</v>
      </c>
      <c r="M3986" s="4">
        <v>1969600</v>
      </c>
      <c r="N3986" s="4">
        <v>0</v>
      </c>
      <c r="O3986" s="4">
        <v>0</v>
      </c>
      <c r="P3986" s="4">
        <v>216000</v>
      </c>
      <c r="Q3986" s="4">
        <v>4768</v>
      </c>
      <c r="R3986" s="4" t="b">
        <f t="shared" si="24"/>
        <v>1</v>
      </c>
      <c r="S3986" s="4">
        <v>0</v>
      </c>
    </row>
    <row r="3987" spans="1:19" ht="14.25" customHeight="1">
      <c r="A3987" s="4" t="s">
        <v>2396</v>
      </c>
      <c r="B3987" s="5" t="s">
        <v>831</v>
      </c>
      <c r="C3987" s="4">
        <v>0</v>
      </c>
      <c r="D3987" s="4" t="s">
        <v>831</v>
      </c>
      <c r="E3987" s="4" t="b">
        <f t="shared" ref="E3987:E3998" si="25">FALSE()</f>
        <v>0</v>
      </c>
      <c r="F3987" s="4">
        <v>216000</v>
      </c>
      <c r="G3987" s="4">
        <v>2996611</v>
      </c>
      <c r="H3987" s="3" t="s">
        <v>21</v>
      </c>
      <c r="K3987" s="4">
        <v>0</v>
      </c>
      <c r="L3987" s="4">
        <v>1753600</v>
      </c>
      <c r="M3987" s="4">
        <v>1969600</v>
      </c>
      <c r="N3987" s="4">
        <v>0</v>
      </c>
      <c r="O3987" s="4">
        <v>0</v>
      </c>
      <c r="P3987" s="4">
        <v>216000</v>
      </c>
      <c r="Q3987" s="4">
        <v>4769</v>
      </c>
      <c r="R3987" s="4" t="b">
        <f t="shared" ref="R3987:R3995" si="26">FALSE()</f>
        <v>0</v>
      </c>
      <c r="S3987" s="4">
        <v>0</v>
      </c>
    </row>
    <row r="3988" spans="1:19" ht="14.25" customHeight="1">
      <c r="A3988" s="4" t="s">
        <v>2396</v>
      </c>
      <c r="B3988" s="5"/>
      <c r="C3988" s="4">
        <v>0</v>
      </c>
      <c r="E3988" s="4" t="b">
        <f t="shared" si="25"/>
        <v>0</v>
      </c>
      <c r="F3988" s="4">
        <v>0</v>
      </c>
      <c r="G3988" s="4">
        <v>2996611</v>
      </c>
      <c r="H3988" s="6">
        <v>43889</v>
      </c>
      <c r="I3988" s="7" t="s">
        <v>2398</v>
      </c>
      <c r="J3988" s="4" t="s">
        <v>2399</v>
      </c>
      <c r="K3988" s="4">
        <v>1064</v>
      </c>
      <c r="L3988" s="4">
        <v>0</v>
      </c>
      <c r="M3988" s="4">
        <v>0</v>
      </c>
      <c r="N3988" s="4">
        <v>0</v>
      </c>
      <c r="O3988" s="4">
        <v>121990</v>
      </c>
      <c r="P3988" s="4">
        <v>94010</v>
      </c>
      <c r="Q3988" s="4">
        <v>4770</v>
      </c>
      <c r="R3988" s="4" t="b">
        <f t="shared" si="26"/>
        <v>0</v>
      </c>
      <c r="S3988" s="4">
        <v>0</v>
      </c>
    </row>
    <row r="3989" spans="1:19" ht="14.25" customHeight="1">
      <c r="A3989" s="4" t="s">
        <v>2396</v>
      </c>
      <c r="B3989" s="5"/>
      <c r="C3989" s="4">
        <v>0</v>
      </c>
      <c r="E3989" s="4" t="b">
        <f t="shared" si="25"/>
        <v>0</v>
      </c>
      <c r="F3989" s="4">
        <v>0</v>
      </c>
      <c r="G3989" s="4">
        <v>2996611</v>
      </c>
      <c r="H3989" s="6">
        <v>43900</v>
      </c>
      <c r="I3989" s="4" t="s">
        <v>921</v>
      </c>
      <c r="J3989" s="4" t="s">
        <v>834</v>
      </c>
      <c r="K3989" s="4">
        <v>3101</v>
      </c>
      <c r="L3989" s="4">
        <v>0</v>
      </c>
      <c r="M3989" s="4">
        <v>0</v>
      </c>
      <c r="N3989" s="4">
        <v>1500000</v>
      </c>
      <c r="O3989" s="4">
        <v>0</v>
      </c>
      <c r="P3989" s="4">
        <v>1594010</v>
      </c>
      <c r="Q3989" s="4">
        <v>4771</v>
      </c>
      <c r="R3989" s="4" t="b">
        <f t="shared" si="26"/>
        <v>0</v>
      </c>
      <c r="S3989" s="4">
        <v>0</v>
      </c>
    </row>
    <row r="3990" spans="1:19" ht="14.25" customHeight="1">
      <c r="A3990" s="4" t="s">
        <v>2396</v>
      </c>
      <c r="B3990" s="5"/>
      <c r="C3990" s="4">
        <v>0</v>
      </c>
      <c r="E3990" s="4" t="b">
        <f t="shared" si="25"/>
        <v>0</v>
      </c>
      <c r="F3990" s="4">
        <v>0</v>
      </c>
      <c r="G3990" s="4">
        <v>2996611</v>
      </c>
      <c r="H3990" s="6">
        <v>43951</v>
      </c>
      <c r="I3990" s="4" t="s">
        <v>2400</v>
      </c>
      <c r="J3990" s="4" t="s">
        <v>2399</v>
      </c>
      <c r="K3990" s="4">
        <v>1087</v>
      </c>
      <c r="L3990" s="4">
        <v>0</v>
      </c>
      <c r="M3990" s="4">
        <v>0</v>
      </c>
      <c r="N3990" s="4">
        <v>3600</v>
      </c>
      <c r="O3990" s="4">
        <v>0</v>
      </c>
      <c r="P3990" s="4">
        <v>1597610</v>
      </c>
      <c r="Q3990" s="4">
        <v>4772</v>
      </c>
      <c r="R3990" s="4" t="b">
        <f t="shared" si="26"/>
        <v>0</v>
      </c>
      <c r="S3990" s="4">
        <v>0</v>
      </c>
    </row>
    <row r="3991" spans="1:19" ht="14.25" customHeight="1">
      <c r="A3991" s="4" t="s">
        <v>2396</v>
      </c>
      <c r="B3991" s="5"/>
      <c r="C3991" s="4">
        <v>0</v>
      </c>
      <c r="E3991" s="4" t="b">
        <f t="shared" si="25"/>
        <v>0</v>
      </c>
      <c r="F3991" s="4">
        <v>0</v>
      </c>
      <c r="G3991" s="4">
        <v>2996611</v>
      </c>
      <c r="H3991" s="6">
        <v>44043</v>
      </c>
      <c r="I3991" s="4" t="s">
        <v>2401</v>
      </c>
      <c r="J3991" s="4" t="s">
        <v>40</v>
      </c>
      <c r="K3991" s="4">
        <v>13948</v>
      </c>
      <c r="L3991" s="4">
        <v>0</v>
      </c>
      <c r="M3991" s="4">
        <v>0</v>
      </c>
      <c r="N3991" s="4">
        <v>0</v>
      </c>
      <c r="O3991" s="4">
        <v>1400000</v>
      </c>
      <c r="P3991" s="4">
        <v>197610</v>
      </c>
      <c r="Q3991" s="4">
        <v>4773</v>
      </c>
      <c r="R3991" s="4" t="b">
        <f t="shared" si="26"/>
        <v>0</v>
      </c>
      <c r="S3991" s="4">
        <v>0</v>
      </c>
    </row>
    <row r="3992" spans="1:19" ht="14.25" customHeight="1">
      <c r="A3992" s="4" t="s">
        <v>2396</v>
      </c>
      <c r="B3992" s="5"/>
      <c r="C3992" s="4">
        <v>0</v>
      </c>
      <c r="E3992" s="4" t="b">
        <f t="shared" si="25"/>
        <v>0</v>
      </c>
      <c r="F3992" s="4">
        <v>0</v>
      </c>
      <c r="G3992" s="4">
        <v>2996611</v>
      </c>
      <c r="H3992" s="6">
        <v>44119</v>
      </c>
      <c r="I3992" s="4" t="s">
        <v>2402</v>
      </c>
      <c r="J3992" s="4" t="s">
        <v>834</v>
      </c>
      <c r="K3992" s="4">
        <v>3186</v>
      </c>
      <c r="L3992" s="4">
        <v>0</v>
      </c>
      <c r="M3992" s="4">
        <v>0</v>
      </c>
      <c r="N3992" s="4">
        <v>250000</v>
      </c>
      <c r="O3992" s="4">
        <v>0</v>
      </c>
      <c r="P3992" s="4">
        <v>447610</v>
      </c>
      <c r="Q3992" s="4">
        <v>4774</v>
      </c>
      <c r="R3992" s="4" t="b">
        <f t="shared" si="26"/>
        <v>0</v>
      </c>
      <c r="S3992" s="4">
        <v>0</v>
      </c>
    </row>
    <row r="3993" spans="1:19" ht="14.25" customHeight="1">
      <c r="A3993" s="4" t="s">
        <v>2396</v>
      </c>
      <c r="B3993" s="5"/>
      <c r="C3993" s="4">
        <v>0</v>
      </c>
      <c r="E3993" s="4" t="b">
        <f t="shared" si="25"/>
        <v>0</v>
      </c>
      <c r="F3993" s="4">
        <v>0</v>
      </c>
      <c r="G3993" s="4">
        <v>2996611</v>
      </c>
      <c r="H3993" s="6">
        <v>44195</v>
      </c>
      <c r="I3993" s="4" t="s">
        <v>2403</v>
      </c>
      <c r="J3993" s="4" t="s">
        <v>40</v>
      </c>
      <c r="K3993" s="4">
        <v>14306</v>
      </c>
      <c r="L3993" s="4">
        <v>0</v>
      </c>
      <c r="M3993" s="4">
        <v>0</v>
      </c>
      <c r="N3993" s="4">
        <v>0</v>
      </c>
      <c r="O3993" s="4">
        <v>141100</v>
      </c>
      <c r="P3993" s="4">
        <v>306510</v>
      </c>
      <c r="Q3993" s="4">
        <v>4775</v>
      </c>
      <c r="R3993" s="4" t="b">
        <f t="shared" si="26"/>
        <v>0</v>
      </c>
      <c r="S3993" s="4">
        <v>0</v>
      </c>
    </row>
    <row r="3994" spans="1:19" ht="14.25" customHeight="1">
      <c r="A3994" s="4" t="s">
        <v>2396</v>
      </c>
      <c r="B3994" s="5"/>
      <c r="C3994" s="4">
        <v>0</v>
      </c>
      <c r="E3994" s="4" t="b">
        <f t="shared" si="25"/>
        <v>0</v>
      </c>
      <c r="F3994" s="4">
        <v>0</v>
      </c>
      <c r="G3994" s="4">
        <v>2996611</v>
      </c>
      <c r="H3994" s="6">
        <v>44195</v>
      </c>
      <c r="I3994" s="4" t="s">
        <v>2404</v>
      </c>
      <c r="J3994" s="4" t="s">
        <v>1266</v>
      </c>
      <c r="K3994" s="4">
        <v>584</v>
      </c>
      <c r="L3994" s="4">
        <v>0</v>
      </c>
      <c r="M3994" s="4">
        <v>0</v>
      </c>
      <c r="N3994" s="4">
        <v>0</v>
      </c>
      <c r="O3994" s="4">
        <v>306510</v>
      </c>
      <c r="P3994" s="4">
        <v>0</v>
      </c>
      <c r="Q3994" s="4">
        <v>4776</v>
      </c>
      <c r="R3994" s="4" t="b">
        <f t="shared" si="26"/>
        <v>0</v>
      </c>
      <c r="S3994" s="4">
        <v>0</v>
      </c>
    </row>
    <row r="3995" spans="1:19" ht="14.25" customHeight="1">
      <c r="A3995" s="4" t="s">
        <v>2396</v>
      </c>
      <c r="B3995" s="5" t="s">
        <v>2405</v>
      </c>
      <c r="C3995" s="4">
        <v>0</v>
      </c>
      <c r="D3995" s="4" t="s">
        <v>2405</v>
      </c>
      <c r="E3995" s="4" t="b">
        <f t="shared" si="25"/>
        <v>0</v>
      </c>
      <c r="F3995" s="4">
        <v>0</v>
      </c>
      <c r="G3995" s="4">
        <v>2996611</v>
      </c>
      <c r="H3995" s="3" t="s">
        <v>21</v>
      </c>
      <c r="K3995" s="4">
        <v>0</v>
      </c>
      <c r="L3995" s="4">
        <v>0</v>
      </c>
      <c r="M3995" s="4">
        <v>0</v>
      </c>
      <c r="N3995" s="4">
        <v>1753600</v>
      </c>
      <c r="O3995" s="4">
        <v>1969600</v>
      </c>
      <c r="P3995" s="4">
        <v>0</v>
      </c>
      <c r="Q3995" s="4">
        <v>4777</v>
      </c>
      <c r="R3995" s="4" t="b">
        <f t="shared" si="26"/>
        <v>0</v>
      </c>
      <c r="S3995" s="4">
        <v>0</v>
      </c>
    </row>
    <row r="3996" spans="1:19" ht="14.25" customHeight="1">
      <c r="A3996" s="4" t="s">
        <v>2396</v>
      </c>
      <c r="B3996" s="5" t="s">
        <v>2406</v>
      </c>
      <c r="C3996" s="4">
        <v>0</v>
      </c>
      <c r="D3996" s="4" t="s">
        <v>2406</v>
      </c>
      <c r="E3996" s="4" t="b">
        <f t="shared" si="25"/>
        <v>0</v>
      </c>
      <c r="F3996" s="4">
        <v>0</v>
      </c>
      <c r="G3996" s="4">
        <v>0</v>
      </c>
      <c r="H3996" s="3" t="s">
        <v>21</v>
      </c>
      <c r="K3996" s="4">
        <v>0</v>
      </c>
      <c r="L3996" s="4">
        <v>0</v>
      </c>
      <c r="M3996" s="4">
        <v>0</v>
      </c>
      <c r="N3996" s="4">
        <v>1753600</v>
      </c>
      <c r="O3996" s="4">
        <v>1969600</v>
      </c>
      <c r="P3996" s="4">
        <v>0</v>
      </c>
      <c r="Q3996" s="4">
        <v>4826</v>
      </c>
      <c r="R3996" s="4" t="b">
        <f t="shared" ref="R3996:R3999" si="27">TRUE()</f>
        <v>1</v>
      </c>
      <c r="S3996" s="4">
        <v>0</v>
      </c>
    </row>
    <row r="3997" spans="1:19" ht="14.25" customHeight="1">
      <c r="A3997" s="4" t="s">
        <v>2394</v>
      </c>
      <c r="B3997" s="5" t="s">
        <v>2407</v>
      </c>
      <c r="C3997" s="4">
        <v>0</v>
      </c>
      <c r="D3997" s="4" t="s">
        <v>2407</v>
      </c>
      <c r="E3997" s="4" t="b">
        <f t="shared" si="25"/>
        <v>0</v>
      </c>
      <c r="F3997" s="4">
        <v>0</v>
      </c>
      <c r="G3997" s="4">
        <v>0</v>
      </c>
      <c r="H3997" s="3" t="s">
        <v>21</v>
      </c>
      <c r="K3997" s="4">
        <v>0</v>
      </c>
      <c r="L3997" s="4">
        <v>0</v>
      </c>
      <c r="M3997" s="4">
        <v>0</v>
      </c>
      <c r="N3997" s="4">
        <v>1753600</v>
      </c>
      <c r="O3997" s="4">
        <v>1969600</v>
      </c>
      <c r="P3997" s="4">
        <v>0</v>
      </c>
      <c r="Q3997" s="4">
        <v>4827</v>
      </c>
      <c r="R3997" s="4" t="b">
        <f t="shared" si="27"/>
        <v>1</v>
      </c>
      <c r="S3997" s="4">
        <v>0</v>
      </c>
    </row>
    <row r="3998" spans="1:19" ht="14.25" customHeight="1">
      <c r="A3998" s="4" t="s">
        <v>2408</v>
      </c>
      <c r="B3998" s="5" t="s">
        <v>2409</v>
      </c>
      <c r="C3998" s="4">
        <v>5</v>
      </c>
      <c r="D3998" s="4" t="s">
        <v>2409</v>
      </c>
      <c r="E3998" s="4" t="b">
        <f t="shared" si="25"/>
        <v>0</v>
      </c>
      <c r="F3998" s="4">
        <v>-8532284</v>
      </c>
      <c r="G3998" s="4">
        <v>0</v>
      </c>
      <c r="H3998" s="3" t="s">
        <v>21</v>
      </c>
      <c r="K3998" s="4">
        <v>0</v>
      </c>
      <c r="L3998" s="4">
        <v>322872</v>
      </c>
      <c r="M3998" s="4">
        <v>1884832</v>
      </c>
      <c r="N3998" s="4">
        <v>0</v>
      </c>
      <c r="O3998" s="4">
        <v>0</v>
      </c>
      <c r="P3998" s="4">
        <v>-8532284</v>
      </c>
      <c r="Q3998" s="4">
        <v>4853</v>
      </c>
      <c r="R3998" s="4" t="b">
        <f t="shared" si="27"/>
        <v>1</v>
      </c>
      <c r="S3998" s="4">
        <v>0</v>
      </c>
    </row>
    <row r="3999" spans="1:19" ht="14.25" customHeight="1">
      <c r="A3999" s="4" t="s">
        <v>2410</v>
      </c>
      <c r="B3999" s="5" t="s">
        <v>2411</v>
      </c>
      <c r="C3999" s="4">
        <v>0</v>
      </c>
      <c r="D3999" s="4" t="s">
        <v>2411</v>
      </c>
      <c r="E3999" s="4" t="b">
        <f>TRUE()</f>
        <v>1</v>
      </c>
      <c r="F3999" s="4">
        <v>-8532284</v>
      </c>
      <c r="G3999" s="4">
        <v>0</v>
      </c>
      <c r="H3999" s="3" t="s">
        <v>21</v>
      </c>
      <c r="K3999" s="4">
        <v>0</v>
      </c>
      <c r="L3999" s="4">
        <v>161436</v>
      </c>
      <c r="M3999" s="4">
        <v>942416</v>
      </c>
      <c r="N3999" s="4">
        <v>0</v>
      </c>
      <c r="O3999" s="4">
        <v>0</v>
      </c>
      <c r="P3999" s="4">
        <v>-8532284</v>
      </c>
      <c r="Q3999" s="4">
        <v>4859</v>
      </c>
      <c r="R3999" s="4" t="b">
        <f t="shared" si="27"/>
        <v>1</v>
      </c>
      <c r="S3999" s="4">
        <v>0</v>
      </c>
    </row>
    <row r="4000" spans="1:19" ht="14.25" customHeight="1">
      <c r="A4000" s="4" t="s">
        <v>2410</v>
      </c>
      <c r="B4000" s="5" t="s">
        <v>468</v>
      </c>
      <c r="C4000" s="4">
        <v>0</v>
      </c>
      <c r="D4000" s="4" t="s">
        <v>468</v>
      </c>
      <c r="E4000" s="4" t="b">
        <f t="shared" ref="E4000:E4039" si="28">FALSE()</f>
        <v>0</v>
      </c>
      <c r="F4000" s="4">
        <v>-3294705</v>
      </c>
      <c r="G4000" s="4">
        <v>5102</v>
      </c>
      <c r="H4000" s="3" t="s">
        <v>21</v>
      </c>
      <c r="K4000" s="4">
        <v>0</v>
      </c>
      <c r="L4000" s="4">
        <v>0</v>
      </c>
      <c r="M4000" s="4">
        <v>636324</v>
      </c>
      <c r="N4000" s="4">
        <v>0</v>
      </c>
      <c r="O4000" s="4">
        <v>0</v>
      </c>
      <c r="P4000" s="4">
        <v>-3294705</v>
      </c>
      <c r="Q4000" s="4">
        <v>4860</v>
      </c>
      <c r="R4000" s="4" t="b">
        <f t="shared" ref="R4000:R4011" si="29">FALSE()</f>
        <v>0</v>
      </c>
      <c r="S4000" s="4">
        <v>0</v>
      </c>
    </row>
    <row r="4001" spans="1:19" ht="14.25" customHeight="1">
      <c r="A4001" s="4" t="s">
        <v>2410</v>
      </c>
      <c r="B4001" s="5"/>
      <c r="C4001" s="4">
        <v>0</v>
      </c>
      <c r="E4001" s="4" t="b">
        <f t="shared" si="28"/>
        <v>0</v>
      </c>
      <c r="F4001" s="4">
        <v>0</v>
      </c>
      <c r="G4001" s="4">
        <v>5102</v>
      </c>
      <c r="H4001" s="6">
        <v>44195</v>
      </c>
      <c r="I4001" s="4" t="s">
        <v>2412</v>
      </c>
      <c r="J4001" s="4" t="s">
        <v>1266</v>
      </c>
      <c r="K4001" s="4">
        <v>586</v>
      </c>
      <c r="L4001" s="4">
        <v>0</v>
      </c>
      <c r="M4001" s="4">
        <v>0</v>
      </c>
      <c r="N4001" s="4">
        <v>0</v>
      </c>
      <c r="O4001" s="4">
        <v>636324</v>
      </c>
      <c r="P4001" s="4">
        <v>-3931029</v>
      </c>
      <c r="Q4001" s="4">
        <v>4861</v>
      </c>
      <c r="R4001" s="4" t="b">
        <f t="shared" si="29"/>
        <v>0</v>
      </c>
      <c r="S4001" s="4">
        <v>0</v>
      </c>
    </row>
    <row r="4002" spans="1:19" ht="14.25" customHeight="1">
      <c r="A4002" s="4" t="s">
        <v>2410</v>
      </c>
      <c r="B4002" s="5" t="s">
        <v>2413</v>
      </c>
      <c r="C4002" s="4">
        <v>0</v>
      </c>
      <c r="D4002" s="4" t="s">
        <v>2413</v>
      </c>
      <c r="E4002" s="4" t="b">
        <f t="shared" si="28"/>
        <v>0</v>
      </c>
      <c r="F4002" s="4">
        <v>0</v>
      </c>
      <c r="G4002" s="4">
        <v>5102</v>
      </c>
      <c r="H4002" s="3" t="s">
        <v>21</v>
      </c>
      <c r="K4002" s="4">
        <v>0</v>
      </c>
      <c r="L4002" s="4">
        <v>0</v>
      </c>
      <c r="M4002" s="4">
        <v>0</v>
      </c>
      <c r="N4002" s="4">
        <v>0</v>
      </c>
      <c r="O4002" s="4">
        <v>636324</v>
      </c>
      <c r="P4002" s="4">
        <v>-3931029</v>
      </c>
      <c r="Q4002" s="4">
        <v>4862</v>
      </c>
      <c r="R4002" s="4" t="b">
        <f t="shared" si="29"/>
        <v>0</v>
      </c>
      <c r="S4002" s="4">
        <v>0</v>
      </c>
    </row>
    <row r="4003" spans="1:19" ht="14.25" customHeight="1">
      <c r="A4003" s="4" t="s">
        <v>2410</v>
      </c>
      <c r="B4003" s="5" t="s">
        <v>598</v>
      </c>
      <c r="C4003" s="4">
        <v>0</v>
      </c>
      <c r="D4003" s="4" t="s">
        <v>598</v>
      </c>
      <c r="E4003" s="4" t="b">
        <f t="shared" si="28"/>
        <v>0</v>
      </c>
      <c r="F4003" s="4">
        <v>-177969</v>
      </c>
      <c r="G4003" s="4">
        <v>6302</v>
      </c>
      <c r="H4003" s="3" t="s">
        <v>21</v>
      </c>
      <c r="K4003" s="4">
        <v>0</v>
      </c>
      <c r="L4003" s="4">
        <v>0</v>
      </c>
      <c r="M4003" s="4">
        <v>215465</v>
      </c>
      <c r="N4003" s="4">
        <v>0</v>
      </c>
      <c r="O4003" s="4">
        <v>0</v>
      </c>
      <c r="P4003" s="4">
        <v>-177969</v>
      </c>
      <c r="Q4003" s="4">
        <v>4863</v>
      </c>
      <c r="R4003" s="4" t="b">
        <f t="shared" si="29"/>
        <v>0</v>
      </c>
      <c r="S4003" s="4">
        <v>0</v>
      </c>
    </row>
    <row r="4004" spans="1:19" ht="14.25" customHeight="1">
      <c r="A4004" s="4" t="s">
        <v>2410</v>
      </c>
      <c r="B4004" s="5"/>
      <c r="C4004" s="4">
        <v>0</v>
      </c>
      <c r="E4004" s="4" t="b">
        <f t="shared" si="28"/>
        <v>0</v>
      </c>
      <c r="F4004" s="4">
        <v>0</v>
      </c>
      <c r="G4004" s="4">
        <v>6302</v>
      </c>
      <c r="H4004" s="6">
        <v>44195</v>
      </c>
      <c r="I4004" s="4" t="s">
        <v>2412</v>
      </c>
      <c r="J4004" s="4" t="s">
        <v>1266</v>
      </c>
      <c r="K4004" s="4">
        <v>586</v>
      </c>
      <c r="L4004" s="4">
        <v>0</v>
      </c>
      <c r="M4004" s="4">
        <v>0</v>
      </c>
      <c r="N4004" s="4">
        <v>0</v>
      </c>
      <c r="O4004" s="4">
        <v>215465</v>
      </c>
      <c r="P4004" s="4">
        <v>-393434</v>
      </c>
      <c r="Q4004" s="4">
        <v>4864</v>
      </c>
      <c r="R4004" s="4" t="b">
        <f t="shared" si="29"/>
        <v>0</v>
      </c>
      <c r="S4004" s="4">
        <v>0</v>
      </c>
    </row>
    <row r="4005" spans="1:19" ht="14.25" customHeight="1">
      <c r="A4005" s="4" t="s">
        <v>2410</v>
      </c>
      <c r="B4005" s="5" t="s">
        <v>2414</v>
      </c>
      <c r="C4005" s="4">
        <v>0</v>
      </c>
      <c r="D4005" s="4" t="s">
        <v>2414</v>
      </c>
      <c r="E4005" s="4" t="b">
        <f t="shared" si="28"/>
        <v>0</v>
      </c>
      <c r="F4005" s="4">
        <v>0</v>
      </c>
      <c r="G4005" s="4">
        <v>6302</v>
      </c>
      <c r="H4005" s="3" t="s">
        <v>21</v>
      </c>
      <c r="K4005" s="4">
        <v>0</v>
      </c>
      <c r="L4005" s="4">
        <v>0</v>
      </c>
      <c r="M4005" s="4">
        <v>0</v>
      </c>
      <c r="N4005" s="4">
        <v>0</v>
      </c>
      <c r="O4005" s="4">
        <v>215465</v>
      </c>
      <c r="P4005" s="4">
        <v>-393434</v>
      </c>
      <c r="Q4005" s="4">
        <v>4865</v>
      </c>
      <c r="R4005" s="4" t="b">
        <f t="shared" si="29"/>
        <v>0</v>
      </c>
      <c r="S4005" s="4">
        <v>0</v>
      </c>
    </row>
    <row r="4006" spans="1:19" ht="14.25" customHeight="1">
      <c r="A4006" s="4" t="s">
        <v>2410</v>
      </c>
      <c r="B4006" s="5" t="s">
        <v>666</v>
      </c>
      <c r="C4006" s="4">
        <v>0</v>
      </c>
      <c r="D4006" s="4" t="s">
        <v>666</v>
      </c>
      <c r="E4006" s="4" t="b">
        <f t="shared" si="28"/>
        <v>0</v>
      </c>
      <c r="F4006" s="4">
        <v>-5059610</v>
      </c>
      <c r="G4006" s="4">
        <v>7201</v>
      </c>
      <c r="H4006" s="3" t="s">
        <v>21</v>
      </c>
      <c r="K4006" s="4">
        <v>0</v>
      </c>
      <c r="L4006" s="4">
        <v>161436</v>
      </c>
      <c r="M4006" s="4">
        <v>0</v>
      </c>
      <c r="N4006" s="4">
        <v>0</v>
      </c>
      <c r="O4006" s="4">
        <v>0</v>
      </c>
      <c r="P4006" s="4">
        <v>-5059610</v>
      </c>
      <c r="Q4006" s="4">
        <v>4866</v>
      </c>
      <c r="R4006" s="4" t="b">
        <f t="shared" si="29"/>
        <v>0</v>
      </c>
      <c r="S4006" s="4">
        <v>0</v>
      </c>
    </row>
    <row r="4007" spans="1:19" ht="14.25" customHeight="1">
      <c r="A4007" s="4" t="s">
        <v>2410</v>
      </c>
      <c r="B4007" s="5"/>
      <c r="C4007" s="4">
        <v>0</v>
      </c>
      <c r="E4007" s="4" t="b">
        <f t="shared" si="28"/>
        <v>0</v>
      </c>
      <c r="F4007" s="4">
        <v>0</v>
      </c>
      <c r="G4007" s="4">
        <v>7201</v>
      </c>
      <c r="H4007" s="6">
        <v>44195</v>
      </c>
      <c r="I4007" s="4" t="s">
        <v>2412</v>
      </c>
      <c r="J4007" s="4" t="s">
        <v>1266</v>
      </c>
      <c r="K4007" s="4">
        <v>586</v>
      </c>
      <c r="L4007" s="4">
        <v>0</v>
      </c>
      <c r="M4007" s="4">
        <v>0</v>
      </c>
      <c r="N4007" s="4">
        <v>161436</v>
      </c>
      <c r="O4007" s="4">
        <v>0</v>
      </c>
      <c r="P4007" s="4">
        <v>-4898174</v>
      </c>
      <c r="Q4007" s="4">
        <v>4867</v>
      </c>
      <c r="R4007" s="4" t="b">
        <f t="shared" si="29"/>
        <v>0</v>
      </c>
      <c r="S4007" s="4">
        <v>0</v>
      </c>
    </row>
    <row r="4008" spans="1:19" ht="14.25" customHeight="1">
      <c r="A4008" s="4" t="s">
        <v>2410</v>
      </c>
      <c r="B4008" s="5" t="s">
        <v>2415</v>
      </c>
      <c r="C4008" s="4">
        <v>0</v>
      </c>
      <c r="D4008" s="4" t="s">
        <v>2415</v>
      </c>
      <c r="E4008" s="4" t="b">
        <f t="shared" si="28"/>
        <v>0</v>
      </c>
      <c r="F4008" s="4">
        <v>0</v>
      </c>
      <c r="G4008" s="4">
        <v>7201</v>
      </c>
      <c r="H4008" s="3" t="s">
        <v>21</v>
      </c>
      <c r="K4008" s="4">
        <v>0</v>
      </c>
      <c r="L4008" s="4">
        <v>0</v>
      </c>
      <c r="M4008" s="4">
        <v>0</v>
      </c>
      <c r="N4008" s="4">
        <v>161436</v>
      </c>
      <c r="O4008" s="4">
        <v>0</v>
      </c>
      <c r="P4008" s="4">
        <v>-4898174</v>
      </c>
      <c r="Q4008" s="4">
        <v>4868</v>
      </c>
      <c r="R4008" s="4" t="b">
        <f t="shared" si="29"/>
        <v>0</v>
      </c>
      <c r="S4008" s="4">
        <v>0</v>
      </c>
    </row>
    <row r="4009" spans="1:19" ht="14.25" customHeight="1">
      <c r="A4009" s="4" t="s">
        <v>2410</v>
      </c>
      <c r="B4009" s="5" t="s">
        <v>698</v>
      </c>
      <c r="C4009" s="4">
        <v>0</v>
      </c>
      <c r="D4009" s="4" t="s">
        <v>698</v>
      </c>
      <c r="E4009" s="4" t="b">
        <f t="shared" si="28"/>
        <v>0</v>
      </c>
      <c r="F4009" s="4">
        <v>0</v>
      </c>
      <c r="G4009" s="4">
        <v>7401</v>
      </c>
      <c r="H4009" s="3" t="s">
        <v>21</v>
      </c>
      <c r="K4009" s="4">
        <v>0</v>
      </c>
      <c r="L4009" s="4">
        <v>0</v>
      </c>
      <c r="M4009" s="4">
        <v>90627</v>
      </c>
      <c r="N4009" s="4">
        <v>0</v>
      </c>
      <c r="O4009" s="4">
        <v>0</v>
      </c>
      <c r="P4009" s="4">
        <v>0</v>
      </c>
      <c r="Q4009" s="4">
        <v>4869</v>
      </c>
      <c r="R4009" s="4" t="b">
        <f t="shared" si="29"/>
        <v>0</v>
      </c>
      <c r="S4009" s="4">
        <v>0</v>
      </c>
    </row>
    <row r="4010" spans="1:19" ht="14.25" customHeight="1">
      <c r="A4010" s="4" t="s">
        <v>2410</v>
      </c>
      <c r="B4010" s="5"/>
      <c r="C4010" s="4">
        <v>0</v>
      </c>
      <c r="E4010" s="4" t="b">
        <f t="shared" si="28"/>
        <v>0</v>
      </c>
      <c r="F4010" s="4">
        <v>0</v>
      </c>
      <c r="G4010" s="4">
        <v>7401</v>
      </c>
      <c r="H4010" s="6">
        <v>44195</v>
      </c>
      <c r="I4010" s="4" t="s">
        <v>2412</v>
      </c>
      <c r="J4010" s="4" t="s">
        <v>1266</v>
      </c>
      <c r="K4010" s="4">
        <v>586</v>
      </c>
      <c r="L4010" s="4">
        <v>0</v>
      </c>
      <c r="M4010" s="4">
        <v>0</v>
      </c>
      <c r="N4010" s="4">
        <v>0</v>
      </c>
      <c r="O4010" s="4">
        <v>90627</v>
      </c>
      <c r="P4010" s="4">
        <v>-90627</v>
      </c>
      <c r="Q4010" s="4">
        <v>4870</v>
      </c>
      <c r="R4010" s="4" t="b">
        <f t="shared" si="29"/>
        <v>0</v>
      </c>
      <c r="S4010" s="4">
        <v>0</v>
      </c>
    </row>
    <row r="4011" spans="1:19" ht="14.25" customHeight="1">
      <c r="A4011" s="4" t="s">
        <v>2410</v>
      </c>
      <c r="B4011" s="5" t="s">
        <v>2416</v>
      </c>
      <c r="C4011" s="4">
        <v>0</v>
      </c>
      <c r="D4011" s="4" t="s">
        <v>2416</v>
      </c>
      <c r="E4011" s="4" t="b">
        <f t="shared" si="28"/>
        <v>0</v>
      </c>
      <c r="F4011" s="4">
        <v>0</v>
      </c>
      <c r="G4011" s="4">
        <v>7401</v>
      </c>
      <c r="H4011" s="3" t="s">
        <v>21</v>
      </c>
      <c r="K4011" s="4">
        <v>0</v>
      </c>
      <c r="L4011" s="4">
        <v>0</v>
      </c>
      <c r="M4011" s="4">
        <v>0</v>
      </c>
      <c r="N4011" s="4">
        <v>0</v>
      </c>
      <c r="O4011" s="4">
        <v>90627</v>
      </c>
      <c r="P4011" s="4">
        <v>-90627</v>
      </c>
      <c r="Q4011" s="4">
        <v>4871</v>
      </c>
      <c r="R4011" s="4" t="b">
        <f t="shared" si="29"/>
        <v>0</v>
      </c>
      <c r="S4011" s="4">
        <v>0</v>
      </c>
    </row>
    <row r="4012" spans="1:19" ht="14.25" customHeight="1">
      <c r="A4012" s="4" t="s">
        <v>2410</v>
      </c>
      <c r="B4012" s="5" t="s">
        <v>2417</v>
      </c>
      <c r="C4012" s="4">
        <v>0</v>
      </c>
      <c r="D4012" s="4" t="s">
        <v>2417</v>
      </c>
      <c r="E4012" s="4" t="b">
        <f t="shared" si="28"/>
        <v>0</v>
      </c>
      <c r="F4012" s="4">
        <v>0</v>
      </c>
      <c r="G4012" s="4">
        <v>0</v>
      </c>
      <c r="H4012" s="3" t="s">
        <v>21</v>
      </c>
      <c r="K4012" s="4">
        <v>0</v>
      </c>
      <c r="L4012" s="4">
        <v>0</v>
      </c>
      <c r="M4012" s="4">
        <v>0</v>
      </c>
      <c r="N4012" s="4">
        <v>161436</v>
      </c>
      <c r="O4012" s="4">
        <v>942416</v>
      </c>
      <c r="P4012" s="4">
        <v>-9313264</v>
      </c>
      <c r="Q4012" s="4">
        <v>4872</v>
      </c>
      <c r="R4012" s="4" t="b">
        <f t="shared" ref="R4012:R4016" si="30">TRUE()</f>
        <v>1</v>
      </c>
      <c r="S4012" s="4">
        <v>0</v>
      </c>
    </row>
    <row r="4013" spans="1:19" ht="14.25" customHeight="1">
      <c r="A4013" s="4" t="s">
        <v>2408</v>
      </c>
      <c r="B4013" s="5" t="s">
        <v>2418</v>
      </c>
      <c r="C4013" s="4">
        <v>0</v>
      </c>
      <c r="D4013" s="4" t="s">
        <v>2418</v>
      </c>
      <c r="E4013" s="4" t="b">
        <f t="shared" si="28"/>
        <v>0</v>
      </c>
      <c r="F4013" s="4">
        <v>0</v>
      </c>
      <c r="G4013" s="4">
        <v>0</v>
      </c>
      <c r="H4013" s="3" t="s">
        <v>21</v>
      </c>
      <c r="K4013" s="4">
        <v>0</v>
      </c>
      <c r="L4013" s="4">
        <v>0</v>
      </c>
      <c r="M4013" s="4">
        <v>0</v>
      </c>
      <c r="N4013" s="4">
        <v>161436</v>
      </c>
      <c r="O4013" s="4">
        <v>942416</v>
      </c>
      <c r="P4013" s="4">
        <v>-9313264</v>
      </c>
      <c r="Q4013" s="4">
        <v>4885</v>
      </c>
      <c r="R4013" s="4" t="b">
        <f t="shared" si="30"/>
        <v>1</v>
      </c>
      <c r="S4013" s="4">
        <v>0</v>
      </c>
    </row>
    <row r="4014" spans="1:19" ht="14.25" customHeight="1">
      <c r="A4014" s="4" t="s">
        <v>870</v>
      </c>
      <c r="B4014" s="5" t="s">
        <v>2419</v>
      </c>
      <c r="C4014" s="4">
        <v>0</v>
      </c>
      <c r="D4014" s="4" t="s">
        <v>2419</v>
      </c>
      <c r="E4014" s="4" t="b">
        <f t="shared" si="28"/>
        <v>0</v>
      </c>
      <c r="F4014" s="4">
        <v>0</v>
      </c>
      <c r="G4014" s="4">
        <v>0</v>
      </c>
      <c r="H4014" s="3" t="s">
        <v>21</v>
      </c>
      <c r="K4014" s="4">
        <v>0</v>
      </c>
      <c r="L4014" s="4">
        <v>0</v>
      </c>
      <c r="M4014" s="4">
        <v>0</v>
      </c>
      <c r="N4014" s="4">
        <v>213583036</v>
      </c>
      <c r="O4014" s="4">
        <v>210198850</v>
      </c>
      <c r="P4014" s="4">
        <v>88027419</v>
      </c>
      <c r="Q4014" s="4">
        <v>4886</v>
      </c>
      <c r="R4014" s="4" t="b">
        <f t="shared" si="30"/>
        <v>1</v>
      </c>
      <c r="S4014" s="4">
        <v>0</v>
      </c>
    </row>
    <row r="4015" spans="1:19" ht="14.25" customHeight="1">
      <c r="A4015" s="4" t="s">
        <v>2420</v>
      </c>
      <c r="B4015" s="5" t="s">
        <v>2421</v>
      </c>
      <c r="C4015" s="4">
        <v>1</v>
      </c>
      <c r="D4015" s="4" t="s">
        <v>2421</v>
      </c>
      <c r="E4015" s="4" t="b">
        <f t="shared" si="28"/>
        <v>0</v>
      </c>
      <c r="F4015" s="4">
        <v>0</v>
      </c>
      <c r="G4015" s="4">
        <v>0</v>
      </c>
      <c r="H4015" s="3" t="s">
        <v>21</v>
      </c>
      <c r="K4015" s="4">
        <v>0</v>
      </c>
      <c r="L4015" s="4">
        <v>21001504</v>
      </c>
      <c r="M4015" s="4">
        <v>21001504</v>
      </c>
      <c r="N4015" s="4">
        <v>0</v>
      </c>
      <c r="O4015" s="4">
        <v>0</v>
      </c>
      <c r="P4015" s="4">
        <v>0</v>
      </c>
      <c r="Q4015" s="4">
        <v>5192</v>
      </c>
      <c r="R4015" s="4" t="b">
        <f t="shared" si="30"/>
        <v>1</v>
      </c>
      <c r="S4015" s="4">
        <v>0</v>
      </c>
    </row>
    <row r="4016" spans="1:19" ht="14.25" customHeight="1">
      <c r="A4016" s="4" t="s">
        <v>2422</v>
      </c>
      <c r="B4016" s="5" t="s">
        <v>2423</v>
      </c>
      <c r="C4016" s="4">
        <v>1</v>
      </c>
      <c r="D4016" s="4" t="s">
        <v>2423</v>
      </c>
      <c r="E4016" s="4" t="b">
        <f t="shared" si="28"/>
        <v>0</v>
      </c>
      <c r="F4016" s="4">
        <v>0</v>
      </c>
      <c r="G4016" s="4">
        <v>0</v>
      </c>
      <c r="H4016" s="3" t="s">
        <v>21</v>
      </c>
      <c r="K4016" s="4">
        <v>0</v>
      </c>
      <c r="L4016" s="4">
        <v>21001504</v>
      </c>
      <c r="M4016" s="4">
        <v>21001504</v>
      </c>
      <c r="N4016" s="4">
        <v>0</v>
      </c>
      <c r="O4016" s="4">
        <v>0</v>
      </c>
      <c r="P4016" s="4">
        <v>0</v>
      </c>
      <c r="Q4016" s="4">
        <v>5193</v>
      </c>
      <c r="R4016" s="4" t="b">
        <f t="shared" si="30"/>
        <v>1</v>
      </c>
      <c r="S4016" s="4">
        <v>0</v>
      </c>
    </row>
    <row r="4017" spans="1:19" ht="14.25" customHeight="1">
      <c r="A4017" s="4" t="s">
        <v>2424</v>
      </c>
      <c r="B4017" s="5" t="s">
        <v>2425</v>
      </c>
      <c r="C4017" s="4">
        <v>1</v>
      </c>
      <c r="D4017" s="4" t="s">
        <v>2425</v>
      </c>
      <c r="E4017" s="4" t="b">
        <f t="shared" si="28"/>
        <v>0</v>
      </c>
      <c r="F4017" s="4">
        <v>0</v>
      </c>
      <c r="G4017" s="4">
        <v>0</v>
      </c>
      <c r="H4017" s="3" t="s">
        <v>21</v>
      </c>
      <c r="K4017" s="4">
        <v>0</v>
      </c>
      <c r="L4017" s="4">
        <v>21001504</v>
      </c>
      <c r="M4017" s="4">
        <v>21001504</v>
      </c>
      <c r="N4017" s="4">
        <v>0</v>
      </c>
      <c r="O4017" s="4">
        <v>0</v>
      </c>
      <c r="P4017" s="4">
        <v>0</v>
      </c>
      <c r="Q4017" s="4">
        <v>5194</v>
      </c>
      <c r="R4017" s="4" t="b">
        <f>FALSE()</f>
        <v>0</v>
      </c>
      <c r="S4017" s="4">
        <v>0</v>
      </c>
    </row>
    <row r="4018" spans="1:19" ht="14.25" customHeight="1">
      <c r="A4018" s="4" t="s">
        <v>2426</v>
      </c>
      <c r="B4018" s="5" t="s">
        <v>2427</v>
      </c>
      <c r="C4018" s="4">
        <v>0</v>
      </c>
      <c r="D4018" s="4" t="s">
        <v>2427</v>
      </c>
      <c r="E4018" s="4" t="b">
        <f t="shared" si="28"/>
        <v>0</v>
      </c>
      <c r="F4018" s="4">
        <v>0</v>
      </c>
      <c r="G4018" s="4">
        <v>0</v>
      </c>
      <c r="H4018" s="3" t="s">
        <v>21</v>
      </c>
      <c r="K4018" s="4">
        <v>0</v>
      </c>
      <c r="L4018" s="4">
        <v>21001504</v>
      </c>
      <c r="M4018" s="4">
        <v>21001504</v>
      </c>
      <c r="N4018" s="4">
        <v>0</v>
      </c>
      <c r="O4018" s="4">
        <v>0</v>
      </c>
      <c r="P4018" s="4">
        <v>0</v>
      </c>
      <c r="Q4018" s="4">
        <v>5196</v>
      </c>
      <c r="R4018" s="4" t="b">
        <f>TRUE()</f>
        <v>1</v>
      </c>
      <c r="S4018" s="4">
        <v>0</v>
      </c>
    </row>
    <row r="4019" spans="1:19" ht="14.25" customHeight="1">
      <c r="A4019" s="4" t="s">
        <v>2426</v>
      </c>
      <c r="B4019" s="5"/>
      <c r="C4019" s="4">
        <v>0</v>
      </c>
      <c r="E4019" s="4" t="b">
        <f t="shared" si="28"/>
        <v>0</v>
      </c>
      <c r="F4019" s="4">
        <v>0</v>
      </c>
      <c r="G4019" s="4">
        <v>0</v>
      </c>
      <c r="H4019" s="6">
        <v>43860</v>
      </c>
      <c r="I4019" s="4" t="s">
        <v>2428</v>
      </c>
      <c r="J4019" s="4" t="s">
        <v>2429</v>
      </c>
      <c r="K4019" s="4">
        <v>54</v>
      </c>
      <c r="L4019" s="4">
        <v>0</v>
      </c>
      <c r="M4019" s="4">
        <v>0</v>
      </c>
      <c r="N4019" s="4">
        <v>0</v>
      </c>
      <c r="O4019" s="4">
        <v>875063</v>
      </c>
      <c r="P4019" s="4">
        <v>-875063</v>
      </c>
      <c r="Q4019" s="4">
        <v>5197</v>
      </c>
      <c r="R4019" s="4" t="b">
        <f t="shared" ref="R4019:R4031" si="31">FALSE()</f>
        <v>0</v>
      </c>
      <c r="S4019" s="4">
        <v>0</v>
      </c>
    </row>
    <row r="4020" spans="1:19" ht="14.25" customHeight="1">
      <c r="A4020" s="4" t="s">
        <v>2426</v>
      </c>
      <c r="B4020" s="5"/>
      <c r="C4020" s="4">
        <v>0</v>
      </c>
      <c r="E4020" s="4" t="b">
        <f t="shared" si="28"/>
        <v>0</v>
      </c>
      <c r="F4020" s="4">
        <v>0</v>
      </c>
      <c r="G4020" s="4">
        <v>0</v>
      </c>
      <c r="H4020" s="6">
        <v>43860</v>
      </c>
      <c r="I4020" s="4" t="s">
        <v>2430</v>
      </c>
      <c r="J4020" s="4" t="s">
        <v>2399</v>
      </c>
      <c r="K4020" s="4">
        <v>1050</v>
      </c>
      <c r="L4020" s="4">
        <v>0</v>
      </c>
      <c r="M4020" s="4">
        <v>0</v>
      </c>
      <c r="N4020" s="4">
        <v>10500752</v>
      </c>
      <c r="O4020" s="4">
        <v>0</v>
      </c>
      <c r="P4020" s="4">
        <v>9625689</v>
      </c>
      <c r="Q4020" s="4">
        <v>5198</v>
      </c>
      <c r="R4020" s="4" t="b">
        <f t="shared" si="31"/>
        <v>0</v>
      </c>
      <c r="S4020" s="4">
        <v>0</v>
      </c>
    </row>
    <row r="4021" spans="1:19" ht="14.25" customHeight="1">
      <c r="A4021" s="4" t="s">
        <v>2426</v>
      </c>
      <c r="B4021" s="5"/>
      <c r="C4021" s="4">
        <v>0</v>
      </c>
      <c r="E4021" s="4" t="b">
        <f t="shared" si="28"/>
        <v>0</v>
      </c>
      <c r="F4021" s="4">
        <v>0</v>
      </c>
      <c r="G4021" s="4">
        <v>0</v>
      </c>
      <c r="H4021" s="6">
        <v>43889</v>
      </c>
      <c r="I4021" s="4" t="s">
        <v>2428</v>
      </c>
      <c r="J4021" s="4" t="s">
        <v>2429</v>
      </c>
      <c r="K4021" s="4">
        <v>55</v>
      </c>
      <c r="L4021" s="4">
        <v>0</v>
      </c>
      <c r="M4021" s="4">
        <v>0</v>
      </c>
      <c r="N4021" s="4">
        <v>0</v>
      </c>
      <c r="O4021" s="4">
        <v>875063</v>
      </c>
      <c r="P4021" s="4">
        <v>8750626</v>
      </c>
      <c r="Q4021" s="4">
        <v>5199</v>
      </c>
      <c r="R4021" s="4" t="b">
        <f t="shared" si="31"/>
        <v>0</v>
      </c>
      <c r="S4021" s="4">
        <v>0</v>
      </c>
    </row>
    <row r="4022" spans="1:19" ht="14.25" customHeight="1">
      <c r="A4022" s="4" t="s">
        <v>2426</v>
      </c>
      <c r="B4022" s="5"/>
      <c r="C4022" s="4">
        <v>0</v>
      </c>
      <c r="E4022" s="4" t="b">
        <f t="shared" si="28"/>
        <v>0</v>
      </c>
      <c r="F4022" s="4">
        <v>0</v>
      </c>
      <c r="G4022" s="4">
        <v>0</v>
      </c>
      <c r="H4022" s="6">
        <v>43921</v>
      </c>
      <c r="I4022" s="4" t="s">
        <v>2428</v>
      </c>
      <c r="J4022" s="4" t="s">
        <v>2429</v>
      </c>
      <c r="K4022" s="4">
        <v>56</v>
      </c>
      <c r="L4022" s="4">
        <v>0</v>
      </c>
      <c r="M4022" s="4">
        <v>0</v>
      </c>
      <c r="N4022" s="4">
        <v>0</v>
      </c>
      <c r="O4022" s="4">
        <v>875063</v>
      </c>
      <c r="P4022" s="4">
        <v>7875563</v>
      </c>
      <c r="Q4022" s="4">
        <v>5200</v>
      </c>
      <c r="R4022" s="4" t="b">
        <f t="shared" si="31"/>
        <v>0</v>
      </c>
      <c r="S4022" s="4">
        <v>0</v>
      </c>
    </row>
    <row r="4023" spans="1:19" ht="14.25" customHeight="1">
      <c r="A4023" s="4" t="s">
        <v>2426</v>
      </c>
      <c r="B4023" s="5"/>
      <c r="C4023" s="4">
        <v>0</v>
      </c>
      <c r="E4023" s="4" t="b">
        <f t="shared" si="28"/>
        <v>0</v>
      </c>
      <c r="F4023" s="4">
        <v>0</v>
      </c>
      <c r="G4023" s="4">
        <v>0</v>
      </c>
      <c r="H4023" s="6">
        <v>43951</v>
      </c>
      <c r="I4023" s="4" t="s">
        <v>2428</v>
      </c>
      <c r="J4023" s="4" t="s">
        <v>2429</v>
      </c>
      <c r="K4023" s="4">
        <v>57</v>
      </c>
      <c r="L4023" s="4">
        <v>0</v>
      </c>
      <c r="M4023" s="4">
        <v>0</v>
      </c>
      <c r="N4023" s="4">
        <v>0</v>
      </c>
      <c r="O4023" s="4">
        <v>875063</v>
      </c>
      <c r="P4023" s="4">
        <v>7000500</v>
      </c>
      <c r="Q4023" s="4">
        <v>5201</v>
      </c>
      <c r="R4023" s="4" t="b">
        <f t="shared" si="31"/>
        <v>0</v>
      </c>
      <c r="S4023" s="4">
        <v>0</v>
      </c>
    </row>
    <row r="4024" spans="1:19" ht="14.25" customHeight="1">
      <c r="A4024" s="4" t="s">
        <v>2426</v>
      </c>
      <c r="B4024" s="5"/>
      <c r="C4024" s="4">
        <v>0</v>
      </c>
      <c r="E4024" s="4" t="b">
        <f t="shared" si="28"/>
        <v>0</v>
      </c>
      <c r="F4024" s="4">
        <v>0</v>
      </c>
      <c r="G4024" s="4">
        <v>0</v>
      </c>
      <c r="H4024" s="6">
        <v>43981</v>
      </c>
      <c r="I4024" s="4" t="s">
        <v>2428</v>
      </c>
      <c r="J4024" s="4" t="s">
        <v>2429</v>
      </c>
      <c r="K4024" s="4">
        <v>58</v>
      </c>
      <c r="L4024" s="4">
        <v>0</v>
      </c>
      <c r="M4024" s="4">
        <v>0</v>
      </c>
      <c r="N4024" s="4">
        <v>0</v>
      </c>
      <c r="O4024" s="4">
        <v>875063</v>
      </c>
      <c r="P4024" s="4">
        <v>6125437</v>
      </c>
      <c r="Q4024" s="4">
        <v>5202</v>
      </c>
      <c r="R4024" s="4" t="b">
        <f t="shared" si="31"/>
        <v>0</v>
      </c>
      <c r="S4024" s="4">
        <v>0</v>
      </c>
    </row>
    <row r="4025" spans="1:19" ht="14.25" customHeight="1">
      <c r="A4025" s="4" t="s">
        <v>2426</v>
      </c>
      <c r="B4025" s="5"/>
      <c r="C4025" s="4">
        <v>0</v>
      </c>
      <c r="E4025" s="4" t="b">
        <f t="shared" si="28"/>
        <v>0</v>
      </c>
      <c r="F4025" s="4">
        <v>0</v>
      </c>
      <c r="G4025" s="4">
        <v>0</v>
      </c>
      <c r="H4025" s="6">
        <v>44012</v>
      </c>
      <c r="I4025" s="4" t="s">
        <v>2428</v>
      </c>
      <c r="J4025" s="4" t="s">
        <v>2429</v>
      </c>
      <c r="K4025" s="4">
        <v>59</v>
      </c>
      <c r="L4025" s="4">
        <v>0</v>
      </c>
      <c r="M4025" s="4">
        <v>0</v>
      </c>
      <c r="N4025" s="4">
        <v>0</v>
      </c>
      <c r="O4025" s="4">
        <v>875063</v>
      </c>
      <c r="P4025" s="4">
        <v>5250374</v>
      </c>
      <c r="Q4025" s="4">
        <v>5203</v>
      </c>
      <c r="R4025" s="4" t="b">
        <f t="shared" si="31"/>
        <v>0</v>
      </c>
      <c r="S4025" s="4">
        <v>0</v>
      </c>
    </row>
    <row r="4026" spans="1:19" ht="14.25" customHeight="1">
      <c r="A4026" s="4" t="s">
        <v>2426</v>
      </c>
      <c r="B4026" s="5"/>
      <c r="C4026" s="4">
        <v>0</v>
      </c>
      <c r="E4026" s="4" t="b">
        <f t="shared" si="28"/>
        <v>0</v>
      </c>
      <c r="F4026" s="4">
        <v>0</v>
      </c>
      <c r="G4026" s="4">
        <v>0</v>
      </c>
      <c r="H4026" s="6">
        <v>44042</v>
      </c>
      <c r="I4026" s="4" t="s">
        <v>2428</v>
      </c>
      <c r="J4026" s="4" t="s">
        <v>2429</v>
      </c>
      <c r="K4026" s="4">
        <v>60</v>
      </c>
      <c r="L4026" s="4">
        <v>0</v>
      </c>
      <c r="M4026" s="4">
        <v>0</v>
      </c>
      <c r="N4026" s="4">
        <v>0</v>
      </c>
      <c r="O4026" s="4">
        <v>875063</v>
      </c>
      <c r="P4026" s="4">
        <v>4375311</v>
      </c>
      <c r="Q4026" s="4">
        <v>5204</v>
      </c>
      <c r="R4026" s="4" t="b">
        <f t="shared" si="31"/>
        <v>0</v>
      </c>
      <c r="S4026" s="4">
        <v>0</v>
      </c>
    </row>
    <row r="4027" spans="1:19" ht="14.25" customHeight="1">
      <c r="A4027" s="4" t="s">
        <v>2426</v>
      </c>
      <c r="B4027" s="5"/>
      <c r="C4027" s="4">
        <v>0</v>
      </c>
      <c r="E4027" s="4" t="b">
        <f t="shared" si="28"/>
        <v>0</v>
      </c>
      <c r="F4027" s="4">
        <v>0</v>
      </c>
      <c r="G4027" s="4">
        <v>0</v>
      </c>
      <c r="H4027" s="6">
        <v>44073</v>
      </c>
      <c r="I4027" s="4" t="s">
        <v>2428</v>
      </c>
      <c r="J4027" s="4" t="s">
        <v>2429</v>
      </c>
      <c r="K4027" s="4">
        <v>61</v>
      </c>
      <c r="L4027" s="4">
        <v>0</v>
      </c>
      <c r="M4027" s="4">
        <v>0</v>
      </c>
      <c r="N4027" s="4">
        <v>0</v>
      </c>
      <c r="O4027" s="4">
        <v>875063</v>
      </c>
      <c r="P4027" s="4">
        <v>3500248</v>
      </c>
      <c r="Q4027" s="4">
        <v>5205</v>
      </c>
      <c r="R4027" s="4" t="b">
        <f t="shared" si="31"/>
        <v>0</v>
      </c>
      <c r="S4027" s="4">
        <v>0</v>
      </c>
    </row>
    <row r="4028" spans="1:19" ht="14.25" customHeight="1">
      <c r="A4028" s="4" t="s">
        <v>2426</v>
      </c>
      <c r="B4028" s="5"/>
      <c r="C4028" s="4">
        <v>0</v>
      </c>
      <c r="E4028" s="4" t="b">
        <f t="shared" si="28"/>
        <v>0</v>
      </c>
      <c r="F4028" s="4">
        <v>0</v>
      </c>
      <c r="G4028" s="4">
        <v>0</v>
      </c>
      <c r="H4028" s="6">
        <v>44104</v>
      </c>
      <c r="I4028" s="4" t="s">
        <v>2428</v>
      </c>
      <c r="J4028" s="4" t="s">
        <v>2429</v>
      </c>
      <c r="K4028" s="4">
        <v>62</v>
      </c>
      <c r="L4028" s="4">
        <v>0</v>
      </c>
      <c r="M4028" s="4">
        <v>0</v>
      </c>
      <c r="N4028" s="4">
        <v>0</v>
      </c>
      <c r="O4028" s="4">
        <v>875063</v>
      </c>
      <c r="P4028" s="4">
        <v>2625185</v>
      </c>
      <c r="Q4028" s="4">
        <v>5206</v>
      </c>
      <c r="R4028" s="4" t="b">
        <f t="shared" si="31"/>
        <v>0</v>
      </c>
      <c r="S4028" s="4">
        <v>0</v>
      </c>
    </row>
    <row r="4029" spans="1:19" ht="14.25" customHeight="1">
      <c r="A4029" s="4" t="s">
        <v>2426</v>
      </c>
      <c r="B4029" s="5"/>
      <c r="C4029" s="4">
        <v>0</v>
      </c>
      <c r="E4029" s="4" t="b">
        <f t="shared" si="28"/>
        <v>0</v>
      </c>
      <c r="F4029" s="4">
        <v>0</v>
      </c>
      <c r="G4029" s="4">
        <v>0</v>
      </c>
      <c r="H4029" s="6">
        <v>44135</v>
      </c>
      <c r="I4029" s="4" t="s">
        <v>2428</v>
      </c>
      <c r="J4029" s="4" t="s">
        <v>2429</v>
      </c>
      <c r="K4029" s="4">
        <v>63</v>
      </c>
      <c r="L4029" s="4">
        <v>0</v>
      </c>
      <c r="M4029" s="4">
        <v>0</v>
      </c>
      <c r="N4029" s="4">
        <v>0</v>
      </c>
      <c r="O4029" s="4">
        <v>875063</v>
      </c>
      <c r="P4029" s="4">
        <v>1750122</v>
      </c>
      <c r="Q4029" s="4">
        <v>5207</v>
      </c>
      <c r="R4029" s="4" t="b">
        <f t="shared" si="31"/>
        <v>0</v>
      </c>
      <c r="S4029" s="4">
        <v>0</v>
      </c>
    </row>
    <row r="4030" spans="1:19" ht="14.25" customHeight="1">
      <c r="A4030" s="4" t="s">
        <v>2426</v>
      </c>
      <c r="B4030" s="5"/>
      <c r="C4030" s="4">
        <v>0</v>
      </c>
      <c r="E4030" s="4" t="b">
        <f t="shared" si="28"/>
        <v>0</v>
      </c>
      <c r="F4030" s="4">
        <v>0</v>
      </c>
      <c r="G4030" s="4">
        <v>0</v>
      </c>
      <c r="H4030" s="6">
        <v>44165</v>
      </c>
      <c r="I4030" s="4" t="s">
        <v>2428</v>
      </c>
      <c r="J4030" s="4" t="s">
        <v>2429</v>
      </c>
      <c r="K4030" s="4">
        <v>64</v>
      </c>
      <c r="L4030" s="4">
        <v>0</v>
      </c>
      <c r="M4030" s="4">
        <v>0</v>
      </c>
      <c r="N4030" s="4">
        <v>0</v>
      </c>
      <c r="O4030" s="4">
        <v>875063</v>
      </c>
      <c r="P4030" s="4">
        <v>875059</v>
      </c>
      <c r="Q4030" s="4">
        <v>5208</v>
      </c>
      <c r="R4030" s="4" t="b">
        <f t="shared" si="31"/>
        <v>0</v>
      </c>
      <c r="S4030" s="4">
        <v>0</v>
      </c>
    </row>
    <row r="4031" spans="1:19" ht="14.25" customHeight="1">
      <c r="A4031" s="4" t="s">
        <v>2426</v>
      </c>
      <c r="B4031" s="5"/>
      <c r="C4031" s="4">
        <v>0</v>
      </c>
      <c r="E4031" s="4" t="b">
        <f t="shared" si="28"/>
        <v>0</v>
      </c>
      <c r="F4031" s="4">
        <v>0</v>
      </c>
      <c r="G4031" s="4">
        <v>0</v>
      </c>
      <c r="H4031" s="6">
        <v>44195</v>
      </c>
      <c r="I4031" s="4" t="s">
        <v>2428</v>
      </c>
      <c r="J4031" s="4" t="s">
        <v>2429</v>
      </c>
      <c r="K4031" s="4">
        <v>65</v>
      </c>
      <c r="L4031" s="4">
        <v>0</v>
      </c>
      <c r="M4031" s="4">
        <v>0</v>
      </c>
      <c r="N4031" s="4">
        <v>0</v>
      </c>
      <c r="O4031" s="4">
        <v>875059</v>
      </c>
      <c r="P4031" s="4">
        <v>0</v>
      </c>
      <c r="Q4031" s="4">
        <v>5209</v>
      </c>
      <c r="R4031" s="4" t="b">
        <f t="shared" si="31"/>
        <v>0</v>
      </c>
      <c r="S4031" s="4">
        <v>0</v>
      </c>
    </row>
    <row r="4032" spans="1:19" ht="14.25" customHeight="1">
      <c r="A4032" s="4" t="s">
        <v>2426</v>
      </c>
      <c r="B4032" s="5" t="s">
        <v>2431</v>
      </c>
      <c r="C4032" s="4">
        <v>0</v>
      </c>
      <c r="D4032" s="4" t="s">
        <v>2431</v>
      </c>
      <c r="E4032" s="4" t="b">
        <f t="shared" si="28"/>
        <v>0</v>
      </c>
      <c r="F4032" s="4">
        <v>0</v>
      </c>
      <c r="G4032" s="4">
        <v>0</v>
      </c>
      <c r="H4032" s="3" t="s">
        <v>21</v>
      </c>
      <c r="K4032" s="4">
        <v>0</v>
      </c>
      <c r="L4032" s="4">
        <v>0</v>
      </c>
      <c r="M4032" s="4">
        <v>0</v>
      </c>
      <c r="N4032" s="4">
        <v>10500752</v>
      </c>
      <c r="O4032" s="4">
        <v>10500752</v>
      </c>
      <c r="P4032" s="4">
        <v>0</v>
      </c>
      <c r="Q4032" s="4">
        <v>5210</v>
      </c>
      <c r="R4032" s="4" t="b">
        <f>TRUE()</f>
        <v>1</v>
      </c>
      <c r="S4032" s="4">
        <v>0</v>
      </c>
    </row>
    <row r="4033" spans="1:19" ht="14.25" customHeight="1">
      <c r="A4033" s="4" t="s">
        <v>2424</v>
      </c>
      <c r="B4033" s="5" t="s">
        <v>2432</v>
      </c>
      <c r="C4033" s="4">
        <v>0</v>
      </c>
      <c r="D4033" s="4" t="s">
        <v>2432</v>
      </c>
      <c r="E4033" s="4" t="b">
        <f t="shared" si="28"/>
        <v>0</v>
      </c>
      <c r="F4033" s="4">
        <v>0</v>
      </c>
      <c r="G4033" s="4">
        <v>0</v>
      </c>
      <c r="H4033" s="3" t="s">
        <v>21</v>
      </c>
      <c r="K4033" s="4">
        <v>0</v>
      </c>
      <c r="L4033" s="4">
        <v>0</v>
      </c>
      <c r="M4033" s="4">
        <v>0</v>
      </c>
      <c r="N4033" s="4">
        <v>10500752</v>
      </c>
      <c r="O4033" s="4">
        <v>10500752</v>
      </c>
      <c r="P4033" s="4">
        <v>0</v>
      </c>
      <c r="Q4033" s="4">
        <v>5211</v>
      </c>
      <c r="R4033" s="4" t="b">
        <f>FALSE()</f>
        <v>0</v>
      </c>
      <c r="S4033" s="4">
        <v>0</v>
      </c>
    </row>
    <row r="4034" spans="1:19" ht="14.25" customHeight="1">
      <c r="A4034" s="4" t="s">
        <v>2422</v>
      </c>
      <c r="B4034" s="5" t="s">
        <v>2433</v>
      </c>
      <c r="C4034" s="4">
        <v>0</v>
      </c>
      <c r="D4034" s="4" t="s">
        <v>2433</v>
      </c>
      <c r="E4034" s="4" t="b">
        <f t="shared" si="28"/>
        <v>0</v>
      </c>
      <c r="F4034" s="4">
        <v>0</v>
      </c>
      <c r="G4034" s="4">
        <v>0</v>
      </c>
      <c r="H4034" s="3" t="s">
        <v>21</v>
      </c>
      <c r="K4034" s="4">
        <v>0</v>
      </c>
      <c r="L4034" s="4">
        <v>0</v>
      </c>
      <c r="M4034" s="4">
        <v>0</v>
      </c>
      <c r="N4034" s="4">
        <v>10500752</v>
      </c>
      <c r="O4034" s="4">
        <v>10500752</v>
      </c>
      <c r="P4034" s="4">
        <v>0</v>
      </c>
      <c r="Q4034" s="4">
        <v>5212</v>
      </c>
      <c r="R4034" s="4" t="b">
        <f t="shared" ref="R4034:R4040" si="32">TRUE()</f>
        <v>1</v>
      </c>
      <c r="S4034" s="4">
        <v>0</v>
      </c>
    </row>
    <row r="4035" spans="1:19" ht="14.25" customHeight="1">
      <c r="A4035" s="4" t="s">
        <v>2420</v>
      </c>
      <c r="B4035" s="5" t="s">
        <v>2434</v>
      </c>
      <c r="C4035" s="4">
        <v>0</v>
      </c>
      <c r="D4035" s="4" t="s">
        <v>2434</v>
      </c>
      <c r="E4035" s="4" t="b">
        <f t="shared" si="28"/>
        <v>0</v>
      </c>
      <c r="F4035" s="4">
        <v>0</v>
      </c>
      <c r="G4035" s="4">
        <v>0</v>
      </c>
      <c r="H4035" s="3" t="s">
        <v>21</v>
      </c>
      <c r="K4035" s="4">
        <v>0</v>
      </c>
      <c r="L4035" s="4">
        <v>0</v>
      </c>
      <c r="M4035" s="4">
        <v>0</v>
      </c>
      <c r="N4035" s="4">
        <v>10500752</v>
      </c>
      <c r="O4035" s="4">
        <v>10500752</v>
      </c>
      <c r="P4035" s="4">
        <v>0</v>
      </c>
      <c r="Q4035" s="4">
        <v>5213</v>
      </c>
      <c r="R4035" s="4" t="b">
        <f t="shared" si="32"/>
        <v>1</v>
      </c>
      <c r="S4035" s="4">
        <v>0</v>
      </c>
    </row>
    <row r="4036" spans="1:19" ht="14.25" customHeight="1">
      <c r="A4036" s="4" t="s">
        <v>19</v>
      </c>
      <c r="B4036" s="5" t="s">
        <v>2435</v>
      </c>
      <c r="C4036" s="4">
        <v>0</v>
      </c>
      <c r="D4036" s="4" t="s">
        <v>2435</v>
      </c>
      <c r="E4036" s="4" t="b">
        <f t="shared" si="28"/>
        <v>0</v>
      </c>
      <c r="F4036" s="4">
        <v>0</v>
      </c>
      <c r="G4036" s="4">
        <v>0</v>
      </c>
      <c r="H4036" s="3" t="s">
        <v>21</v>
      </c>
      <c r="K4036" s="4">
        <v>0</v>
      </c>
      <c r="L4036" s="4">
        <v>0</v>
      </c>
      <c r="M4036" s="4">
        <v>0</v>
      </c>
      <c r="N4036" s="4">
        <v>623536831.11000001</v>
      </c>
      <c r="O4036" s="4">
        <v>615333460.84000003</v>
      </c>
      <c r="P4036" s="4">
        <v>126922616.95</v>
      </c>
      <c r="Q4036" s="4">
        <v>5228</v>
      </c>
      <c r="R4036" s="4" t="b">
        <f t="shared" si="32"/>
        <v>1</v>
      </c>
      <c r="S4036" s="4">
        <v>0</v>
      </c>
    </row>
    <row r="4037" spans="1:19" ht="14.25" customHeight="1">
      <c r="A4037" s="4" t="s">
        <v>2436</v>
      </c>
      <c r="B4037" s="5" t="s">
        <v>2437</v>
      </c>
      <c r="C4037" s="4">
        <v>7</v>
      </c>
      <c r="D4037" s="4" t="s">
        <v>2437</v>
      </c>
      <c r="E4037" s="4" t="b">
        <f t="shared" si="28"/>
        <v>0</v>
      </c>
      <c r="F4037" s="4">
        <v>33761597.200000003</v>
      </c>
      <c r="G4037" s="4">
        <v>0</v>
      </c>
      <c r="H4037" s="3" t="s">
        <v>21</v>
      </c>
      <c r="K4037" s="4">
        <v>0</v>
      </c>
      <c r="L4037" s="4">
        <v>407946845.18000001</v>
      </c>
      <c r="M4037" s="4">
        <v>385015363.18000001</v>
      </c>
      <c r="N4037" s="4">
        <v>0</v>
      </c>
      <c r="O4037" s="4">
        <v>0</v>
      </c>
      <c r="P4037" s="4">
        <v>33761597.200000003</v>
      </c>
      <c r="Q4037" s="4">
        <v>5229</v>
      </c>
      <c r="R4037" s="4" t="b">
        <f t="shared" si="32"/>
        <v>1</v>
      </c>
      <c r="S4037" s="4">
        <v>0</v>
      </c>
    </row>
    <row r="4038" spans="1:19" ht="14.25" customHeight="1">
      <c r="A4038" s="4" t="s">
        <v>2438</v>
      </c>
      <c r="B4038" s="5" t="s">
        <v>2439</v>
      </c>
      <c r="C4038" s="4">
        <v>5</v>
      </c>
      <c r="D4038" s="4" t="s">
        <v>2439</v>
      </c>
      <c r="E4038" s="4" t="b">
        <f t="shared" si="28"/>
        <v>0</v>
      </c>
      <c r="F4038" s="4">
        <v>13703555</v>
      </c>
      <c r="G4038" s="4">
        <v>0</v>
      </c>
      <c r="H4038" s="3" t="s">
        <v>21</v>
      </c>
      <c r="K4038" s="4">
        <v>0</v>
      </c>
      <c r="L4038" s="4">
        <v>388785455.18000001</v>
      </c>
      <c r="M4038" s="4">
        <v>365601975.18000001</v>
      </c>
      <c r="N4038" s="4">
        <v>0</v>
      </c>
      <c r="O4038" s="4">
        <v>0</v>
      </c>
      <c r="P4038" s="4">
        <v>13703555</v>
      </c>
      <c r="Q4038" s="4">
        <v>5238</v>
      </c>
      <c r="R4038" s="4" t="b">
        <f t="shared" si="32"/>
        <v>1</v>
      </c>
      <c r="S4038" s="4">
        <v>0</v>
      </c>
    </row>
    <row r="4039" spans="1:19" ht="14.25" customHeight="1">
      <c r="A4039" s="4" t="s">
        <v>2440</v>
      </c>
      <c r="B4039" s="5" t="s">
        <v>2441</v>
      </c>
      <c r="C4039" s="4">
        <v>8</v>
      </c>
      <c r="D4039" s="4" t="s">
        <v>2441</v>
      </c>
      <c r="E4039" s="4" t="b">
        <f t="shared" si="28"/>
        <v>0</v>
      </c>
      <c r="F4039" s="4">
        <v>13703555</v>
      </c>
      <c r="G4039" s="4">
        <v>0</v>
      </c>
      <c r="H4039" s="3" t="s">
        <v>21</v>
      </c>
      <c r="K4039" s="4">
        <v>0</v>
      </c>
      <c r="L4039" s="4">
        <v>387877209.18000001</v>
      </c>
      <c r="M4039" s="4">
        <v>364640925.18000001</v>
      </c>
      <c r="N4039" s="4">
        <v>0</v>
      </c>
      <c r="O4039" s="4">
        <v>0</v>
      </c>
      <c r="P4039" s="4">
        <v>13703555</v>
      </c>
      <c r="Q4039" s="4">
        <v>5239</v>
      </c>
      <c r="R4039" s="4" t="b">
        <f t="shared" si="32"/>
        <v>1</v>
      </c>
      <c r="S4039" s="4">
        <v>0</v>
      </c>
    </row>
    <row r="4040" spans="1:19" ht="14.25" customHeight="1">
      <c r="A4040" s="4" t="s">
        <v>2442</v>
      </c>
      <c r="B4040" s="5" t="s">
        <v>2443</v>
      </c>
      <c r="C4040" s="4">
        <v>0</v>
      </c>
      <c r="D4040" s="4" t="s">
        <v>2443</v>
      </c>
      <c r="E4040" s="4" t="b">
        <f>TRUE()</f>
        <v>1</v>
      </c>
      <c r="F4040" s="4">
        <v>2219640</v>
      </c>
      <c r="G4040" s="4">
        <v>0</v>
      </c>
      <c r="H4040" s="3" t="s">
        <v>21</v>
      </c>
      <c r="K4040" s="4">
        <v>0</v>
      </c>
      <c r="L4040" s="4">
        <v>30467600</v>
      </c>
      <c r="M4040" s="4">
        <v>28247960</v>
      </c>
      <c r="N4040" s="4">
        <v>0</v>
      </c>
      <c r="O4040" s="4">
        <v>0</v>
      </c>
      <c r="P4040" s="4">
        <v>2219640</v>
      </c>
      <c r="Q4040" s="4">
        <v>5241</v>
      </c>
      <c r="R4040" s="4" t="b">
        <f t="shared" si="32"/>
        <v>1</v>
      </c>
      <c r="S4040" s="4">
        <v>0</v>
      </c>
    </row>
    <row r="4041" spans="1:19" ht="14.25" customHeight="1">
      <c r="A4041" s="4" t="s">
        <v>2442</v>
      </c>
      <c r="B4041" s="5" t="s">
        <v>831</v>
      </c>
      <c r="C4041" s="4">
        <v>0</v>
      </c>
      <c r="D4041" s="4" t="s">
        <v>831</v>
      </c>
      <c r="E4041" s="4" t="b">
        <f t="shared" ref="E4041:E4127" si="33">FALSE()</f>
        <v>0</v>
      </c>
      <c r="F4041" s="4">
        <v>1272000</v>
      </c>
      <c r="G4041" s="4">
        <v>2996611</v>
      </c>
      <c r="H4041" s="3" t="s">
        <v>21</v>
      </c>
      <c r="K4041" s="4">
        <v>0</v>
      </c>
      <c r="L4041" s="4">
        <v>17460000</v>
      </c>
      <c r="M4041" s="4">
        <v>16188000</v>
      </c>
      <c r="N4041" s="4">
        <v>0</v>
      </c>
      <c r="O4041" s="4">
        <v>0</v>
      </c>
      <c r="P4041" s="4">
        <v>1272000</v>
      </c>
      <c r="Q4041" s="4">
        <v>5242</v>
      </c>
      <c r="R4041" s="4" t="b">
        <f t="shared" ref="R4041:R4125" si="34">FALSE()</f>
        <v>0</v>
      </c>
      <c r="S4041" s="4">
        <v>0</v>
      </c>
    </row>
    <row r="4042" spans="1:19" ht="14.25" customHeight="1">
      <c r="A4042" s="4" t="s">
        <v>2442</v>
      </c>
      <c r="B4042" s="5"/>
      <c r="C4042" s="4">
        <v>0</v>
      </c>
      <c r="E4042" s="4" t="b">
        <f t="shared" si="33"/>
        <v>0</v>
      </c>
      <c r="F4042" s="4">
        <v>0</v>
      </c>
      <c r="G4042" s="4">
        <v>2996611</v>
      </c>
      <c r="H4042" s="6">
        <v>43840</v>
      </c>
      <c r="I4042" s="4" t="s">
        <v>2444</v>
      </c>
      <c r="J4042" s="4" t="s">
        <v>834</v>
      </c>
      <c r="K4042" s="4">
        <v>3082</v>
      </c>
      <c r="L4042" s="4">
        <v>0</v>
      </c>
      <c r="M4042" s="4">
        <v>0</v>
      </c>
      <c r="N4042" s="4">
        <v>1272000</v>
      </c>
      <c r="O4042" s="4">
        <v>0</v>
      </c>
      <c r="P4042" s="4">
        <v>0</v>
      </c>
      <c r="Q4042" s="4">
        <v>5243</v>
      </c>
      <c r="R4042" s="4" t="b">
        <f t="shared" si="34"/>
        <v>0</v>
      </c>
      <c r="S4042" s="4">
        <v>0</v>
      </c>
    </row>
    <row r="4043" spans="1:19" ht="14.25" customHeight="1">
      <c r="A4043" s="4" t="s">
        <v>2442</v>
      </c>
      <c r="B4043" s="5"/>
      <c r="C4043" s="4">
        <v>0</v>
      </c>
      <c r="E4043" s="4" t="b">
        <f t="shared" si="33"/>
        <v>0</v>
      </c>
      <c r="F4043" s="4">
        <v>0</v>
      </c>
      <c r="G4043" s="4">
        <v>2996611</v>
      </c>
      <c r="H4043" s="6">
        <v>43860</v>
      </c>
      <c r="I4043" s="4" t="s">
        <v>2445</v>
      </c>
      <c r="J4043" s="4" t="s">
        <v>2399</v>
      </c>
      <c r="K4043" s="4">
        <v>1051</v>
      </c>
      <c r="L4043" s="4">
        <v>0</v>
      </c>
      <c r="M4043" s="4">
        <v>0</v>
      </c>
      <c r="N4043" s="4">
        <v>0</v>
      </c>
      <c r="O4043" s="4">
        <v>1272000</v>
      </c>
      <c r="P4043" s="4">
        <v>1272000</v>
      </c>
      <c r="Q4043" s="4">
        <v>5244</v>
      </c>
      <c r="R4043" s="4" t="b">
        <f t="shared" si="34"/>
        <v>0</v>
      </c>
      <c r="S4043" s="4">
        <v>0</v>
      </c>
    </row>
    <row r="4044" spans="1:19" ht="14.25" customHeight="1">
      <c r="A4044" s="4" t="s">
        <v>2442</v>
      </c>
      <c r="B4044" s="5"/>
      <c r="C4044" s="4">
        <v>0</v>
      </c>
      <c r="E4044" s="4" t="b">
        <f t="shared" si="33"/>
        <v>0</v>
      </c>
      <c r="F4044" s="4">
        <v>0</v>
      </c>
      <c r="G4044" s="4">
        <v>2996611</v>
      </c>
      <c r="H4044" s="6">
        <v>43869</v>
      </c>
      <c r="I4044" s="4" t="s">
        <v>2445</v>
      </c>
      <c r="J4044" s="4" t="s">
        <v>834</v>
      </c>
      <c r="K4044" s="4">
        <v>3093</v>
      </c>
      <c r="L4044" s="4">
        <v>0</v>
      </c>
      <c r="M4044" s="4">
        <v>0</v>
      </c>
      <c r="N4044" s="4">
        <v>1272000</v>
      </c>
      <c r="O4044" s="4">
        <v>0</v>
      </c>
      <c r="P4044" s="4">
        <v>0</v>
      </c>
      <c r="Q4044" s="4">
        <v>5245</v>
      </c>
      <c r="R4044" s="4" t="b">
        <f t="shared" si="34"/>
        <v>0</v>
      </c>
      <c r="S4044" s="4">
        <v>0</v>
      </c>
    </row>
    <row r="4045" spans="1:19" ht="14.25" customHeight="1">
      <c r="A4045" s="4" t="s">
        <v>2442</v>
      </c>
      <c r="B4045" s="5"/>
      <c r="C4045" s="4">
        <v>0</v>
      </c>
      <c r="E4045" s="4" t="b">
        <f t="shared" si="33"/>
        <v>0</v>
      </c>
      <c r="F4045" s="4">
        <v>0</v>
      </c>
      <c r="G4045" s="4">
        <v>2996611</v>
      </c>
      <c r="H4045" s="6">
        <v>43889</v>
      </c>
      <c r="I4045" s="4" t="s">
        <v>2446</v>
      </c>
      <c r="J4045" s="4" t="s">
        <v>2399</v>
      </c>
      <c r="K4045" s="4">
        <v>1058</v>
      </c>
      <c r="L4045" s="4">
        <v>0</v>
      </c>
      <c r="M4045" s="4">
        <v>0</v>
      </c>
      <c r="N4045" s="4">
        <v>0</v>
      </c>
      <c r="O4045" s="4">
        <v>1272000</v>
      </c>
      <c r="P4045" s="4">
        <v>1272000</v>
      </c>
      <c r="Q4045" s="4">
        <v>5246</v>
      </c>
      <c r="R4045" s="4" t="b">
        <f t="shared" si="34"/>
        <v>0</v>
      </c>
      <c r="S4045" s="4">
        <v>0</v>
      </c>
    </row>
    <row r="4046" spans="1:19" ht="14.25" customHeight="1">
      <c r="A4046" s="4" t="s">
        <v>2442</v>
      </c>
      <c r="B4046" s="5"/>
      <c r="C4046" s="4">
        <v>0</v>
      </c>
      <c r="E4046" s="4" t="b">
        <f t="shared" si="33"/>
        <v>0</v>
      </c>
      <c r="F4046" s="4">
        <v>0</v>
      </c>
      <c r="G4046" s="4">
        <v>2996611</v>
      </c>
      <c r="H4046" s="6">
        <v>43902</v>
      </c>
      <c r="I4046" s="4" t="s">
        <v>2446</v>
      </c>
      <c r="J4046" s="4" t="s">
        <v>834</v>
      </c>
      <c r="K4046" s="4">
        <v>3106</v>
      </c>
      <c r="L4046" s="4">
        <v>0</v>
      </c>
      <c r="M4046" s="4">
        <v>0</v>
      </c>
      <c r="N4046" s="4">
        <v>1272000</v>
      </c>
      <c r="O4046" s="4">
        <v>0</v>
      </c>
      <c r="P4046" s="4">
        <v>0</v>
      </c>
      <c r="Q4046" s="4">
        <v>5247</v>
      </c>
      <c r="R4046" s="4" t="b">
        <f t="shared" si="34"/>
        <v>0</v>
      </c>
      <c r="S4046" s="4">
        <v>0</v>
      </c>
    </row>
    <row r="4047" spans="1:19" ht="14.25" customHeight="1">
      <c r="A4047" s="4" t="s">
        <v>2442</v>
      </c>
      <c r="B4047" s="5"/>
      <c r="C4047" s="4">
        <v>0</v>
      </c>
      <c r="E4047" s="4" t="b">
        <f t="shared" si="33"/>
        <v>0</v>
      </c>
      <c r="F4047" s="4">
        <v>0</v>
      </c>
      <c r="G4047" s="4">
        <v>2996611</v>
      </c>
      <c r="H4047" s="6">
        <v>43920</v>
      </c>
      <c r="I4047" s="4" t="s">
        <v>2447</v>
      </c>
      <c r="J4047" s="4" t="s">
        <v>2399</v>
      </c>
      <c r="K4047" s="4">
        <v>1073</v>
      </c>
      <c r="L4047" s="4">
        <v>0</v>
      </c>
      <c r="M4047" s="4">
        <v>0</v>
      </c>
      <c r="N4047" s="4">
        <v>0</v>
      </c>
      <c r="O4047" s="4">
        <v>1272000</v>
      </c>
      <c r="P4047" s="4">
        <v>1272000</v>
      </c>
      <c r="Q4047" s="4">
        <v>5248</v>
      </c>
      <c r="R4047" s="4" t="b">
        <f t="shared" si="34"/>
        <v>0</v>
      </c>
      <c r="S4047" s="4">
        <v>0</v>
      </c>
    </row>
    <row r="4048" spans="1:19" ht="14.25" customHeight="1">
      <c r="A4048" s="4" t="s">
        <v>2442</v>
      </c>
      <c r="B4048" s="5"/>
      <c r="C4048" s="4">
        <v>0</v>
      </c>
      <c r="E4048" s="4" t="b">
        <f t="shared" si="33"/>
        <v>0</v>
      </c>
      <c r="F4048" s="4">
        <v>0</v>
      </c>
      <c r="G4048" s="4">
        <v>2996611</v>
      </c>
      <c r="H4048" s="6">
        <v>43929</v>
      </c>
      <c r="I4048" s="4" t="s">
        <v>2447</v>
      </c>
      <c r="J4048" s="4" t="s">
        <v>834</v>
      </c>
      <c r="K4048" s="4">
        <v>3114</v>
      </c>
      <c r="L4048" s="4">
        <v>0</v>
      </c>
      <c r="M4048" s="4">
        <v>0</v>
      </c>
      <c r="N4048" s="4">
        <v>1272000</v>
      </c>
      <c r="O4048" s="4">
        <v>0</v>
      </c>
      <c r="P4048" s="4">
        <v>0</v>
      </c>
      <c r="Q4048" s="4">
        <v>5249</v>
      </c>
      <c r="R4048" s="4" t="b">
        <f t="shared" si="34"/>
        <v>0</v>
      </c>
      <c r="S4048" s="4">
        <v>0</v>
      </c>
    </row>
    <row r="4049" spans="1:19" ht="14.25" customHeight="1">
      <c r="A4049" s="4" t="s">
        <v>2442</v>
      </c>
      <c r="B4049" s="5"/>
      <c r="C4049" s="4">
        <v>0</v>
      </c>
      <c r="E4049" s="4" t="b">
        <f t="shared" si="33"/>
        <v>0</v>
      </c>
      <c r="F4049" s="4">
        <v>0</v>
      </c>
      <c r="G4049" s="4">
        <v>2996611</v>
      </c>
      <c r="H4049" s="6">
        <v>43936</v>
      </c>
      <c r="I4049" s="4" t="s">
        <v>2448</v>
      </c>
      <c r="J4049" s="4" t="s">
        <v>2399</v>
      </c>
      <c r="K4049" s="4">
        <v>1081</v>
      </c>
      <c r="L4049" s="4">
        <v>0</v>
      </c>
      <c r="M4049" s="4">
        <v>0</v>
      </c>
      <c r="N4049" s="4">
        <v>0</v>
      </c>
      <c r="O4049" s="4">
        <v>1272000</v>
      </c>
      <c r="P4049" s="4">
        <v>1272000</v>
      </c>
      <c r="Q4049" s="4">
        <v>5250</v>
      </c>
      <c r="R4049" s="4" t="b">
        <f t="shared" si="34"/>
        <v>0</v>
      </c>
      <c r="S4049" s="4">
        <v>0</v>
      </c>
    </row>
    <row r="4050" spans="1:19" ht="14.25" customHeight="1">
      <c r="A4050" s="4" t="s">
        <v>2442</v>
      </c>
      <c r="B4050" s="5"/>
      <c r="C4050" s="4">
        <v>0</v>
      </c>
      <c r="E4050" s="4" t="b">
        <f t="shared" si="33"/>
        <v>0</v>
      </c>
      <c r="F4050" s="4">
        <v>0</v>
      </c>
      <c r="G4050" s="4">
        <v>2996611</v>
      </c>
      <c r="H4050" s="6">
        <v>43963</v>
      </c>
      <c r="I4050" s="4" t="s">
        <v>2448</v>
      </c>
      <c r="J4050" s="4" t="s">
        <v>834</v>
      </c>
      <c r="K4050" s="4">
        <v>3124</v>
      </c>
      <c r="L4050" s="4">
        <v>0</v>
      </c>
      <c r="M4050" s="4">
        <v>0</v>
      </c>
      <c r="N4050" s="4">
        <v>1272000</v>
      </c>
      <c r="O4050" s="4">
        <v>0</v>
      </c>
      <c r="P4050" s="4">
        <v>0</v>
      </c>
      <c r="Q4050" s="4">
        <v>5251</v>
      </c>
      <c r="R4050" s="4" t="b">
        <f t="shared" si="34"/>
        <v>0</v>
      </c>
      <c r="S4050" s="4">
        <v>0</v>
      </c>
    </row>
    <row r="4051" spans="1:19" ht="14.25" customHeight="1">
      <c r="A4051" s="4" t="s">
        <v>2442</v>
      </c>
      <c r="B4051" s="5"/>
      <c r="C4051" s="4">
        <v>0</v>
      </c>
      <c r="E4051" s="4" t="b">
        <f t="shared" si="33"/>
        <v>0</v>
      </c>
      <c r="F4051" s="4">
        <v>0</v>
      </c>
      <c r="G4051" s="4">
        <v>2996611</v>
      </c>
      <c r="H4051" s="6">
        <v>43981</v>
      </c>
      <c r="I4051" s="4" t="s">
        <v>2449</v>
      </c>
      <c r="J4051" s="4" t="s">
        <v>2399</v>
      </c>
      <c r="K4051" s="4">
        <v>1098</v>
      </c>
      <c r="L4051" s="4">
        <v>0</v>
      </c>
      <c r="M4051" s="4">
        <v>0</v>
      </c>
      <c r="N4051" s="4">
        <v>0</v>
      </c>
      <c r="O4051" s="4">
        <v>1657000</v>
      </c>
      <c r="P4051" s="4">
        <v>1657000</v>
      </c>
      <c r="Q4051" s="4">
        <v>5252</v>
      </c>
      <c r="R4051" s="4" t="b">
        <f t="shared" si="34"/>
        <v>0</v>
      </c>
      <c r="S4051" s="4">
        <v>0</v>
      </c>
    </row>
    <row r="4052" spans="1:19" ht="14.25" customHeight="1">
      <c r="A4052" s="4" t="s">
        <v>2442</v>
      </c>
      <c r="B4052" s="5"/>
      <c r="C4052" s="4">
        <v>0</v>
      </c>
      <c r="E4052" s="4" t="b">
        <f t="shared" si="33"/>
        <v>0</v>
      </c>
      <c r="F4052" s="4">
        <v>0</v>
      </c>
      <c r="G4052" s="4">
        <v>2996611</v>
      </c>
      <c r="H4052" s="6">
        <v>43998</v>
      </c>
      <c r="I4052" s="4" t="s">
        <v>2449</v>
      </c>
      <c r="J4052" s="4" t="s">
        <v>834</v>
      </c>
      <c r="K4052" s="4">
        <v>3138</v>
      </c>
      <c r="L4052" s="4">
        <v>0</v>
      </c>
      <c r="M4052" s="4">
        <v>0</v>
      </c>
      <c r="N4052" s="4">
        <v>1349000</v>
      </c>
      <c r="O4052" s="4">
        <v>0</v>
      </c>
      <c r="P4052" s="4">
        <v>308000</v>
      </c>
      <c r="Q4052" s="4">
        <v>5253</v>
      </c>
      <c r="R4052" s="4" t="b">
        <f t="shared" si="34"/>
        <v>0</v>
      </c>
      <c r="S4052" s="4">
        <v>0</v>
      </c>
    </row>
    <row r="4053" spans="1:19" ht="14.25" customHeight="1">
      <c r="A4053" s="4" t="s">
        <v>2442</v>
      </c>
      <c r="B4053" s="5"/>
      <c r="C4053" s="4">
        <v>0</v>
      </c>
      <c r="E4053" s="4" t="b">
        <f t="shared" si="33"/>
        <v>0</v>
      </c>
      <c r="F4053" s="4">
        <v>0</v>
      </c>
      <c r="G4053" s="4">
        <v>2996611</v>
      </c>
      <c r="H4053" s="6">
        <v>43998</v>
      </c>
      <c r="I4053" s="4" t="s">
        <v>2450</v>
      </c>
      <c r="J4053" s="4" t="s">
        <v>834</v>
      </c>
      <c r="K4053" s="4">
        <v>3138</v>
      </c>
      <c r="L4053" s="4">
        <v>0</v>
      </c>
      <c r="M4053" s="4">
        <v>0</v>
      </c>
      <c r="N4053" s="4">
        <v>308000</v>
      </c>
      <c r="O4053" s="4">
        <v>0</v>
      </c>
      <c r="P4053" s="4">
        <v>0</v>
      </c>
      <c r="Q4053" s="4">
        <v>5254</v>
      </c>
      <c r="R4053" s="4" t="b">
        <f t="shared" si="34"/>
        <v>0</v>
      </c>
      <c r="S4053" s="4">
        <v>0</v>
      </c>
    </row>
    <row r="4054" spans="1:19" ht="14.25" customHeight="1">
      <c r="A4054" s="4" t="s">
        <v>2442</v>
      </c>
      <c r="B4054" s="5"/>
      <c r="C4054" s="4">
        <v>0</v>
      </c>
      <c r="E4054" s="4" t="b">
        <f t="shared" si="33"/>
        <v>0</v>
      </c>
      <c r="F4054" s="4">
        <v>0</v>
      </c>
      <c r="G4054" s="4">
        <v>2996611</v>
      </c>
      <c r="H4054" s="6">
        <v>44008</v>
      </c>
      <c r="I4054" s="4" t="s">
        <v>2451</v>
      </c>
      <c r="J4054" s="4" t="s">
        <v>2399</v>
      </c>
      <c r="K4054" s="4">
        <v>1114</v>
      </c>
      <c r="L4054" s="4">
        <v>0</v>
      </c>
      <c r="M4054" s="4">
        <v>0</v>
      </c>
      <c r="N4054" s="4">
        <v>0</v>
      </c>
      <c r="O4054" s="4">
        <v>1349000</v>
      </c>
      <c r="P4054" s="4">
        <v>1349000</v>
      </c>
      <c r="Q4054" s="4">
        <v>5255</v>
      </c>
      <c r="R4054" s="4" t="b">
        <f t="shared" si="34"/>
        <v>0</v>
      </c>
      <c r="S4054" s="4">
        <v>0</v>
      </c>
    </row>
    <row r="4055" spans="1:19" ht="14.25" customHeight="1">
      <c r="A4055" s="4" t="s">
        <v>2442</v>
      </c>
      <c r="B4055" s="5"/>
      <c r="C4055" s="4">
        <v>0</v>
      </c>
      <c r="E4055" s="4" t="b">
        <f t="shared" si="33"/>
        <v>0</v>
      </c>
      <c r="F4055" s="4">
        <v>0</v>
      </c>
      <c r="G4055" s="4">
        <v>2996611</v>
      </c>
      <c r="H4055" s="6">
        <v>44027</v>
      </c>
      <c r="I4055" s="4" t="s">
        <v>2451</v>
      </c>
      <c r="J4055" s="4" t="s">
        <v>834</v>
      </c>
      <c r="K4055" s="4">
        <v>3149</v>
      </c>
      <c r="L4055" s="4">
        <v>0</v>
      </c>
      <c r="M4055" s="4">
        <v>0</v>
      </c>
      <c r="N4055" s="4">
        <v>1349000</v>
      </c>
      <c r="O4055" s="4">
        <v>0</v>
      </c>
      <c r="P4055" s="4">
        <v>0</v>
      </c>
      <c r="Q4055" s="4">
        <v>5256</v>
      </c>
      <c r="R4055" s="4" t="b">
        <f t="shared" si="34"/>
        <v>0</v>
      </c>
      <c r="S4055" s="4">
        <v>0</v>
      </c>
    </row>
    <row r="4056" spans="1:19" ht="14.25" customHeight="1">
      <c r="A4056" s="4" t="s">
        <v>2442</v>
      </c>
      <c r="B4056" s="5"/>
      <c r="C4056" s="4">
        <v>0</v>
      </c>
      <c r="E4056" s="4" t="b">
        <f t="shared" si="33"/>
        <v>0</v>
      </c>
      <c r="F4056" s="4">
        <v>0</v>
      </c>
      <c r="G4056" s="4">
        <v>2996611</v>
      </c>
      <c r="H4056" s="6">
        <v>44042</v>
      </c>
      <c r="I4056" s="4" t="s">
        <v>2452</v>
      </c>
      <c r="J4056" s="4" t="s">
        <v>2399</v>
      </c>
      <c r="K4056" s="4">
        <v>1124</v>
      </c>
      <c r="L4056" s="4">
        <v>0</v>
      </c>
      <c r="M4056" s="4">
        <v>0</v>
      </c>
      <c r="N4056" s="4">
        <v>0</v>
      </c>
      <c r="O4056" s="4">
        <v>1349000</v>
      </c>
      <c r="P4056" s="4">
        <v>1349000</v>
      </c>
      <c r="Q4056" s="4">
        <v>5257</v>
      </c>
      <c r="R4056" s="4" t="b">
        <f t="shared" si="34"/>
        <v>0</v>
      </c>
      <c r="S4056" s="4">
        <v>0</v>
      </c>
    </row>
    <row r="4057" spans="1:19" ht="14.25" customHeight="1">
      <c r="A4057" s="4" t="s">
        <v>2442</v>
      </c>
      <c r="B4057" s="5"/>
      <c r="C4057" s="4">
        <v>0</v>
      </c>
      <c r="E4057" s="4" t="b">
        <f t="shared" si="33"/>
        <v>0</v>
      </c>
      <c r="F4057" s="4">
        <v>0</v>
      </c>
      <c r="G4057" s="4">
        <v>2996611</v>
      </c>
      <c r="H4057" s="6">
        <v>44055</v>
      </c>
      <c r="I4057" s="4" t="s">
        <v>2452</v>
      </c>
      <c r="J4057" s="4" t="s">
        <v>834</v>
      </c>
      <c r="K4057" s="4">
        <v>3162</v>
      </c>
      <c r="L4057" s="4">
        <v>0</v>
      </c>
      <c r="M4057" s="4">
        <v>0</v>
      </c>
      <c r="N4057" s="4">
        <v>1349000</v>
      </c>
      <c r="O4057" s="4">
        <v>0</v>
      </c>
      <c r="P4057" s="4">
        <v>0</v>
      </c>
      <c r="Q4057" s="4">
        <v>5258</v>
      </c>
      <c r="R4057" s="4" t="b">
        <f t="shared" si="34"/>
        <v>0</v>
      </c>
      <c r="S4057" s="4">
        <v>0</v>
      </c>
    </row>
    <row r="4058" spans="1:19" ht="14.25" customHeight="1">
      <c r="A4058" s="4" t="s">
        <v>2442</v>
      </c>
      <c r="B4058" s="5"/>
      <c r="C4058" s="4">
        <v>0</v>
      </c>
      <c r="E4058" s="4" t="b">
        <f t="shared" si="33"/>
        <v>0</v>
      </c>
      <c r="F4058" s="4">
        <v>0</v>
      </c>
      <c r="G4058" s="4">
        <v>2996611</v>
      </c>
      <c r="H4058" s="6">
        <v>44073</v>
      </c>
      <c r="I4058" s="4" t="s">
        <v>2453</v>
      </c>
      <c r="J4058" s="4" t="s">
        <v>2399</v>
      </c>
      <c r="K4058" s="4">
        <v>1135</v>
      </c>
      <c r="L4058" s="4">
        <v>0</v>
      </c>
      <c r="M4058" s="4">
        <v>0</v>
      </c>
      <c r="N4058" s="4">
        <v>0</v>
      </c>
      <c r="O4058" s="4">
        <v>1349000</v>
      </c>
      <c r="P4058" s="4">
        <v>1349000</v>
      </c>
      <c r="Q4058" s="4">
        <v>5259</v>
      </c>
      <c r="R4058" s="4" t="b">
        <f t="shared" si="34"/>
        <v>0</v>
      </c>
      <c r="S4058" s="4">
        <v>0</v>
      </c>
    </row>
    <row r="4059" spans="1:19" ht="14.25" customHeight="1">
      <c r="A4059" s="4" t="s">
        <v>2442</v>
      </c>
      <c r="B4059" s="5"/>
      <c r="C4059" s="4">
        <v>0</v>
      </c>
      <c r="E4059" s="4" t="b">
        <f t="shared" si="33"/>
        <v>0</v>
      </c>
      <c r="F4059" s="4">
        <v>0</v>
      </c>
      <c r="G4059" s="4">
        <v>2996611</v>
      </c>
      <c r="H4059" s="6">
        <v>44084</v>
      </c>
      <c r="I4059" s="4" t="s">
        <v>2453</v>
      </c>
      <c r="J4059" s="4" t="s">
        <v>834</v>
      </c>
      <c r="K4059" s="4">
        <v>3169</v>
      </c>
      <c r="L4059" s="4">
        <v>0</v>
      </c>
      <c r="M4059" s="4">
        <v>0</v>
      </c>
      <c r="N4059" s="4">
        <v>1349000</v>
      </c>
      <c r="O4059" s="4">
        <v>0</v>
      </c>
      <c r="P4059" s="4">
        <v>0</v>
      </c>
      <c r="Q4059" s="4">
        <v>5260</v>
      </c>
      <c r="R4059" s="4" t="b">
        <f t="shared" si="34"/>
        <v>0</v>
      </c>
      <c r="S4059" s="4">
        <v>0</v>
      </c>
    </row>
    <row r="4060" spans="1:19" ht="14.25" customHeight="1">
      <c r="A4060" s="4" t="s">
        <v>2442</v>
      </c>
      <c r="B4060" s="5"/>
      <c r="C4060" s="4">
        <v>0</v>
      </c>
      <c r="E4060" s="4" t="b">
        <f t="shared" si="33"/>
        <v>0</v>
      </c>
      <c r="F4060" s="4">
        <v>0</v>
      </c>
      <c r="G4060" s="4">
        <v>2996611</v>
      </c>
      <c r="H4060" s="6">
        <v>44104</v>
      </c>
      <c r="I4060" s="4" t="s">
        <v>2454</v>
      </c>
      <c r="J4060" s="4" t="s">
        <v>2399</v>
      </c>
      <c r="K4060" s="4">
        <v>1153</v>
      </c>
      <c r="L4060" s="4">
        <v>0</v>
      </c>
      <c r="M4060" s="4">
        <v>0</v>
      </c>
      <c r="N4060" s="4">
        <v>0</v>
      </c>
      <c r="O4060" s="4">
        <v>1349000</v>
      </c>
      <c r="P4060" s="4">
        <v>1349000</v>
      </c>
      <c r="Q4060" s="4">
        <v>5261</v>
      </c>
      <c r="R4060" s="4" t="b">
        <f t="shared" si="34"/>
        <v>0</v>
      </c>
      <c r="S4060" s="4">
        <v>0</v>
      </c>
    </row>
    <row r="4061" spans="1:19" ht="14.25" customHeight="1">
      <c r="A4061" s="4" t="s">
        <v>2442</v>
      </c>
      <c r="B4061" s="5"/>
      <c r="C4061" s="4">
        <v>0</v>
      </c>
      <c r="E4061" s="4" t="b">
        <f t="shared" si="33"/>
        <v>0</v>
      </c>
      <c r="F4061" s="4">
        <v>0</v>
      </c>
      <c r="G4061" s="4">
        <v>2996611</v>
      </c>
      <c r="H4061" s="6">
        <v>44119</v>
      </c>
      <c r="I4061" s="4" t="s">
        <v>2454</v>
      </c>
      <c r="J4061" s="4" t="s">
        <v>834</v>
      </c>
      <c r="K4061" s="4">
        <v>3184</v>
      </c>
      <c r="L4061" s="4">
        <v>0</v>
      </c>
      <c r="M4061" s="4">
        <v>0</v>
      </c>
      <c r="N4061" s="4">
        <v>1349000</v>
      </c>
      <c r="O4061" s="4">
        <v>0</v>
      </c>
      <c r="P4061" s="4">
        <v>0</v>
      </c>
      <c r="Q4061" s="4">
        <v>5262</v>
      </c>
      <c r="R4061" s="4" t="b">
        <f t="shared" si="34"/>
        <v>0</v>
      </c>
      <c r="S4061" s="4">
        <v>0</v>
      </c>
    </row>
    <row r="4062" spans="1:19" ht="14.25" customHeight="1">
      <c r="A4062" s="4" t="s">
        <v>2442</v>
      </c>
      <c r="B4062" s="5"/>
      <c r="C4062" s="4">
        <v>0</v>
      </c>
      <c r="E4062" s="4" t="b">
        <f t="shared" si="33"/>
        <v>0</v>
      </c>
      <c r="F4062" s="4">
        <v>0</v>
      </c>
      <c r="G4062" s="4">
        <v>2996611</v>
      </c>
      <c r="H4062" s="6">
        <v>44133</v>
      </c>
      <c r="I4062" s="4" t="s">
        <v>2455</v>
      </c>
      <c r="J4062" s="4" t="s">
        <v>834</v>
      </c>
      <c r="K4062" s="4">
        <v>3189</v>
      </c>
      <c r="L4062" s="4">
        <v>0</v>
      </c>
      <c r="M4062" s="4">
        <v>0</v>
      </c>
      <c r="N4062" s="4">
        <v>1349000</v>
      </c>
      <c r="O4062" s="4">
        <v>0</v>
      </c>
      <c r="P4062" s="4">
        <v>-1349000</v>
      </c>
      <c r="Q4062" s="4">
        <v>5263</v>
      </c>
      <c r="R4062" s="4" t="b">
        <f t="shared" si="34"/>
        <v>0</v>
      </c>
      <c r="S4062" s="4">
        <v>0</v>
      </c>
    </row>
    <row r="4063" spans="1:19" ht="14.25" customHeight="1">
      <c r="A4063" s="4" t="s">
        <v>2442</v>
      </c>
      <c r="B4063" s="5"/>
      <c r="C4063" s="4">
        <v>0</v>
      </c>
      <c r="E4063" s="4" t="b">
        <f t="shared" si="33"/>
        <v>0</v>
      </c>
      <c r="F4063" s="4">
        <v>0</v>
      </c>
      <c r="G4063" s="4">
        <v>2996611</v>
      </c>
      <c r="H4063" s="6">
        <v>44133</v>
      </c>
      <c r="I4063" s="4" t="s">
        <v>2455</v>
      </c>
      <c r="J4063" s="4" t="s">
        <v>2399</v>
      </c>
      <c r="K4063" s="4">
        <v>1169</v>
      </c>
      <c r="L4063" s="4">
        <v>0</v>
      </c>
      <c r="M4063" s="4">
        <v>0</v>
      </c>
      <c r="N4063" s="4">
        <v>0</v>
      </c>
      <c r="O4063" s="4">
        <v>1349000</v>
      </c>
      <c r="P4063" s="4">
        <v>0</v>
      </c>
      <c r="Q4063" s="4">
        <v>5264</v>
      </c>
      <c r="R4063" s="4" t="b">
        <f t="shared" si="34"/>
        <v>0</v>
      </c>
      <c r="S4063" s="4">
        <v>0</v>
      </c>
    </row>
    <row r="4064" spans="1:19" ht="14.25" customHeight="1">
      <c r="A4064" s="4" t="s">
        <v>2442</v>
      </c>
      <c r="B4064" s="5"/>
      <c r="C4064" s="4">
        <v>0</v>
      </c>
      <c r="E4064" s="4" t="b">
        <f t="shared" si="33"/>
        <v>0</v>
      </c>
      <c r="F4064" s="4">
        <v>0</v>
      </c>
      <c r="G4064" s="4">
        <v>2996611</v>
      </c>
      <c r="H4064" s="6">
        <v>44164</v>
      </c>
      <c r="I4064" s="4" t="s">
        <v>2456</v>
      </c>
      <c r="J4064" s="4" t="s">
        <v>2399</v>
      </c>
      <c r="K4064" s="4">
        <v>1180</v>
      </c>
      <c r="L4064" s="4">
        <v>0</v>
      </c>
      <c r="M4064" s="4">
        <v>0</v>
      </c>
      <c r="N4064" s="4">
        <v>0</v>
      </c>
      <c r="O4064" s="4">
        <v>1349000</v>
      </c>
      <c r="P4064" s="4">
        <v>1349000</v>
      </c>
      <c r="Q4064" s="4">
        <v>5265</v>
      </c>
      <c r="R4064" s="4" t="b">
        <f t="shared" si="34"/>
        <v>0</v>
      </c>
      <c r="S4064" s="4">
        <v>0</v>
      </c>
    </row>
    <row r="4065" spans="1:19" ht="14.25" customHeight="1">
      <c r="A4065" s="4" t="s">
        <v>2442</v>
      </c>
      <c r="B4065" s="5"/>
      <c r="C4065" s="4">
        <v>0</v>
      </c>
      <c r="E4065" s="4" t="b">
        <f t="shared" si="33"/>
        <v>0</v>
      </c>
      <c r="F4065" s="4">
        <v>0</v>
      </c>
      <c r="G4065" s="4">
        <v>2996611</v>
      </c>
      <c r="H4065" s="6">
        <v>44165</v>
      </c>
      <c r="I4065" s="4" t="s">
        <v>2457</v>
      </c>
      <c r="J4065" s="4" t="s">
        <v>834</v>
      </c>
      <c r="K4065" s="4">
        <v>3199</v>
      </c>
      <c r="L4065" s="4">
        <v>0</v>
      </c>
      <c r="M4065" s="4">
        <v>0</v>
      </c>
      <c r="N4065" s="4">
        <v>0</v>
      </c>
      <c r="O4065" s="4">
        <v>0</v>
      </c>
      <c r="P4065" s="4">
        <v>1349000</v>
      </c>
      <c r="Q4065" s="4">
        <v>5266</v>
      </c>
      <c r="R4065" s="4" t="b">
        <f t="shared" si="34"/>
        <v>0</v>
      </c>
      <c r="S4065" s="4">
        <v>0</v>
      </c>
    </row>
    <row r="4066" spans="1:19" ht="14.25" customHeight="1">
      <c r="A4066" s="4" t="s">
        <v>2442</v>
      </c>
      <c r="B4066" s="5"/>
      <c r="C4066" s="4">
        <v>0</v>
      </c>
      <c r="E4066" s="4" t="b">
        <f t="shared" si="33"/>
        <v>0</v>
      </c>
      <c r="F4066" s="4">
        <v>0</v>
      </c>
      <c r="G4066" s="4">
        <v>2996611</v>
      </c>
      <c r="H4066" s="6">
        <v>44165</v>
      </c>
      <c r="I4066" s="4" t="s">
        <v>2456</v>
      </c>
      <c r="J4066" s="4" t="s">
        <v>834</v>
      </c>
      <c r="K4066" s="4">
        <v>3204</v>
      </c>
      <c r="L4066" s="4">
        <v>0</v>
      </c>
      <c r="M4066" s="4">
        <v>0</v>
      </c>
      <c r="N4066" s="4">
        <v>1349000</v>
      </c>
      <c r="O4066" s="4">
        <v>0</v>
      </c>
      <c r="P4066" s="4">
        <v>0</v>
      </c>
      <c r="Q4066" s="4">
        <v>5267</v>
      </c>
      <c r="R4066" s="4" t="b">
        <f t="shared" si="34"/>
        <v>0</v>
      </c>
      <c r="S4066" s="4">
        <v>0</v>
      </c>
    </row>
    <row r="4067" spans="1:19" ht="14.25" customHeight="1">
      <c r="A4067" s="4" t="s">
        <v>2442</v>
      </c>
      <c r="B4067" s="5"/>
      <c r="C4067" s="4">
        <v>0</v>
      </c>
      <c r="E4067" s="4" t="b">
        <f t="shared" si="33"/>
        <v>0</v>
      </c>
      <c r="F4067" s="4">
        <v>0</v>
      </c>
      <c r="G4067" s="4">
        <v>2996611</v>
      </c>
      <c r="H4067" s="6">
        <v>44178</v>
      </c>
      <c r="I4067" s="4" t="s">
        <v>2458</v>
      </c>
      <c r="J4067" s="4" t="s">
        <v>2399</v>
      </c>
      <c r="K4067" s="4">
        <v>1194</v>
      </c>
      <c r="L4067" s="4">
        <v>0</v>
      </c>
      <c r="M4067" s="4">
        <v>0</v>
      </c>
      <c r="N4067" s="4">
        <v>0</v>
      </c>
      <c r="O4067" s="4">
        <v>1349000</v>
      </c>
      <c r="P4067" s="4">
        <v>1349000</v>
      </c>
      <c r="Q4067" s="4">
        <v>5268</v>
      </c>
      <c r="R4067" s="4" t="b">
        <f t="shared" si="34"/>
        <v>0</v>
      </c>
      <c r="S4067" s="4">
        <v>0</v>
      </c>
    </row>
    <row r="4068" spans="1:19" ht="14.25" customHeight="1">
      <c r="A4068" s="4" t="s">
        <v>2442</v>
      </c>
      <c r="B4068" s="5"/>
      <c r="C4068" s="4">
        <v>0</v>
      </c>
      <c r="E4068" s="4" t="b">
        <f t="shared" si="33"/>
        <v>0</v>
      </c>
      <c r="F4068" s="4">
        <v>0</v>
      </c>
      <c r="G4068" s="4">
        <v>2996611</v>
      </c>
      <c r="H4068" s="6">
        <v>44179</v>
      </c>
      <c r="I4068" s="4" t="s">
        <v>2458</v>
      </c>
      <c r="J4068" s="4" t="s">
        <v>834</v>
      </c>
      <c r="K4068" s="4">
        <v>3213</v>
      </c>
      <c r="L4068" s="4">
        <v>0</v>
      </c>
      <c r="M4068" s="4">
        <v>0</v>
      </c>
      <c r="N4068" s="4">
        <v>1349000</v>
      </c>
      <c r="O4068" s="4">
        <v>0</v>
      </c>
      <c r="P4068" s="4">
        <v>0</v>
      </c>
      <c r="Q4068" s="4">
        <v>5269</v>
      </c>
      <c r="R4068" s="4" t="b">
        <f t="shared" si="34"/>
        <v>0</v>
      </c>
      <c r="S4068" s="4">
        <v>0</v>
      </c>
    </row>
    <row r="4069" spans="1:19" ht="14.25" customHeight="1">
      <c r="A4069" s="4" t="s">
        <v>2442</v>
      </c>
      <c r="B4069" s="5" t="s">
        <v>2459</v>
      </c>
      <c r="C4069" s="4">
        <v>0</v>
      </c>
      <c r="D4069" s="4" t="s">
        <v>2459</v>
      </c>
      <c r="E4069" s="4" t="b">
        <f t="shared" si="33"/>
        <v>0</v>
      </c>
      <c r="F4069" s="4">
        <v>0</v>
      </c>
      <c r="G4069" s="4">
        <v>2996611</v>
      </c>
      <c r="H4069" s="3" t="s">
        <v>21</v>
      </c>
      <c r="K4069" s="4">
        <v>0</v>
      </c>
      <c r="L4069" s="4">
        <v>0</v>
      </c>
      <c r="M4069" s="4">
        <v>0</v>
      </c>
      <c r="N4069" s="4">
        <v>17460000</v>
      </c>
      <c r="O4069" s="4">
        <v>16188000</v>
      </c>
      <c r="P4069" s="4">
        <v>0</v>
      </c>
      <c r="Q4069" s="4">
        <v>5270</v>
      </c>
      <c r="R4069" s="4" t="b">
        <f t="shared" si="34"/>
        <v>0</v>
      </c>
      <c r="S4069" s="4">
        <v>0</v>
      </c>
    </row>
    <row r="4070" spans="1:19" ht="14.25" customHeight="1">
      <c r="A4070" s="4" t="s">
        <v>2442</v>
      </c>
      <c r="B4070" s="5" t="s">
        <v>844</v>
      </c>
      <c r="C4070" s="4">
        <v>0</v>
      </c>
      <c r="D4070" s="4" t="s">
        <v>844</v>
      </c>
      <c r="E4070" s="4" t="b">
        <f t="shared" si="33"/>
        <v>0</v>
      </c>
      <c r="F4070" s="4">
        <v>572400</v>
      </c>
      <c r="G4070" s="4">
        <v>52295664</v>
      </c>
      <c r="H4070" s="3" t="s">
        <v>21</v>
      </c>
      <c r="K4070" s="4">
        <v>0</v>
      </c>
      <c r="L4070" s="4">
        <v>7856400</v>
      </c>
      <c r="M4070" s="4">
        <v>7284000</v>
      </c>
      <c r="N4070" s="4">
        <v>0</v>
      </c>
      <c r="O4070" s="4">
        <v>0</v>
      </c>
      <c r="P4070" s="4">
        <v>572400</v>
      </c>
      <c r="Q4070" s="4">
        <v>5277</v>
      </c>
      <c r="R4070" s="4" t="b">
        <f t="shared" si="34"/>
        <v>0</v>
      </c>
      <c r="S4070" s="4">
        <v>0</v>
      </c>
    </row>
    <row r="4071" spans="1:19" ht="14.25" customHeight="1">
      <c r="A4071" s="4" t="s">
        <v>2442</v>
      </c>
      <c r="B4071" s="5"/>
      <c r="C4071" s="4">
        <v>0</v>
      </c>
      <c r="E4071" s="4" t="b">
        <f t="shared" si="33"/>
        <v>0</v>
      </c>
      <c r="F4071" s="4">
        <v>0</v>
      </c>
      <c r="G4071" s="4">
        <v>52295664</v>
      </c>
      <c r="H4071" s="6">
        <v>43840</v>
      </c>
      <c r="I4071" s="4" t="s">
        <v>2460</v>
      </c>
      <c r="J4071" s="4" t="s">
        <v>834</v>
      </c>
      <c r="K4071" s="4">
        <v>3081</v>
      </c>
      <c r="L4071" s="4">
        <v>0</v>
      </c>
      <c r="M4071" s="4">
        <v>0</v>
      </c>
      <c r="N4071" s="4">
        <v>572400</v>
      </c>
      <c r="O4071" s="4">
        <v>0</v>
      </c>
      <c r="P4071" s="4">
        <v>0</v>
      </c>
      <c r="Q4071" s="4">
        <v>5278</v>
      </c>
      <c r="R4071" s="4" t="b">
        <f t="shared" si="34"/>
        <v>0</v>
      </c>
      <c r="S4071" s="4">
        <v>0</v>
      </c>
    </row>
    <row r="4072" spans="1:19" ht="14.25" customHeight="1">
      <c r="A4072" s="4" t="s">
        <v>2442</v>
      </c>
      <c r="B4072" s="5"/>
      <c r="C4072" s="4">
        <v>0</v>
      </c>
      <c r="E4072" s="4" t="b">
        <f t="shared" si="33"/>
        <v>0</v>
      </c>
      <c r="F4072" s="4">
        <v>0</v>
      </c>
      <c r="G4072" s="4">
        <v>52295664</v>
      </c>
      <c r="H4072" s="6">
        <v>43861</v>
      </c>
      <c r="I4072" s="4" t="s">
        <v>2461</v>
      </c>
      <c r="J4072" s="4" t="s">
        <v>2399</v>
      </c>
      <c r="K4072" s="4">
        <v>1052</v>
      </c>
      <c r="L4072" s="4">
        <v>0</v>
      </c>
      <c r="M4072" s="4">
        <v>0</v>
      </c>
      <c r="N4072" s="4">
        <v>0</v>
      </c>
      <c r="O4072" s="4">
        <v>572400</v>
      </c>
      <c r="P4072" s="4">
        <v>572400</v>
      </c>
      <c r="Q4072" s="4">
        <v>5279</v>
      </c>
      <c r="R4072" s="4" t="b">
        <f t="shared" si="34"/>
        <v>0</v>
      </c>
      <c r="S4072" s="4">
        <v>0</v>
      </c>
    </row>
    <row r="4073" spans="1:19" ht="14.25" customHeight="1">
      <c r="A4073" s="4" t="s">
        <v>2442</v>
      </c>
      <c r="B4073" s="5"/>
      <c r="C4073" s="4">
        <v>0</v>
      </c>
      <c r="E4073" s="4" t="b">
        <f t="shared" si="33"/>
        <v>0</v>
      </c>
      <c r="F4073" s="4">
        <v>0</v>
      </c>
      <c r="G4073" s="4">
        <v>52295664</v>
      </c>
      <c r="H4073" s="6">
        <v>43869</v>
      </c>
      <c r="I4073" s="4" t="s">
        <v>2461</v>
      </c>
      <c r="J4073" s="4" t="s">
        <v>834</v>
      </c>
      <c r="K4073" s="4">
        <v>3097</v>
      </c>
      <c r="L4073" s="4">
        <v>0</v>
      </c>
      <c r="M4073" s="4">
        <v>0</v>
      </c>
      <c r="N4073" s="4">
        <v>572400</v>
      </c>
      <c r="O4073" s="4">
        <v>0</v>
      </c>
      <c r="P4073" s="4">
        <v>0</v>
      </c>
      <c r="Q4073" s="4">
        <v>5280</v>
      </c>
      <c r="R4073" s="4" t="b">
        <f t="shared" si="34"/>
        <v>0</v>
      </c>
      <c r="S4073" s="4">
        <v>0</v>
      </c>
    </row>
    <row r="4074" spans="1:19" ht="14.25" customHeight="1">
      <c r="A4074" s="4" t="s">
        <v>2442</v>
      </c>
      <c r="B4074" s="5"/>
      <c r="C4074" s="4">
        <v>0</v>
      </c>
      <c r="E4074" s="4" t="b">
        <f t="shared" si="33"/>
        <v>0</v>
      </c>
      <c r="F4074" s="4">
        <v>0</v>
      </c>
      <c r="G4074" s="4">
        <v>52295664</v>
      </c>
      <c r="H4074" s="6">
        <v>43889</v>
      </c>
      <c r="I4074" s="4" t="s">
        <v>2462</v>
      </c>
      <c r="J4074" s="4" t="s">
        <v>2399</v>
      </c>
      <c r="K4074" s="4">
        <v>1057</v>
      </c>
      <c r="L4074" s="4">
        <v>0</v>
      </c>
      <c r="M4074" s="4">
        <v>0</v>
      </c>
      <c r="N4074" s="4">
        <v>0</v>
      </c>
      <c r="O4074" s="4">
        <v>572400</v>
      </c>
      <c r="P4074" s="4">
        <v>572400</v>
      </c>
      <c r="Q4074" s="4">
        <v>5281</v>
      </c>
      <c r="R4074" s="4" t="b">
        <f t="shared" si="34"/>
        <v>0</v>
      </c>
      <c r="S4074" s="4">
        <v>0</v>
      </c>
    </row>
    <row r="4075" spans="1:19" ht="14.25" customHeight="1">
      <c r="A4075" s="4" t="s">
        <v>2442</v>
      </c>
      <c r="B4075" s="5"/>
      <c r="C4075" s="4">
        <v>0</v>
      </c>
      <c r="E4075" s="4" t="b">
        <f t="shared" si="33"/>
        <v>0</v>
      </c>
      <c r="F4075" s="4">
        <v>0</v>
      </c>
      <c r="G4075" s="4">
        <v>52295664</v>
      </c>
      <c r="H4075" s="6">
        <v>43902</v>
      </c>
      <c r="I4075" s="4" t="s">
        <v>2462</v>
      </c>
      <c r="J4075" s="4" t="s">
        <v>834</v>
      </c>
      <c r="K4075" s="4">
        <v>3108</v>
      </c>
      <c r="L4075" s="4">
        <v>0</v>
      </c>
      <c r="M4075" s="4">
        <v>0</v>
      </c>
      <c r="N4075" s="4">
        <v>572400</v>
      </c>
      <c r="O4075" s="4">
        <v>0</v>
      </c>
      <c r="P4075" s="4">
        <v>0</v>
      </c>
      <c r="Q4075" s="4">
        <v>5282</v>
      </c>
      <c r="R4075" s="4" t="b">
        <f t="shared" si="34"/>
        <v>0</v>
      </c>
      <c r="S4075" s="4">
        <v>0</v>
      </c>
    </row>
    <row r="4076" spans="1:19" ht="14.25" customHeight="1">
      <c r="A4076" s="4" t="s">
        <v>2442</v>
      </c>
      <c r="B4076" s="5"/>
      <c r="C4076" s="4">
        <v>0</v>
      </c>
      <c r="E4076" s="4" t="b">
        <f t="shared" si="33"/>
        <v>0</v>
      </c>
      <c r="F4076" s="4">
        <v>0</v>
      </c>
      <c r="G4076" s="4">
        <v>52295664</v>
      </c>
      <c r="H4076" s="6">
        <v>43920</v>
      </c>
      <c r="I4076" s="4" t="s">
        <v>2463</v>
      </c>
      <c r="J4076" s="4" t="s">
        <v>2399</v>
      </c>
      <c r="K4076" s="4">
        <v>1074</v>
      </c>
      <c r="L4076" s="4">
        <v>0</v>
      </c>
      <c r="M4076" s="4">
        <v>0</v>
      </c>
      <c r="N4076" s="4">
        <v>0</v>
      </c>
      <c r="O4076" s="4">
        <v>572400</v>
      </c>
      <c r="P4076" s="4">
        <v>572400</v>
      </c>
      <c r="Q4076" s="4">
        <v>5283</v>
      </c>
      <c r="R4076" s="4" t="b">
        <f t="shared" si="34"/>
        <v>0</v>
      </c>
      <c r="S4076" s="4">
        <v>0</v>
      </c>
    </row>
    <row r="4077" spans="1:19" ht="14.25" customHeight="1">
      <c r="A4077" s="4" t="s">
        <v>2442</v>
      </c>
      <c r="B4077" s="5"/>
      <c r="C4077" s="4">
        <v>0</v>
      </c>
      <c r="E4077" s="4" t="b">
        <f t="shared" si="33"/>
        <v>0</v>
      </c>
      <c r="F4077" s="4">
        <v>0</v>
      </c>
      <c r="G4077" s="4">
        <v>52295664</v>
      </c>
      <c r="H4077" s="6">
        <v>43929</v>
      </c>
      <c r="I4077" s="4" t="s">
        <v>2463</v>
      </c>
      <c r="J4077" s="4" t="s">
        <v>834</v>
      </c>
      <c r="K4077" s="4">
        <v>3115</v>
      </c>
      <c r="L4077" s="4">
        <v>0</v>
      </c>
      <c r="M4077" s="4">
        <v>0</v>
      </c>
      <c r="N4077" s="4">
        <v>572400</v>
      </c>
      <c r="O4077" s="4">
        <v>0</v>
      </c>
      <c r="P4077" s="4">
        <v>0</v>
      </c>
      <c r="Q4077" s="4">
        <v>5284</v>
      </c>
      <c r="R4077" s="4" t="b">
        <f t="shared" si="34"/>
        <v>0</v>
      </c>
      <c r="S4077" s="4">
        <v>0</v>
      </c>
    </row>
    <row r="4078" spans="1:19" ht="14.25" customHeight="1">
      <c r="A4078" s="4" t="s">
        <v>2442</v>
      </c>
      <c r="B4078" s="5"/>
      <c r="C4078" s="4">
        <v>0</v>
      </c>
      <c r="E4078" s="4" t="b">
        <f t="shared" si="33"/>
        <v>0</v>
      </c>
      <c r="F4078" s="4">
        <v>0</v>
      </c>
      <c r="G4078" s="4">
        <v>52295664</v>
      </c>
      <c r="H4078" s="6">
        <v>43951</v>
      </c>
      <c r="I4078" s="4" t="s">
        <v>2464</v>
      </c>
      <c r="J4078" s="4" t="s">
        <v>2399</v>
      </c>
      <c r="K4078" s="4">
        <v>1082</v>
      </c>
      <c r="L4078" s="4">
        <v>0</v>
      </c>
      <c r="M4078" s="4">
        <v>0</v>
      </c>
      <c r="N4078" s="4">
        <v>0</v>
      </c>
      <c r="O4078" s="4">
        <v>572400</v>
      </c>
      <c r="P4078" s="4">
        <v>572400</v>
      </c>
      <c r="Q4078" s="4">
        <v>5285</v>
      </c>
      <c r="R4078" s="4" t="b">
        <f t="shared" si="34"/>
        <v>0</v>
      </c>
      <c r="S4078" s="4">
        <v>0</v>
      </c>
    </row>
    <row r="4079" spans="1:19" ht="14.25" customHeight="1">
      <c r="A4079" s="4" t="s">
        <v>2442</v>
      </c>
      <c r="B4079" s="5"/>
      <c r="C4079" s="4">
        <v>0</v>
      </c>
      <c r="E4079" s="4" t="b">
        <f t="shared" si="33"/>
        <v>0</v>
      </c>
      <c r="F4079" s="4">
        <v>0</v>
      </c>
      <c r="G4079" s="4">
        <v>52295664</v>
      </c>
      <c r="H4079" s="6">
        <v>43963</v>
      </c>
      <c r="I4079" s="4" t="s">
        <v>2464</v>
      </c>
      <c r="J4079" s="4" t="s">
        <v>834</v>
      </c>
      <c r="K4079" s="4">
        <v>3125</v>
      </c>
      <c r="L4079" s="4">
        <v>0</v>
      </c>
      <c r="M4079" s="4">
        <v>0</v>
      </c>
      <c r="N4079" s="4">
        <v>572400</v>
      </c>
      <c r="O4079" s="4">
        <v>0</v>
      </c>
      <c r="P4079" s="4">
        <v>0</v>
      </c>
      <c r="Q4079" s="4">
        <v>5286</v>
      </c>
      <c r="R4079" s="4" t="b">
        <f t="shared" si="34"/>
        <v>0</v>
      </c>
      <c r="S4079" s="4">
        <v>0</v>
      </c>
    </row>
    <row r="4080" spans="1:19" ht="14.25" customHeight="1">
      <c r="A4080" s="4" t="s">
        <v>2442</v>
      </c>
      <c r="B4080" s="5"/>
      <c r="C4080" s="4">
        <v>0</v>
      </c>
      <c r="E4080" s="4" t="b">
        <f t="shared" si="33"/>
        <v>0</v>
      </c>
      <c r="F4080" s="4">
        <v>0</v>
      </c>
      <c r="G4080" s="4">
        <v>52295664</v>
      </c>
      <c r="H4080" s="6">
        <v>43981</v>
      </c>
      <c r="I4080" s="4" t="s">
        <v>2465</v>
      </c>
      <c r="J4080" s="4" t="s">
        <v>2399</v>
      </c>
      <c r="K4080" s="4">
        <v>1097</v>
      </c>
      <c r="L4080" s="4">
        <v>0</v>
      </c>
      <c r="M4080" s="4">
        <v>0</v>
      </c>
      <c r="N4080" s="4">
        <v>0</v>
      </c>
      <c r="O4080" s="4">
        <v>745400</v>
      </c>
      <c r="P4080" s="4">
        <v>745400</v>
      </c>
      <c r="Q4080" s="4">
        <v>5287</v>
      </c>
      <c r="R4080" s="4" t="b">
        <f t="shared" si="34"/>
        <v>0</v>
      </c>
      <c r="S4080" s="4">
        <v>0</v>
      </c>
    </row>
    <row r="4081" spans="1:19" ht="14.25" customHeight="1">
      <c r="A4081" s="4" t="s">
        <v>2442</v>
      </c>
      <c r="B4081" s="5"/>
      <c r="C4081" s="4">
        <v>0</v>
      </c>
      <c r="E4081" s="4" t="b">
        <f t="shared" si="33"/>
        <v>0</v>
      </c>
      <c r="F4081" s="4">
        <v>0</v>
      </c>
      <c r="G4081" s="4">
        <v>52295664</v>
      </c>
      <c r="H4081" s="6">
        <v>43998</v>
      </c>
      <c r="I4081" s="4" t="s">
        <v>2465</v>
      </c>
      <c r="J4081" s="4" t="s">
        <v>834</v>
      </c>
      <c r="K4081" s="4">
        <v>3137</v>
      </c>
      <c r="L4081" s="4">
        <v>0</v>
      </c>
      <c r="M4081" s="4">
        <v>0</v>
      </c>
      <c r="N4081" s="4">
        <v>607000</v>
      </c>
      <c r="O4081" s="4">
        <v>0</v>
      </c>
      <c r="P4081" s="4">
        <v>138400</v>
      </c>
      <c r="Q4081" s="4">
        <v>5288</v>
      </c>
      <c r="R4081" s="4" t="b">
        <f t="shared" si="34"/>
        <v>0</v>
      </c>
      <c r="S4081" s="4">
        <v>0</v>
      </c>
    </row>
    <row r="4082" spans="1:19" ht="14.25" customHeight="1">
      <c r="A4082" s="4" t="s">
        <v>2442</v>
      </c>
      <c r="B4082" s="5"/>
      <c r="C4082" s="4">
        <v>0</v>
      </c>
      <c r="E4082" s="4" t="b">
        <f t="shared" si="33"/>
        <v>0</v>
      </c>
      <c r="F4082" s="4">
        <v>0</v>
      </c>
      <c r="G4082" s="4">
        <v>52295664</v>
      </c>
      <c r="H4082" s="6">
        <v>43998</v>
      </c>
      <c r="I4082" s="4" t="s">
        <v>2465</v>
      </c>
      <c r="J4082" s="4" t="s">
        <v>834</v>
      </c>
      <c r="K4082" s="4">
        <v>3137</v>
      </c>
      <c r="L4082" s="4">
        <v>0</v>
      </c>
      <c r="M4082" s="4">
        <v>0</v>
      </c>
      <c r="N4082" s="4">
        <v>138400</v>
      </c>
      <c r="O4082" s="4">
        <v>0</v>
      </c>
      <c r="P4082" s="4">
        <v>0</v>
      </c>
      <c r="Q4082" s="4">
        <v>5289</v>
      </c>
      <c r="R4082" s="4" t="b">
        <f t="shared" si="34"/>
        <v>0</v>
      </c>
      <c r="S4082" s="4">
        <v>0</v>
      </c>
    </row>
    <row r="4083" spans="1:19" ht="14.25" customHeight="1">
      <c r="A4083" s="4" t="s">
        <v>2442</v>
      </c>
      <c r="B4083" s="5"/>
      <c r="C4083" s="4">
        <v>0</v>
      </c>
      <c r="E4083" s="4" t="b">
        <f t="shared" si="33"/>
        <v>0</v>
      </c>
      <c r="F4083" s="4">
        <v>0</v>
      </c>
      <c r="G4083" s="4">
        <v>52295664</v>
      </c>
      <c r="H4083" s="6">
        <v>44008</v>
      </c>
      <c r="I4083" s="4" t="s">
        <v>2466</v>
      </c>
      <c r="J4083" s="4" t="s">
        <v>2399</v>
      </c>
      <c r="K4083" s="4">
        <v>1115</v>
      </c>
      <c r="L4083" s="4">
        <v>0</v>
      </c>
      <c r="M4083" s="4">
        <v>0</v>
      </c>
      <c r="N4083" s="4">
        <v>0</v>
      </c>
      <c r="O4083" s="4">
        <v>607000</v>
      </c>
      <c r="P4083" s="4">
        <v>607000</v>
      </c>
      <c r="Q4083" s="4">
        <v>5290</v>
      </c>
      <c r="R4083" s="4" t="b">
        <f t="shared" si="34"/>
        <v>0</v>
      </c>
      <c r="S4083" s="4">
        <v>0</v>
      </c>
    </row>
    <row r="4084" spans="1:19" ht="14.25" customHeight="1">
      <c r="A4084" s="4" t="s">
        <v>2442</v>
      </c>
      <c r="B4084" s="5"/>
      <c r="C4084" s="4">
        <v>0</v>
      </c>
      <c r="E4084" s="4" t="b">
        <f t="shared" si="33"/>
        <v>0</v>
      </c>
      <c r="F4084" s="4">
        <v>0</v>
      </c>
      <c r="G4084" s="4">
        <v>52295664</v>
      </c>
      <c r="H4084" s="6">
        <v>44027</v>
      </c>
      <c r="I4084" s="4" t="s">
        <v>2466</v>
      </c>
      <c r="J4084" s="4" t="s">
        <v>834</v>
      </c>
      <c r="K4084" s="4">
        <v>3151</v>
      </c>
      <c r="L4084" s="4">
        <v>0</v>
      </c>
      <c r="M4084" s="4">
        <v>0</v>
      </c>
      <c r="N4084" s="4">
        <v>607000</v>
      </c>
      <c r="O4084" s="4">
        <v>0</v>
      </c>
      <c r="P4084" s="4">
        <v>0</v>
      </c>
      <c r="Q4084" s="4">
        <v>5291</v>
      </c>
      <c r="R4084" s="4" t="b">
        <f t="shared" si="34"/>
        <v>0</v>
      </c>
      <c r="S4084" s="4">
        <v>0</v>
      </c>
    </row>
    <row r="4085" spans="1:19" ht="14.25" customHeight="1">
      <c r="A4085" s="4" t="s">
        <v>2442</v>
      </c>
      <c r="B4085" s="5"/>
      <c r="C4085" s="4">
        <v>0</v>
      </c>
      <c r="E4085" s="4" t="b">
        <f t="shared" si="33"/>
        <v>0</v>
      </c>
      <c r="F4085" s="4">
        <v>0</v>
      </c>
      <c r="G4085" s="4">
        <v>52295664</v>
      </c>
      <c r="H4085" s="6">
        <v>44042</v>
      </c>
      <c r="I4085" s="4" t="s">
        <v>2467</v>
      </c>
      <c r="J4085" s="4" t="s">
        <v>2399</v>
      </c>
      <c r="K4085" s="4">
        <v>1123</v>
      </c>
      <c r="L4085" s="4">
        <v>0</v>
      </c>
      <c r="M4085" s="4">
        <v>0</v>
      </c>
      <c r="N4085" s="4">
        <v>0</v>
      </c>
      <c r="O4085" s="4">
        <v>607000</v>
      </c>
      <c r="P4085" s="4">
        <v>607000</v>
      </c>
      <c r="Q4085" s="4">
        <v>5292</v>
      </c>
      <c r="R4085" s="4" t="b">
        <f t="shared" si="34"/>
        <v>0</v>
      </c>
      <c r="S4085" s="4">
        <v>0</v>
      </c>
    </row>
    <row r="4086" spans="1:19" ht="14.25" customHeight="1">
      <c r="A4086" s="4" t="s">
        <v>2442</v>
      </c>
      <c r="B4086" s="5"/>
      <c r="C4086" s="4">
        <v>0</v>
      </c>
      <c r="E4086" s="4" t="b">
        <f t="shared" si="33"/>
        <v>0</v>
      </c>
      <c r="F4086" s="4">
        <v>0</v>
      </c>
      <c r="G4086" s="4">
        <v>52295664</v>
      </c>
      <c r="H4086" s="6">
        <v>44055</v>
      </c>
      <c r="I4086" s="4" t="s">
        <v>2467</v>
      </c>
      <c r="J4086" s="4" t="s">
        <v>834</v>
      </c>
      <c r="K4086" s="4">
        <v>3159</v>
      </c>
      <c r="L4086" s="4">
        <v>0</v>
      </c>
      <c r="M4086" s="4">
        <v>0</v>
      </c>
      <c r="N4086" s="4">
        <v>607000</v>
      </c>
      <c r="O4086" s="4">
        <v>0</v>
      </c>
      <c r="P4086" s="4">
        <v>0</v>
      </c>
      <c r="Q4086" s="4">
        <v>5293</v>
      </c>
      <c r="R4086" s="4" t="b">
        <f t="shared" si="34"/>
        <v>0</v>
      </c>
      <c r="S4086" s="4">
        <v>0</v>
      </c>
    </row>
    <row r="4087" spans="1:19" ht="14.25" customHeight="1">
      <c r="A4087" s="4" t="s">
        <v>2442</v>
      </c>
      <c r="B4087" s="5"/>
      <c r="C4087" s="4">
        <v>0</v>
      </c>
      <c r="E4087" s="4" t="b">
        <f t="shared" si="33"/>
        <v>0</v>
      </c>
      <c r="F4087" s="4">
        <v>0</v>
      </c>
      <c r="G4087" s="4">
        <v>52295664</v>
      </c>
      <c r="H4087" s="6">
        <v>44073</v>
      </c>
      <c r="I4087" s="4" t="s">
        <v>2468</v>
      </c>
      <c r="J4087" s="4" t="s">
        <v>2399</v>
      </c>
      <c r="K4087" s="4">
        <v>1136</v>
      </c>
      <c r="L4087" s="4">
        <v>0</v>
      </c>
      <c r="M4087" s="4">
        <v>0</v>
      </c>
      <c r="N4087" s="4">
        <v>0</v>
      </c>
      <c r="O4087" s="4">
        <v>607000</v>
      </c>
      <c r="P4087" s="4">
        <v>607000</v>
      </c>
      <c r="Q4087" s="4">
        <v>5294</v>
      </c>
      <c r="R4087" s="4" t="b">
        <f t="shared" si="34"/>
        <v>0</v>
      </c>
      <c r="S4087" s="4">
        <v>0</v>
      </c>
    </row>
    <row r="4088" spans="1:19" ht="14.25" customHeight="1">
      <c r="A4088" s="4" t="s">
        <v>2442</v>
      </c>
      <c r="B4088" s="5"/>
      <c r="C4088" s="4">
        <v>0</v>
      </c>
      <c r="E4088" s="4" t="b">
        <f t="shared" si="33"/>
        <v>0</v>
      </c>
      <c r="F4088" s="4">
        <v>0</v>
      </c>
      <c r="G4088" s="4">
        <v>52295664</v>
      </c>
      <c r="H4088" s="6">
        <v>44084</v>
      </c>
      <c r="I4088" s="4" t="s">
        <v>2468</v>
      </c>
      <c r="J4088" s="4" t="s">
        <v>834</v>
      </c>
      <c r="K4088" s="4">
        <v>3170</v>
      </c>
      <c r="L4088" s="4">
        <v>0</v>
      </c>
      <c r="M4088" s="4">
        <v>0</v>
      </c>
      <c r="N4088" s="4">
        <v>607000</v>
      </c>
      <c r="O4088" s="4">
        <v>0</v>
      </c>
      <c r="P4088" s="4">
        <v>0</v>
      </c>
      <c r="Q4088" s="4">
        <v>5295</v>
      </c>
      <c r="R4088" s="4" t="b">
        <f t="shared" si="34"/>
        <v>0</v>
      </c>
      <c r="S4088" s="4">
        <v>0</v>
      </c>
    </row>
    <row r="4089" spans="1:19" ht="14.25" customHeight="1">
      <c r="A4089" s="4" t="s">
        <v>2442</v>
      </c>
      <c r="B4089" s="5"/>
      <c r="C4089" s="4">
        <v>0</v>
      </c>
      <c r="E4089" s="4" t="b">
        <f t="shared" si="33"/>
        <v>0</v>
      </c>
      <c r="F4089" s="4">
        <v>0</v>
      </c>
      <c r="G4089" s="4">
        <v>52295664</v>
      </c>
      <c r="H4089" s="6">
        <v>44104</v>
      </c>
      <c r="I4089" s="4" t="s">
        <v>2468</v>
      </c>
      <c r="J4089" s="4" t="s">
        <v>2399</v>
      </c>
      <c r="K4089" s="4">
        <v>1152</v>
      </c>
      <c r="L4089" s="4">
        <v>0</v>
      </c>
      <c r="M4089" s="4">
        <v>0</v>
      </c>
      <c r="N4089" s="4">
        <v>0</v>
      </c>
      <c r="O4089" s="4">
        <v>607000</v>
      </c>
      <c r="P4089" s="4">
        <v>607000</v>
      </c>
      <c r="Q4089" s="4">
        <v>5296</v>
      </c>
      <c r="R4089" s="4" t="b">
        <f t="shared" si="34"/>
        <v>0</v>
      </c>
      <c r="S4089" s="4">
        <v>0</v>
      </c>
    </row>
    <row r="4090" spans="1:19" ht="14.25" customHeight="1">
      <c r="A4090" s="4" t="s">
        <v>2442</v>
      </c>
      <c r="B4090" s="5"/>
      <c r="C4090" s="4">
        <v>0</v>
      </c>
      <c r="E4090" s="4" t="b">
        <f t="shared" si="33"/>
        <v>0</v>
      </c>
      <c r="F4090" s="4">
        <v>0</v>
      </c>
      <c r="G4090" s="4">
        <v>52295664</v>
      </c>
      <c r="H4090" s="6">
        <v>44119</v>
      </c>
      <c r="I4090" s="4" t="s">
        <v>2469</v>
      </c>
      <c r="J4090" s="4" t="s">
        <v>834</v>
      </c>
      <c r="K4090" s="4">
        <v>3183</v>
      </c>
      <c r="L4090" s="4">
        <v>0</v>
      </c>
      <c r="M4090" s="4">
        <v>0</v>
      </c>
      <c r="N4090" s="4">
        <v>607000</v>
      </c>
      <c r="O4090" s="4">
        <v>0</v>
      </c>
      <c r="P4090" s="4">
        <v>0</v>
      </c>
      <c r="Q4090" s="4">
        <v>5297</v>
      </c>
      <c r="R4090" s="4" t="b">
        <f t="shared" si="34"/>
        <v>0</v>
      </c>
      <c r="S4090" s="4">
        <v>0</v>
      </c>
    </row>
    <row r="4091" spans="1:19" ht="14.25" customHeight="1">
      <c r="A4091" s="4" t="s">
        <v>2442</v>
      </c>
      <c r="B4091" s="5"/>
      <c r="C4091" s="4">
        <v>0</v>
      </c>
      <c r="E4091" s="4" t="b">
        <f t="shared" si="33"/>
        <v>0</v>
      </c>
      <c r="F4091" s="4">
        <v>0</v>
      </c>
      <c r="G4091" s="4">
        <v>52295664</v>
      </c>
      <c r="H4091" s="6">
        <v>44133</v>
      </c>
      <c r="I4091" s="4" t="s">
        <v>2470</v>
      </c>
      <c r="J4091" s="4" t="s">
        <v>834</v>
      </c>
      <c r="K4091" s="4">
        <v>3190</v>
      </c>
      <c r="L4091" s="4">
        <v>0</v>
      </c>
      <c r="M4091" s="4">
        <v>0</v>
      </c>
      <c r="N4091" s="4">
        <v>607000</v>
      </c>
      <c r="O4091" s="4">
        <v>0</v>
      </c>
      <c r="P4091" s="4">
        <v>-607000</v>
      </c>
      <c r="Q4091" s="4">
        <v>5298</v>
      </c>
      <c r="R4091" s="4" t="b">
        <f t="shared" si="34"/>
        <v>0</v>
      </c>
      <c r="S4091" s="4">
        <v>0</v>
      </c>
    </row>
    <row r="4092" spans="1:19" ht="14.25" customHeight="1">
      <c r="A4092" s="4" t="s">
        <v>2442</v>
      </c>
      <c r="B4092" s="5"/>
      <c r="C4092" s="4">
        <v>0</v>
      </c>
      <c r="E4092" s="4" t="b">
        <f t="shared" si="33"/>
        <v>0</v>
      </c>
      <c r="F4092" s="4">
        <v>0</v>
      </c>
      <c r="G4092" s="4">
        <v>52295664</v>
      </c>
      <c r="H4092" s="6">
        <v>44133</v>
      </c>
      <c r="I4092" s="4" t="s">
        <v>2470</v>
      </c>
      <c r="J4092" s="4" t="s">
        <v>2399</v>
      </c>
      <c r="K4092" s="4">
        <v>1170</v>
      </c>
      <c r="L4092" s="4">
        <v>0</v>
      </c>
      <c r="M4092" s="4">
        <v>0</v>
      </c>
      <c r="N4092" s="4">
        <v>0</v>
      </c>
      <c r="O4092" s="4">
        <v>607000</v>
      </c>
      <c r="P4092" s="4">
        <v>0</v>
      </c>
      <c r="Q4092" s="4">
        <v>5299</v>
      </c>
      <c r="R4092" s="4" t="b">
        <f t="shared" si="34"/>
        <v>0</v>
      </c>
      <c r="S4092" s="4">
        <v>0</v>
      </c>
    </row>
    <row r="4093" spans="1:19" ht="14.25" customHeight="1">
      <c r="A4093" s="4" t="s">
        <v>2442</v>
      </c>
      <c r="B4093" s="8" t="s">
        <v>2471</v>
      </c>
      <c r="C4093" s="4">
        <v>0</v>
      </c>
      <c r="D4093" s="4" t="s">
        <v>2471</v>
      </c>
      <c r="E4093" s="4" t="b">
        <f t="shared" si="33"/>
        <v>0</v>
      </c>
      <c r="F4093" s="4">
        <v>0</v>
      </c>
      <c r="G4093" s="4">
        <v>52295664</v>
      </c>
      <c r="H4093" s="6">
        <v>44164</v>
      </c>
      <c r="I4093" s="4" t="s">
        <v>2472</v>
      </c>
      <c r="J4093" s="4" t="s">
        <v>2399</v>
      </c>
      <c r="K4093" s="4">
        <v>1181</v>
      </c>
      <c r="L4093" s="4">
        <v>0</v>
      </c>
      <c r="M4093" s="4">
        <v>0</v>
      </c>
      <c r="N4093" s="4">
        <v>0</v>
      </c>
      <c r="O4093" s="4">
        <v>607000</v>
      </c>
      <c r="P4093" s="4">
        <v>607000</v>
      </c>
      <c r="Q4093" s="4">
        <v>5300</v>
      </c>
      <c r="R4093" s="4" t="b">
        <f t="shared" si="34"/>
        <v>0</v>
      </c>
      <c r="S4093" s="4">
        <v>0</v>
      </c>
    </row>
    <row r="4094" spans="1:19" ht="14.25" customHeight="1">
      <c r="A4094" s="4" t="s">
        <v>2442</v>
      </c>
      <c r="B4094" s="5"/>
      <c r="C4094" s="4">
        <v>0</v>
      </c>
      <c r="E4094" s="4" t="b">
        <f t="shared" si="33"/>
        <v>0</v>
      </c>
      <c r="F4094" s="4">
        <v>0</v>
      </c>
      <c r="G4094" s="4">
        <v>52295664</v>
      </c>
      <c r="H4094" s="6">
        <v>44165</v>
      </c>
      <c r="I4094" s="4" t="s">
        <v>2472</v>
      </c>
      <c r="J4094" s="4" t="s">
        <v>834</v>
      </c>
      <c r="K4094" s="4">
        <v>3200</v>
      </c>
      <c r="L4094" s="4">
        <v>0</v>
      </c>
      <c r="M4094" s="4">
        <v>0</v>
      </c>
      <c r="N4094" s="4">
        <v>607000</v>
      </c>
      <c r="O4094" s="4">
        <v>0</v>
      </c>
      <c r="P4094" s="4">
        <v>0</v>
      </c>
      <c r="Q4094" s="4">
        <v>5301</v>
      </c>
      <c r="R4094" s="4" t="b">
        <f t="shared" si="34"/>
        <v>0</v>
      </c>
      <c r="S4094" s="4">
        <v>0</v>
      </c>
    </row>
    <row r="4095" spans="1:19" ht="14.25" customHeight="1">
      <c r="A4095" s="4" t="s">
        <v>2442</v>
      </c>
      <c r="B4095" s="5"/>
      <c r="C4095" s="4">
        <v>0</v>
      </c>
      <c r="E4095" s="4" t="b">
        <f t="shared" si="33"/>
        <v>0</v>
      </c>
      <c r="F4095" s="4">
        <v>0</v>
      </c>
      <c r="G4095" s="4">
        <v>52295664</v>
      </c>
      <c r="H4095" s="6">
        <v>44178</v>
      </c>
      <c r="I4095" s="4" t="s">
        <v>2473</v>
      </c>
      <c r="J4095" s="4" t="s">
        <v>2399</v>
      </c>
      <c r="K4095" s="4">
        <v>1193</v>
      </c>
      <c r="L4095" s="4">
        <v>0</v>
      </c>
      <c r="M4095" s="4">
        <v>0</v>
      </c>
      <c r="N4095" s="4">
        <v>0</v>
      </c>
      <c r="O4095" s="4">
        <v>607000</v>
      </c>
      <c r="P4095" s="4">
        <v>607000</v>
      </c>
      <c r="Q4095" s="4">
        <v>5302</v>
      </c>
      <c r="R4095" s="4" t="b">
        <f t="shared" si="34"/>
        <v>0</v>
      </c>
      <c r="S4095" s="4">
        <v>0</v>
      </c>
    </row>
    <row r="4096" spans="1:19" ht="14.25" customHeight="1">
      <c r="A4096" s="4" t="s">
        <v>2442</v>
      </c>
      <c r="B4096" s="5"/>
      <c r="C4096" s="4">
        <v>0</v>
      </c>
      <c r="E4096" s="4" t="b">
        <f t="shared" si="33"/>
        <v>0</v>
      </c>
      <c r="F4096" s="4">
        <v>0</v>
      </c>
      <c r="G4096" s="4">
        <v>52295664</v>
      </c>
      <c r="H4096" s="6">
        <v>44179</v>
      </c>
      <c r="I4096" s="4" t="s">
        <v>2473</v>
      </c>
      <c r="J4096" s="4" t="s">
        <v>834</v>
      </c>
      <c r="K4096" s="4">
        <v>3212</v>
      </c>
      <c r="L4096" s="4">
        <v>0</v>
      </c>
      <c r="M4096" s="4">
        <v>0</v>
      </c>
      <c r="N4096" s="4">
        <v>607000</v>
      </c>
      <c r="O4096" s="4">
        <v>0</v>
      </c>
      <c r="P4096" s="4">
        <v>0</v>
      </c>
      <c r="Q4096" s="4">
        <v>5303</v>
      </c>
      <c r="R4096" s="4" t="b">
        <f t="shared" si="34"/>
        <v>0</v>
      </c>
      <c r="S4096" s="4">
        <v>0</v>
      </c>
    </row>
    <row r="4097" spans="1:19" ht="14.25" customHeight="1">
      <c r="A4097" s="4" t="s">
        <v>2442</v>
      </c>
      <c r="B4097" s="5" t="s">
        <v>2474</v>
      </c>
      <c r="C4097" s="4">
        <v>0</v>
      </c>
      <c r="D4097" s="4" t="s">
        <v>2474</v>
      </c>
      <c r="E4097" s="4" t="b">
        <f t="shared" si="33"/>
        <v>0</v>
      </c>
      <c r="F4097" s="4">
        <v>0</v>
      </c>
      <c r="G4097" s="4">
        <v>52295664</v>
      </c>
      <c r="H4097" s="3" t="s">
        <v>21</v>
      </c>
      <c r="K4097" s="4">
        <v>0</v>
      </c>
      <c r="L4097" s="4">
        <v>0</v>
      </c>
      <c r="M4097" s="4">
        <v>0</v>
      </c>
      <c r="N4097" s="4">
        <v>7856400</v>
      </c>
      <c r="O4097" s="4">
        <v>7284000</v>
      </c>
      <c r="P4097" s="4">
        <v>0</v>
      </c>
      <c r="Q4097" s="4">
        <v>5304</v>
      </c>
      <c r="R4097" s="4" t="b">
        <f t="shared" si="34"/>
        <v>0</v>
      </c>
      <c r="S4097" s="4">
        <v>0</v>
      </c>
    </row>
    <row r="4098" spans="1:19" ht="14.25" customHeight="1">
      <c r="A4098" s="4" t="s">
        <v>2442</v>
      </c>
      <c r="B4098" s="5" t="s">
        <v>846</v>
      </c>
      <c r="C4098" s="4">
        <v>0</v>
      </c>
      <c r="D4098" s="4" t="s">
        <v>846</v>
      </c>
      <c r="E4098" s="4" t="b">
        <f t="shared" si="33"/>
        <v>0</v>
      </c>
      <c r="F4098" s="4">
        <v>375240</v>
      </c>
      <c r="G4098" s="4">
        <v>63357862</v>
      </c>
      <c r="H4098" s="3" t="s">
        <v>21</v>
      </c>
      <c r="K4098" s="4">
        <v>0</v>
      </c>
      <c r="L4098" s="4">
        <v>5151200</v>
      </c>
      <c r="M4098" s="4">
        <v>4775960</v>
      </c>
      <c r="N4098" s="4">
        <v>0</v>
      </c>
      <c r="O4098" s="4">
        <v>0</v>
      </c>
      <c r="P4098" s="4">
        <v>375240</v>
      </c>
      <c r="Q4098" s="4">
        <v>5305</v>
      </c>
      <c r="R4098" s="4" t="b">
        <f t="shared" si="34"/>
        <v>0</v>
      </c>
      <c r="S4098" s="4">
        <v>0</v>
      </c>
    </row>
    <row r="4099" spans="1:19" ht="14.25" customHeight="1">
      <c r="A4099" s="4" t="s">
        <v>2442</v>
      </c>
      <c r="B4099" s="5"/>
      <c r="C4099" s="4">
        <v>0</v>
      </c>
      <c r="E4099" s="4" t="b">
        <f t="shared" si="33"/>
        <v>0</v>
      </c>
      <c r="F4099" s="4">
        <v>0</v>
      </c>
      <c r="G4099" s="4">
        <v>63357862</v>
      </c>
      <c r="H4099" s="6">
        <v>43840</v>
      </c>
      <c r="I4099" s="4" t="s">
        <v>2475</v>
      </c>
      <c r="J4099" s="4" t="s">
        <v>834</v>
      </c>
      <c r="K4099" s="4">
        <v>3080</v>
      </c>
      <c r="L4099" s="4">
        <v>0</v>
      </c>
      <c r="M4099" s="4">
        <v>0</v>
      </c>
      <c r="N4099" s="4">
        <v>375240</v>
      </c>
      <c r="O4099" s="4">
        <v>0</v>
      </c>
      <c r="P4099" s="4">
        <v>0</v>
      </c>
      <c r="Q4099" s="4">
        <v>5306</v>
      </c>
      <c r="R4099" s="4" t="b">
        <f t="shared" si="34"/>
        <v>0</v>
      </c>
      <c r="S4099" s="4">
        <v>0</v>
      </c>
    </row>
    <row r="4100" spans="1:19" ht="14.25" customHeight="1">
      <c r="A4100" s="4" t="s">
        <v>2442</v>
      </c>
      <c r="B4100" s="5"/>
      <c r="C4100" s="4">
        <v>0</v>
      </c>
      <c r="E4100" s="4" t="b">
        <f t="shared" si="33"/>
        <v>0</v>
      </c>
      <c r="F4100" s="4">
        <v>0</v>
      </c>
      <c r="G4100" s="4">
        <v>63357862</v>
      </c>
      <c r="H4100" s="6">
        <v>43861</v>
      </c>
      <c r="I4100" s="4" t="s">
        <v>2476</v>
      </c>
      <c r="J4100" s="4" t="s">
        <v>2399</v>
      </c>
      <c r="K4100" s="4">
        <v>1053</v>
      </c>
      <c r="L4100" s="4">
        <v>0</v>
      </c>
      <c r="M4100" s="4">
        <v>0</v>
      </c>
      <c r="N4100" s="4">
        <v>0</v>
      </c>
      <c r="O4100" s="4">
        <v>375240</v>
      </c>
      <c r="P4100" s="4">
        <v>375240</v>
      </c>
      <c r="Q4100" s="4">
        <v>5307</v>
      </c>
      <c r="R4100" s="4" t="b">
        <f t="shared" si="34"/>
        <v>0</v>
      </c>
      <c r="S4100" s="4">
        <v>0</v>
      </c>
    </row>
    <row r="4101" spans="1:19" ht="14.25" customHeight="1">
      <c r="A4101" s="4" t="s">
        <v>2442</v>
      </c>
      <c r="B4101" s="5"/>
      <c r="C4101" s="4">
        <v>0</v>
      </c>
      <c r="E4101" s="4" t="b">
        <f t="shared" si="33"/>
        <v>0</v>
      </c>
      <c r="F4101" s="4">
        <v>0</v>
      </c>
      <c r="G4101" s="4">
        <v>63357862</v>
      </c>
      <c r="H4101" s="6">
        <v>43869</v>
      </c>
      <c r="I4101" s="4" t="s">
        <v>2476</v>
      </c>
      <c r="J4101" s="4" t="s">
        <v>834</v>
      </c>
      <c r="K4101" s="4">
        <v>3094</v>
      </c>
      <c r="L4101" s="4">
        <v>0</v>
      </c>
      <c r="M4101" s="4">
        <v>0</v>
      </c>
      <c r="N4101" s="4">
        <v>375240</v>
      </c>
      <c r="O4101" s="4">
        <v>0</v>
      </c>
      <c r="P4101" s="4">
        <v>0</v>
      </c>
      <c r="Q4101" s="4">
        <v>5308</v>
      </c>
      <c r="R4101" s="4" t="b">
        <f t="shared" si="34"/>
        <v>0</v>
      </c>
      <c r="S4101" s="4">
        <v>0</v>
      </c>
    </row>
    <row r="4102" spans="1:19" ht="14.25" customHeight="1">
      <c r="A4102" s="4" t="s">
        <v>2442</v>
      </c>
      <c r="B4102" s="5"/>
      <c r="C4102" s="4">
        <v>0</v>
      </c>
      <c r="E4102" s="4" t="b">
        <f t="shared" si="33"/>
        <v>0</v>
      </c>
      <c r="F4102" s="4">
        <v>0</v>
      </c>
      <c r="G4102" s="4">
        <v>63357862</v>
      </c>
      <c r="H4102" s="6">
        <v>43889</v>
      </c>
      <c r="I4102" s="4" t="s">
        <v>2477</v>
      </c>
      <c r="J4102" s="4" t="s">
        <v>2399</v>
      </c>
      <c r="K4102" s="4">
        <v>1056</v>
      </c>
      <c r="L4102" s="4">
        <v>0</v>
      </c>
      <c r="M4102" s="4">
        <v>0</v>
      </c>
      <c r="N4102" s="4">
        <v>0</v>
      </c>
      <c r="O4102" s="4">
        <v>375240</v>
      </c>
      <c r="P4102" s="4">
        <v>375240</v>
      </c>
      <c r="Q4102" s="4">
        <v>5309</v>
      </c>
      <c r="R4102" s="4" t="b">
        <f t="shared" si="34"/>
        <v>0</v>
      </c>
      <c r="S4102" s="4">
        <v>0</v>
      </c>
    </row>
    <row r="4103" spans="1:19" ht="14.25" customHeight="1">
      <c r="A4103" s="4" t="s">
        <v>2442</v>
      </c>
      <c r="B4103" s="5"/>
      <c r="C4103" s="4">
        <v>0</v>
      </c>
      <c r="E4103" s="4" t="b">
        <f t="shared" si="33"/>
        <v>0</v>
      </c>
      <c r="F4103" s="4">
        <v>0</v>
      </c>
      <c r="G4103" s="4">
        <v>63357862</v>
      </c>
      <c r="H4103" s="6">
        <v>43902</v>
      </c>
      <c r="I4103" s="4" t="s">
        <v>2477</v>
      </c>
      <c r="J4103" s="4" t="s">
        <v>834</v>
      </c>
      <c r="K4103" s="4">
        <v>3107</v>
      </c>
      <c r="L4103" s="4">
        <v>0</v>
      </c>
      <c r="M4103" s="4">
        <v>0</v>
      </c>
      <c r="N4103" s="4">
        <v>375240</v>
      </c>
      <c r="O4103" s="4">
        <v>0</v>
      </c>
      <c r="P4103" s="4">
        <v>0</v>
      </c>
      <c r="Q4103" s="4">
        <v>5310</v>
      </c>
      <c r="R4103" s="4" t="b">
        <f t="shared" si="34"/>
        <v>0</v>
      </c>
      <c r="S4103" s="4">
        <v>0</v>
      </c>
    </row>
    <row r="4104" spans="1:19" ht="14.25" customHeight="1">
      <c r="A4104" s="4" t="s">
        <v>2442</v>
      </c>
      <c r="B4104" s="5"/>
      <c r="C4104" s="4">
        <v>0</v>
      </c>
      <c r="E4104" s="4" t="b">
        <f t="shared" si="33"/>
        <v>0</v>
      </c>
      <c r="F4104" s="4">
        <v>0</v>
      </c>
      <c r="G4104" s="4">
        <v>63357862</v>
      </c>
      <c r="H4104" s="6">
        <v>43920</v>
      </c>
      <c r="I4104" s="4" t="s">
        <v>2478</v>
      </c>
      <c r="J4104" s="4" t="s">
        <v>2399</v>
      </c>
      <c r="K4104" s="4">
        <v>1075</v>
      </c>
      <c r="L4104" s="4">
        <v>0</v>
      </c>
      <c r="M4104" s="4">
        <v>0</v>
      </c>
      <c r="N4104" s="4">
        <v>0</v>
      </c>
      <c r="O4104" s="4">
        <v>375240</v>
      </c>
      <c r="P4104" s="4">
        <v>375240</v>
      </c>
      <c r="Q4104" s="4">
        <v>5311</v>
      </c>
      <c r="R4104" s="4" t="b">
        <f t="shared" si="34"/>
        <v>0</v>
      </c>
      <c r="S4104" s="4">
        <v>0</v>
      </c>
    </row>
    <row r="4105" spans="1:19" ht="14.25" customHeight="1">
      <c r="A4105" s="4" t="s">
        <v>2442</v>
      </c>
      <c r="B4105" s="5"/>
      <c r="C4105" s="4">
        <v>0</v>
      </c>
      <c r="E4105" s="4" t="b">
        <f t="shared" si="33"/>
        <v>0</v>
      </c>
      <c r="F4105" s="4">
        <v>0</v>
      </c>
      <c r="G4105" s="4">
        <v>63357862</v>
      </c>
      <c r="H4105" s="6">
        <v>43929</v>
      </c>
      <c r="I4105" s="4" t="s">
        <v>2478</v>
      </c>
      <c r="J4105" s="4" t="s">
        <v>834</v>
      </c>
      <c r="K4105" s="4">
        <v>3116</v>
      </c>
      <c r="L4105" s="4">
        <v>0</v>
      </c>
      <c r="M4105" s="4">
        <v>0</v>
      </c>
      <c r="N4105" s="4">
        <v>375240</v>
      </c>
      <c r="O4105" s="4">
        <v>0</v>
      </c>
      <c r="P4105" s="4">
        <v>0</v>
      </c>
      <c r="Q4105" s="4">
        <v>5312</v>
      </c>
      <c r="R4105" s="4" t="b">
        <f t="shared" si="34"/>
        <v>0</v>
      </c>
      <c r="S4105" s="4">
        <v>0</v>
      </c>
    </row>
    <row r="4106" spans="1:19" ht="14.25" customHeight="1">
      <c r="A4106" s="4" t="s">
        <v>2442</v>
      </c>
      <c r="B4106" s="5"/>
      <c r="C4106" s="4">
        <v>0</v>
      </c>
      <c r="E4106" s="4" t="b">
        <f t="shared" si="33"/>
        <v>0</v>
      </c>
      <c r="F4106" s="4">
        <v>0</v>
      </c>
      <c r="G4106" s="4">
        <v>63357862</v>
      </c>
      <c r="H4106" s="6">
        <v>43951</v>
      </c>
      <c r="I4106" s="4" t="s">
        <v>2479</v>
      </c>
      <c r="J4106" s="4" t="s">
        <v>2399</v>
      </c>
      <c r="K4106" s="4">
        <v>1083</v>
      </c>
      <c r="L4106" s="4">
        <v>0</v>
      </c>
      <c r="M4106" s="4">
        <v>0</v>
      </c>
      <c r="N4106" s="4">
        <v>0</v>
      </c>
      <c r="O4106" s="4">
        <v>375240</v>
      </c>
      <c r="P4106" s="4">
        <v>375240</v>
      </c>
      <c r="Q4106" s="4">
        <v>5313</v>
      </c>
      <c r="R4106" s="4" t="b">
        <f t="shared" si="34"/>
        <v>0</v>
      </c>
      <c r="S4106" s="4">
        <v>0</v>
      </c>
    </row>
    <row r="4107" spans="1:19" ht="14.25" customHeight="1">
      <c r="A4107" s="4" t="s">
        <v>2442</v>
      </c>
      <c r="B4107" s="5"/>
      <c r="C4107" s="4">
        <v>0</v>
      </c>
      <c r="E4107" s="4" t="b">
        <f t="shared" si="33"/>
        <v>0</v>
      </c>
      <c r="F4107" s="4">
        <v>0</v>
      </c>
      <c r="G4107" s="4">
        <v>63357862</v>
      </c>
      <c r="H4107" s="6">
        <v>43963</v>
      </c>
      <c r="I4107" s="4" t="s">
        <v>2479</v>
      </c>
      <c r="J4107" s="4" t="s">
        <v>834</v>
      </c>
      <c r="K4107" s="4">
        <v>3126</v>
      </c>
      <c r="L4107" s="4">
        <v>0</v>
      </c>
      <c r="M4107" s="4">
        <v>0</v>
      </c>
      <c r="N4107" s="4">
        <v>375240</v>
      </c>
      <c r="O4107" s="4">
        <v>0</v>
      </c>
      <c r="P4107" s="4">
        <v>0</v>
      </c>
      <c r="Q4107" s="4">
        <v>5314</v>
      </c>
      <c r="R4107" s="4" t="b">
        <f t="shared" si="34"/>
        <v>0</v>
      </c>
      <c r="S4107" s="4">
        <v>0</v>
      </c>
    </row>
    <row r="4108" spans="1:19" ht="14.25" customHeight="1">
      <c r="A4108" s="4" t="s">
        <v>2442</v>
      </c>
      <c r="B4108" s="5"/>
      <c r="C4108" s="4">
        <v>0</v>
      </c>
      <c r="E4108" s="4" t="b">
        <f t="shared" si="33"/>
        <v>0</v>
      </c>
      <c r="F4108" s="4">
        <v>0</v>
      </c>
      <c r="G4108" s="4">
        <v>63357862</v>
      </c>
      <c r="H4108" s="6">
        <v>43981</v>
      </c>
      <c r="I4108" s="4" t="s">
        <v>2480</v>
      </c>
      <c r="J4108" s="4" t="s">
        <v>2399</v>
      </c>
      <c r="K4108" s="4">
        <v>1096</v>
      </c>
      <c r="L4108" s="4">
        <v>0</v>
      </c>
      <c r="M4108" s="4">
        <v>0</v>
      </c>
      <c r="N4108" s="4">
        <v>0</v>
      </c>
      <c r="O4108" s="4">
        <v>489000</v>
      </c>
      <c r="P4108" s="4">
        <v>489000</v>
      </c>
      <c r="Q4108" s="4">
        <v>5315</v>
      </c>
      <c r="R4108" s="4" t="b">
        <f t="shared" si="34"/>
        <v>0</v>
      </c>
      <c r="S4108" s="4">
        <v>0</v>
      </c>
    </row>
    <row r="4109" spans="1:19" ht="14.25" customHeight="1">
      <c r="A4109" s="4" t="s">
        <v>2442</v>
      </c>
      <c r="B4109" s="5"/>
      <c r="C4109" s="4">
        <v>0</v>
      </c>
      <c r="E4109" s="4" t="b">
        <f t="shared" si="33"/>
        <v>0</v>
      </c>
      <c r="F4109" s="4">
        <v>0</v>
      </c>
      <c r="G4109" s="4">
        <v>63357862</v>
      </c>
      <c r="H4109" s="6">
        <v>43998</v>
      </c>
      <c r="I4109" s="4" t="s">
        <v>2480</v>
      </c>
      <c r="J4109" s="4" t="s">
        <v>834</v>
      </c>
      <c r="K4109" s="4">
        <v>3139</v>
      </c>
      <c r="L4109" s="4">
        <v>0</v>
      </c>
      <c r="M4109" s="4">
        <v>0</v>
      </c>
      <c r="N4109" s="4">
        <v>398000</v>
      </c>
      <c r="O4109" s="4">
        <v>0</v>
      </c>
      <c r="P4109" s="4">
        <v>91000</v>
      </c>
      <c r="Q4109" s="4">
        <v>5316</v>
      </c>
      <c r="R4109" s="4" t="b">
        <f t="shared" si="34"/>
        <v>0</v>
      </c>
      <c r="S4109" s="4">
        <v>0</v>
      </c>
    </row>
    <row r="4110" spans="1:19" ht="14.25" customHeight="1">
      <c r="A4110" s="4" t="s">
        <v>2442</v>
      </c>
      <c r="B4110" s="5"/>
      <c r="C4110" s="4">
        <v>0</v>
      </c>
      <c r="E4110" s="4" t="b">
        <f t="shared" si="33"/>
        <v>0</v>
      </c>
      <c r="F4110" s="4">
        <v>0</v>
      </c>
      <c r="G4110" s="4">
        <v>63357862</v>
      </c>
      <c r="H4110" s="6">
        <v>43998</v>
      </c>
      <c r="I4110" s="4" t="s">
        <v>2481</v>
      </c>
      <c r="J4110" s="4" t="s">
        <v>834</v>
      </c>
      <c r="K4110" s="4">
        <v>3139</v>
      </c>
      <c r="L4110" s="4">
        <v>0</v>
      </c>
      <c r="M4110" s="4">
        <v>0</v>
      </c>
      <c r="N4110" s="4">
        <v>91000</v>
      </c>
      <c r="O4110" s="4">
        <v>0</v>
      </c>
      <c r="P4110" s="4">
        <v>0</v>
      </c>
      <c r="Q4110" s="4">
        <v>5317</v>
      </c>
      <c r="R4110" s="4" t="b">
        <f t="shared" si="34"/>
        <v>0</v>
      </c>
      <c r="S4110" s="4">
        <v>0</v>
      </c>
    </row>
    <row r="4111" spans="1:19" ht="14.25" customHeight="1">
      <c r="A4111" s="4" t="s">
        <v>2442</v>
      </c>
      <c r="B4111" s="5"/>
      <c r="C4111" s="4">
        <v>0</v>
      </c>
      <c r="E4111" s="4" t="b">
        <f t="shared" si="33"/>
        <v>0</v>
      </c>
      <c r="F4111" s="4">
        <v>0</v>
      </c>
      <c r="G4111" s="4">
        <v>63357862</v>
      </c>
      <c r="H4111" s="6">
        <v>44008</v>
      </c>
      <c r="I4111" s="4" t="s">
        <v>2451</v>
      </c>
      <c r="J4111" s="4" t="s">
        <v>2399</v>
      </c>
      <c r="K4111" s="4">
        <v>1116</v>
      </c>
      <c r="L4111" s="4">
        <v>0</v>
      </c>
      <c r="M4111" s="4">
        <v>0</v>
      </c>
      <c r="N4111" s="4">
        <v>0</v>
      </c>
      <c r="O4111" s="4">
        <v>398000</v>
      </c>
      <c r="P4111" s="4">
        <v>398000</v>
      </c>
      <c r="Q4111" s="4">
        <v>5318</v>
      </c>
      <c r="R4111" s="4" t="b">
        <f t="shared" si="34"/>
        <v>0</v>
      </c>
      <c r="S4111" s="4">
        <v>0</v>
      </c>
    </row>
    <row r="4112" spans="1:19" ht="14.25" customHeight="1">
      <c r="A4112" s="4" t="s">
        <v>2442</v>
      </c>
      <c r="B4112" s="5"/>
      <c r="C4112" s="4">
        <v>0</v>
      </c>
      <c r="E4112" s="4" t="b">
        <f t="shared" si="33"/>
        <v>0</v>
      </c>
      <c r="F4112" s="4">
        <v>0</v>
      </c>
      <c r="G4112" s="4">
        <v>63357862</v>
      </c>
      <c r="H4112" s="6">
        <v>44027</v>
      </c>
      <c r="I4112" s="4" t="s">
        <v>2451</v>
      </c>
      <c r="J4112" s="4" t="s">
        <v>834</v>
      </c>
      <c r="K4112" s="4">
        <v>3150</v>
      </c>
      <c r="L4112" s="4">
        <v>0</v>
      </c>
      <c r="M4112" s="4">
        <v>0</v>
      </c>
      <c r="N4112" s="4">
        <v>398000</v>
      </c>
      <c r="O4112" s="4">
        <v>0</v>
      </c>
      <c r="P4112" s="4">
        <v>0</v>
      </c>
      <c r="Q4112" s="4">
        <v>5319</v>
      </c>
      <c r="R4112" s="4" t="b">
        <f t="shared" si="34"/>
        <v>0</v>
      </c>
      <c r="S4112" s="4">
        <v>0</v>
      </c>
    </row>
    <row r="4113" spans="1:19" ht="14.25" customHeight="1">
      <c r="A4113" s="4" t="s">
        <v>2442</v>
      </c>
      <c r="B4113" s="5"/>
      <c r="C4113" s="4">
        <v>0</v>
      </c>
      <c r="E4113" s="4" t="b">
        <f t="shared" si="33"/>
        <v>0</v>
      </c>
      <c r="F4113" s="4">
        <v>0</v>
      </c>
      <c r="G4113" s="4">
        <v>63357862</v>
      </c>
      <c r="H4113" s="6">
        <v>44042</v>
      </c>
      <c r="I4113" s="4" t="s">
        <v>2452</v>
      </c>
      <c r="J4113" s="4" t="s">
        <v>2399</v>
      </c>
      <c r="K4113" s="4">
        <v>1122</v>
      </c>
      <c r="L4113" s="4">
        <v>0</v>
      </c>
      <c r="M4113" s="4">
        <v>0</v>
      </c>
      <c r="N4113" s="4">
        <v>0</v>
      </c>
      <c r="O4113" s="4">
        <v>398000</v>
      </c>
      <c r="P4113" s="4">
        <v>398000</v>
      </c>
      <c r="Q4113" s="4">
        <v>5320</v>
      </c>
      <c r="R4113" s="4" t="b">
        <f t="shared" si="34"/>
        <v>0</v>
      </c>
      <c r="S4113" s="4">
        <v>0</v>
      </c>
    </row>
    <row r="4114" spans="1:19" ht="14.25" customHeight="1">
      <c r="A4114" s="4" t="s">
        <v>2442</v>
      </c>
      <c r="B4114" s="5"/>
      <c r="C4114" s="4">
        <v>0</v>
      </c>
      <c r="E4114" s="4" t="b">
        <f t="shared" si="33"/>
        <v>0</v>
      </c>
      <c r="F4114" s="4">
        <v>0</v>
      </c>
      <c r="G4114" s="4">
        <v>63357862</v>
      </c>
      <c r="H4114" s="6">
        <v>44055</v>
      </c>
      <c r="I4114" s="4" t="s">
        <v>2452</v>
      </c>
      <c r="J4114" s="4" t="s">
        <v>834</v>
      </c>
      <c r="K4114" s="4">
        <v>3156</v>
      </c>
      <c r="L4114" s="4">
        <v>0</v>
      </c>
      <c r="M4114" s="4">
        <v>0</v>
      </c>
      <c r="N4114" s="4">
        <v>398000</v>
      </c>
      <c r="O4114" s="4">
        <v>0</v>
      </c>
      <c r="P4114" s="4">
        <v>0</v>
      </c>
      <c r="Q4114" s="4">
        <v>5321</v>
      </c>
      <c r="R4114" s="4" t="b">
        <f t="shared" si="34"/>
        <v>0</v>
      </c>
      <c r="S4114" s="4">
        <v>0</v>
      </c>
    </row>
    <row r="4115" spans="1:19" ht="14.25" customHeight="1">
      <c r="A4115" s="4" t="s">
        <v>2442</v>
      </c>
      <c r="B4115" s="5"/>
      <c r="C4115" s="4">
        <v>0</v>
      </c>
      <c r="E4115" s="4" t="b">
        <f t="shared" si="33"/>
        <v>0</v>
      </c>
      <c r="F4115" s="4">
        <v>0</v>
      </c>
      <c r="G4115" s="4">
        <v>63357862</v>
      </c>
      <c r="H4115" s="6">
        <v>44073</v>
      </c>
      <c r="I4115" s="4" t="s">
        <v>2453</v>
      </c>
      <c r="J4115" s="4" t="s">
        <v>2399</v>
      </c>
      <c r="K4115" s="4">
        <v>1137</v>
      </c>
      <c r="L4115" s="4">
        <v>0</v>
      </c>
      <c r="M4115" s="4">
        <v>0</v>
      </c>
      <c r="N4115" s="4">
        <v>0</v>
      </c>
      <c r="O4115" s="4">
        <v>398000</v>
      </c>
      <c r="P4115" s="4">
        <v>398000</v>
      </c>
      <c r="Q4115" s="4">
        <v>5322</v>
      </c>
      <c r="R4115" s="4" t="b">
        <f t="shared" si="34"/>
        <v>0</v>
      </c>
      <c r="S4115" s="4">
        <v>0</v>
      </c>
    </row>
    <row r="4116" spans="1:19" ht="14.25" customHeight="1">
      <c r="A4116" s="4" t="s">
        <v>2442</v>
      </c>
      <c r="B4116" s="5"/>
      <c r="C4116" s="4">
        <v>0</v>
      </c>
      <c r="E4116" s="4" t="b">
        <f t="shared" si="33"/>
        <v>0</v>
      </c>
      <c r="F4116" s="4">
        <v>0</v>
      </c>
      <c r="G4116" s="4">
        <v>63357862</v>
      </c>
      <c r="H4116" s="6">
        <v>44084</v>
      </c>
      <c r="I4116" s="4" t="s">
        <v>2453</v>
      </c>
      <c r="J4116" s="4" t="s">
        <v>834</v>
      </c>
      <c r="K4116" s="4">
        <v>3171</v>
      </c>
      <c r="L4116" s="4">
        <v>0</v>
      </c>
      <c r="M4116" s="4">
        <v>0</v>
      </c>
      <c r="N4116" s="4">
        <v>398000</v>
      </c>
      <c r="O4116" s="4">
        <v>0</v>
      </c>
      <c r="P4116" s="4">
        <v>0</v>
      </c>
      <c r="Q4116" s="4">
        <v>5323</v>
      </c>
      <c r="R4116" s="4" t="b">
        <f t="shared" si="34"/>
        <v>0</v>
      </c>
      <c r="S4116" s="4">
        <v>0</v>
      </c>
    </row>
    <row r="4117" spans="1:19" ht="14.25" customHeight="1">
      <c r="A4117" s="4" t="s">
        <v>2442</v>
      </c>
      <c r="B4117" s="5"/>
      <c r="C4117" s="4">
        <v>0</v>
      </c>
      <c r="E4117" s="4" t="b">
        <f t="shared" si="33"/>
        <v>0</v>
      </c>
      <c r="F4117" s="4">
        <v>0</v>
      </c>
      <c r="G4117" s="4">
        <v>63357862</v>
      </c>
      <c r="H4117" s="6">
        <v>44104</v>
      </c>
      <c r="I4117" s="4" t="s">
        <v>2482</v>
      </c>
      <c r="J4117" s="4" t="s">
        <v>2399</v>
      </c>
      <c r="K4117" s="4">
        <v>1151</v>
      </c>
      <c r="L4117" s="4">
        <v>0</v>
      </c>
      <c r="M4117" s="4">
        <v>0</v>
      </c>
      <c r="N4117" s="4">
        <v>0</v>
      </c>
      <c r="O4117" s="4">
        <v>398000</v>
      </c>
      <c r="P4117" s="4">
        <v>398000</v>
      </c>
      <c r="Q4117" s="4">
        <v>5324</v>
      </c>
      <c r="R4117" s="4" t="b">
        <f t="shared" si="34"/>
        <v>0</v>
      </c>
      <c r="S4117" s="4">
        <v>0</v>
      </c>
    </row>
    <row r="4118" spans="1:19" ht="14.25" customHeight="1">
      <c r="A4118" s="4" t="s">
        <v>2442</v>
      </c>
      <c r="B4118" s="5"/>
      <c r="C4118" s="4">
        <v>0</v>
      </c>
      <c r="E4118" s="4" t="b">
        <f t="shared" si="33"/>
        <v>0</v>
      </c>
      <c r="F4118" s="4">
        <v>0</v>
      </c>
      <c r="G4118" s="4">
        <v>63357862</v>
      </c>
      <c r="H4118" s="6">
        <v>44119</v>
      </c>
      <c r="I4118" s="4" t="s">
        <v>2482</v>
      </c>
      <c r="J4118" s="4" t="s">
        <v>834</v>
      </c>
      <c r="K4118" s="4">
        <v>3182</v>
      </c>
      <c r="L4118" s="4">
        <v>0</v>
      </c>
      <c r="M4118" s="4">
        <v>0</v>
      </c>
      <c r="N4118" s="4">
        <v>398000</v>
      </c>
      <c r="O4118" s="4">
        <v>0</v>
      </c>
      <c r="P4118" s="4">
        <v>0</v>
      </c>
      <c r="Q4118" s="4">
        <v>5325</v>
      </c>
      <c r="R4118" s="4" t="b">
        <f t="shared" si="34"/>
        <v>0</v>
      </c>
      <c r="S4118" s="4">
        <v>0</v>
      </c>
    </row>
    <row r="4119" spans="1:19" ht="14.25" customHeight="1">
      <c r="A4119" s="4" t="s">
        <v>2442</v>
      </c>
      <c r="B4119" s="5"/>
      <c r="C4119" s="4">
        <v>0</v>
      </c>
      <c r="E4119" s="4" t="b">
        <f t="shared" si="33"/>
        <v>0</v>
      </c>
      <c r="F4119" s="4">
        <v>0</v>
      </c>
      <c r="G4119" s="4">
        <v>63357862</v>
      </c>
      <c r="H4119" s="6">
        <v>44133</v>
      </c>
      <c r="I4119" s="4" t="s">
        <v>2483</v>
      </c>
      <c r="J4119" s="4" t="s">
        <v>834</v>
      </c>
      <c r="K4119" s="4">
        <v>3191</v>
      </c>
      <c r="L4119" s="4">
        <v>0</v>
      </c>
      <c r="M4119" s="4">
        <v>0</v>
      </c>
      <c r="N4119" s="4">
        <v>398000</v>
      </c>
      <c r="O4119" s="4">
        <v>0</v>
      </c>
      <c r="P4119" s="4">
        <v>-398000</v>
      </c>
      <c r="Q4119" s="4">
        <v>5326</v>
      </c>
      <c r="R4119" s="4" t="b">
        <f t="shared" si="34"/>
        <v>0</v>
      </c>
      <c r="S4119" s="4">
        <v>0</v>
      </c>
    </row>
    <row r="4120" spans="1:19" ht="14.25" customHeight="1">
      <c r="A4120" s="4" t="s">
        <v>2442</v>
      </c>
      <c r="B4120" s="5"/>
      <c r="C4120" s="4">
        <v>0</v>
      </c>
      <c r="E4120" s="4" t="b">
        <f t="shared" si="33"/>
        <v>0</v>
      </c>
      <c r="F4120" s="4">
        <v>0</v>
      </c>
      <c r="G4120" s="4">
        <v>63357862</v>
      </c>
      <c r="H4120" s="6">
        <v>44133</v>
      </c>
      <c r="I4120" s="4" t="s">
        <v>2483</v>
      </c>
      <c r="J4120" s="4" t="s">
        <v>2399</v>
      </c>
      <c r="K4120" s="4">
        <v>1171</v>
      </c>
      <c r="L4120" s="4">
        <v>0</v>
      </c>
      <c r="M4120" s="4">
        <v>0</v>
      </c>
      <c r="N4120" s="4">
        <v>0</v>
      </c>
      <c r="O4120" s="4">
        <v>398000</v>
      </c>
      <c r="P4120" s="4">
        <v>0</v>
      </c>
      <c r="Q4120" s="4">
        <v>5327</v>
      </c>
      <c r="R4120" s="4" t="b">
        <f t="shared" si="34"/>
        <v>0</v>
      </c>
      <c r="S4120" s="4">
        <v>0</v>
      </c>
    </row>
    <row r="4121" spans="1:19" ht="14.25" customHeight="1">
      <c r="A4121" s="4" t="s">
        <v>2442</v>
      </c>
      <c r="B4121" s="5"/>
      <c r="C4121" s="4">
        <v>0</v>
      </c>
      <c r="E4121" s="4" t="b">
        <f t="shared" si="33"/>
        <v>0</v>
      </c>
      <c r="F4121" s="4">
        <v>0</v>
      </c>
      <c r="G4121" s="4">
        <v>63357862</v>
      </c>
      <c r="H4121" s="6">
        <v>44164</v>
      </c>
      <c r="I4121" s="4" t="s">
        <v>2456</v>
      </c>
      <c r="J4121" s="4" t="s">
        <v>2399</v>
      </c>
      <c r="K4121" s="4">
        <v>1182</v>
      </c>
      <c r="L4121" s="4">
        <v>0</v>
      </c>
      <c r="M4121" s="4">
        <v>0</v>
      </c>
      <c r="N4121" s="4">
        <v>0</v>
      </c>
      <c r="O4121" s="4">
        <v>398000</v>
      </c>
      <c r="P4121" s="4">
        <v>398000</v>
      </c>
      <c r="Q4121" s="4">
        <v>5328</v>
      </c>
      <c r="R4121" s="4" t="b">
        <f t="shared" si="34"/>
        <v>0</v>
      </c>
      <c r="S4121" s="4">
        <v>0</v>
      </c>
    </row>
    <row r="4122" spans="1:19" ht="14.25" customHeight="1">
      <c r="A4122" s="4" t="s">
        <v>2442</v>
      </c>
      <c r="B4122" s="5"/>
      <c r="C4122" s="4">
        <v>0</v>
      </c>
      <c r="E4122" s="4" t="b">
        <f t="shared" si="33"/>
        <v>0</v>
      </c>
      <c r="F4122" s="4">
        <v>0</v>
      </c>
      <c r="G4122" s="4">
        <v>63357862</v>
      </c>
      <c r="H4122" s="6">
        <v>44165</v>
      </c>
      <c r="I4122" s="4" t="s">
        <v>2456</v>
      </c>
      <c r="J4122" s="4" t="s">
        <v>834</v>
      </c>
      <c r="K4122" s="4">
        <v>3201</v>
      </c>
      <c r="L4122" s="4">
        <v>0</v>
      </c>
      <c r="M4122" s="4">
        <v>0</v>
      </c>
      <c r="N4122" s="4">
        <v>398000</v>
      </c>
      <c r="O4122" s="4">
        <v>0</v>
      </c>
      <c r="P4122" s="4">
        <v>0</v>
      </c>
      <c r="Q4122" s="4">
        <v>5329</v>
      </c>
      <c r="R4122" s="4" t="b">
        <f t="shared" si="34"/>
        <v>0</v>
      </c>
      <c r="S4122" s="4">
        <v>0</v>
      </c>
    </row>
    <row r="4123" spans="1:19" ht="14.25" customHeight="1">
      <c r="A4123" s="4" t="s">
        <v>2442</v>
      </c>
      <c r="B4123" s="5"/>
      <c r="C4123" s="4">
        <v>0</v>
      </c>
      <c r="E4123" s="4" t="b">
        <f t="shared" si="33"/>
        <v>0</v>
      </c>
      <c r="F4123" s="4">
        <v>0</v>
      </c>
      <c r="G4123" s="4">
        <v>63357862</v>
      </c>
      <c r="H4123" s="6">
        <v>44178</v>
      </c>
      <c r="I4123" s="4" t="s">
        <v>2458</v>
      </c>
      <c r="J4123" s="4" t="s">
        <v>2399</v>
      </c>
      <c r="K4123" s="4">
        <v>1192</v>
      </c>
      <c r="L4123" s="4">
        <v>0</v>
      </c>
      <c r="M4123" s="4">
        <v>0</v>
      </c>
      <c r="N4123" s="4">
        <v>0</v>
      </c>
      <c r="O4123" s="4">
        <v>398000</v>
      </c>
      <c r="P4123" s="4">
        <v>398000</v>
      </c>
      <c r="Q4123" s="4">
        <v>5330</v>
      </c>
      <c r="R4123" s="4" t="b">
        <f t="shared" si="34"/>
        <v>0</v>
      </c>
      <c r="S4123" s="4">
        <v>0</v>
      </c>
    </row>
    <row r="4124" spans="1:19" ht="14.25" customHeight="1">
      <c r="A4124" s="4" t="s">
        <v>2442</v>
      </c>
      <c r="B4124" s="5"/>
      <c r="C4124" s="4">
        <v>0</v>
      </c>
      <c r="E4124" s="4" t="b">
        <f t="shared" si="33"/>
        <v>0</v>
      </c>
      <c r="F4124" s="4">
        <v>0</v>
      </c>
      <c r="G4124" s="4">
        <v>63357862</v>
      </c>
      <c r="H4124" s="6">
        <v>44179</v>
      </c>
      <c r="I4124" s="4" t="s">
        <v>2458</v>
      </c>
      <c r="J4124" s="4" t="s">
        <v>834</v>
      </c>
      <c r="K4124" s="4">
        <v>3211</v>
      </c>
      <c r="L4124" s="4">
        <v>0</v>
      </c>
      <c r="M4124" s="4">
        <v>0</v>
      </c>
      <c r="N4124" s="4">
        <v>398000</v>
      </c>
      <c r="O4124" s="4">
        <v>0</v>
      </c>
      <c r="P4124" s="4">
        <v>0</v>
      </c>
      <c r="Q4124" s="4">
        <v>5331</v>
      </c>
      <c r="R4124" s="4" t="b">
        <f t="shared" si="34"/>
        <v>0</v>
      </c>
      <c r="S4124" s="4">
        <v>0</v>
      </c>
    </row>
    <row r="4125" spans="1:19" ht="14.25" customHeight="1">
      <c r="A4125" s="4" t="s">
        <v>2442</v>
      </c>
      <c r="B4125" s="5" t="s">
        <v>2484</v>
      </c>
      <c r="C4125" s="4">
        <v>0</v>
      </c>
      <c r="D4125" s="4" t="s">
        <v>2484</v>
      </c>
      <c r="E4125" s="4" t="b">
        <f t="shared" si="33"/>
        <v>0</v>
      </c>
      <c r="F4125" s="4">
        <v>0</v>
      </c>
      <c r="G4125" s="4">
        <v>63357862</v>
      </c>
      <c r="H4125" s="3" t="s">
        <v>21</v>
      </c>
      <c r="K4125" s="4">
        <v>0</v>
      </c>
      <c r="L4125" s="4">
        <v>0</v>
      </c>
      <c r="M4125" s="4">
        <v>0</v>
      </c>
      <c r="N4125" s="4">
        <v>5151200</v>
      </c>
      <c r="O4125" s="4">
        <v>4775960</v>
      </c>
      <c r="P4125" s="4">
        <v>0</v>
      </c>
      <c r="Q4125" s="4">
        <v>5332</v>
      </c>
      <c r="R4125" s="4" t="b">
        <f t="shared" si="34"/>
        <v>0</v>
      </c>
      <c r="S4125" s="4">
        <v>0</v>
      </c>
    </row>
    <row r="4126" spans="1:19" ht="14.25" customHeight="1">
      <c r="A4126" s="4" t="s">
        <v>2442</v>
      </c>
      <c r="B4126" s="5" t="s">
        <v>2485</v>
      </c>
      <c r="C4126" s="4">
        <v>0</v>
      </c>
      <c r="D4126" s="4" t="s">
        <v>2485</v>
      </c>
      <c r="E4126" s="4" t="b">
        <f t="shared" si="33"/>
        <v>0</v>
      </c>
      <c r="F4126" s="4">
        <v>0</v>
      </c>
      <c r="G4126" s="4">
        <v>0</v>
      </c>
      <c r="H4126" s="3" t="s">
        <v>21</v>
      </c>
      <c r="K4126" s="4">
        <v>0</v>
      </c>
      <c r="L4126" s="4">
        <v>0</v>
      </c>
      <c r="M4126" s="4">
        <v>0</v>
      </c>
      <c r="N4126" s="4">
        <v>30467600</v>
      </c>
      <c r="O4126" s="4">
        <v>28247960</v>
      </c>
      <c r="P4126" s="4">
        <v>0</v>
      </c>
      <c r="Q4126" s="4">
        <v>5343</v>
      </c>
      <c r="R4126" s="4" t="b">
        <f>TRUE()</f>
        <v>1</v>
      </c>
      <c r="S4126" s="4">
        <v>0</v>
      </c>
    </row>
    <row r="4127" spans="1:19" ht="14.25" customHeight="1">
      <c r="A4127" s="4" t="s">
        <v>2486</v>
      </c>
      <c r="B4127" s="5" t="s">
        <v>2487</v>
      </c>
      <c r="C4127" s="4">
        <v>3</v>
      </c>
      <c r="D4127" s="4" t="s">
        <v>2487</v>
      </c>
      <c r="E4127" s="4" t="b">
        <f t="shared" si="33"/>
        <v>0</v>
      </c>
      <c r="F4127" s="4">
        <v>9519775</v>
      </c>
      <c r="G4127" s="4">
        <v>0</v>
      </c>
      <c r="H4127" s="3" t="s">
        <v>21</v>
      </c>
      <c r="K4127" s="4">
        <v>0</v>
      </c>
      <c r="L4127" s="4">
        <v>261222612</v>
      </c>
      <c r="M4127" s="4">
        <v>242183062</v>
      </c>
      <c r="N4127" s="4">
        <v>0</v>
      </c>
      <c r="O4127" s="4">
        <v>0</v>
      </c>
      <c r="P4127" s="4">
        <v>9519775</v>
      </c>
      <c r="Q4127" s="4">
        <v>5345</v>
      </c>
      <c r="R4127" s="4" t="b">
        <f>FALSE()</f>
        <v>0</v>
      </c>
      <c r="S4127" s="4">
        <v>0</v>
      </c>
    </row>
    <row r="4128" spans="1:19" ht="14.25" customHeight="1">
      <c r="A4128" s="4" t="s">
        <v>2488</v>
      </c>
      <c r="B4128" s="5" t="s">
        <v>2489</v>
      </c>
      <c r="C4128" s="4">
        <v>0</v>
      </c>
      <c r="D4128" s="4" t="s">
        <v>2489</v>
      </c>
      <c r="E4128" s="4" t="b">
        <f>TRUE()</f>
        <v>1</v>
      </c>
      <c r="F4128" s="4">
        <v>6081698</v>
      </c>
      <c r="G4128" s="4">
        <v>0</v>
      </c>
      <c r="H4128" s="3" t="s">
        <v>21</v>
      </c>
      <c r="K4128" s="4">
        <v>0</v>
      </c>
      <c r="L4128" s="4">
        <v>83440886</v>
      </c>
      <c r="M4128" s="4">
        <v>77359188</v>
      </c>
      <c r="N4128" s="4">
        <v>0</v>
      </c>
      <c r="O4128" s="4">
        <v>0</v>
      </c>
      <c r="P4128" s="4">
        <v>6081698</v>
      </c>
      <c r="Q4128" s="4">
        <v>5355</v>
      </c>
      <c r="R4128" s="4" t="b">
        <f>TRUE()</f>
        <v>1</v>
      </c>
      <c r="S4128" s="4">
        <v>0</v>
      </c>
    </row>
    <row r="4129" spans="1:19" ht="14.25" customHeight="1">
      <c r="A4129" s="4" t="s">
        <v>2488</v>
      </c>
      <c r="B4129" s="5" t="s">
        <v>971</v>
      </c>
      <c r="C4129" s="4">
        <v>0</v>
      </c>
      <c r="D4129" s="4" t="s">
        <v>971</v>
      </c>
      <c r="E4129" s="4" t="b">
        <f t="shared" ref="E4129:E4158" si="35">FALSE()</f>
        <v>0</v>
      </c>
      <c r="F4129" s="4">
        <v>6081698</v>
      </c>
      <c r="G4129" s="4">
        <v>830082027</v>
      </c>
      <c r="H4129" s="3" t="s">
        <v>21</v>
      </c>
      <c r="K4129" s="4">
        <v>0</v>
      </c>
      <c r="L4129" s="4">
        <v>83440886</v>
      </c>
      <c r="M4129" s="4">
        <v>77359188</v>
      </c>
      <c r="N4129" s="4">
        <v>0</v>
      </c>
      <c r="O4129" s="4">
        <v>0</v>
      </c>
      <c r="P4129" s="4">
        <v>6081698</v>
      </c>
      <c r="Q4129" s="4">
        <v>5358</v>
      </c>
      <c r="R4129" s="4" t="b">
        <f t="shared" ref="R4129:R4157" si="36">FALSE()</f>
        <v>0</v>
      </c>
      <c r="S4129" s="4">
        <v>0</v>
      </c>
    </row>
    <row r="4130" spans="1:19" ht="14.25" customHeight="1">
      <c r="A4130" s="4" t="s">
        <v>2488</v>
      </c>
      <c r="B4130" s="5"/>
      <c r="C4130" s="4">
        <v>0</v>
      </c>
      <c r="E4130" s="4" t="b">
        <f t="shared" si="35"/>
        <v>0</v>
      </c>
      <c r="F4130" s="4">
        <v>0</v>
      </c>
      <c r="G4130" s="4">
        <v>830082027</v>
      </c>
      <c r="H4130" s="6">
        <v>43840</v>
      </c>
      <c r="I4130" s="4" t="s">
        <v>2490</v>
      </c>
      <c r="J4130" s="4" t="s">
        <v>834</v>
      </c>
      <c r="K4130" s="4">
        <v>3084</v>
      </c>
      <c r="L4130" s="4">
        <v>0</v>
      </c>
      <c r="M4130" s="4">
        <v>0</v>
      </c>
      <c r="N4130" s="4">
        <v>6081698</v>
      </c>
      <c r="O4130" s="4">
        <v>0</v>
      </c>
      <c r="P4130" s="4">
        <v>0</v>
      </c>
      <c r="Q4130" s="4">
        <v>5359</v>
      </c>
      <c r="R4130" s="4" t="b">
        <f t="shared" si="36"/>
        <v>0</v>
      </c>
      <c r="S4130" s="4">
        <v>0</v>
      </c>
    </row>
    <row r="4131" spans="1:19" ht="14.25" customHeight="1">
      <c r="A4131" s="4" t="s">
        <v>2488</v>
      </c>
      <c r="B4131" s="5"/>
      <c r="C4131" s="4">
        <v>0</v>
      </c>
      <c r="E4131" s="4" t="b">
        <f t="shared" si="35"/>
        <v>0</v>
      </c>
      <c r="F4131" s="4">
        <v>0</v>
      </c>
      <c r="G4131" s="4">
        <v>830082027</v>
      </c>
      <c r="H4131" s="6">
        <v>43860</v>
      </c>
      <c r="I4131" s="4" t="s">
        <v>2491</v>
      </c>
      <c r="J4131" s="4" t="s">
        <v>2399</v>
      </c>
      <c r="K4131" s="4">
        <v>1047</v>
      </c>
      <c r="L4131" s="4">
        <v>0</v>
      </c>
      <c r="M4131" s="4">
        <v>0</v>
      </c>
      <c r="N4131" s="4">
        <v>0</v>
      </c>
      <c r="O4131" s="4">
        <v>6446599</v>
      </c>
      <c r="P4131" s="4">
        <v>6446599</v>
      </c>
      <c r="Q4131" s="4">
        <v>5360</v>
      </c>
      <c r="R4131" s="4" t="b">
        <f t="shared" si="36"/>
        <v>0</v>
      </c>
      <c r="S4131" s="4">
        <v>0</v>
      </c>
    </row>
    <row r="4132" spans="1:19" ht="14.25" customHeight="1">
      <c r="A4132" s="4" t="s">
        <v>2488</v>
      </c>
      <c r="B4132" s="5"/>
      <c r="C4132" s="4">
        <v>0</v>
      </c>
      <c r="E4132" s="4" t="b">
        <f t="shared" si="35"/>
        <v>0</v>
      </c>
      <c r="F4132" s="4">
        <v>0</v>
      </c>
      <c r="G4132" s="4">
        <v>830082027</v>
      </c>
      <c r="H4132" s="6">
        <v>43869</v>
      </c>
      <c r="I4132" s="4" t="s">
        <v>2491</v>
      </c>
      <c r="J4132" s="4" t="s">
        <v>834</v>
      </c>
      <c r="K4132" s="4">
        <v>3092</v>
      </c>
      <c r="L4132" s="4">
        <v>0</v>
      </c>
      <c r="M4132" s="4">
        <v>0</v>
      </c>
      <c r="N4132" s="4">
        <v>6081698</v>
      </c>
      <c r="O4132" s="4">
        <v>0</v>
      </c>
      <c r="P4132" s="4">
        <v>364901</v>
      </c>
      <c r="Q4132" s="4">
        <v>5361</v>
      </c>
      <c r="R4132" s="4" t="b">
        <f t="shared" si="36"/>
        <v>0</v>
      </c>
      <c r="S4132" s="4">
        <v>0</v>
      </c>
    </row>
    <row r="4133" spans="1:19" ht="14.25" customHeight="1">
      <c r="A4133" s="4" t="s">
        <v>2488</v>
      </c>
      <c r="B4133" s="5"/>
      <c r="C4133" s="4">
        <v>0</v>
      </c>
      <c r="E4133" s="4" t="b">
        <f t="shared" si="35"/>
        <v>0</v>
      </c>
      <c r="F4133" s="4">
        <v>0</v>
      </c>
      <c r="G4133" s="4">
        <v>830082027</v>
      </c>
      <c r="H4133" s="6">
        <v>43889</v>
      </c>
      <c r="I4133" s="4" t="s">
        <v>2492</v>
      </c>
      <c r="J4133" s="4" t="s">
        <v>2399</v>
      </c>
      <c r="K4133" s="4">
        <v>1059</v>
      </c>
      <c r="L4133" s="4">
        <v>0</v>
      </c>
      <c r="M4133" s="4">
        <v>0</v>
      </c>
      <c r="N4133" s="4">
        <v>0</v>
      </c>
      <c r="O4133" s="4">
        <v>6446599</v>
      </c>
      <c r="P4133" s="4">
        <v>6811500</v>
      </c>
      <c r="Q4133" s="4">
        <v>5362</v>
      </c>
      <c r="R4133" s="4" t="b">
        <f t="shared" si="36"/>
        <v>0</v>
      </c>
      <c r="S4133" s="4">
        <v>0</v>
      </c>
    </row>
    <row r="4134" spans="1:19" ht="14.25" customHeight="1">
      <c r="A4134" s="4" t="s">
        <v>2488</v>
      </c>
      <c r="B4134" s="5"/>
      <c r="C4134" s="4">
        <v>0</v>
      </c>
      <c r="E4134" s="4" t="b">
        <f t="shared" si="35"/>
        <v>0</v>
      </c>
      <c r="F4134" s="4">
        <v>0</v>
      </c>
      <c r="G4134" s="4">
        <v>830082027</v>
      </c>
      <c r="H4134" s="6">
        <v>43902</v>
      </c>
      <c r="I4134" s="4" t="s">
        <v>2492</v>
      </c>
      <c r="J4134" s="4" t="s">
        <v>834</v>
      </c>
      <c r="K4134" s="4">
        <v>3104</v>
      </c>
      <c r="L4134" s="4">
        <v>0</v>
      </c>
      <c r="M4134" s="4">
        <v>0</v>
      </c>
      <c r="N4134" s="4">
        <v>6081698</v>
      </c>
      <c r="O4134" s="4">
        <v>0</v>
      </c>
      <c r="P4134" s="4">
        <v>729802</v>
      </c>
      <c r="Q4134" s="4">
        <v>5363</v>
      </c>
      <c r="R4134" s="4" t="b">
        <f t="shared" si="36"/>
        <v>0</v>
      </c>
      <c r="S4134" s="4">
        <v>0</v>
      </c>
    </row>
    <row r="4135" spans="1:19" ht="14.25" customHeight="1">
      <c r="A4135" s="4" t="s">
        <v>2488</v>
      </c>
      <c r="B4135" s="5"/>
      <c r="C4135" s="4">
        <v>0</v>
      </c>
      <c r="E4135" s="4" t="b">
        <f t="shared" si="35"/>
        <v>0</v>
      </c>
      <c r="F4135" s="4">
        <v>0</v>
      </c>
      <c r="G4135" s="4">
        <v>830082027</v>
      </c>
      <c r="H4135" s="6">
        <v>43920</v>
      </c>
      <c r="I4135" s="4" t="s">
        <v>2493</v>
      </c>
      <c r="J4135" s="4" t="s">
        <v>2399</v>
      </c>
      <c r="K4135" s="4">
        <v>1072</v>
      </c>
      <c r="L4135" s="4">
        <v>0</v>
      </c>
      <c r="M4135" s="4">
        <v>0</v>
      </c>
      <c r="N4135" s="4">
        <v>0</v>
      </c>
      <c r="O4135" s="4">
        <v>6446599</v>
      </c>
      <c r="P4135" s="4">
        <v>7176401</v>
      </c>
      <c r="Q4135" s="4">
        <v>5364</v>
      </c>
      <c r="R4135" s="4" t="b">
        <f t="shared" si="36"/>
        <v>0</v>
      </c>
      <c r="S4135" s="4">
        <v>0</v>
      </c>
    </row>
    <row r="4136" spans="1:19" ht="14.25" customHeight="1">
      <c r="A4136" s="4" t="s">
        <v>2488</v>
      </c>
      <c r="B4136" s="5"/>
      <c r="C4136" s="4">
        <v>0</v>
      </c>
      <c r="E4136" s="4" t="b">
        <f t="shared" si="35"/>
        <v>0</v>
      </c>
      <c r="F4136" s="4">
        <v>0</v>
      </c>
      <c r="G4136" s="4">
        <v>830082027</v>
      </c>
      <c r="H4136" s="6">
        <v>43929</v>
      </c>
      <c r="I4136" s="4" t="s">
        <v>2491</v>
      </c>
      <c r="J4136" s="4" t="s">
        <v>834</v>
      </c>
      <c r="K4136" s="4">
        <v>3118</v>
      </c>
      <c r="L4136" s="4">
        <v>0</v>
      </c>
      <c r="M4136" s="4">
        <v>0</v>
      </c>
      <c r="N4136" s="4">
        <v>364901</v>
      </c>
      <c r="O4136" s="4">
        <v>0</v>
      </c>
      <c r="P4136" s="4">
        <v>6811500</v>
      </c>
      <c r="Q4136" s="4">
        <v>5365</v>
      </c>
      <c r="R4136" s="4" t="b">
        <f t="shared" si="36"/>
        <v>0</v>
      </c>
      <c r="S4136" s="4">
        <v>0</v>
      </c>
    </row>
    <row r="4137" spans="1:19" ht="14.25" customHeight="1">
      <c r="A4137" s="4" t="s">
        <v>2488</v>
      </c>
      <c r="B4137" s="5"/>
      <c r="C4137" s="4">
        <v>0</v>
      </c>
      <c r="E4137" s="4" t="b">
        <f t="shared" si="35"/>
        <v>0</v>
      </c>
      <c r="F4137" s="4">
        <v>0</v>
      </c>
      <c r="G4137" s="4">
        <v>830082027</v>
      </c>
      <c r="H4137" s="6">
        <v>43929</v>
      </c>
      <c r="I4137" s="4" t="s">
        <v>2492</v>
      </c>
      <c r="J4137" s="4" t="s">
        <v>834</v>
      </c>
      <c r="K4137" s="4">
        <v>3118</v>
      </c>
      <c r="L4137" s="4">
        <v>0</v>
      </c>
      <c r="M4137" s="4">
        <v>0</v>
      </c>
      <c r="N4137" s="4">
        <v>364901</v>
      </c>
      <c r="O4137" s="4">
        <v>0</v>
      </c>
      <c r="P4137" s="4">
        <v>6446599</v>
      </c>
      <c r="Q4137" s="4">
        <v>5366</v>
      </c>
      <c r="R4137" s="4" t="b">
        <f t="shared" si="36"/>
        <v>0</v>
      </c>
      <c r="S4137" s="4">
        <v>0</v>
      </c>
    </row>
    <row r="4138" spans="1:19" ht="14.25" customHeight="1">
      <c r="A4138" s="4" t="s">
        <v>2488</v>
      </c>
      <c r="B4138" s="5"/>
      <c r="C4138" s="4">
        <v>0</v>
      </c>
      <c r="E4138" s="4" t="b">
        <f t="shared" si="35"/>
        <v>0</v>
      </c>
      <c r="F4138" s="4">
        <v>0</v>
      </c>
      <c r="G4138" s="4">
        <v>830082027</v>
      </c>
      <c r="H4138" s="6">
        <v>43929</v>
      </c>
      <c r="I4138" s="4" t="s">
        <v>2493</v>
      </c>
      <c r="J4138" s="4" t="s">
        <v>834</v>
      </c>
      <c r="K4138" s="4">
        <v>3118</v>
      </c>
      <c r="L4138" s="4">
        <v>0</v>
      </c>
      <c r="M4138" s="4">
        <v>0</v>
      </c>
      <c r="N4138" s="4">
        <v>6446599</v>
      </c>
      <c r="O4138" s="4">
        <v>0</v>
      </c>
      <c r="P4138" s="4">
        <v>0</v>
      </c>
      <c r="Q4138" s="4">
        <v>5367</v>
      </c>
      <c r="R4138" s="4" t="b">
        <f t="shared" si="36"/>
        <v>0</v>
      </c>
      <c r="S4138" s="4">
        <v>0</v>
      </c>
    </row>
    <row r="4139" spans="1:19" ht="14.25" customHeight="1">
      <c r="A4139" s="4" t="s">
        <v>2488</v>
      </c>
      <c r="B4139" s="5"/>
      <c r="C4139" s="4">
        <v>0</v>
      </c>
      <c r="E4139" s="4" t="b">
        <f t="shared" si="35"/>
        <v>0</v>
      </c>
      <c r="F4139" s="4">
        <v>0</v>
      </c>
      <c r="G4139" s="4">
        <v>830082027</v>
      </c>
      <c r="H4139" s="6">
        <v>43951</v>
      </c>
      <c r="I4139" s="4" t="s">
        <v>2494</v>
      </c>
      <c r="J4139" s="4" t="s">
        <v>2399</v>
      </c>
      <c r="K4139" s="4">
        <v>1086</v>
      </c>
      <c r="L4139" s="4">
        <v>0</v>
      </c>
      <c r="M4139" s="4">
        <v>0</v>
      </c>
      <c r="N4139" s="4">
        <v>0</v>
      </c>
      <c r="O4139" s="4">
        <v>6446599</v>
      </c>
      <c r="P4139" s="4">
        <v>6446599</v>
      </c>
      <c r="Q4139" s="4">
        <v>5368</v>
      </c>
      <c r="R4139" s="4" t="b">
        <f t="shared" si="36"/>
        <v>0</v>
      </c>
      <c r="S4139" s="4">
        <v>0</v>
      </c>
    </row>
    <row r="4140" spans="1:19" ht="14.25" customHeight="1">
      <c r="A4140" s="4" t="s">
        <v>2488</v>
      </c>
      <c r="B4140" s="5"/>
      <c r="C4140" s="4">
        <v>0</v>
      </c>
      <c r="E4140" s="4" t="b">
        <f t="shared" si="35"/>
        <v>0</v>
      </c>
      <c r="F4140" s="4">
        <v>0</v>
      </c>
      <c r="G4140" s="4">
        <v>830082027</v>
      </c>
      <c r="H4140" s="6">
        <v>43963</v>
      </c>
      <c r="I4140" s="4" t="s">
        <v>2494</v>
      </c>
      <c r="J4140" s="4" t="s">
        <v>834</v>
      </c>
      <c r="K4140" s="4">
        <v>3127</v>
      </c>
      <c r="L4140" s="4">
        <v>0</v>
      </c>
      <c r="M4140" s="4">
        <v>0</v>
      </c>
      <c r="N4140" s="4">
        <v>6446599</v>
      </c>
      <c r="O4140" s="4">
        <v>0</v>
      </c>
      <c r="P4140" s="4">
        <v>0</v>
      </c>
      <c r="Q4140" s="4">
        <v>5369</v>
      </c>
      <c r="R4140" s="4" t="b">
        <f t="shared" si="36"/>
        <v>0</v>
      </c>
      <c r="S4140" s="4">
        <v>0</v>
      </c>
    </row>
    <row r="4141" spans="1:19" ht="14.25" customHeight="1">
      <c r="A4141" s="4" t="s">
        <v>2488</v>
      </c>
      <c r="B4141" s="5"/>
      <c r="C4141" s="4">
        <v>0</v>
      </c>
      <c r="E4141" s="4" t="b">
        <f t="shared" si="35"/>
        <v>0</v>
      </c>
      <c r="F4141" s="4">
        <v>0</v>
      </c>
      <c r="G4141" s="4">
        <v>830082027</v>
      </c>
      <c r="H4141" s="6">
        <v>43981</v>
      </c>
      <c r="I4141" s="4" t="s">
        <v>2495</v>
      </c>
      <c r="J4141" s="4" t="s">
        <v>2399</v>
      </c>
      <c r="K4141" s="4">
        <v>1094</v>
      </c>
      <c r="L4141" s="4">
        <v>0</v>
      </c>
      <c r="M4141" s="4">
        <v>0</v>
      </c>
      <c r="N4141" s="4">
        <v>0</v>
      </c>
      <c r="O4141" s="4">
        <v>6446599</v>
      </c>
      <c r="P4141" s="4">
        <v>6446599</v>
      </c>
      <c r="Q4141" s="4">
        <v>5370</v>
      </c>
      <c r="R4141" s="4" t="b">
        <f t="shared" si="36"/>
        <v>0</v>
      </c>
      <c r="S4141" s="4">
        <v>0</v>
      </c>
    </row>
    <row r="4142" spans="1:19" ht="14.25" customHeight="1">
      <c r="A4142" s="4" t="s">
        <v>2488</v>
      </c>
      <c r="B4142" s="5"/>
      <c r="C4142" s="4">
        <v>0</v>
      </c>
      <c r="E4142" s="4" t="b">
        <f t="shared" si="35"/>
        <v>0</v>
      </c>
      <c r="F4142" s="4">
        <v>0</v>
      </c>
      <c r="G4142" s="4">
        <v>830082027</v>
      </c>
      <c r="H4142" s="6">
        <v>43998</v>
      </c>
      <c r="I4142" s="4" t="s">
        <v>2496</v>
      </c>
      <c r="J4142" s="4" t="s">
        <v>834</v>
      </c>
      <c r="K4142" s="4">
        <v>3135</v>
      </c>
      <c r="L4142" s="4">
        <v>0</v>
      </c>
      <c r="M4142" s="4">
        <v>0</v>
      </c>
      <c r="N4142" s="4">
        <v>6446599</v>
      </c>
      <c r="O4142" s="4">
        <v>0</v>
      </c>
      <c r="P4142" s="4">
        <v>0</v>
      </c>
      <c r="Q4142" s="4">
        <v>5371</v>
      </c>
      <c r="R4142" s="4" t="b">
        <f t="shared" si="36"/>
        <v>0</v>
      </c>
      <c r="S4142" s="4">
        <v>0</v>
      </c>
    </row>
    <row r="4143" spans="1:19" ht="14.25" customHeight="1">
      <c r="A4143" s="4" t="s">
        <v>2488</v>
      </c>
      <c r="B4143" s="5"/>
      <c r="C4143" s="4">
        <v>0</v>
      </c>
      <c r="E4143" s="4" t="b">
        <f t="shared" si="35"/>
        <v>0</v>
      </c>
      <c r="F4143" s="4">
        <v>0</v>
      </c>
      <c r="G4143" s="4">
        <v>830082027</v>
      </c>
      <c r="H4143" s="6">
        <v>44008</v>
      </c>
      <c r="I4143" s="4" t="s">
        <v>2497</v>
      </c>
      <c r="J4143" s="4" t="s">
        <v>2399</v>
      </c>
      <c r="K4143" s="4">
        <v>1112</v>
      </c>
      <c r="L4143" s="4">
        <v>0</v>
      </c>
      <c r="M4143" s="4">
        <v>0</v>
      </c>
      <c r="N4143" s="4">
        <v>0</v>
      </c>
      <c r="O4143" s="4">
        <v>6446599</v>
      </c>
      <c r="P4143" s="4">
        <v>6446599</v>
      </c>
      <c r="Q4143" s="4">
        <v>5372</v>
      </c>
      <c r="R4143" s="4" t="b">
        <f t="shared" si="36"/>
        <v>0</v>
      </c>
      <c r="S4143" s="4">
        <v>0</v>
      </c>
    </row>
    <row r="4144" spans="1:19" ht="14.25" customHeight="1">
      <c r="A4144" s="4" t="s">
        <v>2488</v>
      </c>
      <c r="B4144" s="5"/>
      <c r="C4144" s="4">
        <v>0</v>
      </c>
      <c r="E4144" s="4" t="b">
        <f t="shared" si="35"/>
        <v>0</v>
      </c>
      <c r="F4144" s="4">
        <v>0</v>
      </c>
      <c r="G4144" s="4">
        <v>830082027</v>
      </c>
      <c r="H4144" s="6">
        <v>44027</v>
      </c>
      <c r="I4144" s="4" t="s">
        <v>2497</v>
      </c>
      <c r="J4144" s="4" t="s">
        <v>834</v>
      </c>
      <c r="K4144" s="4">
        <v>3147</v>
      </c>
      <c r="L4144" s="4">
        <v>0</v>
      </c>
      <c r="M4144" s="4">
        <v>0</v>
      </c>
      <c r="N4144" s="4">
        <v>6446599</v>
      </c>
      <c r="O4144" s="4">
        <v>0</v>
      </c>
      <c r="P4144" s="4">
        <v>0</v>
      </c>
      <c r="Q4144" s="4">
        <v>5373</v>
      </c>
      <c r="R4144" s="4" t="b">
        <f t="shared" si="36"/>
        <v>0</v>
      </c>
      <c r="S4144" s="4">
        <v>0</v>
      </c>
    </row>
    <row r="4145" spans="1:19" ht="14.25" customHeight="1">
      <c r="A4145" s="4" t="s">
        <v>2488</v>
      </c>
      <c r="B4145" s="5"/>
      <c r="C4145" s="4">
        <v>0</v>
      </c>
      <c r="E4145" s="4" t="b">
        <f t="shared" si="35"/>
        <v>0</v>
      </c>
      <c r="F4145" s="4">
        <v>0</v>
      </c>
      <c r="G4145" s="4">
        <v>830082027</v>
      </c>
      <c r="H4145" s="6">
        <v>44042</v>
      </c>
      <c r="I4145" s="4" t="s">
        <v>2498</v>
      </c>
      <c r="J4145" s="4" t="s">
        <v>2399</v>
      </c>
      <c r="K4145" s="4">
        <v>1125</v>
      </c>
      <c r="L4145" s="4">
        <v>0</v>
      </c>
      <c r="M4145" s="4">
        <v>0</v>
      </c>
      <c r="N4145" s="4">
        <v>0</v>
      </c>
      <c r="O4145" s="4">
        <v>6446599</v>
      </c>
      <c r="P4145" s="4">
        <v>6446599</v>
      </c>
      <c r="Q4145" s="4">
        <v>5374</v>
      </c>
      <c r="R4145" s="4" t="b">
        <f t="shared" si="36"/>
        <v>0</v>
      </c>
      <c r="S4145" s="4">
        <v>0</v>
      </c>
    </row>
    <row r="4146" spans="1:19" ht="14.25" customHeight="1">
      <c r="A4146" s="4" t="s">
        <v>2488</v>
      </c>
      <c r="B4146" s="5"/>
      <c r="C4146" s="4">
        <v>0</v>
      </c>
      <c r="E4146" s="4" t="b">
        <f t="shared" si="35"/>
        <v>0</v>
      </c>
      <c r="F4146" s="4">
        <v>0</v>
      </c>
      <c r="G4146" s="4">
        <v>830082027</v>
      </c>
      <c r="H4146" s="6">
        <v>44055</v>
      </c>
      <c r="I4146" s="4" t="s">
        <v>2498</v>
      </c>
      <c r="J4146" s="4" t="s">
        <v>834</v>
      </c>
      <c r="K4146" s="4">
        <v>3160</v>
      </c>
      <c r="L4146" s="4">
        <v>0</v>
      </c>
      <c r="M4146" s="4">
        <v>0</v>
      </c>
      <c r="N4146" s="4">
        <v>6446599</v>
      </c>
      <c r="O4146" s="4">
        <v>0</v>
      </c>
      <c r="P4146" s="4">
        <v>0</v>
      </c>
      <c r="Q4146" s="4">
        <v>5375</v>
      </c>
      <c r="R4146" s="4" t="b">
        <f t="shared" si="36"/>
        <v>0</v>
      </c>
      <c r="S4146" s="4">
        <v>0</v>
      </c>
    </row>
    <row r="4147" spans="1:19" ht="14.25" customHeight="1">
      <c r="A4147" s="4" t="s">
        <v>2488</v>
      </c>
      <c r="B4147" s="5"/>
      <c r="C4147" s="4">
        <v>0</v>
      </c>
      <c r="E4147" s="4" t="b">
        <f t="shared" si="35"/>
        <v>0</v>
      </c>
      <c r="F4147" s="4">
        <v>0</v>
      </c>
      <c r="G4147" s="4">
        <v>830082027</v>
      </c>
      <c r="H4147" s="6">
        <v>44073</v>
      </c>
      <c r="I4147" s="4" t="s">
        <v>2499</v>
      </c>
      <c r="J4147" s="4" t="s">
        <v>2399</v>
      </c>
      <c r="K4147" s="4">
        <v>1133</v>
      </c>
      <c r="L4147" s="4">
        <v>0</v>
      </c>
      <c r="M4147" s="4">
        <v>0</v>
      </c>
      <c r="N4147" s="4">
        <v>0</v>
      </c>
      <c r="O4147" s="4">
        <v>6446599</v>
      </c>
      <c r="P4147" s="4">
        <v>6446599</v>
      </c>
      <c r="Q4147" s="4">
        <v>5376</v>
      </c>
      <c r="R4147" s="4" t="b">
        <f t="shared" si="36"/>
        <v>0</v>
      </c>
      <c r="S4147" s="4">
        <v>0</v>
      </c>
    </row>
    <row r="4148" spans="1:19" ht="14.25" customHeight="1">
      <c r="A4148" s="4" t="s">
        <v>2488</v>
      </c>
      <c r="B4148" s="5"/>
      <c r="C4148" s="4">
        <v>0</v>
      </c>
      <c r="E4148" s="4" t="b">
        <f t="shared" si="35"/>
        <v>0</v>
      </c>
      <c r="F4148" s="4">
        <v>0</v>
      </c>
      <c r="G4148" s="4">
        <v>830082027</v>
      </c>
      <c r="H4148" s="6">
        <v>44084</v>
      </c>
      <c r="I4148" s="4" t="s">
        <v>2499</v>
      </c>
      <c r="J4148" s="4" t="s">
        <v>834</v>
      </c>
      <c r="K4148" s="4">
        <v>3167</v>
      </c>
      <c r="L4148" s="4">
        <v>0</v>
      </c>
      <c r="M4148" s="4">
        <v>0</v>
      </c>
      <c r="N4148" s="4">
        <v>6446599</v>
      </c>
      <c r="O4148" s="4">
        <v>0</v>
      </c>
      <c r="P4148" s="4">
        <v>0</v>
      </c>
      <c r="Q4148" s="4">
        <v>5377</v>
      </c>
      <c r="R4148" s="4" t="b">
        <f t="shared" si="36"/>
        <v>0</v>
      </c>
      <c r="S4148" s="4">
        <v>0</v>
      </c>
    </row>
    <row r="4149" spans="1:19" ht="14.25" customHeight="1">
      <c r="A4149" s="4" t="s">
        <v>2488</v>
      </c>
      <c r="B4149" s="5"/>
      <c r="C4149" s="4">
        <v>0</v>
      </c>
      <c r="E4149" s="4" t="b">
        <f t="shared" si="35"/>
        <v>0</v>
      </c>
      <c r="F4149" s="4">
        <v>0</v>
      </c>
      <c r="G4149" s="4">
        <v>830082027</v>
      </c>
      <c r="H4149" s="6">
        <v>44104</v>
      </c>
      <c r="I4149" s="4" t="s">
        <v>2500</v>
      </c>
      <c r="J4149" s="4" t="s">
        <v>2399</v>
      </c>
      <c r="K4149" s="4">
        <v>1155</v>
      </c>
      <c r="L4149" s="4">
        <v>0</v>
      </c>
      <c r="M4149" s="4">
        <v>0</v>
      </c>
      <c r="N4149" s="4">
        <v>0</v>
      </c>
      <c r="O4149" s="4">
        <v>6446599</v>
      </c>
      <c r="P4149" s="4">
        <v>6446599</v>
      </c>
      <c r="Q4149" s="4">
        <v>5378</v>
      </c>
      <c r="R4149" s="4" t="b">
        <f t="shared" si="36"/>
        <v>0</v>
      </c>
      <c r="S4149" s="4">
        <v>0</v>
      </c>
    </row>
    <row r="4150" spans="1:19" ht="14.25" customHeight="1">
      <c r="A4150" s="4" t="s">
        <v>2488</v>
      </c>
      <c r="B4150" s="5"/>
      <c r="C4150" s="4">
        <v>0</v>
      </c>
      <c r="E4150" s="4" t="b">
        <f t="shared" si="35"/>
        <v>0</v>
      </c>
      <c r="F4150" s="4">
        <v>0</v>
      </c>
      <c r="G4150" s="4">
        <v>830082027</v>
      </c>
      <c r="H4150" s="6">
        <v>44119</v>
      </c>
      <c r="I4150" s="4" t="s">
        <v>2500</v>
      </c>
      <c r="J4150" s="4" t="s">
        <v>834</v>
      </c>
      <c r="K4150" s="4">
        <v>3180</v>
      </c>
      <c r="L4150" s="4">
        <v>0</v>
      </c>
      <c r="M4150" s="4">
        <v>0</v>
      </c>
      <c r="N4150" s="4">
        <v>6446599</v>
      </c>
      <c r="O4150" s="4">
        <v>0</v>
      </c>
      <c r="P4150" s="4">
        <v>0</v>
      </c>
      <c r="Q4150" s="4">
        <v>5379</v>
      </c>
      <c r="R4150" s="4" t="b">
        <f t="shared" si="36"/>
        <v>0</v>
      </c>
      <c r="S4150" s="4">
        <v>0</v>
      </c>
    </row>
    <row r="4151" spans="1:19" ht="14.25" customHeight="1">
      <c r="A4151" s="4" t="s">
        <v>2488</v>
      </c>
      <c r="B4151" s="5"/>
      <c r="C4151" s="4">
        <v>0</v>
      </c>
      <c r="E4151" s="4" t="b">
        <f t="shared" si="35"/>
        <v>0</v>
      </c>
      <c r="F4151" s="4">
        <v>0</v>
      </c>
      <c r="G4151" s="4">
        <v>830082027</v>
      </c>
      <c r="H4151" s="6">
        <v>44133</v>
      </c>
      <c r="I4151" s="4" t="s">
        <v>2501</v>
      </c>
      <c r="J4151" s="4" t="s">
        <v>834</v>
      </c>
      <c r="K4151" s="4">
        <v>3187</v>
      </c>
      <c r="L4151" s="4">
        <v>0</v>
      </c>
      <c r="M4151" s="4">
        <v>0</v>
      </c>
      <c r="N4151" s="4">
        <v>6446599</v>
      </c>
      <c r="O4151" s="4">
        <v>0</v>
      </c>
      <c r="P4151" s="4">
        <v>-6446599</v>
      </c>
      <c r="Q4151" s="4">
        <v>5380</v>
      </c>
      <c r="R4151" s="4" t="b">
        <f t="shared" si="36"/>
        <v>0</v>
      </c>
      <c r="S4151" s="4">
        <v>0</v>
      </c>
    </row>
    <row r="4152" spans="1:19" ht="14.25" customHeight="1">
      <c r="A4152" s="4" t="s">
        <v>2488</v>
      </c>
      <c r="B4152" s="5"/>
      <c r="C4152" s="4">
        <v>0</v>
      </c>
      <c r="E4152" s="4" t="b">
        <f t="shared" si="35"/>
        <v>0</v>
      </c>
      <c r="F4152" s="4">
        <v>0</v>
      </c>
      <c r="G4152" s="4">
        <v>830082027</v>
      </c>
      <c r="H4152" s="6">
        <v>44133</v>
      </c>
      <c r="I4152" s="4" t="s">
        <v>2501</v>
      </c>
      <c r="J4152" s="4" t="s">
        <v>2399</v>
      </c>
      <c r="K4152" s="4">
        <v>1167</v>
      </c>
      <c r="L4152" s="4">
        <v>0</v>
      </c>
      <c r="M4152" s="4">
        <v>0</v>
      </c>
      <c r="N4152" s="4">
        <v>0</v>
      </c>
      <c r="O4152" s="4">
        <v>6446599</v>
      </c>
      <c r="P4152" s="4">
        <v>0</v>
      </c>
      <c r="Q4152" s="4">
        <v>5381</v>
      </c>
      <c r="R4152" s="4" t="b">
        <f t="shared" si="36"/>
        <v>0</v>
      </c>
      <c r="S4152" s="4">
        <v>0</v>
      </c>
    </row>
    <row r="4153" spans="1:19" ht="14.25" customHeight="1">
      <c r="A4153" s="4" t="s">
        <v>2488</v>
      </c>
      <c r="B4153" s="5"/>
      <c r="C4153" s="4">
        <v>0</v>
      </c>
      <c r="E4153" s="4" t="b">
        <f t="shared" si="35"/>
        <v>0</v>
      </c>
      <c r="F4153" s="4">
        <v>0</v>
      </c>
      <c r="G4153" s="4">
        <v>830082027</v>
      </c>
      <c r="H4153" s="6">
        <v>44164</v>
      </c>
      <c r="I4153" s="4" t="s">
        <v>2502</v>
      </c>
      <c r="J4153" s="4" t="s">
        <v>2399</v>
      </c>
      <c r="K4153" s="4">
        <v>1178</v>
      </c>
      <c r="L4153" s="4">
        <v>0</v>
      </c>
      <c r="M4153" s="4">
        <v>0</v>
      </c>
      <c r="N4153" s="4">
        <v>0</v>
      </c>
      <c r="O4153" s="4">
        <v>6446599</v>
      </c>
      <c r="P4153" s="4">
        <v>6446599</v>
      </c>
      <c r="Q4153" s="4">
        <v>5382</v>
      </c>
      <c r="R4153" s="4" t="b">
        <f t="shared" si="36"/>
        <v>0</v>
      </c>
      <c r="S4153" s="4">
        <v>0</v>
      </c>
    </row>
    <row r="4154" spans="1:19" ht="14.25" customHeight="1">
      <c r="A4154" s="4" t="s">
        <v>2488</v>
      </c>
      <c r="B4154" s="5"/>
      <c r="C4154" s="4">
        <v>0</v>
      </c>
      <c r="E4154" s="4" t="b">
        <f t="shared" si="35"/>
        <v>0</v>
      </c>
      <c r="F4154" s="4">
        <v>0</v>
      </c>
      <c r="G4154" s="4">
        <v>830082027</v>
      </c>
      <c r="H4154" s="6">
        <v>44165</v>
      </c>
      <c r="I4154" s="4" t="s">
        <v>2502</v>
      </c>
      <c r="J4154" s="4" t="s">
        <v>834</v>
      </c>
      <c r="K4154" s="4">
        <v>3197</v>
      </c>
      <c r="L4154" s="4">
        <v>0</v>
      </c>
      <c r="M4154" s="4">
        <v>0</v>
      </c>
      <c r="N4154" s="4">
        <v>6446599</v>
      </c>
      <c r="O4154" s="4">
        <v>0</v>
      </c>
      <c r="P4154" s="4">
        <v>0</v>
      </c>
      <c r="Q4154" s="4">
        <v>5383</v>
      </c>
      <c r="R4154" s="4" t="b">
        <f t="shared" si="36"/>
        <v>0</v>
      </c>
      <c r="S4154" s="4">
        <v>0</v>
      </c>
    </row>
    <row r="4155" spans="1:19" ht="14.25" customHeight="1">
      <c r="A4155" s="4" t="s">
        <v>2488</v>
      </c>
      <c r="B4155" s="5"/>
      <c r="C4155" s="4">
        <v>0</v>
      </c>
      <c r="E4155" s="4" t="b">
        <f t="shared" si="35"/>
        <v>0</v>
      </c>
      <c r="F4155" s="4">
        <v>0</v>
      </c>
      <c r="G4155" s="4">
        <v>830082027</v>
      </c>
      <c r="H4155" s="6">
        <v>44179</v>
      </c>
      <c r="I4155" s="4" t="s">
        <v>2503</v>
      </c>
      <c r="J4155" s="4" t="s">
        <v>834</v>
      </c>
      <c r="K4155" s="4">
        <v>3209</v>
      </c>
      <c r="L4155" s="4">
        <v>0</v>
      </c>
      <c r="M4155" s="4">
        <v>0</v>
      </c>
      <c r="N4155" s="4">
        <v>6446599</v>
      </c>
      <c r="O4155" s="4">
        <v>0</v>
      </c>
      <c r="P4155" s="4">
        <v>-6446599</v>
      </c>
      <c r="Q4155" s="4">
        <v>5384</v>
      </c>
      <c r="R4155" s="4" t="b">
        <f t="shared" si="36"/>
        <v>0</v>
      </c>
      <c r="S4155" s="4">
        <v>0</v>
      </c>
    </row>
    <row r="4156" spans="1:19" ht="14.25" customHeight="1">
      <c r="A4156" s="4" t="s">
        <v>2488</v>
      </c>
      <c r="B4156" s="5"/>
      <c r="C4156" s="4">
        <v>0</v>
      </c>
      <c r="E4156" s="4" t="b">
        <f t="shared" si="35"/>
        <v>0</v>
      </c>
      <c r="F4156" s="4">
        <v>0</v>
      </c>
      <c r="G4156" s="4">
        <v>830082027</v>
      </c>
      <c r="H4156" s="6">
        <v>44194</v>
      </c>
      <c r="I4156" s="4" t="s">
        <v>2503</v>
      </c>
      <c r="J4156" s="4" t="s">
        <v>2399</v>
      </c>
      <c r="K4156" s="4">
        <v>1190</v>
      </c>
      <c r="L4156" s="4">
        <v>0</v>
      </c>
      <c r="M4156" s="4">
        <v>0</v>
      </c>
      <c r="N4156" s="4">
        <v>0</v>
      </c>
      <c r="O4156" s="4">
        <v>6446599</v>
      </c>
      <c r="P4156" s="4">
        <v>0</v>
      </c>
      <c r="Q4156" s="4">
        <v>5385</v>
      </c>
      <c r="R4156" s="4" t="b">
        <f t="shared" si="36"/>
        <v>0</v>
      </c>
      <c r="S4156" s="4">
        <v>0</v>
      </c>
    </row>
    <row r="4157" spans="1:19" ht="14.25" customHeight="1">
      <c r="A4157" s="4" t="s">
        <v>2488</v>
      </c>
      <c r="B4157" s="5" t="s">
        <v>2504</v>
      </c>
      <c r="C4157" s="4">
        <v>0</v>
      </c>
      <c r="D4157" s="4" t="s">
        <v>2504</v>
      </c>
      <c r="E4157" s="4" t="b">
        <f t="shared" si="35"/>
        <v>0</v>
      </c>
      <c r="F4157" s="4">
        <v>0</v>
      </c>
      <c r="G4157" s="4">
        <v>830082027</v>
      </c>
      <c r="H4157" s="3" t="s">
        <v>21</v>
      </c>
      <c r="K4157" s="4">
        <v>0</v>
      </c>
      <c r="L4157" s="4">
        <v>0</v>
      </c>
      <c r="M4157" s="4">
        <v>0</v>
      </c>
      <c r="N4157" s="4">
        <v>83440886</v>
      </c>
      <c r="O4157" s="4">
        <v>77359188</v>
      </c>
      <c r="P4157" s="4">
        <v>0</v>
      </c>
      <c r="Q4157" s="4">
        <v>5386</v>
      </c>
      <c r="R4157" s="4" t="b">
        <f t="shared" si="36"/>
        <v>0</v>
      </c>
      <c r="S4157" s="4">
        <v>0</v>
      </c>
    </row>
    <row r="4158" spans="1:19" ht="14.25" customHeight="1">
      <c r="A4158" s="4" t="s">
        <v>2488</v>
      </c>
      <c r="B4158" s="5" t="s">
        <v>2505</v>
      </c>
      <c r="C4158" s="4">
        <v>0</v>
      </c>
      <c r="D4158" s="4" t="s">
        <v>2505</v>
      </c>
      <c r="E4158" s="4" t="b">
        <f t="shared" si="35"/>
        <v>0</v>
      </c>
      <c r="F4158" s="4">
        <v>0</v>
      </c>
      <c r="G4158" s="4">
        <v>0</v>
      </c>
      <c r="H4158" s="3" t="s">
        <v>21</v>
      </c>
      <c r="K4158" s="4">
        <v>0</v>
      </c>
      <c r="L4158" s="4">
        <v>0</v>
      </c>
      <c r="M4158" s="4">
        <v>0</v>
      </c>
      <c r="N4158" s="4">
        <v>83440886</v>
      </c>
      <c r="O4158" s="4">
        <v>77359188</v>
      </c>
      <c r="P4158" s="4">
        <v>0</v>
      </c>
      <c r="Q4158" s="4">
        <v>5387</v>
      </c>
      <c r="R4158" s="4" t="b">
        <f t="shared" ref="R4158:R4159" si="37">TRUE()</f>
        <v>1</v>
      </c>
      <c r="S4158" s="4">
        <v>0</v>
      </c>
    </row>
    <row r="4159" spans="1:19" ht="14.25" customHeight="1">
      <c r="A4159" s="4" t="s">
        <v>2506</v>
      </c>
      <c r="B4159" s="5" t="s">
        <v>2507</v>
      </c>
      <c r="C4159" s="4">
        <v>0</v>
      </c>
      <c r="D4159" s="4" t="s">
        <v>2507</v>
      </c>
      <c r="E4159" s="4" t="b">
        <f>TRUE()</f>
        <v>1</v>
      </c>
      <c r="F4159" s="4">
        <v>3438077</v>
      </c>
      <c r="G4159" s="4">
        <v>0</v>
      </c>
      <c r="H4159" s="3" t="s">
        <v>21</v>
      </c>
      <c r="K4159" s="4">
        <v>0</v>
      </c>
      <c r="L4159" s="4">
        <v>47170420</v>
      </c>
      <c r="M4159" s="4">
        <v>43732343</v>
      </c>
      <c r="N4159" s="4">
        <v>0</v>
      </c>
      <c r="O4159" s="4">
        <v>0</v>
      </c>
      <c r="P4159" s="4">
        <v>3438077</v>
      </c>
      <c r="Q4159" s="4">
        <v>5390</v>
      </c>
      <c r="R4159" s="4" t="b">
        <f t="shared" si="37"/>
        <v>1</v>
      </c>
      <c r="S4159" s="4">
        <v>0</v>
      </c>
    </row>
    <row r="4160" spans="1:19" ht="14.25" customHeight="1">
      <c r="A4160" s="4" t="s">
        <v>2506</v>
      </c>
      <c r="B4160" s="5" t="s">
        <v>1000</v>
      </c>
      <c r="C4160" s="4">
        <v>0</v>
      </c>
      <c r="D4160" s="4" t="s">
        <v>1000</v>
      </c>
      <c r="E4160" s="4" t="b">
        <f t="shared" ref="E4160:E4190" si="38">FALSE()</f>
        <v>0</v>
      </c>
      <c r="F4160" s="4">
        <v>3438077</v>
      </c>
      <c r="G4160" s="4">
        <v>901121838</v>
      </c>
      <c r="H4160" s="3" t="s">
        <v>21</v>
      </c>
      <c r="K4160" s="4">
        <v>0</v>
      </c>
      <c r="L4160" s="4">
        <v>47170420</v>
      </c>
      <c r="M4160" s="4">
        <v>43732343</v>
      </c>
      <c r="N4160" s="4">
        <v>0</v>
      </c>
      <c r="O4160" s="4">
        <v>0</v>
      </c>
      <c r="P4160" s="4">
        <v>3438077</v>
      </c>
      <c r="Q4160" s="4">
        <v>5403</v>
      </c>
      <c r="R4160" s="4" t="b">
        <f t="shared" ref="R4160:R4188" si="39">FALSE()</f>
        <v>0</v>
      </c>
      <c r="S4160" s="4">
        <v>0</v>
      </c>
    </row>
    <row r="4161" spans="1:19" ht="14.25" customHeight="1">
      <c r="A4161" s="4" t="s">
        <v>2506</v>
      </c>
      <c r="B4161" s="5"/>
      <c r="C4161" s="4">
        <v>0</v>
      </c>
      <c r="E4161" s="4" t="b">
        <f t="shared" si="38"/>
        <v>0</v>
      </c>
      <c r="F4161" s="4">
        <v>0</v>
      </c>
      <c r="G4161" s="4">
        <v>901121838</v>
      </c>
      <c r="H4161" s="6">
        <v>43840</v>
      </c>
      <c r="I4161" s="4" t="s">
        <v>2508</v>
      </c>
      <c r="J4161" s="4" t="s">
        <v>834</v>
      </c>
      <c r="K4161" s="4">
        <v>3083</v>
      </c>
      <c r="L4161" s="4">
        <v>0</v>
      </c>
      <c r="M4161" s="4">
        <v>0</v>
      </c>
      <c r="N4161" s="4">
        <v>3438077</v>
      </c>
      <c r="O4161" s="4">
        <v>0</v>
      </c>
      <c r="P4161" s="4">
        <v>0</v>
      </c>
      <c r="Q4161" s="4">
        <v>5404</v>
      </c>
      <c r="R4161" s="4" t="b">
        <f t="shared" si="39"/>
        <v>0</v>
      </c>
      <c r="S4161" s="4">
        <v>0</v>
      </c>
    </row>
    <row r="4162" spans="1:19" ht="14.25" customHeight="1">
      <c r="A4162" s="4" t="s">
        <v>2506</v>
      </c>
      <c r="B4162" s="5"/>
      <c r="C4162" s="4">
        <v>0</v>
      </c>
      <c r="E4162" s="4" t="b">
        <f t="shared" si="38"/>
        <v>0</v>
      </c>
      <c r="F4162" s="4">
        <v>0</v>
      </c>
      <c r="G4162" s="4">
        <v>901121838</v>
      </c>
      <c r="H4162" s="6">
        <v>43860</v>
      </c>
      <c r="I4162" s="4" t="s">
        <v>2509</v>
      </c>
      <c r="J4162" s="4" t="s">
        <v>2399</v>
      </c>
      <c r="K4162" s="4">
        <v>1045</v>
      </c>
      <c r="L4162" s="4">
        <v>0</v>
      </c>
      <c r="M4162" s="4">
        <v>0</v>
      </c>
      <c r="N4162" s="4">
        <v>0</v>
      </c>
      <c r="O4162" s="4">
        <v>3438080</v>
      </c>
      <c r="P4162" s="4">
        <v>3438080</v>
      </c>
      <c r="Q4162" s="4">
        <v>5405</v>
      </c>
      <c r="R4162" s="4" t="b">
        <f t="shared" si="39"/>
        <v>0</v>
      </c>
      <c r="S4162" s="4">
        <v>0</v>
      </c>
    </row>
    <row r="4163" spans="1:19" ht="14.25" customHeight="1">
      <c r="A4163" s="4" t="s">
        <v>2506</v>
      </c>
      <c r="B4163" s="5"/>
      <c r="C4163" s="4">
        <v>0</v>
      </c>
      <c r="E4163" s="4" t="b">
        <f t="shared" si="38"/>
        <v>0</v>
      </c>
      <c r="F4163" s="4">
        <v>0</v>
      </c>
      <c r="G4163" s="4">
        <v>901121838</v>
      </c>
      <c r="H4163" s="6">
        <v>43869</v>
      </c>
      <c r="I4163" s="4" t="s">
        <v>2509</v>
      </c>
      <c r="J4163" s="4" t="s">
        <v>834</v>
      </c>
      <c r="K4163" s="4">
        <v>3091</v>
      </c>
      <c r="L4163" s="4">
        <v>0</v>
      </c>
      <c r="M4163" s="4">
        <v>0</v>
      </c>
      <c r="N4163" s="4">
        <v>3438080</v>
      </c>
      <c r="O4163" s="4">
        <v>0</v>
      </c>
      <c r="P4163" s="4">
        <v>0</v>
      </c>
      <c r="Q4163" s="4">
        <v>5406</v>
      </c>
      <c r="R4163" s="4" t="b">
        <f t="shared" si="39"/>
        <v>0</v>
      </c>
      <c r="S4163" s="4">
        <v>0</v>
      </c>
    </row>
    <row r="4164" spans="1:19" ht="14.25" customHeight="1">
      <c r="A4164" s="4" t="s">
        <v>2506</v>
      </c>
      <c r="B4164" s="5"/>
      <c r="C4164" s="4">
        <v>0</v>
      </c>
      <c r="E4164" s="4" t="b">
        <f t="shared" si="38"/>
        <v>0</v>
      </c>
      <c r="F4164" s="4">
        <v>0</v>
      </c>
      <c r="G4164" s="4">
        <v>901121838</v>
      </c>
      <c r="H4164" s="6">
        <v>43889</v>
      </c>
      <c r="I4164" s="4" t="s">
        <v>2510</v>
      </c>
      <c r="J4164" s="4" t="s">
        <v>2399</v>
      </c>
      <c r="K4164" s="4">
        <v>1060</v>
      </c>
      <c r="L4164" s="4">
        <v>0</v>
      </c>
      <c r="M4164" s="4">
        <v>0</v>
      </c>
      <c r="N4164" s="4">
        <v>0</v>
      </c>
      <c r="O4164" s="4">
        <v>3438080</v>
      </c>
      <c r="P4164" s="4">
        <v>3438080</v>
      </c>
      <c r="Q4164" s="4">
        <v>5407</v>
      </c>
      <c r="R4164" s="4" t="b">
        <f t="shared" si="39"/>
        <v>0</v>
      </c>
      <c r="S4164" s="4">
        <v>0</v>
      </c>
    </row>
    <row r="4165" spans="1:19" ht="14.25" customHeight="1">
      <c r="A4165" s="4" t="s">
        <v>2506</v>
      </c>
      <c r="B4165" s="5"/>
      <c r="C4165" s="4">
        <v>0</v>
      </c>
      <c r="E4165" s="4" t="b">
        <f t="shared" si="38"/>
        <v>0</v>
      </c>
      <c r="F4165" s="4">
        <v>0</v>
      </c>
      <c r="G4165" s="4">
        <v>901121838</v>
      </c>
      <c r="H4165" s="6">
        <v>43902</v>
      </c>
      <c r="I4165" s="4" t="s">
        <v>2510</v>
      </c>
      <c r="J4165" s="4" t="s">
        <v>834</v>
      </c>
      <c r="K4165" s="4">
        <v>3103</v>
      </c>
      <c r="L4165" s="4">
        <v>0</v>
      </c>
      <c r="M4165" s="4">
        <v>0</v>
      </c>
      <c r="N4165" s="4">
        <v>3438080</v>
      </c>
      <c r="O4165" s="4">
        <v>0</v>
      </c>
      <c r="P4165" s="4">
        <v>0</v>
      </c>
      <c r="Q4165" s="4">
        <v>5408</v>
      </c>
      <c r="R4165" s="4" t="b">
        <f t="shared" si="39"/>
        <v>0</v>
      </c>
      <c r="S4165" s="4">
        <v>0</v>
      </c>
    </row>
    <row r="4166" spans="1:19" ht="14.25" customHeight="1">
      <c r="A4166" s="4" t="s">
        <v>2506</v>
      </c>
      <c r="B4166" s="5"/>
      <c r="C4166" s="4">
        <v>0</v>
      </c>
      <c r="E4166" s="4" t="b">
        <f t="shared" si="38"/>
        <v>0</v>
      </c>
      <c r="F4166" s="4">
        <v>0</v>
      </c>
      <c r="G4166" s="4">
        <v>901121838</v>
      </c>
      <c r="H4166" s="6">
        <v>43920</v>
      </c>
      <c r="I4166" s="4" t="s">
        <v>2511</v>
      </c>
      <c r="J4166" s="4" t="s">
        <v>2399</v>
      </c>
      <c r="K4166" s="4">
        <v>1071</v>
      </c>
      <c r="L4166" s="4">
        <v>0</v>
      </c>
      <c r="M4166" s="4">
        <v>0</v>
      </c>
      <c r="N4166" s="4">
        <v>0</v>
      </c>
      <c r="O4166" s="4">
        <v>3438080</v>
      </c>
      <c r="P4166" s="4">
        <v>3438080</v>
      </c>
      <c r="Q4166" s="4">
        <v>5409</v>
      </c>
      <c r="R4166" s="4" t="b">
        <f t="shared" si="39"/>
        <v>0</v>
      </c>
      <c r="S4166" s="4">
        <v>0</v>
      </c>
    </row>
    <row r="4167" spans="1:19" ht="14.25" customHeight="1">
      <c r="A4167" s="4" t="s">
        <v>2506</v>
      </c>
      <c r="B4167" s="5"/>
      <c r="C4167" s="4">
        <v>0</v>
      </c>
      <c r="E4167" s="4" t="b">
        <f t="shared" si="38"/>
        <v>0</v>
      </c>
      <c r="F4167" s="4">
        <v>0</v>
      </c>
      <c r="G4167" s="4">
        <v>901121838</v>
      </c>
      <c r="H4167" s="6">
        <v>43929</v>
      </c>
      <c r="I4167" s="4" t="s">
        <v>2511</v>
      </c>
      <c r="J4167" s="4" t="s">
        <v>834</v>
      </c>
      <c r="K4167" s="4">
        <v>3117</v>
      </c>
      <c r="L4167" s="4">
        <v>0</v>
      </c>
      <c r="M4167" s="4">
        <v>0</v>
      </c>
      <c r="N4167" s="4">
        <v>3438080</v>
      </c>
      <c r="O4167" s="4">
        <v>0</v>
      </c>
      <c r="P4167" s="4">
        <v>0</v>
      </c>
      <c r="Q4167" s="4">
        <v>5410</v>
      </c>
      <c r="R4167" s="4" t="b">
        <f t="shared" si="39"/>
        <v>0</v>
      </c>
      <c r="S4167" s="4">
        <v>0</v>
      </c>
    </row>
    <row r="4168" spans="1:19" ht="14.25" customHeight="1">
      <c r="A4168" s="4" t="s">
        <v>2506</v>
      </c>
      <c r="B4168" s="5"/>
      <c r="C4168" s="4">
        <v>0</v>
      </c>
      <c r="E4168" s="4" t="b">
        <f t="shared" si="38"/>
        <v>0</v>
      </c>
      <c r="F4168" s="4">
        <v>0</v>
      </c>
      <c r="G4168" s="4">
        <v>901121838</v>
      </c>
      <c r="H4168" s="6">
        <v>43951</v>
      </c>
      <c r="I4168" s="4" t="s">
        <v>2512</v>
      </c>
      <c r="J4168" s="4" t="s">
        <v>2399</v>
      </c>
      <c r="K4168" s="4">
        <v>1085</v>
      </c>
      <c r="L4168" s="4">
        <v>0</v>
      </c>
      <c r="M4168" s="4">
        <v>0</v>
      </c>
      <c r="N4168" s="4">
        <v>0</v>
      </c>
      <c r="O4168" s="4">
        <v>4263215</v>
      </c>
      <c r="P4168" s="4">
        <v>4263215</v>
      </c>
      <c r="Q4168" s="4">
        <v>5411</v>
      </c>
      <c r="R4168" s="4" t="b">
        <f t="shared" si="39"/>
        <v>0</v>
      </c>
      <c r="S4168" s="4">
        <v>0</v>
      </c>
    </row>
    <row r="4169" spans="1:19" ht="14.25" customHeight="1">
      <c r="A4169" s="4" t="s">
        <v>2506</v>
      </c>
      <c r="B4169" s="5"/>
      <c r="C4169" s="4">
        <v>0</v>
      </c>
      <c r="E4169" s="4" t="b">
        <f t="shared" si="38"/>
        <v>0</v>
      </c>
      <c r="F4169" s="4">
        <v>0</v>
      </c>
      <c r="G4169" s="4">
        <v>901121838</v>
      </c>
      <c r="H4169" s="6">
        <v>43963</v>
      </c>
      <c r="I4169" s="4" t="s">
        <v>2512</v>
      </c>
      <c r="J4169" s="4" t="s">
        <v>834</v>
      </c>
      <c r="K4169" s="4">
        <v>3130</v>
      </c>
      <c r="L4169" s="4">
        <v>0</v>
      </c>
      <c r="M4169" s="4">
        <v>0</v>
      </c>
      <c r="N4169" s="4">
        <v>4263215</v>
      </c>
      <c r="O4169" s="4">
        <v>0</v>
      </c>
      <c r="P4169" s="4">
        <v>0</v>
      </c>
      <c r="Q4169" s="4">
        <v>5412</v>
      </c>
      <c r="R4169" s="4" t="b">
        <f t="shared" si="39"/>
        <v>0</v>
      </c>
      <c r="S4169" s="4">
        <v>0</v>
      </c>
    </row>
    <row r="4170" spans="1:19" ht="14.25" customHeight="1">
      <c r="A4170" s="4" t="s">
        <v>2506</v>
      </c>
      <c r="B4170" s="5"/>
      <c r="C4170" s="4">
        <v>0</v>
      </c>
      <c r="E4170" s="4" t="b">
        <f t="shared" si="38"/>
        <v>0</v>
      </c>
      <c r="F4170" s="4">
        <v>0</v>
      </c>
      <c r="G4170" s="4">
        <v>901121838</v>
      </c>
      <c r="H4170" s="6">
        <v>43981</v>
      </c>
      <c r="I4170" s="4" t="s">
        <v>2513</v>
      </c>
      <c r="J4170" s="4" t="s">
        <v>2399</v>
      </c>
      <c r="K4170" s="4">
        <v>1095</v>
      </c>
      <c r="L4170" s="4">
        <v>0</v>
      </c>
      <c r="M4170" s="4">
        <v>0</v>
      </c>
      <c r="N4170" s="4">
        <v>0</v>
      </c>
      <c r="O4170" s="4">
        <v>3644361</v>
      </c>
      <c r="P4170" s="4">
        <v>3644361</v>
      </c>
      <c r="Q4170" s="4">
        <v>5413</v>
      </c>
      <c r="R4170" s="4" t="b">
        <f t="shared" si="39"/>
        <v>0</v>
      </c>
      <c r="S4170" s="4">
        <v>0</v>
      </c>
    </row>
    <row r="4171" spans="1:19" ht="14.25" customHeight="1">
      <c r="A4171" s="4" t="s">
        <v>2506</v>
      </c>
      <c r="B4171" s="5"/>
      <c r="C4171" s="4">
        <v>0</v>
      </c>
      <c r="E4171" s="4" t="b">
        <f t="shared" si="38"/>
        <v>0</v>
      </c>
      <c r="F4171" s="4">
        <v>0</v>
      </c>
      <c r="G4171" s="4">
        <v>901121838</v>
      </c>
      <c r="H4171" s="6">
        <v>43998</v>
      </c>
      <c r="I4171" s="4" t="s">
        <v>2514</v>
      </c>
      <c r="J4171" s="4" t="s">
        <v>834</v>
      </c>
      <c r="K4171" s="4">
        <v>3136</v>
      </c>
      <c r="L4171" s="4">
        <v>0</v>
      </c>
      <c r="M4171" s="4">
        <v>0</v>
      </c>
      <c r="N4171" s="4">
        <v>0</v>
      </c>
      <c r="O4171" s="4">
        <v>0</v>
      </c>
      <c r="P4171" s="4">
        <v>3644361</v>
      </c>
      <c r="Q4171" s="4">
        <v>5414</v>
      </c>
      <c r="R4171" s="4" t="b">
        <f t="shared" si="39"/>
        <v>0</v>
      </c>
      <c r="S4171" s="4">
        <v>0</v>
      </c>
    </row>
    <row r="4172" spans="1:19" ht="14.25" customHeight="1">
      <c r="A4172" s="4" t="s">
        <v>2506</v>
      </c>
      <c r="B4172" s="5"/>
      <c r="C4172" s="4">
        <v>0</v>
      </c>
      <c r="E4172" s="4" t="b">
        <f t="shared" si="38"/>
        <v>0</v>
      </c>
      <c r="F4172" s="4">
        <v>0</v>
      </c>
      <c r="G4172" s="4">
        <v>901121838</v>
      </c>
      <c r="H4172" s="6">
        <v>43998</v>
      </c>
      <c r="I4172" s="4" t="s">
        <v>2515</v>
      </c>
      <c r="J4172" s="4" t="s">
        <v>834</v>
      </c>
      <c r="K4172" s="4">
        <v>3143</v>
      </c>
      <c r="L4172" s="4">
        <v>0</v>
      </c>
      <c r="M4172" s="4">
        <v>0</v>
      </c>
      <c r="N4172" s="4">
        <v>3637836</v>
      </c>
      <c r="O4172" s="4">
        <v>0</v>
      </c>
      <c r="P4172" s="4">
        <v>6525</v>
      </c>
      <c r="Q4172" s="4">
        <v>5415</v>
      </c>
      <c r="R4172" s="4" t="b">
        <f t="shared" si="39"/>
        <v>0</v>
      </c>
      <c r="S4172" s="4">
        <v>0</v>
      </c>
    </row>
    <row r="4173" spans="1:19" ht="14.25" customHeight="1">
      <c r="A4173" s="4" t="s">
        <v>2506</v>
      </c>
      <c r="B4173" s="5"/>
      <c r="C4173" s="4">
        <v>0</v>
      </c>
      <c r="E4173" s="4" t="b">
        <f t="shared" si="38"/>
        <v>0</v>
      </c>
      <c r="F4173" s="4">
        <v>0</v>
      </c>
      <c r="G4173" s="4">
        <v>901121838</v>
      </c>
      <c r="H4173" s="6">
        <v>44008</v>
      </c>
      <c r="I4173" s="4" t="s">
        <v>2516</v>
      </c>
      <c r="J4173" s="4" t="s">
        <v>2399</v>
      </c>
      <c r="K4173" s="4">
        <v>1113</v>
      </c>
      <c r="L4173" s="4">
        <v>0</v>
      </c>
      <c r="M4173" s="4">
        <v>0</v>
      </c>
      <c r="N4173" s="4">
        <v>0</v>
      </c>
      <c r="O4173" s="4">
        <v>3644361</v>
      </c>
      <c r="P4173" s="4">
        <v>3650886</v>
      </c>
      <c r="Q4173" s="4">
        <v>5416</v>
      </c>
      <c r="R4173" s="4" t="b">
        <f t="shared" si="39"/>
        <v>0</v>
      </c>
      <c r="S4173" s="4">
        <v>0</v>
      </c>
    </row>
    <row r="4174" spans="1:19" ht="14.25" customHeight="1">
      <c r="A4174" s="4" t="s">
        <v>2506</v>
      </c>
      <c r="B4174" s="5"/>
      <c r="C4174" s="4">
        <v>0</v>
      </c>
      <c r="E4174" s="4" t="b">
        <f t="shared" si="38"/>
        <v>0</v>
      </c>
      <c r="F4174" s="4">
        <v>0</v>
      </c>
      <c r="G4174" s="4">
        <v>901121838</v>
      </c>
      <c r="H4174" s="6">
        <v>44027</v>
      </c>
      <c r="I4174" s="4" t="s">
        <v>2515</v>
      </c>
      <c r="J4174" s="4" t="s">
        <v>834</v>
      </c>
      <c r="K4174" s="4">
        <v>3148</v>
      </c>
      <c r="L4174" s="4">
        <v>0</v>
      </c>
      <c r="M4174" s="4">
        <v>0</v>
      </c>
      <c r="N4174" s="4">
        <v>6525</v>
      </c>
      <c r="O4174" s="4">
        <v>0</v>
      </c>
      <c r="P4174" s="4">
        <v>3644361</v>
      </c>
      <c r="Q4174" s="4">
        <v>5417</v>
      </c>
      <c r="R4174" s="4" t="b">
        <f t="shared" si="39"/>
        <v>0</v>
      </c>
      <c r="S4174" s="4">
        <v>0</v>
      </c>
    </row>
    <row r="4175" spans="1:19" ht="14.25" customHeight="1">
      <c r="A4175" s="4" t="s">
        <v>2506</v>
      </c>
      <c r="B4175" s="5"/>
      <c r="C4175" s="4">
        <v>0</v>
      </c>
      <c r="E4175" s="4" t="b">
        <f t="shared" si="38"/>
        <v>0</v>
      </c>
      <c r="F4175" s="4">
        <v>0</v>
      </c>
      <c r="G4175" s="4">
        <v>901121838</v>
      </c>
      <c r="H4175" s="6">
        <v>44027</v>
      </c>
      <c r="I4175" s="4" t="s">
        <v>2516</v>
      </c>
      <c r="J4175" s="4" t="s">
        <v>834</v>
      </c>
      <c r="K4175" s="4">
        <v>3148</v>
      </c>
      <c r="L4175" s="4">
        <v>0</v>
      </c>
      <c r="M4175" s="4">
        <v>0</v>
      </c>
      <c r="N4175" s="4">
        <v>3644361</v>
      </c>
      <c r="O4175" s="4">
        <v>0</v>
      </c>
      <c r="P4175" s="4">
        <v>0</v>
      </c>
      <c r="Q4175" s="4">
        <v>5418</v>
      </c>
      <c r="R4175" s="4" t="b">
        <f t="shared" si="39"/>
        <v>0</v>
      </c>
      <c r="S4175" s="4">
        <v>0</v>
      </c>
    </row>
    <row r="4176" spans="1:19" ht="14.25" customHeight="1">
      <c r="A4176" s="4" t="s">
        <v>2506</v>
      </c>
      <c r="B4176" s="5"/>
      <c r="C4176" s="4">
        <v>0</v>
      </c>
      <c r="E4176" s="4" t="b">
        <f t="shared" si="38"/>
        <v>0</v>
      </c>
      <c r="F4176" s="4">
        <v>0</v>
      </c>
      <c r="G4176" s="4">
        <v>901121838</v>
      </c>
      <c r="H4176" s="6">
        <v>44027</v>
      </c>
      <c r="I4176" s="4" t="s">
        <v>2517</v>
      </c>
      <c r="J4176" s="4" t="s">
        <v>2399</v>
      </c>
      <c r="K4176" s="4">
        <v>1121</v>
      </c>
      <c r="L4176" s="4">
        <v>0</v>
      </c>
      <c r="M4176" s="4">
        <v>0</v>
      </c>
      <c r="N4176" s="4">
        <v>0</v>
      </c>
      <c r="O4176" s="4">
        <v>3644361</v>
      </c>
      <c r="P4176" s="4">
        <v>3644361</v>
      </c>
      <c r="Q4176" s="4">
        <v>5419</v>
      </c>
      <c r="R4176" s="4" t="b">
        <f t="shared" si="39"/>
        <v>0</v>
      </c>
      <c r="S4176" s="4">
        <v>0</v>
      </c>
    </row>
    <row r="4177" spans="1:19" ht="14.25" customHeight="1">
      <c r="A4177" s="4" t="s">
        <v>2506</v>
      </c>
      <c r="B4177" s="5"/>
      <c r="C4177" s="4">
        <v>0</v>
      </c>
      <c r="E4177" s="4" t="b">
        <f t="shared" si="38"/>
        <v>0</v>
      </c>
      <c r="F4177" s="4">
        <v>0</v>
      </c>
      <c r="G4177" s="4">
        <v>901121838</v>
      </c>
      <c r="H4177" s="6">
        <v>44055</v>
      </c>
      <c r="I4177" s="4" t="s">
        <v>2517</v>
      </c>
      <c r="J4177" s="4" t="s">
        <v>834</v>
      </c>
      <c r="K4177" s="4">
        <v>3161</v>
      </c>
      <c r="L4177" s="4">
        <v>0</v>
      </c>
      <c r="M4177" s="4">
        <v>0</v>
      </c>
      <c r="N4177" s="4">
        <v>3644361</v>
      </c>
      <c r="O4177" s="4">
        <v>0</v>
      </c>
      <c r="P4177" s="4">
        <v>0</v>
      </c>
      <c r="Q4177" s="4">
        <v>5420</v>
      </c>
      <c r="R4177" s="4" t="b">
        <f t="shared" si="39"/>
        <v>0</v>
      </c>
      <c r="S4177" s="4">
        <v>0</v>
      </c>
    </row>
    <row r="4178" spans="1:19" ht="14.25" customHeight="1">
      <c r="A4178" s="4" t="s">
        <v>2506</v>
      </c>
      <c r="B4178" s="5"/>
      <c r="C4178" s="4">
        <v>0</v>
      </c>
      <c r="E4178" s="4" t="b">
        <f t="shared" si="38"/>
        <v>0</v>
      </c>
      <c r="F4178" s="4">
        <v>0</v>
      </c>
      <c r="G4178" s="4">
        <v>901121838</v>
      </c>
      <c r="H4178" s="6">
        <v>44073</v>
      </c>
      <c r="I4178" s="4" t="s">
        <v>2518</v>
      </c>
      <c r="J4178" s="4" t="s">
        <v>2399</v>
      </c>
      <c r="K4178" s="4">
        <v>1134</v>
      </c>
      <c r="L4178" s="4">
        <v>0</v>
      </c>
      <c r="M4178" s="4">
        <v>0</v>
      </c>
      <c r="N4178" s="4">
        <v>0</v>
      </c>
      <c r="O4178" s="4">
        <v>3644361</v>
      </c>
      <c r="P4178" s="4">
        <v>3644361</v>
      </c>
      <c r="Q4178" s="4">
        <v>5421</v>
      </c>
      <c r="R4178" s="4" t="b">
        <f t="shared" si="39"/>
        <v>0</v>
      </c>
      <c r="S4178" s="4">
        <v>0</v>
      </c>
    </row>
    <row r="4179" spans="1:19" ht="14.25" customHeight="1">
      <c r="A4179" s="4" t="s">
        <v>2506</v>
      </c>
      <c r="B4179" s="5"/>
      <c r="C4179" s="4">
        <v>0</v>
      </c>
      <c r="E4179" s="4" t="b">
        <f t="shared" si="38"/>
        <v>0</v>
      </c>
      <c r="F4179" s="4">
        <v>0</v>
      </c>
      <c r="G4179" s="4">
        <v>901121838</v>
      </c>
      <c r="H4179" s="6">
        <v>44084</v>
      </c>
      <c r="I4179" s="4" t="s">
        <v>2518</v>
      </c>
      <c r="J4179" s="4" t="s">
        <v>834</v>
      </c>
      <c r="K4179" s="4">
        <v>3168</v>
      </c>
      <c r="L4179" s="4">
        <v>0</v>
      </c>
      <c r="M4179" s="4">
        <v>0</v>
      </c>
      <c r="N4179" s="4">
        <v>3644361</v>
      </c>
      <c r="O4179" s="4">
        <v>0</v>
      </c>
      <c r="P4179" s="4">
        <v>0</v>
      </c>
      <c r="Q4179" s="4">
        <v>5422</v>
      </c>
      <c r="R4179" s="4" t="b">
        <f t="shared" si="39"/>
        <v>0</v>
      </c>
      <c r="S4179" s="4">
        <v>0</v>
      </c>
    </row>
    <row r="4180" spans="1:19" ht="14.25" customHeight="1">
      <c r="A4180" s="4" t="s">
        <v>2506</v>
      </c>
      <c r="B4180" s="5"/>
      <c r="C4180" s="4">
        <v>0</v>
      </c>
      <c r="E4180" s="4" t="b">
        <f t="shared" si="38"/>
        <v>0</v>
      </c>
      <c r="F4180" s="4">
        <v>0</v>
      </c>
      <c r="G4180" s="4">
        <v>901121838</v>
      </c>
      <c r="H4180" s="6">
        <v>44104</v>
      </c>
      <c r="I4180" s="4" t="s">
        <v>2519</v>
      </c>
      <c r="J4180" s="4" t="s">
        <v>2399</v>
      </c>
      <c r="K4180" s="4">
        <v>1154</v>
      </c>
      <c r="L4180" s="4">
        <v>0</v>
      </c>
      <c r="M4180" s="4">
        <v>0</v>
      </c>
      <c r="N4180" s="4">
        <v>0</v>
      </c>
      <c r="O4180" s="4">
        <v>3644361</v>
      </c>
      <c r="P4180" s="4">
        <v>3644361</v>
      </c>
      <c r="Q4180" s="4">
        <v>5423</v>
      </c>
      <c r="R4180" s="4" t="b">
        <f t="shared" si="39"/>
        <v>0</v>
      </c>
      <c r="S4180" s="4">
        <v>0</v>
      </c>
    </row>
    <row r="4181" spans="1:19" ht="14.25" customHeight="1">
      <c r="A4181" s="4" t="s">
        <v>2506</v>
      </c>
      <c r="B4181" s="5"/>
      <c r="C4181" s="4">
        <v>0</v>
      </c>
      <c r="E4181" s="4" t="b">
        <f t="shared" si="38"/>
        <v>0</v>
      </c>
      <c r="F4181" s="4">
        <v>0</v>
      </c>
      <c r="G4181" s="4">
        <v>901121838</v>
      </c>
      <c r="H4181" s="6">
        <v>44119</v>
      </c>
      <c r="I4181" s="4" t="s">
        <v>2519</v>
      </c>
      <c r="J4181" s="4" t="s">
        <v>834</v>
      </c>
      <c r="K4181" s="4">
        <v>3179</v>
      </c>
      <c r="L4181" s="4">
        <v>0</v>
      </c>
      <c r="M4181" s="4">
        <v>0</v>
      </c>
      <c r="N4181" s="4">
        <v>3644361</v>
      </c>
      <c r="O4181" s="4">
        <v>0</v>
      </c>
      <c r="P4181" s="4">
        <v>0</v>
      </c>
      <c r="Q4181" s="4">
        <v>5424</v>
      </c>
      <c r="R4181" s="4" t="b">
        <f t="shared" si="39"/>
        <v>0</v>
      </c>
      <c r="S4181" s="4">
        <v>0</v>
      </c>
    </row>
    <row r="4182" spans="1:19" ht="14.25" customHeight="1">
      <c r="A4182" s="4" t="s">
        <v>2506</v>
      </c>
      <c r="B4182" s="5"/>
      <c r="C4182" s="4">
        <v>0</v>
      </c>
      <c r="E4182" s="4" t="b">
        <f t="shared" si="38"/>
        <v>0</v>
      </c>
      <c r="F4182" s="4">
        <v>0</v>
      </c>
      <c r="G4182" s="4">
        <v>901121838</v>
      </c>
      <c r="H4182" s="6">
        <v>44133</v>
      </c>
      <c r="I4182" s="4" t="s">
        <v>2520</v>
      </c>
      <c r="J4182" s="4" t="s">
        <v>834</v>
      </c>
      <c r="K4182" s="4">
        <v>3188</v>
      </c>
      <c r="L4182" s="4">
        <v>0</v>
      </c>
      <c r="M4182" s="4">
        <v>0</v>
      </c>
      <c r="N4182" s="4">
        <v>3644361</v>
      </c>
      <c r="O4182" s="4">
        <v>0</v>
      </c>
      <c r="P4182" s="4">
        <v>-3644361</v>
      </c>
      <c r="Q4182" s="4">
        <v>5425</v>
      </c>
      <c r="R4182" s="4" t="b">
        <f t="shared" si="39"/>
        <v>0</v>
      </c>
      <c r="S4182" s="4">
        <v>0</v>
      </c>
    </row>
    <row r="4183" spans="1:19" ht="14.25" customHeight="1">
      <c r="A4183" s="4" t="s">
        <v>2506</v>
      </c>
      <c r="B4183" s="5"/>
      <c r="C4183" s="4">
        <v>0</v>
      </c>
      <c r="E4183" s="4" t="b">
        <f t="shared" si="38"/>
        <v>0</v>
      </c>
      <c r="F4183" s="4">
        <v>0</v>
      </c>
      <c r="G4183" s="4">
        <v>901121838</v>
      </c>
      <c r="H4183" s="6">
        <v>44133</v>
      </c>
      <c r="I4183" s="4" t="s">
        <v>2520</v>
      </c>
      <c r="J4183" s="4" t="s">
        <v>2399</v>
      </c>
      <c r="K4183" s="4">
        <v>1168</v>
      </c>
      <c r="L4183" s="4">
        <v>0</v>
      </c>
      <c r="M4183" s="4">
        <v>0</v>
      </c>
      <c r="N4183" s="4">
        <v>0</v>
      </c>
      <c r="O4183" s="4">
        <v>3644361</v>
      </c>
      <c r="P4183" s="4">
        <v>0</v>
      </c>
      <c r="Q4183" s="4">
        <v>5426</v>
      </c>
      <c r="R4183" s="4" t="b">
        <f t="shared" si="39"/>
        <v>0</v>
      </c>
      <c r="S4183" s="4">
        <v>0</v>
      </c>
    </row>
    <row r="4184" spans="1:19" ht="14.25" customHeight="1">
      <c r="A4184" s="4" t="s">
        <v>2506</v>
      </c>
      <c r="B4184" s="5"/>
      <c r="C4184" s="4">
        <v>0</v>
      </c>
      <c r="E4184" s="4" t="b">
        <f t="shared" si="38"/>
        <v>0</v>
      </c>
      <c r="F4184" s="4">
        <v>0</v>
      </c>
      <c r="G4184" s="4">
        <v>901121838</v>
      </c>
      <c r="H4184" s="6">
        <v>44164</v>
      </c>
      <c r="I4184" s="4" t="s">
        <v>2521</v>
      </c>
      <c r="J4184" s="4" t="s">
        <v>2399</v>
      </c>
      <c r="K4184" s="4">
        <v>1179</v>
      </c>
      <c r="L4184" s="4">
        <v>0</v>
      </c>
      <c r="M4184" s="4">
        <v>0</v>
      </c>
      <c r="N4184" s="4">
        <v>0</v>
      </c>
      <c r="O4184" s="4">
        <v>3644361</v>
      </c>
      <c r="P4184" s="4">
        <v>3644361</v>
      </c>
      <c r="Q4184" s="4">
        <v>5427</v>
      </c>
      <c r="R4184" s="4" t="b">
        <f t="shared" si="39"/>
        <v>0</v>
      </c>
      <c r="S4184" s="4">
        <v>0</v>
      </c>
    </row>
    <row r="4185" spans="1:19" ht="14.25" customHeight="1">
      <c r="A4185" s="4" t="s">
        <v>2506</v>
      </c>
      <c r="B4185" s="5"/>
      <c r="C4185" s="4">
        <v>0</v>
      </c>
      <c r="E4185" s="4" t="b">
        <f t="shared" si="38"/>
        <v>0</v>
      </c>
      <c r="F4185" s="4">
        <v>0</v>
      </c>
      <c r="G4185" s="4">
        <v>901121838</v>
      </c>
      <c r="H4185" s="6">
        <v>44165</v>
      </c>
      <c r="I4185" s="4" t="s">
        <v>2521</v>
      </c>
      <c r="J4185" s="4" t="s">
        <v>834</v>
      </c>
      <c r="K4185" s="4">
        <v>3198</v>
      </c>
      <c r="L4185" s="4">
        <v>0</v>
      </c>
      <c r="M4185" s="4">
        <v>0</v>
      </c>
      <c r="N4185" s="4">
        <v>3644361</v>
      </c>
      <c r="O4185" s="4">
        <v>0</v>
      </c>
      <c r="P4185" s="4">
        <v>0</v>
      </c>
      <c r="Q4185" s="4">
        <v>5428</v>
      </c>
      <c r="R4185" s="4" t="b">
        <f t="shared" si="39"/>
        <v>0</v>
      </c>
      <c r="S4185" s="4">
        <v>0</v>
      </c>
    </row>
    <row r="4186" spans="1:19" ht="14.25" customHeight="1">
      <c r="A4186" s="4" t="s">
        <v>2506</v>
      </c>
      <c r="B4186" s="5"/>
      <c r="C4186" s="4">
        <v>0</v>
      </c>
      <c r="E4186" s="4" t="b">
        <f t="shared" si="38"/>
        <v>0</v>
      </c>
      <c r="F4186" s="4">
        <v>0</v>
      </c>
      <c r="G4186" s="4">
        <v>901121838</v>
      </c>
      <c r="H4186" s="6">
        <v>44178</v>
      </c>
      <c r="I4186" s="4" t="s">
        <v>2522</v>
      </c>
      <c r="J4186" s="4" t="s">
        <v>2399</v>
      </c>
      <c r="K4186" s="4">
        <v>1191</v>
      </c>
      <c r="L4186" s="4">
        <v>0</v>
      </c>
      <c r="M4186" s="4">
        <v>0</v>
      </c>
      <c r="N4186" s="4">
        <v>0</v>
      </c>
      <c r="O4186" s="4">
        <v>3644361</v>
      </c>
      <c r="P4186" s="4">
        <v>3644361</v>
      </c>
      <c r="Q4186" s="4">
        <v>5429</v>
      </c>
      <c r="R4186" s="4" t="b">
        <f t="shared" si="39"/>
        <v>0</v>
      </c>
      <c r="S4186" s="4">
        <v>0</v>
      </c>
    </row>
    <row r="4187" spans="1:19" ht="14.25" customHeight="1">
      <c r="A4187" s="4" t="s">
        <v>2506</v>
      </c>
      <c r="B4187" s="5"/>
      <c r="C4187" s="4">
        <v>0</v>
      </c>
      <c r="E4187" s="4" t="b">
        <f t="shared" si="38"/>
        <v>0</v>
      </c>
      <c r="F4187" s="4">
        <v>0</v>
      </c>
      <c r="G4187" s="4">
        <v>901121838</v>
      </c>
      <c r="H4187" s="6">
        <v>44179</v>
      </c>
      <c r="I4187" s="4" t="s">
        <v>2522</v>
      </c>
      <c r="J4187" s="4" t="s">
        <v>834</v>
      </c>
      <c r="K4187" s="4">
        <v>3210</v>
      </c>
      <c r="L4187" s="4">
        <v>0</v>
      </c>
      <c r="M4187" s="4">
        <v>0</v>
      </c>
      <c r="N4187" s="4">
        <v>3644361</v>
      </c>
      <c r="O4187" s="4">
        <v>0</v>
      </c>
      <c r="P4187" s="4">
        <v>0</v>
      </c>
      <c r="Q4187" s="4">
        <v>5430</v>
      </c>
      <c r="R4187" s="4" t="b">
        <f t="shared" si="39"/>
        <v>0</v>
      </c>
      <c r="S4187" s="4">
        <v>0</v>
      </c>
    </row>
    <row r="4188" spans="1:19" ht="14.25" customHeight="1">
      <c r="A4188" s="4" t="s">
        <v>2506</v>
      </c>
      <c r="B4188" s="5" t="s">
        <v>2523</v>
      </c>
      <c r="C4188" s="4">
        <v>0</v>
      </c>
      <c r="D4188" s="4" t="s">
        <v>2523</v>
      </c>
      <c r="E4188" s="4" t="b">
        <f t="shared" si="38"/>
        <v>0</v>
      </c>
      <c r="F4188" s="4">
        <v>0</v>
      </c>
      <c r="G4188" s="4">
        <v>901121838</v>
      </c>
      <c r="H4188" s="3" t="s">
        <v>21</v>
      </c>
      <c r="K4188" s="4">
        <v>0</v>
      </c>
      <c r="L4188" s="4">
        <v>0</v>
      </c>
      <c r="M4188" s="4">
        <v>0</v>
      </c>
      <c r="N4188" s="4">
        <v>47170420</v>
      </c>
      <c r="O4188" s="4">
        <v>43732343</v>
      </c>
      <c r="P4188" s="4">
        <v>0</v>
      </c>
      <c r="Q4188" s="4">
        <v>5431</v>
      </c>
      <c r="R4188" s="4" t="b">
        <f t="shared" si="39"/>
        <v>0</v>
      </c>
      <c r="S4188" s="4">
        <v>0</v>
      </c>
    </row>
    <row r="4189" spans="1:19" ht="14.25" customHeight="1">
      <c r="A4189" s="4" t="s">
        <v>2506</v>
      </c>
      <c r="B4189" s="5" t="s">
        <v>2524</v>
      </c>
      <c r="C4189" s="4">
        <v>0</v>
      </c>
      <c r="D4189" s="4" t="s">
        <v>2524</v>
      </c>
      <c r="E4189" s="4" t="b">
        <f t="shared" si="38"/>
        <v>0</v>
      </c>
      <c r="F4189" s="4">
        <v>0</v>
      </c>
      <c r="G4189" s="4">
        <v>0</v>
      </c>
      <c r="H4189" s="3" t="s">
        <v>21</v>
      </c>
      <c r="K4189" s="4">
        <v>0</v>
      </c>
      <c r="L4189" s="4">
        <v>0</v>
      </c>
      <c r="M4189" s="4">
        <v>0</v>
      </c>
      <c r="N4189" s="4">
        <v>47170420</v>
      </c>
      <c r="O4189" s="4">
        <v>43732343</v>
      </c>
      <c r="P4189" s="4">
        <v>0</v>
      </c>
      <c r="Q4189" s="4">
        <v>5432</v>
      </c>
      <c r="R4189" s="4" t="b">
        <f>TRUE()</f>
        <v>1</v>
      </c>
      <c r="S4189" s="4">
        <v>0</v>
      </c>
    </row>
    <row r="4190" spans="1:19" ht="14.25" customHeight="1">
      <c r="A4190" s="4" t="s">
        <v>2486</v>
      </c>
      <c r="B4190" s="5" t="s">
        <v>2525</v>
      </c>
      <c r="C4190" s="4">
        <v>0</v>
      </c>
      <c r="D4190" s="4" t="s">
        <v>2525</v>
      </c>
      <c r="E4190" s="4" t="b">
        <f t="shared" si="38"/>
        <v>0</v>
      </c>
      <c r="F4190" s="4">
        <v>0</v>
      </c>
      <c r="G4190" s="4">
        <v>0</v>
      </c>
      <c r="H4190" s="3" t="s">
        <v>21</v>
      </c>
      <c r="K4190" s="4">
        <v>0</v>
      </c>
      <c r="L4190" s="4">
        <v>0</v>
      </c>
      <c r="M4190" s="4">
        <v>0</v>
      </c>
      <c r="N4190" s="4">
        <v>130611306</v>
      </c>
      <c r="O4190" s="4">
        <v>121091531</v>
      </c>
      <c r="P4190" s="4">
        <v>0</v>
      </c>
      <c r="Q4190" s="4">
        <v>5433</v>
      </c>
      <c r="R4190" s="4" t="b">
        <f>FALSE()</f>
        <v>0</v>
      </c>
      <c r="S4190" s="4">
        <v>0</v>
      </c>
    </row>
    <row r="4191" spans="1:19" ht="14.25" customHeight="1">
      <c r="A4191" s="4" t="s">
        <v>2526</v>
      </c>
      <c r="B4191" s="5" t="s">
        <v>2527</v>
      </c>
      <c r="C4191" s="4">
        <v>0</v>
      </c>
      <c r="D4191" s="4" t="s">
        <v>2527</v>
      </c>
      <c r="E4191" s="4" t="b">
        <f>TRUE()</f>
        <v>1</v>
      </c>
      <c r="F4191" s="4">
        <v>580000</v>
      </c>
      <c r="G4191" s="4">
        <v>0</v>
      </c>
      <c r="H4191" s="3" t="s">
        <v>21</v>
      </c>
      <c r="K4191" s="4">
        <v>0</v>
      </c>
      <c r="L4191" s="4">
        <v>6634686.3600000003</v>
      </c>
      <c r="M4191" s="4">
        <v>6173686.3600000003</v>
      </c>
      <c r="N4191" s="4">
        <v>0</v>
      </c>
      <c r="O4191" s="4">
        <v>0</v>
      </c>
      <c r="P4191" s="4">
        <v>580000</v>
      </c>
      <c r="Q4191" s="4">
        <v>5436</v>
      </c>
      <c r="R4191" s="4" t="b">
        <f>TRUE()</f>
        <v>1</v>
      </c>
      <c r="S4191" s="4">
        <v>0</v>
      </c>
    </row>
    <row r="4192" spans="1:19" ht="14.25" customHeight="1">
      <c r="A4192" s="4" t="s">
        <v>2526</v>
      </c>
      <c r="B4192" s="5" t="s">
        <v>837</v>
      </c>
      <c r="C4192" s="4">
        <v>0</v>
      </c>
      <c r="D4192" s="4" t="s">
        <v>837</v>
      </c>
      <c r="E4192" s="4" t="b">
        <f t="shared" ref="E4192:E4252" si="40">FALSE()</f>
        <v>0</v>
      </c>
      <c r="F4192" s="4">
        <v>0</v>
      </c>
      <c r="G4192" s="4">
        <v>10270367</v>
      </c>
      <c r="H4192" s="3" t="s">
        <v>21</v>
      </c>
      <c r="K4192" s="4">
        <v>0</v>
      </c>
      <c r="L4192" s="4">
        <v>2904600</v>
      </c>
      <c r="M4192" s="4">
        <v>2904600</v>
      </c>
      <c r="N4192" s="4">
        <v>0</v>
      </c>
      <c r="O4192" s="4">
        <v>0</v>
      </c>
      <c r="P4192" s="4">
        <v>0</v>
      </c>
      <c r="Q4192" s="4">
        <v>5443</v>
      </c>
      <c r="R4192" s="4" t="b">
        <f t="shared" ref="R4192:R4250" si="41">FALSE()</f>
        <v>0</v>
      </c>
      <c r="S4192" s="4">
        <v>0</v>
      </c>
    </row>
    <row r="4193" spans="1:19" ht="14.25" customHeight="1">
      <c r="A4193" s="4" t="s">
        <v>2526</v>
      </c>
      <c r="B4193" s="5"/>
      <c r="C4193" s="4">
        <v>0</v>
      </c>
      <c r="E4193" s="4" t="b">
        <f t="shared" si="40"/>
        <v>0</v>
      </c>
      <c r="F4193" s="4">
        <v>0</v>
      </c>
      <c r="G4193" s="4">
        <v>10270367</v>
      </c>
      <c r="H4193" s="6">
        <v>44073</v>
      </c>
      <c r="I4193" s="4" t="s">
        <v>2528</v>
      </c>
      <c r="J4193" s="4" t="s">
        <v>2399</v>
      </c>
      <c r="K4193" s="4">
        <v>1138</v>
      </c>
      <c r="L4193" s="4">
        <v>0</v>
      </c>
      <c r="M4193" s="4">
        <v>0</v>
      </c>
      <c r="N4193" s="4">
        <v>0</v>
      </c>
      <c r="O4193" s="4">
        <v>893000</v>
      </c>
      <c r="P4193" s="4">
        <v>893000</v>
      </c>
      <c r="Q4193" s="4">
        <v>5444</v>
      </c>
      <c r="R4193" s="4" t="b">
        <f t="shared" si="41"/>
        <v>0</v>
      </c>
      <c r="S4193" s="4">
        <v>0</v>
      </c>
    </row>
    <row r="4194" spans="1:19" ht="14.25" customHeight="1">
      <c r="A4194" s="4" t="s">
        <v>2526</v>
      </c>
      <c r="B4194" s="5"/>
      <c r="C4194" s="4">
        <v>0</v>
      </c>
      <c r="E4194" s="4" t="b">
        <f t="shared" si="40"/>
        <v>0</v>
      </c>
      <c r="F4194" s="4">
        <v>0</v>
      </c>
      <c r="G4194" s="4">
        <v>10270367</v>
      </c>
      <c r="H4194" s="6">
        <v>44073</v>
      </c>
      <c r="I4194" s="4" t="s">
        <v>2529</v>
      </c>
      <c r="J4194" s="4" t="s">
        <v>2399</v>
      </c>
      <c r="K4194" s="4">
        <v>1139</v>
      </c>
      <c r="L4194" s="4">
        <v>0</v>
      </c>
      <c r="M4194" s="4">
        <v>0</v>
      </c>
      <c r="N4194" s="4">
        <v>0</v>
      </c>
      <c r="O4194" s="4">
        <v>216200</v>
      </c>
      <c r="P4194" s="4">
        <v>1109200</v>
      </c>
      <c r="Q4194" s="4">
        <v>5445</v>
      </c>
      <c r="R4194" s="4" t="b">
        <f t="shared" si="41"/>
        <v>0</v>
      </c>
      <c r="S4194" s="4">
        <v>0</v>
      </c>
    </row>
    <row r="4195" spans="1:19" ht="14.25" customHeight="1">
      <c r="A4195" s="4" t="s">
        <v>2526</v>
      </c>
      <c r="B4195" s="5"/>
      <c r="C4195" s="4">
        <v>0</v>
      </c>
      <c r="E4195" s="4" t="b">
        <f t="shared" si="40"/>
        <v>0</v>
      </c>
      <c r="F4195" s="4">
        <v>0</v>
      </c>
      <c r="G4195" s="4">
        <v>10270367</v>
      </c>
      <c r="H4195" s="6">
        <v>44073</v>
      </c>
      <c r="I4195" s="4" t="s">
        <v>2530</v>
      </c>
      <c r="J4195" s="4" t="s">
        <v>2399</v>
      </c>
      <c r="K4195" s="4">
        <v>1140</v>
      </c>
      <c r="L4195" s="4">
        <v>0</v>
      </c>
      <c r="M4195" s="4">
        <v>0</v>
      </c>
      <c r="N4195" s="4">
        <v>0</v>
      </c>
      <c r="O4195" s="4">
        <v>225600</v>
      </c>
      <c r="P4195" s="4">
        <v>1334800</v>
      </c>
      <c r="Q4195" s="4">
        <v>5446</v>
      </c>
      <c r="R4195" s="4" t="b">
        <f t="shared" si="41"/>
        <v>0</v>
      </c>
      <c r="S4195" s="4">
        <v>0</v>
      </c>
    </row>
    <row r="4196" spans="1:19" ht="14.25" customHeight="1">
      <c r="A4196" s="4" t="s">
        <v>2526</v>
      </c>
      <c r="B4196" s="5"/>
      <c r="C4196" s="4">
        <v>0</v>
      </c>
      <c r="E4196" s="4" t="b">
        <f t="shared" si="40"/>
        <v>0</v>
      </c>
      <c r="F4196" s="4">
        <v>0</v>
      </c>
      <c r="G4196" s="4">
        <v>10270367</v>
      </c>
      <c r="H4196" s="6">
        <v>44073</v>
      </c>
      <c r="I4196" s="4" t="s">
        <v>2531</v>
      </c>
      <c r="J4196" s="4" t="s">
        <v>2399</v>
      </c>
      <c r="K4196" s="4">
        <v>1141</v>
      </c>
      <c r="L4196" s="4">
        <v>0</v>
      </c>
      <c r="M4196" s="4">
        <v>0</v>
      </c>
      <c r="N4196" s="4">
        <v>0</v>
      </c>
      <c r="O4196" s="4">
        <v>564000</v>
      </c>
      <c r="P4196" s="4">
        <v>1898800</v>
      </c>
      <c r="Q4196" s="4">
        <v>5447</v>
      </c>
      <c r="R4196" s="4" t="b">
        <f t="shared" si="41"/>
        <v>0</v>
      </c>
      <c r="S4196" s="4">
        <v>0</v>
      </c>
    </row>
    <row r="4197" spans="1:19" ht="14.25" customHeight="1">
      <c r="A4197" s="4" t="s">
        <v>2526</v>
      </c>
      <c r="B4197" s="5"/>
      <c r="C4197" s="4">
        <v>0</v>
      </c>
      <c r="E4197" s="4" t="b">
        <f t="shared" si="40"/>
        <v>0</v>
      </c>
      <c r="F4197" s="4">
        <v>0</v>
      </c>
      <c r="G4197" s="4">
        <v>10270367</v>
      </c>
      <c r="H4197" s="6">
        <v>44073</v>
      </c>
      <c r="I4197" s="4" t="s">
        <v>2532</v>
      </c>
      <c r="J4197" s="4" t="s">
        <v>2399</v>
      </c>
      <c r="K4197" s="4">
        <v>1142</v>
      </c>
      <c r="L4197" s="4">
        <v>0</v>
      </c>
      <c r="M4197" s="4">
        <v>0</v>
      </c>
      <c r="N4197" s="4">
        <v>0</v>
      </c>
      <c r="O4197" s="4">
        <v>206800</v>
      </c>
      <c r="P4197" s="4">
        <v>2105600</v>
      </c>
      <c r="Q4197" s="4">
        <v>5448</v>
      </c>
      <c r="R4197" s="4" t="b">
        <f t="shared" si="41"/>
        <v>0</v>
      </c>
      <c r="S4197" s="4">
        <v>0</v>
      </c>
    </row>
    <row r="4198" spans="1:19" ht="14.25" customHeight="1">
      <c r="A4198" s="4" t="s">
        <v>2526</v>
      </c>
      <c r="B4198" s="5"/>
      <c r="C4198" s="4">
        <v>0</v>
      </c>
      <c r="E4198" s="4" t="b">
        <f t="shared" si="40"/>
        <v>0</v>
      </c>
      <c r="F4198" s="4">
        <v>0</v>
      </c>
      <c r="G4198" s="4">
        <v>10270367</v>
      </c>
      <c r="H4198" s="6">
        <v>44084</v>
      </c>
      <c r="I4198" s="4" t="s">
        <v>2528</v>
      </c>
      <c r="J4198" s="4" t="s">
        <v>834</v>
      </c>
      <c r="K4198" s="4">
        <v>3172</v>
      </c>
      <c r="L4198" s="4">
        <v>0</v>
      </c>
      <c r="M4198" s="4">
        <v>0</v>
      </c>
      <c r="N4198" s="4">
        <v>893000</v>
      </c>
      <c r="O4198" s="4">
        <v>0</v>
      </c>
      <c r="P4198" s="4">
        <v>1212600</v>
      </c>
      <c r="Q4198" s="4">
        <v>5449</v>
      </c>
      <c r="R4198" s="4" t="b">
        <f t="shared" si="41"/>
        <v>0</v>
      </c>
      <c r="S4198" s="4">
        <v>0</v>
      </c>
    </row>
    <row r="4199" spans="1:19" ht="14.25" customHeight="1">
      <c r="A4199" s="4" t="s">
        <v>2526</v>
      </c>
      <c r="B4199" s="5"/>
      <c r="C4199" s="4">
        <v>0</v>
      </c>
      <c r="E4199" s="4" t="b">
        <f t="shared" si="40"/>
        <v>0</v>
      </c>
      <c r="F4199" s="4">
        <v>0</v>
      </c>
      <c r="G4199" s="4">
        <v>10270367</v>
      </c>
      <c r="H4199" s="6">
        <v>44084</v>
      </c>
      <c r="I4199" s="4" t="s">
        <v>2529</v>
      </c>
      <c r="J4199" s="4" t="s">
        <v>834</v>
      </c>
      <c r="K4199" s="4">
        <v>3172</v>
      </c>
      <c r="L4199" s="4">
        <v>0</v>
      </c>
      <c r="M4199" s="4">
        <v>0</v>
      </c>
      <c r="N4199" s="4">
        <v>216200</v>
      </c>
      <c r="O4199" s="4">
        <v>0</v>
      </c>
      <c r="P4199" s="4">
        <v>996400</v>
      </c>
      <c r="Q4199" s="4">
        <v>5450</v>
      </c>
      <c r="R4199" s="4" t="b">
        <f t="shared" si="41"/>
        <v>0</v>
      </c>
      <c r="S4199" s="4">
        <v>0</v>
      </c>
    </row>
    <row r="4200" spans="1:19" ht="14.25" customHeight="1">
      <c r="A4200" s="4" t="s">
        <v>2526</v>
      </c>
      <c r="B4200" s="5"/>
      <c r="C4200" s="4">
        <v>0</v>
      </c>
      <c r="E4200" s="4" t="b">
        <f t="shared" si="40"/>
        <v>0</v>
      </c>
      <c r="F4200" s="4">
        <v>0</v>
      </c>
      <c r="G4200" s="4">
        <v>10270367</v>
      </c>
      <c r="H4200" s="6">
        <v>44084</v>
      </c>
      <c r="I4200" s="4" t="s">
        <v>2530</v>
      </c>
      <c r="J4200" s="4" t="s">
        <v>834</v>
      </c>
      <c r="K4200" s="4">
        <v>3172</v>
      </c>
      <c r="L4200" s="4">
        <v>0</v>
      </c>
      <c r="M4200" s="4">
        <v>0</v>
      </c>
      <c r="N4200" s="4">
        <v>225600</v>
      </c>
      <c r="O4200" s="4">
        <v>0</v>
      </c>
      <c r="P4200" s="4">
        <v>770800</v>
      </c>
      <c r="Q4200" s="4">
        <v>5451</v>
      </c>
      <c r="R4200" s="4" t="b">
        <f t="shared" si="41"/>
        <v>0</v>
      </c>
      <c r="S4200" s="4">
        <v>0</v>
      </c>
    </row>
    <row r="4201" spans="1:19" ht="14.25" customHeight="1">
      <c r="A4201" s="4" t="s">
        <v>2526</v>
      </c>
      <c r="B4201" s="5"/>
      <c r="C4201" s="4">
        <v>0</v>
      </c>
      <c r="E4201" s="4" t="b">
        <f t="shared" si="40"/>
        <v>0</v>
      </c>
      <c r="F4201" s="4">
        <v>0</v>
      </c>
      <c r="G4201" s="4">
        <v>10270367</v>
      </c>
      <c r="H4201" s="6">
        <v>44084</v>
      </c>
      <c r="I4201" s="4" t="s">
        <v>2531</v>
      </c>
      <c r="J4201" s="4" t="s">
        <v>834</v>
      </c>
      <c r="K4201" s="4">
        <v>3172</v>
      </c>
      <c r="L4201" s="4">
        <v>0</v>
      </c>
      <c r="M4201" s="4">
        <v>0</v>
      </c>
      <c r="N4201" s="4">
        <v>564000</v>
      </c>
      <c r="O4201" s="4">
        <v>0</v>
      </c>
      <c r="P4201" s="4">
        <v>206800</v>
      </c>
      <c r="Q4201" s="4">
        <v>5452</v>
      </c>
      <c r="R4201" s="4" t="b">
        <f t="shared" si="41"/>
        <v>0</v>
      </c>
      <c r="S4201" s="4">
        <v>0</v>
      </c>
    </row>
    <row r="4202" spans="1:19" ht="14.25" customHeight="1">
      <c r="A4202" s="4" t="s">
        <v>2526</v>
      </c>
      <c r="B4202" s="5"/>
      <c r="C4202" s="4">
        <v>0</v>
      </c>
      <c r="E4202" s="4" t="b">
        <f t="shared" si="40"/>
        <v>0</v>
      </c>
      <c r="F4202" s="4">
        <v>0</v>
      </c>
      <c r="G4202" s="4">
        <v>10270367</v>
      </c>
      <c r="H4202" s="6">
        <v>44084</v>
      </c>
      <c r="I4202" s="4" t="s">
        <v>2532</v>
      </c>
      <c r="J4202" s="4" t="s">
        <v>834</v>
      </c>
      <c r="K4202" s="4">
        <v>3172</v>
      </c>
      <c r="L4202" s="4">
        <v>0</v>
      </c>
      <c r="M4202" s="4">
        <v>0</v>
      </c>
      <c r="N4202" s="4">
        <v>206800</v>
      </c>
      <c r="O4202" s="4">
        <v>0</v>
      </c>
      <c r="P4202" s="4">
        <v>0</v>
      </c>
      <c r="Q4202" s="4">
        <v>5453</v>
      </c>
      <c r="R4202" s="4" t="b">
        <f t="shared" si="41"/>
        <v>0</v>
      </c>
      <c r="S4202" s="4">
        <v>0</v>
      </c>
    </row>
    <row r="4203" spans="1:19" ht="14.25" customHeight="1">
      <c r="A4203" s="4" t="s">
        <v>2526</v>
      </c>
      <c r="B4203" s="5"/>
      <c r="C4203" s="4">
        <v>0</v>
      </c>
      <c r="E4203" s="4" t="b">
        <f t="shared" si="40"/>
        <v>0</v>
      </c>
      <c r="F4203" s="4">
        <v>0</v>
      </c>
      <c r="G4203" s="4">
        <v>10270367</v>
      </c>
      <c r="H4203" s="6">
        <v>44133</v>
      </c>
      <c r="I4203" s="7" t="s">
        <v>2533</v>
      </c>
      <c r="J4203" s="4" t="s">
        <v>834</v>
      </c>
      <c r="K4203" s="4">
        <v>3193</v>
      </c>
      <c r="L4203" s="4">
        <v>0</v>
      </c>
      <c r="M4203" s="4">
        <v>0</v>
      </c>
      <c r="N4203" s="4">
        <v>799000</v>
      </c>
      <c r="O4203" s="4">
        <v>0</v>
      </c>
      <c r="P4203" s="4">
        <v>-799000</v>
      </c>
      <c r="Q4203" s="4">
        <v>5454</v>
      </c>
      <c r="R4203" s="4" t="b">
        <f t="shared" si="41"/>
        <v>0</v>
      </c>
      <c r="S4203" s="4">
        <v>0</v>
      </c>
    </row>
    <row r="4204" spans="1:19" ht="14.25" customHeight="1">
      <c r="A4204" s="4" t="s">
        <v>2526</v>
      </c>
      <c r="B4204" s="5"/>
      <c r="C4204" s="4">
        <v>0</v>
      </c>
      <c r="E4204" s="4" t="b">
        <f t="shared" si="40"/>
        <v>0</v>
      </c>
      <c r="F4204" s="4">
        <v>0</v>
      </c>
      <c r="G4204" s="4">
        <v>10270367</v>
      </c>
      <c r="H4204" s="6">
        <v>44133</v>
      </c>
      <c r="I4204" s="7" t="s">
        <v>2533</v>
      </c>
      <c r="J4204" s="4" t="s">
        <v>2399</v>
      </c>
      <c r="K4204" s="4">
        <v>1173</v>
      </c>
      <c r="L4204" s="4">
        <v>0</v>
      </c>
      <c r="M4204" s="4">
        <v>0</v>
      </c>
      <c r="N4204" s="4">
        <v>0</v>
      </c>
      <c r="O4204" s="4">
        <v>799000</v>
      </c>
      <c r="P4204" s="4">
        <v>0</v>
      </c>
      <c r="Q4204" s="4">
        <v>5455</v>
      </c>
      <c r="R4204" s="4" t="b">
        <f t="shared" si="41"/>
        <v>0</v>
      </c>
      <c r="S4204" s="4">
        <v>0</v>
      </c>
    </row>
    <row r="4205" spans="1:19" ht="14.25" customHeight="1">
      <c r="A4205" s="4" t="s">
        <v>2526</v>
      </c>
      <c r="B4205" s="5" t="s">
        <v>2534</v>
      </c>
      <c r="C4205" s="4">
        <v>0</v>
      </c>
      <c r="D4205" s="4" t="s">
        <v>2534</v>
      </c>
      <c r="E4205" s="4" t="b">
        <f t="shared" si="40"/>
        <v>0</v>
      </c>
      <c r="F4205" s="4">
        <v>0</v>
      </c>
      <c r="G4205" s="4">
        <v>10270367</v>
      </c>
      <c r="H4205" s="3" t="s">
        <v>21</v>
      </c>
      <c r="K4205" s="4">
        <v>0</v>
      </c>
      <c r="L4205" s="4">
        <v>0</v>
      </c>
      <c r="M4205" s="4">
        <v>0</v>
      </c>
      <c r="N4205" s="4">
        <v>2904600</v>
      </c>
      <c r="O4205" s="4">
        <v>2904600</v>
      </c>
      <c r="P4205" s="4">
        <v>0</v>
      </c>
      <c r="Q4205" s="4">
        <v>5456</v>
      </c>
      <c r="R4205" s="4" t="b">
        <f t="shared" si="41"/>
        <v>0</v>
      </c>
      <c r="S4205" s="4">
        <v>0</v>
      </c>
    </row>
    <row r="4206" spans="1:19" ht="14.25" customHeight="1">
      <c r="A4206" s="4" t="s">
        <v>2526</v>
      </c>
      <c r="B4206" s="5" t="s">
        <v>841</v>
      </c>
      <c r="C4206" s="4">
        <v>0</v>
      </c>
      <c r="D4206" s="4" t="s">
        <v>841</v>
      </c>
      <c r="E4206" s="4" t="b">
        <f t="shared" si="40"/>
        <v>0</v>
      </c>
      <c r="F4206" s="4">
        <v>0</v>
      </c>
      <c r="G4206" s="4">
        <v>16705298</v>
      </c>
      <c r="H4206" s="3" t="s">
        <v>21</v>
      </c>
      <c r="K4206" s="4">
        <v>0</v>
      </c>
      <c r="L4206" s="4">
        <v>1150300</v>
      </c>
      <c r="M4206" s="4">
        <v>1150300</v>
      </c>
      <c r="N4206" s="4">
        <v>0</v>
      </c>
      <c r="O4206" s="4">
        <v>0</v>
      </c>
      <c r="P4206" s="4">
        <v>0</v>
      </c>
      <c r="Q4206" s="4">
        <v>5463</v>
      </c>
      <c r="R4206" s="4" t="b">
        <f t="shared" si="41"/>
        <v>0</v>
      </c>
      <c r="S4206" s="4">
        <v>0</v>
      </c>
    </row>
    <row r="4207" spans="1:19" ht="14.25" customHeight="1">
      <c r="A4207" s="4" t="s">
        <v>2526</v>
      </c>
      <c r="B4207" s="5"/>
      <c r="C4207" s="4">
        <v>0</v>
      </c>
      <c r="E4207" s="4" t="b">
        <f t="shared" si="40"/>
        <v>0</v>
      </c>
      <c r="F4207" s="4">
        <v>0</v>
      </c>
      <c r="G4207" s="4">
        <v>16705298</v>
      </c>
      <c r="H4207" s="6">
        <v>44073</v>
      </c>
      <c r="I4207" s="4" t="s">
        <v>2535</v>
      </c>
      <c r="J4207" s="4" t="s">
        <v>2399</v>
      </c>
      <c r="K4207" s="4">
        <v>1144</v>
      </c>
      <c r="L4207" s="4">
        <v>0</v>
      </c>
      <c r="M4207" s="4">
        <v>0</v>
      </c>
      <c r="N4207" s="4">
        <v>0</v>
      </c>
      <c r="O4207" s="4">
        <v>418300</v>
      </c>
      <c r="P4207" s="4">
        <v>418300</v>
      </c>
      <c r="Q4207" s="4">
        <v>5464</v>
      </c>
      <c r="R4207" s="4" t="b">
        <f t="shared" si="41"/>
        <v>0</v>
      </c>
      <c r="S4207" s="4">
        <v>0</v>
      </c>
    </row>
    <row r="4208" spans="1:19" ht="14.25" customHeight="1">
      <c r="A4208" s="4" t="s">
        <v>2526</v>
      </c>
      <c r="B4208" s="5"/>
      <c r="C4208" s="4">
        <v>0</v>
      </c>
      <c r="E4208" s="4" t="b">
        <f t="shared" si="40"/>
        <v>0</v>
      </c>
      <c r="F4208" s="4">
        <v>0</v>
      </c>
      <c r="G4208" s="4">
        <v>16705298</v>
      </c>
      <c r="H4208" s="6">
        <v>44084</v>
      </c>
      <c r="I4208" s="4" t="s">
        <v>2535</v>
      </c>
      <c r="J4208" s="4" t="s">
        <v>834</v>
      </c>
      <c r="K4208" s="4">
        <v>3174</v>
      </c>
      <c r="L4208" s="4">
        <v>0</v>
      </c>
      <c r="M4208" s="4">
        <v>0</v>
      </c>
      <c r="N4208" s="4">
        <v>418300</v>
      </c>
      <c r="O4208" s="4">
        <v>0</v>
      </c>
      <c r="P4208" s="4">
        <v>0</v>
      </c>
      <c r="Q4208" s="4">
        <v>5465</v>
      </c>
      <c r="R4208" s="4" t="b">
        <f t="shared" si="41"/>
        <v>0</v>
      </c>
      <c r="S4208" s="4">
        <v>0</v>
      </c>
    </row>
    <row r="4209" spans="1:19" ht="14.25" customHeight="1">
      <c r="A4209" s="4" t="s">
        <v>2526</v>
      </c>
      <c r="B4209" s="5"/>
      <c r="C4209" s="4">
        <v>0</v>
      </c>
      <c r="E4209" s="4" t="b">
        <f t="shared" si="40"/>
        <v>0</v>
      </c>
      <c r="F4209" s="4">
        <v>0</v>
      </c>
      <c r="G4209" s="4">
        <v>16705298</v>
      </c>
      <c r="H4209" s="6">
        <v>44133</v>
      </c>
      <c r="I4209" s="7" t="s">
        <v>2536</v>
      </c>
      <c r="J4209" s="4" t="s">
        <v>834</v>
      </c>
      <c r="K4209" s="4">
        <v>3192</v>
      </c>
      <c r="L4209" s="4">
        <v>0</v>
      </c>
      <c r="M4209" s="4">
        <v>0</v>
      </c>
      <c r="N4209" s="4">
        <v>732000</v>
      </c>
      <c r="O4209" s="4">
        <v>0</v>
      </c>
      <c r="P4209" s="4">
        <v>-732000</v>
      </c>
      <c r="Q4209" s="4">
        <v>5466</v>
      </c>
      <c r="R4209" s="4" t="b">
        <f t="shared" si="41"/>
        <v>0</v>
      </c>
      <c r="S4209" s="4">
        <v>0</v>
      </c>
    </row>
    <row r="4210" spans="1:19" ht="14.25" customHeight="1">
      <c r="A4210" s="4" t="s">
        <v>2526</v>
      </c>
      <c r="B4210" s="5"/>
      <c r="C4210" s="4">
        <v>0</v>
      </c>
      <c r="E4210" s="4" t="b">
        <f t="shared" si="40"/>
        <v>0</v>
      </c>
      <c r="F4210" s="4">
        <v>0</v>
      </c>
      <c r="G4210" s="4">
        <v>16705298</v>
      </c>
      <c r="H4210" s="6">
        <v>44133</v>
      </c>
      <c r="I4210" s="7" t="s">
        <v>2536</v>
      </c>
      <c r="J4210" s="4" t="s">
        <v>2399</v>
      </c>
      <c r="K4210" s="4">
        <v>1172</v>
      </c>
      <c r="L4210" s="4">
        <v>0</v>
      </c>
      <c r="M4210" s="4">
        <v>0</v>
      </c>
      <c r="N4210" s="4">
        <v>0</v>
      </c>
      <c r="O4210" s="4">
        <v>732000</v>
      </c>
      <c r="P4210" s="4">
        <v>0</v>
      </c>
      <c r="Q4210" s="4">
        <v>5467</v>
      </c>
      <c r="R4210" s="4" t="b">
        <f t="shared" si="41"/>
        <v>0</v>
      </c>
      <c r="S4210" s="4">
        <v>0</v>
      </c>
    </row>
    <row r="4211" spans="1:19" ht="14.25" customHeight="1">
      <c r="A4211" s="4" t="s">
        <v>2526</v>
      </c>
      <c r="B4211" s="5" t="s">
        <v>2537</v>
      </c>
      <c r="C4211" s="4">
        <v>0</v>
      </c>
      <c r="D4211" s="4" t="s">
        <v>2537</v>
      </c>
      <c r="E4211" s="4" t="b">
        <f t="shared" si="40"/>
        <v>0</v>
      </c>
      <c r="F4211" s="4">
        <v>0</v>
      </c>
      <c r="G4211" s="4">
        <v>16705298</v>
      </c>
      <c r="H4211" s="3" t="s">
        <v>21</v>
      </c>
      <c r="K4211" s="4">
        <v>0</v>
      </c>
      <c r="L4211" s="4">
        <v>0</v>
      </c>
      <c r="M4211" s="4">
        <v>0</v>
      </c>
      <c r="N4211" s="4">
        <v>1150300</v>
      </c>
      <c r="O4211" s="4">
        <v>1150300</v>
      </c>
      <c r="P4211" s="4">
        <v>0</v>
      </c>
      <c r="Q4211" s="4">
        <v>5468</v>
      </c>
      <c r="R4211" s="4" t="b">
        <f t="shared" si="41"/>
        <v>0</v>
      </c>
      <c r="S4211" s="4">
        <v>0</v>
      </c>
    </row>
    <row r="4212" spans="1:19" ht="14.25" customHeight="1">
      <c r="A4212" s="4" t="s">
        <v>2526</v>
      </c>
      <c r="B4212" s="5" t="s">
        <v>943</v>
      </c>
      <c r="C4212" s="4">
        <v>0</v>
      </c>
      <c r="D4212" s="4" t="s">
        <v>943</v>
      </c>
      <c r="E4212" s="4" t="b">
        <f t="shared" si="40"/>
        <v>0</v>
      </c>
      <c r="F4212" s="4">
        <v>0</v>
      </c>
      <c r="G4212" s="4">
        <v>52253810</v>
      </c>
      <c r="H4212" s="3" t="s">
        <v>21</v>
      </c>
      <c r="K4212" s="4">
        <v>0</v>
      </c>
      <c r="L4212" s="4">
        <v>150000</v>
      </c>
      <c r="M4212" s="4">
        <v>150000</v>
      </c>
      <c r="N4212" s="4">
        <v>0</v>
      </c>
      <c r="O4212" s="4">
        <v>0</v>
      </c>
      <c r="P4212" s="4">
        <v>0</v>
      </c>
      <c r="Q4212" s="4">
        <v>5487</v>
      </c>
      <c r="R4212" s="4" t="b">
        <f t="shared" si="41"/>
        <v>0</v>
      </c>
      <c r="S4212" s="4">
        <v>0</v>
      </c>
    </row>
    <row r="4213" spans="1:19" ht="14.25" customHeight="1">
      <c r="A4213" s="4" t="s">
        <v>2526</v>
      </c>
      <c r="B4213" s="5"/>
      <c r="C4213" s="4">
        <v>0</v>
      </c>
      <c r="E4213" s="4" t="b">
        <f t="shared" si="40"/>
        <v>0</v>
      </c>
      <c r="F4213" s="4">
        <v>0</v>
      </c>
      <c r="G4213" s="4">
        <v>52253810</v>
      </c>
      <c r="H4213" s="6">
        <v>44104</v>
      </c>
      <c r="I4213" s="4" t="s">
        <v>2538</v>
      </c>
      <c r="J4213" s="4" t="s">
        <v>2399</v>
      </c>
      <c r="K4213" s="4">
        <v>1156</v>
      </c>
      <c r="L4213" s="4">
        <v>0</v>
      </c>
      <c r="M4213" s="4">
        <v>0</v>
      </c>
      <c r="N4213" s="4">
        <v>0</v>
      </c>
      <c r="O4213" s="4">
        <v>150000</v>
      </c>
      <c r="P4213" s="4">
        <v>150000</v>
      </c>
      <c r="Q4213" s="4">
        <v>5488</v>
      </c>
      <c r="R4213" s="4" t="b">
        <f t="shared" si="41"/>
        <v>0</v>
      </c>
      <c r="S4213" s="4">
        <v>0</v>
      </c>
    </row>
    <row r="4214" spans="1:19" ht="14.25" customHeight="1">
      <c r="A4214" s="4" t="s">
        <v>2526</v>
      </c>
      <c r="B4214" s="5"/>
      <c r="C4214" s="4">
        <v>0</v>
      </c>
      <c r="E4214" s="4" t="b">
        <f t="shared" si="40"/>
        <v>0</v>
      </c>
      <c r="F4214" s="4">
        <v>0</v>
      </c>
      <c r="G4214" s="4">
        <v>52253810</v>
      </c>
      <c r="H4214" s="6">
        <v>44119</v>
      </c>
      <c r="I4214" s="4" t="s">
        <v>2538</v>
      </c>
      <c r="J4214" s="4" t="s">
        <v>834</v>
      </c>
      <c r="K4214" s="4">
        <v>3181</v>
      </c>
      <c r="L4214" s="4">
        <v>0</v>
      </c>
      <c r="M4214" s="4">
        <v>0</v>
      </c>
      <c r="N4214" s="4">
        <v>150000</v>
      </c>
      <c r="O4214" s="4">
        <v>0</v>
      </c>
      <c r="P4214" s="4">
        <v>0</v>
      </c>
      <c r="Q4214" s="4">
        <v>5489</v>
      </c>
      <c r="R4214" s="4" t="b">
        <f t="shared" si="41"/>
        <v>0</v>
      </c>
      <c r="S4214" s="4">
        <v>0</v>
      </c>
    </row>
    <row r="4215" spans="1:19" ht="14.25" customHeight="1">
      <c r="A4215" s="4" t="s">
        <v>2526</v>
      </c>
      <c r="B4215" s="5" t="s">
        <v>2539</v>
      </c>
      <c r="C4215" s="4">
        <v>0</v>
      </c>
      <c r="D4215" s="4" t="s">
        <v>2539</v>
      </c>
      <c r="E4215" s="4" t="b">
        <f t="shared" si="40"/>
        <v>0</v>
      </c>
      <c r="F4215" s="4">
        <v>0</v>
      </c>
      <c r="G4215" s="4">
        <v>52253810</v>
      </c>
      <c r="H4215" s="3" t="s">
        <v>21</v>
      </c>
      <c r="K4215" s="4">
        <v>0</v>
      </c>
      <c r="L4215" s="4">
        <v>0</v>
      </c>
      <c r="M4215" s="4">
        <v>0</v>
      </c>
      <c r="N4215" s="4">
        <v>150000</v>
      </c>
      <c r="O4215" s="4">
        <v>150000</v>
      </c>
      <c r="P4215" s="4">
        <v>0</v>
      </c>
      <c r="Q4215" s="4">
        <v>5490</v>
      </c>
      <c r="R4215" s="4" t="b">
        <f t="shared" si="41"/>
        <v>0</v>
      </c>
      <c r="S4215" s="4">
        <v>0</v>
      </c>
    </row>
    <row r="4216" spans="1:19" ht="14.25" customHeight="1">
      <c r="A4216" s="4" t="s">
        <v>2526</v>
      </c>
      <c r="B4216" s="5" t="s">
        <v>960</v>
      </c>
      <c r="C4216" s="4">
        <v>0</v>
      </c>
      <c r="D4216" s="4" t="s">
        <v>960</v>
      </c>
      <c r="E4216" s="4" t="b">
        <f t="shared" si="40"/>
        <v>0</v>
      </c>
      <c r="F4216" s="4">
        <v>0</v>
      </c>
      <c r="G4216" s="4">
        <v>80503060</v>
      </c>
      <c r="H4216" s="3" t="s">
        <v>21</v>
      </c>
      <c r="K4216" s="4">
        <v>0</v>
      </c>
      <c r="L4216" s="4">
        <v>313000</v>
      </c>
      <c r="M4216" s="4">
        <v>313000</v>
      </c>
      <c r="N4216" s="4">
        <v>0</v>
      </c>
      <c r="O4216" s="4">
        <v>0</v>
      </c>
      <c r="P4216" s="4">
        <v>0</v>
      </c>
      <c r="Q4216" s="4">
        <v>5519</v>
      </c>
      <c r="R4216" s="4" t="b">
        <f t="shared" si="41"/>
        <v>0</v>
      </c>
      <c r="S4216" s="4">
        <v>0</v>
      </c>
    </row>
    <row r="4217" spans="1:19" ht="14.25" customHeight="1">
      <c r="A4217" s="4" t="s">
        <v>2526</v>
      </c>
      <c r="B4217" s="5"/>
      <c r="C4217" s="4">
        <v>0</v>
      </c>
      <c r="E4217" s="4" t="b">
        <f t="shared" si="40"/>
        <v>0</v>
      </c>
      <c r="F4217" s="4">
        <v>0</v>
      </c>
      <c r="G4217" s="4">
        <v>80503060</v>
      </c>
      <c r="H4217" s="6">
        <v>43889</v>
      </c>
      <c r="I4217" s="4" t="s">
        <v>2540</v>
      </c>
      <c r="J4217" s="4" t="s">
        <v>2399</v>
      </c>
      <c r="K4217" s="4">
        <v>1063</v>
      </c>
      <c r="L4217" s="4">
        <v>0</v>
      </c>
      <c r="M4217" s="4">
        <v>0</v>
      </c>
      <c r="N4217" s="4">
        <v>0</v>
      </c>
      <c r="O4217" s="4">
        <v>150000</v>
      </c>
      <c r="P4217" s="4">
        <v>150000</v>
      </c>
      <c r="Q4217" s="4">
        <v>5520</v>
      </c>
      <c r="R4217" s="4" t="b">
        <f t="shared" si="41"/>
        <v>0</v>
      </c>
      <c r="S4217" s="4">
        <v>0</v>
      </c>
    </row>
    <row r="4218" spans="1:19" ht="14.25" customHeight="1">
      <c r="A4218" s="4" t="s">
        <v>2526</v>
      </c>
      <c r="B4218" s="5"/>
      <c r="C4218" s="4">
        <v>0</v>
      </c>
      <c r="E4218" s="4" t="b">
        <f t="shared" si="40"/>
        <v>0</v>
      </c>
      <c r="F4218" s="4">
        <v>0</v>
      </c>
      <c r="G4218" s="4">
        <v>80503060</v>
      </c>
      <c r="H4218" s="6">
        <v>43902</v>
      </c>
      <c r="I4218" s="4" t="s">
        <v>2540</v>
      </c>
      <c r="J4218" s="4" t="s">
        <v>834</v>
      </c>
      <c r="K4218" s="4">
        <v>3102</v>
      </c>
      <c r="L4218" s="4">
        <v>0</v>
      </c>
      <c r="M4218" s="4">
        <v>0</v>
      </c>
      <c r="N4218" s="4">
        <v>150000</v>
      </c>
      <c r="O4218" s="4">
        <v>0</v>
      </c>
      <c r="P4218" s="4">
        <v>0</v>
      </c>
      <c r="Q4218" s="4">
        <v>5521</v>
      </c>
      <c r="R4218" s="4" t="b">
        <f t="shared" si="41"/>
        <v>0</v>
      </c>
      <c r="S4218" s="4">
        <v>0</v>
      </c>
    </row>
    <row r="4219" spans="1:19" ht="14.25" customHeight="1">
      <c r="A4219" s="4" t="s">
        <v>2526</v>
      </c>
      <c r="B4219" s="5"/>
      <c r="C4219" s="4">
        <v>0</v>
      </c>
      <c r="E4219" s="4" t="b">
        <f t="shared" si="40"/>
        <v>0</v>
      </c>
      <c r="F4219" s="4">
        <v>0</v>
      </c>
      <c r="G4219" s="4">
        <v>80503060</v>
      </c>
      <c r="H4219" s="6">
        <v>44073</v>
      </c>
      <c r="I4219" s="4" t="s">
        <v>2541</v>
      </c>
      <c r="J4219" s="4" t="s">
        <v>2399</v>
      </c>
      <c r="K4219" s="4">
        <v>1143</v>
      </c>
      <c r="L4219" s="4">
        <v>0</v>
      </c>
      <c r="M4219" s="4">
        <v>0</v>
      </c>
      <c r="N4219" s="4">
        <v>0</v>
      </c>
      <c r="O4219" s="4">
        <v>163000</v>
      </c>
      <c r="P4219" s="4">
        <v>163000</v>
      </c>
      <c r="Q4219" s="4">
        <v>5522</v>
      </c>
      <c r="R4219" s="4" t="b">
        <f t="shared" si="41"/>
        <v>0</v>
      </c>
      <c r="S4219" s="4">
        <v>0</v>
      </c>
    </row>
    <row r="4220" spans="1:19" ht="14.25" customHeight="1">
      <c r="A4220" s="4" t="s">
        <v>2526</v>
      </c>
      <c r="B4220" s="5"/>
      <c r="C4220" s="4">
        <v>0</v>
      </c>
      <c r="E4220" s="4" t="b">
        <f t="shared" si="40"/>
        <v>0</v>
      </c>
      <c r="F4220" s="4">
        <v>0</v>
      </c>
      <c r="G4220" s="4">
        <v>80503060</v>
      </c>
      <c r="H4220" s="6">
        <v>44084</v>
      </c>
      <c r="I4220" s="4" t="s">
        <v>2541</v>
      </c>
      <c r="J4220" s="4" t="s">
        <v>834</v>
      </c>
      <c r="K4220" s="4">
        <v>3173</v>
      </c>
      <c r="L4220" s="4">
        <v>0</v>
      </c>
      <c r="M4220" s="4">
        <v>0</v>
      </c>
      <c r="N4220" s="4">
        <v>163000</v>
      </c>
      <c r="O4220" s="4">
        <v>0</v>
      </c>
      <c r="P4220" s="4">
        <v>0</v>
      </c>
      <c r="Q4220" s="4">
        <v>5523</v>
      </c>
      <c r="R4220" s="4" t="b">
        <f t="shared" si="41"/>
        <v>0</v>
      </c>
      <c r="S4220" s="4">
        <v>0</v>
      </c>
    </row>
    <row r="4221" spans="1:19" ht="14.25" customHeight="1">
      <c r="A4221" s="4" t="s">
        <v>2526</v>
      </c>
      <c r="B4221" s="5" t="s">
        <v>2542</v>
      </c>
      <c r="C4221" s="4">
        <v>0</v>
      </c>
      <c r="D4221" s="4" t="s">
        <v>2542</v>
      </c>
      <c r="E4221" s="4" t="b">
        <f t="shared" si="40"/>
        <v>0</v>
      </c>
      <c r="F4221" s="4">
        <v>0</v>
      </c>
      <c r="G4221" s="4">
        <v>80503060</v>
      </c>
      <c r="H4221" s="3" t="s">
        <v>21</v>
      </c>
      <c r="K4221" s="4">
        <v>0</v>
      </c>
      <c r="L4221" s="4">
        <v>0</v>
      </c>
      <c r="M4221" s="4">
        <v>0</v>
      </c>
      <c r="N4221" s="4">
        <v>313000</v>
      </c>
      <c r="O4221" s="4">
        <v>313000</v>
      </c>
      <c r="P4221" s="4">
        <v>0</v>
      </c>
      <c r="Q4221" s="4">
        <v>5524</v>
      </c>
      <c r="R4221" s="4" t="b">
        <f t="shared" si="41"/>
        <v>0</v>
      </c>
      <c r="S4221" s="4">
        <v>0</v>
      </c>
    </row>
    <row r="4222" spans="1:19" ht="14.25" customHeight="1">
      <c r="A4222" s="4" t="s">
        <v>2526</v>
      </c>
      <c r="B4222" s="5" t="s">
        <v>966</v>
      </c>
      <c r="C4222" s="4">
        <v>0</v>
      </c>
      <c r="D4222" s="4" t="s">
        <v>966</v>
      </c>
      <c r="E4222" s="4" t="b">
        <f t="shared" si="40"/>
        <v>0</v>
      </c>
      <c r="F4222" s="4">
        <v>0</v>
      </c>
      <c r="G4222" s="4">
        <v>830015825</v>
      </c>
      <c r="H4222" s="3" t="s">
        <v>21</v>
      </c>
      <c r="K4222" s="4">
        <v>0</v>
      </c>
      <c r="L4222" s="4">
        <v>575000</v>
      </c>
      <c r="M4222" s="4">
        <v>575000</v>
      </c>
      <c r="N4222" s="4">
        <v>0</v>
      </c>
      <c r="O4222" s="4">
        <v>0</v>
      </c>
      <c r="P4222" s="4">
        <v>0</v>
      </c>
      <c r="Q4222" s="4">
        <v>5531</v>
      </c>
      <c r="R4222" s="4" t="b">
        <f t="shared" si="41"/>
        <v>0</v>
      </c>
      <c r="S4222" s="4">
        <v>0</v>
      </c>
    </row>
    <row r="4223" spans="1:19" ht="14.25" customHeight="1">
      <c r="A4223" s="4" t="s">
        <v>2526</v>
      </c>
      <c r="B4223" s="5"/>
      <c r="C4223" s="4">
        <v>0</v>
      </c>
      <c r="E4223" s="4" t="b">
        <f t="shared" si="40"/>
        <v>0</v>
      </c>
      <c r="F4223" s="4">
        <v>0</v>
      </c>
      <c r="G4223" s="4">
        <v>830015825</v>
      </c>
      <c r="H4223" s="6">
        <v>43981</v>
      </c>
      <c r="I4223" s="4" t="s">
        <v>2543</v>
      </c>
      <c r="J4223" s="4" t="s">
        <v>2399</v>
      </c>
      <c r="K4223" s="4">
        <v>1092</v>
      </c>
      <c r="L4223" s="4">
        <v>0</v>
      </c>
      <c r="M4223" s="4">
        <v>0</v>
      </c>
      <c r="N4223" s="4">
        <v>0</v>
      </c>
      <c r="O4223" s="4">
        <v>184000</v>
      </c>
      <c r="P4223" s="4">
        <v>184000</v>
      </c>
      <c r="Q4223" s="4">
        <v>5532</v>
      </c>
      <c r="R4223" s="4" t="b">
        <f t="shared" si="41"/>
        <v>0</v>
      </c>
      <c r="S4223" s="4">
        <v>0</v>
      </c>
    </row>
    <row r="4224" spans="1:19" ht="14.25" customHeight="1">
      <c r="A4224" s="4" t="s">
        <v>2526</v>
      </c>
      <c r="B4224" s="5"/>
      <c r="C4224" s="4">
        <v>0</v>
      </c>
      <c r="E4224" s="4" t="b">
        <f t="shared" si="40"/>
        <v>0</v>
      </c>
      <c r="F4224" s="4">
        <v>0</v>
      </c>
      <c r="G4224" s="4">
        <v>830015825</v>
      </c>
      <c r="H4224" s="6">
        <v>43998</v>
      </c>
      <c r="I4224" s="4" t="s">
        <v>2543</v>
      </c>
      <c r="J4224" s="4" t="s">
        <v>834</v>
      </c>
      <c r="K4224" s="4">
        <v>3142</v>
      </c>
      <c r="L4224" s="4">
        <v>0</v>
      </c>
      <c r="M4224" s="4">
        <v>0</v>
      </c>
      <c r="N4224" s="4">
        <v>184000</v>
      </c>
      <c r="O4224" s="4">
        <v>0</v>
      </c>
      <c r="P4224" s="4">
        <v>0</v>
      </c>
      <c r="Q4224" s="4">
        <v>5533</v>
      </c>
      <c r="R4224" s="4" t="b">
        <f t="shared" si="41"/>
        <v>0</v>
      </c>
      <c r="S4224" s="4">
        <v>0</v>
      </c>
    </row>
    <row r="4225" spans="1:19" ht="14.25" customHeight="1">
      <c r="A4225" s="4" t="s">
        <v>2526</v>
      </c>
      <c r="B4225" s="5"/>
      <c r="C4225" s="4">
        <v>0</v>
      </c>
      <c r="E4225" s="4" t="b">
        <f t="shared" si="40"/>
        <v>0</v>
      </c>
      <c r="F4225" s="4">
        <v>0</v>
      </c>
      <c r="G4225" s="4">
        <v>830015825</v>
      </c>
      <c r="H4225" s="6">
        <v>44104</v>
      </c>
      <c r="I4225" s="4" t="s">
        <v>2544</v>
      </c>
      <c r="J4225" s="4" t="s">
        <v>2399</v>
      </c>
      <c r="K4225" s="4">
        <v>1159</v>
      </c>
      <c r="L4225" s="4">
        <v>0</v>
      </c>
      <c r="M4225" s="4">
        <v>0</v>
      </c>
      <c r="N4225" s="4">
        <v>0</v>
      </c>
      <c r="O4225" s="4">
        <v>207000</v>
      </c>
      <c r="P4225" s="4">
        <v>207000</v>
      </c>
      <c r="Q4225" s="4">
        <v>5534</v>
      </c>
      <c r="R4225" s="4" t="b">
        <f t="shared" si="41"/>
        <v>0</v>
      </c>
      <c r="S4225" s="4">
        <v>0</v>
      </c>
    </row>
    <row r="4226" spans="1:19" ht="14.25" customHeight="1">
      <c r="A4226" s="4" t="s">
        <v>2526</v>
      </c>
      <c r="B4226" s="5"/>
      <c r="C4226" s="4">
        <v>0</v>
      </c>
      <c r="E4226" s="4" t="b">
        <f t="shared" si="40"/>
        <v>0</v>
      </c>
      <c r="F4226" s="4">
        <v>0</v>
      </c>
      <c r="G4226" s="4">
        <v>830015825</v>
      </c>
      <c r="H4226" s="6">
        <v>44119</v>
      </c>
      <c r="I4226" s="4" t="s">
        <v>2545</v>
      </c>
      <c r="J4226" s="4" t="s">
        <v>834</v>
      </c>
      <c r="K4226" s="4">
        <v>3185</v>
      </c>
      <c r="L4226" s="4">
        <v>0</v>
      </c>
      <c r="M4226" s="4">
        <v>0</v>
      </c>
      <c r="N4226" s="4">
        <v>207000</v>
      </c>
      <c r="O4226" s="4">
        <v>0</v>
      </c>
      <c r="P4226" s="4">
        <v>0</v>
      </c>
      <c r="Q4226" s="4">
        <v>5535</v>
      </c>
      <c r="R4226" s="4" t="b">
        <f t="shared" si="41"/>
        <v>0</v>
      </c>
      <c r="S4226" s="4">
        <v>0</v>
      </c>
    </row>
    <row r="4227" spans="1:19" ht="14.25" customHeight="1">
      <c r="A4227" s="4" t="s">
        <v>2526</v>
      </c>
      <c r="B4227" s="5"/>
      <c r="C4227" s="4">
        <v>0</v>
      </c>
      <c r="E4227" s="4" t="b">
        <f t="shared" si="40"/>
        <v>0</v>
      </c>
      <c r="F4227" s="4">
        <v>0</v>
      </c>
      <c r="G4227" s="4">
        <v>830015825</v>
      </c>
      <c r="H4227" s="6">
        <v>44164</v>
      </c>
      <c r="I4227" s="4" t="s">
        <v>2546</v>
      </c>
      <c r="J4227" s="4" t="s">
        <v>2399</v>
      </c>
      <c r="K4227" s="4">
        <v>1183</v>
      </c>
      <c r="L4227" s="4">
        <v>0</v>
      </c>
      <c r="M4227" s="4">
        <v>0</v>
      </c>
      <c r="N4227" s="4">
        <v>0</v>
      </c>
      <c r="O4227" s="4">
        <v>184000</v>
      </c>
      <c r="P4227" s="4">
        <v>184000</v>
      </c>
      <c r="Q4227" s="4">
        <v>5536</v>
      </c>
      <c r="R4227" s="4" t="b">
        <f t="shared" si="41"/>
        <v>0</v>
      </c>
      <c r="S4227" s="4">
        <v>0</v>
      </c>
    </row>
    <row r="4228" spans="1:19" ht="14.25" customHeight="1">
      <c r="A4228" s="4" t="s">
        <v>2526</v>
      </c>
      <c r="B4228" s="5"/>
      <c r="C4228" s="4">
        <v>0</v>
      </c>
      <c r="E4228" s="4" t="b">
        <f t="shared" si="40"/>
        <v>0</v>
      </c>
      <c r="F4228" s="4">
        <v>0</v>
      </c>
      <c r="G4228" s="4">
        <v>830015825</v>
      </c>
      <c r="H4228" s="6">
        <v>44165</v>
      </c>
      <c r="I4228" s="4" t="s">
        <v>2547</v>
      </c>
      <c r="J4228" s="4" t="s">
        <v>834</v>
      </c>
      <c r="K4228" s="4">
        <v>3202</v>
      </c>
      <c r="L4228" s="4">
        <v>0</v>
      </c>
      <c r="M4228" s="4">
        <v>0</v>
      </c>
      <c r="N4228" s="4">
        <v>184000</v>
      </c>
      <c r="O4228" s="4">
        <v>0</v>
      </c>
      <c r="P4228" s="4">
        <v>0</v>
      </c>
      <c r="Q4228" s="4">
        <v>5537</v>
      </c>
      <c r="R4228" s="4" t="b">
        <f t="shared" si="41"/>
        <v>0</v>
      </c>
      <c r="S4228" s="4">
        <v>0</v>
      </c>
    </row>
    <row r="4229" spans="1:19" ht="14.25" customHeight="1">
      <c r="A4229" s="4" t="s">
        <v>2526</v>
      </c>
      <c r="B4229" s="5" t="s">
        <v>2548</v>
      </c>
      <c r="C4229" s="4">
        <v>0</v>
      </c>
      <c r="D4229" s="4" t="s">
        <v>2548</v>
      </c>
      <c r="E4229" s="4" t="b">
        <f t="shared" si="40"/>
        <v>0</v>
      </c>
      <c r="F4229" s="4">
        <v>0</v>
      </c>
      <c r="G4229" s="4">
        <v>830015825</v>
      </c>
      <c r="H4229" s="3" t="s">
        <v>21</v>
      </c>
      <c r="K4229" s="4">
        <v>0</v>
      </c>
      <c r="L4229" s="4">
        <v>0</v>
      </c>
      <c r="M4229" s="4">
        <v>0</v>
      </c>
      <c r="N4229" s="4">
        <v>575000</v>
      </c>
      <c r="O4229" s="4">
        <v>575000</v>
      </c>
      <c r="P4229" s="4">
        <v>0</v>
      </c>
      <c r="Q4229" s="4">
        <v>5538</v>
      </c>
      <c r="R4229" s="4" t="b">
        <f t="shared" si="41"/>
        <v>0</v>
      </c>
      <c r="S4229" s="4">
        <v>0</v>
      </c>
    </row>
    <row r="4230" spans="1:19" ht="14.25" customHeight="1">
      <c r="A4230" s="4" t="s">
        <v>2526</v>
      </c>
      <c r="B4230" s="5" t="s">
        <v>988</v>
      </c>
      <c r="C4230" s="4">
        <v>0</v>
      </c>
      <c r="D4230" s="4" t="s">
        <v>988</v>
      </c>
      <c r="E4230" s="4" t="b">
        <f t="shared" si="40"/>
        <v>0</v>
      </c>
      <c r="F4230" s="4">
        <v>0</v>
      </c>
      <c r="G4230" s="4">
        <v>900595224</v>
      </c>
      <c r="H4230" s="3" t="s">
        <v>21</v>
      </c>
      <c r="K4230" s="4">
        <v>0</v>
      </c>
      <c r="L4230" s="4">
        <v>142800</v>
      </c>
      <c r="M4230" s="4">
        <v>261800</v>
      </c>
      <c r="N4230" s="4">
        <v>0</v>
      </c>
      <c r="O4230" s="4">
        <v>0</v>
      </c>
      <c r="P4230" s="4">
        <v>0</v>
      </c>
      <c r="Q4230" s="4">
        <v>5561</v>
      </c>
      <c r="R4230" s="4" t="b">
        <f t="shared" si="41"/>
        <v>0</v>
      </c>
      <c r="S4230" s="4">
        <v>0</v>
      </c>
    </row>
    <row r="4231" spans="1:19" ht="14.25" customHeight="1">
      <c r="A4231" s="4" t="s">
        <v>2526</v>
      </c>
      <c r="B4231" s="5"/>
      <c r="C4231" s="4">
        <v>0</v>
      </c>
      <c r="E4231" s="4" t="b">
        <f t="shared" si="40"/>
        <v>0</v>
      </c>
      <c r="F4231" s="4">
        <v>0</v>
      </c>
      <c r="G4231" s="4">
        <v>900595224</v>
      </c>
      <c r="H4231" s="6">
        <v>44042</v>
      </c>
      <c r="I4231" s="4" t="s">
        <v>2549</v>
      </c>
      <c r="J4231" s="4" t="s">
        <v>2399</v>
      </c>
      <c r="K4231" s="4">
        <v>1126</v>
      </c>
      <c r="L4231" s="4">
        <v>0</v>
      </c>
      <c r="M4231" s="4">
        <v>0</v>
      </c>
      <c r="N4231" s="4">
        <v>0</v>
      </c>
      <c r="O4231" s="4">
        <v>142800</v>
      </c>
      <c r="P4231" s="4">
        <v>142800</v>
      </c>
      <c r="Q4231" s="4">
        <v>5562</v>
      </c>
      <c r="R4231" s="4" t="b">
        <f t="shared" si="41"/>
        <v>0</v>
      </c>
      <c r="S4231" s="4">
        <v>0</v>
      </c>
    </row>
    <row r="4232" spans="1:19" ht="14.25" customHeight="1">
      <c r="A4232" s="4" t="s">
        <v>2526</v>
      </c>
      <c r="B4232" s="5"/>
      <c r="C4232" s="4">
        <v>0</v>
      </c>
      <c r="E4232" s="4" t="b">
        <f t="shared" si="40"/>
        <v>0</v>
      </c>
      <c r="F4232" s="4">
        <v>0</v>
      </c>
      <c r="G4232" s="4">
        <v>900595224</v>
      </c>
      <c r="H4232" s="6">
        <v>44055</v>
      </c>
      <c r="I4232" s="4" t="s">
        <v>2549</v>
      </c>
      <c r="J4232" s="4" t="s">
        <v>834</v>
      </c>
      <c r="K4232" s="4">
        <v>3158</v>
      </c>
      <c r="L4232" s="4">
        <v>0</v>
      </c>
      <c r="M4232" s="4">
        <v>0</v>
      </c>
      <c r="N4232" s="4">
        <v>142800</v>
      </c>
      <c r="O4232" s="4">
        <v>0</v>
      </c>
      <c r="P4232" s="4">
        <v>0</v>
      </c>
      <c r="Q4232" s="4">
        <v>5563</v>
      </c>
      <c r="R4232" s="4" t="b">
        <f t="shared" si="41"/>
        <v>0</v>
      </c>
      <c r="S4232" s="4">
        <v>0</v>
      </c>
    </row>
    <row r="4233" spans="1:19" ht="14.25" customHeight="1">
      <c r="A4233" s="4" t="s">
        <v>2526</v>
      </c>
      <c r="B4233" s="5"/>
      <c r="C4233" s="4">
        <v>0</v>
      </c>
      <c r="E4233" s="4" t="b">
        <f t="shared" si="40"/>
        <v>0</v>
      </c>
      <c r="F4233" s="4">
        <v>0</v>
      </c>
      <c r="G4233" s="4">
        <v>900595224</v>
      </c>
      <c r="H4233" s="6">
        <v>44195</v>
      </c>
      <c r="I4233" s="7" t="s">
        <v>2550</v>
      </c>
      <c r="J4233" s="4" t="s">
        <v>2399</v>
      </c>
      <c r="K4233" s="4">
        <v>1196</v>
      </c>
      <c r="L4233" s="4">
        <v>0</v>
      </c>
      <c r="M4233" s="4">
        <v>0</v>
      </c>
      <c r="N4233" s="4">
        <v>0</v>
      </c>
      <c r="O4233" s="4">
        <v>119000</v>
      </c>
      <c r="P4233" s="4">
        <v>119000</v>
      </c>
      <c r="Q4233" s="4">
        <v>5564</v>
      </c>
      <c r="R4233" s="4" t="b">
        <f t="shared" si="41"/>
        <v>0</v>
      </c>
      <c r="S4233" s="4">
        <v>0</v>
      </c>
    </row>
    <row r="4234" spans="1:19" ht="14.25" customHeight="1">
      <c r="A4234" s="4" t="s">
        <v>2526</v>
      </c>
      <c r="B4234" s="5" t="s">
        <v>2551</v>
      </c>
      <c r="C4234" s="4">
        <v>0</v>
      </c>
      <c r="D4234" s="4" t="s">
        <v>2551</v>
      </c>
      <c r="E4234" s="4" t="b">
        <f t="shared" si="40"/>
        <v>0</v>
      </c>
      <c r="F4234" s="4">
        <v>0</v>
      </c>
      <c r="G4234" s="4">
        <v>900595224</v>
      </c>
      <c r="H4234" s="3" t="s">
        <v>21</v>
      </c>
      <c r="K4234" s="4">
        <v>0</v>
      </c>
      <c r="L4234" s="4">
        <v>0</v>
      </c>
      <c r="M4234" s="4">
        <v>0</v>
      </c>
      <c r="N4234" s="4">
        <v>142800</v>
      </c>
      <c r="O4234" s="4">
        <v>261800</v>
      </c>
      <c r="P4234" s="4">
        <v>119000</v>
      </c>
      <c r="Q4234" s="4">
        <v>5565</v>
      </c>
      <c r="R4234" s="4" t="b">
        <f t="shared" si="41"/>
        <v>0</v>
      </c>
      <c r="S4234" s="4">
        <v>0</v>
      </c>
    </row>
    <row r="4235" spans="1:19" ht="14.25" customHeight="1">
      <c r="A4235" s="4" t="s">
        <v>2526</v>
      </c>
      <c r="B4235" s="5" t="s">
        <v>993</v>
      </c>
      <c r="C4235" s="4">
        <v>0</v>
      </c>
      <c r="D4235" s="4" t="s">
        <v>993</v>
      </c>
      <c r="E4235" s="4" t="b">
        <f t="shared" si="40"/>
        <v>0</v>
      </c>
      <c r="F4235" s="4">
        <v>0</v>
      </c>
      <c r="G4235" s="4">
        <v>900980929</v>
      </c>
      <c r="H4235" s="3" t="s">
        <v>21</v>
      </c>
      <c r="K4235" s="4">
        <v>0</v>
      </c>
      <c r="L4235" s="4">
        <v>340000</v>
      </c>
      <c r="M4235" s="4">
        <v>340000</v>
      </c>
      <c r="N4235" s="4">
        <v>0</v>
      </c>
      <c r="O4235" s="4">
        <v>0</v>
      </c>
      <c r="P4235" s="4">
        <v>0</v>
      </c>
      <c r="Q4235" s="4">
        <v>5570</v>
      </c>
      <c r="R4235" s="4" t="b">
        <f t="shared" si="41"/>
        <v>0</v>
      </c>
      <c r="S4235" s="4">
        <v>0</v>
      </c>
    </row>
    <row r="4236" spans="1:19" ht="14.25" customHeight="1">
      <c r="A4236" s="4" t="s">
        <v>2526</v>
      </c>
      <c r="B4236" s="5"/>
      <c r="C4236" s="4">
        <v>0</v>
      </c>
      <c r="E4236" s="4" t="b">
        <f t="shared" si="40"/>
        <v>0</v>
      </c>
      <c r="F4236" s="4">
        <v>0</v>
      </c>
      <c r="G4236" s="4">
        <v>900980929</v>
      </c>
      <c r="H4236" s="6">
        <v>43981</v>
      </c>
      <c r="I4236" s="4" t="s">
        <v>2552</v>
      </c>
      <c r="J4236" s="4" t="s">
        <v>2399</v>
      </c>
      <c r="K4236" s="4">
        <v>1093</v>
      </c>
      <c r="L4236" s="4">
        <v>0</v>
      </c>
      <c r="M4236" s="4">
        <v>0</v>
      </c>
      <c r="N4236" s="4">
        <v>0</v>
      </c>
      <c r="O4236" s="4">
        <v>340000</v>
      </c>
      <c r="P4236" s="4">
        <v>340000</v>
      </c>
      <c r="Q4236" s="4">
        <v>5571</v>
      </c>
      <c r="R4236" s="4" t="b">
        <f t="shared" si="41"/>
        <v>0</v>
      </c>
      <c r="S4236" s="4">
        <v>0</v>
      </c>
    </row>
    <row r="4237" spans="1:19" ht="14.25" customHeight="1">
      <c r="A4237" s="4" t="s">
        <v>2526</v>
      </c>
      <c r="B4237" s="5"/>
      <c r="C4237" s="4">
        <v>0</v>
      </c>
      <c r="E4237" s="4" t="b">
        <f t="shared" si="40"/>
        <v>0</v>
      </c>
      <c r="F4237" s="4">
        <v>0</v>
      </c>
      <c r="G4237" s="4">
        <v>900980929</v>
      </c>
      <c r="H4237" s="6">
        <v>43998</v>
      </c>
      <c r="I4237" s="4" t="s">
        <v>2553</v>
      </c>
      <c r="J4237" s="4" t="s">
        <v>834</v>
      </c>
      <c r="K4237" s="4">
        <v>3141</v>
      </c>
      <c r="L4237" s="4">
        <v>0</v>
      </c>
      <c r="M4237" s="4">
        <v>0</v>
      </c>
      <c r="N4237" s="4">
        <v>340000</v>
      </c>
      <c r="O4237" s="4">
        <v>0</v>
      </c>
      <c r="P4237" s="4">
        <v>0</v>
      </c>
      <c r="Q4237" s="4">
        <v>5572</v>
      </c>
      <c r="R4237" s="4" t="b">
        <f t="shared" si="41"/>
        <v>0</v>
      </c>
      <c r="S4237" s="4">
        <v>0</v>
      </c>
    </row>
    <row r="4238" spans="1:19" ht="14.25" customHeight="1">
      <c r="A4238" s="4" t="s">
        <v>2526</v>
      </c>
      <c r="B4238" s="5" t="s">
        <v>2554</v>
      </c>
      <c r="C4238" s="4">
        <v>0</v>
      </c>
      <c r="D4238" s="4" t="s">
        <v>2554</v>
      </c>
      <c r="E4238" s="4" t="b">
        <f t="shared" si="40"/>
        <v>0</v>
      </c>
      <c r="F4238" s="4">
        <v>0</v>
      </c>
      <c r="G4238" s="4">
        <v>900980929</v>
      </c>
      <c r="H4238" s="3" t="s">
        <v>21</v>
      </c>
      <c r="K4238" s="4">
        <v>0</v>
      </c>
      <c r="L4238" s="4">
        <v>0</v>
      </c>
      <c r="M4238" s="4">
        <v>0</v>
      </c>
      <c r="N4238" s="4">
        <v>340000</v>
      </c>
      <c r="O4238" s="4">
        <v>340000</v>
      </c>
      <c r="P4238" s="4">
        <v>0</v>
      </c>
      <c r="Q4238" s="4">
        <v>5573</v>
      </c>
      <c r="R4238" s="4" t="b">
        <f t="shared" si="41"/>
        <v>0</v>
      </c>
      <c r="S4238" s="4">
        <v>0</v>
      </c>
    </row>
    <row r="4239" spans="1:19" ht="14.25" customHeight="1">
      <c r="A4239" s="4" t="s">
        <v>2526</v>
      </c>
      <c r="B4239" s="5" t="s">
        <v>1000</v>
      </c>
      <c r="C4239" s="4">
        <v>0</v>
      </c>
      <c r="D4239" s="4" t="s">
        <v>1000</v>
      </c>
      <c r="E4239" s="4" t="b">
        <f t="shared" si="40"/>
        <v>0</v>
      </c>
      <c r="F4239" s="4">
        <v>180000</v>
      </c>
      <c r="G4239" s="4">
        <v>901121838</v>
      </c>
      <c r="H4239" s="3" t="s">
        <v>21</v>
      </c>
      <c r="K4239" s="4">
        <v>0</v>
      </c>
      <c r="L4239" s="4">
        <v>658986.36</v>
      </c>
      <c r="M4239" s="4">
        <v>478986.36</v>
      </c>
      <c r="N4239" s="4">
        <v>0</v>
      </c>
      <c r="O4239" s="4">
        <v>0</v>
      </c>
      <c r="P4239" s="4">
        <v>180000</v>
      </c>
      <c r="Q4239" s="4">
        <v>5574</v>
      </c>
      <c r="R4239" s="4" t="b">
        <f t="shared" si="41"/>
        <v>0</v>
      </c>
      <c r="S4239" s="4">
        <v>0</v>
      </c>
    </row>
    <row r="4240" spans="1:19" ht="14.25" customHeight="1">
      <c r="A4240" s="4" t="s">
        <v>2526</v>
      </c>
      <c r="B4240" s="5"/>
      <c r="C4240" s="4">
        <v>0</v>
      </c>
      <c r="E4240" s="4" t="b">
        <f t="shared" si="40"/>
        <v>0</v>
      </c>
      <c r="F4240" s="4">
        <v>0</v>
      </c>
      <c r="G4240" s="4">
        <v>901121838</v>
      </c>
      <c r="H4240" s="6">
        <v>43840</v>
      </c>
      <c r="I4240" s="4" t="s">
        <v>2508</v>
      </c>
      <c r="J4240" s="4" t="s">
        <v>834</v>
      </c>
      <c r="K4240" s="4">
        <v>3083</v>
      </c>
      <c r="L4240" s="4">
        <v>0</v>
      </c>
      <c r="M4240" s="4">
        <v>0</v>
      </c>
      <c r="N4240" s="4">
        <v>180000</v>
      </c>
      <c r="O4240" s="4">
        <v>0</v>
      </c>
      <c r="P4240" s="4">
        <v>0</v>
      </c>
      <c r="Q4240" s="4">
        <v>5575</v>
      </c>
      <c r="R4240" s="4" t="b">
        <f t="shared" si="41"/>
        <v>0</v>
      </c>
      <c r="S4240" s="4">
        <v>0</v>
      </c>
    </row>
    <row r="4241" spans="1:19" ht="14.25" customHeight="1">
      <c r="A4241" s="4" t="s">
        <v>2526</v>
      </c>
      <c r="B4241" s="5"/>
      <c r="C4241" s="4">
        <v>0</v>
      </c>
      <c r="E4241" s="4" t="b">
        <f t="shared" si="40"/>
        <v>0</v>
      </c>
      <c r="F4241" s="4">
        <v>0</v>
      </c>
      <c r="G4241" s="4">
        <v>901121838</v>
      </c>
      <c r="H4241" s="6">
        <v>43951</v>
      </c>
      <c r="I4241" s="4" t="s">
        <v>2555</v>
      </c>
      <c r="J4241" s="4" t="s">
        <v>2399</v>
      </c>
      <c r="K4241" s="4">
        <v>1084</v>
      </c>
      <c r="L4241" s="4">
        <v>0</v>
      </c>
      <c r="M4241" s="4">
        <v>0</v>
      </c>
      <c r="N4241" s="4">
        <v>0</v>
      </c>
      <c r="O4241" s="4">
        <v>212598.54</v>
      </c>
      <c r="P4241" s="4">
        <v>212598.54</v>
      </c>
      <c r="Q4241" s="4">
        <v>5576</v>
      </c>
      <c r="R4241" s="4" t="b">
        <f t="shared" si="41"/>
        <v>0</v>
      </c>
      <c r="S4241" s="4">
        <v>0</v>
      </c>
    </row>
    <row r="4242" spans="1:19" ht="14.25" customHeight="1">
      <c r="A4242" s="4" t="s">
        <v>2526</v>
      </c>
      <c r="B4242" s="5"/>
      <c r="C4242" s="4">
        <v>0</v>
      </c>
      <c r="E4242" s="4" t="b">
        <f t="shared" si="40"/>
        <v>0</v>
      </c>
      <c r="F4242" s="4">
        <v>0</v>
      </c>
      <c r="G4242" s="4">
        <v>901121838</v>
      </c>
      <c r="H4242" s="6">
        <v>43963</v>
      </c>
      <c r="I4242" s="4" t="s">
        <v>2555</v>
      </c>
      <c r="J4242" s="4" t="s">
        <v>834</v>
      </c>
      <c r="K4242" s="4">
        <v>3130</v>
      </c>
      <c r="L4242" s="4">
        <v>0</v>
      </c>
      <c r="M4242" s="4">
        <v>0</v>
      </c>
      <c r="N4242" s="4">
        <v>212598.54</v>
      </c>
      <c r="O4242" s="4">
        <v>0</v>
      </c>
      <c r="P4242" s="4">
        <v>0</v>
      </c>
      <c r="Q4242" s="4">
        <v>5577</v>
      </c>
      <c r="R4242" s="4" t="b">
        <f t="shared" si="41"/>
        <v>0</v>
      </c>
      <c r="S4242" s="4">
        <v>0</v>
      </c>
    </row>
    <row r="4243" spans="1:19" ht="14.25" customHeight="1">
      <c r="A4243" s="4" t="s">
        <v>2526</v>
      </c>
      <c r="B4243" s="5"/>
      <c r="C4243" s="4">
        <v>0</v>
      </c>
      <c r="E4243" s="4" t="b">
        <f t="shared" si="40"/>
        <v>0</v>
      </c>
      <c r="F4243" s="4">
        <v>0</v>
      </c>
      <c r="G4243" s="4">
        <v>901121838</v>
      </c>
      <c r="H4243" s="6">
        <v>44104</v>
      </c>
      <c r="I4243" s="4" t="s">
        <v>2556</v>
      </c>
      <c r="J4243" s="4" t="s">
        <v>2399</v>
      </c>
      <c r="K4243" s="4">
        <v>1157</v>
      </c>
      <c r="L4243" s="4">
        <v>0</v>
      </c>
      <c r="M4243" s="4">
        <v>0</v>
      </c>
      <c r="N4243" s="4">
        <v>0</v>
      </c>
      <c r="O4243" s="4">
        <v>186528.03</v>
      </c>
      <c r="P4243" s="4">
        <v>186528.03</v>
      </c>
      <c r="Q4243" s="4">
        <v>5579</v>
      </c>
      <c r="R4243" s="4" t="b">
        <f t="shared" si="41"/>
        <v>0</v>
      </c>
      <c r="S4243" s="4">
        <v>0</v>
      </c>
    </row>
    <row r="4244" spans="1:19" ht="14.25" customHeight="1">
      <c r="A4244" s="4" t="s">
        <v>2526</v>
      </c>
      <c r="B4244" s="5"/>
      <c r="C4244" s="4">
        <v>0</v>
      </c>
      <c r="E4244" s="4" t="b">
        <f t="shared" si="40"/>
        <v>0</v>
      </c>
      <c r="F4244" s="4">
        <v>0</v>
      </c>
      <c r="G4244" s="4">
        <v>901121838</v>
      </c>
      <c r="H4244" s="6">
        <v>44104</v>
      </c>
      <c r="I4244" s="4" t="s">
        <v>2557</v>
      </c>
      <c r="J4244" s="4" t="s">
        <v>2399</v>
      </c>
      <c r="K4244" s="4">
        <v>1158</v>
      </c>
      <c r="L4244" s="4">
        <v>0</v>
      </c>
      <c r="M4244" s="4">
        <v>0</v>
      </c>
      <c r="N4244" s="4">
        <v>0</v>
      </c>
      <c r="O4244" s="4">
        <v>79859.789999999994</v>
      </c>
      <c r="P4244" s="4">
        <v>266387.82</v>
      </c>
      <c r="Q4244" s="4">
        <v>5580</v>
      </c>
      <c r="R4244" s="4" t="b">
        <f t="shared" si="41"/>
        <v>0</v>
      </c>
      <c r="S4244" s="4">
        <v>0</v>
      </c>
    </row>
    <row r="4245" spans="1:19" ht="14.25" customHeight="1">
      <c r="A4245" s="4" t="s">
        <v>2526</v>
      </c>
      <c r="B4245" s="5"/>
      <c r="C4245" s="4">
        <v>0</v>
      </c>
      <c r="E4245" s="4" t="b">
        <f t="shared" si="40"/>
        <v>0</v>
      </c>
      <c r="F4245" s="4">
        <v>0</v>
      </c>
      <c r="G4245" s="4">
        <v>901121838</v>
      </c>
      <c r="H4245" s="6">
        <v>44119</v>
      </c>
      <c r="I4245" s="4" t="s">
        <v>2558</v>
      </c>
      <c r="J4245" s="4" t="s">
        <v>834</v>
      </c>
      <c r="K4245" s="4">
        <v>3179</v>
      </c>
      <c r="L4245" s="4">
        <v>0</v>
      </c>
      <c r="M4245" s="4">
        <v>0</v>
      </c>
      <c r="N4245" s="4">
        <v>186528.03</v>
      </c>
      <c r="O4245" s="4">
        <v>0</v>
      </c>
      <c r="P4245" s="4">
        <v>79859.789999999994</v>
      </c>
      <c r="Q4245" s="4">
        <v>5581</v>
      </c>
      <c r="R4245" s="4" t="b">
        <f t="shared" si="41"/>
        <v>0</v>
      </c>
      <c r="S4245" s="4">
        <v>0</v>
      </c>
    </row>
    <row r="4246" spans="1:19" ht="14.25" customHeight="1">
      <c r="A4246" s="4" t="s">
        <v>2526</v>
      </c>
      <c r="B4246" s="5"/>
      <c r="C4246" s="4">
        <v>0</v>
      </c>
      <c r="E4246" s="4" t="b">
        <f t="shared" si="40"/>
        <v>0</v>
      </c>
      <c r="F4246" s="4">
        <v>0</v>
      </c>
      <c r="G4246" s="4">
        <v>901121838</v>
      </c>
      <c r="H4246" s="6">
        <v>44119</v>
      </c>
      <c r="I4246" s="4" t="s">
        <v>2557</v>
      </c>
      <c r="J4246" s="4" t="s">
        <v>834</v>
      </c>
      <c r="K4246" s="4">
        <v>3179</v>
      </c>
      <c r="L4246" s="4">
        <v>0</v>
      </c>
      <c r="M4246" s="4">
        <v>0</v>
      </c>
      <c r="N4246" s="4">
        <v>79859.789999999994</v>
      </c>
      <c r="O4246" s="4">
        <v>0</v>
      </c>
      <c r="P4246" s="4">
        <v>0</v>
      </c>
      <c r="Q4246" s="4">
        <v>5582</v>
      </c>
      <c r="R4246" s="4" t="b">
        <f t="shared" si="41"/>
        <v>0</v>
      </c>
      <c r="S4246" s="4">
        <v>0</v>
      </c>
    </row>
    <row r="4247" spans="1:19" ht="14.25" customHeight="1">
      <c r="A4247" s="4" t="s">
        <v>2526</v>
      </c>
      <c r="B4247" s="5" t="s">
        <v>2559</v>
      </c>
      <c r="C4247" s="4">
        <v>0</v>
      </c>
      <c r="D4247" s="4" t="s">
        <v>2559</v>
      </c>
      <c r="E4247" s="4" t="b">
        <f t="shared" si="40"/>
        <v>0</v>
      </c>
      <c r="F4247" s="4">
        <v>0</v>
      </c>
      <c r="G4247" s="4">
        <v>901121838</v>
      </c>
      <c r="H4247" s="3" t="s">
        <v>21</v>
      </c>
      <c r="K4247" s="4">
        <v>0</v>
      </c>
      <c r="L4247" s="4">
        <v>0</v>
      </c>
      <c r="M4247" s="4">
        <v>0</v>
      </c>
      <c r="N4247" s="4">
        <v>658986.36</v>
      </c>
      <c r="O4247" s="4">
        <v>478986.36</v>
      </c>
      <c r="P4247" s="4">
        <v>0</v>
      </c>
      <c r="Q4247" s="4">
        <v>5583</v>
      </c>
      <c r="R4247" s="4" t="b">
        <f t="shared" si="41"/>
        <v>0</v>
      </c>
      <c r="S4247" s="4">
        <v>0</v>
      </c>
    </row>
    <row r="4248" spans="1:19" ht="14.25" customHeight="1">
      <c r="A4248" s="4" t="s">
        <v>2526</v>
      </c>
      <c r="B4248" s="5" t="s">
        <v>1009</v>
      </c>
      <c r="C4248" s="4">
        <v>0</v>
      </c>
      <c r="D4248" s="4" t="s">
        <v>1009</v>
      </c>
      <c r="E4248" s="4" t="b">
        <f t="shared" si="40"/>
        <v>0</v>
      </c>
      <c r="F4248" s="4">
        <v>400000</v>
      </c>
      <c r="G4248" s="4">
        <v>901278738</v>
      </c>
      <c r="H4248" s="3" t="s">
        <v>21</v>
      </c>
      <c r="K4248" s="4">
        <v>0</v>
      </c>
      <c r="L4248" s="4">
        <v>400000</v>
      </c>
      <c r="M4248" s="4">
        <v>0</v>
      </c>
      <c r="N4248" s="4">
        <v>0</v>
      </c>
      <c r="O4248" s="4">
        <v>0</v>
      </c>
      <c r="P4248" s="4">
        <v>400000</v>
      </c>
      <c r="Q4248" s="4">
        <v>5584</v>
      </c>
      <c r="R4248" s="4" t="b">
        <f t="shared" si="41"/>
        <v>0</v>
      </c>
      <c r="S4248" s="4">
        <v>0</v>
      </c>
    </row>
    <row r="4249" spans="1:19" ht="14.25" customHeight="1">
      <c r="A4249" s="4" t="s">
        <v>2526</v>
      </c>
      <c r="B4249" s="5"/>
      <c r="C4249" s="4">
        <v>0</v>
      </c>
      <c r="E4249" s="4" t="b">
        <f t="shared" si="40"/>
        <v>0</v>
      </c>
      <c r="F4249" s="4">
        <v>0</v>
      </c>
      <c r="G4249" s="4">
        <v>901278738</v>
      </c>
      <c r="H4249" s="6">
        <v>43920</v>
      </c>
      <c r="I4249" s="4" t="s">
        <v>2560</v>
      </c>
      <c r="J4249" s="4" t="s">
        <v>1266</v>
      </c>
      <c r="K4249" s="4">
        <v>578</v>
      </c>
      <c r="L4249" s="4">
        <v>0</v>
      </c>
      <c r="M4249" s="4">
        <v>0</v>
      </c>
      <c r="N4249" s="4">
        <v>400000</v>
      </c>
      <c r="O4249" s="4">
        <v>0</v>
      </c>
      <c r="P4249" s="4">
        <v>0</v>
      </c>
      <c r="Q4249" s="4">
        <v>5585</v>
      </c>
      <c r="R4249" s="4" t="b">
        <f t="shared" si="41"/>
        <v>0</v>
      </c>
      <c r="S4249" s="4">
        <v>0</v>
      </c>
    </row>
    <row r="4250" spans="1:19" ht="14.25" customHeight="1">
      <c r="A4250" s="4" t="s">
        <v>2526</v>
      </c>
      <c r="B4250" s="5" t="s">
        <v>2561</v>
      </c>
      <c r="C4250" s="4">
        <v>0</v>
      </c>
      <c r="D4250" s="4" t="s">
        <v>2561</v>
      </c>
      <c r="E4250" s="4" t="b">
        <f t="shared" si="40"/>
        <v>0</v>
      </c>
      <c r="F4250" s="4">
        <v>0</v>
      </c>
      <c r="G4250" s="4">
        <v>901278738</v>
      </c>
      <c r="H4250" s="3" t="s">
        <v>21</v>
      </c>
      <c r="K4250" s="4">
        <v>0</v>
      </c>
      <c r="L4250" s="4">
        <v>0</v>
      </c>
      <c r="M4250" s="4">
        <v>0</v>
      </c>
      <c r="N4250" s="4">
        <v>400000</v>
      </c>
      <c r="O4250" s="4">
        <v>0</v>
      </c>
      <c r="P4250" s="4">
        <v>0</v>
      </c>
      <c r="Q4250" s="4">
        <v>5586</v>
      </c>
      <c r="R4250" s="4" t="b">
        <f t="shared" si="41"/>
        <v>0</v>
      </c>
      <c r="S4250" s="4">
        <v>0</v>
      </c>
    </row>
    <row r="4251" spans="1:19" ht="14.25" customHeight="1">
      <c r="A4251" s="4" t="s">
        <v>2526</v>
      </c>
      <c r="B4251" s="5" t="s">
        <v>2562</v>
      </c>
      <c r="C4251" s="4">
        <v>0</v>
      </c>
      <c r="D4251" s="4" t="s">
        <v>2562</v>
      </c>
      <c r="E4251" s="4" t="b">
        <f t="shared" si="40"/>
        <v>0</v>
      </c>
      <c r="F4251" s="4">
        <v>0</v>
      </c>
      <c r="G4251" s="4">
        <v>0</v>
      </c>
      <c r="H4251" s="3" t="s">
        <v>21</v>
      </c>
      <c r="K4251" s="4">
        <v>0</v>
      </c>
      <c r="L4251" s="4">
        <v>0</v>
      </c>
      <c r="M4251" s="4">
        <v>0</v>
      </c>
      <c r="N4251" s="4">
        <v>6634686.3600000003</v>
      </c>
      <c r="O4251" s="4">
        <v>6173686.3600000003</v>
      </c>
      <c r="P4251" s="4">
        <v>119000</v>
      </c>
      <c r="Q4251" s="4">
        <v>5591</v>
      </c>
      <c r="R4251" s="4" t="b">
        <f>TRUE()</f>
        <v>1</v>
      </c>
      <c r="S4251" s="4">
        <v>0</v>
      </c>
    </row>
    <row r="4252" spans="1:19" ht="14.25" customHeight="1">
      <c r="A4252" s="4" t="s">
        <v>2563</v>
      </c>
      <c r="B4252" s="5" t="s">
        <v>2564</v>
      </c>
      <c r="C4252" s="4">
        <v>4</v>
      </c>
      <c r="D4252" s="4" t="s">
        <v>2564</v>
      </c>
      <c r="E4252" s="4" t="b">
        <f t="shared" si="40"/>
        <v>0</v>
      </c>
      <c r="F4252" s="4">
        <v>628490</v>
      </c>
      <c r="G4252" s="4">
        <v>0</v>
      </c>
      <c r="H4252" s="3" t="s">
        <v>21</v>
      </c>
      <c r="K4252" s="4">
        <v>0</v>
      </c>
      <c r="L4252" s="4">
        <v>14474862</v>
      </c>
      <c r="M4252" s="4">
        <v>14716108</v>
      </c>
      <c r="N4252" s="4">
        <v>0</v>
      </c>
      <c r="O4252" s="4">
        <v>0</v>
      </c>
      <c r="P4252" s="4">
        <v>628490</v>
      </c>
      <c r="Q4252" s="4">
        <v>5603</v>
      </c>
      <c r="R4252" s="4" t="b">
        <f>FALSE()</f>
        <v>0</v>
      </c>
      <c r="S4252" s="4">
        <v>0</v>
      </c>
    </row>
    <row r="4253" spans="1:19" ht="14.25" customHeight="1">
      <c r="A4253" s="4" t="s">
        <v>2565</v>
      </c>
      <c r="B4253" s="5" t="s">
        <v>2566</v>
      </c>
      <c r="C4253" s="4">
        <v>0</v>
      </c>
      <c r="D4253" s="4" t="s">
        <v>2566</v>
      </c>
      <c r="E4253" s="4" t="b">
        <f>TRUE()</f>
        <v>1</v>
      </c>
      <c r="F4253" s="4">
        <v>79460</v>
      </c>
      <c r="G4253" s="4">
        <v>0</v>
      </c>
      <c r="H4253" s="3" t="s">
        <v>21</v>
      </c>
      <c r="K4253" s="4">
        <v>0</v>
      </c>
      <c r="L4253" s="4">
        <v>827276</v>
      </c>
      <c r="M4253" s="4">
        <v>928179</v>
      </c>
      <c r="N4253" s="4">
        <v>0</v>
      </c>
      <c r="O4253" s="4">
        <v>0</v>
      </c>
      <c r="P4253" s="4">
        <v>79460</v>
      </c>
      <c r="Q4253" s="4">
        <v>5605</v>
      </c>
      <c r="R4253" s="4" t="b">
        <f>TRUE()</f>
        <v>1</v>
      </c>
      <c r="S4253" s="4">
        <v>0</v>
      </c>
    </row>
    <row r="4254" spans="1:19" ht="14.25" customHeight="1">
      <c r="A4254" s="4" t="s">
        <v>2565</v>
      </c>
      <c r="B4254" s="5" t="s">
        <v>895</v>
      </c>
      <c r="C4254" s="4">
        <v>0</v>
      </c>
      <c r="D4254" s="4" t="s">
        <v>895</v>
      </c>
      <c r="E4254" s="4" t="b">
        <f t="shared" ref="E4254:E4281" si="42">FALSE()</f>
        <v>0</v>
      </c>
      <c r="F4254" s="4">
        <v>79460</v>
      </c>
      <c r="G4254" s="4">
        <v>830122566</v>
      </c>
      <c r="H4254" s="3" t="s">
        <v>21</v>
      </c>
      <c r="K4254" s="4">
        <v>0</v>
      </c>
      <c r="L4254" s="4">
        <v>827276</v>
      </c>
      <c r="M4254" s="4">
        <v>928179</v>
      </c>
      <c r="N4254" s="4">
        <v>0</v>
      </c>
      <c r="O4254" s="4">
        <v>0</v>
      </c>
      <c r="P4254" s="4">
        <v>79460</v>
      </c>
      <c r="Q4254" s="4">
        <v>5614</v>
      </c>
      <c r="R4254" s="4" t="b">
        <f t="shared" ref="R4254:R4280" si="43">FALSE()</f>
        <v>0</v>
      </c>
      <c r="S4254" s="4">
        <v>0</v>
      </c>
    </row>
    <row r="4255" spans="1:19" ht="14.25" customHeight="1">
      <c r="A4255" s="4" t="s">
        <v>2565</v>
      </c>
      <c r="B4255" s="5"/>
      <c r="C4255" s="4">
        <v>0</v>
      </c>
      <c r="E4255" s="4" t="b">
        <f t="shared" si="42"/>
        <v>0</v>
      </c>
      <c r="F4255" s="4">
        <v>0</v>
      </c>
      <c r="G4255" s="4">
        <v>830122566</v>
      </c>
      <c r="H4255" s="6">
        <v>43833</v>
      </c>
      <c r="I4255" s="4" t="s">
        <v>2567</v>
      </c>
      <c r="J4255" s="4" t="s">
        <v>834</v>
      </c>
      <c r="K4255" s="4">
        <v>3087</v>
      </c>
      <c r="L4255" s="4">
        <v>0</v>
      </c>
      <c r="M4255" s="4">
        <v>0</v>
      </c>
      <c r="N4255" s="4">
        <v>79460</v>
      </c>
      <c r="O4255" s="4">
        <v>0</v>
      </c>
      <c r="P4255" s="4">
        <v>0</v>
      </c>
      <c r="Q4255" s="4">
        <v>5615</v>
      </c>
      <c r="R4255" s="4" t="b">
        <f t="shared" si="43"/>
        <v>0</v>
      </c>
      <c r="S4255" s="4">
        <v>0</v>
      </c>
    </row>
    <row r="4256" spans="1:19" ht="14.25" customHeight="1">
      <c r="A4256" s="4" t="s">
        <v>2565</v>
      </c>
      <c r="B4256" s="5"/>
      <c r="C4256" s="4">
        <v>0</v>
      </c>
      <c r="E4256" s="4" t="b">
        <f t="shared" si="42"/>
        <v>0</v>
      </c>
      <c r="F4256" s="4">
        <v>0</v>
      </c>
      <c r="G4256" s="4">
        <v>830122566</v>
      </c>
      <c r="H4256" s="6">
        <v>43860</v>
      </c>
      <c r="I4256" s="4" t="s">
        <v>2567</v>
      </c>
      <c r="J4256" s="4" t="s">
        <v>2399</v>
      </c>
      <c r="K4256" s="4">
        <v>1048</v>
      </c>
      <c r="L4256" s="4">
        <v>0</v>
      </c>
      <c r="M4256" s="4">
        <v>0</v>
      </c>
      <c r="N4256" s="4">
        <v>0</v>
      </c>
      <c r="O4256" s="4">
        <v>84339</v>
      </c>
      <c r="P4256" s="4">
        <v>84339</v>
      </c>
      <c r="Q4256" s="4">
        <v>5616</v>
      </c>
      <c r="R4256" s="4" t="b">
        <f t="shared" si="43"/>
        <v>0</v>
      </c>
      <c r="S4256" s="4">
        <v>0</v>
      </c>
    </row>
    <row r="4257" spans="1:19" ht="14.25" customHeight="1">
      <c r="A4257" s="4" t="s">
        <v>2565</v>
      </c>
      <c r="B4257" s="5"/>
      <c r="C4257" s="4">
        <v>0</v>
      </c>
      <c r="E4257" s="4" t="b">
        <f t="shared" si="42"/>
        <v>0</v>
      </c>
      <c r="F4257" s="4">
        <v>0</v>
      </c>
      <c r="G4257" s="4">
        <v>830122566</v>
      </c>
      <c r="H4257" s="6">
        <v>43864</v>
      </c>
      <c r="I4257" s="4" t="s">
        <v>2567</v>
      </c>
      <c r="J4257" s="4" t="s">
        <v>834</v>
      </c>
      <c r="K4257" s="4">
        <v>3098</v>
      </c>
      <c r="L4257" s="4">
        <v>0</v>
      </c>
      <c r="M4257" s="4">
        <v>0</v>
      </c>
      <c r="N4257" s="4">
        <v>84339</v>
      </c>
      <c r="O4257" s="4">
        <v>0</v>
      </c>
      <c r="P4257" s="4">
        <v>0</v>
      </c>
      <c r="Q4257" s="4">
        <v>5617</v>
      </c>
      <c r="R4257" s="4" t="b">
        <f t="shared" si="43"/>
        <v>0</v>
      </c>
      <c r="S4257" s="4">
        <v>0</v>
      </c>
    </row>
    <row r="4258" spans="1:19" ht="14.25" customHeight="1">
      <c r="A4258" s="4" t="s">
        <v>2565</v>
      </c>
      <c r="B4258" s="5"/>
      <c r="C4258" s="4">
        <v>0</v>
      </c>
      <c r="E4258" s="4" t="b">
        <f t="shared" si="42"/>
        <v>0</v>
      </c>
      <c r="F4258" s="4">
        <v>0</v>
      </c>
      <c r="G4258" s="4">
        <v>830122566</v>
      </c>
      <c r="H4258" s="6">
        <v>43889</v>
      </c>
      <c r="I4258" s="4" t="s">
        <v>2567</v>
      </c>
      <c r="J4258" s="4" t="s">
        <v>2399</v>
      </c>
      <c r="K4258" s="4">
        <v>1066</v>
      </c>
      <c r="L4258" s="4">
        <v>0</v>
      </c>
      <c r="M4258" s="4">
        <v>0</v>
      </c>
      <c r="N4258" s="4">
        <v>0</v>
      </c>
      <c r="O4258" s="4">
        <v>79579</v>
      </c>
      <c r="P4258" s="4">
        <v>79579</v>
      </c>
      <c r="Q4258" s="4">
        <v>5618</v>
      </c>
      <c r="R4258" s="4" t="b">
        <f t="shared" si="43"/>
        <v>0</v>
      </c>
      <c r="S4258" s="4">
        <v>0</v>
      </c>
    </row>
    <row r="4259" spans="1:19" ht="14.25" customHeight="1">
      <c r="A4259" s="4" t="s">
        <v>2565</v>
      </c>
      <c r="B4259" s="5"/>
      <c r="C4259" s="4">
        <v>0</v>
      </c>
      <c r="E4259" s="4" t="b">
        <f t="shared" si="42"/>
        <v>0</v>
      </c>
      <c r="F4259" s="4">
        <v>0</v>
      </c>
      <c r="G4259" s="4">
        <v>830122566</v>
      </c>
      <c r="H4259" s="6">
        <v>43896</v>
      </c>
      <c r="I4259" s="4" t="s">
        <v>2568</v>
      </c>
      <c r="J4259" s="4" t="s">
        <v>834</v>
      </c>
      <c r="K4259" s="4">
        <v>3113</v>
      </c>
      <c r="L4259" s="4">
        <v>0</v>
      </c>
      <c r="M4259" s="4">
        <v>0</v>
      </c>
      <c r="N4259" s="4">
        <v>79579</v>
      </c>
      <c r="O4259" s="4">
        <v>0</v>
      </c>
      <c r="P4259" s="4">
        <v>0</v>
      </c>
      <c r="Q4259" s="4">
        <v>5619</v>
      </c>
      <c r="R4259" s="4" t="b">
        <f t="shared" si="43"/>
        <v>0</v>
      </c>
      <c r="S4259" s="4">
        <v>0</v>
      </c>
    </row>
    <row r="4260" spans="1:19" ht="14.25" customHeight="1">
      <c r="A4260" s="4" t="s">
        <v>2565</v>
      </c>
      <c r="B4260" s="5"/>
      <c r="C4260" s="4">
        <v>0</v>
      </c>
      <c r="E4260" s="4" t="b">
        <f t="shared" si="42"/>
        <v>0</v>
      </c>
      <c r="F4260" s="4">
        <v>0</v>
      </c>
      <c r="G4260" s="4">
        <v>830122566</v>
      </c>
      <c r="H4260" s="6">
        <v>43920</v>
      </c>
      <c r="I4260" s="4" t="s">
        <v>2569</v>
      </c>
      <c r="J4260" s="4" t="s">
        <v>2399</v>
      </c>
      <c r="K4260" s="4">
        <v>1079</v>
      </c>
      <c r="L4260" s="4">
        <v>0</v>
      </c>
      <c r="M4260" s="4">
        <v>0</v>
      </c>
      <c r="N4260" s="4">
        <v>0</v>
      </c>
      <c r="O4260" s="4">
        <v>70400</v>
      </c>
      <c r="P4260" s="4">
        <v>70400</v>
      </c>
      <c r="Q4260" s="4">
        <v>5620</v>
      </c>
      <c r="R4260" s="4" t="b">
        <f t="shared" si="43"/>
        <v>0</v>
      </c>
      <c r="S4260" s="4">
        <v>0</v>
      </c>
    </row>
    <row r="4261" spans="1:19" ht="14.25" customHeight="1">
      <c r="A4261" s="4" t="s">
        <v>2565</v>
      </c>
      <c r="B4261" s="5"/>
      <c r="C4261" s="4">
        <v>0</v>
      </c>
      <c r="E4261" s="4" t="b">
        <f t="shared" si="42"/>
        <v>0</v>
      </c>
      <c r="F4261" s="4">
        <v>0</v>
      </c>
      <c r="G4261" s="4">
        <v>830122566</v>
      </c>
      <c r="H4261" s="6">
        <v>43924</v>
      </c>
      <c r="I4261" s="4" t="s">
        <v>2569</v>
      </c>
      <c r="J4261" s="4" t="s">
        <v>834</v>
      </c>
      <c r="K4261" s="4">
        <v>3122</v>
      </c>
      <c r="L4261" s="4">
        <v>0</v>
      </c>
      <c r="M4261" s="4">
        <v>0</v>
      </c>
      <c r="N4261" s="4">
        <v>70400</v>
      </c>
      <c r="O4261" s="4">
        <v>0</v>
      </c>
      <c r="P4261" s="4">
        <v>0</v>
      </c>
      <c r="Q4261" s="4">
        <v>5621</v>
      </c>
      <c r="R4261" s="4" t="b">
        <f t="shared" si="43"/>
        <v>0</v>
      </c>
      <c r="S4261" s="4">
        <v>0</v>
      </c>
    </row>
    <row r="4262" spans="1:19" ht="14.25" customHeight="1">
      <c r="A4262" s="4" t="s">
        <v>2565</v>
      </c>
      <c r="B4262" s="5"/>
      <c r="C4262" s="4">
        <v>0</v>
      </c>
      <c r="E4262" s="4" t="b">
        <f t="shared" si="42"/>
        <v>0</v>
      </c>
      <c r="F4262" s="4">
        <v>0</v>
      </c>
      <c r="G4262" s="4">
        <v>830122566</v>
      </c>
      <c r="H4262" s="6">
        <v>43936</v>
      </c>
      <c r="I4262" s="4" t="s">
        <v>2569</v>
      </c>
      <c r="J4262" s="4" t="s">
        <v>2399</v>
      </c>
      <c r="K4262" s="4">
        <v>1080</v>
      </c>
      <c r="L4262" s="4">
        <v>0</v>
      </c>
      <c r="M4262" s="4">
        <v>0</v>
      </c>
      <c r="N4262" s="4">
        <v>0</v>
      </c>
      <c r="O4262" s="4">
        <v>70995</v>
      </c>
      <c r="P4262" s="4">
        <v>70995</v>
      </c>
      <c r="Q4262" s="4">
        <v>5622</v>
      </c>
      <c r="R4262" s="4" t="b">
        <f t="shared" si="43"/>
        <v>0</v>
      </c>
      <c r="S4262" s="4">
        <v>0</v>
      </c>
    </row>
    <row r="4263" spans="1:19" ht="14.25" customHeight="1">
      <c r="A4263" s="4" t="s">
        <v>2565</v>
      </c>
      <c r="B4263" s="5"/>
      <c r="C4263" s="4">
        <v>0</v>
      </c>
      <c r="E4263" s="4" t="b">
        <f t="shared" si="42"/>
        <v>0</v>
      </c>
      <c r="F4263" s="4">
        <v>0</v>
      </c>
      <c r="G4263" s="4">
        <v>830122566</v>
      </c>
      <c r="H4263" s="6">
        <v>43963</v>
      </c>
      <c r="I4263" s="4" t="s">
        <v>2569</v>
      </c>
      <c r="J4263" s="4" t="s">
        <v>834</v>
      </c>
      <c r="K4263" s="4">
        <v>3131</v>
      </c>
      <c r="L4263" s="4">
        <v>0</v>
      </c>
      <c r="M4263" s="4">
        <v>0</v>
      </c>
      <c r="N4263" s="4">
        <v>70995</v>
      </c>
      <c r="O4263" s="4">
        <v>0</v>
      </c>
      <c r="P4263" s="4">
        <v>0</v>
      </c>
      <c r="Q4263" s="4">
        <v>5623</v>
      </c>
      <c r="R4263" s="4" t="b">
        <f t="shared" si="43"/>
        <v>0</v>
      </c>
      <c r="S4263" s="4">
        <v>0</v>
      </c>
    </row>
    <row r="4264" spans="1:19" ht="14.25" customHeight="1">
      <c r="A4264" s="4" t="s">
        <v>2565</v>
      </c>
      <c r="B4264" s="5"/>
      <c r="C4264" s="4">
        <v>0</v>
      </c>
      <c r="E4264" s="4" t="b">
        <f t="shared" si="42"/>
        <v>0</v>
      </c>
      <c r="F4264" s="4">
        <v>0</v>
      </c>
      <c r="G4264" s="4">
        <v>830122566</v>
      </c>
      <c r="H4264" s="6">
        <v>43981</v>
      </c>
      <c r="I4264" s="4" t="s">
        <v>864</v>
      </c>
      <c r="J4264" s="4" t="s">
        <v>2399</v>
      </c>
      <c r="K4264" s="4">
        <v>1091</v>
      </c>
      <c r="L4264" s="4">
        <v>0</v>
      </c>
      <c r="M4264" s="4">
        <v>0</v>
      </c>
      <c r="N4264" s="4">
        <v>0</v>
      </c>
      <c r="O4264" s="4">
        <v>70995</v>
      </c>
      <c r="P4264" s="4">
        <v>70995</v>
      </c>
      <c r="Q4264" s="4">
        <v>5624</v>
      </c>
      <c r="R4264" s="4" t="b">
        <f t="shared" si="43"/>
        <v>0</v>
      </c>
      <c r="S4264" s="4">
        <v>0</v>
      </c>
    </row>
    <row r="4265" spans="1:19" ht="14.25" customHeight="1">
      <c r="A4265" s="4" t="s">
        <v>2565</v>
      </c>
      <c r="B4265" s="5"/>
      <c r="C4265" s="4">
        <v>0</v>
      </c>
      <c r="E4265" s="4" t="b">
        <f t="shared" si="42"/>
        <v>0</v>
      </c>
      <c r="F4265" s="4">
        <v>0</v>
      </c>
      <c r="G4265" s="4">
        <v>830122566</v>
      </c>
      <c r="H4265" s="6">
        <v>43998</v>
      </c>
      <c r="I4265" s="4" t="s">
        <v>864</v>
      </c>
      <c r="J4265" s="4" t="s">
        <v>834</v>
      </c>
      <c r="K4265" s="4">
        <v>3144</v>
      </c>
      <c r="L4265" s="4">
        <v>0</v>
      </c>
      <c r="M4265" s="4">
        <v>0</v>
      </c>
      <c r="N4265" s="4">
        <v>70519</v>
      </c>
      <c r="O4265" s="4">
        <v>0</v>
      </c>
      <c r="P4265" s="4">
        <v>476</v>
      </c>
      <c r="Q4265" s="4">
        <v>5625</v>
      </c>
      <c r="R4265" s="4" t="b">
        <f t="shared" si="43"/>
        <v>0</v>
      </c>
      <c r="S4265" s="4">
        <v>0</v>
      </c>
    </row>
    <row r="4266" spans="1:19" ht="14.25" customHeight="1">
      <c r="A4266" s="4" t="s">
        <v>2565</v>
      </c>
      <c r="B4266" s="5"/>
      <c r="C4266" s="4">
        <v>0</v>
      </c>
      <c r="E4266" s="4" t="b">
        <f t="shared" si="42"/>
        <v>0</v>
      </c>
      <c r="F4266" s="4">
        <v>0</v>
      </c>
      <c r="G4266" s="4">
        <v>830122566</v>
      </c>
      <c r="H4266" s="6">
        <v>44012</v>
      </c>
      <c r="I4266" s="4" t="s">
        <v>864</v>
      </c>
      <c r="J4266" s="4" t="s">
        <v>2399</v>
      </c>
      <c r="K4266" s="4">
        <v>1119</v>
      </c>
      <c r="L4266" s="4">
        <v>0</v>
      </c>
      <c r="M4266" s="4">
        <v>0</v>
      </c>
      <c r="N4266" s="4">
        <v>0</v>
      </c>
      <c r="O4266" s="4">
        <v>70000</v>
      </c>
      <c r="P4266" s="4">
        <v>70476</v>
      </c>
      <c r="Q4266" s="4">
        <v>5626</v>
      </c>
      <c r="R4266" s="4" t="b">
        <f t="shared" si="43"/>
        <v>0</v>
      </c>
      <c r="S4266" s="4">
        <v>0</v>
      </c>
    </row>
    <row r="4267" spans="1:19" ht="14.25" customHeight="1">
      <c r="A4267" s="4" t="s">
        <v>2565</v>
      </c>
      <c r="B4267" s="5"/>
      <c r="C4267" s="4">
        <v>0</v>
      </c>
      <c r="E4267" s="4" t="b">
        <f t="shared" si="42"/>
        <v>0</v>
      </c>
      <c r="F4267" s="4">
        <v>0</v>
      </c>
      <c r="G4267" s="4">
        <v>830122566</v>
      </c>
      <c r="H4267" s="6">
        <v>44033</v>
      </c>
      <c r="I4267" s="4" t="s">
        <v>864</v>
      </c>
      <c r="J4267" s="4" t="s">
        <v>834</v>
      </c>
      <c r="K4267" s="4">
        <v>3155</v>
      </c>
      <c r="L4267" s="4">
        <v>0</v>
      </c>
      <c r="M4267" s="4">
        <v>0</v>
      </c>
      <c r="N4267" s="4">
        <v>476</v>
      </c>
      <c r="O4267" s="4">
        <v>0</v>
      </c>
      <c r="P4267" s="4">
        <v>70000</v>
      </c>
      <c r="Q4267" s="4">
        <v>5627</v>
      </c>
      <c r="R4267" s="4" t="b">
        <f t="shared" si="43"/>
        <v>0</v>
      </c>
      <c r="S4267" s="4">
        <v>0</v>
      </c>
    </row>
    <row r="4268" spans="1:19" ht="14.25" customHeight="1">
      <c r="A4268" s="4" t="s">
        <v>2565</v>
      </c>
      <c r="B4268" s="5"/>
      <c r="C4268" s="4">
        <v>0</v>
      </c>
      <c r="E4268" s="4" t="b">
        <f t="shared" si="42"/>
        <v>0</v>
      </c>
      <c r="F4268" s="4">
        <v>0</v>
      </c>
      <c r="G4268" s="4">
        <v>830122566</v>
      </c>
      <c r="H4268" s="6">
        <v>44033</v>
      </c>
      <c r="I4268" s="4" t="s">
        <v>864</v>
      </c>
      <c r="J4268" s="4" t="s">
        <v>834</v>
      </c>
      <c r="K4268" s="4">
        <v>3155</v>
      </c>
      <c r="L4268" s="4">
        <v>0</v>
      </c>
      <c r="M4268" s="4">
        <v>0</v>
      </c>
      <c r="N4268" s="4">
        <v>70000</v>
      </c>
      <c r="O4268" s="4">
        <v>0</v>
      </c>
      <c r="P4268" s="4">
        <v>0</v>
      </c>
      <c r="Q4268" s="4">
        <v>5628</v>
      </c>
      <c r="R4268" s="4" t="b">
        <f t="shared" si="43"/>
        <v>0</v>
      </c>
      <c r="S4268" s="4">
        <v>0</v>
      </c>
    </row>
    <row r="4269" spans="1:19" ht="14.25" customHeight="1">
      <c r="A4269" s="4" t="s">
        <v>2565</v>
      </c>
      <c r="B4269" s="5"/>
      <c r="C4269" s="4">
        <v>0</v>
      </c>
      <c r="E4269" s="4" t="b">
        <f t="shared" si="42"/>
        <v>0</v>
      </c>
      <c r="F4269" s="4">
        <v>0</v>
      </c>
      <c r="G4269" s="4">
        <v>830122566</v>
      </c>
      <c r="H4269" s="6">
        <v>44033</v>
      </c>
      <c r="I4269" s="4" t="s">
        <v>2570</v>
      </c>
      <c r="J4269" s="4" t="s">
        <v>834</v>
      </c>
      <c r="K4269" s="4">
        <v>3155</v>
      </c>
      <c r="L4269" s="4">
        <v>0</v>
      </c>
      <c r="M4269" s="4">
        <v>0</v>
      </c>
      <c r="N4269" s="4">
        <v>42</v>
      </c>
      <c r="O4269" s="4">
        <v>0</v>
      </c>
      <c r="P4269" s="4">
        <v>-42</v>
      </c>
      <c r="Q4269" s="4">
        <v>5629</v>
      </c>
      <c r="R4269" s="4" t="b">
        <f t="shared" si="43"/>
        <v>0</v>
      </c>
      <c r="S4269" s="4">
        <v>0</v>
      </c>
    </row>
    <row r="4270" spans="1:19" ht="14.25" customHeight="1">
      <c r="A4270" s="4" t="s">
        <v>2565</v>
      </c>
      <c r="B4270" s="5"/>
      <c r="C4270" s="4">
        <v>0</v>
      </c>
      <c r="E4270" s="4" t="b">
        <f t="shared" si="42"/>
        <v>0</v>
      </c>
      <c r="F4270" s="4">
        <v>0</v>
      </c>
      <c r="G4270" s="4">
        <v>830122566</v>
      </c>
      <c r="H4270" s="6">
        <v>44042</v>
      </c>
      <c r="I4270" s="4" t="s">
        <v>2570</v>
      </c>
      <c r="J4270" s="4" t="s">
        <v>2399</v>
      </c>
      <c r="K4270" s="4">
        <v>1127</v>
      </c>
      <c r="L4270" s="4">
        <v>0</v>
      </c>
      <c r="M4270" s="4">
        <v>0</v>
      </c>
      <c r="N4270" s="4">
        <v>0</v>
      </c>
      <c r="O4270" s="4">
        <v>71470</v>
      </c>
      <c r="P4270" s="4">
        <v>71428</v>
      </c>
      <c r="Q4270" s="4">
        <v>5630</v>
      </c>
      <c r="R4270" s="4" t="b">
        <f t="shared" si="43"/>
        <v>0</v>
      </c>
      <c r="S4270" s="4">
        <v>0</v>
      </c>
    </row>
    <row r="4271" spans="1:19" ht="14.25" customHeight="1">
      <c r="A4271" s="4" t="s">
        <v>2565</v>
      </c>
      <c r="B4271" s="5"/>
      <c r="C4271" s="4">
        <v>0</v>
      </c>
      <c r="E4271" s="4" t="b">
        <f t="shared" si="42"/>
        <v>0</v>
      </c>
      <c r="F4271" s="4">
        <v>0</v>
      </c>
      <c r="G4271" s="4">
        <v>830122566</v>
      </c>
      <c r="H4271" s="6">
        <v>44047</v>
      </c>
      <c r="I4271" s="4" t="s">
        <v>2570</v>
      </c>
      <c r="J4271" s="4" t="s">
        <v>834</v>
      </c>
      <c r="K4271" s="4">
        <v>3166</v>
      </c>
      <c r="L4271" s="4">
        <v>0</v>
      </c>
      <c r="M4271" s="4">
        <v>0</v>
      </c>
      <c r="N4271" s="4">
        <v>71428</v>
      </c>
      <c r="O4271" s="4">
        <v>0</v>
      </c>
      <c r="P4271" s="4">
        <v>0</v>
      </c>
      <c r="Q4271" s="4">
        <v>5631</v>
      </c>
      <c r="R4271" s="4" t="b">
        <f t="shared" si="43"/>
        <v>0</v>
      </c>
      <c r="S4271" s="4">
        <v>0</v>
      </c>
    </row>
    <row r="4272" spans="1:19" ht="14.25" customHeight="1">
      <c r="A4272" s="4" t="s">
        <v>2565</v>
      </c>
      <c r="B4272" s="5"/>
      <c r="C4272" s="4">
        <v>0</v>
      </c>
      <c r="E4272" s="4" t="b">
        <f t="shared" si="42"/>
        <v>0</v>
      </c>
      <c r="F4272" s="4">
        <v>0</v>
      </c>
      <c r="G4272" s="4">
        <v>830122566</v>
      </c>
      <c r="H4272" s="6">
        <v>44073</v>
      </c>
      <c r="I4272" s="7" t="s">
        <v>2571</v>
      </c>
      <c r="J4272" s="4" t="s">
        <v>2399</v>
      </c>
      <c r="K4272" s="4">
        <v>1146</v>
      </c>
      <c r="L4272" s="4">
        <v>0</v>
      </c>
      <c r="M4272" s="4">
        <v>0</v>
      </c>
      <c r="N4272" s="4">
        <v>0</v>
      </c>
      <c r="O4272" s="4">
        <v>70518</v>
      </c>
      <c r="P4272" s="4">
        <v>70518</v>
      </c>
      <c r="Q4272" s="4">
        <v>5632</v>
      </c>
      <c r="R4272" s="4" t="b">
        <f t="shared" si="43"/>
        <v>0</v>
      </c>
      <c r="S4272" s="4">
        <v>0</v>
      </c>
    </row>
    <row r="4273" spans="1:19" ht="14.25" customHeight="1">
      <c r="A4273" s="4" t="s">
        <v>2565</v>
      </c>
      <c r="B4273" s="5"/>
      <c r="C4273" s="4">
        <v>0</v>
      </c>
      <c r="E4273" s="4" t="b">
        <f t="shared" si="42"/>
        <v>0</v>
      </c>
      <c r="F4273" s="4">
        <v>0</v>
      </c>
      <c r="G4273" s="4">
        <v>830122566</v>
      </c>
      <c r="H4273" s="6">
        <v>44104</v>
      </c>
      <c r="I4273" s="7" t="s">
        <v>2571</v>
      </c>
      <c r="J4273" s="4" t="s">
        <v>2399</v>
      </c>
      <c r="K4273" s="4">
        <v>1163</v>
      </c>
      <c r="L4273" s="4">
        <v>0</v>
      </c>
      <c r="M4273" s="4">
        <v>0</v>
      </c>
      <c r="N4273" s="4">
        <v>0</v>
      </c>
      <c r="O4273" s="4">
        <v>69846</v>
      </c>
      <c r="P4273" s="4">
        <v>140364</v>
      </c>
      <c r="Q4273" s="4">
        <v>5633</v>
      </c>
      <c r="R4273" s="4" t="b">
        <f t="shared" si="43"/>
        <v>0</v>
      </c>
      <c r="S4273" s="4">
        <v>0</v>
      </c>
    </row>
    <row r="4274" spans="1:19" ht="14.25" customHeight="1">
      <c r="A4274" s="4" t="s">
        <v>2565</v>
      </c>
      <c r="B4274" s="5"/>
      <c r="C4274" s="4">
        <v>0</v>
      </c>
      <c r="E4274" s="4" t="b">
        <f t="shared" si="42"/>
        <v>0</v>
      </c>
      <c r="F4274" s="4">
        <v>0</v>
      </c>
      <c r="G4274" s="4">
        <v>830122566</v>
      </c>
      <c r="H4274" s="6">
        <v>44119</v>
      </c>
      <c r="I4274" s="7" t="s">
        <v>2572</v>
      </c>
      <c r="J4274" s="4" t="s">
        <v>834</v>
      </c>
      <c r="K4274" s="4">
        <v>3186</v>
      </c>
      <c r="L4274" s="4">
        <v>0</v>
      </c>
      <c r="M4274" s="4">
        <v>0</v>
      </c>
      <c r="N4274" s="4">
        <v>70518</v>
      </c>
      <c r="O4274" s="4">
        <v>0</v>
      </c>
      <c r="P4274" s="4">
        <v>69846</v>
      </c>
      <c r="Q4274" s="4">
        <v>5634</v>
      </c>
      <c r="R4274" s="4" t="b">
        <f t="shared" si="43"/>
        <v>0</v>
      </c>
      <c r="S4274" s="4">
        <v>0</v>
      </c>
    </row>
    <row r="4275" spans="1:19" ht="14.25" customHeight="1">
      <c r="A4275" s="4" t="s">
        <v>2565</v>
      </c>
      <c r="B4275" s="5"/>
      <c r="C4275" s="4">
        <v>0</v>
      </c>
      <c r="E4275" s="4" t="b">
        <f t="shared" si="42"/>
        <v>0</v>
      </c>
      <c r="F4275" s="4">
        <v>0</v>
      </c>
      <c r="G4275" s="4">
        <v>830122566</v>
      </c>
      <c r="H4275" s="6">
        <v>44119</v>
      </c>
      <c r="I4275" s="7" t="s">
        <v>2573</v>
      </c>
      <c r="J4275" s="4" t="s">
        <v>834</v>
      </c>
      <c r="K4275" s="4">
        <v>3186</v>
      </c>
      <c r="L4275" s="4">
        <v>0</v>
      </c>
      <c r="M4275" s="4">
        <v>0</v>
      </c>
      <c r="N4275" s="4">
        <v>69846</v>
      </c>
      <c r="O4275" s="4">
        <v>0</v>
      </c>
      <c r="P4275" s="4">
        <v>0</v>
      </c>
      <c r="Q4275" s="4">
        <v>5635</v>
      </c>
      <c r="R4275" s="4" t="b">
        <f t="shared" si="43"/>
        <v>0</v>
      </c>
      <c r="S4275" s="4">
        <v>0</v>
      </c>
    </row>
    <row r="4276" spans="1:19" ht="14.25" customHeight="1">
      <c r="A4276" s="4" t="s">
        <v>2565</v>
      </c>
      <c r="B4276" s="5"/>
      <c r="C4276" s="4">
        <v>0</v>
      </c>
      <c r="E4276" s="4" t="b">
        <f t="shared" si="42"/>
        <v>0</v>
      </c>
      <c r="F4276" s="4">
        <v>0</v>
      </c>
      <c r="G4276" s="4">
        <v>830122566</v>
      </c>
      <c r="H4276" s="6">
        <v>44134</v>
      </c>
      <c r="I4276" s="7" t="s">
        <v>2571</v>
      </c>
      <c r="J4276" s="4" t="s">
        <v>2399</v>
      </c>
      <c r="K4276" s="4">
        <v>1177</v>
      </c>
      <c r="L4276" s="4">
        <v>0</v>
      </c>
      <c r="M4276" s="4">
        <v>0</v>
      </c>
      <c r="N4276" s="4">
        <v>0</v>
      </c>
      <c r="O4276" s="4">
        <v>89674</v>
      </c>
      <c r="P4276" s="4">
        <v>89674</v>
      </c>
      <c r="Q4276" s="4">
        <v>5636</v>
      </c>
      <c r="R4276" s="4" t="b">
        <f t="shared" si="43"/>
        <v>0</v>
      </c>
      <c r="S4276" s="4">
        <v>0</v>
      </c>
    </row>
    <row r="4277" spans="1:19" ht="14.25" customHeight="1">
      <c r="A4277" s="4" t="s">
        <v>2565</v>
      </c>
      <c r="B4277" s="5"/>
      <c r="C4277" s="4">
        <v>0</v>
      </c>
      <c r="E4277" s="4" t="b">
        <f t="shared" si="42"/>
        <v>0</v>
      </c>
      <c r="F4277" s="4">
        <v>0</v>
      </c>
      <c r="G4277" s="4">
        <v>830122566</v>
      </c>
      <c r="H4277" s="6">
        <v>44164</v>
      </c>
      <c r="I4277" s="7" t="s">
        <v>2571</v>
      </c>
      <c r="J4277" s="4" t="s">
        <v>2399</v>
      </c>
      <c r="K4277" s="4">
        <v>1189</v>
      </c>
      <c r="L4277" s="4">
        <v>0</v>
      </c>
      <c r="M4277" s="4">
        <v>0</v>
      </c>
      <c r="N4277" s="4">
        <v>0</v>
      </c>
      <c r="O4277" s="4">
        <v>89674</v>
      </c>
      <c r="P4277" s="4">
        <v>179348</v>
      </c>
      <c r="Q4277" s="4">
        <v>5637</v>
      </c>
      <c r="R4277" s="4" t="b">
        <f t="shared" si="43"/>
        <v>0</v>
      </c>
      <c r="S4277" s="4">
        <v>0</v>
      </c>
    </row>
    <row r="4278" spans="1:19" ht="14.25" customHeight="1">
      <c r="A4278" s="4" t="s">
        <v>2565</v>
      </c>
      <c r="B4278" s="5"/>
      <c r="C4278" s="4">
        <v>0</v>
      </c>
      <c r="E4278" s="4" t="b">
        <f t="shared" si="42"/>
        <v>0</v>
      </c>
      <c r="F4278" s="4">
        <v>0</v>
      </c>
      <c r="G4278" s="4">
        <v>830122566</v>
      </c>
      <c r="H4278" s="6">
        <v>44165</v>
      </c>
      <c r="I4278" s="4" t="s">
        <v>2574</v>
      </c>
      <c r="J4278" s="4" t="s">
        <v>834</v>
      </c>
      <c r="K4278" s="4">
        <v>3203</v>
      </c>
      <c r="L4278" s="4">
        <v>0</v>
      </c>
      <c r="M4278" s="4">
        <v>0</v>
      </c>
      <c r="N4278" s="4">
        <v>89674</v>
      </c>
      <c r="O4278" s="4">
        <v>0</v>
      </c>
      <c r="P4278" s="4">
        <v>89674</v>
      </c>
      <c r="Q4278" s="4">
        <v>5638</v>
      </c>
      <c r="R4278" s="4" t="b">
        <f t="shared" si="43"/>
        <v>0</v>
      </c>
      <c r="S4278" s="4">
        <v>0</v>
      </c>
    </row>
    <row r="4279" spans="1:19" ht="14.25" customHeight="1">
      <c r="A4279" s="4" t="s">
        <v>2565</v>
      </c>
      <c r="B4279" s="5"/>
      <c r="C4279" s="4">
        <v>0</v>
      </c>
      <c r="E4279" s="4" t="b">
        <f t="shared" si="42"/>
        <v>0</v>
      </c>
      <c r="F4279" s="4">
        <v>0</v>
      </c>
      <c r="G4279" s="4">
        <v>830122566</v>
      </c>
      <c r="H4279" s="6">
        <v>44195</v>
      </c>
      <c r="I4279" s="4" t="s">
        <v>2569</v>
      </c>
      <c r="J4279" s="4" t="s">
        <v>2399</v>
      </c>
      <c r="K4279" s="4">
        <v>1201</v>
      </c>
      <c r="L4279" s="4">
        <v>0</v>
      </c>
      <c r="M4279" s="4">
        <v>0</v>
      </c>
      <c r="N4279" s="4">
        <v>0</v>
      </c>
      <c r="O4279" s="4">
        <v>90689</v>
      </c>
      <c r="P4279" s="4">
        <v>180363</v>
      </c>
      <c r="Q4279" s="4">
        <v>5639</v>
      </c>
      <c r="R4279" s="4" t="b">
        <f t="shared" si="43"/>
        <v>0</v>
      </c>
      <c r="S4279" s="4">
        <v>0</v>
      </c>
    </row>
    <row r="4280" spans="1:19" ht="14.25" customHeight="1">
      <c r="A4280" s="4" t="s">
        <v>2565</v>
      </c>
      <c r="B4280" s="5" t="s">
        <v>2575</v>
      </c>
      <c r="C4280" s="4">
        <v>0</v>
      </c>
      <c r="D4280" s="4" t="s">
        <v>2575</v>
      </c>
      <c r="E4280" s="4" t="b">
        <f t="shared" si="42"/>
        <v>0</v>
      </c>
      <c r="F4280" s="4">
        <v>0</v>
      </c>
      <c r="G4280" s="4">
        <v>830122566</v>
      </c>
      <c r="H4280" s="3" t="s">
        <v>21</v>
      </c>
      <c r="K4280" s="4">
        <v>0</v>
      </c>
      <c r="L4280" s="4">
        <v>0</v>
      </c>
      <c r="M4280" s="4">
        <v>0</v>
      </c>
      <c r="N4280" s="4">
        <v>827276</v>
      </c>
      <c r="O4280" s="4">
        <v>928179</v>
      </c>
      <c r="P4280" s="4">
        <v>180363</v>
      </c>
      <c r="Q4280" s="4">
        <v>5640</v>
      </c>
      <c r="R4280" s="4" t="b">
        <f t="shared" si="43"/>
        <v>0</v>
      </c>
      <c r="S4280" s="4">
        <v>0</v>
      </c>
    </row>
    <row r="4281" spans="1:19" ht="14.25" customHeight="1">
      <c r="A4281" s="4" t="s">
        <v>2565</v>
      </c>
      <c r="B4281" s="5" t="s">
        <v>2576</v>
      </c>
      <c r="C4281" s="4">
        <v>0</v>
      </c>
      <c r="D4281" s="4" t="s">
        <v>2576</v>
      </c>
      <c r="E4281" s="4" t="b">
        <f t="shared" si="42"/>
        <v>0</v>
      </c>
      <c r="F4281" s="4">
        <v>0</v>
      </c>
      <c r="G4281" s="4">
        <v>0</v>
      </c>
      <c r="H4281" s="3" t="s">
        <v>21</v>
      </c>
      <c r="K4281" s="4">
        <v>0</v>
      </c>
      <c r="L4281" s="4">
        <v>0</v>
      </c>
      <c r="M4281" s="4">
        <v>0</v>
      </c>
      <c r="N4281" s="4">
        <v>827276</v>
      </c>
      <c r="O4281" s="4">
        <v>928179</v>
      </c>
      <c r="P4281" s="4">
        <v>180363</v>
      </c>
      <c r="Q4281" s="4">
        <v>5645</v>
      </c>
      <c r="R4281" s="4" t="b">
        <f t="shared" ref="R4281:R4282" si="44">TRUE()</f>
        <v>1</v>
      </c>
      <c r="S4281" s="4">
        <v>0</v>
      </c>
    </row>
    <row r="4282" spans="1:19" ht="14.25" customHeight="1">
      <c r="A4282" s="4" t="s">
        <v>2577</v>
      </c>
      <c r="B4282" s="5" t="s">
        <v>2578</v>
      </c>
      <c r="C4282" s="4">
        <v>0</v>
      </c>
      <c r="D4282" s="4" t="s">
        <v>2578</v>
      </c>
      <c r="E4282" s="4" t="b">
        <f>TRUE()</f>
        <v>1</v>
      </c>
      <c r="F4282" s="4">
        <v>10970</v>
      </c>
      <c r="G4282" s="4">
        <v>0</v>
      </c>
      <c r="H4282" s="3" t="s">
        <v>21</v>
      </c>
      <c r="K4282" s="4">
        <v>0</v>
      </c>
      <c r="L4282" s="4">
        <v>153860</v>
      </c>
      <c r="M4282" s="4">
        <v>156540</v>
      </c>
      <c r="N4282" s="4">
        <v>0</v>
      </c>
      <c r="O4282" s="4">
        <v>0</v>
      </c>
      <c r="P4282" s="4">
        <v>10970</v>
      </c>
      <c r="Q4282" s="4">
        <v>5648</v>
      </c>
      <c r="R4282" s="4" t="b">
        <f t="shared" si="44"/>
        <v>1</v>
      </c>
      <c r="S4282" s="4">
        <v>0</v>
      </c>
    </row>
    <row r="4283" spans="1:19" ht="14.25" customHeight="1">
      <c r="A4283" s="4" t="s">
        <v>2577</v>
      </c>
      <c r="B4283" s="5" t="s">
        <v>849</v>
      </c>
      <c r="C4283" s="4">
        <v>0</v>
      </c>
      <c r="D4283" s="4" t="s">
        <v>849</v>
      </c>
      <c r="E4283" s="4" t="b">
        <f t="shared" ref="E4283:E4314" si="45">FALSE()</f>
        <v>0</v>
      </c>
      <c r="F4283" s="4">
        <v>10970</v>
      </c>
      <c r="G4283" s="4">
        <v>800007813</v>
      </c>
      <c r="H4283" s="3" t="s">
        <v>21</v>
      </c>
      <c r="K4283" s="4">
        <v>0</v>
      </c>
      <c r="L4283" s="4">
        <v>153860</v>
      </c>
      <c r="M4283" s="4">
        <v>156540</v>
      </c>
      <c r="N4283" s="4">
        <v>0</v>
      </c>
      <c r="O4283" s="4">
        <v>0</v>
      </c>
      <c r="P4283" s="4">
        <v>10970</v>
      </c>
      <c r="Q4283" s="4">
        <v>5653</v>
      </c>
      <c r="R4283" s="4" t="b">
        <f t="shared" ref="R4283:R4313" si="46">FALSE()</f>
        <v>0</v>
      </c>
      <c r="S4283" s="4">
        <v>0</v>
      </c>
    </row>
    <row r="4284" spans="1:19" ht="14.25" customHeight="1">
      <c r="A4284" s="4" t="s">
        <v>2577</v>
      </c>
      <c r="B4284" s="5"/>
      <c r="C4284" s="4">
        <v>0</v>
      </c>
      <c r="E4284" s="4" t="b">
        <f t="shared" si="45"/>
        <v>0</v>
      </c>
      <c r="F4284" s="4">
        <v>0</v>
      </c>
      <c r="G4284" s="4">
        <v>800007813</v>
      </c>
      <c r="H4284" s="6">
        <v>43840</v>
      </c>
      <c r="I4284" s="4" t="s">
        <v>2569</v>
      </c>
      <c r="J4284" s="4" t="s">
        <v>834</v>
      </c>
      <c r="K4284" s="4">
        <v>3089</v>
      </c>
      <c r="L4284" s="4">
        <v>0</v>
      </c>
      <c r="M4284" s="4">
        <v>0</v>
      </c>
      <c r="N4284" s="4">
        <v>10970</v>
      </c>
      <c r="O4284" s="4">
        <v>0</v>
      </c>
      <c r="P4284" s="4">
        <v>0</v>
      </c>
      <c r="Q4284" s="4">
        <v>5654</v>
      </c>
      <c r="R4284" s="4" t="b">
        <f t="shared" si="46"/>
        <v>0</v>
      </c>
      <c r="S4284" s="4">
        <v>0</v>
      </c>
    </row>
    <row r="4285" spans="1:19" ht="14.25" customHeight="1">
      <c r="A4285" s="4" t="s">
        <v>2577</v>
      </c>
      <c r="B4285" s="5"/>
      <c r="C4285" s="4">
        <v>0</v>
      </c>
      <c r="E4285" s="4" t="b">
        <f t="shared" si="45"/>
        <v>0</v>
      </c>
      <c r="F4285" s="4">
        <v>0</v>
      </c>
      <c r="G4285" s="4">
        <v>800007813</v>
      </c>
      <c r="H4285" s="6">
        <v>43860</v>
      </c>
      <c r="I4285" s="7" t="s">
        <v>2579</v>
      </c>
      <c r="J4285" s="4" t="s">
        <v>2399</v>
      </c>
      <c r="K4285" s="4">
        <v>1054</v>
      </c>
      <c r="L4285" s="4">
        <v>0</v>
      </c>
      <c r="M4285" s="4">
        <v>0</v>
      </c>
      <c r="N4285" s="4">
        <v>0</v>
      </c>
      <c r="O4285" s="4">
        <v>11860</v>
      </c>
      <c r="P4285" s="4">
        <v>11860</v>
      </c>
      <c r="Q4285" s="4">
        <v>5655</v>
      </c>
      <c r="R4285" s="4" t="b">
        <f t="shared" si="46"/>
        <v>0</v>
      </c>
      <c r="S4285" s="4">
        <v>0</v>
      </c>
    </row>
    <row r="4286" spans="1:19" ht="14.25" customHeight="1">
      <c r="A4286" s="4" t="s">
        <v>2577</v>
      </c>
      <c r="B4286" s="5"/>
      <c r="C4286" s="4">
        <v>0</v>
      </c>
      <c r="E4286" s="4" t="b">
        <f t="shared" si="45"/>
        <v>0</v>
      </c>
      <c r="F4286" s="4">
        <v>0</v>
      </c>
      <c r="G4286" s="4">
        <v>800007813</v>
      </c>
      <c r="H4286" s="6">
        <v>43871</v>
      </c>
      <c r="I4286" s="4" t="s">
        <v>2569</v>
      </c>
      <c r="J4286" s="4" t="s">
        <v>834</v>
      </c>
      <c r="K4286" s="4">
        <v>3099</v>
      </c>
      <c r="L4286" s="4">
        <v>0</v>
      </c>
      <c r="M4286" s="4">
        <v>0</v>
      </c>
      <c r="N4286" s="4">
        <v>11860</v>
      </c>
      <c r="O4286" s="4">
        <v>0</v>
      </c>
      <c r="P4286" s="4">
        <v>0</v>
      </c>
      <c r="Q4286" s="4">
        <v>5656</v>
      </c>
      <c r="R4286" s="4" t="b">
        <f t="shared" si="46"/>
        <v>0</v>
      </c>
      <c r="S4286" s="4">
        <v>0</v>
      </c>
    </row>
    <row r="4287" spans="1:19" ht="14.25" customHeight="1">
      <c r="A4287" s="4" t="s">
        <v>2577</v>
      </c>
      <c r="B4287" s="5"/>
      <c r="C4287" s="4">
        <v>0</v>
      </c>
      <c r="E4287" s="4" t="b">
        <f t="shared" si="45"/>
        <v>0</v>
      </c>
      <c r="F4287" s="4">
        <v>0</v>
      </c>
      <c r="G4287" s="4">
        <v>800007813</v>
      </c>
      <c r="H4287" s="6">
        <v>43889</v>
      </c>
      <c r="I4287" s="4" t="s">
        <v>2569</v>
      </c>
      <c r="J4287" s="4" t="s">
        <v>2399</v>
      </c>
      <c r="K4287" s="4">
        <v>1061</v>
      </c>
      <c r="L4287" s="4">
        <v>0</v>
      </c>
      <c r="M4287" s="4">
        <v>0</v>
      </c>
      <c r="N4287" s="4">
        <v>0</v>
      </c>
      <c r="O4287" s="4">
        <v>12230</v>
      </c>
      <c r="P4287" s="4">
        <v>12230</v>
      </c>
      <c r="Q4287" s="4">
        <v>5657</v>
      </c>
      <c r="R4287" s="4" t="b">
        <f t="shared" si="46"/>
        <v>0</v>
      </c>
      <c r="S4287" s="4">
        <v>0</v>
      </c>
    </row>
    <row r="4288" spans="1:19" ht="14.25" customHeight="1">
      <c r="A4288" s="4" t="s">
        <v>2577</v>
      </c>
      <c r="B4288" s="5"/>
      <c r="C4288" s="4">
        <v>0</v>
      </c>
      <c r="E4288" s="4" t="b">
        <f t="shared" si="45"/>
        <v>0</v>
      </c>
      <c r="F4288" s="4">
        <v>0</v>
      </c>
      <c r="G4288" s="4">
        <v>800007813</v>
      </c>
      <c r="H4288" s="6">
        <v>43896</v>
      </c>
      <c r="I4288" s="4" t="s">
        <v>2569</v>
      </c>
      <c r="J4288" s="4" t="s">
        <v>834</v>
      </c>
      <c r="K4288" s="4">
        <v>3112</v>
      </c>
      <c r="L4288" s="4">
        <v>0</v>
      </c>
      <c r="M4288" s="4">
        <v>0</v>
      </c>
      <c r="N4288" s="4">
        <v>12230</v>
      </c>
      <c r="O4288" s="4">
        <v>0</v>
      </c>
      <c r="P4288" s="4">
        <v>0</v>
      </c>
      <c r="Q4288" s="4">
        <v>5658</v>
      </c>
      <c r="R4288" s="4" t="b">
        <f t="shared" si="46"/>
        <v>0</v>
      </c>
      <c r="S4288" s="4">
        <v>0</v>
      </c>
    </row>
    <row r="4289" spans="1:19" ht="14.25" customHeight="1">
      <c r="A4289" s="4" t="s">
        <v>2577</v>
      </c>
      <c r="B4289" s="5"/>
      <c r="C4289" s="4">
        <v>0</v>
      </c>
      <c r="E4289" s="4" t="b">
        <f t="shared" si="45"/>
        <v>0</v>
      </c>
      <c r="F4289" s="4">
        <v>0</v>
      </c>
      <c r="G4289" s="4">
        <v>800007813</v>
      </c>
      <c r="H4289" s="6">
        <v>43920</v>
      </c>
      <c r="I4289" s="4" t="s">
        <v>864</v>
      </c>
      <c r="J4289" s="4" t="s">
        <v>2399</v>
      </c>
      <c r="K4289" s="4">
        <v>1078</v>
      </c>
      <c r="L4289" s="4">
        <v>0</v>
      </c>
      <c r="M4289" s="4">
        <v>0</v>
      </c>
      <c r="N4289" s="4">
        <v>0</v>
      </c>
      <c r="O4289" s="4">
        <v>12280</v>
      </c>
      <c r="P4289" s="4">
        <v>12280</v>
      </c>
      <c r="Q4289" s="4">
        <v>5659</v>
      </c>
      <c r="R4289" s="4" t="b">
        <f t="shared" si="46"/>
        <v>0</v>
      </c>
      <c r="S4289" s="4">
        <v>0</v>
      </c>
    </row>
    <row r="4290" spans="1:19" ht="14.25" customHeight="1">
      <c r="A4290" s="4" t="s">
        <v>2577</v>
      </c>
      <c r="B4290" s="5"/>
      <c r="C4290" s="4">
        <v>0</v>
      </c>
      <c r="E4290" s="4" t="b">
        <f t="shared" si="45"/>
        <v>0</v>
      </c>
      <c r="F4290" s="4">
        <v>0</v>
      </c>
      <c r="G4290" s="4">
        <v>800007813</v>
      </c>
      <c r="H4290" s="6">
        <v>43943</v>
      </c>
      <c r="I4290" s="4" t="s">
        <v>864</v>
      </c>
      <c r="J4290" s="4" t="s">
        <v>834</v>
      </c>
      <c r="K4290" s="4">
        <v>3121</v>
      </c>
      <c r="L4290" s="4">
        <v>0</v>
      </c>
      <c r="M4290" s="4">
        <v>0</v>
      </c>
      <c r="N4290" s="4">
        <v>12280</v>
      </c>
      <c r="O4290" s="4">
        <v>0</v>
      </c>
      <c r="P4290" s="4">
        <v>0</v>
      </c>
      <c r="Q4290" s="4">
        <v>5660</v>
      </c>
      <c r="R4290" s="4" t="b">
        <f t="shared" si="46"/>
        <v>0</v>
      </c>
      <c r="S4290" s="4">
        <v>0</v>
      </c>
    </row>
    <row r="4291" spans="1:19" ht="14.25" customHeight="1">
      <c r="A4291" s="4" t="s">
        <v>2577</v>
      </c>
      <c r="B4291" s="5"/>
      <c r="C4291" s="4">
        <v>0</v>
      </c>
      <c r="E4291" s="4" t="b">
        <f t="shared" si="45"/>
        <v>0</v>
      </c>
      <c r="F4291" s="4">
        <v>0</v>
      </c>
      <c r="G4291" s="4">
        <v>800007813</v>
      </c>
      <c r="H4291" s="6">
        <v>43951</v>
      </c>
      <c r="I4291" s="7" t="s">
        <v>2580</v>
      </c>
      <c r="J4291" s="4" t="s">
        <v>2399</v>
      </c>
      <c r="K4291" s="4">
        <v>1090</v>
      </c>
      <c r="L4291" s="4">
        <v>0</v>
      </c>
      <c r="M4291" s="4">
        <v>0</v>
      </c>
      <c r="N4291" s="4">
        <v>0</v>
      </c>
      <c r="O4291" s="4">
        <v>15940</v>
      </c>
      <c r="P4291" s="4">
        <v>15940</v>
      </c>
      <c r="Q4291" s="4">
        <v>5661</v>
      </c>
      <c r="R4291" s="4" t="b">
        <f t="shared" si="46"/>
        <v>0</v>
      </c>
      <c r="S4291" s="4">
        <v>0</v>
      </c>
    </row>
    <row r="4292" spans="1:19" ht="14.25" customHeight="1">
      <c r="A4292" s="4" t="s">
        <v>2577</v>
      </c>
      <c r="B4292" s="5"/>
      <c r="C4292" s="4">
        <v>0</v>
      </c>
      <c r="E4292" s="4" t="b">
        <f t="shared" si="45"/>
        <v>0</v>
      </c>
      <c r="F4292" s="4">
        <v>0</v>
      </c>
      <c r="G4292" s="4">
        <v>800007813</v>
      </c>
      <c r="H4292" s="6">
        <v>43970</v>
      </c>
      <c r="I4292" s="7" t="s">
        <v>2580</v>
      </c>
      <c r="J4292" s="4" t="s">
        <v>834</v>
      </c>
      <c r="K4292" s="4">
        <v>3132</v>
      </c>
      <c r="L4292" s="4">
        <v>0</v>
      </c>
      <c r="M4292" s="4">
        <v>0</v>
      </c>
      <c r="N4292" s="4">
        <v>15940</v>
      </c>
      <c r="O4292" s="4">
        <v>0</v>
      </c>
      <c r="P4292" s="4">
        <v>0</v>
      </c>
      <c r="Q4292" s="4">
        <v>5662</v>
      </c>
      <c r="R4292" s="4" t="b">
        <f t="shared" si="46"/>
        <v>0</v>
      </c>
      <c r="S4292" s="4">
        <v>0</v>
      </c>
    </row>
    <row r="4293" spans="1:19" ht="14.25" customHeight="1">
      <c r="A4293" s="4" t="s">
        <v>2577</v>
      </c>
      <c r="B4293" s="5"/>
      <c r="C4293" s="4">
        <v>0</v>
      </c>
      <c r="E4293" s="4" t="b">
        <f t="shared" si="45"/>
        <v>0</v>
      </c>
      <c r="F4293" s="4">
        <v>0</v>
      </c>
      <c r="G4293" s="4">
        <v>800007813</v>
      </c>
      <c r="H4293" s="6">
        <v>43981</v>
      </c>
      <c r="I4293" s="4" t="s">
        <v>864</v>
      </c>
      <c r="J4293" s="4" t="s">
        <v>2399</v>
      </c>
      <c r="K4293" s="4">
        <v>1101</v>
      </c>
      <c r="L4293" s="4">
        <v>0</v>
      </c>
      <c r="M4293" s="4">
        <v>0</v>
      </c>
      <c r="N4293" s="4">
        <v>0</v>
      </c>
      <c r="O4293" s="4">
        <v>11090</v>
      </c>
      <c r="P4293" s="4">
        <v>11090</v>
      </c>
      <c r="Q4293" s="4">
        <v>5663</v>
      </c>
      <c r="R4293" s="4" t="b">
        <f t="shared" si="46"/>
        <v>0</v>
      </c>
      <c r="S4293" s="4">
        <v>0</v>
      </c>
    </row>
    <row r="4294" spans="1:19" ht="14.25" customHeight="1">
      <c r="A4294" s="4" t="s">
        <v>2577</v>
      </c>
      <c r="B4294" s="5"/>
      <c r="C4294" s="4">
        <v>0</v>
      </c>
      <c r="E4294" s="4" t="b">
        <f t="shared" si="45"/>
        <v>0</v>
      </c>
      <c r="F4294" s="4">
        <v>0</v>
      </c>
      <c r="G4294" s="4">
        <v>800007813</v>
      </c>
      <c r="H4294" s="6">
        <v>43999</v>
      </c>
      <c r="I4294" s="4" t="s">
        <v>864</v>
      </c>
      <c r="J4294" s="4" t="s">
        <v>834</v>
      </c>
      <c r="K4294" s="4">
        <v>3146</v>
      </c>
      <c r="L4294" s="4">
        <v>0</v>
      </c>
      <c r="M4294" s="4">
        <v>0</v>
      </c>
      <c r="N4294" s="4">
        <v>11090</v>
      </c>
      <c r="O4294" s="4">
        <v>0</v>
      </c>
      <c r="P4294" s="4">
        <v>0</v>
      </c>
      <c r="Q4294" s="4">
        <v>5664</v>
      </c>
      <c r="R4294" s="4" t="b">
        <f t="shared" si="46"/>
        <v>0</v>
      </c>
      <c r="S4294" s="4">
        <v>0</v>
      </c>
    </row>
    <row r="4295" spans="1:19" ht="14.25" customHeight="1">
      <c r="A4295" s="4" t="s">
        <v>2577</v>
      </c>
      <c r="B4295" s="5"/>
      <c r="C4295" s="4">
        <v>0</v>
      </c>
      <c r="E4295" s="4" t="b">
        <f t="shared" si="45"/>
        <v>0</v>
      </c>
      <c r="F4295" s="4">
        <v>0</v>
      </c>
      <c r="G4295" s="4">
        <v>800007813</v>
      </c>
      <c r="H4295" s="6">
        <v>44012</v>
      </c>
      <c r="I4295" s="4" t="s">
        <v>864</v>
      </c>
      <c r="J4295" s="4" t="s">
        <v>2399</v>
      </c>
      <c r="K4295" s="4">
        <v>1118</v>
      </c>
      <c r="L4295" s="4">
        <v>0</v>
      </c>
      <c r="M4295" s="4">
        <v>0</v>
      </c>
      <c r="N4295" s="4">
        <v>0</v>
      </c>
      <c r="O4295" s="4">
        <v>11090</v>
      </c>
      <c r="P4295" s="4">
        <v>11090</v>
      </c>
      <c r="Q4295" s="4">
        <v>5665</v>
      </c>
      <c r="R4295" s="4" t="b">
        <f t="shared" si="46"/>
        <v>0</v>
      </c>
      <c r="S4295" s="4">
        <v>0</v>
      </c>
    </row>
    <row r="4296" spans="1:19" ht="14.25" customHeight="1">
      <c r="A4296" s="4" t="s">
        <v>2577</v>
      </c>
      <c r="B4296" s="5"/>
      <c r="C4296" s="4">
        <v>0</v>
      </c>
      <c r="E4296" s="4" t="b">
        <f t="shared" si="45"/>
        <v>0</v>
      </c>
      <c r="F4296" s="4">
        <v>0</v>
      </c>
      <c r="G4296" s="4">
        <v>800007813</v>
      </c>
      <c r="H4296" s="6">
        <v>44042</v>
      </c>
      <c r="I4296" s="4" t="s">
        <v>2569</v>
      </c>
      <c r="J4296" s="4" t="s">
        <v>2399</v>
      </c>
      <c r="K4296" s="4">
        <v>1128</v>
      </c>
      <c r="L4296" s="4">
        <v>0</v>
      </c>
      <c r="M4296" s="4">
        <v>0</v>
      </c>
      <c r="N4296" s="4">
        <v>0</v>
      </c>
      <c r="O4296" s="4">
        <v>13000</v>
      </c>
      <c r="P4296" s="4">
        <v>24090</v>
      </c>
      <c r="Q4296" s="4">
        <v>5666</v>
      </c>
      <c r="R4296" s="4" t="b">
        <f t="shared" si="46"/>
        <v>0</v>
      </c>
      <c r="S4296" s="4">
        <v>0</v>
      </c>
    </row>
    <row r="4297" spans="1:19" ht="14.25" customHeight="1">
      <c r="A4297" s="4" t="s">
        <v>2577</v>
      </c>
      <c r="B4297" s="5"/>
      <c r="C4297" s="4">
        <v>0</v>
      </c>
      <c r="E4297" s="4" t="b">
        <f t="shared" si="45"/>
        <v>0</v>
      </c>
      <c r="F4297" s="4">
        <v>0</v>
      </c>
      <c r="G4297" s="4">
        <v>800007813</v>
      </c>
      <c r="H4297" s="6">
        <v>44048</v>
      </c>
      <c r="I4297" s="4" t="s">
        <v>864</v>
      </c>
      <c r="J4297" s="4" t="s">
        <v>834</v>
      </c>
      <c r="K4297" s="4">
        <v>3163</v>
      </c>
      <c r="L4297" s="4">
        <v>0</v>
      </c>
      <c r="M4297" s="4">
        <v>0</v>
      </c>
      <c r="N4297" s="4">
        <v>11090</v>
      </c>
      <c r="O4297" s="4">
        <v>0</v>
      </c>
      <c r="P4297" s="4">
        <v>13000</v>
      </c>
      <c r="Q4297" s="4">
        <v>5667</v>
      </c>
      <c r="R4297" s="4" t="b">
        <f t="shared" si="46"/>
        <v>0</v>
      </c>
      <c r="S4297" s="4">
        <v>0</v>
      </c>
    </row>
    <row r="4298" spans="1:19" ht="14.25" customHeight="1">
      <c r="A4298" s="4" t="s">
        <v>2577</v>
      </c>
      <c r="B4298" s="5"/>
      <c r="C4298" s="4">
        <v>0</v>
      </c>
      <c r="E4298" s="4" t="b">
        <f t="shared" si="45"/>
        <v>0</v>
      </c>
      <c r="F4298" s="4">
        <v>0</v>
      </c>
      <c r="G4298" s="4">
        <v>800007813</v>
      </c>
      <c r="H4298" s="6">
        <v>44048</v>
      </c>
      <c r="I4298" s="4" t="s">
        <v>2569</v>
      </c>
      <c r="J4298" s="4" t="s">
        <v>834</v>
      </c>
      <c r="K4298" s="4">
        <v>3163</v>
      </c>
      <c r="L4298" s="4">
        <v>0</v>
      </c>
      <c r="M4298" s="4">
        <v>0</v>
      </c>
      <c r="N4298" s="4">
        <v>1910</v>
      </c>
      <c r="O4298" s="4">
        <v>0</v>
      </c>
      <c r="P4298" s="4">
        <v>11090</v>
      </c>
      <c r="Q4298" s="4">
        <v>5668</v>
      </c>
      <c r="R4298" s="4" t="b">
        <f t="shared" si="46"/>
        <v>0</v>
      </c>
      <c r="S4298" s="4">
        <v>0</v>
      </c>
    </row>
    <row r="4299" spans="1:19" ht="14.25" customHeight="1">
      <c r="A4299" s="4" t="s">
        <v>2577</v>
      </c>
      <c r="B4299" s="5"/>
      <c r="C4299" s="4">
        <v>0</v>
      </c>
      <c r="E4299" s="4" t="b">
        <f t="shared" si="45"/>
        <v>0</v>
      </c>
      <c r="F4299" s="4">
        <v>0</v>
      </c>
      <c r="G4299" s="4">
        <v>800007813</v>
      </c>
      <c r="H4299" s="6">
        <v>44063</v>
      </c>
      <c r="I4299" s="4" t="s">
        <v>2569</v>
      </c>
      <c r="J4299" s="4" t="s">
        <v>834</v>
      </c>
      <c r="K4299" s="4">
        <v>3164</v>
      </c>
      <c r="L4299" s="4">
        <v>0</v>
      </c>
      <c r="M4299" s="4">
        <v>0</v>
      </c>
      <c r="N4299" s="4">
        <v>11090</v>
      </c>
      <c r="O4299" s="4">
        <v>0</v>
      </c>
      <c r="P4299" s="4">
        <v>0</v>
      </c>
      <c r="Q4299" s="4">
        <v>5669</v>
      </c>
      <c r="R4299" s="4" t="b">
        <f t="shared" si="46"/>
        <v>0</v>
      </c>
      <c r="S4299" s="4">
        <v>0</v>
      </c>
    </row>
    <row r="4300" spans="1:19" ht="14.25" customHeight="1">
      <c r="A4300" s="4" t="s">
        <v>2577</v>
      </c>
      <c r="B4300" s="5"/>
      <c r="C4300" s="4">
        <v>0</v>
      </c>
      <c r="E4300" s="4" t="b">
        <f t="shared" si="45"/>
        <v>0</v>
      </c>
      <c r="F4300" s="4">
        <v>0</v>
      </c>
      <c r="G4300" s="4">
        <v>800007813</v>
      </c>
      <c r="H4300" s="6">
        <v>44063</v>
      </c>
      <c r="I4300" s="4" t="s">
        <v>2569</v>
      </c>
      <c r="J4300" s="4" t="s">
        <v>834</v>
      </c>
      <c r="K4300" s="4">
        <v>3164</v>
      </c>
      <c r="L4300" s="4">
        <v>0</v>
      </c>
      <c r="M4300" s="4">
        <v>0</v>
      </c>
      <c r="N4300" s="4">
        <v>4460</v>
      </c>
      <c r="O4300" s="4">
        <v>0</v>
      </c>
      <c r="P4300" s="4">
        <v>-4460</v>
      </c>
      <c r="Q4300" s="4">
        <v>5670</v>
      </c>
      <c r="R4300" s="4" t="b">
        <f t="shared" si="46"/>
        <v>0</v>
      </c>
      <c r="S4300" s="4">
        <v>0</v>
      </c>
    </row>
    <row r="4301" spans="1:19" ht="14.25" customHeight="1">
      <c r="A4301" s="4" t="s">
        <v>2577</v>
      </c>
      <c r="B4301" s="5"/>
      <c r="C4301" s="4">
        <v>0</v>
      </c>
      <c r="E4301" s="4" t="b">
        <f t="shared" si="45"/>
        <v>0</v>
      </c>
      <c r="F4301" s="4">
        <v>0</v>
      </c>
      <c r="G4301" s="4">
        <v>800007813</v>
      </c>
      <c r="H4301" s="6">
        <v>44073</v>
      </c>
      <c r="I4301" s="4" t="s">
        <v>2569</v>
      </c>
      <c r="J4301" s="4" t="s">
        <v>2399</v>
      </c>
      <c r="K4301" s="4">
        <v>1145</v>
      </c>
      <c r="L4301" s="4">
        <v>0</v>
      </c>
      <c r="M4301" s="4">
        <v>0</v>
      </c>
      <c r="N4301" s="4">
        <v>0</v>
      </c>
      <c r="O4301" s="4">
        <v>15550</v>
      </c>
      <c r="P4301" s="4">
        <v>11090</v>
      </c>
      <c r="Q4301" s="4">
        <v>5671</v>
      </c>
      <c r="R4301" s="4" t="b">
        <f t="shared" si="46"/>
        <v>0</v>
      </c>
      <c r="S4301" s="4">
        <v>0</v>
      </c>
    </row>
    <row r="4302" spans="1:19" ht="14.25" customHeight="1">
      <c r="A4302" s="4" t="s">
        <v>2577</v>
      </c>
      <c r="B4302" s="5"/>
      <c r="C4302" s="4">
        <v>0</v>
      </c>
      <c r="E4302" s="4" t="b">
        <f t="shared" si="45"/>
        <v>0</v>
      </c>
      <c r="F4302" s="4">
        <v>0</v>
      </c>
      <c r="G4302" s="4">
        <v>800007813</v>
      </c>
      <c r="H4302" s="6">
        <v>44089</v>
      </c>
      <c r="I4302" s="4" t="s">
        <v>2569</v>
      </c>
      <c r="J4302" s="4" t="s">
        <v>2399</v>
      </c>
      <c r="K4302" s="4">
        <v>1160</v>
      </c>
      <c r="L4302" s="4">
        <v>0</v>
      </c>
      <c r="M4302" s="4">
        <v>0</v>
      </c>
      <c r="N4302" s="4">
        <v>0</v>
      </c>
      <c r="O4302" s="4">
        <v>13960</v>
      </c>
      <c r="P4302" s="4">
        <v>25050</v>
      </c>
      <c r="Q4302" s="4">
        <v>5672</v>
      </c>
      <c r="R4302" s="4" t="b">
        <f t="shared" si="46"/>
        <v>0</v>
      </c>
      <c r="S4302" s="4">
        <v>0</v>
      </c>
    </row>
    <row r="4303" spans="1:19" ht="14.25" customHeight="1">
      <c r="A4303" s="4" t="s">
        <v>2577</v>
      </c>
      <c r="B4303" s="5"/>
      <c r="C4303" s="4">
        <v>0</v>
      </c>
      <c r="E4303" s="4" t="b">
        <f t="shared" si="45"/>
        <v>0</v>
      </c>
      <c r="F4303" s="4">
        <v>0</v>
      </c>
      <c r="G4303" s="4">
        <v>800007813</v>
      </c>
      <c r="H4303" s="6">
        <v>44133</v>
      </c>
      <c r="I4303" s="4" t="s">
        <v>2569</v>
      </c>
      <c r="J4303" s="4" t="s">
        <v>834</v>
      </c>
      <c r="K4303" s="4">
        <v>3195</v>
      </c>
      <c r="L4303" s="4">
        <v>0</v>
      </c>
      <c r="M4303" s="4">
        <v>0</v>
      </c>
      <c r="N4303" s="4">
        <v>11090</v>
      </c>
      <c r="O4303" s="4">
        <v>0</v>
      </c>
      <c r="P4303" s="4">
        <v>13960</v>
      </c>
      <c r="Q4303" s="4">
        <v>5673</v>
      </c>
      <c r="R4303" s="4" t="b">
        <f t="shared" si="46"/>
        <v>0</v>
      </c>
      <c r="S4303" s="4">
        <v>0</v>
      </c>
    </row>
    <row r="4304" spans="1:19" ht="14.25" customHeight="1">
      <c r="A4304" s="4" t="s">
        <v>2577</v>
      </c>
      <c r="B4304" s="5"/>
      <c r="C4304" s="4">
        <v>0</v>
      </c>
      <c r="E4304" s="4" t="b">
        <f t="shared" si="45"/>
        <v>0</v>
      </c>
      <c r="F4304" s="4">
        <v>0</v>
      </c>
      <c r="G4304" s="4">
        <v>800007813</v>
      </c>
      <c r="H4304" s="6">
        <v>44133</v>
      </c>
      <c r="I4304" s="4" t="s">
        <v>2569</v>
      </c>
      <c r="J4304" s="4" t="s">
        <v>834</v>
      </c>
      <c r="K4304" s="4">
        <v>3195</v>
      </c>
      <c r="L4304" s="4">
        <v>0</v>
      </c>
      <c r="M4304" s="4">
        <v>0</v>
      </c>
      <c r="N4304" s="4">
        <v>2870</v>
      </c>
      <c r="O4304" s="4">
        <v>0</v>
      </c>
      <c r="P4304" s="4">
        <v>11090</v>
      </c>
      <c r="Q4304" s="4">
        <v>5674</v>
      </c>
      <c r="R4304" s="4" t="b">
        <f t="shared" si="46"/>
        <v>0</v>
      </c>
      <c r="S4304" s="4">
        <v>0</v>
      </c>
    </row>
    <row r="4305" spans="1:19" ht="14.25" customHeight="1">
      <c r="A4305" s="4" t="s">
        <v>2577</v>
      </c>
      <c r="B4305" s="5"/>
      <c r="C4305" s="4">
        <v>0</v>
      </c>
      <c r="E4305" s="4" t="b">
        <f t="shared" si="45"/>
        <v>0</v>
      </c>
      <c r="F4305" s="4">
        <v>0</v>
      </c>
      <c r="G4305" s="4">
        <v>800007813</v>
      </c>
      <c r="H4305" s="6">
        <v>44134</v>
      </c>
      <c r="I4305" s="4" t="s">
        <v>2569</v>
      </c>
      <c r="J4305" s="4" t="s">
        <v>2399</v>
      </c>
      <c r="K4305" s="4">
        <v>1176</v>
      </c>
      <c r="L4305" s="4">
        <v>0</v>
      </c>
      <c r="M4305" s="4">
        <v>0</v>
      </c>
      <c r="N4305" s="4">
        <v>0</v>
      </c>
      <c r="O4305" s="4">
        <v>12890</v>
      </c>
      <c r="P4305" s="4">
        <v>23980</v>
      </c>
      <c r="Q4305" s="4">
        <v>5675</v>
      </c>
      <c r="R4305" s="4" t="b">
        <f t="shared" si="46"/>
        <v>0</v>
      </c>
      <c r="S4305" s="4">
        <v>0</v>
      </c>
    </row>
    <row r="4306" spans="1:19" ht="14.25" customHeight="1">
      <c r="A4306" s="4" t="s">
        <v>2577</v>
      </c>
      <c r="B4306" s="5"/>
      <c r="C4306" s="4">
        <v>0</v>
      </c>
      <c r="E4306" s="4" t="b">
        <f t="shared" si="45"/>
        <v>0</v>
      </c>
      <c r="F4306" s="4">
        <v>0</v>
      </c>
      <c r="G4306" s="4">
        <v>800007813</v>
      </c>
      <c r="H4306" s="6">
        <v>44154</v>
      </c>
      <c r="I4306" s="4" t="s">
        <v>2569</v>
      </c>
      <c r="J4306" s="4" t="s">
        <v>834</v>
      </c>
      <c r="K4306" s="4">
        <v>3205</v>
      </c>
      <c r="L4306" s="4">
        <v>0</v>
      </c>
      <c r="M4306" s="4">
        <v>0</v>
      </c>
      <c r="N4306" s="4">
        <v>11090</v>
      </c>
      <c r="O4306" s="4">
        <v>0</v>
      </c>
      <c r="P4306" s="4">
        <v>12890</v>
      </c>
      <c r="Q4306" s="4">
        <v>5676</v>
      </c>
      <c r="R4306" s="4" t="b">
        <f t="shared" si="46"/>
        <v>0</v>
      </c>
      <c r="S4306" s="4">
        <v>0</v>
      </c>
    </row>
    <row r="4307" spans="1:19" ht="14.25" customHeight="1">
      <c r="A4307" s="4" t="s">
        <v>2577</v>
      </c>
      <c r="B4307" s="5"/>
      <c r="C4307" s="4">
        <v>0</v>
      </c>
      <c r="E4307" s="4" t="b">
        <f t="shared" si="45"/>
        <v>0</v>
      </c>
      <c r="F4307" s="4">
        <v>0</v>
      </c>
      <c r="G4307" s="4">
        <v>800007813</v>
      </c>
      <c r="H4307" s="6">
        <v>44154</v>
      </c>
      <c r="I4307" s="4" t="s">
        <v>2569</v>
      </c>
      <c r="J4307" s="4" t="s">
        <v>834</v>
      </c>
      <c r="K4307" s="4">
        <v>3205</v>
      </c>
      <c r="L4307" s="4">
        <v>0</v>
      </c>
      <c r="M4307" s="4">
        <v>0</v>
      </c>
      <c r="N4307" s="4">
        <v>1910</v>
      </c>
      <c r="O4307" s="4">
        <v>0</v>
      </c>
      <c r="P4307" s="4">
        <v>10980</v>
      </c>
      <c r="Q4307" s="4">
        <v>5677</v>
      </c>
      <c r="R4307" s="4" t="b">
        <f t="shared" si="46"/>
        <v>0</v>
      </c>
      <c r="S4307" s="4">
        <v>0</v>
      </c>
    </row>
    <row r="4308" spans="1:19" ht="14.25" customHeight="1">
      <c r="A4308" s="4" t="s">
        <v>2577</v>
      </c>
      <c r="B4308" s="5"/>
      <c r="C4308" s="4">
        <v>0</v>
      </c>
      <c r="E4308" s="4" t="b">
        <f t="shared" si="45"/>
        <v>0</v>
      </c>
      <c r="F4308" s="4">
        <v>0</v>
      </c>
      <c r="G4308" s="4">
        <v>800007813</v>
      </c>
      <c r="H4308" s="6">
        <v>44161</v>
      </c>
      <c r="I4308" s="7" t="s">
        <v>2581</v>
      </c>
      <c r="J4308" s="4" t="s">
        <v>834</v>
      </c>
      <c r="K4308" s="4">
        <v>3207</v>
      </c>
      <c r="L4308" s="4">
        <v>0</v>
      </c>
      <c r="M4308" s="4">
        <v>0</v>
      </c>
      <c r="N4308" s="4">
        <v>10980</v>
      </c>
      <c r="O4308" s="4">
        <v>0</v>
      </c>
      <c r="P4308" s="4">
        <v>0</v>
      </c>
      <c r="Q4308" s="4">
        <v>5678</v>
      </c>
      <c r="R4308" s="4" t="b">
        <f t="shared" si="46"/>
        <v>0</v>
      </c>
      <c r="S4308" s="4">
        <v>0</v>
      </c>
    </row>
    <row r="4309" spans="1:19" ht="14.25" customHeight="1">
      <c r="A4309" s="4" t="s">
        <v>2577</v>
      </c>
      <c r="B4309" s="5"/>
      <c r="C4309" s="4">
        <v>0</v>
      </c>
      <c r="E4309" s="4" t="b">
        <f t="shared" si="45"/>
        <v>0</v>
      </c>
      <c r="F4309" s="4">
        <v>0</v>
      </c>
      <c r="G4309" s="4">
        <v>800007813</v>
      </c>
      <c r="H4309" s="6">
        <v>44161</v>
      </c>
      <c r="I4309" s="7" t="s">
        <v>2581</v>
      </c>
      <c r="J4309" s="4" t="s">
        <v>834</v>
      </c>
      <c r="K4309" s="4">
        <v>3207</v>
      </c>
      <c r="L4309" s="4">
        <v>0</v>
      </c>
      <c r="M4309" s="4">
        <v>0</v>
      </c>
      <c r="N4309" s="4">
        <v>1910</v>
      </c>
      <c r="O4309" s="4">
        <v>0</v>
      </c>
      <c r="P4309" s="4">
        <v>-1910</v>
      </c>
      <c r="Q4309" s="4">
        <v>5679</v>
      </c>
      <c r="R4309" s="4" t="b">
        <f t="shared" si="46"/>
        <v>0</v>
      </c>
      <c r="S4309" s="4">
        <v>0</v>
      </c>
    </row>
    <row r="4310" spans="1:19" ht="14.25" customHeight="1">
      <c r="A4310" s="4" t="s">
        <v>2577</v>
      </c>
      <c r="B4310" s="5"/>
      <c r="C4310" s="4">
        <v>0</v>
      </c>
      <c r="E4310" s="4" t="b">
        <f t="shared" si="45"/>
        <v>0</v>
      </c>
      <c r="F4310" s="4">
        <v>0</v>
      </c>
      <c r="G4310" s="4">
        <v>800007813</v>
      </c>
      <c r="H4310" s="6">
        <v>44164</v>
      </c>
      <c r="I4310" s="7" t="s">
        <v>2581</v>
      </c>
      <c r="J4310" s="4" t="s">
        <v>2399</v>
      </c>
      <c r="K4310" s="4">
        <v>1188</v>
      </c>
      <c r="L4310" s="4">
        <v>0</v>
      </c>
      <c r="M4310" s="4">
        <v>0</v>
      </c>
      <c r="N4310" s="4">
        <v>0</v>
      </c>
      <c r="O4310" s="4">
        <v>13000</v>
      </c>
      <c r="P4310" s="4">
        <v>11090</v>
      </c>
      <c r="Q4310" s="4">
        <v>5680</v>
      </c>
      <c r="R4310" s="4" t="b">
        <f t="shared" si="46"/>
        <v>0</v>
      </c>
      <c r="S4310" s="4">
        <v>0</v>
      </c>
    </row>
    <row r="4311" spans="1:19" ht="14.25" customHeight="1">
      <c r="A4311" s="4" t="s">
        <v>2577</v>
      </c>
      <c r="B4311" s="5"/>
      <c r="C4311" s="4">
        <v>0</v>
      </c>
      <c r="E4311" s="4" t="b">
        <f t="shared" si="45"/>
        <v>0</v>
      </c>
      <c r="F4311" s="4">
        <v>0</v>
      </c>
      <c r="G4311" s="4">
        <v>800007813</v>
      </c>
      <c r="H4311" s="6">
        <v>44189</v>
      </c>
      <c r="I4311" s="7" t="s">
        <v>2581</v>
      </c>
      <c r="J4311" s="4" t="s">
        <v>834</v>
      </c>
      <c r="K4311" s="4">
        <v>3216</v>
      </c>
      <c r="L4311" s="4">
        <v>0</v>
      </c>
      <c r="M4311" s="4">
        <v>0</v>
      </c>
      <c r="N4311" s="4">
        <v>11090</v>
      </c>
      <c r="O4311" s="4">
        <v>0</v>
      </c>
      <c r="P4311" s="4">
        <v>0</v>
      </c>
      <c r="Q4311" s="4">
        <v>5681</v>
      </c>
      <c r="R4311" s="4" t="b">
        <f t="shared" si="46"/>
        <v>0</v>
      </c>
      <c r="S4311" s="4">
        <v>0</v>
      </c>
    </row>
    <row r="4312" spans="1:19" ht="14.25" customHeight="1">
      <c r="A4312" s="4" t="s">
        <v>2577</v>
      </c>
      <c r="B4312" s="5"/>
      <c r="C4312" s="4">
        <v>0</v>
      </c>
      <c r="E4312" s="4" t="b">
        <f t="shared" si="45"/>
        <v>0</v>
      </c>
      <c r="F4312" s="4">
        <v>0</v>
      </c>
      <c r="G4312" s="4">
        <v>800007813</v>
      </c>
      <c r="H4312" s="6">
        <v>44195</v>
      </c>
      <c r="I4312" s="7" t="s">
        <v>2582</v>
      </c>
      <c r="J4312" s="4" t="s">
        <v>2399</v>
      </c>
      <c r="K4312" s="4">
        <v>1198</v>
      </c>
      <c r="L4312" s="4">
        <v>0</v>
      </c>
      <c r="M4312" s="4">
        <v>0</v>
      </c>
      <c r="N4312" s="4">
        <v>0</v>
      </c>
      <c r="O4312" s="4">
        <v>13650</v>
      </c>
      <c r="P4312" s="4">
        <v>13650</v>
      </c>
      <c r="Q4312" s="4">
        <v>5682</v>
      </c>
      <c r="R4312" s="4" t="b">
        <f t="shared" si="46"/>
        <v>0</v>
      </c>
      <c r="S4312" s="4">
        <v>0</v>
      </c>
    </row>
    <row r="4313" spans="1:19" ht="14.25" customHeight="1">
      <c r="A4313" s="4" t="s">
        <v>2577</v>
      </c>
      <c r="B4313" s="5" t="s">
        <v>2583</v>
      </c>
      <c r="C4313" s="4">
        <v>0</v>
      </c>
      <c r="D4313" s="4" t="s">
        <v>2583</v>
      </c>
      <c r="E4313" s="4" t="b">
        <f t="shared" si="45"/>
        <v>0</v>
      </c>
      <c r="F4313" s="4">
        <v>0</v>
      </c>
      <c r="G4313" s="4">
        <v>800007813</v>
      </c>
      <c r="H4313" s="3" t="s">
        <v>21</v>
      </c>
      <c r="K4313" s="4">
        <v>0</v>
      </c>
      <c r="L4313" s="4">
        <v>0</v>
      </c>
      <c r="M4313" s="4">
        <v>0</v>
      </c>
      <c r="N4313" s="4">
        <v>153860</v>
      </c>
      <c r="O4313" s="4">
        <v>156540</v>
      </c>
      <c r="P4313" s="4">
        <v>13650</v>
      </c>
      <c r="Q4313" s="4">
        <v>5683</v>
      </c>
      <c r="R4313" s="4" t="b">
        <f t="shared" si="46"/>
        <v>0</v>
      </c>
      <c r="S4313" s="4">
        <v>0</v>
      </c>
    </row>
    <row r="4314" spans="1:19" ht="14.25" customHeight="1">
      <c r="A4314" s="4" t="s">
        <v>2577</v>
      </c>
      <c r="B4314" s="5" t="s">
        <v>2584</v>
      </c>
      <c r="C4314" s="4">
        <v>0</v>
      </c>
      <c r="D4314" s="4" t="s">
        <v>2584</v>
      </c>
      <c r="E4314" s="4" t="b">
        <f t="shared" si="45"/>
        <v>0</v>
      </c>
      <c r="F4314" s="4">
        <v>0</v>
      </c>
      <c r="G4314" s="4">
        <v>0</v>
      </c>
      <c r="H4314" s="3" t="s">
        <v>21</v>
      </c>
      <c r="K4314" s="4">
        <v>0</v>
      </c>
      <c r="L4314" s="4">
        <v>0</v>
      </c>
      <c r="M4314" s="4">
        <v>0</v>
      </c>
      <c r="N4314" s="4">
        <v>153860</v>
      </c>
      <c r="O4314" s="4">
        <v>156540</v>
      </c>
      <c r="P4314" s="4">
        <v>13650</v>
      </c>
      <c r="Q4314" s="4">
        <v>5690</v>
      </c>
      <c r="R4314" s="4" t="b">
        <f t="shared" ref="R4314:R4315" si="47">TRUE()</f>
        <v>1</v>
      </c>
      <c r="S4314" s="4">
        <v>0</v>
      </c>
    </row>
    <row r="4315" spans="1:19" ht="14.25" customHeight="1">
      <c r="A4315" s="4" t="s">
        <v>2585</v>
      </c>
      <c r="B4315" s="5" t="s">
        <v>2586</v>
      </c>
      <c r="C4315" s="4">
        <v>0</v>
      </c>
      <c r="D4315" s="4" t="s">
        <v>2586</v>
      </c>
      <c r="E4315" s="4" t="b">
        <f>TRUE()</f>
        <v>1</v>
      </c>
      <c r="F4315" s="4">
        <v>430570</v>
      </c>
      <c r="G4315" s="4">
        <v>0</v>
      </c>
      <c r="H4315" s="3" t="s">
        <v>21</v>
      </c>
      <c r="K4315" s="4">
        <v>0</v>
      </c>
      <c r="L4315" s="4">
        <v>5429330</v>
      </c>
      <c r="M4315" s="4">
        <v>5431950</v>
      </c>
      <c r="N4315" s="4">
        <v>0</v>
      </c>
      <c r="O4315" s="4">
        <v>0</v>
      </c>
      <c r="P4315" s="4">
        <v>430570</v>
      </c>
      <c r="Q4315" s="4">
        <v>5693</v>
      </c>
      <c r="R4315" s="4" t="b">
        <f t="shared" si="47"/>
        <v>1</v>
      </c>
      <c r="S4315" s="4">
        <v>0</v>
      </c>
    </row>
    <row r="4316" spans="1:19" ht="14.25" customHeight="1">
      <c r="A4316" s="4" t="s">
        <v>2585</v>
      </c>
      <c r="B4316" s="5" t="s">
        <v>857</v>
      </c>
      <c r="C4316" s="4">
        <v>0</v>
      </c>
      <c r="D4316" s="4" t="s">
        <v>857</v>
      </c>
      <c r="E4316" s="4" t="b">
        <f t="shared" ref="E4316:E4364" si="48">FALSE()</f>
        <v>0</v>
      </c>
      <c r="F4316" s="4">
        <v>430570</v>
      </c>
      <c r="G4316" s="4">
        <v>830037248</v>
      </c>
      <c r="H4316" s="3" t="s">
        <v>21</v>
      </c>
      <c r="K4316" s="4">
        <v>0</v>
      </c>
      <c r="L4316" s="4">
        <v>5429330</v>
      </c>
      <c r="M4316" s="4">
        <v>5431950</v>
      </c>
      <c r="N4316" s="4">
        <v>0</v>
      </c>
      <c r="O4316" s="4">
        <v>0</v>
      </c>
      <c r="P4316" s="4">
        <v>430570</v>
      </c>
      <c r="Q4316" s="4">
        <v>5696</v>
      </c>
      <c r="R4316" s="4" t="b">
        <f t="shared" ref="R4316:R4363" si="49">FALSE()</f>
        <v>0</v>
      </c>
      <c r="S4316" s="4">
        <v>0</v>
      </c>
    </row>
    <row r="4317" spans="1:19" ht="14.25" customHeight="1">
      <c r="A4317" s="4" t="s">
        <v>2585</v>
      </c>
      <c r="B4317" s="5"/>
      <c r="C4317" s="4">
        <v>0</v>
      </c>
      <c r="E4317" s="4" t="b">
        <f t="shared" si="48"/>
        <v>0</v>
      </c>
      <c r="F4317" s="4">
        <v>0</v>
      </c>
      <c r="G4317" s="4">
        <v>830037248</v>
      </c>
      <c r="H4317" s="6">
        <v>43840</v>
      </c>
      <c r="I4317" s="4" t="s">
        <v>2587</v>
      </c>
      <c r="J4317" s="4" t="s">
        <v>834</v>
      </c>
      <c r="K4317" s="4">
        <v>3088</v>
      </c>
      <c r="L4317" s="4">
        <v>0</v>
      </c>
      <c r="M4317" s="4">
        <v>0</v>
      </c>
      <c r="N4317" s="4">
        <v>430570</v>
      </c>
      <c r="O4317" s="4">
        <v>0</v>
      </c>
      <c r="P4317" s="4">
        <v>0</v>
      </c>
      <c r="Q4317" s="4">
        <v>5697</v>
      </c>
      <c r="R4317" s="4" t="b">
        <f t="shared" si="49"/>
        <v>0</v>
      </c>
      <c r="S4317" s="4">
        <v>0</v>
      </c>
    </row>
    <row r="4318" spans="1:19" ht="14.25" customHeight="1">
      <c r="A4318" s="4" t="s">
        <v>2585</v>
      </c>
      <c r="B4318" s="5"/>
      <c r="C4318" s="4">
        <v>0</v>
      </c>
      <c r="E4318" s="4" t="b">
        <f t="shared" si="48"/>
        <v>0</v>
      </c>
      <c r="F4318" s="4">
        <v>0</v>
      </c>
      <c r="G4318" s="4">
        <v>830037248</v>
      </c>
      <c r="H4318" s="6">
        <v>43858</v>
      </c>
      <c r="I4318" s="4" t="s">
        <v>2569</v>
      </c>
      <c r="J4318" s="4" t="s">
        <v>2399</v>
      </c>
      <c r="K4318" s="4">
        <v>1055</v>
      </c>
      <c r="L4318" s="4">
        <v>0</v>
      </c>
      <c r="M4318" s="4">
        <v>0</v>
      </c>
      <c r="N4318" s="4">
        <v>0</v>
      </c>
      <c r="O4318" s="4">
        <v>335690</v>
      </c>
      <c r="P4318" s="4">
        <v>335690</v>
      </c>
      <c r="Q4318" s="4">
        <v>5698</v>
      </c>
      <c r="R4318" s="4" t="b">
        <f t="shared" si="49"/>
        <v>0</v>
      </c>
      <c r="S4318" s="4">
        <v>0</v>
      </c>
    </row>
    <row r="4319" spans="1:19" ht="14.25" customHeight="1">
      <c r="A4319" s="4" t="s">
        <v>2585</v>
      </c>
      <c r="B4319" s="5"/>
      <c r="C4319" s="4">
        <v>0</v>
      </c>
      <c r="E4319" s="4" t="b">
        <f t="shared" si="48"/>
        <v>0</v>
      </c>
      <c r="F4319" s="4">
        <v>0</v>
      </c>
      <c r="G4319" s="4">
        <v>830037248</v>
      </c>
      <c r="H4319" s="6">
        <v>43858</v>
      </c>
      <c r="I4319" s="4" t="s">
        <v>2569</v>
      </c>
      <c r="J4319" s="4" t="s">
        <v>2399</v>
      </c>
      <c r="K4319" s="4">
        <v>1055</v>
      </c>
      <c r="L4319" s="4">
        <v>0</v>
      </c>
      <c r="M4319" s="4">
        <v>0</v>
      </c>
      <c r="N4319" s="4">
        <v>0</v>
      </c>
      <c r="O4319" s="4">
        <v>2140</v>
      </c>
      <c r="P4319" s="4">
        <v>337830</v>
      </c>
      <c r="Q4319" s="4">
        <v>5699</v>
      </c>
      <c r="R4319" s="4" t="b">
        <f t="shared" si="49"/>
        <v>0</v>
      </c>
      <c r="S4319" s="4">
        <v>0</v>
      </c>
    </row>
    <row r="4320" spans="1:19" ht="14.25" customHeight="1">
      <c r="A4320" s="4" t="s">
        <v>2585</v>
      </c>
      <c r="B4320" s="5"/>
      <c r="C4320" s="4">
        <v>0</v>
      </c>
      <c r="E4320" s="4" t="b">
        <f t="shared" si="48"/>
        <v>0</v>
      </c>
      <c r="F4320" s="4">
        <v>0</v>
      </c>
      <c r="G4320" s="4">
        <v>830037248</v>
      </c>
      <c r="H4320" s="6">
        <v>43858</v>
      </c>
      <c r="I4320" s="4" t="s">
        <v>2569</v>
      </c>
      <c r="J4320" s="4" t="s">
        <v>2399</v>
      </c>
      <c r="K4320" s="4">
        <v>1055</v>
      </c>
      <c r="L4320" s="4">
        <v>0</v>
      </c>
      <c r="M4320" s="4">
        <v>0</v>
      </c>
      <c r="N4320" s="4">
        <v>0</v>
      </c>
      <c r="O4320" s="4">
        <v>9100</v>
      </c>
      <c r="P4320" s="4">
        <v>346930</v>
      </c>
      <c r="Q4320" s="4">
        <v>5700</v>
      </c>
      <c r="R4320" s="4" t="b">
        <f t="shared" si="49"/>
        <v>0</v>
      </c>
      <c r="S4320" s="4">
        <v>0</v>
      </c>
    </row>
    <row r="4321" spans="1:19" ht="14.25" customHeight="1">
      <c r="A4321" s="4" t="s">
        <v>2585</v>
      </c>
      <c r="B4321" s="5"/>
      <c r="C4321" s="4">
        <v>0</v>
      </c>
      <c r="E4321" s="4" t="b">
        <f t="shared" si="48"/>
        <v>0</v>
      </c>
      <c r="F4321" s="4">
        <v>0</v>
      </c>
      <c r="G4321" s="4">
        <v>830037248</v>
      </c>
      <c r="H4321" s="6">
        <v>43858</v>
      </c>
      <c r="I4321" s="4" t="s">
        <v>2569</v>
      </c>
      <c r="J4321" s="4" t="s">
        <v>2399</v>
      </c>
      <c r="K4321" s="4">
        <v>1055</v>
      </c>
      <c r="L4321" s="4">
        <v>0</v>
      </c>
      <c r="M4321" s="4">
        <v>0</v>
      </c>
      <c r="N4321" s="4">
        <v>0</v>
      </c>
      <c r="O4321" s="4">
        <v>13920</v>
      </c>
      <c r="P4321" s="4">
        <v>360850</v>
      </c>
      <c r="Q4321" s="4">
        <v>5701</v>
      </c>
      <c r="R4321" s="4" t="b">
        <f t="shared" si="49"/>
        <v>0</v>
      </c>
      <c r="S4321" s="4">
        <v>0</v>
      </c>
    </row>
    <row r="4322" spans="1:19" ht="14.25" customHeight="1">
      <c r="A4322" s="4" t="s">
        <v>2585</v>
      </c>
      <c r="B4322" s="5"/>
      <c r="C4322" s="4">
        <v>0</v>
      </c>
      <c r="E4322" s="4" t="b">
        <f t="shared" si="48"/>
        <v>0</v>
      </c>
      <c r="F4322" s="4">
        <v>0</v>
      </c>
      <c r="G4322" s="4">
        <v>830037248</v>
      </c>
      <c r="H4322" s="6">
        <v>43858</v>
      </c>
      <c r="I4322" s="4" t="s">
        <v>2569</v>
      </c>
      <c r="J4322" s="4" t="s">
        <v>2399</v>
      </c>
      <c r="K4322" s="4">
        <v>1055</v>
      </c>
      <c r="L4322" s="4">
        <v>0</v>
      </c>
      <c r="M4322" s="4">
        <v>0</v>
      </c>
      <c r="N4322" s="4">
        <v>0</v>
      </c>
      <c r="O4322" s="4">
        <v>2680</v>
      </c>
      <c r="P4322" s="4">
        <v>363530</v>
      </c>
      <c r="Q4322" s="4">
        <v>5702</v>
      </c>
      <c r="R4322" s="4" t="b">
        <f t="shared" si="49"/>
        <v>0</v>
      </c>
      <c r="S4322" s="4">
        <v>0</v>
      </c>
    </row>
    <row r="4323" spans="1:19" ht="14.25" customHeight="1">
      <c r="A4323" s="4" t="s">
        <v>2585</v>
      </c>
      <c r="B4323" s="5"/>
      <c r="C4323" s="4">
        <v>0</v>
      </c>
      <c r="E4323" s="4" t="b">
        <f t="shared" si="48"/>
        <v>0</v>
      </c>
      <c r="F4323" s="4">
        <v>0</v>
      </c>
      <c r="G4323" s="4">
        <v>830037248</v>
      </c>
      <c r="H4323" s="6">
        <v>43858</v>
      </c>
      <c r="I4323" s="4" t="s">
        <v>2569</v>
      </c>
      <c r="J4323" s="4" t="s">
        <v>2399</v>
      </c>
      <c r="K4323" s="4">
        <v>1055</v>
      </c>
      <c r="L4323" s="4">
        <v>0</v>
      </c>
      <c r="M4323" s="4">
        <v>0</v>
      </c>
      <c r="N4323" s="4">
        <v>0</v>
      </c>
      <c r="O4323" s="4">
        <v>4820</v>
      </c>
      <c r="P4323" s="4">
        <v>368350</v>
      </c>
      <c r="Q4323" s="4">
        <v>5703</v>
      </c>
      <c r="R4323" s="4" t="b">
        <f t="shared" si="49"/>
        <v>0</v>
      </c>
      <c r="S4323" s="4">
        <v>0</v>
      </c>
    </row>
    <row r="4324" spans="1:19" ht="14.25" customHeight="1">
      <c r="A4324" s="4" t="s">
        <v>2585</v>
      </c>
      <c r="B4324" s="5"/>
      <c r="C4324" s="4">
        <v>0</v>
      </c>
      <c r="E4324" s="4" t="b">
        <f t="shared" si="48"/>
        <v>0</v>
      </c>
      <c r="F4324" s="4">
        <v>0</v>
      </c>
      <c r="G4324" s="4">
        <v>830037248</v>
      </c>
      <c r="H4324" s="6">
        <v>43858</v>
      </c>
      <c r="I4324" s="4" t="s">
        <v>2569</v>
      </c>
      <c r="J4324" s="4" t="s">
        <v>2399</v>
      </c>
      <c r="K4324" s="4">
        <v>1055</v>
      </c>
      <c r="L4324" s="4">
        <v>0</v>
      </c>
      <c r="M4324" s="4">
        <v>0</v>
      </c>
      <c r="N4324" s="4">
        <v>0</v>
      </c>
      <c r="O4324" s="4">
        <v>1070</v>
      </c>
      <c r="P4324" s="4">
        <v>369420</v>
      </c>
      <c r="Q4324" s="4">
        <v>5704</v>
      </c>
      <c r="R4324" s="4" t="b">
        <f t="shared" si="49"/>
        <v>0</v>
      </c>
      <c r="S4324" s="4">
        <v>0</v>
      </c>
    </row>
    <row r="4325" spans="1:19" ht="14.25" customHeight="1">
      <c r="A4325" s="4" t="s">
        <v>2585</v>
      </c>
      <c r="B4325" s="5"/>
      <c r="C4325" s="4">
        <v>0</v>
      </c>
      <c r="E4325" s="4" t="b">
        <f t="shared" si="48"/>
        <v>0</v>
      </c>
      <c r="F4325" s="4">
        <v>0</v>
      </c>
      <c r="G4325" s="4">
        <v>830037248</v>
      </c>
      <c r="H4325" s="6">
        <v>43858</v>
      </c>
      <c r="I4325" s="4" t="s">
        <v>2569</v>
      </c>
      <c r="J4325" s="4" t="s">
        <v>2399</v>
      </c>
      <c r="K4325" s="4">
        <v>1055</v>
      </c>
      <c r="L4325" s="4">
        <v>0</v>
      </c>
      <c r="M4325" s="4">
        <v>0</v>
      </c>
      <c r="N4325" s="4">
        <v>0</v>
      </c>
      <c r="O4325" s="4">
        <v>15530</v>
      </c>
      <c r="P4325" s="4">
        <v>384950</v>
      </c>
      <c r="Q4325" s="4">
        <v>5705</v>
      </c>
      <c r="R4325" s="4" t="b">
        <f t="shared" si="49"/>
        <v>0</v>
      </c>
      <c r="S4325" s="4">
        <v>0</v>
      </c>
    </row>
    <row r="4326" spans="1:19" ht="14.25" customHeight="1">
      <c r="A4326" s="4" t="s">
        <v>2585</v>
      </c>
      <c r="B4326" s="5"/>
      <c r="C4326" s="4">
        <v>0</v>
      </c>
      <c r="E4326" s="4" t="b">
        <f t="shared" si="48"/>
        <v>0</v>
      </c>
      <c r="F4326" s="4">
        <v>0</v>
      </c>
      <c r="G4326" s="4">
        <v>830037248</v>
      </c>
      <c r="H4326" s="6">
        <v>43858</v>
      </c>
      <c r="I4326" s="4" t="s">
        <v>2569</v>
      </c>
      <c r="J4326" s="4" t="s">
        <v>2399</v>
      </c>
      <c r="K4326" s="4">
        <v>1055</v>
      </c>
      <c r="L4326" s="4">
        <v>0</v>
      </c>
      <c r="M4326" s="4">
        <v>0</v>
      </c>
      <c r="N4326" s="4">
        <v>0</v>
      </c>
      <c r="O4326" s="4">
        <v>12310</v>
      </c>
      <c r="P4326" s="4">
        <v>397260</v>
      </c>
      <c r="Q4326" s="4">
        <v>5706</v>
      </c>
      <c r="R4326" s="4" t="b">
        <f t="shared" si="49"/>
        <v>0</v>
      </c>
      <c r="S4326" s="4">
        <v>0</v>
      </c>
    </row>
    <row r="4327" spans="1:19" ht="14.25" customHeight="1">
      <c r="A4327" s="4" t="s">
        <v>2585</v>
      </c>
      <c r="B4327" s="5"/>
      <c r="C4327" s="4">
        <v>0</v>
      </c>
      <c r="E4327" s="4" t="b">
        <f t="shared" si="48"/>
        <v>0</v>
      </c>
      <c r="F4327" s="4">
        <v>0</v>
      </c>
      <c r="G4327" s="4">
        <v>830037248</v>
      </c>
      <c r="H4327" s="6">
        <v>43887</v>
      </c>
      <c r="I4327" s="4" t="s">
        <v>2569</v>
      </c>
      <c r="J4327" s="4" t="s">
        <v>834</v>
      </c>
      <c r="K4327" s="4">
        <v>3100</v>
      </c>
      <c r="L4327" s="4">
        <v>0</v>
      </c>
      <c r="M4327" s="4">
        <v>0</v>
      </c>
      <c r="N4327" s="4">
        <v>397260</v>
      </c>
      <c r="O4327" s="4">
        <v>0</v>
      </c>
      <c r="P4327" s="4">
        <v>0</v>
      </c>
      <c r="Q4327" s="4">
        <v>5707</v>
      </c>
      <c r="R4327" s="4" t="b">
        <f t="shared" si="49"/>
        <v>0</v>
      </c>
      <c r="S4327" s="4">
        <v>0</v>
      </c>
    </row>
    <row r="4328" spans="1:19" ht="14.25" customHeight="1">
      <c r="A4328" s="4" t="s">
        <v>2585</v>
      </c>
      <c r="B4328" s="5"/>
      <c r="C4328" s="4">
        <v>0</v>
      </c>
      <c r="E4328" s="4" t="b">
        <f t="shared" si="48"/>
        <v>0</v>
      </c>
      <c r="F4328" s="4">
        <v>0</v>
      </c>
      <c r="G4328" s="4">
        <v>830037248</v>
      </c>
      <c r="H4328" s="6">
        <v>43889</v>
      </c>
      <c r="I4328" s="4" t="s">
        <v>2569</v>
      </c>
      <c r="J4328" s="4" t="s">
        <v>2399</v>
      </c>
      <c r="K4328" s="4">
        <v>1062</v>
      </c>
      <c r="L4328" s="4">
        <v>0</v>
      </c>
      <c r="M4328" s="4">
        <v>0</v>
      </c>
      <c r="N4328" s="4">
        <v>0</v>
      </c>
      <c r="O4328" s="4">
        <v>405880</v>
      </c>
      <c r="P4328" s="4">
        <v>405880</v>
      </c>
      <c r="Q4328" s="4">
        <v>5708</v>
      </c>
      <c r="R4328" s="4" t="b">
        <f t="shared" si="49"/>
        <v>0</v>
      </c>
      <c r="S4328" s="4">
        <v>0</v>
      </c>
    </row>
    <row r="4329" spans="1:19" ht="14.25" customHeight="1">
      <c r="A4329" s="4" t="s">
        <v>2585</v>
      </c>
      <c r="B4329" s="5"/>
      <c r="C4329" s="4">
        <v>0</v>
      </c>
      <c r="E4329" s="4" t="b">
        <f t="shared" si="48"/>
        <v>0</v>
      </c>
      <c r="F4329" s="4">
        <v>0</v>
      </c>
      <c r="G4329" s="4">
        <v>830037248</v>
      </c>
      <c r="H4329" s="6">
        <v>43916</v>
      </c>
      <c r="I4329" s="4" t="s">
        <v>2569</v>
      </c>
      <c r="J4329" s="4" t="s">
        <v>834</v>
      </c>
      <c r="K4329" s="4">
        <v>3110</v>
      </c>
      <c r="L4329" s="4">
        <v>0</v>
      </c>
      <c r="M4329" s="4">
        <v>0</v>
      </c>
      <c r="N4329" s="4">
        <v>397260</v>
      </c>
      <c r="O4329" s="4">
        <v>0</v>
      </c>
      <c r="P4329" s="4">
        <v>8620</v>
      </c>
      <c r="Q4329" s="4">
        <v>5709</v>
      </c>
      <c r="R4329" s="4" t="b">
        <f t="shared" si="49"/>
        <v>0</v>
      </c>
      <c r="S4329" s="4">
        <v>0</v>
      </c>
    </row>
    <row r="4330" spans="1:19" ht="14.25" customHeight="1">
      <c r="A4330" s="4" t="s">
        <v>2585</v>
      </c>
      <c r="B4330" s="5"/>
      <c r="C4330" s="4">
        <v>0</v>
      </c>
      <c r="E4330" s="4" t="b">
        <f t="shared" si="48"/>
        <v>0</v>
      </c>
      <c r="F4330" s="4">
        <v>0</v>
      </c>
      <c r="G4330" s="4">
        <v>830037248</v>
      </c>
      <c r="H4330" s="6">
        <v>43916</v>
      </c>
      <c r="I4330" s="4" t="s">
        <v>2569</v>
      </c>
      <c r="J4330" s="4" t="s">
        <v>834</v>
      </c>
      <c r="K4330" s="4">
        <v>3110</v>
      </c>
      <c r="L4330" s="4">
        <v>0</v>
      </c>
      <c r="M4330" s="4">
        <v>0</v>
      </c>
      <c r="N4330" s="4">
        <v>8520</v>
      </c>
      <c r="O4330" s="4">
        <v>0</v>
      </c>
      <c r="P4330" s="4">
        <v>100</v>
      </c>
      <c r="Q4330" s="4">
        <v>5710</v>
      </c>
      <c r="R4330" s="4" t="b">
        <f t="shared" si="49"/>
        <v>0</v>
      </c>
      <c r="S4330" s="4">
        <v>0</v>
      </c>
    </row>
    <row r="4331" spans="1:19" ht="14.25" customHeight="1">
      <c r="A4331" s="4" t="s">
        <v>2585</v>
      </c>
      <c r="B4331" s="5"/>
      <c r="C4331" s="4">
        <v>0</v>
      </c>
      <c r="E4331" s="4" t="b">
        <f t="shared" si="48"/>
        <v>0</v>
      </c>
      <c r="F4331" s="4">
        <v>0</v>
      </c>
      <c r="G4331" s="4">
        <v>830037248</v>
      </c>
      <c r="H4331" s="6">
        <v>43920</v>
      </c>
      <c r="I4331" s="4" t="s">
        <v>864</v>
      </c>
      <c r="J4331" s="4" t="s">
        <v>2399</v>
      </c>
      <c r="K4331" s="4">
        <v>1077</v>
      </c>
      <c r="L4331" s="4">
        <v>0</v>
      </c>
      <c r="M4331" s="4">
        <v>0</v>
      </c>
      <c r="N4331" s="4">
        <v>0</v>
      </c>
      <c r="O4331" s="4">
        <v>490890</v>
      </c>
      <c r="P4331" s="4">
        <v>490990</v>
      </c>
      <c r="Q4331" s="4">
        <v>5711</v>
      </c>
      <c r="R4331" s="4" t="b">
        <f t="shared" si="49"/>
        <v>0</v>
      </c>
      <c r="S4331" s="4">
        <v>0</v>
      </c>
    </row>
    <row r="4332" spans="1:19" ht="14.25" customHeight="1">
      <c r="A4332" s="4" t="s">
        <v>2585</v>
      </c>
      <c r="B4332" s="5"/>
      <c r="C4332" s="4">
        <v>0</v>
      </c>
      <c r="E4332" s="4" t="b">
        <f t="shared" si="48"/>
        <v>0</v>
      </c>
      <c r="F4332" s="4">
        <v>0</v>
      </c>
      <c r="G4332" s="4">
        <v>830037248</v>
      </c>
      <c r="H4332" s="6">
        <v>43947</v>
      </c>
      <c r="I4332" s="4" t="s">
        <v>864</v>
      </c>
      <c r="J4332" s="4" t="s">
        <v>834</v>
      </c>
      <c r="K4332" s="4">
        <v>3123</v>
      </c>
      <c r="L4332" s="4">
        <v>0</v>
      </c>
      <c r="M4332" s="4">
        <v>0</v>
      </c>
      <c r="N4332" s="4">
        <v>490890</v>
      </c>
      <c r="O4332" s="4">
        <v>0</v>
      </c>
      <c r="P4332" s="4">
        <v>100</v>
      </c>
      <c r="Q4332" s="4">
        <v>5712</v>
      </c>
      <c r="R4332" s="4" t="b">
        <f t="shared" si="49"/>
        <v>0</v>
      </c>
      <c r="S4332" s="4">
        <v>0</v>
      </c>
    </row>
    <row r="4333" spans="1:19" ht="14.25" customHeight="1">
      <c r="A4333" s="4" t="s">
        <v>2585</v>
      </c>
      <c r="B4333" s="5"/>
      <c r="C4333" s="4">
        <v>0</v>
      </c>
      <c r="E4333" s="4" t="b">
        <f t="shared" si="48"/>
        <v>0</v>
      </c>
      <c r="F4333" s="4">
        <v>0</v>
      </c>
      <c r="G4333" s="4">
        <v>830037248</v>
      </c>
      <c r="H4333" s="6">
        <v>43947</v>
      </c>
      <c r="I4333" s="4" t="s">
        <v>864</v>
      </c>
      <c r="J4333" s="4" t="s">
        <v>834</v>
      </c>
      <c r="K4333" s="4">
        <v>3123</v>
      </c>
      <c r="L4333" s="4">
        <v>0</v>
      </c>
      <c r="M4333" s="4">
        <v>0</v>
      </c>
      <c r="N4333" s="4">
        <v>100</v>
      </c>
      <c r="O4333" s="4">
        <v>0</v>
      </c>
      <c r="P4333" s="4">
        <v>0</v>
      </c>
      <c r="Q4333" s="4">
        <v>5713</v>
      </c>
      <c r="R4333" s="4" t="b">
        <f t="shared" si="49"/>
        <v>0</v>
      </c>
      <c r="S4333" s="4">
        <v>0</v>
      </c>
    </row>
    <row r="4334" spans="1:19" ht="14.25" customHeight="1">
      <c r="A4334" s="4" t="s">
        <v>2585</v>
      </c>
      <c r="B4334" s="5"/>
      <c r="C4334" s="4">
        <v>0</v>
      </c>
      <c r="E4334" s="4" t="b">
        <f t="shared" si="48"/>
        <v>0</v>
      </c>
      <c r="F4334" s="4">
        <v>0</v>
      </c>
      <c r="G4334" s="4">
        <v>830037248</v>
      </c>
      <c r="H4334" s="6">
        <v>43951</v>
      </c>
      <c r="I4334" s="4" t="s">
        <v>864</v>
      </c>
      <c r="J4334" s="4" t="s">
        <v>2399</v>
      </c>
      <c r="K4334" s="4">
        <v>1089</v>
      </c>
      <c r="L4334" s="4">
        <v>0</v>
      </c>
      <c r="M4334" s="4">
        <v>0</v>
      </c>
      <c r="N4334" s="4">
        <v>0</v>
      </c>
      <c r="O4334" s="4">
        <v>376190</v>
      </c>
      <c r="P4334" s="4">
        <v>376190</v>
      </c>
      <c r="Q4334" s="4">
        <v>5714</v>
      </c>
      <c r="R4334" s="4" t="b">
        <f t="shared" si="49"/>
        <v>0</v>
      </c>
      <c r="S4334" s="4">
        <v>0</v>
      </c>
    </row>
    <row r="4335" spans="1:19" ht="14.25" customHeight="1">
      <c r="A4335" s="4" t="s">
        <v>2585</v>
      </c>
      <c r="B4335" s="5"/>
      <c r="C4335" s="4">
        <v>0</v>
      </c>
      <c r="E4335" s="4" t="b">
        <f t="shared" si="48"/>
        <v>0</v>
      </c>
      <c r="F4335" s="4">
        <v>0</v>
      </c>
      <c r="G4335" s="4">
        <v>830037248</v>
      </c>
      <c r="H4335" s="6">
        <v>43978</v>
      </c>
      <c r="I4335" s="4" t="s">
        <v>864</v>
      </c>
      <c r="J4335" s="4" t="s">
        <v>834</v>
      </c>
      <c r="K4335" s="4">
        <v>3133</v>
      </c>
      <c r="L4335" s="4">
        <v>0</v>
      </c>
      <c r="M4335" s="4">
        <v>0</v>
      </c>
      <c r="N4335" s="4">
        <v>376190</v>
      </c>
      <c r="O4335" s="4">
        <v>0</v>
      </c>
      <c r="P4335" s="4">
        <v>0</v>
      </c>
      <c r="Q4335" s="4">
        <v>5715</v>
      </c>
      <c r="R4335" s="4" t="b">
        <f t="shared" si="49"/>
        <v>0</v>
      </c>
      <c r="S4335" s="4">
        <v>0</v>
      </c>
    </row>
    <row r="4336" spans="1:19" ht="14.25" customHeight="1">
      <c r="A4336" s="4" t="s">
        <v>2585</v>
      </c>
      <c r="B4336" s="5"/>
      <c r="C4336" s="4">
        <v>0</v>
      </c>
      <c r="E4336" s="4" t="b">
        <f t="shared" si="48"/>
        <v>0</v>
      </c>
      <c r="F4336" s="4">
        <v>0</v>
      </c>
      <c r="G4336" s="4">
        <v>830037248</v>
      </c>
      <c r="H4336" s="6">
        <v>43981</v>
      </c>
      <c r="I4336" s="4" t="s">
        <v>864</v>
      </c>
      <c r="J4336" s="4" t="s">
        <v>2399</v>
      </c>
      <c r="K4336" s="4">
        <v>1102</v>
      </c>
      <c r="L4336" s="4">
        <v>0</v>
      </c>
      <c r="M4336" s="4">
        <v>0</v>
      </c>
      <c r="N4336" s="4">
        <v>0</v>
      </c>
      <c r="O4336" s="4">
        <v>402350</v>
      </c>
      <c r="P4336" s="4">
        <v>402350</v>
      </c>
      <c r="Q4336" s="4">
        <v>5716</v>
      </c>
      <c r="R4336" s="4" t="b">
        <f t="shared" si="49"/>
        <v>0</v>
      </c>
      <c r="S4336" s="4">
        <v>0</v>
      </c>
    </row>
    <row r="4337" spans="1:19" ht="14.25" customHeight="1">
      <c r="A4337" s="4" t="s">
        <v>2585</v>
      </c>
      <c r="B4337" s="5"/>
      <c r="C4337" s="4">
        <v>0</v>
      </c>
      <c r="E4337" s="4" t="b">
        <f t="shared" si="48"/>
        <v>0</v>
      </c>
      <c r="F4337" s="4">
        <v>0</v>
      </c>
      <c r="G4337" s="4">
        <v>830037248</v>
      </c>
      <c r="H4337" s="6">
        <v>44008</v>
      </c>
      <c r="I4337" s="4" t="s">
        <v>864</v>
      </c>
      <c r="J4337" s="4" t="s">
        <v>834</v>
      </c>
      <c r="K4337" s="4">
        <v>3145</v>
      </c>
      <c r="L4337" s="4">
        <v>0</v>
      </c>
      <c r="M4337" s="4">
        <v>0</v>
      </c>
      <c r="N4337" s="4">
        <v>402350</v>
      </c>
      <c r="O4337" s="4">
        <v>0</v>
      </c>
      <c r="P4337" s="4">
        <v>0</v>
      </c>
      <c r="Q4337" s="4">
        <v>5717</v>
      </c>
      <c r="R4337" s="4" t="b">
        <f t="shared" si="49"/>
        <v>0</v>
      </c>
      <c r="S4337" s="4">
        <v>0</v>
      </c>
    </row>
    <row r="4338" spans="1:19" ht="14.25" customHeight="1">
      <c r="A4338" s="4" t="s">
        <v>2585</v>
      </c>
      <c r="B4338" s="5"/>
      <c r="C4338" s="4">
        <v>0</v>
      </c>
      <c r="E4338" s="4" t="b">
        <f t="shared" si="48"/>
        <v>0</v>
      </c>
      <c r="F4338" s="4">
        <v>0</v>
      </c>
      <c r="G4338" s="4">
        <v>830037248</v>
      </c>
      <c r="H4338" s="6">
        <v>44008</v>
      </c>
      <c r="I4338" s="4" t="s">
        <v>864</v>
      </c>
      <c r="J4338" s="4" t="s">
        <v>2399</v>
      </c>
      <c r="K4338" s="4">
        <v>1117</v>
      </c>
      <c r="L4338" s="4">
        <v>0</v>
      </c>
      <c r="M4338" s="4">
        <v>0</v>
      </c>
      <c r="N4338" s="4">
        <v>0</v>
      </c>
      <c r="O4338" s="4">
        <v>402350</v>
      </c>
      <c r="P4338" s="4">
        <v>402350</v>
      </c>
      <c r="Q4338" s="4">
        <v>5718</v>
      </c>
      <c r="R4338" s="4" t="b">
        <f t="shared" si="49"/>
        <v>0</v>
      </c>
      <c r="S4338" s="4">
        <v>0</v>
      </c>
    </row>
    <row r="4339" spans="1:19" ht="14.25" customHeight="1">
      <c r="A4339" s="4" t="s">
        <v>2585</v>
      </c>
      <c r="B4339" s="5"/>
      <c r="C4339" s="4">
        <v>0</v>
      </c>
      <c r="E4339" s="4" t="b">
        <f t="shared" si="48"/>
        <v>0</v>
      </c>
      <c r="F4339" s="4">
        <v>0</v>
      </c>
      <c r="G4339" s="4">
        <v>830037248</v>
      </c>
      <c r="H4339" s="6">
        <v>44040</v>
      </c>
      <c r="I4339" s="4" t="s">
        <v>864</v>
      </c>
      <c r="J4339" s="4" t="s">
        <v>834</v>
      </c>
      <c r="K4339" s="4">
        <v>3154</v>
      </c>
      <c r="L4339" s="4">
        <v>0</v>
      </c>
      <c r="M4339" s="4">
        <v>0</v>
      </c>
      <c r="N4339" s="4">
        <v>402350</v>
      </c>
      <c r="O4339" s="4">
        <v>0</v>
      </c>
      <c r="P4339" s="4">
        <v>0</v>
      </c>
      <c r="Q4339" s="4">
        <v>5719</v>
      </c>
      <c r="R4339" s="4" t="b">
        <f t="shared" si="49"/>
        <v>0</v>
      </c>
      <c r="S4339" s="4">
        <v>0</v>
      </c>
    </row>
    <row r="4340" spans="1:19" ht="14.25" customHeight="1">
      <c r="A4340" s="4" t="s">
        <v>2585</v>
      </c>
      <c r="B4340" s="5"/>
      <c r="C4340" s="4">
        <v>0</v>
      </c>
      <c r="E4340" s="4" t="b">
        <f t="shared" si="48"/>
        <v>0</v>
      </c>
      <c r="F4340" s="4">
        <v>0</v>
      </c>
      <c r="G4340" s="4">
        <v>830037248</v>
      </c>
      <c r="H4340" s="6">
        <v>44040</v>
      </c>
      <c r="I4340" s="4" t="s">
        <v>2569</v>
      </c>
      <c r="J4340" s="4" t="s">
        <v>834</v>
      </c>
      <c r="K4340" s="4">
        <v>3154</v>
      </c>
      <c r="L4340" s="4">
        <v>0</v>
      </c>
      <c r="M4340" s="4">
        <v>0</v>
      </c>
      <c r="N4340" s="4">
        <v>42930</v>
      </c>
      <c r="O4340" s="4">
        <v>0</v>
      </c>
      <c r="P4340" s="4">
        <v>-42930</v>
      </c>
      <c r="Q4340" s="4">
        <v>5720</v>
      </c>
      <c r="R4340" s="4" t="b">
        <f t="shared" si="49"/>
        <v>0</v>
      </c>
      <c r="S4340" s="4">
        <v>0</v>
      </c>
    </row>
    <row r="4341" spans="1:19" ht="14.25" customHeight="1">
      <c r="A4341" s="4" t="s">
        <v>2585</v>
      </c>
      <c r="B4341" s="5"/>
      <c r="C4341" s="4">
        <v>0</v>
      </c>
      <c r="E4341" s="4" t="b">
        <f t="shared" si="48"/>
        <v>0</v>
      </c>
      <c r="F4341" s="4">
        <v>0</v>
      </c>
      <c r="G4341" s="4">
        <v>830037248</v>
      </c>
      <c r="H4341" s="6">
        <v>44042</v>
      </c>
      <c r="I4341" s="4" t="s">
        <v>2569</v>
      </c>
      <c r="J4341" s="4" t="s">
        <v>2399</v>
      </c>
      <c r="K4341" s="4">
        <v>1132</v>
      </c>
      <c r="L4341" s="4">
        <v>0</v>
      </c>
      <c r="M4341" s="4">
        <v>0</v>
      </c>
      <c r="N4341" s="4">
        <v>0</v>
      </c>
      <c r="O4341" s="4">
        <v>445280</v>
      </c>
      <c r="P4341" s="4">
        <v>402350</v>
      </c>
      <c r="Q4341" s="4">
        <v>5721</v>
      </c>
      <c r="R4341" s="4" t="b">
        <f t="shared" si="49"/>
        <v>0</v>
      </c>
      <c r="S4341" s="4">
        <v>0</v>
      </c>
    </row>
    <row r="4342" spans="1:19" ht="14.25" customHeight="1">
      <c r="A4342" s="4" t="s">
        <v>2585</v>
      </c>
      <c r="B4342" s="5"/>
      <c r="C4342" s="4">
        <v>0</v>
      </c>
      <c r="E4342" s="4" t="b">
        <f t="shared" si="48"/>
        <v>0</v>
      </c>
      <c r="F4342" s="4">
        <v>0</v>
      </c>
      <c r="G4342" s="4">
        <v>830037248</v>
      </c>
      <c r="H4342" s="6">
        <v>44070</v>
      </c>
      <c r="I4342" s="4" t="s">
        <v>2569</v>
      </c>
      <c r="J4342" s="4" t="s">
        <v>834</v>
      </c>
      <c r="K4342" s="4">
        <v>3165</v>
      </c>
      <c r="L4342" s="4">
        <v>0</v>
      </c>
      <c r="M4342" s="4">
        <v>0</v>
      </c>
      <c r="N4342" s="4">
        <v>392440</v>
      </c>
      <c r="O4342" s="4">
        <v>0</v>
      </c>
      <c r="P4342" s="4">
        <v>9910</v>
      </c>
      <c r="Q4342" s="4">
        <v>5722</v>
      </c>
      <c r="R4342" s="4" t="b">
        <f t="shared" si="49"/>
        <v>0</v>
      </c>
      <c r="S4342" s="4">
        <v>0</v>
      </c>
    </row>
    <row r="4343" spans="1:19" ht="14.25" customHeight="1">
      <c r="A4343" s="4" t="s">
        <v>2585</v>
      </c>
      <c r="B4343" s="5"/>
      <c r="C4343" s="4">
        <v>0</v>
      </c>
      <c r="E4343" s="4" t="b">
        <f t="shared" si="48"/>
        <v>0</v>
      </c>
      <c r="F4343" s="4">
        <v>0</v>
      </c>
      <c r="G4343" s="4">
        <v>830037248</v>
      </c>
      <c r="H4343" s="6">
        <v>44073</v>
      </c>
      <c r="I4343" s="4" t="s">
        <v>2569</v>
      </c>
      <c r="J4343" s="4" t="s">
        <v>2399</v>
      </c>
      <c r="K4343" s="4">
        <v>1147</v>
      </c>
      <c r="L4343" s="4">
        <v>0</v>
      </c>
      <c r="M4343" s="4">
        <v>0</v>
      </c>
      <c r="N4343" s="4">
        <v>0</v>
      </c>
      <c r="O4343" s="4">
        <v>392440</v>
      </c>
      <c r="P4343" s="4">
        <v>402350</v>
      </c>
      <c r="Q4343" s="4">
        <v>5723</v>
      </c>
      <c r="R4343" s="4" t="b">
        <f t="shared" si="49"/>
        <v>0</v>
      </c>
      <c r="S4343" s="4">
        <v>0</v>
      </c>
    </row>
    <row r="4344" spans="1:19" ht="14.25" customHeight="1">
      <c r="A4344" s="4" t="s">
        <v>2585</v>
      </c>
      <c r="B4344" s="5"/>
      <c r="C4344" s="4">
        <v>0</v>
      </c>
      <c r="E4344" s="4" t="b">
        <f t="shared" si="48"/>
        <v>0</v>
      </c>
      <c r="F4344" s="4">
        <v>0</v>
      </c>
      <c r="G4344" s="4">
        <v>830037248</v>
      </c>
      <c r="H4344" s="6">
        <v>44096</v>
      </c>
      <c r="I4344" s="4" t="s">
        <v>2569</v>
      </c>
      <c r="J4344" s="4" t="s">
        <v>834</v>
      </c>
      <c r="K4344" s="4">
        <v>3178</v>
      </c>
      <c r="L4344" s="4">
        <v>0</v>
      </c>
      <c r="M4344" s="4">
        <v>0</v>
      </c>
      <c r="N4344" s="4">
        <v>9910</v>
      </c>
      <c r="O4344" s="4">
        <v>0</v>
      </c>
      <c r="P4344" s="4">
        <v>392440</v>
      </c>
      <c r="Q4344" s="4">
        <v>5724</v>
      </c>
      <c r="R4344" s="4" t="b">
        <f t="shared" si="49"/>
        <v>0</v>
      </c>
      <c r="S4344" s="4">
        <v>0</v>
      </c>
    </row>
    <row r="4345" spans="1:19" ht="14.25" customHeight="1">
      <c r="A4345" s="4" t="s">
        <v>2585</v>
      </c>
      <c r="B4345" s="5"/>
      <c r="C4345" s="4">
        <v>0</v>
      </c>
      <c r="E4345" s="4" t="b">
        <f t="shared" si="48"/>
        <v>0</v>
      </c>
      <c r="F4345" s="4">
        <v>0</v>
      </c>
      <c r="G4345" s="4">
        <v>830037248</v>
      </c>
      <c r="H4345" s="6">
        <v>44096</v>
      </c>
      <c r="I4345" s="4" t="s">
        <v>2569</v>
      </c>
      <c r="J4345" s="4" t="s">
        <v>834</v>
      </c>
      <c r="K4345" s="4">
        <v>3178</v>
      </c>
      <c r="L4345" s="4">
        <v>0</v>
      </c>
      <c r="M4345" s="4">
        <v>0</v>
      </c>
      <c r="N4345" s="4">
        <v>392440</v>
      </c>
      <c r="O4345" s="4">
        <v>0</v>
      </c>
      <c r="P4345" s="4">
        <v>0</v>
      </c>
      <c r="Q4345" s="4">
        <v>5725</v>
      </c>
      <c r="R4345" s="4" t="b">
        <f t="shared" si="49"/>
        <v>0</v>
      </c>
      <c r="S4345" s="4">
        <v>0</v>
      </c>
    </row>
    <row r="4346" spans="1:19" ht="14.25" customHeight="1">
      <c r="A4346" s="4" t="s">
        <v>2585</v>
      </c>
      <c r="B4346" s="5"/>
      <c r="C4346" s="4">
        <v>0</v>
      </c>
      <c r="E4346" s="4" t="b">
        <f t="shared" si="48"/>
        <v>0</v>
      </c>
      <c r="F4346" s="4">
        <v>0</v>
      </c>
      <c r="G4346" s="4">
        <v>830037248</v>
      </c>
      <c r="H4346" s="6">
        <v>44096</v>
      </c>
      <c r="I4346" s="4" t="s">
        <v>2569</v>
      </c>
      <c r="J4346" s="4" t="s">
        <v>834</v>
      </c>
      <c r="K4346" s="4">
        <v>3178</v>
      </c>
      <c r="L4346" s="4">
        <v>0</v>
      </c>
      <c r="M4346" s="4">
        <v>0</v>
      </c>
      <c r="N4346" s="4">
        <v>464810</v>
      </c>
      <c r="O4346" s="4">
        <v>0</v>
      </c>
      <c r="P4346" s="4">
        <v>-464810</v>
      </c>
      <c r="Q4346" s="4">
        <v>5726</v>
      </c>
      <c r="R4346" s="4" t="b">
        <f t="shared" si="49"/>
        <v>0</v>
      </c>
      <c r="S4346" s="4">
        <v>0</v>
      </c>
    </row>
    <row r="4347" spans="1:19" ht="14.25" customHeight="1">
      <c r="A4347" s="4" t="s">
        <v>2585</v>
      </c>
      <c r="B4347" s="5"/>
      <c r="C4347" s="4">
        <v>0</v>
      </c>
      <c r="E4347" s="4" t="b">
        <f t="shared" si="48"/>
        <v>0</v>
      </c>
      <c r="F4347" s="4">
        <v>0</v>
      </c>
      <c r="G4347" s="4">
        <v>830037248</v>
      </c>
      <c r="H4347" s="6">
        <v>44104</v>
      </c>
      <c r="I4347" s="4" t="s">
        <v>2569</v>
      </c>
      <c r="J4347" s="4" t="s">
        <v>2399</v>
      </c>
      <c r="K4347" s="4">
        <v>1162</v>
      </c>
      <c r="L4347" s="4">
        <v>0</v>
      </c>
      <c r="M4347" s="4">
        <v>0</v>
      </c>
      <c r="N4347" s="4">
        <v>0</v>
      </c>
      <c r="O4347" s="4">
        <v>464810</v>
      </c>
      <c r="P4347" s="4">
        <v>0</v>
      </c>
      <c r="Q4347" s="4">
        <v>5727</v>
      </c>
      <c r="R4347" s="4" t="b">
        <f t="shared" si="49"/>
        <v>0</v>
      </c>
      <c r="S4347" s="4">
        <v>0</v>
      </c>
    </row>
    <row r="4348" spans="1:19" ht="14.25" customHeight="1">
      <c r="A4348" s="4" t="s">
        <v>2585</v>
      </c>
      <c r="B4348" s="5"/>
      <c r="C4348" s="4">
        <v>0</v>
      </c>
      <c r="E4348" s="4" t="b">
        <f t="shared" si="48"/>
        <v>0</v>
      </c>
      <c r="F4348" s="4">
        <v>0</v>
      </c>
      <c r="G4348" s="4">
        <v>830037248</v>
      </c>
      <c r="H4348" s="6">
        <v>44133</v>
      </c>
      <c r="I4348" s="4" t="s">
        <v>864</v>
      </c>
      <c r="J4348" s="4" t="s">
        <v>834</v>
      </c>
      <c r="K4348" s="4">
        <v>3196</v>
      </c>
      <c r="L4348" s="4">
        <v>0</v>
      </c>
      <c r="M4348" s="4">
        <v>0</v>
      </c>
      <c r="N4348" s="4">
        <v>390310</v>
      </c>
      <c r="O4348" s="4">
        <v>0</v>
      </c>
      <c r="P4348" s="4">
        <v>-390310</v>
      </c>
      <c r="Q4348" s="4">
        <v>5728</v>
      </c>
      <c r="R4348" s="4" t="b">
        <f t="shared" si="49"/>
        <v>0</v>
      </c>
      <c r="S4348" s="4">
        <v>0</v>
      </c>
    </row>
    <row r="4349" spans="1:19" ht="14.25" customHeight="1">
      <c r="A4349" s="4" t="s">
        <v>2585</v>
      </c>
      <c r="B4349" s="5"/>
      <c r="C4349" s="4">
        <v>0</v>
      </c>
      <c r="E4349" s="4" t="b">
        <f t="shared" si="48"/>
        <v>0</v>
      </c>
      <c r="F4349" s="4">
        <v>0</v>
      </c>
      <c r="G4349" s="4">
        <v>830037248</v>
      </c>
      <c r="H4349" s="6">
        <v>44134</v>
      </c>
      <c r="I4349" s="4" t="s">
        <v>864</v>
      </c>
      <c r="J4349" s="4" t="s">
        <v>2399</v>
      </c>
      <c r="K4349" s="4">
        <v>1175</v>
      </c>
      <c r="L4349" s="4">
        <v>0</v>
      </c>
      <c r="M4349" s="4">
        <v>0</v>
      </c>
      <c r="N4349" s="4">
        <v>0</v>
      </c>
      <c r="O4349" s="4">
        <v>1610</v>
      </c>
      <c r="P4349" s="4">
        <v>-388700</v>
      </c>
      <c r="Q4349" s="4">
        <v>5729</v>
      </c>
      <c r="R4349" s="4" t="b">
        <f t="shared" si="49"/>
        <v>0</v>
      </c>
      <c r="S4349" s="4">
        <v>0</v>
      </c>
    </row>
    <row r="4350" spans="1:19" ht="14.25" customHeight="1">
      <c r="A4350" s="4" t="s">
        <v>2585</v>
      </c>
      <c r="B4350" s="5"/>
      <c r="C4350" s="4">
        <v>0</v>
      </c>
      <c r="E4350" s="4" t="b">
        <f t="shared" si="48"/>
        <v>0</v>
      </c>
      <c r="F4350" s="4">
        <v>0</v>
      </c>
      <c r="G4350" s="4">
        <v>830037248</v>
      </c>
      <c r="H4350" s="6">
        <v>44134</v>
      </c>
      <c r="I4350" s="4" t="s">
        <v>864</v>
      </c>
      <c r="J4350" s="4" t="s">
        <v>2399</v>
      </c>
      <c r="K4350" s="4">
        <v>1175</v>
      </c>
      <c r="L4350" s="4">
        <v>0</v>
      </c>
      <c r="M4350" s="4">
        <v>0</v>
      </c>
      <c r="N4350" s="4">
        <v>0</v>
      </c>
      <c r="O4350" s="4">
        <v>1610</v>
      </c>
      <c r="P4350" s="4">
        <v>-387090</v>
      </c>
      <c r="Q4350" s="4">
        <v>5730</v>
      </c>
      <c r="R4350" s="4" t="b">
        <f t="shared" si="49"/>
        <v>0</v>
      </c>
      <c r="S4350" s="4">
        <v>0</v>
      </c>
    </row>
    <row r="4351" spans="1:19" ht="14.25" customHeight="1">
      <c r="A4351" s="4" t="s">
        <v>2585</v>
      </c>
      <c r="B4351" s="5"/>
      <c r="C4351" s="4">
        <v>0</v>
      </c>
      <c r="E4351" s="4" t="b">
        <f t="shared" si="48"/>
        <v>0</v>
      </c>
      <c r="F4351" s="4">
        <v>0</v>
      </c>
      <c r="G4351" s="4">
        <v>830037248</v>
      </c>
      <c r="H4351" s="6">
        <v>44134</v>
      </c>
      <c r="I4351" s="4" t="s">
        <v>864</v>
      </c>
      <c r="J4351" s="4" t="s">
        <v>2399</v>
      </c>
      <c r="K4351" s="4">
        <v>1175</v>
      </c>
      <c r="L4351" s="4">
        <v>0</v>
      </c>
      <c r="M4351" s="4">
        <v>0</v>
      </c>
      <c r="N4351" s="4">
        <v>0</v>
      </c>
      <c r="O4351" s="4">
        <v>1610</v>
      </c>
      <c r="P4351" s="4">
        <v>-385480</v>
      </c>
      <c r="Q4351" s="4">
        <v>5731</v>
      </c>
      <c r="R4351" s="4" t="b">
        <f t="shared" si="49"/>
        <v>0</v>
      </c>
      <c r="S4351" s="4">
        <v>0</v>
      </c>
    </row>
    <row r="4352" spans="1:19" ht="14.25" customHeight="1">
      <c r="A4352" s="4" t="s">
        <v>2585</v>
      </c>
      <c r="B4352" s="5"/>
      <c r="C4352" s="4">
        <v>0</v>
      </c>
      <c r="E4352" s="4" t="b">
        <f t="shared" si="48"/>
        <v>0</v>
      </c>
      <c r="F4352" s="4">
        <v>0</v>
      </c>
      <c r="G4352" s="4">
        <v>830037248</v>
      </c>
      <c r="H4352" s="6">
        <v>44134</v>
      </c>
      <c r="I4352" s="4" t="s">
        <v>864</v>
      </c>
      <c r="J4352" s="4" t="s">
        <v>2399</v>
      </c>
      <c r="K4352" s="4">
        <v>1175</v>
      </c>
      <c r="L4352" s="4">
        <v>0</v>
      </c>
      <c r="M4352" s="4">
        <v>0</v>
      </c>
      <c r="N4352" s="4">
        <v>0</v>
      </c>
      <c r="O4352" s="4">
        <v>14480</v>
      </c>
      <c r="P4352" s="4">
        <v>-371000</v>
      </c>
      <c r="Q4352" s="4">
        <v>5732</v>
      </c>
      <c r="R4352" s="4" t="b">
        <f t="shared" si="49"/>
        <v>0</v>
      </c>
      <c r="S4352" s="4">
        <v>0</v>
      </c>
    </row>
    <row r="4353" spans="1:19" ht="14.25" customHeight="1">
      <c r="A4353" s="4" t="s">
        <v>2585</v>
      </c>
      <c r="B4353" s="5"/>
      <c r="C4353" s="4">
        <v>0</v>
      </c>
      <c r="E4353" s="4" t="b">
        <f t="shared" si="48"/>
        <v>0</v>
      </c>
      <c r="F4353" s="4">
        <v>0</v>
      </c>
      <c r="G4353" s="4">
        <v>830037248</v>
      </c>
      <c r="H4353" s="6">
        <v>44134</v>
      </c>
      <c r="I4353" s="4" t="s">
        <v>864</v>
      </c>
      <c r="J4353" s="4" t="s">
        <v>2399</v>
      </c>
      <c r="K4353" s="4">
        <v>1175</v>
      </c>
      <c r="L4353" s="4">
        <v>0</v>
      </c>
      <c r="M4353" s="4">
        <v>0</v>
      </c>
      <c r="N4353" s="4">
        <v>0</v>
      </c>
      <c r="O4353" s="4">
        <v>10720</v>
      </c>
      <c r="P4353" s="4">
        <v>-360280</v>
      </c>
      <c r="Q4353" s="4">
        <v>5733</v>
      </c>
      <c r="R4353" s="4" t="b">
        <f t="shared" si="49"/>
        <v>0</v>
      </c>
      <c r="S4353" s="4">
        <v>0</v>
      </c>
    </row>
    <row r="4354" spans="1:19" ht="14.25" customHeight="1">
      <c r="A4354" s="4" t="s">
        <v>2585</v>
      </c>
      <c r="B4354" s="5"/>
      <c r="C4354" s="4">
        <v>0</v>
      </c>
      <c r="E4354" s="4" t="b">
        <f t="shared" si="48"/>
        <v>0</v>
      </c>
      <c r="F4354" s="4">
        <v>0</v>
      </c>
      <c r="G4354" s="4">
        <v>830037248</v>
      </c>
      <c r="H4354" s="6">
        <v>44134</v>
      </c>
      <c r="I4354" s="4" t="s">
        <v>864</v>
      </c>
      <c r="J4354" s="4" t="s">
        <v>2399</v>
      </c>
      <c r="K4354" s="4">
        <v>1175</v>
      </c>
      <c r="L4354" s="4">
        <v>0</v>
      </c>
      <c r="M4354" s="4">
        <v>0</v>
      </c>
      <c r="N4354" s="4">
        <v>0</v>
      </c>
      <c r="O4354" s="4">
        <v>2680</v>
      </c>
      <c r="P4354" s="4">
        <v>-357600</v>
      </c>
      <c r="Q4354" s="4">
        <v>5734</v>
      </c>
      <c r="R4354" s="4" t="b">
        <f t="shared" si="49"/>
        <v>0</v>
      </c>
      <c r="S4354" s="4">
        <v>0</v>
      </c>
    </row>
    <row r="4355" spans="1:19" ht="14.25" customHeight="1">
      <c r="A4355" s="4" t="s">
        <v>2585</v>
      </c>
      <c r="B4355" s="5"/>
      <c r="C4355" s="4">
        <v>0</v>
      </c>
      <c r="E4355" s="4" t="b">
        <f t="shared" si="48"/>
        <v>0</v>
      </c>
      <c r="F4355" s="4">
        <v>0</v>
      </c>
      <c r="G4355" s="4">
        <v>830037248</v>
      </c>
      <c r="H4355" s="6">
        <v>44134</v>
      </c>
      <c r="I4355" s="4" t="s">
        <v>864</v>
      </c>
      <c r="J4355" s="4" t="s">
        <v>2399</v>
      </c>
      <c r="K4355" s="4">
        <v>1175</v>
      </c>
      <c r="L4355" s="4">
        <v>0</v>
      </c>
      <c r="M4355" s="4">
        <v>0</v>
      </c>
      <c r="N4355" s="4">
        <v>0</v>
      </c>
      <c r="O4355" s="4">
        <v>315250</v>
      </c>
      <c r="P4355" s="4">
        <v>-42350</v>
      </c>
      <c r="Q4355" s="4">
        <v>5735</v>
      </c>
      <c r="R4355" s="4" t="b">
        <f t="shared" si="49"/>
        <v>0</v>
      </c>
      <c r="S4355" s="4">
        <v>0</v>
      </c>
    </row>
    <row r="4356" spans="1:19" ht="14.25" customHeight="1">
      <c r="A4356" s="4" t="s">
        <v>2585</v>
      </c>
      <c r="B4356" s="5"/>
      <c r="C4356" s="4">
        <v>0</v>
      </c>
      <c r="E4356" s="4" t="b">
        <f t="shared" si="48"/>
        <v>0</v>
      </c>
      <c r="F4356" s="4">
        <v>0</v>
      </c>
      <c r="G4356" s="4">
        <v>830037248</v>
      </c>
      <c r="H4356" s="6">
        <v>44134</v>
      </c>
      <c r="I4356" s="4" t="s">
        <v>864</v>
      </c>
      <c r="J4356" s="4" t="s">
        <v>2399</v>
      </c>
      <c r="K4356" s="4">
        <v>1175</v>
      </c>
      <c r="L4356" s="4">
        <v>0</v>
      </c>
      <c r="M4356" s="4">
        <v>0</v>
      </c>
      <c r="N4356" s="4">
        <v>0</v>
      </c>
      <c r="O4356" s="4">
        <v>19300</v>
      </c>
      <c r="P4356" s="4">
        <v>-23050</v>
      </c>
      <c r="Q4356" s="4">
        <v>5736</v>
      </c>
      <c r="R4356" s="4" t="b">
        <f t="shared" si="49"/>
        <v>0</v>
      </c>
      <c r="S4356" s="4">
        <v>0</v>
      </c>
    </row>
    <row r="4357" spans="1:19" ht="14.25" customHeight="1">
      <c r="A4357" s="4" t="s">
        <v>2585</v>
      </c>
      <c r="B4357" s="5"/>
      <c r="C4357" s="4">
        <v>0</v>
      </c>
      <c r="E4357" s="4" t="b">
        <f t="shared" si="48"/>
        <v>0</v>
      </c>
      <c r="F4357" s="4">
        <v>0</v>
      </c>
      <c r="G4357" s="4">
        <v>830037248</v>
      </c>
      <c r="H4357" s="6">
        <v>44134</v>
      </c>
      <c r="I4357" s="4" t="s">
        <v>864</v>
      </c>
      <c r="J4357" s="4" t="s">
        <v>2399</v>
      </c>
      <c r="K4357" s="4">
        <v>1175</v>
      </c>
      <c r="L4357" s="4">
        <v>0</v>
      </c>
      <c r="M4357" s="4">
        <v>0</v>
      </c>
      <c r="N4357" s="4">
        <v>0</v>
      </c>
      <c r="O4357" s="4">
        <v>23050</v>
      </c>
      <c r="P4357" s="4">
        <v>0</v>
      </c>
      <c r="Q4357" s="4">
        <v>5737</v>
      </c>
      <c r="R4357" s="4" t="b">
        <f t="shared" si="49"/>
        <v>0</v>
      </c>
      <c r="S4357" s="4">
        <v>0</v>
      </c>
    </row>
    <row r="4358" spans="1:19" ht="14.25" customHeight="1">
      <c r="A4358" s="4" t="s">
        <v>2585</v>
      </c>
      <c r="B4358" s="5"/>
      <c r="C4358" s="4">
        <v>0</v>
      </c>
      <c r="E4358" s="4" t="b">
        <f t="shared" si="48"/>
        <v>0</v>
      </c>
      <c r="F4358" s="4">
        <v>0</v>
      </c>
      <c r="G4358" s="4">
        <v>830037248</v>
      </c>
      <c r="H4358" s="6">
        <v>44164</v>
      </c>
      <c r="I4358" s="4" t="s">
        <v>2569</v>
      </c>
      <c r="J4358" s="4" t="s">
        <v>2399</v>
      </c>
      <c r="K4358" s="4">
        <v>1185</v>
      </c>
      <c r="L4358" s="4">
        <v>0</v>
      </c>
      <c r="M4358" s="4">
        <v>0</v>
      </c>
      <c r="N4358" s="4">
        <v>0</v>
      </c>
      <c r="O4358" s="4">
        <v>432670</v>
      </c>
      <c r="P4358" s="4">
        <v>432670</v>
      </c>
      <c r="Q4358" s="4">
        <v>5738</v>
      </c>
      <c r="R4358" s="4" t="b">
        <f t="shared" si="49"/>
        <v>0</v>
      </c>
      <c r="S4358" s="4">
        <v>0</v>
      </c>
    </row>
    <row r="4359" spans="1:19" ht="14.25" customHeight="1">
      <c r="A4359" s="4" t="s">
        <v>2585</v>
      </c>
      <c r="B4359" s="5"/>
      <c r="C4359" s="4">
        <v>0</v>
      </c>
      <c r="E4359" s="4" t="b">
        <f t="shared" si="48"/>
        <v>0</v>
      </c>
      <c r="F4359" s="4">
        <v>0</v>
      </c>
      <c r="G4359" s="4">
        <v>830037248</v>
      </c>
      <c r="H4359" s="6">
        <v>44165</v>
      </c>
      <c r="I4359" s="4" t="s">
        <v>2569</v>
      </c>
      <c r="J4359" s="4" t="s">
        <v>834</v>
      </c>
      <c r="K4359" s="4">
        <v>3208</v>
      </c>
      <c r="L4359" s="4">
        <v>0</v>
      </c>
      <c r="M4359" s="4">
        <v>0</v>
      </c>
      <c r="N4359" s="4">
        <v>432670</v>
      </c>
      <c r="O4359" s="4">
        <v>0</v>
      </c>
      <c r="P4359" s="4">
        <v>0</v>
      </c>
      <c r="Q4359" s="4">
        <v>5739</v>
      </c>
      <c r="R4359" s="4" t="b">
        <f t="shared" si="49"/>
        <v>0</v>
      </c>
      <c r="S4359" s="4">
        <v>0</v>
      </c>
    </row>
    <row r="4360" spans="1:19" ht="14.25" customHeight="1">
      <c r="A4360" s="4" t="s">
        <v>2585</v>
      </c>
      <c r="B4360" s="5"/>
      <c r="C4360" s="4">
        <v>0</v>
      </c>
      <c r="E4360" s="4" t="b">
        <f t="shared" si="48"/>
        <v>0</v>
      </c>
      <c r="F4360" s="4">
        <v>0</v>
      </c>
      <c r="G4360" s="4">
        <v>830037248</v>
      </c>
      <c r="H4360" s="6">
        <v>44193</v>
      </c>
      <c r="I4360" s="4" t="s">
        <v>864</v>
      </c>
      <c r="J4360" s="4" t="s">
        <v>834</v>
      </c>
      <c r="K4360" s="4">
        <v>3217</v>
      </c>
      <c r="L4360" s="4">
        <v>0</v>
      </c>
      <c r="M4360" s="4">
        <v>0</v>
      </c>
      <c r="N4360" s="4">
        <v>398330</v>
      </c>
      <c r="O4360" s="4">
        <v>0</v>
      </c>
      <c r="P4360" s="4">
        <v>-398330</v>
      </c>
      <c r="Q4360" s="4">
        <v>5740</v>
      </c>
      <c r="R4360" s="4" t="b">
        <f t="shared" si="49"/>
        <v>0</v>
      </c>
      <c r="S4360" s="4">
        <v>0</v>
      </c>
    </row>
    <row r="4361" spans="1:19" ht="14.25" customHeight="1">
      <c r="A4361" s="4" t="s">
        <v>2585</v>
      </c>
      <c r="B4361" s="5"/>
      <c r="C4361" s="4">
        <v>0</v>
      </c>
      <c r="E4361" s="4" t="b">
        <f t="shared" si="48"/>
        <v>0</v>
      </c>
      <c r="F4361" s="4">
        <v>0</v>
      </c>
      <c r="G4361" s="4">
        <v>830037248</v>
      </c>
      <c r="H4361" s="6">
        <v>44195</v>
      </c>
      <c r="I4361" s="4" t="s">
        <v>864</v>
      </c>
      <c r="J4361" s="4" t="s">
        <v>2399</v>
      </c>
      <c r="K4361" s="4">
        <v>1197</v>
      </c>
      <c r="L4361" s="4">
        <v>0</v>
      </c>
      <c r="M4361" s="4">
        <v>0</v>
      </c>
      <c r="N4361" s="4">
        <v>0</v>
      </c>
      <c r="O4361" s="4">
        <v>398330</v>
      </c>
      <c r="P4361" s="4">
        <v>0</v>
      </c>
      <c r="Q4361" s="4">
        <v>5741</v>
      </c>
      <c r="R4361" s="4" t="b">
        <f t="shared" si="49"/>
        <v>0</v>
      </c>
      <c r="S4361" s="4">
        <v>0</v>
      </c>
    </row>
    <row r="4362" spans="1:19" ht="14.25" customHeight="1">
      <c r="A4362" s="4" t="s">
        <v>2585</v>
      </c>
      <c r="B4362" s="5"/>
      <c r="C4362" s="4">
        <v>0</v>
      </c>
      <c r="E4362" s="4" t="b">
        <f t="shared" si="48"/>
        <v>0</v>
      </c>
      <c r="F4362" s="4">
        <v>0</v>
      </c>
      <c r="G4362" s="4">
        <v>830037248</v>
      </c>
      <c r="H4362" s="6">
        <v>44195</v>
      </c>
      <c r="I4362" s="4" t="s">
        <v>2569</v>
      </c>
      <c r="J4362" s="4" t="s">
        <v>2399</v>
      </c>
      <c r="K4362" s="4">
        <v>1200</v>
      </c>
      <c r="L4362" s="4">
        <v>0</v>
      </c>
      <c r="M4362" s="4">
        <v>0</v>
      </c>
      <c r="N4362" s="4">
        <v>0</v>
      </c>
      <c r="O4362" s="4">
        <v>433190</v>
      </c>
      <c r="P4362" s="4">
        <v>433190</v>
      </c>
      <c r="Q4362" s="4">
        <v>5742</v>
      </c>
      <c r="R4362" s="4" t="b">
        <f t="shared" si="49"/>
        <v>0</v>
      </c>
      <c r="S4362" s="4">
        <v>0</v>
      </c>
    </row>
    <row r="4363" spans="1:19" ht="14.25" customHeight="1">
      <c r="A4363" s="4" t="s">
        <v>2585</v>
      </c>
      <c r="B4363" s="5" t="s">
        <v>2588</v>
      </c>
      <c r="C4363" s="4">
        <v>0</v>
      </c>
      <c r="D4363" s="4" t="s">
        <v>2588</v>
      </c>
      <c r="E4363" s="4" t="b">
        <f t="shared" si="48"/>
        <v>0</v>
      </c>
      <c r="F4363" s="4">
        <v>0</v>
      </c>
      <c r="G4363" s="4">
        <v>830037248</v>
      </c>
      <c r="H4363" s="3" t="s">
        <v>21</v>
      </c>
      <c r="K4363" s="4">
        <v>0</v>
      </c>
      <c r="L4363" s="4">
        <v>0</v>
      </c>
      <c r="M4363" s="4">
        <v>0</v>
      </c>
      <c r="N4363" s="4">
        <v>5429330</v>
      </c>
      <c r="O4363" s="4">
        <v>5431950</v>
      </c>
      <c r="P4363" s="4">
        <v>433190</v>
      </c>
      <c r="Q4363" s="4">
        <v>5743</v>
      </c>
      <c r="R4363" s="4" t="b">
        <f t="shared" si="49"/>
        <v>0</v>
      </c>
      <c r="S4363" s="4">
        <v>0</v>
      </c>
    </row>
    <row r="4364" spans="1:19" ht="14.25" customHeight="1">
      <c r="A4364" s="4" t="s">
        <v>2585</v>
      </c>
      <c r="B4364" s="5" t="s">
        <v>2589</v>
      </c>
      <c r="C4364" s="4">
        <v>0</v>
      </c>
      <c r="D4364" s="4" t="s">
        <v>2589</v>
      </c>
      <c r="E4364" s="4" t="b">
        <f t="shared" si="48"/>
        <v>0</v>
      </c>
      <c r="F4364" s="4">
        <v>0</v>
      </c>
      <c r="G4364" s="4">
        <v>0</v>
      </c>
      <c r="H4364" s="3" t="s">
        <v>21</v>
      </c>
      <c r="K4364" s="4">
        <v>0</v>
      </c>
      <c r="L4364" s="4">
        <v>0</v>
      </c>
      <c r="M4364" s="4">
        <v>0</v>
      </c>
      <c r="N4364" s="4">
        <v>5429330</v>
      </c>
      <c r="O4364" s="4">
        <v>5431950</v>
      </c>
      <c r="P4364" s="4">
        <v>433190</v>
      </c>
      <c r="Q4364" s="4">
        <v>5746</v>
      </c>
      <c r="R4364" s="4" t="b">
        <f t="shared" ref="R4364:R4365" si="50">TRUE()</f>
        <v>1</v>
      </c>
      <c r="S4364" s="4">
        <v>0</v>
      </c>
    </row>
    <row r="4365" spans="1:19" ht="14.25" customHeight="1">
      <c r="A4365" s="4" t="s">
        <v>2590</v>
      </c>
      <c r="B4365" s="5" t="s">
        <v>2591</v>
      </c>
      <c r="C4365" s="4">
        <v>0</v>
      </c>
      <c r="D4365" s="4" t="s">
        <v>2591</v>
      </c>
      <c r="E4365" s="4" t="b">
        <f>TRUE()</f>
        <v>1</v>
      </c>
      <c r="F4365" s="4">
        <v>107490</v>
      </c>
      <c r="G4365" s="4">
        <v>0</v>
      </c>
      <c r="H4365" s="3" t="s">
        <v>21</v>
      </c>
      <c r="K4365" s="4">
        <v>0</v>
      </c>
      <c r="L4365" s="4">
        <v>826965</v>
      </c>
      <c r="M4365" s="4">
        <v>841385</v>
      </c>
      <c r="N4365" s="4">
        <v>0</v>
      </c>
      <c r="O4365" s="4">
        <v>0</v>
      </c>
      <c r="P4365" s="4">
        <v>107490</v>
      </c>
      <c r="Q4365" s="4">
        <v>5749</v>
      </c>
      <c r="R4365" s="4" t="b">
        <f t="shared" si="50"/>
        <v>1</v>
      </c>
      <c r="S4365" s="4">
        <v>0</v>
      </c>
    </row>
    <row r="4366" spans="1:19" ht="14.25" customHeight="1">
      <c r="A4366" s="4" t="s">
        <v>2590</v>
      </c>
      <c r="B4366" s="5" t="s">
        <v>912</v>
      </c>
      <c r="C4366" s="4">
        <v>0</v>
      </c>
      <c r="D4366" s="4" t="s">
        <v>912</v>
      </c>
      <c r="E4366" s="4" t="b">
        <f t="shared" ref="E4366:E4383" si="51">FALSE()</f>
        <v>0</v>
      </c>
      <c r="F4366" s="4">
        <v>107490</v>
      </c>
      <c r="G4366" s="4">
        <v>899999094</v>
      </c>
      <c r="H4366" s="3" t="s">
        <v>21</v>
      </c>
      <c r="K4366" s="4">
        <v>0</v>
      </c>
      <c r="L4366" s="4">
        <v>826965</v>
      </c>
      <c r="M4366" s="4">
        <v>841385</v>
      </c>
      <c r="N4366" s="4">
        <v>0</v>
      </c>
      <c r="O4366" s="4">
        <v>0</v>
      </c>
      <c r="P4366" s="4">
        <v>107490</v>
      </c>
      <c r="Q4366" s="4">
        <v>5754</v>
      </c>
      <c r="R4366" s="4" t="b">
        <f t="shared" ref="R4366:R4380" si="52">FALSE()</f>
        <v>0</v>
      </c>
      <c r="S4366" s="4">
        <v>0</v>
      </c>
    </row>
    <row r="4367" spans="1:19" ht="14.25" customHeight="1">
      <c r="A4367" s="4" t="s">
        <v>2590</v>
      </c>
      <c r="B4367" s="5"/>
      <c r="C4367" s="4">
        <v>0</v>
      </c>
      <c r="E4367" s="4" t="b">
        <f t="shared" si="51"/>
        <v>0</v>
      </c>
      <c r="F4367" s="4">
        <v>0</v>
      </c>
      <c r="G4367" s="4">
        <v>899999094</v>
      </c>
      <c r="H4367" s="6">
        <v>43840</v>
      </c>
      <c r="I4367" s="4" t="s">
        <v>864</v>
      </c>
      <c r="J4367" s="4" t="s">
        <v>834</v>
      </c>
      <c r="K4367" s="4">
        <v>3086</v>
      </c>
      <c r="L4367" s="4">
        <v>0</v>
      </c>
      <c r="M4367" s="4">
        <v>0</v>
      </c>
      <c r="N4367" s="4">
        <v>107490</v>
      </c>
      <c r="O4367" s="4">
        <v>0</v>
      </c>
      <c r="P4367" s="4">
        <v>0</v>
      </c>
      <c r="Q4367" s="4">
        <v>5755</v>
      </c>
      <c r="R4367" s="4" t="b">
        <f t="shared" si="52"/>
        <v>0</v>
      </c>
      <c r="S4367" s="4">
        <v>0</v>
      </c>
    </row>
    <row r="4368" spans="1:19" ht="14.25" customHeight="1">
      <c r="A4368" s="4" t="s">
        <v>2590</v>
      </c>
      <c r="B4368" s="5"/>
      <c r="C4368" s="4">
        <v>0</v>
      </c>
      <c r="E4368" s="4" t="b">
        <f t="shared" si="51"/>
        <v>0</v>
      </c>
      <c r="F4368" s="4">
        <v>0</v>
      </c>
      <c r="G4368" s="4">
        <v>899999094</v>
      </c>
      <c r="H4368" s="6">
        <v>43889</v>
      </c>
      <c r="I4368" s="7" t="s">
        <v>2580</v>
      </c>
      <c r="J4368" s="4" t="s">
        <v>2399</v>
      </c>
      <c r="K4368" s="4">
        <v>1068</v>
      </c>
      <c r="L4368" s="4">
        <v>0</v>
      </c>
      <c r="M4368" s="4">
        <v>0</v>
      </c>
      <c r="N4368" s="4">
        <v>0</v>
      </c>
      <c r="O4368" s="4">
        <v>117740</v>
      </c>
      <c r="P4368" s="4">
        <v>117740</v>
      </c>
      <c r="Q4368" s="4">
        <v>5756</v>
      </c>
      <c r="R4368" s="4" t="b">
        <f t="shared" si="52"/>
        <v>0</v>
      </c>
      <c r="S4368" s="4">
        <v>0</v>
      </c>
    </row>
    <row r="4369" spans="1:19" ht="14.25" customHeight="1">
      <c r="A4369" s="4" t="s">
        <v>2590</v>
      </c>
      <c r="B4369" s="5"/>
      <c r="C4369" s="4">
        <v>0</v>
      </c>
      <c r="E4369" s="4" t="b">
        <f t="shared" si="51"/>
        <v>0</v>
      </c>
      <c r="F4369" s="4">
        <v>0</v>
      </c>
      <c r="G4369" s="4">
        <v>899999094</v>
      </c>
      <c r="H4369" s="6">
        <v>43916</v>
      </c>
      <c r="I4369" s="7" t="s">
        <v>2580</v>
      </c>
      <c r="J4369" s="4" t="s">
        <v>834</v>
      </c>
      <c r="K4369" s="4">
        <v>3111</v>
      </c>
      <c r="L4369" s="4">
        <v>0</v>
      </c>
      <c r="M4369" s="4">
        <v>0</v>
      </c>
      <c r="N4369" s="4">
        <v>117740</v>
      </c>
      <c r="O4369" s="4">
        <v>0</v>
      </c>
      <c r="P4369" s="4">
        <v>0</v>
      </c>
      <c r="Q4369" s="4">
        <v>5757</v>
      </c>
      <c r="R4369" s="4" t="b">
        <f t="shared" si="52"/>
        <v>0</v>
      </c>
      <c r="S4369" s="4">
        <v>0</v>
      </c>
    </row>
    <row r="4370" spans="1:19" ht="14.25" customHeight="1">
      <c r="A4370" s="4" t="s">
        <v>2590</v>
      </c>
      <c r="B4370" s="5"/>
      <c r="C4370" s="4">
        <v>0</v>
      </c>
      <c r="E4370" s="4" t="b">
        <f t="shared" si="51"/>
        <v>0</v>
      </c>
      <c r="F4370" s="4">
        <v>0</v>
      </c>
      <c r="G4370" s="4">
        <v>899999094</v>
      </c>
      <c r="H4370" s="6">
        <v>43951</v>
      </c>
      <c r="I4370" s="4" t="s">
        <v>2592</v>
      </c>
      <c r="J4370" s="4" t="s">
        <v>2399</v>
      </c>
      <c r="K4370" s="4">
        <v>1088</v>
      </c>
      <c r="L4370" s="4">
        <v>0</v>
      </c>
      <c r="M4370" s="4">
        <v>0</v>
      </c>
      <c r="N4370" s="4">
        <v>0</v>
      </c>
      <c r="O4370" s="4">
        <v>99557</v>
      </c>
      <c r="P4370" s="4">
        <v>99557</v>
      </c>
      <c r="Q4370" s="4">
        <v>5758</v>
      </c>
      <c r="R4370" s="4" t="b">
        <f t="shared" si="52"/>
        <v>0</v>
      </c>
      <c r="S4370" s="4">
        <v>0</v>
      </c>
    </row>
    <row r="4371" spans="1:19" ht="14.25" customHeight="1">
      <c r="A4371" s="4" t="s">
        <v>2590</v>
      </c>
      <c r="B4371" s="5"/>
      <c r="C4371" s="4">
        <v>0</v>
      </c>
      <c r="E4371" s="4" t="b">
        <f t="shared" si="51"/>
        <v>0</v>
      </c>
      <c r="F4371" s="4">
        <v>0</v>
      </c>
      <c r="G4371" s="4">
        <v>899999094</v>
      </c>
      <c r="H4371" s="6">
        <v>43980</v>
      </c>
      <c r="I4371" s="4" t="s">
        <v>2592</v>
      </c>
      <c r="J4371" s="4" t="s">
        <v>834</v>
      </c>
      <c r="K4371" s="4">
        <v>3134</v>
      </c>
      <c r="L4371" s="4">
        <v>0</v>
      </c>
      <c r="M4371" s="4">
        <v>0</v>
      </c>
      <c r="N4371" s="4">
        <v>99557</v>
      </c>
      <c r="O4371" s="4">
        <v>0</v>
      </c>
      <c r="P4371" s="4">
        <v>0</v>
      </c>
      <c r="Q4371" s="4">
        <v>5759</v>
      </c>
      <c r="R4371" s="4" t="b">
        <f t="shared" si="52"/>
        <v>0</v>
      </c>
      <c r="S4371" s="4">
        <v>0</v>
      </c>
    </row>
    <row r="4372" spans="1:19" ht="14.25" customHeight="1">
      <c r="A4372" s="4" t="s">
        <v>2590</v>
      </c>
      <c r="B4372" s="5"/>
      <c r="C4372" s="4">
        <v>0</v>
      </c>
      <c r="E4372" s="4" t="b">
        <f t="shared" si="51"/>
        <v>0</v>
      </c>
      <c r="F4372" s="4">
        <v>0</v>
      </c>
      <c r="G4372" s="4">
        <v>899999094</v>
      </c>
      <c r="H4372" s="6">
        <v>44040</v>
      </c>
      <c r="I4372" s="4" t="s">
        <v>2569</v>
      </c>
      <c r="J4372" s="4" t="s">
        <v>834</v>
      </c>
      <c r="K4372" s="4">
        <v>3153</v>
      </c>
      <c r="L4372" s="4">
        <v>0</v>
      </c>
      <c r="M4372" s="4">
        <v>0</v>
      </c>
      <c r="N4372" s="4">
        <v>97378</v>
      </c>
      <c r="O4372" s="4">
        <v>0</v>
      </c>
      <c r="P4372" s="4">
        <v>-97378</v>
      </c>
      <c r="Q4372" s="4">
        <v>5760</v>
      </c>
      <c r="R4372" s="4" t="b">
        <f t="shared" si="52"/>
        <v>0</v>
      </c>
      <c r="S4372" s="4">
        <v>0</v>
      </c>
    </row>
    <row r="4373" spans="1:19" ht="14.25" customHeight="1">
      <c r="A4373" s="4" t="s">
        <v>2590</v>
      </c>
      <c r="B4373" s="5"/>
      <c r="C4373" s="4">
        <v>0</v>
      </c>
      <c r="E4373" s="4" t="b">
        <f t="shared" si="51"/>
        <v>0</v>
      </c>
      <c r="F4373" s="4">
        <v>0</v>
      </c>
      <c r="G4373" s="4">
        <v>899999094</v>
      </c>
      <c r="H4373" s="6">
        <v>44042</v>
      </c>
      <c r="I4373" s="4" t="s">
        <v>2569</v>
      </c>
      <c r="J4373" s="4" t="s">
        <v>2399</v>
      </c>
      <c r="K4373" s="4">
        <v>1129</v>
      </c>
      <c r="L4373" s="4">
        <v>0</v>
      </c>
      <c r="M4373" s="4">
        <v>0</v>
      </c>
      <c r="N4373" s="4">
        <v>0</v>
      </c>
      <c r="O4373" s="4">
        <v>97378</v>
      </c>
      <c r="P4373" s="4">
        <v>0</v>
      </c>
      <c r="Q4373" s="4">
        <v>5761</v>
      </c>
      <c r="R4373" s="4" t="b">
        <f t="shared" si="52"/>
        <v>0</v>
      </c>
      <c r="S4373" s="4">
        <v>0</v>
      </c>
    </row>
    <row r="4374" spans="1:19" ht="14.25" customHeight="1">
      <c r="A4374" s="4" t="s">
        <v>2590</v>
      </c>
      <c r="B4374" s="5"/>
      <c r="C4374" s="4">
        <v>0</v>
      </c>
      <c r="E4374" s="4" t="b">
        <f t="shared" si="51"/>
        <v>0</v>
      </c>
      <c r="F4374" s="4">
        <v>0</v>
      </c>
      <c r="G4374" s="4">
        <v>899999094</v>
      </c>
      <c r="H4374" s="6">
        <v>44096</v>
      </c>
      <c r="I4374" s="4" t="s">
        <v>2569</v>
      </c>
      <c r="J4374" s="4" t="s">
        <v>834</v>
      </c>
      <c r="K4374" s="4">
        <v>3177</v>
      </c>
      <c r="L4374" s="4">
        <v>0</v>
      </c>
      <c r="M4374" s="4">
        <v>0</v>
      </c>
      <c r="N4374" s="4">
        <v>112030</v>
      </c>
      <c r="O4374" s="4">
        <v>0</v>
      </c>
      <c r="P4374" s="4">
        <v>-112030</v>
      </c>
      <c r="Q4374" s="4">
        <v>5762</v>
      </c>
      <c r="R4374" s="4" t="b">
        <f t="shared" si="52"/>
        <v>0</v>
      </c>
      <c r="S4374" s="4">
        <v>0</v>
      </c>
    </row>
    <row r="4375" spans="1:19" ht="14.25" customHeight="1">
      <c r="A4375" s="4" t="s">
        <v>2590</v>
      </c>
      <c r="B4375" s="5"/>
      <c r="C4375" s="4">
        <v>0</v>
      </c>
      <c r="E4375" s="4" t="b">
        <f t="shared" si="51"/>
        <v>0</v>
      </c>
      <c r="F4375" s="4">
        <v>0</v>
      </c>
      <c r="G4375" s="4">
        <v>899999094</v>
      </c>
      <c r="H4375" s="6">
        <v>44104</v>
      </c>
      <c r="I4375" s="4" t="s">
        <v>2569</v>
      </c>
      <c r="J4375" s="4" t="s">
        <v>2399</v>
      </c>
      <c r="K4375" s="4">
        <v>1164</v>
      </c>
      <c r="L4375" s="4">
        <v>0</v>
      </c>
      <c r="M4375" s="4">
        <v>0</v>
      </c>
      <c r="N4375" s="4">
        <v>0</v>
      </c>
      <c r="O4375" s="4">
        <v>292770</v>
      </c>
      <c r="P4375" s="4">
        <v>180740</v>
      </c>
      <c r="Q4375" s="4">
        <v>5763</v>
      </c>
      <c r="R4375" s="4" t="b">
        <f t="shared" si="52"/>
        <v>0</v>
      </c>
      <c r="S4375" s="4">
        <v>0</v>
      </c>
    </row>
    <row r="4376" spans="1:19" ht="14.25" customHeight="1">
      <c r="A4376" s="4" t="s">
        <v>2590</v>
      </c>
      <c r="B4376" s="5"/>
      <c r="C4376" s="4">
        <v>0</v>
      </c>
      <c r="E4376" s="4" t="b">
        <f t="shared" si="51"/>
        <v>0</v>
      </c>
      <c r="F4376" s="4">
        <v>0</v>
      </c>
      <c r="G4376" s="4">
        <v>899999094</v>
      </c>
      <c r="H4376" s="6">
        <v>44158</v>
      </c>
      <c r="I4376" s="4" t="s">
        <v>864</v>
      </c>
      <c r="J4376" s="4" t="s">
        <v>834</v>
      </c>
      <c r="K4376" s="4">
        <v>3206</v>
      </c>
      <c r="L4376" s="4">
        <v>0</v>
      </c>
      <c r="M4376" s="4">
        <v>0</v>
      </c>
      <c r="N4376" s="4">
        <v>180740</v>
      </c>
      <c r="O4376" s="4">
        <v>0</v>
      </c>
      <c r="P4376" s="4">
        <v>0</v>
      </c>
      <c r="Q4376" s="4">
        <v>5764</v>
      </c>
      <c r="R4376" s="4" t="b">
        <f t="shared" si="52"/>
        <v>0</v>
      </c>
      <c r="S4376" s="4">
        <v>0</v>
      </c>
    </row>
    <row r="4377" spans="1:19" ht="14.25" customHeight="1">
      <c r="A4377" s="4" t="s">
        <v>2590</v>
      </c>
      <c r="B4377" s="5"/>
      <c r="C4377" s="4">
        <v>0</v>
      </c>
      <c r="E4377" s="4" t="b">
        <f t="shared" si="51"/>
        <v>0</v>
      </c>
      <c r="F4377" s="4">
        <v>0</v>
      </c>
      <c r="G4377" s="4">
        <v>899999094</v>
      </c>
      <c r="H4377" s="6">
        <v>44158</v>
      </c>
      <c r="I4377" s="4" t="s">
        <v>2569</v>
      </c>
      <c r="J4377" s="4" t="s">
        <v>834</v>
      </c>
      <c r="K4377" s="4">
        <v>3206</v>
      </c>
      <c r="L4377" s="4">
        <v>0</v>
      </c>
      <c r="M4377" s="4">
        <v>0</v>
      </c>
      <c r="N4377" s="4">
        <v>112030</v>
      </c>
      <c r="O4377" s="4">
        <v>0</v>
      </c>
      <c r="P4377" s="4">
        <v>-112030</v>
      </c>
      <c r="Q4377" s="4">
        <v>5765</v>
      </c>
      <c r="R4377" s="4" t="b">
        <f t="shared" si="52"/>
        <v>0</v>
      </c>
      <c r="S4377" s="4">
        <v>0</v>
      </c>
    </row>
    <row r="4378" spans="1:19" ht="14.25" customHeight="1">
      <c r="A4378" s="4" t="s">
        <v>2590</v>
      </c>
      <c r="B4378" s="5"/>
      <c r="C4378" s="4">
        <v>0</v>
      </c>
      <c r="E4378" s="4" t="b">
        <f t="shared" si="51"/>
        <v>0</v>
      </c>
      <c r="F4378" s="4">
        <v>0</v>
      </c>
      <c r="G4378" s="4">
        <v>899999094</v>
      </c>
      <c r="H4378" s="6">
        <v>44164</v>
      </c>
      <c r="I4378" s="4" t="s">
        <v>864</v>
      </c>
      <c r="J4378" s="4" t="s">
        <v>2399</v>
      </c>
      <c r="K4378" s="4">
        <v>1187</v>
      </c>
      <c r="L4378" s="4">
        <v>0</v>
      </c>
      <c r="M4378" s="4">
        <v>0</v>
      </c>
      <c r="N4378" s="4">
        <v>0</v>
      </c>
      <c r="O4378" s="4">
        <v>112030</v>
      </c>
      <c r="P4378" s="4">
        <v>0</v>
      </c>
      <c r="Q4378" s="4">
        <v>5766</v>
      </c>
      <c r="R4378" s="4" t="b">
        <f t="shared" si="52"/>
        <v>0</v>
      </c>
      <c r="S4378" s="4">
        <v>0</v>
      </c>
    </row>
    <row r="4379" spans="1:19" ht="14.25" customHeight="1">
      <c r="A4379" s="4" t="s">
        <v>2590</v>
      </c>
      <c r="B4379" s="5"/>
      <c r="C4379" s="4">
        <v>0</v>
      </c>
      <c r="E4379" s="4" t="b">
        <f t="shared" si="51"/>
        <v>0</v>
      </c>
      <c r="F4379" s="4">
        <v>0</v>
      </c>
      <c r="G4379" s="4">
        <v>899999094</v>
      </c>
      <c r="H4379" s="6">
        <v>44195</v>
      </c>
      <c r="I4379" s="4" t="s">
        <v>2569</v>
      </c>
      <c r="J4379" s="4" t="s">
        <v>2399</v>
      </c>
      <c r="K4379" s="4">
        <v>1199</v>
      </c>
      <c r="L4379" s="4">
        <v>0</v>
      </c>
      <c r="M4379" s="4">
        <v>0</v>
      </c>
      <c r="N4379" s="4">
        <v>0</v>
      </c>
      <c r="O4379" s="4">
        <v>121910</v>
      </c>
      <c r="P4379" s="4">
        <v>121910</v>
      </c>
      <c r="Q4379" s="4">
        <v>5767</v>
      </c>
      <c r="R4379" s="4" t="b">
        <f t="shared" si="52"/>
        <v>0</v>
      </c>
      <c r="S4379" s="4">
        <v>0</v>
      </c>
    </row>
    <row r="4380" spans="1:19" ht="14.25" customHeight="1">
      <c r="A4380" s="4" t="s">
        <v>2590</v>
      </c>
      <c r="B4380" s="5" t="s">
        <v>2593</v>
      </c>
      <c r="C4380" s="4">
        <v>0</v>
      </c>
      <c r="D4380" s="4" t="s">
        <v>2593</v>
      </c>
      <c r="E4380" s="4" t="b">
        <f t="shared" si="51"/>
        <v>0</v>
      </c>
      <c r="F4380" s="4">
        <v>0</v>
      </c>
      <c r="G4380" s="4">
        <v>899999094</v>
      </c>
      <c r="H4380" s="3" t="s">
        <v>21</v>
      </c>
      <c r="K4380" s="4">
        <v>0</v>
      </c>
      <c r="L4380" s="4">
        <v>0</v>
      </c>
      <c r="M4380" s="4">
        <v>0</v>
      </c>
      <c r="N4380" s="4">
        <v>826965</v>
      </c>
      <c r="O4380" s="4">
        <v>841385</v>
      </c>
      <c r="P4380" s="4">
        <v>121910</v>
      </c>
      <c r="Q4380" s="4">
        <v>5768</v>
      </c>
      <c r="R4380" s="4" t="b">
        <f t="shared" si="52"/>
        <v>0</v>
      </c>
      <c r="S4380" s="4">
        <v>0</v>
      </c>
    </row>
    <row r="4381" spans="1:19" ht="14.25" customHeight="1">
      <c r="A4381" s="4" t="s">
        <v>2590</v>
      </c>
      <c r="B4381" s="5" t="s">
        <v>2594</v>
      </c>
      <c r="C4381" s="4">
        <v>0</v>
      </c>
      <c r="D4381" s="4" t="s">
        <v>2594</v>
      </c>
      <c r="E4381" s="4" t="b">
        <f t="shared" si="51"/>
        <v>0</v>
      </c>
      <c r="F4381" s="4">
        <v>0</v>
      </c>
      <c r="G4381" s="4">
        <v>0</v>
      </c>
      <c r="H4381" s="3" t="s">
        <v>21</v>
      </c>
      <c r="K4381" s="4">
        <v>0</v>
      </c>
      <c r="L4381" s="4">
        <v>0</v>
      </c>
      <c r="M4381" s="4">
        <v>0</v>
      </c>
      <c r="N4381" s="4">
        <v>826965</v>
      </c>
      <c r="O4381" s="4">
        <v>841385</v>
      </c>
      <c r="P4381" s="4">
        <v>121910</v>
      </c>
      <c r="Q4381" s="4">
        <v>5769</v>
      </c>
      <c r="R4381" s="4" t="b">
        <f>TRUE()</f>
        <v>1</v>
      </c>
      <c r="S4381" s="4">
        <v>0</v>
      </c>
    </row>
    <row r="4382" spans="1:19" ht="14.25" customHeight="1">
      <c r="A4382" s="4" t="s">
        <v>2563</v>
      </c>
      <c r="B4382" s="5" t="s">
        <v>2595</v>
      </c>
      <c r="C4382" s="4">
        <v>0</v>
      </c>
      <c r="D4382" s="4" t="s">
        <v>2595</v>
      </c>
      <c r="E4382" s="4" t="b">
        <f t="shared" si="51"/>
        <v>0</v>
      </c>
      <c r="F4382" s="4">
        <v>0</v>
      </c>
      <c r="G4382" s="4">
        <v>0</v>
      </c>
      <c r="H4382" s="3" t="s">
        <v>21</v>
      </c>
      <c r="K4382" s="4">
        <v>0</v>
      </c>
      <c r="L4382" s="4">
        <v>0</v>
      </c>
      <c r="M4382" s="4">
        <v>0</v>
      </c>
      <c r="N4382" s="4">
        <v>7237431</v>
      </c>
      <c r="O4382" s="4">
        <v>7358054</v>
      </c>
      <c r="P4382" s="4">
        <v>749113</v>
      </c>
      <c r="Q4382" s="4">
        <v>5770</v>
      </c>
      <c r="R4382" s="4" t="b">
        <f t="shared" ref="R4382:R4383" si="53">FALSE()</f>
        <v>0</v>
      </c>
      <c r="S4382" s="4">
        <v>0</v>
      </c>
    </row>
    <row r="4383" spans="1:19" ht="14.25" customHeight="1">
      <c r="A4383" s="4" t="s">
        <v>2596</v>
      </c>
      <c r="B4383" s="5" t="s">
        <v>2427</v>
      </c>
      <c r="C4383" s="4">
        <v>1</v>
      </c>
      <c r="D4383" s="4" t="s">
        <v>2427</v>
      </c>
      <c r="E4383" s="4" t="b">
        <f t="shared" si="51"/>
        <v>0</v>
      </c>
      <c r="F4383" s="4">
        <v>0</v>
      </c>
      <c r="G4383" s="4">
        <v>0</v>
      </c>
      <c r="H4383" s="3" t="s">
        <v>21</v>
      </c>
      <c r="K4383" s="4">
        <v>0</v>
      </c>
      <c r="L4383" s="4">
        <v>21001504</v>
      </c>
      <c r="M4383" s="4">
        <v>21001504</v>
      </c>
      <c r="N4383" s="4">
        <v>0</v>
      </c>
      <c r="O4383" s="4">
        <v>0</v>
      </c>
      <c r="P4383" s="4">
        <v>0</v>
      </c>
      <c r="Q4383" s="4">
        <v>5772</v>
      </c>
      <c r="R4383" s="4" t="b">
        <f t="shared" si="53"/>
        <v>0</v>
      </c>
      <c r="S4383" s="4">
        <v>0</v>
      </c>
    </row>
    <row r="4384" spans="1:19" ht="14.25" customHeight="1">
      <c r="A4384" s="4" t="s">
        <v>2597</v>
      </c>
      <c r="B4384" s="5" t="s">
        <v>2427</v>
      </c>
      <c r="C4384" s="4">
        <v>0</v>
      </c>
      <c r="D4384" s="4" t="s">
        <v>2427</v>
      </c>
      <c r="E4384" s="4" t="b">
        <f>TRUE()</f>
        <v>1</v>
      </c>
      <c r="F4384" s="4">
        <v>0</v>
      </c>
      <c r="G4384" s="4">
        <v>0</v>
      </c>
      <c r="H4384" s="3" t="s">
        <v>21</v>
      </c>
      <c r="K4384" s="4">
        <v>0</v>
      </c>
      <c r="L4384" s="4">
        <v>10500752</v>
      </c>
      <c r="M4384" s="4">
        <v>10500752</v>
      </c>
      <c r="N4384" s="4">
        <v>0</v>
      </c>
      <c r="O4384" s="4">
        <v>0</v>
      </c>
      <c r="P4384" s="4">
        <v>0</v>
      </c>
      <c r="Q4384" s="4">
        <v>5774</v>
      </c>
      <c r="R4384" s="4" t="b">
        <f>TRUE()</f>
        <v>1</v>
      </c>
      <c r="S4384" s="4">
        <v>0</v>
      </c>
    </row>
    <row r="4385" spans="1:19" ht="14.25" customHeight="1">
      <c r="A4385" s="4" t="s">
        <v>2597</v>
      </c>
      <c r="B4385" s="5" t="s">
        <v>978</v>
      </c>
      <c r="C4385" s="4">
        <v>0</v>
      </c>
      <c r="D4385" s="4" t="s">
        <v>978</v>
      </c>
      <c r="E4385" s="4" t="b">
        <f t="shared" ref="E4385:E4394" si="54">FALSE()</f>
        <v>0</v>
      </c>
      <c r="F4385" s="4">
        <v>0</v>
      </c>
      <c r="G4385" s="4">
        <v>860037707</v>
      </c>
      <c r="H4385" s="3" t="s">
        <v>21</v>
      </c>
      <c r="K4385" s="4">
        <v>0</v>
      </c>
      <c r="L4385" s="4">
        <v>10500752</v>
      </c>
      <c r="M4385" s="4">
        <v>10500752</v>
      </c>
      <c r="N4385" s="4">
        <v>0</v>
      </c>
      <c r="O4385" s="4">
        <v>0</v>
      </c>
      <c r="P4385" s="4">
        <v>0</v>
      </c>
      <c r="Q4385" s="4">
        <v>5777</v>
      </c>
      <c r="R4385" s="4" t="b">
        <f t="shared" ref="R4385:R4391" si="55">FALSE()</f>
        <v>0</v>
      </c>
      <c r="S4385" s="4">
        <v>0</v>
      </c>
    </row>
    <row r="4386" spans="1:19" ht="14.25" customHeight="1">
      <c r="A4386" s="4" t="s">
        <v>2597</v>
      </c>
      <c r="B4386" s="5"/>
      <c r="C4386" s="4">
        <v>0</v>
      </c>
      <c r="E4386" s="4" t="b">
        <f t="shared" si="54"/>
        <v>0</v>
      </c>
      <c r="F4386" s="4">
        <v>0</v>
      </c>
      <c r="G4386" s="4">
        <v>860037707</v>
      </c>
      <c r="H4386" s="6">
        <v>43860</v>
      </c>
      <c r="I4386" s="4" t="s">
        <v>2430</v>
      </c>
      <c r="J4386" s="4" t="s">
        <v>2399</v>
      </c>
      <c r="K4386" s="4">
        <v>1050</v>
      </c>
      <c r="L4386" s="4">
        <v>0</v>
      </c>
      <c r="M4386" s="4">
        <v>0</v>
      </c>
      <c r="N4386" s="4">
        <v>0</v>
      </c>
      <c r="O4386" s="4">
        <v>10500752</v>
      </c>
      <c r="P4386" s="4">
        <v>10500752</v>
      </c>
      <c r="Q4386" s="4">
        <v>5778</v>
      </c>
      <c r="R4386" s="4" t="b">
        <f t="shared" si="55"/>
        <v>0</v>
      </c>
      <c r="S4386" s="4">
        <v>0</v>
      </c>
    </row>
    <row r="4387" spans="1:19" ht="14.25" customHeight="1">
      <c r="A4387" s="4" t="s">
        <v>2597</v>
      </c>
      <c r="B4387" s="5"/>
      <c r="C4387" s="4">
        <v>0</v>
      </c>
      <c r="E4387" s="4" t="b">
        <f t="shared" si="54"/>
        <v>0</v>
      </c>
      <c r="F4387" s="4">
        <v>0</v>
      </c>
      <c r="G4387" s="4">
        <v>860037707</v>
      </c>
      <c r="H4387" s="6">
        <v>43869</v>
      </c>
      <c r="I4387" s="4" t="s">
        <v>2598</v>
      </c>
      <c r="J4387" s="4" t="s">
        <v>834</v>
      </c>
      <c r="K4387" s="4">
        <v>3096</v>
      </c>
      <c r="L4387" s="4">
        <v>0</v>
      </c>
      <c r="M4387" s="4">
        <v>0</v>
      </c>
      <c r="N4387" s="4">
        <v>2625188</v>
      </c>
      <c r="O4387" s="4">
        <v>0</v>
      </c>
      <c r="P4387" s="4">
        <v>7875564</v>
      </c>
      <c r="Q4387" s="4">
        <v>5779</v>
      </c>
      <c r="R4387" s="4" t="b">
        <f t="shared" si="55"/>
        <v>0</v>
      </c>
      <c r="S4387" s="4">
        <v>0</v>
      </c>
    </row>
    <row r="4388" spans="1:19" ht="14.25" customHeight="1">
      <c r="A4388" s="4" t="s">
        <v>2597</v>
      </c>
      <c r="B4388" s="5"/>
      <c r="C4388" s="4">
        <v>0</v>
      </c>
      <c r="E4388" s="4" t="b">
        <f t="shared" si="54"/>
        <v>0</v>
      </c>
      <c r="F4388" s="4">
        <v>0</v>
      </c>
      <c r="G4388" s="4">
        <v>860037707</v>
      </c>
      <c r="H4388" s="6">
        <v>43902</v>
      </c>
      <c r="I4388" s="4" t="s">
        <v>2598</v>
      </c>
      <c r="J4388" s="4" t="s">
        <v>834</v>
      </c>
      <c r="K4388" s="4">
        <v>3109</v>
      </c>
      <c r="L4388" s="4">
        <v>0</v>
      </c>
      <c r="M4388" s="4">
        <v>0</v>
      </c>
      <c r="N4388" s="4">
        <v>2625188</v>
      </c>
      <c r="O4388" s="4">
        <v>0</v>
      </c>
      <c r="P4388" s="4">
        <v>5250376</v>
      </c>
      <c r="Q4388" s="4">
        <v>5780</v>
      </c>
      <c r="R4388" s="4" t="b">
        <f t="shared" si="55"/>
        <v>0</v>
      </c>
      <c r="S4388" s="4">
        <v>0</v>
      </c>
    </row>
    <row r="4389" spans="1:19" ht="14.25" customHeight="1">
      <c r="A4389" s="4" t="s">
        <v>2597</v>
      </c>
      <c r="B4389" s="5"/>
      <c r="C4389" s="4">
        <v>0</v>
      </c>
      <c r="E4389" s="4" t="b">
        <f t="shared" si="54"/>
        <v>0</v>
      </c>
      <c r="F4389" s="4">
        <v>0</v>
      </c>
      <c r="G4389" s="4">
        <v>860037707</v>
      </c>
      <c r="H4389" s="6">
        <v>43929</v>
      </c>
      <c r="I4389" s="4" t="s">
        <v>2598</v>
      </c>
      <c r="J4389" s="4" t="s">
        <v>834</v>
      </c>
      <c r="K4389" s="4">
        <v>3119</v>
      </c>
      <c r="L4389" s="4">
        <v>0</v>
      </c>
      <c r="M4389" s="4">
        <v>0</v>
      </c>
      <c r="N4389" s="4">
        <v>2625188</v>
      </c>
      <c r="O4389" s="4">
        <v>0</v>
      </c>
      <c r="P4389" s="4">
        <v>2625188</v>
      </c>
      <c r="Q4389" s="4">
        <v>5781</v>
      </c>
      <c r="R4389" s="4" t="b">
        <f t="shared" si="55"/>
        <v>0</v>
      </c>
      <c r="S4389" s="4">
        <v>0</v>
      </c>
    </row>
    <row r="4390" spans="1:19" ht="14.25" customHeight="1">
      <c r="A4390" s="4" t="s">
        <v>2597</v>
      </c>
      <c r="B4390" s="5"/>
      <c r="C4390" s="4">
        <v>0</v>
      </c>
      <c r="E4390" s="4" t="b">
        <f t="shared" si="54"/>
        <v>0</v>
      </c>
      <c r="F4390" s="4">
        <v>0</v>
      </c>
      <c r="G4390" s="4">
        <v>860037707</v>
      </c>
      <c r="H4390" s="6">
        <v>43963</v>
      </c>
      <c r="I4390" s="4" t="s">
        <v>2598</v>
      </c>
      <c r="J4390" s="4" t="s">
        <v>834</v>
      </c>
      <c r="K4390" s="4">
        <v>3129</v>
      </c>
      <c r="L4390" s="4">
        <v>0</v>
      </c>
      <c r="M4390" s="4">
        <v>0</v>
      </c>
      <c r="N4390" s="4">
        <v>2625188</v>
      </c>
      <c r="O4390" s="4">
        <v>0</v>
      </c>
      <c r="P4390" s="4">
        <v>0</v>
      </c>
      <c r="Q4390" s="4">
        <v>5782</v>
      </c>
      <c r="R4390" s="4" t="b">
        <f t="shared" si="55"/>
        <v>0</v>
      </c>
      <c r="S4390" s="4">
        <v>0</v>
      </c>
    </row>
    <row r="4391" spans="1:19" ht="14.25" customHeight="1">
      <c r="A4391" s="4" t="s">
        <v>2597</v>
      </c>
      <c r="B4391" s="5" t="s">
        <v>2599</v>
      </c>
      <c r="C4391" s="4">
        <v>0</v>
      </c>
      <c r="D4391" s="4" t="s">
        <v>2599</v>
      </c>
      <c r="E4391" s="4" t="b">
        <f t="shared" si="54"/>
        <v>0</v>
      </c>
      <c r="F4391" s="4">
        <v>0</v>
      </c>
      <c r="G4391" s="4">
        <v>860037707</v>
      </c>
      <c r="H4391" s="3" t="s">
        <v>21</v>
      </c>
      <c r="K4391" s="4">
        <v>0</v>
      </c>
      <c r="L4391" s="4">
        <v>0</v>
      </c>
      <c r="M4391" s="4">
        <v>0</v>
      </c>
      <c r="N4391" s="4">
        <v>10500752</v>
      </c>
      <c r="O4391" s="4">
        <v>10500752</v>
      </c>
      <c r="P4391" s="4">
        <v>0</v>
      </c>
      <c r="Q4391" s="4">
        <v>5783</v>
      </c>
      <c r="R4391" s="4" t="b">
        <f t="shared" si="55"/>
        <v>0</v>
      </c>
      <c r="S4391" s="4">
        <v>0</v>
      </c>
    </row>
    <row r="4392" spans="1:19" ht="14.25" customHeight="1">
      <c r="A4392" s="4" t="s">
        <v>2597</v>
      </c>
      <c r="B4392" s="5" t="s">
        <v>2600</v>
      </c>
      <c r="C4392" s="4">
        <v>0</v>
      </c>
      <c r="D4392" s="4" t="s">
        <v>2600</v>
      </c>
      <c r="E4392" s="4" t="b">
        <f t="shared" si="54"/>
        <v>0</v>
      </c>
      <c r="F4392" s="4">
        <v>0</v>
      </c>
      <c r="G4392" s="4">
        <v>0</v>
      </c>
      <c r="H4392" s="3" t="s">
        <v>21</v>
      </c>
      <c r="K4392" s="4">
        <v>0</v>
      </c>
      <c r="L4392" s="4">
        <v>0</v>
      </c>
      <c r="M4392" s="4">
        <v>0</v>
      </c>
      <c r="N4392" s="4">
        <v>10500752</v>
      </c>
      <c r="O4392" s="4">
        <v>10500752</v>
      </c>
      <c r="P4392" s="4">
        <v>0</v>
      </c>
      <c r="Q4392" s="4">
        <v>5784</v>
      </c>
      <c r="R4392" s="4" t="b">
        <f>TRUE()</f>
        <v>1</v>
      </c>
      <c r="S4392" s="4">
        <v>0</v>
      </c>
    </row>
    <row r="4393" spans="1:19" ht="14.25" customHeight="1">
      <c r="A4393" s="4" t="s">
        <v>2596</v>
      </c>
      <c r="B4393" s="5" t="s">
        <v>2601</v>
      </c>
      <c r="C4393" s="4">
        <v>0</v>
      </c>
      <c r="D4393" s="4" t="s">
        <v>2601</v>
      </c>
      <c r="E4393" s="4" t="b">
        <f t="shared" si="54"/>
        <v>0</v>
      </c>
      <c r="F4393" s="4">
        <v>0</v>
      </c>
      <c r="G4393" s="4">
        <v>0</v>
      </c>
      <c r="H4393" s="3" t="s">
        <v>21</v>
      </c>
      <c r="K4393" s="4">
        <v>0</v>
      </c>
      <c r="L4393" s="4">
        <v>0</v>
      </c>
      <c r="M4393" s="4">
        <v>0</v>
      </c>
      <c r="N4393" s="4">
        <v>10500752</v>
      </c>
      <c r="O4393" s="4">
        <v>10500752</v>
      </c>
      <c r="P4393" s="4">
        <v>0</v>
      </c>
      <c r="Q4393" s="4">
        <v>5785</v>
      </c>
      <c r="R4393" s="4" t="b">
        <f t="shared" ref="R4393:R4394" si="56">FALSE()</f>
        <v>0</v>
      </c>
      <c r="S4393" s="4">
        <v>0</v>
      </c>
    </row>
    <row r="4394" spans="1:19" ht="14.25" customHeight="1">
      <c r="A4394" s="4" t="s">
        <v>2602</v>
      </c>
      <c r="B4394" s="5" t="s">
        <v>2603</v>
      </c>
      <c r="C4394" s="4">
        <v>2</v>
      </c>
      <c r="D4394" s="4" t="s">
        <v>2603</v>
      </c>
      <c r="E4394" s="4" t="b">
        <f t="shared" si="54"/>
        <v>0</v>
      </c>
      <c r="F4394" s="4">
        <v>755650</v>
      </c>
      <c r="G4394" s="4">
        <v>0</v>
      </c>
      <c r="H4394" s="3" t="s">
        <v>21</v>
      </c>
      <c r="K4394" s="4">
        <v>0</v>
      </c>
      <c r="L4394" s="4">
        <v>16973658.460000001</v>
      </c>
      <c r="M4394" s="4">
        <v>17896958.460000001</v>
      </c>
      <c r="N4394" s="4">
        <v>0</v>
      </c>
      <c r="O4394" s="4">
        <v>0</v>
      </c>
      <c r="P4394" s="4">
        <v>755650</v>
      </c>
      <c r="Q4394" s="4">
        <v>5787</v>
      </c>
      <c r="R4394" s="4" t="b">
        <f t="shared" si="56"/>
        <v>0</v>
      </c>
      <c r="S4394" s="4">
        <v>0</v>
      </c>
    </row>
    <row r="4395" spans="1:19" ht="14.25" customHeight="1">
      <c r="A4395" s="4" t="s">
        <v>2604</v>
      </c>
      <c r="B4395" s="5" t="s">
        <v>2605</v>
      </c>
      <c r="C4395" s="4">
        <v>0</v>
      </c>
      <c r="D4395" s="4" t="s">
        <v>2605</v>
      </c>
      <c r="E4395" s="4" t="b">
        <f>TRUE()</f>
        <v>1</v>
      </c>
      <c r="F4395" s="4">
        <v>183250</v>
      </c>
      <c r="G4395" s="4">
        <v>0</v>
      </c>
      <c r="H4395" s="3" t="s">
        <v>21</v>
      </c>
      <c r="K4395" s="4">
        <v>0</v>
      </c>
      <c r="L4395" s="4">
        <v>5554106</v>
      </c>
      <c r="M4395" s="4">
        <v>5370856</v>
      </c>
      <c r="N4395" s="4">
        <v>0</v>
      </c>
      <c r="O4395" s="4">
        <v>0</v>
      </c>
      <c r="P4395" s="4">
        <v>183250</v>
      </c>
      <c r="Q4395" s="4">
        <v>5789</v>
      </c>
      <c r="R4395" s="4" t="b">
        <f>TRUE()</f>
        <v>1</v>
      </c>
      <c r="S4395" s="4">
        <v>0</v>
      </c>
    </row>
    <row r="4396" spans="1:19" ht="14.25" customHeight="1">
      <c r="A4396" s="4" t="s">
        <v>2604</v>
      </c>
      <c r="B4396" s="5" t="s">
        <v>831</v>
      </c>
      <c r="C4396" s="4">
        <v>0</v>
      </c>
      <c r="D4396" s="4" t="s">
        <v>831</v>
      </c>
      <c r="E4396" s="4" t="b">
        <f t="shared" ref="E4396:E4434" si="57">FALSE()</f>
        <v>0</v>
      </c>
      <c r="F4396" s="4">
        <v>183250</v>
      </c>
      <c r="G4396" s="4">
        <v>2996611</v>
      </c>
      <c r="H4396" s="3" t="s">
        <v>21</v>
      </c>
      <c r="K4396" s="4">
        <v>0</v>
      </c>
      <c r="L4396" s="4">
        <v>5355006</v>
      </c>
      <c r="M4396" s="4">
        <v>5171756</v>
      </c>
      <c r="N4396" s="4">
        <v>0</v>
      </c>
      <c r="O4396" s="4">
        <v>0</v>
      </c>
      <c r="P4396" s="4">
        <v>183250</v>
      </c>
      <c r="Q4396" s="4">
        <v>5790</v>
      </c>
      <c r="R4396" s="4" t="b">
        <f t="shared" ref="R4396:R4433" si="58">FALSE()</f>
        <v>0</v>
      </c>
      <c r="S4396" s="4">
        <v>0</v>
      </c>
    </row>
    <row r="4397" spans="1:19" ht="14.25" customHeight="1">
      <c r="A4397" s="4" t="s">
        <v>2604</v>
      </c>
      <c r="B4397" s="5"/>
      <c r="C4397" s="4">
        <v>0</v>
      </c>
      <c r="E4397" s="4" t="b">
        <f t="shared" si="57"/>
        <v>0</v>
      </c>
      <c r="F4397" s="4">
        <v>0</v>
      </c>
      <c r="G4397" s="4">
        <v>2996611</v>
      </c>
      <c r="H4397" s="6">
        <v>43840</v>
      </c>
      <c r="I4397" s="4" t="s">
        <v>2606</v>
      </c>
      <c r="J4397" s="4" t="s">
        <v>834</v>
      </c>
      <c r="K4397" s="4">
        <v>3085</v>
      </c>
      <c r="L4397" s="4">
        <v>0</v>
      </c>
      <c r="M4397" s="4">
        <v>0</v>
      </c>
      <c r="N4397" s="4">
        <v>183250</v>
      </c>
      <c r="O4397" s="4">
        <v>0</v>
      </c>
      <c r="P4397" s="4">
        <v>0</v>
      </c>
      <c r="Q4397" s="4">
        <v>5791</v>
      </c>
      <c r="R4397" s="4" t="b">
        <f t="shared" si="58"/>
        <v>0</v>
      </c>
      <c r="S4397" s="4">
        <v>0</v>
      </c>
    </row>
    <row r="4398" spans="1:19" ht="14.25" customHeight="1">
      <c r="A4398" s="4" t="s">
        <v>2604</v>
      </c>
      <c r="B4398" s="5"/>
      <c r="C4398" s="4">
        <v>0</v>
      </c>
      <c r="E4398" s="4" t="b">
        <f t="shared" si="57"/>
        <v>0</v>
      </c>
      <c r="F4398" s="4">
        <v>0</v>
      </c>
      <c r="G4398" s="4">
        <v>2996611</v>
      </c>
      <c r="H4398" s="6">
        <v>43860</v>
      </c>
      <c r="I4398" s="4" t="s">
        <v>2605</v>
      </c>
      <c r="J4398" s="4" t="s">
        <v>2399</v>
      </c>
      <c r="K4398" s="4">
        <v>1049</v>
      </c>
      <c r="L4398" s="4">
        <v>0</v>
      </c>
      <c r="M4398" s="4">
        <v>0</v>
      </c>
      <c r="N4398" s="4">
        <v>0</v>
      </c>
      <c r="O4398" s="4">
        <v>232400</v>
      </c>
      <c r="P4398" s="4">
        <v>232400</v>
      </c>
      <c r="Q4398" s="4">
        <v>5792</v>
      </c>
      <c r="R4398" s="4" t="b">
        <f t="shared" si="58"/>
        <v>0</v>
      </c>
      <c r="S4398" s="4">
        <v>0</v>
      </c>
    </row>
    <row r="4399" spans="1:19" ht="14.25" customHeight="1">
      <c r="A4399" s="4" t="s">
        <v>2604</v>
      </c>
      <c r="B4399" s="5"/>
      <c r="C4399" s="4">
        <v>0</v>
      </c>
      <c r="E4399" s="4" t="b">
        <f t="shared" si="57"/>
        <v>0</v>
      </c>
      <c r="F4399" s="4">
        <v>0</v>
      </c>
      <c r="G4399" s="4">
        <v>2996611</v>
      </c>
      <c r="H4399" s="6">
        <v>43869</v>
      </c>
      <c r="I4399" s="4" t="s">
        <v>2607</v>
      </c>
      <c r="J4399" s="4" t="s">
        <v>834</v>
      </c>
      <c r="K4399" s="4">
        <v>3090</v>
      </c>
      <c r="L4399" s="4">
        <v>0</v>
      </c>
      <c r="M4399" s="4">
        <v>0</v>
      </c>
      <c r="N4399" s="4">
        <v>232400</v>
      </c>
      <c r="O4399" s="4">
        <v>0</v>
      </c>
      <c r="P4399" s="4">
        <v>0</v>
      </c>
      <c r="Q4399" s="4">
        <v>5793</v>
      </c>
      <c r="R4399" s="4" t="b">
        <f t="shared" si="58"/>
        <v>0</v>
      </c>
      <c r="S4399" s="4">
        <v>0</v>
      </c>
    </row>
    <row r="4400" spans="1:19" ht="14.25" customHeight="1">
      <c r="A4400" s="4" t="s">
        <v>2604</v>
      </c>
      <c r="B4400" s="5"/>
      <c r="C4400" s="4">
        <v>0</v>
      </c>
      <c r="E4400" s="4" t="b">
        <f t="shared" si="57"/>
        <v>0</v>
      </c>
      <c r="F4400" s="4">
        <v>0</v>
      </c>
      <c r="G4400" s="4">
        <v>2996611</v>
      </c>
      <c r="H4400" s="6">
        <v>43869</v>
      </c>
      <c r="I4400" s="7" t="s">
        <v>2398</v>
      </c>
      <c r="J4400" s="4" t="s">
        <v>834</v>
      </c>
      <c r="K4400" s="4">
        <v>3090</v>
      </c>
      <c r="L4400" s="4">
        <v>0</v>
      </c>
      <c r="M4400" s="4">
        <v>0</v>
      </c>
      <c r="N4400" s="4">
        <v>336400</v>
      </c>
      <c r="O4400" s="4">
        <v>0</v>
      </c>
      <c r="P4400" s="4">
        <v>-336400</v>
      </c>
      <c r="Q4400" s="4">
        <v>5794</v>
      </c>
      <c r="R4400" s="4" t="b">
        <f t="shared" si="58"/>
        <v>0</v>
      </c>
      <c r="S4400" s="4">
        <v>0</v>
      </c>
    </row>
    <row r="4401" spans="1:19" ht="14.25" customHeight="1">
      <c r="A4401" s="4" t="s">
        <v>2604</v>
      </c>
      <c r="B4401" s="5"/>
      <c r="C4401" s="4">
        <v>0</v>
      </c>
      <c r="E4401" s="4" t="b">
        <f t="shared" si="57"/>
        <v>0</v>
      </c>
      <c r="F4401" s="4">
        <v>0</v>
      </c>
      <c r="G4401" s="4">
        <v>2996611</v>
      </c>
      <c r="H4401" s="6">
        <v>43889</v>
      </c>
      <c r="I4401" s="7" t="s">
        <v>2398</v>
      </c>
      <c r="J4401" s="4" t="s">
        <v>2399</v>
      </c>
      <c r="K4401" s="4">
        <v>1064</v>
      </c>
      <c r="L4401" s="4">
        <v>0</v>
      </c>
      <c r="M4401" s="4">
        <v>0</v>
      </c>
      <c r="N4401" s="4">
        <v>0</v>
      </c>
      <c r="O4401" s="4">
        <v>600000</v>
      </c>
      <c r="P4401" s="4">
        <v>263600</v>
      </c>
      <c r="Q4401" s="4">
        <v>5795</v>
      </c>
      <c r="R4401" s="4" t="b">
        <f t="shared" si="58"/>
        <v>0</v>
      </c>
      <c r="S4401" s="4">
        <v>0</v>
      </c>
    </row>
    <row r="4402" spans="1:19" ht="14.25" customHeight="1">
      <c r="A4402" s="4" t="s">
        <v>2604</v>
      </c>
      <c r="B4402" s="5"/>
      <c r="C4402" s="4">
        <v>0</v>
      </c>
      <c r="E4402" s="4" t="b">
        <f t="shared" si="57"/>
        <v>0</v>
      </c>
      <c r="F4402" s="4">
        <v>0</v>
      </c>
      <c r="G4402" s="4">
        <v>2996611</v>
      </c>
      <c r="H4402" s="6">
        <v>43889</v>
      </c>
      <c r="I4402" s="4" t="s">
        <v>2605</v>
      </c>
      <c r="J4402" s="4" t="s">
        <v>2399</v>
      </c>
      <c r="K4402" s="4">
        <v>1067</v>
      </c>
      <c r="L4402" s="4">
        <v>0</v>
      </c>
      <c r="M4402" s="4">
        <v>0</v>
      </c>
      <c r="N4402" s="4">
        <v>0</v>
      </c>
      <c r="O4402" s="4">
        <v>336400</v>
      </c>
      <c r="P4402" s="4">
        <v>600000</v>
      </c>
      <c r="Q4402" s="4">
        <v>5796</v>
      </c>
      <c r="R4402" s="4" t="b">
        <f t="shared" si="58"/>
        <v>0</v>
      </c>
      <c r="S4402" s="4">
        <v>0</v>
      </c>
    </row>
    <row r="4403" spans="1:19" ht="14.25" customHeight="1">
      <c r="A4403" s="4" t="s">
        <v>2604</v>
      </c>
      <c r="B4403" s="5"/>
      <c r="C4403" s="4">
        <v>0</v>
      </c>
      <c r="E4403" s="4" t="b">
        <f t="shared" si="57"/>
        <v>0</v>
      </c>
      <c r="F4403" s="4">
        <v>0</v>
      </c>
      <c r="G4403" s="4">
        <v>2996611</v>
      </c>
      <c r="H4403" s="6">
        <v>43902</v>
      </c>
      <c r="I4403" s="7" t="s">
        <v>2398</v>
      </c>
      <c r="J4403" s="4" t="s">
        <v>834</v>
      </c>
      <c r="K4403" s="4">
        <v>3105</v>
      </c>
      <c r="L4403" s="4">
        <v>0</v>
      </c>
      <c r="M4403" s="4">
        <v>0</v>
      </c>
      <c r="N4403" s="4">
        <v>600000</v>
      </c>
      <c r="O4403" s="4">
        <v>0</v>
      </c>
      <c r="P4403" s="4">
        <v>0</v>
      </c>
      <c r="Q4403" s="4">
        <v>5797</v>
      </c>
      <c r="R4403" s="4" t="b">
        <f t="shared" si="58"/>
        <v>0</v>
      </c>
      <c r="S4403" s="4">
        <v>0</v>
      </c>
    </row>
    <row r="4404" spans="1:19" ht="14.25" customHeight="1">
      <c r="A4404" s="4" t="s">
        <v>2604</v>
      </c>
      <c r="B4404" s="5"/>
      <c r="C4404" s="4">
        <v>0</v>
      </c>
      <c r="E4404" s="4" t="b">
        <f t="shared" si="57"/>
        <v>0</v>
      </c>
      <c r="F4404" s="4">
        <v>0</v>
      </c>
      <c r="G4404" s="4">
        <v>2996611</v>
      </c>
      <c r="H4404" s="6">
        <v>43920</v>
      </c>
      <c r="I4404" s="4" t="s">
        <v>2608</v>
      </c>
      <c r="J4404" s="4" t="s">
        <v>2399</v>
      </c>
      <c r="K4404" s="4">
        <v>1076</v>
      </c>
      <c r="L4404" s="4">
        <v>0</v>
      </c>
      <c r="M4404" s="4">
        <v>0</v>
      </c>
      <c r="N4404" s="4">
        <v>0</v>
      </c>
      <c r="O4404" s="4">
        <v>89800</v>
      </c>
      <c r="P4404" s="4">
        <v>89800</v>
      </c>
      <c r="Q4404" s="4">
        <v>5798</v>
      </c>
      <c r="R4404" s="4" t="b">
        <f t="shared" si="58"/>
        <v>0</v>
      </c>
      <c r="S4404" s="4">
        <v>0</v>
      </c>
    </row>
    <row r="4405" spans="1:19" ht="14.25" customHeight="1">
      <c r="A4405" s="4" t="s">
        <v>2604</v>
      </c>
      <c r="B4405" s="5"/>
      <c r="C4405" s="4">
        <v>0</v>
      </c>
      <c r="E4405" s="4" t="b">
        <f t="shared" si="57"/>
        <v>0</v>
      </c>
      <c r="F4405" s="4">
        <v>0</v>
      </c>
      <c r="G4405" s="4">
        <v>2996611</v>
      </c>
      <c r="H4405" s="6">
        <v>43929</v>
      </c>
      <c r="I4405" s="4" t="s">
        <v>2608</v>
      </c>
      <c r="J4405" s="4" t="s">
        <v>834</v>
      </c>
      <c r="K4405" s="4">
        <v>3120</v>
      </c>
      <c r="L4405" s="4">
        <v>0</v>
      </c>
      <c r="M4405" s="4">
        <v>0</v>
      </c>
      <c r="N4405" s="4">
        <v>89800</v>
      </c>
      <c r="O4405" s="4">
        <v>0</v>
      </c>
      <c r="P4405" s="4">
        <v>0</v>
      </c>
      <c r="Q4405" s="4">
        <v>5799</v>
      </c>
      <c r="R4405" s="4" t="b">
        <f t="shared" si="58"/>
        <v>0</v>
      </c>
      <c r="S4405" s="4">
        <v>0</v>
      </c>
    </row>
    <row r="4406" spans="1:19" ht="14.25" customHeight="1">
      <c r="A4406" s="4" t="s">
        <v>2604</v>
      </c>
      <c r="B4406" s="5"/>
      <c r="C4406" s="4">
        <v>0</v>
      </c>
      <c r="E4406" s="4" t="b">
        <f t="shared" si="57"/>
        <v>0</v>
      </c>
      <c r="F4406" s="4">
        <v>0</v>
      </c>
      <c r="G4406" s="4">
        <v>2996611</v>
      </c>
      <c r="H4406" s="6">
        <v>43951</v>
      </c>
      <c r="I4406" s="7" t="s">
        <v>2609</v>
      </c>
      <c r="J4406" s="4" t="s">
        <v>2399</v>
      </c>
      <c r="K4406" s="4">
        <v>1087</v>
      </c>
      <c r="L4406" s="4">
        <v>0</v>
      </c>
      <c r="M4406" s="4">
        <v>0</v>
      </c>
      <c r="N4406" s="4">
        <v>0</v>
      </c>
      <c r="O4406" s="4">
        <v>409700</v>
      </c>
      <c r="P4406" s="4">
        <v>409700</v>
      </c>
      <c r="Q4406" s="4">
        <v>5800</v>
      </c>
      <c r="R4406" s="4" t="b">
        <f t="shared" si="58"/>
        <v>0</v>
      </c>
      <c r="S4406" s="4">
        <v>0</v>
      </c>
    </row>
    <row r="4407" spans="1:19" ht="14.25" customHeight="1">
      <c r="A4407" s="4" t="s">
        <v>2604</v>
      </c>
      <c r="B4407" s="5"/>
      <c r="C4407" s="4">
        <v>0</v>
      </c>
      <c r="E4407" s="4" t="b">
        <f t="shared" si="57"/>
        <v>0</v>
      </c>
      <c r="F4407" s="4">
        <v>0</v>
      </c>
      <c r="G4407" s="4">
        <v>2996611</v>
      </c>
      <c r="H4407" s="6">
        <v>43963</v>
      </c>
      <c r="I4407" s="7" t="s">
        <v>2609</v>
      </c>
      <c r="J4407" s="4" t="s">
        <v>834</v>
      </c>
      <c r="K4407" s="4">
        <v>3128</v>
      </c>
      <c r="L4407" s="4">
        <v>0</v>
      </c>
      <c r="M4407" s="4">
        <v>0</v>
      </c>
      <c r="N4407" s="4">
        <v>409700</v>
      </c>
      <c r="O4407" s="4">
        <v>0</v>
      </c>
      <c r="P4407" s="4">
        <v>0</v>
      </c>
      <c r="Q4407" s="4">
        <v>5801</v>
      </c>
      <c r="R4407" s="4" t="b">
        <f t="shared" si="58"/>
        <v>0</v>
      </c>
      <c r="S4407" s="4">
        <v>0</v>
      </c>
    </row>
    <row r="4408" spans="1:19" ht="14.25" customHeight="1">
      <c r="A4408" s="4" t="s">
        <v>2604</v>
      </c>
      <c r="B4408" s="5"/>
      <c r="C4408" s="4">
        <v>0</v>
      </c>
      <c r="E4408" s="4" t="b">
        <f t="shared" si="57"/>
        <v>0</v>
      </c>
      <c r="F4408" s="4">
        <v>0</v>
      </c>
      <c r="G4408" s="4">
        <v>2996611</v>
      </c>
      <c r="H4408" s="6">
        <v>43981</v>
      </c>
      <c r="I4408" s="4" t="s">
        <v>2605</v>
      </c>
      <c r="J4408" s="4" t="s">
        <v>2399</v>
      </c>
      <c r="K4408" s="4">
        <v>1099</v>
      </c>
      <c r="L4408" s="4">
        <v>0</v>
      </c>
      <c r="M4408" s="4">
        <v>0</v>
      </c>
      <c r="N4408" s="4">
        <v>0</v>
      </c>
      <c r="O4408" s="4">
        <v>179850</v>
      </c>
      <c r="P4408" s="4">
        <v>179850</v>
      </c>
      <c r="Q4408" s="4">
        <v>5802</v>
      </c>
      <c r="R4408" s="4" t="b">
        <f t="shared" si="58"/>
        <v>0</v>
      </c>
      <c r="S4408" s="4">
        <v>0</v>
      </c>
    </row>
    <row r="4409" spans="1:19" ht="14.25" customHeight="1">
      <c r="A4409" s="4" t="s">
        <v>2604</v>
      </c>
      <c r="B4409" s="5"/>
      <c r="C4409" s="4">
        <v>0</v>
      </c>
      <c r="E4409" s="4" t="b">
        <f t="shared" si="57"/>
        <v>0</v>
      </c>
      <c r="F4409" s="4">
        <v>0</v>
      </c>
      <c r="G4409" s="4">
        <v>2996611</v>
      </c>
      <c r="H4409" s="6">
        <v>43997</v>
      </c>
      <c r="I4409" s="7" t="s">
        <v>2610</v>
      </c>
      <c r="J4409" s="4" t="s">
        <v>2399</v>
      </c>
      <c r="K4409" s="4">
        <v>1110</v>
      </c>
      <c r="L4409" s="4">
        <v>0</v>
      </c>
      <c r="M4409" s="4">
        <v>0</v>
      </c>
      <c r="N4409" s="4">
        <v>0</v>
      </c>
      <c r="O4409" s="4">
        <v>33000</v>
      </c>
      <c r="P4409" s="4">
        <v>212850</v>
      </c>
      <c r="Q4409" s="4">
        <v>5803</v>
      </c>
      <c r="R4409" s="4" t="b">
        <f t="shared" si="58"/>
        <v>0</v>
      </c>
      <c r="S4409" s="4">
        <v>0</v>
      </c>
    </row>
    <row r="4410" spans="1:19" ht="14.25" customHeight="1">
      <c r="A4410" s="4" t="s">
        <v>2604</v>
      </c>
      <c r="B4410" s="5"/>
      <c r="C4410" s="4">
        <v>0</v>
      </c>
      <c r="E4410" s="4" t="b">
        <f t="shared" si="57"/>
        <v>0</v>
      </c>
      <c r="F4410" s="4">
        <v>0</v>
      </c>
      <c r="G4410" s="4">
        <v>2996611</v>
      </c>
      <c r="H4410" s="6">
        <v>43997</v>
      </c>
      <c r="I4410" s="7" t="s">
        <v>2610</v>
      </c>
      <c r="J4410" s="4" t="s">
        <v>2399</v>
      </c>
      <c r="K4410" s="4">
        <v>1110</v>
      </c>
      <c r="L4410" s="4">
        <v>0</v>
      </c>
      <c r="M4410" s="4">
        <v>0</v>
      </c>
      <c r="N4410" s="4">
        <v>0</v>
      </c>
      <c r="O4410" s="4">
        <v>339200</v>
      </c>
      <c r="P4410" s="4">
        <v>552050</v>
      </c>
      <c r="Q4410" s="4">
        <v>5804</v>
      </c>
      <c r="R4410" s="4" t="b">
        <f t="shared" si="58"/>
        <v>0</v>
      </c>
      <c r="S4410" s="4">
        <v>0</v>
      </c>
    </row>
    <row r="4411" spans="1:19" ht="14.25" customHeight="1">
      <c r="A4411" s="4" t="s">
        <v>2604</v>
      </c>
      <c r="B4411" s="5"/>
      <c r="C4411" s="4">
        <v>0</v>
      </c>
      <c r="E4411" s="4" t="b">
        <f t="shared" si="57"/>
        <v>0</v>
      </c>
      <c r="F4411" s="4">
        <v>0</v>
      </c>
      <c r="G4411" s="4">
        <v>2996611</v>
      </c>
      <c r="H4411" s="6">
        <v>43998</v>
      </c>
      <c r="I4411" s="4" t="s">
        <v>2605</v>
      </c>
      <c r="J4411" s="4" t="s">
        <v>834</v>
      </c>
      <c r="K4411" s="4">
        <v>3140</v>
      </c>
      <c r="L4411" s="4">
        <v>0</v>
      </c>
      <c r="M4411" s="4">
        <v>0</v>
      </c>
      <c r="N4411" s="4">
        <v>179850</v>
      </c>
      <c r="O4411" s="4">
        <v>0</v>
      </c>
      <c r="P4411" s="4">
        <v>372200</v>
      </c>
      <c r="Q4411" s="4">
        <v>5805</v>
      </c>
      <c r="R4411" s="4" t="b">
        <f t="shared" si="58"/>
        <v>0</v>
      </c>
      <c r="S4411" s="4">
        <v>0</v>
      </c>
    </row>
    <row r="4412" spans="1:19" ht="14.25" customHeight="1">
      <c r="A4412" s="4" t="s">
        <v>2604</v>
      </c>
      <c r="B4412" s="5"/>
      <c r="C4412" s="4">
        <v>0</v>
      </c>
      <c r="E4412" s="4" t="b">
        <f t="shared" si="57"/>
        <v>0</v>
      </c>
      <c r="F4412" s="4">
        <v>0</v>
      </c>
      <c r="G4412" s="4">
        <v>2996611</v>
      </c>
      <c r="H4412" s="6">
        <v>43998</v>
      </c>
      <c r="I4412" s="7" t="s">
        <v>2610</v>
      </c>
      <c r="J4412" s="4" t="s">
        <v>834</v>
      </c>
      <c r="K4412" s="4">
        <v>3140</v>
      </c>
      <c r="L4412" s="4">
        <v>0</v>
      </c>
      <c r="M4412" s="4">
        <v>0</v>
      </c>
      <c r="N4412" s="4">
        <v>372200</v>
      </c>
      <c r="O4412" s="4">
        <v>0</v>
      </c>
      <c r="P4412" s="4">
        <v>0</v>
      </c>
      <c r="Q4412" s="4">
        <v>5806</v>
      </c>
      <c r="R4412" s="4" t="b">
        <f t="shared" si="58"/>
        <v>0</v>
      </c>
      <c r="S4412" s="4">
        <v>0</v>
      </c>
    </row>
    <row r="4413" spans="1:19" ht="14.25" customHeight="1">
      <c r="A4413" s="4" t="s">
        <v>2604</v>
      </c>
      <c r="B4413" s="5"/>
      <c r="C4413" s="4">
        <v>0</v>
      </c>
      <c r="E4413" s="4" t="b">
        <f t="shared" si="57"/>
        <v>0</v>
      </c>
      <c r="F4413" s="4">
        <v>0</v>
      </c>
      <c r="G4413" s="4">
        <v>2996611</v>
      </c>
      <c r="H4413" s="6">
        <v>44027</v>
      </c>
      <c r="I4413" s="4" t="s">
        <v>2605</v>
      </c>
      <c r="J4413" s="4" t="s">
        <v>834</v>
      </c>
      <c r="K4413" s="4">
        <v>3152</v>
      </c>
      <c r="L4413" s="4">
        <v>0</v>
      </c>
      <c r="M4413" s="4">
        <v>0</v>
      </c>
      <c r="N4413" s="4">
        <v>694000</v>
      </c>
      <c r="O4413" s="4">
        <v>0</v>
      </c>
      <c r="P4413" s="4">
        <v>-694000</v>
      </c>
      <c r="Q4413" s="4">
        <v>5807</v>
      </c>
      <c r="R4413" s="4" t="b">
        <f t="shared" si="58"/>
        <v>0</v>
      </c>
      <c r="S4413" s="4">
        <v>0</v>
      </c>
    </row>
    <row r="4414" spans="1:19" ht="14.25" customHeight="1">
      <c r="A4414" s="4" t="s">
        <v>2604</v>
      </c>
      <c r="B4414" s="5"/>
      <c r="C4414" s="4">
        <v>0</v>
      </c>
      <c r="E4414" s="4" t="b">
        <f t="shared" si="57"/>
        <v>0</v>
      </c>
      <c r="F4414" s="4">
        <v>0</v>
      </c>
      <c r="G4414" s="4">
        <v>2996611</v>
      </c>
      <c r="H4414" s="6">
        <v>44027</v>
      </c>
      <c r="I4414" s="4" t="s">
        <v>2605</v>
      </c>
      <c r="J4414" s="4" t="s">
        <v>2399</v>
      </c>
      <c r="K4414" s="4">
        <v>1120</v>
      </c>
      <c r="L4414" s="4">
        <v>0</v>
      </c>
      <c r="M4414" s="4">
        <v>0</v>
      </c>
      <c r="N4414" s="4">
        <v>0</v>
      </c>
      <c r="O4414" s="4">
        <v>694000</v>
      </c>
      <c r="P4414" s="4">
        <v>0</v>
      </c>
      <c r="Q4414" s="4">
        <v>5808</v>
      </c>
      <c r="R4414" s="4" t="b">
        <f t="shared" si="58"/>
        <v>0</v>
      </c>
      <c r="S4414" s="4">
        <v>0</v>
      </c>
    </row>
    <row r="4415" spans="1:19" ht="14.25" customHeight="1">
      <c r="A4415" s="4" t="s">
        <v>2604</v>
      </c>
      <c r="B4415" s="5"/>
      <c r="C4415" s="4">
        <v>0</v>
      </c>
      <c r="E4415" s="4" t="b">
        <f t="shared" si="57"/>
        <v>0</v>
      </c>
      <c r="F4415" s="4">
        <v>0</v>
      </c>
      <c r="G4415" s="4">
        <v>2996611</v>
      </c>
      <c r="H4415" s="6">
        <v>44042</v>
      </c>
      <c r="I4415" s="4" t="s">
        <v>2611</v>
      </c>
      <c r="J4415" s="4" t="s">
        <v>2399</v>
      </c>
      <c r="K4415" s="4">
        <v>1131</v>
      </c>
      <c r="L4415" s="4">
        <v>0</v>
      </c>
      <c r="M4415" s="4">
        <v>0</v>
      </c>
      <c r="N4415" s="4">
        <v>0</v>
      </c>
      <c r="O4415" s="4">
        <v>295100</v>
      </c>
      <c r="P4415" s="4">
        <v>295100</v>
      </c>
      <c r="Q4415" s="4">
        <v>5809</v>
      </c>
      <c r="R4415" s="4" t="b">
        <f t="shared" si="58"/>
        <v>0</v>
      </c>
      <c r="S4415" s="4">
        <v>0</v>
      </c>
    </row>
    <row r="4416" spans="1:19" ht="14.25" customHeight="1">
      <c r="A4416" s="4" t="s">
        <v>2604</v>
      </c>
      <c r="B4416" s="5"/>
      <c r="C4416" s="4">
        <v>0</v>
      </c>
      <c r="E4416" s="4" t="b">
        <f t="shared" si="57"/>
        <v>0</v>
      </c>
      <c r="F4416" s="4">
        <v>0</v>
      </c>
      <c r="G4416" s="4">
        <v>2996611</v>
      </c>
      <c r="H4416" s="6">
        <v>44055</v>
      </c>
      <c r="I4416" s="4" t="s">
        <v>2611</v>
      </c>
      <c r="J4416" s="4" t="s">
        <v>834</v>
      </c>
      <c r="K4416" s="4">
        <v>3157</v>
      </c>
      <c r="L4416" s="4">
        <v>0</v>
      </c>
      <c r="M4416" s="4">
        <v>0</v>
      </c>
      <c r="N4416" s="4">
        <v>295100</v>
      </c>
      <c r="O4416" s="4">
        <v>0</v>
      </c>
      <c r="P4416" s="4">
        <v>0</v>
      </c>
      <c r="Q4416" s="4">
        <v>5810</v>
      </c>
      <c r="R4416" s="4" t="b">
        <f t="shared" si="58"/>
        <v>0</v>
      </c>
      <c r="S4416" s="4">
        <v>0</v>
      </c>
    </row>
    <row r="4417" spans="1:19" ht="14.25" customHeight="1">
      <c r="A4417" s="4" t="s">
        <v>2604</v>
      </c>
      <c r="B4417" s="5"/>
      <c r="C4417" s="4">
        <v>0</v>
      </c>
      <c r="E4417" s="4" t="b">
        <f t="shared" si="57"/>
        <v>0</v>
      </c>
      <c r="F4417" s="4">
        <v>0</v>
      </c>
      <c r="G4417" s="4">
        <v>2996611</v>
      </c>
      <c r="H4417" s="6">
        <v>44073</v>
      </c>
      <c r="I4417" s="7" t="s">
        <v>2612</v>
      </c>
      <c r="J4417" s="4" t="s">
        <v>2399</v>
      </c>
      <c r="K4417" s="4">
        <v>1148</v>
      </c>
      <c r="L4417" s="4">
        <v>0</v>
      </c>
      <c r="M4417" s="4">
        <v>0</v>
      </c>
      <c r="N4417" s="4">
        <v>0</v>
      </c>
      <c r="O4417" s="4">
        <v>320800</v>
      </c>
      <c r="P4417" s="4">
        <v>320800</v>
      </c>
      <c r="Q4417" s="4">
        <v>5811</v>
      </c>
      <c r="R4417" s="4" t="b">
        <f t="shared" si="58"/>
        <v>0</v>
      </c>
      <c r="S4417" s="4">
        <v>0</v>
      </c>
    </row>
    <row r="4418" spans="1:19" ht="14.25" customHeight="1">
      <c r="A4418" s="4" t="s">
        <v>2604</v>
      </c>
      <c r="B4418" s="5"/>
      <c r="C4418" s="4">
        <v>0</v>
      </c>
      <c r="E4418" s="4" t="b">
        <f t="shared" si="57"/>
        <v>0</v>
      </c>
      <c r="F4418" s="4">
        <v>0</v>
      </c>
      <c r="G4418" s="4">
        <v>2996611</v>
      </c>
      <c r="H4418" s="6">
        <v>44084</v>
      </c>
      <c r="I4418" s="7" t="s">
        <v>2612</v>
      </c>
      <c r="J4418" s="4" t="s">
        <v>834</v>
      </c>
      <c r="K4418" s="4">
        <v>3175</v>
      </c>
      <c r="L4418" s="4">
        <v>0</v>
      </c>
      <c r="M4418" s="4">
        <v>0</v>
      </c>
      <c r="N4418" s="4">
        <v>320800</v>
      </c>
      <c r="O4418" s="4">
        <v>0</v>
      </c>
      <c r="P4418" s="4">
        <v>0</v>
      </c>
      <c r="Q4418" s="4">
        <v>5812</v>
      </c>
      <c r="R4418" s="4" t="b">
        <f t="shared" si="58"/>
        <v>0</v>
      </c>
      <c r="S4418" s="4">
        <v>0</v>
      </c>
    </row>
    <row r="4419" spans="1:19" ht="14.25" customHeight="1">
      <c r="A4419" s="4" t="s">
        <v>2604</v>
      </c>
      <c r="B4419" s="5"/>
      <c r="C4419" s="4">
        <v>0</v>
      </c>
      <c r="E4419" s="4" t="b">
        <f t="shared" si="57"/>
        <v>0</v>
      </c>
      <c r="F4419" s="4">
        <v>0</v>
      </c>
      <c r="G4419" s="4">
        <v>2996611</v>
      </c>
      <c r="H4419" s="6">
        <v>44104</v>
      </c>
      <c r="I4419" s="7" t="s">
        <v>2613</v>
      </c>
      <c r="J4419" s="4" t="s">
        <v>2399</v>
      </c>
      <c r="K4419" s="4">
        <v>1161</v>
      </c>
      <c r="L4419" s="4">
        <v>0</v>
      </c>
      <c r="M4419" s="4">
        <v>0</v>
      </c>
      <c r="N4419" s="4">
        <v>0</v>
      </c>
      <c r="O4419" s="4">
        <v>328700</v>
      </c>
      <c r="P4419" s="4">
        <v>328700</v>
      </c>
      <c r="Q4419" s="4">
        <v>5813</v>
      </c>
      <c r="R4419" s="4" t="b">
        <f t="shared" si="58"/>
        <v>0</v>
      </c>
      <c r="S4419" s="4">
        <v>0</v>
      </c>
    </row>
    <row r="4420" spans="1:19" ht="14.25" customHeight="1">
      <c r="A4420" s="4" t="s">
        <v>2604</v>
      </c>
      <c r="B4420" s="5"/>
      <c r="C4420" s="4">
        <v>0</v>
      </c>
      <c r="E4420" s="4" t="b">
        <f t="shared" si="57"/>
        <v>0</v>
      </c>
      <c r="F4420" s="4">
        <v>0</v>
      </c>
      <c r="G4420" s="4">
        <v>2996611</v>
      </c>
      <c r="H4420" s="6">
        <v>44119</v>
      </c>
      <c r="I4420" s="7" t="s">
        <v>2613</v>
      </c>
      <c r="J4420" s="4" t="s">
        <v>834</v>
      </c>
      <c r="K4420" s="4">
        <v>3186</v>
      </c>
      <c r="L4420" s="4">
        <v>0</v>
      </c>
      <c r="M4420" s="4">
        <v>0</v>
      </c>
      <c r="N4420" s="4">
        <v>328700</v>
      </c>
      <c r="O4420" s="4">
        <v>0</v>
      </c>
      <c r="P4420" s="4">
        <v>0</v>
      </c>
      <c r="Q4420" s="4">
        <v>5814</v>
      </c>
      <c r="R4420" s="4" t="b">
        <f t="shared" si="58"/>
        <v>0</v>
      </c>
      <c r="S4420" s="4">
        <v>0</v>
      </c>
    </row>
    <row r="4421" spans="1:19" ht="14.25" customHeight="1">
      <c r="A4421" s="4" t="s">
        <v>2604</v>
      </c>
      <c r="B4421" s="5"/>
      <c r="C4421" s="4">
        <v>0</v>
      </c>
      <c r="E4421" s="4" t="b">
        <f t="shared" si="57"/>
        <v>0</v>
      </c>
      <c r="F4421" s="4">
        <v>0</v>
      </c>
      <c r="G4421" s="4">
        <v>2996611</v>
      </c>
      <c r="H4421" s="6">
        <v>44133</v>
      </c>
      <c r="I4421" s="7" t="s">
        <v>2614</v>
      </c>
      <c r="J4421" s="4" t="s">
        <v>834</v>
      </c>
      <c r="K4421" s="4">
        <v>3194</v>
      </c>
      <c r="L4421" s="4">
        <v>0</v>
      </c>
      <c r="M4421" s="4">
        <v>0</v>
      </c>
      <c r="N4421" s="4">
        <v>274250</v>
      </c>
      <c r="O4421" s="4">
        <v>0</v>
      </c>
      <c r="P4421" s="4">
        <v>-274250</v>
      </c>
      <c r="Q4421" s="4">
        <v>5815</v>
      </c>
      <c r="R4421" s="4" t="b">
        <f t="shared" si="58"/>
        <v>0</v>
      </c>
      <c r="S4421" s="4">
        <v>0</v>
      </c>
    </row>
    <row r="4422" spans="1:19" ht="14.25" customHeight="1">
      <c r="A4422" s="4" t="s">
        <v>2604</v>
      </c>
      <c r="B4422" s="5"/>
      <c r="C4422" s="4">
        <v>0</v>
      </c>
      <c r="E4422" s="4" t="b">
        <f t="shared" si="57"/>
        <v>0</v>
      </c>
      <c r="F4422" s="4">
        <v>0</v>
      </c>
      <c r="G4422" s="4">
        <v>2996611</v>
      </c>
      <c r="H4422" s="6">
        <v>44134</v>
      </c>
      <c r="I4422" s="7" t="s">
        <v>2614</v>
      </c>
      <c r="J4422" s="4" t="s">
        <v>2399</v>
      </c>
      <c r="K4422" s="4">
        <v>1174</v>
      </c>
      <c r="L4422" s="4">
        <v>0</v>
      </c>
      <c r="M4422" s="4">
        <v>0</v>
      </c>
      <c r="N4422" s="4">
        <v>0</v>
      </c>
      <c r="O4422" s="4">
        <v>274250</v>
      </c>
      <c r="P4422" s="4">
        <v>0</v>
      </c>
      <c r="Q4422" s="4">
        <v>5816</v>
      </c>
      <c r="R4422" s="4" t="b">
        <f t="shared" si="58"/>
        <v>0</v>
      </c>
      <c r="S4422" s="4">
        <v>0</v>
      </c>
    </row>
    <row r="4423" spans="1:19" ht="14.25" customHeight="1">
      <c r="A4423" s="4" t="s">
        <v>2604</v>
      </c>
      <c r="B4423" s="5"/>
      <c r="C4423" s="4">
        <v>0</v>
      </c>
      <c r="E4423" s="4" t="b">
        <f t="shared" si="57"/>
        <v>0</v>
      </c>
      <c r="F4423" s="4">
        <v>0</v>
      </c>
      <c r="G4423" s="4">
        <v>2996611</v>
      </c>
      <c r="H4423" s="6">
        <v>44164</v>
      </c>
      <c r="I4423" s="4" t="s">
        <v>2615</v>
      </c>
      <c r="J4423" s="4" t="s">
        <v>2399</v>
      </c>
      <c r="K4423" s="4">
        <v>1186</v>
      </c>
      <c r="L4423" s="4">
        <v>0</v>
      </c>
      <c r="M4423" s="4">
        <v>0</v>
      </c>
      <c r="N4423" s="4">
        <v>0</v>
      </c>
      <c r="O4423" s="4">
        <v>667256</v>
      </c>
      <c r="P4423" s="4">
        <v>667256</v>
      </c>
      <c r="Q4423" s="4">
        <v>5817</v>
      </c>
      <c r="R4423" s="4" t="b">
        <f t="shared" si="58"/>
        <v>0</v>
      </c>
      <c r="S4423" s="4">
        <v>0</v>
      </c>
    </row>
    <row r="4424" spans="1:19" ht="14.25" customHeight="1">
      <c r="A4424" s="4" t="s">
        <v>2604</v>
      </c>
      <c r="B4424" s="5"/>
      <c r="C4424" s="4">
        <v>0</v>
      </c>
      <c r="E4424" s="4" t="b">
        <f t="shared" si="57"/>
        <v>0</v>
      </c>
      <c r="F4424" s="4">
        <v>0</v>
      </c>
      <c r="G4424" s="4">
        <v>2996611</v>
      </c>
      <c r="H4424" s="6">
        <v>44165</v>
      </c>
      <c r="I4424" s="4" t="s">
        <v>2615</v>
      </c>
      <c r="J4424" s="4" t="s">
        <v>834</v>
      </c>
      <c r="K4424" s="4">
        <v>3203</v>
      </c>
      <c r="L4424" s="4">
        <v>0</v>
      </c>
      <c r="M4424" s="4">
        <v>0</v>
      </c>
      <c r="N4424" s="4">
        <v>667256</v>
      </c>
      <c r="O4424" s="4">
        <v>0</v>
      </c>
      <c r="P4424" s="4">
        <v>0</v>
      </c>
      <c r="Q4424" s="4">
        <v>5818</v>
      </c>
      <c r="R4424" s="4" t="b">
        <f t="shared" si="58"/>
        <v>0</v>
      </c>
      <c r="S4424" s="4">
        <v>0</v>
      </c>
    </row>
    <row r="4425" spans="1:19" ht="14.25" customHeight="1">
      <c r="A4425" s="4" t="s">
        <v>2604</v>
      </c>
      <c r="B4425" s="5"/>
      <c r="C4425" s="4">
        <v>0</v>
      </c>
      <c r="E4425" s="4" t="b">
        <f t="shared" si="57"/>
        <v>0</v>
      </c>
      <c r="F4425" s="4">
        <v>0</v>
      </c>
      <c r="G4425" s="4">
        <v>2996611</v>
      </c>
      <c r="H4425" s="6">
        <v>44187</v>
      </c>
      <c r="I4425" s="4" t="s">
        <v>2615</v>
      </c>
      <c r="J4425" s="4" t="s">
        <v>834</v>
      </c>
      <c r="K4425" s="4">
        <v>3215</v>
      </c>
      <c r="L4425" s="4">
        <v>0</v>
      </c>
      <c r="M4425" s="4">
        <v>0</v>
      </c>
      <c r="N4425" s="4">
        <v>371300</v>
      </c>
      <c r="O4425" s="4">
        <v>0</v>
      </c>
      <c r="P4425" s="4">
        <v>-371300</v>
      </c>
      <c r="Q4425" s="4">
        <v>5819</v>
      </c>
      <c r="R4425" s="4" t="b">
        <f t="shared" si="58"/>
        <v>0</v>
      </c>
      <c r="S4425" s="4">
        <v>0</v>
      </c>
    </row>
    <row r="4426" spans="1:19" ht="14.25" customHeight="1">
      <c r="A4426" s="4" t="s">
        <v>2604</v>
      </c>
      <c r="B4426" s="5"/>
      <c r="C4426" s="4">
        <v>0</v>
      </c>
      <c r="E4426" s="4" t="b">
        <f t="shared" si="57"/>
        <v>0</v>
      </c>
      <c r="F4426" s="4">
        <v>0</v>
      </c>
      <c r="G4426" s="4">
        <v>2996611</v>
      </c>
      <c r="H4426" s="6">
        <v>44194</v>
      </c>
      <c r="I4426" s="4" t="s">
        <v>2615</v>
      </c>
      <c r="J4426" s="4" t="s">
        <v>2399</v>
      </c>
      <c r="K4426" s="4">
        <v>1195</v>
      </c>
      <c r="L4426" s="4">
        <v>0</v>
      </c>
      <c r="M4426" s="4">
        <v>0</v>
      </c>
      <c r="N4426" s="4">
        <v>0</v>
      </c>
      <c r="O4426" s="4">
        <v>371300</v>
      </c>
      <c r="P4426" s="4">
        <v>0</v>
      </c>
      <c r="Q4426" s="4">
        <v>5820</v>
      </c>
      <c r="R4426" s="4" t="b">
        <f t="shared" si="58"/>
        <v>0</v>
      </c>
      <c r="S4426" s="4">
        <v>0</v>
      </c>
    </row>
    <row r="4427" spans="1:19" ht="14.25" customHeight="1">
      <c r="A4427" s="4" t="s">
        <v>2604</v>
      </c>
      <c r="B4427" s="5" t="s">
        <v>2616</v>
      </c>
      <c r="C4427" s="4">
        <v>0</v>
      </c>
      <c r="D4427" s="4" t="s">
        <v>2616</v>
      </c>
      <c r="E4427" s="4" t="b">
        <f t="shared" si="57"/>
        <v>0</v>
      </c>
      <c r="F4427" s="4">
        <v>0</v>
      </c>
      <c r="G4427" s="4">
        <v>2996611</v>
      </c>
      <c r="H4427" s="3" t="s">
        <v>21</v>
      </c>
      <c r="K4427" s="4">
        <v>0</v>
      </c>
      <c r="L4427" s="4">
        <v>0</v>
      </c>
      <c r="M4427" s="4">
        <v>0</v>
      </c>
      <c r="N4427" s="4">
        <v>5355006</v>
      </c>
      <c r="O4427" s="4">
        <v>5171756</v>
      </c>
      <c r="P4427" s="4">
        <v>0</v>
      </c>
      <c r="Q4427" s="4">
        <v>5821</v>
      </c>
      <c r="R4427" s="4" t="b">
        <f t="shared" si="58"/>
        <v>0</v>
      </c>
      <c r="S4427" s="4">
        <v>0</v>
      </c>
    </row>
    <row r="4428" spans="1:19" ht="14.25" customHeight="1">
      <c r="A4428" s="4" t="s">
        <v>2604</v>
      </c>
      <c r="B4428" s="5" t="s">
        <v>1009</v>
      </c>
      <c r="C4428" s="4">
        <v>0</v>
      </c>
      <c r="D4428" s="4" t="s">
        <v>1009</v>
      </c>
      <c r="E4428" s="4" t="b">
        <f t="shared" si="57"/>
        <v>0</v>
      </c>
      <c r="F4428" s="4">
        <v>0</v>
      </c>
      <c r="G4428" s="4">
        <v>901278738</v>
      </c>
      <c r="H4428" s="3" t="s">
        <v>21</v>
      </c>
      <c r="K4428" s="4">
        <v>0</v>
      </c>
      <c r="L4428" s="4">
        <v>199100</v>
      </c>
      <c r="M4428" s="4">
        <v>199100</v>
      </c>
      <c r="N4428" s="4">
        <v>0</v>
      </c>
      <c r="O4428" s="4">
        <v>0</v>
      </c>
      <c r="P4428" s="4">
        <v>0</v>
      </c>
      <c r="Q4428" s="4">
        <v>5858</v>
      </c>
      <c r="R4428" s="4" t="b">
        <f t="shared" si="58"/>
        <v>0</v>
      </c>
      <c r="S4428" s="4">
        <v>0</v>
      </c>
    </row>
    <row r="4429" spans="1:19" ht="14.25" customHeight="1">
      <c r="A4429" s="4" t="s">
        <v>2604</v>
      </c>
      <c r="B4429" s="5"/>
      <c r="C4429" s="4">
        <v>0</v>
      </c>
      <c r="E4429" s="4" t="b">
        <f t="shared" si="57"/>
        <v>0</v>
      </c>
      <c r="F4429" s="4">
        <v>0</v>
      </c>
      <c r="G4429" s="4">
        <v>901278738</v>
      </c>
      <c r="H4429" s="6">
        <v>44042</v>
      </c>
      <c r="I4429" s="4" t="s">
        <v>2617</v>
      </c>
      <c r="J4429" s="4" t="s">
        <v>2399</v>
      </c>
      <c r="K4429" s="4">
        <v>1130</v>
      </c>
      <c r="L4429" s="4">
        <v>0</v>
      </c>
      <c r="M4429" s="4">
        <v>0</v>
      </c>
      <c r="N4429" s="4">
        <v>0</v>
      </c>
      <c r="O4429" s="4">
        <v>119000</v>
      </c>
      <c r="P4429" s="4">
        <v>119000</v>
      </c>
      <c r="Q4429" s="4">
        <v>5859</v>
      </c>
      <c r="R4429" s="4" t="b">
        <f t="shared" si="58"/>
        <v>0</v>
      </c>
      <c r="S4429" s="4">
        <v>0</v>
      </c>
    </row>
    <row r="4430" spans="1:19" ht="14.25" customHeight="1">
      <c r="A4430" s="4" t="s">
        <v>2604</v>
      </c>
      <c r="B4430" s="5"/>
      <c r="C4430" s="4">
        <v>0</v>
      </c>
      <c r="E4430" s="4" t="b">
        <f t="shared" si="57"/>
        <v>0</v>
      </c>
      <c r="F4430" s="4">
        <v>0</v>
      </c>
      <c r="G4430" s="4">
        <v>901278738</v>
      </c>
      <c r="H4430" s="6">
        <v>44055</v>
      </c>
      <c r="I4430" s="4" t="s">
        <v>2618</v>
      </c>
      <c r="J4430" s="4" t="s">
        <v>834</v>
      </c>
      <c r="K4430" s="4">
        <v>3157</v>
      </c>
      <c r="L4430" s="4">
        <v>0</v>
      </c>
      <c r="M4430" s="4">
        <v>0</v>
      </c>
      <c r="N4430" s="4">
        <v>119000</v>
      </c>
      <c r="O4430" s="4">
        <v>0</v>
      </c>
      <c r="P4430" s="4">
        <v>0</v>
      </c>
      <c r="Q4430" s="4">
        <v>5860</v>
      </c>
      <c r="R4430" s="4" t="b">
        <f t="shared" si="58"/>
        <v>0</v>
      </c>
      <c r="S4430" s="4">
        <v>0</v>
      </c>
    </row>
    <row r="4431" spans="1:19" ht="14.25" customHeight="1">
      <c r="A4431" s="4" t="s">
        <v>2604</v>
      </c>
      <c r="B4431" s="5"/>
      <c r="C4431" s="4">
        <v>0</v>
      </c>
      <c r="E4431" s="4" t="b">
        <f t="shared" si="57"/>
        <v>0</v>
      </c>
      <c r="F4431" s="4">
        <v>0</v>
      </c>
      <c r="G4431" s="4">
        <v>901278738</v>
      </c>
      <c r="H4431" s="6">
        <v>44119</v>
      </c>
      <c r="I4431" s="4" t="s">
        <v>2619</v>
      </c>
      <c r="J4431" s="4" t="s">
        <v>834</v>
      </c>
      <c r="K4431" s="4">
        <v>3186</v>
      </c>
      <c r="L4431" s="4">
        <v>0</v>
      </c>
      <c r="M4431" s="4">
        <v>0</v>
      </c>
      <c r="N4431" s="4">
        <v>80100</v>
      </c>
      <c r="O4431" s="4">
        <v>0</v>
      </c>
      <c r="P4431" s="4">
        <v>-80100</v>
      </c>
      <c r="Q4431" s="4">
        <v>5861</v>
      </c>
      <c r="R4431" s="4" t="b">
        <f t="shared" si="58"/>
        <v>0</v>
      </c>
      <c r="S4431" s="4">
        <v>0</v>
      </c>
    </row>
    <row r="4432" spans="1:19" ht="14.25" customHeight="1">
      <c r="A4432" s="4" t="s">
        <v>2604</v>
      </c>
      <c r="B4432" s="5"/>
      <c r="C4432" s="4">
        <v>0</v>
      </c>
      <c r="E4432" s="4" t="b">
        <f t="shared" si="57"/>
        <v>0</v>
      </c>
      <c r="F4432" s="4">
        <v>0</v>
      </c>
      <c r="G4432" s="4">
        <v>901278738</v>
      </c>
      <c r="H4432" s="6">
        <v>44119</v>
      </c>
      <c r="I4432" s="4" t="s">
        <v>2620</v>
      </c>
      <c r="J4432" s="4" t="s">
        <v>2399</v>
      </c>
      <c r="K4432" s="4">
        <v>1166</v>
      </c>
      <c r="L4432" s="4">
        <v>0</v>
      </c>
      <c r="M4432" s="4">
        <v>0</v>
      </c>
      <c r="N4432" s="4">
        <v>0</v>
      </c>
      <c r="O4432" s="4">
        <v>80100</v>
      </c>
      <c r="P4432" s="4">
        <v>0</v>
      </c>
      <c r="Q4432" s="4">
        <v>5862</v>
      </c>
      <c r="R4432" s="4" t="b">
        <f t="shared" si="58"/>
        <v>0</v>
      </c>
      <c r="S4432" s="4">
        <v>0</v>
      </c>
    </row>
    <row r="4433" spans="1:19" ht="14.25" customHeight="1">
      <c r="A4433" s="4" t="s">
        <v>2604</v>
      </c>
      <c r="B4433" s="5" t="s">
        <v>2621</v>
      </c>
      <c r="C4433" s="4">
        <v>0</v>
      </c>
      <c r="D4433" s="4" t="s">
        <v>2621</v>
      </c>
      <c r="E4433" s="4" t="b">
        <f t="shared" si="57"/>
        <v>0</v>
      </c>
      <c r="F4433" s="4">
        <v>0</v>
      </c>
      <c r="G4433" s="4">
        <v>901278738</v>
      </c>
      <c r="H4433" s="3" t="s">
        <v>21</v>
      </c>
      <c r="K4433" s="4">
        <v>0</v>
      </c>
      <c r="L4433" s="4">
        <v>0</v>
      </c>
      <c r="M4433" s="4">
        <v>0</v>
      </c>
      <c r="N4433" s="4">
        <v>199100</v>
      </c>
      <c r="O4433" s="4">
        <v>199100</v>
      </c>
      <c r="P4433" s="4">
        <v>0</v>
      </c>
      <c r="Q4433" s="4">
        <v>5863</v>
      </c>
      <c r="R4433" s="4" t="b">
        <f t="shared" si="58"/>
        <v>0</v>
      </c>
      <c r="S4433" s="4">
        <v>0</v>
      </c>
    </row>
    <row r="4434" spans="1:19" ht="14.25" customHeight="1">
      <c r="A4434" s="4" t="s">
        <v>2604</v>
      </c>
      <c r="B4434" s="5" t="s">
        <v>2622</v>
      </c>
      <c r="C4434" s="4">
        <v>0</v>
      </c>
      <c r="D4434" s="4" t="s">
        <v>2622</v>
      </c>
      <c r="E4434" s="4" t="b">
        <f t="shared" si="57"/>
        <v>0</v>
      </c>
      <c r="F4434" s="4">
        <v>0</v>
      </c>
      <c r="G4434" s="4">
        <v>0</v>
      </c>
      <c r="H4434" s="3" t="s">
        <v>21</v>
      </c>
      <c r="K4434" s="4">
        <v>0</v>
      </c>
      <c r="L4434" s="4">
        <v>0</v>
      </c>
      <c r="M4434" s="4">
        <v>0</v>
      </c>
      <c r="N4434" s="4">
        <v>5554106</v>
      </c>
      <c r="O4434" s="4">
        <v>5370856</v>
      </c>
      <c r="P4434" s="4">
        <v>0</v>
      </c>
      <c r="Q4434" s="4">
        <v>5864</v>
      </c>
      <c r="R4434" s="4" t="b">
        <f t="shared" ref="R4434:R4435" si="59">TRUE()</f>
        <v>1</v>
      </c>
      <c r="S4434" s="4">
        <v>0</v>
      </c>
    </row>
    <row r="4435" spans="1:19" ht="14.25" customHeight="1">
      <c r="A4435" s="4" t="s">
        <v>2623</v>
      </c>
      <c r="B4435" s="5" t="s">
        <v>2624</v>
      </c>
      <c r="C4435" s="4">
        <v>0</v>
      </c>
      <c r="D4435" s="4" t="s">
        <v>2624</v>
      </c>
      <c r="E4435" s="4" t="b">
        <f>TRUE()</f>
        <v>1</v>
      </c>
      <c r="F4435" s="4">
        <v>0</v>
      </c>
      <c r="G4435" s="4">
        <v>0</v>
      </c>
      <c r="H4435" s="3" t="s">
        <v>21</v>
      </c>
      <c r="K4435" s="4">
        <v>0</v>
      </c>
      <c r="L4435" s="4">
        <v>2360323.23</v>
      </c>
      <c r="M4435" s="4">
        <v>2360323.23</v>
      </c>
      <c r="N4435" s="4">
        <v>0</v>
      </c>
      <c r="O4435" s="4">
        <v>0</v>
      </c>
      <c r="P4435" s="4">
        <v>0</v>
      </c>
      <c r="Q4435" s="4">
        <v>5867</v>
      </c>
      <c r="R4435" s="4" t="b">
        <f t="shared" si="59"/>
        <v>1</v>
      </c>
      <c r="S4435" s="4">
        <v>0</v>
      </c>
    </row>
    <row r="4436" spans="1:19" ht="14.25" customHeight="1">
      <c r="A4436" s="4" t="s">
        <v>2623</v>
      </c>
      <c r="B4436" s="5" t="s">
        <v>988</v>
      </c>
      <c r="C4436" s="4">
        <v>0</v>
      </c>
      <c r="D4436" s="4" t="s">
        <v>988</v>
      </c>
      <c r="E4436" s="4" t="b">
        <f t="shared" ref="E4436:E4461" si="60">FALSE()</f>
        <v>0</v>
      </c>
      <c r="F4436" s="4">
        <v>0</v>
      </c>
      <c r="G4436" s="4">
        <v>900595224</v>
      </c>
      <c r="H4436" s="3" t="s">
        <v>21</v>
      </c>
      <c r="K4436" s="4">
        <v>0</v>
      </c>
      <c r="L4436" s="4">
        <v>119000</v>
      </c>
      <c r="M4436" s="4">
        <v>119000</v>
      </c>
      <c r="N4436" s="4">
        <v>0</v>
      </c>
      <c r="O4436" s="4">
        <v>0</v>
      </c>
      <c r="P4436" s="4">
        <v>0</v>
      </c>
      <c r="Q4436" s="4">
        <v>5890</v>
      </c>
      <c r="R4436" s="4" t="b">
        <f t="shared" ref="R4436:R4460" si="61">FALSE()</f>
        <v>0</v>
      </c>
      <c r="S4436" s="4">
        <v>0</v>
      </c>
    </row>
    <row r="4437" spans="1:19" ht="14.25" customHeight="1">
      <c r="A4437" s="4" t="s">
        <v>2623</v>
      </c>
      <c r="B4437" s="5"/>
      <c r="C4437" s="4">
        <v>0</v>
      </c>
      <c r="E4437" s="4" t="b">
        <f t="shared" si="60"/>
        <v>0</v>
      </c>
      <c r="F4437" s="4">
        <v>0</v>
      </c>
      <c r="G4437" s="4">
        <v>900595224</v>
      </c>
      <c r="H4437" s="6">
        <v>43869</v>
      </c>
      <c r="I4437" s="7" t="s">
        <v>2579</v>
      </c>
      <c r="J4437" s="4" t="s">
        <v>834</v>
      </c>
      <c r="K4437" s="4">
        <v>3095</v>
      </c>
      <c r="L4437" s="4">
        <v>0</v>
      </c>
      <c r="M4437" s="4">
        <v>0</v>
      </c>
      <c r="N4437" s="4">
        <v>119000</v>
      </c>
      <c r="O4437" s="4">
        <v>0</v>
      </c>
      <c r="P4437" s="4">
        <v>-119000</v>
      </c>
      <c r="Q4437" s="4">
        <v>5891</v>
      </c>
      <c r="R4437" s="4" t="b">
        <f t="shared" si="61"/>
        <v>0</v>
      </c>
      <c r="S4437" s="4">
        <v>0</v>
      </c>
    </row>
    <row r="4438" spans="1:19" ht="14.25" customHeight="1">
      <c r="A4438" s="4" t="s">
        <v>2623</v>
      </c>
      <c r="B4438" s="5"/>
      <c r="C4438" s="4">
        <v>0</v>
      </c>
      <c r="E4438" s="4" t="b">
        <f t="shared" si="60"/>
        <v>0</v>
      </c>
      <c r="F4438" s="4">
        <v>0</v>
      </c>
      <c r="G4438" s="4">
        <v>900595224</v>
      </c>
      <c r="H4438" s="6">
        <v>43889</v>
      </c>
      <c r="I4438" s="7" t="s">
        <v>2579</v>
      </c>
      <c r="J4438" s="4" t="s">
        <v>2399</v>
      </c>
      <c r="K4438" s="4">
        <v>1065</v>
      </c>
      <c r="L4438" s="4">
        <v>0</v>
      </c>
      <c r="M4438" s="4">
        <v>0</v>
      </c>
      <c r="N4438" s="4">
        <v>0</v>
      </c>
      <c r="O4438" s="4">
        <v>119000</v>
      </c>
      <c r="P4438" s="4">
        <v>0</v>
      </c>
      <c r="Q4438" s="4">
        <v>5892</v>
      </c>
      <c r="R4438" s="4" t="b">
        <f t="shared" si="61"/>
        <v>0</v>
      </c>
      <c r="S4438" s="4">
        <v>0</v>
      </c>
    </row>
    <row r="4439" spans="1:19" ht="14.25" customHeight="1">
      <c r="A4439" s="4" t="s">
        <v>2623</v>
      </c>
      <c r="B4439" s="5" t="s">
        <v>2625</v>
      </c>
      <c r="C4439" s="4">
        <v>0</v>
      </c>
      <c r="D4439" s="4" t="s">
        <v>2625</v>
      </c>
      <c r="E4439" s="4" t="b">
        <f t="shared" si="60"/>
        <v>0</v>
      </c>
      <c r="F4439" s="4">
        <v>0</v>
      </c>
      <c r="G4439" s="4">
        <v>900595224</v>
      </c>
      <c r="H4439" s="3" t="s">
        <v>21</v>
      </c>
      <c r="K4439" s="4">
        <v>0</v>
      </c>
      <c r="L4439" s="4">
        <v>0</v>
      </c>
      <c r="M4439" s="4">
        <v>0</v>
      </c>
      <c r="N4439" s="4">
        <v>119000</v>
      </c>
      <c r="O4439" s="4">
        <v>119000</v>
      </c>
      <c r="P4439" s="4">
        <v>0</v>
      </c>
      <c r="Q4439" s="4">
        <v>5893</v>
      </c>
      <c r="R4439" s="4" t="b">
        <f t="shared" si="61"/>
        <v>0</v>
      </c>
      <c r="S4439" s="4">
        <v>0</v>
      </c>
    </row>
    <row r="4440" spans="1:19" ht="14.25" customHeight="1">
      <c r="A4440" s="4" t="s">
        <v>2623</v>
      </c>
      <c r="B4440" s="5" t="s">
        <v>995</v>
      </c>
      <c r="C4440" s="4">
        <v>0</v>
      </c>
      <c r="D4440" s="4" t="s">
        <v>995</v>
      </c>
      <c r="E4440" s="4" t="b">
        <f t="shared" si="60"/>
        <v>0</v>
      </c>
      <c r="F4440" s="4">
        <v>0</v>
      </c>
      <c r="G4440" s="4">
        <v>901012876</v>
      </c>
      <c r="H4440" s="3" t="s">
        <v>21</v>
      </c>
      <c r="K4440" s="4">
        <v>0</v>
      </c>
      <c r="L4440" s="4">
        <v>700000</v>
      </c>
      <c r="M4440" s="4">
        <v>700000</v>
      </c>
      <c r="N4440" s="4">
        <v>0</v>
      </c>
      <c r="O4440" s="4">
        <v>0</v>
      </c>
      <c r="P4440" s="4">
        <v>0</v>
      </c>
      <c r="Q4440" s="4">
        <v>5898</v>
      </c>
      <c r="R4440" s="4" t="b">
        <f t="shared" si="61"/>
        <v>0</v>
      </c>
      <c r="S4440" s="4">
        <v>0</v>
      </c>
    </row>
    <row r="4441" spans="1:19" ht="14.25" customHeight="1">
      <c r="A4441" s="4" t="s">
        <v>2623</v>
      </c>
      <c r="B4441" s="5"/>
      <c r="C4441" s="4">
        <v>0</v>
      </c>
      <c r="E4441" s="4" t="b">
        <f t="shared" si="60"/>
        <v>0</v>
      </c>
      <c r="F4441" s="4">
        <v>0</v>
      </c>
      <c r="G4441" s="4">
        <v>901012876</v>
      </c>
      <c r="H4441" s="6">
        <v>44075</v>
      </c>
      <c r="I4441" s="4" t="s">
        <v>2626</v>
      </c>
      <c r="J4441" s="4" t="s">
        <v>2399</v>
      </c>
      <c r="K4441" s="4">
        <v>1150</v>
      </c>
      <c r="L4441" s="4">
        <v>0</v>
      </c>
      <c r="M4441" s="4">
        <v>0</v>
      </c>
      <c r="N4441" s="4">
        <v>0</v>
      </c>
      <c r="O4441" s="4">
        <v>700000</v>
      </c>
      <c r="P4441" s="4">
        <v>700000</v>
      </c>
      <c r="Q4441" s="4">
        <v>5899</v>
      </c>
      <c r="R4441" s="4" t="b">
        <f t="shared" si="61"/>
        <v>0</v>
      </c>
      <c r="S4441" s="4">
        <v>0</v>
      </c>
    </row>
    <row r="4442" spans="1:19" ht="14.25" customHeight="1">
      <c r="A4442" s="4" t="s">
        <v>2623</v>
      </c>
      <c r="B4442" s="5"/>
      <c r="C4442" s="4">
        <v>0</v>
      </c>
      <c r="E4442" s="4" t="b">
        <f t="shared" si="60"/>
        <v>0</v>
      </c>
      <c r="F4442" s="4">
        <v>0</v>
      </c>
      <c r="G4442" s="4">
        <v>901012876</v>
      </c>
      <c r="H4442" s="6">
        <v>44089</v>
      </c>
      <c r="I4442" s="4" t="s">
        <v>2626</v>
      </c>
      <c r="J4442" s="4" t="s">
        <v>834</v>
      </c>
      <c r="K4442" s="4">
        <v>3176</v>
      </c>
      <c r="L4442" s="4">
        <v>0</v>
      </c>
      <c r="M4442" s="4">
        <v>0</v>
      </c>
      <c r="N4442" s="4">
        <v>700000</v>
      </c>
      <c r="O4442" s="4">
        <v>0</v>
      </c>
      <c r="P4442" s="4">
        <v>0</v>
      </c>
      <c r="Q4442" s="4">
        <v>5900</v>
      </c>
      <c r="R4442" s="4" t="b">
        <f t="shared" si="61"/>
        <v>0</v>
      </c>
      <c r="S4442" s="4">
        <v>0</v>
      </c>
    </row>
    <row r="4443" spans="1:19" ht="14.25" customHeight="1">
      <c r="A4443" s="4" t="s">
        <v>2623</v>
      </c>
      <c r="B4443" s="5" t="s">
        <v>2627</v>
      </c>
      <c r="C4443" s="4">
        <v>0</v>
      </c>
      <c r="D4443" s="4" t="s">
        <v>2627</v>
      </c>
      <c r="E4443" s="4" t="b">
        <f t="shared" si="60"/>
        <v>0</v>
      </c>
      <c r="F4443" s="4">
        <v>0</v>
      </c>
      <c r="G4443" s="4">
        <v>901012876</v>
      </c>
      <c r="H4443" s="3" t="s">
        <v>21</v>
      </c>
      <c r="K4443" s="4">
        <v>0</v>
      </c>
      <c r="L4443" s="4">
        <v>0</v>
      </c>
      <c r="M4443" s="4">
        <v>0</v>
      </c>
      <c r="N4443" s="4">
        <v>700000</v>
      </c>
      <c r="O4443" s="4">
        <v>700000</v>
      </c>
      <c r="P4443" s="4">
        <v>0</v>
      </c>
      <c r="Q4443" s="4">
        <v>5901</v>
      </c>
      <c r="R4443" s="4" t="b">
        <f t="shared" si="61"/>
        <v>0</v>
      </c>
      <c r="S4443" s="4">
        <v>0</v>
      </c>
    </row>
    <row r="4444" spans="1:19" ht="14.25" customHeight="1">
      <c r="A4444" s="4" t="s">
        <v>2623</v>
      </c>
      <c r="B4444" s="5" t="s">
        <v>1000</v>
      </c>
      <c r="C4444" s="4">
        <v>0</v>
      </c>
      <c r="D4444" s="4" t="s">
        <v>1000</v>
      </c>
      <c r="E4444" s="4" t="b">
        <f t="shared" si="60"/>
        <v>0</v>
      </c>
      <c r="F4444" s="4">
        <v>0</v>
      </c>
      <c r="G4444" s="4">
        <v>901121838</v>
      </c>
      <c r="H4444" s="3" t="s">
        <v>21</v>
      </c>
      <c r="K4444" s="4">
        <v>0</v>
      </c>
      <c r="L4444" s="4">
        <v>1266123.23</v>
      </c>
      <c r="M4444" s="4">
        <v>1266123.23</v>
      </c>
      <c r="N4444" s="4">
        <v>0</v>
      </c>
      <c r="O4444" s="4">
        <v>0</v>
      </c>
      <c r="P4444" s="4">
        <v>0</v>
      </c>
      <c r="Q4444" s="4">
        <v>5904</v>
      </c>
      <c r="R4444" s="4" t="b">
        <f t="shared" si="61"/>
        <v>0</v>
      </c>
      <c r="S4444" s="4">
        <v>0</v>
      </c>
    </row>
    <row r="4445" spans="1:19" ht="14.25" customHeight="1">
      <c r="A4445" s="4" t="s">
        <v>2623</v>
      </c>
      <c r="B4445" s="5"/>
      <c r="C4445" s="4">
        <v>0</v>
      </c>
      <c r="E4445" s="4" t="b">
        <f t="shared" si="60"/>
        <v>0</v>
      </c>
      <c r="F4445" s="4">
        <v>0</v>
      </c>
      <c r="G4445" s="4">
        <v>901121838</v>
      </c>
      <c r="H4445" s="6">
        <v>43860</v>
      </c>
      <c r="I4445" s="7" t="s">
        <v>2628</v>
      </c>
      <c r="J4445" s="4" t="s">
        <v>2399</v>
      </c>
      <c r="K4445" s="4">
        <v>1046</v>
      </c>
      <c r="L4445" s="4">
        <v>0</v>
      </c>
      <c r="M4445" s="4">
        <v>0</v>
      </c>
      <c r="N4445" s="4">
        <v>0</v>
      </c>
      <c r="O4445" s="4">
        <v>184953</v>
      </c>
      <c r="P4445" s="4">
        <v>184953</v>
      </c>
      <c r="Q4445" s="4">
        <v>5905</v>
      </c>
      <c r="R4445" s="4" t="b">
        <f t="shared" si="61"/>
        <v>0</v>
      </c>
      <c r="S4445" s="4">
        <v>0</v>
      </c>
    </row>
    <row r="4446" spans="1:19" ht="14.25" customHeight="1">
      <c r="A4446" s="4" t="s">
        <v>2623</v>
      </c>
      <c r="B4446" s="5"/>
      <c r="C4446" s="4">
        <v>0</v>
      </c>
      <c r="E4446" s="4" t="b">
        <f t="shared" si="60"/>
        <v>0</v>
      </c>
      <c r="F4446" s="4">
        <v>0</v>
      </c>
      <c r="G4446" s="4">
        <v>901121838</v>
      </c>
      <c r="H4446" s="6">
        <v>43869</v>
      </c>
      <c r="I4446" s="7" t="s">
        <v>2628</v>
      </c>
      <c r="J4446" s="4" t="s">
        <v>834</v>
      </c>
      <c r="K4446" s="4">
        <v>3091</v>
      </c>
      <c r="L4446" s="4">
        <v>0</v>
      </c>
      <c r="M4446" s="4">
        <v>0</v>
      </c>
      <c r="N4446" s="4">
        <v>184953</v>
      </c>
      <c r="O4446" s="4">
        <v>0</v>
      </c>
      <c r="P4446" s="4">
        <v>0</v>
      </c>
      <c r="Q4446" s="4">
        <v>5906</v>
      </c>
      <c r="R4446" s="4" t="b">
        <f t="shared" si="61"/>
        <v>0</v>
      </c>
      <c r="S4446" s="4">
        <v>0</v>
      </c>
    </row>
    <row r="4447" spans="1:19" ht="14.25" customHeight="1">
      <c r="A4447" s="4" t="s">
        <v>2623</v>
      </c>
      <c r="B4447" s="5"/>
      <c r="C4447" s="4">
        <v>0</v>
      </c>
      <c r="E4447" s="4" t="b">
        <f t="shared" si="60"/>
        <v>0</v>
      </c>
      <c r="F4447" s="4">
        <v>0</v>
      </c>
      <c r="G4447" s="4">
        <v>901121838</v>
      </c>
      <c r="H4447" s="6">
        <v>43920</v>
      </c>
      <c r="I4447" s="4" t="s">
        <v>2629</v>
      </c>
      <c r="J4447" s="4" t="s">
        <v>2399</v>
      </c>
      <c r="K4447" s="4">
        <v>1069</v>
      </c>
      <c r="L4447" s="4">
        <v>0</v>
      </c>
      <c r="M4447" s="4">
        <v>0</v>
      </c>
      <c r="N4447" s="4">
        <v>0</v>
      </c>
      <c r="O4447" s="4">
        <v>540349.22</v>
      </c>
      <c r="P4447" s="4">
        <v>540349.22</v>
      </c>
      <c r="Q4447" s="4">
        <v>5907</v>
      </c>
      <c r="R4447" s="4" t="b">
        <f t="shared" si="61"/>
        <v>0</v>
      </c>
      <c r="S4447" s="4">
        <v>0</v>
      </c>
    </row>
    <row r="4448" spans="1:19" ht="14.25" customHeight="1">
      <c r="A4448" s="4" t="s">
        <v>2623</v>
      </c>
      <c r="B4448" s="5"/>
      <c r="C4448" s="4">
        <v>0</v>
      </c>
      <c r="E4448" s="4" t="b">
        <f t="shared" si="60"/>
        <v>0</v>
      </c>
      <c r="F4448" s="4">
        <v>0</v>
      </c>
      <c r="G4448" s="4">
        <v>901121838</v>
      </c>
      <c r="H4448" s="6">
        <v>43920</v>
      </c>
      <c r="I4448" s="4" t="s">
        <v>2630</v>
      </c>
      <c r="J4448" s="4" t="s">
        <v>2399</v>
      </c>
      <c r="K4448" s="4">
        <v>1070</v>
      </c>
      <c r="L4448" s="4">
        <v>0</v>
      </c>
      <c r="M4448" s="4">
        <v>0</v>
      </c>
      <c r="N4448" s="4">
        <v>0</v>
      </c>
      <c r="O4448" s="4">
        <v>207401.01</v>
      </c>
      <c r="P4448" s="4">
        <v>747750.23</v>
      </c>
      <c r="Q4448" s="4">
        <v>5908</v>
      </c>
      <c r="R4448" s="4" t="b">
        <f t="shared" si="61"/>
        <v>0</v>
      </c>
      <c r="S4448" s="4">
        <v>0</v>
      </c>
    </row>
    <row r="4449" spans="1:19" ht="14.25" customHeight="1">
      <c r="A4449" s="4" t="s">
        <v>2623</v>
      </c>
      <c r="B4449" s="5"/>
      <c r="C4449" s="4">
        <v>0</v>
      </c>
      <c r="E4449" s="4" t="b">
        <f t="shared" si="60"/>
        <v>0</v>
      </c>
      <c r="F4449" s="4">
        <v>0</v>
      </c>
      <c r="G4449" s="4">
        <v>901121838</v>
      </c>
      <c r="H4449" s="6">
        <v>43929</v>
      </c>
      <c r="I4449" s="4" t="s">
        <v>2629</v>
      </c>
      <c r="J4449" s="4" t="s">
        <v>834</v>
      </c>
      <c r="K4449" s="4">
        <v>3117</v>
      </c>
      <c r="L4449" s="4">
        <v>0</v>
      </c>
      <c r="M4449" s="4">
        <v>0</v>
      </c>
      <c r="N4449" s="4">
        <v>540349.22</v>
      </c>
      <c r="O4449" s="4">
        <v>0</v>
      </c>
      <c r="P4449" s="4">
        <v>207401.01</v>
      </c>
      <c r="Q4449" s="4">
        <v>5909</v>
      </c>
      <c r="R4449" s="4" t="b">
        <f t="shared" si="61"/>
        <v>0</v>
      </c>
      <c r="S4449" s="4">
        <v>0</v>
      </c>
    </row>
    <row r="4450" spans="1:19" ht="14.25" customHeight="1">
      <c r="A4450" s="4" t="s">
        <v>2623</v>
      </c>
      <c r="B4450" s="5"/>
      <c r="C4450" s="4">
        <v>0</v>
      </c>
      <c r="E4450" s="4" t="b">
        <f t="shared" si="60"/>
        <v>0</v>
      </c>
      <c r="F4450" s="4">
        <v>0</v>
      </c>
      <c r="G4450" s="4">
        <v>901121838</v>
      </c>
      <c r="H4450" s="6">
        <v>43929</v>
      </c>
      <c r="I4450" s="4" t="s">
        <v>2630</v>
      </c>
      <c r="J4450" s="4" t="s">
        <v>834</v>
      </c>
      <c r="K4450" s="4">
        <v>3117</v>
      </c>
      <c r="L4450" s="4">
        <v>0</v>
      </c>
      <c r="M4450" s="4">
        <v>0</v>
      </c>
      <c r="N4450" s="4">
        <v>207401.01</v>
      </c>
      <c r="O4450" s="4">
        <v>0</v>
      </c>
      <c r="P4450" s="4">
        <v>0</v>
      </c>
      <c r="Q4450" s="4">
        <v>5910</v>
      </c>
      <c r="R4450" s="4" t="b">
        <f t="shared" si="61"/>
        <v>0</v>
      </c>
      <c r="S4450" s="4">
        <v>0</v>
      </c>
    </row>
    <row r="4451" spans="1:19" ht="14.25" customHeight="1">
      <c r="A4451" s="4" t="s">
        <v>2623</v>
      </c>
      <c r="B4451" s="5"/>
      <c r="C4451" s="4">
        <v>0</v>
      </c>
      <c r="E4451" s="4" t="b">
        <f t="shared" si="60"/>
        <v>0</v>
      </c>
      <c r="F4451" s="4">
        <v>0</v>
      </c>
      <c r="G4451" s="4">
        <v>901121838</v>
      </c>
      <c r="H4451" s="6">
        <v>43981</v>
      </c>
      <c r="I4451" s="4" t="s">
        <v>2631</v>
      </c>
      <c r="J4451" s="4" t="s">
        <v>2399</v>
      </c>
      <c r="K4451" s="4">
        <v>1100</v>
      </c>
      <c r="L4451" s="4">
        <v>0</v>
      </c>
      <c r="M4451" s="4">
        <v>0</v>
      </c>
      <c r="N4451" s="4">
        <v>0</v>
      </c>
      <c r="O4451" s="4">
        <v>160582</v>
      </c>
      <c r="P4451" s="4">
        <v>160582</v>
      </c>
      <c r="Q4451" s="4">
        <v>5911</v>
      </c>
      <c r="R4451" s="4" t="b">
        <f t="shared" si="61"/>
        <v>0</v>
      </c>
      <c r="S4451" s="4">
        <v>0</v>
      </c>
    </row>
    <row r="4452" spans="1:19" ht="14.25" customHeight="1">
      <c r="A4452" s="4" t="s">
        <v>2623</v>
      </c>
      <c r="B4452" s="5"/>
      <c r="C4452" s="4">
        <v>0</v>
      </c>
      <c r="E4452" s="4" t="b">
        <f t="shared" si="60"/>
        <v>0</v>
      </c>
      <c r="F4452" s="4">
        <v>0</v>
      </c>
      <c r="G4452" s="4">
        <v>901121838</v>
      </c>
      <c r="H4452" s="6">
        <v>43998</v>
      </c>
      <c r="I4452" s="4" t="s">
        <v>2632</v>
      </c>
      <c r="J4452" s="4" t="s">
        <v>834</v>
      </c>
      <c r="K4452" s="4">
        <v>3136</v>
      </c>
      <c r="L4452" s="4">
        <v>0</v>
      </c>
      <c r="M4452" s="4">
        <v>0</v>
      </c>
      <c r="N4452" s="4">
        <v>0</v>
      </c>
      <c r="O4452" s="4">
        <v>0</v>
      </c>
      <c r="P4452" s="4">
        <v>160582</v>
      </c>
      <c r="Q4452" s="4">
        <v>5912</v>
      </c>
      <c r="R4452" s="4" t="b">
        <f t="shared" si="61"/>
        <v>0</v>
      </c>
      <c r="S4452" s="4">
        <v>0</v>
      </c>
    </row>
    <row r="4453" spans="1:19" ht="14.25" customHeight="1">
      <c r="A4453" s="4" t="s">
        <v>2623</v>
      </c>
      <c r="B4453" s="5"/>
      <c r="C4453" s="4">
        <v>0</v>
      </c>
      <c r="E4453" s="4" t="b">
        <f t="shared" si="60"/>
        <v>0</v>
      </c>
      <c r="F4453" s="4">
        <v>0</v>
      </c>
      <c r="G4453" s="4">
        <v>901121838</v>
      </c>
      <c r="H4453" s="6">
        <v>43998</v>
      </c>
      <c r="I4453" s="4" t="s">
        <v>2633</v>
      </c>
      <c r="J4453" s="4" t="s">
        <v>834</v>
      </c>
      <c r="K4453" s="4">
        <v>3143</v>
      </c>
      <c r="L4453" s="4">
        <v>0</v>
      </c>
      <c r="M4453" s="4">
        <v>0</v>
      </c>
      <c r="N4453" s="4">
        <v>160582</v>
      </c>
      <c r="O4453" s="4">
        <v>0</v>
      </c>
      <c r="P4453" s="4">
        <v>0</v>
      </c>
      <c r="Q4453" s="4">
        <v>5913</v>
      </c>
      <c r="R4453" s="4" t="b">
        <f t="shared" si="61"/>
        <v>0</v>
      </c>
      <c r="S4453" s="4">
        <v>0</v>
      </c>
    </row>
    <row r="4454" spans="1:19" ht="14.25" customHeight="1">
      <c r="A4454" s="4" t="s">
        <v>2623</v>
      </c>
      <c r="B4454" s="5"/>
      <c r="C4454" s="4">
        <v>0</v>
      </c>
      <c r="E4454" s="4" t="b">
        <f t="shared" si="60"/>
        <v>0</v>
      </c>
      <c r="F4454" s="4">
        <v>0</v>
      </c>
      <c r="G4454" s="4">
        <v>901121838</v>
      </c>
      <c r="H4454" s="6">
        <v>44164</v>
      </c>
      <c r="I4454" s="4" t="s">
        <v>2634</v>
      </c>
      <c r="J4454" s="4" t="s">
        <v>2399</v>
      </c>
      <c r="K4454" s="4">
        <v>1184</v>
      </c>
      <c r="L4454" s="4">
        <v>0</v>
      </c>
      <c r="M4454" s="4">
        <v>0</v>
      </c>
      <c r="N4454" s="4">
        <v>0</v>
      </c>
      <c r="O4454" s="4">
        <v>172838</v>
      </c>
      <c r="P4454" s="4">
        <v>172838</v>
      </c>
      <c r="Q4454" s="4">
        <v>5914</v>
      </c>
      <c r="R4454" s="4" t="b">
        <f t="shared" si="61"/>
        <v>0</v>
      </c>
      <c r="S4454" s="4">
        <v>0</v>
      </c>
    </row>
    <row r="4455" spans="1:19" ht="14.25" customHeight="1">
      <c r="A4455" s="4" t="s">
        <v>2623</v>
      </c>
      <c r="B4455" s="5"/>
      <c r="C4455" s="4">
        <v>0</v>
      </c>
      <c r="E4455" s="4" t="b">
        <f t="shared" si="60"/>
        <v>0</v>
      </c>
      <c r="F4455" s="4">
        <v>0</v>
      </c>
      <c r="G4455" s="4">
        <v>901121838</v>
      </c>
      <c r="H4455" s="6">
        <v>44165</v>
      </c>
      <c r="I4455" s="4" t="s">
        <v>2634</v>
      </c>
      <c r="J4455" s="4" t="s">
        <v>834</v>
      </c>
      <c r="K4455" s="4">
        <v>3198</v>
      </c>
      <c r="L4455" s="4">
        <v>0</v>
      </c>
      <c r="M4455" s="4">
        <v>0</v>
      </c>
      <c r="N4455" s="4">
        <v>172838</v>
      </c>
      <c r="O4455" s="4">
        <v>0</v>
      </c>
      <c r="P4455" s="4">
        <v>0</v>
      </c>
      <c r="Q4455" s="4">
        <v>5915</v>
      </c>
      <c r="R4455" s="4" t="b">
        <f t="shared" si="61"/>
        <v>0</v>
      </c>
      <c r="S4455" s="4">
        <v>0</v>
      </c>
    </row>
    <row r="4456" spans="1:19" ht="14.25" customHeight="1">
      <c r="A4456" s="4" t="s">
        <v>2623</v>
      </c>
      <c r="B4456" s="5" t="s">
        <v>2635</v>
      </c>
      <c r="C4456" s="4">
        <v>0</v>
      </c>
      <c r="D4456" s="4" t="s">
        <v>2635</v>
      </c>
      <c r="E4456" s="4" t="b">
        <f t="shared" si="60"/>
        <v>0</v>
      </c>
      <c r="F4456" s="4">
        <v>0</v>
      </c>
      <c r="G4456" s="4">
        <v>901121838</v>
      </c>
      <c r="H4456" s="3" t="s">
        <v>21</v>
      </c>
      <c r="K4456" s="4">
        <v>0</v>
      </c>
      <c r="L4456" s="4">
        <v>0</v>
      </c>
      <c r="M4456" s="4">
        <v>0</v>
      </c>
      <c r="N4456" s="4">
        <v>1266123.23</v>
      </c>
      <c r="O4456" s="4">
        <v>1266123.23</v>
      </c>
      <c r="P4456" s="4">
        <v>0</v>
      </c>
      <c r="Q4456" s="4">
        <v>5916</v>
      </c>
      <c r="R4456" s="4" t="b">
        <f t="shared" si="61"/>
        <v>0</v>
      </c>
      <c r="S4456" s="4">
        <v>0</v>
      </c>
    </row>
    <row r="4457" spans="1:19" ht="14.25" customHeight="1">
      <c r="A4457" s="4" t="s">
        <v>2623</v>
      </c>
      <c r="B4457" s="5" t="s">
        <v>1009</v>
      </c>
      <c r="C4457" s="4">
        <v>0</v>
      </c>
      <c r="D4457" s="4" t="s">
        <v>1009</v>
      </c>
      <c r="E4457" s="4" t="b">
        <f t="shared" si="60"/>
        <v>0</v>
      </c>
      <c r="F4457" s="4">
        <v>0</v>
      </c>
      <c r="G4457" s="4">
        <v>901278738</v>
      </c>
      <c r="H4457" s="3" t="s">
        <v>21</v>
      </c>
      <c r="K4457" s="4">
        <v>0</v>
      </c>
      <c r="L4457" s="4">
        <v>275200</v>
      </c>
      <c r="M4457" s="4">
        <v>275200</v>
      </c>
      <c r="N4457" s="4">
        <v>0</v>
      </c>
      <c r="O4457" s="4">
        <v>0</v>
      </c>
      <c r="P4457" s="4">
        <v>0</v>
      </c>
      <c r="Q4457" s="4">
        <v>5917</v>
      </c>
      <c r="R4457" s="4" t="b">
        <f t="shared" si="61"/>
        <v>0</v>
      </c>
      <c r="S4457" s="4">
        <v>0</v>
      </c>
    </row>
    <row r="4458" spans="1:19" ht="14.25" customHeight="1">
      <c r="A4458" s="4" t="s">
        <v>2623</v>
      </c>
      <c r="B4458" s="5"/>
      <c r="C4458" s="4">
        <v>0</v>
      </c>
      <c r="E4458" s="4" t="b">
        <f t="shared" si="60"/>
        <v>0</v>
      </c>
      <c r="F4458" s="4">
        <v>0</v>
      </c>
      <c r="G4458" s="4">
        <v>901278738</v>
      </c>
      <c r="H4458" s="6">
        <v>43831</v>
      </c>
      <c r="I4458" s="4" t="s">
        <v>2636</v>
      </c>
      <c r="J4458" s="4" t="s">
        <v>2399</v>
      </c>
      <c r="K4458" s="4">
        <v>1044</v>
      </c>
      <c r="L4458" s="4">
        <v>0</v>
      </c>
      <c r="M4458" s="4">
        <v>0</v>
      </c>
      <c r="N4458" s="4">
        <v>0</v>
      </c>
      <c r="O4458" s="4">
        <v>275200</v>
      </c>
      <c r="P4458" s="4">
        <v>275200</v>
      </c>
      <c r="Q4458" s="4">
        <v>5918</v>
      </c>
      <c r="R4458" s="4" t="b">
        <f t="shared" si="61"/>
        <v>0</v>
      </c>
      <c r="S4458" s="4">
        <v>0</v>
      </c>
    </row>
    <row r="4459" spans="1:19" ht="14.25" customHeight="1">
      <c r="A4459" s="4" t="s">
        <v>2623</v>
      </c>
      <c r="B4459" s="5"/>
      <c r="C4459" s="4">
        <v>0</v>
      </c>
      <c r="E4459" s="4" t="b">
        <f t="shared" si="60"/>
        <v>0</v>
      </c>
      <c r="F4459" s="4">
        <v>0</v>
      </c>
      <c r="G4459" s="4">
        <v>901278738</v>
      </c>
      <c r="H4459" s="6">
        <v>43840</v>
      </c>
      <c r="I4459" s="4" t="s">
        <v>2637</v>
      </c>
      <c r="J4459" s="4" t="s">
        <v>834</v>
      </c>
      <c r="K4459" s="4">
        <v>3085</v>
      </c>
      <c r="L4459" s="4">
        <v>0</v>
      </c>
      <c r="M4459" s="4">
        <v>0</v>
      </c>
      <c r="N4459" s="4">
        <v>275200</v>
      </c>
      <c r="O4459" s="4">
        <v>0</v>
      </c>
      <c r="P4459" s="4">
        <v>0</v>
      </c>
      <c r="Q4459" s="4">
        <v>5919</v>
      </c>
      <c r="R4459" s="4" t="b">
        <f t="shared" si="61"/>
        <v>0</v>
      </c>
      <c r="S4459" s="4">
        <v>0</v>
      </c>
    </row>
    <row r="4460" spans="1:19" ht="14.25" customHeight="1">
      <c r="A4460" s="4" t="s">
        <v>2623</v>
      </c>
      <c r="B4460" s="5" t="s">
        <v>2638</v>
      </c>
      <c r="C4460" s="4">
        <v>0</v>
      </c>
      <c r="D4460" s="4" t="s">
        <v>2638</v>
      </c>
      <c r="E4460" s="4" t="b">
        <f t="shared" si="60"/>
        <v>0</v>
      </c>
      <c r="F4460" s="4">
        <v>0</v>
      </c>
      <c r="G4460" s="4">
        <v>901278738</v>
      </c>
      <c r="H4460" s="3" t="s">
        <v>21</v>
      </c>
      <c r="K4460" s="4">
        <v>0</v>
      </c>
      <c r="L4460" s="4">
        <v>0</v>
      </c>
      <c r="M4460" s="4">
        <v>0</v>
      </c>
      <c r="N4460" s="4">
        <v>275200</v>
      </c>
      <c r="O4460" s="4">
        <v>275200</v>
      </c>
      <c r="P4460" s="4">
        <v>0</v>
      </c>
      <c r="Q4460" s="4">
        <v>5920</v>
      </c>
      <c r="R4460" s="4" t="b">
        <f t="shared" si="61"/>
        <v>0</v>
      </c>
      <c r="S4460" s="4">
        <v>0</v>
      </c>
    </row>
    <row r="4461" spans="1:19" ht="14.25" customHeight="1">
      <c r="A4461" s="4" t="s">
        <v>2623</v>
      </c>
      <c r="B4461" s="5" t="s">
        <v>2639</v>
      </c>
      <c r="C4461" s="4">
        <v>0</v>
      </c>
      <c r="D4461" s="4" t="s">
        <v>2639</v>
      </c>
      <c r="E4461" s="4" t="b">
        <f t="shared" si="60"/>
        <v>0</v>
      </c>
      <c r="F4461" s="4">
        <v>0</v>
      </c>
      <c r="G4461" s="4">
        <v>0</v>
      </c>
      <c r="H4461" s="3" t="s">
        <v>21</v>
      </c>
      <c r="K4461" s="4">
        <v>0</v>
      </c>
      <c r="L4461" s="4">
        <v>0</v>
      </c>
      <c r="M4461" s="4">
        <v>0</v>
      </c>
      <c r="N4461" s="4">
        <v>2360323.23</v>
      </c>
      <c r="O4461" s="4">
        <v>2360323.23</v>
      </c>
      <c r="P4461" s="4">
        <v>0</v>
      </c>
      <c r="Q4461" s="4">
        <v>5923</v>
      </c>
      <c r="R4461" s="4" t="b">
        <f t="shared" ref="R4461:R4462" si="62">TRUE()</f>
        <v>1</v>
      </c>
      <c r="S4461" s="4">
        <v>0</v>
      </c>
    </row>
    <row r="4462" spans="1:19" ht="14.25" customHeight="1">
      <c r="A4462" s="4" t="s">
        <v>2640</v>
      </c>
      <c r="B4462" s="5" t="s">
        <v>2641</v>
      </c>
      <c r="C4462" s="4">
        <v>0</v>
      </c>
      <c r="D4462" s="4" t="s">
        <v>2641</v>
      </c>
      <c r="E4462" s="4" t="b">
        <f>TRUE()</f>
        <v>1</v>
      </c>
      <c r="F4462" s="4">
        <v>572400</v>
      </c>
      <c r="G4462" s="4">
        <v>0</v>
      </c>
      <c r="H4462" s="3" t="s">
        <v>21</v>
      </c>
      <c r="K4462" s="4">
        <v>0</v>
      </c>
      <c r="L4462" s="4">
        <v>572400</v>
      </c>
      <c r="M4462" s="4">
        <v>1217300</v>
      </c>
      <c r="N4462" s="4">
        <v>0</v>
      </c>
      <c r="O4462" s="4">
        <v>0</v>
      </c>
      <c r="P4462" s="4">
        <v>572400</v>
      </c>
      <c r="Q4462" s="4">
        <v>5926</v>
      </c>
      <c r="R4462" s="4" t="b">
        <f t="shared" si="62"/>
        <v>1</v>
      </c>
      <c r="S4462" s="4">
        <v>0</v>
      </c>
    </row>
    <row r="4463" spans="1:19" ht="14.25" customHeight="1">
      <c r="A4463" s="4" t="s">
        <v>2640</v>
      </c>
      <c r="B4463" s="5" t="s">
        <v>837</v>
      </c>
      <c r="C4463" s="4">
        <v>0</v>
      </c>
      <c r="D4463" s="4" t="s">
        <v>837</v>
      </c>
      <c r="E4463" s="4" t="b">
        <f t="shared" ref="E4463:E4474" si="63">FALSE()</f>
        <v>0</v>
      </c>
      <c r="F4463" s="4">
        <v>0</v>
      </c>
      <c r="G4463" s="4">
        <v>10270367</v>
      </c>
      <c r="H4463" s="3" t="s">
        <v>21</v>
      </c>
      <c r="K4463" s="4">
        <v>0</v>
      </c>
      <c r="L4463" s="4">
        <v>0</v>
      </c>
      <c r="M4463" s="4">
        <v>799000</v>
      </c>
      <c r="N4463" s="4">
        <v>0</v>
      </c>
      <c r="O4463" s="4">
        <v>0</v>
      </c>
      <c r="P4463" s="4">
        <v>0</v>
      </c>
      <c r="Q4463" s="4">
        <v>5927</v>
      </c>
      <c r="R4463" s="4" t="b">
        <f t="shared" ref="R4463:R4471" si="64">FALSE()</f>
        <v>0</v>
      </c>
      <c r="S4463" s="4">
        <v>0</v>
      </c>
    </row>
    <row r="4464" spans="1:19" ht="14.25" customHeight="1">
      <c r="A4464" s="4" t="s">
        <v>2640</v>
      </c>
      <c r="B4464" s="5"/>
      <c r="C4464" s="4">
        <v>0</v>
      </c>
      <c r="E4464" s="4" t="b">
        <f t="shared" si="63"/>
        <v>0</v>
      </c>
      <c r="F4464" s="4">
        <v>0</v>
      </c>
      <c r="G4464" s="4">
        <v>10270367</v>
      </c>
      <c r="H4464" s="6">
        <v>44195</v>
      </c>
      <c r="I4464" s="4" t="s">
        <v>838</v>
      </c>
      <c r="J4464" s="4" t="s">
        <v>839</v>
      </c>
      <c r="K4464" s="4">
        <v>194</v>
      </c>
      <c r="L4464" s="4">
        <v>0</v>
      </c>
      <c r="M4464" s="4">
        <v>0</v>
      </c>
      <c r="N4464" s="4">
        <v>0</v>
      </c>
      <c r="O4464" s="4">
        <v>799000</v>
      </c>
      <c r="P4464" s="4">
        <v>799000</v>
      </c>
      <c r="Q4464" s="4">
        <v>5928</v>
      </c>
      <c r="R4464" s="4" t="b">
        <f t="shared" si="64"/>
        <v>0</v>
      </c>
      <c r="S4464" s="4">
        <v>0</v>
      </c>
    </row>
    <row r="4465" spans="1:19" ht="14.25" customHeight="1">
      <c r="A4465" s="4" t="s">
        <v>2640</v>
      </c>
      <c r="B4465" s="5" t="s">
        <v>2642</v>
      </c>
      <c r="C4465" s="4">
        <v>0</v>
      </c>
      <c r="D4465" s="4" t="s">
        <v>2642</v>
      </c>
      <c r="E4465" s="4" t="b">
        <f t="shared" si="63"/>
        <v>0</v>
      </c>
      <c r="F4465" s="4">
        <v>0</v>
      </c>
      <c r="G4465" s="4">
        <v>10270367</v>
      </c>
      <c r="H4465" s="3" t="s">
        <v>21</v>
      </c>
      <c r="K4465" s="4">
        <v>0</v>
      </c>
      <c r="L4465" s="4">
        <v>0</v>
      </c>
      <c r="M4465" s="4">
        <v>0</v>
      </c>
      <c r="N4465" s="4">
        <v>0</v>
      </c>
      <c r="O4465" s="4">
        <v>799000</v>
      </c>
      <c r="P4465" s="4">
        <v>799000</v>
      </c>
      <c r="Q4465" s="4">
        <v>5929</v>
      </c>
      <c r="R4465" s="4" t="b">
        <f t="shared" si="64"/>
        <v>0</v>
      </c>
      <c r="S4465" s="4">
        <v>0</v>
      </c>
    </row>
    <row r="4466" spans="1:19" ht="14.25" customHeight="1">
      <c r="A4466" s="4" t="s">
        <v>2640</v>
      </c>
      <c r="B4466" s="5" t="s">
        <v>841</v>
      </c>
      <c r="C4466" s="4">
        <v>0</v>
      </c>
      <c r="D4466" s="4" t="s">
        <v>841</v>
      </c>
      <c r="E4466" s="4" t="b">
        <f t="shared" si="63"/>
        <v>0</v>
      </c>
      <c r="F4466" s="4">
        <v>0</v>
      </c>
      <c r="G4466" s="4">
        <v>16705298</v>
      </c>
      <c r="H4466" s="3" t="s">
        <v>21</v>
      </c>
      <c r="K4466" s="4">
        <v>0</v>
      </c>
      <c r="L4466" s="4">
        <v>0</v>
      </c>
      <c r="M4466" s="4">
        <v>418300</v>
      </c>
      <c r="N4466" s="4">
        <v>0</v>
      </c>
      <c r="O4466" s="4">
        <v>0</v>
      </c>
      <c r="P4466" s="4">
        <v>0</v>
      </c>
      <c r="Q4466" s="4">
        <v>5930</v>
      </c>
      <c r="R4466" s="4" t="b">
        <f t="shared" si="64"/>
        <v>0</v>
      </c>
      <c r="S4466" s="4">
        <v>0</v>
      </c>
    </row>
    <row r="4467" spans="1:19" ht="14.25" customHeight="1">
      <c r="A4467" s="4" t="s">
        <v>2640</v>
      </c>
      <c r="B4467" s="5"/>
      <c r="C4467" s="4">
        <v>0</v>
      </c>
      <c r="E4467" s="4" t="b">
        <f t="shared" si="63"/>
        <v>0</v>
      </c>
      <c r="F4467" s="4">
        <v>0</v>
      </c>
      <c r="G4467" s="4">
        <v>16705298</v>
      </c>
      <c r="H4467" s="6">
        <v>44195</v>
      </c>
      <c r="I4467" s="4" t="s">
        <v>842</v>
      </c>
      <c r="J4467" s="4" t="s">
        <v>839</v>
      </c>
      <c r="K4467" s="4">
        <v>194</v>
      </c>
      <c r="L4467" s="4">
        <v>0</v>
      </c>
      <c r="M4467" s="4">
        <v>0</v>
      </c>
      <c r="N4467" s="4">
        <v>0</v>
      </c>
      <c r="O4467" s="4">
        <v>418300</v>
      </c>
      <c r="P4467" s="4">
        <v>418300</v>
      </c>
      <c r="Q4467" s="4">
        <v>5931</v>
      </c>
      <c r="R4467" s="4" t="b">
        <f t="shared" si="64"/>
        <v>0</v>
      </c>
      <c r="S4467" s="4">
        <v>0</v>
      </c>
    </row>
    <row r="4468" spans="1:19" ht="14.25" customHeight="1">
      <c r="A4468" s="4" t="s">
        <v>2640</v>
      </c>
      <c r="B4468" s="5" t="s">
        <v>2643</v>
      </c>
      <c r="C4468" s="4">
        <v>0</v>
      </c>
      <c r="D4468" s="4" t="s">
        <v>2643</v>
      </c>
      <c r="E4468" s="4" t="b">
        <f t="shared" si="63"/>
        <v>0</v>
      </c>
      <c r="F4468" s="4">
        <v>0</v>
      </c>
      <c r="G4468" s="4">
        <v>16705298</v>
      </c>
      <c r="H4468" s="3" t="s">
        <v>21</v>
      </c>
      <c r="K4468" s="4">
        <v>0</v>
      </c>
      <c r="L4468" s="4">
        <v>0</v>
      </c>
      <c r="M4468" s="4">
        <v>0</v>
      </c>
      <c r="N4468" s="4">
        <v>0</v>
      </c>
      <c r="O4468" s="4">
        <v>418300</v>
      </c>
      <c r="P4468" s="4">
        <v>418300</v>
      </c>
      <c r="Q4468" s="4">
        <v>5932</v>
      </c>
      <c r="R4468" s="4" t="b">
        <f t="shared" si="64"/>
        <v>0</v>
      </c>
      <c r="S4468" s="4">
        <v>0</v>
      </c>
    </row>
    <row r="4469" spans="1:19" ht="14.25" customHeight="1">
      <c r="A4469" s="4" t="s">
        <v>2640</v>
      </c>
      <c r="B4469" s="5" t="s">
        <v>844</v>
      </c>
      <c r="C4469" s="4">
        <v>0</v>
      </c>
      <c r="D4469" s="4" t="s">
        <v>844</v>
      </c>
      <c r="E4469" s="4" t="b">
        <f t="shared" si="63"/>
        <v>0</v>
      </c>
      <c r="F4469" s="4">
        <v>572400</v>
      </c>
      <c r="G4469" s="4">
        <v>52295664</v>
      </c>
      <c r="H4469" s="3" t="s">
        <v>21</v>
      </c>
      <c r="K4469" s="4">
        <v>0</v>
      </c>
      <c r="L4469" s="4">
        <v>572400</v>
      </c>
      <c r="M4469" s="4">
        <v>0</v>
      </c>
      <c r="N4469" s="4">
        <v>0</v>
      </c>
      <c r="O4469" s="4">
        <v>0</v>
      </c>
      <c r="P4469" s="4">
        <v>572400</v>
      </c>
      <c r="Q4469" s="4">
        <v>5933</v>
      </c>
      <c r="R4469" s="4" t="b">
        <f t="shared" si="64"/>
        <v>0</v>
      </c>
      <c r="S4469" s="4">
        <v>0</v>
      </c>
    </row>
    <row r="4470" spans="1:19" ht="14.25" customHeight="1">
      <c r="A4470" s="4" t="s">
        <v>2640</v>
      </c>
      <c r="B4470" s="5"/>
      <c r="C4470" s="4">
        <v>0</v>
      </c>
      <c r="E4470" s="4" t="b">
        <f t="shared" si="63"/>
        <v>0</v>
      </c>
      <c r="F4470" s="4">
        <v>0</v>
      </c>
      <c r="G4470" s="4">
        <v>52295664</v>
      </c>
      <c r="H4470" s="6">
        <v>43831</v>
      </c>
      <c r="I4470" s="4" t="s">
        <v>2644</v>
      </c>
      <c r="J4470" s="4" t="s">
        <v>839</v>
      </c>
      <c r="K4470" s="4">
        <v>177</v>
      </c>
      <c r="L4470" s="4">
        <v>0</v>
      </c>
      <c r="M4470" s="4">
        <v>0</v>
      </c>
      <c r="N4470" s="4">
        <v>572400</v>
      </c>
      <c r="O4470" s="4">
        <v>0</v>
      </c>
      <c r="P4470" s="4">
        <v>0</v>
      </c>
      <c r="Q4470" s="4">
        <v>5934</v>
      </c>
      <c r="R4470" s="4" t="b">
        <f t="shared" si="64"/>
        <v>0</v>
      </c>
      <c r="S4470" s="4">
        <v>0</v>
      </c>
    </row>
    <row r="4471" spans="1:19" ht="14.25" customHeight="1">
      <c r="A4471" s="4" t="s">
        <v>2640</v>
      </c>
      <c r="B4471" s="5" t="s">
        <v>2645</v>
      </c>
      <c r="C4471" s="4">
        <v>0</v>
      </c>
      <c r="D4471" s="4" t="s">
        <v>2645</v>
      </c>
      <c r="E4471" s="4" t="b">
        <f t="shared" si="63"/>
        <v>0</v>
      </c>
      <c r="F4471" s="4">
        <v>0</v>
      </c>
      <c r="G4471" s="4">
        <v>52295664</v>
      </c>
      <c r="H4471" s="3" t="s">
        <v>21</v>
      </c>
      <c r="K4471" s="4">
        <v>0</v>
      </c>
      <c r="L4471" s="4">
        <v>0</v>
      </c>
      <c r="M4471" s="4">
        <v>0</v>
      </c>
      <c r="N4471" s="4">
        <v>572400</v>
      </c>
      <c r="O4471" s="4">
        <v>0</v>
      </c>
      <c r="P4471" s="4">
        <v>0</v>
      </c>
      <c r="Q4471" s="4">
        <v>5935</v>
      </c>
      <c r="R4471" s="4" t="b">
        <f t="shared" si="64"/>
        <v>0</v>
      </c>
      <c r="S4471" s="4">
        <v>0</v>
      </c>
    </row>
    <row r="4472" spans="1:19" ht="14.25" customHeight="1">
      <c r="A4472" s="4" t="s">
        <v>2640</v>
      </c>
      <c r="B4472" s="5" t="s">
        <v>2646</v>
      </c>
      <c r="C4472" s="4">
        <v>0</v>
      </c>
      <c r="D4472" s="4" t="s">
        <v>2646</v>
      </c>
      <c r="E4472" s="4" t="b">
        <f t="shared" si="63"/>
        <v>0</v>
      </c>
      <c r="F4472" s="4">
        <v>0</v>
      </c>
      <c r="G4472" s="4">
        <v>0</v>
      </c>
      <c r="H4472" s="3" t="s">
        <v>21</v>
      </c>
      <c r="K4472" s="4">
        <v>0</v>
      </c>
      <c r="L4472" s="4">
        <v>0</v>
      </c>
      <c r="M4472" s="4">
        <v>0</v>
      </c>
      <c r="N4472" s="4">
        <v>572400</v>
      </c>
      <c r="O4472" s="4">
        <v>1217300</v>
      </c>
      <c r="P4472" s="4">
        <v>1217300</v>
      </c>
      <c r="Q4472" s="4">
        <v>5938</v>
      </c>
      <c r="R4472" s="4" t="b">
        <f>TRUE()</f>
        <v>1</v>
      </c>
      <c r="S4472" s="4">
        <v>0</v>
      </c>
    </row>
    <row r="4473" spans="1:19" ht="14.25" customHeight="1">
      <c r="A4473" s="4" t="s">
        <v>2602</v>
      </c>
      <c r="B4473" s="5" t="s">
        <v>2647</v>
      </c>
      <c r="C4473" s="4">
        <v>0</v>
      </c>
      <c r="D4473" s="4" t="s">
        <v>2647</v>
      </c>
      <c r="E4473" s="4" t="b">
        <f t="shared" si="63"/>
        <v>0</v>
      </c>
      <c r="F4473" s="4">
        <v>0</v>
      </c>
      <c r="G4473" s="4">
        <v>0</v>
      </c>
      <c r="H4473" s="3" t="s">
        <v>21</v>
      </c>
      <c r="K4473" s="4">
        <v>0</v>
      </c>
      <c r="L4473" s="4">
        <v>0</v>
      </c>
      <c r="M4473" s="4">
        <v>0</v>
      </c>
      <c r="N4473" s="4">
        <v>8486829.2300000004</v>
      </c>
      <c r="O4473" s="4">
        <v>8948479.2300000004</v>
      </c>
      <c r="P4473" s="4">
        <v>1217300</v>
      </c>
      <c r="Q4473" s="4">
        <v>5939</v>
      </c>
      <c r="R4473" s="4" t="b">
        <f>FALSE()</f>
        <v>0</v>
      </c>
      <c r="S4473" s="4">
        <v>0</v>
      </c>
    </row>
    <row r="4474" spans="1:19" ht="14.25" customHeight="1">
      <c r="A4474" s="4" t="s">
        <v>2440</v>
      </c>
      <c r="B4474" s="5" t="s">
        <v>2648</v>
      </c>
      <c r="C4474" s="4">
        <v>0</v>
      </c>
      <c r="D4474" s="4" t="s">
        <v>2648</v>
      </c>
      <c r="E4474" s="4" t="b">
        <f t="shared" si="63"/>
        <v>0</v>
      </c>
      <c r="F4474" s="4">
        <v>0</v>
      </c>
      <c r="G4474" s="4">
        <v>0</v>
      </c>
      <c r="H4474" s="3" t="s">
        <v>21</v>
      </c>
      <c r="K4474" s="4">
        <v>0</v>
      </c>
      <c r="L4474" s="4">
        <v>0</v>
      </c>
      <c r="M4474" s="4">
        <v>0</v>
      </c>
      <c r="N4474" s="4">
        <v>193938604.59</v>
      </c>
      <c r="O4474" s="4">
        <v>182320462.59</v>
      </c>
      <c r="P4474" s="4">
        <v>2085413</v>
      </c>
      <c r="Q4474" s="4">
        <v>5940</v>
      </c>
      <c r="R4474" s="4" t="b">
        <f t="shared" ref="R4474:R4475" si="65">TRUE()</f>
        <v>1</v>
      </c>
      <c r="S4474" s="4">
        <v>0</v>
      </c>
    </row>
    <row r="4475" spans="1:19" ht="14.25" customHeight="1">
      <c r="A4475" s="4" t="s">
        <v>2649</v>
      </c>
      <c r="B4475" s="5" t="s">
        <v>2650</v>
      </c>
      <c r="C4475" s="4">
        <v>0</v>
      </c>
      <c r="D4475" s="4" t="s">
        <v>2650</v>
      </c>
      <c r="E4475" s="4" t="b">
        <f>TRUE()</f>
        <v>1</v>
      </c>
      <c r="F4475" s="4">
        <v>0</v>
      </c>
      <c r="G4475" s="4">
        <v>0</v>
      </c>
      <c r="H4475" s="3" t="s">
        <v>21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5949</v>
      </c>
      <c r="R4475" s="4" t="b">
        <f t="shared" si="65"/>
        <v>1</v>
      </c>
      <c r="S4475" s="4">
        <v>0</v>
      </c>
    </row>
    <row r="4476" spans="1:19" ht="14.25" customHeight="1">
      <c r="A4476" s="4" t="s">
        <v>2649</v>
      </c>
      <c r="B4476" s="5" t="s">
        <v>2651</v>
      </c>
      <c r="C4476" s="4">
        <v>0</v>
      </c>
      <c r="D4476" s="4" t="s">
        <v>2651</v>
      </c>
      <c r="E4476" s="4" t="b">
        <f t="shared" ref="E4476:E4480" si="66">FALSE()</f>
        <v>0</v>
      </c>
      <c r="F4476" s="4">
        <v>-140</v>
      </c>
      <c r="G4476" s="4">
        <v>899999999</v>
      </c>
      <c r="H4476" s="3" t="s">
        <v>21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-140</v>
      </c>
      <c r="Q4476" s="4">
        <v>5954</v>
      </c>
      <c r="R4476" s="4" t="b">
        <f t="shared" ref="R4476:R4479" si="67">FALSE()</f>
        <v>0</v>
      </c>
      <c r="S4476" s="4">
        <v>0</v>
      </c>
    </row>
    <row r="4477" spans="1:19" ht="14.25" customHeight="1">
      <c r="A4477" s="4" t="s">
        <v>2649</v>
      </c>
      <c r="B4477" s="5" t="s">
        <v>2652</v>
      </c>
      <c r="C4477" s="4">
        <v>0</v>
      </c>
      <c r="D4477" s="4" t="s">
        <v>2652</v>
      </c>
      <c r="E4477" s="4" t="b">
        <f t="shared" si="66"/>
        <v>0</v>
      </c>
      <c r="F4477" s="4">
        <v>0</v>
      </c>
      <c r="G4477" s="4">
        <v>899999999</v>
      </c>
      <c r="H4477" s="3" t="s">
        <v>21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-140</v>
      </c>
      <c r="Q4477" s="4">
        <v>5955</v>
      </c>
      <c r="R4477" s="4" t="b">
        <f t="shared" si="67"/>
        <v>0</v>
      </c>
      <c r="S4477" s="4">
        <v>0</v>
      </c>
    </row>
    <row r="4478" spans="1:19" ht="14.25" customHeight="1">
      <c r="A4478" s="4" t="s">
        <v>2649</v>
      </c>
      <c r="B4478" s="5" t="s">
        <v>2653</v>
      </c>
      <c r="C4478" s="4">
        <v>0</v>
      </c>
      <c r="D4478" s="4" t="s">
        <v>2653</v>
      </c>
      <c r="E4478" s="4" t="b">
        <f t="shared" si="66"/>
        <v>0</v>
      </c>
      <c r="F4478" s="4">
        <v>140</v>
      </c>
      <c r="G4478" s="4">
        <v>900378966</v>
      </c>
      <c r="H4478" s="3" t="s">
        <v>21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140</v>
      </c>
      <c r="Q4478" s="4">
        <v>5956</v>
      </c>
      <c r="R4478" s="4" t="b">
        <f t="shared" si="67"/>
        <v>0</v>
      </c>
      <c r="S4478" s="4">
        <v>0</v>
      </c>
    </row>
    <row r="4479" spans="1:19" ht="14.25" customHeight="1">
      <c r="A4479" s="4" t="s">
        <v>2649</v>
      </c>
      <c r="B4479" s="5" t="s">
        <v>2654</v>
      </c>
      <c r="C4479" s="4">
        <v>0</v>
      </c>
      <c r="D4479" s="4" t="s">
        <v>2654</v>
      </c>
      <c r="E4479" s="4" t="b">
        <f t="shared" si="66"/>
        <v>0</v>
      </c>
      <c r="F4479" s="4">
        <v>0</v>
      </c>
      <c r="G4479" s="4">
        <v>900378966</v>
      </c>
      <c r="H4479" s="3" t="s">
        <v>21</v>
      </c>
      <c r="K4479" s="4">
        <v>0</v>
      </c>
      <c r="L4479" s="4">
        <v>0</v>
      </c>
      <c r="M4479" s="4">
        <v>0</v>
      </c>
      <c r="N4479" s="4">
        <v>0</v>
      </c>
      <c r="O4479" s="4">
        <v>0</v>
      </c>
      <c r="P4479" s="4">
        <v>140</v>
      </c>
      <c r="Q4479" s="4">
        <v>5957</v>
      </c>
      <c r="R4479" s="4" t="b">
        <f t="shared" si="67"/>
        <v>0</v>
      </c>
      <c r="S4479" s="4">
        <v>0</v>
      </c>
    </row>
    <row r="4480" spans="1:19" ht="14.25" customHeight="1">
      <c r="A4480" s="4" t="s">
        <v>2649</v>
      </c>
      <c r="B4480" s="5" t="s">
        <v>2655</v>
      </c>
      <c r="C4480" s="4">
        <v>0</v>
      </c>
      <c r="D4480" s="4" t="s">
        <v>2655</v>
      </c>
      <c r="E4480" s="4" t="b">
        <f t="shared" si="66"/>
        <v>0</v>
      </c>
      <c r="F4480" s="4">
        <v>0</v>
      </c>
      <c r="G4480" s="4">
        <v>0</v>
      </c>
      <c r="H4480" s="3" t="s">
        <v>21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5958</v>
      </c>
      <c r="R4480" s="4" t="b">
        <f t="shared" ref="R4480:R4481" si="68">TRUE()</f>
        <v>1</v>
      </c>
      <c r="S4480" s="4">
        <v>0</v>
      </c>
    </row>
    <row r="4481" spans="1:19" ht="14.25" customHeight="1">
      <c r="A4481" s="4" t="s">
        <v>2656</v>
      </c>
      <c r="B4481" s="5" t="s">
        <v>2657</v>
      </c>
      <c r="C4481" s="4">
        <v>0</v>
      </c>
      <c r="D4481" s="4" t="s">
        <v>2657</v>
      </c>
      <c r="E4481" s="4" t="b">
        <f>TRUE()</f>
        <v>1</v>
      </c>
      <c r="F4481" s="4">
        <v>0</v>
      </c>
      <c r="G4481" s="4">
        <v>0</v>
      </c>
      <c r="H4481" s="3" t="s">
        <v>21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5961</v>
      </c>
      <c r="R4481" s="4" t="b">
        <f t="shared" si="68"/>
        <v>1</v>
      </c>
      <c r="S4481" s="4">
        <v>0</v>
      </c>
    </row>
    <row r="4482" spans="1:19" ht="14.25" customHeight="1">
      <c r="A4482" s="4" t="s">
        <v>2656</v>
      </c>
      <c r="B4482" s="5" t="s">
        <v>971</v>
      </c>
      <c r="C4482" s="4">
        <v>0</v>
      </c>
      <c r="D4482" s="4" t="s">
        <v>971</v>
      </c>
      <c r="E4482" s="4" t="b">
        <f t="shared" ref="E4482:E4489" si="69">FALSE()</f>
        <v>0</v>
      </c>
      <c r="F4482" s="4">
        <v>102164</v>
      </c>
      <c r="G4482" s="4">
        <v>830082027</v>
      </c>
      <c r="H4482" s="3" t="s">
        <v>21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102164</v>
      </c>
      <c r="Q4482" s="4">
        <v>5962</v>
      </c>
      <c r="R4482" s="4" t="b">
        <f t="shared" ref="R4482:R4487" si="70">FALSE()</f>
        <v>0</v>
      </c>
      <c r="S4482" s="4">
        <v>0</v>
      </c>
    </row>
    <row r="4483" spans="1:19" ht="14.25" customHeight="1">
      <c r="A4483" s="4" t="s">
        <v>2656</v>
      </c>
      <c r="B4483" s="5" t="s">
        <v>2658</v>
      </c>
      <c r="C4483" s="4">
        <v>0</v>
      </c>
      <c r="D4483" s="4" t="s">
        <v>2658</v>
      </c>
      <c r="E4483" s="4" t="b">
        <f t="shared" si="69"/>
        <v>0</v>
      </c>
      <c r="F4483" s="4">
        <v>0</v>
      </c>
      <c r="G4483" s="4">
        <v>830082027</v>
      </c>
      <c r="H4483" s="3" t="s">
        <v>21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102164</v>
      </c>
      <c r="Q4483" s="4">
        <v>5963</v>
      </c>
      <c r="R4483" s="4" t="b">
        <f t="shared" si="70"/>
        <v>0</v>
      </c>
      <c r="S4483" s="4">
        <v>0</v>
      </c>
    </row>
    <row r="4484" spans="1:19" ht="14.25" customHeight="1">
      <c r="A4484" s="4" t="s">
        <v>2656</v>
      </c>
      <c r="B4484" s="5" t="s">
        <v>2659</v>
      </c>
      <c r="C4484" s="4">
        <v>0</v>
      </c>
      <c r="D4484" s="4" t="s">
        <v>2659</v>
      </c>
      <c r="E4484" s="4" t="b">
        <f t="shared" si="69"/>
        <v>0</v>
      </c>
      <c r="F4484" s="4">
        <v>54728</v>
      </c>
      <c r="G4484" s="4">
        <v>830082357</v>
      </c>
      <c r="H4484" s="3" t="s">
        <v>21</v>
      </c>
      <c r="K4484" s="4">
        <v>0</v>
      </c>
      <c r="L4484" s="4">
        <v>0</v>
      </c>
      <c r="M4484" s="4">
        <v>0</v>
      </c>
      <c r="N4484" s="4">
        <v>0</v>
      </c>
      <c r="O4484" s="4">
        <v>0</v>
      </c>
      <c r="P4484" s="4">
        <v>54728</v>
      </c>
      <c r="Q4484" s="4">
        <v>5964</v>
      </c>
      <c r="R4484" s="4" t="b">
        <f t="shared" si="70"/>
        <v>0</v>
      </c>
      <c r="S4484" s="4">
        <v>0</v>
      </c>
    </row>
    <row r="4485" spans="1:19" ht="14.25" customHeight="1">
      <c r="A4485" s="4" t="s">
        <v>2656</v>
      </c>
      <c r="B4485" s="5" t="s">
        <v>2660</v>
      </c>
      <c r="C4485" s="4">
        <v>0</v>
      </c>
      <c r="D4485" s="4" t="s">
        <v>2660</v>
      </c>
      <c r="E4485" s="4" t="b">
        <f t="shared" si="69"/>
        <v>0</v>
      </c>
      <c r="F4485" s="4">
        <v>0</v>
      </c>
      <c r="G4485" s="4">
        <v>830082357</v>
      </c>
      <c r="H4485" s="3" t="s">
        <v>21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54728</v>
      </c>
      <c r="Q4485" s="4">
        <v>5965</v>
      </c>
      <c r="R4485" s="4" t="b">
        <f t="shared" si="70"/>
        <v>0</v>
      </c>
      <c r="S4485" s="4">
        <v>0</v>
      </c>
    </row>
    <row r="4486" spans="1:19" ht="14.25" customHeight="1">
      <c r="A4486" s="4" t="s">
        <v>2656</v>
      </c>
      <c r="B4486" s="5" t="s">
        <v>2651</v>
      </c>
      <c r="C4486" s="4">
        <v>0</v>
      </c>
      <c r="D4486" s="4" t="s">
        <v>2651</v>
      </c>
      <c r="E4486" s="4" t="b">
        <f t="shared" si="69"/>
        <v>0</v>
      </c>
      <c r="F4486" s="4">
        <v>-156892</v>
      </c>
      <c r="G4486" s="4">
        <v>899999999</v>
      </c>
      <c r="H4486" s="3" t="s">
        <v>21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-156892</v>
      </c>
      <c r="Q4486" s="4">
        <v>5966</v>
      </c>
      <c r="R4486" s="4" t="b">
        <f t="shared" si="70"/>
        <v>0</v>
      </c>
      <c r="S4486" s="4">
        <v>0</v>
      </c>
    </row>
    <row r="4487" spans="1:19" ht="14.25" customHeight="1">
      <c r="A4487" s="4" t="s">
        <v>2656</v>
      </c>
      <c r="B4487" s="5" t="s">
        <v>2661</v>
      </c>
      <c r="C4487" s="4">
        <v>0</v>
      </c>
      <c r="D4487" s="4" t="s">
        <v>2661</v>
      </c>
      <c r="E4487" s="4" t="b">
        <f t="shared" si="69"/>
        <v>0</v>
      </c>
      <c r="F4487" s="4">
        <v>0</v>
      </c>
      <c r="G4487" s="4">
        <v>899999999</v>
      </c>
      <c r="H4487" s="3" t="s">
        <v>21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-156892</v>
      </c>
      <c r="Q4487" s="4">
        <v>5967</v>
      </c>
      <c r="R4487" s="4" t="b">
        <f t="shared" si="70"/>
        <v>0</v>
      </c>
      <c r="S4487" s="4">
        <v>0</v>
      </c>
    </row>
    <row r="4488" spans="1:19" ht="14.25" customHeight="1">
      <c r="A4488" s="4" t="s">
        <v>2656</v>
      </c>
      <c r="B4488" s="5" t="s">
        <v>2662</v>
      </c>
      <c r="C4488" s="4">
        <v>0</v>
      </c>
      <c r="D4488" s="4" t="s">
        <v>2662</v>
      </c>
      <c r="E4488" s="4" t="b">
        <f t="shared" si="69"/>
        <v>0</v>
      </c>
      <c r="F4488" s="4">
        <v>0</v>
      </c>
      <c r="G4488" s="4">
        <v>0</v>
      </c>
      <c r="H4488" s="3" t="s">
        <v>21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5968</v>
      </c>
      <c r="R4488" s="4" t="b">
        <f t="shared" ref="R4488:R4490" si="71">TRUE()</f>
        <v>1</v>
      </c>
      <c r="S4488" s="4">
        <v>0</v>
      </c>
    </row>
    <row r="4489" spans="1:19" ht="14.25" customHeight="1">
      <c r="A4489" s="4" t="s">
        <v>2663</v>
      </c>
      <c r="B4489" s="5" t="s">
        <v>2664</v>
      </c>
      <c r="C4489" s="4">
        <v>5</v>
      </c>
      <c r="D4489" s="4" t="s">
        <v>2664</v>
      </c>
      <c r="E4489" s="4" t="b">
        <f t="shared" si="69"/>
        <v>0</v>
      </c>
      <c r="F4489" s="4">
        <v>0</v>
      </c>
      <c r="G4489" s="4">
        <v>0</v>
      </c>
      <c r="H4489" s="3" t="s">
        <v>21</v>
      </c>
      <c r="K4489" s="4">
        <v>0</v>
      </c>
      <c r="L4489" s="4">
        <v>908246</v>
      </c>
      <c r="M4489" s="4">
        <v>961050</v>
      </c>
      <c r="N4489" s="4">
        <v>0</v>
      </c>
      <c r="O4489" s="4">
        <v>0</v>
      </c>
      <c r="P4489" s="4">
        <v>0</v>
      </c>
      <c r="Q4489" s="4">
        <v>5976</v>
      </c>
      <c r="R4489" s="4" t="b">
        <f t="shared" si="71"/>
        <v>1</v>
      </c>
      <c r="S4489" s="4">
        <v>0</v>
      </c>
    </row>
    <row r="4490" spans="1:19" ht="14.25" customHeight="1">
      <c r="A4490" s="4" t="s">
        <v>2665</v>
      </c>
      <c r="B4490" s="5" t="s">
        <v>2666</v>
      </c>
      <c r="C4490" s="4">
        <v>0</v>
      </c>
      <c r="D4490" s="4" t="s">
        <v>2666</v>
      </c>
      <c r="E4490" s="4" t="b">
        <f>TRUE()</f>
        <v>1</v>
      </c>
      <c r="F4490" s="4">
        <v>0</v>
      </c>
      <c r="G4490" s="4">
        <v>0</v>
      </c>
      <c r="H4490" s="3" t="s">
        <v>21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5979</v>
      </c>
      <c r="R4490" s="4" t="b">
        <f t="shared" si="71"/>
        <v>1</v>
      </c>
      <c r="S4490" s="4">
        <v>0</v>
      </c>
    </row>
    <row r="4491" spans="1:19" ht="14.25" customHeight="1">
      <c r="A4491" s="4" t="s">
        <v>2665</v>
      </c>
      <c r="B4491" s="5" t="s">
        <v>2651</v>
      </c>
      <c r="C4491" s="4">
        <v>0</v>
      </c>
      <c r="D4491" s="4" t="s">
        <v>2651</v>
      </c>
      <c r="E4491" s="4" t="b">
        <f t="shared" ref="E4491:E4496" si="72">FALSE()</f>
        <v>0</v>
      </c>
      <c r="F4491" s="4">
        <v>-60788</v>
      </c>
      <c r="G4491" s="4">
        <v>899999999</v>
      </c>
      <c r="H4491" s="3" t="s">
        <v>21</v>
      </c>
      <c r="K4491" s="4">
        <v>0</v>
      </c>
      <c r="L4491" s="4">
        <v>0</v>
      </c>
      <c r="M4491" s="4">
        <v>0</v>
      </c>
      <c r="N4491" s="4">
        <v>0</v>
      </c>
      <c r="O4491" s="4">
        <v>0</v>
      </c>
      <c r="P4491" s="4">
        <v>-60788</v>
      </c>
      <c r="Q4491" s="4">
        <v>5994</v>
      </c>
      <c r="R4491" s="4" t="b">
        <f t="shared" ref="R4491:R4494" si="73">FALSE()</f>
        <v>0</v>
      </c>
      <c r="S4491" s="4">
        <v>0</v>
      </c>
    </row>
    <row r="4492" spans="1:19" ht="14.25" customHeight="1">
      <c r="A4492" s="4" t="s">
        <v>2665</v>
      </c>
      <c r="B4492" s="5" t="s">
        <v>2667</v>
      </c>
      <c r="C4492" s="4">
        <v>0</v>
      </c>
      <c r="D4492" s="4" t="s">
        <v>2667</v>
      </c>
      <c r="E4492" s="4" t="b">
        <f t="shared" si="72"/>
        <v>0</v>
      </c>
      <c r="F4492" s="4">
        <v>0</v>
      </c>
      <c r="G4492" s="4">
        <v>899999999</v>
      </c>
      <c r="H4492" s="3" t="s">
        <v>21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-60788</v>
      </c>
      <c r="Q4492" s="4">
        <v>5995</v>
      </c>
      <c r="R4492" s="4" t="b">
        <f t="shared" si="73"/>
        <v>0</v>
      </c>
      <c r="S4492" s="4">
        <v>0</v>
      </c>
    </row>
    <row r="4493" spans="1:19" ht="14.25" customHeight="1">
      <c r="A4493" s="4" t="s">
        <v>2665</v>
      </c>
      <c r="B4493" s="5" t="s">
        <v>984</v>
      </c>
      <c r="C4493" s="4">
        <v>0</v>
      </c>
      <c r="D4493" s="4" t="s">
        <v>984</v>
      </c>
      <c r="E4493" s="4" t="b">
        <f t="shared" si="72"/>
        <v>0</v>
      </c>
      <c r="F4493" s="4">
        <v>60788</v>
      </c>
      <c r="G4493" s="4">
        <v>900097543</v>
      </c>
      <c r="H4493" s="3" t="s">
        <v>21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60788</v>
      </c>
      <c r="Q4493" s="4">
        <v>5996</v>
      </c>
      <c r="R4493" s="4" t="b">
        <f t="shared" si="73"/>
        <v>0</v>
      </c>
      <c r="S4493" s="4">
        <v>0</v>
      </c>
    </row>
    <row r="4494" spans="1:19" ht="14.25" customHeight="1">
      <c r="A4494" s="4" t="s">
        <v>2665</v>
      </c>
      <c r="B4494" s="5" t="s">
        <v>2668</v>
      </c>
      <c r="C4494" s="4">
        <v>0</v>
      </c>
      <c r="D4494" s="4" t="s">
        <v>2668</v>
      </c>
      <c r="E4494" s="4" t="b">
        <f t="shared" si="72"/>
        <v>0</v>
      </c>
      <c r="F4494" s="4">
        <v>0</v>
      </c>
      <c r="G4494" s="4">
        <v>900097543</v>
      </c>
      <c r="H4494" s="3" t="s">
        <v>21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60788</v>
      </c>
      <c r="Q4494" s="4">
        <v>5997</v>
      </c>
      <c r="R4494" s="4" t="b">
        <f t="shared" si="73"/>
        <v>0</v>
      </c>
      <c r="S4494" s="4">
        <v>0</v>
      </c>
    </row>
    <row r="4495" spans="1:19" ht="14.25" customHeight="1">
      <c r="A4495" s="4" t="s">
        <v>2665</v>
      </c>
      <c r="B4495" s="5" t="s">
        <v>2669</v>
      </c>
      <c r="C4495" s="4">
        <v>0</v>
      </c>
      <c r="D4495" s="4" t="s">
        <v>2669</v>
      </c>
      <c r="E4495" s="4" t="b">
        <f t="shared" si="72"/>
        <v>0</v>
      </c>
      <c r="F4495" s="4">
        <v>0</v>
      </c>
      <c r="G4495" s="4">
        <v>0</v>
      </c>
      <c r="H4495" s="3" t="s">
        <v>21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6002</v>
      </c>
      <c r="R4495" s="4" t="b">
        <f>TRUE()</f>
        <v>1</v>
      </c>
      <c r="S4495" s="4">
        <v>0</v>
      </c>
    </row>
    <row r="4496" spans="1:19" ht="14.25" customHeight="1">
      <c r="A4496" s="4" t="s">
        <v>2670</v>
      </c>
      <c r="B4496" s="5" t="s">
        <v>2671</v>
      </c>
      <c r="C4496" s="4">
        <v>3</v>
      </c>
      <c r="D4496" s="4" t="s">
        <v>2671</v>
      </c>
      <c r="E4496" s="4" t="b">
        <f t="shared" si="72"/>
        <v>0</v>
      </c>
      <c r="F4496" s="4">
        <v>0</v>
      </c>
      <c r="G4496" s="4">
        <v>0</v>
      </c>
      <c r="H4496" s="3" t="s">
        <v>21</v>
      </c>
      <c r="K4496" s="4">
        <v>0</v>
      </c>
      <c r="L4496" s="4">
        <v>908246</v>
      </c>
      <c r="M4496" s="4">
        <v>961050</v>
      </c>
      <c r="N4496" s="4">
        <v>0</v>
      </c>
      <c r="O4496" s="4">
        <v>0</v>
      </c>
      <c r="P4496" s="4">
        <v>0</v>
      </c>
      <c r="Q4496" s="4">
        <v>6005</v>
      </c>
      <c r="R4496" s="4" t="b">
        <f>FALSE()</f>
        <v>0</v>
      </c>
      <c r="S4496" s="4">
        <v>0</v>
      </c>
    </row>
    <row r="4497" spans="1:19" ht="14.25" customHeight="1">
      <c r="A4497" s="4" t="s">
        <v>2672</v>
      </c>
      <c r="B4497" s="5" t="s">
        <v>2673</v>
      </c>
      <c r="C4497" s="4">
        <v>0</v>
      </c>
      <c r="D4497" s="4" t="s">
        <v>2673</v>
      </c>
      <c r="E4497" s="4" t="b">
        <f>TRUE()</f>
        <v>1</v>
      </c>
      <c r="F4497" s="4">
        <v>0</v>
      </c>
      <c r="G4497" s="4">
        <v>0</v>
      </c>
      <c r="H4497" s="3" t="s">
        <v>21</v>
      </c>
      <c r="K4497" s="4">
        <v>0</v>
      </c>
      <c r="L4497" s="4">
        <v>230100</v>
      </c>
      <c r="M4497" s="4">
        <v>230100</v>
      </c>
      <c r="N4497" s="4">
        <v>0</v>
      </c>
      <c r="O4497" s="4">
        <v>0</v>
      </c>
      <c r="P4497" s="4">
        <v>0</v>
      </c>
      <c r="Q4497" s="4">
        <v>6007</v>
      </c>
      <c r="R4497" s="4" t="b">
        <f>TRUE()</f>
        <v>1</v>
      </c>
      <c r="S4497" s="4">
        <v>0</v>
      </c>
    </row>
    <row r="4498" spans="1:19" ht="14.25" customHeight="1">
      <c r="A4498" s="4" t="s">
        <v>2672</v>
      </c>
      <c r="B4498" s="5" t="s">
        <v>831</v>
      </c>
      <c r="C4498" s="4">
        <v>0</v>
      </c>
      <c r="D4498" s="4" t="s">
        <v>831</v>
      </c>
      <c r="E4498" s="4" t="b">
        <f t="shared" ref="E4498:E4534" si="74">FALSE()</f>
        <v>0</v>
      </c>
      <c r="F4498" s="4">
        <v>5400</v>
      </c>
      <c r="G4498" s="4">
        <v>2996611</v>
      </c>
      <c r="H4498" s="3" t="s">
        <v>21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5400</v>
      </c>
      <c r="Q4498" s="4">
        <v>6012</v>
      </c>
      <c r="R4498" s="4" t="b">
        <f t="shared" ref="R4498:R4533" si="75">FALSE()</f>
        <v>0</v>
      </c>
      <c r="S4498" s="4">
        <v>0</v>
      </c>
    </row>
    <row r="4499" spans="1:19" ht="14.25" customHeight="1">
      <c r="A4499" s="4" t="s">
        <v>2672</v>
      </c>
      <c r="B4499" s="5" t="s">
        <v>2674</v>
      </c>
      <c r="C4499" s="4">
        <v>0</v>
      </c>
      <c r="D4499" s="4" t="s">
        <v>2674</v>
      </c>
      <c r="E4499" s="4" t="b">
        <f t="shared" si="74"/>
        <v>0</v>
      </c>
      <c r="F4499" s="4">
        <v>0</v>
      </c>
      <c r="G4499" s="4">
        <v>2996611</v>
      </c>
      <c r="H4499" s="3" t="s">
        <v>21</v>
      </c>
      <c r="K4499" s="4">
        <v>0</v>
      </c>
      <c r="L4499" s="4">
        <v>0</v>
      </c>
      <c r="M4499" s="4">
        <v>0</v>
      </c>
      <c r="N4499" s="4">
        <v>0</v>
      </c>
      <c r="O4499" s="4">
        <v>0</v>
      </c>
      <c r="P4499" s="4">
        <v>5400</v>
      </c>
      <c r="Q4499" s="4">
        <v>6013</v>
      </c>
      <c r="R4499" s="4" t="b">
        <f t="shared" si="75"/>
        <v>0</v>
      </c>
      <c r="S4499" s="4">
        <v>0</v>
      </c>
    </row>
    <row r="4500" spans="1:19" ht="14.25" customHeight="1">
      <c r="A4500" s="4" t="s">
        <v>2672</v>
      </c>
      <c r="B4500" s="5" t="s">
        <v>837</v>
      </c>
      <c r="C4500" s="4">
        <v>0</v>
      </c>
      <c r="D4500" s="4" t="s">
        <v>837</v>
      </c>
      <c r="E4500" s="4" t="b">
        <f t="shared" si="74"/>
        <v>0</v>
      </c>
      <c r="F4500" s="4">
        <v>79200</v>
      </c>
      <c r="G4500" s="4">
        <v>10270367</v>
      </c>
      <c r="H4500" s="3" t="s">
        <v>21</v>
      </c>
      <c r="K4500" s="4">
        <v>0</v>
      </c>
      <c r="L4500" s="4">
        <v>0</v>
      </c>
      <c r="M4500" s="4">
        <v>185400</v>
      </c>
      <c r="N4500" s="4">
        <v>0</v>
      </c>
      <c r="O4500" s="4">
        <v>0</v>
      </c>
      <c r="P4500" s="4">
        <v>79200</v>
      </c>
      <c r="Q4500" s="4">
        <v>6018</v>
      </c>
      <c r="R4500" s="4" t="b">
        <f t="shared" si="75"/>
        <v>0</v>
      </c>
      <c r="S4500" s="4">
        <v>0</v>
      </c>
    </row>
    <row r="4501" spans="1:19" ht="14.25" customHeight="1">
      <c r="A4501" s="4" t="s">
        <v>2672</v>
      </c>
      <c r="B4501" s="5"/>
      <c r="C4501" s="4">
        <v>0</v>
      </c>
      <c r="E4501" s="4" t="b">
        <f t="shared" si="74"/>
        <v>0</v>
      </c>
      <c r="F4501" s="4">
        <v>0</v>
      </c>
      <c r="G4501" s="4">
        <v>10270367</v>
      </c>
      <c r="H4501" s="6">
        <v>44073</v>
      </c>
      <c r="I4501" s="4" t="s">
        <v>2528</v>
      </c>
      <c r="J4501" s="4" t="s">
        <v>2399</v>
      </c>
      <c r="K4501" s="4">
        <v>1138</v>
      </c>
      <c r="L4501" s="4">
        <v>0</v>
      </c>
      <c r="M4501" s="4">
        <v>0</v>
      </c>
      <c r="N4501" s="4">
        <v>0</v>
      </c>
      <c r="O4501" s="4">
        <v>57000</v>
      </c>
      <c r="P4501" s="4">
        <v>136200</v>
      </c>
      <c r="Q4501" s="4">
        <v>6019</v>
      </c>
      <c r="R4501" s="4" t="b">
        <f t="shared" si="75"/>
        <v>0</v>
      </c>
      <c r="S4501" s="4">
        <v>0</v>
      </c>
    </row>
    <row r="4502" spans="1:19" ht="14.25" customHeight="1">
      <c r="A4502" s="4" t="s">
        <v>2672</v>
      </c>
      <c r="B4502" s="5"/>
      <c r="C4502" s="4">
        <v>0</v>
      </c>
      <c r="E4502" s="4" t="b">
        <f t="shared" si="74"/>
        <v>0</v>
      </c>
      <c r="F4502" s="4">
        <v>0</v>
      </c>
      <c r="G4502" s="4">
        <v>10270367</v>
      </c>
      <c r="H4502" s="6">
        <v>44073</v>
      </c>
      <c r="I4502" s="4" t="s">
        <v>2529</v>
      </c>
      <c r="J4502" s="4" t="s">
        <v>2399</v>
      </c>
      <c r="K4502" s="4">
        <v>1139</v>
      </c>
      <c r="L4502" s="4">
        <v>0</v>
      </c>
      <c r="M4502" s="4">
        <v>0</v>
      </c>
      <c r="N4502" s="4">
        <v>0</v>
      </c>
      <c r="O4502" s="4">
        <v>13800</v>
      </c>
      <c r="P4502" s="4">
        <v>150000</v>
      </c>
      <c r="Q4502" s="4">
        <v>6020</v>
      </c>
      <c r="R4502" s="4" t="b">
        <f t="shared" si="75"/>
        <v>0</v>
      </c>
      <c r="S4502" s="4">
        <v>0</v>
      </c>
    </row>
    <row r="4503" spans="1:19" ht="14.25" customHeight="1">
      <c r="A4503" s="4" t="s">
        <v>2672</v>
      </c>
      <c r="B4503" s="5"/>
      <c r="C4503" s="4">
        <v>0</v>
      </c>
      <c r="E4503" s="4" t="b">
        <f t="shared" si="74"/>
        <v>0</v>
      </c>
      <c r="F4503" s="4">
        <v>0</v>
      </c>
      <c r="G4503" s="4">
        <v>10270367</v>
      </c>
      <c r="H4503" s="6">
        <v>44073</v>
      </c>
      <c r="I4503" s="4" t="s">
        <v>2530</v>
      </c>
      <c r="J4503" s="4" t="s">
        <v>2399</v>
      </c>
      <c r="K4503" s="4">
        <v>1140</v>
      </c>
      <c r="L4503" s="4">
        <v>0</v>
      </c>
      <c r="M4503" s="4">
        <v>0</v>
      </c>
      <c r="N4503" s="4">
        <v>0</v>
      </c>
      <c r="O4503" s="4">
        <v>14400</v>
      </c>
      <c r="P4503" s="4">
        <v>164400</v>
      </c>
      <c r="Q4503" s="4">
        <v>6021</v>
      </c>
      <c r="R4503" s="4" t="b">
        <f t="shared" si="75"/>
        <v>0</v>
      </c>
      <c r="S4503" s="4">
        <v>0</v>
      </c>
    </row>
    <row r="4504" spans="1:19" ht="14.25" customHeight="1">
      <c r="A4504" s="4" t="s">
        <v>2672</v>
      </c>
      <c r="B4504" s="5"/>
      <c r="C4504" s="4">
        <v>0</v>
      </c>
      <c r="E4504" s="4" t="b">
        <f t="shared" si="74"/>
        <v>0</v>
      </c>
      <c r="F4504" s="4">
        <v>0</v>
      </c>
      <c r="G4504" s="4">
        <v>10270367</v>
      </c>
      <c r="H4504" s="6">
        <v>44073</v>
      </c>
      <c r="I4504" s="4" t="s">
        <v>2531</v>
      </c>
      <c r="J4504" s="4" t="s">
        <v>2399</v>
      </c>
      <c r="K4504" s="4">
        <v>1141</v>
      </c>
      <c r="L4504" s="4">
        <v>0</v>
      </c>
      <c r="M4504" s="4">
        <v>0</v>
      </c>
      <c r="N4504" s="4">
        <v>0</v>
      </c>
      <c r="O4504" s="4">
        <v>36000</v>
      </c>
      <c r="P4504" s="4">
        <v>200400</v>
      </c>
      <c r="Q4504" s="4">
        <v>6022</v>
      </c>
      <c r="R4504" s="4" t="b">
        <f t="shared" si="75"/>
        <v>0</v>
      </c>
      <c r="S4504" s="4">
        <v>0</v>
      </c>
    </row>
    <row r="4505" spans="1:19" ht="14.25" customHeight="1">
      <c r="A4505" s="4" t="s">
        <v>2672</v>
      </c>
      <c r="B4505" s="5"/>
      <c r="C4505" s="4">
        <v>0</v>
      </c>
      <c r="E4505" s="4" t="b">
        <f t="shared" si="74"/>
        <v>0</v>
      </c>
      <c r="F4505" s="4">
        <v>0</v>
      </c>
      <c r="G4505" s="4">
        <v>10270367</v>
      </c>
      <c r="H4505" s="6">
        <v>44073</v>
      </c>
      <c r="I4505" s="4" t="s">
        <v>2532</v>
      </c>
      <c r="J4505" s="4" t="s">
        <v>2399</v>
      </c>
      <c r="K4505" s="4">
        <v>1142</v>
      </c>
      <c r="L4505" s="4">
        <v>0</v>
      </c>
      <c r="M4505" s="4">
        <v>0</v>
      </c>
      <c r="N4505" s="4">
        <v>0</v>
      </c>
      <c r="O4505" s="4">
        <v>13200</v>
      </c>
      <c r="P4505" s="4">
        <v>213600</v>
      </c>
      <c r="Q4505" s="4">
        <v>6023</v>
      </c>
      <c r="R4505" s="4" t="b">
        <f t="shared" si="75"/>
        <v>0</v>
      </c>
      <c r="S4505" s="4">
        <v>0</v>
      </c>
    </row>
    <row r="4506" spans="1:19" ht="14.25" customHeight="1">
      <c r="A4506" s="4" t="s">
        <v>2672</v>
      </c>
      <c r="B4506" s="5"/>
      <c r="C4506" s="4">
        <v>0</v>
      </c>
      <c r="E4506" s="4" t="b">
        <f t="shared" si="74"/>
        <v>0</v>
      </c>
      <c r="F4506" s="4">
        <v>0</v>
      </c>
      <c r="G4506" s="4">
        <v>10270367</v>
      </c>
      <c r="H4506" s="6">
        <v>44133</v>
      </c>
      <c r="I4506" s="7" t="s">
        <v>2533</v>
      </c>
      <c r="J4506" s="4" t="s">
        <v>2399</v>
      </c>
      <c r="K4506" s="4">
        <v>1173</v>
      </c>
      <c r="L4506" s="4">
        <v>0</v>
      </c>
      <c r="M4506" s="4">
        <v>0</v>
      </c>
      <c r="N4506" s="4">
        <v>0</v>
      </c>
      <c r="O4506" s="4">
        <v>51000</v>
      </c>
      <c r="P4506" s="4">
        <v>264600</v>
      </c>
      <c r="Q4506" s="4">
        <v>6024</v>
      </c>
      <c r="R4506" s="4" t="b">
        <f t="shared" si="75"/>
        <v>0</v>
      </c>
      <c r="S4506" s="4">
        <v>0</v>
      </c>
    </row>
    <row r="4507" spans="1:19" ht="14.25" customHeight="1">
      <c r="A4507" s="4" t="s">
        <v>2672</v>
      </c>
      <c r="B4507" s="5" t="s">
        <v>2675</v>
      </c>
      <c r="C4507" s="4">
        <v>0</v>
      </c>
      <c r="D4507" s="4" t="s">
        <v>2675</v>
      </c>
      <c r="E4507" s="4" t="b">
        <f t="shared" si="74"/>
        <v>0</v>
      </c>
      <c r="F4507" s="4">
        <v>0</v>
      </c>
      <c r="G4507" s="4">
        <v>10270367</v>
      </c>
      <c r="H4507" s="3" t="s">
        <v>21</v>
      </c>
      <c r="K4507" s="4">
        <v>0</v>
      </c>
      <c r="L4507" s="4">
        <v>0</v>
      </c>
      <c r="M4507" s="4">
        <v>0</v>
      </c>
      <c r="N4507" s="4">
        <v>0</v>
      </c>
      <c r="O4507" s="4">
        <v>185400</v>
      </c>
      <c r="P4507" s="4">
        <v>264600</v>
      </c>
      <c r="Q4507" s="4">
        <v>6025</v>
      </c>
      <c r="R4507" s="4" t="b">
        <f t="shared" si="75"/>
        <v>0</v>
      </c>
      <c r="S4507" s="4">
        <v>0</v>
      </c>
    </row>
    <row r="4508" spans="1:19" ht="14.25" customHeight="1">
      <c r="A4508" s="4" t="s">
        <v>2672</v>
      </c>
      <c r="B4508" s="5" t="s">
        <v>841</v>
      </c>
      <c r="C4508" s="4">
        <v>0</v>
      </c>
      <c r="D4508" s="4" t="s">
        <v>841</v>
      </c>
      <c r="E4508" s="4" t="b">
        <f t="shared" si="74"/>
        <v>0</v>
      </c>
      <c r="F4508" s="4">
        <v>0</v>
      </c>
      <c r="G4508" s="4">
        <v>16705298</v>
      </c>
      <c r="H4508" s="3" t="s">
        <v>21</v>
      </c>
      <c r="K4508" s="4">
        <v>0</v>
      </c>
      <c r="L4508" s="4">
        <v>0</v>
      </c>
      <c r="M4508" s="4">
        <v>44700</v>
      </c>
      <c r="N4508" s="4">
        <v>0</v>
      </c>
      <c r="O4508" s="4">
        <v>0</v>
      </c>
      <c r="P4508" s="4">
        <v>0</v>
      </c>
      <c r="Q4508" s="4">
        <v>6036</v>
      </c>
      <c r="R4508" s="4" t="b">
        <f t="shared" si="75"/>
        <v>0</v>
      </c>
      <c r="S4508" s="4">
        <v>0</v>
      </c>
    </row>
    <row r="4509" spans="1:19" ht="14.25" customHeight="1">
      <c r="A4509" s="4" t="s">
        <v>2672</v>
      </c>
      <c r="B4509" s="5"/>
      <c r="C4509" s="4">
        <v>0</v>
      </c>
      <c r="E4509" s="4" t="b">
        <f t="shared" si="74"/>
        <v>0</v>
      </c>
      <c r="F4509" s="4">
        <v>0</v>
      </c>
      <c r="G4509" s="4">
        <v>16705298</v>
      </c>
      <c r="H4509" s="6">
        <v>44073</v>
      </c>
      <c r="I4509" s="4" t="s">
        <v>2535</v>
      </c>
      <c r="J4509" s="4" t="s">
        <v>2399</v>
      </c>
      <c r="K4509" s="4">
        <v>1144</v>
      </c>
      <c r="L4509" s="4">
        <v>0</v>
      </c>
      <c r="M4509" s="4">
        <v>0</v>
      </c>
      <c r="N4509" s="4">
        <v>0</v>
      </c>
      <c r="O4509" s="4">
        <v>26700</v>
      </c>
      <c r="P4509" s="4">
        <v>26700</v>
      </c>
      <c r="Q4509" s="4">
        <v>6037</v>
      </c>
      <c r="R4509" s="4" t="b">
        <f t="shared" si="75"/>
        <v>0</v>
      </c>
      <c r="S4509" s="4">
        <v>0</v>
      </c>
    </row>
    <row r="4510" spans="1:19" ht="14.25" customHeight="1">
      <c r="A4510" s="4" t="s">
        <v>2672</v>
      </c>
      <c r="B4510" s="5"/>
      <c r="C4510" s="4">
        <v>0</v>
      </c>
      <c r="E4510" s="4" t="b">
        <f t="shared" si="74"/>
        <v>0</v>
      </c>
      <c r="F4510" s="4">
        <v>0</v>
      </c>
      <c r="G4510" s="4">
        <v>16705298</v>
      </c>
      <c r="H4510" s="6">
        <v>44133</v>
      </c>
      <c r="I4510" s="7" t="s">
        <v>2536</v>
      </c>
      <c r="J4510" s="4" t="s">
        <v>2399</v>
      </c>
      <c r="K4510" s="4">
        <v>1172</v>
      </c>
      <c r="L4510" s="4">
        <v>0</v>
      </c>
      <c r="M4510" s="4">
        <v>0</v>
      </c>
      <c r="N4510" s="4">
        <v>0</v>
      </c>
      <c r="O4510" s="4">
        <v>18000</v>
      </c>
      <c r="P4510" s="4">
        <v>44700</v>
      </c>
      <c r="Q4510" s="4">
        <v>6038</v>
      </c>
      <c r="R4510" s="4" t="b">
        <f t="shared" si="75"/>
        <v>0</v>
      </c>
      <c r="S4510" s="4">
        <v>0</v>
      </c>
    </row>
    <row r="4511" spans="1:19" ht="14.25" customHeight="1">
      <c r="A4511" s="4" t="s">
        <v>2672</v>
      </c>
      <c r="B4511" s="5" t="s">
        <v>2676</v>
      </c>
      <c r="C4511" s="4">
        <v>0</v>
      </c>
      <c r="D4511" s="4" t="s">
        <v>2676</v>
      </c>
      <c r="E4511" s="4" t="b">
        <f t="shared" si="74"/>
        <v>0</v>
      </c>
      <c r="F4511" s="4">
        <v>0</v>
      </c>
      <c r="G4511" s="4">
        <v>16705298</v>
      </c>
      <c r="H4511" s="3" t="s">
        <v>21</v>
      </c>
      <c r="K4511" s="4">
        <v>0</v>
      </c>
      <c r="L4511" s="4">
        <v>0</v>
      </c>
      <c r="M4511" s="4">
        <v>0</v>
      </c>
      <c r="N4511" s="4">
        <v>0</v>
      </c>
      <c r="O4511" s="4">
        <v>44700</v>
      </c>
      <c r="P4511" s="4">
        <v>44700</v>
      </c>
      <c r="Q4511" s="4">
        <v>6039</v>
      </c>
      <c r="R4511" s="4" t="b">
        <f t="shared" si="75"/>
        <v>0</v>
      </c>
      <c r="S4511" s="4">
        <v>0</v>
      </c>
    </row>
    <row r="4512" spans="1:19" ht="14.25" customHeight="1">
      <c r="A4512" s="4" t="s">
        <v>2672</v>
      </c>
      <c r="B4512" s="5" t="s">
        <v>2677</v>
      </c>
      <c r="C4512" s="4">
        <v>0</v>
      </c>
      <c r="D4512" s="4" t="s">
        <v>2677</v>
      </c>
      <c r="E4512" s="4" t="b">
        <f t="shared" si="74"/>
        <v>0</v>
      </c>
      <c r="F4512" s="4">
        <v>22800</v>
      </c>
      <c r="G4512" s="4">
        <v>79155940</v>
      </c>
      <c r="H4512" s="3" t="s">
        <v>21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22800</v>
      </c>
      <c r="Q4512" s="4">
        <v>6062</v>
      </c>
      <c r="R4512" s="4" t="b">
        <f t="shared" si="75"/>
        <v>0</v>
      </c>
      <c r="S4512" s="4">
        <v>0</v>
      </c>
    </row>
    <row r="4513" spans="1:19" ht="14.25" customHeight="1">
      <c r="A4513" s="4" t="s">
        <v>2672</v>
      </c>
      <c r="B4513" s="5" t="s">
        <v>2678</v>
      </c>
      <c r="C4513" s="4">
        <v>0</v>
      </c>
      <c r="D4513" s="4" t="s">
        <v>2678</v>
      </c>
      <c r="E4513" s="4" t="b">
        <f t="shared" si="74"/>
        <v>0</v>
      </c>
      <c r="F4513" s="4">
        <v>0</v>
      </c>
      <c r="G4513" s="4">
        <v>79155940</v>
      </c>
      <c r="H4513" s="3" t="s">
        <v>21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22800</v>
      </c>
      <c r="Q4513" s="4">
        <v>6063</v>
      </c>
      <c r="R4513" s="4" t="b">
        <f t="shared" si="75"/>
        <v>0</v>
      </c>
      <c r="S4513" s="4">
        <v>0</v>
      </c>
    </row>
    <row r="4514" spans="1:19" ht="14.25" customHeight="1">
      <c r="A4514" s="4" t="s">
        <v>2672</v>
      </c>
      <c r="B4514" s="5" t="s">
        <v>956</v>
      </c>
      <c r="C4514" s="4">
        <v>0</v>
      </c>
      <c r="D4514" s="4" t="s">
        <v>956</v>
      </c>
      <c r="E4514" s="4" t="b">
        <f t="shared" si="74"/>
        <v>0</v>
      </c>
      <c r="F4514" s="4">
        <v>10800</v>
      </c>
      <c r="G4514" s="4">
        <v>79432896</v>
      </c>
      <c r="H4514" s="3" t="s">
        <v>21</v>
      </c>
      <c r="K4514" s="4">
        <v>0</v>
      </c>
      <c r="L4514" s="4">
        <v>0</v>
      </c>
      <c r="M4514" s="4">
        <v>0</v>
      </c>
      <c r="N4514" s="4">
        <v>0</v>
      </c>
      <c r="O4514" s="4">
        <v>0</v>
      </c>
      <c r="P4514" s="4">
        <v>10800</v>
      </c>
      <c r="Q4514" s="4">
        <v>6072</v>
      </c>
      <c r="R4514" s="4" t="b">
        <f t="shared" si="75"/>
        <v>0</v>
      </c>
      <c r="S4514" s="4">
        <v>0</v>
      </c>
    </row>
    <row r="4515" spans="1:19" ht="14.25" customHeight="1">
      <c r="A4515" s="4" t="s">
        <v>2672</v>
      </c>
      <c r="B4515" s="5" t="s">
        <v>2679</v>
      </c>
      <c r="C4515" s="4">
        <v>0</v>
      </c>
      <c r="D4515" s="4" t="s">
        <v>2679</v>
      </c>
      <c r="E4515" s="4" t="b">
        <f t="shared" si="74"/>
        <v>0</v>
      </c>
      <c r="F4515" s="4">
        <v>0</v>
      </c>
      <c r="G4515" s="4">
        <v>79432896</v>
      </c>
      <c r="H4515" s="3" t="s">
        <v>21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10800</v>
      </c>
      <c r="Q4515" s="4">
        <v>6073</v>
      </c>
      <c r="R4515" s="4" t="b">
        <f t="shared" si="75"/>
        <v>0</v>
      </c>
      <c r="S4515" s="4">
        <v>0</v>
      </c>
    </row>
    <row r="4516" spans="1:19" ht="14.25" customHeight="1">
      <c r="A4516" s="4" t="s">
        <v>2672</v>
      </c>
      <c r="B4516" s="5" t="s">
        <v>2680</v>
      </c>
      <c r="C4516" s="4">
        <v>0</v>
      </c>
      <c r="D4516" s="4" t="s">
        <v>2680</v>
      </c>
      <c r="E4516" s="4" t="b">
        <f t="shared" si="74"/>
        <v>0</v>
      </c>
      <c r="F4516" s="4">
        <v>28800</v>
      </c>
      <c r="G4516" s="4">
        <v>79668205</v>
      </c>
      <c r="H4516" s="3" t="s">
        <v>21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28800</v>
      </c>
      <c r="Q4516" s="4">
        <v>6076</v>
      </c>
      <c r="R4516" s="4" t="b">
        <f t="shared" si="75"/>
        <v>0</v>
      </c>
      <c r="S4516" s="4">
        <v>0</v>
      </c>
    </row>
    <row r="4517" spans="1:19" ht="14.25" customHeight="1">
      <c r="A4517" s="4" t="s">
        <v>2672</v>
      </c>
      <c r="B4517" s="5" t="s">
        <v>2681</v>
      </c>
      <c r="C4517" s="4">
        <v>0</v>
      </c>
      <c r="D4517" s="4" t="s">
        <v>2681</v>
      </c>
      <c r="E4517" s="4" t="b">
        <f t="shared" si="74"/>
        <v>0</v>
      </c>
      <c r="F4517" s="4">
        <v>0</v>
      </c>
      <c r="G4517" s="4">
        <v>79668205</v>
      </c>
      <c r="H4517" s="3" t="s">
        <v>21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28800</v>
      </c>
      <c r="Q4517" s="4">
        <v>6077</v>
      </c>
      <c r="R4517" s="4" t="b">
        <f t="shared" si="75"/>
        <v>0</v>
      </c>
      <c r="S4517" s="4">
        <v>0</v>
      </c>
    </row>
    <row r="4518" spans="1:19" ht="14.25" customHeight="1">
      <c r="A4518" s="4" t="s">
        <v>2672</v>
      </c>
      <c r="B4518" s="5" t="s">
        <v>2682</v>
      </c>
      <c r="C4518" s="4">
        <v>0</v>
      </c>
      <c r="D4518" s="4" t="s">
        <v>2682</v>
      </c>
      <c r="E4518" s="4" t="b">
        <f t="shared" si="74"/>
        <v>0</v>
      </c>
      <c r="F4518" s="4">
        <v>22341</v>
      </c>
      <c r="G4518" s="4">
        <v>93377871</v>
      </c>
      <c r="H4518" s="3" t="s">
        <v>21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22341</v>
      </c>
      <c r="Q4518" s="4">
        <v>6102</v>
      </c>
      <c r="R4518" s="4" t="b">
        <f t="shared" si="75"/>
        <v>0</v>
      </c>
      <c r="S4518" s="4">
        <v>0</v>
      </c>
    </row>
    <row r="4519" spans="1:19" ht="14.25" customHeight="1">
      <c r="A4519" s="4" t="s">
        <v>2672</v>
      </c>
      <c r="B4519" s="5" t="s">
        <v>2683</v>
      </c>
      <c r="C4519" s="4">
        <v>0</v>
      </c>
      <c r="D4519" s="4" t="s">
        <v>2683</v>
      </c>
      <c r="E4519" s="4" t="b">
        <f t="shared" si="74"/>
        <v>0</v>
      </c>
      <c r="F4519" s="4">
        <v>0</v>
      </c>
      <c r="G4519" s="4">
        <v>93377871</v>
      </c>
      <c r="H4519" s="3" t="s">
        <v>21</v>
      </c>
      <c r="K4519" s="4">
        <v>0</v>
      </c>
      <c r="L4519" s="4">
        <v>0</v>
      </c>
      <c r="M4519" s="4">
        <v>0</v>
      </c>
      <c r="N4519" s="4">
        <v>0</v>
      </c>
      <c r="O4519" s="4">
        <v>0</v>
      </c>
      <c r="P4519" s="4">
        <v>22341</v>
      </c>
      <c r="Q4519" s="4">
        <v>6103</v>
      </c>
      <c r="R4519" s="4" t="b">
        <f t="shared" si="75"/>
        <v>0</v>
      </c>
      <c r="S4519" s="4">
        <v>0</v>
      </c>
    </row>
    <row r="4520" spans="1:19" ht="14.25" customHeight="1">
      <c r="A4520" s="4" t="s">
        <v>2672</v>
      </c>
      <c r="B4520" s="5" t="s">
        <v>963</v>
      </c>
      <c r="C4520" s="4">
        <v>0</v>
      </c>
      <c r="D4520" s="4" t="s">
        <v>963</v>
      </c>
      <c r="E4520" s="4" t="b">
        <f t="shared" si="74"/>
        <v>0</v>
      </c>
      <c r="F4520" s="4">
        <v>264000</v>
      </c>
      <c r="G4520" s="4">
        <v>96192952</v>
      </c>
      <c r="H4520" s="3" t="s">
        <v>21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264000</v>
      </c>
      <c r="Q4520" s="4">
        <v>6104</v>
      </c>
      <c r="R4520" s="4" t="b">
        <f t="shared" si="75"/>
        <v>0</v>
      </c>
      <c r="S4520" s="4">
        <v>0</v>
      </c>
    </row>
    <row r="4521" spans="1:19" ht="14.25" customHeight="1">
      <c r="A4521" s="4" t="s">
        <v>2672</v>
      </c>
      <c r="B4521" s="5" t="s">
        <v>2684</v>
      </c>
      <c r="C4521" s="4">
        <v>0</v>
      </c>
      <c r="D4521" s="4" t="s">
        <v>2684</v>
      </c>
      <c r="E4521" s="4" t="b">
        <f t="shared" si="74"/>
        <v>0</v>
      </c>
      <c r="F4521" s="4">
        <v>0</v>
      </c>
      <c r="G4521" s="4">
        <v>96192952</v>
      </c>
      <c r="H4521" s="3" t="s">
        <v>21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264000</v>
      </c>
      <c r="Q4521" s="4">
        <v>6105</v>
      </c>
      <c r="R4521" s="4" t="b">
        <f t="shared" si="75"/>
        <v>0</v>
      </c>
      <c r="S4521" s="4">
        <v>0</v>
      </c>
    </row>
    <row r="4522" spans="1:19" ht="14.25" customHeight="1">
      <c r="A4522" s="4" t="s">
        <v>2672</v>
      </c>
      <c r="B4522" s="5" t="s">
        <v>855</v>
      </c>
      <c r="C4522" s="4">
        <v>0</v>
      </c>
      <c r="D4522" s="4" t="s">
        <v>855</v>
      </c>
      <c r="E4522" s="4" t="b">
        <f t="shared" si="74"/>
        <v>0</v>
      </c>
      <c r="F4522" s="4">
        <v>-22341</v>
      </c>
      <c r="G4522" s="4">
        <v>830036831</v>
      </c>
      <c r="H4522" s="3" t="s">
        <v>21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-22341</v>
      </c>
      <c r="Q4522" s="4">
        <v>6106</v>
      </c>
      <c r="R4522" s="4" t="b">
        <f t="shared" si="75"/>
        <v>0</v>
      </c>
      <c r="S4522" s="4">
        <v>0</v>
      </c>
    </row>
    <row r="4523" spans="1:19" ht="14.25" customHeight="1">
      <c r="A4523" s="4" t="s">
        <v>2672</v>
      </c>
      <c r="B4523" s="5" t="s">
        <v>2685</v>
      </c>
      <c r="C4523" s="4">
        <v>0</v>
      </c>
      <c r="D4523" s="4" t="s">
        <v>2685</v>
      </c>
      <c r="E4523" s="4" t="b">
        <f t="shared" si="74"/>
        <v>0</v>
      </c>
      <c r="F4523" s="4">
        <v>0</v>
      </c>
      <c r="G4523" s="4">
        <v>830036831</v>
      </c>
      <c r="H4523" s="3" t="s">
        <v>21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-22341</v>
      </c>
      <c r="Q4523" s="4">
        <v>6107</v>
      </c>
      <c r="R4523" s="4" t="b">
        <f t="shared" si="75"/>
        <v>0</v>
      </c>
      <c r="S4523" s="4">
        <v>0</v>
      </c>
    </row>
    <row r="4524" spans="1:19" ht="14.25" customHeight="1">
      <c r="A4524" s="4" t="s">
        <v>2672</v>
      </c>
      <c r="B4524" s="5" t="s">
        <v>2651</v>
      </c>
      <c r="C4524" s="4">
        <v>0</v>
      </c>
      <c r="D4524" s="4" t="s">
        <v>2651</v>
      </c>
      <c r="E4524" s="4" t="b">
        <f t="shared" si="74"/>
        <v>0</v>
      </c>
      <c r="F4524" s="4">
        <v>-460800</v>
      </c>
      <c r="G4524" s="4">
        <v>899999999</v>
      </c>
      <c r="H4524" s="3" t="s">
        <v>21</v>
      </c>
      <c r="K4524" s="4">
        <v>0</v>
      </c>
      <c r="L4524" s="4">
        <v>230100</v>
      </c>
      <c r="M4524" s="4">
        <v>0</v>
      </c>
      <c r="N4524" s="4">
        <v>0</v>
      </c>
      <c r="O4524" s="4">
        <v>0</v>
      </c>
      <c r="P4524" s="4">
        <v>-460800</v>
      </c>
      <c r="Q4524" s="4">
        <v>6112</v>
      </c>
      <c r="R4524" s="4" t="b">
        <f t="shared" si="75"/>
        <v>0</v>
      </c>
      <c r="S4524" s="4">
        <v>0</v>
      </c>
    </row>
    <row r="4525" spans="1:19" ht="14.25" customHeight="1">
      <c r="A4525" s="4" t="s">
        <v>2672</v>
      </c>
      <c r="B4525" s="5"/>
      <c r="C4525" s="4">
        <v>0</v>
      </c>
      <c r="E4525" s="4" t="b">
        <f t="shared" si="74"/>
        <v>0</v>
      </c>
      <c r="F4525" s="4">
        <v>0</v>
      </c>
      <c r="G4525" s="4">
        <v>899999999</v>
      </c>
      <c r="H4525" s="6">
        <v>44084</v>
      </c>
      <c r="I4525" s="4" t="s">
        <v>2686</v>
      </c>
      <c r="J4525" s="4" t="s">
        <v>834</v>
      </c>
      <c r="K4525" s="4">
        <v>3175</v>
      </c>
      <c r="L4525" s="4">
        <v>0</v>
      </c>
      <c r="M4525" s="4">
        <v>0</v>
      </c>
      <c r="N4525" s="4">
        <v>161100</v>
      </c>
      <c r="O4525" s="4">
        <v>0</v>
      </c>
      <c r="P4525" s="4">
        <v>-621900</v>
      </c>
      <c r="Q4525" s="4">
        <v>6113</v>
      </c>
      <c r="R4525" s="4" t="b">
        <f t="shared" si="75"/>
        <v>0</v>
      </c>
      <c r="S4525" s="4">
        <v>0</v>
      </c>
    </row>
    <row r="4526" spans="1:19" ht="14.25" customHeight="1">
      <c r="A4526" s="4" t="s">
        <v>2672</v>
      </c>
      <c r="B4526" s="5"/>
      <c r="C4526" s="4">
        <v>0</v>
      </c>
      <c r="E4526" s="4" t="b">
        <f t="shared" si="74"/>
        <v>0</v>
      </c>
      <c r="F4526" s="4">
        <v>0</v>
      </c>
      <c r="G4526" s="4">
        <v>899999999</v>
      </c>
      <c r="H4526" s="6">
        <v>44165</v>
      </c>
      <c r="I4526" s="4" t="s">
        <v>2687</v>
      </c>
      <c r="J4526" s="4" t="s">
        <v>834</v>
      </c>
      <c r="K4526" s="4">
        <v>3203</v>
      </c>
      <c r="L4526" s="4">
        <v>0</v>
      </c>
      <c r="M4526" s="4">
        <v>0</v>
      </c>
      <c r="N4526" s="4">
        <v>69000</v>
      </c>
      <c r="O4526" s="4">
        <v>0</v>
      </c>
      <c r="P4526" s="4">
        <v>-690900</v>
      </c>
      <c r="Q4526" s="4">
        <v>6114</v>
      </c>
      <c r="R4526" s="4" t="b">
        <f t="shared" si="75"/>
        <v>0</v>
      </c>
      <c r="S4526" s="4">
        <v>0</v>
      </c>
    </row>
    <row r="4527" spans="1:19" ht="14.25" customHeight="1">
      <c r="A4527" s="4" t="s">
        <v>2672</v>
      </c>
      <c r="B4527" s="5" t="s">
        <v>2688</v>
      </c>
      <c r="C4527" s="4">
        <v>0</v>
      </c>
      <c r="D4527" s="4" t="s">
        <v>2688</v>
      </c>
      <c r="E4527" s="4" t="b">
        <f t="shared" si="74"/>
        <v>0</v>
      </c>
      <c r="F4527" s="4">
        <v>0</v>
      </c>
      <c r="G4527" s="4">
        <v>899999999</v>
      </c>
      <c r="H4527" s="3" t="s">
        <v>21</v>
      </c>
      <c r="K4527" s="4">
        <v>0</v>
      </c>
      <c r="L4527" s="4">
        <v>0</v>
      </c>
      <c r="M4527" s="4">
        <v>0</v>
      </c>
      <c r="N4527" s="4">
        <v>230100</v>
      </c>
      <c r="O4527" s="4">
        <v>0</v>
      </c>
      <c r="P4527" s="4">
        <v>-690900</v>
      </c>
      <c r="Q4527" s="4">
        <v>6115</v>
      </c>
      <c r="R4527" s="4" t="b">
        <f t="shared" si="75"/>
        <v>0</v>
      </c>
      <c r="S4527" s="4">
        <v>0</v>
      </c>
    </row>
    <row r="4528" spans="1:19" ht="14.25" customHeight="1">
      <c r="A4528" s="4" t="s">
        <v>2672</v>
      </c>
      <c r="B4528" s="5" t="s">
        <v>2689</v>
      </c>
      <c r="C4528" s="4">
        <v>0</v>
      </c>
      <c r="D4528" s="4" t="s">
        <v>2689</v>
      </c>
      <c r="E4528" s="4" t="b">
        <f t="shared" si="74"/>
        <v>0</v>
      </c>
      <c r="F4528" s="4">
        <v>14400</v>
      </c>
      <c r="G4528" s="4">
        <v>1019014175</v>
      </c>
      <c r="H4528" s="3" t="s">
        <v>21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14400</v>
      </c>
      <c r="Q4528" s="4">
        <v>6116</v>
      </c>
      <c r="R4528" s="4" t="b">
        <f t="shared" si="75"/>
        <v>0</v>
      </c>
      <c r="S4528" s="4">
        <v>0</v>
      </c>
    </row>
    <row r="4529" spans="1:19" ht="14.25" customHeight="1">
      <c r="A4529" s="4" t="s">
        <v>2672</v>
      </c>
      <c r="B4529" s="5" t="s">
        <v>2690</v>
      </c>
      <c r="C4529" s="4">
        <v>0</v>
      </c>
      <c r="D4529" s="4" t="s">
        <v>2690</v>
      </c>
      <c r="E4529" s="4" t="b">
        <f t="shared" si="74"/>
        <v>0</v>
      </c>
      <c r="F4529" s="4">
        <v>0</v>
      </c>
      <c r="G4529" s="4">
        <v>1019014175</v>
      </c>
      <c r="H4529" s="3" t="s">
        <v>21</v>
      </c>
      <c r="K4529" s="4">
        <v>0</v>
      </c>
      <c r="L4529" s="4">
        <v>0</v>
      </c>
      <c r="M4529" s="4">
        <v>0</v>
      </c>
      <c r="N4529" s="4">
        <v>0</v>
      </c>
      <c r="O4529" s="4">
        <v>0</v>
      </c>
      <c r="P4529" s="4">
        <v>14400</v>
      </c>
      <c r="Q4529" s="4">
        <v>6117</v>
      </c>
      <c r="R4529" s="4" t="b">
        <f t="shared" si="75"/>
        <v>0</v>
      </c>
      <c r="S4529" s="4">
        <v>0</v>
      </c>
    </row>
    <row r="4530" spans="1:19" ht="14.25" customHeight="1">
      <c r="A4530" s="4" t="s">
        <v>2672</v>
      </c>
      <c r="B4530" s="5" t="s">
        <v>1011</v>
      </c>
      <c r="C4530" s="4">
        <v>0</v>
      </c>
      <c r="D4530" s="4" t="s">
        <v>1011</v>
      </c>
      <c r="E4530" s="4" t="b">
        <f t="shared" si="74"/>
        <v>0</v>
      </c>
      <c r="F4530" s="4">
        <v>20400</v>
      </c>
      <c r="G4530" s="4">
        <v>1032358748</v>
      </c>
      <c r="H4530" s="3" t="s">
        <v>21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20400</v>
      </c>
      <c r="Q4530" s="4">
        <v>6118</v>
      </c>
      <c r="R4530" s="4" t="b">
        <f t="shared" si="75"/>
        <v>0</v>
      </c>
      <c r="S4530" s="4">
        <v>0</v>
      </c>
    </row>
    <row r="4531" spans="1:19" ht="14.25" customHeight="1">
      <c r="A4531" s="4" t="s">
        <v>2672</v>
      </c>
      <c r="B4531" s="5" t="s">
        <v>2691</v>
      </c>
      <c r="C4531" s="4">
        <v>0</v>
      </c>
      <c r="D4531" s="4" t="s">
        <v>2691</v>
      </c>
      <c r="E4531" s="4" t="b">
        <f t="shared" si="74"/>
        <v>0</v>
      </c>
      <c r="F4531" s="4">
        <v>0</v>
      </c>
      <c r="G4531" s="4">
        <v>1032358748</v>
      </c>
      <c r="H4531" s="3" t="s">
        <v>21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20400</v>
      </c>
      <c r="Q4531" s="4">
        <v>6119</v>
      </c>
      <c r="R4531" s="4" t="b">
        <f t="shared" si="75"/>
        <v>0</v>
      </c>
      <c r="S4531" s="4">
        <v>0</v>
      </c>
    </row>
    <row r="4532" spans="1:19" ht="14.25" customHeight="1">
      <c r="A4532" s="4" t="s">
        <v>2672</v>
      </c>
      <c r="B4532" s="5" t="s">
        <v>1013</v>
      </c>
      <c r="C4532" s="4">
        <v>0</v>
      </c>
      <c r="D4532" s="4" t="s">
        <v>1013</v>
      </c>
      <c r="E4532" s="4" t="b">
        <f t="shared" si="74"/>
        <v>0</v>
      </c>
      <c r="F4532" s="4">
        <v>15000</v>
      </c>
      <c r="G4532" s="4">
        <v>1136884522</v>
      </c>
      <c r="H4532" s="3" t="s">
        <v>21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15000</v>
      </c>
      <c r="Q4532" s="4">
        <v>6120</v>
      </c>
      <c r="R4532" s="4" t="b">
        <f t="shared" si="75"/>
        <v>0</v>
      </c>
      <c r="S4532" s="4">
        <v>0</v>
      </c>
    </row>
    <row r="4533" spans="1:19" ht="14.25" customHeight="1">
      <c r="A4533" s="4" t="s">
        <v>2672</v>
      </c>
      <c r="B4533" s="5" t="s">
        <v>2692</v>
      </c>
      <c r="C4533" s="4">
        <v>0</v>
      </c>
      <c r="D4533" s="4" t="s">
        <v>2692</v>
      </c>
      <c r="E4533" s="4" t="b">
        <f t="shared" si="74"/>
        <v>0</v>
      </c>
      <c r="F4533" s="4">
        <v>0</v>
      </c>
      <c r="G4533" s="4">
        <v>1136884522</v>
      </c>
      <c r="H4533" s="3" t="s">
        <v>21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15000</v>
      </c>
      <c r="Q4533" s="4">
        <v>6121</v>
      </c>
      <c r="R4533" s="4" t="b">
        <f t="shared" si="75"/>
        <v>0</v>
      </c>
      <c r="S4533" s="4">
        <v>0</v>
      </c>
    </row>
    <row r="4534" spans="1:19" ht="14.25" customHeight="1">
      <c r="A4534" s="4" t="s">
        <v>2672</v>
      </c>
      <c r="B4534" s="5" t="s">
        <v>2693</v>
      </c>
      <c r="C4534" s="4">
        <v>0</v>
      </c>
      <c r="D4534" s="4" t="s">
        <v>2693</v>
      </c>
      <c r="E4534" s="4" t="b">
        <f t="shared" si="74"/>
        <v>0</v>
      </c>
      <c r="F4534" s="4">
        <v>0</v>
      </c>
      <c r="G4534" s="4">
        <v>0</v>
      </c>
      <c r="H4534" s="3" t="s">
        <v>21</v>
      </c>
      <c r="K4534" s="4">
        <v>0</v>
      </c>
      <c r="L4534" s="4">
        <v>0</v>
      </c>
      <c r="M4534" s="4">
        <v>0</v>
      </c>
      <c r="N4534" s="4">
        <v>230100</v>
      </c>
      <c r="O4534" s="4">
        <v>230100</v>
      </c>
      <c r="P4534" s="4">
        <v>0</v>
      </c>
      <c r="Q4534" s="4">
        <v>6122</v>
      </c>
      <c r="R4534" s="4" t="b">
        <f t="shared" ref="R4534:R4535" si="76">TRUE()</f>
        <v>1</v>
      </c>
      <c r="S4534" s="4">
        <v>0</v>
      </c>
    </row>
    <row r="4535" spans="1:19" ht="14.25" customHeight="1">
      <c r="A4535" s="4" t="s">
        <v>2694</v>
      </c>
      <c r="B4535" s="5" t="s">
        <v>2695</v>
      </c>
      <c r="C4535" s="4">
        <v>0</v>
      </c>
      <c r="D4535" s="4" t="s">
        <v>2695</v>
      </c>
      <c r="E4535" s="4" t="b">
        <f>TRUE()</f>
        <v>1</v>
      </c>
      <c r="F4535" s="4">
        <v>0</v>
      </c>
      <c r="G4535" s="4">
        <v>0</v>
      </c>
      <c r="H4535" s="3" t="s">
        <v>21</v>
      </c>
      <c r="K4535" s="4">
        <v>0</v>
      </c>
      <c r="L4535" s="4">
        <v>211223</v>
      </c>
      <c r="M4535" s="4">
        <v>230425</v>
      </c>
      <c r="N4535" s="4">
        <v>0</v>
      </c>
      <c r="O4535" s="4">
        <v>0</v>
      </c>
      <c r="P4535" s="4">
        <v>0</v>
      </c>
      <c r="Q4535" s="4">
        <v>6125</v>
      </c>
      <c r="R4535" s="4" t="b">
        <f t="shared" si="76"/>
        <v>1</v>
      </c>
      <c r="S4535" s="4">
        <v>0</v>
      </c>
    </row>
    <row r="4536" spans="1:19" ht="14.25" customHeight="1">
      <c r="A4536" s="4" t="s">
        <v>2694</v>
      </c>
      <c r="B4536" s="5" t="s">
        <v>831</v>
      </c>
      <c r="C4536" s="4">
        <v>0</v>
      </c>
      <c r="D4536" s="4" t="s">
        <v>831</v>
      </c>
      <c r="E4536" s="4" t="b">
        <f t="shared" ref="E4536:E4583" si="77">FALSE()</f>
        <v>0</v>
      </c>
      <c r="F4536" s="4">
        <v>-18116</v>
      </c>
      <c r="G4536" s="4">
        <v>2996611</v>
      </c>
      <c r="H4536" s="3" t="s">
        <v>21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-18116</v>
      </c>
      <c r="Q4536" s="4">
        <v>6126</v>
      </c>
      <c r="R4536" s="4" t="b">
        <f t="shared" ref="R4536:R4582" si="78">FALSE()</f>
        <v>0</v>
      </c>
      <c r="S4536" s="4">
        <v>0</v>
      </c>
    </row>
    <row r="4537" spans="1:19" ht="14.25" customHeight="1">
      <c r="A4537" s="4" t="s">
        <v>2694</v>
      </c>
      <c r="B4537" s="5" t="s">
        <v>2696</v>
      </c>
      <c r="C4537" s="4">
        <v>0</v>
      </c>
      <c r="D4537" s="4" t="s">
        <v>2696</v>
      </c>
      <c r="E4537" s="4" t="b">
        <f t="shared" si="77"/>
        <v>0</v>
      </c>
      <c r="F4537" s="4">
        <v>0</v>
      </c>
      <c r="G4537" s="4">
        <v>2996611</v>
      </c>
      <c r="H4537" s="3" t="s">
        <v>21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-18116</v>
      </c>
      <c r="Q4537" s="4">
        <v>6127</v>
      </c>
      <c r="R4537" s="4" t="b">
        <f t="shared" si="78"/>
        <v>0</v>
      </c>
      <c r="S4537" s="4">
        <v>0</v>
      </c>
    </row>
    <row r="4538" spans="1:19" ht="14.25" customHeight="1">
      <c r="A4538" s="4" t="s">
        <v>2694</v>
      </c>
      <c r="B4538" s="5" t="s">
        <v>866</v>
      </c>
      <c r="C4538" s="4">
        <v>0</v>
      </c>
      <c r="D4538" s="4" t="s">
        <v>866</v>
      </c>
      <c r="E4538" s="4" t="b">
        <f t="shared" si="77"/>
        <v>0</v>
      </c>
      <c r="F4538" s="4">
        <v>-2400</v>
      </c>
      <c r="G4538" s="4">
        <v>830046328</v>
      </c>
      <c r="H4538" s="3" t="s">
        <v>21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-2400</v>
      </c>
      <c r="Q4538" s="4">
        <v>6134</v>
      </c>
      <c r="R4538" s="4" t="b">
        <f t="shared" si="78"/>
        <v>0</v>
      </c>
      <c r="S4538" s="4">
        <v>0</v>
      </c>
    </row>
    <row r="4539" spans="1:19" ht="14.25" customHeight="1">
      <c r="A4539" s="4" t="s">
        <v>2694</v>
      </c>
      <c r="B4539" s="5" t="s">
        <v>2697</v>
      </c>
      <c r="C4539" s="4">
        <v>0</v>
      </c>
      <c r="D4539" s="4" t="s">
        <v>2697</v>
      </c>
      <c r="E4539" s="4" t="b">
        <f t="shared" si="77"/>
        <v>0</v>
      </c>
      <c r="F4539" s="4">
        <v>0</v>
      </c>
      <c r="G4539" s="4">
        <v>830046328</v>
      </c>
      <c r="H4539" s="3" t="s">
        <v>21</v>
      </c>
      <c r="K4539" s="4">
        <v>0</v>
      </c>
      <c r="L4539" s="4">
        <v>0</v>
      </c>
      <c r="M4539" s="4">
        <v>0</v>
      </c>
      <c r="N4539" s="4">
        <v>0</v>
      </c>
      <c r="O4539" s="4">
        <v>0</v>
      </c>
      <c r="P4539" s="4">
        <v>-2400</v>
      </c>
      <c r="Q4539" s="4">
        <v>6135</v>
      </c>
      <c r="R4539" s="4" t="b">
        <f t="shared" si="78"/>
        <v>0</v>
      </c>
      <c r="S4539" s="4">
        <v>0</v>
      </c>
    </row>
    <row r="4540" spans="1:19" ht="14.25" customHeight="1">
      <c r="A4540" s="4" t="s">
        <v>2694</v>
      </c>
      <c r="B4540" s="5" t="s">
        <v>971</v>
      </c>
      <c r="C4540" s="4">
        <v>0</v>
      </c>
      <c r="D4540" s="4" t="s">
        <v>971</v>
      </c>
      <c r="E4540" s="4" t="b">
        <f t="shared" si="77"/>
        <v>0</v>
      </c>
      <c r="F4540" s="4">
        <v>417418</v>
      </c>
      <c r="G4540" s="4">
        <v>830082027</v>
      </c>
      <c r="H4540" s="3" t="s">
        <v>21</v>
      </c>
      <c r="K4540" s="4">
        <v>0</v>
      </c>
      <c r="L4540" s="4">
        <v>0</v>
      </c>
      <c r="M4540" s="4">
        <v>152124</v>
      </c>
      <c r="N4540" s="4">
        <v>0</v>
      </c>
      <c r="O4540" s="4">
        <v>0</v>
      </c>
      <c r="P4540" s="4">
        <v>417418</v>
      </c>
      <c r="Q4540" s="4">
        <v>6136</v>
      </c>
      <c r="R4540" s="4" t="b">
        <f t="shared" si="78"/>
        <v>0</v>
      </c>
      <c r="S4540" s="4">
        <v>0</v>
      </c>
    </row>
    <row r="4541" spans="1:19" ht="14.25" customHeight="1">
      <c r="A4541" s="4" t="s">
        <v>2694</v>
      </c>
      <c r="B4541" s="5"/>
      <c r="C4541" s="4">
        <v>0</v>
      </c>
      <c r="E4541" s="4" t="b">
        <f t="shared" si="77"/>
        <v>0</v>
      </c>
      <c r="F4541" s="4">
        <v>0</v>
      </c>
      <c r="G4541" s="4">
        <v>830082027</v>
      </c>
      <c r="H4541" s="6">
        <v>43860</v>
      </c>
      <c r="I4541" s="4" t="s">
        <v>2491</v>
      </c>
      <c r="J4541" s="4" t="s">
        <v>2399</v>
      </c>
      <c r="K4541" s="4">
        <v>1047</v>
      </c>
      <c r="L4541" s="4">
        <v>0</v>
      </c>
      <c r="M4541" s="4">
        <v>0</v>
      </c>
      <c r="N4541" s="4">
        <v>0</v>
      </c>
      <c r="O4541" s="4">
        <v>12677</v>
      </c>
      <c r="P4541" s="4">
        <v>430095</v>
      </c>
      <c r="Q4541" s="4">
        <v>6137</v>
      </c>
      <c r="R4541" s="4" t="b">
        <f t="shared" si="78"/>
        <v>0</v>
      </c>
      <c r="S4541" s="4">
        <v>0</v>
      </c>
    </row>
    <row r="4542" spans="1:19" ht="14.25" customHeight="1">
      <c r="A4542" s="4" t="s">
        <v>2694</v>
      </c>
      <c r="B4542" s="5"/>
      <c r="C4542" s="4">
        <v>0</v>
      </c>
      <c r="E4542" s="4" t="b">
        <f t="shared" si="77"/>
        <v>0</v>
      </c>
      <c r="F4542" s="4">
        <v>0</v>
      </c>
      <c r="G4542" s="4">
        <v>830082027</v>
      </c>
      <c r="H4542" s="6">
        <v>43889</v>
      </c>
      <c r="I4542" s="4" t="s">
        <v>2492</v>
      </c>
      <c r="J4542" s="4" t="s">
        <v>2399</v>
      </c>
      <c r="K4542" s="4">
        <v>1059</v>
      </c>
      <c r="L4542" s="4">
        <v>0</v>
      </c>
      <c r="M4542" s="4">
        <v>0</v>
      </c>
      <c r="N4542" s="4">
        <v>0</v>
      </c>
      <c r="O4542" s="4">
        <v>12677</v>
      </c>
      <c r="P4542" s="4">
        <v>442772</v>
      </c>
      <c r="Q4542" s="4">
        <v>6138</v>
      </c>
      <c r="R4542" s="4" t="b">
        <f t="shared" si="78"/>
        <v>0</v>
      </c>
      <c r="S4542" s="4">
        <v>0</v>
      </c>
    </row>
    <row r="4543" spans="1:19" ht="14.25" customHeight="1">
      <c r="A4543" s="4" t="s">
        <v>2694</v>
      </c>
      <c r="B4543" s="5"/>
      <c r="C4543" s="4">
        <v>0</v>
      </c>
      <c r="E4543" s="4" t="b">
        <f t="shared" si="77"/>
        <v>0</v>
      </c>
      <c r="F4543" s="4">
        <v>0</v>
      </c>
      <c r="G4543" s="4">
        <v>830082027</v>
      </c>
      <c r="H4543" s="6">
        <v>43920</v>
      </c>
      <c r="I4543" s="4" t="s">
        <v>2493</v>
      </c>
      <c r="J4543" s="4" t="s">
        <v>2399</v>
      </c>
      <c r="K4543" s="4">
        <v>1072</v>
      </c>
      <c r="L4543" s="4">
        <v>0</v>
      </c>
      <c r="M4543" s="4">
        <v>0</v>
      </c>
      <c r="N4543" s="4">
        <v>0</v>
      </c>
      <c r="O4543" s="4">
        <v>12677</v>
      </c>
      <c r="P4543" s="4">
        <v>455449</v>
      </c>
      <c r="Q4543" s="4">
        <v>6139</v>
      </c>
      <c r="R4543" s="4" t="b">
        <f t="shared" si="78"/>
        <v>0</v>
      </c>
      <c r="S4543" s="4">
        <v>0</v>
      </c>
    </row>
    <row r="4544" spans="1:19" ht="14.25" customHeight="1">
      <c r="A4544" s="4" t="s">
        <v>2694</v>
      </c>
      <c r="B4544" s="5"/>
      <c r="C4544" s="4">
        <v>0</v>
      </c>
      <c r="E4544" s="4" t="b">
        <f t="shared" si="77"/>
        <v>0</v>
      </c>
      <c r="F4544" s="4">
        <v>0</v>
      </c>
      <c r="G4544" s="4">
        <v>830082027</v>
      </c>
      <c r="H4544" s="6">
        <v>43951</v>
      </c>
      <c r="I4544" s="4" t="s">
        <v>2494</v>
      </c>
      <c r="J4544" s="4" t="s">
        <v>2399</v>
      </c>
      <c r="K4544" s="4">
        <v>1086</v>
      </c>
      <c r="L4544" s="4">
        <v>0</v>
      </c>
      <c r="M4544" s="4">
        <v>0</v>
      </c>
      <c r="N4544" s="4">
        <v>0</v>
      </c>
      <c r="O4544" s="4">
        <v>12677</v>
      </c>
      <c r="P4544" s="4">
        <v>468126</v>
      </c>
      <c r="Q4544" s="4">
        <v>6140</v>
      </c>
      <c r="R4544" s="4" t="b">
        <f t="shared" si="78"/>
        <v>0</v>
      </c>
      <c r="S4544" s="4">
        <v>0</v>
      </c>
    </row>
    <row r="4545" spans="1:19" ht="14.25" customHeight="1">
      <c r="A4545" s="4" t="s">
        <v>2694</v>
      </c>
      <c r="B4545" s="5"/>
      <c r="C4545" s="4">
        <v>0</v>
      </c>
      <c r="E4545" s="4" t="b">
        <f t="shared" si="77"/>
        <v>0</v>
      </c>
      <c r="F4545" s="4">
        <v>0</v>
      </c>
      <c r="G4545" s="4">
        <v>830082027</v>
      </c>
      <c r="H4545" s="6">
        <v>43981</v>
      </c>
      <c r="I4545" s="4" t="s">
        <v>2698</v>
      </c>
      <c r="J4545" s="4" t="s">
        <v>2399</v>
      </c>
      <c r="K4545" s="4">
        <v>1094</v>
      </c>
      <c r="L4545" s="4">
        <v>0</v>
      </c>
      <c r="M4545" s="4">
        <v>0</v>
      </c>
      <c r="N4545" s="4">
        <v>0</v>
      </c>
      <c r="O4545" s="4">
        <v>12677</v>
      </c>
      <c r="P4545" s="4">
        <v>480803</v>
      </c>
      <c r="Q4545" s="4">
        <v>6141</v>
      </c>
      <c r="R4545" s="4" t="b">
        <f t="shared" si="78"/>
        <v>0</v>
      </c>
      <c r="S4545" s="4">
        <v>0</v>
      </c>
    </row>
    <row r="4546" spans="1:19" ht="14.25" customHeight="1">
      <c r="A4546" s="4" t="s">
        <v>2694</v>
      </c>
      <c r="B4546" s="5"/>
      <c r="C4546" s="4">
        <v>0</v>
      </c>
      <c r="E4546" s="4" t="b">
        <f t="shared" si="77"/>
        <v>0</v>
      </c>
      <c r="F4546" s="4">
        <v>0</v>
      </c>
      <c r="G4546" s="4">
        <v>830082027</v>
      </c>
      <c r="H4546" s="6">
        <v>44008</v>
      </c>
      <c r="I4546" s="4" t="s">
        <v>2497</v>
      </c>
      <c r="J4546" s="4" t="s">
        <v>2399</v>
      </c>
      <c r="K4546" s="4">
        <v>1112</v>
      </c>
      <c r="L4546" s="4">
        <v>0</v>
      </c>
      <c r="M4546" s="4">
        <v>0</v>
      </c>
      <c r="N4546" s="4">
        <v>0</v>
      </c>
      <c r="O4546" s="4">
        <v>12677</v>
      </c>
      <c r="P4546" s="4">
        <v>493480</v>
      </c>
      <c r="Q4546" s="4">
        <v>6142</v>
      </c>
      <c r="R4546" s="4" t="b">
        <f t="shared" si="78"/>
        <v>0</v>
      </c>
      <c r="S4546" s="4">
        <v>0</v>
      </c>
    </row>
    <row r="4547" spans="1:19" ht="14.25" customHeight="1">
      <c r="A4547" s="4" t="s">
        <v>2694</v>
      </c>
      <c r="B4547" s="5"/>
      <c r="C4547" s="4">
        <v>0</v>
      </c>
      <c r="E4547" s="4" t="b">
        <f t="shared" si="77"/>
        <v>0</v>
      </c>
      <c r="F4547" s="4">
        <v>0</v>
      </c>
      <c r="G4547" s="4">
        <v>830082027</v>
      </c>
      <c r="H4547" s="6">
        <v>44042</v>
      </c>
      <c r="I4547" s="4" t="s">
        <v>2498</v>
      </c>
      <c r="J4547" s="4" t="s">
        <v>2399</v>
      </c>
      <c r="K4547" s="4">
        <v>1125</v>
      </c>
      <c r="L4547" s="4">
        <v>0</v>
      </c>
      <c r="M4547" s="4">
        <v>0</v>
      </c>
      <c r="N4547" s="4">
        <v>0</v>
      </c>
      <c r="O4547" s="4">
        <v>12677</v>
      </c>
      <c r="P4547" s="4">
        <v>506157</v>
      </c>
      <c r="Q4547" s="4">
        <v>6143</v>
      </c>
      <c r="R4547" s="4" t="b">
        <f t="shared" si="78"/>
        <v>0</v>
      </c>
      <c r="S4547" s="4">
        <v>0</v>
      </c>
    </row>
    <row r="4548" spans="1:19" ht="14.25" customHeight="1">
      <c r="A4548" s="4" t="s">
        <v>2694</v>
      </c>
      <c r="B4548" s="5"/>
      <c r="C4548" s="4">
        <v>0</v>
      </c>
      <c r="E4548" s="4" t="b">
        <f t="shared" si="77"/>
        <v>0</v>
      </c>
      <c r="F4548" s="4">
        <v>0</v>
      </c>
      <c r="G4548" s="4">
        <v>830082027</v>
      </c>
      <c r="H4548" s="6">
        <v>44073</v>
      </c>
      <c r="I4548" s="4" t="s">
        <v>2499</v>
      </c>
      <c r="J4548" s="4" t="s">
        <v>2399</v>
      </c>
      <c r="K4548" s="4">
        <v>1133</v>
      </c>
      <c r="L4548" s="4">
        <v>0</v>
      </c>
      <c r="M4548" s="4">
        <v>0</v>
      </c>
      <c r="N4548" s="4">
        <v>0</v>
      </c>
      <c r="O4548" s="4">
        <v>12677</v>
      </c>
      <c r="P4548" s="4">
        <v>518834</v>
      </c>
      <c r="Q4548" s="4">
        <v>6144</v>
      </c>
      <c r="R4548" s="4" t="b">
        <f t="shared" si="78"/>
        <v>0</v>
      </c>
      <c r="S4548" s="4">
        <v>0</v>
      </c>
    </row>
    <row r="4549" spans="1:19" ht="14.25" customHeight="1">
      <c r="A4549" s="4" t="s">
        <v>2694</v>
      </c>
      <c r="B4549" s="5"/>
      <c r="C4549" s="4">
        <v>0</v>
      </c>
      <c r="E4549" s="4" t="b">
        <f t="shared" si="77"/>
        <v>0</v>
      </c>
      <c r="F4549" s="4">
        <v>0</v>
      </c>
      <c r="G4549" s="4">
        <v>830082027</v>
      </c>
      <c r="H4549" s="6">
        <v>44104</v>
      </c>
      <c r="I4549" s="4" t="s">
        <v>2500</v>
      </c>
      <c r="J4549" s="4" t="s">
        <v>2399</v>
      </c>
      <c r="K4549" s="4">
        <v>1155</v>
      </c>
      <c r="L4549" s="4">
        <v>0</v>
      </c>
      <c r="M4549" s="4">
        <v>0</v>
      </c>
      <c r="N4549" s="4">
        <v>0</v>
      </c>
      <c r="O4549" s="4">
        <v>12677</v>
      </c>
      <c r="P4549" s="4">
        <v>531511</v>
      </c>
      <c r="Q4549" s="4">
        <v>6145</v>
      </c>
      <c r="R4549" s="4" t="b">
        <f t="shared" si="78"/>
        <v>0</v>
      </c>
      <c r="S4549" s="4">
        <v>0</v>
      </c>
    </row>
    <row r="4550" spans="1:19" ht="14.25" customHeight="1">
      <c r="A4550" s="4" t="s">
        <v>2694</v>
      </c>
      <c r="B4550" s="5"/>
      <c r="C4550" s="4">
        <v>0</v>
      </c>
      <c r="E4550" s="4" t="b">
        <f t="shared" si="77"/>
        <v>0</v>
      </c>
      <c r="F4550" s="4">
        <v>0</v>
      </c>
      <c r="G4550" s="4">
        <v>830082027</v>
      </c>
      <c r="H4550" s="6">
        <v>44133</v>
      </c>
      <c r="I4550" s="4" t="s">
        <v>2501</v>
      </c>
      <c r="J4550" s="4" t="s">
        <v>2399</v>
      </c>
      <c r="K4550" s="4">
        <v>1167</v>
      </c>
      <c r="L4550" s="4">
        <v>0</v>
      </c>
      <c r="M4550" s="4">
        <v>0</v>
      </c>
      <c r="N4550" s="4">
        <v>0</v>
      </c>
      <c r="O4550" s="4">
        <v>12677</v>
      </c>
      <c r="P4550" s="4">
        <v>544188</v>
      </c>
      <c r="Q4550" s="4">
        <v>6146</v>
      </c>
      <c r="R4550" s="4" t="b">
        <f t="shared" si="78"/>
        <v>0</v>
      </c>
      <c r="S4550" s="4">
        <v>0</v>
      </c>
    </row>
    <row r="4551" spans="1:19" ht="14.25" customHeight="1">
      <c r="A4551" s="4" t="s">
        <v>2694</v>
      </c>
      <c r="B4551" s="5"/>
      <c r="C4551" s="4">
        <v>0</v>
      </c>
      <c r="E4551" s="4" t="b">
        <f t="shared" si="77"/>
        <v>0</v>
      </c>
      <c r="F4551" s="4">
        <v>0</v>
      </c>
      <c r="G4551" s="4">
        <v>830082027</v>
      </c>
      <c r="H4551" s="6">
        <v>44164</v>
      </c>
      <c r="I4551" s="4" t="s">
        <v>2502</v>
      </c>
      <c r="J4551" s="4" t="s">
        <v>2399</v>
      </c>
      <c r="K4551" s="4">
        <v>1178</v>
      </c>
      <c r="L4551" s="4">
        <v>0</v>
      </c>
      <c r="M4551" s="4">
        <v>0</v>
      </c>
      <c r="N4551" s="4">
        <v>0</v>
      </c>
      <c r="O4551" s="4">
        <v>12677</v>
      </c>
      <c r="P4551" s="4">
        <v>556865</v>
      </c>
      <c r="Q4551" s="4">
        <v>6147</v>
      </c>
      <c r="R4551" s="4" t="b">
        <f t="shared" si="78"/>
        <v>0</v>
      </c>
      <c r="S4551" s="4">
        <v>0</v>
      </c>
    </row>
    <row r="4552" spans="1:19" ht="14.25" customHeight="1">
      <c r="A4552" s="4" t="s">
        <v>2694</v>
      </c>
      <c r="B4552" s="5"/>
      <c r="C4552" s="4">
        <v>0</v>
      </c>
      <c r="E4552" s="4" t="b">
        <f t="shared" si="77"/>
        <v>0</v>
      </c>
      <c r="F4552" s="4">
        <v>0</v>
      </c>
      <c r="G4552" s="4">
        <v>830082027</v>
      </c>
      <c r="H4552" s="6">
        <v>44194</v>
      </c>
      <c r="I4552" s="4" t="s">
        <v>2503</v>
      </c>
      <c r="J4552" s="4" t="s">
        <v>2399</v>
      </c>
      <c r="K4552" s="4">
        <v>1190</v>
      </c>
      <c r="L4552" s="4">
        <v>0</v>
      </c>
      <c r="M4552" s="4">
        <v>0</v>
      </c>
      <c r="N4552" s="4">
        <v>0</v>
      </c>
      <c r="O4552" s="4">
        <v>12677</v>
      </c>
      <c r="P4552" s="4">
        <v>569542</v>
      </c>
      <c r="Q4552" s="4">
        <v>6148</v>
      </c>
      <c r="R4552" s="4" t="b">
        <f t="shared" si="78"/>
        <v>0</v>
      </c>
      <c r="S4552" s="4">
        <v>0</v>
      </c>
    </row>
    <row r="4553" spans="1:19" ht="14.25" customHeight="1">
      <c r="A4553" s="4" t="s">
        <v>2694</v>
      </c>
      <c r="B4553" s="5" t="s">
        <v>2699</v>
      </c>
      <c r="C4553" s="4">
        <v>0</v>
      </c>
      <c r="D4553" s="4" t="s">
        <v>2699</v>
      </c>
      <c r="E4553" s="4" t="b">
        <f t="shared" si="77"/>
        <v>0</v>
      </c>
      <c r="F4553" s="4">
        <v>0</v>
      </c>
      <c r="G4553" s="4">
        <v>830082027</v>
      </c>
      <c r="H4553" s="3" t="s">
        <v>21</v>
      </c>
      <c r="K4553" s="4">
        <v>0</v>
      </c>
      <c r="L4553" s="4">
        <v>0</v>
      </c>
      <c r="M4553" s="4">
        <v>0</v>
      </c>
      <c r="N4553" s="4">
        <v>0</v>
      </c>
      <c r="O4553" s="4">
        <v>152124</v>
      </c>
      <c r="P4553" s="4">
        <v>569542</v>
      </c>
      <c r="Q4553" s="4">
        <v>6149</v>
      </c>
      <c r="R4553" s="4" t="b">
        <f t="shared" si="78"/>
        <v>0</v>
      </c>
      <c r="S4553" s="4">
        <v>0</v>
      </c>
    </row>
    <row r="4554" spans="1:19" ht="14.25" customHeight="1">
      <c r="A4554" s="4" t="s">
        <v>2694</v>
      </c>
      <c r="B4554" s="5" t="s">
        <v>2651</v>
      </c>
      <c r="C4554" s="4">
        <v>0</v>
      </c>
      <c r="D4554" s="4" t="s">
        <v>2651</v>
      </c>
      <c r="E4554" s="4" t="b">
        <f t="shared" si="77"/>
        <v>0</v>
      </c>
      <c r="F4554" s="4">
        <v>-615714</v>
      </c>
      <c r="G4554" s="4">
        <v>899999999</v>
      </c>
      <c r="H4554" s="3" t="s">
        <v>21</v>
      </c>
      <c r="K4554" s="4">
        <v>0</v>
      </c>
      <c r="L4554" s="4">
        <v>211223</v>
      </c>
      <c r="M4554" s="4">
        <v>0</v>
      </c>
      <c r="N4554" s="4">
        <v>0</v>
      </c>
      <c r="O4554" s="4">
        <v>0</v>
      </c>
      <c r="P4554" s="4">
        <v>-615714</v>
      </c>
      <c r="Q4554" s="4">
        <v>6154</v>
      </c>
      <c r="R4554" s="4" t="b">
        <f t="shared" si="78"/>
        <v>0</v>
      </c>
      <c r="S4554" s="4">
        <v>0</v>
      </c>
    </row>
    <row r="4555" spans="1:19" ht="14.25" customHeight="1">
      <c r="A4555" s="4" t="s">
        <v>2694</v>
      </c>
      <c r="B4555" s="5"/>
      <c r="C4555" s="4">
        <v>0</v>
      </c>
      <c r="E4555" s="4" t="b">
        <f t="shared" si="77"/>
        <v>0</v>
      </c>
      <c r="F4555" s="4">
        <v>0</v>
      </c>
      <c r="G4555" s="4">
        <v>899999999</v>
      </c>
      <c r="H4555" s="6">
        <v>43889</v>
      </c>
      <c r="I4555" s="4" t="s">
        <v>2700</v>
      </c>
      <c r="J4555" s="4" t="s">
        <v>2399</v>
      </c>
      <c r="K4555" s="4">
        <v>1064</v>
      </c>
      <c r="L4555" s="4">
        <v>0</v>
      </c>
      <c r="M4555" s="4">
        <v>0</v>
      </c>
      <c r="N4555" s="4">
        <v>18833</v>
      </c>
      <c r="O4555" s="4">
        <v>0</v>
      </c>
      <c r="P4555" s="4">
        <v>-634547</v>
      </c>
      <c r="Q4555" s="4">
        <v>6155</v>
      </c>
      <c r="R4555" s="4" t="b">
        <f t="shared" si="78"/>
        <v>0</v>
      </c>
      <c r="S4555" s="4">
        <v>0</v>
      </c>
    </row>
    <row r="4556" spans="1:19" ht="14.25" customHeight="1">
      <c r="A4556" s="4" t="s">
        <v>2694</v>
      </c>
      <c r="B4556" s="5"/>
      <c r="C4556" s="4">
        <v>0</v>
      </c>
      <c r="E4556" s="4" t="b">
        <f t="shared" si="77"/>
        <v>0</v>
      </c>
      <c r="F4556" s="4">
        <v>0</v>
      </c>
      <c r="G4556" s="4">
        <v>899999999</v>
      </c>
      <c r="H4556" s="6">
        <v>43920</v>
      </c>
      <c r="I4556" s="4" t="s">
        <v>2701</v>
      </c>
      <c r="J4556" s="4" t="s">
        <v>2399</v>
      </c>
      <c r="K4556" s="4">
        <v>1076</v>
      </c>
      <c r="L4556" s="4">
        <v>0</v>
      </c>
      <c r="M4556" s="4">
        <v>0</v>
      </c>
      <c r="N4556" s="4">
        <v>18833</v>
      </c>
      <c r="O4556" s="4">
        <v>0</v>
      </c>
      <c r="P4556" s="4">
        <v>-653380</v>
      </c>
      <c r="Q4556" s="4">
        <v>6156</v>
      </c>
      <c r="R4556" s="4" t="b">
        <f t="shared" si="78"/>
        <v>0</v>
      </c>
      <c r="S4556" s="4">
        <v>0</v>
      </c>
    </row>
    <row r="4557" spans="1:19" ht="14.25" customHeight="1">
      <c r="A4557" s="4" t="s">
        <v>2694</v>
      </c>
      <c r="B4557" s="5"/>
      <c r="C4557" s="4">
        <v>0</v>
      </c>
      <c r="E4557" s="4" t="b">
        <f t="shared" si="77"/>
        <v>0</v>
      </c>
      <c r="F4557" s="4">
        <v>0</v>
      </c>
      <c r="G4557" s="4">
        <v>899999999</v>
      </c>
      <c r="H4557" s="6">
        <v>43951</v>
      </c>
      <c r="I4557" s="4" t="s">
        <v>2702</v>
      </c>
      <c r="J4557" s="4" t="s">
        <v>2399</v>
      </c>
      <c r="K4557" s="4">
        <v>1087</v>
      </c>
      <c r="L4557" s="4">
        <v>0</v>
      </c>
      <c r="M4557" s="4">
        <v>0</v>
      </c>
      <c r="N4557" s="4">
        <v>18883</v>
      </c>
      <c r="O4557" s="4">
        <v>0</v>
      </c>
      <c r="P4557" s="4">
        <v>-672263</v>
      </c>
      <c r="Q4557" s="4">
        <v>6157</v>
      </c>
      <c r="R4557" s="4" t="b">
        <f t="shared" si="78"/>
        <v>0</v>
      </c>
      <c r="S4557" s="4">
        <v>0</v>
      </c>
    </row>
    <row r="4558" spans="1:19" ht="14.25" customHeight="1">
      <c r="A4558" s="4" t="s">
        <v>2694</v>
      </c>
      <c r="B4558" s="5"/>
      <c r="C4558" s="4">
        <v>0</v>
      </c>
      <c r="E4558" s="4" t="b">
        <f t="shared" si="77"/>
        <v>0</v>
      </c>
      <c r="F4558" s="4">
        <v>0</v>
      </c>
      <c r="G4558" s="4">
        <v>899999999</v>
      </c>
      <c r="H4558" s="6">
        <v>43981</v>
      </c>
      <c r="I4558" s="4" t="s">
        <v>2703</v>
      </c>
      <c r="J4558" s="4" t="s">
        <v>2399</v>
      </c>
      <c r="K4558" s="4">
        <v>1099</v>
      </c>
      <c r="L4558" s="4">
        <v>0</v>
      </c>
      <c r="M4558" s="4">
        <v>0</v>
      </c>
      <c r="N4558" s="4">
        <v>19202</v>
      </c>
      <c r="O4558" s="4">
        <v>0</v>
      </c>
      <c r="P4558" s="4">
        <v>-691465</v>
      </c>
      <c r="Q4558" s="4">
        <v>6158</v>
      </c>
      <c r="R4558" s="4" t="b">
        <f t="shared" si="78"/>
        <v>0</v>
      </c>
      <c r="S4558" s="4">
        <v>0</v>
      </c>
    </row>
    <row r="4559" spans="1:19" ht="14.25" customHeight="1">
      <c r="A4559" s="4" t="s">
        <v>2694</v>
      </c>
      <c r="B4559" s="5"/>
      <c r="C4559" s="4">
        <v>0</v>
      </c>
      <c r="E4559" s="4" t="b">
        <f t="shared" si="77"/>
        <v>0</v>
      </c>
      <c r="F4559" s="4">
        <v>0</v>
      </c>
      <c r="G4559" s="4">
        <v>899999999</v>
      </c>
      <c r="H4559" s="6">
        <v>43981</v>
      </c>
      <c r="I4559" s="4" t="s">
        <v>2704</v>
      </c>
      <c r="J4559" s="4" t="s">
        <v>2399</v>
      </c>
      <c r="K4559" s="4">
        <v>1099</v>
      </c>
      <c r="L4559" s="4">
        <v>0</v>
      </c>
      <c r="M4559" s="4">
        <v>0</v>
      </c>
      <c r="N4559" s="4">
        <v>20260</v>
      </c>
      <c r="O4559" s="4">
        <v>0</v>
      </c>
      <c r="P4559" s="4">
        <v>-711725</v>
      </c>
      <c r="Q4559" s="4">
        <v>6159</v>
      </c>
      <c r="R4559" s="4" t="b">
        <f t="shared" si="78"/>
        <v>0</v>
      </c>
      <c r="S4559" s="4">
        <v>0</v>
      </c>
    </row>
    <row r="4560" spans="1:19" ht="14.25" customHeight="1">
      <c r="A4560" s="4" t="s">
        <v>2694</v>
      </c>
      <c r="B4560" s="5"/>
      <c r="C4560" s="4">
        <v>0</v>
      </c>
      <c r="E4560" s="4" t="b">
        <f t="shared" si="77"/>
        <v>0</v>
      </c>
      <c r="F4560" s="4">
        <v>0</v>
      </c>
      <c r="G4560" s="4">
        <v>899999999</v>
      </c>
      <c r="H4560" s="6">
        <v>44027</v>
      </c>
      <c r="I4560" s="4" t="s">
        <v>2705</v>
      </c>
      <c r="J4560" s="4" t="s">
        <v>2399</v>
      </c>
      <c r="K4560" s="4">
        <v>1120</v>
      </c>
      <c r="L4560" s="4">
        <v>0</v>
      </c>
      <c r="M4560" s="4">
        <v>0</v>
      </c>
      <c r="N4560" s="4">
        <v>19200</v>
      </c>
      <c r="O4560" s="4">
        <v>0</v>
      </c>
      <c r="P4560" s="4">
        <v>-730925</v>
      </c>
      <c r="Q4560" s="4">
        <v>6160</v>
      </c>
      <c r="R4560" s="4" t="b">
        <f t="shared" si="78"/>
        <v>0</v>
      </c>
      <c r="S4560" s="4">
        <v>0</v>
      </c>
    </row>
    <row r="4561" spans="1:19" ht="14.25" customHeight="1">
      <c r="A4561" s="4" t="s">
        <v>2694</v>
      </c>
      <c r="B4561" s="5"/>
      <c r="C4561" s="4">
        <v>0</v>
      </c>
      <c r="E4561" s="4" t="b">
        <f t="shared" si="77"/>
        <v>0</v>
      </c>
      <c r="F4561" s="4">
        <v>0</v>
      </c>
      <c r="G4561" s="4">
        <v>899999999</v>
      </c>
      <c r="H4561" s="6">
        <v>44073</v>
      </c>
      <c r="I4561" s="4" t="s">
        <v>2706</v>
      </c>
      <c r="J4561" s="4" t="s">
        <v>2399</v>
      </c>
      <c r="K4561" s="4">
        <v>1148</v>
      </c>
      <c r="L4561" s="4">
        <v>0</v>
      </c>
      <c r="M4561" s="4">
        <v>0</v>
      </c>
      <c r="N4561" s="4">
        <v>19202</v>
      </c>
      <c r="O4561" s="4">
        <v>0</v>
      </c>
      <c r="P4561" s="4">
        <v>-750127</v>
      </c>
      <c r="Q4561" s="4">
        <v>6161</v>
      </c>
      <c r="R4561" s="4" t="b">
        <f t="shared" si="78"/>
        <v>0</v>
      </c>
      <c r="S4561" s="4">
        <v>0</v>
      </c>
    </row>
    <row r="4562" spans="1:19" ht="14.25" customHeight="1">
      <c r="A4562" s="4" t="s">
        <v>2694</v>
      </c>
      <c r="B4562" s="5"/>
      <c r="C4562" s="4">
        <v>0</v>
      </c>
      <c r="E4562" s="4" t="b">
        <f t="shared" si="77"/>
        <v>0</v>
      </c>
      <c r="F4562" s="4">
        <v>0</v>
      </c>
      <c r="G4562" s="4">
        <v>899999999</v>
      </c>
      <c r="H4562" s="6">
        <v>44084</v>
      </c>
      <c r="I4562" s="4" t="s">
        <v>2686</v>
      </c>
      <c r="J4562" s="4" t="s">
        <v>834</v>
      </c>
      <c r="K4562" s="4">
        <v>3175</v>
      </c>
      <c r="L4562" s="4">
        <v>0</v>
      </c>
      <c r="M4562" s="4">
        <v>0</v>
      </c>
      <c r="N4562" s="4">
        <v>19204</v>
      </c>
      <c r="O4562" s="4">
        <v>0</v>
      </c>
      <c r="P4562" s="4">
        <v>-769331</v>
      </c>
      <c r="Q4562" s="4">
        <v>6162</v>
      </c>
      <c r="R4562" s="4" t="b">
        <f t="shared" si="78"/>
        <v>0</v>
      </c>
      <c r="S4562" s="4">
        <v>0</v>
      </c>
    </row>
    <row r="4563" spans="1:19" ht="14.25" customHeight="1">
      <c r="A4563" s="4" t="s">
        <v>2694</v>
      </c>
      <c r="B4563" s="5"/>
      <c r="C4563" s="4">
        <v>0</v>
      </c>
      <c r="E4563" s="4" t="b">
        <f t="shared" si="77"/>
        <v>0</v>
      </c>
      <c r="F4563" s="4">
        <v>0</v>
      </c>
      <c r="G4563" s="4">
        <v>899999999</v>
      </c>
      <c r="H4563" s="6">
        <v>44119</v>
      </c>
      <c r="I4563" s="4" t="s">
        <v>2707</v>
      </c>
      <c r="J4563" s="4" t="s">
        <v>834</v>
      </c>
      <c r="K4563" s="4">
        <v>3186</v>
      </c>
      <c r="L4563" s="4">
        <v>0</v>
      </c>
      <c r="M4563" s="4">
        <v>0</v>
      </c>
      <c r="N4563" s="4">
        <v>19202</v>
      </c>
      <c r="O4563" s="4">
        <v>0</v>
      </c>
      <c r="P4563" s="4">
        <v>-788533</v>
      </c>
      <c r="Q4563" s="4">
        <v>6163</v>
      </c>
      <c r="R4563" s="4" t="b">
        <f t="shared" si="78"/>
        <v>0</v>
      </c>
      <c r="S4563" s="4">
        <v>0</v>
      </c>
    </row>
    <row r="4564" spans="1:19" ht="14.25" customHeight="1">
      <c r="A4564" s="4" t="s">
        <v>2694</v>
      </c>
      <c r="B4564" s="5"/>
      <c r="C4564" s="4">
        <v>0</v>
      </c>
      <c r="E4564" s="4" t="b">
        <f t="shared" si="77"/>
        <v>0</v>
      </c>
      <c r="F4564" s="4">
        <v>0</v>
      </c>
      <c r="G4564" s="4">
        <v>899999999</v>
      </c>
      <c r="H4564" s="6">
        <v>44165</v>
      </c>
      <c r="I4564" s="4" t="s">
        <v>2687</v>
      </c>
      <c r="J4564" s="4" t="s">
        <v>834</v>
      </c>
      <c r="K4564" s="4">
        <v>3203</v>
      </c>
      <c r="L4564" s="4">
        <v>0</v>
      </c>
      <c r="M4564" s="4">
        <v>0</v>
      </c>
      <c r="N4564" s="4">
        <v>19000</v>
      </c>
      <c r="O4564" s="4">
        <v>0</v>
      </c>
      <c r="P4564" s="4">
        <v>-807533</v>
      </c>
      <c r="Q4564" s="4">
        <v>6164</v>
      </c>
      <c r="R4564" s="4" t="b">
        <f t="shared" si="78"/>
        <v>0</v>
      </c>
      <c r="S4564" s="4">
        <v>0</v>
      </c>
    </row>
    <row r="4565" spans="1:19" ht="14.25" customHeight="1">
      <c r="A4565" s="4" t="s">
        <v>2694</v>
      </c>
      <c r="B4565" s="5"/>
      <c r="C4565" s="4">
        <v>0</v>
      </c>
      <c r="E4565" s="4" t="b">
        <f t="shared" si="77"/>
        <v>0</v>
      </c>
      <c r="F4565" s="4">
        <v>0</v>
      </c>
      <c r="G4565" s="4">
        <v>899999999</v>
      </c>
      <c r="H4565" s="6">
        <v>44194</v>
      </c>
      <c r="I4565" s="4" t="s">
        <v>2708</v>
      </c>
      <c r="J4565" s="4" t="s">
        <v>2399</v>
      </c>
      <c r="K4565" s="4">
        <v>1195</v>
      </c>
      <c r="L4565" s="4">
        <v>0</v>
      </c>
      <c r="M4565" s="4">
        <v>0</v>
      </c>
      <c r="N4565" s="4">
        <v>19404</v>
      </c>
      <c r="O4565" s="4">
        <v>0</v>
      </c>
      <c r="P4565" s="4">
        <v>-826937</v>
      </c>
      <c r="Q4565" s="4">
        <v>6165</v>
      </c>
      <c r="R4565" s="4" t="b">
        <f t="shared" si="78"/>
        <v>0</v>
      </c>
      <c r="S4565" s="4">
        <v>0</v>
      </c>
    </row>
    <row r="4566" spans="1:19" ht="14.25" customHeight="1">
      <c r="A4566" s="4" t="s">
        <v>2694</v>
      </c>
      <c r="B4566" s="5" t="s">
        <v>2709</v>
      </c>
      <c r="C4566" s="4">
        <v>0</v>
      </c>
      <c r="D4566" s="4" t="s">
        <v>2709</v>
      </c>
      <c r="E4566" s="4" t="b">
        <f t="shared" si="77"/>
        <v>0</v>
      </c>
      <c r="F4566" s="4">
        <v>0</v>
      </c>
      <c r="G4566" s="4">
        <v>899999999</v>
      </c>
      <c r="H4566" s="3" t="s">
        <v>21</v>
      </c>
      <c r="K4566" s="4">
        <v>0</v>
      </c>
      <c r="L4566" s="4">
        <v>0</v>
      </c>
      <c r="M4566" s="4">
        <v>0</v>
      </c>
      <c r="N4566" s="4">
        <v>211223</v>
      </c>
      <c r="O4566" s="4">
        <v>0</v>
      </c>
      <c r="P4566" s="4">
        <v>-826937</v>
      </c>
      <c r="Q4566" s="4">
        <v>6166</v>
      </c>
      <c r="R4566" s="4" t="b">
        <f t="shared" si="78"/>
        <v>0</v>
      </c>
      <c r="S4566" s="4">
        <v>0</v>
      </c>
    </row>
    <row r="4567" spans="1:19" ht="14.25" customHeight="1">
      <c r="A4567" s="4" t="s">
        <v>2694</v>
      </c>
      <c r="B4567" s="5" t="s">
        <v>2710</v>
      </c>
      <c r="C4567" s="4">
        <v>0</v>
      </c>
      <c r="D4567" s="4" t="s">
        <v>2710</v>
      </c>
      <c r="E4567" s="4" t="b">
        <f t="shared" si="77"/>
        <v>0</v>
      </c>
      <c r="F4567" s="4">
        <v>54286</v>
      </c>
      <c r="G4567" s="4">
        <v>900432263</v>
      </c>
      <c r="H4567" s="3" t="s">
        <v>21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54286</v>
      </c>
      <c r="Q4567" s="4">
        <v>6167</v>
      </c>
      <c r="R4567" s="4" t="b">
        <f t="shared" si="78"/>
        <v>0</v>
      </c>
      <c r="S4567" s="4">
        <v>0</v>
      </c>
    </row>
    <row r="4568" spans="1:19" ht="14.25" customHeight="1">
      <c r="A4568" s="4" t="s">
        <v>2694</v>
      </c>
      <c r="B4568" s="5" t="s">
        <v>2711</v>
      </c>
      <c r="C4568" s="4">
        <v>0</v>
      </c>
      <c r="D4568" s="4" t="s">
        <v>2711</v>
      </c>
      <c r="E4568" s="4" t="b">
        <f t="shared" si="77"/>
        <v>0</v>
      </c>
      <c r="F4568" s="4">
        <v>0</v>
      </c>
      <c r="G4568" s="4">
        <v>900432263</v>
      </c>
      <c r="H4568" s="3" t="s">
        <v>21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54286</v>
      </c>
      <c r="Q4568" s="4">
        <v>6168</v>
      </c>
      <c r="R4568" s="4" t="b">
        <f t="shared" si="78"/>
        <v>0</v>
      </c>
      <c r="S4568" s="4">
        <v>0</v>
      </c>
    </row>
    <row r="4569" spans="1:19" ht="14.25" customHeight="1">
      <c r="A4569" s="4" t="s">
        <v>2694</v>
      </c>
      <c r="B4569" s="5" t="s">
        <v>1000</v>
      </c>
      <c r="C4569" s="4">
        <v>0</v>
      </c>
      <c r="D4569" s="4" t="s">
        <v>1000</v>
      </c>
      <c r="E4569" s="4" t="b">
        <f t="shared" si="77"/>
        <v>0</v>
      </c>
      <c r="F4569" s="4">
        <v>164526</v>
      </c>
      <c r="G4569" s="4">
        <v>901121838</v>
      </c>
      <c r="H4569" s="3" t="s">
        <v>21</v>
      </c>
      <c r="K4569" s="4">
        <v>0</v>
      </c>
      <c r="L4569" s="4">
        <v>0</v>
      </c>
      <c r="M4569" s="4">
        <v>78301</v>
      </c>
      <c r="N4569" s="4">
        <v>0</v>
      </c>
      <c r="O4569" s="4">
        <v>0</v>
      </c>
      <c r="P4569" s="4">
        <v>164526</v>
      </c>
      <c r="Q4569" s="4">
        <v>6171</v>
      </c>
      <c r="R4569" s="4" t="b">
        <f t="shared" si="78"/>
        <v>0</v>
      </c>
      <c r="S4569" s="4">
        <v>0</v>
      </c>
    </row>
    <row r="4570" spans="1:19" ht="14.25" customHeight="1">
      <c r="A4570" s="4" t="s">
        <v>2694</v>
      </c>
      <c r="B4570" s="5"/>
      <c r="C4570" s="4">
        <v>0</v>
      </c>
      <c r="E4570" s="4" t="b">
        <f t="shared" si="77"/>
        <v>0</v>
      </c>
      <c r="F4570" s="4">
        <v>0</v>
      </c>
      <c r="G4570" s="4">
        <v>901121838</v>
      </c>
      <c r="H4570" s="6">
        <v>43860</v>
      </c>
      <c r="I4570" s="4" t="s">
        <v>2509</v>
      </c>
      <c r="J4570" s="4" t="s">
        <v>2399</v>
      </c>
      <c r="K4570" s="4">
        <v>1045</v>
      </c>
      <c r="L4570" s="4">
        <v>0</v>
      </c>
      <c r="M4570" s="4">
        <v>0</v>
      </c>
      <c r="N4570" s="4">
        <v>0</v>
      </c>
      <c r="O4570" s="4">
        <v>6156</v>
      </c>
      <c r="P4570" s="4">
        <v>170682</v>
      </c>
      <c r="Q4570" s="4">
        <v>6172</v>
      </c>
      <c r="R4570" s="4" t="b">
        <f t="shared" si="78"/>
        <v>0</v>
      </c>
      <c r="S4570" s="4">
        <v>0</v>
      </c>
    </row>
    <row r="4571" spans="1:19" ht="14.25" customHeight="1">
      <c r="A4571" s="4" t="s">
        <v>2694</v>
      </c>
      <c r="B4571" s="5"/>
      <c r="C4571" s="4">
        <v>0</v>
      </c>
      <c r="E4571" s="4" t="b">
        <f t="shared" si="77"/>
        <v>0</v>
      </c>
      <c r="F4571" s="4">
        <v>0</v>
      </c>
      <c r="G4571" s="4">
        <v>901121838</v>
      </c>
      <c r="H4571" s="6">
        <v>43889</v>
      </c>
      <c r="I4571" s="4" t="s">
        <v>2510</v>
      </c>
      <c r="J4571" s="4" t="s">
        <v>2399</v>
      </c>
      <c r="K4571" s="4">
        <v>1060</v>
      </c>
      <c r="L4571" s="4">
        <v>0</v>
      </c>
      <c r="M4571" s="4">
        <v>0</v>
      </c>
      <c r="N4571" s="4">
        <v>0</v>
      </c>
      <c r="O4571" s="4">
        <v>6156</v>
      </c>
      <c r="P4571" s="4">
        <v>176838</v>
      </c>
      <c r="Q4571" s="4">
        <v>6173</v>
      </c>
      <c r="R4571" s="4" t="b">
        <f t="shared" si="78"/>
        <v>0</v>
      </c>
      <c r="S4571" s="4">
        <v>0</v>
      </c>
    </row>
    <row r="4572" spans="1:19" ht="14.25" customHeight="1">
      <c r="A4572" s="4" t="s">
        <v>2694</v>
      </c>
      <c r="B4572" s="5"/>
      <c r="C4572" s="4">
        <v>0</v>
      </c>
      <c r="E4572" s="4" t="b">
        <f t="shared" si="77"/>
        <v>0</v>
      </c>
      <c r="F4572" s="4">
        <v>0</v>
      </c>
      <c r="G4572" s="4">
        <v>901121838</v>
      </c>
      <c r="H4572" s="6">
        <v>43920</v>
      </c>
      <c r="I4572" s="4" t="s">
        <v>2511</v>
      </c>
      <c r="J4572" s="4" t="s">
        <v>2399</v>
      </c>
      <c r="K4572" s="4">
        <v>1071</v>
      </c>
      <c r="L4572" s="4">
        <v>0</v>
      </c>
      <c r="M4572" s="4">
        <v>0</v>
      </c>
      <c r="N4572" s="4">
        <v>0</v>
      </c>
      <c r="O4572" s="4">
        <v>6156</v>
      </c>
      <c r="P4572" s="4">
        <v>182994</v>
      </c>
      <c r="Q4572" s="4">
        <v>6174</v>
      </c>
      <c r="R4572" s="4" t="b">
        <f t="shared" si="78"/>
        <v>0</v>
      </c>
      <c r="S4572" s="4">
        <v>0</v>
      </c>
    </row>
    <row r="4573" spans="1:19" ht="14.25" customHeight="1">
      <c r="A4573" s="4" t="s">
        <v>2694</v>
      </c>
      <c r="B4573" s="5"/>
      <c r="C4573" s="4">
        <v>0</v>
      </c>
      <c r="E4573" s="4" t="b">
        <f t="shared" si="77"/>
        <v>0</v>
      </c>
      <c r="F4573" s="4">
        <v>0</v>
      </c>
      <c r="G4573" s="4">
        <v>901121838</v>
      </c>
      <c r="H4573" s="6">
        <v>43951</v>
      </c>
      <c r="I4573" s="4" t="s">
        <v>2511</v>
      </c>
      <c r="J4573" s="4" t="s">
        <v>2399</v>
      </c>
      <c r="K4573" s="4">
        <v>1085</v>
      </c>
      <c r="L4573" s="4">
        <v>0</v>
      </c>
      <c r="M4573" s="4">
        <v>0</v>
      </c>
      <c r="N4573" s="4">
        <v>0</v>
      </c>
      <c r="O4573" s="4">
        <v>7633</v>
      </c>
      <c r="P4573" s="4">
        <v>190627</v>
      </c>
      <c r="Q4573" s="4">
        <v>6175</v>
      </c>
      <c r="R4573" s="4" t="b">
        <f t="shared" si="78"/>
        <v>0</v>
      </c>
      <c r="S4573" s="4">
        <v>0</v>
      </c>
    </row>
    <row r="4574" spans="1:19" ht="14.25" customHeight="1">
      <c r="A4574" s="4" t="s">
        <v>2694</v>
      </c>
      <c r="B4574" s="5"/>
      <c r="C4574" s="4">
        <v>0</v>
      </c>
      <c r="E4574" s="4" t="b">
        <f t="shared" si="77"/>
        <v>0</v>
      </c>
      <c r="F4574" s="4">
        <v>0</v>
      </c>
      <c r="G4574" s="4">
        <v>901121838</v>
      </c>
      <c r="H4574" s="6">
        <v>43981</v>
      </c>
      <c r="I4574" s="4" t="s">
        <v>2513</v>
      </c>
      <c r="J4574" s="4" t="s">
        <v>2399</v>
      </c>
      <c r="K4574" s="4">
        <v>1095</v>
      </c>
      <c r="L4574" s="4">
        <v>0</v>
      </c>
      <c r="M4574" s="4">
        <v>0</v>
      </c>
      <c r="N4574" s="4">
        <v>0</v>
      </c>
      <c r="O4574" s="4">
        <v>6525</v>
      </c>
      <c r="P4574" s="4">
        <v>197152</v>
      </c>
      <c r="Q4574" s="4">
        <v>6176</v>
      </c>
      <c r="R4574" s="4" t="b">
        <f t="shared" si="78"/>
        <v>0</v>
      </c>
      <c r="S4574" s="4">
        <v>0</v>
      </c>
    </row>
    <row r="4575" spans="1:19" ht="14.25" customHeight="1">
      <c r="A4575" s="4" t="s">
        <v>2694</v>
      </c>
      <c r="B4575" s="5"/>
      <c r="C4575" s="4">
        <v>0</v>
      </c>
      <c r="E4575" s="4" t="b">
        <f t="shared" si="77"/>
        <v>0</v>
      </c>
      <c r="F4575" s="4">
        <v>0</v>
      </c>
      <c r="G4575" s="4">
        <v>901121838</v>
      </c>
      <c r="H4575" s="6">
        <v>44008</v>
      </c>
      <c r="I4575" s="4" t="s">
        <v>2516</v>
      </c>
      <c r="J4575" s="4" t="s">
        <v>2399</v>
      </c>
      <c r="K4575" s="4">
        <v>1113</v>
      </c>
      <c r="L4575" s="4">
        <v>0</v>
      </c>
      <c r="M4575" s="4">
        <v>0</v>
      </c>
      <c r="N4575" s="4">
        <v>0</v>
      </c>
      <c r="O4575" s="4">
        <v>6525</v>
      </c>
      <c r="P4575" s="4">
        <v>203677</v>
      </c>
      <c r="Q4575" s="4">
        <v>6177</v>
      </c>
      <c r="R4575" s="4" t="b">
        <f t="shared" si="78"/>
        <v>0</v>
      </c>
      <c r="S4575" s="4">
        <v>0</v>
      </c>
    </row>
    <row r="4576" spans="1:19" ht="14.25" customHeight="1">
      <c r="A4576" s="4" t="s">
        <v>2694</v>
      </c>
      <c r="B4576" s="5"/>
      <c r="C4576" s="4">
        <v>0</v>
      </c>
      <c r="E4576" s="4" t="b">
        <f t="shared" si="77"/>
        <v>0</v>
      </c>
      <c r="F4576" s="4">
        <v>0</v>
      </c>
      <c r="G4576" s="4">
        <v>901121838</v>
      </c>
      <c r="H4576" s="6">
        <v>44027</v>
      </c>
      <c r="I4576" s="4" t="s">
        <v>2517</v>
      </c>
      <c r="J4576" s="4" t="s">
        <v>2399</v>
      </c>
      <c r="K4576" s="4">
        <v>1121</v>
      </c>
      <c r="L4576" s="4">
        <v>0</v>
      </c>
      <c r="M4576" s="4">
        <v>0</v>
      </c>
      <c r="N4576" s="4">
        <v>0</v>
      </c>
      <c r="O4576" s="4">
        <v>6525</v>
      </c>
      <c r="P4576" s="4">
        <v>210202</v>
      </c>
      <c r="Q4576" s="4">
        <v>6178</v>
      </c>
      <c r="R4576" s="4" t="b">
        <f t="shared" si="78"/>
        <v>0</v>
      </c>
      <c r="S4576" s="4">
        <v>0</v>
      </c>
    </row>
    <row r="4577" spans="1:19" ht="14.25" customHeight="1">
      <c r="A4577" s="4" t="s">
        <v>2694</v>
      </c>
      <c r="B4577" s="5"/>
      <c r="C4577" s="4">
        <v>0</v>
      </c>
      <c r="E4577" s="4" t="b">
        <f t="shared" si="77"/>
        <v>0</v>
      </c>
      <c r="F4577" s="4">
        <v>0</v>
      </c>
      <c r="G4577" s="4">
        <v>901121838</v>
      </c>
      <c r="H4577" s="6">
        <v>44073</v>
      </c>
      <c r="I4577" s="4" t="s">
        <v>2518</v>
      </c>
      <c r="J4577" s="4" t="s">
        <v>2399</v>
      </c>
      <c r="K4577" s="4">
        <v>1134</v>
      </c>
      <c r="L4577" s="4">
        <v>0</v>
      </c>
      <c r="M4577" s="4">
        <v>0</v>
      </c>
      <c r="N4577" s="4">
        <v>0</v>
      </c>
      <c r="O4577" s="4">
        <v>6525</v>
      </c>
      <c r="P4577" s="4">
        <v>216727</v>
      </c>
      <c r="Q4577" s="4">
        <v>6179</v>
      </c>
      <c r="R4577" s="4" t="b">
        <f t="shared" si="78"/>
        <v>0</v>
      </c>
      <c r="S4577" s="4">
        <v>0</v>
      </c>
    </row>
    <row r="4578" spans="1:19" ht="14.25" customHeight="1">
      <c r="A4578" s="4" t="s">
        <v>2694</v>
      </c>
      <c r="B4578" s="5"/>
      <c r="C4578" s="4">
        <v>0</v>
      </c>
      <c r="E4578" s="4" t="b">
        <f t="shared" si="77"/>
        <v>0</v>
      </c>
      <c r="F4578" s="4">
        <v>0</v>
      </c>
      <c r="G4578" s="4">
        <v>901121838</v>
      </c>
      <c r="H4578" s="6">
        <v>44104</v>
      </c>
      <c r="I4578" s="4" t="s">
        <v>2519</v>
      </c>
      <c r="J4578" s="4" t="s">
        <v>2399</v>
      </c>
      <c r="K4578" s="4">
        <v>1154</v>
      </c>
      <c r="L4578" s="4">
        <v>0</v>
      </c>
      <c r="M4578" s="4">
        <v>0</v>
      </c>
      <c r="N4578" s="4">
        <v>0</v>
      </c>
      <c r="O4578" s="4">
        <v>6525</v>
      </c>
      <c r="P4578" s="4">
        <v>223252</v>
      </c>
      <c r="Q4578" s="4">
        <v>6180</v>
      </c>
      <c r="R4578" s="4" t="b">
        <f t="shared" si="78"/>
        <v>0</v>
      </c>
      <c r="S4578" s="4">
        <v>0</v>
      </c>
    </row>
    <row r="4579" spans="1:19" ht="14.25" customHeight="1">
      <c r="A4579" s="4" t="s">
        <v>2694</v>
      </c>
      <c r="B4579" s="5"/>
      <c r="C4579" s="4">
        <v>0</v>
      </c>
      <c r="E4579" s="4" t="b">
        <f t="shared" si="77"/>
        <v>0</v>
      </c>
      <c r="F4579" s="4">
        <v>0</v>
      </c>
      <c r="G4579" s="4">
        <v>901121838</v>
      </c>
      <c r="H4579" s="6">
        <v>44133</v>
      </c>
      <c r="I4579" s="4" t="s">
        <v>2520</v>
      </c>
      <c r="J4579" s="4" t="s">
        <v>2399</v>
      </c>
      <c r="K4579" s="4">
        <v>1168</v>
      </c>
      <c r="L4579" s="4">
        <v>0</v>
      </c>
      <c r="M4579" s="4">
        <v>0</v>
      </c>
      <c r="N4579" s="4">
        <v>0</v>
      </c>
      <c r="O4579" s="4">
        <v>6525</v>
      </c>
      <c r="P4579" s="4">
        <v>229777</v>
      </c>
      <c r="Q4579" s="4">
        <v>6181</v>
      </c>
      <c r="R4579" s="4" t="b">
        <f t="shared" si="78"/>
        <v>0</v>
      </c>
      <c r="S4579" s="4">
        <v>0</v>
      </c>
    </row>
    <row r="4580" spans="1:19" ht="14.25" customHeight="1">
      <c r="A4580" s="4" t="s">
        <v>2694</v>
      </c>
      <c r="B4580" s="5"/>
      <c r="C4580" s="4">
        <v>0</v>
      </c>
      <c r="E4580" s="4" t="b">
        <f t="shared" si="77"/>
        <v>0</v>
      </c>
      <c r="F4580" s="4">
        <v>0</v>
      </c>
      <c r="G4580" s="4">
        <v>901121838</v>
      </c>
      <c r="H4580" s="6">
        <v>44164</v>
      </c>
      <c r="I4580" s="4" t="s">
        <v>2521</v>
      </c>
      <c r="J4580" s="4" t="s">
        <v>2399</v>
      </c>
      <c r="K4580" s="4">
        <v>1179</v>
      </c>
      <c r="L4580" s="4">
        <v>0</v>
      </c>
      <c r="M4580" s="4">
        <v>0</v>
      </c>
      <c r="N4580" s="4">
        <v>0</v>
      </c>
      <c r="O4580" s="4">
        <v>6525</v>
      </c>
      <c r="P4580" s="4">
        <v>236302</v>
      </c>
      <c r="Q4580" s="4">
        <v>6182</v>
      </c>
      <c r="R4580" s="4" t="b">
        <f t="shared" si="78"/>
        <v>0</v>
      </c>
      <c r="S4580" s="4">
        <v>0</v>
      </c>
    </row>
    <row r="4581" spans="1:19" ht="14.25" customHeight="1">
      <c r="A4581" s="4" t="s">
        <v>2694</v>
      </c>
      <c r="B4581" s="5"/>
      <c r="C4581" s="4">
        <v>0</v>
      </c>
      <c r="E4581" s="4" t="b">
        <f t="shared" si="77"/>
        <v>0</v>
      </c>
      <c r="F4581" s="4">
        <v>0</v>
      </c>
      <c r="G4581" s="4">
        <v>901121838</v>
      </c>
      <c r="H4581" s="6">
        <v>44178</v>
      </c>
      <c r="I4581" s="4" t="s">
        <v>2522</v>
      </c>
      <c r="J4581" s="4" t="s">
        <v>2399</v>
      </c>
      <c r="K4581" s="4">
        <v>1191</v>
      </c>
      <c r="L4581" s="4">
        <v>0</v>
      </c>
      <c r="M4581" s="4">
        <v>0</v>
      </c>
      <c r="N4581" s="4">
        <v>0</v>
      </c>
      <c r="O4581" s="4">
        <v>6525</v>
      </c>
      <c r="P4581" s="4">
        <v>242827</v>
      </c>
      <c r="Q4581" s="4">
        <v>6183</v>
      </c>
      <c r="R4581" s="4" t="b">
        <f t="shared" si="78"/>
        <v>0</v>
      </c>
      <c r="S4581" s="4">
        <v>0</v>
      </c>
    </row>
    <row r="4582" spans="1:19" ht="14.25" customHeight="1">
      <c r="A4582" s="4" t="s">
        <v>2694</v>
      </c>
      <c r="B4582" s="5" t="s">
        <v>2712</v>
      </c>
      <c r="C4582" s="4">
        <v>0</v>
      </c>
      <c r="D4582" s="4" t="s">
        <v>2712</v>
      </c>
      <c r="E4582" s="4" t="b">
        <f t="shared" si="77"/>
        <v>0</v>
      </c>
      <c r="F4582" s="4">
        <v>0</v>
      </c>
      <c r="G4582" s="4">
        <v>901121838</v>
      </c>
      <c r="H4582" s="3" t="s">
        <v>21</v>
      </c>
      <c r="K4582" s="4">
        <v>0</v>
      </c>
      <c r="L4582" s="4">
        <v>0</v>
      </c>
      <c r="M4582" s="4">
        <v>0</v>
      </c>
      <c r="N4582" s="4">
        <v>0</v>
      </c>
      <c r="O4582" s="4">
        <v>78301</v>
      </c>
      <c r="P4582" s="4">
        <v>242827</v>
      </c>
      <c r="Q4582" s="4">
        <v>6184</v>
      </c>
      <c r="R4582" s="4" t="b">
        <f t="shared" si="78"/>
        <v>0</v>
      </c>
      <c r="S4582" s="4">
        <v>0</v>
      </c>
    </row>
    <row r="4583" spans="1:19" ht="14.25" customHeight="1">
      <c r="A4583" s="4" t="s">
        <v>2694</v>
      </c>
      <c r="B4583" s="5" t="s">
        <v>2713</v>
      </c>
      <c r="C4583" s="4">
        <v>0</v>
      </c>
      <c r="D4583" s="4" t="s">
        <v>2713</v>
      </c>
      <c r="E4583" s="4" t="b">
        <f t="shared" si="77"/>
        <v>0</v>
      </c>
      <c r="F4583" s="4">
        <v>0</v>
      </c>
      <c r="G4583" s="4">
        <v>0</v>
      </c>
      <c r="H4583" s="3" t="s">
        <v>21</v>
      </c>
      <c r="K4583" s="4">
        <v>0</v>
      </c>
      <c r="L4583" s="4">
        <v>0</v>
      </c>
      <c r="M4583" s="4">
        <v>0</v>
      </c>
      <c r="N4583" s="4">
        <v>211223</v>
      </c>
      <c r="O4583" s="4">
        <v>230425</v>
      </c>
      <c r="P4583" s="4">
        <v>19202</v>
      </c>
      <c r="Q4583" s="4">
        <v>6185</v>
      </c>
      <c r="R4583" s="4" t="b">
        <f t="shared" ref="R4583:R4584" si="79">TRUE()</f>
        <v>1</v>
      </c>
      <c r="S4583" s="4">
        <v>0</v>
      </c>
    </row>
    <row r="4584" spans="1:19" ht="14.25" customHeight="1">
      <c r="A4584" s="4" t="s">
        <v>2714</v>
      </c>
      <c r="B4584" s="5" t="s">
        <v>2715</v>
      </c>
      <c r="C4584" s="4">
        <v>0</v>
      </c>
      <c r="D4584" s="4" t="s">
        <v>2715</v>
      </c>
      <c r="E4584" s="4" t="b">
        <f>TRUE()</f>
        <v>1</v>
      </c>
      <c r="F4584" s="4">
        <v>0</v>
      </c>
      <c r="G4584" s="4">
        <v>0</v>
      </c>
      <c r="H4584" s="3" t="s">
        <v>21</v>
      </c>
      <c r="K4584" s="4">
        <v>0</v>
      </c>
      <c r="L4584" s="4">
        <v>12800</v>
      </c>
      <c r="M4584" s="4">
        <v>20000</v>
      </c>
      <c r="N4584" s="4">
        <v>0</v>
      </c>
      <c r="O4584" s="4">
        <v>0</v>
      </c>
      <c r="P4584" s="4">
        <v>0</v>
      </c>
      <c r="Q4584" s="4">
        <v>6188</v>
      </c>
      <c r="R4584" s="4" t="b">
        <f t="shared" si="79"/>
        <v>1</v>
      </c>
      <c r="S4584" s="4">
        <v>0</v>
      </c>
    </row>
    <row r="4585" spans="1:19" ht="14.25" customHeight="1">
      <c r="A4585" s="4" t="s">
        <v>2714</v>
      </c>
      <c r="B4585" s="5" t="s">
        <v>831</v>
      </c>
      <c r="C4585" s="4">
        <v>0</v>
      </c>
      <c r="D4585" s="4" t="s">
        <v>831</v>
      </c>
      <c r="E4585" s="4" t="b">
        <f t="shared" ref="E4585:E4609" si="80">FALSE()</f>
        <v>0</v>
      </c>
      <c r="F4585" s="4">
        <v>-12359</v>
      </c>
      <c r="G4585" s="4">
        <v>2996611</v>
      </c>
      <c r="H4585" s="3" t="s">
        <v>21</v>
      </c>
      <c r="K4585" s="4">
        <v>0</v>
      </c>
      <c r="L4585" s="4">
        <v>0</v>
      </c>
      <c r="M4585" s="4">
        <v>0</v>
      </c>
      <c r="N4585" s="4">
        <v>0</v>
      </c>
      <c r="O4585" s="4">
        <v>0</v>
      </c>
      <c r="P4585" s="4">
        <v>-12359</v>
      </c>
      <c r="Q4585" s="4">
        <v>6189</v>
      </c>
      <c r="R4585" s="4" t="b">
        <f t="shared" ref="R4585:R4607" si="81">FALSE()</f>
        <v>0</v>
      </c>
      <c r="S4585" s="4">
        <v>0</v>
      </c>
    </row>
    <row r="4586" spans="1:19" ht="14.25" customHeight="1">
      <c r="A4586" s="4" t="s">
        <v>2714</v>
      </c>
      <c r="B4586" s="5" t="s">
        <v>2716</v>
      </c>
      <c r="C4586" s="4">
        <v>0</v>
      </c>
      <c r="D4586" s="4" t="s">
        <v>2716</v>
      </c>
      <c r="E4586" s="4" t="b">
        <f t="shared" si="80"/>
        <v>0</v>
      </c>
      <c r="F4586" s="4">
        <v>0</v>
      </c>
      <c r="G4586" s="4">
        <v>2996611</v>
      </c>
      <c r="H4586" s="3" t="s">
        <v>21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-12359</v>
      </c>
      <c r="Q4586" s="4">
        <v>6190</v>
      </c>
      <c r="R4586" s="4" t="b">
        <f t="shared" si="81"/>
        <v>0</v>
      </c>
      <c r="S4586" s="4">
        <v>0</v>
      </c>
    </row>
    <row r="4587" spans="1:19" ht="14.25" customHeight="1">
      <c r="A4587" s="4" t="s">
        <v>2714</v>
      </c>
      <c r="B4587" s="5" t="s">
        <v>837</v>
      </c>
      <c r="C4587" s="4">
        <v>0</v>
      </c>
      <c r="D4587" s="4" t="s">
        <v>837</v>
      </c>
      <c r="E4587" s="4" t="b">
        <f t="shared" si="80"/>
        <v>0</v>
      </c>
      <c r="F4587" s="4">
        <v>45600</v>
      </c>
      <c r="G4587" s="4">
        <v>10270367</v>
      </c>
      <c r="H4587" s="3" t="s">
        <v>21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45600</v>
      </c>
      <c r="Q4587" s="4">
        <v>6193</v>
      </c>
      <c r="R4587" s="4" t="b">
        <f t="shared" si="81"/>
        <v>0</v>
      </c>
      <c r="S4587" s="4">
        <v>0</v>
      </c>
    </row>
    <row r="4588" spans="1:19" ht="14.25" customHeight="1">
      <c r="A4588" s="4" t="s">
        <v>2714</v>
      </c>
      <c r="B4588" s="5" t="s">
        <v>2717</v>
      </c>
      <c r="C4588" s="4">
        <v>0</v>
      </c>
      <c r="D4588" s="4" t="s">
        <v>2717</v>
      </c>
      <c r="E4588" s="4" t="b">
        <f t="shared" si="80"/>
        <v>0</v>
      </c>
      <c r="F4588" s="4">
        <v>0</v>
      </c>
      <c r="G4588" s="4">
        <v>10270367</v>
      </c>
      <c r="H4588" s="3" t="s">
        <v>21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45600</v>
      </c>
      <c r="Q4588" s="4">
        <v>6194</v>
      </c>
      <c r="R4588" s="4" t="b">
        <f t="shared" si="81"/>
        <v>0</v>
      </c>
      <c r="S4588" s="4">
        <v>0</v>
      </c>
    </row>
    <row r="4589" spans="1:19" ht="14.25" customHeight="1">
      <c r="A4589" s="4" t="s">
        <v>2714</v>
      </c>
      <c r="B4589" s="5" t="s">
        <v>2718</v>
      </c>
      <c r="C4589" s="4">
        <v>0</v>
      </c>
      <c r="D4589" s="4" t="s">
        <v>2718</v>
      </c>
      <c r="E4589" s="4" t="b">
        <f t="shared" si="80"/>
        <v>0</v>
      </c>
      <c r="F4589" s="4">
        <v>24600</v>
      </c>
      <c r="G4589" s="4">
        <v>17014430</v>
      </c>
      <c r="H4589" s="3" t="s">
        <v>21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24600</v>
      </c>
      <c r="Q4589" s="4">
        <v>6195</v>
      </c>
      <c r="R4589" s="4" t="b">
        <f t="shared" si="81"/>
        <v>0</v>
      </c>
      <c r="S4589" s="4">
        <v>0</v>
      </c>
    </row>
    <row r="4590" spans="1:19" ht="14.25" customHeight="1">
      <c r="A4590" s="4" t="s">
        <v>2714</v>
      </c>
      <c r="B4590" s="5" t="s">
        <v>2719</v>
      </c>
      <c r="C4590" s="4">
        <v>0</v>
      </c>
      <c r="D4590" s="4" t="s">
        <v>2719</v>
      </c>
      <c r="E4590" s="4" t="b">
        <f t="shared" si="80"/>
        <v>0</v>
      </c>
      <c r="F4590" s="4">
        <v>0</v>
      </c>
      <c r="G4590" s="4">
        <v>17014430</v>
      </c>
      <c r="H4590" s="3" t="s">
        <v>21</v>
      </c>
      <c r="K4590" s="4">
        <v>0</v>
      </c>
      <c r="L4590" s="4">
        <v>0</v>
      </c>
      <c r="M4590" s="4">
        <v>0</v>
      </c>
      <c r="N4590" s="4">
        <v>0</v>
      </c>
      <c r="O4590" s="4">
        <v>0</v>
      </c>
      <c r="P4590" s="4">
        <v>24600</v>
      </c>
      <c r="Q4590" s="4">
        <v>6196</v>
      </c>
      <c r="R4590" s="4" t="b">
        <f t="shared" si="81"/>
        <v>0</v>
      </c>
      <c r="S4590" s="4">
        <v>0</v>
      </c>
    </row>
    <row r="4591" spans="1:19" ht="14.25" customHeight="1">
      <c r="A4591" s="4" t="s">
        <v>2714</v>
      </c>
      <c r="B4591" s="5" t="s">
        <v>958</v>
      </c>
      <c r="C4591" s="4">
        <v>0</v>
      </c>
      <c r="D4591" s="4" t="s">
        <v>958</v>
      </c>
      <c r="E4591" s="4" t="b">
        <f t="shared" si="80"/>
        <v>0</v>
      </c>
      <c r="F4591" s="4">
        <v>13200</v>
      </c>
      <c r="G4591" s="4">
        <v>79756189</v>
      </c>
      <c r="H4591" s="3" t="s">
        <v>21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13200</v>
      </c>
      <c r="Q4591" s="4">
        <v>6207</v>
      </c>
      <c r="R4591" s="4" t="b">
        <f t="shared" si="81"/>
        <v>0</v>
      </c>
      <c r="S4591" s="4">
        <v>0</v>
      </c>
    </row>
    <row r="4592" spans="1:19" ht="14.25" customHeight="1">
      <c r="A4592" s="4" t="s">
        <v>2714</v>
      </c>
      <c r="B4592" s="5" t="s">
        <v>2720</v>
      </c>
      <c r="C4592" s="4">
        <v>0</v>
      </c>
      <c r="D4592" s="4" t="s">
        <v>2720</v>
      </c>
      <c r="E4592" s="4" t="b">
        <f t="shared" si="80"/>
        <v>0</v>
      </c>
      <c r="F4592" s="4">
        <v>0</v>
      </c>
      <c r="G4592" s="4">
        <v>79756189</v>
      </c>
      <c r="H4592" s="3" t="s">
        <v>21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13200</v>
      </c>
      <c r="Q4592" s="4">
        <v>6208</v>
      </c>
      <c r="R4592" s="4" t="b">
        <f t="shared" si="81"/>
        <v>0</v>
      </c>
      <c r="S4592" s="4">
        <v>0</v>
      </c>
    </row>
    <row r="4593" spans="1:19" ht="14.25" customHeight="1">
      <c r="A4593" s="4" t="s">
        <v>2714</v>
      </c>
      <c r="B4593" s="5" t="s">
        <v>966</v>
      </c>
      <c r="C4593" s="4">
        <v>0</v>
      </c>
      <c r="D4593" s="4" t="s">
        <v>966</v>
      </c>
      <c r="E4593" s="4" t="b">
        <f t="shared" si="80"/>
        <v>0</v>
      </c>
      <c r="F4593" s="4">
        <v>0</v>
      </c>
      <c r="G4593" s="4">
        <v>830015825</v>
      </c>
      <c r="H4593" s="3" t="s">
        <v>21</v>
      </c>
      <c r="K4593" s="4">
        <v>0</v>
      </c>
      <c r="L4593" s="4">
        <v>0</v>
      </c>
      <c r="M4593" s="4">
        <v>20000</v>
      </c>
      <c r="N4593" s="4">
        <v>0</v>
      </c>
      <c r="O4593" s="4">
        <v>0</v>
      </c>
      <c r="P4593" s="4">
        <v>0</v>
      </c>
      <c r="Q4593" s="4">
        <v>6211</v>
      </c>
      <c r="R4593" s="4" t="b">
        <f t="shared" si="81"/>
        <v>0</v>
      </c>
      <c r="S4593" s="4">
        <v>0</v>
      </c>
    </row>
    <row r="4594" spans="1:19" ht="14.25" customHeight="1">
      <c r="A4594" s="4" t="s">
        <v>2714</v>
      </c>
      <c r="B4594" s="5"/>
      <c r="C4594" s="4">
        <v>0</v>
      </c>
      <c r="E4594" s="4" t="b">
        <f t="shared" si="80"/>
        <v>0</v>
      </c>
      <c r="F4594" s="4">
        <v>0</v>
      </c>
      <c r="G4594" s="4">
        <v>830015825</v>
      </c>
      <c r="H4594" s="6">
        <v>43981</v>
      </c>
      <c r="I4594" s="4" t="s">
        <v>2543</v>
      </c>
      <c r="J4594" s="4" t="s">
        <v>2399</v>
      </c>
      <c r="K4594" s="4">
        <v>1092</v>
      </c>
      <c r="L4594" s="4">
        <v>0</v>
      </c>
      <c r="M4594" s="4">
        <v>0</v>
      </c>
      <c r="N4594" s="4">
        <v>0</v>
      </c>
      <c r="O4594" s="4">
        <v>6400</v>
      </c>
      <c r="P4594" s="4">
        <v>6400</v>
      </c>
      <c r="Q4594" s="4">
        <v>6212</v>
      </c>
      <c r="R4594" s="4" t="b">
        <f t="shared" si="81"/>
        <v>0</v>
      </c>
      <c r="S4594" s="4">
        <v>0</v>
      </c>
    </row>
    <row r="4595" spans="1:19" ht="14.25" customHeight="1">
      <c r="A4595" s="4" t="s">
        <v>2714</v>
      </c>
      <c r="B4595" s="5"/>
      <c r="C4595" s="4">
        <v>0</v>
      </c>
      <c r="E4595" s="4" t="b">
        <f t="shared" si="80"/>
        <v>0</v>
      </c>
      <c r="F4595" s="4">
        <v>0</v>
      </c>
      <c r="G4595" s="4">
        <v>830015825</v>
      </c>
      <c r="H4595" s="6">
        <v>44104</v>
      </c>
      <c r="I4595" s="4" t="s">
        <v>2544</v>
      </c>
      <c r="J4595" s="4" t="s">
        <v>2399</v>
      </c>
      <c r="K4595" s="4">
        <v>1159</v>
      </c>
      <c r="L4595" s="4">
        <v>0</v>
      </c>
      <c r="M4595" s="4">
        <v>0</v>
      </c>
      <c r="N4595" s="4">
        <v>0</v>
      </c>
      <c r="O4595" s="4">
        <v>7200</v>
      </c>
      <c r="P4595" s="4">
        <v>13600</v>
      </c>
      <c r="Q4595" s="4">
        <v>6213</v>
      </c>
      <c r="R4595" s="4" t="b">
        <f t="shared" si="81"/>
        <v>0</v>
      </c>
      <c r="S4595" s="4">
        <v>0</v>
      </c>
    </row>
    <row r="4596" spans="1:19" ht="14.25" customHeight="1">
      <c r="A4596" s="4" t="s">
        <v>2714</v>
      </c>
      <c r="B4596" s="5"/>
      <c r="C4596" s="4">
        <v>0</v>
      </c>
      <c r="E4596" s="4" t="b">
        <f t="shared" si="80"/>
        <v>0</v>
      </c>
      <c r="F4596" s="4">
        <v>0</v>
      </c>
      <c r="G4596" s="4">
        <v>830015825</v>
      </c>
      <c r="H4596" s="6">
        <v>44164</v>
      </c>
      <c r="I4596" s="4" t="s">
        <v>2546</v>
      </c>
      <c r="J4596" s="4" t="s">
        <v>2399</v>
      </c>
      <c r="K4596" s="4">
        <v>1183</v>
      </c>
      <c r="L4596" s="4">
        <v>0</v>
      </c>
      <c r="M4596" s="4">
        <v>0</v>
      </c>
      <c r="N4596" s="4">
        <v>0</v>
      </c>
      <c r="O4596" s="4">
        <v>6400</v>
      </c>
      <c r="P4596" s="4">
        <v>20000</v>
      </c>
      <c r="Q4596" s="4">
        <v>6214</v>
      </c>
      <c r="R4596" s="4" t="b">
        <f t="shared" si="81"/>
        <v>0</v>
      </c>
      <c r="S4596" s="4">
        <v>0</v>
      </c>
    </row>
    <row r="4597" spans="1:19" ht="14.25" customHeight="1">
      <c r="A4597" s="4" t="s">
        <v>2714</v>
      </c>
      <c r="B4597" s="5" t="s">
        <v>2721</v>
      </c>
      <c r="C4597" s="4">
        <v>0</v>
      </c>
      <c r="D4597" s="4" t="s">
        <v>2721</v>
      </c>
      <c r="E4597" s="4" t="b">
        <f t="shared" si="80"/>
        <v>0</v>
      </c>
      <c r="F4597" s="4">
        <v>0</v>
      </c>
      <c r="G4597" s="4">
        <v>830015825</v>
      </c>
      <c r="H4597" s="3" t="s">
        <v>21</v>
      </c>
      <c r="K4597" s="4">
        <v>0</v>
      </c>
      <c r="L4597" s="4">
        <v>0</v>
      </c>
      <c r="M4597" s="4">
        <v>0</v>
      </c>
      <c r="N4597" s="4">
        <v>0</v>
      </c>
      <c r="O4597" s="4">
        <v>20000</v>
      </c>
      <c r="P4597" s="4">
        <v>20000</v>
      </c>
      <c r="Q4597" s="4">
        <v>6215</v>
      </c>
      <c r="R4597" s="4" t="b">
        <f t="shared" si="81"/>
        <v>0</v>
      </c>
      <c r="S4597" s="4">
        <v>0</v>
      </c>
    </row>
    <row r="4598" spans="1:19" ht="14.25" customHeight="1">
      <c r="A4598" s="4" t="s">
        <v>2714</v>
      </c>
      <c r="B4598" s="5" t="s">
        <v>855</v>
      </c>
      <c r="C4598" s="4">
        <v>0</v>
      </c>
      <c r="D4598" s="4" t="s">
        <v>855</v>
      </c>
      <c r="E4598" s="4" t="b">
        <f t="shared" si="80"/>
        <v>0</v>
      </c>
      <c r="F4598" s="4">
        <v>256759</v>
      </c>
      <c r="G4598" s="4">
        <v>830036831</v>
      </c>
      <c r="H4598" s="3" t="s">
        <v>21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256759</v>
      </c>
      <c r="Q4598" s="4">
        <v>6216</v>
      </c>
      <c r="R4598" s="4" t="b">
        <f t="shared" si="81"/>
        <v>0</v>
      </c>
      <c r="S4598" s="4">
        <v>0</v>
      </c>
    </row>
    <row r="4599" spans="1:19" ht="14.25" customHeight="1">
      <c r="A4599" s="4" t="s">
        <v>2714</v>
      </c>
      <c r="B4599" s="5" t="s">
        <v>2722</v>
      </c>
      <c r="C4599" s="4">
        <v>0</v>
      </c>
      <c r="D4599" s="4" t="s">
        <v>2722</v>
      </c>
      <c r="E4599" s="4" t="b">
        <f t="shared" si="80"/>
        <v>0</v>
      </c>
      <c r="F4599" s="4">
        <v>0</v>
      </c>
      <c r="G4599" s="4">
        <v>830036831</v>
      </c>
      <c r="H4599" s="3" t="s">
        <v>21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256759</v>
      </c>
      <c r="Q4599" s="4">
        <v>6217</v>
      </c>
      <c r="R4599" s="4" t="b">
        <f t="shared" si="81"/>
        <v>0</v>
      </c>
      <c r="S4599" s="4">
        <v>0</v>
      </c>
    </row>
    <row r="4600" spans="1:19" ht="14.25" customHeight="1">
      <c r="A4600" s="4" t="s">
        <v>2714</v>
      </c>
      <c r="B4600" s="5" t="s">
        <v>2651</v>
      </c>
      <c r="C4600" s="4">
        <v>0</v>
      </c>
      <c r="D4600" s="4" t="s">
        <v>2651</v>
      </c>
      <c r="E4600" s="4" t="b">
        <f t="shared" si="80"/>
        <v>0</v>
      </c>
      <c r="F4600" s="4">
        <v>-888840</v>
      </c>
      <c r="G4600" s="4">
        <v>899999999</v>
      </c>
      <c r="H4600" s="3" t="s">
        <v>21</v>
      </c>
      <c r="K4600" s="4">
        <v>0</v>
      </c>
      <c r="L4600" s="4">
        <v>12800</v>
      </c>
      <c r="M4600" s="4">
        <v>0</v>
      </c>
      <c r="N4600" s="4">
        <v>0</v>
      </c>
      <c r="O4600" s="4">
        <v>0</v>
      </c>
      <c r="P4600" s="4">
        <v>-888840</v>
      </c>
      <c r="Q4600" s="4">
        <v>6220</v>
      </c>
      <c r="R4600" s="4" t="b">
        <f t="shared" si="81"/>
        <v>0</v>
      </c>
      <c r="S4600" s="4">
        <v>0</v>
      </c>
    </row>
    <row r="4601" spans="1:19" ht="14.25" customHeight="1">
      <c r="A4601" s="4" t="s">
        <v>2714</v>
      </c>
      <c r="B4601" s="5"/>
      <c r="C4601" s="4">
        <v>0</v>
      </c>
      <c r="E4601" s="4" t="b">
        <f t="shared" si="80"/>
        <v>0</v>
      </c>
      <c r="F4601" s="4">
        <v>0</v>
      </c>
      <c r="G4601" s="4">
        <v>899999999</v>
      </c>
      <c r="H4601" s="6">
        <v>43981</v>
      </c>
      <c r="I4601" s="4" t="s">
        <v>2703</v>
      </c>
      <c r="J4601" s="4" t="s">
        <v>2399</v>
      </c>
      <c r="K4601" s="4">
        <v>1099</v>
      </c>
      <c r="L4601" s="4">
        <v>0</v>
      </c>
      <c r="M4601" s="4">
        <v>0</v>
      </c>
      <c r="N4601" s="4">
        <v>6400</v>
      </c>
      <c r="O4601" s="4">
        <v>0</v>
      </c>
      <c r="P4601" s="4">
        <v>-895240</v>
      </c>
      <c r="Q4601" s="4">
        <v>6221</v>
      </c>
      <c r="R4601" s="4" t="b">
        <f t="shared" si="81"/>
        <v>0</v>
      </c>
      <c r="S4601" s="4">
        <v>0</v>
      </c>
    </row>
    <row r="4602" spans="1:19" ht="14.25" customHeight="1">
      <c r="A4602" s="4" t="s">
        <v>2714</v>
      </c>
      <c r="B4602" s="5"/>
      <c r="C4602" s="4">
        <v>0</v>
      </c>
      <c r="E4602" s="4" t="b">
        <f t="shared" si="80"/>
        <v>0</v>
      </c>
      <c r="F4602" s="4">
        <v>0</v>
      </c>
      <c r="G4602" s="4">
        <v>899999999</v>
      </c>
      <c r="H4602" s="6">
        <v>44194</v>
      </c>
      <c r="I4602" s="4" t="s">
        <v>2708</v>
      </c>
      <c r="J4602" s="4" t="s">
        <v>2399</v>
      </c>
      <c r="K4602" s="4">
        <v>1195</v>
      </c>
      <c r="L4602" s="4">
        <v>0</v>
      </c>
      <c r="M4602" s="4">
        <v>0</v>
      </c>
      <c r="N4602" s="4">
        <v>6400</v>
      </c>
      <c r="O4602" s="4">
        <v>0</v>
      </c>
      <c r="P4602" s="4">
        <v>-901640</v>
      </c>
      <c r="Q4602" s="4">
        <v>6222</v>
      </c>
      <c r="R4602" s="4" t="b">
        <f t="shared" si="81"/>
        <v>0</v>
      </c>
      <c r="S4602" s="4">
        <v>0</v>
      </c>
    </row>
    <row r="4603" spans="1:19" ht="14.25" customHeight="1">
      <c r="A4603" s="4" t="s">
        <v>2714</v>
      </c>
      <c r="B4603" s="5" t="s">
        <v>2723</v>
      </c>
      <c r="C4603" s="4">
        <v>0</v>
      </c>
      <c r="D4603" s="4" t="s">
        <v>2723</v>
      </c>
      <c r="E4603" s="4" t="b">
        <f t="shared" si="80"/>
        <v>0</v>
      </c>
      <c r="F4603" s="4">
        <v>0</v>
      </c>
      <c r="G4603" s="4">
        <v>899999999</v>
      </c>
      <c r="H4603" s="3" t="s">
        <v>21</v>
      </c>
      <c r="K4603" s="4">
        <v>0</v>
      </c>
      <c r="L4603" s="4">
        <v>0</v>
      </c>
      <c r="M4603" s="4">
        <v>0</v>
      </c>
      <c r="N4603" s="4">
        <v>12800</v>
      </c>
      <c r="O4603" s="4">
        <v>0</v>
      </c>
      <c r="P4603" s="4">
        <v>-901640</v>
      </c>
      <c r="Q4603" s="4">
        <v>6223</v>
      </c>
      <c r="R4603" s="4" t="b">
        <f t="shared" si="81"/>
        <v>0</v>
      </c>
      <c r="S4603" s="4">
        <v>0</v>
      </c>
    </row>
    <row r="4604" spans="1:19" ht="14.25" customHeight="1">
      <c r="A4604" s="4" t="s">
        <v>2714</v>
      </c>
      <c r="B4604" s="5" t="s">
        <v>988</v>
      </c>
      <c r="C4604" s="4">
        <v>0</v>
      </c>
      <c r="D4604" s="4" t="s">
        <v>988</v>
      </c>
      <c r="E4604" s="4" t="b">
        <f t="shared" si="80"/>
        <v>0</v>
      </c>
      <c r="F4604" s="4">
        <v>465040</v>
      </c>
      <c r="G4604" s="4">
        <v>900595224</v>
      </c>
      <c r="H4604" s="3" t="s">
        <v>21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465040</v>
      </c>
      <c r="Q4604" s="4">
        <v>6228</v>
      </c>
      <c r="R4604" s="4" t="b">
        <f t="shared" si="81"/>
        <v>0</v>
      </c>
      <c r="S4604" s="4">
        <v>0</v>
      </c>
    </row>
    <row r="4605" spans="1:19" ht="14.25" customHeight="1">
      <c r="A4605" s="4" t="s">
        <v>2714</v>
      </c>
      <c r="B4605" s="5" t="s">
        <v>2724</v>
      </c>
      <c r="C4605" s="4">
        <v>0</v>
      </c>
      <c r="D4605" s="4" t="s">
        <v>2724</v>
      </c>
      <c r="E4605" s="4" t="b">
        <f t="shared" si="80"/>
        <v>0</v>
      </c>
      <c r="F4605" s="4">
        <v>0</v>
      </c>
      <c r="G4605" s="4">
        <v>900595224</v>
      </c>
      <c r="H4605" s="3" t="s">
        <v>21</v>
      </c>
      <c r="K4605" s="4">
        <v>0</v>
      </c>
      <c r="L4605" s="4">
        <v>0</v>
      </c>
      <c r="M4605" s="4">
        <v>0</v>
      </c>
      <c r="N4605" s="4">
        <v>0</v>
      </c>
      <c r="O4605" s="4">
        <v>0</v>
      </c>
      <c r="P4605" s="4">
        <v>465040</v>
      </c>
      <c r="Q4605" s="4">
        <v>6229</v>
      </c>
      <c r="R4605" s="4" t="b">
        <f t="shared" si="81"/>
        <v>0</v>
      </c>
      <c r="S4605" s="4">
        <v>0</v>
      </c>
    </row>
    <row r="4606" spans="1:19" ht="14.25" customHeight="1">
      <c r="A4606" s="4" t="s">
        <v>2714</v>
      </c>
      <c r="B4606" s="5" t="s">
        <v>998</v>
      </c>
      <c r="C4606" s="4">
        <v>0</v>
      </c>
      <c r="D4606" s="4" t="s">
        <v>998</v>
      </c>
      <c r="E4606" s="4" t="b">
        <f t="shared" si="80"/>
        <v>0</v>
      </c>
      <c r="F4606" s="4">
        <v>96000</v>
      </c>
      <c r="G4606" s="4">
        <v>901019030</v>
      </c>
      <c r="H4606" s="3" t="s">
        <v>21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96000</v>
      </c>
      <c r="Q4606" s="4">
        <v>6232</v>
      </c>
      <c r="R4606" s="4" t="b">
        <f t="shared" si="81"/>
        <v>0</v>
      </c>
      <c r="S4606" s="4">
        <v>0</v>
      </c>
    </row>
    <row r="4607" spans="1:19" ht="14.25" customHeight="1">
      <c r="A4607" s="4" t="s">
        <v>2714</v>
      </c>
      <c r="B4607" s="5" t="s">
        <v>2725</v>
      </c>
      <c r="C4607" s="4">
        <v>0</v>
      </c>
      <c r="D4607" s="4" t="s">
        <v>2725</v>
      </c>
      <c r="E4607" s="4" t="b">
        <f t="shared" si="80"/>
        <v>0</v>
      </c>
      <c r="F4607" s="4">
        <v>0</v>
      </c>
      <c r="G4607" s="4">
        <v>901019030</v>
      </c>
      <c r="H4607" s="3" t="s">
        <v>21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96000</v>
      </c>
      <c r="Q4607" s="4">
        <v>6233</v>
      </c>
      <c r="R4607" s="4" t="b">
        <f t="shared" si="81"/>
        <v>0</v>
      </c>
      <c r="S4607" s="4">
        <v>0</v>
      </c>
    </row>
    <row r="4608" spans="1:19" ht="14.25" customHeight="1">
      <c r="A4608" s="4" t="s">
        <v>2714</v>
      </c>
      <c r="B4608" s="5" t="s">
        <v>2726</v>
      </c>
      <c r="C4608" s="4">
        <v>0</v>
      </c>
      <c r="D4608" s="4" t="s">
        <v>2726</v>
      </c>
      <c r="E4608" s="4" t="b">
        <f t="shared" si="80"/>
        <v>0</v>
      </c>
      <c r="F4608" s="4">
        <v>0</v>
      </c>
      <c r="G4608" s="4">
        <v>0</v>
      </c>
      <c r="H4608" s="3" t="s">
        <v>21</v>
      </c>
      <c r="K4608" s="4">
        <v>0</v>
      </c>
      <c r="L4608" s="4">
        <v>0</v>
      </c>
      <c r="M4608" s="4">
        <v>0</v>
      </c>
      <c r="N4608" s="4">
        <v>12800</v>
      </c>
      <c r="O4608" s="4">
        <v>20000</v>
      </c>
      <c r="P4608" s="4">
        <v>7200</v>
      </c>
      <c r="Q4608" s="4">
        <v>6234</v>
      </c>
      <c r="R4608" s="4" t="b">
        <f>TRUE()</f>
        <v>1</v>
      </c>
      <c r="S4608" s="4">
        <v>0</v>
      </c>
    </row>
    <row r="4609" spans="1:19" ht="14.25" customHeight="1">
      <c r="A4609" s="4" t="s">
        <v>2670</v>
      </c>
      <c r="B4609" s="5" t="s">
        <v>2727</v>
      </c>
      <c r="C4609" s="4">
        <v>0</v>
      </c>
      <c r="D4609" s="4" t="s">
        <v>2727</v>
      </c>
      <c r="E4609" s="4" t="b">
        <f t="shared" si="80"/>
        <v>0</v>
      </c>
      <c r="F4609" s="4">
        <v>0</v>
      </c>
      <c r="G4609" s="4">
        <v>0</v>
      </c>
      <c r="H4609" s="3" t="s">
        <v>21</v>
      </c>
      <c r="K4609" s="4">
        <v>0</v>
      </c>
      <c r="L4609" s="4">
        <v>0</v>
      </c>
      <c r="M4609" s="4">
        <v>0</v>
      </c>
      <c r="N4609" s="4">
        <v>454123</v>
      </c>
      <c r="O4609" s="4">
        <v>480525</v>
      </c>
      <c r="P4609" s="4">
        <v>26402</v>
      </c>
      <c r="Q4609" s="4">
        <v>6235</v>
      </c>
      <c r="R4609" s="4" t="b">
        <f>FALSE()</f>
        <v>0</v>
      </c>
      <c r="S4609" s="4">
        <v>0</v>
      </c>
    </row>
    <row r="4610" spans="1:19" ht="14.25" customHeight="1">
      <c r="A4610" s="4" t="s">
        <v>2728</v>
      </c>
      <c r="B4610" s="5" t="s">
        <v>2729</v>
      </c>
      <c r="C4610" s="4">
        <v>0</v>
      </c>
      <c r="D4610" s="4" t="s">
        <v>2729</v>
      </c>
      <c r="E4610" s="4" t="b">
        <f>TRUE()</f>
        <v>1</v>
      </c>
      <c r="F4610" s="4">
        <v>0</v>
      </c>
      <c r="G4610" s="4">
        <v>0</v>
      </c>
      <c r="H4610" s="3" t="s">
        <v>21</v>
      </c>
      <c r="K4610" s="4">
        <v>0</v>
      </c>
      <c r="L4610" s="4">
        <v>0</v>
      </c>
      <c r="M4610" s="4">
        <v>0</v>
      </c>
      <c r="N4610" s="4">
        <v>0</v>
      </c>
      <c r="O4610" s="4">
        <v>0</v>
      </c>
      <c r="P4610" s="4">
        <v>0</v>
      </c>
      <c r="Q4610" s="4">
        <v>6253</v>
      </c>
      <c r="R4610" s="4" t="b">
        <f>TRUE()</f>
        <v>1</v>
      </c>
      <c r="S4610" s="4">
        <v>0</v>
      </c>
    </row>
    <row r="4611" spans="1:19" ht="14.25" customHeight="1">
      <c r="A4611" s="4" t="s">
        <v>2728</v>
      </c>
      <c r="B4611" s="5" t="s">
        <v>936</v>
      </c>
      <c r="C4611" s="4">
        <v>0</v>
      </c>
      <c r="D4611" s="4" t="s">
        <v>936</v>
      </c>
      <c r="E4611" s="4" t="b">
        <f t="shared" ref="E4611:E4617" si="82">FALSE()</f>
        <v>0</v>
      </c>
      <c r="F4611" s="4">
        <v>100042</v>
      </c>
      <c r="G4611" s="4">
        <v>19207437</v>
      </c>
      <c r="H4611" s="3" t="s">
        <v>21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100042</v>
      </c>
      <c r="Q4611" s="4">
        <v>6258</v>
      </c>
      <c r="R4611" s="4" t="b">
        <f t="shared" ref="R4611:R4616" si="83">FALSE()</f>
        <v>0</v>
      </c>
      <c r="S4611" s="4">
        <v>0</v>
      </c>
    </row>
    <row r="4612" spans="1:19" ht="14.25" customHeight="1">
      <c r="A4612" s="4" t="s">
        <v>2728</v>
      </c>
      <c r="B4612" s="5" t="s">
        <v>2730</v>
      </c>
      <c r="C4612" s="4">
        <v>0</v>
      </c>
      <c r="D4612" s="4" t="s">
        <v>2730</v>
      </c>
      <c r="E4612" s="4" t="b">
        <f t="shared" si="82"/>
        <v>0</v>
      </c>
      <c r="F4612" s="4">
        <v>0</v>
      </c>
      <c r="G4612" s="4">
        <v>19207437</v>
      </c>
      <c r="H4612" s="3" t="s">
        <v>21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100042</v>
      </c>
      <c r="Q4612" s="4">
        <v>6259</v>
      </c>
      <c r="R4612" s="4" t="b">
        <f t="shared" si="83"/>
        <v>0</v>
      </c>
      <c r="S4612" s="4">
        <v>0</v>
      </c>
    </row>
    <row r="4613" spans="1:19" ht="14.25" customHeight="1">
      <c r="A4613" s="4" t="s">
        <v>2728</v>
      </c>
      <c r="B4613" s="5" t="s">
        <v>2651</v>
      </c>
      <c r="C4613" s="4">
        <v>0</v>
      </c>
      <c r="D4613" s="4" t="s">
        <v>2651</v>
      </c>
      <c r="E4613" s="4" t="b">
        <f t="shared" si="82"/>
        <v>0</v>
      </c>
      <c r="F4613" s="4">
        <v>-262442</v>
      </c>
      <c r="G4613" s="4">
        <v>899999999</v>
      </c>
      <c r="H4613" s="3" t="s">
        <v>21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-262442</v>
      </c>
      <c r="Q4613" s="4">
        <v>6272</v>
      </c>
      <c r="R4613" s="4" t="b">
        <f t="shared" si="83"/>
        <v>0</v>
      </c>
      <c r="S4613" s="4">
        <v>0</v>
      </c>
    </row>
    <row r="4614" spans="1:19" ht="14.25" customHeight="1">
      <c r="A4614" s="4" t="s">
        <v>2728</v>
      </c>
      <c r="B4614" s="5" t="s">
        <v>2731</v>
      </c>
      <c r="C4614" s="4">
        <v>0</v>
      </c>
      <c r="D4614" s="4" t="s">
        <v>2731</v>
      </c>
      <c r="E4614" s="4" t="b">
        <f t="shared" si="82"/>
        <v>0</v>
      </c>
      <c r="F4614" s="4">
        <v>0</v>
      </c>
      <c r="G4614" s="4">
        <v>899999999</v>
      </c>
      <c r="H4614" s="3" t="s">
        <v>21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4">
        <v>-262442</v>
      </c>
      <c r="Q4614" s="4">
        <v>6273</v>
      </c>
      <c r="R4614" s="4" t="b">
        <f t="shared" si="83"/>
        <v>0</v>
      </c>
      <c r="S4614" s="4">
        <v>0</v>
      </c>
    </row>
    <row r="4615" spans="1:19" ht="14.25" customHeight="1">
      <c r="A4615" s="4" t="s">
        <v>2728</v>
      </c>
      <c r="B4615" s="5" t="s">
        <v>991</v>
      </c>
      <c r="C4615" s="4">
        <v>0</v>
      </c>
      <c r="D4615" s="4" t="s">
        <v>991</v>
      </c>
      <c r="E4615" s="4" t="b">
        <f t="shared" si="82"/>
        <v>0</v>
      </c>
      <c r="F4615" s="4">
        <v>162400</v>
      </c>
      <c r="G4615" s="4">
        <v>900767534</v>
      </c>
      <c r="H4615" s="3" t="s">
        <v>21</v>
      </c>
      <c r="K4615" s="4">
        <v>0</v>
      </c>
      <c r="L4615" s="4">
        <v>0</v>
      </c>
      <c r="M4615" s="4">
        <v>0</v>
      </c>
      <c r="N4615" s="4">
        <v>0</v>
      </c>
      <c r="O4615" s="4">
        <v>0</v>
      </c>
      <c r="P4615" s="4">
        <v>162400</v>
      </c>
      <c r="Q4615" s="4">
        <v>6282</v>
      </c>
      <c r="R4615" s="4" t="b">
        <f t="shared" si="83"/>
        <v>0</v>
      </c>
      <c r="S4615" s="4">
        <v>0</v>
      </c>
    </row>
    <row r="4616" spans="1:19" ht="14.25" customHeight="1">
      <c r="A4616" s="4" t="s">
        <v>2728</v>
      </c>
      <c r="B4616" s="5" t="s">
        <v>2732</v>
      </c>
      <c r="C4616" s="4">
        <v>0</v>
      </c>
      <c r="D4616" s="4" t="s">
        <v>2732</v>
      </c>
      <c r="E4616" s="4" t="b">
        <f t="shared" si="82"/>
        <v>0</v>
      </c>
      <c r="F4616" s="4">
        <v>0</v>
      </c>
      <c r="G4616" s="4">
        <v>900767534</v>
      </c>
      <c r="H4616" s="3" t="s">
        <v>21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  <c r="P4616" s="4">
        <v>162400</v>
      </c>
      <c r="Q4616" s="4">
        <v>6283</v>
      </c>
      <c r="R4616" s="4" t="b">
        <f t="shared" si="83"/>
        <v>0</v>
      </c>
      <c r="S4616" s="4">
        <v>0</v>
      </c>
    </row>
    <row r="4617" spans="1:19" ht="14.25" customHeight="1">
      <c r="A4617" s="4" t="s">
        <v>2728</v>
      </c>
      <c r="B4617" s="5" t="s">
        <v>2733</v>
      </c>
      <c r="C4617" s="4">
        <v>0</v>
      </c>
      <c r="D4617" s="4" t="s">
        <v>2733</v>
      </c>
      <c r="E4617" s="4" t="b">
        <f t="shared" si="82"/>
        <v>0</v>
      </c>
      <c r="F4617" s="4">
        <v>0</v>
      </c>
      <c r="G4617" s="4">
        <v>0</v>
      </c>
      <c r="H4617" s="3" t="s">
        <v>21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6284</v>
      </c>
      <c r="R4617" s="4" t="b">
        <f t="shared" ref="R4617:R4618" si="84">TRUE()</f>
        <v>1</v>
      </c>
      <c r="S4617" s="4">
        <v>0</v>
      </c>
    </row>
    <row r="4618" spans="1:19" ht="14.25" customHeight="1">
      <c r="A4618" s="4" t="s">
        <v>2734</v>
      </c>
      <c r="B4618" s="5" t="s">
        <v>2735</v>
      </c>
      <c r="C4618" s="4">
        <v>0</v>
      </c>
      <c r="D4618" s="4" t="s">
        <v>2735</v>
      </c>
      <c r="E4618" s="4" t="b">
        <f>TRUE()</f>
        <v>1</v>
      </c>
      <c r="F4618" s="4">
        <v>0</v>
      </c>
      <c r="G4618" s="4">
        <v>0</v>
      </c>
      <c r="H4618" s="3" t="s">
        <v>21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  <c r="Q4618" s="4">
        <v>6300</v>
      </c>
      <c r="R4618" s="4" t="b">
        <f t="shared" si="84"/>
        <v>1</v>
      </c>
      <c r="S4618" s="4">
        <v>0</v>
      </c>
    </row>
    <row r="4619" spans="1:19" ht="14.25" customHeight="1">
      <c r="A4619" s="4" t="s">
        <v>2734</v>
      </c>
      <c r="B4619" s="5" t="s">
        <v>963</v>
      </c>
      <c r="C4619" s="4">
        <v>0</v>
      </c>
      <c r="D4619" s="4" t="s">
        <v>963</v>
      </c>
      <c r="E4619" s="4" t="b">
        <f t="shared" ref="E4619:E4642" si="85">FALSE()</f>
        <v>0</v>
      </c>
      <c r="F4619" s="4">
        <v>4646</v>
      </c>
      <c r="G4619" s="4">
        <v>96192952</v>
      </c>
      <c r="H4619" s="3" t="s">
        <v>21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4646</v>
      </c>
      <c r="Q4619" s="4">
        <v>6305</v>
      </c>
      <c r="R4619" s="4" t="b">
        <f t="shared" ref="R4619:R4624" si="86">FALSE()</f>
        <v>0</v>
      </c>
      <c r="S4619" s="4">
        <v>0</v>
      </c>
    </row>
    <row r="4620" spans="1:19" ht="14.25" customHeight="1">
      <c r="A4620" s="4" t="s">
        <v>2734</v>
      </c>
      <c r="B4620" s="5" t="s">
        <v>2736</v>
      </c>
      <c r="C4620" s="4">
        <v>0</v>
      </c>
      <c r="D4620" s="4" t="s">
        <v>2736</v>
      </c>
      <c r="E4620" s="4" t="b">
        <f t="shared" si="85"/>
        <v>0</v>
      </c>
      <c r="F4620" s="4">
        <v>0</v>
      </c>
      <c r="G4620" s="4">
        <v>96192952</v>
      </c>
      <c r="H4620" s="3" t="s">
        <v>21</v>
      </c>
      <c r="K4620" s="4">
        <v>0</v>
      </c>
      <c r="L4620" s="4">
        <v>0</v>
      </c>
      <c r="M4620" s="4">
        <v>0</v>
      </c>
      <c r="N4620" s="4">
        <v>0</v>
      </c>
      <c r="O4620" s="4">
        <v>0</v>
      </c>
      <c r="P4620" s="4">
        <v>4646</v>
      </c>
      <c r="Q4620" s="4">
        <v>6306</v>
      </c>
      <c r="R4620" s="4" t="b">
        <f t="shared" si="86"/>
        <v>0</v>
      </c>
      <c r="S4620" s="4">
        <v>0</v>
      </c>
    </row>
    <row r="4621" spans="1:19" ht="14.25" customHeight="1">
      <c r="A4621" s="4" t="s">
        <v>2734</v>
      </c>
      <c r="B4621" s="5" t="s">
        <v>2651</v>
      </c>
      <c r="C4621" s="4">
        <v>0</v>
      </c>
      <c r="D4621" s="4" t="s">
        <v>2651</v>
      </c>
      <c r="E4621" s="4" t="b">
        <f t="shared" si="85"/>
        <v>0</v>
      </c>
      <c r="F4621" s="4">
        <v>-41768</v>
      </c>
      <c r="G4621" s="4">
        <v>899999999</v>
      </c>
      <c r="H4621" s="3" t="s">
        <v>21</v>
      </c>
      <c r="K4621" s="4">
        <v>0</v>
      </c>
      <c r="L4621" s="4">
        <v>0</v>
      </c>
      <c r="M4621" s="4">
        <v>0</v>
      </c>
      <c r="N4621" s="4">
        <v>0</v>
      </c>
      <c r="O4621" s="4">
        <v>0</v>
      </c>
      <c r="P4621" s="4">
        <v>-41768</v>
      </c>
      <c r="Q4621" s="4">
        <v>6307</v>
      </c>
      <c r="R4621" s="4" t="b">
        <f t="shared" si="86"/>
        <v>0</v>
      </c>
      <c r="S4621" s="4">
        <v>0</v>
      </c>
    </row>
    <row r="4622" spans="1:19" ht="14.25" customHeight="1">
      <c r="A4622" s="4" t="s">
        <v>2734</v>
      </c>
      <c r="B4622" s="5" t="s">
        <v>2737</v>
      </c>
      <c r="C4622" s="4">
        <v>0</v>
      </c>
      <c r="D4622" s="4" t="s">
        <v>2737</v>
      </c>
      <c r="E4622" s="4" t="b">
        <f t="shared" si="85"/>
        <v>0</v>
      </c>
      <c r="F4622" s="4">
        <v>0</v>
      </c>
      <c r="G4622" s="4">
        <v>899999999</v>
      </c>
      <c r="H4622" s="3" t="s">
        <v>21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-41768</v>
      </c>
      <c r="Q4622" s="4">
        <v>6308</v>
      </c>
      <c r="R4622" s="4" t="b">
        <f t="shared" si="86"/>
        <v>0</v>
      </c>
      <c r="S4622" s="4">
        <v>0</v>
      </c>
    </row>
    <row r="4623" spans="1:19" ht="14.25" customHeight="1">
      <c r="A4623" s="4" t="s">
        <v>2734</v>
      </c>
      <c r="B4623" s="5" t="s">
        <v>982</v>
      </c>
      <c r="C4623" s="4">
        <v>0</v>
      </c>
      <c r="D4623" s="4" t="s">
        <v>982</v>
      </c>
      <c r="E4623" s="4" t="b">
        <f t="shared" si="85"/>
        <v>0</v>
      </c>
      <c r="F4623" s="4">
        <v>37122</v>
      </c>
      <c r="G4623" s="4">
        <v>900089549</v>
      </c>
      <c r="H4623" s="3" t="s">
        <v>21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37122</v>
      </c>
      <c r="Q4623" s="4">
        <v>6309</v>
      </c>
      <c r="R4623" s="4" t="b">
        <f t="shared" si="86"/>
        <v>0</v>
      </c>
      <c r="S4623" s="4">
        <v>0</v>
      </c>
    </row>
    <row r="4624" spans="1:19" ht="14.25" customHeight="1">
      <c r="A4624" s="4" t="s">
        <v>2734</v>
      </c>
      <c r="B4624" s="5" t="s">
        <v>2738</v>
      </c>
      <c r="C4624" s="4">
        <v>0</v>
      </c>
      <c r="D4624" s="4" t="s">
        <v>2738</v>
      </c>
      <c r="E4624" s="4" t="b">
        <f t="shared" si="85"/>
        <v>0</v>
      </c>
      <c r="F4624" s="4">
        <v>0</v>
      </c>
      <c r="G4624" s="4">
        <v>900089549</v>
      </c>
      <c r="H4624" s="3" t="s">
        <v>21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  <c r="P4624" s="4">
        <v>37122</v>
      </c>
      <c r="Q4624" s="4">
        <v>6310</v>
      </c>
      <c r="R4624" s="4" t="b">
        <f t="shared" si="86"/>
        <v>0</v>
      </c>
      <c r="S4624" s="4">
        <v>0</v>
      </c>
    </row>
    <row r="4625" spans="1:19" ht="14.25" customHeight="1">
      <c r="A4625" s="4" t="s">
        <v>2734</v>
      </c>
      <c r="B4625" s="5" t="s">
        <v>2739</v>
      </c>
      <c r="C4625" s="4">
        <v>0</v>
      </c>
      <c r="D4625" s="4" t="s">
        <v>2739</v>
      </c>
      <c r="E4625" s="4" t="b">
        <f t="shared" si="85"/>
        <v>0</v>
      </c>
      <c r="F4625" s="4">
        <v>0</v>
      </c>
      <c r="G4625" s="4">
        <v>0</v>
      </c>
      <c r="H4625" s="3" t="s">
        <v>21</v>
      </c>
      <c r="K4625" s="4">
        <v>0</v>
      </c>
      <c r="L4625" s="4">
        <v>0</v>
      </c>
      <c r="M4625" s="4">
        <v>0</v>
      </c>
      <c r="N4625" s="4">
        <v>0</v>
      </c>
      <c r="O4625" s="4">
        <v>0</v>
      </c>
      <c r="P4625" s="4">
        <v>0</v>
      </c>
      <c r="Q4625" s="4">
        <v>6311</v>
      </c>
      <c r="R4625" s="4" t="b">
        <f t="shared" ref="R4625:R4630" si="87">TRUE()</f>
        <v>1</v>
      </c>
      <c r="S4625" s="4">
        <v>0</v>
      </c>
    </row>
    <row r="4626" spans="1:19" ht="14.25" customHeight="1">
      <c r="A4626" s="4" t="s">
        <v>2663</v>
      </c>
      <c r="B4626" s="5" t="s">
        <v>2740</v>
      </c>
      <c r="C4626" s="4">
        <v>0</v>
      </c>
      <c r="D4626" s="4" t="s">
        <v>2740</v>
      </c>
      <c r="E4626" s="4" t="b">
        <f t="shared" si="85"/>
        <v>0</v>
      </c>
      <c r="F4626" s="4">
        <v>0</v>
      </c>
      <c r="G4626" s="4">
        <v>0</v>
      </c>
      <c r="H4626" s="3" t="s">
        <v>21</v>
      </c>
      <c r="K4626" s="4">
        <v>0</v>
      </c>
      <c r="L4626" s="4">
        <v>0</v>
      </c>
      <c r="M4626" s="4">
        <v>0</v>
      </c>
      <c r="N4626" s="4">
        <v>454123</v>
      </c>
      <c r="O4626" s="4">
        <v>480525</v>
      </c>
      <c r="P4626" s="4">
        <v>26402</v>
      </c>
      <c r="Q4626" s="4">
        <v>6312</v>
      </c>
      <c r="R4626" s="4" t="b">
        <f t="shared" si="87"/>
        <v>1</v>
      </c>
      <c r="S4626" s="4">
        <v>0</v>
      </c>
    </row>
    <row r="4627" spans="1:19" ht="14.25" customHeight="1">
      <c r="A4627" s="4" t="s">
        <v>2438</v>
      </c>
      <c r="B4627" s="5" t="s">
        <v>2741</v>
      </c>
      <c r="C4627" s="4">
        <v>0</v>
      </c>
      <c r="D4627" s="4" t="s">
        <v>2741</v>
      </c>
      <c r="E4627" s="4" t="b">
        <f t="shared" si="85"/>
        <v>0</v>
      </c>
      <c r="F4627" s="4">
        <v>0</v>
      </c>
      <c r="G4627" s="4">
        <v>0</v>
      </c>
      <c r="H4627" s="3" t="s">
        <v>21</v>
      </c>
      <c r="K4627" s="4">
        <v>0</v>
      </c>
      <c r="L4627" s="4">
        <v>0</v>
      </c>
      <c r="M4627" s="4">
        <v>0</v>
      </c>
      <c r="N4627" s="4">
        <v>194392727.59</v>
      </c>
      <c r="O4627" s="4">
        <v>182800987.59</v>
      </c>
      <c r="P4627" s="4">
        <v>2111815</v>
      </c>
      <c r="Q4627" s="4">
        <v>6349</v>
      </c>
      <c r="R4627" s="4" t="b">
        <f t="shared" si="87"/>
        <v>1</v>
      </c>
      <c r="S4627" s="4">
        <v>0</v>
      </c>
    </row>
    <row r="4628" spans="1:19" ht="14.25" customHeight="1">
      <c r="A4628" s="4" t="s">
        <v>2742</v>
      </c>
      <c r="B4628" s="5" t="s">
        <v>2743</v>
      </c>
      <c r="C4628" s="4">
        <v>2</v>
      </c>
      <c r="D4628" s="4" t="s">
        <v>2743</v>
      </c>
      <c r="E4628" s="4" t="b">
        <f t="shared" si="85"/>
        <v>0</v>
      </c>
      <c r="F4628" s="4">
        <v>21000</v>
      </c>
      <c r="G4628" s="4">
        <v>0</v>
      </c>
      <c r="H4628" s="3" t="s">
        <v>21</v>
      </c>
      <c r="K4628" s="4">
        <v>0</v>
      </c>
      <c r="L4628" s="4">
        <v>42000</v>
      </c>
      <c r="M4628" s="4">
        <v>0</v>
      </c>
      <c r="N4628" s="4">
        <v>0</v>
      </c>
      <c r="O4628" s="4">
        <v>0</v>
      </c>
      <c r="P4628" s="4">
        <v>21000</v>
      </c>
      <c r="Q4628" s="4">
        <v>6351</v>
      </c>
      <c r="R4628" s="4" t="b">
        <f t="shared" si="87"/>
        <v>1</v>
      </c>
      <c r="S4628" s="4">
        <v>0</v>
      </c>
    </row>
    <row r="4629" spans="1:19" ht="14.25" customHeight="1">
      <c r="A4629" s="4" t="s">
        <v>2744</v>
      </c>
      <c r="B4629" s="5" t="s">
        <v>2745</v>
      </c>
      <c r="C4629" s="4">
        <v>1</v>
      </c>
      <c r="D4629" s="4" t="s">
        <v>2745</v>
      </c>
      <c r="E4629" s="4" t="b">
        <f t="shared" si="85"/>
        <v>0</v>
      </c>
      <c r="F4629" s="4">
        <v>21000</v>
      </c>
      <c r="G4629" s="4">
        <v>0</v>
      </c>
      <c r="H4629" s="3" t="s">
        <v>21</v>
      </c>
      <c r="K4629" s="4">
        <v>0</v>
      </c>
      <c r="L4629" s="4">
        <v>42000</v>
      </c>
      <c r="M4629" s="4">
        <v>0</v>
      </c>
      <c r="N4629" s="4">
        <v>0</v>
      </c>
      <c r="O4629" s="4">
        <v>0</v>
      </c>
      <c r="P4629" s="4">
        <v>21000</v>
      </c>
      <c r="Q4629" s="4">
        <v>6352</v>
      </c>
      <c r="R4629" s="4" t="b">
        <f t="shared" si="87"/>
        <v>1</v>
      </c>
      <c r="S4629" s="4">
        <v>0</v>
      </c>
    </row>
    <row r="4630" spans="1:19" ht="14.25" customHeight="1">
      <c r="A4630" s="4" t="s">
        <v>2746</v>
      </c>
      <c r="B4630" s="5" t="s">
        <v>2747</v>
      </c>
      <c r="C4630" s="4">
        <v>0</v>
      </c>
      <c r="D4630" s="4" t="s">
        <v>2747</v>
      </c>
      <c r="E4630" s="4" t="b">
        <f t="shared" si="85"/>
        <v>0</v>
      </c>
      <c r="F4630" s="4">
        <v>21000</v>
      </c>
      <c r="G4630" s="4">
        <v>0</v>
      </c>
      <c r="H4630" s="3" t="s">
        <v>21</v>
      </c>
      <c r="K4630" s="4">
        <v>0</v>
      </c>
      <c r="L4630" s="4">
        <v>42000</v>
      </c>
      <c r="M4630" s="4">
        <v>0</v>
      </c>
      <c r="N4630" s="4">
        <v>0</v>
      </c>
      <c r="O4630" s="4">
        <v>0</v>
      </c>
      <c r="P4630" s="4">
        <v>21000</v>
      </c>
      <c r="Q4630" s="4">
        <v>6354</v>
      </c>
      <c r="R4630" s="4" t="b">
        <f t="shared" si="87"/>
        <v>1</v>
      </c>
      <c r="S4630" s="4">
        <v>0</v>
      </c>
    </row>
    <row r="4631" spans="1:19" ht="14.25" customHeight="1">
      <c r="A4631" s="4" t="s">
        <v>2746</v>
      </c>
      <c r="B4631" s="5"/>
      <c r="C4631" s="4">
        <v>0</v>
      </c>
      <c r="E4631" s="4" t="b">
        <f t="shared" si="85"/>
        <v>0</v>
      </c>
      <c r="F4631" s="4">
        <v>0</v>
      </c>
      <c r="G4631" s="4">
        <v>0</v>
      </c>
      <c r="H4631" s="6">
        <v>43860</v>
      </c>
      <c r="I4631" s="4" t="s">
        <v>2748</v>
      </c>
      <c r="J4631" s="4" t="s">
        <v>2399</v>
      </c>
      <c r="K4631" s="4">
        <v>1049</v>
      </c>
      <c r="L4631" s="4">
        <v>0</v>
      </c>
      <c r="M4631" s="4">
        <v>0</v>
      </c>
      <c r="N4631" s="4">
        <v>21000</v>
      </c>
      <c r="O4631" s="4">
        <v>0</v>
      </c>
      <c r="P4631" s="4">
        <v>0</v>
      </c>
      <c r="Q4631" s="4">
        <v>6355</v>
      </c>
      <c r="R4631" s="4" t="b">
        <f>FALSE()</f>
        <v>0</v>
      </c>
      <c r="S4631" s="4">
        <v>0</v>
      </c>
    </row>
    <row r="4632" spans="1:19" ht="14.25" customHeight="1">
      <c r="A4632" s="4" t="s">
        <v>2746</v>
      </c>
      <c r="B4632" s="5" t="s">
        <v>2749</v>
      </c>
      <c r="C4632" s="4">
        <v>0</v>
      </c>
      <c r="D4632" s="4" t="s">
        <v>2749</v>
      </c>
      <c r="E4632" s="4" t="b">
        <f t="shared" si="85"/>
        <v>0</v>
      </c>
      <c r="F4632" s="4">
        <v>0</v>
      </c>
      <c r="G4632" s="4">
        <v>0</v>
      </c>
      <c r="H4632" s="3" t="s">
        <v>21</v>
      </c>
      <c r="K4632" s="4">
        <v>0</v>
      </c>
      <c r="L4632" s="4">
        <v>0</v>
      </c>
      <c r="M4632" s="4">
        <v>0</v>
      </c>
      <c r="N4632" s="4">
        <v>21000</v>
      </c>
      <c r="O4632" s="4">
        <v>0</v>
      </c>
      <c r="P4632" s="4">
        <v>0</v>
      </c>
      <c r="Q4632" s="4">
        <v>6356</v>
      </c>
      <c r="R4632" s="4" t="b">
        <f t="shared" ref="R4632:R4643" si="88">TRUE()</f>
        <v>1</v>
      </c>
      <c r="S4632" s="4">
        <v>0</v>
      </c>
    </row>
    <row r="4633" spans="1:19" ht="14.25" customHeight="1">
      <c r="A4633" s="4" t="s">
        <v>2744</v>
      </c>
      <c r="B4633" s="5" t="s">
        <v>2750</v>
      </c>
      <c r="C4633" s="4">
        <v>0</v>
      </c>
      <c r="D4633" s="4" t="s">
        <v>2750</v>
      </c>
      <c r="E4633" s="4" t="b">
        <f t="shared" si="85"/>
        <v>0</v>
      </c>
      <c r="F4633" s="4">
        <v>0</v>
      </c>
      <c r="G4633" s="4">
        <v>0</v>
      </c>
      <c r="H4633" s="3" t="s">
        <v>21</v>
      </c>
      <c r="K4633" s="4">
        <v>0</v>
      </c>
      <c r="L4633" s="4">
        <v>0</v>
      </c>
      <c r="M4633" s="4">
        <v>0</v>
      </c>
      <c r="N4633" s="4">
        <v>21000</v>
      </c>
      <c r="O4633" s="4">
        <v>0</v>
      </c>
      <c r="P4633" s="4">
        <v>0</v>
      </c>
      <c r="Q4633" s="4">
        <v>6357</v>
      </c>
      <c r="R4633" s="4" t="b">
        <f t="shared" si="88"/>
        <v>1</v>
      </c>
      <c r="S4633" s="4">
        <v>0</v>
      </c>
    </row>
    <row r="4634" spans="1:19" ht="14.25" customHeight="1">
      <c r="A4634" s="4" t="s">
        <v>2742</v>
      </c>
      <c r="B4634" s="5" t="s">
        <v>2751</v>
      </c>
      <c r="C4634" s="4">
        <v>0</v>
      </c>
      <c r="D4634" s="4" t="s">
        <v>2751</v>
      </c>
      <c r="E4634" s="4" t="b">
        <f t="shared" si="85"/>
        <v>0</v>
      </c>
      <c r="F4634" s="4">
        <v>0</v>
      </c>
      <c r="G4634" s="4">
        <v>0</v>
      </c>
      <c r="H4634" s="3" t="s">
        <v>21</v>
      </c>
      <c r="K4634" s="4">
        <v>0</v>
      </c>
      <c r="L4634" s="4">
        <v>0</v>
      </c>
      <c r="M4634" s="4">
        <v>0</v>
      </c>
      <c r="N4634" s="4">
        <v>21000</v>
      </c>
      <c r="O4634" s="4">
        <v>0</v>
      </c>
      <c r="P4634" s="4">
        <v>0</v>
      </c>
      <c r="Q4634" s="4">
        <v>6370</v>
      </c>
      <c r="R4634" s="4" t="b">
        <f t="shared" si="88"/>
        <v>1</v>
      </c>
      <c r="S4634" s="4">
        <v>0</v>
      </c>
    </row>
    <row r="4635" spans="1:19" ht="14.25" customHeight="1">
      <c r="A4635" s="4" t="s">
        <v>2752</v>
      </c>
      <c r="B4635" s="5" t="s">
        <v>2753</v>
      </c>
      <c r="C4635" s="4">
        <v>4</v>
      </c>
      <c r="D4635" s="4" t="s">
        <v>2753</v>
      </c>
      <c r="E4635" s="4" t="b">
        <f t="shared" si="85"/>
        <v>0</v>
      </c>
      <c r="F4635" s="4">
        <v>15888056.199999999</v>
      </c>
      <c r="G4635" s="4">
        <v>0</v>
      </c>
      <c r="H4635" s="3" t="s">
        <v>21</v>
      </c>
      <c r="K4635" s="4">
        <v>0</v>
      </c>
      <c r="L4635" s="4">
        <v>0</v>
      </c>
      <c r="M4635" s="4">
        <v>0</v>
      </c>
      <c r="N4635" s="4">
        <v>0</v>
      </c>
      <c r="O4635" s="4">
        <v>0</v>
      </c>
      <c r="P4635" s="4">
        <v>15888056.199999999</v>
      </c>
      <c r="Q4635" s="4">
        <v>6394</v>
      </c>
      <c r="R4635" s="4" t="b">
        <f t="shared" si="88"/>
        <v>1</v>
      </c>
      <c r="S4635" s="4">
        <v>0</v>
      </c>
    </row>
    <row r="4636" spans="1:19" ht="14.25" customHeight="1">
      <c r="A4636" s="4" t="s">
        <v>2754</v>
      </c>
      <c r="B4636" s="5" t="s">
        <v>2755</v>
      </c>
      <c r="C4636" s="4">
        <v>1</v>
      </c>
      <c r="D4636" s="4" t="s">
        <v>2755</v>
      </c>
      <c r="E4636" s="4" t="b">
        <f t="shared" si="85"/>
        <v>0</v>
      </c>
      <c r="F4636" s="4">
        <v>15888056.199999999</v>
      </c>
      <c r="G4636" s="4">
        <v>0</v>
      </c>
      <c r="H4636" s="3" t="s">
        <v>21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15888056.199999999</v>
      </c>
      <c r="Q4636" s="4">
        <v>6433</v>
      </c>
      <c r="R4636" s="4" t="b">
        <f t="shared" si="88"/>
        <v>1</v>
      </c>
      <c r="S4636" s="4">
        <v>0</v>
      </c>
    </row>
    <row r="4637" spans="1:19" ht="14.25" customHeight="1">
      <c r="A4637" s="4" t="s">
        <v>2756</v>
      </c>
      <c r="B4637" s="5" t="s">
        <v>2757</v>
      </c>
      <c r="C4637" s="4">
        <v>0</v>
      </c>
      <c r="D4637" s="4" t="s">
        <v>2757</v>
      </c>
      <c r="E4637" s="4" t="b">
        <f t="shared" si="85"/>
        <v>0</v>
      </c>
      <c r="F4637" s="4">
        <v>15888056.199999999</v>
      </c>
      <c r="G4637" s="4">
        <v>0</v>
      </c>
      <c r="H4637" s="3" t="s">
        <v>21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15888056.199999999</v>
      </c>
      <c r="Q4637" s="4">
        <v>6435</v>
      </c>
      <c r="R4637" s="4" t="b">
        <f t="shared" si="88"/>
        <v>1</v>
      </c>
      <c r="S4637" s="4">
        <v>0</v>
      </c>
    </row>
    <row r="4638" spans="1:19" ht="14.25" customHeight="1">
      <c r="A4638" s="4" t="s">
        <v>2756</v>
      </c>
      <c r="B4638" s="5" t="s">
        <v>2758</v>
      </c>
      <c r="C4638" s="4">
        <v>0</v>
      </c>
      <c r="D4638" s="4" t="s">
        <v>2758</v>
      </c>
      <c r="E4638" s="4" t="b">
        <f t="shared" si="85"/>
        <v>0</v>
      </c>
      <c r="F4638" s="4">
        <v>0</v>
      </c>
      <c r="G4638" s="4">
        <v>0</v>
      </c>
      <c r="H4638" s="3" t="s">
        <v>21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15888056.199999999</v>
      </c>
      <c r="Q4638" s="4">
        <v>6436</v>
      </c>
      <c r="R4638" s="4" t="b">
        <f t="shared" si="88"/>
        <v>1</v>
      </c>
      <c r="S4638" s="4">
        <v>0</v>
      </c>
    </row>
    <row r="4639" spans="1:19" ht="14.25" customHeight="1">
      <c r="A4639" s="4" t="s">
        <v>2754</v>
      </c>
      <c r="B4639" s="5" t="s">
        <v>2759</v>
      </c>
      <c r="C4639" s="4">
        <v>0</v>
      </c>
      <c r="D4639" s="4" t="s">
        <v>2759</v>
      </c>
      <c r="E4639" s="4" t="b">
        <f t="shared" si="85"/>
        <v>0</v>
      </c>
      <c r="F4639" s="4">
        <v>0</v>
      </c>
      <c r="G4639" s="4">
        <v>0</v>
      </c>
      <c r="H4639" s="3" t="s">
        <v>21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15888056.199999999</v>
      </c>
      <c r="Q4639" s="4">
        <v>6437</v>
      </c>
      <c r="R4639" s="4" t="b">
        <f t="shared" si="88"/>
        <v>1</v>
      </c>
      <c r="S4639" s="4">
        <v>0</v>
      </c>
    </row>
    <row r="4640" spans="1:19" ht="14.25" customHeight="1">
      <c r="A4640" s="4" t="s">
        <v>2752</v>
      </c>
      <c r="B4640" s="5" t="s">
        <v>2760</v>
      </c>
      <c r="C4640" s="4">
        <v>0</v>
      </c>
      <c r="D4640" s="4" t="s">
        <v>2760</v>
      </c>
      <c r="E4640" s="4" t="b">
        <f t="shared" si="85"/>
        <v>0</v>
      </c>
      <c r="F4640" s="4">
        <v>0</v>
      </c>
      <c r="G4640" s="4">
        <v>0</v>
      </c>
      <c r="H4640" s="3" t="s">
        <v>21</v>
      </c>
      <c r="K4640" s="4">
        <v>0</v>
      </c>
      <c r="L4640" s="4">
        <v>0</v>
      </c>
      <c r="M4640" s="4">
        <v>0</v>
      </c>
      <c r="N4640" s="4">
        <v>0</v>
      </c>
      <c r="O4640" s="4">
        <v>0</v>
      </c>
      <c r="P4640" s="4">
        <v>15888056.199999999</v>
      </c>
      <c r="Q4640" s="4">
        <v>6448</v>
      </c>
      <c r="R4640" s="4" t="b">
        <f t="shared" si="88"/>
        <v>1</v>
      </c>
      <c r="S4640" s="4">
        <v>0</v>
      </c>
    </row>
    <row r="4641" spans="1:19" ht="14.25" customHeight="1">
      <c r="A4641" s="4" t="s">
        <v>2761</v>
      </c>
      <c r="B4641" s="5" t="s">
        <v>2421</v>
      </c>
      <c r="C4641" s="4">
        <v>1</v>
      </c>
      <c r="D4641" s="4" t="s">
        <v>2421</v>
      </c>
      <c r="E4641" s="4" t="b">
        <f t="shared" si="85"/>
        <v>0</v>
      </c>
      <c r="F4641" s="4">
        <v>1539501</v>
      </c>
      <c r="G4641" s="4">
        <v>0</v>
      </c>
      <c r="H4641" s="3" t="s">
        <v>21</v>
      </c>
      <c r="K4641" s="4">
        <v>0</v>
      </c>
      <c r="L4641" s="4">
        <v>19119390</v>
      </c>
      <c r="M4641" s="4">
        <v>19413388</v>
      </c>
      <c r="N4641" s="4">
        <v>0</v>
      </c>
      <c r="O4641" s="4">
        <v>0</v>
      </c>
      <c r="P4641" s="4">
        <v>1539501</v>
      </c>
      <c r="Q4641" s="4">
        <v>6450</v>
      </c>
      <c r="R4641" s="4" t="b">
        <f t="shared" si="88"/>
        <v>1</v>
      </c>
      <c r="S4641" s="4">
        <v>0</v>
      </c>
    </row>
    <row r="4642" spans="1:19" ht="14.25" customHeight="1">
      <c r="A4642" s="4" t="s">
        <v>2762</v>
      </c>
      <c r="B4642" s="5" t="s">
        <v>2763</v>
      </c>
      <c r="C4642" s="4">
        <v>3</v>
      </c>
      <c r="D4642" s="4" t="s">
        <v>2763</v>
      </c>
      <c r="E4642" s="4" t="b">
        <f t="shared" si="85"/>
        <v>0</v>
      </c>
      <c r="F4642" s="4">
        <v>1539501</v>
      </c>
      <c r="G4642" s="4">
        <v>0</v>
      </c>
      <c r="H4642" s="3" t="s">
        <v>21</v>
      </c>
      <c r="K4642" s="4">
        <v>0</v>
      </c>
      <c r="L4642" s="4">
        <v>19119390</v>
      </c>
      <c r="M4642" s="4">
        <v>19413388</v>
      </c>
      <c r="N4642" s="4">
        <v>0</v>
      </c>
      <c r="O4642" s="4">
        <v>0</v>
      </c>
      <c r="P4642" s="4">
        <v>1539501</v>
      </c>
      <c r="Q4642" s="4">
        <v>6451</v>
      </c>
      <c r="R4642" s="4" t="b">
        <f t="shared" si="88"/>
        <v>1</v>
      </c>
      <c r="S4642" s="4">
        <v>0</v>
      </c>
    </row>
    <row r="4643" spans="1:19" ht="14.25" customHeight="1">
      <c r="A4643" s="4" t="s">
        <v>2764</v>
      </c>
      <c r="B4643" s="5" t="s">
        <v>1041</v>
      </c>
      <c r="C4643" s="4">
        <v>0</v>
      </c>
      <c r="D4643" s="4" t="s">
        <v>1041</v>
      </c>
      <c r="E4643" s="4" t="b">
        <f>TRUE()</f>
        <v>1</v>
      </c>
      <c r="F4643" s="4">
        <v>1539501</v>
      </c>
      <c r="G4643" s="4">
        <v>0</v>
      </c>
      <c r="H4643" s="3" t="s">
        <v>21</v>
      </c>
      <c r="K4643" s="4">
        <v>0</v>
      </c>
      <c r="L4643" s="4">
        <v>9559695</v>
      </c>
      <c r="M4643" s="4">
        <v>9706694</v>
      </c>
      <c r="N4643" s="4">
        <v>0</v>
      </c>
      <c r="O4643" s="4">
        <v>0</v>
      </c>
      <c r="P4643" s="4">
        <v>1539501</v>
      </c>
      <c r="Q4643" s="4">
        <v>6453</v>
      </c>
      <c r="R4643" s="4" t="b">
        <f t="shared" si="88"/>
        <v>1</v>
      </c>
      <c r="S4643" s="4">
        <v>0</v>
      </c>
    </row>
    <row r="4644" spans="1:19" ht="14.25" customHeight="1">
      <c r="A4644" s="4" t="s">
        <v>2764</v>
      </c>
      <c r="B4644" s="5" t="s">
        <v>50</v>
      </c>
      <c r="C4644" s="4">
        <v>0</v>
      </c>
      <c r="D4644" s="4" t="s">
        <v>50</v>
      </c>
      <c r="E4644" s="4" t="b">
        <f t="shared" ref="E4644:E5062" si="89">FALSE()</f>
        <v>0</v>
      </c>
      <c r="F4644" s="4">
        <v>602</v>
      </c>
      <c r="G4644" s="4">
        <v>1102</v>
      </c>
      <c r="H4644" s="3" t="s">
        <v>21</v>
      </c>
      <c r="K4644" s="4">
        <v>0</v>
      </c>
      <c r="L4644" s="4">
        <v>1204</v>
      </c>
      <c r="M4644" s="4">
        <v>602</v>
      </c>
      <c r="N4644" s="4">
        <v>0</v>
      </c>
      <c r="O4644" s="4">
        <v>0</v>
      </c>
      <c r="P4644" s="4">
        <v>602</v>
      </c>
      <c r="Q4644" s="4">
        <v>6458</v>
      </c>
      <c r="R4644" s="4" t="b">
        <f t="shared" ref="R4644:R5058" si="90">FALSE()</f>
        <v>0</v>
      </c>
      <c r="S4644" s="4">
        <v>0</v>
      </c>
    </row>
    <row r="4645" spans="1:19" ht="14.25" customHeight="1">
      <c r="A4645" s="4" t="s">
        <v>2764</v>
      </c>
      <c r="B4645" s="5"/>
      <c r="C4645" s="4">
        <v>0</v>
      </c>
      <c r="E4645" s="4" t="b">
        <f t="shared" si="89"/>
        <v>0</v>
      </c>
      <c r="F4645" s="4">
        <v>0</v>
      </c>
      <c r="G4645" s="4">
        <v>1102</v>
      </c>
      <c r="H4645" s="6">
        <v>43831</v>
      </c>
      <c r="I4645" s="4" t="s">
        <v>1068</v>
      </c>
      <c r="J4645" s="4" t="s">
        <v>1069</v>
      </c>
      <c r="K4645" s="4">
        <v>561</v>
      </c>
      <c r="L4645" s="4">
        <v>0</v>
      </c>
      <c r="M4645" s="4">
        <v>0</v>
      </c>
      <c r="N4645" s="4">
        <v>602</v>
      </c>
      <c r="O4645" s="4">
        <v>0</v>
      </c>
      <c r="P4645" s="4">
        <v>0</v>
      </c>
      <c r="Q4645" s="4">
        <v>6459</v>
      </c>
      <c r="R4645" s="4" t="b">
        <f t="shared" si="90"/>
        <v>0</v>
      </c>
      <c r="S4645" s="4">
        <v>0</v>
      </c>
    </row>
    <row r="4646" spans="1:19" ht="14.25" customHeight="1">
      <c r="A4646" s="4" t="s">
        <v>2764</v>
      </c>
      <c r="B4646" s="5"/>
      <c r="C4646" s="4">
        <v>0</v>
      </c>
      <c r="E4646" s="4" t="b">
        <f t="shared" si="89"/>
        <v>0</v>
      </c>
      <c r="F4646" s="4">
        <v>0</v>
      </c>
      <c r="G4646" s="4">
        <v>1102</v>
      </c>
      <c r="H4646" s="6">
        <v>43844</v>
      </c>
      <c r="I4646" s="4" t="s">
        <v>2765</v>
      </c>
      <c r="J4646" s="4" t="s">
        <v>40</v>
      </c>
      <c r="K4646" s="4">
        <v>13515</v>
      </c>
      <c r="L4646" s="4">
        <v>0</v>
      </c>
      <c r="M4646" s="4">
        <v>0</v>
      </c>
      <c r="N4646" s="4">
        <v>0</v>
      </c>
      <c r="O4646" s="4">
        <v>602</v>
      </c>
      <c r="P4646" s="4">
        <v>602</v>
      </c>
      <c r="Q4646" s="4">
        <v>6460</v>
      </c>
      <c r="R4646" s="4" t="b">
        <f t="shared" si="90"/>
        <v>0</v>
      </c>
      <c r="S4646" s="4">
        <v>0</v>
      </c>
    </row>
    <row r="4647" spans="1:19" ht="14.25" customHeight="1">
      <c r="A4647" s="4" t="s">
        <v>2764</v>
      </c>
      <c r="B4647" s="5"/>
      <c r="C4647" s="4">
        <v>0</v>
      </c>
      <c r="E4647" s="4" t="b">
        <f t="shared" si="89"/>
        <v>0</v>
      </c>
      <c r="F4647" s="4">
        <v>0</v>
      </c>
      <c r="G4647" s="4">
        <v>1102</v>
      </c>
      <c r="H4647" s="6">
        <v>43862</v>
      </c>
      <c r="I4647" s="4" t="s">
        <v>1071</v>
      </c>
      <c r="J4647" s="4" t="s">
        <v>1069</v>
      </c>
      <c r="K4647" s="4">
        <v>562</v>
      </c>
      <c r="L4647" s="4">
        <v>0</v>
      </c>
      <c r="M4647" s="4">
        <v>0</v>
      </c>
      <c r="N4647" s="4">
        <v>602</v>
      </c>
      <c r="O4647" s="4">
        <v>0</v>
      </c>
      <c r="P4647" s="4">
        <v>0</v>
      </c>
      <c r="Q4647" s="4">
        <v>6461</v>
      </c>
      <c r="R4647" s="4" t="b">
        <f t="shared" si="90"/>
        <v>0</v>
      </c>
      <c r="S4647" s="4">
        <v>0</v>
      </c>
    </row>
    <row r="4648" spans="1:19" ht="14.25" customHeight="1">
      <c r="A4648" s="4" t="s">
        <v>2764</v>
      </c>
      <c r="B4648" s="5" t="s">
        <v>2766</v>
      </c>
      <c r="C4648" s="4">
        <v>0</v>
      </c>
      <c r="D4648" s="4" t="s">
        <v>2766</v>
      </c>
      <c r="E4648" s="4" t="b">
        <f t="shared" si="89"/>
        <v>0</v>
      </c>
      <c r="F4648" s="4">
        <v>0</v>
      </c>
      <c r="G4648" s="4">
        <v>1102</v>
      </c>
      <c r="H4648" s="3" t="s">
        <v>21</v>
      </c>
      <c r="K4648" s="4">
        <v>0</v>
      </c>
      <c r="L4648" s="4">
        <v>0</v>
      </c>
      <c r="M4648" s="4">
        <v>0</v>
      </c>
      <c r="N4648" s="4">
        <v>1204</v>
      </c>
      <c r="O4648" s="4">
        <v>602</v>
      </c>
      <c r="P4648" s="4">
        <v>0</v>
      </c>
      <c r="Q4648" s="4">
        <v>6462</v>
      </c>
      <c r="R4648" s="4" t="b">
        <f t="shared" si="90"/>
        <v>0</v>
      </c>
      <c r="S4648" s="4">
        <v>0</v>
      </c>
    </row>
    <row r="4649" spans="1:19" ht="14.25" customHeight="1">
      <c r="A4649" s="4" t="s">
        <v>2764</v>
      </c>
      <c r="B4649" s="5" t="s">
        <v>58</v>
      </c>
      <c r="C4649" s="4">
        <v>0</v>
      </c>
      <c r="D4649" s="4" t="s">
        <v>58</v>
      </c>
      <c r="E4649" s="4" t="b">
        <f t="shared" si="89"/>
        <v>0</v>
      </c>
      <c r="F4649" s="4">
        <v>4000</v>
      </c>
      <c r="G4649" s="4">
        <v>1201</v>
      </c>
      <c r="H4649" s="3" t="s">
        <v>21</v>
      </c>
      <c r="K4649" s="4">
        <v>0</v>
      </c>
      <c r="L4649" s="4">
        <v>204000</v>
      </c>
      <c r="M4649" s="4">
        <v>200000</v>
      </c>
      <c r="N4649" s="4">
        <v>0</v>
      </c>
      <c r="O4649" s="4">
        <v>0</v>
      </c>
      <c r="P4649" s="4">
        <v>4000</v>
      </c>
      <c r="Q4649" s="4">
        <v>6463</v>
      </c>
      <c r="R4649" s="4" t="b">
        <f t="shared" si="90"/>
        <v>0</v>
      </c>
      <c r="S4649" s="4">
        <v>0</v>
      </c>
    </row>
    <row r="4650" spans="1:19" ht="14.25" customHeight="1">
      <c r="A4650" s="4" t="s">
        <v>2764</v>
      </c>
      <c r="B4650" s="5"/>
      <c r="C4650" s="4">
        <v>0</v>
      </c>
      <c r="E4650" s="4" t="b">
        <f t="shared" si="89"/>
        <v>0</v>
      </c>
      <c r="F4650" s="4">
        <v>0</v>
      </c>
      <c r="G4650" s="4">
        <v>1201</v>
      </c>
      <c r="H4650" s="6">
        <v>43831</v>
      </c>
      <c r="I4650" s="4" t="s">
        <v>1086</v>
      </c>
      <c r="J4650" s="4" t="s">
        <v>1069</v>
      </c>
      <c r="K4650" s="4">
        <v>561</v>
      </c>
      <c r="L4650" s="4">
        <v>0</v>
      </c>
      <c r="M4650" s="4">
        <v>0</v>
      </c>
      <c r="N4650" s="4">
        <v>4000</v>
      </c>
      <c r="O4650" s="4">
        <v>0</v>
      </c>
      <c r="P4650" s="4">
        <v>0</v>
      </c>
      <c r="Q4650" s="4">
        <v>6464</v>
      </c>
      <c r="R4650" s="4" t="b">
        <f t="shared" si="90"/>
        <v>0</v>
      </c>
      <c r="S4650" s="4">
        <v>0</v>
      </c>
    </row>
    <row r="4651" spans="1:19" ht="14.25" customHeight="1">
      <c r="A4651" s="4" t="s">
        <v>2764</v>
      </c>
      <c r="B4651" s="5"/>
      <c r="C4651" s="4">
        <v>0</v>
      </c>
      <c r="E4651" s="4" t="b">
        <f t="shared" si="89"/>
        <v>0</v>
      </c>
      <c r="F4651" s="4">
        <v>0</v>
      </c>
      <c r="G4651" s="4">
        <v>1201</v>
      </c>
      <c r="H4651" s="6">
        <v>44043</v>
      </c>
      <c r="I4651" s="4" t="s">
        <v>2767</v>
      </c>
      <c r="J4651" s="4" t="s">
        <v>40</v>
      </c>
      <c r="K4651" s="4">
        <v>13926</v>
      </c>
      <c r="L4651" s="4">
        <v>0</v>
      </c>
      <c r="M4651" s="4">
        <v>0</v>
      </c>
      <c r="N4651" s="4">
        <v>0</v>
      </c>
      <c r="O4651" s="4">
        <v>200000</v>
      </c>
      <c r="P4651" s="4">
        <v>200000</v>
      </c>
      <c r="Q4651" s="4">
        <v>6465</v>
      </c>
      <c r="R4651" s="4" t="b">
        <f t="shared" si="90"/>
        <v>0</v>
      </c>
      <c r="S4651" s="4">
        <v>0</v>
      </c>
    </row>
    <row r="4652" spans="1:19" ht="14.25" customHeight="1">
      <c r="A4652" s="4" t="s">
        <v>2764</v>
      </c>
      <c r="B4652" s="5"/>
      <c r="C4652" s="4">
        <v>0</v>
      </c>
      <c r="E4652" s="4" t="b">
        <f t="shared" si="89"/>
        <v>0</v>
      </c>
      <c r="F4652" s="4">
        <v>0</v>
      </c>
      <c r="G4652" s="4">
        <v>1201</v>
      </c>
      <c r="H4652" s="6">
        <v>44044</v>
      </c>
      <c r="I4652" s="4" t="s">
        <v>1094</v>
      </c>
      <c r="J4652" s="4" t="s">
        <v>1069</v>
      </c>
      <c r="K4652" s="4">
        <v>572</v>
      </c>
      <c r="L4652" s="4">
        <v>0</v>
      </c>
      <c r="M4652" s="4">
        <v>0</v>
      </c>
      <c r="N4652" s="4">
        <v>200000</v>
      </c>
      <c r="O4652" s="4">
        <v>0</v>
      </c>
      <c r="P4652" s="4">
        <v>0</v>
      </c>
      <c r="Q4652" s="4">
        <v>6466</v>
      </c>
      <c r="R4652" s="4" t="b">
        <f t="shared" si="90"/>
        <v>0</v>
      </c>
      <c r="S4652" s="4">
        <v>0</v>
      </c>
    </row>
    <row r="4653" spans="1:19" ht="14.25" customHeight="1">
      <c r="A4653" s="4" t="s">
        <v>2764</v>
      </c>
      <c r="B4653" s="5" t="s">
        <v>2768</v>
      </c>
      <c r="C4653" s="4">
        <v>0</v>
      </c>
      <c r="D4653" s="4" t="s">
        <v>2768</v>
      </c>
      <c r="E4653" s="4" t="b">
        <f t="shared" si="89"/>
        <v>0</v>
      </c>
      <c r="F4653" s="4">
        <v>0</v>
      </c>
      <c r="G4653" s="4">
        <v>1201</v>
      </c>
      <c r="H4653" s="3" t="s">
        <v>21</v>
      </c>
      <c r="K4653" s="4">
        <v>0</v>
      </c>
      <c r="L4653" s="4">
        <v>0</v>
      </c>
      <c r="M4653" s="4">
        <v>0</v>
      </c>
      <c r="N4653" s="4">
        <v>204000</v>
      </c>
      <c r="O4653" s="4">
        <v>200000</v>
      </c>
      <c r="P4653" s="4">
        <v>0</v>
      </c>
      <c r="Q4653" s="4">
        <v>6467</v>
      </c>
      <c r="R4653" s="4" t="b">
        <f t="shared" si="90"/>
        <v>0</v>
      </c>
      <c r="S4653" s="4">
        <v>0</v>
      </c>
    </row>
    <row r="4654" spans="1:19" ht="14.25" customHeight="1">
      <c r="A4654" s="4" t="s">
        <v>2764</v>
      </c>
      <c r="B4654" s="5" t="s">
        <v>69</v>
      </c>
      <c r="C4654" s="4">
        <v>0</v>
      </c>
      <c r="D4654" s="4" t="s">
        <v>69</v>
      </c>
      <c r="E4654" s="4" t="b">
        <f t="shared" si="89"/>
        <v>0</v>
      </c>
      <c r="F4654" s="4">
        <v>0</v>
      </c>
      <c r="G4654" s="4">
        <v>1202</v>
      </c>
      <c r="H4654" s="3" t="s">
        <v>21</v>
      </c>
      <c r="K4654" s="4">
        <v>0</v>
      </c>
      <c r="L4654" s="4">
        <v>32000</v>
      </c>
      <c r="M4654" s="4">
        <v>32000</v>
      </c>
      <c r="N4654" s="4">
        <v>0</v>
      </c>
      <c r="O4654" s="4">
        <v>0</v>
      </c>
      <c r="P4654" s="4">
        <v>0</v>
      </c>
      <c r="Q4654" s="4">
        <v>6468</v>
      </c>
      <c r="R4654" s="4" t="b">
        <f t="shared" si="90"/>
        <v>0</v>
      </c>
      <c r="S4654" s="4">
        <v>0</v>
      </c>
    </row>
    <row r="4655" spans="1:19" ht="14.25" customHeight="1">
      <c r="A4655" s="4" t="s">
        <v>2764</v>
      </c>
      <c r="B4655" s="5"/>
      <c r="C4655" s="4">
        <v>0</v>
      </c>
      <c r="E4655" s="4" t="b">
        <f t="shared" si="89"/>
        <v>0</v>
      </c>
      <c r="F4655" s="4">
        <v>0</v>
      </c>
      <c r="G4655" s="4">
        <v>1202</v>
      </c>
      <c r="H4655" s="6">
        <v>43867</v>
      </c>
      <c r="I4655" s="4" t="s">
        <v>2769</v>
      </c>
      <c r="J4655" s="4" t="s">
        <v>40</v>
      </c>
      <c r="K4655" s="4">
        <v>13554</v>
      </c>
      <c r="L4655" s="4">
        <v>0</v>
      </c>
      <c r="M4655" s="4">
        <v>0</v>
      </c>
      <c r="N4655" s="4">
        <v>0</v>
      </c>
      <c r="O4655" s="4">
        <v>8000</v>
      </c>
      <c r="P4655" s="4">
        <v>8000</v>
      </c>
      <c r="Q4655" s="4">
        <v>6469</v>
      </c>
      <c r="R4655" s="4" t="b">
        <f t="shared" si="90"/>
        <v>0</v>
      </c>
      <c r="S4655" s="4">
        <v>0</v>
      </c>
    </row>
    <row r="4656" spans="1:19" ht="14.25" customHeight="1">
      <c r="A4656" s="4" t="s">
        <v>2764</v>
      </c>
      <c r="B4656" s="5"/>
      <c r="C4656" s="4">
        <v>0</v>
      </c>
      <c r="E4656" s="4" t="b">
        <f t="shared" si="89"/>
        <v>0</v>
      </c>
      <c r="F4656" s="4">
        <v>0</v>
      </c>
      <c r="G4656" s="4">
        <v>1202</v>
      </c>
      <c r="H4656" s="6">
        <v>43891</v>
      </c>
      <c r="I4656" s="4" t="s">
        <v>1103</v>
      </c>
      <c r="J4656" s="4" t="s">
        <v>1069</v>
      </c>
      <c r="K4656" s="4">
        <v>564</v>
      </c>
      <c r="L4656" s="4">
        <v>0</v>
      </c>
      <c r="M4656" s="4">
        <v>0</v>
      </c>
      <c r="N4656" s="4">
        <v>8000</v>
      </c>
      <c r="O4656" s="4">
        <v>0</v>
      </c>
      <c r="P4656" s="4">
        <v>0</v>
      </c>
      <c r="Q4656" s="4">
        <v>6470</v>
      </c>
      <c r="R4656" s="4" t="b">
        <f t="shared" si="90"/>
        <v>0</v>
      </c>
      <c r="S4656" s="4">
        <v>0</v>
      </c>
    </row>
    <row r="4657" spans="1:19" ht="14.25" customHeight="1">
      <c r="A4657" s="4" t="s">
        <v>2764</v>
      </c>
      <c r="B4657" s="5"/>
      <c r="C4657" s="4">
        <v>0</v>
      </c>
      <c r="E4657" s="4" t="b">
        <f t="shared" si="89"/>
        <v>0</v>
      </c>
      <c r="F4657" s="4">
        <v>0</v>
      </c>
      <c r="G4657" s="4">
        <v>1202</v>
      </c>
      <c r="H4657" s="6">
        <v>43900</v>
      </c>
      <c r="I4657" s="4" t="s">
        <v>2769</v>
      </c>
      <c r="J4657" s="4" t="s">
        <v>40</v>
      </c>
      <c r="K4657" s="4">
        <v>13641</v>
      </c>
      <c r="L4657" s="4">
        <v>0</v>
      </c>
      <c r="M4657" s="4">
        <v>0</v>
      </c>
      <c r="N4657" s="4">
        <v>0</v>
      </c>
      <c r="O4657" s="4">
        <v>16000</v>
      </c>
      <c r="P4657" s="4">
        <v>16000</v>
      </c>
      <c r="Q4657" s="4">
        <v>6471</v>
      </c>
      <c r="R4657" s="4" t="b">
        <f t="shared" si="90"/>
        <v>0</v>
      </c>
      <c r="S4657" s="4">
        <v>0</v>
      </c>
    </row>
    <row r="4658" spans="1:19" ht="14.25" customHeight="1">
      <c r="A4658" s="4" t="s">
        <v>2764</v>
      </c>
      <c r="B4658" s="5"/>
      <c r="C4658" s="4">
        <v>0</v>
      </c>
      <c r="E4658" s="4" t="b">
        <f t="shared" si="89"/>
        <v>0</v>
      </c>
      <c r="F4658" s="4">
        <v>0</v>
      </c>
      <c r="G4658" s="4">
        <v>1202</v>
      </c>
      <c r="H4658" s="6">
        <v>43922</v>
      </c>
      <c r="I4658" s="4" t="s">
        <v>1105</v>
      </c>
      <c r="J4658" s="4" t="s">
        <v>1069</v>
      </c>
      <c r="K4658" s="4">
        <v>566</v>
      </c>
      <c r="L4658" s="4">
        <v>0</v>
      </c>
      <c r="M4658" s="4">
        <v>0</v>
      </c>
      <c r="N4658" s="4">
        <v>16000</v>
      </c>
      <c r="O4658" s="4">
        <v>0</v>
      </c>
      <c r="P4658" s="4">
        <v>0</v>
      </c>
      <c r="Q4658" s="4">
        <v>6472</v>
      </c>
      <c r="R4658" s="4" t="b">
        <f t="shared" si="90"/>
        <v>0</v>
      </c>
      <c r="S4658" s="4">
        <v>0</v>
      </c>
    </row>
    <row r="4659" spans="1:19" ht="14.25" customHeight="1">
      <c r="A4659" s="4" t="s">
        <v>2764</v>
      </c>
      <c r="B4659" s="5"/>
      <c r="C4659" s="4">
        <v>0</v>
      </c>
      <c r="E4659" s="4" t="b">
        <f t="shared" si="89"/>
        <v>0</v>
      </c>
      <c r="F4659" s="4">
        <v>0</v>
      </c>
      <c r="G4659" s="4">
        <v>1202</v>
      </c>
      <c r="H4659" s="6">
        <v>43957</v>
      </c>
      <c r="I4659" s="4" t="s">
        <v>2769</v>
      </c>
      <c r="J4659" s="4" t="s">
        <v>40</v>
      </c>
      <c r="K4659" s="4">
        <v>13744</v>
      </c>
      <c r="L4659" s="4">
        <v>0</v>
      </c>
      <c r="M4659" s="4">
        <v>0</v>
      </c>
      <c r="N4659" s="4">
        <v>0</v>
      </c>
      <c r="O4659" s="4">
        <v>8000</v>
      </c>
      <c r="P4659" s="4">
        <v>8000</v>
      </c>
      <c r="Q4659" s="4">
        <v>6473</v>
      </c>
      <c r="R4659" s="4" t="b">
        <f t="shared" si="90"/>
        <v>0</v>
      </c>
      <c r="S4659" s="4">
        <v>0</v>
      </c>
    </row>
    <row r="4660" spans="1:19" ht="14.25" customHeight="1">
      <c r="A4660" s="4" t="s">
        <v>2764</v>
      </c>
      <c r="B4660" s="5"/>
      <c r="C4660" s="4">
        <v>0</v>
      </c>
      <c r="E4660" s="4" t="b">
        <f t="shared" si="89"/>
        <v>0</v>
      </c>
      <c r="F4660" s="4">
        <v>0</v>
      </c>
      <c r="G4660" s="4">
        <v>1202</v>
      </c>
      <c r="H4660" s="6">
        <v>43983</v>
      </c>
      <c r="I4660" s="4" t="s">
        <v>1108</v>
      </c>
      <c r="J4660" s="4" t="s">
        <v>1069</v>
      </c>
      <c r="K4660" s="4">
        <v>569</v>
      </c>
      <c r="L4660" s="4">
        <v>0</v>
      </c>
      <c r="M4660" s="4">
        <v>0</v>
      </c>
      <c r="N4660" s="4">
        <v>8000</v>
      </c>
      <c r="O4660" s="4">
        <v>0</v>
      </c>
      <c r="P4660" s="4">
        <v>0</v>
      </c>
      <c r="Q4660" s="4">
        <v>6474</v>
      </c>
      <c r="R4660" s="4" t="b">
        <f t="shared" si="90"/>
        <v>0</v>
      </c>
      <c r="S4660" s="4">
        <v>0</v>
      </c>
    </row>
    <row r="4661" spans="1:19" ht="14.25" customHeight="1">
      <c r="A4661" s="4" t="s">
        <v>2764</v>
      </c>
      <c r="B4661" s="5" t="s">
        <v>2770</v>
      </c>
      <c r="C4661" s="4">
        <v>0</v>
      </c>
      <c r="D4661" s="4" t="s">
        <v>2770</v>
      </c>
      <c r="E4661" s="4" t="b">
        <f t="shared" si="89"/>
        <v>0</v>
      </c>
      <c r="F4661" s="4">
        <v>0</v>
      </c>
      <c r="G4661" s="4">
        <v>1202</v>
      </c>
      <c r="H4661" s="3" t="s">
        <v>21</v>
      </c>
      <c r="K4661" s="4">
        <v>0</v>
      </c>
      <c r="L4661" s="4">
        <v>0</v>
      </c>
      <c r="M4661" s="4">
        <v>0</v>
      </c>
      <c r="N4661" s="4">
        <v>32000</v>
      </c>
      <c r="O4661" s="4">
        <v>32000</v>
      </c>
      <c r="P4661" s="4">
        <v>0</v>
      </c>
      <c r="Q4661" s="4">
        <v>6475</v>
      </c>
      <c r="R4661" s="4" t="b">
        <f t="shared" si="90"/>
        <v>0</v>
      </c>
      <c r="S4661" s="4">
        <v>0</v>
      </c>
    </row>
    <row r="4662" spans="1:19" ht="14.25" customHeight="1">
      <c r="A4662" s="4" t="s">
        <v>2764</v>
      </c>
      <c r="B4662" s="5" t="s">
        <v>126</v>
      </c>
      <c r="C4662" s="4">
        <v>0</v>
      </c>
      <c r="D4662" s="4" t="s">
        <v>126</v>
      </c>
      <c r="E4662" s="4" t="b">
        <f t="shared" si="89"/>
        <v>0</v>
      </c>
      <c r="F4662" s="4">
        <v>0</v>
      </c>
      <c r="G4662" s="4">
        <v>1501</v>
      </c>
      <c r="H4662" s="3" t="s">
        <v>21</v>
      </c>
      <c r="K4662" s="4">
        <v>0</v>
      </c>
      <c r="L4662" s="4">
        <v>232000</v>
      </c>
      <c r="M4662" s="4">
        <v>232000</v>
      </c>
      <c r="N4662" s="4">
        <v>0</v>
      </c>
      <c r="O4662" s="4">
        <v>0</v>
      </c>
      <c r="P4662" s="4">
        <v>0</v>
      </c>
      <c r="Q4662" s="4">
        <v>6484</v>
      </c>
      <c r="R4662" s="4" t="b">
        <f t="shared" si="90"/>
        <v>0</v>
      </c>
      <c r="S4662" s="4">
        <v>0</v>
      </c>
    </row>
    <row r="4663" spans="1:19" ht="14.25" customHeight="1">
      <c r="A4663" s="4" t="s">
        <v>2764</v>
      </c>
      <c r="B4663" s="5"/>
      <c r="C4663" s="4">
        <v>0</v>
      </c>
      <c r="E4663" s="4" t="b">
        <f t="shared" si="89"/>
        <v>0</v>
      </c>
      <c r="F4663" s="4">
        <v>0</v>
      </c>
      <c r="G4663" s="4">
        <v>1501</v>
      </c>
      <c r="H4663" s="6">
        <v>43885</v>
      </c>
      <c r="I4663" s="4" t="s">
        <v>2771</v>
      </c>
      <c r="J4663" s="4" t="s">
        <v>40</v>
      </c>
      <c r="K4663" s="4">
        <v>13612</v>
      </c>
      <c r="L4663" s="4">
        <v>0</v>
      </c>
      <c r="M4663" s="4">
        <v>0</v>
      </c>
      <c r="N4663" s="4">
        <v>0</v>
      </c>
      <c r="O4663" s="4">
        <v>232000</v>
      </c>
      <c r="P4663" s="4">
        <v>232000</v>
      </c>
      <c r="Q4663" s="4">
        <v>6485</v>
      </c>
      <c r="R4663" s="4" t="b">
        <f t="shared" si="90"/>
        <v>0</v>
      </c>
      <c r="S4663" s="4">
        <v>0</v>
      </c>
    </row>
    <row r="4664" spans="1:19" ht="14.25" customHeight="1">
      <c r="A4664" s="4" t="s">
        <v>2764</v>
      </c>
      <c r="B4664" s="5"/>
      <c r="C4664" s="4">
        <v>0</v>
      </c>
      <c r="E4664" s="4" t="b">
        <f t="shared" si="89"/>
        <v>0</v>
      </c>
      <c r="F4664" s="4">
        <v>0</v>
      </c>
      <c r="G4664" s="4">
        <v>1501</v>
      </c>
      <c r="H4664" s="6">
        <v>43891</v>
      </c>
      <c r="I4664" s="4" t="s">
        <v>1172</v>
      </c>
      <c r="J4664" s="4" t="s">
        <v>1069</v>
      </c>
      <c r="K4664" s="4">
        <v>564</v>
      </c>
      <c r="L4664" s="4">
        <v>0</v>
      </c>
      <c r="M4664" s="4">
        <v>0</v>
      </c>
      <c r="N4664" s="4">
        <v>222000</v>
      </c>
      <c r="O4664" s="4">
        <v>0</v>
      </c>
      <c r="P4664" s="4">
        <v>10000</v>
      </c>
      <c r="Q4664" s="4">
        <v>6486</v>
      </c>
      <c r="R4664" s="4" t="b">
        <f t="shared" si="90"/>
        <v>0</v>
      </c>
      <c r="S4664" s="4">
        <v>0</v>
      </c>
    </row>
    <row r="4665" spans="1:19" ht="14.25" customHeight="1">
      <c r="A4665" s="4" t="s">
        <v>2764</v>
      </c>
      <c r="B4665" s="5"/>
      <c r="C4665" s="4">
        <v>0</v>
      </c>
      <c r="E4665" s="4" t="b">
        <f t="shared" si="89"/>
        <v>0</v>
      </c>
      <c r="F4665" s="4">
        <v>0</v>
      </c>
      <c r="G4665" s="4">
        <v>1501</v>
      </c>
      <c r="H4665" s="6">
        <v>43922</v>
      </c>
      <c r="I4665" s="4" t="s">
        <v>1174</v>
      </c>
      <c r="J4665" s="4" t="s">
        <v>1069</v>
      </c>
      <c r="K4665" s="4">
        <v>566</v>
      </c>
      <c r="L4665" s="4">
        <v>0</v>
      </c>
      <c r="M4665" s="4">
        <v>0</v>
      </c>
      <c r="N4665" s="4">
        <v>10000</v>
      </c>
      <c r="O4665" s="4">
        <v>0</v>
      </c>
      <c r="P4665" s="4">
        <v>0</v>
      </c>
      <c r="Q4665" s="4">
        <v>6487</v>
      </c>
      <c r="R4665" s="4" t="b">
        <f t="shared" si="90"/>
        <v>0</v>
      </c>
      <c r="S4665" s="4">
        <v>0</v>
      </c>
    </row>
    <row r="4666" spans="1:19" ht="14.25" customHeight="1">
      <c r="A4666" s="4" t="s">
        <v>2764</v>
      </c>
      <c r="B4666" s="5" t="s">
        <v>2772</v>
      </c>
      <c r="C4666" s="4">
        <v>0</v>
      </c>
      <c r="D4666" s="4" t="s">
        <v>2772</v>
      </c>
      <c r="E4666" s="4" t="b">
        <f t="shared" si="89"/>
        <v>0</v>
      </c>
      <c r="F4666" s="4">
        <v>0</v>
      </c>
      <c r="G4666" s="4">
        <v>1501</v>
      </c>
      <c r="H4666" s="3" t="s">
        <v>21</v>
      </c>
      <c r="K4666" s="4">
        <v>0</v>
      </c>
      <c r="L4666" s="4">
        <v>0</v>
      </c>
      <c r="M4666" s="4">
        <v>0</v>
      </c>
      <c r="N4666" s="4">
        <v>232000</v>
      </c>
      <c r="O4666" s="4">
        <v>232000</v>
      </c>
      <c r="P4666" s="4">
        <v>0</v>
      </c>
      <c r="Q4666" s="4">
        <v>6488</v>
      </c>
      <c r="R4666" s="4" t="b">
        <f t="shared" si="90"/>
        <v>0</v>
      </c>
      <c r="S4666" s="4">
        <v>0</v>
      </c>
    </row>
    <row r="4667" spans="1:19" ht="14.25" customHeight="1">
      <c r="A4667" s="4" t="s">
        <v>2764</v>
      </c>
      <c r="B4667" s="5" t="s">
        <v>137</v>
      </c>
      <c r="C4667" s="4">
        <v>0</v>
      </c>
      <c r="D4667" s="4" t="s">
        <v>137</v>
      </c>
      <c r="E4667" s="4" t="b">
        <f t="shared" si="89"/>
        <v>0</v>
      </c>
      <c r="F4667" s="4">
        <v>0</v>
      </c>
      <c r="G4667" s="4">
        <v>1502</v>
      </c>
      <c r="H4667" s="3" t="s">
        <v>21</v>
      </c>
      <c r="K4667" s="4">
        <v>0</v>
      </c>
      <c r="L4667" s="4">
        <v>168983</v>
      </c>
      <c r="M4667" s="4">
        <v>168983</v>
      </c>
      <c r="N4667" s="4">
        <v>0</v>
      </c>
      <c r="O4667" s="4">
        <v>0</v>
      </c>
      <c r="P4667" s="4">
        <v>0</v>
      </c>
      <c r="Q4667" s="4">
        <v>6489</v>
      </c>
      <c r="R4667" s="4" t="b">
        <f t="shared" si="90"/>
        <v>0</v>
      </c>
      <c r="S4667" s="4">
        <v>0</v>
      </c>
    </row>
    <row r="4668" spans="1:19" ht="14.25" customHeight="1">
      <c r="A4668" s="4" t="s">
        <v>2764</v>
      </c>
      <c r="B4668" s="5"/>
      <c r="C4668" s="4">
        <v>0</v>
      </c>
      <c r="E4668" s="4" t="b">
        <f t="shared" si="89"/>
        <v>0</v>
      </c>
      <c r="F4668" s="4">
        <v>0</v>
      </c>
      <c r="G4668" s="4">
        <v>1502</v>
      </c>
      <c r="H4668" s="6">
        <v>43889</v>
      </c>
      <c r="I4668" s="4" t="s">
        <v>2773</v>
      </c>
      <c r="J4668" s="4" t="s">
        <v>40</v>
      </c>
      <c r="K4668" s="4">
        <v>13603</v>
      </c>
      <c r="L4668" s="4">
        <v>0</v>
      </c>
      <c r="M4668" s="4">
        <v>0</v>
      </c>
      <c r="N4668" s="4">
        <v>0</v>
      </c>
      <c r="O4668" s="4">
        <v>5613</v>
      </c>
      <c r="P4668" s="4">
        <v>5613</v>
      </c>
      <c r="Q4668" s="4">
        <v>6490</v>
      </c>
      <c r="R4668" s="4" t="b">
        <f t="shared" si="90"/>
        <v>0</v>
      </c>
      <c r="S4668" s="4">
        <v>0</v>
      </c>
    </row>
    <row r="4669" spans="1:19" ht="14.25" customHeight="1">
      <c r="A4669" s="4" t="s">
        <v>2764</v>
      </c>
      <c r="B4669" s="5"/>
      <c r="C4669" s="4">
        <v>0</v>
      </c>
      <c r="E4669" s="4" t="b">
        <f t="shared" si="89"/>
        <v>0</v>
      </c>
      <c r="F4669" s="4">
        <v>0</v>
      </c>
      <c r="G4669" s="4">
        <v>1502</v>
      </c>
      <c r="H4669" s="6">
        <v>43891</v>
      </c>
      <c r="I4669" s="4" t="s">
        <v>1187</v>
      </c>
      <c r="J4669" s="4" t="s">
        <v>1069</v>
      </c>
      <c r="K4669" s="4">
        <v>564</v>
      </c>
      <c r="L4669" s="4">
        <v>0</v>
      </c>
      <c r="M4669" s="4">
        <v>0</v>
      </c>
      <c r="N4669" s="4">
        <v>5613</v>
      </c>
      <c r="O4669" s="4">
        <v>0</v>
      </c>
      <c r="P4669" s="4">
        <v>0</v>
      </c>
      <c r="Q4669" s="4">
        <v>6491</v>
      </c>
      <c r="R4669" s="4" t="b">
        <f t="shared" si="90"/>
        <v>0</v>
      </c>
      <c r="S4669" s="4">
        <v>0</v>
      </c>
    </row>
    <row r="4670" spans="1:19" ht="14.25" customHeight="1">
      <c r="A4670" s="4" t="s">
        <v>2764</v>
      </c>
      <c r="B4670" s="5"/>
      <c r="C4670" s="4">
        <v>0</v>
      </c>
      <c r="E4670" s="4" t="b">
        <f t="shared" si="89"/>
        <v>0</v>
      </c>
      <c r="F4670" s="4">
        <v>0</v>
      </c>
      <c r="G4670" s="4">
        <v>1502</v>
      </c>
      <c r="H4670" s="6">
        <v>43949</v>
      </c>
      <c r="I4670" s="4" t="s">
        <v>2773</v>
      </c>
      <c r="J4670" s="4" t="s">
        <v>40</v>
      </c>
      <c r="K4670" s="4">
        <v>13724</v>
      </c>
      <c r="L4670" s="4">
        <v>0</v>
      </c>
      <c r="M4670" s="4">
        <v>0</v>
      </c>
      <c r="N4670" s="4">
        <v>0</v>
      </c>
      <c r="O4670" s="4">
        <v>42674</v>
      </c>
      <c r="P4670" s="4">
        <v>42674</v>
      </c>
      <c r="Q4670" s="4">
        <v>6492</v>
      </c>
      <c r="R4670" s="4" t="b">
        <f t="shared" si="90"/>
        <v>0</v>
      </c>
      <c r="S4670" s="4">
        <v>0</v>
      </c>
    </row>
    <row r="4671" spans="1:19" ht="14.25" customHeight="1">
      <c r="A4671" s="4" t="s">
        <v>2764</v>
      </c>
      <c r="B4671" s="5"/>
      <c r="C4671" s="4">
        <v>0</v>
      </c>
      <c r="E4671" s="4" t="b">
        <f t="shared" si="89"/>
        <v>0</v>
      </c>
      <c r="F4671" s="4">
        <v>0</v>
      </c>
      <c r="G4671" s="4">
        <v>1502</v>
      </c>
      <c r="H4671" s="6">
        <v>43952</v>
      </c>
      <c r="I4671" s="4" t="s">
        <v>1190</v>
      </c>
      <c r="J4671" s="4" t="s">
        <v>1069</v>
      </c>
      <c r="K4671" s="4">
        <v>568</v>
      </c>
      <c r="L4671" s="4">
        <v>0</v>
      </c>
      <c r="M4671" s="4">
        <v>0</v>
      </c>
      <c r="N4671" s="4">
        <v>42674</v>
      </c>
      <c r="O4671" s="4">
        <v>0</v>
      </c>
      <c r="P4671" s="4">
        <v>0</v>
      </c>
      <c r="Q4671" s="4">
        <v>6493</v>
      </c>
      <c r="R4671" s="4" t="b">
        <f t="shared" si="90"/>
        <v>0</v>
      </c>
      <c r="S4671" s="4">
        <v>0</v>
      </c>
    </row>
    <row r="4672" spans="1:19" ht="14.25" customHeight="1">
      <c r="A4672" s="4" t="s">
        <v>2764</v>
      </c>
      <c r="B4672" s="5"/>
      <c r="C4672" s="4">
        <v>0</v>
      </c>
      <c r="E4672" s="4" t="b">
        <f t="shared" si="89"/>
        <v>0</v>
      </c>
      <c r="F4672" s="4">
        <v>0</v>
      </c>
      <c r="G4672" s="4">
        <v>1502</v>
      </c>
      <c r="H4672" s="6">
        <v>43979</v>
      </c>
      <c r="I4672" s="4" t="s">
        <v>2773</v>
      </c>
      <c r="J4672" s="4" t="s">
        <v>40</v>
      </c>
      <c r="K4672" s="4">
        <v>13785</v>
      </c>
      <c r="L4672" s="4">
        <v>0</v>
      </c>
      <c r="M4672" s="4">
        <v>0</v>
      </c>
      <c r="N4672" s="4">
        <v>0</v>
      </c>
      <c r="O4672" s="4">
        <v>42674</v>
      </c>
      <c r="P4672" s="4">
        <v>42674</v>
      </c>
      <c r="Q4672" s="4">
        <v>6494</v>
      </c>
      <c r="R4672" s="4" t="b">
        <f t="shared" si="90"/>
        <v>0</v>
      </c>
      <c r="S4672" s="4">
        <v>0</v>
      </c>
    </row>
    <row r="4673" spans="1:19" ht="14.25" customHeight="1">
      <c r="A4673" s="4" t="s">
        <v>2764</v>
      </c>
      <c r="B4673" s="5"/>
      <c r="C4673" s="4">
        <v>0</v>
      </c>
      <c r="E4673" s="4" t="b">
        <f t="shared" si="89"/>
        <v>0</v>
      </c>
      <c r="F4673" s="4">
        <v>0</v>
      </c>
      <c r="G4673" s="4">
        <v>1502</v>
      </c>
      <c r="H4673" s="6">
        <v>43983</v>
      </c>
      <c r="I4673" s="4" t="s">
        <v>1192</v>
      </c>
      <c r="J4673" s="4" t="s">
        <v>1069</v>
      </c>
      <c r="K4673" s="4">
        <v>569</v>
      </c>
      <c r="L4673" s="4">
        <v>0</v>
      </c>
      <c r="M4673" s="4">
        <v>0</v>
      </c>
      <c r="N4673" s="4">
        <v>42674</v>
      </c>
      <c r="O4673" s="4">
        <v>0</v>
      </c>
      <c r="P4673" s="4">
        <v>0</v>
      </c>
      <c r="Q4673" s="4">
        <v>6495</v>
      </c>
      <c r="R4673" s="4" t="b">
        <f t="shared" si="90"/>
        <v>0</v>
      </c>
      <c r="S4673" s="4">
        <v>0</v>
      </c>
    </row>
    <row r="4674" spans="1:19" ht="14.25" customHeight="1">
      <c r="A4674" s="4" t="s">
        <v>2764</v>
      </c>
      <c r="B4674" s="5"/>
      <c r="C4674" s="4">
        <v>0</v>
      </c>
      <c r="E4674" s="4" t="b">
        <f t="shared" si="89"/>
        <v>0</v>
      </c>
      <c r="F4674" s="4">
        <v>0</v>
      </c>
      <c r="G4674" s="4">
        <v>1502</v>
      </c>
      <c r="H4674" s="6">
        <v>44043</v>
      </c>
      <c r="I4674" s="4" t="s">
        <v>2773</v>
      </c>
      <c r="J4674" s="4" t="s">
        <v>40</v>
      </c>
      <c r="K4674" s="4">
        <v>13927</v>
      </c>
      <c r="L4674" s="4">
        <v>0</v>
      </c>
      <c r="M4674" s="4">
        <v>0</v>
      </c>
      <c r="N4674" s="4">
        <v>0</v>
      </c>
      <c r="O4674" s="4">
        <v>22674</v>
      </c>
      <c r="P4674" s="4">
        <v>22674</v>
      </c>
      <c r="Q4674" s="4">
        <v>6496</v>
      </c>
      <c r="R4674" s="4" t="b">
        <f t="shared" si="90"/>
        <v>0</v>
      </c>
      <c r="S4674" s="4">
        <v>0</v>
      </c>
    </row>
    <row r="4675" spans="1:19" ht="14.25" customHeight="1">
      <c r="A4675" s="4" t="s">
        <v>2764</v>
      </c>
      <c r="B4675" s="5"/>
      <c r="C4675" s="4">
        <v>0</v>
      </c>
      <c r="E4675" s="4" t="b">
        <f t="shared" si="89"/>
        <v>0</v>
      </c>
      <c r="F4675" s="4">
        <v>0</v>
      </c>
      <c r="G4675" s="4">
        <v>1502</v>
      </c>
      <c r="H4675" s="6">
        <v>44044</v>
      </c>
      <c r="I4675" s="4" t="s">
        <v>1195</v>
      </c>
      <c r="J4675" s="4" t="s">
        <v>1069</v>
      </c>
      <c r="K4675" s="4">
        <v>572</v>
      </c>
      <c r="L4675" s="4">
        <v>0</v>
      </c>
      <c r="M4675" s="4">
        <v>0</v>
      </c>
      <c r="N4675" s="4">
        <v>22674</v>
      </c>
      <c r="O4675" s="4">
        <v>0</v>
      </c>
      <c r="P4675" s="4">
        <v>0</v>
      </c>
      <c r="Q4675" s="4">
        <v>6497</v>
      </c>
      <c r="R4675" s="4" t="b">
        <f t="shared" si="90"/>
        <v>0</v>
      </c>
      <c r="S4675" s="4">
        <v>0</v>
      </c>
    </row>
    <row r="4676" spans="1:19" ht="14.25" customHeight="1">
      <c r="A4676" s="4" t="s">
        <v>2764</v>
      </c>
      <c r="B4676" s="5"/>
      <c r="C4676" s="4">
        <v>0</v>
      </c>
      <c r="E4676" s="4" t="b">
        <f t="shared" si="89"/>
        <v>0</v>
      </c>
      <c r="F4676" s="4">
        <v>0</v>
      </c>
      <c r="G4676" s="4">
        <v>1502</v>
      </c>
      <c r="H4676" s="6">
        <v>44071</v>
      </c>
      <c r="I4676" s="4" t="s">
        <v>2773</v>
      </c>
      <c r="J4676" s="4" t="s">
        <v>40</v>
      </c>
      <c r="K4676" s="4">
        <v>14000</v>
      </c>
      <c r="L4676" s="4">
        <v>0</v>
      </c>
      <c r="M4676" s="4">
        <v>0</v>
      </c>
      <c r="N4676" s="4">
        <v>0</v>
      </c>
      <c r="O4676" s="4">
        <v>12674</v>
      </c>
      <c r="P4676" s="4">
        <v>12674</v>
      </c>
      <c r="Q4676" s="4">
        <v>6498</v>
      </c>
      <c r="R4676" s="4" t="b">
        <f t="shared" si="90"/>
        <v>0</v>
      </c>
      <c r="S4676" s="4">
        <v>0</v>
      </c>
    </row>
    <row r="4677" spans="1:19" ht="14.25" customHeight="1">
      <c r="A4677" s="4" t="s">
        <v>2764</v>
      </c>
      <c r="B4677" s="5"/>
      <c r="C4677" s="4">
        <v>0</v>
      </c>
      <c r="E4677" s="4" t="b">
        <f t="shared" si="89"/>
        <v>0</v>
      </c>
      <c r="F4677" s="4">
        <v>0</v>
      </c>
      <c r="G4677" s="4">
        <v>1502</v>
      </c>
      <c r="H4677" s="6">
        <v>44075</v>
      </c>
      <c r="I4677" s="4" t="s">
        <v>1197</v>
      </c>
      <c r="J4677" s="4" t="s">
        <v>1069</v>
      </c>
      <c r="K4677" s="4">
        <v>573</v>
      </c>
      <c r="L4677" s="4">
        <v>0</v>
      </c>
      <c r="M4677" s="4">
        <v>0</v>
      </c>
      <c r="N4677" s="4">
        <v>12674</v>
      </c>
      <c r="O4677" s="4">
        <v>0</v>
      </c>
      <c r="P4677" s="4">
        <v>0</v>
      </c>
      <c r="Q4677" s="4">
        <v>6499</v>
      </c>
      <c r="R4677" s="4" t="b">
        <f t="shared" si="90"/>
        <v>0</v>
      </c>
      <c r="S4677" s="4">
        <v>0</v>
      </c>
    </row>
    <row r="4678" spans="1:19" ht="14.25" customHeight="1">
      <c r="A4678" s="4" t="s">
        <v>2764</v>
      </c>
      <c r="B4678" s="5"/>
      <c r="C4678" s="4">
        <v>0</v>
      </c>
      <c r="E4678" s="4" t="b">
        <f t="shared" si="89"/>
        <v>0</v>
      </c>
      <c r="F4678" s="4">
        <v>0</v>
      </c>
      <c r="G4678" s="4">
        <v>1502</v>
      </c>
      <c r="H4678" s="6">
        <v>44104</v>
      </c>
      <c r="I4678" s="4" t="s">
        <v>2773</v>
      </c>
      <c r="J4678" s="4" t="s">
        <v>40</v>
      </c>
      <c r="K4678" s="4">
        <v>14073</v>
      </c>
      <c r="L4678" s="4">
        <v>0</v>
      </c>
      <c r="M4678" s="4">
        <v>0</v>
      </c>
      <c r="N4678" s="4">
        <v>0</v>
      </c>
      <c r="O4678" s="4">
        <v>22674</v>
      </c>
      <c r="P4678" s="4">
        <v>22674</v>
      </c>
      <c r="Q4678" s="4">
        <v>6500</v>
      </c>
      <c r="R4678" s="4" t="b">
        <f t="shared" si="90"/>
        <v>0</v>
      </c>
      <c r="S4678" s="4">
        <v>0</v>
      </c>
    </row>
    <row r="4679" spans="1:19" ht="14.25" customHeight="1">
      <c r="A4679" s="4" t="s">
        <v>2764</v>
      </c>
      <c r="B4679" s="5"/>
      <c r="C4679" s="4">
        <v>0</v>
      </c>
      <c r="E4679" s="4" t="b">
        <f t="shared" si="89"/>
        <v>0</v>
      </c>
      <c r="F4679" s="4">
        <v>0</v>
      </c>
      <c r="G4679" s="4">
        <v>1502</v>
      </c>
      <c r="H4679" s="6">
        <v>44105</v>
      </c>
      <c r="I4679" s="4" t="s">
        <v>1199</v>
      </c>
      <c r="J4679" s="4" t="s">
        <v>1069</v>
      </c>
      <c r="K4679" s="4">
        <v>575</v>
      </c>
      <c r="L4679" s="4">
        <v>0</v>
      </c>
      <c r="M4679" s="4">
        <v>0</v>
      </c>
      <c r="N4679" s="4">
        <v>22674</v>
      </c>
      <c r="O4679" s="4">
        <v>0</v>
      </c>
      <c r="P4679" s="4">
        <v>0</v>
      </c>
      <c r="Q4679" s="4">
        <v>6501</v>
      </c>
      <c r="R4679" s="4" t="b">
        <f t="shared" si="90"/>
        <v>0</v>
      </c>
      <c r="S4679" s="4">
        <v>0</v>
      </c>
    </row>
    <row r="4680" spans="1:19" ht="14.25" customHeight="1">
      <c r="A4680" s="4" t="s">
        <v>2764</v>
      </c>
      <c r="B4680" s="5"/>
      <c r="C4680" s="4">
        <v>0</v>
      </c>
      <c r="E4680" s="4" t="b">
        <f t="shared" si="89"/>
        <v>0</v>
      </c>
      <c r="F4680" s="4">
        <v>0</v>
      </c>
      <c r="G4680" s="4">
        <v>1502</v>
      </c>
      <c r="H4680" s="6">
        <v>44146</v>
      </c>
      <c r="I4680" s="4" t="s">
        <v>2773</v>
      </c>
      <c r="J4680" s="4" t="s">
        <v>40</v>
      </c>
      <c r="K4680" s="4">
        <v>14199</v>
      </c>
      <c r="L4680" s="4">
        <v>0</v>
      </c>
      <c r="M4680" s="4">
        <v>0</v>
      </c>
      <c r="N4680" s="4">
        <v>0</v>
      </c>
      <c r="O4680" s="4">
        <v>20000</v>
      </c>
      <c r="P4680" s="4">
        <v>20000</v>
      </c>
      <c r="Q4680" s="4">
        <v>6502</v>
      </c>
      <c r="R4680" s="4" t="b">
        <f t="shared" si="90"/>
        <v>0</v>
      </c>
      <c r="S4680" s="4">
        <v>0</v>
      </c>
    </row>
    <row r="4681" spans="1:19" ht="14.25" customHeight="1">
      <c r="A4681" s="4" t="s">
        <v>2764</v>
      </c>
      <c r="B4681" s="5"/>
      <c r="C4681" s="4">
        <v>0</v>
      </c>
      <c r="E4681" s="4" t="b">
        <f t="shared" si="89"/>
        <v>0</v>
      </c>
      <c r="F4681" s="4">
        <v>0</v>
      </c>
      <c r="G4681" s="4">
        <v>1502</v>
      </c>
      <c r="H4681" s="6">
        <v>44166</v>
      </c>
      <c r="I4681" s="4" t="s">
        <v>1202</v>
      </c>
      <c r="J4681" s="4" t="s">
        <v>1069</v>
      </c>
      <c r="K4681" s="4">
        <v>577</v>
      </c>
      <c r="L4681" s="4">
        <v>0</v>
      </c>
      <c r="M4681" s="4">
        <v>0</v>
      </c>
      <c r="N4681" s="4">
        <v>20000</v>
      </c>
      <c r="O4681" s="4">
        <v>0</v>
      </c>
      <c r="P4681" s="4">
        <v>0</v>
      </c>
      <c r="Q4681" s="4">
        <v>6503</v>
      </c>
      <c r="R4681" s="4" t="b">
        <f t="shared" si="90"/>
        <v>0</v>
      </c>
      <c r="S4681" s="4">
        <v>0</v>
      </c>
    </row>
    <row r="4682" spans="1:19" ht="14.25" customHeight="1">
      <c r="A4682" s="4" t="s">
        <v>2764</v>
      </c>
      <c r="B4682" s="5" t="s">
        <v>2774</v>
      </c>
      <c r="C4682" s="4">
        <v>0</v>
      </c>
      <c r="D4682" s="4" t="s">
        <v>2774</v>
      </c>
      <c r="E4682" s="4" t="b">
        <f t="shared" si="89"/>
        <v>0</v>
      </c>
      <c r="F4682" s="4">
        <v>0</v>
      </c>
      <c r="G4682" s="4">
        <v>1502</v>
      </c>
      <c r="H4682" s="3" t="s">
        <v>21</v>
      </c>
      <c r="K4682" s="4">
        <v>0</v>
      </c>
      <c r="L4682" s="4">
        <v>0</v>
      </c>
      <c r="M4682" s="4">
        <v>0</v>
      </c>
      <c r="N4682" s="4">
        <v>168983</v>
      </c>
      <c r="O4682" s="4">
        <v>168983</v>
      </c>
      <c r="P4682" s="4">
        <v>0</v>
      </c>
      <c r="Q4682" s="4">
        <v>6504</v>
      </c>
      <c r="R4682" s="4" t="b">
        <f t="shared" si="90"/>
        <v>0</v>
      </c>
      <c r="S4682" s="4">
        <v>0</v>
      </c>
    </row>
    <row r="4683" spans="1:19" ht="14.25" customHeight="1">
      <c r="A4683" s="4" t="s">
        <v>2764</v>
      </c>
      <c r="B4683" s="5" t="s">
        <v>154</v>
      </c>
      <c r="C4683" s="4">
        <v>0</v>
      </c>
      <c r="D4683" s="4" t="s">
        <v>154</v>
      </c>
      <c r="E4683" s="4" t="b">
        <f t="shared" si="89"/>
        <v>0</v>
      </c>
      <c r="F4683" s="4">
        <v>0</v>
      </c>
      <c r="G4683" s="4">
        <v>2102</v>
      </c>
      <c r="H4683" s="3" t="s">
        <v>21</v>
      </c>
      <c r="K4683" s="4">
        <v>0</v>
      </c>
      <c r="L4683" s="4">
        <v>227500</v>
      </c>
      <c r="M4683" s="4">
        <v>227500</v>
      </c>
      <c r="N4683" s="4">
        <v>0</v>
      </c>
      <c r="O4683" s="4">
        <v>0</v>
      </c>
      <c r="P4683" s="4">
        <v>0</v>
      </c>
      <c r="Q4683" s="4">
        <v>6507</v>
      </c>
      <c r="R4683" s="4" t="b">
        <f t="shared" si="90"/>
        <v>0</v>
      </c>
      <c r="S4683" s="4">
        <v>0</v>
      </c>
    </row>
    <row r="4684" spans="1:19" ht="14.25" customHeight="1">
      <c r="A4684" s="4" t="s">
        <v>2764</v>
      </c>
      <c r="B4684" s="5"/>
      <c r="C4684" s="4">
        <v>0</v>
      </c>
      <c r="E4684" s="4" t="b">
        <f t="shared" si="89"/>
        <v>0</v>
      </c>
      <c r="F4684" s="4">
        <v>0</v>
      </c>
      <c r="G4684" s="4">
        <v>2102</v>
      </c>
      <c r="H4684" s="6">
        <v>43839</v>
      </c>
      <c r="I4684" s="4" t="s">
        <v>2775</v>
      </c>
      <c r="J4684" s="4" t="s">
        <v>40</v>
      </c>
      <c r="K4684" s="4">
        <v>13492</v>
      </c>
      <c r="L4684" s="4">
        <v>0</v>
      </c>
      <c r="M4684" s="4">
        <v>0</v>
      </c>
      <c r="N4684" s="4">
        <v>0</v>
      </c>
      <c r="O4684" s="4">
        <v>3500</v>
      </c>
      <c r="P4684" s="4">
        <v>3500</v>
      </c>
      <c r="Q4684" s="4">
        <v>6508</v>
      </c>
      <c r="R4684" s="4" t="b">
        <f t="shared" si="90"/>
        <v>0</v>
      </c>
      <c r="S4684" s="4">
        <v>0</v>
      </c>
    </row>
    <row r="4685" spans="1:19" ht="14.25" customHeight="1">
      <c r="A4685" s="4" t="s">
        <v>2764</v>
      </c>
      <c r="B4685" s="5"/>
      <c r="C4685" s="4">
        <v>0</v>
      </c>
      <c r="E4685" s="4" t="b">
        <f t="shared" si="89"/>
        <v>0</v>
      </c>
      <c r="F4685" s="4">
        <v>0</v>
      </c>
      <c r="G4685" s="4">
        <v>2102</v>
      </c>
      <c r="H4685" s="6">
        <v>43868</v>
      </c>
      <c r="I4685" s="4" t="s">
        <v>2775</v>
      </c>
      <c r="J4685" s="4" t="s">
        <v>40</v>
      </c>
      <c r="K4685" s="4">
        <v>13557</v>
      </c>
      <c r="L4685" s="4">
        <v>0</v>
      </c>
      <c r="M4685" s="4">
        <v>0</v>
      </c>
      <c r="N4685" s="4">
        <v>0</v>
      </c>
      <c r="O4685" s="4">
        <v>3500</v>
      </c>
      <c r="P4685" s="4">
        <v>7000</v>
      </c>
      <c r="Q4685" s="4">
        <v>6509</v>
      </c>
      <c r="R4685" s="4" t="b">
        <f t="shared" si="90"/>
        <v>0</v>
      </c>
      <c r="S4685" s="4">
        <v>0</v>
      </c>
    </row>
    <row r="4686" spans="1:19" ht="14.25" customHeight="1">
      <c r="A4686" s="4" t="s">
        <v>2764</v>
      </c>
      <c r="B4686" s="5"/>
      <c r="C4686" s="4">
        <v>0</v>
      </c>
      <c r="E4686" s="4" t="b">
        <f t="shared" si="89"/>
        <v>0</v>
      </c>
      <c r="F4686" s="4">
        <v>0</v>
      </c>
      <c r="G4686" s="4">
        <v>2102</v>
      </c>
      <c r="H4686" s="6">
        <v>43891</v>
      </c>
      <c r="I4686" s="4" t="s">
        <v>1221</v>
      </c>
      <c r="J4686" s="4" t="s">
        <v>1069</v>
      </c>
      <c r="K4686" s="4">
        <v>564</v>
      </c>
      <c r="L4686" s="4">
        <v>0</v>
      </c>
      <c r="M4686" s="4">
        <v>0</v>
      </c>
      <c r="N4686" s="4">
        <v>7000</v>
      </c>
      <c r="O4686" s="4">
        <v>0</v>
      </c>
      <c r="P4686" s="4">
        <v>0</v>
      </c>
      <c r="Q4686" s="4">
        <v>6510</v>
      </c>
      <c r="R4686" s="4" t="b">
        <f t="shared" si="90"/>
        <v>0</v>
      </c>
      <c r="S4686" s="4">
        <v>0</v>
      </c>
    </row>
    <row r="4687" spans="1:19" ht="14.25" customHeight="1">
      <c r="A4687" s="4" t="s">
        <v>2764</v>
      </c>
      <c r="B4687" s="5"/>
      <c r="C4687" s="4">
        <v>0</v>
      </c>
      <c r="E4687" s="4" t="b">
        <f t="shared" si="89"/>
        <v>0</v>
      </c>
      <c r="F4687" s="4">
        <v>0</v>
      </c>
      <c r="G4687" s="4">
        <v>2102</v>
      </c>
      <c r="H4687" s="6">
        <v>43900</v>
      </c>
      <c r="I4687" s="4" t="s">
        <v>2775</v>
      </c>
      <c r="J4687" s="4" t="s">
        <v>40</v>
      </c>
      <c r="K4687" s="4">
        <v>13640</v>
      </c>
      <c r="L4687" s="4">
        <v>0</v>
      </c>
      <c r="M4687" s="4">
        <v>0</v>
      </c>
      <c r="N4687" s="4">
        <v>0</v>
      </c>
      <c r="O4687" s="4">
        <v>10500</v>
      </c>
      <c r="P4687" s="4">
        <v>10500</v>
      </c>
      <c r="Q4687" s="4">
        <v>6511</v>
      </c>
      <c r="R4687" s="4" t="b">
        <f t="shared" si="90"/>
        <v>0</v>
      </c>
      <c r="S4687" s="4">
        <v>0</v>
      </c>
    </row>
    <row r="4688" spans="1:19" ht="14.25" customHeight="1">
      <c r="A4688" s="4" t="s">
        <v>2764</v>
      </c>
      <c r="B4688" s="5"/>
      <c r="C4688" s="4">
        <v>0</v>
      </c>
      <c r="E4688" s="4" t="b">
        <f t="shared" si="89"/>
        <v>0</v>
      </c>
      <c r="F4688" s="4">
        <v>0</v>
      </c>
      <c r="G4688" s="4">
        <v>2102</v>
      </c>
      <c r="H4688" s="6">
        <v>43922</v>
      </c>
      <c r="I4688" s="4" t="s">
        <v>1223</v>
      </c>
      <c r="J4688" s="4" t="s">
        <v>1069</v>
      </c>
      <c r="K4688" s="4">
        <v>566</v>
      </c>
      <c r="L4688" s="4">
        <v>0</v>
      </c>
      <c r="M4688" s="4">
        <v>0</v>
      </c>
      <c r="N4688" s="4">
        <v>10500</v>
      </c>
      <c r="O4688" s="4">
        <v>0</v>
      </c>
      <c r="P4688" s="4">
        <v>0</v>
      </c>
      <c r="Q4688" s="4">
        <v>6512</v>
      </c>
      <c r="R4688" s="4" t="b">
        <f t="shared" si="90"/>
        <v>0</v>
      </c>
      <c r="S4688" s="4">
        <v>0</v>
      </c>
    </row>
    <row r="4689" spans="1:19" ht="14.25" customHeight="1">
      <c r="A4689" s="4" t="s">
        <v>2764</v>
      </c>
      <c r="B4689" s="5"/>
      <c r="C4689" s="4">
        <v>0</v>
      </c>
      <c r="E4689" s="4" t="b">
        <f t="shared" si="89"/>
        <v>0</v>
      </c>
      <c r="F4689" s="4">
        <v>0</v>
      </c>
      <c r="G4689" s="4">
        <v>2102</v>
      </c>
      <c r="H4689" s="6">
        <v>43929</v>
      </c>
      <c r="I4689" s="4" t="s">
        <v>2775</v>
      </c>
      <c r="J4689" s="4" t="s">
        <v>40</v>
      </c>
      <c r="K4689" s="4">
        <v>13700</v>
      </c>
      <c r="L4689" s="4">
        <v>0</v>
      </c>
      <c r="M4689" s="4">
        <v>0</v>
      </c>
      <c r="N4689" s="4">
        <v>0</v>
      </c>
      <c r="O4689" s="4">
        <v>14000</v>
      </c>
      <c r="P4689" s="4">
        <v>14000</v>
      </c>
      <c r="Q4689" s="4">
        <v>6513</v>
      </c>
      <c r="R4689" s="4" t="b">
        <f t="shared" si="90"/>
        <v>0</v>
      </c>
      <c r="S4689" s="4">
        <v>0</v>
      </c>
    </row>
    <row r="4690" spans="1:19" ht="14.25" customHeight="1">
      <c r="A4690" s="4" t="s">
        <v>2764</v>
      </c>
      <c r="B4690" s="5"/>
      <c r="C4690" s="4">
        <v>0</v>
      </c>
      <c r="E4690" s="4" t="b">
        <f t="shared" si="89"/>
        <v>0</v>
      </c>
      <c r="F4690" s="4">
        <v>0</v>
      </c>
      <c r="G4690" s="4">
        <v>2102</v>
      </c>
      <c r="H4690" s="6">
        <v>43952</v>
      </c>
      <c r="I4690" s="4" t="s">
        <v>1225</v>
      </c>
      <c r="J4690" s="4" t="s">
        <v>1069</v>
      </c>
      <c r="K4690" s="4">
        <v>568</v>
      </c>
      <c r="L4690" s="4">
        <v>0</v>
      </c>
      <c r="M4690" s="4">
        <v>0</v>
      </c>
      <c r="N4690" s="4">
        <v>14000</v>
      </c>
      <c r="O4690" s="4">
        <v>0</v>
      </c>
      <c r="P4690" s="4">
        <v>0</v>
      </c>
      <c r="Q4690" s="4">
        <v>6514</v>
      </c>
      <c r="R4690" s="4" t="b">
        <f t="shared" si="90"/>
        <v>0</v>
      </c>
      <c r="S4690" s="4">
        <v>0</v>
      </c>
    </row>
    <row r="4691" spans="1:19" ht="14.25" customHeight="1">
      <c r="A4691" s="4" t="s">
        <v>2764</v>
      </c>
      <c r="B4691" s="5"/>
      <c r="C4691" s="4">
        <v>0</v>
      </c>
      <c r="E4691" s="4" t="b">
        <f t="shared" si="89"/>
        <v>0</v>
      </c>
      <c r="F4691" s="4">
        <v>0</v>
      </c>
      <c r="G4691" s="4">
        <v>2102</v>
      </c>
      <c r="H4691" s="6">
        <v>43969</v>
      </c>
      <c r="I4691" s="4" t="s">
        <v>2775</v>
      </c>
      <c r="J4691" s="4" t="s">
        <v>40</v>
      </c>
      <c r="K4691" s="4">
        <v>13781</v>
      </c>
      <c r="L4691" s="4">
        <v>0</v>
      </c>
      <c r="M4691" s="4">
        <v>0</v>
      </c>
      <c r="N4691" s="4">
        <v>0</v>
      </c>
      <c r="O4691" s="4">
        <v>17500</v>
      </c>
      <c r="P4691" s="4">
        <v>17500</v>
      </c>
      <c r="Q4691" s="4">
        <v>6515</v>
      </c>
      <c r="R4691" s="4" t="b">
        <f t="shared" si="90"/>
        <v>0</v>
      </c>
      <c r="S4691" s="4">
        <v>0</v>
      </c>
    </row>
    <row r="4692" spans="1:19" ht="14.25" customHeight="1">
      <c r="A4692" s="4" t="s">
        <v>2764</v>
      </c>
      <c r="B4692" s="5"/>
      <c r="C4692" s="4">
        <v>0</v>
      </c>
      <c r="E4692" s="4" t="b">
        <f t="shared" si="89"/>
        <v>0</v>
      </c>
      <c r="F4692" s="4">
        <v>0</v>
      </c>
      <c r="G4692" s="4">
        <v>2102</v>
      </c>
      <c r="H4692" s="6">
        <v>43983</v>
      </c>
      <c r="I4692" s="4" t="s">
        <v>1227</v>
      </c>
      <c r="J4692" s="4" t="s">
        <v>1069</v>
      </c>
      <c r="K4692" s="4">
        <v>569</v>
      </c>
      <c r="L4692" s="4">
        <v>0</v>
      </c>
      <c r="M4692" s="4">
        <v>0</v>
      </c>
      <c r="N4692" s="4">
        <v>17500</v>
      </c>
      <c r="O4692" s="4">
        <v>0</v>
      </c>
      <c r="P4692" s="4">
        <v>0</v>
      </c>
      <c r="Q4692" s="4">
        <v>6516</v>
      </c>
      <c r="R4692" s="4" t="b">
        <f t="shared" si="90"/>
        <v>0</v>
      </c>
      <c r="S4692" s="4">
        <v>0</v>
      </c>
    </row>
    <row r="4693" spans="1:19" ht="14.25" customHeight="1">
      <c r="A4693" s="4" t="s">
        <v>2764</v>
      </c>
      <c r="B4693" s="5"/>
      <c r="C4693" s="4">
        <v>0</v>
      </c>
      <c r="E4693" s="4" t="b">
        <f t="shared" si="89"/>
        <v>0</v>
      </c>
      <c r="F4693" s="4">
        <v>0</v>
      </c>
      <c r="G4693" s="4">
        <v>2102</v>
      </c>
      <c r="H4693" s="6">
        <v>43993</v>
      </c>
      <c r="I4693" s="4" t="s">
        <v>2775</v>
      </c>
      <c r="J4693" s="4" t="s">
        <v>40</v>
      </c>
      <c r="K4693" s="4">
        <v>13835</v>
      </c>
      <c r="L4693" s="4">
        <v>0</v>
      </c>
      <c r="M4693" s="4">
        <v>0</v>
      </c>
      <c r="N4693" s="4">
        <v>0</v>
      </c>
      <c r="O4693" s="4">
        <v>21000</v>
      </c>
      <c r="P4693" s="4">
        <v>21000</v>
      </c>
      <c r="Q4693" s="4">
        <v>6517</v>
      </c>
      <c r="R4693" s="4" t="b">
        <f t="shared" si="90"/>
        <v>0</v>
      </c>
      <c r="S4693" s="4">
        <v>0</v>
      </c>
    </row>
    <row r="4694" spans="1:19" ht="14.25" customHeight="1">
      <c r="A4694" s="4" t="s">
        <v>2764</v>
      </c>
      <c r="B4694" s="5"/>
      <c r="C4694" s="4">
        <v>0</v>
      </c>
      <c r="E4694" s="4" t="b">
        <f t="shared" si="89"/>
        <v>0</v>
      </c>
      <c r="F4694" s="4">
        <v>0</v>
      </c>
      <c r="G4694" s="4">
        <v>2102</v>
      </c>
      <c r="H4694" s="6">
        <v>44013</v>
      </c>
      <c r="I4694" s="4" t="s">
        <v>1229</v>
      </c>
      <c r="J4694" s="4" t="s">
        <v>1069</v>
      </c>
      <c r="K4694" s="4">
        <v>570</v>
      </c>
      <c r="L4694" s="4">
        <v>0</v>
      </c>
      <c r="M4694" s="4">
        <v>0</v>
      </c>
      <c r="N4694" s="4">
        <v>21000</v>
      </c>
      <c r="O4694" s="4">
        <v>0</v>
      </c>
      <c r="P4694" s="4">
        <v>0</v>
      </c>
      <c r="Q4694" s="4">
        <v>6518</v>
      </c>
      <c r="R4694" s="4" t="b">
        <f t="shared" si="90"/>
        <v>0</v>
      </c>
      <c r="S4694" s="4">
        <v>0</v>
      </c>
    </row>
    <row r="4695" spans="1:19" ht="14.25" customHeight="1">
      <c r="A4695" s="4" t="s">
        <v>2764</v>
      </c>
      <c r="B4695" s="5"/>
      <c r="C4695" s="4">
        <v>0</v>
      </c>
      <c r="E4695" s="4" t="b">
        <f t="shared" si="89"/>
        <v>0</v>
      </c>
      <c r="F4695" s="4">
        <v>0</v>
      </c>
      <c r="G4695" s="4">
        <v>2102</v>
      </c>
      <c r="H4695" s="6">
        <v>44021</v>
      </c>
      <c r="I4695" s="4" t="s">
        <v>2775</v>
      </c>
      <c r="J4695" s="4" t="s">
        <v>40</v>
      </c>
      <c r="K4695" s="4">
        <v>13902</v>
      </c>
      <c r="L4695" s="4">
        <v>0</v>
      </c>
      <c r="M4695" s="4">
        <v>0</v>
      </c>
      <c r="N4695" s="4">
        <v>0</v>
      </c>
      <c r="O4695" s="4">
        <v>24500</v>
      </c>
      <c r="P4695" s="4">
        <v>24500</v>
      </c>
      <c r="Q4695" s="4">
        <v>6519</v>
      </c>
      <c r="R4695" s="4" t="b">
        <f t="shared" si="90"/>
        <v>0</v>
      </c>
      <c r="S4695" s="4">
        <v>0</v>
      </c>
    </row>
    <row r="4696" spans="1:19" ht="14.25" customHeight="1">
      <c r="A4696" s="4" t="s">
        <v>2764</v>
      </c>
      <c r="B4696" s="5"/>
      <c r="C4696" s="4">
        <v>0</v>
      </c>
      <c r="E4696" s="4" t="b">
        <f t="shared" si="89"/>
        <v>0</v>
      </c>
      <c r="F4696" s="4">
        <v>0</v>
      </c>
      <c r="G4696" s="4">
        <v>2102</v>
      </c>
      <c r="H4696" s="6">
        <v>44044</v>
      </c>
      <c r="I4696" s="4" t="s">
        <v>1231</v>
      </c>
      <c r="J4696" s="4" t="s">
        <v>1069</v>
      </c>
      <c r="K4696" s="4">
        <v>572</v>
      </c>
      <c r="L4696" s="4">
        <v>0</v>
      </c>
      <c r="M4696" s="4">
        <v>0</v>
      </c>
      <c r="N4696" s="4">
        <v>24500</v>
      </c>
      <c r="O4696" s="4">
        <v>0</v>
      </c>
      <c r="P4696" s="4">
        <v>0</v>
      </c>
      <c r="Q4696" s="4">
        <v>6520</v>
      </c>
      <c r="R4696" s="4" t="b">
        <f t="shared" si="90"/>
        <v>0</v>
      </c>
      <c r="S4696" s="4">
        <v>0</v>
      </c>
    </row>
    <row r="4697" spans="1:19" ht="14.25" customHeight="1">
      <c r="A4697" s="4" t="s">
        <v>2764</v>
      </c>
      <c r="B4697" s="5"/>
      <c r="C4697" s="4">
        <v>0</v>
      </c>
      <c r="E4697" s="4" t="b">
        <f t="shared" si="89"/>
        <v>0</v>
      </c>
      <c r="F4697" s="4">
        <v>0</v>
      </c>
      <c r="G4697" s="4">
        <v>2102</v>
      </c>
      <c r="H4697" s="6">
        <v>44054</v>
      </c>
      <c r="I4697" s="4" t="s">
        <v>2775</v>
      </c>
      <c r="J4697" s="4" t="s">
        <v>40</v>
      </c>
      <c r="K4697" s="4">
        <v>13972</v>
      </c>
      <c r="L4697" s="4">
        <v>0</v>
      </c>
      <c r="M4697" s="4">
        <v>0</v>
      </c>
      <c r="N4697" s="4">
        <v>0</v>
      </c>
      <c r="O4697" s="4">
        <v>28000</v>
      </c>
      <c r="P4697" s="4">
        <v>28000</v>
      </c>
      <c r="Q4697" s="4">
        <v>6521</v>
      </c>
      <c r="R4697" s="4" t="b">
        <f t="shared" si="90"/>
        <v>0</v>
      </c>
      <c r="S4697" s="4">
        <v>0</v>
      </c>
    </row>
    <row r="4698" spans="1:19" ht="14.25" customHeight="1">
      <c r="A4698" s="4" t="s">
        <v>2764</v>
      </c>
      <c r="B4698" s="5"/>
      <c r="C4698" s="4">
        <v>0</v>
      </c>
      <c r="E4698" s="4" t="b">
        <f t="shared" si="89"/>
        <v>0</v>
      </c>
      <c r="F4698" s="4">
        <v>0</v>
      </c>
      <c r="G4698" s="4">
        <v>2102</v>
      </c>
      <c r="H4698" s="6">
        <v>44075</v>
      </c>
      <c r="I4698" s="4" t="s">
        <v>1233</v>
      </c>
      <c r="J4698" s="4" t="s">
        <v>1069</v>
      </c>
      <c r="K4698" s="4">
        <v>573</v>
      </c>
      <c r="L4698" s="4">
        <v>0</v>
      </c>
      <c r="M4698" s="4">
        <v>0</v>
      </c>
      <c r="N4698" s="4">
        <v>28000</v>
      </c>
      <c r="O4698" s="4">
        <v>0</v>
      </c>
      <c r="P4698" s="4">
        <v>0</v>
      </c>
      <c r="Q4698" s="4">
        <v>6522</v>
      </c>
      <c r="R4698" s="4" t="b">
        <f t="shared" si="90"/>
        <v>0</v>
      </c>
      <c r="S4698" s="4">
        <v>0</v>
      </c>
    </row>
    <row r="4699" spans="1:19" ht="14.25" customHeight="1">
      <c r="A4699" s="4" t="s">
        <v>2764</v>
      </c>
      <c r="B4699" s="5"/>
      <c r="C4699" s="4">
        <v>0</v>
      </c>
      <c r="E4699" s="4" t="b">
        <f t="shared" si="89"/>
        <v>0</v>
      </c>
      <c r="F4699" s="4">
        <v>0</v>
      </c>
      <c r="G4699" s="4">
        <v>2102</v>
      </c>
      <c r="H4699" s="6">
        <v>44084</v>
      </c>
      <c r="I4699" s="4" t="s">
        <v>2775</v>
      </c>
      <c r="J4699" s="4" t="s">
        <v>40</v>
      </c>
      <c r="K4699" s="4">
        <v>14053</v>
      </c>
      <c r="L4699" s="4">
        <v>0</v>
      </c>
      <c r="M4699" s="4">
        <v>0</v>
      </c>
      <c r="N4699" s="4">
        <v>0</v>
      </c>
      <c r="O4699" s="4">
        <v>31500</v>
      </c>
      <c r="P4699" s="4">
        <v>31500</v>
      </c>
      <c r="Q4699" s="4">
        <v>6523</v>
      </c>
      <c r="R4699" s="4" t="b">
        <f t="shared" si="90"/>
        <v>0</v>
      </c>
      <c r="S4699" s="4">
        <v>0</v>
      </c>
    </row>
    <row r="4700" spans="1:19" ht="14.25" customHeight="1">
      <c r="A4700" s="4" t="s">
        <v>2764</v>
      </c>
      <c r="B4700" s="5"/>
      <c r="C4700" s="4">
        <v>0</v>
      </c>
      <c r="E4700" s="4" t="b">
        <f t="shared" si="89"/>
        <v>0</v>
      </c>
      <c r="F4700" s="4">
        <v>0</v>
      </c>
      <c r="G4700" s="4">
        <v>2102</v>
      </c>
      <c r="H4700" s="6">
        <v>44105</v>
      </c>
      <c r="I4700" s="4" t="s">
        <v>1235</v>
      </c>
      <c r="J4700" s="4" t="s">
        <v>1069</v>
      </c>
      <c r="K4700" s="4">
        <v>575</v>
      </c>
      <c r="L4700" s="4">
        <v>0</v>
      </c>
      <c r="M4700" s="4">
        <v>0</v>
      </c>
      <c r="N4700" s="4">
        <v>31500</v>
      </c>
      <c r="O4700" s="4">
        <v>0</v>
      </c>
      <c r="P4700" s="4">
        <v>0</v>
      </c>
      <c r="Q4700" s="4">
        <v>6524</v>
      </c>
      <c r="R4700" s="4" t="b">
        <f t="shared" si="90"/>
        <v>0</v>
      </c>
      <c r="S4700" s="4">
        <v>0</v>
      </c>
    </row>
    <row r="4701" spans="1:19" ht="14.25" customHeight="1">
      <c r="A4701" s="4" t="s">
        <v>2764</v>
      </c>
      <c r="B4701" s="5"/>
      <c r="C4701" s="4">
        <v>0</v>
      </c>
      <c r="E4701" s="4" t="b">
        <f t="shared" si="89"/>
        <v>0</v>
      </c>
      <c r="F4701" s="4">
        <v>0</v>
      </c>
      <c r="G4701" s="4">
        <v>2102</v>
      </c>
      <c r="H4701" s="6">
        <v>44117</v>
      </c>
      <c r="I4701" s="4" t="s">
        <v>2775</v>
      </c>
      <c r="J4701" s="4" t="s">
        <v>40</v>
      </c>
      <c r="K4701" s="4">
        <v>14128</v>
      </c>
      <c r="L4701" s="4">
        <v>0</v>
      </c>
      <c r="M4701" s="4">
        <v>0</v>
      </c>
      <c r="N4701" s="4">
        <v>0</v>
      </c>
      <c r="O4701" s="4">
        <v>35000</v>
      </c>
      <c r="P4701" s="4">
        <v>35000</v>
      </c>
      <c r="Q4701" s="4">
        <v>6525</v>
      </c>
      <c r="R4701" s="4" t="b">
        <f t="shared" si="90"/>
        <v>0</v>
      </c>
      <c r="S4701" s="4">
        <v>0</v>
      </c>
    </row>
    <row r="4702" spans="1:19" ht="14.25" customHeight="1">
      <c r="A4702" s="4" t="s">
        <v>2764</v>
      </c>
      <c r="B4702" s="5"/>
      <c r="C4702" s="4">
        <v>0</v>
      </c>
      <c r="E4702" s="4" t="b">
        <f t="shared" si="89"/>
        <v>0</v>
      </c>
      <c r="F4702" s="4">
        <v>0</v>
      </c>
      <c r="G4702" s="4">
        <v>2102</v>
      </c>
      <c r="H4702" s="6">
        <v>44136</v>
      </c>
      <c r="I4702" s="4" t="s">
        <v>1237</v>
      </c>
      <c r="J4702" s="4" t="s">
        <v>1069</v>
      </c>
      <c r="K4702" s="4">
        <v>576</v>
      </c>
      <c r="L4702" s="4">
        <v>0</v>
      </c>
      <c r="M4702" s="4">
        <v>0</v>
      </c>
      <c r="N4702" s="4">
        <v>35000</v>
      </c>
      <c r="O4702" s="4">
        <v>0</v>
      </c>
      <c r="P4702" s="4">
        <v>0</v>
      </c>
      <c r="Q4702" s="4">
        <v>6526</v>
      </c>
      <c r="R4702" s="4" t="b">
        <f t="shared" si="90"/>
        <v>0</v>
      </c>
      <c r="S4702" s="4">
        <v>0</v>
      </c>
    </row>
    <row r="4703" spans="1:19" ht="14.25" customHeight="1">
      <c r="A4703" s="4" t="s">
        <v>2764</v>
      </c>
      <c r="B4703" s="5"/>
      <c r="C4703" s="4">
        <v>0</v>
      </c>
      <c r="E4703" s="4" t="b">
        <f t="shared" si="89"/>
        <v>0</v>
      </c>
      <c r="F4703" s="4">
        <v>0</v>
      </c>
      <c r="G4703" s="4">
        <v>2102</v>
      </c>
      <c r="H4703" s="6">
        <v>44146</v>
      </c>
      <c r="I4703" s="4" t="s">
        <v>2775</v>
      </c>
      <c r="J4703" s="4" t="s">
        <v>40</v>
      </c>
      <c r="K4703" s="4">
        <v>14200</v>
      </c>
      <c r="L4703" s="4">
        <v>0</v>
      </c>
      <c r="M4703" s="4">
        <v>0</v>
      </c>
      <c r="N4703" s="4">
        <v>0</v>
      </c>
      <c r="O4703" s="4">
        <v>38500</v>
      </c>
      <c r="P4703" s="4">
        <v>38500</v>
      </c>
      <c r="Q4703" s="4">
        <v>6527</v>
      </c>
      <c r="R4703" s="4" t="b">
        <f t="shared" si="90"/>
        <v>0</v>
      </c>
      <c r="S4703" s="4">
        <v>0</v>
      </c>
    </row>
    <row r="4704" spans="1:19" ht="14.25" customHeight="1">
      <c r="A4704" s="4" t="s">
        <v>2764</v>
      </c>
      <c r="B4704" s="5"/>
      <c r="C4704" s="4">
        <v>0</v>
      </c>
      <c r="E4704" s="4" t="b">
        <f t="shared" si="89"/>
        <v>0</v>
      </c>
      <c r="F4704" s="4">
        <v>0</v>
      </c>
      <c r="G4704" s="4">
        <v>2102</v>
      </c>
      <c r="H4704" s="6">
        <v>44166</v>
      </c>
      <c r="I4704" s="4" t="s">
        <v>1239</v>
      </c>
      <c r="J4704" s="4" t="s">
        <v>1069</v>
      </c>
      <c r="K4704" s="4">
        <v>577</v>
      </c>
      <c r="L4704" s="4">
        <v>0</v>
      </c>
      <c r="M4704" s="4">
        <v>0</v>
      </c>
      <c r="N4704" s="4">
        <v>38500</v>
      </c>
      <c r="O4704" s="4">
        <v>0</v>
      </c>
      <c r="P4704" s="4">
        <v>0</v>
      </c>
      <c r="Q4704" s="4">
        <v>6528</v>
      </c>
      <c r="R4704" s="4" t="b">
        <f t="shared" si="90"/>
        <v>0</v>
      </c>
      <c r="S4704" s="4">
        <v>0</v>
      </c>
    </row>
    <row r="4705" spans="1:19" ht="14.25" customHeight="1">
      <c r="A4705" s="4" t="s">
        <v>2764</v>
      </c>
      <c r="B4705" s="5" t="s">
        <v>2776</v>
      </c>
      <c r="C4705" s="4">
        <v>0</v>
      </c>
      <c r="D4705" s="4" t="s">
        <v>2776</v>
      </c>
      <c r="E4705" s="4" t="b">
        <f t="shared" si="89"/>
        <v>0</v>
      </c>
      <c r="F4705" s="4">
        <v>0</v>
      </c>
      <c r="G4705" s="4">
        <v>2102</v>
      </c>
      <c r="H4705" s="3" t="s">
        <v>21</v>
      </c>
      <c r="K4705" s="4">
        <v>0</v>
      </c>
      <c r="L4705" s="4">
        <v>0</v>
      </c>
      <c r="M4705" s="4">
        <v>0</v>
      </c>
      <c r="N4705" s="4">
        <v>227500</v>
      </c>
      <c r="O4705" s="4">
        <v>227500</v>
      </c>
      <c r="P4705" s="4">
        <v>0</v>
      </c>
      <c r="Q4705" s="4">
        <v>6529</v>
      </c>
      <c r="R4705" s="4" t="b">
        <f t="shared" si="90"/>
        <v>0</v>
      </c>
      <c r="S4705" s="4">
        <v>0</v>
      </c>
    </row>
    <row r="4706" spans="1:19" ht="14.25" customHeight="1">
      <c r="A4706" s="4" t="s">
        <v>2764</v>
      </c>
      <c r="B4706" s="5" t="s">
        <v>185</v>
      </c>
      <c r="C4706" s="4">
        <v>0</v>
      </c>
      <c r="D4706" s="4" t="s">
        <v>185</v>
      </c>
      <c r="E4706" s="4" t="b">
        <f t="shared" si="89"/>
        <v>0</v>
      </c>
      <c r="F4706" s="4">
        <v>396000</v>
      </c>
      <c r="G4706" s="4">
        <v>2301</v>
      </c>
      <c r="H4706" s="3" t="s">
        <v>21</v>
      </c>
      <c r="K4706" s="4">
        <v>0</v>
      </c>
      <c r="L4706" s="4">
        <v>396000</v>
      </c>
      <c r="M4706" s="4">
        <v>0</v>
      </c>
      <c r="N4706" s="4">
        <v>0</v>
      </c>
      <c r="O4706" s="4">
        <v>0</v>
      </c>
      <c r="P4706" s="4">
        <v>396000</v>
      </c>
      <c r="Q4706" s="4">
        <v>6534</v>
      </c>
      <c r="R4706" s="4" t="b">
        <f t="shared" si="90"/>
        <v>0</v>
      </c>
      <c r="S4706" s="4">
        <v>0</v>
      </c>
    </row>
    <row r="4707" spans="1:19" ht="14.25" customHeight="1">
      <c r="A4707" s="4" t="s">
        <v>2764</v>
      </c>
      <c r="B4707" s="5"/>
      <c r="C4707" s="4">
        <v>0</v>
      </c>
      <c r="E4707" s="4" t="b">
        <f t="shared" si="89"/>
        <v>0</v>
      </c>
      <c r="F4707" s="4">
        <v>0</v>
      </c>
      <c r="G4707" s="4">
        <v>2301</v>
      </c>
      <c r="H4707" s="6">
        <v>43831</v>
      </c>
      <c r="I4707" s="4" t="s">
        <v>1274</v>
      </c>
      <c r="J4707" s="4" t="s">
        <v>1069</v>
      </c>
      <c r="K4707" s="4">
        <v>561</v>
      </c>
      <c r="L4707" s="4">
        <v>0</v>
      </c>
      <c r="M4707" s="4">
        <v>0</v>
      </c>
      <c r="N4707" s="4">
        <v>222000</v>
      </c>
      <c r="O4707" s="4">
        <v>0</v>
      </c>
      <c r="P4707" s="4">
        <v>174000</v>
      </c>
      <c r="Q4707" s="4">
        <v>6535</v>
      </c>
      <c r="R4707" s="4" t="b">
        <f t="shared" si="90"/>
        <v>0</v>
      </c>
      <c r="S4707" s="4">
        <v>0</v>
      </c>
    </row>
    <row r="4708" spans="1:19" ht="14.25" customHeight="1">
      <c r="A4708" s="4" t="s">
        <v>2764</v>
      </c>
      <c r="B4708" s="5"/>
      <c r="C4708" s="4">
        <v>0</v>
      </c>
      <c r="E4708" s="4" t="b">
        <f t="shared" si="89"/>
        <v>0</v>
      </c>
      <c r="F4708" s="4">
        <v>0</v>
      </c>
      <c r="G4708" s="4">
        <v>2301</v>
      </c>
      <c r="H4708" s="6">
        <v>43862</v>
      </c>
      <c r="I4708" s="4" t="s">
        <v>1276</v>
      </c>
      <c r="J4708" s="4" t="s">
        <v>1069</v>
      </c>
      <c r="K4708" s="4">
        <v>562</v>
      </c>
      <c r="L4708" s="4">
        <v>0</v>
      </c>
      <c r="M4708" s="4">
        <v>0</v>
      </c>
      <c r="N4708" s="4">
        <v>174000</v>
      </c>
      <c r="O4708" s="4">
        <v>0</v>
      </c>
      <c r="P4708" s="4">
        <v>0</v>
      </c>
      <c r="Q4708" s="4">
        <v>6536</v>
      </c>
      <c r="R4708" s="4" t="b">
        <f t="shared" si="90"/>
        <v>0</v>
      </c>
      <c r="S4708" s="4">
        <v>0</v>
      </c>
    </row>
    <row r="4709" spans="1:19" ht="14.25" customHeight="1">
      <c r="A4709" s="4" t="s">
        <v>2764</v>
      </c>
      <c r="B4709" s="5" t="s">
        <v>2777</v>
      </c>
      <c r="C4709" s="4">
        <v>0</v>
      </c>
      <c r="D4709" s="4" t="s">
        <v>2777</v>
      </c>
      <c r="E4709" s="4" t="b">
        <f t="shared" si="89"/>
        <v>0</v>
      </c>
      <c r="F4709" s="4">
        <v>0</v>
      </c>
      <c r="G4709" s="4">
        <v>2301</v>
      </c>
      <c r="H4709" s="3" t="s">
        <v>21</v>
      </c>
      <c r="K4709" s="4">
        <v>0</v>
      </c>
      <c r="L4709" s="4">
        <v>0</v>
      </c>
      <c r="M4709" s="4">
        <v>0</v>
      </c>
      <c r="N4709" s="4">
        <v>396000</v>
      </c>
      <c r="O4709" s="4">
        <v>0</v>
      </c>
      <c r="P4709" s="4">
        <v>0</v>
      </c>
      <c r="Q4709" s="4">
        <v>6537</v>
      </c>
      <c r="R4709" s="4" t="b">
        <f t="shared" si="90"/>
        <v>0</v>
      </c>
      <c r="S4709" s="4">
        <v>0</v>
      </c>
    </row>
    <row r="4710" spans="1:19" ht="14.25" customHeight="1">
      <c r="A4710" s="4" t="s">
        <v>2764</v>
      </c>
      <c r="B4710" s="5" t="s">
        <v>208</v>
      </c>
      <c r="C4710" s="4">
        <v>0</v>
      </c>
      <c r="D4710" s="4" t="s">
        <v>208</v>
      </c>
      <c r="E4710" s="4" t="b">
        <f t="shared" si="89"/>
        <v>0</v>
      </c>
      <c r="F4710" s="4">
        <v>0</v>
      </c>
      <c r="G4710" s="4">
        <v>2401</v>
      </c>
      <c r="H4710" s="3" t="s">
        <v>21</v>
      </c>
      <c r="K4710" s="4">
        <v>0</v>
      </c>
      <c r="L4710" s="4">
        <v>100031</v>
      </c>
      <c r="M4710" s="4">
        <v>31</v>
      </c>
      <c r="N4710" s="4">
        <v>0</v>
      </c>
      <c r="O4710" s="4">
        <v>0</v>
      </c>
      <c r="P4710" s="4">
        <v>0</v>
      </c>
      <c r="Q4710" s="4">
        <v>6540</v>
      </c>
      <c r="R4710" s="4" t="b">
        <f t="shared" si="90"/>
        <v>0</v>
      </c>
      <c r="S4710" s="4">
        <v>0</v>
      </c>
    </row>
    <row r="4711" spans="1:19" ht="14.25" customHeight="1">
      <c r="A4711" s="4" t="s">
        <v>2764</v>
      </c>
      <c r="B4711" s="5"/>
      <c r="C4711" s="4">
        <v>0</v>
      </c>
      <c r="E4711" s="4" t="b">
        <f t="shared" si="89"/>
        <v>0</v>
      </c>
      <c r="F4711" s="4">
        <v>0</v>
      </c>
      <c r="G4711" s="4">
        <v>2401</v>
      </c>
      <c r="H4711" s="6">
        <v>43900</v>
      </c>
      <c r="I4711" s="4" t="s">
        <v>2778</v>
      </c>
      <c r="J4711" s="4" t="s">
        <v>40</v>
      </c>
      <c r="K4711" s="4">
        <v>13642</v>
      </c>
      <c r="L4711" s="4">
        <v>0</v>
      </c>
      <c r="M4711" s="4">
        <v>0</v>
      </c>
      <c r="N4711" s="4">
        <v>0</v>
      </c>
      <c r="O4711" s="4">
        <v>31</v>
      </c>
      <c r="P4711" s="4">
        <v>31</v>
      </c>
      <c r="Q4711" s="4">
        <v>6541</v>
      </c>
      <c r="R4711" s="4" t="b">
        <f t="shared" si="90"/>
        <v>0</v>
      </c>
      <c r="S4711" s="4">
        <v>0</v>
      </c>
    </row>
    <row r="4712" spans="1:19" ht="14.25" customHeight="1">
      <c r="A4712" s="4" t="s">
        <v>2764</v>
      </c>
      <c r="B4712" s="5"/>
      <c r="C4712" s="4">
        <v>0</v>
      </c>
      <c r="E4712" s="4" t="b">
        <f t="shared" si="89"/>
        <v>0</v>
      </c>
      <c r="F4712" s="4">
        <v>0</v>
      </c>
      <c r="G4712" s="4">
        <v>2401</v>
      </c>
      <c r="H4712" s="6">
        <v>43922</v>
      </c>
      <c r="I4712" s="4" t="s">
        <v>1306</v>
      </c>
      <c r="J4712" s="4" t="s">
        <v>1069</v>
      </c>
      <c r="K4712" s="4">
        <v>566</v>
      </c>
      <c r="L4712" s="4">
        <v>0</v>
      </c>
      <c r="M4712" s="4">
        <v>0</v>
      </c>
      <c r="N4712" s="4">
        <v>31</v>
      </c>
      <c r="O4712" s="4">
        <v>0</v>
      </c>
      <c r="P4712" s="4">
        <v>0</v>
      </c>
      <c r="Q4712" s="4">
        <v>6542</v>
      </c>
      <c r="R4712" s="4" t="b">
        <f t="shared" si="90"/>
        <v>0</v>
      </c>
      <c r="S4712" s="4">
        <v>0</v>
      </c>
    </row>
    <row r="4713" spans="1:19" ht="14.25" customHeight="1">
      <c r="A4713" s="4" t="s">
        <v>2764</v>
      </c>
      <c r="B4713" s="5"/>
      <c r="C4713" s="4">
        <v>0</v>
      </c>
      <c r="E4713" s="4" t="b">
        <f t="shared" si="89"/>
        <v>0</v>
      </c>
      <c r="F4713" s="4">
        <v>0</v>
      </c>
      <c r="G4713" s="4">
        <v>2401</v>
      </c>
      <c r="H4713" s="6">
        <v>44075</v>
      </c>
      <c r="I4713" s="4" t="s">
        <v>1313</v>
      </c>
      <c r="J4713" s="4" t="s">
        <v>1069</v>
      </c>
      <c r="K4713" s="4">
        <v>573</v>
      </c>
      <c r="L4713" s="4">
        <v>0</v>
      </c>
      <c r="M4713" s="4">
        <v>0</v>
      </c>
      <c r="N4713" s="4">
        <v>100000</v>
      </c>
      <c r="O4713" s="4">
        <v>0</v>
      </c>
      <c r="P4713" s="4">
        <v>-100000</v>
      </c>
      <c r="Q4713" s="4">
        <v>6543</v>
      </c>
      <c r="R4713" s="4" t="b">
        <f t="shared" si="90"/>
        <v>0</v>
      </c>
      <c r="S4713" s="4">
        <v>0</v>
      </c>
    </row>
    <row r="4714" spans="1:19" ht="14.25" customHeight="1">
      <c r="A4714" s="4" t="s">
        <v>2764</v>
      </c>
      <c r="B4714" s="5" t="s">
        <v>2779</v>
      </c>
      <c r="C4714" s="4">
        <v>0</v>
      </c>
      <c r="D4714" s="4" t="s">
        <v>2779</v>
      </c>
      <c r="E4714" s="4" t="b">
        <f t="shared" si="89"/>
        <v>0</v>
      </c>
      <c r="F4714" s="4">
        <v>0</v>
      </c>
      <c r="G4714" s="4">
        <v>2401</v>
      </c>
      <c r="H4714" s="3" t="s">
        <v>21</v>
      </c>
      <c r="K4714" s="4">
        <v>0</v>
      </c>
      <c r="L4714" s="4">
        <v>0</v>
      </c>
      <c r="M4714" s="4">
        <v>0</v>
      </c>
      <c r="N4714" s="4">
        <v>100031</v>
      </c>
      <c r="O4714" s="4">
        <v>31</v>
      </c>
      <c r="P4714" s="4">
        <v>-100000</v>
      </c>
      <c r="Q4714" s="4">
        <v>6544</v>
      </c>
      <c r="R4714" s="4" t="b">
        <f t="shared" si="90"/>
        <v>0</v>
      </c>
      <c r="S4714" s="4">
        <v>0</v>
      </c>
    </row>
    <row r="4715" spans="1:19" ht="14.25" customHeight="1">
      <c r="A4715" s="4" t="s">
        <v>2764</v>
      </c>
      <c r="B4715" s="5" t="s">
        <v>219</v>
      </c>
      <c r="C4715" s="4">
        <v>0</v>
      </c>
      <c r="D4715" s="4" t="s">
        <v>219</v>
      </c>
      <c r="E4715" s="4" t="b">
        <f t="shared" si="89"/>
        <v>0</v>
      </c>
      <c r="F4715" s="4">
        <v>0</v>
      </c>
      <c r="G4715" s="4">
        <v>2402</v>
      </c>
      <c r="H4715" s="3" t="s">
        <v>21</v>
      </c>
      <c r="K4715" s="4">
        <v>0</v>
      </c>
      <c r="L4715" s="4">
        <v>262053</v>
      </c>
      <c r="M4715" s="4">
        <v>262106</v>
      </c>
      <c r="N4715" s="4">
        <v>0</v>
      </c>
      <c r="O4715" s="4">
        <v>0</v>
      </c>
      <c r="P4715" s="4">
        <v>0</v>
      </c>
      <c r="Q4715" s="4">
        <v>6545</v>
      </c>
      <c r="R4715" s="4" t="b">
        <f t="shared" si="90"/>
        <v>0</v>
      </c>
      <c r="S4715" s="4">
        <v>0</v>
      </c>
    </row>
    <row r="4716" spans="1:19" ht="14.25" customHeight="1">
      <c r="A4716" s="4" t="s">
        <v>2764</v>
      </c>
      <c r="B4716" s="5"/>
      <c r="C4716" s="4">
        <v>0</v>
      </c>
      <c r="E4716" s="4" t="b">
        <f t="shared" si="89"/>
        <v>0</v>
      </c>
      <c r="F4716" s="4">
        <v>0</v>
      </c>
      <c r="G4716" s="4">
        <v>2402</v>
      </c>
      <c r="H4716" s="6">
        <v>44103</v>
      </c>
      <c r="I4716" s="4" t="s">
        <v>1329</v>
      </c>
      <c r="J4716" s="4" t="s">
        <v>40</v>
      </c>
      <c r="K4716" s="4">
        <v>14099</v>
      </c>
      <c r="L4716" s="4">
        <v>0</v>
      </c>
      <c r="M4716" s="4">
        <v>0</v>
      </c>
      <c r="N4716" s="4">
        <v>0</v>
      </c>
      <c r="O4716" s="4">
        <v>16300</v>
      </c>
      <c r="P4716" s="4">
        <v>16300</v>
      </c>
      <c r="Q4716" s="4">
        <v>6546</v>
      </c>
      <c r="R4716" s="4" t="b">
        <f t="shared" si="90"/>
        <v>0</v>
      </c>
      <c r="S4716" s="4">
        <v>0</v>
      </c>
    </row>
    <row r="4717" spans="1:19" ht="14.25" customHeight="1">
      <c r="A4717" s="4" t="s">
        <v>2764</v>
      </c>
      <c r="B4717" s="5"/>
      <c r="C4717" s="4">
        <v>0</v>
      </c>
      <c r="E4717" s="4" t="b">
        <f t="shared" si="89"/>
        <v>0</v>
      </c>
      <c r="F4717" s="4">
        <v>0</v>
      </c>
      <c r="G4717" s="4">
        <v>2402</v>
      </c>
      <c r="H4717" s="6">
        <v>44104</v>
      </c>
      <c r="I4717" s="4" t="s">
        <v>2780</v>
      </c>
      <c r="J4717" s="4" t="s">
        <v>40</v>
      </c>
      <c r="K4717" s="4">
        <v>14084</v>
      </c>
      <c r="L4717" s="4">
        <v>0</v>
      </c>
      <c r="M4717" s="4">
        <v>0</v>
      </c>
      <c r="N4717" s="4">
        <v>0</v>
      </c>
      <c r="O4717" s="4">
        <v>239753</v>
      </c>
      <c r="P4717" s="4">
        <v>256053</v>
      </c>
      <c r="Q4717" s="4">
        <v>6547</v>
      </c>
      <c r="R4717" s="4" t="b">
        <f t="shared" si="90"/>
        <v>0</v>
      </c>
      <c r="S4717" s="4">
        <v>0</v>
      </c>
    </row>
    <row r="4718" spans="1:19" ht="14.25" customHeight="1">
      <c r="A4718" s="4" t="s">
        <v>2764</v>
      </c>
      <c r="B4718" s="5"/>
      <c r="C4718" s="4">
        <v>0</v>
      </c>
      <c r="E4718" s="4" t="b">
        <f t="shared" si="89"/>
        <v>0</v>
      </c>
      <c r="F4718" s="4">
        <v>0</v>
      </c>
      <c r="G4718" s="4">
        <v>2402</v>
      </c>
      <c r="H4718" s="6">
        <v>44105</v>
      </c>
      <c r="I4718" s="4" t="s">
        <v>2781</v>
      </c>
      <c r="J4718" s="4" t="s">
        <v>1069</v>
      </c>
      <c r="K4718" s="4">
        <v>575</v>
      </c>
      <c r="L4718" s="4">
        <v>0</v>
      </c>
      <c r="M4718" s="4">
        <v>0</v>
      </c>
      <c r="N4718" s="4">
        <v>222000</v>
      </c>
      <c r="O4718" s="4">
        <v>0</v>
      </c>
      <c r="P4718" s="4">
        <v>34053</v>
      </c>
      <c r="Q4718" s="4">
        <v>6548</v>
      </c>
      <c r="R4718" s="4" t="b">
        <f t="shared" si="90"/>
        <v>0</v>
      </c>
      <c r="S4718" s="4">
        <v>0</v>
      </c>
    </row>
    <row r="4719" spans="1:19" ht="14.25" customHeight="1">
      <c r="A4719" s="4" t="s">
        <v>2764</v>
      </c>
      <c r="B4719" s="5"/>
      <c r="C4719" s="4">
        <v>0</v>
      </c>
      <c r="E4719" s="4" t="b">
        <f t="shared" si="89"/>
        <v>0</v>
      </c>
      <c r="F4719" s="4">
        <v>0</v>
      </c>
      <c r="G4719" s="4">
        <v>2402</v>
      </c>
      <c r="H4719" s="6">
        <v>44136</v>
      </c>
      <c r="I4719" s="4" t="s">
        <v>1332</v>
      </c>
      <c r="J4719" s="4" t="s">
        <v>1069</v>
      </c>
      <c r="K4719" s="4">
        <v>576</v>
      </c>
      <c r="L4719" s="4">
        <v>0</v>
      </c>
      <c r="M4719" s="4">
        <v>0</v>
      </c>
      <c r="N4719" s="4">
        <v>34053</v>
      </c>
      <c r="O4719" s="4">
        <v>0</v>
      </c>
      <c r="P4719" s="4">
        <v>0</v>
      </c>
      <c r="Q4719" s="4">
        <v>6549</v>
      </c>
      <c r="R4719" s="4" t="b">
        <f t="shared" si="90"/>
        <v>0</v>
      </c>
      <c r="S4719" s="4">
        <v>0</v>
      </c>
    </row>
    <row r="4720" spans="1:19" ht="14.25" customHeight="1">
      <c r="A4720" s="4" t="s">
        <v>2764</v>
      </c>
      <c r="B4720" s="5"/>
      <c r="C4720" s="4">
        <v>0</v>
      </c>
      <c r="E4720" s="4" t="b">
        <f t="shared" si="89"/>
        <v>0</v>
      </c>
      <c r="F4720" s="4">
        <v>0</v>
      </c>
      <c r="G4720" s="4">
        <v>2402</v>
      </c>
      <c r="H4720" s="6">
        <v>44148</v>
      </c>
      <c r="I4720" s="4" t="s">
        <v>1060</v>
      </c>
      <c r="J4720" s="4" t="s">
        <v>40</v>
      </c>
      <c r="K4720" s="4">
        <v>14240</v>
      </c>
      <c r="L4720" s="4">
        <v>0</v>
      </c>
      <c r="M4720" s="4">
        <v>0</v>
      </c>
      <c r="N4720" s="4">
        <v>0</v>
      </c>
      <c r="O4720" s="4">
        <v>6053</v>
      </c>
      <c r="P4720" s="4">
        <v>6053</v>
      </c>
      <c r="Q4720" s="4">
        <v>6550</v>
      </c>
      <c r="R4720" s="4" t="b">
        <f t="shared" si="90"/>
        <v>0</v>
      </c>
      <c r="S4720" s="4">
        <v>0</v>
      </c>
    </row>
    <row r="4721" spans="1:19" ht="14.25" customHeight="1">
      <c r="A4721" s="4" t="s">
        <v>2764</v>
      </c>
      <c r="B4721" s="5"/>
      <c r="C4721" s="4">
        <v>0</v>
      </c>
      <c r="E4721" s="4" t="b">
        <f t="shared" si="89"/>
        <v>0</v>
      </c>
      <c r="F4721" s="4">
        <v>0</v>
      </c>
      <c r="G4721" s="4">
        <v>2402</v>
      </c>
      <c r="H4721" s="6">
        <v>44179</v>
      </c>
      <c r="I4721" s="4" t="s">
        <v>1335</v>
      </c>
      <c r="J4721" s="4" t="s">
        <v>40</v>
      </c>
      <c r="K4721" s="4">
        <v>14309</v>
      </c>
      <c r="L4721" s="4">
        <v>0</v>
      </c>
      <c r="M4721" s="4">
        <v>0</v>
      </c>
      <c r="N4721" s="4">
        <v>6000</v>
      </c>
      <c r="O4721" s="4">
        <v>0</v>
      </c>
      <c r="P4721" s="4">
        <v>53</v>
      </c>
      <c r="Q4721" s="4">
        <v>6551</v>
      </c>
      <c r="R4721" s="4" t="b">
        <f t="shared" si="90"/>
        <v>0</v>
      </c>
      <c r="S4721" s="4">
        <v>0</v>
      </c>
    </row>
    <row r="4722" spans="1:19" ht="14.25" customHeight="1">
      <c r="A4722" s="4" t="s">
        <v>2764</v>
      </c>
      <c r="B4722" s="5" t="s">
        <v>2782</v>
      </c>
      <c r="C4722" s="4">
        <v>0</v>
      </c>
      <c r="D4722" s="4" t="s">
        <v>2782</v>
      </c>
      <c r="E4722" s="4" t="b">
        <f t="shared" si="89"/>
        <v>0</v>
      </c>
      <c r="F4722" s="4">
        <v>0</v>
      </c>
      <c r="G4722" s="4">
        <v>2402</v>
      </c>
      <c r="H4722" s="3" t="s">
        <v>21</v>
      </c>
      <c r="K4722" s="4">
        <v>0</v>
      </c>
      <c r="L4722" s="4">
        <v>0</v>
      </c>
      <c r="M4722" s="4">
        <v>0</v>
      </c>
      <c r="N4722" s="4">
        <v>262053</v>
      </c>
      <c r="O4722" s="4">
        <v>262106</v>
      </c>
      <c r="P4722" s="4">
        <v>53</v>
      </c>
      <c r="Q4722" s="4">
        <v>6552</v>
      </c>
      <c r="R4722" s="4" t="b">
        <f t="shared" si="90"/>
        <v>0</v>
      </c>
      <c r="S4722" s="4">
        <v>0</v>
      </c>
    </row>
    <row r="4723" spans="1:19" ht="14.25" customHeight="1">
      <c r="A4723" s="4" t="s">
        <v>2764</v>
      </c>
      <c r="B4723" s="5" t="s">
        <v>229</v>
      </c>
      <c r="C4723" s="4">
        <v>0</v>
      </c>
      <c r="D4723" s="4" t="s">
        <v>229</v>
      </c>
      <c r="E4723" s="4" t="b">
        <f t="shared" si="89"/>
        <v>0</v>
      </c>
      <c r="F4723" s="4">
        <v>762</v>
      </c>
      <c r="G4723" s="4">
        <v>2501</v>
      </c>
      <c r="H4723" s="3" t="s">
        <v>21</v>
      </c>
      <c r="K4723" s="4">
        <v>0</v>
      </c>
      <c r="L4723" s="4">
        <v>762</v>
      </c>
      <c r="M4723" s="4">
        <v>0</v>
      </c>
      <c r="N4723" s="4">
        <v>0</v>
      </c>
      <c r="O4723" s="4">
        <v>0</v>
      </c>
      <c r="P4723" s="4">
        <v>762</v>
      </c>
      <c r="Q4723" s="4">
        <v>6553</v>
      </c>
      <c r="R4723" s="4" t="b">
        <f t="shared" si="90"/>
        <v>0</v>
      </c>
      <c r="S4723" s="4">
        <v>0</v>
      </c>
    </row>
    <row r="4724" spans="1:19" ht="14.25" customHeight="1">
      <c r="A4724" s="4" t="s">
        <v>2764</v>
      </c>
      <c r="B4724" s="5"/>
      <c r="C4724" s="4">
        <v>0</v>
      </c>
      <c r="E4724" s="4" t="b">
        <f t="shared" si="89"/>
        <v>0</v>
      </c>
      <c r="F4724" s="4">
        <v>0</v>
      </c>
      <c r="G4724" s="4">
        <v>2501</v>
      </c>
      <c r="H4724" s="6">
        <v>43831</v>
      </c>
      <c r="I4724" s="4" t="s">
        <v>1337</v>
      </c>
      <c r="J4724" s="4" t="s">
        <v>1069</v>
      </c>
      <c r="K4724" s="4">
        <v>561</v>
      </c>
      <c r="L4724" s="4">
        <v>0</v>
      </c>
      <c r="M4724" s="4">
        <v>0</v>
      </c>
      <c r="N4724" s="4">
        <v>762</v>
      </c>
      <c r="O4724" s="4">
        <v>0</v>
      </c>
      <c r="P4724" s="4">
        <v>0</v>
      </c>
      <c r="Q4724" s="4">
        <v>6554</v>
      </c>
      <c r="R4724" s="4" t="b">
        <f t="shared" si="90"/>
        <v>0</v>
      </c>
      <c r="S4724" s="4">
        <v>0</v>
      </c>
    </row>
    <row r="4725" spans="1:19" ht="14.25" customHeight="1">
      <c r="A4725" s="4" t="s">
        <v>2764</v>
      </c>
      <c r="B4725" s="5" t="s">
        <v>2783</v>
      </c>
      <c r="C4725" s="4">
        <v>0</v>
      </c>
      <c r="D4725" s="4" t="s">
        <v>2783</v>
      </c>
      <c r="E4725" s="4" t="b">
        <f t="shared" si="89"/>
        <v>0</v>
      </c>
      <c r="F4725" s="4">
        <v>0</v>
      </c>
      <c r="G4725" s="4">
        <v>2501</v>
      </c>
      <c r="H4725" s="3" t="s">
        <v>21</v>
      </c>
      <c r="K4725" s="4">
        <v>0</v>
      </c>
      <c r="L4725" s="4">
        <v>0</v>
      </c>
      <c r="M4725" s="4">
        <v>0</v>
      </c>
      <c r="N4725" s="4">
        <v>762</v>
      </c>
      <c r="O4725" s="4">
        <v>0</v>
      </c>
      <c r="P4725" s="4">
        <v>0</v>
      </c>
      <c r="Q4725" s="4">
        <v>6555</v>
      </c>
      <c r="R4725" s="4" t="b">
        <f t="shared" si="90"/>
        <v>0</v>
      </c>
      <c r="S4725" s="4">
        <v>0</v>
      </c>
    </row>
    <row r="4726" spans="1:19" ht="14.25" customHeight="1">
      <c r="A4726" s="4" t="s">
        <v>2764</v>
      </c>
      <c r="B4726" s="5" t="s">
        <v>240</v>
      </c>
      <c r="C4726" s="4">
        <v>0</v>
      </c>
      <c r="D4726" s="4" t="s">
        <v>240</v>
      </c>
      <c r="E4726" s="4" t="b">
        <f t="shared" si="89"/>
        <v>0</v>
      </c>
      <c r="F4726" s="4">
        <v>0</v>
      </c>
      <c r="G4726" s="4">
        <v>2502</v>
      </c>
      <c r="H4726" s="3" t="s">
        <v>21</v>
      </c>
      <c r="K4726" s="4">
        <v>0</v>
      </c>
      <c r="L4726" s="4">
        <v>12000</v>
      </c>
      <c r="M4726" s="4">
        <v>12000</v>
      </c>
      <c r="N4726" s="4">
        <v>0</v>
      </c>
      <c r="O4726" s="4">
        <v>0</v>
      </c>
      <c r="P4726" s="4">
        <v>0</v>
      </c>
      <c r="Q4726" s="4">
        <v>6556</v>
      </c>
      <c r="R4726" s="4" t="b">
        <f t="shared" si="90"/>
        <v>0</v>
      </c>
      <c r="S4726" s="4">
        <v>0</v>
      </c>
    </row>
    <row r="4727" spans="1:19" ht="14.25" customHeight="1">
      <c r="A4727" s="4" t="s">
        <v>2764</v>
      </c>
      <c r="B4727" s="5"/>
      <c r="C4727" s="4">
        <v>0</v>
      </c>
      <c r="E4727" s="4" t="b">
        <f t="shared" si="89"/>
        <v>0</v>
      </c>
      <c r="F4727" s="4">
        <v>0</v>
      </c>
      <c r="G4727" s="4">
        <v>2502</v>
      </c>
      <c r="H4727" s="6">
        <v>43859</v>
      </c>
      <c r="I4727" s="4" t="s">
        <v>2784</v>
      </c>
      <c r="J4727" s="4" t="s">
        <v>40</v>
      </c>
      <c r="K4727" s="4">
        <v>13530</v>
      </c>
      <c r="L4727" s="4">
        <v>0</v>
      </c>
      <c r="M4727" s="4">
        <v>0</v>
      </c>
      <c r="N4727" s="4">
        <v>0</v>
      </c>
      <c r="O4727" s="4">
        <v>1000</v>
      </c>
      <c r="P4727" s="4">
        <v>1000</v>
      </c>
      <c r="Q4727" s="4">
        <v>6557</v>
      </c>
      <c r="R4727" s="4" t="b">
        <f t="shared" si="90"/>
        <v>0</v>
      </c>
      <c r="S4727" s="4">
        <v>0</v>
      </c>
    </row>
    <row r="4728" spans="1:19" ht="14.25" customHeight="1">
      <c r="A4728" s="4" t="s">
        <v>2764</v>
      </c>
      <c r="B4728" s="5"/>
      <c r="C4728" s="4">
        <v>0</v>
      </c>
      <c r="E4728" s="4" t="b">
        <f t="shared" si="89"/>
        <v>0</v>
      </c>
      <c r="F4728" s="4">
        <v>0</v>
      </c>
      <c r="G4728" s="4">
        <v>2502</v>
      </c>
      <c r="H4728" s="6">
        <v>43862</v>
      </c>
      <c r="I4728" s="4" t="s">
        <v>1352</v>
      </c>
      <c r="J4728" s="4" t="s">
        <v>1069</v>
      </c>
      <c r="K4728" s="4">
        <v>562</v>
      </c>
      <c r="L4728" s="4">
        <v>0</v>
      </c>
      <c r="M4728" s="4">
        <v>0</v>
      </c>
      <c r="N4728" s="4">
        <v>1000</v>
      </c>
      <c r="O4728" s="4">
        <v>0</v>
      </c>
      <c r="P4728" s="4">
        <v>0</v>
      </c>
      <c r="Q4728" s="4">
        <v>6558</v>
      </c>
      <c r="R4728" s="4" t="b">
        <f t="shared" si="90"/>
        <v>0</v>
      </c>
      <c r="S4728" s="4">
        <v>0</v>
      </c>
    </row>
    <row r="4729" spans="1:19" ht="14.25" customHeight="1">
      <c r="A4729" s="4" t="s">
        <v>2764</v>
      </c>
      <c r="B4729" s="5"/>
      <c r="C4729" s="4">
        <v>0</v>
      </c>
      <c r="E4729" s="4" t="b">
        <f t="shared" si="89"/>
        <v>0</v>
      </c>
      <c r="F4729" s="4">
        <v>0</v>
      </c>
      <c r="G4729" s="4">
        <v>2502</v>
      </c>
      <c r="H4729" s="6">
        <v>43941</v>
      </c>
      <c r="I4729" s="4" t="s">
        <v>2784</v>
      </c>
      <c r="J4729" s="4" t="s">
        <v>40</v>
      </c>
      <c r="K4729" s="4">
        <v>13720</v>
      </c>
      <c r="L4729" s="4">
        <v>0</v>
      </c>
      <c r="M4729" s="4">
        <v>0</v>
      </c>
      <c r="N4729" s="4">
        <v>0</v>
      </c>
      <c r="O4729" s="4">
        <v>11000</v>
      </c>
      <c r="P4729" s="4">
        <v>11000</v>
      </c>
      <c r="Q4729" s="4">
        <v>6559</v>
      </c>
      <c r="R4729" s="4" t="b">
        <f t="shared" si="90"/>
        <v>0</v>
      </c>
      <c r="S4729" s="4">
        <v>0</v>
      </c>
    </row>
    <row r="4730" spans="1:19" ht="14.25" customHeight="1">
      <c r="A4730" s="4" t="s">
        <v>2764</v>
      </c>
      <c r="B4730" s="5"/>
      <c r="C4730" s="4">
        <v>0</v>
      </c>
      <c r="E4730" s="4" t="b">
        <f t="shared" si="89"/>
        <v>0</v>
      </c>
      <c r="F4730" s="4">
        <v>0</v>
      </c>
      <c r="G4730" s="4">
        <v>2502</v>
      </c>
      <c r="H4730" s="6">
        <v>43952</v>
      </c>
      <c r="I4730" s="4" t="s">
        <v>1356</v>
      </c>
      <c r="J4730" s="4" t="s">
        <v>1069</v>
      </c>
      <c r="K4730" s="4">
        <v>568</v>
      </c>
      <c r="L4730" s="4">
        <v>0</v>
      </c>
      <c r="M4730" s="4">
        <v>0</v>
      </c>
      <c r="N4730" s="4">
        <v>11000</v>
      </c>
      <c r="O4730" s="4">
        <v>0</v>
      </c>
      <c r="P4730" s="4">
        <v>0</v>
      </c>
      <c r="Q4730" s="4">
        <v>6560</v>
      </c>
      <c r="R4730" s="4" t="b">
        <f t="shared" si="90"/>
        <v>0</v>
      </c>
      <c r="S4730" s="4">
        <v>0</v>
      </c>
    </row>
    <row r="4731" spans="1:19" ht="14.25" customHeight="1">
      <c r="A4731" s="4" t="s">
        <v>2764</v>
      </c>
      <c r="B4731" s="5" t="s">
        <v>2785</v>
      </c>
      <c r="C4731" s="4">
        <v>0</v>
      </c>
      <c r="D4731" s="4" t="s">
        <v>2785</v>
      </c>
      <c r="E4731" s="4" t="b">
        <f t="shared" si="89"/>
        <v>0</v>
      </c>
      <c r="F4731" s="4">
        <v>0</v>
      </c>
      <c r="G4731" s="4">
        <v>2502</v>
      </c>
      <c r="H4731" s="3" t="s">
        <v>21</v>
      </c>
      <c r="K4731" s="4">
        <v>0</v>
      </c>
      <c r="L4731" s="4">
        <v>0</v>
      </c>
      <c r="M4731" s="4">
        <v>0</v>
      </c>
      <c r="N4731" s="4">
        <v>12000</v>
      </c>
      <c r="O4731" s="4">
        <v>12000</v>
      </c>
      <c r="P4731" s="4">
        <v>0</v>
      </c>
      <c r="Q4731" s="4">
        <v>6561</v>
      </c>
      <c r="R4731" s="4" t="b">
        <f t="shared" si="90"/>
        <v>0</v>
      </c>
      <c r="S4731" s="4">
        <v>0</v>
      </c>
    </row>
    <row r="4732" spans="1:19" ht="14.25" customHeight="1">
      <c r="A4732" s="4" t="s">
        <v>2764</v>
      </c>
      <c r="B4732" s="5" t="s">
        <v>272</v>
      </c>
      <c r="C4732" s="4">
        <v>0</v>
      </c>
      <c r="D4732" s="4" t="s">
        <v>272</v>
      </c>
      <c r="E4732" s="4" t="b">
        <f t="shared" si="89"/>
        <v>0</v>
      </c>
      <c r="F4732" s="4">
        <v>1000</v>
      </c>
      <c r="G4732" s="4">
        <v>3201</v>
      </c>
      <c r="H4732" s="3" t="s">
        <v>21</v>
      </c>
      <c r="K4732" s="4">
        <v>0</v>
      </c>
      <c r="L4732" s="4">
        <v>223000</v>
      </c>
      <c r="M4732" s="4">
        <v>222000</v>
      </c>
      <c r="N4732" s="4">
        <v>0</v>
      </c>
      <c r="O4732" s="4">
        <v>0</v>
      </c>
      <c r="P4732" s="4">
        <v>1000</v>
      </c>
      <c r="Q4732" s="4">
        <v>6566</v>
      </c>
      <c r="R4732" s="4" t="b">
        <f t="shared" si="90"/>
        <v>0</v>
      </c>
      <c r="S4732" s="4">
        <v>0</v>
      </c>
    </row>
    <row r="4733" spans="1:19" ht="14.25" customHeight="1">
      <c r="A4733" s="4" t="s">
        <v>2764</v>
      </c>
      <c r="B4733" s="5"/>
      <c r="C4733" s="4">
        <v>0</v>
      </c>
      <c r="E4733" s="4" t="b">
        <f t="shared" si="89"/>
        <v>0</v>
      </c>
      <c r="F4733" s="4">
        <v>0</v>
      </c>
      <c r="G4733" s="4">
        <v>3201</v>
      </c>
      <c r="H4733" s="6">
        <v>43831</v>
      </c>
      <c r="I4733" s="4" t="s">
        <v>1393</v>
      </c>
      <c r="J4733" s="4" t="s">
        <v>1069</v>
      </c>
      <c r="K4733" s="4">
        <v>561</v>
      </c>
      <c r="L4733" s="4">
        <v>0</v>
      </c>
      <c r="M4733" s="4">
        <v>0</v>
      </c>
      <c r="N4733" s="4">
        <v>1000</v>
      </c>
      <c r="O4733" s="4">
        <v>0</v>
      </c>
      <c r="P4733" s="4">
        <v>0</v>
      </c>
      <c r="Q4733" s="4">
        <v>6567</v>
      </c>
      <c r="R4733" s="4" t="b">
        <f t="shared" si="90"/>
        <v>0</v>
      </c>
      <c r="S4733" s="4">
        <v>0</v>
      </c>
    </row>
    <row r="4734" spans="1:19" ht="14.25" customHeight="1">
      <c r="A4734" s="4" t="s">
        <v>2764</v>
      </c>
      <c r="B4734" s="5"/>
      <c r="C4734" s="4">
        <v>0</v>
      </c>
      <c r="E4734" s="4" t="b">
        <f t="shared" si="89"/>
        <v>0</v>
      </c>
      <c r="F4734" s="4">
        <v>0</v>
      </c>
      <c r="G4734" s="4">
        <v>3201</v>
      </c>
      <c r="H4734" s="6">
        <v>44043</v>
      </c>
      <c r="I4734" s="4" t="s">
        <v>2786</v>
      </c>
      <c r="J4734" s="4" t="s">
        <v>40</v>
      </c>
      <c r="K4734" s="4">
        <v>13925</v>
      </c>
      <c r="L4734" s="4">
        <v>0</v>
      </c>
      <c r="M4734" s="4">
        <v>0</v>
      </c>
      <c r="N4734" s="4">
        <v>0</v>
      </c>
      <c r="O4734" s="4">
        <v>222000</v>
      </c>
      <c r="P4734" s="4">
        <v>222000</v>
      </c>
      <c r="Q4734" s="4">
        <v>6568</v>
      </c>
      <c r="R4734" s="4" t="b">
        <f t="shared" si="90"/>
        <v>0</v>
      </c>
      <c r="S4734" s="4">
        <v>0</v>
      </c>
    </row>
    <row r="4735" spans="1:19" ht="14.25" customHeight="1">
      <c r="A4735" s="4" t="s">
        <v>2764</v>
      </c>
      <c r="B4735" s="5"/>
      <c r="C4735" s="4">
        <v>0</v>
      </c>
      <c r="E4735" s="4" t="b">
        <f t="shared" si="89"/>
        <v>0</v>
      </c>
      <c r="F4735" s="4">
        <v>0</v>
      </c>
      <c r="G4735" s="4">
        <v>3201</v>
      </c>
      <c r="H4735" s="6">
        <v>44043</v>
      </c>
      <c r="I4735" s="4" t="s">
        <v>2787</v>
      </c>
      <c r="J4735" s="4" t="s">
        <v>40</v>
      </c>
      <c r="K4735" s="4">
        <v>13945</v>
      </c>
      <c r="L4735" s="4">
        <v>0</v>
      </c>
      <c r="M4735" s="4">
        <v>0</v>
      </c>
      <c r="N4735" s="4">
        <v>0</v>
      </c>
      <c r="O4735" s="4">
        <v>0</v>
      </c>
      <c r="P4735" s="4">
        <v>222000</v>
      </c>
      <c r="Q4735" s="4">
        <v>6569</v>
      </c>
      <c r="R4735" s="4" t="b">
        <f t="shared" si="90"/>
        <v>0</v>
      </c>
      <c r="S4735" s="4">
        <v>0</v>
      </c>
    </row>
    <row r="4736" spans="1:19" ht="14.25" customHeight="1">
      <c r="A4736" s="4" t="s">
        <v>2764</v>
      </c>
      <c r="B4736" s="5"/>
      <c r="C4736" s="4">
        <v>0</v>
      </c>
      <c r="E4736" s="4" t="b">
        <f t="shared" si="89"/>
        <v>0</v>
      </c>
      <c r="F4736" s="4">
        <v>0</v>
      </c>
      <c r="G4736" s="4">
        <v>3201</v>
      </c>
      <c r="H4736" s="6">
        <v>44044</v>
      </c>
      <c r="I4736" s="4" t="s">
        <v>1401</v>
      </c>
      <c r="J4736" s="4" t="s">
        <v>1069</v>
      </c>
      <c r="K4736" s="4">
        <v>572</v>
      </c>
      <c r="L4736" s="4">
        <v>0</v>
      </c>
      <c r="M4736" s="4">
        <v>0</v>
      </c>
      <c r="N4736" s="4">
        <v>222000</v>
      </c>
      <c r="O4736" s="4">
        <v>0</v>
      </c>
      <c r="P4736" s="4">
        <v>0</v>
      </c>
      <c r="Q4736" s="4">
        <v>6570</v>
      </c>
      <c r="R4736" s="4" t="b">
        <f t="shared" si="90"/>
        <v>0</v>
      </c>
      <c r="S4736" s="4">
        <v>0</v>
      </c>
    </row>
    <row r="4737" spans="1:19" ht="14.25" customHeight="1">
      <c r="A4737" s="4" t="s">
        <v>2764</v>
      </c>
      <c r="B4737" s="5" t="s">
        <v>2788</v>
      </c>
      <c r="C4737" s="4">
        <v>0</v>
      </c>
      <c r="D4737" s="4" t="s">
        <v>2788</v>
      </c>
      <c r="E4737" s="4" t="b">
        <f t="shared" si="89"/>
        <v>0</v>
      </c>
      <c r="F4737" s="4">
        <v>0</v>
      </c>
      <c r="G4737" s="4">
        <v>3201</v>
      </c>
      <c r="H4737" s="3" t="s">
        <v>21</v>
      </c>
      <c r="K4737" s="4">
        <v>0</v>
      </c>
      <c r="L4737" s="4">
        <v>0</v>
      </c>
      <c r="M4737" s="4">
        <v>0</v>
      </c>
      <c r="N4737" s="4">
        <v>223000</v>
      </c>
      <c r="O4737" s="4">
        <v>222000</v>
      </c>
      <c r="P4737" s="4">
        <v>0</v>
      </c>
      <c r="Q4737" s="4">
        <v>6571</v>
      </c>
      <c r="R4737" s="4" t="b">
        <f t="shared" si="90"/>
        <v>0</v>
      </c>
      <c r="S4737" s="4">
        <v>0</v>
      </c>
    </row>
    <row r="4738" spans="1:19" ht="14.25" customHeight="1">
      <c r="A4738" s="4" t="s">
        <v>2764</v>
      </c>
      <c r="B4738" s="5" t="s">
        <v>284</v>
      </c>
      <c r="C4738" s="4">
        <v>0</v>
      </c>
      <c r="D4738" s="4" t="s">
        <v>284</v>
      </c>
      <c r="E4738" s="4" t="b">
        <f t="shared" si="89"/>
        <v>0</v>
      </c>
      <c r="F4738" s="4">
        <v>0</v>
      </c>
      <c r="G4738" s="4">
        <v>3202</v>
      </c>
      <c r="H4738" s="3" t="s">
        <v>21</v>
      </c>
      <c r="K4738" s="4">
        <v>0</v>
      </c>
      <c r="L4738" s="4">
        <v>34901</v>
      </c>
      <c r="M4738" s="4">
        <v>34901</v>
      </c>
      <c r="N4738" s="4">
        <v>0</v>
      </c>
      <c r="O4738" s="4">
        <v>0</v>
      </c>
      <c r="P4738" s="4">
        <v>0</v>
      </c>
      <c r="Q4738" s="4">
        <v>6572</v>
      </c>
      <c r="R4738" s="4" t="b">
        <f t="shared" si="90"/>
        <v>0</v>
      </c>
      <c r="S4738" s="4">
        <v>0</v>
      </c>
    </row>
    <row r="4739" spans="1:19" ht="14.25" customHeight="1">
      <c r="A4739" s="4" t="s">
        <v>2764</v>
      </c>
      <c r="B4739" s="5"/>
      <c r="C4739" s="4">
        <v>0</v>
      </c>
      <c r="E4739" s="4" t="b">
        <f t="shared" si="89"/>
        <v>0</v>
      </c>
      <c r="F4739" s="4">
        <v>0</v>
      </c>
      <c r="G4739" s="4">
        <v>3202</v>
      </c>
      <c r="H4739" s="6">
        <v>44165</v>
      </c>
      <c r="I4739" s="4" t="s">
        <v>2789</v>
      </c>
      <c r="J4739" s="4" t="s">
        <v>40</v>
      </c>
      <c r="K4739" s="4">
        <v>14216</v>
      </c>
      <c r="L4739" s="4">
        <v>0</v>
      </c>
      <c r="M4739" s="4">
        <v>0</v>
      </c>
      <c r="N4739" s="4">
        <v>0</v>
      </c>
      <c r="O4739" s="4">
        <v>34901</v>
      </c>
      <c r="P4739" s="4">
        <v>34901</v>
      </c>
      <c r="Q4739" s="4">
        <v>6573</v>
      </c>
      <c r="R4739" s="4" t="b">
        <f t="shared" si="90"/>
        <v>0</v>
      </c>
      <c r="S4739" s="4">
        <v>0</v>
      </c>
    </row>
    <row r="4740" spans="1:19" ht="14.25" customHeight="1">
      <c r="A4740" s="4" t="s">
        <v>2764</v>
      </c>
      <c r="B4740" s="5"/>
      <c r="C4740" s="4">
        <v>0</v>
      </c>
      <c r="E4740" s="4" t="b">
        <f t="shared" si="89"/>
        <v>0</v>
      </c>
      <c r="F4740" s="4">
        <v>0</v>
      </c>
      <c r="G4740" s="4">
        <v>3202</v>
      </c>
      <c r="H4740" s="6">
        <v>44166</v>
      </c>
      <c r="I4740" s="4" t="s">
        <v>1419</v>
      </c>
      <c r="J4740" s="4" t="s">
        <v>1069</v>
      </c>
      <c r="K4740" s="4">
        <v>577</v>
      </c>
      <c r="L4740" s="4">
        <v>0</v>
      </c>
      <c r="M4740" s="4">
        <v>0</v>
      </c>
      <c r="N4740" s="4">
        <v>34901</v>
      </c>
      <c r="O4740" s="4">
        <v>0</v>
      </c>
      <c r="P4740" s="4">
        <v>0</v>
      </c>
      <c r="Q4740" s="4">
        <v>6574</v>
      </c>
      <c r="R4740" s="4" t="b">
        <f t="shared" si="90"/>
        <v>0</v>
      </c>
      <c r="S4740" s="4">
        <v>0</v>
      </c>
    </row>
    <row r="4741" spans="1:19" ht="14.25" customHeight="1">
      <c r="A4741" s="4" t="s">
        <v>2764</v>
      </c>
      <c r="B4741" s="5" t="s">
        <v>2790</v>
      </c>
      <c r="C4741" s="4">
        <v>0</v>
      </c>
      <c r="D4741" s="4" t="s">
        <v>2790</v>
      </c>
      <c r="E4741" s="4" t="b">
        <f t="shared" si="89"/>
        <v>0</v>
      </c>
      <c r="F4741" s="4">
        <v>0</v>
      </c>
      <c r="G4741" s="4">
        <v>3202</v>
      </c>
      <c r="H4741" s="3" t="s">
        <v>21</v>
      </c>
      <c r="K4741" s="4">
        <v>0</v>
      </c>
      <c r="L4741" s="4">
        <v>0</v>
      </c>
      <c r="M4741" s="4">
        <v>0</v>
      </c>
      <c r="N4741" s="4">
        <v>34901</v>
      </c>
      <c r="O4741" s="4">
        <v>34901</v>
      </c>
      <c r="P4741" s="4">
        <v>0</v>
      </c>
      <c r="Q4741" s="4">
        <v>6575</v>
      </c>
      <c r="R4741" s="4" t="b">
        <f t="shared" si="90"/>
        <v>0</v>
      </c>
      <c r="S4741" s="4">
        <v>0</v>
      </c>
    </row>
    <row r="4742" spans="1:19" ht="14.25" customHeight="1">
      <c r="A4742" s="4" t="s">
        <v>2764</v>
      </c>
      <c r="B4742" s="5" t="s">
        <v>312</v>
      </c>
      <c r="C4742" s="4">
        <v>0</v>
      </c>
      <c r="D4742" s="4" t="s">
        <v>312</v>
      </c>
      <c r="E4742" s="4" t="b">
        <f t="shared" si="89"/>
        <v>0</v>
      </c>
      <c r="F4742" s="4">
        <v>202322</v>
      </c>
      <c r="G4742" s="4">
        <v>3401</v>
      </c>
      <c r="H4742" s="3" t="s">
        <v>21</v>
      </c>
      <c r="K4742" s="4">
        <v>0</v>
      </c>
      <c r="L4742" s="4">
        <v>225542</v>
      </c>
      <c r="M4742" s="4">
        <v>25542</v>
      </c>
      <c r="N4742" s="4">
        <v>0</v>
      </c>
      <c r="O4742" s="4">
        <v>0</v>
      </c>
      <c r="P4742" s="4">
        <v>202322</v>
      </c>
      <c r="Q4742" s="4">
        <v>6580</v>
      </c>
      <c r="R4742" s="4" t="b">
        <f t="shared" si="90"/>
        <v>0</v>
      </c>
      <c r="S4742" s="4">
        <v>0</v>
      </c>
    </row>
    <row r="4743" spans="1:19" ht="14.25" customHeight="1">
      <c r="A4743" s="4" t="s">
        <v>2764</v>
      </c>
      <c r="B4743" s="5"/>
      <c r="C4743" s="4">
        <v>0</v>
      </c>
      <c r="E4743" s="4" t="b">
        <f t="shared" si="89"/>
        <v>0</v>
      </c>
      <c r="F4743" s="4">
        <v>0</v>
      </c>
      <c r="G4743" s="4">
        <v>3401</v>
      </c>
      <c r="H4743" s="6">
        <v>43831</v>
      </c>
      <c r="I4743" s="4" t="s">
        <v>1448</v>
      </c>
      <c r="J4743" s="4" t="s">
        <v>1069</v>
      </c>
      <c r="K4743" s="4">
        <v>561</v>
      </c>
      <c r="L4743" s="4">
        <v>0</v>
      </c>
      <c r="M4743" s="4">
        <v>0</v>
      </c>
      <c r="N4743" s="4">
        <v>200000</v>
      </c>
      <c r="O4743" s="4">
        <v>0</v>
      </c>
      <c r="P4743" s="4">
        <v>2322</v>
      </c>
      <c r="Q4743" s="4">
        <v>6581</v>
      </c>
      <c r="R4743" s="4" t="b">
        <f t="shared" si="90"/>
        <v>0</v>
      </c>
      <c r="S4743" s="4">
        <v>0</v>
      </c>
    </row>
    <row r="4744" spans="1:19" ht="14.25" customHeight="1">
      <c r="A4744" s="4" t="s">
        <v>2764</v>
      </c>
      <c r="B4744" s="5"/>
      <c r="C4744" s="4">
        <v>0</v>
      </c>
      <c r="E4744" s="4" t="b">
        <f t="shared" si="89"/>
        <v>0</v>
      </c>
      <c r="F4744" s="4">
        <v>0</v>
      </c>
      <c r="G4744" s="4">
        <v>3401</v>
      </c>
      <c r="H4744" s="6">
        <v>43862</v>
      </c>
      <c r="I4744" s="4" t="s">
        <v>1450</v>
      </c>
      <c r="J4744" s="4" t="s">
        <v>1069</v>
      </c>
      <c r="K4744" s="4">
        <v>562</v>
      </c>
      <c r="L4744" s="4">
        <v>0</v>
      </c>
      <c r="M4744" s="4">
        <v>0</v>
      </c>
      <c r="N4744" s="4">
        <v>2322</v>
      </c>
      <c r="O4744" s="4">
        <v>0</v>
      </c>
      <c r="P4744" s="4">
        <v>0</v>
      </c>
      <c r="Q4744" s="4">
        <v>6582</v>
      </c>
      <c r="R4744" s="4" t="b">
        <f t="shared" si="90"/>
        <v>0</v>
      </c>
      <c r="S4744" s="4">
        <v>0</v>
      </c>
    </row>
    <row r="4745" spans="1:19" ht="14.25" customHeight="1">
      <c r="A4745" s="4" t="s">
        <v>2764</v>
      </c>
      <c r="B4745" s="5"/>
      <c r="C4745" s="4">
        <v>0</v>
      </c>
      <c r="E4745" s="4" t="b">
        <f t="shared" si="89"/>
        <v>0</v>
      </c>
      <c r="F4745" s="4">
        <v>0</v>
      </c>
      <c r="G4745" s="4">
        <v>3401</v>
      </c>
      <c r="H4745" s="6">
        <v>43875</v>
      </c>
      <c r="I4745" s="4" t="s">
        <v>2791</v>
      </c>
      <c r="J4745" s="4" t="s">
        <v>40</v>
      </c>
      <c r="K4745" s="4">
        <v>13591</v>
      </c>
      <c r="L4745" s="4">
        <v>0</v>
      </c>
      <c r="M4745" s="4">
        <v>0</v>
      </c>
      <c r="N4745" s="4">
        <v>0</v>
      </c>
      <c r="O4745" s="4">
        <v>2322</v>
      </c>
      <c r="P4745" s="4">
        <v>2322</v>
      </c>
      <c r="Q4745" s="4">
        <v>6583</v>
      </c>
      <c r="R4745" s="4" t="b">
        <f t="shared" si="90"/>
        <v>0</v>
      </c>
      <c r="S4745" s="4">
        <v>0</v>
      </c>
    </row>
    <row r="4746" spans="1:19" ht="14.25" customHeight="1">
      <c r="A4746" s="4" t="s">
        <v>2764</v>
      </c>
      <c r="B4746" s="5"/>
      <c r="C4746" s="4">
        <v>0</v>
      </c>
      <c r="E4746" s="4" t="b">
        <f t="shared" si="89"/>
        <v>0</v>
      </c>
      <c r="F4746" s="4">
        <v>0</v>
      </c>
      <c r="G4746" s="4">
        <v>3401</v>
      </c>
      <c r="H4746" s="6">
        <v>43891</v>
      </c>
      <c r="I4746" s="4" t="s">
        <v>1452</v>
      </c>
      <c r="J4746" s="4" t="s">
        <v>1069</v>
      </c>
      <c r="K4746" s="4">
        <v>564</v>
      </c>
      <c r="L4746" s="4">
        <v>0</v>
      </c>
      <c r="M4746" s="4">
        <v>0</v>
      </c>
      <c r="N4746" s="4">
        <v>2322</v>
      </c>
      <c r="O4746" s="4">
        <v>0</v>
      </c>
      <c r="P4746" s="4">
        <v>0</v>
      </c>
      <c r="Q4746" s="4">
        <v>6584</v>
      </c>
      <c r="R4746" s="4" t="b">
        <f t="shared" si="90"/>
        <v>0</v>
      </c>
      <c r="S4746" s="4">
        <v>0</v>
      </c>
    </row>
    <row r="4747" spans="1:19" ht="14.25" customHeight="1">
      <c r="A4747" s="4" t="s">
        <v>2764</v>
      </c>
      <c r="B4747" s="5"/>
      <c r="C4747" s="4">
        <v>0</v>
      </c>
      <c r="E4747" s="4" t="b">
        <f t="shared" si="89"/>
        <v>0</v>
      </c>
      <c r="F4747" s="4">
        <v>0</v>
      </c>
      <c r="G4747" s="4">
        <v>3401</v>
      </c>
      <c r="H4747" s="6">
        <v>43906</v>
      </c>
      <c r="I4747" s="4" t="s">
        <v>1075</v>
      </c>
      <c r="J4747" s="4" t="s">
        <v>40</v>
      </c>
      <c r="K4747" s="4">
        <v>13664</v>
      </c>
      <c r="L4747" s="4">
        <v>0</v>
      </c>
      <c r="M4747" s="4">
        <v>0</v>
      </c>
      <c r="N4747" s="4">
        <v>0</v>
      </c>
      <c r="O4747" s="4">
        <v>2322</v>
      </c>
      <c r="P4747" s="4">
        <v>2322</v>
      </c>
      <c r="Q4747" s="4">
        <v>6585</v>
      </c>
      <c r="R4747" s="4" t="b">
        <f t="shared" si="90"/>
        <v>0</v>
      </c>
      <c r="S4747" s="4">
        <v>0</v>
      </c>
    </row>
    <row r="4748" spans="1:19" ht="14.25" customHeight="1">
      <c r="A4748" s="4" t="s">
        <v>2764</v>
      </c>
      <c r="B4748" s="5"/>
      <c r="C4748" s="4">
        <v>0</v>
      </c>
      <c r="E4748" s="4" t="b">
        <f t="shared" si="89"/>
        <v>0</v>
      </c>
      <c r="F4748" s="4">
        <v>0</v>
      </c>
      <c r="G4748" s="4">
        <v>3401</v>
      </c>
      <c r="H4748" s="6">
        <v>43922</v>
      </c>
      <c r="I4748" s="4" t="s">
        <v>1454</v>
      </c>
      <c r="J4748" s="4" t="s">
        <v>1069</v>
      </c>
      <c r="K4748" s="4">
        <v>566</v>
      </c>
      <c r="L4748" s="4">
        <v>0</v>
      </c>
      <c r="M4748" s="4">
        <v>0</v>
      </c>
      <c r="N4748" s="4">
        <v>2322</v>
      </c>
      <c r="O4748" s="4">
        <v>0</v>
      </c>
      <c r="P4748" s="4">
        <v>0</v>
      </c>
      <c r="Q4748" s="4">
        <v>6586</v>
      </c>
      <c r="R4748" s="4" t="b">
        <f t="shared" si="90"/>
        <v>0</v>
      </c>
      <c r="S4748" s="4">
        <v>0</v>
      </c>
    </row>
    <row r="4749" spans="1:19" ht="14.25" customHeight="1">
      <c r="A4749" s="4" t="s">
        <v>2764</v>
      </c>
      <c r="B4749" s="5"/>
      <c r="C4749" s="4">
        <v>0</v>
      </c>
      <c r="E4749" s="4" t="b">
        <f t="shared" si="89"/>
        <v>0</v>
      </c>
      <c r="F4749" s="4">
        <v>0</v>
      </c>
      <c r="G4749" s="4">
        <v>3401</v>
      </c>
      <c r="H4749" s="6">
        <v>43936</v>
      </c>
      <c r="I4749" s="4" t="s">
        <v>2791</v>
      </c>
      <c r="J4749" s="4" t="s">
        <v>40</v>
      </c>
      <c r="K4749" s="4">
        <v>13708</v>
      </c>
      <c r="L4749" s="4">
        <v>0</v>
      </c>
      <c r="M4749" s="4">
        <v>0</v>
      </c>
      <c r="N4749" s="4">
        <v>0</v>
      </c>
      <c r="O4749" s="4">
        <v>2322</v>
      </c>
      <c r="P4749" s="4">
        <v>2322</v>
      </c>
      <c r="Q4749" s="4">
        <v>6587</v>
      </c>
      <c r="R4749" s="4" t="b">
        <f t="shared" si="90"/>
        <v>0</v>
      </c>
      <c r="S4749" s="4">
        <v>0</v>
      </c>
    </row>
    <row r="4750" spans="1:19" ht="14.25" customHeight="1">
      <c r="A4750" s="4" t="s">
        <v>2764</v>
      </c>
      <c r="B4750" s="5"/>
      <c r="C4750" s="4">
        <v>0</v>
      </c>
      <c r="E4750" s="4" t="b">
        <f t="shared" si="89"/>
        <v>0</v>
      </c>
      <c r="F4750" s="4">
        <v>0</v>
      </c>
      <c r="G4750" s="4">
        <v>3401</v>
      </c>
      <c r="H4750" s="6">
        <v>43952</v>
      </c>
      <c r="I4750" s="4" t="s">
        <v>1456</v>
      </c>
      <c r="J4750" s="4" t="s">
        <v>1069</v>
      </c>
      <c r="K4750" s="4">
        <v>568</v>
      </c>
      <c r="L4750" s="4">
        <v>0</v>
      </c>
      <c r="M4750" s="4">
        <v>0</v>
      </c>
      <c r="N4750" s="4">
        <v>2322</v>
      </c>
      <c r="O4750" s="4">
        <v>0</v>
      </c>
      <c r="P4750" s="4">
        <v>0</v>
      </c>
      <c r="Q4750" s="4">
        <v>6588</v>
      </c>
      <c r="R4750" s="4" t="b">
        <f t="shared" si="90"/>
        <v>0</v>
      </c>
      <c r="S4750" s="4">
        <v>0</v>
      </c>
    </row>
    <row r="4751" spans="1:19" ht="14.25" customHeight="1">
      <c r="A4751" s="4" t="s">
        <v>2764</v>
      </c>
      <c r="B4751" s="5"/>
      <c r="C4751" s="4">
        <v>0</v>
      </c>
      <c r="E4751" s="4" t="b">
        <f t="shared" si="89"/>
        <v>0</v>
      </c>
      <c r="F4751" s="4">
        <v>0</v>
      </c>
      <c r="G4751" s="4">
        <v>3401</v>
      </c>
      <c r="H4751" s="6">
        <v>43957</v>
      </c>
      <c r="I4751" s="4" t="s">
        <v>2791</v>
      </c>
      <c r="J4751" s="4" t="s">
        <v>40</v>
      </c>
      <c r="K4751" s="4">
        <v>13745</v>
      </c>
      <c r="L4751" s="4">
        <v>0</v>
      </c>
      <c r="M4751" s="4">
        <v>0</v>
      </c>
      <c r="N4751" s="4">
        <v>0</v>
      </c>
      <c r="O4751" s="4">
        <v>2322</v>
      </c>
      <c r="P4751" s="4">
        <v>2322</v>
      </c>
      <c r="Q4751" s="4">
        <v>6589</v>
      </c>
      <c r="R4751" s="4" t="b">
        <f t="shared" si="90"/>
        <v>0</v>
      </c>
      <c r="S4751" s="4">
        <v>0</v>
      </c>
    </row>
    <row r="4752" spans="1:19" ht="14.25" customHeight="1">
      <c r="A4752" s="4" t="s">
        <v>2764</v>
      </c>
      <c r="B4752" s="5"/>
      <c r="C4752" s="4">
        <v>0</v>
      </c>
      <c r="E4752" s="4" t="b">
        <f t="shared" si="89"/>
        <v>0</v>
      </c>
      <c r="F4752" s="4">
        <v>0</v>
      </c>
      <c r="G4752" s="4">
        <v>3401</v>
      </c>
      <c r="H4752" s="6">
        <v>43983</v>
      </c>
      <c r="I4752" s="4" t="s">
        <v>1458</v>
      </c>
      <c r="J4752" s="4" t="s">
        <v>1069</v>
      </c>
      <c r="K4752" s="4">
        <v>569</v>
      </c>
      <c r="L4752" s="4">
        <v>0</v>
      </c>
      <c r="M4752" s="4">
        <v>0</v>
      </c>
      <c r="N4752" s="4">
        <v>2322</v>
      </c>
      <c r="O4752" s="4">
        <v>0</v>
      </c>
      <c r="P4752" s="4">
        <v>0</v>
      </c>
      <c r="Q4752" s="4">
        <v>6590</v>
      </c>
      <c r="R4752" s="4" t="b">
        <f t="shared" si="90"/>
        <v>0</v>
      </c>
      <c r="S4752" s="4">
        <v>0</v>
      </c>
    </row>
    <row r="4753" spans="1:19" ht="14.25" customHeight="1">
      <c r="A4753" s="4" t="s">
        <v>2764</v>
      </c>
      <c r="B4753" s="5"/>
      <c r="C4753" s="4">
        <v>0</v>
      </c>
      <c r="E4753" s="4" t="b">
        <f t="shared" si="89"/>
        <v>0</v>
      </c>
      <c r="F4753" s="4">
        <v>0</v>
      </c>
      <c r="G4753" s="4">
        <v>3401</v>
      </c>
      <c r="H4753" s="6">
        <v>43983</v>
      </c>
      <c r="I4753" s="4" t="s">
        <v>2791</v>
      </c>
      <c r="J4753" s="4" t="s">
        <v>40</v>
      </c>
      <c r="K4753" s="4">
        <v>13809</v>
      </c>
      <c r="L4753" s="4">
        <v>0</v>
      </c>
      <c r="M4753" s="4">
        <v>0</v>
      </c>
      <c r="N4753" s="4">
        <v>0</v>
      </c>
      <c r="O4753" s="4">
        <v>2322</v>
      </c>
      <c r="P4753" s="4">
        <v>2322</v>
      </c>
      <c r="Q4753" s="4">
        <v>6591</v>
      </c>
      <c r="R4753" s="4" t="b">
        <f t="shared" si="90"/>
        <v>0</v>
      </c>
      <c r="S4753" s="4">
        <v>0</v>
      </c>
    </row>
    <row r="4754" spans="1:19" ht="14.25" customHeight="1">
      <c r="A4754" s="4" t="s">
        <v>2764</v>
      </c>
      <c r="B4754" s="5"/>
      <c r="C4754" s="4">
        <v>0</v>
      </c>
      <c r="E4754" s="4" t="b">
        <f t="shared" si="89"/>
        <v>0</v>
      </c>
      <c r="F4754" s="4">
        <v>0</v>
      </c>
      <c r="G4754" s="4">
        <v>3401</v>
      </c>
      <c r="H4754" s="6">
        <v>44013</v>
      </c>
      <c r="I4754" s="4" t="s">
        <v>1460</v>
      </c>
      <c r="J4754" s="4" t="s">
        <v>1069</v>
      </c>
      <c r="K4754" s="4">
        <v>570</v>
      </c>
      <c r="L4754" s="4">
        <v>0</v>
      </c>
      <c r="M4754" s="4">
        <v>0</v>
      </c>
      <c r="N4754" s="4">
        <v>2322</v>
      </c>
      <c r="O4754" s="4">
        <v>0</v>
      </c>
      <c r="P4754" s="4">
        <v>0</v>
      </c>
      <c r="Q4754" s="4">
        <v>6592</v>
      </c>
      <c r="R4754" s="4" t="b">
        <f t="shared" si="90"/>
        <v>0</v>
      </c>
      <c r="S4754" s="4">
        <v>0</v>
      </c>
    </row>
    <row r="4755" spans="1:19" ht="14.25" customHeight="1">
      <c r="A4755" s="4" t="s">
        <v>2764</v>
      </c>
      <c r="B4755" s="5"/>
      <c r="C4755" s="4">
        <v>0</v>
      </c>
      <c r="E4755" s="4" t="b">
        <f t="shared" si="89"/>
        <v>0</v>
      </c>
      <c r="F4755" s="4">
        <v>0</v>
      </c>
      <c r="G4755" s="4">
        <v>3401</v>
      </c>
      <c r="H4755" s="6">
        <v>44018</v>
      </c>
      <c r="I4755" s="4" t="s">
        <v>2791</v>
      </c>
      <c r="J4755" s="4" t="s">
        <v>40</v>
      </c>
      <c r="K4755" s="4">
        <v>13887</v>
      </c>
      <c r="L4755" s="4">
        <v>0</v>
      </c>
      <c r="M4755" s="4">
        <v>0</v>
      </c>
      <c r="N4755" s="4">
        <v>0</v>
      </c>
      <c r="O4755" s="4">
        <v>2322</v>
      </c>
      <c r="P4755" s="4">
        <v>2322</v>
      </c>
      <c r="Q4755" s="4">
        <v>6593</v>
      </c>
      <c r="R4755" s="4" t="b">
        <f t="shared" si="90"/>
        <v>0</v>
      </c>
      <c r="S4755" s="4">
        <v>0</v>
      </c>
    </row>
    <row r="4756" spans="1:19" ht="14.25" customHeight="1">
      <c r="A4756" s="4" t="s">
        <v>2764</v>
      </c>
      <c r="B4756" s="5"/>
      <c r="C4756" s="4">
        <v>0</v>
      </c>
      <c r="E4756" s="4" t="b">
        <f t="shared" si="89"/>
        <v>0</v>
      </c>
      <c r="F4756" s="4">
        <v>0</v>
      </c>
      <c r="G4756" s="4">
        <v>3401</v>
      </c>
      <c r="H4756" s="6">
        <v>44044</v>
      </c>
      <c r="I4756" s="4" t="s">
        <v>1462</v>
      </c>
      <c r="J4756" s="4" t="s">
        <v>1069</v>
      </c>
      <c r="K4756" s="4">
        <v>572</v>
      </c>
      <c r="L4756" s="4">
        <v>0</v>
      </c>
      <c r="M4756" s="4">
        <v>0</v>
      </c>
      <c r="N4756" s="4">
        <v>2322</v>
      </c>
      <c r="O4756" s="4">
        <v>0</v>
      </c>
      <c r="P4756" s="4">
        <v>0</v>
      </c>
      <c r="Q4756" s="4">
        <v>6594</v>
      </c>
      <c r="R4756" s="4" t="b">
        <f t="shared" si="90"/>
        <v>0</v>
      </c>
      <c r="S4756" s="4">
        <v>0</v>
      </c>
    </row>
    <row r="4757" spans="1:19" ht="14.25" customHeight="1">
      <c r="A4757" s="4" t="s">
        <v>2764</v>
      </c>
      <c r="B4757" s="5"/>
      <c r="C4757" s="4">
        <v>0</v>
      </c>
      <c r="E4757" s="4" t="b">
        <f t="shared" si="89"/>
        <v>0</v>
      </c>
      <c r="F4757" s="4">
        <v>0</v>
      </c>
      <c r="G4757" s="4">
        <v>3401</v>
      </c>
      <c r="H4757" s="6">
        <v>44047</v>
      </c>
      <c r="I4757" s="4" t="s">
        <v>2791</v>
      </c>
      <c r="J4757" s="4" t="s">
        <v>40</v>
      </c>
      <c r="K4757" s="4">
        <v>13958</v>
      </c>
      <c r="L4757" s="4">
        <v>0</v>
      </c>
      <c r="M4757" s="4">
        <v>0</v>
      </c>
      <c r="N4757" s="4">
        <v>0</v>
      </c>
      <c r="O4757" s="4">
        <v>2322</v>
      </c>
      <c r="P4757" s="4">
        <v>2322</v>
      </c>
      <c r="Q4757" s="4">
        <v>6595</v>
      </c>
      <c r="R4757" s="4" t="b">
        <f t="shared" si="90"/>
        <v>0</v>
      </c>
      <c r="S4757" s="4">
        <v>0</v>
      </c>
    </row>
    <row r="4758" spans="1:19" ht="14.25" customHeight="1">
      <c r="A4758" s="4" t="s">
        <v>2764</v>
      </c>
      <c r="B4758" s="5"/>
      <c r="C4758" s="4">
        <v>0</v>
      </c>
      <c r="E4758" s="4" t="b">
        <f t="shared" si="89"/>
        <v>0</v>
      </c>
      <c r="F4758" s="4">
        <v>0</v>
      </c>
      <c r="G4758" s="4">
        <v>3401</v>
      </c>
      <c r="H4758" s="6">
        <v>44075</v>
      </c>
      <c r="I4758" s="4" t="s">
        <v>1464</v>
      </c>
      <c r="J4758" s="4" t="s">
        <v>1069</v>
      </c>
      <c r="K4758" s="4">
        <v>573</v>
      </c>
      <c r="L4758" s="4">
        <v>0</v>
      </c>
      <c r="M4758" s="4">
        <v>0</v>
      </c>
      <c r="N4758" s="4">
        <v>2322</v>
      </c>
      <c r="O4758" s="4">
        <v>0</v>
      </c>
      <c r="P4758" s="4">
        <v>0</v>
      </c>
      <c r="Q4758" s="4">
        <v>6596</v>
      </c>
      <c r="R4758" s="4" t="b">
        <f t="shared" si="90"/>
        <v>0</v>
      </c>
      <c r="S4758" s="4">
        <v>0</v>
      </c>
    </row>
    <row r="4759" spans="1:19" ht="14.25" customHeight="1">
      <c r="A4759" s="4" t="s">
        <v>2764</v>
      </c>
      <c r="B4759" s="5"/>
      <c r="C4759" s="4">
        <v>0</v>
      </c>
      <c r="E4759" s="4" t="b">
        <f t="shared" si="89"/>
        <v>0</v>
      </c>
      <c r="F4759" s="4">
        <v>0</v>
      </c>
      <c r="G4759" s="4">
        <v>3401</v>
      </c>
      <c r="H4759" s="6">
        <v>44078</v>
      </c>
      <c r="I4759" s="4" t="s">
        <v>2791</v>
      </c>
      <c r="J4759" s="4" t="s">
        <v>40</v>
      </c>
      <c r="K4759" s="4">
        <v>14036</v>
      </c>
      <c r="L4759" s="4">
        <v>0</v>
      </c>
      <c r="M4759" s="4">
        <v>0</v>
      </c>
      <c r="N4759" s="4">
        <v>0</v>
      </c>
      <c r="O4759" s="4">
        <v>2322</v>
      </c>
      <c r="P4759" s="4">
        <v>2322</v>
      </c>
      <c r="Q4759" s="4">
        <v>6597</v>
      </c>
      <c r="R4759" s="4" t="b">
        <f t="shared" si="90"/>
        <v>0</v>
      </c>
      <c r="S4759" s="4">
        <v>0</v>
      </c>
    </row>
    <row r="4760" spans="1:19" ht="14.25" customHeight="1">
      <c r="A4760" s="4" t="s">
        <v>2764</v>
      </c>
      <c r="B4760" s="5"/>
      <c r="C4760" s="4">
        <v>0</v>
      </c>
      <c r="E4760" s="4" t="b">
        <f t="shared" si="89"/>
        <v>0</v>
      </c>
      <c r="F4760" s="4">
        <v>0</v>
      </c>
      <c r="G4760" s="4">
        <v>3401</v>
      </c>
      <c r="H4760" s="6">
        <v>44105</v>
      </c>
      <c r="I4760" s="4" t="s">
        <v>1466</v>
      </c>
      <c r="J4760" s="4" t="s">
        <v>1069</v>
      </c>
      <c r="K4760" s="4">
        <v>575</v>
      </c>
      <c r="L4760" s="4">
        <v>0</v>
      </c>
      <c r="M4760" s="4">
        <v>0</v>
      </c>
      <c r="N4760" s="4">
        <v>2322</v>
      </c>
      <c r="O4760" s="4">
        <v>0</v>
      </c>
      <c r="P4760" s="4">
        <v>0</v>
      </c>
      <c r="Q4760" s="4">
        <v>6598</v>
      </c>
      <c r="R4760" s="4" t="b">
        <f t="shared" si="90"/>
        <v>0</v>
      </c>
      <c r="S4760" s="4">
        <v>0</v>
      </c>
    </row>
    <row r="4761" spans="1:19" ht="14.25" customHeight="1">
      <c r="A4761" s="4" t="s">
        <v>2764</v>
      </c>
      <c r="B4761" s="5"/>
      <c r="C4761" s="4">
        <v>0</v>
      </c>
      <c r="E4761" s="4" t="b">
        <f t="shared" si="89"/>
        <v>0</v>
      </c>
      <c r="F4761" s="4">
        <v>0</v>
      </c>
      <c r="G4761" s="4">
        <v>3401</v>
      </c>
      <c r="H4761" s="6">
        <v>44111</v>
      </c>
      <c r="I4761" s="4" t="s">
        <v>2791</v>
      </c>
      <c r="J4761" s="4" t="s">
        <v>40</v>
      </c>
      <c r="K4761" s="4">
        <v>14117</v>
      </c>
      <c r="L4761" s="4">
        <v>0</v>
      </c>
      <c r="M4761" s="4">
        <v>0</v>
      </c>
      <c r="N4761" s="4">
        <v>0</v>
      </c>
      <c r="O4761" s="4">
        <v>2322</v>
      </c>
      <c r="P4761" s="4">
        <v>2322</v>
      </c>
      <c r="Q4761" s="4">
        <v>6599</v>
      </c>
      <c r="R4761" s="4" t="b">
        <f t="shared" si="90"/>
        <v>0</v>
      </c>
      <c r="S4761" s="4">
        <v>0</v>
      </c>
    </row>
    <row r="4762" spans="1:19" ht="14.25" customHeight="1">
      <c r="A4762" s="4" t="s">
        <v>2764</v>
      </c>
      <c r="B4762" s="5"/>
      <c r="C4762" s="4">
        <v>0</v>
      </c>
      <c r="E4762" s="4" t="b">
        <f t="shared" si="89"/>
        <v>0</v>
      </c>
      <c r="F4762" s="4">
        <v>0</v>
      </c>
      <c r="G4762" s="4">
        <v>3401</v>
      </c>
      <c r="H4762" s="6">
        <v>44136</v>
      </c>
      <c r="I4762" s="4" t="s">
        <v>1468</v>
      </c>
      <c r="J4762" s="4" t="s">
        <v>1069</v>
      </c>
      <c r="K4762" s="4">
        <v>576</v>
      </c>
      <c r="L4762" s="4">
        <v>0</v>
      </c>
      <c r="M4762" s="4">
        <v>0</v>
      </c>
      <c r="N4762" s="4">
        <v>2322</v>
      </c>
      <c r="O4762" s="4">
        <v>0</v>
      </c>
      <c r="P4762" s="4">
        <v>0</v>
      </c>
      <c r="Q4762" s="4">
        <v>6600</v>
      </c>
      <c r="R4762" s="4" t="b">
        <f t="shared" si="90"/>
        <v>0</v>
      </c>
      <c r="S4762" s="4">
        <v>0</v>
      </c>
    </row>
    <row r="4763" spans="1:19" ht="14.25" customHeight="1">
      <c r="A4763" s="4" t="s">
        <v>2764</v>
      </c>
      <c r="B4763" s="5"/>
      <c r="C4763" s="4">
        <v>0</v>
      </c>
      <c r="E4763" s="4" t="b">
        <f t="shared" si="89"/>
        <v>0</v>
      </c>
      <c r="F4763" s="4">
        <v>0</v>
      </c>
      <c r="G4763" s="4">
        <v>3401</v>
      </c>
      <c r="H4763" s="6">
        <v>44147</v>
      </c>
      <c r="I4763" s="4" t="s">
        <v>2791</v>
      </c>
      <c r="J4763" s="4" t="s">
        <v>40</v>
      </c>
      <c r="K4763" s="4">
        <v>14205</v>
      </c>
      <c r="L4763" s="4">
        <v>0</v>
      </c>
      <c r="M4763" s="4">
        <v>0</v>
      </c>
      <c r="N4763" s="4">
        <v>0</v>
      </c>
      <c r="O4763" s="4">
        <v>2322</v>
      </c>
      <c r="P4763" s="4">
        <v>2322</v>
      </c>
      <c r="Q4763" s="4">
        <v>6601</v>
      </c>
      <c r="R4763" s="4" t="b">
        <f t="shared" si="90"/>
        <v>0</v>
      </c>
      <c r="S4763" s="4">
        <v>0</v>
      </c>
    </row>
    <row r="4764" spans="1:19" ht="14.25" customHeight="1">
      <c r="A4764" s="4" t="s">
        <v>2764</v>
      </c>
      <c r="B4764" s="5"/>
      <c r="C4764" s="4">
        <v>0</v>
      </c>
      <c r="E4764" s="4" t="b">
        <f t="shared" si="89"/>
        <v>0</v>
      </c>
      <c r="F4764" s="4">
        <v>0</v>
      </c>
      <c r="G4764" s="4">
        <v>3401</v>
      </c>
      <c r="H4764" s="6">
        <v>44166</v>
      </c>
      <c r="I4764" s="4" t="s">
        <v>1470</v>
      </c>
      <c r="J4764" s="4" t="s">
        <v>1069</v>
      </c>
      <c r="K4764" s="4">
        <v>577</v>
      </c>
      <c r="L4764" s="4">
        <v>0</v>
      </c>
      <c r="M4764" s="4">
        <v>0</v>
      </c>
      <c r="N4764" s="4">
        <v>2322</v>
      </c>
      <c r="O4764" s="4">
        <v>0</v>
      </c>
      <c r="P4764" s="4">
        <v>0</v>
      </c>
      <c r="Q4764" s="4">
        <v>6602</v>
      </c>
      <c r="R4764" s="4" t="b">
        <f t="shared" si="90"/>
        <v>0</v>
      </c>
      <c r="S4764" s="4">
        <v>0</v>
      </c>
    </row>
    <row r="4765" spans="1:19" ht="14.25" customHeight="1">
      <c r="A4765" s="4" t="s">
        <v>2764</v>
      </c>
      <c r="B4765" s="5"/>
      <c r="C4765" s="4">
        <v>0</v>
      </c>
      <c r="E4765" s="4" t="b">
        <f t="shared" si="89"/>
        <v>0</v>
      </c>
      <c r="F4765" s="4">
        <v>0</v>
      </c>
      <c r="G4765" s="4">
        <v>3401</v>
      </c>
      <c r="H4765" s="6">
        <v>44172</v>
      </c>
      <c r="I4765" s="4" t="s">
        <v>2791</v>
      </c>
      <c r="J4765" s="4" t="s">
        <v>40</v>
      </c>
      <c r="K4765" s="4">
        <v>14258</v>
      </c>
      <c r="L4765" s="4">
        <v>0</v>
      </c>
      <c r="M4765" s="4">
        <v>0</v>
      </c>
      <c r="N4765" s="4">
        <v>0</v>
      </c>
      <c r="O4765" s="4">
        <v>2322</v>
      </c>
      <c r="P4765" s="4">
        <v>2322</v>
      </c>
      <c r="Q4765" s="4">
        <v>6603</v>
      </c>
      <c r="R4765" s="4" t="b">
        <f t="shared" si="90"/>
        <v>0</v>
      </c>
      <c r="S4765" s="4">
        <v>0</v>
      </c>
    </row>
    <row r="4766" spans="1:19" ht="14.25" customHeight="1">
      <c r="A4766" s="4" t="s">
        <v>2764</v>
      </c>
      <c r="B4766" s="5" t="s">
        <v>2792</v>
      </c>
      <c r="C4766" s="4">
        <v>0</v>
      </c>
      <c r="D4766" s="4" t="s">
        <v>2792</v>
      </c>
      <c r="E4766" s="4" t="b">
        <f t="shared" si="89"/>
        <v>0</v>
      </c>
      <c r="F4766" s="4">
        <v>0</v>
      </c>
      <c r="G4766" s="4">
        <v>3401</v>
      </c>
      <c r="H4766" s="3" t="s">
        <v>21</v>
      </c>
      <c r="K4766" s="4">
        <v>0</v>
      </c>
      <c r="L4766" s="4">
        <v>0</v>
      </c>
      <c r="M4766" s="4">
        <v>0</v>
      </c>
      <c r="N4766" s="4">
        <v>225542</v>
      </c>
      <c r="O4766" s="4">
        <v>25542</v>
      </c>
      <c r="P4766" s="4">
        <v>2322</v>
      </c>
      <c r="Q4766" s="4">
        <v>6604</v>
      </c>
      <c r="R4766" s="4" t="b">
        <f t="shared" si="90"/>
        <v>0</v>
      </c>
      <c r="S4766" s="4">
        <v>0</v>
      </c>
    </row>
    <row r="4767" spans="1:19" ht="14.25" customHeight="1">
      <c r="A4767" s="4" t="s">
        <v>2764</v>
      </c>
      <c r="B4767" s="5" t="s">
        <v>323</v>
      </c>
      <c r="C4767" s="4">
        <v>0</v>
      </c>
      <c r="D4767" s="4" t="s">
        <v>323</v>
      </c>
      <c r="E4767" s="4" t="b">
        <f t="shared" si="89"/>
        <v>0</v>
      </c>
      <c r="F4767" s="4">
        <v>0</v>
      </c>
      <c r="G4767" s="4">
        <v>3402</v>
      </c>
      <c r="H4767" s="3" t="s">
        <v>21</v>
      </c>
      <c r="K4767" s="4">
        <v>0</v>
      </c>
      <c r="L4767" s="4">
        <v>30</v>
      </c>
      <c r="M4767" s="4">
        <v>38</v>
      </c>
      <c r="N4767" s="4">
        <v>0</v>
      </c>
      <c r="O4767" s="4">
        <v>0</v>
      </c>
      <c r="P4767" s="4">
        <v>0</v>
      </c>
      <c r="Q4767" s="4">
        <v>6605</v>
      </c>
      <c r="R4767" s="4" t="b">
        <f t="shared" si="90"/>
        <v>0</v>
      </c>
      <c r="S4767" s="4">
        <v>0</v>
      </c>
    </row>
    <row r="4768" spans="1:19" ht="14.25" customHeight="1">
      <c r="A4768" s="4" t="s">
        <v>2764</v>
      </c>
      <c r="B4768" s="5"/>
      <c r="C4768" s="4">
        <v>0</v>
      </c>
      <c r="E4768" s="4" t="b">
        <f t="shared" si="89"/>
        <v>0</v>
      </c>
      <c r="F4768" s="4">
        <v>0</v>
      </c>
      <c r="G4768" s="4">
        <v>3402</v>
      </c>
      <c r="H4768" s="6">
        <v>43936</v>
      </c>
      <c r="I4768" s="4" t="s">
        <v>2793</v>
      </c>
      <c r="J4768" s="4" t="s">
        <v>40</v>
      </c>
      <c r="K4768" s="4">
        <v>13730</v>
      </c>
      <c r="L4768" s="4">
        <v>0</v>
      </c>
      <c r="M4768" s="4">
        <v>0</v>
      </c>
      <c r="N4768" s="4">
        <v>0</v>
      </c>
      <c r="O4768" s="4">
        <v>1</v>
      </c>
      <c r="P4768" s="4">
        <v>1</v>
      </c>
      <c r="Q4768" s="4">
        <v>6606</v>
      </c>
      <c r="R4768" s="4" t="b">
        <f t="shared" si="90"/>
        <v>0</v>
      </c>
      <c r="S4768" s="4">
        <v>0</v>
      </c>
    </row>
    <row r="4769" spans="1:19" ht="14.25" customHeight="1">
      <c r="A4769" s="4" t="s">
        <v>2764</v>
      </c>
      <c r="B4769" s="5"/>
      <c r="C4769" s="4">
        <v>0</v>
      </c>
      <c r="E4769" s="4" t="b">
        <f t="shared" si="89"/>
        <v>0</v>
      </c>
      <c r="F4769" s="4">
        <v>0</v>
      </c>
      <c r="G4769" s="4">
        <v>3402</v>
      </c>
      <c r="H4769" s="6">
        <v>43952</v>
      </c>
      <c r="I4769" s="4" t="s">
        <v>1477</v>
      </c>
      <c r="J4769" s="4" t="s">
        <v>1069</v>
      </c>
      <c r="K4769" s="4">
        <v>568</v>
      </c>
      <c r="L4769" s="4">
        <v>0</v>
      </c>
      <c r="M4769" s="4">
        <v>0</v>
      </c>
      <c r="N4769" s="4">
        <v>1</v>
      </c>
      <c r="O4769" s="4">
        <v>0</v>
      </c>
      <c r="P4769" s="4">
        <v>0</v>
      </c>
      <c r="Q4769" s="4">
        <v>6607</v>
      </c>
      <c r="R4769" s="4" t="b">
        <f t="shared" si="90"/>
        <v>0</v>
      </c>
      <c r="S4769" s="4">
        <v>0</v>
      </c>
    </row>
    <row r="4770" spans="1:19" ht="14.25" customHeight="1">
      <c r="A4770" s="4" t="s">
        <v>2764</v>
      </c>
      <c r="B4770" s="5"/>
      <c r="C4770" s="4">
        <v>0</v>
      </c>
      <c r="E4770" s="4" t="b">
        <f t="shared" si="89"/>
        <v>0</v>
      </c>
      <c r="F4770" s="4">
        <v>0</v>
      </c>
      <c r="G4770" s="4">
        <v>3402</v>
      </c>
      <c r="H4770" s="6">
        <v>43957</v>
      </c>
      <c r="I4770" s="4" t="s">
        <v>2793</v>
      </c>
      <c r="J4770" s="4" t="s">
        <v>40</v>
      </c>
      <c r="K4770" s="4">
        <v>13791</v>
      </c>
      <c r="L4770" s="4">
        <v>0</v>
      </c>
      <c r="M4770" s="4">
        <v>0</v>
      </c>
      <c r="N4770" s="4">
        <v>0</v>
      </c>
      <c r="O4770" s="4">
        <v>2</v>
      </c>
      <c r="P4770" s="4">
        <v>2</v>
      </c>
      <c r="Q4770" s="4">
        <v>6608</v>
      </c>
      <c r="R4770" s="4" t="b">
        <f t="shared" si="90"/>
        <v>0</v>
      </c>
      <c r="S4770" s="4">
        <v>0</v>
      </c>
    </row>
    <row r="4771" spans="1:19" ht="14.25" customHeight="1">
      <c r="A4771" s="4" t="s">
        <v>2764</v>
      </c>
      <c r="B4771" s="5"/>
      <c r="C4771" s="4">
        <v>0</v>
      </c>
      <c r="E4771" s="4" t="b">
        <f t="shared" si="89"/>
        <v>0</v>
      </c>
      <c r="F4771" s="4">
        <v>0</v>
      </c>
      <c r="G4771" s="4">
        <v>3402</v>
      </c>
      <c r="H4771" s="6">
        <v>43983</v>
      </c>
      <c r="I4771" s="4" t="s">
        <v>1479</v>
      </c>
      <c r="J4771" s="4" t="s">
        <v>1069</v>
      </c>
      <c r="K4771" s="4">
        <v>569</v>
      </c>
      <c r="L4771" s="4">
        <v>0</v>
      </c>
      <c r="M4771" s="4">
        <v>0</v>
      </c>
      <c r="N4771" s="4">
        <v>2</v>
      </c>
      <c r="O4771" s="4">
        <v>0</v>
      </c>
      <c r="P4771" s="4">
        <v>0</v>
      </c>
      <c r="Q4771" s="4">
        <v>6609</v>
      </c>
      <c r="R4771" s="4" t="b">
        <f t="shared" si="90"/>
        <v>0</v>
      </c>
      <c r="S4771" s="4">
        <v>0</v>
      </c>
    </row>
    <row r="4772" spans="1:19" ht="14.25" customHeight="1">
      <c r="A4772" s="4" t="s">
        <v>2764</v>
      </c>
      <c r="B4772" s="5"/>
      <c r="C4772" s="4">
        <v>0</v>
      </c>
      <c r="E4772" s="4" t="b">
        <f t="shared" si="89"/>
        <v>0</v>
      </c>
      <c r="F4772" s="4">
        <v>0</v>
      </c>
      <c r="G4772" s="4">
        <v>3402</v>
      </c>
      <c r="H4772" s="6">
        <v>43992</v>
      </c>
      <c r="I4772" s="4" t="s">
        <v>2793</v>
      </c>
      <c r="J4772" s="4" t="s">
        <v>40</v>
      </c>
      <c r="K4772" s="4">
        <v>13860</v>
      </c>
      <c r="L4772" s="4">
        <v>0</v>
      </c>
      <c r="M4772" s="4">
        <v>0</v>
      </c>
      <c r="N4772" s="4">
        <v>0</v>
      </c>
      <c r="O4772" s="4">
        <v>2</v>
      </c>
      <c r="P4772" s="4">
        <v>2</v>
      </c>
      <c r="Q4772" s="4">
        <v>6610</v>
      </c>
      <c r="R4772" s="4" t="b">
        <f t="shared" si="90"/>
        <v>0</v>
      </c>
      <c r="S4772" s="4">
        <v>0</v>
      </c>
    </row>
    <row r="4773" spans="1:19" ht="14.25" customHeight="1">
      <c r="A4773" s="4" t="s">
        <v>2764</v>
      </c>
      <c r="B4773" s="5"/>
      <c r="C4773" s="4">
        <v>0</v>
      </c>
      <c r="E4773" s="4" t="b">
        <f t="shared" si="89"/>
        <v>0</v>
      </c>
      <c r="F4773" s="4">
        <v>0</v>
      </c>
      <c r="G4773" s="4">
        <v>3402</v>
      </c>
      <c r="H4773" s="6">
        <v>44013</v>
      </c>
      <c r="I4773" s="4" t="s">
        <v>1481</v>
      </c>
      <c r="J4773" s="4" t="s">
        <v>1069</v>
      </c>
      <c r="K4773" s="4">
        <v>570</v>
      </c>
      <c r="L4773" s="4">
        <v>0</v>
      </c>
      <c r="M4773" s="4">
        <v>0</v>
      </c>
      <c r="N4773" s="4">
        <v>2</v>
      </c>
      <c r="O4773" s="4">
        <v>0</v>
      </c>
      <c r="P4773" s="4">
        <v>0</v>
      </c>
      <c r="Q4773" s="4">
        <v>6611</v>
      </c>
      <c r="R4773" s="4" t="b">
        <f t="shared" si="90"/>
        <v>0</v>
      </c>
      <c r="S4773" s="4">
        <v>0</v>
      </c>
    </row>
    <row r="4774" spans="1:19" ht="14.25" customHeight="1">
      <c r="A4774" s="4" t="s">
        <v>2764</v>
      </c>
      <c r="B4774" s="5"/>
      <c r="C4774" s="4">
        <v>0</v>
      </c>
      <c r="E4774" s="4" t="b">
        <f t="shared" si="89"/>
        <v>0</v>
      </c>
      <c r="F4774" s="4">
        <v>0</v>
      </c>
      <c r="G4774" s="4">
        <v>3402</v>
      </c>
      <c r="H4774" s="6">
        <v>44027</v>
      </c>
      <c r="I4774" s="4" t="s">
        <v>2793</v>
      </c>
      <c r="J4774" s="4" t="s">
        <v>40</v>
      </c>
      <c r="K4774" s="4">
        <v>13933</v>
      </c>
      <c r="L4774" s="4">
        <v>0</v>
      </c>
      <c r="M4774" s="4">
        <v>0</v>
      </c>
      <c r="N4774" s="4">
        <v>0</v>
      </c>
      <c r="O4774" s="4">
        <v>3</v>
      </c>
      <c r="P4774" s="4">
        <v>3</v>
      </c>
      <c r="Q4774" s="4">
        <v>6612</v>
      </c>
      <c r="R4774" s="4" t="b">
        <f t="shared" si="90"/>
        <v>0</v>
      </c>
      <c r="S4774" s="4">
        <v>0</v>
      </c>
    </row>
    <row r="4775" spans="1:19" ht="14.25" customHeight="1">
      <c r="A4775" s="4" t="s">
        <v>2764</v>
      </c>
      <c r="B4775" s="5"/>
      <c r="C4775" s="4">
        <v>0</v>
      </c>
      <c r="E4775" s="4" t="b">
        <f t="shared" si="89"/>
        <v>0</v>
      </c>
      <c r="F4775" s="4">
        <v>0</v>
      </c>
      <c r="G4775" s="4">
        <v>3402</v>
      </c>
      <c r="H4775" s="6">
        <v>44044</v>
      </c>
      <c r="I4775" s="4" t="s">
        <v>1483</v>
      </c>
      <c r="J4775" s="4" t="s">
        <v>1069</v>
      </c>
      <c r="K4775" s="4">
        <v>572</v>
      </c>
      <c r="L4775" s="4">
        <v>0</v>
      </c>
      <c r="M4775" s="4">
        <v>0</v>
      </c>
      <c r="N4775" s="4">
        <v>3</v>
      </c>
      <c r="O4775" s="4">
        <v>0</v>
      </c>
      <c r="P4775" s="4">
        <v>0</v>
      </c>
      <c r="Q4775" s="4">
        <v>6613</v>
      </c>
      <c r="R4775" s="4" t="b">
        <f t="shared" si="90"/>
        <v>0</v>
      </c>
      <c r="S4775" s="4">
        <v>0</v>
      </c>
    </row>
    <row r="4776" spans="1:19" ht="14.25" customHeight="1">
      <c r="A4776" s="4" t="s">
        <v>2764</v>
      </c>
      <c r="B4776" s="5"/>
      <c r="C4776" s="4">
        <v>0</v>
      </c>
      <c r="E4776" s="4" t="b">
        <f t="shared" si="89"/>
        <v>0</v>
      </c>
      <c r="F4776" s="4">
        <v>0</v>
      </c>
      <c r="G4776" s="4">
        <v>3402</v>
      </c>
      <c r="H4776" s="6">
        <v>44061</v>
      </c>
      <c r="I4776" s="4" t="s">
        <v>2793</v>
      </c>
      <c r="J4776" s="4" t="s">
        <v>40</v>
      </c>
      <c r="K4776" s="4">
        <v>14014</v>
      </c>
      <c r="L4776" s="4">
        <v>0</v>
      </c>
      <c r="M4776" s="4">
        <v>0</v>
      </c>
      <c r="N4776" s="4">
        <v>0</v>
      </c>
      <c r="O4776" s="4">
        <v>4</v>
      </c>
      <c r="P4776" s="4">
        <v>4</v>
      </c>
      <c r="Q4776" s="4">
        <v>6614</v>
      </c>
      <c r="R4776" s="4" t="b">
        <f t="shared" si="90"/>
        <v>0</v>
      </c>
      <c r="S4776" s="4">
        <v>0</v>
      </c>
    </row>
    <row r="4777" spans="1:19" ht="14.25" customHeight="1">
      <c r="A4777" s="4" t="s">
        <v>2764</v>
      </c>
      <c r="B4777" s="5"/>
      <c r="C4777" s="4">
        <v>0</v>
      </c>
      <c r="E4777" s="4" t="b">
        <f t="shared" si="89"/>
        <v>0</v>
      </c>
      <c r="F4777" s="4">
        <v>0</v>
      </c>
      <c r="G4777" s="4">
        <v>3402</v>
      </c>
      <c r="H4777" s="6">
        <v>44075</v>
      </c>
      <c r="I4777" s="4" t="s">
        <v>1485</v>
      </c>
      <c r="J4777" s="4" t="s">
        <v>1069</v>
      </c>
      <c r="K4777" s="4">
        <v>573</v>
      </c>
      <c r="L4777" s="4">
        <v>0</v>
      </c>
      <c r="M4777" s="4">
        <v>0</v>
      </c>
      <c r="N4777" s="4">
        <v>4</v>
      </c>
      <c r="O4777" s="4">
        <v>0</v>
      </c>
      <c r="P4777" s="4">
        <v>0</v>
      </c>
      <c r="Q4777" s="4">
        <v>6615</v>
      </c>
      <c r="R4777" s="4" t="b">
        <f t="shared" si="90"/>
        <v>0</v>
      </c>
      <c r="S4777" s="4">
        <v>0</v>
      </c>
    </row>
    <row r="4778" spans="1:19" ht="14.25" customHeight="1">
      <c r="A4778" s="4" t="s">
        <v>2764</v>
      </c>
      <c r="B4778" s="5"/>
      <c r="C4778" s="4">
        <v>0</v>
      </c>
      <c r="E4778" s="4" t="b">
        <f t="shared" si="89"/>
        <v>0</v>
      </c>
      <c r="F4778" s="4">
        <v>0</v>
      </c>
      <c r="G4778" s="4">
        <v>3402</v>
      </c>
      <c r="H4778" s="6">
        <v>44088</v>
      </c>
      <c r="I4778" s="4" t="s">
        <v>2793</v>
      </c>
      <c r="J4778" s="4" t="s">
        <v>40</v>
      </c>
      <c r="K4778" s="4">
        <v>14081</v>
      </c>
      <c r="L4778" s="4">
        <v>0</v>
      </c>
      <c r="M4778" s="4">
        <v>0</v>
      </c>
      <c r="N4778" s="4">
        <v>0</v>
      </c>
      <c r="O4778" s="4">
        <v>5</v>
      </c>
      <c r="P4778" s="4">
        <v>5</v>
      </c>
      <c r="Q4778" s="4">
        <v>6616</v>
      </c>
      <c r="R4778" s="4" t="b">
        <f t="shared" si="90"/>
        <v>0</v>
      </c>
      <c r="S4778" s="4">
        <v>0</v>
      </c>
    </row>
    <row r="4779" spans="1:19" ht="14.25" customHeight="1">
      <c r="A4779" s="4" t="s">
        <v>2764</v>
      </c>
      <c r="B4779" s="5"/>
      <c r="C4779" s="4">
        <v>0</v>
      </c>
      <c r="E4779" s="4" t="b">
        <f t="shared" si="89"/>
        <v>0</v>
      </c>
      <c r="F4779" s="4">
        <v>0</v>
      </c>
      <c r="G4779" s="4">
        <v>3402</v>
      </c>
      <c r="H4779" s="6">
        <v>44105</v>
      </c>
      <c r="I4779" s="4" t="s">
        <v>1487</v>
      </c>
      <c r="J4779" s="4" t="s">
        <v>1069</v>
      </c>
      <c r="K4779" s="4">
        <v>575</v>
      </c>
      <c r="L4779" s="4">
        <v>0</v>
      </c>
      <c r="M4779" s="4">
        <v>0</v>
      </c>
      <c r="N4779" s="4">
        <v>5</v>
      </c>
      <c r="O4779" s="4">
        <v>0</v>
      </c>
      <c r="P4779" s="4">
        <v>0</v>
      </c>
      <c r="Q4779" s="4">
        <v>6617</v>
      </c>
      <c r="R4779" s="4" t="b">
        <f t="shared" si="90"/>
        <v>0</v>
      </c>
      <c r="S4779" s="4">
        <v>0</v>
      </c>
    </row>
    <row r="4780" spans="1:19" ht="14.25" customHeight="1">
      <c r="A4780" s="4" t="s">
        <v>2764</v>
      </c>
      <c r="B4780" s="5"/>
      <c r="C4780" s="4">
        <v>0</v>
      </c>
      <c r="E4780" s="4" t="b">
        <f t="shared" si="89"/>
        <v>0</v>
      </c>
      <c r="F4780" s="4">
        <v>0</v>
      </c>
      <c r="G4780" s="4">
        <v>3402</v>
      </c>
      <c r="H4780" s="6">
        <v>44117</v>
      </c>
      <c r="I4780" s="4" t="s">
        <v>2793</v>
      </c>
      <c r="J4780" s="4" t="s">
        <v>40</v>
      </c>
      <c r="K4780" s="4">
        <v>14167</v>
      </c>
      <c r="L4780" s="4">
        <v>0</v>
      </c>
      <c r="M4780" s="4">
        <v>0</v>
      </c>
      <c r="N4780" s="4">
        <v>0</v>
      </c>
      <c r="O4780" s="4">
        <v>6</v>
      </c>
      <c r="P4780" s="4">
        <v>6</v>
      </c>
      <c r="Q4780" s="4">
        <v>6618</v>
      </c>
      <c r="R4780" s="4" t="b">
        <f t="shared" si="90"/>
        <v>0</v>
      </c>
      <c r="S4780" s="4">
        <v>0</v>
      </c>
    </row>
    <row r="4781" spans="1:19" ht="14.25" customHeight="1">
      <c r="A4781" s="4" t="s">
        <v>2764</v>
      </c>
      <c r="B4781" s="5"/>
      <c r="C4781" s="4">
        <v>0</v>
      </c>
      <c r="E4781" s="4" t="b">
        <f t="shared" si="89"/>
        <v>0</v>
      </c>
      <c r="F4781" s="4">
        <v>0</v>
      </c>
      <c r="G4781" s="4">
        <v>3402</v>
      </c>
      <c r="H4781" s="6">
        <v>44136</v>
      </c>
      <c r="I4781" s="4" t="s">
        <v>1489</v>
      </c>
      <c r="J4781" s="4" t="s">
        <v>1069</v>
      </c>
      <c r="K4781" s="4">
        <v>576</v>
      </c>
      <c r="L4781" s="4">
        <v>0</v>
      </c>
      <c r="M4781" s="4">
        <v>0</v>
      </c>
      <c r="N4781" s="4">
        <v>6</v>
      </c>
      <c r="O4781" s="4">
        <v>0</v>
      </c>
      <c r="P4781" s="4">
        <v>0</v>
      </c>
      <c r="Q4781" s="4">
        <v>6619</v>
      </c>
      <c r="R4781" s="4" t="b">
        <f t="shared" si="90"/>
        <v>0</v>
      </c>
      <c r="S4781" s="4">
        <v>0</v>
      </c>
    </row>
    <row r="4782" spans="1:19" ht="14.25" customHeight="1">
      <c r="A4782" s="4" t="s">
        <v>2764</v>
      </c>
      <c r="B4782" s="5"/>
      <c r="C4782" s="4">
        <v>0</v>
      </c>
      <c r="E4782" s="4" t="b">
        <f t="shared" si="89"/>
        <v>0</v>
      </c>
      <c r="F4782" s="4">
        <v>0</v>
      </c>
      <c r="G4782" s="4">
        <v>3402</v>
      </c>
      <c r="H4782" s="6">
        <v>44148</v>
      </c>
      <c r="I4782" s="4" t="s">
        <v>2793</v>
      </c>
      <c r="J4782" s="4" t="s">
        <v>40</v>
      </c>
      <c r="K4782" s="4">
        <v>14221</v>
      </c>
      <c r="L4782" s="4">
        <v>0</v>
      </c>
      <c r="M4782" s="4">
        <v>0</v>
      </c>
      <c r="N4782" s="4">
        <v>0</v>
      </c>
      <c r="O4782" s="4">
        <v>7</v>
      </c>
      <c r="P4782" s="4">
        <v>7</v>
      </c>
      <c r="Q4782" s="4">
        <v>6620</v>
      </c>
      <c r="R4782" s="4" t="b">
        <f t="shared" si="90"/>
        <v>0</v>
      </c>
      <c r="S4782" s="4">
        <v>0</v>
      </c>
    </row>
    <row r="4783" spans="1:19" ht="14.25" customHeight="1">
      <c r="A4783" s="4" t="s">
        <v>2764</v>
      </c>
      <c r="B4783" s="5"/>
      <c r="C4783" s="4">
        <v>0</v>
      </c>
      <c r="E4783" s="4" t="b">
        <f t="shared" si="89"/>
        <v>0</v>
      </c>
      <c r="F4783" s="4">
        <v>0</v>
      </c>
      <c r="G4783" s="4">
        <v>3402</v>
      </c>
      <c r="H4783" s="6">
        <v>44166</v>
      </c>
      <c r="I4783" s="4" t="s">
        <v>1491</v>
      </c>
      <c r="J4783" s="4" t="s">
        <v>1069</v>
      </c>
      <c r="K4783" s="4">
        <v>577</v>
      </c>
      <c r="L4783" s="4">
        <v>0</v>
      </c>
      <c r="M4783" s="4">
        <v>0</v>
      </c>
      <c r="N4783" s="4">
        <v>7</v>
      </c>
      <c r="O4783" s="4">
        <v>0</v>
      </c>
      <c r="P4783" s="4">
        <v>0</v>
      </c>
      <c r="Q4783" s="4">
        <v>6621</v>
      </c>
      <c r="R4783" s="4" t="b">
        <f t="shared" si="90"/>
        <v>0</v>
      </c>
      <c r="S4783" s="4">
        <v>0</v>
      </c>
    </row>
    <row r="4784" spans="1:19" ht="14.25" customHeight="1">
      <c r="A4784" s="4" t="s">
        <v>2764</v>
      </c>
      <c r="B4784" s="5"/>
      <c r="C4784" s="4">
        <v>0</v>
      </c>
      <c r="E4784" s="4" t="b">
        <f t="shared" si="89"/>
        <v>0</v>
      </c>
      <c r="F4784" s="4">
        <v>0</v>
      </c>
      <c r="G4784" s="4">
        <v>3402</v>
      </c>
      <c r="H4784" s="6">
        <v>44179</v>
      </c>
      <c r="I4784" s="4" t="s">
        <v>2793</v>
      </c>
      <c r="J4784" s="4" t="s">
        <v>40</v>
      </c>
      <c r="K4784" s="4">
        <v>14300</v>
      </c>
      <c r="L4784" s="4">
        <v>0</v>
      </c>
      <c r="M4784" s="4">
        <v>0</v>
      </c>
      <c r="N4784" s="4">
        <v>0</v>
      </c>
      <c r="O4784" s="4">
        <v>8</v>
      </c>
      <c r="P4784" s="4">
        <v>8</v>
      </c>
      <c r="Q4784" s="4">
        <v>6622</v>
      </c>
      <c r="R4784" s="4" t="b">
        <f t="shared" si="90"/>
        <v>0</v>
      </c>
      <c r="S4784" s="4">
        <v>0</v>
      </c>
    </row>
    <row r="4785" spans="1:19" ht="14.25" customHeight="1">
      <c r="A4785" s="4" t="s">
        <v>2764</v>
      </c>
      <c r="B4785" s="5" t="s">
        <v>2794</v>
      </c>
      <c r="C4785" s="4">
        <v>0</v>
      </c>
      <c r="D4785" s="4" t="s">
        <v>2794</v>
      </c>
      <c r="E4785" s="4" t="b">
        <f t="shared" si="89"/>
        <v>0</v>
      </c>
      <c r="F4785" s="4">
        <v>0</v>
      </c>
      <c r="G4785" s="4">
        <v>3402</v>
      </c>
      <c r="H4785" s="3" t="s">
        <v>21</v>
      </c>
      <c r="K4785" s="4">
        <v>0</v>
      </c>
      <c r="L4785" s="4">
        <v>0</v>
      </c>
      <c r="M4785" s="4">
        <v>0</v>
      </c>
      <c r="N4785" s="4">
        <v>30</v>
      </c>
      <c r="O4785" s="4">
        <v>38</v>
      </c>
      <c r="P4785" s="4">
        <v>8</v>
      </c>
      <c r="Q4785" s="4">
        <v>6623</v>
      </c>
      <c r="R4785" s="4" t="b">
        <f t="shared" si="90"/>
        <v>0</v>
      </c>
      <c r="S4785" s="4">
        <v>0</v>
      </c>
    </row>
    <row r="4786" spans="1:19" ht="14.25" customHeight="1">
      <c r="A4786" s="4" t="s">
        <v>2764</v>
      </c>
      <c r="B4786" s="5" t="s">
        <v>345</v>
      </c>
      <c r="C4786" s="4">
        <v>0</v>
      </c>
      <c r="D4786" s="4" t="s">
        <v>345</v>
      </c>
      <c r="E4786" s="4" t="b">
        <f t="shared" si="89"/>
        <v>0</v>
      </c>
      <c r="F4786" s="4">
        <v>44631</v>
      </c>
      <c r="G4786" s="4">
        <v>3502</v>
      </c>
      <c r="H4786" s="3" t="s">
        <v>21</v>
      </c>
      <c r="K4786" s="4">
        <v>0</v>
      </c>
      <c r="L4786" s="4">
        <v>166679</v>
      </c>
      <c r="M4786" s="4">
        <v>122048</v>
      </c>
      <c r="N4786" s="4">
        <v>0</v>
      </c>
      <c r="O4786" s="4">
        <v>0</v>
      </c>
      <c r="P4786" s="4">
        <v>44631</v>
      </c>
      <c r="Q4786" s="4">
        <v>6626</v>
      </c>
      <c r="R4786" s="4" t="b">
        <f t="shared" si="90"/>
        <v>0</v>
      </c>
      <c r="S4786" s="4">
        <v>0</v>
      </c>
    </row>
    <row r="4787" spans="1:19" ht="14.25" customHeight="1">
      <c r="A4787" s="4" t="s">
        <v>2764</v>
      </c>
      <c r="B4787" s="5"/>
      <c r="C4787" s="4">
        <v>0</v>
      </c>
      <c r="E4787" s="4" t="b">
        <f t="shared" si="89"/>
        <v>0</v>
      </c>
      <c r="F4787" s="4">
        <v>0</v>
      </c>
      <c r="G4787" s="4">
        <v>3502</v>
      </c>
      <c r="H4787" s="6">
        <v>43831</v>
      </c>
      <c r="I4787" s="4" t="s">
        <v>1507</v>
      </c>
      <c r="J4787" s="4" t="s">
        <v>1069</v>
      </c>
      <c r="K4787" s="4">
        <v>561</v>
      </c>
      <c r="L4787" s="4">
        <v>0</v>
      </c>
      <c r="M4787" s="4">
        <v>0</v>
      </c>
      <c r="N4787" s="4">
        <v>44631</v>
      </c>
      <c r="O4787" s="4">
        <v>0</v>
      </c>
      <c r="P4787" s="4">
        <v>0</v>
      </c>
      <c r="Q4787" s="4">
        <v>6627</v>
      </c>
      <c r="R4787" s="4" t="b">
        <f t="shared" si="90"/>
        <v>0</v>
      </c>
      <c r="S4787" s="4">
        <v>0</v>
      </c>
    </row>
    <row r="4788" spans="1:19" ht="14.25" customHeight="1">
      <c r="A4788" s="4" t="s">
        <v>2764</v>
      </c>
      <c r="B4788" s="5"/>
      <c r="C4788" s="4">
        <v>0</v>
      </c>
      <c r="E4788" s="4" t="b">
        <f t="shared" si="89"/>
        <v>0</v>
      </c>
      <c r="F4788" s="4">
        <v>0</v>
      </c>
      <c r="G4788" s="4">
        <v>3502</v>
      </c>
      <c r="H4788" s="6">
        <v>43845</v>
      </c>
      <c r="I4788" s="4" t="s">
        <v>2795</v>
      </c>
      <c r="J4788" s="4" t="s">
        <v>40</v>
      </c>
      <c r="K4788" s="4">
        <v>13520</v>
      </c>
      <c r="L4788" s="4">
        <v>0</v>
      </c>
      <c r="M4788" s="4">
        <v>0</v>
      </c>
      <c r="N4788" s="4">
        <v>0</v>
      </c>
      <c r="O4788" s="4">
        <v>54631</v>
      </c>
      <c r="P4788" s="4">
        <v>54631</v>
      </c>
      <c r="Q4788" s="4">
        <v>6628</v>
      </c>
      <c r="R4788" s="4" t="b">
        <f t="shared" si="90"/>
        <v>0</v>
      </c>
      <c r="S4788" s="4">
        <v>0</v>
      </c>
    </row>
    <row r="4789" spans="1:19" ht="14.25" customHeight="1">
      <c r="A4789" s="4" t="s">
        <v>2764</v>
      </c>
      <c r="B4789" s="5"/>
      <c r="C4789" s="4">
        <v>0</v>
      </c>
      <c r="E4789" s="4" t="b">
        <f t="shared" si="89"/>
        <v>0</v>
      </c>
      <c r="F4789" s="4">
        <v>0</v>
      </c>
      <c r="G4789" s="4">
        <v>3502</v>
      </c>
      <c r="H4789" s="6">
        <v>43862</v>
      </c>
      <c r="I4789" s="4" t="s">
        <v>1509</v>
      </c>
      <c r="J4789" s="4" t="s">
        <v>1069</v>
      </c>
      <c r="K4789" s="4">
        <v>562</v>
      </c>
      <c r="L4789" s="4">
        <v>0</v>
      </c>
      <c r="M4789" s="4">
        <v>0</v>
      </c>
      <c r="N4789" s="4">
        <v>54631</v>
      </c>
      <c r="O4789" s="4">
        <v>0</v>
      </c>
      <c r="P4789" s="4">
        <v>0</v>
      </c>
      <c r="Q4789" s="4">
        <v>6629</v>
      </c>
      <c r="R4789" s="4" t="b">
        <f t="shared" si="90"/>
        <v>0</v>
      </c>
      <c r="S4789" s="4">
        <v>0</v>
      </c>
    </row>
    <row r="4790" spans="1:19" ht="14.25" customHeight="1">
      <c r="A4790" s="4" t="s">
        <v>2764</v>
      </c>
      <c r="B4790" s="5"/>
      <c r="C4790" s="4">
        <v>0</v>
      </c>
      <c r="E4790" s="4" t="b">
        <f t="shared" si="89"/>
        <v>0</v>
      </c>
      <c r="F4790" s="4">
        <v>0</v>
      </c>
      <c r="G4790" s="4">
        <v>3502</v>
      </c>
      <c r="H4790" s="6">
        <v>43871</v>
      </c>
      <c r="I4790" s="4" t="s">
        <v>2795</v>
      </c>
      <c r="J4790" s="4" t="s">
        <v>40</v>
      </c>
      <c r="K4790" s="4">
        <v>13559</v>
      </c>
      <c r="L4790" s="4">
        <v>0</v>
      </c>
      <c r="M4790" s="4">
        <v>0</v>
      </c>
      <c r="N4790" s="4">
        <v>0</v>
      </c>
      <c r="O4790" s="4">
        <v>24631</v>
      </c>
      <c r="P4790" s="4">
        <v>24631</v>
      </c>
      <c r="Q4790" s="4">
        <v>6630</v>
      </c>
      <c r="R4790" s="4" t="b">
        <f t="shared" si="90"/>
        <v>0</v>
      </c>
      <c r="S4790" s="4">
        <v>0</v>
      </c>
    </row>
    <row r="4791" spans="1:19" ht="14.25" customHeight="1">
      <c r="A4791" s="4" t="s">
        <v>2764</v>
      </c>
      <c r="B4791" s="5"/>
      <c r="C4791" s="4">
        <v>0</v>
      </c>
      <c r="E4791" s="4" t="b">
        <f t="shared" si="89"/>
        <v>0</v>
      </c>
      <c r="F4791" s="4">
        <v>0</v>
      </c>
      <c r="G4791" s="4">
        <v>3502</v>
      </c>
      <c r="H4791" s="6">
        <v>43891</v>
      </c>
      <c r="I4791" s="4" t="s">
        <v>1511</v>
      </c>
      <c r="J4791" s="4" t="s">
        <v>1069</v>
      </c>
      <c r="K4791" s="4">
        <v>564</v>
      </c>
      <c r="L4791" s="4">
        <v>0</v>
      </c>
      <c r="M4791" s="4">
        <v>0</v>
      </c>
      <c r="N4791" s="4">
        <v>24631</v>
      </c>
      <c r="O4791" s="4">
        <v>0</v>
      </c>
      <c r="P4791" s="4">
        <v>0</v>
      </c>
      <c r="Q4791" s="4">
        <v>6631</v>
      </c>
      <c r="R4791" s="4" t="b">
        <f t="shared" si="90"/>
        <v>0</v>
      </c>
      <c r="S4791" s="4">
        <v>0</v>
      </c>
    </row>
    <row r="4792" spans="1:19" ht="14.25" customHeight="1">
      <c r="A4792" s="4" t="s">
        <v>2764</v>
      </c>
      <c r="B4792" s="5"/>
      <c r="C4792" s="4">
        <v>0</v>
      </c>
      <c r="E4792" s="4" t="b">
        <f t="shared" si="89"/>
        <v>0</v>
      </c>
      <c r="F4792" s="4">
        <v>0</v>
      </c>
      <c r="G4792" s="4">
        <v>3502</v>
      </c>
      <c r="H4792" s="6">
        <v>43949</v>
      </c>
      <c r="I4792" s="4" t="s">
        <v>2795</v>
      </c>
      <c r="J4792" s="4" t="s">
        <v>40</v>
      </c>
      <c r="K4792" s="4">
        <v>13732</v>
      </c>
      <c r="L4792" s="4">
        <v>0</v>
      </c>
      <c r="M4792" s="4">
        <v>0</v>
      </c>
      <c r="N4792" s="4">
        <v>0</v>
      </c>
      <c r="O4792" s="4">
        <v>9631</v>
      </c>
      <c r="P4792" s="4">
        <v>9631</v>
      </c>
      <c r="Q4792" s="4">
        <v>6632</v>
      </c>
      <c r="R4792" s="4" t="b">
        <f t="shared" si="90"/>
        <v>0</v>
      </c>
      <c r="S4792" s="4">
        <v>0</v>
      </c>
    </row>
    <row r="4793" spans="1:19" ht="14.25" customHeight="1">
      <c r="A4793" s="4" t="s">
        <v>2764</v>
      </c>
      <c r="B4793" s="5"/>
      <c r="C4793" s="4">
        <v>0</v>
      </c>
      <c r="E4793" s="4" t="b">
        <f t="shared" si="89"/>
        <v>0</v>
      </c>
      <c r="F4793" s="4">
        <v>0</v>
      </c>
      <c r="G4793" s="4">
        <v>3502</v>
      </c>
      <c r="H4793" s="6">
        <v>43952</v>
      </c>
      <c r="I4793" s="4" t="s">
        <v>1514</v>
      </c>
      <c r="J4793" s="4" t="s">
        <v>1069</v>
      </c>
      <c r="K4793" s="4">
        <v>568</v>
      </c>
      <c r="L4793" s="4">
        <v>0</v>
      </c>
      <c r="M4793" s="4">
        <v>0</v>
      </c>
      <c r="N4793" s="4">
        <v>9631</v>
      </c>
      <c r="O4793" s="4">
        <v>0</v>
      </c>
      <c r="P4793" s="4">
        <v>0</v>
      </c>
      <c r="Q4793" s="4">
        <v>6633</v>
      </c>
      <c r="R4793" s="4" t="b">
        <f t="shared" si="90"/>
        <v>0</v>
      </c>
      <c r="S4793" s="4">
        <v>0</v>
      </c>
    </row>
    <row r="4794" spans="1:19" ht="14.25" customHeight="1">
      <c r="A4794" s="4" t="s">
        <v>2764</v>
      </c>
      <c r="B4794" s="5"/>
      <c r="C4794" s="4">
        <v>0</v>
      </c>
      <c r="E4794" s="4" t="b">
        <f t="shared" si="89"/>
        <v>0</v>
      </c>
      <c r="F4794" s="4">
        <v>0</v>
      </c>
      <c r="G4794" s="4">
        <v>3502</v>
      </c>
      <c r="H4794" s="6">
        <v>44026</v>
      </c>
      <c r="I4794" s="4" t="s">
        <v>2795</v>
      </c>
      <c r="J4794" s="4" t="s">
        <v>40</v>
      </c>
      <c r="K4794" s="4">
        <v>13952</v>
      </c>
      <c r="L4794" s="4">
        <v>0</v>
      </c>
      <c r="M4794" s="4">
        <v>0</v>
      </c>
      <c r="N4794" s="4">
        <v>0</v>
      </c>
      <c r="O4794" s="4">
        <v>9631</v>
      </c>
      <c r="P4794" s="4">
        <v>9631</v>
      </c>
      <c r="Q4794" s="4">
        <v>6634</v>
      </c>
      <c r="R4794" s="4" t="b">
        <f t="shared" si="90"/>
        <v>0</v>
      </c>
      <c r="S4794" s="4">
        <v>0</v>
      </c>
    </row>
    <row r="4795" spans="1:19" ht="14.25" customHeight="1">
      <c r="A4795" s="4" t="s">
        <v>2764</v>
      </c>
      <c r="B4795" s="5"/>
      <c r="C4795" s="4">
        <v>0</v>
      </c>
      <c r="E4795" s="4" t="b">
        <f t="shared" si="89"/>
        <v>0</v>
      </c>
      <c r="F4795" s="4">
        <v>0</v>
      </c>
      <c r="G4795" s="4">
        <v>3502</v>
      </c>
      <c r="H4795" s="6">
        <v>44044</v>
      </c>
      <c r="I4795" s="4" t="s">
        <v>1518</v>
      </c>
      <c r="J4795" s="4" t="s">
        <v>1069</v>
      </c>
      <c r="K4795" s="4">
        <v>572</v>
      </c>
      <c r="L4795" s="4">
        <v>0</v>
      </c>
      <c r="M4795" s="4">
        <v>0</v>
      </c>
      <c r="N4795" s="4">
        <v>9631</v>
      </c>
      <c r="O4795" s="4">
        <v>0</v>
      </c>
      <c r="P4795" s="4">
        <v>0</v>
      </c>
      <c r="Q4795" s="4">
        <v>6635</v>
      </c>
      <c r="R4795" s="4" t="b">
        <f t="shared" si="90"/>
        <v>0</v>
      </c>
      <c r="S4795" s="4">
        <v>0</v>
      </c>
    </row>
    <row r="4796" spans="1:19" ht="14.25" customHeight="1">
      <c r="A4796" s="4" t="s">
        <v>2764</v>
      </c>
      <c r="B4796" s="5"/>
      <c r="C4796" s="4">
        <v>0</v>
      </c>
      <c r="E4796" s="4" t="b">
        <f t="shared" si="89"/>
        <v>0</v>
      </c>
      <c r="F4796" s="4">
        <v>0</v>
      </c>
      <c r="G4796" s="4">
        <v>3502</v>
      </c>
      <c r="H4796" s="6">
        <v>44055</v>
      </c>
      <c r="I4796" s="4" t="s">
        <v>2795</v>
      </c>
      <c r="J4796" s="4" t="s">
        <v>40</v>
      </c>
      <c r="K4796" s="4">
        <v>14020</v>
      </c>
      <c r="L4796" s="4">
        <v>0</v>
      </c>
      <c r="M4796" s="4">
        <v>0</v>
      </c>
      <c r="N4796" s="4">
        <v>0</v>
      </c>
      <c r="O4796" s="4">
        <v>9631</v>
      </c>
      <c r="P4796" s="4">
        <v>9631</v>
      </c>
      <c r="Q4796" s="4">
        <v>6636</v>
      </c>
      <c r="R4796" s="4" t="b">
        <f t="shared" si="90"/>
        <v>0</v>
      </c>
      <c r="S4796" s="4">
        <v>0</v>
      </c>
    </row>
    <row r="4797" spans="1:19" ht="14.25" customHeight="1">
      <c r="A4797" s="4" t="s">
        <v>2764</v>
      </c>
      <c r="B4797" s="5"/>
      <c r="C4797" s="4">
        <v>0</v>
      </c>
      <c r="E4797" s="4" t="b">
        <f t="shared" si="89"/>
        <v>0</v>
      </c>
      <c r="F4797" s="4">
        <v>0</v>
      </c>
      <c r="G4797" s="4">
        <v>3502</v>
      </c>
      <c r="H4797" s="6">
        <v>44075</v>
      </c>
      <c r="I4797" s="4" t="s">
        <v>1520</v>
      </c>
      <c r="J4797" s="4" t="s">
        <v>1069</v>
      </c>
      <c r="K4797" s="4">
        <v>573</v>
      </c>
      <c r="L4797" s="4">
        <v>0</v>
      </c>
      <c r="M4797" s="4">
        <v>0</v>
      </c>
      <c r="N4797" s="4">
        <v>9631</v>
      </c>
      <c r="O4797" s="4">
        <v>0</v>
      </c>
      <c r="P4797" s="4">
        <v>0</v>
      </c>
      <c r="Q4797" s="4">
        <v>6637</v>
      </c>
      <c r="R4797" s="4" t="b">
        <f t="shared" si="90"/>
        <v>0</v>
      </c>
      <c r="S4797" s="4">
        <v>0</v>
      </c>
    </row>
    <row r="4798" spans="1:19" ht="14.25" customHeight="1">
      <c r="A4798" s="4" t="s">
        <v>2764</v>
      </c>
      <c r="B4798" s="5"/>
      <c r="C4798" s="4">
        <v>0</v>
      </c>
      <c r="E4798" s="4" t="b">
        <f t="shared" si="89"/>
        <v>0</v>
      </c>
      <c r="F4798" s="4">
        <v>0</v>
      </c>
      <c r="G4798" s="4">
        <v>3502</v>
      </c>
      <c r="H4798" s="6">
        <v>44086</v>
      </c>
      <c r="I4798" s="4" t="s">
        <v>2795</v>
      </c>
      <c r="J4798" s="4" t="s">
        <v>40</v>
      </c>
      <c r="K4798" s="4">
        <v>14079</v>
      </c>
      <c r="L4798" s="4">
        <v>0</v>
      </c>
      <c r="M4798" s="4">
        <v>0</v>
      </c>
      <c r="N4798" s="4">
        <v>0</v>
      </c>
      <c r="O4798" s="4">
        <v>4631</v>
      </c>
      <c r="P4798" s="4">
        <v>4631</v>
      </c>
      <c r="Q4798" s="4">
        <v>6638</v>
      </c>
      <c r="R4798" s="4" t="b">
        <f t="shared" si="90"/>
        <v>0</v>
      </c>
      <c r="S4798" s="4">
        <v>0</v>
      </c>
    </row>
    <row r="4799" spans="1:19" ht="14.25" customHeight="1">
      <c r="A4799" s="4" t="s">
        <v>2764</v>
      </c>
      <c r="B4799" s="5"/>
      <c r="C4799" s="4">
        <v>0</v>
      </c>
      <c r="E4799" s="4" t="b">
        <f t="shared" si="89"/>
        <v>0</v>
      </c>
      <c r="F4799" s="4">
        <v>0</v>
      </c>
      <c r="G4799" s="4">
        <v>3502</v>
      </c>
      <c r="H4799" s="6">
        <v>44105</v>
      </c>
      <c r="I4799" s="4" t="s">
        <v>1522</v>
      </c>
      <c r="J4799" s="4" t="s">
        <v>1069</v>
      </c>
      <c r="K4799" s="4">
        <v>575</v>
      </c>
      <c r="L4799" s="4">
        <v>0</v>
      </c>
      <c r="M4799" s="4">
        <v>0</v>
      </c>
      <c r="N4799" s="4">
        <v>4631</v>
      </c>
      <c r="O4799" s="4">
        <v>0</v>
      </c>
      <c r="P4799" s="4">
        <v>0</v>
      </c>
      <c r="Q4799" s="4">
        <v>6639</v>
      </c>
      <c r="R4799" s="4" t="b">
        <f t="shared" si="90"/>
        <v>0</v>
      </c>
      <c r="S4799" s="4">
        <v>0</v>
      </c>
    </row>
    <row r="4800" spans="1:19" ht="14.25" customHeight="1">
      <c r="A4800" s="4" t="s">
        <v>2764</v>
      </c>
      <c r="B4800" s="5"/>
      <c r="C4800" s="4">
        <v>0</v>
      </c>
      <c r="E4800" s="4" t="b">
        <f t="shared" si="89"/>
        <v>0</v>
      </c>
      <c r="F4800" s="4">
        <v>0</v>
      </c>
      <c r="G4800" s="4">
        <v>3502</v>
      </c>
      <c r="H4800" s="6">
        <v>44118</v>
      </c>
      <c r="I4800" s="4" t="s">
        <v>2795</v>
      </c>
      <c r="J4800" s="4" t="s">
        <v>40</v>
      </c>
      <c r="K4800" s="4">
        <v>14154</v>
      </c>
      <c r="L4800" s="4">
        <v>0</v>
      </c>
      <c r="M4800" s="4">
        <v>0</v>
      </c>
      <c r="N4800" s="4">
        <v>0</v>
      </c>
      <c r="O4800" s="4">
        <v>4631</v>
      </c>
      <c r="P4800" s="4">
        <v>4631</v>
      </c>
      <c r="Q4800" s="4">
        <v>6640</v>
      </c>
      <c r="R4800" s="4" t="b">
        <f t="shared" si="90"/>
        <v>0</v>
      </c>
      <c r="S4800" s="4">
        <v>0</v>
      </c>
    </row>
    <row r="4801" spans="1:19" ht="14.25" customHeight="1">
      <c r="A4801" s="4" t="s">
        <v>2764</v>
      </c>
      <c r="B4801" s="5"/>
      <c r="C4801" s="4">
        <v>0</v>
      </c>
      <c r="E4801" s="4" t="b">
        <f t="shared" si="89"/>
        <v>0</v>
      </c>
      <c r="F4801" s="4">
        <v>0</v>
      </c>
      <c r="G4801" s="4">
        <v>3502</v>
      </c>
      <c r="H4801" s="6">
        <v>44136</v>
      </c>
      <c r="I4801" s="4" t="s">
        <v>1524</v>
      </c>
      <c r="J4801" s="4" t="s">
        <v>1069</v>
      </c>
      <c r="K4801" s="4">
        <v>576</v>
      </c>
      <c r="L4801" s="4">
        <v>0</v>
      </c>
      <c r="M4801" s="4">
        <v>0</v>
      </c>
      <c r="N4801" s="4">
        <v>4631</v>
      </c>
      <c r="O4801" s="4">
        <v>0</v>
      </c>
      <c r="P4801" s="4">
        <v>0</v>
      </c>
      <c r="Q4801" s="4">
        <v>6641</v>
      </c>
      <c r="R4801" s="4" t="b">
        <f t="shared" si="90"/>
        <v>0</v>
      </c>
      <c r="S4801" s="4">
        <v>0</v>
      </c>
    </row>
    <row r="4802" spans="1:19" ht="14.25" customHeight="1">
      <c r="A4802" s="4" t="s">
        <v>2764</v>
      </c>
      <c r="B4802" s="5"/>
      <c r="C4802" s="4">
        <v>0</v>
      </c>
      <c r="E4802" s="4" t="b">
        <f t="shared" si="89"/>
        <v>0</v>
      </c>
      <c r="F4802" s="4">
        <v>0</v>
      </c>
      <c r="G4802" s="4">
        <v>3502</v>
      </c>
      <c r="H4802" s="6">
        <v>44149</v>
      </c>
      <c r="I4802" s="4" t="s">
        <v>2795</v>
      </c>
      <c r="J4802" s="4" t="s">
        <v>40</v>
      </c>
      <c r="K4802" s="4">
        <v>14231</v>
      </c>
      <c r="L4802" s="4">
        <v>0</v>
      </c>
      <c r="M4802" s="4">
        <v>0</v>
      </c>
      <c r="N4802" s="4">
        <v>0</v>
      </c>
      <c r="O4802" s="4">
        <v>4631</v>
      </c>
      <c r="P4802" s="4">
        <v>4631</v>
      </c>
      <c r="Q4802" s="4">
        <v>6642</v>
      </c>
      <c r="R4802" s="4" t="b">
        <f t="shared" si="90"/>
        <v>0</v>
      </c>
      <c r="S4802" s="4">
        <v>0</v>
      </c>
    </row>
    <row r="4803" spans="1:19" ht="14.25" customHeight="1">
      <c r="A4803" s="4" t="s">
        <v>2764</v>
      </c>
      <c r="B4803" s="5"/>
      <c r="C4803" s="4">
        <v>0</v>
      </c>
      <c r="E4803" s="4" t="b">
        <f t="shared" si="89"/>
        <v>0</v>
      </c>
      <c r="F4803" s="4">
        <v>0</v>
      </c>
      <c r="G4803" s="4">
        <v>3502</v>
      </c>
      <c r="H4803" s="6">
        <v>44166</v>
      </c>
      <c r="I4803" s="4" t="s">
        <v>1526</v>
      </c>
      <c r="J4803" s="4" t="s">
        <v>1069</v>
      </c>
      <c r="K4803" s="4">
        <v>577</v>
      </c>
      <c r="L4803" s="4">
        <v>0</v>
      </c>
      <c r="M4803" s="4">
        <v>0</v>
      </c>
      <c r="N4803" s="4">
        <v>4631</v>
      </c>
      <c r="O4803" s="4">
        <v>0</v>
      </c>
      <c r="P4803" s="4">
        <v>0</v>
      </c>
      <c r="Q4803" s="4">
        <v>6643</v>
      </c>
      <c r="R4803" s="4" t="b">
        <f t="shared" si="90"/>
        <v>0</v>
      </c>
      <c r="S4803" s="4">
        <v>0</v>
      </c>
    </row>
    <row r="4804" spans="1:19" ht="14.25" customHeight="1">
      <c r="A4804" s="4" t="s">
        <v>2764</v>
      </c>
      <c r="B4804" s="5" t="s">
        <v>2796</v>
      </c>
      <c r="C4804" s="4">
        <v>0</v>
      </c>
      <c r="D4804" s="4" t="s">
        <v>2796</v>
      </c>
      <c r="E4804" s="4" t="b">
        <f t="shared" si="89"/>
        <v>0</v>
      </c>
      <c r="F4804" s="4">
        <v>0</v>
      </c>
      <c r="G4804" s="4">
        <v>3502</v>
      </c>
      <c r="H4804" s="3" t="s">
        <v>21</v>
      </c>
      <c r="K4804" s="4">
        <v>0</v>
      </c>
      <c r="L4804" s="4">
        <v>0</v>
      </c>
      <c r="M4804" s="4">
        <v>0</v>
      </c>
      <c r="N4804" s="4">
        <v>166679</v>
      </c>
      <c r="O4804" s="4">
        <v>122048</v>
      </c>
      <c r="P4804" s="4">
        <v>0</v>
      </c>
      <c r="Q4804" s="4">
        <v>6644</v>
      </c>
      <c r="R4804" s="4" t="b">
        <f t="shared" si="90"/>
        <v>0</v>
      </c>
      <c r="S4804" s="4">
        <v>0</v>
      </c>
    </row>
    <row r="4805" spans="1:19" ht="14.25" customHeight="1">
      <c r="A4805" s="4" t="s">
        <v>2764</v>
      </c>
      <c r="B4805" s="5" t="s">
        <v>367</v>
      </c>
      <c r="C4805" s="4">
        <v>0</v>
      </c>
      <c r="D4805" s="4" t="s">
        <v>367</v>
      </c>
      <c r="E4805" s="4" t="b">
        <f t="shared" si="89"/>
        <v>0</v>
      </c>
      <c r="F4805" s="4">
        <v>0</v>
      </c>
      <c r="G4805" s="4">
        <v>4102</v>
      </c>
      <c r="H4805" s="3" t="s">
        <v>21</v>
      </c>
      <c r="K4805" s="4">
        <v>0</v>
      </c>
      <c r="L4805" s="4">
        <v>110000</v>
      </c>
      <c r="M4805" s="4">
        <v>110000</v>
      </c>
      <c r="N4805" s="4">
        <v>0</v>
      </c>
      <c r="O4805" s="4">
        <v>0</v>
      </c>
      <c r="P4805" s="4">
        <v>0</v>
      </c>
      <c r="Q4805" s="4">
        <v>6647</v>
      </c>
      <c r="R4805" s="4" t="b">
        <f t="shared" si="90"/>
        <v>0</v>
      </c>
      <c r="S4805" s="4">
        <v>0</v>
      </c>
    </row>
    <row r="4806" spans="1:19" ht="14.25" customHeight="1">
      <c r="A4806" s="4" t="s">
        <v>2764</v>
      </c>
      <c r="B4806" s="5"/>
      <c r="C4806" s="4">
        <v>0</v>
      </c>
      <c r="E4806" s="4" t="b">
        <f t="shared" si="89"/>
        <v>0</v>
      </c>
      <c r="F4806" s="4">
        <v>0</v>
      </c>
      <c r="G4806" s="4">
        <v>4102</v>
      </c>
      <c r="H4806" s="6">
        <v>43950</v>
      </c>
      <c r="I4806" s="4" t="s">
        <v>2797</v>
      </c>
      <c r="J4806" s="4" t="s">
        <v>40</v>
      </c>
      <c r="K4806" s="4">
        <v>13731</v>
      </c>
      <c r="L4806" s="4">
        <v>0</v>
      </c>
      <c r="M4806" s="4">
        <v>0</v>
      </c>
      <c r="N4806" s="4">
        <v>0</v>
      </c>
      <c r="O4806" s="4">
        <v>11000</v>
      </c>
      <c r="P4806" s="4">
        <v>11000</v>
      </c>
      <c r="Q4806" s="4">
        <v>6648</v>
      </c>
      <c r="R4806" s="4" t="b">
        <f t="shared" si="90"/>
        <v>0</v>
      </c>
      <c r="S4806" s="4">
        <v>0</v>
      </c>
    </row>
    <row r="4807" spans="1:19" ht="14.25" customHeight="1">
      <c r="A4807" s="4" t="s">
        <v>2764</v>
      </c>
      <c r="B4807" s="5"/>
      <c r="C4807" s="4">
        <v>0</v>
      </c>
      <c r="E4807" s="4" t="b">
        <f t="shared" si="89"/>
        <v>0</v>
      </c>
      <c r="F4807" s="4">
        <v>0</v>
      </c>
      <c r="G4807" s="4">
        <v>4102</v>
      </c>
      <c r="H4807" s="6">
        <v>43952</v>
      </c>
      <c r="I4807" s="4" t="s">
        <v>1546</v>
      </c>
      <c r="J4807" s="4" t="s">
        <v>1069</v>
      </c>
      <c r="K4807" s="4">
        <v>568</v>
      </c>
      <c r="L4807" s="4">
        <v>0</v>
      </c>
      <c r="M4807" s="4">
        <v>0</v>
      </c>
      <c r="N4807" s="4">
        <v>11000</v>
      </c>
      <c r="O4807" s="4">
        <v>0</v>
      </c>
      <c r="P4807" s="4">
        <v>0</v>
      </c>
      <c r="Q4807" s="4">
        <v>6649</v>
      </c>
      <c r="R4807" s="4" t="b">
        <f t="shared" si="90"/>
        <v>0</v>
      </c>
      <c r="S4807" s="4">
        <v>0</v>
      </c>
    </row>
    <row r="4808" spans="1:19" ht="14.25" customHeight="1">
      <c r="A4808" s="4" t="s">
        <v>2764</v>
      </c>
      <c r="B4808" s="5"/>
      <c r="C4808" s="4">
        <v>0</v>
      </c>
      <c r="E4808" s="4" t="b">
        <f t="shared" si="89"/>
        <v>0</v>
      </c>
      <c r="F4808" s="4">
        <v>0</v>
      </c>
      <c r="G4808" s="4">
        <v>4102</v>
      </c>
      <c r="H4808" s="6">
        <v>43962</v>
      </c>
      <c r="I4808" s="4" t="s">
        <v>2797</v>
      </c>
      <c r="J4808" s="4" t="s">
        <v>40</v>
      </c>
      <c r="K4808" s="4">
        <v>13793</v>
      </c>
      <c r="L4808" s="4">
        <v>0</v>
      </c>
      <c r="M4808" s="4">
        <v>0</v>
      </c>
      <c r="N4808" s="4">
        <v>0</v>
      </c>
      <c r="O4808" s="4">
        <v>22000</v>
      </c>
      <c r="P4808" s="4">
        <v>22000</v>
      </c>
      <c r="Q4808" s="4">
        <v>6650</v>
      </c>
      <c r="R4808" s="4" t="b">
        <f t="shared" si="90"/>
        <v>0</v>
      </c>
      <c r="S4808" s="4">
        <v>0</v>
      </c>
    </row>
    <row r="4809" spans="1:19" ht="14.25" customHeight="1">
      <c r="A4809" s="4" t="s">
        <v>2764</v>
      </c>
      <c r="B4809" s="5"/>
      <c r="C4809" s="4">
        <v>0</v>
      </c>
      <c r="E4809" s="4" t="b">
        <f t="shared" si="89"/>
        <v>0</v>
      </c>
      <c r="F4809" s="4">
        <v>0</v>
      </c>
      <c r="G4809" s="4">
        <v>4102</v>
      </c>
      <c r="H4809" s="6">
        <v>43983</v>
      </c>
      <c r="I4809" s="4" t="s">
        <v>1548</v>
      </c>
      <c r="J4809" s="4" t="s">
        <v>1069</v>
      </c>
      <c r="K4809" s="4">
        <v>569</v>
      </c>
      <c r="L4809" s="4">
        <v>0</v>
      </c>
      <c r="M4809" s="4">
        <v>0</v>
      </c>
      <c r="N4809" s="4">
        <v>22000</v>
      </c>
      <c r="O4809" s="4">
        <v>0</v>
      </c>
      <c r="P4809" s="4">
        <v>0</v>
      </c>
      <c r="Q4809" s="4">
        <v>6651</v>
      </c>
      <c r="R4809" s="4" t="b">
        <f t="shared" si="90"/>
        <v>0</v>
      </c>
      <c r="S4809" s="4">
        <v>0</v>
      </c>
    </row>
    <row r="4810" spans="1:19" ht="14.25" customHeight="1">
      <c r="A4810" s="4" t="s">
        <v>2764</v>
      </c>
      <c r="B4810" s="5"/>
      <c r="C4810" s="4">
        <v>0</v>
      </c>
      <c r="E4810" s="4" t="b">
        <f t="shared" si="89"/>
        <v>0</v>
      </c>
      <c r="F4810" s="4">
        <v>0</v>
      </c>
      <c r="G4810" s="4">
        <v>4102</v>
      </c>
      <c r="H4810" s="6">
        <v>44006</v>
      </c>
      <c r="I4810" s="4" t="s">
        <v>2797</v>
      </c>
      <c r="J4810" s="4" t="s">
        <v>40</v>
      </c>
      <c r="K4810" s="4">
        <v>13867</v>
      </c>
      <c r="L4810" s="4">
        <v>0</v>
      </c>
      <c r="M4810" s="4">
        <v>0</v>
      </c>
      <c r="N4810" s="4">
        <v>0</v>
      </c>
      <c r="O4810" s="4">
        <v>33000</v>
      </c>
      <c r="P4810" s="4">
        <v>33000</v>
      </c>
      <c r="Q4810" s="4">
        <v>6652</v>
      </c>
      <c r="R4810" s="4" t="b">
        <f t="shared" si="90"/>
        <v>0</v>
      </c>
      <c r="S4810" s="4">
        <v>0</v>
      </c>
    </row>
    <row r="4811" spans="1:19" ht="14.25" customHeight="1">
      <c r="A4811" s="4" t="s">
        <v>2764</v>
      </c>
      <c r="B4811" s="5"/>
      <c r="C4811" s="4">
        <v>0</v>
      </c>
      <c r="E4811" s="4" t="b">
        <f t="shared" si="89"/>
        <v>0</v>
      </c>
      <c r="F4811" s="4">
        <v>0</v>
      </c>
      <c r="G4811" s="4">
        <v>4102</v>
      </c>
      <c r="H4811" s="6">
        <v>44013</v>
      </c>
      <c r="I4811" s="4" t="s">
        <v>1550</v>
      </c>
      <c r="J4811" s="4" t="s">
        <v>1069</v>
      </c>
      <c r="K4811" s="4">
        <v>570</v>
      </c>
      <c r="L4811" s="4">
        <v>0</v>
      </c>
      <c r="M4811" s="4">
        <v>0</v>
      </c>
      <c r="N4811" s="4">
        <v>33000</v>
      </c>
      <c r="O4811" s="4">
        <v>0</v>
      </c>
      <c r="P4811" s="4">
        <v>0</v>
      </c>
      <c r="Q4811" s="4">
        <v>6653</v>
      </c>
      <c r="R4811" s="4" t="b">
        <f t="shared" si="90"/>
        <v>0</v>
      </c>
      <c r="S4811" s="4">
        <v>0</v>
      </c>
    </row>
    <row r="4812" spans="1:19" ht="14.25" customHeight="1">
      <c r="A4812" s="4" t="s">
        <v>2764</v>
      </c>
      <c r="B4812" s="5"/>
      <c r="C4812" s="4">
        <v>0</v>
      </c>
      <c r="E4812" s="4" t="b">
        <f t="shared" si="89"/>
        <v>0</v>
      </c>
      <c r="F4812" s="4">
        <v>0</v>
      </c>
      <c r="G4812" s="4">
        <v>4102</v>
      </c>
      <c r="H4812" s="6">
        <v>44027</v>
      </c>
      <c r="I4812" s="4" t="s">
        <v>2797</v>
      </c>
      <c r="J4812" s="4" t="s">
        <v>40</v>
      </c>
      <c r="K4812" s="4">
        <v>13932</v>
      </c>
      <c r="L4812" s="4">
        <v>0</v>
      </c>
      <c r="M4812" s="4">
        <v>0</v>
      </c>
      <c r="N4812" s="4">
        <v>0</v>
      </c>
      <c r="O4812" s="4">
        <v>44000</v>
      </c>
      <c r="P4812" s="4">
        <v>44000</v>
      </c>
      <c r="Q4812" s="4">
        <v>6654</v>
      </c>
      <c r="R4812" s="4" t="b">
        <f t="shared" si="90"/>
        <v>0</v>
      </c>
      <c r="S4812" s="4">
        <v>0</v>
      </c>
    </row>
    <row r="4813" spans="1:19" ht="14.25" customHeight="1">
      <c r="A4813" s="4" t="s">
        <v>2764</v>
      </c>
      <c r="B4813" s="5"/>
      <c r="C4813" s="4">
        <v>0</v>
      </c>
      <c r="E4813" s="4" t="b">
        <f t="shared" si="89"/>
        <v>0</v>
      </c>
      <c r="F4813" s="4">
        <v>0</v>
      </c>
      <c r="G4813" s="4">
        <v>4102</v>
      </c>
      <c r="H4813" s="6">
        <v>44044</v>
      </c>
      <c r="I4813" s="4" t="s">
        <v>1552</v>
      </c>
      <c r="J4813" s="4" t="s">
        <v>1069</v>
      </c>
      <c r="K4813" s="4">
        <v>572</v>
      </c>
      <c r="L4813" s="4">
        <v>0</v>
      </c>
      <c r="M4813" s="4">
        <v>0</v>
      </c>
      <c r="N4813" s="4">
        <v>44000</v>
      </c>
      <c r="O4813" s="4">
        <v>0</v>
      </c>
      <c r="P4813" s="4">
        <v>0</v>
      </c>
      <c r="Q4813" s="4">
        <v>6655</v>
      </c>
      <c r="R4813" s="4" t="b">
        <f t="shared" si="90"/>
        <v>0</v>
      </c>
      <c r="S4813" s="4">
        <v>0</v>
      </c>
    </row>
    <row r="4814" spans="1:19" ht="14.25" customHeight="1">
      <c r="A4814" s="4" t="s">
        <v>2764</v>
      </c>
      <c r="B4814" s="5" t="s">
        <v>2798</v>
      </c>
      <c r="C4814" s="4">
        <v>0</v>
      </c>
      <c r="D4814" s="4" t="s">
        <v>2798</v>
      </c>
      <c r="E4814" s="4" t="b">
        <f t="shared" si="89"/>
        <v>0</v>
      </c>
      <c r="F4814" s="4">
        <v>0</v>
      </c>
      <c r="G4814" s="4">
        <v>4102</v>
      </c>
      <c r="H4814" s="3" t="s">
        <v>21</v>
      </c>
      <c r="K4814" s="4">
        <v>0</v>
      </c>
      <c r="L4814" s="4">
        <v>0</v>
      </c>
      <c r="M4814" s="4">
        <v>0</v>
      </c>
      <c r="N4814" s="4">
        <v>110000</v>
      </c>
      <c r="O4814" s="4">
        <v>110000</v>
      </c>
      <c r="P4814" s="4">
        <v>0</v>
      </c>
      <c r="Q4814" s="4">
        <v>6656</v>
      </c>
      <c r="R4814" s="4" t="b">
        <f t="shared" si="90"/>
        <v>0</v>
      </c>
      <c r="S4814" s="4">
        <v>0</v>
      </c>
    </row>
    <row r="4815" spans="1:19" ht="14.25" customHeight="1">
      <c r="A4815" s="4" t="s">
        <v>2764</v>
      </c>
      <c r="B4815" s="5" t="s">
        <v>389</v>
      </c>
      <c r="C4815" s="4">
        <v>0</v>
      </c>
      <c r="D4815" s="4" t="s">
        <v>389</v>
      </c>
      <c r="E4815" s="4" t="b">
        <f t="shared" si="89"/>
        <v>0</v>
      </c>
      <c r="F4815" s="4">
        <v>0</v>
      </c>
      <c r="G4815" s="4">
        <v>4202</v>
      </c>
      <c r="H4815" s="3" t="s">
        <v>21</v>
      </c>
      <c r="K4815" s="4">
        <v>0</v>
      </c>
      <c r="L4815" s="4">
        <v>132</v>
      </c>
      <c r="M4815" s="4">
        <v>295</v>
      </c>
      <c r="N4815" s="4">
        <v>0</v>
      </c>
      <c r="O4815" s="4">
        <v>0</v>
      </c>
      <c r="P4815" s="4">
        <v>0</v>
      </c>
      <c r="Q4815" s="4">
        <v>6659</v>
      </c>
      <c r="R4815" s="4" t="b">
        <f t="shared" si="90"/>
        <v>0</v>
      </c>
      <c r="S4815" s="4">
        <v>0</v>
      </c>
    </row>
    <row r="4816" spans="1:19" ht="14.25" customHeight="1">
      <c r="A4816" s="4" t="s">
        <v>2764</v>
      </c>
      <c r="B4816" s="5"/>
      <c r="C4816" s="4">
        <v>0</v>
      </c>
      <c r="E4816" s="4" t="b">
        <f t="shared" si="89"/>
        <v>0</v>
      </c>
      <c r="F4816" s="4">
        <v>0</v>
      </c>
      <c r="G4816" s="4">
        <v>4202</v>
      </c>
      <c r="H4816" s="6">
        <v>43874</v>
      </c>
      <c r="I4816" s="4" t="s">
        <v>2799</v>
      </c>
      <c r="J4816" s="4" t="s">
        <v>40</v>
      </c>
      <c r="K4816" s="4">
        <v>13589</v>
      </c>
      <c r="L4816" s="4">
        <v>0</v>
      </c>
      <c r="M4816" s="4">
        <v>0</v>
      </c>
      <c r="N4816" s="4">
        <v>0</v>
      </c>
      <c r="O4816" s="4">
        <v>132</v>
      </c>
      <c r="P4816" s="4">
        <v>132</v>
      </c>
      <c r="Q4816" s="4">
        <v>6660</v>
      </c>
      <c r="R4816" s="4" t="b">
        <f t="shared" si="90"/>
        <v>0</v>
      </c>
      <c r="S4816" s="4">
        <v>0</v>
      </c>
    </row>
    <row r="4817" spans="1:19" ht="14.25" customHeight="1">
      <c r="A4817" s="4" t="s">
        <v>2764</v>
      </c>
      <c r="B4817" s="5"/>
      <c r="C4817" s="4">
        <v>0</v>
      </c>
      <c r="E4817" s="4" t="b">
        <f t="shared" si="89"/>
        <v>0</v>
      </c>
      <c r="F4817" s="4">
        <v>0</v>
      </c>
      <c r="G4817" s="4">
        <v>4202</v>
      </c>
      <c r="H4817" s="6">
        <v>43891</v>
      </c>
      <c r="I4817" s="4" t="s">
        <v>1574</v>
      </c>
      <c r="J4817" s="4" t="s">
        <v>1069</v>
      </c>
      <c r="K4817" s="4">
        <v>564</v>
      </c>
      <c r="L4817" s="4">
        <v>0</v>
      </c>
      <c r="M4817" s="4">
        <v>0</v>
      </c>
      <c r="N4817" s="4">
        <v>132</v>
      </c>
      <c r="O4817" s="4">
        <v>0</v>
      </c>
      <c r="P4817" s="4">
        <v>0</v>
      </c>
      <c r="Q4817" s="4">
        <v>6661</v>
      </c>
      <c r="R4817" s="4" t="b">
        <f t="shared" si="90"/>
        <v>0</v>
      </c>
      <c r="S4817" s="4">
        <v>0</v>
      </c>
    </row>
    <row r="4818" spans="1:19" ht="14.25" customHeight="1">
      <c r="A4818" s="4" t="s">
        <v>2764</v>
      </c>
      <c r="B4818" s="5"/>
      <c r="C4818" s="4">
        <v>0</v>
      </c>
      <c r="E4818" s="4" t="b">
        <f t="shared" si="89"/>
        <v>0</v>
      </c>
      <c r="F4818" s="4">
        <v>0</v>
      </c>
      <c r="G4818" s="4">
        <v>4202</v>
      </c>
      <c r="H4818" s="6">
        <v>44176</v>
      </c>
      <c r="I4818" s="4" t="s">
        <v>2799</v>
      </c>
      <c r="J4818" s="4" t="s">
        <v>40</v>
      </c>
      <c r="K4818" s="4">
        <v>14270</v>
      </c>
      <c r="L4818" s="4">
        <v>0</v>
      </c>
      <c r="M4818" s="4">
        <v>0</v>
      </c>
      <c r="N4818" s="4">
        <v>0</v>
      </c>
      <c r="O4818" s="4">
        <v>163</v>
      </c>
      <c r="P4818" s="4">
        <v>163</v>
      </c>
      <c r="Q4818" s="4">
        <v>6662</v>
      </c>
      <c r="R4818" s="4" t="b">
        <f t="shared" si="90"/>
        <v>0</v>
      </c>
      <c r="S4818" s="4">
        <v>0</v>
      </c>
    </row>
    <row r="4819" spans="1:19" ht="14.25" customHeight="1">
      <c r="A4819" s="4" t="s">
        <v>2764</v>
      </c>
      <c r="B4819" s="5" t="s">
        <v>2800</v>
      </c>
      <c r="C4819" s="4">
        <v>0</v>
      </c>
      <c r="D4819" s="4" t="s">
        <v>2800</v>
      </c>
      <c r="E4819" s="4" t="b">
        <f t="shared" si="89"/>
        <v>0</v>
      </c>
      <c r="F4819" s="4">
        <v>0</v>
      </c>
      <c r="G4819" s="4">
        <v>4202</v>
      </c>
      <c r="H4819" s="3" t="s">
        <v>21</v>
      </c>
      <c r="K4819" s="4">
        <v>0</v>
      </c>
      <c r="L4819" s="4">
        <v>0</v>
      </c>
      <c r="M4819" s="4">
        <v>0</v>
      </c>
      <c r="N4819" s="4">
        <v>132</v>
      </c>
      <c r="O4819" s="4">
        <v>295</v>
      </c>
      <c r="P4819" s="4">
        <v>163</v>
      </c>
      <c r="Q4819" s="4">
        <v>6663</v>
      </c>
      <c r="R4819" s="4" t="b">
        <f t="shared" si="90"/>
        <v>0</v>
      </c>
      <c r="S4819" s="4">
        <v>0</v>
      </c>
    </row>
    <row r="4820" spans="1:19" ht="14.25" customHeight="1">
      <c r="A4820" s="4" t="s">
        <v>2764</v>
      </c>
      <c r="B4820" s="5" t="s">
        <v>395</v>
      </c>
      <c r="C4820" s="4">
        <v>0</v>
      </c>
      <c r="D4820" s="4" t="s">
        <v>395</v>
      </c>
      <c r="E4820" s="4" t="b">
        <f t="shared" si="89"/>
        <v>0</v>
      </c>
      <c r="F4820" s="4">
        <v>0</v>
      </c>
      <c r="G4820" s="4">
        <v>4301</v>
      </c>
      <c r="H4820" s="3" t="s">
        <v>21</v>
      </c>
      <c r="K4820" s="4">
        <v>0</v>
      </c>
      <c r="L4820" s="4">
        <v>200000</v>
      </c>
      <c r="M4820" s="4">
        <v>200000</v>
      </c>
      <c r="N4820" s="4">
        <v>0</v>
      </c>
      <c r="O4820" s="4">
        <v>0</v>
      </c>
      <c r="P4820" s="4">
        <v>0</v>
      </c>
      <c r="Q4820" s="4">
        <v>6664</v>
      </c>
      <c r="R4820" s="4" t="b">
        <f t="shared" si="90"/>
        <v>0</v>
      </c>
      <c r="S4820" s="4">
        <v>0</v>
      </c>
    </row>
    <row r="4821" spans="1:19" ht="14.25" customHeight="1">
      <c r="A4821" s="4" t="s">
        <v>2764</v>
      </c>
      <c r="B4821" s="5"/>
      <c r="C4821" s="4">
        <v>0</v>
      </c>
      <c r="E4821" s="4" t="b">
        <f t="shared" si="89"/>
        <v>0</v>
      </c>
      <c r="F4821" s="4">
        <v>0</v>
      </c>
      <c r="G4821" s="4">
        <v>4301</v>
      </c>
      <c r="H4821" s="6">
        <v>44042</v>
      </c>
      <c r="I4821" s="4" t="s">
        <v>2801</v>
      </c>
      <c r="J4821" s="4" t="s">
        <v>40</v>
      </c>
      <c r="K4821" s="4">
        <v>13923</v>
      </c>
      <c r="L4821" s="4">
        <v>0</v>
      </c>
      <c r="M4821" s="4">
        <v>0</v>
      </c>
      <c r="N4821" s="4">
        <v>0</v>
      </c>
      <c r="O4821" s="4">
        <v>200000</v>
      </c>
      <c r="P4821" s="4">
        <v>200000</v>
      </c>
      <c r="Q4821" s="4">
        <v>6665</v>
      </c>
      <c r="R4821" s="4" t="b">
        <f t="shared" si="90"/>
        <v>0</v>
      </c>
      <c r="S4821" s="4">
        <v>0</v>
      </c>
    </row>
    <row r="4822" spans="1:19" ht="14.25" customHeight="1">
      <c r="A4822" s="4" t="s">
        <v>2764</v>
      </c>
      <c r="B4822" s="5"/>
      <c r="C4822" s="4">
        <v>0</v>
      </c>
      <c r="E4822" s="4" t="b">
        <f t="shared" si="89"/>
        <v>0</v>
      </c>
      <c r="F4822" s="4">
        <v>0</v>
      </c>
      <c r="G4822" s="4">
        <v>4301</v>
      </c>
      <c r="H4822" s="6">
        <v>44044</v>
      </c>
      <c r="I4822" s="4" t="s">
        <v>1593</v>
      </c>
      <c r="J4822" s="4" t="s">
        <v>1069</v>
      </c>
      <c r="K4822" s="4">
        <v>572</v>
      </c>
      <c r="L4822" s="4">
        <v>0</v>
      </c>
      <c r="M4822" s="4">
        <v>0</v>
      </c>
      <c r="N4822" s="4">
        <v>200000</v>
      </c>
      <c r="O4822" s="4">
        <v>0</v>
      </c>
      <c r="P4822" s="4">
        <v>0</v>
      </c>
      <c r="Q4822" s="4">
        <v>6666</v>
      </c>
      <c r="R4822" s="4" t="b">
        <f t="shared" si="90"/>
        <v>0</v>
      </c>
      <c r="S4822" s="4">
        <v>0</v>
      </c>
    </row>
    <row r="4823" spans="1:19" ht="14.25" customHeight="1">
      <c r="A4823" s="4" t="s">
        <v>2764</v>
      </c>
      <c r="B4823" s="5" t="s">
        <v>2802</v>
      </c>
      <c r="C4823" s="4">
        <v>0</v>
      </c>
      <c r="D4823" s="4" t="s">
        <v>2802</v>
      </c>
      <c r="E4823" s="4" t="b">
        <f t="shared" si="89"/>
        <v>0</v>
      </c>
      <c r="F4823" s="4">
        <v>0</v>
      </c>
      <c r="G4823" s="4">
        <v>4301</v>
      </c>
      <c r="H4823" s="3" t="s">
        <v>21</v>
      </c>
      <c r="K4823" s="4">
        <v>0</v>
      </c>
      <c r="L4823" s="4">
        <v>0</v>
      </c>
      <c r="M4823" s="4">
        <v>0</v>
      </c>
      <c r="N4823" s="4">
        <v>200000</v>
      </c>
      <c r="O4823" s="4">
        <v>200000</v>
      </c>
      <c r="P4823" s="4">
        <v>0</v>
      </c>
      <c r="Q4823" s="4">
        <v>6667</v>
      </c>
      <c r="R4823" s="4" t="b">
        <f t="shared" si="90"/>
        <v>0</v>
      </c>
      <c r="S4823" s="4">
        <v>0</v>
      </c>
    </row>
    <row r="4824" spans="1:19" ht="14.25" customHeight="1">
      <c r="A4824" s="4" t="s">
        <v>2764</v>
      </c>
      <c r="B4824" s="5" t="s">
        <v>416</v>
      </c>
      <c r="C4824" s="4">
        <v>0</v>
      </c>
      <c r="D4824" s="4" t="s">
        <v>416</v>
      </c>
      <c r="E4824" s="4" t="b">
        <f t="shared" si="89"/>
        <v>0</v>
      </c>
      <c r="F4824" s="4">
        <v>0</v>
      </c>
      <c r="G4824" s="4">
        <v>4401</v>
      </c>
      <c r="H4824" s="3" t="s">
        <v>21</v>
      </c>
      <c r="K4824" s="4">
        <v>0</v>
      </c>
      <c r="L4824" s="4">
        <v>10000</v>
      </c>
      <c r="M4824" s="4">
        <v>10000</v>
      </c>
      <c r="N4824" s="4">
        <v>0</v>
      </c>
      <c r="O4824" s="4">
        <v>0</v>
      </c>
      <c r="P4824" s="4">
        <v>0</v>
      </c>
      <c r="Q4824" s="4">
        <v>6670</v>
      </c>
      <c r="R4824" s="4" t="b">
        <f t="shared" si="90"/>
        <v>0</v>
      </c>
      <c r="S4824" s="4">
        <v>0</v>
      </c>
    </row>
    <row r="4825" spans="1:19" ht="14.25" customHeight="1">
      <c r="A4825" s="4" t="s">
        <v>2764</v>
      </c>
      <c r="B4825" s="5"/>
      <c r="C4825" s="4">
        <v>0</v>
      </c>
      <c r="E4825" s="4" t="b">
        <f t="shared" si="89"/>
        <v>0</v>
      </c>
      <c r="F4825" s="4">
        <v>0</v>
      </c>
      <c r="G4825" s="4">
        <v>4401</v>
      </c>
      <c r="H4825" s="6">
        <v>43937</v>
      </c>
      <c r="I4825" s="4" t="s">
        <v>2803</v>
      </c>
      <c r="J4825" s="4" t="s">
        <v>40</v>
      </c>
      <c r="K4825" s="4">
        <v>13710</v>
      </c>
      <c r="L4825" s="4">
        <v>0</v>
      </c>
      <c r="M4825" s="4">
        <v>0</v>
      </c>
      <c r="N4825" s="4">
        <v>0</v>
      </c>
      <c r="O4825" s="4">
        <v>10000</v>
      </c>
      <c r="P4825" s="4">
        <v>10000</v>
      </c>
      <c r="Q4825" s="4">
        <v>6671</v>
      </c>
      <c r="R4825" s="4" t="b">
        <f t="shared" si="90"/>
        <v>0</v>
      </c>
      <c r="S4825" s="4">
        <v>0</v>
      </c>
    </row>
    <row r="4826" spans="1:19" ht="14.25" customHeight="1">
      <c r="A4826" s="4" t="s">
        <v>2764</v>
      </c>
      <c r="B4826" s="5"/>
      <c r="C4826" s="4">
        <v>0</v>
      </c>
      <c r="E4826" s="4" t="b">
        <f t="shared" si="89"/>
        <v>0</v>
      </c>
      <c r="F4826" s="4">
        <v>0</v>
      </c>
      <c r="G4826" s="4">
        <v>4401</v>
      </c>
      <c r="H4826" s="6">
        <v>43952</v>
      </c>
      <c r="I4826" s="4" t="s">
        <v>1617</v>
      </c>
      <c r="J4826" s="4" t="s">
        <v>1069</v>
      </c>
      <c r="K4826" s="4">
        <v>568</v>
      </c>
      <c r="L4826" s="4">
        <v>0</v>
      </c>
      <c r="M4826" s="4">
        <v>0</v>
      </c>
      <c r="N4826" s="4">
        <v>10000</v>
      </c>
      <c r="O4826" s="4">
        <v>0</v>
      </c>
      <c r="P4826" s="4">
        <v>0</v>
      </c>
      <c r="Q4826" s="4">
        <v>6672</v>
      </c>
      <c r="R4826" s="4" t="b">
        <f t="shared" si="90"/>
        <v>0</v>
      </c>
      <c r="S4826" s="4">
        <v>0</v>
      </c>
    </row>
    <row r="4827" spans="1:19" ht="14.25" customHeight="1">
      <c r="A4827" s="4" t="s">
        <v>2764</v>
      </c>
      <c r="B4827" s="5" t="s">
        <v>2804</v>
      </c>
      <c r="C4827" s="4">
        <v>0</v>
      </c>
      <c r="D4827" s="4" t="s">
        <v>2804</v>
      </c>
      <c r="E4827" s="4" t="b">
        <f t="shared" si="89"/>
        <v>0</v>
      </c>
      <c r="F4827" s="4">
        <v>0</v>
      </c>
      <c r="G4827" s="4">
        <v>4401</v>
      </c>
      <c r="H4827" s="3" t="s">
        <v>21</v>
      </c>
      <c r="K4827" s="4">
        <v>0</v>
      </c>
      <c r="L4827" s="4">
        <v>0</v>
      </c>
      <c r="M4827" s="4">
        <v>0</v>
      </c>
      <c r="N4827" s="4">
        <v>10000</v>
      </c>
      <c r="O4827" s="4">
        <v>10000</v>
      </c>
      <c r="P4827" s="4">
        <v>0</v>
      </c>
      <c r="Q4827" s="4">
        <v>6673</v>
      </c>
      <c r="R4827" s="4" t="b">
        <f t="shared" si="90"/>
        <v>0</v>
      </c>
      <c r="S4827" s="4">
        <v>0</v>
      </c>
    </row>
    <row r="4828" spans="1:19" ht="14.25" customHeight="1">
      <c r="A4828" s="4" t="s">
        <v>2764</v>
      </c>
      <c r="B4828" s="5" t="s">
        <v>470</v>
      </c>
      <c r="C4828" s="4">
        <v>0</v>
      </c>
      <c r="D4828" s="4" t="s">
        <v>470</v>
      </c>
      <c r="E4828" s="4" t="b">
        <f t="shared" si="89"/>
        <v>0</v>
      </c>
      <c r="F4828" s="4">
        <v>0</v>
      </c>
      <c r="G4828" s="4">
        <v>5201</v>
      </c>
      <c r="H4828" s="3" t="s">
        <v>21</v>
      </c>
      <c r="K4828" s="4">
        <v>0</v>
      </c>
      <c r="L4828" s="4">
        <v>490667</v>
      </c>
      <c r="M4828" s="4">
        <v>498730</v>
      </c>
      <c r="N4828" s="4">
        <v>0</v>
      </c>
      <c r="O4828" s="4">
        <v>0</v>
      </c>
      <c r="P4828" s="4">
        <v>0</v>
      </c>
      <c r="Q4828" s="4">
        <v>6680</v>
      </c>
      <c r="R4828" s="4" t="b">
        <f t="shared" si="90"/>
        <v>0</v>
      </c>
      <c r="S4828" s="4">
        <v>0</v>
      </c>
    </row>
    <row r="4829" spans="1:19" ht="14.25" customHeight="1">
      <c r="A4829" s="4" t="s">
        <v>2764</v>
      </c>
      <c r="B4829" s="5"/>
      <c r="C4829" s="4">
        <v>0</v>
      </c>
      <c r="E4829" s="4" t="b">
        <f t="shared" si="89"/>
        <v>0</v>
      </c>
      <c r="F4829" s="4">
        <v>0</v>
      </c>
      <c r="G4829" s="4">
        <v>5201</v>
      </c>
      <c r="H4829" s="6">
        <v>43851</v>
      </c>
      <c r="I4829" s="4" t="s">
        <v>2805</v>
      </c>
      <c r="J4829" s="4" t="s">
        <v>40</v>
      </c>
      <c r="K4829" s="4">
        <v>13526</v>
      </c>
      <c r="L4829" s="4">
        <v>0</v>
      </c>
      <c r="M4829" s="4">
        <v>0</v>
      </c>
      <c r="N4829" s="4">
        <v>0</v>
      </c>
      <c r="O4829" s="4">
        <v>16763</v>
      </c>
      <c r="P4829" s="4">
        <v>16763</v>
      </c>
      <c r="Q4829" s="4">
        <v>6681</v>
      </c>
      <c r="R4829" s="4" t="b">
        <f t="shared" si="90"/>
        <v>0</v>
      </c>
      <c r="S4829" s="4">
        <v>0</v>
      </c>
    </row>
    <row r="4830" spans="1:19" ht="14.25" customHeight="1">
      <c r="A4830" s="4" t="s">
        <v>2764</v>
      </c>
      <c r="B4830" s="5"/>
      <c r="C4830" s="4">
        <v>0</v>
      </c>
      <c r="E4830" s="4" t="b">
        <f t="shared" si="89"/>
        <v>0</v>
      </c>
      <c r="F4830" s="4">
        <v>0</v>
      </c>
      <c r="G4830" s="4">
        <v>5201</v>
      </c>
      <c r="H4830" s="6">
        <v>43862</v>
      </c>
      <c r="I4830" s="4" t="s">
        <v>1708</v>
      </c>
      <c r="J4830" s="4" t="s">
        <v>1069</v>
      </c>
      <c r="K4830" s="4">
        <v>562</v>
      </c>
      <c r="L4830" s="4">
        <v>0</v>
      </c>
      <c r="M4830" s="4">
        <v>0</v>
      </c>
      <c r="N4830" s="4">
        <v>16763</v>
      </c>
      <c r="O4830" s="4">
        <v>0</v>
      </c>
      <c r="P4830" s="4">
        <v>0</v>
      </c>
      <c r="Q4830" s="4">
        <v>6682</v>
      </c>
      <c r="R4830" s="4" t="b">
        <f t="shared" si="90"/>
        <v>0</v>
      </c>
      <c r="S4830" s="4">
        <v>0</v>
      </c>
    </row>
    <row r="4831" spans="1:19" ht="14.25" customHeight="1">
      <c r="A4831" s="4" t="s">
        <v>2764</v>
      </c>
      <c r="B4831" s="5"/>
      <c r="C4831" s="4">
        <v>0</v>
      </c>
      <c r="E4831" s="4" t="b">
        <f t="shared" si="89"/>
        <v>0</v>
      </c>
      <c r="F4831" s="4">
        <v>0</v>
      </c>
      <c r="G4831" s="4">
        <v>5201</v>
      </c>
      <c r="H4831" s="6">
        <v>43873</v>
      </c>
      <c r="I4831" s="4" t="s">
        <v>2805</v>
      </c>
      <c r="J4831" s="4" t="s">
        <v>40</v>
      </c>
      <c r="K4831" s="4">
        <v>13579</v>
      </c>
      <c r="L4831" s="4">
        <v>0</v>
      </c>
      <c r="M4831" s="4">
        <v>0</v>
      </c>
      <c r="N4831" s="4">
        <v>0</v>
      </c>
      <c r="O4831" s="4">
        <v>4763</v>
      </c>
      <c r="P4831" s="4">
        <v>4763</v>
      </c>
      <c r="Q4831" s="4">
        <v>6683</v>
      </c>
      <c r="R4831" s="4" t="b">
        <f t="shared" si="90"/>
        <v>0</v>
      </c>
      <c r="S4831" s="4">
        <v>0</v>
      </c>
    </row>
    <row r="4832" spans="1:19" ht="14.25" customHeight="1">
      <c r="A4832" s="4" t="s">
        <v>2764</v>
      </c>
      <c r="B4832" s="5"/>
      <c r="C4832" s="4">
        <v>0</v>
      </c>
      <c r="E4832" s="4" t="b">
        <f t="shared" si="89"/>
        <v>0</v>
      </c>
      <c r="F4832" s="4">
        <v>0</v>
      </c>
      <c r="G4832" s="4">
        <v>5201</v>
      </c>
      <c r="H4832" s="6">
        <v>43891</v>
      </c>
      <c r="I4832" s="4" t="s">
        <v>1710</v>
      </c>
      <c r="J4832" s="4" t="s">
        <v>1069</v>
      </c>
      <c r="K4832" s="4">
        <v>564</v>
      </c>
      <c r="L4832" s="4">
        <v>0</v>
      </c>
      <c r="M4832" s="4">
        <v>0</v>
      </c>
      <c r="N4832" s="4">
        <v>4763</v>
      </c>
      <c r="O4832" s="4">
        <v>0</v>
      </c>
      <c r="P4832" s="4">
        <v>0</v>
      </c>
      <c r="Q4832" s="4">
        <v>6684</v>
      </c>
      <c r="R4832" s="4" t="b">
        <f t="shared" si="90"/>
        <v>0</v>
      </c>
      <c r="S4832" s="4">
        <v>0</v>
      </c>
    </row>
    <row r="4833" spans="1:19" ht="14.25" customHeight="1">
      <c r="A4833" s="4" t="s">
        <v>2764</v>
      </c>
      <c r="B4833" s="5"/>
      <c r="C4833" s="4">
        <v>0</v>
      </c>
      <c r="E4833" s="4" t="b">
        <f t="shared" si="89"/>
        <v>0</v>
      </c>
      <c r="F4833" s="4">
        <v>0</v>
      </c>
      <c r="G4833" s="4">
        <v>5201</v>
      </c>
      <c r="H4833" s="6">
        <v>43916</v>
      </c>
      <c r="I4833" s="4" t="s">
        <v>2805</v>
      </c>
      <c r="J4833" s="4" t="s">
        <v>40</v>
      </c>
      <c r="K4833" s="4">
        <v>13669</v>
      </c>
      <c r="L4833" s="4">
        <v>0</v>
      </c>
      <c r="M4833" s="4">
        <v>0</v>
      </c>
      <c r="N4833" s="4">
        <v>0</v>
      </c>
      <c r="O4833" s="4">
        <v>6763</v>
      </c>
      <c r="P4833" s="4">
        <v>6763</v>
      </c>
      <c r="Q4833" s="4">
        <v>6685</v>
      </c>
      <c r="R4833" s="4" t="b">
        <f t="shared" si="90"/>
        <v>0</v>
      </c>
      <c r="S4833" s="4">
        <v>0</v>
      </c>
    </row>
    <row r="4834" spans="1:19" ht="14.25" customHeight="1">
      <c r="A4834" s="4" t="s">
        <v>2764</v>
      </c>
      <c r="B4834" s="5"/>
      <c r="C4834" s="4">
        <v>0</v>
      </c>
      <c r="E4834" s="4" t="b">
        <f t="shared" si="89"/>
        <v>0</v>
      </c>
      <c r="F4834" s="4">
        <v>0</v>
      </c>
      <c r="G4834" s="4">
        <v>5201</v>
      </c>
      <c r="H4834" s="6">
        <v>43922</v>
      </c>
      <c r="I4834" s="4" t="s">
        <v>1712</v>
      </c>
      <c r="J4834" s="4" t="s">
        <v>1069</v>
      </c>
      <c r="K4834" s="4">
        <v>566</v>
      </c>
      <c r="L4834" s="4">
        <v>0</v>
      </c>
      <c r="M4834" s="4">
        <v>0</v>
      </c>
      <c r="N4834" s="4">
        <v>6763</v>
      </c>
      <c r="O4834" s="4">
        <v>0</v>
      </c>
      <c r="P4834" s="4">
        <v>0</v>
      </c>
      <c r="Q4834" s="4">
        <v>6686</v>
      </c>
      <c r="R4834" s="4" t="b">
        <f t="shared" si="90"/>
        <v>0</v>
      </c>
      <c r="S4834" s="4">
        <v>0</v>
      </c>
    </row>
    <row r="4835" spans="1:19" ht="14.25" customHeight="1">
      <c r="A4835" s="4" t="s">
        <v>2764</v>
      </c>
      <c r="B4835" s="5"/>
      <c r="C4835" s="4">
        <v>0</v>
      </c>
      <c r="E4835" s="4" t="b">
        <f t="shared" si="89"/>
        <v>0</v>
      </c>
      <c r="F4835" s="4">
        <v>0</v>
      </c>
      <c r="G4835" s="4">
        <v>5201</v>
      </c>
      <c r="H4835" s="6">
        <v>43929</v>
      </c>
      <c r="I4835" s="4" t="s">
        <v>2805</v>
      </c>
      <c r="J4835" s="4" t="s">
        <v>40</v>
      </c>
      <c r="K4835" s="4">
        <v>13699</v>
      </c>
      <c r="L4835" s="4">
        <v>0</v>
      </c>
      <c r="M4835" s="4">
        <v>0</v>
      </c>
      <c r="N4835" s="4">
        <v>0</v>
      </c>
      <c r="O4835" s="4">
        <v>63</v>
      </c>
      <c r="P4835" s="4">
        <v>63</v>
      </c>
      <c r="Q4835" s="4">
        <v>6687</v>
      </c>
      <c r="R4835" s="4" t="b">
        <f t="shared" si="90"/>
        <v>0</v>
      </c>
      <c r="S4835" s="4">
        <v>0</v>
      </c>
    </row>
    <row r="4836" spans="1:19" ht="14.25" customHeight="1">
      <c r="A4836" s="4" t="s">
        <v>2764</v>
      </c>
      <c r="B4836" s="5"/>
      <c r="C4836" s="4">
        <v>0</v>
      </c>
      <c r="E4836" s="4" t="b">
        <f t="shared" si="89"/>
        <v>0</v>
      </c>
      <c r="F4836" s="4">
        <v>0</v>
      </c>
      <c r="G4836" s="4">
        <v>5201</v>
      </c>
      <c r="H4836" s="6">
        <v>43952</v>
      </c>
      <c r="I4836" s="4" t="s">
        <v>1714</v>
      </c>
      <c r="J4836" s="4" t="s">
        <v>1069</v>
      </c>
      <c r="K4836" s="4">
        <v>568</v>
      </c>
      <c r="L4836" s="4">
        <v>0</v>
      </c>
      <c r="M4836" s="4">
        <v>0</v>
      </c>
      <c r="N4836" s="4">
        <v>63</v>
      </c>
      <c r="O4836" s="4">
        <v>0</v>
      </c>
      <c r="P4836" s="4">
        <v>0</v>
      </c>
      <c r="Q4836" s="4">
        <v>6688</v>
      </c>
      <c r="R4836" s="4" t="b">
        <f t="shared" si="90"/>
        <v>0</v>
      </c>
      <c r="S4836" s="4">
        <v>0</v>
      </c>
    </row>
    <row r="4837" spans="1:19" ht="14.25" customHeight="1">
      <c r="A4837" s="4" t="s">
        <v>2764</v>
      </c>
      <c r="B4837" s="5"/>
      <c r="C4837" s="4">
        <v>0</v>
      </c>
      <c r="E4837" s="4" t="b">
        <f t="shared" si="89"/>
        <v>0</v>
      </c>
      <c r="F4837" s="4">
        <v>0</v>
      </c>
      <c r="G4837" s="4">
        <v>5201</v>
      </c>
      <c r="H4837" s="6">
        <v>43958</v>
      </c>
      <c r="I4837" s="4" t="s">
        <v>2805</v>
      </c>
      <c r="J4837" s="4" t="s">
        <v>40</v>
      </c>
      <c r="K4837" s="4">
        <v>13749</v>
      </c>
      <c r="L4837" s="4">
        <v>0</v>
      </c>
      <c r="M4837" s="4">
        <v>0</v>
      </c>
      <c r="N4837" s="4">
        <v>0</v>
      </c>
      <c r="O4837" s="4">
        <v>3063</v>
      </c>
      <c r="P4837" s="4">
        <v>3063</v>
      </c>
      <c r="Q4837" s="4">
        <v>6689</v>
      </c>
      <c r="R4837" s="4" t="b">
        <f t="shared" si="90"/>
        <v>0</v>
      </c>
      <c r="S4837" s="4">
        <v>0</v>
      </c>
    </row>
    <row r="4838" spans="1:19" ht="14.25" customHeight="1">
      <c r="A4838" s="4" t="s">
        <v>2764</v>
      </c>
      <c r="B4838" s="5"/>
      <c r="C4838" s="4">
        <v>0</v>
      </c>
      <c r="E4838" s="4" t="b">
        <f t="shared" si="89"/>
        <v>0</v>
      </c>
      <c r="F4838" s="4">
        <v>0</v>
      </c>
      <c r="G4838" s="4">
        <v>5201</v>
      </c>
      <c r="H4838" s="6">
        <v>43983</v>
      </c>
      <c r="I4838" s="4" t="s">
        <v>1716</v>
      </c>
      <c r="J4838" s="4" t="s">
        <v>1069</v>
      </c>
      <c r="K4838" s="4">
        <v>569</v>
      </c>
      <c r="L4838" s="4">
        <v>0</v>
      </c>
      <c r="M4838" s="4">
        <v>0</v>
      </c>
      <c r="N4838" s="4">
        <v>3063</v>
      </c>
      <c r="O4838" s="4">
        <v>0</v>
      </c>
      <c r="P4838" s="4">
        <v>0</v>
      </c>
      <c r="Q4838" s="4">
        <v>6690</v>
      </c>
      <c r="R4838" s="4" t="b">
        <f t="shared" si="90"/>
        <v>0</v>
      </c>
      <c r="S4838" s="4">
        <v>0</v>
      </c>
    </row>
    <row r="4839" spans="1:19" ht="14.25" customHeight="1">
      <c r="A4839" s="4" t="s">
        <v>2764</v>
      </c>
      <c r="B4839" s="5"/>
      <c r="C4839" s="4">
        <v>0</v>
      </c>
      <c r="E4839" s="4" t="b">
        <f t="shared" si="89"/>
        <v>0</v>
      </c>
      <c r="F4839" s="4">
        <v>0</v>
      </c>
      <c r="G4839" s="4">
        <v>5201</v>
      </c>
      <c r="H4839" s="6">
        <v>43985</v>
      </c>
      <c r="I4839" s="4" t="s">
        <v>2805</v>
      </c>
      <c r="J4839" s="4" t="s">
        <v>40</v>
      </c>
      <c r="K4839" s="4">
        <v>13812</v>
      </c>
      <c r="L4839" s="4">
        <v>0</v>
      </c>
      <c r="M4839" s="4">
        <v>0</v>
      </c>
      <c r="N4839" s="4">
        <v>0</v>
      </c>
      <c r="O4839" s="4">
        <v>6063</v>
      </c>
      <c r="P4839" s="4">
        <v>6063</v>
      </c>
      <c r="Q4839" s="4">
        <v>6691</v>
      </c>
      <c r="R4839" s="4" t="b">
        <f t="shared" si="90"/>
        <v>0</v>
      </c>
      <c r="S4839" s="4">
        <v>0</v>
      </c>
    </row>
    <row r="4840" spans="1:19" ht="14.25" customHeight="1">
      <c r="A4840" s="4" t="s">
        <v>2764</v>
      </c>
      <c r="B4840" s="5"/>
      <c r="C4840" s="4">
        <v>0</v>
      </c>
      <c r="E4840" s="4" t="b">
        <f t="shared" si="89"/>
        <v>0</v>
      </c>
      <c r="F4840" s="4">
        <v>0</v>
      </c>
      <c r="G4840" s="4">
        <v>5201</v>
      </c>
      <c r="H4840" s="6">
        <v>44013</v>
      </c>
      <c r="I4840" s="4" t="s">
        <v>1718</v>
      </c>
      <c r="J4840" s="4" t="s">
        <v>1069</v>
      </c>
      <c r="K4840" s="4">
        <v>570</v>
      </c>
      <c r="L4840" s="4">
        <v>0</v>
      </c>
      <c r="M4840" s="4">
        <v>0</v>
      </c>
      <c r="N4840" s="4">
        <v>6063</v>
      </c>
      <c r="O4840" s="4">
        <v>0</v>
      </c>
      <c r="P4840" s="4">
        <v>0</v>
      </c>
      <c r="Q4840" s="4">
        <v>6692</v>
      </c>
      <c r="R4840" s="4" t="b">
        <f t="shared" si="90"/>
        <v>0</v>
      </c>
      <c r="S4840" s="4">
        <v>0</v>
      </c>
    </row>
    <row r="4841" spans="1:19" ht="14.25" customHeight="1">
      <c r="A4841" s="4" t="s">
        <v>2764</v>
      </c>
      <c r="B4841" s="5"/>
      <c r="C4841" s="4">
        <v>0</v>
      </c>
      <c r="E4841" s="4" t="b">
        <f t="shared" si="89"/>
        <v>0</v>
      </c>
      <c r="F4841" s="4">
        <v>0</v>
      </c>
      <c r="G4841" s="4">
        <v>5201</v>
      </c>
      <c r="H4841" s="6">
        <v>44022</v>
      </c>
      <c r="I4841" s="4" t="s">
        <v>2805</v>
      </c>
      <c r="J4841" s="4" t="s">
        <v>40</v>
      </c>
      <c r="K4841" s="4">
        <v>13904</v>
      </c>
      <c r="L4841" s="4">
        <v>0</v>
      </c>
      <c r="M4841" s="4">
        <v>0</v>
      </c>
      <c r="N4841" s="4">
        <v>0</v>
      </c>
      <c r="O4841" s="4">
        <v>4063</v>
      </c>
      <c r="P4841" s="4">
        <v>4063</v>
      </c>
      <c r="Q4841" s="4">
        <v>6693</v>
      </c>
      <c r="R4841" s="4" t="b">
        <f t="shared" si="90"/>
        <v>0</v>
      </c>
      <c r="S4841" s="4">
        <v>0</v>
      </c>
    </row>
    <row r="4842" spans="1:19" ht="14.25" customHeight="1">
      <c r="A4842" s="4" t="s">
        <v>2764</v>
      </c>
      <c r="B4842" s="5"/>
      <c r="C4842" s="4">
        <v>0</v>
      </c>
      <c r="E4842" s="4" t="b">
        <f t="shared" si="89"/>
        <v>0</v>
      </c>
      <c r="F4842" s="4">
        <v>0</v>
      </c>
      <c r="G4842" s="4">
        <v>5201</v>
      </c>
      <c r="H4842" s="6">
        <v>44044</v>
      </c>
      <c r="I4842" s="4" t="s">
        <v>1720</v>
      </c>
      <c r="J4842" s="4" t="s">
        <v>1069</v>
      </c>
      <c r="K4842" s="4">
        <v>572</v>
      </c>
      <c r="L4842" s="4">
        <v>0</v>
      </c>
      <c r="M4842" s="4">
        <v>0</v>
      </c>
      <c r="N4842" s="4">
        <v>4063</v>
      </c>
      <c r="O4842" s="4">
        <v>0</v>
      </c>
      <c r="P4842" s="4">
        <v>0</v>
      </c>
      <c r="Q4842" s="4">
        <v>6694</v>
      </c>
      <c r="R4842" s="4" t="b">
        <f t="shared" si="90"/>
        <v>0</v>
      </c>
      <c r="S4842" s="4">
        <v>0</v>
      </c>
    </row>
    <row r="4843" spans="1:19" ht="14.25" customHeight="1">
      <c r="A4843" s="4" t="s">
        <v>2764</v>
      </c>
      <c r="B4843" s="5"/>
      <c r="C4843" s="4">
        <v>0</v>
      </c>
      <c r="E4843" s="4" t="b">
        <f t="shared" si="89"/>
        <v>0</v>
      </c>
      <c r="F4843" s="4">
        <v>0</v>
      </c>
      <c r="G4843" s="4">
        <v>5201</v>
      </c>
      <c r="H4843" s="6">
        <v>44055</v>
      </c>
      <c r="I4843" s="4" t="s">
        <v>2805</v>
      </c>
      <c r="J4843" s="4" t="s">
        <v>40</v>
      </c>
      <c r="K4843" s="4">
        <v>13973</v>
      </c>
      <c r="L4843" s="4">
        <v>0</v>
      </c>
      <c r="M4843" s="4">
        <v>0</v>
      </c>
      <c r="N4843" s="4">
        <v>0</v>
      </c>
      <c r="O4843" s="4">
        <v>2063</v>
      </c>
      <c r="P4843" s="4">
        <v>2063</v>
      </c>
      <c r="Q4843" s="4">
        <v>6695</v>
      </c>
      <c r="R4843" s="4" t="b">
        <f t="shared" si="90"/>
        <v>0</v>
      </c>
      <c r="S4843" s="4">
        <v>0</v>
      </c>
    </row>
    <row r="4844" spans="1:19" ht="14.25" customHeight="1">
      <c r="A4844" s="4" t="s">
        <v>2764</v>
      </c>
      <c r="B4844" s="5"/>
      <c r="C4844" s="4">
        <v>0</v>
      </c>
      <c r="E4844" s="4" t="b">
        <f t="shared" si="89"/>
        <v>0</v>
      </c>
      <c r="F4844" s="4">
        <v>0</v>
      </c>
      <c r="G4844" s="4">
        <v>5201</v>
      </c>
      <c r="H4844" s="6">
        <v>44075</v>
      </c>
      <c r="I4844" s="4" t="s">
        <v>1722</v>
      </c>
      <c r="J4844" s="4" t="s">
        <v>1069</v>
      </c>
      <c r="K4844" s="4">
        <v>573</v>
      </c>
      <c r="L4844" s="4">
        <v>0</v>
      </c>
      <c r="M4844" s="4">
        <v>0</v>
      </c>
      <c r="N4844" s="4">
        <v>2063</v>
      </c>
      <c r="O4844" s="4">
        <v>0</v>
      </c>
      <c r="P4844" s="4">
        <v>0</v>
      </c>
      <c r="Q4844" s="4">
        <v>6696</v>
      </c>
      <c r="R4844" s="4" t="b">
        <f t="shared" si="90"/>
        <v>0</v>
      </c>
      <c r="S4844" s="4">
        <v>0</v>
      </c>
    </row>
    <row r="4845" spans="1:19" ht="14.25" customHeight="1">
      <c r="A4845" s="4" t="s">
        <v>2764</v>
      </c>
      <c r="B4845" s="5"/>
      <c r="C4845" s="4">
        <v>0</v>
      </c>
      <c r="E4845" s="4" t="b">
        <f t="shared" si="89"/>
        <v>0</v>
      </c>
      <c r="F4845" s="4">
        <v>0</v>
      </c>
      <c r="G4845" s="4">
        <v>5201</v>
      </c>
      <c r="H4845" s="6">
        <v>44076</v>
      </c>
      <c r="I4845" s="4" t="s">
        <v>2805</v>
      </c>
      <c r="J4845" s="4" t="s">
        <v>40</v>
      </c>
      <c r="K4845" s="4">
        <v>14028</v>
      </c>
      <c r="L4845" s="4">
        <v>0</v>
      </c>
      <c r="M4845" s="4">
        <v>0</v>
      </c>
      <c r="N4845" s="4">
        <v>0</v>
      </c>
      <c r="O4845" s="4">
        <v>63</v>
      </c>
      <c r="P4845" s="4">
        <v>63</v>
      </c>
      <c r="Q4845" s="4">
        <v>6697</v>
      </c>
      <c r="R4845" s="4" t="b">
        <f t="shared" si="90"/>
        <v>0</v>
      </c>
      <c r="S4845" s="4">
        <v>0</v>
      </c>
    </row>
    <row r="4846" spans="1:19" ht="14.25" customHeight="1">
      <c r="A4846" s="4" t="s">
        <v>2764</v>
      </c>
      <c r="B4846" s="5"/>
      <c r="C4846" s="4">
        <v>0</v>
      </c>
      <c r="E4846" s="4" t="b">
        <f t="shared" si="89"/>
        <v>0</v>
      </c>
      <c r="F4846" s="4">
        <v>0</v>
      </c>
      <c r="G4846" s="4">
        <v>5201</v>
      </c>
      <c r="H4846" s="6">
        <v>44099</v>
      </c>
      <c r="I4846" s="4" t="s">
        <v>2805</v>
      </c>
      <c r="J4846" s="4" t="s">
        <v>40</v>
      </c>
      <c r="K4846" s="4">
        <v>14071</v>
      </c>
      <c r="L4846" s="4">
        <v>0</v>
      </c>
      <c r="M4846" s="4">
        <v>0</v>
      </c>
      <c r="N4846" s="4">
        <v>0</v>
      </c>
      <c r="O4846" s="4">
        <v>225000</v>
      </c>
      <c r="P4846" s="4">
        <v>225063</v>
      </c>
      <c r="Q4846" s="4">
        <v>6698</v>
      </c>
      <c r="R4846" s="4" t="b">
        <f t="shared" si="90"/>
        <v>0</v>
      </c>
      <c r="S4846" s="4">
        <v>0</v>
      </c>
    </row>
    <row r="4847" spans="1:19" ht="14.25" customHeight="1">
      <c r="A4847" s="4" t="s">
        <v>2764</v>
      </c>
      <c r="B4847" s="5"/>
      <c r="C4847" s="4">
        <v>0</v>
      </c>
      <c r="E4847" s="4" t="b">
        <f t="shared" si="89"/>
        <v>0</v>
      </c>
      <c r="F4847" s="4">
        <v>0</v>
      </c>
      <c r="G4847" s="4">
        <v>5201</v>
      </c>
      <c r="H4847" s="6">
        <v>44105</v>
      </c>
      <c r="I4847" s="4" t="s">
        <v>1724</v>
      </c>
      <c r="J4847" s="4" t="s">
        <v>1069</v>
      </c>
      <c r="K4847" s="4">
        <v>575</v>
      </c>
      <c r="L4847" s="4">
        <v>0</v>
      </c>
      <c r="M4847" s="4">
        <v>0</v>
      </c>
      <c r="N4847" s="4">
        <v>222000</v>
      </c>
      <c r="O4847" s="4">
        <v>0</v>
      </c>
      <c r="P4847" s="4">
        <v>3063</v>
      </c>
      <c r="Q4847" s="4">
        <v>6699</v>
      </c>
      <c r="R4847" s="4" t="b">
        <f t="shared" si="90"/>
        <v>0</v>
      </c>
      <c r="S4847" s="4">
        <v>0</v>
      </c>
    </row>
    <row r="4848" spans="1:19" ht="14.25" customHeight="1">
      <c r="A4848" s="4" t="s">
        <v>2764</v>
      </c>
      <c r="B4848" s="5"/>
      <c r="C4848" s="4">
        <v>0</v>
      </c>
      <c r="E4848" s="4" t="b">
        <f t="shared" si="89"/>
        <v>0</v>
      </c>
      <c r="F4848" s="4">
        <v>0</v>
      </c>
      <c r="G4848" s="4">
        <v>5201</v>
      </c>
      <c r="H4848" s="6">
        <v>44136</v>
      </c>
      <c r="I4848" s="4" t="s">
        <v>1726</v>
      </c>
      <c r="J4848" s="4" t="s">
        <v>1069</v>
      </c>
      <c r="K4848" s="4">
        <v>576</v>
      </c>
      <c r="L4848" s="4">
        <v>0</v>
      </c>
      <c r="M4848" s="4">
        <v>0</v>
      </c>
      <c r="N4848" s="4">
        <v>3063</v>
      </c>
      <c r="O4848" s="4">
        <v>0</v>
      </c>
      <c r="P4848" s="4">
        <v>0</v>
      </c>
      <c r="Q4848" s="4">
        <v>6700</v>
      </c>
      <c r="R4848" s="4" t="b">
        <f t="shared" si="90"/>
        <v>0</v>
      </c>
      <c r="S4848" s="4">
        <v>0</v>
      </c>
    </row>
    <row r="4849" spans="1:19" ht="14.25" customHeight="1">
      <c r="A4849" s="4" t="s">
        <v>2764</v>
      </c>
      <c r="B4849" s="5"/>
      <c r="C4849" s="4">
        <v>0</v>
      </c>
      <c r="E4849" s="4" t="b">
        <f t="shared" si="89"/>
        <v>0</v>
      </c>
      <c r="F4849" s="4">
        <v>0</v>
      </c>
      <c r="G4849" s="4">
        <v>5201</v>
      </c>
      <c r="H4849" s="6">
        <v>44162</v>
      </c>
      <c r="I4849" s="4" t="s">
        <v>2805</v>
      </c>
      <c r="J4849" s="4" t="s">
        <v>40</v>
      </c>
      <c r="K4849" s="4">
        <v>14212</v>
      </c>
      <c r="L4849" s="4">
        <v>0</v>
      </c>
      <c r="M4849" s="4">
        <v>0</v>
      </c>
      <c r="N4849" s="4">
        <v>0</v>
      </c>
      <c r="O4849" s="4">
        <v>230063</v>
      </c>
      <c r="P4849" s="4">
        <v>230063</v>
      </c>
      <c r="Q4849" s="4">
        <v>6701</v>
      </c>
      <c r="R4849" s="4" t="b">
        <f t="shared" si="90"/>
        <v>0</v>
      </c>
      <c r="S4849" s="4">
        <v>0</v>
      </c>
    </row>
    <row r="4850" spans="1:19" ht="14.25" customHeight="1">
      <c r="A4850" s="4" t="s">
        <v>2764</v>
      </c>
      <c r="B4850" s="5"/>
      <c r="C4850" s="4">
        <v>0</v>
      </c>
      <c r="E4850" s="4" t="b">
        <f t="shared" si="89"/>
        <v>0</v>
      </c>
      <c r="F4850" s="4">
        <v>0</v>
      </c>
      <c r="G4850" s="4">
        <v>5201</v>
      </c>
      <c r="H4850" s="6">
        <v>44166</v>
      </c>
      <c r="I4850" s="4" t="s">
        <v>1728</v>
      </c>
      <c r="J4850" s="4" t="s">
        <v>1069</v>
      </c>
      <c r="K4850" s="4">
        <v>577</v>
      </c>
      <c r="L4850" s="4">
        <v>0</v>
      </c>
      <c r="M4850" s="4">
        <v>0</v>
      </c>
      <c r="N4850" s="4">
        <v>222000</v>
      </c>
      <c r="O4850" s="4">
        <v>0</v>
      </c>
      <c r="P4850" s="4">
        <v>8063</v>
      </c>
      <c r="Q4850" s="4">
        <v>6702</v>
      </c>
      <c r="R4850" s="4" t="b">
        <f t="shared" si="90"/>
        <v>0</v>
      </c>
      <c r="S4850" s="4">
        <v>0</v>
      </c>
    </row>
    <row r="4851" spans="1:19" ht="14.25" customHeight="1">
      <c r="A4851" s="4" t="s">
        <v>2764</v>
      </c>
      <c r="B4851" s="5" t="s">
        <v>2806</v>
      </c>
      <c r="C4851" s="4">
        <v>0</v>
      </c>
      <c r="D4851" s="4" t="s">
        <v>2806</v>
      </c>
      <c r="E4851" s="4" t="b">
        <f t="shared" si="89"/>
        <v>0</v>
      </c>
      <c r="F4851" s="4">
        <v>0</v>
      </c>
      <c r="G4851" s="4">
        <v>5201</v>
      </c>
      <c r="H4851" s="3" t="s">
        <v>21</v>
      </c>
      <c r="K4851" s="4">
        <v>0</v>
      </c>
      <c r="L4851" s="4">
        <v>0</v>
      </c>
      <c r="M4851" s="4">
        <v>0</v>
      </c>
      <c r="N4851" s="4">
        <v>490667</v>
      </c>
      <c r="O4851" s="4">
        <v>498730</v>
      </c>
      <c r="P4851" s="4">
        <v>8063</v>
      </c>
      <c r="Q4851" s="4">
        <v>6703</v>
      </c>
      <c r="R4851" s="4" t="b">
        <f t="shared" si="90"/>
        <v>0</v>
      </c>
      <c r="S4851" s="4">
        <v>0</v>
      </c>
    </row>
    <row r="4852" spans="1:19" ht="14.25" customHeight="1">
      <c r="A4852" s="4" t="s">
        <v>2764</v>
      </c>
      <c r="B4852" s="5" t="s">
        <v>498</v>
      </c>
      <c r="C4852" s="4">
        <v>0</v>
      </c>
      <c r="D4852" s="4" t="s">
        <v>498</v>
      </c>
      <c r="E4852" s="4" t="b">
        <f t="shared" si="89"/>
        <v>0</v>
      </c>
      <c r="F4852" s="4">
        <v>0</v>
      </c>
      <c r="G4852" s="4">
        <v>5302</v>
      </c>
      <c r="H4852" s="3" t="s">
        <v>21</v>
      </c>
      <c r="K4852" s="4">
        <v>0</v>
      </c>
      <c r="L4852" s="4">
        <v>401226</v>
      </c>
      <c r="M4852" s="4">
        <v>411226</v>
      </c>
      <c r="N4852" s="4">
        <v>0</v>
      </c>
      <c r="O4852" s="4">
        <v>0</v>
      </c>
      <c r="P4852" s="4">
        <v>0</v>
      </c>
      <c r="Q4852" s="4">
        <v>6708</v>
      </c>
      <c r="R4852" s="4" t="b">
        <f t="shared" si="90"/>
        <v>0</v>
      </c>
      <c r="S4852" s="4">
        <v>0</v>
      </c>
    </row>
    <row r="4853" spans="1:19" ht="14.25" customHeight="1">
      <c r="A4853" s="4" t="s">
        <v>2764</v>
      </c>
      <c r="B4853" s="5"/>
      <c r="C4853" s="4">
        <v>0</v>
      </c>
      <c r="E4853" s="4" t="b">
        <f t="shared" si="89"/>
        <v>0</v>
      </c>
      <c r="F4853" s="4">
        <v>0</v>
      </c>
      <c r="G4853" s="4">
        <v>5302</v>
      </c>
      <c r="H4853" s="6">
        <v>43893</v>
      </c>
      <c r="I4853" s="4" t="s">
        <v>2807</v>
      </c>
      <c r="J4853" s="4" t="s">
        <v>40</v>
      </c>
      <c r="K4853" s="4">
        <v>13673</v>
      </c>
      <c r="L4853" s="4">
        <v>0</v>
      </c>
      <c r="M4853" s="4">
        <v>0</v>
      </c>
      <c r="N4853" s="4">
        <v>0</v>
      </c>
      <c r="O4853" s="4">
        <v>201226</v>
      </c>
      <c r="P4853" s="4">
        <v>201226</v>
      </c>
      <c r="Q4853" s="4">
        <v>6709</v>
      </c>
      <c r="R4853" s="4" t="b">
        <f t="shared" si="90"/>
        <v>0</v>
      </c>
      <c r="S4853" s="4">
        <v>0</v>
      </c>
    </row>
    <row r="4854" spans="1:19" ht="14.25" customHeight="1">
      <c r="A4854" s="4" t="s">
        <v>2764</v>
      </c>
      <c r="B4854" s="5"/>
      <c r="C4854" s="4">
        <v>0</v>
      </c>
      <c r="E4854" s="4" t="b">
        <f t="shared" si="89"/>
        <v>0</v>
      </c>
      <c r="F4854" s="4">
        <v>0</v>
      </c>
      <c r="G4854" s="4">
        <v>5302</v>
      </c>
      <c r="H4854" s="6">
        <v>43922</v>
      </c>
      <c r="I4854" s="4" t="s">
        <v>1761</v>
      </c>
      <c r="J4854" s="4" t="s">
        <v>1069</v>
      </c>
      <c r="K4854" s="4">
        <v>566</v>
      </c>
      <c r="L4854" s="4">
        <v>0</v>
      </c>
      <c r="M4854" s="4">
        <v>0</v>
      </c>
      <c r="N4854" s="4">
        <v>200000</v>
      </c>
      <c r="O4854" s="4">
        <v>0</v>
      </c>
      <c r="P4854" s="4">
        <v>1226</v>
      </c>
      <c r="Q4854" s="4">
        <v>6710</v>
      </c>
      <c r="R4854" s="4" t="b">
        <f t="shared" si="90"/>
        <v>0</v>
      </c>
      <c r="S4854" s="4">
        <v>0</v>
      </c>
    </row>
    <row r="4855" spans="1:19" ht="14.25" customHeight="1">
      <c r="A4855" s="4" t="s">
        <v>2764</v>
      </c>
      <c r="B4855" s="5"/>
      <c r="C4855" s="4">
        <v>0</v>
      </c>
      <c r="E4855" s="4" t="b">
        <f t="shared" si="89"/>
        <v>0</v>
      </c>
      <c r="F4855" s="4">
        <v>0</v>
      </c>
      <c r="G4855" s="4">
        <v>5302</v>
      </c>
      <c r="H4855" s="6">
        <v>43952</v>
      </c>
      <c r="I4855" s="4" t="s">
        <v>1763</v>
      </c>
      <c r="J4855" s="4" t="s">
        <v>1069</v>
      </c>
      <c r="K4855" s="4">
        <v>568</v>
      </c>
      <c r="L4855" s="4">
        <v>0</v>
      </c>
      <c r="M4855" s="4">
        <v>0</v>
      </c>
      <c r="N4855" s="4">
        <v>1226</v>
      </c>
      <c r="O4855" s="4">
        <v>0</v>
      </c>
      <c r="P4855" s="4">
        <v>0</v>
      </c>
      <c r="Q4855" s="4">
        <v>6711</v>
      </c>
      <c r="R4855" s="4" t="b">
        <f t="shared" si="90"/>
        <v>0</v>
      </c>
      <c r="S4855" s="4">
        <v>0</v>
      </c>
    </row>
    <row r="4856" spans="1:19" ht="14.25" customHeight="1">
      <c r="A4856" s="4" t="s">
        <v>2764</v>
      </c>
      <c r="B4856" s="5"/>
      <c r="C4856" s="4">
        <v>0</v>
      </c>
      <c r="E4856" s="4" t="b">
        <f t="shared" si="89"/>
        <v>0</v>
      </c>
      <c r="F4856" s="4">
        <v>0</v>
      </c>
      <c r="G4856" s="4">
        <v>5302</v>
      </c>
      <c r="H4856" s="6">
        <v>44159</v>
      </c>
      <c r="I4856" s="4" t="s">
        <v>2807</v>
      </c>
      <c r="J4856" s="4" t="s">
        <v>40</v>
      </c>
      <c r="K4856" s="4">
        <v>14233</v>
      </c>
      <c r="L4856" s="4">
        <v>0</v>
      </c>
      <c r="M4856" s="4">
        <v>0</v>
      </c>
      <c r="N4856" s="4">
        <v>0</v>
      </c>
      <c r="O4856" s="4">
        <v>210000</v>
      </c>
      <c r="P4856" s="4">
        <v>210000</v>
      </c>
      <c r="Q4856" s="4">
        <v>6712</v>
      </c>
      <c r="R4856" s="4" t="b">
        <f t="shared" si="90"/>
        <v>0</v>
      </c>
      <c r="S4856" s="4">
        <v>0</v>
      </c>
    </row>
    <row r="4857" spans="1:19" ht="14.25" customHeight="1">
      <c r="A4857" s="4" t="s">
        <v>2764</v>
      </c>
      <c r="B4857" s="5"/>
      <c r="C4857" s="4">
        <v>0</v>
      </c>
      <c r="E4857" s="4" t="b">
        <f t="shared" si="89"/>
        <v>0</v>
      </c>
      <c r="F4857" s="4">
        <v>0</v>
      </c>
      <c r="G4857" s="4">
        <v>5302</v>
      </c>
      <c r="H4857" s="6">
        <v>44166</v>
      </c>
      <c r="I4857" s="4" t="s">
        <v>1771</v>
      </c>
      <c r="J4857" s="4" t="s">
        <v>1069</v>
      </c>
      <c r="K4857" s="4">
        <v>577</v>
      </c>
      <c r="L4857" s="4">
        <v>0</v>
      </c>
      <c r="M4857" s="4">
        <v>0</v>
      </c>
      <c r="N4857" s="4">
        <v>200000</v>
      </c>
      <c r="O4857" s="4">
        <v>0</v>
      </c>
      <c r="P4857" s="4">
        <v>10000</v>
      </c>
      <c r="Q4857" s="4">
        <v>6713</v>
      </c>
      <c r="R4857" s="4" t="b">
        <f t="shared" si="90"/>
        <v>0</v>
      </c>
      <c r="S4857" s="4">
        <v>0</v>
      </c>
    </row>
    <row r="4858" spans="1:19" ht="14.25" customHeight="1">
      <c r="A4858" s="4" t="s">
        <v>2764</v>
      </c>
      <c r="B4858" s="5" t="s">
        <v>2808</v>
      </c>
      <c r="C4858" s="4">
        <v>0</v>
      </c>
      <c r="D4858" s="4" t="s">
        <v>2808</v>
      </c>
      <c r="E4858" s="4" t="b">
        <f t="shared" si="89"/>
        <v>0</v>
      </c>
      <c r="F4858" s="4">
        <v>0</v>
      </c>
      <c r="G4858" s="4">
        <v>5302</v>
      </c>
      <c r="H4858" s="3" t="s">
        <v>21</v>
      </c>
      <c r="K4858" s="4">
        <v>0</v>
      </c>
      <c r="L4858" s="4">
        <v>0</v>
      </c>
      <c r="M4858" s="4">
        <v>0</v>
      </c>
      <c r="N4858" s="4">
        <v>401226</v>
      </c>
      <c r="O4858" s="4">
        <v>411226</v>
      </c>
      <c r="P4858" s="4">
        <v>10000</v>
      </c>
      <c r="Q4858" s="4">
        <v>6714</v>
      </c>
      <c r="R4858" s="4" t="b">
        <f t="shared" si="90"/>
        <v>0</v>
      </c>
      <c r="S4858" s="4">
        <v>0</v>
      </c>
    </row>
    <row r="4859" spans="1:19" ht="14.25" customHeight="1">
      <c r="A4859" s="4" t="s">
        <v>2764</v>
      </c>
      <c r="B4859" s="5" t="s">
        <v>515</v>
      </c>
      <c r="C4859" s="4">
        <v>0</v>
      </c>
      <c r="D4859" s="4" t="s">
        <v>515</v>
      </c>
      <c r="E4859" s="4" t="b">
        <f t="shared" si="89"/>
        <v>0</v>
      </c>
      <c r="F4859" s="4">
        <v>0</v>
      </c>
      <c r="G4859" s="4">
        <v>5402</v>
      </c>
      <c r="H4859" s="3" t="s">
        <v>21</v>
      </c>
      <c r="K4859" s="4">
        <v>0</v>
      </c>
      <c r="L4859" s="4">
        <v>400000</v>
      </c>
      <c r="M4859" s="4">
        <v>400000</v>
      </c>
      <c r="N4859" s="4">
        <v>0</v>
      </c>
      <c r="O4859" s="4">
        <v>0</v>
      </c>
      <c r="P4859" s="4">
        <v>0</v>
      </c>
      <c r="Q4859" s="4">
        <v>6717</v>
      </c>
      <c r="R4859" s="4" t="b">
        <f t="shared" si="90"/>
        <v>0</v>
      </c>
      <c r="S4859" s="4">
        <v>0</v>
      </c>
    </row>
    <row r="4860" spans="1:19" ht="14.25" customHeight="1">
      <c r="A4860" s="4" t="s">
        <v>2764</v>
      </c>
      <c r="B4860" s="5"/>
      <c r="C4860" s="4">
        <v>0</v>
      </c>
      <c r="E4860" s="4" t="b">
        <f t="shared" si="89"/>
        <v>0</v>
      </c>
      <c r="F4860" s="4">
        <v>0</v>
      </c>
      <c r="G4860" s="4">
        <v>5402</v>
      </c>
      <c r="H4860" s="6">
        <v>44040</v>
      </c>
      <c r="I4860" s="4" t="s">
        <v>2809</v>
      </c>
      <c r="J4860" s="4" t="s">
        <v>40</v>
      </c>
      <c r="K4860" s="4">
        <v>13922</v>
      </c>
      <c r="L4860" s="4">
        <v>0</v>
      </c>
      <c r="M4860" s="4">
        <v>0</v>
      </c>
      <c r="N4860" s="4">
        <v>0</v>
      </c>
      <c r="O4860" s="4">
        <v>200000</v>
      </c>
      <c r="P4860" s="4">
        <v>200000</v>
      </c>
      <c r="Q4860" s="4">
        <v>6718</v>
      </c>
      <c r="R4860" s="4" t="b">
        <f t="shared" si="90"/>
        <v>0</v>
      </c>
      <c r="S4860" s="4">
        <v>0</v>
      </c>
    </row>
    <row r="4861" spans="1:19" ht="14.25" customHeight="1">
      <c r="A4861" s="4" t="s">
        <v>2764</v>
      </c>
      <c r="B4861" s="5"/>
      <c r="C4861" s="4">
        <v>0</v>
      </c>
      <c r="E4861" s="4" t="b">
        <f t="shared" si="89"/>
        <v>0</v>
      </c>
      <c r="F4861" s="4">
        <v>0</v>
      </c>
      <c r="G4861" s="4">
        <v>5402</v>
      </c>
      <c r="H4861" s="6">
        <v>44044</v>
      </c>
      <c r="I4861" s="4" t="s">
        <v>1794</v>
      </c>
      <c r="J4861" s="4" t="s">
        <v>1069</v>
      </c>
      <c r="K4861" s="4">
        <v>572</v>
      </c>
      <c r="L4861" s="4">
        <v>0</v>
      </c>
      <c r="M4861" s="4">
        <v>0</v>
      </c>
      <c r="N4861" s="4">
        <v>200000</v>
      </c>
      <c r="O4861" s="4">
        <v>0</v>
      </c>
      <c r="P4861" s="4">
        <v>0</v>
      </c>
      <c r="Q4861" s="4">
        <v>6719</v>
      </c>
      <c r="R4861" s="4" t="b">
        <f t="shared" si="90"/>
        <v>0</v>
      </c>
      <c r="S4861" s="4">
        <v>0</v>
      </c>
    </row>
    <row r="4862" spans="1:19" ht="14.25" customHeight="1">
      <c r="A4862" s="4" t="s">
        <v>2764</v>
      </c>
      <c r="B4862" s="5"/>
      <c r="C4862" s="4">
        <v>0</v>
      </c>
      <c r="E4862" s="4" t="b">
        <f t="shared" si="89"/>
        <v>0</v>
      </c>
      <c r="F4862" s="4">
        <v>0</v>
      </c>
      <c r="G4862" s="4">
        <v>5402</v>
      </c>
      <c r="H4862" s="6">
        <v>44074</v>
      </c>
      <c r="I4862" s="4" t="s">
        <v>2809</v>
      </c>
      <c r="J4862" s="4" t="s">
        <v>40</v>
      </c>
      <c r="K4862" s="4">
        <v>14001</v>
      </c>
      <c r="L4862" s="4">
        <v>0</v>
      </c>
      <c r="M4862" s="4">
        <v>0</v>
      </c>
      <c r="N4862" s="4">
        <v>0</v>
      </c>
      <c r="O4862" s="4">
        <v>200000</v>
      </c>
      <c r="P4862" s="4">
        <v>200000</v>
      </c>
      <c r="Q4862" s="4">
        <v>6720</v>
      </c>
      <c r="R4862" s="4" t="b">
        <f t="shared" si="90"/>
        <v>0</v>
      </c>
      <c r="S4862" s="4">
        <v>0</v>
      </c>
    </row>
    <row r="4863" spans="1:19" ht="14.25" customHeight="1">
      <c r="A4863" s="4" t="s">
        <v>2764</v>
      </c>
      <c r="B4863" s="5"/>
      <c r="C4863" s="4">
        <v>0</v>
      </c>
      <c r="E4863" s="4" t="b">
        <f t="shared" si="89"/>
        <v>0</v>
      </c>
      <c r="F4863" s="4">
        <v>0</v>
      </c>
      <c r="G4863" s="4">
        <v>5402</v>
      </c>
      <c r="H4863" s="6">
        <v>44075</v>
      </c>
      <c r="I4863" s="4" t="s">
        <v>1796</v>
      </c>
      <c r="J4863" s="4" t="s">
        <v>1069</v>
      </c>
      <c r="K4863" s="4">
        <v>573</v>
      </c>
      <c r="L4863" s="4">
        <v>0</v>
      </c>
      <c r="M4863" s="4">
        <v>0</v>
      </c>
      <c r="N4863" s="4">
        <v>200000</v>
      </c>
      <c r="O4863" s="4">
        <v>0</v>
      </c>
      <c r="P4863" s="4">
        <v>0</v>
      </c>
      <c r="Q4863" s="4">
        <v>6721</v>
      </c>
      <c r="R4863" s="4" t="b">
        <f t="shared" si="90"/>
        <v>0</v>
      </c>
      <c r="S4863" s="4">
        <v>0</v>
      </c>
    </row>
    <row r="4864" spans="1:19" ht="14.25" customHeight="1">
      <c r="A4864" s="4" t="s">
        <v>2764</v>
      </c>
      <c r="B4864" s="5" t="s">
        <v>2810</v>
      </c>
      <c r="C4864" s="4">
        <v>0</v>
      </c>
      <c r="D4864" s="4" t="s">
        <v>2810</v>
      </c>
      <c r="E4864" s="4" t="b">
        <f t="shared" si="89"/>
        <v>0</v>
      </c>
      <c r="F4864" s="4">
        <v>0</v>
      </c>
      <c r="G4864" s="4">
        <v>5402</v>
      </c>
      <c r="H4864" s="3" t="s">
        <v>21</v>
      </c>
      <c r="K4864" s="4">
        <v>0</v>
      </c>
      <c r="L4864" s="4">
        <v>0</v>
      </c>
      <c r="M4864" s="4">
        <v>0</v>
      </c>
      <c r="N4864" s="4">
        <v>400000</v>
      </c>
      <c r="O4864" s="4">
        <v>400000</v>
      </c>
      <c r="P4864" s="4">
        <v>0</v>
      </c>
      <c r="Q4864" s="4">
        <v>6722</v>
      </c>
      <c r="R4864" s="4" t="b">
        <f t="shared" si="90"/>
        <v>0</v>
      </c>
      <c r="S4864" s="4">
        <v>0</v>
      </c>
    </row>
    <row r="4865" spans="1:19" ht="14.25" customHeight="1">
      <c r="A4865" s="4" t="s">
        <v>2764</v>
      </c>
      <c r="B4865" s="5" t="s">
        <v>522</v>
      </c>
      <c r="C4865" s="4">
        <v>0</v>
      </c>
      <c r="D4865" s="4" t="s">
        <v>522</v>
      </c>
      <c r="E4865" s="4" t="b">
        <f t="shared" si="89"/>
        <v>0</v>
      </c>
      <c r="F4865" s="4">
        <v>0</v>
      </c>
      <c r="G4865" s="4">
        <v>5501</v>
      </c>
      <c r="H4865" s="3" t="s">
        <v>21</v>
      </c>
      <c r="K4865" s="4">
        <v>0</v>
      </c>
      <c r="L4865" s="4">
        <v>2387</v>
      </c>
      <c r="M4865" s="4">
        <v>2387</v>
      </c>
      <c r="N4865" s="4">
        <v>0</v>
      </c>
      <c r="O4865" s="4">
        <v>0</v>
      </c>
      <c r="P4865" s="4">
        <v>0</v>
      </c>
      <c r="Q4865" s="4">
        <v>6723</v>
      </c>
      <c r="R4865" s="4" t="b">
        <f t="shared" si="90"/>
        <v>0</v>
      </c>
      <c r="S4865" s="4">
        <v>0</v>
      </c>
    </row>
    <row r="4866" spans="1:19" ht="14.25" customHeight="1">
      <c r="A4866" s="4" t="s">
        <v>2764</v>
      </c>
      <c r="B4866" s="5"/>
      <c r="C4866" s="4">
        <v>0</v>
      </c>
      <c r="E4866" s="4" t="b">
        <f t="shared" si="89"/>
        <v>0</v>
      </c>
      <c r="F4866" s="4">
        <v>0</v>
      </c>
      <c r="G4866" s="4">
        <v>5501</v>
      </c>
      <c r="H4866" s="6">
        <v>44111</v>
      </c>
      <c r="I4866" s="4" t="s">
        <v>2811</v>
      </c>
      <c r="J4866" s="4" t="s">
        <v>40</v>
      </c>
      <c r="K4866" s="4">
        <v>14163</v>
      </c>
      <c r="L4866" s="4">
        <v>0</v>
      </c>
      <c r="M4866" s="4">
        <v>0</v>
      </c>
      <c r="N4866" s="4">
        <v>0</v>
      </c>
      <c r="O4866" s="4">
        <v>2387</v>
      </c>
      <c r="P4866" s="4">
        <v>2387</v>
      </c>
      <c r="Q4866" s="4">
        <v>6724</v>
      </c>
      <c r="R4866" s="4" t="b">
        <f t="shared" si="90"/>
        <v>0</v>
      </c>
      <c r="S4866" s="4">
        <v>0</v>
      </c>
    </row>
    <row r="4867" spans="1:19" ht="14.25" customHeight="1">
      <c r="A4867" s="4" t="s">
        <v>2764</v>
      </c>
      <c r="B4867" s="5"/>
      <c r="C4867" s="4">
        <v>0</v>
      </c>
      <c r="E4867" s="4" t="b">
        <f t="shared" si="89"/>
        <v>0</v>
      </c>
      <c r="F4867" s="4">
        <v>0</v>
      </c>
      <c r="G4867" s="4">
        <v>5501</v>
      </c>
      <c r="H4867" s="6">
        <v>44136</v>
      </c>
      <c r="I4867" s="4" t="s">
        <v>1823</v>
      </c>
      <c r="J4867" s="4" t="s">
        <v>1069</v>
      </c>
      <c r="K4867" s="4">
        <v>576</v>
      </c>
      <c r="L4867" s="4">
        <v>0</v>
      </c>
      <c r="M4867" s="4">
        <v>0</v>
      </c>
      <c r="N4867" s="4">
        <v>2387</v>
      </c>
      <c r="O4867" s="4">
        <v>0</v>
      </c>
      <c r="P4867" s="4">
        <v>0</v>
      </c>
      <c r="Q4867" s="4">
        <v>6725</v>
      </c>
      <c r="R4867" s="4" t="b">
        <f t="shared" si="90"/>
        <v>0</v>
      </c>
      <c r="S4867" s="4">
        <v>0</v>
      </c>
    </row>
    <row r="4868" spans="1:19" ht="14.25" customHeight="1">
      <c r="A4868" s="4" t="s">
        <v>2764</v>
      </c>
      <c r="B4868" s="5" t="s">
        <v>2812</v>
      </c>
      <c r="C4868" s="4">
        <v>0</v>
      </c>
      <c r="D4868" s="4" t="s">
        <v>2812</v>
      </c>
      <c r="E4868" s="4" t="b">
        <f t="shared" si="89"/>
        <v>0</v>
      </c>
      <c r="F4868" s="4">
        <v>0</v>
      </c>
      <c r="G4868" s="4">
        <v>5501</v>
      </c>
      <c r="H4868" s="3" t="s">
        <v>21</v>
      </c>
      <c r="K4868" s="4">
        <v>0</v>
      </c>
      <c r="L4868" s="4">
        <v>0</v>
      </c>
      <c r="M4868" s="4">
        <v>0</v>
      </c>
      <c r="N4868" s="4">
        <v>2387</v>
      </c>
      <c r="O4868" s="4">
        <v>2387</v>
      </c>
      <c r="P4868" s="4">
        <v>0</v>
      </c>
      <c r="Q4868" s="4">
        <v>6726</v>
      </c>
      <c r="R4868" s="4" t="b">
        <f t="shared" si="90"/>
        <v>0</v>
      </c>
      <c r="S4868" s="4">
        <v>0</v>
      </c>
    </row>
    <row r="4869" spans="1:19" ht="14.25" customHeight="1">
      <c r="A4869" s="4" t="s">
        <v>2764</v>
      </c>
      <c r="B4869" s="5" t="s">
        <v>533</v>
      </c>
      <c r="C4869" s="4">
        <v>0</v>
      </c>
      <c r="D4869" s="4" t="s">
        <v>533</v>
      </c>
      <c r="E4869" s="4" t="b">
        <f t="shared" si="89"/>
        <v>0</v>
      </c>
      <c r="F4869" s="4">
        <v>0</v>
      </c>
      <c r="G4869" s="4">
        <v>5502</v>
      </c>
      <c r="H4869" s="3" t="s">
        <v>21</v>
      </c>
      <c r="K4869" s="4">
        <v>0</v>
      </c>
      <c r="L4869" s="4">
        <v>32000</v>
      </c>
      <c r="M4869" s="4">
        <v>32000</v>
      </c>
      <c r="N4869" s="4">
        <v>0</v>
      </c>
      <c r="O4869" s="4">
        <v>0</v>
      </c>
      <c r="P4869" s="4">
        <v>0</v>
      </c>
      <c r="Q4869" s="4">
        <v>6727</v>
      </c>
      <c r="R4869" s="4" t="b">
        <f t="shared" si="90"/>
        <v>0</v>
      </c>
      <c r="S4869" s="4">
        <v>0</v>
      </c>
    </row>
    <row r="4870" spans="1:19" ht="14.25" customHeight="1">
      <c r="A4870" s="4" t="s">
        <v>2764</v>
      </c>
      <c r="B4870" s="5"/>
      <c r="C4870" s="4">
        <v>0</v>
      </c>
      <c r="E4870" s="4" t="b">
        <f t="shared" si="89"/>
        <v>0</v>
      </c>
      <c r="F4870" s="4">
        <v>0</v>
      </c>
      <c r="G4870" s="4">
        <v>5502</v>
      </c>
      <c r="H4870" s="6">
        <v>43833</v>
      </c>
      <c r="I4870" s="4" t="s">
        <v>1206</v>
      </c>
      <c r="J4870" s="4" t="s">
        <v>40</v>
      </c>
      <c r="K4870" s="4">
        <v>13536</v>
      </c>
      <c r="L4870" s="4">
        <v>0</v>
      </c>
      <c r="M4870" s="4">
        <v>0</v>
      </c>
      <c r="N4870" s="4">
        <v>0</v>
      </c>
      <c r="O4870" s="4">
        <v>12000</v>
      </c>
      <c r="P4870" s="4">
        <v>12000</v>
      </c>
      <c r="Q4870" s="4">
        <v>6728</v>
      </c>
      <c r="R4870" s="4" t="b">
        <f t="shared" si="90"/>
        <v>0</v>
      </c>
      <c r="S4870" s="4">
        <v>0</v>
      </c>
    </row>
    <row r="4871" spans="1:19" ht="14.25" customHeight="1">
      <c r="A4871" s="4" t="s">
        <v>2764</v>
      </c>
      <c r="B4871" s="5"/>
      <c r="C4871" s="4">
        <v>0</v>
      </c>
      <c r="E4871" s="4" t="b">
        <f t="shared" si="89"/>
        <v>0</v>
      </c>
      <c r="F4871" s="4">
        <v>0</v>
      </c>
      <c r="G4871" s="4">
        <v>5502</v>
      </c>
      <c r="H4871" s="6">
        <v>43891</v>
      </c>
      <c r="I4871" s="4" t="s">
        <v>1829</v>
      </c>
      <c r="J4871" s="4" t="s">
        <v>1069</v>
      </c>
      <c r="K4871" s="4">
        <v>564</v>
      </c>
      <c r="L4871" s="4">
        <v>0</v>
      </c>
      <c r="M4871" s="4">
        <v>0</v>
      </c>
      <c r="N4871" s="4">
        <v>12000</v>
      </c>
      <c r="O4871" s="4">
        <v>0</v>
      </c>
      <c r="P4871" s="4">
        <v>0</v>
      </c>
      <c r="Q4871" s="4">
        <v>6729</v>
      </c>
      <c r="R4871" s="4" t="b">
        <f t="shared" si="90"/>
        <v>0</v>
      </c>
      <c r="S4871" s="4">
        <v>0</v>
      </c>
    </row>
    <row r="4872" spans="1:19" ht="14.25" customHeight="1">
      <c r="A4872" s="4" t="s">
        <v>2764</v>
      </c>
      <c r="B4872" s="5"/>
      <c r="C4872" s="4">
        <v>0</v>
      </c>
      <c r="E4872" s="4" t="b">
        <f t="shared" si="89"/>
        <v>0</v>
      </c>
      <c r="F4872" s="4">
        <v>0</v>
      </c>
      <c r="G4872" s="4">
        <v>5502</v>
      </c>
      <c r="H4872" s="6">
        <v>43941</v>
      </c>
      <c r="I4872" s="4" t="s">
        <v>2813</v>
      </c>
      <c r="J4872" s="4" t="s">
        <v>40</v>
      </c>
      <c r="K4872" s="4">
        <v>13719</v>
      </c>
      <c r="L4872" s="4">
        <v>0</v>
      </c>
      <c r="M4872" s="4">
        <v>0</v>
      </c>
      <c r="N4872" s="4">
        <v>0</v>
      </c>
      <c r="O4872" s="4">
        <v>10000</v>
      </c>
      <c r="P4872" s="4">
        <v>10000</v>
      </c>
      <c r="Q4872" s="4">
        <v>6730</v>
      </c>
      <c r="R4872" s="4" t="b">
        <f t="shared" si="90"/>
        <v>0</v>
      </c>
      <c r="S4872" s="4">
        <v>0</v>
      </c>
    </row>
    <row r="4873" spans="1:19" ht="14.25" customHeight="1">
      <c r="A4873" s="4" t="s">
        <v>2764</v>
      </c>
      <c r="B4873" s="5"/>
      <c r="C4873" s="4">
        <v>0</v>
      </c>
      <c r="E4873" s="4" t="b">
        <f t="shared" si="89"/>
        <v>0</v>
      </c>
      <c r="F4873" s="4">
        <v>0</v>
      </c>
      <c r="G4873" s="4">
        <v>5502</v>
      </c>
      <c r="H4873" s="6">
        <v>43952</v>
      </c>
      <c r="I4873" s="4" t="s">
        <v>1832</v>
      </c>
      <c r="J4873" s="4" t="s">
        <v>1069</v>
      </c>
      <c r="K4873" s="4">
        <v>568</v>
      </c>
      <c r="L4873" s="4">
        <v>0</v>
      </c>
      <c r="M4873" s="4">
        <v>0</v>
      </c>
      <c r="N4873" s="4">
        <v>10000</v>
      </c>
      <c r="O4873" s="4">
        <v>0</v>
      </c>
      <c r="P4873" s="4">
        <v>0</v>
      </c>
      <c r="Q4873" s="4">
        <v>6731</v>
      </c>
      <c r="R4873" s="4" t="b">
        <f t="shared" si="90"/>
        <v>0</v>
      </c>
      <c r="S4873" s="4">
        <v>0</v>
      </c>
    </row>
    <row r="4874" spans="1:19" ht="14.25" customHeight="1">
      <c r="A4874" s="4" t="s">
        <v>2764</v>
      </c>
      <c r="B4874" s="5"/>
      <c r="C4874" s="4">
        <v>0</v>
      </c>
      <c r="E4874" s="4" t="b">
        <f t="shared" si="89"/>
        <v>0</v>
      </c>
      <c r="F4874" s="4">
        <v>0</v>
      </c>
      <c r="G4874" s="4">
        <v>5502</v>
      </c>
      <c r="H4874" s="6">
        <v>43965</v>
      </c>
      <c r="I4874" s="4" t="s">
        <v>2813</v>
      </c>
      <c r="J4874" s="4" t="s">
        <v>40</v>
      </c>
      <c r="K4874" s="4">
        <v>13774</v>
      </c>
      <c r="L4874" s="4">
        <v>0</v>
      </c>
      <c r="M4874" s="4">
        <v>0</v>
      </c>
      <c r="N4874" s="4">
        <v>0</v>
      </c>
      <c r="O4874" s="4">
        <v>10000</v>
      </c>
      <c r="P4874" s="4">
        <v>10000</v>
      </c>
      <c r="Q4874" s="4">
        <v>6732</v>
      </c>
      <c r="R4874" s="4" t="b">
        <f t="shared" si="90"/>
        <v>0</v>
      </c>
      <c r="S4874" s="4">
        <v>0</v>
      </c>
    </row>
    <row r="4875" spans="1:19" ht="14.25" customHeight="1">
      <c r="A4875" s="4" t="s">
        <v>2764</v>
      </c>
      <c r="B4875" s="5"/>
      <c r="C4875" s="4">
        <v>0</v>
      </c>
      <c r="E4875" s="4" t="b">
        <f t="shared" si="89"/>
        <v>0</v>
      </c>
      <c r="F4875" s="4">
        <v>0</v>
      </c>
      <c r="G4875" s="4">
        <v>5502</v>
      </c>
      <c r="H4875" s="6">
        <v>43983</v>
      </c>
      <c r="I4875" s="4" t="s">
        <v>1834</v>
      </c>
      <c r="J4875" s="4" t="s">
        <v>1069</v>
      </c>
      <c r="K4875" s="4">
        <v>569</v>
      </c>
      <c r="L4875" s="4">
        <v>0</v>
      </c>
      <c r="M4875" s="4">
        <v>0</v>
      </c>
      <c r="N4875" s="4">
        <v>10000</v>
      </c>
      <c r="O4875" s="4">
        <v>0</v>
      </c>
      <c r="P4875" s="4">
        <v>0</v>
      </c>
      <c r="Q4875" s="4">
        <v>6733</v>
      </c>
      <c r="R4875" s="4" t="b">
        <f t="shared" si="90"/>
        <v>0</v>
      </c>
      <c r="S4875" s="4">
        <v>0</v>
      </c>
    </row>
    <row r="4876" spans="1:19" ht="14.25" customHeight="1">
      <c r="A4876" s="4" t="s">
        <v>2764</v>
      </c>
      <c r="B4876" s="5" t="s">
        <v>2814</v>
      </c>
      <c r="C4876" s="4">
        <v>0</v>
      </c>
      <c r="D4876" s="4" t="s">
        <v>2814</v>
      </c>
      <c r="E4876" s="4" t="b">
        <f t="shared" si="89"/>
        <v>0</v>
      </c>
      <c r="F4876" s="4">
        <v>0</v>
      </c>
      <c r="G4876" s="4">
        <v>5502</v>
      </c>
      <c r="H4876" s="3" t="s">
        <v>21</v>
      </c>
      <c r="K4876" s="4">
        <v>0</v>
      </c>
      <c r="L4876" s="4">
        <v>0</v>
      </c>
      <c r="M4876" s="4">
        <v>0</v>
      </c>
      <c r="N4876" s="4">
        <v>32000</v>
      </c>
      <c r="O4876" s="4">
        <v>32000</v>
      </c>
      <c r="P4876" s="4">
        <v>0</v>
      </c>
      <c r="Q4876" s="4">
        <v>6734</v>
      </c>
      <c r="R4876" s="4" t="b">
        <f t="shared" si="90"/>
        <v>0</v>
      </c>
      <c r="S4876" s="4">
        <v>0</v>
      </c>
    </row>
    <row r="4877" spans="1:19" ht="14.25" customHeight="1">
      <c r="A4877" s="4" t="s">
        <v>2764</v>
      </c>
      <c r="B4877" s="5" t="s">
        <v>545</v>
      </c>
      <c r="C4877" s="4">
        <v>0</v>
      </c>
      <c r="D4877" s="4" t="s">
        <v>545</v>
      </c>
      <c r="E4877" s="4" t="b">
        <f t="shared" si="89"/>
        <v>0</v>
      </c>
      <c r="F4877" s="4">
        <v>32200</v>
      </c>
      <c r="G4877" s="4">
        <v>6101</v>
      </c>
      <c r="H4877" s="3" t="s">
        <v>21</v>
      </c>
      <c r="K4877" s="4">
        <v>0</v>
      </c>
      <c r="L4877" s="4">
        <v>104400</v>
      </c>
      <c r="M4877" s="4">
        <v>82200</v>
      </c>
      <c r="N4877" s="4">
        <v>0</v>
      </c>
      <c r="O4877" s="4">
        <v>0</v>
      </c>
      <c r="P4877" s="4">
        <v>32200</v>
      </c>
      <c r="Q4877" s="4">
        <v>6735</v>
      </c>
      <c r="R4877" s="4" t="b">
        <f t="shared" si="90"/>
        <v>0</v>
      </c>
      <c r="S4877" s="4">
        <v>0</v>
      </c>
    </row>
    <row r="4878" spans="1:19" ht="14.25" customHeight="1">
      <c r="A4878" s="4" t="s">
        <v>2764</v>
      </c>
      <c r="B4878" s="5"/>
      <c r="C4878" s="4">
        <v>0</v>
      </c>
      <c r="E4878" s="4" t="b">
        <f t="shared" si="89"/>
        <v>0</v>
      </c>
      <c r="F4878" s="4">
        <v>0</v>
      </c>
      <c r="G4878" s="4">
        <v>6101</v>
      </c>
      <c r="H4878" s="6">
        <v>43831</v>
      </c>
      <c r="I4878" s="4" t="s">
        <v>1843</v>
      </c>
      <c r="J4878" s="4" t="s">
        <v>1069</v>
      </c>
      <c r="K4878" s="4">
        <v>561</v>
      </c>
      <c r="L4878" s="4">
        <v>0</v>
      </c>
      <c r="M4878" s="4">
        <v>0</v>
      </c>
      <c r="N4878" s="4">
        <v>32200</v>
      </c>
      <c r="O4878" s="4">
        <v>0</v>
      </c>
      <c r="P4878" s="4">
        <v>0</v>
      </c>
      <c r="Q4878" s="4">
        <v>6736</v>
      </c>
      <c r="R4878" s="4" t="b">
        <f t="shared" si="90"/>
        <v>0</v>
      </c>
      <c r="S4878" s="4">
        <v>0</v>
      </c>
    </row>
    <row r="4879" spans="1:19" ht="14.25" customHeight="1">
      <c r="A4879" s="4" t="s">
        <v>2764</v>
      </c>
      <c r="B4879" s="5"/>
      <c r="C4879" s="4">
        <v>0</v>
      </c>
      <c r="E4879" s="4" t="b">
        <f t="shared" si="89"/>
        <v>0</v>
      </c>
      <c r="F4879" s="4">
        <v>0</v>
      </c>
      <c r="G4879" s="4">
        <v>6101</v>
      </c>
      <c r="H4879" s="6">
        <v>43889</v>
      </c>
      <c r="I4879" s="4" t="s">
        <v>2815</v>
      </c>
      <c r="J4879" s="4" t="s">
        <v>40</v>
      </c>
      <c r="K4879" s="4">
        <v>13605</v>
      </c>
      <c r="L4879" s="4">
        <v>0</v>
      </c>
      <c r="M4879" s="4">
        <v>0</v>
      </c>
      <c r="N4879" s="4">
        <v>0</v>
      </c>
      <c r="O4879" s="4">
        <v>32200</v>
      </c>
      <c r="P4879" s="4">
        <v>32200</v>
      </c>
      <c r="Q4879" s="4">
        <v>6737</v>
      </c>
      <c r="R4879" s="4" t="b">
        <f t="shared" si="90"/>
        <v>0</v>
      </c>
      <c r="S4879" s="4">
        <v>0</v>
      </c>
    </row>
    <row r="4880" spans="1:19" ht="14.25" customHeight="1">
      <c r="A4880" s="4" t="s">
        <v>2764</v>
      </c>
      <c r="B4880" s="5"/>
      <c r="C4880" s="4">
        <v>0</v>
      </c>
      <c r="E4880" s="4" t="b">
        <f t="shared" si="89"/>
        <v>0</v>
      </c>
      <c r="F4880" s="4">
        <v>0</v>
      </c>
      <c r="G4880" s="4">
        <v>6101</v>
      </c>
      <c r="H4880" s="6">
        <v>43891</v>
      </c>
      <c r="I4880" s="4" t="s">
        <v>1846</v>
      </c>
      <c r="J4880" s="4" t="s">
        <v>1069</v>
      </c>
      <c r="K4880" s="4">
        <v>564</v>
      </c>
      <c r="L4880" s="4">
        <v>0</v>
      </c>
      <c r="M4880" s="4">
        <v>0</v>
      </c>
      <c r="N4880" s="4">
        <v>32200</v>
      </c>
      <c r="O4880" s="4">
        <v>0</v>
      </c>
      <c r="P4880" s="4">
        <v>0</v>
      </c>
      <c r="Q4880" s="4">
        <v>6738</v>
      </c>
      <c r="R4880" s="4" t="b">
        <f t="shared" si="90"/>
        <v>0</v>
      </c>
      <c r="S4880" s="4">
        <v>0</v>
      </c>
    </row>
    <row r="4881" spans="1:19" ht="14.25" customHeight="1">
      <c r="A4881" s="4" t="s">
        <v>2764</v>
      </c>
      <c r="B4881" s="5"/>
      <c r="C4881" s="4">
        <v>0</v>
      </c>
      <c r="E4881" s="4" t="b">
        <f t="shared" si="89"/>
        <v>0</v>
      </c>
      <c r="F4881" s="4">
        <v>0</v>
      </c>
      <c r="G4881" s="4">
        <v>6101</v>
      </c>
      <c r="H4881" s="6">
        <v>44061</v>
      </c>
      <c r="I4881" s="4" t="s">
        <v>2815</v>
      </c>
      <c r="J4881" s="4" t="s">
        <v>40</v>
      </c>
      <c r="K4881" s="4">
        <v>13993</v>
      </c>
      <c r="L4881" s="4">
        <v>0</v>
      </c>
      <c r="M4881" s="4">
        <v>0</v>
      </c>
      <c r="N4881" s="4">
        <v>0</v>
      </c>
      <c r="O4881" s="4">
        <v>10000</v>
      </c>
      <c r="P4881" s="4">
        <v>10000</v>
      </c>
      <c r="Q4881" s="4">
        <v>6739</v>
      </c>
      <c r="R4881" s="4" t="b">
        <f t="shared" si="90"/>
        <v>0</v>
      </c>
      <c r="S4881" s="4">
        <v>0</v>
      </c>
    </row>
    <row r="4882" spans="1:19" ht="14.25" customHeight="1">
      <c r="A4882" s="4" t="s">
        <v>2764</v>
      </c>
      <c r="B4882" s="5"/>
      <c r="C4882" s="4">
        <v>0</v>
      </c>
      <c r="E4882" s="4" t="b">
        <f t="shared" si="89"/>
        <v>0</v>
      </c>
      <c r="F4882" s="4">
        <v>0</v>
      </c>
      <c r="G4882" s="4">
        <v>6101</v>
      </c>
      <c r="H4882" s="6">
        <v>44075</v>
      </c>
      <c r="I4882" s="4" t="s">
        <v>1853</v>
      </c>
      <c r="J4882" s="4" t="s">
        <v>1069</v>
      </c>
      <c r="K4882" s="4">
        <v>573</v>
      </c>
      <c r="L4882" s="4">
        <v>0</v>
      </c>
      <c r="M4882" s="4">
        <v>0</v>
      </c>
      <c r="N4882" s="4">
        <v>10000</v>
      </c>
      <c r="O4882" s="4">
        <v>0</v>
      </c>
      <c r="P4882" s="4">
        <v>0</v>
      </c>
      <c r="Q4882" s="4">
        <v>6740</v>
      </c>
      <c r="R4882" s="4" t="b">
        <f t="shared" si="90"/>
        <v>0</v>
      </c>
      <c r="S4882" s="4">
        <v>0</v>
      </c>
    </row>
    <row r="4883" spans="1:19" ht="14.25" customHeight="1">
      <c r="A4883" s="4" t="s">
        <v>2764</v>
      </c>
      <c r="B4883" s="5"/>
      <c r="C4883" s="4">
        <v>0</v>
      </c>
      <c r="E4883" s="4" t="b">
        <f t="shared" si="89"/>
        <v>0</v>
      </c>
      <c r="F4883" s="4">
        <v>0</v>
      </c>
      <c r="G4883" s="4">
        <v>6101</v>
      </c>
      <c r="H4883" s="6">
        <v>44127</v>
      </c>
      <c r="I4883" s="4" t="s">
        <v>2816</v>
      </c>
      <c r="J4883" s="4" t="s">
        <v>40</v>
      </c>
      <c r="K4883" s="4">
        <v>14141</v>
      </c>
      <c r="L4883" s="4">
        <v>0</v>
      </c>
      <c r="M4883" s="4">
        <v>0</v>
      </c>
      <c r="N4883" s="4">
        <v>0</v>
      </c>
      <c r="O4883" s="4">
        <v>10000</v>
      </c>
      <c r="P4883" s="4">
        <v>10000</v>
      </c>
      <c r="Q4883" s="4">
        <v>6741</v>
      </c>
      <c r="R4883" s="4" t="b">
        <f t="shared" si="90"/>
        <v>0</v>
      </c>
      <c r="S4883" s="4">
        <v>0</v>
      </c>
    </row>
    <row r="4884" spans="1:19" ht="14.25" customHeight="1">
      <c r="A4884" s="4" t="s">
        <v>2764</v>
      </c>
      <c r="B4884" s="5"/>
      <c r="C4884" s="4">
        <v>0</v>
      </c>
      <c r="E4884" s="4" t="b">
        <f t="shared" si="89"/>
        <v>0</v>
      </c>
      <c r="F4884" s="4">
        <v>0</v>
      </c>
      <c r="G4884" s="4">
        <v>6101</v>
      </c>
      <c r="H4884" s="6">
        <v>44136</v>
      </c>
      <c r="I4884" s="4" t="s">
        <v>1856</v>
      </c>
      <c r="J4884" s="4" t="s">
        <v>1069</v>
      </c>
      <c r="K4884" s="4">
        <v>576</v>
      </c>
      <c r="L4884" s="4">
        <v>0</v>
      </c>
      <c r="M4884" s="4">
        <v>0</v>
      </c>
      <c r="N4884" s="4">
        <v>10000</v>
      </c>
      <c r="O4884" s="4">
        <v>0</v>
      </c>
      <c r="P4884" s="4">
        <v>0</v>
      </c>
      <c r="Q4884" s="4">
        <v>6742</v>
      </c>
      <c r="R4884" s="4" t="b">
        <f t="shared" si="90"/>
        <v>0</v>
      </c>
      <c r="S4884" s="4">
        <v>0</v>
      </c>
    </row>
    <row r="4885" spans="1:19" ht="14.25" customHeight="1">
      <c r="A4885" s="4" t="s">
        <v>2764</v>
      </c>
      <c r="B4885" s="5"/>
      <c r="C4885" s="4">
        <v>0</v>
      </c>
      <c r="E4885" s="4" t="b">
        <f t="shared" si="89"/>
        <v>0</v>
      </c>
      <c r="F4885" s="4">
        <v>0</v>
      </c>
      <c r="G4885" s="4">
        <v>6101</v>
      </c>
      <c r="H4885" s="6">
        <v>44158</v>
      </c>
      <c r="I4885" s="4" t="s">
        <v>2816</v>
      </c>
      <c r="J4885" s="4" t="s">
        <v>40</v>
      </c>
      <c r="K4885" s="4">
        <v>14210</v>
      </c>
      <c r="L4885" s="4">
        <v>0</v>
      </c>
      <c r="M4885" s="4">
        <v>0</v>
      </c>
      <c r="N4885" s="4">
        <v>0</v>
      </c>
      <c r="O4885" s="4">
        <v>20000</v>
      </c>
      <c r="P4885" s="4">
        <v>20000</v>
      </c>
      <c r="Q4885" s="4">
        <v>6743</v>
      </c>
      <c r="R4885" s="4" t="b">
        <f t="shared" si="90"/>
        <v>0</v>
      </c>
      <c r="S4885" s="4">
        <v>0</v>
      </c>
    </row>
    <row r="4886" spans="1:19" ht="14.25" customHeight="1">
      <c r="A4886" s="4" t="s">
        <v>2764</v>
      </c>
      <c r="B4886" s="5"/>
      <c r="C4886" s="4">
        <v>0</v>
      </c>
      <c r="E4886" s="4" t="b">
        <f t="shared" si="89"/>
        <v>0</v>
      </c>
      <c r="F4886" s="4">
        <v>0</v>
      </c>
      <c r="G4886" s="4">
        <v>6101</v>
      </c>
      <c r="H4886" s="6">
        <v>44166</v>
      </c>
      <c r="I4886" s="4" t="s">
        <v>1858</v>
      </c>
      <c r="J4886" s="4" t="s">
        <v>1069</v>
      </c>
      <c r="K4886" s="4">
        <v>577</v>
      </c>
      <c r="L4886" s="4">
        <v>0</v>
      </c>
      <c r="M4886" s="4">
        <v>0</v>
      </c>
      <c r="N4886" s="4">
        <v>20000</v>
      </c>
      <c r="O4886" s="4">
        <v>0</v>
      </c>
      <c r="P4886" s="4">
        <v>0</v>
      </c>
      <c r="Q4886" s="4">
        <v>6744</v>
      </c>
      <c r="R4886" s="4" t="b">
        <f t="shared" si="90"/>
        <v>0</v>
      </c>
      <c r="S4886" s="4">
        <v>0</v>
      </c>
    </row>
    <row r="4887" spans="1:19" ht="14.25" customHeight="1">
      <c r="A4887" s="4" t="s">
        <v>2764</v>
      </c>
      <c r="B4887" s="5"/>
      <c r="C4887" s="4">
        <v>0</v>
      </c>
      <c r="E4887" s="4" t="b">
        <f t="shared" si="89"/>
        <v>0</v>
      </c>
      <c r="F4887" s="4">
        <v>0</v>
      </c>
      <c r="G4887" s="4">
        <v>6101</v>
      </c>
      <c r="H4887" s="6">
        <v>44194</v>
      </c>
      <c r="I4887" s="4" t="s">
        <v>2816</v>
      </c>
      <c r="J4887" s="4" t="s">
        <v>40</v>
      </c>
      <c r="K4887" s="4">
        <v>14285</v>
      </c>
      <c r="L4887" s="4">
        <v>0</v>
      </c>
      <c r="M4887" s="4">
        <v>0</v>
      </c>
      <c r="N4887" s="4">
        <v>0</v>
      </c>
      <c r="O4887" s="4">
        <v>10000</v>
      </c>
      <c r="P4887" s="4">
        <v>10000</v>
      </c>
      <c r="Q4887" s="4">
        <v>6745</v>
      </c>
      <c r="R4887" s="4" t="b">
        <f t="shared" si="90"/>
        <v>0</v>
      </c>
      <c r="S4887" s="4">
        <v>0</v>
      </c>
    </row>
    <row r="4888" spans="1:19" ht="14.25" customHeight="1">
      <c r="A4888" s="4" t="s">
        <v>2764</v>
      </c>
      <c r="B4888" s="5" t="s">
        <v>2817</v>
      </c>
      <c r="C4888" s="4">
        <v>0</v>
      </c>
      <c r="D4888" s="4" t="s">
        <v>2817</v>
      </c>
      <c r="E4888" s="4" t="b">
        <f t="shared" si="89"/>
        <v>0</v>
      </c>
      <c r="F4888" s="4">
        <v>0</v>
      </c>
      <c r="G4888" s="4">
        <v>6101</v>
      </c>
      <c r="H4888" s="3" t="s">
        <v>21</v>
      </c>
      <c r="K4888" s="4">
        <v>0</v>
      </c>
      <c r="L4888" s="4">
        <v>0</v>
      </c>
      <c r="M4888" s="4">
        <v>0</v>
      </c>
      <c r="N4888" s="4">
        <v>104400</v>
      </c>
      <c r="O4888" s="4">
        <v>82200</v>
      </c>
      <c r="P4888" s="4">
        <v>10000</v>
      </c>
      <c r="Q4888" s="4">
        <v>6746</v>
      </c>
      <c r="R4888" s="4" t="b">
        <f t="shared" si="90"/>
        <v>0</v>
      </c>
      <c r="S4888" s="4">
        <v>0</v>
      </c>
    </row>
    <row r="4889" spans="1:19" ht="14.25" customHeight="1">
      <c r="A4889" s="4" t="s">
        <v>2764</v>
      </c>
      <c r="B4889" s="5" t="s">
        <v>565</v>
      </c>
      <c r="C4889" s="4">
        <v>0</v>
      </c>
      <c r="D4889" s="4" t="s">
        <v>565</v>
      </c>
      <c r="E4889" s="4" t="b">
        <f t="shared" si="89"/>
        <v>0</v>
      </c>
      <c r="F4889" s="4">
        <v>4973</v>
      </c>
      <c r="G4889" s="4">
        <v>6201</v>
      </c>
      <c r="H4889" s="3" t="s">
        <v>21</v>
      </c>
      <c r="K4889" s="4">
        <v>0</v>
      </c>
      <c r="L4889" s="4">
        <v>14919</v>
      </c>
      <c r="M4889" s="4">
        <v>9946</v>
      </c>
      <c r="N4889" s="4">
        <v>0</v>
      </c>
      <c r="O4889" s="4">
        <v>0</v>
      </c>
      <c r="P4889" s="4">
        <v>4973</v>
      </c>
      <c r="Q4889" s="4">
        <v>6749</v>
      </c>
      <c r="R4889" s="4" t="b">
        <f t="shared" si="90"/>
        <v>0</v>
      </c>
      <c r="S4889" s="4">
        <v>0</v>
      </c>
    </row>
    <row r="4890" spans="1:19" ht="14.25" customHeight="1">
      <c r="A4890" s="4" t="s">
        <v>2764</v>
      </c>
      <c r="B4890" s="5"/>
      <c r="C4890" s="4">
        <v>0</v>
      </c>
      <c r="E4890" s="4" t="b">
        <f t="shared" si="89"/>
        <v>0</v>
      </c>
      <c r="F4890" s="4">
        <v>0</v>
      </c>
      <c r="G4890" s="4">
        <v>6201</v>
      </c>
      <c r="H4890" s="6">
        <v>43831</v>
      </c>
      <c r="I4890" s="4" t="s">
        <v>1874</v>
      </c>
      <c r="J4890" s="4" t="s">
        <v>1069</v>
      </c>
      <c r="K4890" s="4">
        <v>561</v>
      </c>
      <c r="L4890" s="4">
        <v>0</v>
      </c>
      <c r="M4890" s="4">
        <v>0</v>
      </c>
      <c r="N4890" s="4">
        <v>4973</v>
      </c>
      <c r="O4890" s="4">
        <v>0</v>
      </c>
      <c r="P4890" s="4">
        <v>0</v>
      </c>
      <c r="Q4890" s="4">
        <v>6750</v>
      </c>
      <c r="R4890" s="4" t="b">
        <f t="shared" si="90"/>
        <v>0</v>
      </c>
      <c r="S4890" s="4">
        <v>0</v>
      </c>
    </row>
    <row r="4891" spans="1:19" ht="14.25" customHeight="1">
      <c r="A4891" s="4" t="s">
        <v>2764</v>
      </c>
      <c r="B4891" s="5"/>
      <c r="C4891" s="4">
        <v>0</v>
      </c>
      <c r="E4891" s="4" t="b">
        <f t="shared" si="89"/>
        <v>0</v>
      </c>
      <c r="F4891" s="4">
        <v>0</v>
      </c>
      <c r="G4891" s="4">
        <v>6201</v>
      </c>
      <c r="H4891" s="6">
        <v>43843</v>
      </c>
      <c r="I4891" s="4" t="s">
        <v>2818</v>
      </c>
      <c r="J4891" s="4" t="s">
        <v>40</v>
      </c>
      <c r="K4891" s="4">
        <v>13499</v>
      </c>
      <c r="L4891" s="4">
        <v>0</v>
      </c>
      <c r="M4891" s="4">
        <v>0</v>
      </c>
      <c r="N4891" s="4">
        <v>0</v>
      </c>
      <c r="O4891" s="4">
        <v>4973</v>
      </c>
      <c r="P4891" s="4">
        <v>4973</v>
      </c>
      <c r="Q4891" s="4">
        <v>6751</v>
      </c>
      <c r="R4891" s="4" t="b">
        <f t="shared" si="90"/>
        <v>0</v>
      </c>
      <c r="S4891" s="4">
        <v>0</v>
      </c>
    </row>
    <row r="4892" spans="1:19" ht="14.25" customHeight="1">
      <c r="A4892" s="4" t="s">
        <v>2764</v>
      </c>
      <c r="B4892" s="5"/>
      <c r="C4892" s="4">
        <v>0</v>
      </c>
      <c r="E4892" s="4" t="b">
        <f t="shared" si="89"/>
        <v>0</v>
      </c>
      <c r="F4892" s="4">
        <v>0</v>
      </c>
      <c r="G4892" s="4">
        <v>6201</v>
      </c>
      <c r="H4892" s="6">
        <v>43862</v>
      </c>
      <c r="I4892" s="4" t="s">
        <v>1876</v>
      </c>
      <c r="J4892" s="4" t="s">
        <v>1069</v>
      </c>
      <c r="K4892" s="4">
        <v>562</v>
      </c>
      <c r="L4892" s="4">
        <v>0</v>
      </c>
      <c r="M4892" s="4">
        <v>0</v>
      </c>
      <c r="N4892" s="4">
        <v>4973</v>
      </c>
      <c r="O4892" s="4">
        <v>0</v>
      </c>
      <c r="P4892" s="4">
        <v>0</v>
      </c>
      <c r="Q4892" s="4">
        <v>6752</v>
      </c>
      <c r="R4892" s="4" t="b">
        <f t="shared" si="90"/>
        <v>0</v>
      </c>
      <c r="S4892" s="4">
        <v>0</v>
      </c>
    </row>
    <row r="4893" spans="1:19" ht="14.25" customHeight="1">
      <c r="A4893" s="4" t="s">
        <v>2764</v>
      </c>
      <c r="B4893" s="5"/>
      <c r="C4893" s="4">
        <v>0</v>
      </c>
      <c r="E4893" s="4" t="b">
        <f t="shared" si="89"/>
        <v>0</v>
      </c>
      <c r="F4893" s="4">
        <v>0</v>
      </c>
      <c r="G4893" s="4">
        <v>6201</v>
      </c>
      <c r="H4893" s="6">
        <v>43871</v>
      </c>
      <c r="I4893" s="4" t="s">
        <v>2818</v>
      </c>
      <c r="J4893" s="4" t="s">
        <v>40</v>
      </c>
      <c r="K4893" s="4">
        <v>13560</v>
      </c>
      <c r="L4893" s="4">
        <v>0</v>
      </c>
      <c r="M4893" s="4">
        <v>0</v>
      </c>
      <c r="N4893" s="4">
        <v>0</v>
      </c>
      <c r="O4893" s="4">
        <v>4973</v>
      </c>
      <c r="P4893" s="4">
        <v>4973</v>
      </c>
      <c r="Q4893" s="4">
        <v>6753</v>
      </c>
      <c r="R4893" s="4" t="b">
        <f t="shared" si="90"/>
        <v>0</v>
      </c>
      <c r="S4893" s="4">
        <v>0</v>
      </c>
    </row>
    <row r="4894" spans="1:19" ht="14.25" customHeight="1">
      <c r="A4894" s="4" t="s">
        <v>2764</v>
      </c>
      <c r="B4894" s="5"/>
      <c r="C4894" s="4">
        <v>0</v>
      </c>
      <c r="E4894" s="4" t="b">
        <f t="shared" si="89"/>
        <v>0</v>
      </c>
      <c r="F4894" s="4">
        <v>0</v>
      </c>
      <c r="G4894" s="4">
        <v>6201</v>
      </c>
      <c r="H4894" s="6">
        <v>43891</v>
      </c>
      <c r="I4894" s="4" t="s">
        <v>1878</v>
      </c>
      <c r="J4894" s="4" t="s">
        <v>1069</v>
      </c>
      <c r="K4894" s="4">
        <v>564</v>
      </c>
      <c r="L4894" s="4">
        <v>0</v>
      </c>
      <c r="M4894" s="4">
        <v>0</v>
      </c>
      <c r="N4894" s="4">
        <v>4973</v>
      </c>
      <c r="O4894" s="4">
        <v>0</v>
      </c>
      <c r="P4894" s="4">
        <v>0</v>
      </c>
      <c r="Q4894" s="4">
        <v>6754</v>
      </c>
      <c r="R4894" s="4" t="b">
        <f t="shared" si="90"/>
        <v>0</v>
      </c>
      <c r="S4894" s="4">
        <v>0</v>
      </c>
    </row>
    <row r="4895" spans="1:19" ht="14.25" customHeight="1">
      <c r="A4895" s="4" t="s">
        <v>2764</v>
      </c>
      <c r="B4895" s="5" t="s">
        <v>2819</v>
      </c>
      <c r="C4895" s="4">
        <v>0</v>
      </c>
      <c r="D4895" s="4" t="s">
        <v>2819</v>
      </c>
      <c r="E4895" s="4" t="b">
        <f t="shared" si="89"/>
        <v>0</v>
      </c>
      <c r="F4895" s="4">
        <v>0</v>
      </c>
      <c r="G4895" s="4">
        <v>6201</v>
      </c>
      <c r="H4895" s="3" t="s">
        <v>21</v>
      </c>
      <c r="K4895" s="4">
        <v>0</v>
      </c>
      <c r="L4895" s="4">
        <v>0</v>
      </c>
      <c r="M4895" s="4">
        <v>0</v>
      </c>
      <c r="N4895" s="4">
        <v>14919</v>
      </c>
      <c r="O4895" s="4">
        <v>9946</v>
      </c>
      <c r="P4895" s="4">
        <v>0</v>
      </c>
      <c r="Q4895" s="4">
        <v>6755</v>
      </c>
      <c r="R4895" s="4" t="b">
        <f t="shared" si="90"/>
        <v>0</v>
      </c>
      <c r="S4895" s="4">
        <v>0</v>
      </c>
    </row>
    <row r="4896" spans="1:19" ht="14.25" customHeight="1">
      <c r="A4896" s="4" t="s">
        <v>2764</v>
      </c>
      <c r="B4896" s="5" t="s">
        <v>587</v>
      </c>
      <c r="C4896" s="4">
        <v>0</v>
      </c>
      <c r="D4896" s="4" t="s">
        <v>587</v>
      </c>
      <c r="E4896" s="4" t="b">
        <f t="shared" si="89"/>
        <v>0</v>
      </c>
      <c r="F4896" s="4">
        <v>0</v>
      </c>
      <c r="G4896" s="4">
        <v>6301</v>
      </c>
      <c r="H4896" s="3" t="s">
        <v>21</v>
      </c>
      <c r="K4896" s="4">
        <v>0</v>
      </c>
      <c r="L4896" s="4">
        <v>50000</v>
      </c>
      <c r="M4896" s="4">
        <v>50000</v>
      </c>
      <c r="N4896" s="4">
        <v>0</v>
      </c>
      <c r="O4896" s="4">
        <v>0</v>
      </c>
      <c r="P4896" s="4">
        <v>0</v>
      </c>
      <c r="Q4896" s="4">
        <v>6758</v>
      </c>
      <c r="R4896" s="4" t="b">
        <f t="shared" si="90"/>
        <v>0</v>
      </c>
      <c r="S4896" s="4">
        <v>0</v>
      </c>
    </row>
    <row r="4897" spans="1:19" ht="14.25" customHeight="1">
      <c r="A4897" s="4" t="s">
        <v>2764</v>
      </c>
      <c r="B4897" s="5"/>
      <c r="C4897" s="4">
        <v>0</v>
      </c>
      <c r="E4897" s="4" t="b">
        <f t="shared" si="89"/>
        <v>0</v>
      </c>
      <c r="F4897" s="4">
        <v>0</v>
      </c>
      <c r="G4897" s="4">
        <v>6301</v>
      </c>
      <c r="H4897" s="6">
        <v>43878</v>
      </c>
      <c r="I4897" s="4" t="s">
        <v>2820</v>
      </c>
      <c r="J4897" s="4" t="s">
        <v>40</v>
      </c>
      <c r="K4897" s="4">
        <v>13598</v>
      </c>
      <c r="L4897" s="4">
        <v>0</v>
      </c>
      <c r="M4897" s="4">
        <v>0</v>
      </c>
      <c r="N4897" s="4">
        <v>0</v>
      </c>
      <c r="O4897" s="4">
        <v>10000</v>
      </c>
      <c r="P4897" s="4">
        <v>10000</v>
      </c>
      <c r="Q4897" s="4">
        <v>6759</v>
      </c>
      <c r="R4897" s="4" t="b">
        <f t="shared" si="90"/>
        <v>0</v>
      </c>
      <c r="S4897" s="4">
        <v>0</v>
      </c>
    </row>
    <row r="4898" spans="1:19" ht="14.25" customHeight="1">
      <c r="A4898" s="4" t="s">
        <v>2764</v>
      </c>
      <c r="B4898" s="5"/>
      <c r="C4898" s="4">
        <v>0</v>
      </c>
      <c r="E4898" s="4" t="b">
        <f t="shared" si="89"/>
        <v>0</v>
      </c>
      <c r="F4898" s="4">
        <v>0</v>
      </c>
      <c r="G4898" s="4">
        <v>6301</v>
      </c>
      <c r="H4898" s="6">
        <v>43891</v>
      </c>
      <c r="I4898" s="4" t="s">
        <v>1905</v>
      </c>
      <c r="J4898" s="4" t="s">
        <v>1069</v>
      </c>
      <c r="K4898" s="4">
        <v>564</v>
      </c>
      <c r="L4898" s="4">
        <v>0</v>
      </c>
      <c r="M4898" s="4">
        <v>0</v>
      </c>
      <c r="N4898" s="4">
        <v>10000</v>
      </c>
      <c r="O4898" s="4">
        <v>0</v>
      </c>
      <c r="P4898" s="4">
        <v>0</v>
      </c>
      <c r="Q4898" s="4">
        <v>6760</v>
      </c>
      <c r="R4898" s="4" t="b">
        <f t="shared" si="90"/>
        <v>0</v>
      </c>
      <c r="S4898" s="4">
        <v>0</v>
      </c>
    </row>
    <row r="4899" spans="1:19" ht="14.25" customHeight="1">
      <c r="A4899" s="4" t="s">
        <v>2764</v>
      </c>
      <c r="B4899" s="5"/>
      <c r="C4899" s="4">
        <v>0</v>
      </c>
      <c r="E4899" s="4" t="b">
        <f t="shared" si="89"/>
        <v>0</v>
      </c>
      <c r="F4899" s="4">
        <v>0</v>
      </c>
      <c r="G4899" s="4">
        <v>6301</v>
      </c>
      <c r="H4899" s="6">
        <v>44061</v>
      </c>
      <c r="I4899" s="4" t="s">
        <v>2820</v>
      </c>
      <c r="J4899" s="4" t="s">
        <v>40</v>
      </c>
      <c r="K4899" s="4">
        <v>13989</v>
      </c>
      <c r="L4899" s="4">
        <v>0</v>
      </c>
      <c r="M4899" s="4">
        <v>0</v>
      </c>
      <c r="N4899" s="4">
        <v>0</v>
      </c>
      <c r="O4899" s="4">
        <v>10000</v>
      </c>
      <c r="P4899" s="4">
        <v>10000</v>
      </c>
      <c r="Q4899" s="4">
        <v>6761</v>
      </c>
      <c r="R4899" s="4" t="b">
        <f t="shared" si="90"/>
        <v>0</v>
      </c>
      <c r="S4899" s="4">
        <v>0</v>
      </c>
    </row>
    <row r="4900" spans="1:19" ht="14.25" customHeight="1">
      <c r="A4900" s="4" t="s">
        <v>2764</v>
      </c>
      <c r="B4900" s="5"/>
      <c r="C4900" s="4">
        <v>0</v>
      </c>
      <c r="E4900" s="4" t="b">
        <f t="shared" si="89"/>
        <v>0</v>
      </c>
      <c r="F4900" s="4">
        <v>0</v>
      </c>
      <c r="G4900" s="4">
        <v>6301</v>
      </c>
      <c r="H4900" s="6">
        <v>44075</v>
      </c>
      <c r="I4900" s="4" t="s">
        <v>1912</v>
      </c>
      <c r="J4900" s="4" t="s">
        <v>1069</v>
      </c>
      <c r="K4900" s="4">
        <v>573</v>
      </c>
      <c r="L4900" s="4">
        <v>0</v>
      </c>
      <c r="M4900" s="4">
        <v>0</v>
      </c>
      <c r="N4900" s="4">
        <v>10000</v>
      </c>
      <c r="O4900" s="4">
        <v>0</v>
      </c>
      <c r="P4900" s="4">
        <v>0</v>
      </c>
      <c r="Q4900" s="4">
        <v>6762</v>
      </c>
      <c r="R4900" s="4" t="b">
        <f t="shared" si="90"/>
        <v>0</v>
      </c>
      <c r="S4900" s="4">
        <v>0</v>
      </c>
    </row>
    <row r="4901" spans="1:19" ht="14.25" customHeight="1">
      <c r="A4901" s="4" t="s">
        <v>2764</v>
      </c>
      <c r="B4901" s="5"/>
      <c r="C4901" s="4">
        <v>0</v>
      </c>
      <c r="E4901" s="4" t="b">
        <f t="shared" si="89"/>
        <v>0</v>
      </c>
      <c r="F4901" s="4">
        <v>0</v>
      </c>
      <c r="G4901" s="4">
        <v>6301</v>
      </c>
      <c r="H4901" s="6">
        <v>44088</v>
      </c>
      <c r="I4901" s="4" t="s">
        <v>2820</v>
      </c>
      <c r="J4901" s="4" t="s">
        <v>40</v>
      </c>
      <c r="K4901" s="4">
        <v>14061</v>
      </c>
      <c r="L4901" s="4">
        <v>0</v>
      </c>
      <c r="M4901" s="4">
        <v>0</v>
      </c>
      <c r="N4901" s="4">
        <v>0</v>
      </c>
      <c r="O4901" s="4">
        <v>10000</v>
      </c>
      <c r="P4901" s="4">
        <v>10000</v>
      </c>
      <c r="Q4901" s="4">
        <v>6763</v>
      </c>
      <c r="R4901" s="4" t="b">
        <f t="shared" si="90"/>
        <v>0</v>
      </c>
      <c r="S4901" s="4">
        <v>0</v>
      </c>
    </row>
    <row r="4902" spans="1:19" ht="14.25" customHeight="1">
      <c r="A4902" s="4" t="s">
        <v>2764</v>
      </c>
      <c r="B4902" s="5"/>
      <c r="C4902" s="4">
        <v>0</v>
      </c>
      <c r="E4902" s="4" t="b">
        <f t="shared" si="89"/>
        <v>0</v>
      </c>
      <c r="F4902" s="4">
        <v>0</v>
      </c>
      <c r="G4902" s="4">
        <v>6301</v>
      </c>
      <c r="H4902" s="6">
        <v>44105</v>
      </c>
      <c r="I4902" s="4" t="s">
        <v>1914</v>
      </c>
      <c r="J4902" s="4" t="s">
        <v>1069</v>
      </c>
      <c r="K4902" s="4">
        <v>575</v>
      </c>
      <c r="L4902" s="4">
        <v>0</v>
      </c>
      <c r="M4902" s="4">
        <v>0</v>
      </c>
      <c r="N4902" s="4">
        <v>10000</v>
      </c>
      <c r="O4902" s="4">
        <v>0</v>
      </c>
      <c r="P4902" s="4">
        <v>0</v>
      </c>
      <c r="Q4902" s="4">
        <v>6764</v>
      </c>
      <c r="R4902" s="4" t="b">
        <f t="shared" si="90"/>
        <v>0</v>
      </c>
      <c r="S4902" s="4">
        <v>0</v>
      </c>
    </row>
    <row r="4903" spans="1:19" ht="14.25" customHeight="1">
      <c r="A4903" s="4" t="s">
        <v>2764</v>
      </c>
      <c r="B4903" s="5"/>
      <c r="C4903" s="4">
        <v>0</v>
      </c>
      <c r="E4903" s="4" t="b">
        <f t="shared" si="89"/>
        <v>0</v>
      </c>
      <c r="F4903" s="4">
        <v>0</v>
      </c>
      <c r="G4903" s="4">
        <v>6301</v>
      </c>
      <c r="H4903" s="6">
        <v>44118</v>
      </c>
      <c r="I4903" s="4" t="s">
        <v>2820</v>
      </c>
      <c r="J4903" s="4" t="s">
        <v>40</v>
      </c>
      <c r="K4903" s="4">
        <v>14133</v>
      </c>
      <c r="L4903" s="4">
        <v>0</v>
      </c>
      <c r="M4903" s="4">
        <v>0</v>
      </c>
      <c r="N4903" s="4">
        <v>0</v>
      </c>
      <c r="O4903" s="4">
        <v>10000</v>
      </c>
      <c r="P4903" s="4">
        <v>10000</v>
      </c>
      <c r="Q4903" s="4">
        <v>6765</v>
      </c>
      <c r="R4903" s="4" t="b">
        <f t="shared" si="90"/>
        <v>0</v>
      </c>
      <c r="S4903" s="4">
        <v>0</v>
      </c>
    </row>
    <row r="4904" spans="1:19" ht="14.25" customHeight="1">
      <c r="A4904" s="4" t="s">
        <v>2764</v>
      </c>
      <c r="B4904" s="5"/>
      <c r="C4904" s="4">
        <v>0</v>
      </c>
      <c r="E4904" s="4" t="b">
        <f t="shared" si="89"/>
        <v>0</v>
      </c>
      <c r="F4904" s="4">
        <v>0</v>
      </c>
      <c r="G4904" s="4">
        <v>6301</v>
      </c>
      <c r="H4904" s="6">
        <v>44136</v>
      </c>
      <c r="I4904" s="4" t="s">
        <v>1916</v>
      </c>
      <c r="J4904" s="4" t="s">
        <v>1069</v>
      </c>
      <c r="K4904" s="4">
        <v>576</v>
      </c>
      <c r="L4904" s="4">
        <v>0</v>
      </c>
      <c r="M4904" s="4">
        <v>0</v>
      </c>
      <c r="N4904" s="4">
        <v>10000</v>
      </c>
      <c r="O4904" s="4">
        <v>0</v>
      </c>
      <c r="P4904" s="4">
        <v>0</v>
      </c>
      <c r="Q4904" s="4">
        <v>6766</v>
      </c>
      <c r="R4904" s="4" t="b">
        <f t="shared" si="90"/>
        <v>0</v>
      </c>
      <c r="S4904" s="4">
        <v>0</v>
      </c>
    </row>
    <row r="4905" spans="1:19" ht="14.25" customHeight="1">
      <c r="A4905" s="4" t="s">
        <v>2764</v>
      </c>
      <c r="B4905" s="5"/>
      <c r="C4905" s="4">
        <v>0</v>
      </c>
      <c r="E4905" s="4" t="b">
        <f t="shared" si="89"/>
        <v>0</v>
      </c>
      <c r="F4905" s="4">
        <v>0</v>
      </c>
      <c r="G4905" s="4">
        <v>6301</v>
      </c>
      <c r="H4905" s="6">
        <v>44148</v>
      </c>
      <c r="I4905" s="4" t="s">
        <v>2820</v>
      </c>
      <c r="J4905" s="4" t="s">
        <v>40</v>
      </c>
      <c r="K4905" s="4">
        <v>14208</v>
      </c>
      <c r="L4905" s="4">
        <v>0</v>
      </c>
      <c r="M4905" s="4">
        <v>0</v>
      </c>
      <c r="N4905" s="4">
        <v>0</v>
      </c>
      <c r="O4905" s="4">
        <v>10000</v>
      </c>
      <c r="P4905" s="4">
        <v>10000</v>
      </c>
      <c r="Q4905" s="4">
        <v>6767</v>
      </c>
      <c r="R4905" s="4" t="b">
        <f t="shared" si="90"/>
        <v>0</v>
      </c>
      <c r="S4905" s="4">
        <v>0</v>
      </c>
    </row>
    <row r="4906" spans="1:19" ht="14.25" customHeight="1">
      <c r="A4906" s="4" t="s">
        <v>2764</v>
      </c>
      <c r="B4906" s="5"/>
      <c r="C4906" s="4">
        <v>0</v>
      </c>
      <c r="E4906" s="4" t="b">
        <f t="shared" si="89"/>
        <v>0</v>
      </c>
      <c r="F4906" s="4">
        <v>0</v>
      </c>
      <c r="G4906" s="4">
        <v>6301</v>
      </c>
      <c r="H4906" s="6">
        <v>44166</v>
      </c>
      <c r="I4906" s="4" t="s">
        <v>1918</v>
      </c>
      <c r="J4906" s="4" t="s">
        <v>1069</v>
      </c>
      <c r="K4906" s="4">
        <v>577</v>
      </c>
      <c r="L4906" s="4">
        <v>0</v>
      </c>
      <c r="M4906" s="4">
        <v>0</v>
      </c>
      <c r="N4906" s="4">
        <v>10000</v>
      </c>
      <c r="O4906" s="4">
        <v>0</v>
      </c>
      <c r="P4906" s="4">
        <v>0</v>
      </c>
      <c r="Q4906" s="4">
        <v>6768</v>
      </c>
      <c r="R4906" s="4" t="b">
        <f t="shared" si="90"/>
        <v>0</v>
      </c>
      <c r="S4906" s="4">
        <v>0</v>
      </c>
    </row>
    <row r="4907" spans="1:19" ht="14.25" customHeight="1">
      <c r="A4907" s="4" t="s">
        <v>2764</v>
      </c>
      <c r="B4907" s="5" t="s">
        <v>2821</v>
      </c>
      <c r="C4907" s="4">
        <v>0</v>
      </c>
      <c r="D4907" s="4" t="s">
        <v>2821</v>
      </c>
      <c r="E4907" s="4" t="b">
        <f t="shared" si="89"/>
        <v>0</v>
      </c>
      <c r="F4907" s="4">
        <v>0</v>
      </c>
      <c r="G4907" s="4">
        <v>6301</v>
      </c>
      <c r="H4907" s="3" t="s">
        <v>21</v>
      </c>
      <c r="K4907" s="4">
        <v>0</v>
      </c>
      <c r="L4907" s="4">
        <v>0</v>
      </c>
      <c r="M4907" s="4">
        <v>0</v>
      </c>
      <c r="N4907" s="4">
        <v>50000</v>
      </c>
      <c r="O4907" s="4">
        <v>50000</v>
      </c>
      <c r="P4907" s="4">
        <v>0</v>
      </c>
      <c r="Q4907" s="4">
        <v>6769</v>
      </c>
      <c r="R4907" s="4" t="b">
        <f t="shared" si="90"/>
        <v>0</v>
      </c>
      <c r="S4907" s="4">
        <v>0</v>
      </c>
    </row>
    <row r="4908" spans="1:19" ht="14.25" customHeight="1">
      <c r="A4908" s="4" t="s">
        <v>2764</v>
      </c>
      <c r="B4908" s="5" t="s">
        <v>603</v>
      </c>
      <c r="C4908" s="4">
        <v>0</v>
      </c>
      <c r="D4908" s="4" t="s">
        <v>603</v>
      </c>
      <c r="E4908" s="4" t="b">
        <f t="shared" si="89"/>
        <v>0</v>
      </c>
      <c r="F4908" s="4">
        <v>0</v>
      </c>
      <c r="G4908" s="4">
        <v>6401</v>
      </c>
      <c r="H4908" s="3" t="s">
        <v>21</v>
      </c>
      <c r="K4908" s="4">
        <v>0</v>
      </c>
      <c r="L4908" s="4">
        <v>40840</v>
      </c>
      <c r="M4908" s="4">
        <v>41050</v>
      </c>
      <c r="N4908" s="4">
        <v>0</v>
      </c>
      <c r="O4908" s="4">
        <v>0</v>
      </c>
      <c r="P4908" s="4">
        <v>0</v>
      </c>
      <c r="Q4908" s="4">
        <v>6770</v>
      </c>
      <c r="R4908" s="4" t="b">
        <f t="shared" si="90"/>
        <v>0</v>
      </c>
      <c r="S4908" s="4">
        <v>0</v>
      </c>
    </row>
    <row r="4909" spans="1:19" ht="14.25" customHeight="1">
      <c r="A4909" s="4" t="s">
        <v>2764</v>
      </c>
      <c r="B4909" s="5"/>
      <c r="C4909" s="4">
        <v>0</v>
      </c>
      <c r="E4909" s="4" t="b">
        <f t="shared" si="89"/>
        <v>0</v>
      </c>
      <c r="F4909" s="4">
        <v>0</v>
      </c>
      <c r="G4909" s="4">
        <v>6401</v>
      </c>
      <c r="H4909" s="6">
        <v>43998</v>
      </c>
      <c r="I4909" s="4" t="s">
        <v>2822</v>
      </c>
      <c r="J4909" s="4" t="s">
        <v>40</v>
      </c>
      <c r="K4909" s="4">
        <v>13876</v>
      </c>
      <c r="L4909" s="4">
        <v>0</v>
      </c>
      <c r="M4909" s="4">
        <v>0</v>
      </c>
      <c r="N4909" s="4">
        <v>0</v>
      </c>
      <c r="O4909" s="4">
        <v>20000</v>
      </c>
      <c r="P4909" s="4">
        <v>20000</v>
      </c>
      <c r="Q4909" s="4">
        <v>6771</v>
      </c>
      <c r="R4909" s="4" t="b">
        <f t="shared" si="90"/>
        <v>0</v>
      </c>
      <c r="S4909" s="4">
        <v>0</v>
      </c>
    </row>
    <row r="4910" spans="1:19" ht="14.25" customHeight="1">
      <c r="A4910" s="4" t="s">
        <v>2764</v>
      </c>
      <c r="B4910" s="5"/>
      <c r="C4910" s="4">
        <v>0</v>
      </c>
      <c r="E4910" s="4" t="b">
        <f t="shared" si="89"/>
        <v>0</v>
      </c>
      <c r="F4910" s="4">
        <v>0</v>
      </c>
      <c r="G4910" s="4">
        <v>6401</v>
      </c>
      <c r="H4910" s="6">
        <v>44013</v>
      </c>
      <c r="I4910" s="4" t="s">
        <v>1950</v>
      </c>
      <c r="J4910" s="4" t="s">
        <v>1069</v>
      </c>
      <c r="K4910" s="4">
        <v>570</v>
      </c>
      <c r="L4910" s="4">
        <v>0</v>
      </c>
      <c r="M4910" s="4">
        <v>0</v>
      </c>
      <c r="N4910" s="4">
        <v>20000</v>
      </c>
      <c r="O4910" s="4">
        <v>0</v>
      </c>
      <c r="P4910" s="4">
        <v>0</v>
      </c>
      <c r="Q4910" s="4">
        <v>6772</v>
      </c>
      <c r="R4910" s="4" t="b">
        <f t="shared" si="90"/>
        <v>0</v>
      </c>
      <c r="S4910" s="4">
        <v>0</v>
      </c>
    </row>
    <row r="4911" spans="1:19" ht="14.25" customHeight="1">
      <c r="A4911" s="4" t="s">
        <v>2764</v>
      </c>
      <c r="B4911" s="5"/>
      <c r="C4911" s="4">
        <v>0</v>
      </c>
      <c r="E4911" s="4" t="b">
        <f t="shared" si="89"/>
        <v>0</v>
      </c>
      <c r="F4911" s="4">
        <v>0</v>
      </c>
      <c r="G4911" s="4">
        <v>6401</v>
      </c>
      <c r="H4911" s="6">
        <v>44039</v>
      </c>
      <c r="I4911" s="4" t="s">
        <v>1972</v>
      </c>
      <c r="J4911" s="4" t="s">
        <v>40</v>
      </c>
      <c r="K4911" s="4">
        <v>13931</v>
      </c>
      <c r="L4911" s="4">
        <v>0</v>
      </c>
      <c r="M4911" s="4">
        <v>0</v>
      </c>
      <c r="N4911" s="4">
        <v>0</v>
      </c>
      <c r="O4911" s="4">
        <v>10000</v>
      </c>
      <c r="P4911" s="4">
        <v>10000</v>
      </c>
      <c r="Q4911" s="4">
        <v>6773</v>
      </c>
      <c r="R4911" s="4" t="b">
        <f t="shared" si="90"/>
        <v>0</v>
      </c>
      <c r="S4911" s="4">
        <v>0</v>
      </c>
    </row>
    <row r="4912" spans="1:19" ht="14.25" customHeight="1">
      <c r="A4912" s="4" t="s">
        <v>2764</v>
      </c>
      <c r="B4912" s="5"/>
      <c r="C4912" s="4">
        <v>0</v>
      </c>
      <c r="E4912" s="4" t="b">
        <f t="shared" si="89"/>
        <v>0</v>
      </c>
      <c r="F4912" s="4">
        <v>0</v>
      </c>
      <c r="G4912" s="4">
        <v>6401</v>
      </c>
      <c r="H4912" s="6">
        <v>44044</v>
      </c>
      <c r="I4912" s="4" t="s">
        <v>1952</v>
      </c>
      <c r="J4912" s="4" t="s">
        <v>1069</v>
      </c>
      <c r="K4912" s="4">
        <v>572</v>
      </c>
      <c r="L4912" s="4">
        <v>0</v>
      </c>
      <c r="M4912" s="4">
        <v>0</v>
      </c>
      <c r="N4912" s="4">
        <v>10000</v>
      </c>
      <c r="O4912" s="4">
        <v>0</v>
      </c>
      <c r="P4912" s="4">
        <v>0</v>
      </c>
      <c r="Q4912" s="4">
        <v>6774</v>
      </c>
      <c r="R4912" s="4" t="b">
        <f t="shared" si="90"/>
        <v>0</v>
      </c>
      <c r="S4912" s="4">
        <v>0</v>
      </c>
    </row>
    <row r="4913" spans="1:19" ht="14.25" customHeight="1">
      <c r="A4913" s="4" t="s">
        <v>2764</v>
      </c>
      <c r="B4913" s="5"/>
      <c r="C4913" s="4">
        <v>0</v>
      </c>
      <c r="E4913" s="4" t="b">
        <f t="shared" si="89"/>
        <v>0</v>
      </c>
      <c r="F4913" s="4">
        <v>0</v>
      </c>
      <c r="G4913" s="4">
        <v>6401</v>
      </c>
      <c r="H4913" s="6">
        <v>44057</v>
      </c>
      <c r="I4913" s="4" t="s">
        <v>2822</v>
      </c>
      <c r="J4913" s="4" t="s">
        <v>40</v>
      </c>
      <c r="K4913" s="4">
        <v>14021</v>
      </c>
      <c r="L4913" s="4">
        <v>0</v>
      </c>
      <c r="M4913" s="4">
        <v>0</v>
      </c>
      <c r="N4913" s="4">
        <v>0</v>
      </c>
      <c r="O4913" s="4">
        <v>10000</v>
      </c>
      <c r="P4913" s="4">
        <v>10000</v>
      </c>
      <c r="Q4913" s="4">
        <v>6775</v>
      </c>
      <c r="R4913" s="4" t="b">
        <f t="shared" si="90"/>
        <v>0</v>
      </c>
      <c r="S4913" s="4">
        <v>0</v>
      </c>
    </row>
    <row r="4914" spans="1:19" ht="14.25" customHeight="1">
      <c r="A4914" s="4" t="s">
        <v>2764</v>
      </c>
      <c r="B4914" s="5"/>
      <c r="C4914" s="4">
        <v>0</v>
      </c>
      <c r="E4914" s="4" t="b">
        <f t="shared" si="89"/>
        <v>0</v>
      </c>
      <c r="F4914" s="4">
        <v>0</v>
      </c>
      <c r="G4914" s="4">
        <v>6401</v>
      </c>
      <c r="H4914" s="6">
        <v>44057</v>
      </c>
      <c r="I4914" s="4" t="s">
        <v>2822</v>
      </c>
      <c r="J4914" s="4" t="s">
        <v>40</v>
      </c>
      <c r="K4914" s="4">
        <v>14022</v>
      </c>
      <c r="L4914" s="4">
        <v>0</v>
      </c>
      <c r="M4914" s="4">
        <v>0</v>
      </c>
      <c r="N4914" s="4">
        <v>0</v>
      </c>
      <c r="O4914" s="4">
        <v>210</v>
      </c>
      <c r="P4914" s="4">
        <v>10210</v>
      </c>
      <c r="Q4914" s="4">
        <v>6776</v>
      </c>
      <c r="R4914" s="4" t="b">
        <f t="shared" si="90"/>
        <v>0</v>
      </c>
      <c r="S4914" s="4">
        <v>0</v>
      </c>
    </row>
    <row r="4915" spans="1:19" ht="14.25" customHeight="1">
      <c r="A4915" s="4" t="s">
        <v>2764</v>
      </c>
      <c r="B4915" s="5"/>
      <c r="C4915" s="4">
        <v>0</v>
      </c>
      <c r="E4915" s="4" t="b">
        <f t="shared" si="89"/>
        <v>0</v>
      </c>
      <c r="F4915" s="4">
        <v>0</v>
      </c>
      <c r="G4915" s="4">
        <v>6401</v>
      </c>
      <c r="H4915" s="6">
        <v>44075</v>
      </c>
      <c r="I4915" s="4" t="s">
        <v>1954</v>
      </c>
      <c r="J4915" s="4" t="s">
        <v>1069</v>
      </c>
      <c r="K4915" s="4">
        <v>573</v>
      </c>
      <c r="L4915" s="4">
        <v>0</v>
      </c>
      <c r="M4915" s="4">
        <v>0</v>
      </c>
      <c r="N4915" s="4">
        <v>10210</v>
      </c>
      <c r="O4915" s="4">
        <v>0</v>
      </c>
      <c r="P4915" s="4">
        <v>0</v>
      </c>
      <c r="Q4915" s="4">
        <v>6777</v>
      </c>
      <c r="R4915" s="4" t="b">
        <f t="shared" si="90"/>
        <v>0</v>
      </c>
      <c r="S4915" s="4">
        <v>0</v>
      </c>
    </row>
    <row r="4916" spans="1:19" ht="14.25" customHeight="1">
      <c r="A4916" s="4" t="s">
        <v>2764</v>
      </c>
      <c r="B4916" s="5"/>
      <c r="C4916" s="4">
        <v>0</v>
      </c>
      <c r="E4916" s="4" t="b">
        <f t="shared" si="89"/>
        <v>0</v>
      </c>
      <c r="F4916" s="4">
        <v>0</v>
      </c>
      <c r="G4916" s="4">
        <v>6401</v>
      </c>
      <c r="H4916" s="6">
        <v>44088</v>
      </c>
      <c r="I4916" s="4" t="s">
        <v>2822</v>
      </c>
      <c r="J4916" s="4" t="s">
        <v>40</v>
      </c>
      <c r="K4916" s="4">
        <v>14094</v>
      </c>
      <c r="L4916" s="4">
        <v>0</v>
      </c>
      <c r="M4916" s="4">
        <v>0</v>
      </c>
      <c r="N4916" s="4">
        <v>0</v>
      </c>
      <c r="O4916" s="4">
        <v>210</v>
      </c>
      <c r="P4916" s="4">
        <v>210</v>
      </c>
      <c r="Q4916" s="4">
        <v>6778</v>
      </c>
      <c r="R4916" s="4" t="b">
        <f t="shared" si="90"/>
        <v>0</v>
      </c>
      <c r="S4916" s="4">
        <v>0</v>
      </c>
    </row>
    <row r="4917" spans="1:19" ht="14.25" customHeight="1">
      <c r="A4917" s="4" t="s">
        <v>2764</v>
      </c>
      <c r="B4917" s="5"/>
      <c r="C4917" s="4">
        <v>0</v>
      </c>
      <c r="E4917" s="4" t="b">
        <f t="shared" si="89"/>
        <v>0</v>
      </c>
      <c r="F4917" s="4">
        <v>0</v>
      </c>
      <c r="G4917" s="4">
        <v>6401</v>
      </c>
      <c r="H4917" s="6">
        <v>44105</v>
      </c>
      <c r="I4917" s="4" t="s">
        <v>1956</v>
      </c>
      <c r="J4917" s="4" t="s">
        <v>1069</v>
      </c>
      <c r="K4917" s="4">
        <v>575</v>
      </c>
      <c r="L4917" s="4">
        <v>0</v>
      </c>
      <c r="M4917" s="4">
        <v>0</v>
      </c>
      <c r="N4917" s="4">
        <v>210</v>
      </c>
      <c r="O4917" s="4">
        <v>0</v>
      </c>
      <c r="P4917" s="4">
        <v>0</v>
      </c>
      <c r="Q4917" s="4">
        <v>6779</v>
      </c>
      <c r="R4917" s="4" t="b">
        <f t="shared" si="90"/>
        <v>0</v>
      </c>
      <c r="S4917" s="4">
        <v>0</v>
      </c>
    </row>
    <row r="4918" spans="1:19" ht="14.25" customHeight="1">
      <c r="A4918" s="4" t="s">
        <v>2764</v>
      </c>
      <c r="B4918" s="5"/>
      <c r="C4918" s="4">
        <v>0</v>
      </c>
      <c r="E4918" s="4" t="b">
        <f t="shared" si="89"/>
        <v>0</v>
      </c>
      <c r="F4918" s="4">
        <v>0</v>
      </c>
      <c r="G4918" s="4">
        <v>6401</v>
      </c>
      <c r="H4918" s="6">
        <v>44112</v>
      </c>
      <c r="I4918" s="4" t="s">
        <v>2822</v>
      </c>
      <c r="J4918" s="4" t="s">
        <v>40</v>
      </c>
      <c r="K4918" s="4">
        <v>14165</v>
      </c>
      <c r="L4918" s="4">
        <v>0</v>
      </c>
      <c r="M4918" s="4">
        <v>0</v>
      </c>
      <c r="N4918" s="4">
        <v>0</v>
      </c>
      <c r="O4918" s="4">
        <v>210</v>
      </c>
      <c r="P4918" s="4">
        <v>210</v>
      </c>
      <c r="Q4918" s="4">
        <v>6780</v>
      </c>
      <c r="R4918" s="4" t="b">
        <f t="shared" si="90"/>
        <v>0</v>
      </c>
      <c r="S4918" s="4">
        <v>0</v>
      </c>
    </row>
    <row r="4919" spans="1:19" ht="14.25" customHeight="1">
      <c r="A4919" s="4" t="s">
        <v>2764</v>
      </c>
      <c r="B4919" s="5"/>
      <c r="C4919" s="4">
        <v>0</v>
      </c>
      <c r="E4919" s="4" t="b">
        <f t="shared" si="89"/>
        <v>0</v>
      </c>
      <c r="F4919" s="4">
        <v>0</v>
      </c>
      <c r="G4919" s="4">
        <v>6401</v>
      </c>
      <c r="H4919" s="6">
        <v>44136</v>
      </c>
      <c r="I4919" s="4" t="s">
        <v>1958</v>
      </c>
      <c r="J4919" s="4" t="s">
        <v>1069</v>
      </c>
      <c r="K4919" s="4">
        <v>576</v>
      </c>
      <c r="L4919" s="4">
        <v>0</v>
      </c>
      <c r="M4919" s="4">
        <v>0</v>
      </c>
      <c r="N4919" s="4">
        <v>210</v>
      </c>
      <c r="O4919" s="4">
        <v>0</v>
      </c>
      <c r="P4919" s="4">
        <v>0</v>
      </c>
      <c r="Q4919" s="4">
        <v>6781</v>
      </c>
      <c r="R4919" s="4" t="b">
        <f t="shared" si="90"/>
        <v>0</v>
      </c>
      <c r="S4919" s="4">
        <v>0</v>
      </c>
    </row>
    <row r="4920" spans="1:19" ht="14.25" customHeight="1">
      <c r="A4920" s="4" t="s">
        <v>2764</v>
      </c>
      <c r="B4920" s="5"/>
      <c r="C4920" s="4">
        <v>0</v>
      </c>
      <c r="E4920" s="4" t="b">
        <f t="shared" si="89"/>
        <v>0</v>
      </c>
      <c r="F4920" s="4">
        <v>0</v>
      </c>
      <c r="G4920" s="4">
        <v>6401</v>
      </c>
      <c r="H4920" s="6">
        <v>44144</v>
      </c>
      <c r="I4920" s="4" t="s">
        <v>2822</v>
      </c>
      <c r="J4920" s="4" t="s">
        <v>40</v>
      </c>
      <c r="K4920" s="4">
        <v>14225</v>
      </c>
      <c r="L4920" s="4">
        <v>0</v>
      </c>
      <c r="M4920" s="4">
        <v>0</v>
      </c>
      <c r="N4920" s="4">
        <v>0</v>
      </c>
      <c r="O4920" s="4">
        <v>210</v>
      </c>
      <c r="P4920" s="4">
        <v>210</v>
      </c>
      <c r="Q4920" s="4">
        <v>6782</v>
      </c>
      <c r="R4920" s="4" t="b">
        <f t="shared" si="90"/>
        <v>0</v>
      </c>
      <c r="S4920" s="4">
        <v>0</v>
      </c>
    </row>
    <row r="4921" spans="1:19" ht="14.25" customHeight="1">
      <c r="A4921" s="4" t="s">
        <v>2764</v>
      </c>
      <c r="B4921" s="5"/>
      <c r="C4921" s="4">
        <v>0</v>
      </c>
      <c r="E4921" s="4" t="b">
        <f t="shared" si="89"/>
        <v>0</v>
      </c>
      <c r="F4921" s="4">
        <v>0</v>
      </c>
      <c r="G4921" s="4">
        <v>6401</v>
      </c>
      <c r="H4921" s="6">
        <v>44166</v>
      </c>
      <c r="I4921" s="4" t="s">
        <v>1960</v>
      </c>
      <c r="J4921" s="4" t="s">
        <v>1069</v>
      </c>
      <c r="K4921" s="4">
        <v>577</v>
      </c>
      <c r="L4921" s="4">
        <v>0</v>
      </c>
      <c r="M4921" s="4">
        <v>0</v>
      </c>
      <c r="N4921" s="4">
        <v>210</v>
      </c>
      <c r="O4921" s="4">
        <v>0</v>
      </c>
      <c r="P4921" s="4">
        <v>0</v>
      </c>
      <c r="Q4921" s="4">
        <v>6783</v>
      </c>
      <c r="R4921" s="4" t="b">
        <f t="shared" si="90"/>
        <v>0</v>
      </c>
      <c r="S4921" s="4">
        <v>0</v>
      </c>
    </row>
    <row r="4922" spans="1:19" ht="14.25" customHeight="1">
      <c r="A4922" s="4" t="s">
        <v>2764</v>
      </c>
      <c r="B4922" s="5"/>
      <c r="C4922" s="4">
        <v>0</v>
      </c>
      <c r="E4922" s="4" t="b">
        <f t="shared" si="89"/>
        <v>0</v>
      </c>
      <c r="F4922" s="4">
        <v>0</v>
      </c>
      <c r="G4922" s="4">
        <v>6401</v>
      </c>
      <c r="H4922" s="6">
        <v>44174</v>
      </c>
      <c r="I4922" s="4" t="s">
        <v>2822</v>
      </c>
      <c r="J4922" s="4" t="s">
        <v>40</v>
      </c>
      <c r="K4922" s="4">
        <v>14308</v>
      </c>
      <c r="L4922" s="4">
        <v>0</v>
      </c>
      <c r="M4922" s="4">
        <v>0</v>
      </c>
      <c r="N4922" s="4">
        <v>0</v>
      </c>
      <c r="O4922" s="4">
        <v>210</v>
      </c>
      <c r="P4922" s="4">
        <v>210</v>
      </c>
      <c r="Q4922" s="4">
        <v>6784</v>
      </c>
      <c r="R4922" s="4" t="b">
        <f t="shared" si="90"/>
        <v>0</v>
      </c>
      <c r="S4922" s="4">
        <v>0</v>
      </c>
    </row>
    <row r="4923" spans="1:19" ht="14.25" customHeight="1">
      <c r="A4923" s="4" t="s">
        <v>2764</v>
      </c>
      <c r="B4923" s="5" t="s">
        <v>2823</v>
      </c>
      <c r="C4923" s="4">
        <v>0</v>
      </c>
      <c r="D4923" s="4" t="s">
        <v>2823</v>
      </c>
      <c r="E4923" s="4" t="b">
        <f t="shared" si="89"/>
        <v>0</v>
      </c>
      <c r="F4923" s="4">
        <v>0</v>
      </c>
      <c r="G4923" s="4">
        <v>6401</v>
      </c>
      <c r="H4923" s="3" t="s">
        <v>21</v>
      </c>
      <c r="K4923" s="4">
        <v>0</v>
      </c>
      <c r="L4923" s="4">
        <v>0</v>
      </c>
      <c r="M4923" s="4">
        <v>0</v>
      </c>
      <c r="N4923" s="4">
        <v>40840</v>
      </c>
      <c r="O4923" s="4">
        <v>41050</v>
      </c>
      <c r="P4923" s="4">
        <v>210</v>
      </c>
      <c r="Q4923" s="4">
        <v>6785</v>
      </c>
      <c r="R4923" s="4" t="b">
        <f t="shared" si="90"/>
        <v>0</v>
      </c>
      <c r="S4923" s="4">
        <v>0</v>
      </c>
    </row>
    <row r="4924" spans="1:19" ht="14.25" customHeight="1">
      <c r="A4924" s="4" t="s">
        <v>2764</v>
      </c>
      <c r="B4924" s="5" t="s">
        <v>615</v>
      </c>
      <c r="C4924" s="4">
        <v>0</v>
      </c>
      <c r="D4924" s="4" t="s">
        <v>615</v>
      </c>
      <c r="E4924" s="4" t="b">
        <f t="shared" si="89"/>
        <v>0</v>
      </c>
      <c r="F4924" s="4">
        <v>10000</v>
      </c>
      <c r="G4924" s="4">
        <v>6402</v>
      </c>
      <c r="H4924" s="3" t="s">
        <v>21</v>
      </c>
      <c r="K4924" s="4">
        <v>0</v>
      </c>
      <c r="L4924" s="4">
        <v>10000</v>
      </c>
      <c r="M4924" s="4">
        <v>0</v>
      </c>
      <c r="N4924" s="4">
        <v>0</v>
      </c>
      <c r="O4924" s="4">
        <v>0</v>
      </c>
      <c r="P4924" s="4">
        <v>10000</v>
      </c>
      <c r="Q4924" s="4">
        <v>6786</v>
      </c>
      <c r="R4924" s="4" t="b">
        <f t="shared" si="90"/>
        <v>0</v>
      </c>
      <c r="S4924" s="4">
        <v>0</v>
      </c>
    </row>
    <row r="4925" spans="1:19" ht="14.25" customHeight="1">
      <c r="A4925" s="4" t="s">
        <v>2764</v>
      </c>
      <c r="B4925" s="5"/>
      <c r="C4925" s="4">
        <v>0</v>
      </c>
      <c r="E4925" s="4" t="b">
        <f t="shared" si="89"/>
        <v>0</v>
      </c>
      <c r="F4925" s="4">
        <v>0</v>
      </c>
      <c r="G4925" s="4">
        <v>6402</v>
      </c>
      <c r="H4925" s="6">
        <v>43831</v>
      </c>
      <c r="I4925" s="4" t="s">
        <v>1963</v>
      </c>
      <c r="J4925" s="4" t="s">
        <v>1069</v>
      </c>
      <c r="K4925" s="4">
        <v>561</v>
      </c>
      <c r="L4925" s="4">
        <v>0</v>
      </c>
      <c r="M4925" s="4">
        <v>0</v>
      </c>
      <c r="N4925" s="4">
        <v>10000</v>
      </c>
      <c r="O4925" s="4">
        <v>0</v>
      </c>
      <c r="P4925" s="4">
        <v>0</v>
      </c>
      <c r="Q4925" s="4">
        <v>6787</v>
      </c>
      <c r="R4925" s="4" t="b">
        <f t="shared" si="90"/>
        <v>0</v>
      </c>
      <c r="S4925" s="4">
        <v>0</v>
      </c>
    </row>
    <row r="4926" spans="1:19" ht="14.25" customHeight="1">
      <c r="A4926" s="4" t="s">
        <v>2764</v>
      </c>
      <c r="B4926" s="5" t="s">
        <v>2824</v>
      </c>
      <c r="C4926" s="4">
        <v>0</v>
      </c>
      <c r="D4926" s="4" t="s">
        <v>2824</v>
      </c>
      <c r="E4926" s="4" t="b">
        <f t="shared" si="89"/>
        <v>0</v>
      </c>
      <c r="F4926" s="4">
        <v>0</v>
      </c>
      <c r="G4926" s="4">
        <v>6402</v>
      </c>
      <c r="H4926" s="3" t="s">
        <v>21</v>
      </c>
      <c r="K4926" s="4">
        <v>0</v>
      </c>
      <c r="L4926" s="4">
        <v>0</v>
      </c>
      <c r="M4926" s="4">
        <v>0</v>
      </c>
      <c r="N4926" s="4">
        <v>10000</v>
      </c>
      <c r="O4926" s="4">
        <v>0</v>
      </c>
      <c r="P4926" s="4">
        <v>0</v>
      </c>
      <c r="Q4926" s="4">
        <v>6788</v>
      </c>
      <c r="R4926" s="4" t="b">
        <f t="shared" si="90"/>
        <v>0</v>
      </c>
      <c r="S4926" s="4">
        <v>0</v>
      </c>
    </row>
    <row r="4927" spans="1:19" ht="14.25" customHeight="1">
      <c r="A4927" s="4" t="s">
        <v>2764</v>
      </c>
      <c r="B4927" s="5" t="s">
        <v>646</v>
      </c>
      <c r="C4927" s="4">
        <v>0</v>
      </c>
      <c r="D4927" s="4" t="s">
        <v>646</v>
      </c>
      <c r="E4927" s="4" t="b">
        <f t="shared" si="89"/>
        <v>0</v>
      </c>
      <c r="F4927" s="4">
        <v>0</v>
      </c>
      <c r="G4927" s="4">
        <v>7101</v>
      </c>
      <c r="H4927" s="3" t="s">
        <v>21</v>
      </c>
      <c r="K4927" s="4">
        <v>0</v>
      </c>
      <c r="L4927" s="4">
        <v>220000</v>
      </c>
      <c r="M4927" s="4">
        <v>220000</v>
      </c>
      <c r="N4927" s="4">
        <v>0</v>
      </c>
      <c r="O4927" s="4">
        <v>0</v>
      </c>
      <c r="P4927" s="4">
        <v>0</v>
      </c>
      <c r="Q4927" s="4">
        <v>6793</v>
      </c>
      <c r="R4927" s="4" t="b">
        <f t="shared" si="90"/>
        <v>0</v>
      </c>
      <c r="S4927" s="4">
        <v>0</v>
      </c>
    </row>
    <row r="4928" spans="1:19" ht="14.25" customHeight="1">
      <c r="A4928" s="4" t="s">
        <v>2764</v>
      </c>
      <c r="B4928" s="5"/>
      <c r="C4928" s="4">
        <v>0</v>
      </c>
      <c r="E4928" s="4" t="b">
        <f t="shared" si="89"/>
        <v>0</v>
      </c>
      <c r="F4928" s="4">
        <v>0</v>
      </c>
      <c r="G4928" s="4">
        <v>7101</v>
      </c>
      <c r="H4928" s="6">
        <v>44043</v>
      </c>
      <c r="I4928" s="4" t="s">
        <v>2825</v>
      </c>
      <c r="J4928" s="4" t="s">
        <v>40</v>
      </c>
      <c r="K4928" s="4">
        <v>13953</v>
      </c>
      <c r="L4928" s="4">
        <v>0</v>
      </c>
      <c r="M4928" s="4">
        <v>0</v>
      </c>
      <c r="N4928" s="4">
        <v>0</v>
      </c>
      <c r="O4928" s="4">
        <v>210000</v>
      </c>
      <c r="P4928" s="4">
        <v>210000</v>
      </c>
      <c r="Q4928" s="4">
        <v>6794</v>
      </c>
      <c r="R4928" s="4" t="b">
        <f t="shared" si="90"/>
        <v>0</v>
      </c>
      <c r="S4928" s="4">
        <v>0</v>
      </c>
    </row>
    <row r="4929" spans="1:19" ht="14.25" customHeight="1">
      <c r="A4929" s="4" t="s">
        <v>2764</v>
      </c>
      <c r="B4929" s="5"/>
      <c r="C4929" s="4">
        <v>0</v>
      </c>
      <c r="E4929" s="4" t="b">
        <f t="shared" si="89"/>
        <v>0</v>
      </c>
      <c r="F4929" s="4">
        <v>0</v>
      </c>
      <c r="G4929" s="4">
        <v>7101</v>
      </c>
      <c r="H4929" s="6">
        <v>44054</v>
      </c>
      <c r="I4929" s="4" t="s">
        <v>2825</v>
      </c>
      <c r="J4929" s="4" t="s">
        <v>40</v>
      </c>
      <c r="K4929" s="4">
        <v>14008</v>
      </c>
      <c r="L4929" s="4">
        <v>0</v>
      </c>
      <c r="M4929" s="4">
        <v>0</v>
      </c>
      <c r="N4929" s="4">
        <v>0</v>
      </c>
      <c r="O4929" s="4">
        <v>10000</v>
      </c>
      <c r="P4929" s="4">
        <v>220000</v>
      </c>
      <c r="Q4929" s="4">
        <v>6795</v>
      </c>
      <c r="R4929" s="4" t="b">
        <f t="shared" si="90"/>
        <v>0</v>
      </c>
      <c r="S4929" s="4">
        <v>0</v>
      </c>
    </row>
    <row r="4930" spans="1:19" ht="14.25" customHeight="1">
      <c r="A4930" s="4" t="s">
        <v>2764</v>
      </c>
      <c r="B4930" s="5"/>
      <c r="C4930" s="4">
        <v>0</v>
      </c>
      <c r="E4930" s="4" t="b">
        <f t="shared" si="89"/>
        <v>0</v>
      </c>
      <c r="F4930" s="4">
        <v>0</v>
      </c>
      <c r="G4930" s="4">
        <v>7101</v>
      </c>
      <c r="H4930" s="6">
        <v>44055</v>
      </c>
      <c r="I4930" s="4" t="s">
        <v>2826</v>
      </c>
      <c r="J4930" s="4" t="s">
        <v>868</v>
      </c>
      <c r="K4930" s="4">
        <v>35</v>
      </c>
      <c r="L4930" s="4">
        <v>0</v>
      </c>
      <c r="M4930" s="4">
        <v>0</v>
      </c>
      <c r="N4930" s="4">
        <v>210000</v>
      </c>
      <c r="O4930" s="4">
        <v>0</v>
      </c>
      <c r="P4930" s="4">
        <v>10000</v>
      </c>
      <c r="Q4930" s="4">
        <v>6796</v>
      </c>
      <c r="R4930" s="4" t="b">
        <f t="shared" si="90"/>
        <v>0</v>
      </c>
      <c r="S4930" s="4">
        <v>0</v>
      </c>
    </row>
    <row r="4931" spans="1:19" ht="14.25" customHeight="1">
      <c r="A4931" s="4" t="s">
        <v>2764</v>
      </c>
      <c r="B4931" s="5"/>
      <c r="C4931" s="4">
        <v>0</v>
      </c>
      <c r="E4931" s="4" t="b">
        <f t="shared" si="89"/>
        <v>0</v>
      </c>
      <c r="F4931" s="4">
        <v>0</v>
      </c>
      <c r="G4931" s="4">
        <v>7101</v>
      </c>
      <c r="H4931" s="6">
        <v>44075</v>
      </c>
      <c r="I4931" s="4" t="s">
        <v>2012</v>
      </c>
      <c r="J4931" s="4" t="s">
        <v>1069</v>
      </c>
      <c r="K4931" s="4">
        <v>573</v>
      </c>
      <c r="L4931" s="4">
        <v>0</v>
      </c>
      <c r="M4931" s="4">
        <v>0</v>
      </c>
      <c r="N4931" s="4">
        <v>10000</v>
      </c>
      <c r="O4931" s="4">
        <v>0</v>
      </c>
      <c r="P4931" s="4">
        <v>0</v>
      </c>
      <c r="Q4931" s="4">
        <v>6797</v>
      </c>
      <c r="R4931" s="4" t="b">
        <f t="shared" si="90"/>
        <v>0</v>
      </c>
      <c r="S4931" s="4">
        <v>0</v>
      </c>
    </row>
    <row r="4932" spans="1:19" ht="14.25" customHeight="1">
      <c r="A4932" s="4" t="s">
        <v>2764</v>
      </c>
      <c r="B4932" s="5" t="s">
        <v>2827</v>
      </c>
      <c r="C4932" s="4">
        <v>0</v>
      </c>
      <c r="D4932" s="4" t="s">
        <v>2827</v>
      </c>
      <c r="E4932" s="4" t="b">
        <f t="shared" si="89"/>
        <v>0</v>
      </c>
      <c r="F4932" s="4">
        <v>0</v>
      </c>
      <c r="G4932" s="4">
        <v>7101</v>
      </c>
      <c r="H4932" s="3" t="s">
        <v>21</v>
      </c>
      <c r="K4932" s="4">
        <v>0</v>
      </c>
      <c r="L4932" s="4">
        <v>0</v>
      </c>
      <c r="M4932" s="4">
        <v>0</v>
      </c>
      <c r="N4932" s="4">
        <v>220000</v>
      </c>
      <c r="O4932" s="4">
        <v>220000</v>
      </c>
      <c r="P4932" s="4">
        <v>0</v>
      </c>
      <c r="Q4932" s="4">
        <v>6798</v>
      </c>
      <c r="R4932" s="4" t="b">
        <f t="shared" si="90"/>
        <v>0</v>
      </c>
      <c r="S4932" s="4">
        <v>0</v>
      </c>
    </row>
    <row r="4933" spans="1:19" ht="14.25" customHeight="1">
      <c r="A4933" s="4" t="s">
        <v>2764</v>
      </c>
      <c r="B4933" s="5" t="s">
        <v>655</v>
      </c>
      <c r="C4933" s="4">
        <v>0</v>
      </c>
      <c r="D4933" s="4" t="s">
        <v>655</v>
      </c>
      <c r="E4933" s="4" t="b">
        <f t="shared" si="89"/>
        <v>0</v>
      </c>
      <c r="F4933" s="4">
        <v>7406</v>
      </c>
      <c r="G4933" s="4">
        <v>7102</v>
      </c>
      <c r="H4933" s="3" t="s">
        <v>21</v>
      </c>
      <c r="K4933" s="4">
        <v>0</v>
      </c>
      <c r="L4933" s="4">
        <v>30473</v>
      </c>
      <c r="M4933" s="4">
        <v>74134</v>
      </c>
      <c r="N4933" s="4">
        <v>0</v>
      </c>
      <c r="O4933" s="4">
        <v>0</v>
      </c>
      <c r="P4933" s="4">
        <v>7406</v>
      </c>
      <c r="Q4933" s="4">
        <v>6799</v>
      </c>
      <c r="R4933" s="4" t="b">
        <f t="shared" si="90"/>
        <v>0</v>
      </c>
      <c r="S4933" s="4">
        <v>0</v>
      </c>
    </row>
    <row r="4934" spans="1:19" ht="14.25" customHeight="1">
      <c r="A4934" s="4" t="s">
        <v>2764</v>
      </c>
      <c r="B4934" s="5"/>
      <c r="C4934" s="4">
        <v>0</v>
      </c>
      <c r="E4934" s="4" t="b">
        <f t="shared" si="89"/>
        <v>0</v>
      </c>
      <c r="F4934" s="4">
        <v>0</v>
      </c>
      <c r="G4934" s="4">
        <v>7102</v>
      </c>
      <c r="H4934" s="6">
        <v>43831</v>
      </c>
      <c r="I4934" s="4" t="s">
        <v>2018</v>
      </c>
      <c r="J4934" s="4" t="s">
        <v>1069</v>
      </c>
      <c r="K4934" s="4">
        <v>561</v>
      </c>
      <c r="L4934" s="4">
        <v>0</v>
      </c>
      <c r="M4934" s="4">
        <v>0</v>
      </c>
      <c r="N4934" s="4">
        <v>7406</v>
      </c>
      <c r="O4934" s="4">
        <v>0</v>
      </c>
      <c r="P4934" s="4">
        <v>0</v>
      </c>
      <c r="Q4934" s="4">
        <v>6800</v>
      </c>
      <c r="R4934" s="4" t="b">
        <f t="shared" si="90"/>
        <v>0</v>
      </c>
      <c r="S4934" s="4">
        <v>0</v>
      </c>
    </row>
    <row r="4935" spans="1:19" ht="14.25" customHeight="1">
      <c r="A4935" s="4" t="s">
        <v>2764</v>
      </c>
      <c r="B4935" s="5"/>
      <c r="C4935" s="4">
        <v>0</v>
      </c>
      <c r="E4935" s="4" t="b">
        <f t="shared" si="89"/>
        <v>0</v>
      </c>
      <c r="F4935" s="4">
        <v>0</v>
      </c>
      <c r="G4935" s="4">
        <v>7102</v>
      </c>
      <c r="H4935" s="6">
        <v>44142</v>
      </c>
      <c r="I4935" s="4" t="s">
        <v>2828</v>
      </c>
      <c r="J4935" s="4" t="s">
        <v>40</v>
      </c>
      <c r="K4935" s="4">
        <v>14223</v>
      </c>
      <c r="L4935" s="4">
        <v>0</v>
      </c>
      <c r="M4935" s="4">
        <v>0</v>
      </c>
      <c r="N4935" s="4">
        <v>0</v>
      </c>
      <c r="O4935" s="4">
        <v>23067</v>
      </c>
      <c r="P4935" s="4">
        <v>23067</v>
      </c>
      <c r="Q4935" s="4">
        <v>6801</v>
      </c>
      <c r="R4935" s="4" t="b">
        <f t="shared" si="90"/>
        <v>0</v>
      </c>
      <c r="S4935" s="4">
        <v>0</v>
      </c>
    </row>
    <row r="4936" spans="1:19" ht="14.25" customHeight="1">
      <c r="A4936" s="4" t="s">
        <v>2764</v>
      </c>
      <c r="B4936" s="5"/>
      <c r="C4936" s="4">
        <v>0</v>
      </c>
      <c r="E4936" s="4" t="b">
        <f t="shared" si="89"/>
        <v>0</v>
      </c>
      <c r="F4936" s="4">
        <v>0</v>
      </c>
      <c r="G4936" s="4">
        <v>7102</v>
      </c>
      <c r="H4936" s="6">
        <v>44166</v>
      </c>
      <c r="I4936" s="4" t="s">
        <v>2030</v>
      </c>
      <c r="J4936" s="4" t="s">
        <v>1069</v>
      </c>
      <c r="K4936" s="4">
        <v>577</v>
      </c>
      <c r="L4936" s="4">
        <v>0</v>
      </c>
      <c r="M4936" s="4">
        <v>0</v>
      </c>
      <c r="N4936" s="4">
        <v>23067</v>
      </c>
      <c r="O4936" s="4">
        <v>0</v>
      </c>
      <c r="P4936" s="4">
        <v>0</v>
      </c>
      <c r="Q4936" s="4">
        <v>6802</v>
      </c>
      <c r="R4936" s="4" t="b">
        <f t="shared" si="90"/>
        <v>0</v>
      </c>
      <c r="S4936" s="4">
        <v>0</v>
      </c>
    </row>
    <row r="4937" spans="1:19" ht="14.25" customHeight="1">
      <c r="A4937" s="4" t="s">
        <v>2764</v>
      </c>
      <c r="B4937" s="5"/>
      <c r="C4937" s="4">
        <v>0</v>
      </c>
      <c r="E4937" s="4" t="b">
        <f t="shared" si="89"/>
        <v>0</v>
      </c>
      <c r="F4937" s="4">
        <v>0</v>
      </c>
      <c r="G4937" s="4">
        <v>7102</v>
      </c>
      <c r="H4937" s="6">
        <v>44174</v>
      </c>
      <c r="I4937" s="4" t="s">
        <v>2828</v>
      </c>
      <c r="J4937" s="4" t="s">
        <v>40</v>
      </c>
      <c r="K4937" s="4">
        <v>14295</v>
      </c>
      <c r="L4937" s="4">
        <v>0</v>
      </c>
      <c r="M4937" s="4">
        <v>0</v>
      </c>
      <c r="N4937" s="4">
        <v>0</v>
      </c>
      <c r="O4937" s="4">
        <v>51067</v>
      </c>
      <c r="P4937" s="4">
        <v>51067</v>
      </c>
      <c r="Q4937" s="4">
        <v>6803</v>
      </c>
      <c r="R4937" s="4" t="b">
        <f t="shared" si="90"/>
        <v>0</v>
      </c>
      <c r="S4937" s="4">
        <v>0</v>
      </c>
    </row>
    <row r="4938" spans="1:19" ht="14.25" customHeight="1">
      <c r="A4938" s="4" t="s">
        <v>2764</v>
      </c>
      <c r="B4938" s="5" t="s">
        <v>2829</v>
      </c>
      <c r="C4938" s="4">
        <v>0</v>
      </c>
      <c r="D4938" s="4" t="s">
        <v>2829</v>
      </c>
      <c r="E4938" s="4" t="b">
        <f t="shared" si="89"/>
        <v>0</v>
      </c>
      <c r="F4938" s="4">
        <v>0</v>
      </c>
      <c r="G4938" s="4">
        <v>7102</v>
      </c>
      <c r="H4938" s="3" t="s">
        <v>21</v>
      </c>
      <c r="K4938" s="4">
        <v>0</v>
      </c>
      <c r="L4938" s="4">
        <v>0</v>
      </c>
      <c r="M4938" s="4">
        <v>0</v>
      </c>
      <c r="N4938" s="4">
        <v>30473</v>
      </c>
      <c r="O4938" s="4">
        <v>74134</v>
      </c>
      <c r="P4938" s="4">
        <v>51067</v>
      </c>
      <c r="Q4938" s="4">
        <v>6804</v>
      </c>
      <c r="R4938" s="4" t="b">
        <f t="shared" si="90"/>
        <v>0</v>
      </c>
      <c r="S4938" s="4">
        <v>0</v>
      </c>
    </row>
    <row r="4939" spans="1:19" ht="14.25" customHeight="1">
      <c r="A4939" s="4" t="s">
        <v>2764</v>
      </c>
      <c r="B4939" s="5" t="s">
        <v>691</v>
      </c>
      <c r="C4939" s="4">
        <v>0</v>
      </c>
      <c r="D4939" s="4" t="s">
        <v>691</v>
      </c>
      <c r="E4939" s="4" t="b">
        <f t="shared" si="89"/>
        <v>0</v>
      </c>
      <c r="F4939" s="4">
        <v>60005</v>
      </c>
      <c r="G4939" s="4">
        <v>7302</v>
      </c>
      <c r="H4939" s="3" t="s">
        <v>21</v>
      </c>
      <c r="K4939" s="4">
        <v>0</v>
      </c>
      <c r="L4939" s="4">
        <v>132010</v>
      </c>
      <c r="M4939" s="4">
        <v>72005</v>
      </c>
      <c r="N4939" s="4">
        <v>0</v>
      </c>
      <c r="O4939" s="4">
        <v>0</v>
      </c>
      <c r="P4939" s="4">
        <v>60005</v>
      </c>
      <c r="Q4939" s="4">
        <v>6809</v>
      </c>
      <c r="R4939" s="4" t="b">
        <f t="shared" si="90"/>
        <v>0</v>
      </c>
      <c r="S4939" s="4">
        <v>0</v>
      </c>
    </row>
    <row r="4940" spans="1:19" ht="14.25" customHeight="1">
      <c r="A4940" s="4" t="s">
        <v>2764</v>
      </c>
      <c r="B4940" s="5"/>
      <c r="C4940" s="4">
        <v>0</v>
      </c>
      <c r="E4940" s="4" t="b">
        <f t="shared" si="89"/>
        <v>0</v>
      </c>
      <c r="F4940" s="4">
        <v>0</v>
      </c>
      <c r="G4940" s="4">
        <v>7302</v>
      </c>
      <c r="H4940" s="6">
        <v>43831</v>
      </c>
      <c r="I4940" s="4" t="s">
        <v>2095</v>
      </c>
      <c r="J4940" s="4" t="s">
        <v>1069</v>
      </c>
      <c r="K4940" s="4">
        <v>561</v>
      </c>
      <c r="L4940" s="4">
        <v>0</v>
      </c>
      <c r="M4940" s="4">
        <v>0</v>
      </c>
      <c r="N4940" s="4">
        <v>60005</v>
      </c>
      <c r="O4940" s="4">
        <v>0</v>
      </c>
      <c r="P4940" s="4">
        <v>0</v>
      </c>
      <c r="Q4940" s="4">
        <v>6810</v>
      </c>
      <c r="R4940" s="4" t="b">
        <f t="shared" si="90"/>
        <v>0</v>
      </c>
      <c r="S4940" s="4">
        <v>0</v>
      </c>
    </row>
    <row r="4941" spans="1:19" ht="14.25" customHeight="1">
      <c r="A4941" s="4" t="s">
        <v>2764</v>
      </c>
      <c r="B4941" s="5"/>
      <c r="C4941" s="4">
        <v>0</v>
      </c>
      <c r="E4941" s="4" t="b">
        <f t="shared" si="89"/>
        <v>0</v>
      </c>
      <c r="F4941" s="4">
        <v>0</v>
      </c>
      <c r="G4941" s="4">
        <v>7302</v>
      </c>
      <c r="H4941" s="6">
        <v>43837</v>
      </c>
      <c r="I4941" s="4" t="s">
        <v>2830</v>
      </c>
      <c r="J4941" s="4" t="s">
        <v>40</v>
      </c>
      <c r="K4941" s="4">
        <v>13533</v>
      </c>
      <c r="L4941" s="4">
        <v>0</v>
      </c>
      <c r="M4941" s="4">
        <v>0</v>
      </c>
      <c r="N4941" s="4">
        <v>0</v>
      </c>
      <c r="O4941" s="4">
        <v>62005</v>
      </c>
      <c r="P4941" s="4">
        <v>62005</v>
      </c>
      <c r="Q4941" s="4">
        <v>6811</v>
      </c>
      <c r="R4941" s="4" t="b">
        <f t="shared" si="90"/>
        <v>0</v>
      </c>
      <c r="S4941" s="4">
        <v>0</v>
      </c>
    </row>
    <row r="4942" spans="1:19" ht="14.25" customHeight="1">
      <c r="A4942" s="4" t="s">
        <v>2764</v>
      </c>
      <c r="B4942" s="5"/>
      <c r="C4942" s="4">
        <v>0</v>
      </c>
      <c r="E4942" s="4" t="b">
        <f t="shared" si="89"/>
        <v>0</v>
      </c>
      <c r="F4942" s="4">
        <v>0</v>
      </c>
      <c r="G4942" s="4">
        <v>7302</v>
      </c>
      <c r="H4942" s="6">
        <v>43862</v>
      </c>
      <c r="I4942" s="4" t="s">
        <v>2097</v>
      </c>
      <c r="J4942" s="4" t="s">
        <v>1069</v>
      </c>
      <c r="K4942" s="4">
        <v>562</v>
      </c>
      <c r="L4942" s="4">
        <v>0</v>
      </c>
      <c r="M4942" s="4">
        <v>0</v>
      </c>
      <c r="N4942" s="4">
        <v>62005</v>
      </c>
      <c r="O4942" s="4">
        <v>0</v>
      </c>
      <c r="P4942" s="4">
        <v>0</v>
      </c>
      <c r="Q4942" s="4">
        <v>6812</v>
      </c>
      <c r="R4942" s="4" t="b">
        <f t="shared" si="90"/>
        <v>0</v>
      </c>
      <c r="S4942" s="4">
        <v>0</v>
      </c>
    </row>
    <row r="4943" spans="1:19" ht="14.25" customHeight="1">
      <c r="A4943" s="4" t="s">
        <v>2764</v>
      </c>
      <c r="B4943" s="5"/>
      <c r="C4943" s="4">
        <v>0</v>
      </c>
      <c r="E4943" s="4" t="b">
        <f t="shared" si="89"/>
        <v>0</v>
      </c>
      <c r="F4943" s="4">
        <v>0</v>
      </c>
      <c r="G4943" s="4">
        <v>7302</v>
      </c>
      <c r="H4943" s="6">
        <v>43937</v>
      </c>
      <c r="I4943" s="4" t="s">
        <v>1249</v>
      </c>
      <c r="J4943" s="4" t="s">
        <v>40</v>
      </c>
      <c r="K4943" s="4">
        <v>13736</v>
      </c>
      <c r="L4943" s="4">
        <v>0</v>
      </c>
      <c r="M4943" s="4">
        <v>0</v>
      </c>
      <c r="N4943" s="4">
        <v>0</v>
      </c>
      <c r="O4943" s="4">
        <v>10000</v>
      </c>
      <c r="P4943" s="4">
        <v>10000</v>
      </c>
      <c r="Q4943" s="4">
        <v>6813</v>
      </c>
      <c r="R4943" s="4" t="b">
        <f t="shared" si="90"/>
        <v>0</v>
      </c>
      <c r="S4943" s="4">
        <v>0</v>
      </c>
    </row>
    <row r="4944" spans="1:19" ht="14.25" customHeight="1">
      <c r="A4944" s="4" t="s">
        <v>2764</v>
      </c>
      <c r="B4944" s="5"/>
      <c r="C4944" s="4">
        <v>0</v>
      </c>
      <c r="E4944" s="4" t="b">
        <f t="shared" si="89"/>
        <v>0</v>
      </c>
      <c r="F4944" s="4">
        <v>0</v>
      </c>
      <c r="G4944" s="4">
        <v>7302</v>
      </c>
      <c r="H4944" s="6">
        <v>43952</v>
      </c>
      <c r="I4944" s="4" t="s">
        <v>2101</v>
      </c>
      <c r="J4944" s="4" t="s">
        <v>1069</v>
      </c>
      <c r="K4944" s="4">
        <v>568</v>
      </c>
      <c r="L4944" s="4">
        <v>0</v>
      </c>
      <c r="M4944" s="4">
        <v>0</v>
      </c>
      <c r="N4944" s="4">
        <v>10000</v>
      </c>
      <c r="O4944" s="4">
        <v>0</v>
      </c>
      <c r="P4944" s="4">
        <v>0</v>
      </c>
      <c r="Q4944" s="4">
        <v>6814</v>
      </c>
      <c r="R4944" s="4" t="b">
        <f t="shared" si="90"/>
        <v>0</v>
      </c>
      <c r="S4944" s="4">
        <v>0</v>
      </c>
    </row>
    <row r="4945" spans="1:19" ht="14.25" customHeight="1">
      <c r="A4945" s="4" t="s">
        <v>2764</v>
      </c>
      <c r="B4945" s="5" t="s">
        <v>2831</v>
      </c>
      <c r="C4945" s="4">
        <v>0</v>
      </c>
      <c r="D4945" s="4" t="s">
        <v>2831</v>
      </c>
      <c r="E4945" s="4" t="b">
        <f t="shared" si="89"/>
        <v>0</v>
      </c>
      <c r="F4945" s="4">
        <v>0</v>
      </c>
      <c r="G4945" s="4">
        <v>7302</v>
      </c>
      <c r="H4945" s="3" t="s">
        <v>21</v>
      </c>
      <c r="K4945" s="4">
        <v>0</v>
      </c>
      <c r="L4945" s="4">
        <v>0</v>
      </c>
      <c r="M4945" s="4">
        <v>0</v>
      </c>
      <c r="N4945" s="4">
        <v>132010</v>
      </c>
      <c r="O4945" s="4">
        <v>72005</v>
      </c>
      <c r="P4945" s="4">
        <v>0</v>
      </c>
      <c r="Q4945" s="4">
        <v>6815</v>
      </c>
      <c r="R4945" s="4" t="b">
        <f t="shared" si="90"/>
        <v>0</v>
      </c>
      <c r="S4945" s="4">
        <v>0</v>
      </c>
    </row>
    <row r="4946" spans="1:19" ht="14.25" customHeight="1">
      <c r="A4946" s="4" t="s">
        <v>2764</v>
      </c>
      <c r="B4946" s="5" t="s">
        <v>735</v>
      </c>
      <c r="C4946" s="4">
        <v>0</v>
      </c>
      <c r="D4946" s="4" t="s">
        <v>735</v>
      </c>
      <c r="E4946" s="4" t="b">
        <f t="shared" si="89"/>
        <v>0</v>
      </c>
      <c r="F4946" s="4">
        <v>0</v>
      </c>
      <c r="G4946" s="4">
        <v>8101</v>
      </c>
      <c r="H4946" s="3" t="s">
        <v>21</v>
      </c>
      <c r="K4946" s="4">
        <v>0</v>
      </c>
      <c r="L4946" s="4">
        <v>200000</v>
      </c>
      <c r="M4946" s="4">
        <v>200000</v>
      </c>
      <c r="N4946" s="4">
        <v>0</v>
      </c>
      <c r="O4946" s="4">
        <v>0</v>
      </c>
      <c r="P4946" s="4">
        <v>0</v>
      </c>
      <c r="Q4946" s="4">
        <v>6822</v>
      </c>
      <c r="R4946" s="4" t="b">
        <f t="shared" si="90"/>
        <v>0</v>
      </c>
      <c r="S4946" s="4">
        <v>0</v>
      </c>
    </row>
    <row r="4947" spans="1:19" ht="14.25" customHeight="1">
      <c r="A4947" s="4" t="s">
        <v>2764</v>
      </c>
      <c r="B4947" s="5"/>
      <c r="C4947" s="4">
        <v>0</v>
      </c>
      <c r="E4947" s="4" t="b">
        <f t="shared" si="89"/>
        <v>0</v>
      </c>
      <c r="F4947" s="4">
        <v>0</v>
      </c>
      <c r="G4947" s="4">
        <v>8101</v>
      </c>
      <c r="H4947" s="6">
        <v>43964</v>
      </c>
      <c r="I4947" s="4" t="s">
        <v>2832</v>
      </c>
      <c r="J4947" s="4" t="s">
        <v>40</v>
      </c>
      <c r="K4947" s="4">
        <v>13807</v>
      </c>
      <c r="L4947" s="4">
        <v>0</v>
      </c>
      <c r="M4947" s="4">
        <v>0</v>
      </c>
      <c r="N4947" s="4">
        <v>0</v>
      </c>
      <c r="O4947" s="4">
        <v>200000</v>
      </c>
      <c r="P4947" s="4">
        <v>200000</v>
      </c>
      <c r="Q4947" s="4">
        <v>6823</v>
      </c>
      <c r="R4947" s="4" t="b">
        <f t="shared" si="90"/>
        <v>0</v>
      </c>
      <c r="S4947" s="4">
        <v>0</v>
      </c>
    </row>
    <row r="4948" spans="1:19" ht="14.25" customHeight="1">
      <c r="A4948" s="4" t="s">
        <v>2764</v>
      </c>
      <c r="B4948" s="5"/>
      <c r="C4948" s="4">
        <v>0</v>
      </c>
      <c r="E4948" s="4" t="b">
        <f t="shared" si="89"/>
        <v>0</v>
      </c>
      <c r="F4948" s="4">
        <v>0</v>
      </c>
      <c r="G4948" s="4">
        <v>8101</v>
      </c>
      <c r="H4948" s="6">
        <v>43983</v>
      </c>
      <c r="I4948" s="4" t="s">
        <v>2174</v>
      </c>
      <c r="J4948" s="4" t="s">
        <v>1069</v>
      </c>
      <c r="K4948" s="4">
        <v>569</v>
      </c>
      <c r="L4948" s="4">
        <v>0</v>
      </c>
      <c r="M4948" s="4">
        <v>0</v>
      </c>
      <c r="N4948" s="4">
        <v>200000</v>
      </c>
      <c r="O4948" s="4">
        <v>0</v>
      </c>
      <c r="P4948" s="4">
        <v>0</v>
      </c>
      <c r="Q4948" s="4">
        <v>6824</v>
      </c>
      <c r="R4948" s="4" t="b">
        <f t="shared" si="90"/>
        <v>0</v>
      </c>
      <c r="S4948" s="4">
        <v>0</v>
      </c>
    </row>
    <row r="4949" spans="1:19" ht="14.25" customHeight="1">
      <c r="A4949" s="4" t="s">
        <v>2764</v>
      </c>
      <c r="B4949" s="5" t="s">
        <v>2833</v>
      </c>
      <c r="C4949" s="4">
        <v>0</v>
      </c>
      <c r="D4949" s="4" t="s">
        <v>2833</v>
      </c>
      <c r="E4949" s="4" t="b">
        <f t="shared" si="89"/>
        <v>0</v>
      </c>
      <c r="F4949" s="4">
        <v>0</v>
      </c>
      <c r="G4949" s="4">
        <v>8101</v>
      </c>
      <c r="H4949" s="3" t="s">
        <v>21</v>
      </c>
      <c r="K4949" s="4">
        <v>0</v>
      </c>
      <c r="L4949" s="4">
        <v>0</v>
      </c>
      <c r="M4949" s="4">
        <v>0</v>
      </c>
      <c r="N4949" s="4">
        <v>200000</v>
      </c>
      <c r="O4949" s="4">
        <v>200000</v>
      </c>
      <c r="P4949" s="4">
        <v>0</v>
      </c>
      <c r="Q4949" s="4">
        <v>6825</v>
      </c>
      <c r="R4949" s="4" t="b">
        <f t="shared" si="90"/>
        <v>0</v>
      </c>
      <c r="S4949" s="4">
        <v>0</v>
      </c>
    </row>
    <row r="4950" spans="1:19" ht="14.25" customHeight="1">
      <c r="A4950" s="4" t="s">
        <v>2764</v>
      </c>
      <c r="B4950" s="5" t="s">
        <v>757</v>
      </c>
      <c r="C4950" s="4">
        <v>0</v>
      </c>
      <c r="D4950" s="4" t="s">
        <v>757</v>
      </c>
      <c r="E4950" s="4" t="b">
        <f t="shared" si="89"/>
        <v>0</v>
      </c>
      <c r="F4950" s="4">
        <v>628200</v>
      </c>
      <c r="G4950" s="4">
        <v>8201</v>
      </c>
      <c r="H4950" s="3" t="s">
        <v>21</v>
      </c>
      <c r="K4950" s="4">
        <v>0</v>
      </c>
      <c r="L4950" s="4">
        <v>2400000</v>
      </c>
      <c r="M4950" s="4">
        <v>2970000</v>
      </c>
      <c r="N4950" s="4">
        <v>0</v>
      </c>
      <c r="O4950" s="4">
        <v>0</v>
      </c>
      <c r="P4950" s="4">
        <v>628200</v>
      </c>
      <c r="Q4950" s="4">
        <v>6828</v>
      </c>
      <c r="R4950" s="4" t="b">
        <f t="shared" si="90"/>
        <v>0</v>
      </c>
      <c r="S4950" s="4">
        <v>0</v>
      </c>
    </row>
    <row r="4951" spans="1:19" ht="14.25" customHeight="1">
      <c r="A4951" s="4" t="s">
        <v>2764</v>
      </c>
      <c r="B4951" s="5"/>
      <c r="C4951" s="4">
        <v>0</v>
      </c>
      <c r="E4951" s="4" t="b">
        <f t="shared" si="89"/>
        <v>0</v>
      </c>
      <c r="F4951" s="4">
        <v>0</v>
      </c>
      <c r="G4951" s="4">
        <v>8201</v>
      </c>
      <c r="H4951" s="6">
        <v>43831</v>
      </c>
      <c r="I4951" s="4" t="s">
        <v>2196</v>
      </c>
      <c r="J4951" s="4" t="s">
        <v>1069</v>
      </c>
      <c r="K4951" s="4">
        <v>561</v>
      </c>
      <c r="L4951" s="4">
        <v>0</v>
      </c>
      <c r="M4951" s="4">
        <v>0</v>
      </c>
      <c r="N4951" s="4">
        <v>200000</v>
      </c>
      <c r="O4951" s="4">
        <v>0</v>
      </c>
      <c r="P4951" s="4">
        <v>428200</v>
      </c>
      <c r="Q4951" s="4">
        <v>6829</v>
      </c>
      <c r="R4951" s="4" t="b">
        <f t="shared" si="90"/>
        <v>0</v>
      </c>
      <c r="S4951" s="4">
        <v>0</v>
      </c>
    </row>
    <row r="4952" spans="1:19" ht="14.25" customHeight="1">
      <c r="A4952" s="4" t="s">
        <v>2764</v>
      </c>
      <c r="B4952" s="5"/>
      <c r="C4952" s="4">
        <v>0</v>
      </c>
      <c r="E4952" s="4" t="b">
        <f t="shared" si="89"/>
        <v>0</v>
      </c>
      <c r="F4952" s="4">
        <v>0</v>
      </c>
      <c r="G4952" s="4">
        <v>8201</v>
      </c>
      <c r="H4952" s="6">
        <v>43861</v>
      </c>
      <c r="I4952" s="4" t="s">
        <v>2834</v>
      </c>
      <c r="J4952" s="4" t="s">
        <v>40</v>
      </c>
      <c r="K4952" s="4">
        <v>13531</v>
      </c>
      <c r="L4952" s="4">
        <v>0</v>
      </c>
      <c r="M4952" s="4">
        <v>0</v>
      </c>
      <c r="N4952" s="4">
        <v>0</v>
      </c>
      <c r="O4952" s="4">
        <v>250000</v>
      </c>
      <c r="P4952" s="4">
        <v>678200</v>
      </c>
      <c r="Q4952" s="4">
        <v>6830</v>
      </c>
      <c r="R4952" s="4" t="b">
        <f t="shared" si="90"/>
        <v>0</v>
      </c>
      <c r="S4952" s="4">
        <v>0</v>
      </c>
    </row>
    <row r="4953" spans="1:19" ht="14.25" customHeight="1">
      <c r="A4953" s="4" t="s">
        <v>2764</v>
      </c>
      <c r="B4953" s="5"/>
      <c r="C4953" s="4">
        <v>0</v>
      </c>
      <c r="E4953" s="4" t="b">
        <f t="shared" si="89"/>
        <v>0</v>
      </c>
      <c r="F4953" s="4">
        <v>0</v>
      </c>
      <c r="G4953" s="4">
        <v>8201</v>
      </c>
      <c r="H4953" s="6">
        <v>43862</v>
      </c>
      <c r="I4953" s="4" t="s">
        <v>2198</v>
      </c>
      <c r="J4953" s="4" t="s">
        <v>1069</v>
      </c>
      <c r="K4953" s="4">
        <v>562</v>
      </c>
      <c r="L4953" s="4">
        <v>0</v>
      </c>
      <c r="M4953" s="4">
        <v>0</v>
      </c>
      <c r="N4953" s="4">
        <v>200000</v>
      </c>
      <c r="O4953" s="4">
        <v>0</v>
      </c>
      <c r="P4953" s="4">
        <v>478200</v>
      </c>
      <c r="Q4953" s="4">
        <v>6831</v>
      </c>
      <c r="R4953" s="4" t="b">
        <f t="shared" si="90"/>
        <v>0</v>
      </c>
      <c r="S4953" s="4">
        <v>0</v>
      </c>
    </row>
    <row r="4954" spans="1:19" ht="14.25" customHeight="1">
      <c r="A4954" s="4" t="s">
        <v>2764</v>
      </c>
      <c r="B4954" s="5"/>
      <c r="C4954" s="4">
        <v>0</v>
      </c>
      <c r="E4954" s="4" t="b">
        <f t="shared" si="89"/>
        <v>0</v>
      </c>
      <c r="F4954" s="4">
        <v>0</v>
      </c>
      <c r="G4954" s="4">
        <v>8201</v>
      </c>
      <c r="H4954" s="6">
        <v>43889</v>
      </c>
      <c r="I4954" s="4" t="s">
        <v>2834</v>
      </c>
      <c r="J4954" s="4" t="s">
        <v>40</v>
      </c>
      <c r="K4954" s="4">
        <v>13602</v>
      </c>
      <c r="L4954" s="4">
        <v>0</v>
      </c>
      <c r="M4954" s="4">
        <v>0</v>
      </c>
      <c r="N4954" s="4">
        <v>0</v>
      </c>
      <c r="O4954" s="4">
        <v>250000</v>
      </c>
      <c r="P4954" s="4">
        <v>728200</v>
      </c>
      <c r="Q4954" s="4">
        <v>6832</v>
      </c>
      <c r="R4954" s="4" t="b">
        <f t="shared" si="90"/>
        <v>0</v>
      </c>
      <c r="S4954" s="4">
        <v>0</v>
      </c>
    </row>
    <row r="4955" spans="1:19" ht="14.25" customHeight="1">
      <c r="A4955" s="4" t="s">
        <v>2764</v>
      </c>
      <c r="B4955" s="5"/>
      <c r="C4955" s="4">
        <v>0</v>
      </c>
      <c r="E4955" s="4" t="b">
        <f t="shared" si="89"/>
        <v>0</v>
      </c>
      <c r="F4955" s="4">
        <v>0</v>
      </c>
      <c r="G4955" s="4">
        <v>8201</v>
      </c>
      <c r="H4955" s="6">
        <v>43891</v>
      </c>
      <c r="I4955" s="4" t="s">
        <v>2200</v>
      </c>
      <c r="J4955" s="4" t="s">
        <v>1069</v>
      </c>
      <c r="K4955" s="4">
        <v>564</v>
      </c>
      <c r="L4955" s="4">
        <v>0</v>
      </c>
      <c r="M4955" s="4">
        <v>0</v>
      </c>
      <c r="N4955" s="4">
        <v>200000</v>
      </c>
      <c r="O4955" s="4">
        <v>0</v>
      </c>
      <c r="P4955" s="4">
        <v>528200</v>
      </c>
      <c r="Q4955" s="4">
        <v>6833</v>
      </c>
      <c r="R4955" s="4" t="b">
        <f t="shared" si="90"/>
        <v>0</v>
      </c>
      <c r="S4955" s="4">
        <v>0</v>
      </c>
    </row>
    <row r="4956" spans="1:19" ht="14.25" customHeight="1">
      <c r="A4956" s="4" t="s">
        <v>2764</v>
      </c>
      <c r="B4956" s="5"/>
      <c r="C4956" s="4">
        <v>0</v>
      </c>
      <c r="E4956" s="4" t="b">
        <f t="shared" si="89"/>
        <v>0</v>
      </c>
      <c r="F4956" s="4">
        <v>0</v>
      </c>
      <c r="G4956" s="4">
        <v>8201</v>
      </c>
      <c r="H4956" s="6">
        <v>43915</v>
      </c>
      <c r="I4956" s="4" t="s">
        <v>2834</v>
      </c>
      <c r="J4956" s="4" t="s">
        <v>40</v>
      </c>
      <c r="K4956" s="4">
        <v>13668</v>
      </c>
      <c r="L4956" s="4">
        <v>0</v>
      </c>
      <c r="M4956" s="4">
        <v>0</v>
      </c>
      <c r="N4956" s="4">
        <v>0</v>
      </c>
      <c r="O4956" s="4">
        <v>250000</v>
      </c>
      <c r="P4956" s="4">
        <v>778200</v>
      </c>
      <c r="Q4956" s="4">
        <v>6834</v>
      </c>
      <c r="R4956" s="4" t="b">
        <f t="shared" si="90"/>
        <v>0</v>
      </c>
      <c r="S4956" s="4">
        <v>0</v>
      </c>
    </row>
    <row r="4957" spans="1:19" ht="14.25" customHeight="1">
      <c r="A4957" s="4" t="s">
        <v>2764</v>
      </c>
      <c r="B4957" s="5"/>
      <c r="C4957" s="4">
        <v>0</v>
      </c>
      <c r="E4957" s="4" t="b">
        <f t="shared" si="89"/>
        <v>0</v>
      </c>
      <c r="F4957" s="4">
        <v>0</v>
      </c>
      <c r="G4957" s="4">
        <v>8201</v>
      </c>
      <c r="H4957" s="6">
        <v>43922</v>
      </c>
      <c r="I4957" s="4" t="s">
        <v>2202</v>
      </c>
      <c r="J4957" s="4" t="s">
        <v>1069</v>
      </c>
      <c r="K4957" s="4">
        <v>566</v>
      </c>
      <c r="L4957" s="4">
        <v>0</v>
      </c>
      <c r="M4957" s="4">
        <v>0</v>
      </c>
      <c r="N4957" s="4">
        <v>200000</v>
      </c>
      <c r="O4957" s="4">
        <v>0</v>
      </c>
      <c r="P4957" s="4">
        <v>578200</v>
      </c>
      <c r="Q4957" s="4">
        <v>6835</v>
      </c>
      <c r="R4957" s="4" t="b">
        <f t="shared" si="90"/>
        <v>0</v>
      </c>
      <c r="S4957" s="4">
        <v>0</v>
      </c>
    </row>
    <row r="4958" spans="1:19" ht="14.25" customHeight="1">
      <c r="A4958" s="4" t="s">
        <v>2764</v>
      </c>
      <c r="B4958" s="5"/>
      <c r="C4958" s="4">
        <v>0</v>
      </c>
      <c r="E4958" s="4" t="b">
        <f t="shared" si="89"/>
        <v>0</v>
      </c>
      <c r="F4958" s="4">
        <v>0</v>
      </c>
      <c r="G4958" s="4">
        <v>8201</v>
      </c>
      <c r="H4958" s="6">
        <v>43948</v>
      </c>
      <c r="I4958" s="4" t="s">
        <v>2834</v>
      </c>
      <c r="J4958" s="4" t="s">
        <v>40</v>
      </c>
      <c r="K4958" s="4">
        <v>13723</v>
      </c>
      <c r="L4958" s="4">
        <v>0</v>
      </c>
      <c r="M4958" s="4">
        <v>0</v>
      </c>
      <c r="N4958" s="4">
        <v>0</v>
      </c>
      <c r="O4958" s="4">
        <v>250000</v>
      </c>
      <c r="P4958" s="4">
        <v>828200</v>
      </c>
      <c r="Q4958" s="4">
        <v>6836</v>
      </c>
      <c r="R4958" s="4" t="b">
        <f t="shared" si="90"/>
        <v>0</v>
      </c>
      <c r="S4958" s="4">
        <v>0</v>
      </c>
    </row>
    <row r="4959" spans="1:19" ht="14.25" customHeight="1">
      <c r="A4959" s="4" t="s">
        <v>2764</v>
      </c>
      <c r="B4959" s="5"/>
      <c r="C4959" s="4">
        <v>0</v>
      </c>
      <c r="E4959" s="4" t="b">
        <f t="shared" si="89"/>
        <v>0</v>
      </c>
      <c r="F4959" s="4">
        <v>0</v>
      </c>
      <c r="G4959" s="4">
        <v>8201</v>
      </c>
      <c r="H4959" s="6">
        <v>43952</v>
      </c>
      <c r="I4959" s="4" t="s">
        <v>2204</v>
      </c>
      <c r="J4959" s="4" t="s">
        <v>1069</v>
      </c>
      <c r="K4959" s="4">
        <v>568</v>
      </c>
      <c r="L4959" s="4">
        <v>0</v>
      </c>
      <c r="M4959" s="4">
        <v>0</v>
      </c>
      <c r="N4959" s="4">
        <v>200000</v>
      </c>
      <c r="O4959" s="4">
        <v>0</v>
      </c>
      <c r="P4959" s="4">
        <v>628200</v>
      </c>
      <c r="Q4959" s="4">
        <v>6837</v>
      </c>
      <c r="R4959" s="4" t="b">
        <f t="shared" si="90"/>
        <v>0</v>
      </c>
      <c r="S4959" s="4">
        <v>0</v>
      </c>
    </row>
    <row r="4960" spans="1:19" ht="14.25" customHeight="1">
      <c r="A4960" s="4" t="s">
        <v>2764</v>
      </c>
      <c r="B4960" s="5"/>
      <c r="C4960" s="4">
        <v>0</v>
      </c>
      <c r="E4960" s="4" t="b">
        <f t="shared" si="89"/>
        <v>0</v>
      </c>
      <c r="F4960" s="4">
        <v>0</v>
      </c>
      <c r="G4960" s="4">
        <v>8201</v>
      </c>
      <c r="H4960" s="6">
        <v>43979</v>
      </c>
      <c r="I4960" s="4" t="s">
        <v>2834</v>
      </c>
      <c r="J4960" s="4" t="s">
        <v>40</v>
      </c>
      <c r="K4960" s="4">
        <v>13784</v>
      </c>
      <c r="L4960" s="4">
        <v>0</v>
      </c>
      <c r="M4960" s="4">
        <v>0</v>
      </c>
      <c r="N4960" s="4">
        <v>0</v>
      </c>
      <c r="O4960" s="4">
        <v>250000</v>
      </c>
      <c r="P4960" s="4">
        <v>878200</v>
      </c>
      <c r="Q4960" s="4">
        <v>6838</v>
      </c>
      <c r="R4960" s="4" t="b">
        <f t="shared" si="90"/>
        <v>0</v>
      </c>
      <c r="S4960" s="4">
        <v>0</v>
      </c>
    </row>
    <row r="4961" spans="1:19" ht="14.25" customHeight="1">
      <c r="A4961" s="4" t="s">
        <v>2764</v>
      </c>
      <c r="B4961" s="5"/>
      <c r="C4961" s="4">
        <v>0</v>
      </c>
      <c r="E4961" s="4" t="b">
        <f t="shared" si="89"/>
        <v>0</v>
      </c>
      <c r="F4961" s="4">
        <v>0</v>
      </c>
      <c r="G4961" s="4">
        <v>8201</v>
      </c>
      <c r="H4961" s="6">
        <v>43983</v>
      </c>
      <c r="I4961" s="4" t="s">
        <v>2206</v>
      </c>
      <c r="J4961" s="4" t="s">
        <v>1069</v>
      </c>
      <c r="K4961" s="4">
        <v>569</v>
      </c>
      <c r="L4961" s="4">
        <v>0</v>
      </c>
      <c r="M4961" s="4">
        <v>0</v>
      </c>
      <c r="N4961" s="4">
        <v>200000</v>
      </c>
      <c r="O4961" s="4">
        <v>0</v>
      </c>
      <c r="P4961" s="4">
        <v>678200</v>
      </c>
      <c r="Q4961" s="4">
        <v>6839</v>
      </c>
      <c r="R4961" s="4" t="b">
        <f t="shared" si="90"/>
        <v>0</v>
      </c>
      <c r="S4961" s="4">
        <v>0</v>
      </c>
    </row>
    <row r="4962" spans="1:19" ht="14.25" customHeight="1">
      <c r="A4962" s="4" t="s">
        <v>2764</v>
      </c>
      <c r="B4962" s="5"/>
      <c r="C4962" s="4">
        <v>0</v>
      </c>
      <c r="E4962" s="4" t="b">
        <f t="shared" si="89"/>
        <v>0</v>
      </c>
      <c r="F4962" s="4">
        <v>0</v>
      </c>
      <c r="G4962" s="4">
        <v>8201</v>
      </c>
      <c r="H4962" s="6">
        <v>44007</v>
      </c>
      <c r="I4962" s="4" t="s">
        <v>2834</v>
      </c>
      <c r="J4962" s="4" t="s">
        <v>40</v>
      </c>
      <c r="K4962" s="4">
        <v>13851</v>
      </c>
      <c r="L4962" s="4">
        <v>0</v>
      </c>
      <c r="M4962" s="4">
        <v>0</v>
      </c>
      <c r="N4962" s="4">
        <v>0</v>
      </c>
      <c r="O4962" s="4">
        <v>250000</v>
      </c>
      <c r="P4962" s="4">
        <v>928200</v>
      </c>
      <c r="Q4962" s="4">
        <v>6840</v>
      </c>
      <c r="R4962" s="4" t="b">
        <f t="shared" si="90"/>
        <v>0</v>
      </c>
      <c r="S4962" s="4">
        <v>0</v>
      </c>
    </row>
    <row r="4963" spans="1:19" ht="14.25" customHeight="1">
      <c r="A4963" s="4" t="s">
        <v>2764</v>
      </c>
      <c r="B4963" s="5"/>
      <c r="C4963" s="4">
        <v>0</v>
      </c>
      <c r="E4963" s="4" t="b">
        <f t="shared" si="89"/>
        <v>0</v>
      </c>
      <c r="F4963" s="4">
        <v>0</v>
      </c>
      <c r="G4963" s="4">
        <v>8201</v>
      </c>
      <c r="H4963" s="6">
        <v>44013</v>
      </c>
      <c r="I4963" s="4" t="s">
        <v>2208</v>
      </c>
      <c r="J4963" s="4" t="s">
        <v>1069</v>
      </c>
      <c r="K4963" s="4">
        <v>570</v>
      </c>
      <c r="L4963" s="4">
        <v>0</v>
      </c>
      <c r="M4963" s="4">
        <v>0</v>
      </c>
      <c r="N4963" s="4">
        <v>200000</v>
      </c>
      <c r="O4963" s="4">
        <v>0</v>
      </c>
      <c r="P4963" s="4">
        <v>728200</v>
      </c>
      <c r="Q4963" s="4">
        <v>6841</v>
      </c>
      <c r="R4963" s="4" t="b">
        <f t="shared" si="90"/>
        <v>0</v>
      </c>
      <c r="S4963" s="4">
        <v>0</v>
      </c>
    </row>
    <row r="4964" spans="1:19" ht="14.25" customHeight="1">
      <c r="A4964" s="4" t="s">
        <v>2764</v>
      </c>
      <c r="B4964" s="5"/>
      <c r="C4964" s="4">
        <v>0</v>
      </c>
      <c r="E4964" s="4" t="b">
        <f t="shared" si="89"/>
        <v>0</v>
      </c>
      <c r="F4964" s="4">
        <v>0</v>
      </c>
      <c r="G4964" s="4">
        <v>8201</v>
      </c>
      <c r="H4964" s="6">
        <v>44043</v>
      </c>
      <c r="I4964" s="4" t="s">
        <v>2835</v>
      </c>
      <c r="J4964" s="4" t="s">
        <v>40</v>
      </c>
      <c r="K4964" s="4">
        <v>13924</v>
      </c>
      <c r="L4964" s="4">
        <v>0</v>
      </c>
      <c r="M4964" s="4">
        <v>0</v>
      </c>
      <c r="N4964" s="4">
        <v>0</v>
      </c>
      <c r="O4964" s="4">
        <v>250000</v>
      </c>
      <c r="P4964" s="4">
        <v>978200</v>
      </c>
      <c r="Q4964" s="4">
        <v>6842</v>
      </c>
      <c r="R4964" s="4" t="b">
        <f t="shared" si="90"/>
        <v>0</v>
      </c>
      <c r="S4964" s="4">
        <v>0</v>
      </c>
    </row>
    <row r="4965" spans="1:19" ht="14.25" customHeight="1">
      <c r="A4965" s="4" t="s">
        <v>2764</v>
      </c>
      <c r="B4965" s="5"/>
      <c r="C4965" s="4">
        <v>0</v>
      </c>
      <c r="E4965" s="4" t="b">
        <f t="shared" si="89"/>
        <v>0</v>
      </c>
      <c r="F4965" s="4">
        <v>0</v>
      </c>
      <c r="G4965" s="4">
        <v>8201</v>
      </c>
      <c r="H4965" s="6">
        <v>44044</v>
      </c>
      <c r="I4965" s="4" t="s">
        <v>2210</v>
      </c>
      <c r="J4965" s="4" t="s">
        <v>1069</v>
      </c>
      <c r="K4965" s="4">
        <v>572</v>
      </c>
      <c r="L4965" s="4">
        <v>0</v>
      </c>
      <c r="M4965" s="4">
        <v>0</v>
      </c>
      <c r="N4965" s="4">
        <v>200000</v>
      </c>
      <c r="O4965" s="4">
        <v>0</v>
      </c>
      <c r="P4965" s="4">
        <v>778200</v>
      </c>
      <c r="Q4965" s="4">
        <v>6843</v>
      </c>
      <c r="R4965" s="4" t="b">
        <f t="shared" si="90"/>
        <v>0</v>
      </c>
      <c r="S4965" s="4">
        <v>0</v>
      </c>
    </row>
    <row r="4966" spans="1:19" ht="14.25" customHeight="1">
      <c r="A4966" s="4" t="s">
        <v>2764</v>
      </c>
      <c r="B4966" s="5"/>
      <c r="C4966" s="4">
        <v>0</v>
      </c>
      <c r="E4966" s="4" t="b">
        <f t="shared" si="89"/>
        <v>0</v>
      </c>
      <c r="F4966" s="4">
        <v>0</v>
      </c>
      <c r="G4966" s="4">
        <v>8201</v>
      </c>
      <c r="H4966" s="6">
        <v>44056</v>
      </c>
      <c r="I4966" s="4" t="s">
        <v>2835</v>
      </c>
      <c r="J4966" s="4" t="s">
        <v>40</v>
      </c>
      <c r="K4966" s="4">
        <v>13978</v>
      </c>
      <c r="L4966" s="4">
        <v>0</v>
      </c>
      <c r="M4966" s="4">
        <v>0</v>
      </c>
      <c r="N4966" s="4">
        <v>0</v>
      </c>
      <c r="O4966" s="4">
        <v>250000</v>
      </c>
      <c r="P4966" s="4">
        <v>1028200</v>
      </c>
      <c r="Q4966" s="4">
        <v>6844</v>
      </c>
      <c r="R4966" s="4" t="b">
        <f t="shared" si="90"/>
        <v>0</v>
      </c>
      <c r="S4966" s="4">
        <v>0</v>
      </c>
    </row>
    <row r="4967" spans="1:19" ht="14.25" customHeight="1">
      <c r="A4967" s="4" t="s">
        <v>2764</v>
      </c>
      <c r="B4967" s="5"/>
      <c r="C4967" s="4">
        <v>0</v>
      </c>
      <c r="E4967" s="4" t="b">
        <f t="shared" si="89"/>
        <v>0</v>
      </c>
      <c r="F4967" s="4">
        <v>0</v>
      </c>
      <c r="G4967" s="4">
        <v>8201</v>
      </c>
      <c r="H4967" s="6">
        <v>44075</v>
      </c>
      <c r="I4967" s="4" t="s">
        <v>2212</v>
      </c>
      <c r="J4967" s="4" t="s">
        <v>1069</v>
      </c>
      <c r="K4967" s="4">
        <v>573</v>
      </c>
      <c r="L4967" s="4">
        <v>0</v>
      </c>
      <c r="M4967" s="4">
        <v>0</v>
      </c>
      <c r="N4967" s="4">
        <v>200000</v>
      </c>
      <c r="O4967" s="4">
        <v>0</v>
      </c>
      <c r="P4967" s="4">
        <v>828200</v>
      </c>
      <c r="Q4967" s="4">
        <v>6845</v>
      </c>
      <c r="R4967" s="4" t="b">
        <f t="shared" si="90"/>
        <v>0</v>
      </c>
      <c r="S4967" s="4">
        <v>0</v>
      </c>
    </row>
    <row r="4968" spans="1:19" ht="14.25" customHeight="1">
      <c r="A4968" s="4" t="s">
        <v>2764</v>
      </c>
      <c r="B4968" s="5"/>
      <c r="C4968" s="4">
        <v>0</v>
      </c>
      <c r="E4968" s="4" t="b">
        <f t="shared" si="89"/>
        <v>0</v>
      </c>
      <c r="F4968" s="4">
        <v>0</v>
      </c>
      <c r="G4968" s="4">
        <v>8201</v>
      </c>
      <c r="H4968" s="6">
        <v>44102</v>
      </c>
      <c r="I4968" s="4" t="s">
        <v>2835</v>
      </c>
      <c r="J4968" s="4" t="s">
        <v>40</v>
      </c>
      <c r="K4968" s="4">
        <v>14072</v>
      </c>
      <c r="L4968" s="4">
        <v>0</v>
      </c>
      <c r="M4968" s="4">
        <v>0</v>
      </c>
      <c r="N4968" s="4">
        <v>0</v>
      </c>
      <c r="O4968" s="4">
        <v>220000</v>
      </c>
      <c r="P4968" s="4">
        <v>1048200</v>
      </c>
      <c r="Q4968" s="4">
        <v>6846</v>
      </c>
      <c r="R4968" s="4" t="b">
        <f t="shared" si="90"/>
        <v>0</v>
      </c>
      <c r="S4968" s="4">
        <v>0</v>
      </c>
    </row>
    <row r="4969" spans="1:19" ht="14.25" customHeight="1">
      <c r="A4969" s="4" t="s">
        <v>2764</v>
      </c>
      <c r="B4969" s="5"/>
      <c r="C4969" s="4">
        <v>0</v>
      </c>
      <c r="E4969" s="4" t="b">
        <f t="shared" si="89"/>
        <v>0</v>
      </c>
      <c r="F4969" s="4">
        <v>0</v>
      </c>
      <c r="G4969" s="4">
        <v>8201</v>
      </c>
      <c r="H4969" s="6">
        <v>44105</v>
      </c>
      <c r="I4969" s="4" t="s">
        <v>2214</v>
      </c>
      <c r="J4969" s="4" t="s">
        <v>1069</v>
      </c>
      <c r="K4969" s="4">
        <v>575</v>
      </c>
      <c r="L4969" s="4">
        <v>0</v>
      </c>
      <c r="M4969" s="4">
        <v>0</v>
      </c>
      <c r="N4969" s="4">
        <v>200000</v>
      </c>
      <c r="O4969" s="4">
        <v>0</v>
      </c>
      <c r="P4969" s="4">
        <v>848200</v>
      </c>
      <c r="Q4969" s="4">
        <v>6847</v>
      </c>
      <c r="R4969" s="4" t="b">
        <f t="shared" si="90"/>
        <v>0</v>
      </c>
      <c r="S4969" s="4">
        <v>0</v>
      </c>
    </row>
    <row r="4970" spans="1:19" ht="14.25" customHeight="1">
      <c r="A4970" s="4" t="s">
        <v>2764</v>
      </c>
      <c r="B4970" s="5"/>
      <c r="C4970" s="4">
        <v>0</v>
      </c>
      <c r="E4970" s="4" t="b">
        <f t="shared" si="89"/>
        <v>0</v>
      </c>
      <c r="F4970" s="4">
        <v>0</v>
      </c>
      <c r="G4970" s="4">
        <v>8201</v>
      </c>
      <c r="H4970" s="6">
        <v>44127</v>
      </c>
      <c r="I4970" s="4" t="s">
        <v>2835</v>
      </c>
      <c r="J4970" s="4" t="s">
        <v>40</v>
      </c>
      <c r="K4970" s="4">
        <v>14140</v>
      </c>
      <c r="L4970" s="4">
        <v>0</v>
      </c>
      <c r="M4970" s="4">
        <v>0</v>
      </c>
      <c r="N4970" s="4">
        <v>0</v>
      </c>
      <c r="O4970" s="4">
        <v>250000</v>
      </c>
      <c r="P4970" s="4">
        <v>1098200</v>
      </c>
      <c r="Q4970" s="4">
        <v>6848</v>
      </c>
      <c r="R4970" s="4" t="b">
        <f t="shared" si="90"/>
        <v>0</v>
      </c>
      <c r="S4970" s="4">
        <v>0</v>
      </c>
    </row>
    <row r="4971" spans="1:19" ht="14.25" customHeight="1">
      <c r="A4971" s="4" t="s">
        <v>2764</v>
      </c>
      <c r="B4971" s="5"/>
      <c r="C4971" s="4">
        <v>0</v>
      </c>
      <c r="E4971" s="4" t="b">
        <f t="shared" si="89"/>
        <v>0</v>
      </c>
      <c r="F4971" s="4">
        <v>0</v>
      </c>
      <c r="G4971" s="4">
        <v>8201</v>
      </c>
      <c r="H4971" s="6">
        <v>44136</v>
      </c>
      <c r="I4971" s="4" t="s">
        <v>2216</v>
      </c>
      <c r="J4971" s="4" t="s">
        <v>1069</v>
      </c>
      <c r="K4971" s="4">
        <v>576</v>
      </c>
      <c r="L4971" s="4">
        <v>0</v>
      </c>
      <c r="M4971" s="4">
        <v>0</v>
      </c>
      <c r="N4971" s="4">
        <v>200000</v>
      </c>
      <c r="O4971" s="4">
        <v>0</v>
      </c>
      <c r="P4971" s="4">
        <v>898200</v>
      </c>
      <c r="Q4971" s="4">
        <v>6849</v>
      </c>
      <c r="R4971" s="4" t="b">
        <f t="shared" si="90"/>
        <v>0</v>
      </c>
      <c r="S4971" s="4">
        <v>0</v>
      </c>
    </row>
    <row r="4972" spans="1:19" ht="14.25" customHeight="1">
      <c r="A4972" s="4" t="s">
        <v>2764</v>
      </c>
      <c r="B4972" s="5"/>
      <c r="C4972" s="4">
        <v>0</v>
      </c>
      <c r="E4972" s="4" t="b">
        <f t="shared" si="89"/>
        <v>0</v>
      </c>
      <c r="F4972" s="4">
        <v>0</v>
      </c>
      <c r="G4972" s="4">
        <v>8201</v>
      </c>
      <c r="H4972" s="6">
        <v>44138</v>
      </c>
      <c r="I4972" s="4" t="s">
        <v>2835</v>
      </c>
      <c r="J4972" s="4" t="s">
        <v>40</v>
      </c>
      <c r="K4972" s="4">
        <v>14171</v>
      </c>
      <c r="L4972" s="4">
        <v>0</v>
      </c>
      <c r="M4972" s="4">
        <v>0</v>
      </c>
      <c r="N4972" s="4">
        <v>0</v>
      </c>
      <c r="O4972" s="4">
        <v>250000</v>
      </c>
      <c r="P4972" s="4">
        <v>1148200</v>
      </c>
      <c r="Q4972" s="4">
        <v>6850</v>
      </c>
      <c r="R4972" s="4" t="b">
        <f t="shared" si="90"/>
        <v>0</v>
      </c>
      <c r="S4972" s="4">
        <v>0</v>
      </c>
    </row>
    <row r="4973" spans="1:19" ht="14.25" customHeight="1">
      <c r="A4973" s="4" t="s">
        <v>2764</v>
      </c>
      <c r="B4973" s="5"/>
      <c r="C4973" s="4">
        <v>0</v>
      </c>
      <c r="E4973" s="4" t="b">
        <f t="shared" si="89"/>
        <v>0</v>
      </c>
      <c r="F4973" s="4">
        <v>0</v>
      </c>
      <c r="G4973" s="4">
        <v>8201</v>
      </c>
      <c r="H4973" s="6">
        <v>44166</v>
      </c>
      <c r="I4973" s="4" t="s">
        <v>2218</v>
      </c>
      <c r="J4973" s="4" t="s">
        <v>1069</v>
      </c>
      <c r="K4973" s="4">
        <v>577</v>
      </c>
      <c r="L4973" s="4">
        <v>0</v>
      </c>
      <c r="M4973" s="4">
        <v>0</v>
      </c>
      <c r="N4973" s="4">
        <v>200000</v>
      </c>
      <c r="O4973" s="4">
        <v>0</v>
      </c>
      <c r="P4973" s="4">
        <v>948200</v>
      </c>
      <c r="Q4973" s="4">
        <v>6851</v>
      </c>
      <c r="R4973" s="4" t="b">
        <f t="shared" si="90"/>
        <v>0</v>
      </c>
      <c r="S4973" s="4">
        <v>0</v>
      </c>
    </row>
    <row r="4974" spans="1:19" ht="14.25" customHeight="1">
      <c r="A4974" s="4" t="s">
        <v>2764</v>
      </c>
      <c r="B4974" s="5"/>
      <c r="C4974" s="4">
        <v>0</v>
      </c>
      <c r="E4974" s="4" t="b">
        <f t="shared" si="89"/>
        <v>0</v>
      </c>
      <c r="F4974" s="4">
        <v>0</v>
      </c>
      <c r="G4974" s="4">
        <v>8201</v>
      </c>
      <c r="H4974" s="6">
        <v>44174</v>
      </c>
      <c r="I4974" s="4" t="s">
        <v>2835</v>
      </c>
      <c r="J4974" s="4" t="s">
        <v>40</v>
      </c>
      <c r="K4974" s="4">
        <v>14263</v>
      </c>
      <c r="L4974" s="4">
        <v>0</v>
      </c>
      <c r="M4974" s="4">
        <v>0</v>
      </c>
      <c r="N4974" s="4">
        <v>0</v>
      </c>
      <c r="O4974" s="4">
        <v>250000</v>
      </c>
      <c r="P4974" s="4">
        <v>1198200</v>
      </c>
      <c r="Q4974" s="4">
        <v>6852</v>
      </c>
      <c r="R4974" s="4" t="b">
        <f t="shared" si="90"/>
        <v>0</v>
      </c>
      <c r="S4974" s="4">
        <v>0</v>
      </c>
    </row>
    <row r="4975" spans="1:19" ht="14.25" customHeight="1">
      <c r="A4975" s="4" t="s">
        <v>2764</v>
      </c>
      <c r="B4975" s="5" t="s">
        <v>2836</v>
      </c>
      <c r="C4975" s="4">
        <v>0</v>
      </c>
      <c r="D4975" s="4" t="s">
        <v>2836</v>
      </c>
      <c r="E4975" s="4" t="b">
        <f t="shared" si="89"/>
        <v>0</v>
      </c>
      <c r="F4975" s="4">
        <v>0</v>
      </c>
      <c r="G4975" s="4">
        <v>8201</v>
      </c>
      <c r="H4975" s="3" t="s">
        <v>21</v>
      </c>
      <c r="K4975" s="4">
        <v>0</v>
      </c>
      <c r="L4975" s="4">
        <v>0</v>
      </c>
      <c r="M4975" s="4">
        <v>0</v>
      </c>
      <c r="N4975" s="4">
        <v>2400000</v>
      </c>
      <c r="O4975" s="4">
        <v>2970000</v>
      </c>
      <c r="P4975" s="4">
        <v>1198200</v>
      </c>
      <c r="Q4975" s="4">
        <v>6853</v>
      </c>
      <c r="R4975" s="4" t="b">
        <f t="shared" si="90"/>
        <v>0</v>
      </c>
      <c r="S4975" s="4">
        <v>0</v>
      </c>
    </row>
    <row r="4976" spans="1:19" ht="14.25" customHeight="1">
      <c r="A4976" s="4" t="s">
        <v>2764</v>
      </c>
      <c r="B4976" s="5" t="s">
        <v>763</v>
      </c>
      <c r="C4976" s="4">
        <v>0</v>
      </c>
      <c r="D4976" s="4" t="s">
        <v>763</v>
      </c>
      <c r="E4976" s="4" t="b">
        <f t="shared" si="89"/>
        <v>0</v>
      </c>
      <c r="F4976" s="4">
        <v>0</v>
      </c>
      <c r="G4976" s="4">
        <v>8202</v>
      </c>
      <c r="H4976" s="3" t="s">
        <v>21</v>
      </c>
      <c r="K4976" s="4">
        <v>0</v>
      </c>
      <c r="L4976" s="4">
        <v>0</v>
      </c>
      <c r="M4976" s="4">
        <v>222000</v>
      </c>
      <c r="N4976" s="4">
        <v>0</v>
      </c>
      <c r="O4976" s="4">
        <v>0</v>
      </c>
      <c r="P4976" s="4">
        <v>0</v>
      </c>
      <c r="Q4976" s="4">
        <v>6854</v>
      </c>
      <c r="R4976" s="4" t="b">
        <f t="shared" si="90"/>
        <v>0</v>
      </c>
      <c r="S4976" s="4">
        <v>0</v>
      </c>
    </row>
    <row r="4977" spans="1:19" ht="14.25" customHeight="1">
      <c r="A4977" s="4" t="s">
        <v>2764</v>
      </c>
      <c r="B4977" s="5"/>
      <c r="C4977" s="4">
        <v>0</v>
      </c>
      <c r="E4977" s="4" t="b">
        <f t="shared" si="89"/>
        <v>0</v>
      </c>
      <c r="F4977" s="4">
        <v>0</v>
      </c>
      <c r="G4977" s="4">
        <v>8202</v>
      </c>
      <c r="H4977" s="6">
        <v>44193</v>
      </c>
      <c r="I4977" s="4" t="s">
        <v>2837</v>
      </c>
      <c r="J4977" s="4" t="s">
        <v>40</v>
      </c>
      <c r="K4977" s="4">
        <v>14284</v>
      </c>
      <c r="L4977" s="4">
        <v>0</v>
      </c>
      <c r="M4977" s="4">
        <v>0</v>
      </c>
      <c r="N4977" s="4">
        <v>0</v>
      </c>
      <c r="O4977" s="4">
        <v>222000</v>
      </c>
      <c r="P4977" s="4">
        <v>222000</v>
      </c>
      <c r="Q4977" s="4">
        <v>6855</v>
      </c>
      <c r="R4977" s="4" t="b">
        <f t="shared" si="90"/>
        <v>0</v>
      </c>
      <c r="S4977" s="4">
        <v>0</v>
      </c>
    </row>
    <row r="4978" spans="1:19" ht="14.25" customHeight="1">
      <c r="A4978" s="4" t="s">
        <v>2764</v>
      </c>
      <c r="B4978" s="5" t="s">
        <v>2838</v>
      </c>
      <c r="C4978" s="4">
        <v>0</v>
      </c>
      <c r="D4978" s="4" t="s">
        <v>2838</v>
      </c>
      <c r="E4978" s="4" t="b">
        <f t="shared" si="89"/>
        <v>0</v>
      </c>
      <c r="F4978" s="4">
        <v>0</v>
      </c>
      <c r="G4978" s="4">
        <v>8202</v>
      </c>
      <c r="H4978" s="3" t="s">
        <v>21</v>
      </c>
      <c r="K4978" s="4">
        <v>0</v>
      </c>
      <c r="L4978" s="4">
        <v>0</v>
      </c>
      <c r="M4978" s="4">
        <v>0</v>
      </c>
      <c r="N4978" s="4">
        <v>0</v>
      </c>
      <c r="O4978" s="4">
        <v>222000</v>
      </c>
      <c r="P4978" s="4">
        <v>222000</v>
      </c>
      <c r="Q4978" s="4">
        <v>6856</v>
      </c>
      <c r="R4978" s="4" t="b">
        <f t="shared" si="90"/>
        <v>0</v>
      </c>
      <c r="S4978" s="4">
        <v>0</v>
      </c>
    </row>
    <row r="4979" spans="1:19" ht="14.25" customHeight="1">
      <c r="A4979" s="4" t="s">
        <v>2764</v>
      </c>
      <c r="B4979" s="5" t="s">
        <v>776</v>
      </c>
      <c r="C4979" s="4">
        <v>0</v>
      </c>
      <c r="D4979" s="4" t="s">
        <v>776</v>
      </c>
      <c r="E4979" s="4" t="b">
        <f t="shared" si="89"/>
        <v>0</v>
      </c>
      <c r="F4979" s="4">
        <v>121200</v>
      </c>
      <c r="G4979" s="4">
        <v>8301</v>
      </c>
      <c r="H4979" s="3" t="s">
        <v>21</v>
      </c>
      <c r="K4979" s="4">
        <v>0</v>
      </c>
      <c r="L4979" s="4">
        <v>2068900</v>
      </c>
      <c r="M4979" s="4">
        <v>2201900</v>
      </c>
      <c r="N4979" s="4">
        <v>0</v>
      </c>
      <c r="O4979" s="4">
        <v>0</v>
      </c>
      <c r="P4979" s="4">
        <v>121200</v>
      </c>
      <c r="Q4979" s="4">
        <v>6857</v>
      </c>
      <c r="R4979" s="4" t="b">
        <f t="shared" si="90"/>
        <v>0</v>
      </c>
      <c r="S4979" s="4">
        <v>0</v>
      </c>
    </row>
    <row r="4980" spans="1:19" ht="14.25" customHeight="1">
      <c r="A4980" s="4" t="s">
        <v>2764</v>
      </c>
      <c r="B4980" s="5"/>
      <c r="C4980" s="4">
        <v>0</v>
      </c>
      <c r="E4980" s="4" t="b">
        <f t="shared" si="89"/>
        <v>0</v>
      </c>
      <c r="F4980" s="4">
        <v>0</v>
      </c>
      <c r="G4980" s="4">
        <v>8301</v>
      </c>
      <c r="H4980" s="6">
        <v>43831</v>
      </c>
      <c r="I4980" s="4" t="s">
        <v>2234</v>
      </c>
      <c r="J4980" s="4" t="s">
        <v>1069</v>
      </c>
      <c r="K4980" s="4">
        <v>561</v>
      </c>
      <c r="L4980" s="4">
        <v>0</v>
      </c>
      <c r="M4980" s="4">
        <v>0</v>
      </c>
      <c r="N4980" s="4">
        <v>121200</v>
      </c>
      <c r="O4980" s="4">
        <v>0</v>
      </c>
      <c r="P4980" s="4">
        <v>0</v>
      </c>
      <c r="Q4980" s="4">
        <v>6858</v>
      </c>
      <c r="R4980" s="4" t="b">
        <f t="shared" si="90"/>
        <v>0</v>
      </c>
      <c r="S4980" s="4">
        <v>0</v>
      </c>
    </row>
    <row r="4981" spans="1:19" ht="14.25" customHeight="1">
      <c r="A4981" s="4" t="s">
        <v>2764</v>
      </c>
      <c r="B4981" s="5"/>
      <c r="C4981" s="4">
        <v>0</v>
      </c>
      <c r="E4981" s="4" t="b">
        <f t="shared" si="89"/>
        <v>0</v>
      </c>
      <c r="F4981" s="4">
        <v>0</v>
      </c>
      <c r="G4981" s="4">
        <v>8301</v>
      </c>
      <c r="H4981" s="6">
        <v>43839</v>
      </c>
      <c r="I4981" s="4" t="s">
        <v>2839</v>
      </c>
      <c r="J4981" s="4" t="s">
        <v>40</v>
      </c>
      <c r="K4981" s="4">
        <v>13487</v>
      </c>
      <c r="L4981" s="4">
        <v>0</v>
      </c>
      <c r="M4981" s="4">
        <v>0</v>
      </c>
      <c r="N4981" s="4">
        <v>0</v>
      </c>
      <c r="O4981" s="4">
        <v>131200</v>
      </c>
      <c r="P4981" s="4">
        <v>131200</v>
      </c>
      <c r="Q4981" s="4">
        <v>6859</v>
      </c>
      <c r="R4981" s="4" t="b">
        <f t="shared" si="90"/>
        <v>0</v>
      </c>
      <c r="S4981" s="4">
        <v>0</v>
      </c>
    </row>
    <row r="4982" spans="1:19" ht="14.25" customHeight="1">
      <c r="A4982" s="4" t="s">
        <v>2764</v>
      </c>
      <c r="B4982" s="5"/>
      <c r="C4982" s="4">
        <v>0</v>
      </c>
      <c r="E4982" s="4" t="b">
        <f t="shared" si="89"/>
        <v>0</v>
      </c>
      <c r="F4982" s="4">
        <v>0</v>
      </c>
      <c r="G4982" s="4">
        <v>8301</v>
      </c>
      <c r="H4982" s="6">
        <v>43862</v>
      </c>
      <c r="I4982" s="4" t="s">
        <v>2236</v>
      </c>
      <c r="J4982" s="4" t="s">
        <v>1069</v>
      </c>
      <c r="K4982" s="4">
        <v>562</v>
      </c>
      <c r="L4982" s="4">
        <v>0</v>
      </c>
      <c r="M4982" s="4">
        <v>0</v>
      </c>
      <c r="N4982" s="4">
        <v>131200</v>
      </c>
      <c r="O4982" s="4">
        <v>0</v>
      </c>
      <c r="P4982" s="4">
        <v>0</v>
      </c>
      <c r="Q4982" s="4">
        <v>6860</v>
      </c>
      <c r="R4982" s="4" t="b">
        <f t="shared" si="90"/>
        <v>0</v>
      </c>
      <c r="S4982" s="4">
        <v>0</v>
      </c>
    </row>
    <row r="4983" spans="1:19" ht="14.25" customHeight="1">
      <c r="A4983" s="4" t="s">
        <v>2764</v>
      </c>
      <c r="B4983" s="5"/>
      <c r="C4983" s="4">
        <v>0</v>
      </c>
      <c r="E4983" s="4" t="b">
        <f t="shared" si="89"/>
        <v>0</v>
      </c>
      <c r="F4983" s="4">
        <v>0</v>
      </c>
      <c r="G4983" s="4">
        <v>8301</v>
      </c>
      <c r="H4983" s="6">
        <v>43864</v>
      </c>
      <c r="I4983" s="4" t="s">
        <v>2839</v>
      </c>
      <c r="J4983" s="4" t="s">
        <v>40</v>
      </c>
      <c r="K4983" s="4">
        <v>13542</v>
      </c>
      <c r="L4983" s="4">
        <v>0</v>
      </c>
      <c r="M4983" s="4">
        <v>0</v>
      </c>
      <c r="N4983" s="4">
        <v>0</v>
      </c>
      <c r="O4983" s="4">
        <v>144500</v>
      </c>
      <c r="P4983" s="4">
        <v>144500</v>
      </c>
      <c r="Q4983" s="4">
        <v>6861</v>
      </c>
      <c r="R4983" s="4" t="b">
        <f t="shared" si="90"/>
        <v>0</v>
      </c>
      <c r="S4983" s="4">
        <v>0</v>
      </c>
    </row>
    <row r="4984" spans="1:19" ht="14.25" customHeight="1">
      <c r="A4984" s="4" t="s">
        <v>2764</v>
      </c>
      <c r="B4984" s="5"/>
      <c r="C4984" s="4">
        <v>0</v>
      </c>
      <c r="E4984" s="4" t="b">
        <f t="shared" si="89"/>
        <v>0</v>
      </c>
      <c r="F4984" s="4">
        <v>0</v>
      </c>
      <c r="G4984" s="4">
        <v>8301</v>
      </c>
      <c r="H4984" s="6">
        <v>43891</v>
      </c>
      <c r="I4984" s="4" t="s">
        <v>2238</v>
      </c>
      <c r="J4984" s="4" t="s">
        <v>1069</v>
      </c>
      <c r="K4984" s="4">
        <v>564</v>
      </c>
      <c r="L4984" s="4">
        <v>0</v>
      </c>
      <c r="M4984" s="4">
        <v>0</v>
      </c>
      <c r="N4984" s="4">
        <v>144500</v>
      </c>
      <c r="O4984" s="4">
        <v>0</v>
      </c>
      <c r="P4984" s="4">
        <v>0</v>
      </c>
      <c r="Q4984" s="4">
        <v>6862</v>
      </c>
      <c r="R4984" s="4" t="b">
        <f t="shared" si="90"/>
        <v>0</v>
      </c>
      <c r="S4984" s="4">
        <v>0</v>
      </c>
    </row>
    <row r="4985" spans="1:19" ht="14.25" customHeight="1">
      <c r="A4985" s="4" t="s">
        <v>2764</v>
      </c>
      <c r="B4985" s="5"/>
      <c r="C4985" s="4">
        <v>0</v>
      </c>
      <c r="E4985" s="4" t="b">
        <f t="shared" si="89"/>
        <v>0</v>
      </c>
      <c r="F4985" s="4">
        <v>0</v>
      </c>
      <c r="G4985" s="4">
        <v>8301</v>
      </c>
      <c r="H4985" s="6">
        <v>43894</v>
      </c>
      <c r="I4985" s="4" t="s">
        <v>2839</v>
      </c>
      <c r="J4985" s="4" t="s">
        <v>40</v>
      </c>
      <c r="K4985" s="4">
        <v>13618</v>
      </c>
      <c r="L4985" s="4">
        <v>0</v>
      </c>
      <c r="M4985" s="4">
        <v>0</v>
      </c>
      <c r="N4985" s="4">
        <v>0</v>
      </c>
      <c r="O4985" s="4">
        <v>157800</v>
      </c>
      <c r="P4985" s="4">
        <v>157800</v>
      </c>
      <c r="Q4985" s="4">
        <v>6863</v>
      </c>
      <c r="R4985" s="4" t="b">
        <f t="shared" si="90"/>
        <v>0</v>
      </c>
      <c r="S4985" s="4">
        <v>0</v>
      </c>
    </row>
    <row r="4986" spans="1:19" ht="14.25" customHeight="1">
      <c r="A4986" s="4" t="s">
        <v>2764</v>
      </c>
      <c r="B4986" s="5"/>
      <c r="C4986" s="4">
        <v>0</v>
      </c>
      <c r="E4986" s="4" t="b">
        <f t="shared" si="89"/>
        <v>0</v>
      </c>
      <c r="F4986" s="4">
        <v>0</v>
      </c>
      <c r="G4986" s="4">
        <v>8301</v>
      </c>
      <c r="H4986" s="6">
        <v>43922</v>
      </c>
      <c r="I4986" s="4" t="s">
        <v>2240</v>
      </c>
      <c r="J4986" s="4" t="s">
        <v>1069</v>
      </c>
      <c r="K4986" s="4">
        <v>566</v>
      </c>
      <c r="L4986" s="4">
        <v>0</v>
      </c>
      <c r="M4986" s="4">
        <v>0</v>
      </c>
      <c r="N4986" s="4">
        <v>157800</v>
      </c>
      <c r="O4986" s="4">
        <v>0</v>
      </c>
      <c r="P4986" s="4">
        <v>0</v>
      </c>
      <c r="Q4986" s="4">
        <v>6864</v>
      </c>
      <c r="R4986" s="4" t="b">
        <f t="shared" si="90"/>
        <v>0</v>
      </c>
      <c r="S4986" s="4">
        <v>0</v>
      </c>
    </row>
    <row r="4987" spans="1:19" ht="14.25" customHeight="1">
      <c r="A4987" s="4" t="s">
        <v>2764</v>
      </c>
      <c r="B4987" s="5"/>
      <c r="C4987" s="4">
        <v>0</v>
      </c>
      <c r="E4987" s="4" t="b">
        <f t="shared" si="89"/>
        <v>0</v>
      </c>
      <c r="F4987" s="4">
        <v>0</v>
      </c>
      <c r="G4987" s="4">
        <v>8301</v>
      </c>
      <c r="H4987" s="6">
        <v>43927</v>
      </c>
      <c r="I4987" s="4" t="s">
        <v>2839</v>
      </c>
      <c r="J4987" s="4" t="s">
        <v>40</v>
      </c>
      <c r="K4987" s="4">
        <v>13688</v>
      </c>
      <c r="L4987" s="4">
        <v>0</v>
      </c>
      <c r="M4987" s="4">
        <v>0</v>
      </c>
      <c r="N4987" s="4">
        <v>0</v>
      </c>
      <c r="O4987" s="4">
        <v>171100</v>
      </c>
      <c r="P4987" s="4">
        <v>171100</v>
      </c>
      <c r="Q4987" s="4">
        <v>6865</v>
      </c>
      <c r="R4987" s="4" t="b">
        <f t="shared" si="90"/>
        <v>0</v>
      </c>
      <c r="S4987" s="4">
        <v>0</v>
      </c>
    </row>
    <row r="4988" spans="1:19" ht="14.25" customHeight="1">
      <c r="A4988" s="4" t="s">
        <v>2764</v>
      </c>
      <c r="B4988" s="5"/>
      <c r="C4988" s="4">
        <v>0</v>
      </c>
      <c r="E4988" s="4" t="b">
        <f t="shared" si="89"/>
        <v>0</v>
      </c>
      <c r="F4988" s="4">
        <v>0</v>
      </c>
      <c r="G4988" s="4">
        <v>8301</v>
      </c>
      <c r="H4988" s="6">
        <v>43952</v>
      </c>
      <c r="I4988" s="4" t="s">
        <v>2242</v>
      </c>
      <c r="J4988" s="4" t="s">
        <v>1069</v>
      </c>
      <c r="K4988" s="4">
        <v>568</v>
      </c>
      <c r="L4988" s="4">
        <v>0</v>
      </c>
      <c r="M4988" s="4">
        <v>0</v>
      </c>
      <c r="N4988" s="4">
        <v>171100</v>
      </c>
      <c r="O4988" s="4">
        <v>0</v>
      </c>
      <c r="P4988" s="4">
        <v>0</v>
      </c>
      <c r="Q4988" s="4">
        <v>6866</v>
      </c>
      <c r="R4988" s="4" t="b">
        <f t="shared" si="90"/>
        <v>0</v>
      </c>
      <c r="S4988" s="4">
        <v>0</v>
      </c>
    </row>
    <row r="4989" spans="1:19" ht="14.25" customHeight="1">
      <c r="A4989" s="4" t="s">
        <v>2764</v>
      </c>
      <c r="B4989" s="5"/>
      <c r="C4989" s="4">
        <v>0</v>
      </c>
      <c r="E4989" s="4" t="b">
        <f t="shared" si="89"/>
        <v>0</v>
      </c>
      <c r="F4989" s="4">
        <v>0</v>
      </c>
      <c r="G4989" s="4">
        <v>8301</v>
      </c>
      <c r="H4989" s="6">
        <v>43959</v>
      </c>
      <c r="I4989" s="4" t="s">
        <v>2839</v>
      </c>
      <c r="J4989" s="4" t="s">
        <v>40</v>
      </c>
      <c r="K4989" s="4">
        <v>13751</v>
      </c>
      <c r="L4989" s="4">
        <v>0</v>
      </c>
      <c r="M4989" s="4">
        <v>0</v>
      </c>
      <c r="N4989" s="4">
        <v>0</v>
      </c>
      <c r="O4989" s="4">
        <v>174400</v>
      </c>
      <c r="P4989" s="4">
        <v>174400</v>
      </c>
      <c r="Q4989" s="4">
        <v>6867</v>
      </c>
      <c r="R4989" s="4" t="b">
        <f t="shared" si="90"/>
        <v>0</v>
      </c>
      <c r="S4989" s="4">
        <v>0</v>
      </c>
    </row>
    <row r="4990" spans="1:19" ht="14.25" customHeight="1">
      <c r="A4990" s="4" t="s">
        <v>2764</v>
      </c>
      <c r="B4990" s="5"/>
      <c r="C4990" s="4">
        <v>0</v>
      </c>
      <c r="E4990" s="4" t="b">
        <f t="shared" si="89"/>
        <v>0</v>
      </c>
      <c r="F4990" s="4">
        <v>0</v>
      </c>
      <c r="G4990" s="4">
        <v>8301</v>
      </c>
      <c r="H4990" s="6">
        <v>43983</v>
      </c>
      <c r="I4990" s="4" t="s">
        <v>2244</v>
      </c>
      <c r="J4990" s="4" t="s">
        <v>1069</v>
      </c>
      <c r="K4990" s="4">
        <v>569</v>
      </c>
      <c r="L4990" s="4">
        <v>0</v>
      </c>
      <c r="M4990" s="4">
        <v>0</v>
      </c>
      <c r="N4990" s="4">
        <v>174400</v>
      </c>
      <c r="O4990" s="4">
        <v>0</v>
      </c>
      <c r="P4990" s="4">
        <v>0</v>
      </c>
      <c r="Q4990" s="4">
        <v>6868</v>
      </c>
      <c r="R4990" s="4" t="b">
        <f t="shared" si="90"/>
        <v>0</v>
      </c>
      <c r="S4990" s="4">
        <v>0</v>
      </c>
    </row>
    <row r="4991" spans="1:19" ht="14.25" customHeight="1">
      <c r="A4991" s="4" t="s">
        <v>2764</v>
      </c>
      <c r="B4991" s="5"/>
      <c r="C4991" s="4">
        <v>0</v>
      </c>
      <c r="E4991" s="4" t="b">
        <f t="shared" si="89"/>
        <v>0</v>
      </c>
      <c r="F4991" s="4">
        <v>0</v>
      </c>
      <c r="G4991" s="4">
        <v>8301</v>
      </c>
      <c r="H4991" s="6">
        <v>43990</v>
      </c>
      <c r="I4991" s="4" t="s">
        <v>2839</v>
      </c>
      <c r="J4991" s="4" t="s">
        <v>40</v>
      </c>
      <c r="K4991" s="4">
        <v>13822</v>
      </c>
      <c r="L4991" s="4">
        <v>0</v>
      </c>
      <c r="M4991" s="4">
        <v>0</v>
      </c>
      <c r="N4991" s="4">
        <v>0</v>
      </c>
      <c r="O4991" s="4">
        <v>177700</v>
      </c>
      <c r="P4991" s="4">
        <v>177700</v>
      </c>
      <c r="Q4991" s="4">
        <v>6869</v>
      </c>
      <c r="R4991" s="4" t="b">
        <f t="shared" si="90"/>
        <v>0</v>
      </c>
      <c r="S4991" s="4">
        <v>0</v>
      </c>
    </row>
    <row r="4992" spans="1:19" ht="14.25" customHeight="1">
      <c r="A4992" s="4" t="s">
        <v>2764</v>
      </c>
      <c r="B4992" s="5"/>
      <c r="C4992" s="4">
        <v>0</v>
      </c>
      <c r="E4992" s="4" t="b">
        <f t="shared" si="89"/>
        <v>0</v>
      </c>
      <c r="F4992" s="4">
        <v>0</v>
      </c>
      <c r="G4992" s="4">
        <v>8301</v>
      </c>
      <c r="H4992" s="6">
        <v>44013</v>
      </c>
      <c r="I4992" s="4" t="s">
        <v>2246</v>
      </c>
      <c r="J4992" s="4" t="s">
        <v>1069</v>
      </c>
      <c r="K4992" s="4">
        <v>570</v>
      </c>
      <c r="L4992" s="4">
        <v>0</v>
      </c>
      <c r="M4992" s="4">
        <v>0</v>
      </c>
      <c r="N4992" s="4">
        <v>177700</v>
      </c>
      <c r="O4992" s="4">
        <v>0</v>
      </c>
      <c r="P4992" s="4">
        <v>0</v>
      </c>
      <c r="Q4992" s="4">
        <v>6870</v>
      </c>
      <c r="R4992" s="4" t="b">
        <f t="shared" si="90"/>
        <v>0</v>
      </c>
      <c r="S4992" s="4">
        <v>0</v>
      </c>
    </row>
    <row r="4993" spans="1:19" ht="14.25" customHeight="1">
      <c r="A4993" s="4" t="s">
        <v>2764</v>
      </c>
      <c r="B4993" s="5"/>
      <c r="C4993" s="4">
        <v>0</v>
      </c>
      <c r="E4993" s="4" t="b">
        <f t="shared" si="89"/>
        <v>0</v>
      </c>
      <c r="F4993" s="4">
        <v>0</v>
      </c>
      <c r="G4993" s="4">
        <v>8301</v>
      </c>
      <c r="H4993" s="6">
        <v>44015</v>
      </c>
      <c r="I4993" s="4" t="s">
        <v>2840</v>
      </c>
      <c r="J4993" s="4" t="s">
        <v>40</v>
      </c>
      <c r="K4993" s="4">
        <v>13881</v>
      </c>
      <c r="L4993" s="4">
        <v>0</v>
      </c>
      <c r="M4993" s="4">
        <v>0</v>
      </c>
      <c r="N4993" s="4">
        <v>0</v>
      </c>
      <c r="O4993" s="4">
        <v>191000</v>
      </c>
      <c r="P4993" s="4">
        <v>191000</v>
      </c>
      <c r="Q4993" s="4">
        <v>6871</v>
      </c>
      <c r="R4993" s="4" t="b">
        <f t="shared" si="90"/>
        <v>0</v>
      </c>
      <c r="S4993" s="4">
        <v>0</v>
      </c>
    </row>
    <row r="4994" spans="1:19" ht="14.25" customHeight="1">
      <c r="A4994" s="4" t="s">
        <v>2764</v>
      </c>
      <c r="B4994" s="5"/>
      <c r="C4994" s="4">
        <v>0</v>
      </c>
      <c r="E4994" s="4" t="b">
        <f t="shared" si="89"/>
        <v>0</v>
      </c>
      <c r="F4994" s="4">
        <v>0</v>
      </c>
      <c r="G4994" s="4">
        <v>8301</v>
      </c>
      <c r="H4994" s="6">
        <v>44044</v>
      </c>
      <c r="I4994" s="4" t="s">
        <v>2248</v>
      </c>
      <c r="J4994" s="4" t="s">
        <v>1069</v>
      </c>
      <c r="K4994" s="4">
        <v>572</v>
      </c>
      <c r="L4994" s="4">
        <v>0</v>
      </c>
      <c r="M4994" s="4">
        <v>0</v>
      </c>
      <c r="N4994" s="4">
        <v>191000</v>
      </c>
      <c r="O4994" s="4">
        <v>0</v>
      </c>
      <c r="P4994" s="4">
        <v>0</v>
      </c>
      <c r="Q4994" s="4">
        <v>6872</v>
      </c>
      <c r="R4994" s="4" t="b">
        <f t="shared" si="90"/>
        <v>0</v>
      </c>
      <c r="S4994" s="4">
        <v>0</v>
      </c>
    </row>
    <row r="4995" spans="1:19" ht="14.25" customHeight="1">
      <c r="A4995" s="4" t="s">
        <v>2764</v>
      </c>
      <c r="B4995" s="5"/>
      <c r="C4995" s="4">
        <v>0</v>
      </c>
      <c r="E4995" s="4" t="b">
        <f t="shared" si="89"/>
        <v>0</v>
      </c>
      <c r="F4995" s="4">
        <v>0</v>
      </c>
      <c r="G4995" s="4">
        <v>8301</v>
      </c>
      <c r="H4995" s="6">
        <v>44057</v>
      </c>
      <c r="I4995" s="4" t="s">
        <v>2840</v>
      </c>
      <c r="J4995" s="4" t="s">
        <v>40</v>
      </c>
      <c r="K4995" s="4">
        <v>13983</v>
      </c>
      <c r="L4995" s="4">
        <v>0</v>
      </c>
      <c r="M4995" s="4">
        <v>0</v>
      </c>
      <c r="N4995" s="4">
        <v>0</v>
      </c>
      <c r="O4995" s="4">
        <v>204300</v>
      </c>
      <c r="P4995" s="4">
        <v>204300</v>
      </c>
      <c r="Q4995" s="4">
        <v>6873</v>
      </c>
      <c r="R4995" s="4" t="b">
        <f t="shared" si="90"/>
        <v>0</v>
      </c>
      <c r="S4995" s="4">
        <v>0</v>
      </c>
    </row>
    <row r="4996" spans="1:19" ht="14.25" customHeight="1">
      <c r="A4996" s="4" t="s">
        <v>2764</v>
      </c>
      <c r="B4996" s="5"/>
      <c r="C4996" s="4">
        <v>0</v>
      </c>
      <c r="E4996" s="4" t="b">
        <f t="shared" si="89"/>
        <v>0</v>
      </c>
      <c r="F4996" s="4">
        <v>0</v>
      </c>
      <c r="G4996" s="4">
        <v>8301</v>
      </c>
      <c r="H4996" s="6">
        <v>44075</v>
      </c>
      <c r="I4996" s="4" t="s">
        <v>2250</v>
      </c>
      <c r="J4996" s="4" t="s">
        <v>1069</v>
      </c>
      <c r="K4996" s="4">
        <v>573</v>
      </c>
      <c r="L4996" s="4">
        <v>0</v>
      </c>
      <c r="M4996" s="4">
        <v>0</v>
      </c>
      <c r="N4996" s="4">
        <v>200000</v>
      </c>
      <c r="O4996" s="4">
        <v>0</v>
      </c>
      <c r="P4996" s="4">
        <v>4300</v>
      </c>
      <c r="Q4996" s="4">
        <v>6874</v>
      </c>
      <c r="R4996" s="4" t="b">
        <f t="shared" si="90"/>
        <v>0</v>
      </c>
      <c r="S4996" s="4">
        <v>0</v>
      </c>
    </row>
    <row r="4997" spans="1:19" ht="14.25" customHeight="1">
      <c r="A4997" s="4" t="s">
        <v>2764</v>
      </c>
      <c r="B4997" s="5"/>
      <c r="C4997" s="4">
        <v>0</v>
      </c>
      <c r="E4997" s="4" t="b">
        <f t="shared" si="89"/>
        <v>0</v>
      </c>
      <c r="F4997" s="4">
        <v>0</v>
      </c>
      <c r="G4997" s="4">
        <v>8301</v>
      </c>
      <c r="H4997" s="6">
        <v>44078</v>
      </c>
      <c r="I4997" s="4" t="s">
        <v>2840</v>
      </c>
      <c r="J4997" s="4" t="s">
        <v>40</v>
      </c>
      <c r="K4997" s="4">
        <v>14035</v>
      </c>
      <c r="L4997" s="4">
        <v>0</v>
      </c>
      <c r="M4997" s="4">
        <v>0</v>
      </c>
      <c r="N4997" s="4">
        <v>0</v>
      </c>
      <c r="O4997" s="4">
        <v>213300</v>
      </c>
      <c r="P4997" s="4">
        <v>217600</v>
      </c>
      <c r="Q4997" s="4">
        <v>6875</v>
      </c>
      <c r="R4997" s="4" t="b">
        <f t="shared" si="90"/>
        <v>0</v>
      </c>
      <c r="S4997" s="4">
        <v>0</v>
      </c>
    </row>
    <row r="4998" spans="1:19" ht="14.25" customHeight="1">
      <c r="A4998" s="4" t="s">
        <v>2764</v>
      </c>
      <c r="B4998" s="5"/>
      <c r="C4998" s="4">
        <v>0</v>
      </c>
      <c r="E4998" s="4" t="b">
        <f t="shared" si="89"/>
        <v>0</v>
      </c>
      <c r="F4998" s="4">
        <v>0</v>
      </c>
      <c r="G4998" s="4">
        <v>8301</v>
      </c>
      <c r="H4998" s="6">
        <v>44105</v>
      </c>
      <c r="I4998" s="4" t="s">
        <v>2252</v>
      </c>
      <c r="J4998" s="4" t="s">
        <v>1069</v>
      </c>
      <c r="K4998" s="4">
        <v>575</v>
      </c>
      <c r="L4998" s="4">
        <v>0</v>
      </c>
      <c r="M4998" s="4">
        <v>0</v>
      </c>
      <c r="N4998" s="4">
        <v>200000</v>
      </c>
      <c r="O4998" s="4">
        <v>0</v>
      </c>
      <c r="P4998" s="4">
        <v>17600</v>
      </c>
      <c r="Q4998" s="4">
        <v>6876</v>
      </c>
      <c r="R4998" s="4" t="b">
        <f t="shared" si="90"/>
        <v>0</v>
      </c>
      <c r="S4998" s="4">
        <v>0</v>
      </c>
    </row>
    <row r="4999" spans="1:19" ht="14.25" customHeight="1">
      <c r="A4999" s="4" t="s">
        <v>2764</v>
      </c>
      <c r="B4999" s="5"/>
      <c r="C4999" s="4">
        <v>0</v>
      </c>
      <c r="E4999" s="4" t="b">
        <f t="shared" si="89"/>
        <v>0</v>
      </c>
      <c r="F4999" s="4">
        <v>0</v>
      </c>
      <c r="G4999" s="4">
        <v>8301</v>
      </c>
      <c r="H4999" s="6">
        <v>44106</v>
      </c>
      <c r="I4999" s="4" t="s">
        <v>2840</v>
      </c>
      <c r="J4999" s="4" t="s">
        <v>40</v>
      </c>
      <c r="K4999" s="4">
        <v>14104</v>
      </c>
      <c r="L4999" s="4">
        <v>0</v>
      </c>
      <c r="M4999" s="4">
        <v>0</v>
      </c>
      <c r="N4999" s="4">
        <v>0</v>
      </c>
      <c r="O4999" s="4">
        <v>213300</v>
      </c>
      <c r="P4999" s="4">
        <v>230900</v>
      </c>
      <c r="Q4999" s="4">
        <v>6877</v>
      </c>
      <c r="R4999" s="4" t="b">
        <f t="shared" si="90"/>
        <v>0</v>
      </c>
      <c r="S4999" s="4">
        <v>0</v>
      </c>
    </row>
    <row r="5000" spans="1:19" ht="14.25" customHeight="1">
      <c r="A5000" s="4" t="s">
        <v>2764</v>
      </c>
      <c r="B5000" s="5"/>
      <c r="C5000" s="4">
        <v>0</v>
      </c>
      <c r="E5000" s="4" t="b">
        <f t="shared" si="89"/>
        <v>0</v>
      </c>
      <c r="F5000" s="4">
        <v>0</v>
      </c>
      <c r="G5000" s="4">
        <v>8301</v>
      </c>
      <c r="H5000" s="6">
        <v>44136</v>
      </c>
      <c r="I5000" s="4" t="s">
        <v>2254</v>
      </c>
      <c r="J5000" s="4" t="s">
        <v>1069</v>
      </c>
      <c r="K5000" s="4">
        <v>576</v>
      </c>
      <c r="L5000" s="4">
        <v>0</v>
      </c>
      <c r="M5000" s="4">
        <v>0</v>
      </c>
      <c r="N5000" s="4">
        <v>200000</v>
      </c>
      <c r="O5000" s="4">
        <v>0</v>
      </c>
      <c r="P5000" s="4">
        <v>30900</v>
      </c>
      <c r="Q5000" s="4">
        <v>6878</v>
      </c>
      <c r="R5000" s="4" t="b">
        <f t="shared" si="90"/>
        <v>0</v>
      </c>
      <c r="S5000" s="4">
        <v>0</v>
      </c>
    </row>
    <row r="5001" spans="1:19" ht="14.25" customHeight="1">
      <c r="A5001" s="4" t="s">
        <v>2764</v>
      </c>
      <c r="B5001" s="5"/>
      <c r="C5001" s="4">
        <v>0</v>
      </c>
      <c r="E5001" s="4" t="b">
        <f t="shared" si="89"/>
        <v>0</v>
      </c>
      <c r="F5001" s="4">
        <v>0</v>
      </c>
      <c r="G5001" s="4">
        <v>8301</v>
      </c>
      <c r="H5001" s="6">
        <v>44144</v>
      </c>
      <c r="I5001" s="4" t="s">
        <v>2840</v>
      </c>
      <c r="J5001" s="4" t="s">
        <v>40</v>
      </c>
      <c r="K5001" s="4">
        <v>14181</v>
      </c>
      <c r="L5001" s="4">
        <v>0</v>
      </c>
      <c r="M5001" s="4">
        <v>0</v>
      </c>
      <c r="N5001" s="4">
        <v>0</v>
      </c>
      <c r="O5001" s="4">
        <v>213300</v>
      </c>
      <c r="P5001" s="4">
        <v>244200</v>
      </c>
      <c r="Q5001" s="4">
        <v>6879</v>
      </c>
      <c r="R5001" s="4" t="b">
        <f t="shared" si="90"/>
        <v>0</v>
      </c>
      <c r="S5001" s="4">
        <v>0</v>
      </c>
    </row>
    <row r="5002" spans="1:19" ht="14.25" customHeight="1">
      <c r="A5002" s="4" t="s">
        <v>2764</v>
      </c>
      <c r="B5002" s="5"/>
      <c r="C5002" s="4">
        <v>0</v>
      </c>
      <c r="E5002" s="4" t="b">
        <f t="shared" si="89"/>
        <v>0</v>
      </c>
      <c r="F5002" s="4">
        <v>0</v>
      </c>
      <c r="G5002" s="4">
        <v>8301</v>
      </c>
      <c r="H5002" s="6">
        <v>44166</v>
      </c>
      <c r="I5002" s="4" t="s">
        <v>2256</v>
      </c>
      <c r="J5002" s="4" t="s">
        <v>1069</v>
      </c>
      <c r="K5002" s="4">
        <v>577</v>
      </c>
      <c r="L5002" s="4">
        <v>0</v>
      </c>
      <c r="M5002" s="4">
        <v>0</v>
      </c>
      <c r="N5002" s="4">
        <v>200000</v>
      </c>
      <c r="O5002" s="4">
        <v>0</v>
      </c>
      <c r="P5002" s="4">
        <v>44200</v>
      </c>
      <c r="Q5002" s="4">
        <v>6880</v>
      </c>
      <c r="R5002" s="4" t="b">
        <f t="shared" si="90"/>
        <v>0</v>
      </c>
      <c r="S5002" s="4">
        <v>0</v>
      </c>
    </row>
    <row r="5003" spans="1:19" ht="14.25" customHeight="1">
      <c r="A5003" s="4" t="s">
        <v>2764</v>
      </c>
      <c r="B5003" s="5"/>
      <c r="C5003" s="4">
        <v>0</v>
      </c>
      <c r="E5003" s="4" t="b">
        <f t="shared" si="89"/>
        <v>0</v>
      </c>
      <c r="F5003" s="4">
        <v>0</v>
      </c>
      <c r="G5003" s="4">
        <v>8301</v>
      </c>
      <c r="H5003" s="6">
        <v>44169</v>
      </c>
      <c r="I5003" s="4" t="s">
        <v>2840</v>
      </c>
      <c r="J5003" s="4" t="s">
        <v>40</v>
      </c>
      <c r="K5003" s="4">
        <v>14247</v>
      </c>
      <c r="L5003" s="4">
        <v>0</v>
      </c>
      <c r="M5003" s="4">
        <v>0</v>
      </c>
      <c r="N5003" s="4">
        <v>0</v>
      </c>
      <c r="O5003" s="4">
        <v>210000</v>
      </c>
      <c r="P5003" s="4">
        <v>254200</v>
      </c>
      <c r="Q5003" s="4">
        <v>6881</v>
      </c>
      <c r="R5003" s="4" t="b">
        <f t="shared" si="90"/>
        <v>0</v>
      </c>
      <c r="S5003" s="4">
        <v>0</v>
      </c>
    </row>
    <row r="5004" spans="1:19" ht="14.25" customHeight="1">
      <c r="A5004" s="4" t="s">
        <v>2764</v>
      </c>
      <c r="B5004" s="5" t="s">
        <v>2841</v>
      </c>
      <c r="C5004" s="4">
        <v>0</v>
      </c>
      <c r="D5004" s="4" t="s">
        <v>2841</v>
      </c>
      <c r="E5004" s="4" t="b">
        <f t="shared" si="89"/>
        <v>0</v>
      </c>
      <c r="F5004" s="4">
        <v>0</v>
      </c>
      <c r="G5004" s="4">
        <v>8301</v>
      </c>
      <c r="H5004" s="3" t="s">
        <v>21</v>
      </c>
      <c r="K5004" s="4">
        <v>0</v>
      </c>
      <c r="L5004" s="4">
        <v>0</v>
      </c>
      <c r="M5004" s="4">
        <v>0</v>
      </c>
      <c r="N5004" s="4">
        <v>2068900</v>
      </c>
      <c r="O5004" s="4">
        <v>2201900</v>
      </c>
      <c r="P5004" s="4">
        <v>254200</v>
      </c>
      <c r="Q5004" s="4">
        <v>6882</v>
      </c>
      <c r="R5004" s="4" t="b">
        <f t="shared" si="90"/>
        <v>0</v>
      </c>
      <c r="S5004" s="4">
        <v>0</v>
      </c>
    </row>
    <row r="5005" spans="1:19" ht="14.25" customHeight="1">
      <c r="A5005" s="4" t="s">
        <v>2764</v>
      </c>
      <c r="B5005" s="5" t="s">
        <v>786</v>
      </c>
      <c r="C5005" s="4">
        <v>0</v>
      </c>
      <c r="D5005" s="4" t="s">
        <v>786</v>
      </c>
      <c r="E5005" s="4" t="b">
        <f t="shared" si="89"/>
        <v>0</v>
      </c>
      <c r="F5005" s="4">
        <v>200</v>
      </c>
      <c r="G5005" s="4">
        <v>8302</v>
      </c>
      <c r="H5005" s="3" t="s">
        <v>21</v>
      </c>
      <c r="K5005" s="4">
        <v>0</v>
      </c>
      <c r="L5005" s="4">
        <v>32000</v>
      </c>
      <c r="M5005" s="4">
        <v>32000</v>
      </c>
      <c r="N5005" s="4">
        <v>0</v>
      </c>
      <c r="O5005" s="4">
        <v>0</v>
      </c>
      <c r="P5005" s="4">
        <v>200</v>
      </c>
      <c r="Q5005" s="4">
        <v>6883</v>
      </c>
      <c r="R5005" s="4" t="b">
        <f t="shared" si="90"/>
        <v>0</v>
      </c>
      <c r="S5005" s="4">
        <v>0</v>
      </c>
    </row>
    <row r="5006" spans="1:19" ht="14.25" customHeight="1">
      <c r="A5006" s="4" t="s">
        <v>2764</v>
      </c>
      <c r="B5006" s="5"/>
      <c r="C5006" s="4">
        <v>0</v>
      </c>
      <c r="E5006" s="4" t="b">
        <f t="shared" si="89"/>
        <v>0</v>
      </c>
      <c r="F5006" s="4">
        <v>0</v>
      </c>
      <c r="G5006" s="4">
        <v>8302</v>
      </c>
      <c r="H5006" s="6">
        <v>43831</v>
      </c>
      <c r="I5006" s="4" t="s">
        <v>2259</v>
      </c>
      <c r="J5006" s="4" t="s">
        <v>1069</v>
      </c>
      <c r="K5006" s="4">
        <v>561</v>
      </c>
      <c r="L5006" s="4">
        <v>0</v>
      </c>
      <c r="M5006" s="4">
        <v>0</v>
      </c>
      <c r="N5006" s="4">
        <v>200</v>
      </c>
      <c r="O5006" s="4">
        <v>0</v>
      </c>
      <c r="P5006" s="4">
        <v>0</v>
      </c>
      <c r="Q5006" s="4">
        <v>6884</v>
      </c>
      <c r="R5006" s="4" t="b">
        <f t="shared" si="90"/>
        <v>0</v>
      </c>
      <c r="S5006" s="4">
        <v>0</v>
      </c>
    </row>
    <row r="5007" spans="1:19" ht="14.25" customHeight="1">
      <c r="A5007" s="4" t="s">
        <v>2764</v>
      </c>
      <c r="B5007" s="5"/>
      <c r="C5007" s="4">
        <v>0</v>
      </c>
      <c r="E5007" s="4" t="b">
        <f t="shared" si="89"/>
        <v>0</v>
      </c>
      <c r="F5007" s="4">
        <v>0</v>
      </c>
      <c r="G5007" s="4">
        <v>8302</v>
      </c>
      <c r="H5007" s="6">
        <v>43839</v>
      </c>
      <c r="I5007" s="4" t="s">
        <v>2842</v>
      </c>
      <c r="J5007" s="4" t="s">
        <v>40</v>
      </c>
      <c r="K5007" s="4">
        <v>13483</v>
      </c>
      <c r="L5007" s="4">
        <v>0</v>
      </c>
      <c r="M5007" s="4">
        <v>0</v>
      </c>
      <c r="N5007" s="4">
        <v>0</v>
      </c>
      <c r="O5007" s="4">
        <v>200</v>
      </c>
      <c r="P5007" s="4">
        <v>200</v>
      </c>
      <c r="Q5007" s="4">
        <v>6885</v>
      </c>
      <c r="R5007" s="4" t="b">
        <f t="shared" si="90"/>
        <v>0</v>
      </c>
      <c r="S5007" s="4">
        <v>0</v>
      </c>
    </row>
    <row r="5008" spans="1:19" ht="14.25" customHeight="1">
      <c r="A5008" s="4" t="s">
        <v>2764</v>
      </c>
      <c r="B5008" s="5"/>
      <c r="C5008" s="4">
        <v>0</v>
      </c>
      <c r="E5008" s="4" t="b">
        <f t="shared" si="89"/>
        <v>0</v>
      </c>
      <c r="F5008" s="4">
        <v>0</v>
      </c>
      <c r="G5008" s="4">
        <v>8302</v>
      </c>
      <c r="H5008" s="6">
        <v>43862</v>
      </c>
      <c r="I5008" s="4" t="s">
        <v>2261</v>
      </c>
      <c r="J5008" s="4" t="s">
        <v>1069</v>
      </c>
      <c r="K5008" s="4">
        <v>562</v>
      </c>
      <c r="L5008" s="4">
        <v>0</v>
      </c>
      <c r="M5008" s="4">
        <v>0</v>
      </c>
      <c r="N5008" s="4">
        <v>200</v>
      </c>
      <c r="O5008" s="4">
        <v>0</v>
      </c>
      <c r="P5008" s="4">
        <v>0</v>
      </c>
      <c r="Q5008" s="4">
        <v>6886</v>
      </c>
      <c r="R5008" s="4" t="b">
        <f t="shared" si="90"/>
        <v>0</v>
      </c>
      <c r="S5008" s="4">
        <v>0</v>
      </c>
    </row>
    <row r="5009" spans="1:19" ht="14.25" customHeight="1">
      <c r="A5009" s="4" t="s">
        <v>2764</v>
      </c>
      <c r="B5009" s="5"/>
      <c r="C5009" s="4">
        <v>0</v>
      </c>
      <c r="E5009" s="4" t="b">
        <f t="shared" si="89"/>
        <v>0</v>
      </c>
      <c r="F5009" s="4">
        <v>0</v>
      </c>
      <c r="G5009" s="4">
        <v>8302</v>
      </c>
      <c r="H5009" s="6">
        <v>43867</v>
      </c>
      <c r="I5009" s="4" t="s">
        <v>2842</v>
      </c>
      <c r="J5009" s="4" t="s">
        <v>40</v>
      </c>
      <c r="K5009" s="4">
        <v>13550</v>
      </c>
      <c r="L5009" s="4">
        <v>0</v>
      </c>
      <c r="M5009" s="4">
        <v>0</v>
      </c>
      <c r="N5009" s="4">
        <v>0</v>
      </c>
      <c r="O5009" s="4">
        <v>200</v>
      </c>
      <c r="P5009" s="4">
        <v>200</v>
      </c>
      <c r="Q5009" s="4">
        <v>6887</v>
      </c>
      <c r="R5009" s="4" t="b">
        <f t="shared" si="90"/>
        <v>0</v>
      </c>
      <c r="S5009" s="4">
        <v>0</v>
      </c>
    </row>
    <row r="5010" spans="1:19" ht="14.25" customHeight="1">
      <c r="A5010" s="4" t="s">
        <v>2764</v>
      </c>
      <c r="B5010" s="5"/>
      <c r="C5010" s="4">
        <v>0</v>
      </c>
      <c r="E5010" s="4" t="b">
        <f t="shared" si="89"/>
        <v>0</v>
      </c>
      <c r="F5010" s="4">
        <v>0</v>
      </c>
      <c r="G5010" s="4">
        <v>8302</v>
      </c>
      <c r="H5010" s="6">
        <v>43891</v>
      </c>
      <c r="I5010" s="4" t="s">
        <v>2263</v>
      </c>
      <c r="J5010" s="4" t="s">
        <v>1069</v>
      </c>
      <c r="K5010" s="4">
        <v>564</v>
      </c>
      <c r="L5010" s="4">
        <v>0</v>
      </c>
      <c r="M5010" s="4">
        <v>0</v>
      </c>
      <c r="N5010" s="4">
        <v>200</v>
      </c>
      <c r="O5010" s="4">
        <v>0</v>
      </c>
      <c r="P5010" s="4">
        <v>0</v>
      </c>
      <c r="Q5010" s="4">
        <v>6888</v>
      </c>
      <c r="R5010" s="4" t="b">
        <f t="shared" si="90"/>
        <v>0</v>
      </c>
      <c r="S5010" s="4">
        <v>0</v>
      </c>
    </row>
    <row r="5011" spans="1:19" ht="14.25" customHeight="1">
      <c r="A5011" s="4" t="s">
        <v>2764</v>
      </c>
      <c r="B5011" s="5"/>
      <c r="C5011" s="4">
        <v>0</v>
      </c>
      <c r="E5011" s="4" t="b">
        <f t="shared" si="89"/>
        <v>0</v>
      </c>
      <c r="F5011" s="4">
        <v>0</v>
      </c>
      <c r="G5011" s="4">
        <v>8302</v>
      </c>
      <c r="H5011" s="6">
        <v>43894</v>
      </c>
      <c r="I5011" s="4" t="s">
        <v>2842</v>
      </c>
      <c r="J5011" s="4" t="s">
        <v>40</v>
      </c>
      <c r="K5011" s="4">
        <v>13619</v>
      </c>
      <c r="L5011" s="4">
        <v>0</v>
      </c>
      <c r="M5011" s="4">
        <v>0</v>
      </c>
      <c r="N5011" s="4">
        <v>0</v>
      </c>
      <c r="O5011" s="4">
        <v>10200</v>
      </c>
      <c r="P5011" s="4">
        <v>10200</v>
      </c>
      <c r="Q5011" s="4">
        <v>6889</v>
      </c>
      <c r="R5011" s="4" t="b">
        <f t="shared" si="90"/>
        <v>0</v>
      </c>
      <c r="S5011" s="4">
        <v>0</v>
      </c>
    </row>
    <row r="5012" spans="1:19" ht="14.25" customHeight="1">
      <c r="A5012" s="4" t="s">
        <v>2764</v>
      </c>
      <c r="B5012" s="5"/>
      <c r="C5012" s="4">
        <v>0</v>
      </c>
      <c r="E5012" s="4" t="b">
        <f t="shared" si="89"/>
        <v>0</v>
      </c>
      <c r="F5012" s="4">
        <v>0</v>
      </c>
      <c r="G5012" s="4">
        <v>8302</v>
      </c>
      <c r="H5012" s="6">
        <v>43922</v>
      </c>
      <c r="I5012" s="4" t="s">
        <v>2265</v>
      </c>
      <c r="J5012" s="4" t="s">
        <v>1069</v>
      </c>
      <c r="K5012" s="4">
        <v>566</v>
      </c>
      <c r="L5012" s="4">
        <v>0</v>
      </c>
      <c r="M5012" s="4">
        <v>0</v>
      </c>
      <c r="N5012" s="4">
        <v>10200</v>
      </c>
      <c r="O5012" s="4">
        <v>0</v>
      </c>
      <c r="P5012" s="4">
        <v>0</v>
      </c>
      <c r="Q5012" s="4">
        <v>6890</v>
      </c>
      <c r="R5012" s="4" t="b">
        <f t="shared" si="90"/>
        <v>0</v>
      </c>
      <c r="S5012" s="4">
        <v>0</v>
      </c>
    </row>
    <row r="5013" spans="1:19" ht="14.25" customHeight="1">
      <c r="A5013" s="4" t="s">
        <v>2764</v>
      </c>
      <c r="B5013" s="5"/>
      <c r="C5013" s="4">
        <v>0</v>
      </c>
      <c r="E5013" s="4" t="b">
        <f t="shared" si="89"/>
        <v>0</v>
      </c>
      <c r="F5013" s="4">
        <v>0</v>
      </c>
      <c r="G5013" s="4">
        <v>8302</v>
      </c>
      <c r="H5013" s="6">
        <v>43924</v>
      </c>
      <c r="I5013" s="4" t="s">
        <v>2842</v>
      </c>
      <c r="J5013" s="4" t="s">
        <v>40</v>
      </c>
      <c r="K5013" s="4">
        <v>13680</v>
      </c>
      <c r="L5013" s="4">
        <v>0</v>
      </c>
      <c r="M5013" s="4">
        <v>0</v>
      </c>
      <c r="N5013" s="4">
        <v>0</v>
      </c>
      <c r="O5013" s="4">
        <v>10200</v>
      </c>
      <c r="P5013" s="4">
        <v>10200</v>
      </c>
      <c r="Q5013" s="4">
        <v>6891</v>
      </c>
      <c r="R5013" s="4" t="b">
        <f t="shared" si="90"/>
        <v>0</v>
      </c>
      <c r="S5013" s="4">
        <v>0</v>
      </c>
    </row>
    <row r="5014" spans="1:19" ht="14.25" customHeight="1">
      <c r="A5014" s="4" t="s">
        <v>2764</v>
      </c>
      <c r="B5014" s="5"/>
      <c r="C5014" s="4">
        <v>0</v>
      </c>
      <c r="E5014" s="4" t="b">
        <f t="shared" si="89"/>
        <v>0</v>
      </c>
      <c r="F5014" s="4">
        <v>0</v>
      </c>
      <c r="G5014" s="4">
        <v>8302</v>
      </c>
      <c r="H5014" s="6">
        <v>43952</v>
      </c>
      <c r="I5014" s="4" t="s">
        <v>2267</v>
      </c>
      <c r="J5014" s="4" t="s">
        <v>1069</v>
      </c>
      <c r="K5014" s="4">
        <v>568</v>
      </c>
      <c r="L5014" s="4">
        <v>0</v>
      </c>
      <c r="M5014" s="4">
        <v>0</v>
      </c>
      <c r="N5014" s="4">
        <v>10200</v>
      </c>
      <c r="O5014" s="4">
        <v>0</v>
      </c>
      <c r="P5014" s="4">
        <v>0</v>
      </c>
      <c r="Q5014" s="4">
        <v>6892</v>
      </c>
      <c r="R5014" s="4" t="b">
        <f t="shared" si="90"/>
        <v>0</v>
      </c>
      <c r="S5014" s="4">
        <v>0</v>
      </c>
    </row>
    <row r="5015" spans="1:19" ht="14.25" customHeight="1">
      <c r="A5015" s="4" t="s">
        <v>2764</v>
      </c>
      <c r="B5015" s="5"/>
      <c r="C5015" s="4">
        <v>0</v>
      </c>
      <c r="E5015" s="4" t="b">
        <f t="shared" si="89"/>
        <v>0</v>
      </c>
      <c r="F5015" s="4">
        <v>0</v>
      </c>
      <c r="G5015" s="4">
        <v>8302</v>
      </c>
      <c r="H5015" s="6">
        <v>43957</v>
      </c>
      <c r="I5015" s="4" t="s">
        <v>2842</v>
      </c>
      <c r="J5015" s="4" t="s">
        <v>40</v>
      </c>
      <c r="K5015" s="4">
        <v>13743</v>
      </c>
      <c r="L5015" s="4">
        <v>0</v>
      </c>
      <c r="M5015" s="4">
        <v>0</v>
      </c>
      <c r="N5015" s="4">
        <v>0</v>
      </c>
      <c r="O5015" s="4">
        <v>10200</v>
      </c>
      <c r="P5015" s="4">
        <v>10200</v>
      </c>
      <c r="Q5015" s="4">
        <v>6893</v>
      </c>
      <c r="R5015" s="4" t="b">
        <f t="shared" si="90"/>
        <v>0</v>
      </c>
      <c r="S5015" s="4">
        <v>0</v>
      </c>
    </row>
    <row r="5016" spans="1:19" ht="14.25" customHeight="1">
      <c r="A5016" s="4" t="s">
        <v>2764</v>
      </c>
      <c r="B5016" s="5"/>
      <c r="C5016" s="4">
        <v>0</v>
      </c>
      <c r="E5016" s="4" t="b">
        <f t="shared" si="89"/>
        <v>0</v>
      </c>
      <c r="F5016" s="4">
        <v>0</v>
      </c>
      <c r="G5016" s="4">
        <v>8302</v>
      </c>
      <c r="H5016" s="6">
        <v>43983</v>
      </c>
      <c r="I5016" s="4" t="s">
        <v>2269</v>
      </c>
      <c r="J5016" s="4" t="s">
        <v>1069</v>
      </c>
      <c r="K5016" s="4">
        <v>569</v>
      </c>
      <c r="L5016" s="4">
        <v>0</v>
      </c>
      <c r="M5016" s="4">
        <v>0</v>
      </c>
      <c r="N5016" s="4">
        <v>10200</v>
      </c>
      <c r="O5016" s="4">
        <v>0</v>
      </c>
      <c r="P5016" s="4">
        <v>0</v>
      </c>
      <c r="Q5016" s="4">
        <v>6894</v>
      </c>
      <c r="R5016" s="4" t="b">
        <f t="shared" si="90"/>
        <v>0</v>
      </c>
      <c r="S5016" s="4">
        <v>0</v>
      </c>
    </row>
    <row r="5017" spans="1:19" ht="14.25" customHeight="1">
      <c r="A5017" s="4" t="s">
        <v>2764</v>
      </c>
      <c r="B5017" s="5"/>
      <c r="C5017" s="4">
        <v>0</v>
      </c>
      <c r="E5017" s="4" t="b">
        <f t="shared" si="89"/>
        <v>0</v>
      </c>
      <c r="F5017" s="4">
        <v>0</v>
      </c>
      <c r="G5017" s="4">
        <v>8302</v>
      </c>
      <c r="H5017" s="6">
        <v>44055</v>
      </c>
      <c r="I5017" s="4" t="s">
        <v>2842</v>
      </c>
      <c r="J5017" s="4" t="s">
        <v>40</v>
      </c>
      <c r="K5017" s="4">
        <v>13974</v>
      </c>
      <c r="L5017" s="4">
        <v>0</v>
      </c>
      <c r="M5017" s="4">
        <v>0</v>
      </c>
      <c r="N5017" s="4">
        <v>0</v>
      </c>
      <c r="O5017" s="4">
        <v>200</v>
      </c>
      <c r="P5017" s="4">
        <v>200</v>
      </c>
      <c r="Q5017" s="4">
        <v>6895</v>
      </c>
      <c r="R5017" s="4" t="b">
        <f t="shared" si="90"/>
        <v>0</v>
      </c>
      <c r="S5017" s="4">
        <v>0</v>
      </c>
    </row>
    <row r="5018" spans="1:19" ht="14.25" customHeight="1">
      <c r="A5018" s="4" t="s">
        <v>2764</v>
      </c>
      <c r="B5018" s="5"/>
      <c r="C5018" s="4">
        <v>0</v>
      </c>
      <c r="E5018" s="4" t="b">
        <f t="shared" si="89"/>
        <v>0</v>
      </c>
      <c r="F5018" s="4">
        <v>0</v>
      </c>
      <c r="G5018" s="4">
        <v>8302</v>
      </c>
      <c r="H5018" s="6">
        <v>44075</v>
      </c>
      <c r="I5018" s="4" t="s">
        <v>2273</v>
      </c>
      <c r="J5018" s="4" t="s">
        <v>1069</v>
      </c>
      <c r="K5018" s="4">
        <v>573</v>
      </c>
      <c r="L5018" s="4">
        <v>0</v>
      </c>
      <c r="M5018" s="4">
        <v>0</v>
      </c>
      <c r="N5018" s="4">
        <v>200</v>
      </c>
      <c r="O5018" s="4">
        <v>0</v>
      </c>
      <c r="P5018" s="4">
        <v>0</v>
      </c>
      <c r="Q5018" s="4">
        <v>6896</v>
      </c>
      <c r="R5018" s="4" t="b">
        <f t="shared" si="90"/>
        <v>0</v>
      </c>
      <c r="S5018" s="4">
        <v>0</v>
      </c>
    </row>
    <row r="5019" spans="1:19" ht="14.25" customHeight="1">
      <c r="A5019" s="4" t="s">
        <v>2764</v>
      </c>
      <c r="B5019" s="5"/>
      <c r="C5019" s="4">
        <v>0</v>
      </c>
      <c r="E5019" s="4" t="b">
        <f t="shared" si="89"/>
        <v>0</v>
      </c>
      <c r="F5019" s="4">
        <v>0</v>
      </c>
      <c r="G5019" s="4">
        <v>8302</v>
      </c>
      <c r="H5019" s="6">
        <v>44078</v>
      </c>
      <c r="I5019" s="4" t="s">
        <v>2842</v>
      </c>
      <c r="J5019" s="4" t="s">
        <v>40</v>
      </c>
      <c r="K5019" s="4">
        <v>14034</v>
      </c>
      <c r="L5019" s="4">
        <v>0</v>
      </c>
      <c r="M5019" s="4">
        <v>0</v>
      </c>
      <c r="N5019" s="4">
        <v>0</v>
      </c>
      <c r="O5019" s="4">
        <v>200</v>
      </c>
      <c r="P5019" s="4">
        <v>200</v>
      </c>
      <c r="Q5019" s="4">
        <v>6897</v>
      </c>
      <c r="R5019" s="4" t="b">
        <f t="shared" si="90"/>
        <v>0</v>
      </c>
      <c r="S5019" s="4">
        <v>0</v>
      </c>
    </row>
    <row r="5020" spans="1:19" ht="14.25" customHeight="1">
      <c r="A5020" s="4" t="s">
        <v>2764</v>
      </c>
      <c r="B5020" s="5"/>
      <c r="C5020" s="4">
        <v>0</v>
      </c>
      <c r="E5020" s="4" t="b">
        <f t="shared" si="89"/>
        <v>0</v>
      </c>
      <c r="F5020" s="4">
        <v>0</v>
      </c>
      <c r="G5020" s="4">
        <v>8302</v>
      </c>
      <c r="H5020" s="6">
        <v>44105</v>
      </c>
      <c r="I5020" s="4" t="s">
        <v>2275</v>
      </c>
      <c r="J5020" s="4" t="s">
        <v>1069</v>
      </c>
      <c r="K5020" s="4">
        <v>575</v>
      </c>
      <c r="L5020" s="4">
        <v>0</v>
      </c>
      <c r="M5020" s="4">
        <v>0</v>
      </c>
      <c r="N5020" s="4">
        <v>200</v>
      </c>
      <c r="O5020" s="4">
        <v>0</v>
      </c>
      <c r="P5020" s="4">
        <v>0</v>
      </c>
      <c r="Q5020" s="4">
        <v>6898</v>
      </c>
      <c r="R5020" s="4" t="b">
        <f t="shared" si="90"/>
        <v>0</v>
      </c>
      <c r="S5020" s="4">
        <v>0</v>
      </c>
    </row>
    <row r="5021" spans="1:19" ht="14.25" customHeight="1">
      <c r="A5021" s="4" t="s">
        <v>2764</v>
      </c>
      <c r="B5021" s="5"/>
      <c r="C5021" s="4">
        <v>0</v>
      </c>
      <c r="E5021" s="4" t="b">
        <f t="shared" si="89"/>
        <v>0</v>
      </c>
      <c r="F5021" s="4">
        <v>0</v>
      </c>
      <c r="G5021" s="4">
        <v>8302</v>
      </c>
      <c r="H5021" s="6">
        <v>44106</v>
      </c>
      <c r="I5021" s="4" t="s">
        <v>2842</v>
      </c>
      <c r="J5021" s="4" t="s">
        <v>40</v>
      </c>
      <c r="K5021" s="4">
        <v>14107</v>
      </c>
      <c r="L5021" s="4">
        <v>0</v>
      </c>
      <c r="M5021" s="4">
        <v>0</v>
      </c>
      <c r="N5021" s="4">
        <v>0</v>
      </c>
      <c r="O5021" s="4">
        <v>200</v>
      </c>
      <c r="P5021" s="4">
        <v>200</v>
      </c>
      <c r="Q5021" s="4">
        <v>6899</v>
      </c>
      <c r="R5021" s="4" t="b">
        <f t="shared" si="90"/>
        <v>0</v>
      </c>
      <c r="S5021" s="4">
        <v>0</v>
      </c>
    </row>
    <row r="5022" spans="1:19" ht="14.25" customHeight="1">
      <c r="A5022" s="4" t="s">
        <v>2764</v>
      </c>
      <c r="B5022" s="5"/>
      <c r="C5022" s="4">
        <v>0</v>
      </c>
      <c r="E5022" s="4" t="b">
        <f t="shared" si="89"/>
        <v>0</v>
      </c>
      <c r="F5022" s="4">
        <v>0</v>
      </c>
      <c r="G5022" s="4">
        <v>8302</v>
      </c>
      <c r="H5022" s="6">
        <v>44136</v>
      </c>
      <c r="I5022" s="4" t="s">
        <v>2277</v>
      </c>
      <c r="J5022" s="4" t="s">
        <v>1069</v>
      </c>
      <c r="K5022" s="4">
        <v>576</v>
      </c>
      <c r="L5022" s="4">
        <v>0</v>
      </c>
      <c r="M5022" s="4">
        <v>0</v>
      </c>
      <c r="N5022" s="4">
        <v>200</v>
      </c>
      <c r="O5022" s="4">
        <v>0</v>
      </c>
      <c r="P5022" s="4">
        <v>0</v>
      </c>
      <c r="Q5022" s="4">
        <v>6900</v>
      </c>
      <c r="R5022" s="4" t="b">
        <f t="shared" si="90"/>
        <v>0</v>
      </c>
      <c r="S5022" s="4">
        <v>0</v>
      </c>
    </row>
    <row r="5023" spans="1:19" ht="14.25" customHeight="1">
      <c r="A5023" s="4" t="s">
        <v>2764</v>
      </c>
      <c r="B5023" s="5"/>
      <c r="C5023" s="4">
        <v>0</v>
      </c>
      <c r="E5023" s="4" t="b">
        <f t="shared" si="89"/>
        <v>0</v>
      </c>
      <c r="F5023" s="4">
        <v>0</v>
      </c>
      <c r="G5023" s="4">
        <v>8302</v>
      </c>
      <c r="H5023" s="6">
        <v>44138</v>
      </c>
      <c r="I5023" s="4" t="s">
        <v>2842</v>
      </c>
      <c r="J5023" s="4" t="s">
        <v>40</v>
      </c>
      <c r="K5023" s="4">
        <v>14169</v>
      </c>
      <c r="L5023" s="4">
        <v>0</v>
      </c>
      <c r="M5023" s="4">
        <v>0</v>
      </c>
      <c r="N5023" s="4">
        <v>0</v>
      </c>
      <c r="O5023" s="4">
        <v>200</v>
      </c>
      <c r="P5023" s="4">
        <v>200</v>
      </c>
      <c r="Q5023" s="4">
        <v>6901</v>
      </c>
      <c r="R5023" s="4" t="b">
        <f t="shared" si="90"/>
        <v>0</v>
      </c>
      <c r="S5023" s="4">
        <v>0</v>
      </c>
    </row>
    <row r="5024" spans="1:19" ht="14.25" customHeight="1">
      <c r="A5024" s="4" t="s">
        <v>2764</v>
      </c>
      <c r="B5024" s="5"/>
      <c r="C5024" s="4">
        <v>0</v>
      </c>
      <c r="E5024" s="4" t="b">
        <f t="shared" si="89"/>
        <v>0</v>
      </c>
      <c r="F5024" s="4">
        <v>0</v>
      </c>
      <c r="G5024" s="4">
        <v>8302</v>
      </c>
      <c r="H5024" s="6">
        <v>44166</v>
      </c>
      <c r="I5024" s="4" t="s">
        <v>2279</v>
      </c>
      <c r="J5024" s="4" t="s">
        <v>1069</v>
      </c>
      <c r="K5024" s="4">
        <v>577</v>
      </c>
      <c r="L5024" s="4">
        <v>0</v>
      </c>
      <c r="M5024" s="4">
        <v>0</v>
      </c>
      <c r="N5024" s="4">
        <v>200</v>
      </c>
      <c r="O5024" s="4">
        <v>0</v>
      </c>
      <c r="P5024" s="4">
        <v>0</v>
      </c>
      <c r="Q5024" s="4">
        <v>6902</v>
      </c>
      <c r="R5024" s="4" t="b">
        <f t="shared" si="90"/>
        <v>0</v>
      </c>
      <c r="S5024" s="4">
        <v>0</v>
      </c>
    </row>
    <row r="5025" spans="1:19" ht="14.25" customHeight="1">
      <c r="A5025" s="4" t="s">
        <v>2764</v>
      </c>
      <c r="B5025" s="5"/>
      <c r="C5025" s="4">
        <v>0</v>
      </c>
      <c r="E5025" s="4" t="b">
        <f t="shared" si="89"/>
        <v>0</v>
      </c>
      <c r="F5025" s="4">
        <v>0</v>
      </c>
      <c r="G5025" s="4">
        <v>8302</v>
      </c>
      <c r="H5025" s="6">
        <v>44166</v>
      </c>
      <c r="I5025" s="4" t="s">
        <v>2842</v>
      </c>
      <c r="J5025" s="4" t="s">
        <v>40</v>
      </c>
      <c r="K5025" s="4">
        <v>14243</v>
      </c>
      <c r="L5025" s="4">
        <v>0</v>
      </c>
      <c r="M5025" s="4">
        <v>0</v>
      </c>
      <c r="N5025" s="4">
        <v>0</v>
      </c>
      <c r="O5025" s="4">
        <v>200</v>
      </c>
      <c r="P5025" s="4">
        <v>200</v>
      </c>
      <c r="Q5025" s="4">
        <v>6903</v>
      </c>
      <c r="R5025" s="4" t="b">
        <f t="shared" si="90"/>
        <v>0</v>
      </c>
      <c r="S5025" s="4">
        <v>0</v>
      </c>
    </row>
    <row r="5026" spans="1:19" ht="14.25" customHeight="1">
      <c r="A5026" s="4" t="s">
        <v>2764</v>
      </c>
      <c r="B5026" s="5" t="s">
        <v>2843</v>
      </c>
      <c r="C5026" s="4">
        <v>0</v>
      </c>
      <c r="D5026" s="4" t="s">
        <v>2843</v>
      </c>
      <c r="E5026" s="4" t="b">
        <f t="shared" si="89"/>
        <v>0</v>
      </c>
      <c r="F5026" s="4">
        <v>0</v>
      </c>
      <c r="G5026" s="4">
        <v>8302</v>
      </c>
      <c r="H5026" s="3" t="s">
        <v>21</v>
      </c>
      <c r="K5026" s="4">
        <v>0</v>
      </c>
      <c r="L5026" s="4">
        <v>0</v>
      </c>
      <c r="M5026" s="4">
        <v>0</v>
      </c>
      <c r="N5026" s="4">
        <v>32000</v>
      </c>
      <c r="O5026" s="4">
        <v>32000</v>
      </c>
      <c r="P5026" s="4">
        <v>200</v>
      </c>
      <c r="Q5026" s="4">
        <v>6904</v>
      </c>
      <c r="R5026" s="4" t="b">
        <f t="shared" si="90"/>
        <v>0</v>
      </c>
      <c r="S5026" s="4">
        <v>0</v>
      </c>
    </row>
    <row r="5027" spans="1:19" ht="14.25" customHeight="1">
      <c r="A5027" s="4" t="s">
        <v>2764</v>
      </c>
      <c r="B5027" s="5" t="s">
        <v>797</v>
      </c>
      <c r="C5027" s="4">
        <v>0</v>
      </c>
      <c r="D5027" s="4" t="s">
        <v>797</v>
      </c>
      <c r="E5027" s="4" t="b">
        <f t="shared" si="89"/>
        <v>0</v>
      </c>
      <c r="F5027" s="4">
        <v>15000</v>
      </c>
      <c r="G5027" s="4">
        <v>8401</v>
      </c>
      <c r="H5027" s="3" t="s">
        <v>21</v>
      </c>
      <c r="K5027" s="4">
        <v>0</v>
      </c>
      <c r="L5027" s="4">
        <v>42000</v>
      </c>
      <c r="M5027" s="4">
        <v>27000</v>
      </c>
      <c r="N5027" s="4">
        <v>0</v>
      </c>
      <c r="O5027" s="4">
        <v>0</v>
      </c>
      <c r="P5027" s="4">
        <v>15000</v>
      </c>
      <c r="Q5027" s="4">
        <v>6905</v>
      </c>
      <c r="R5027" s="4" t="b">
        <f t="shared" si="90"/>
        <v>0</v>
      </c>
      <c r="S5027" s="4">
        <v>0</v>
      </c>
    </row>
    <row r="5028" spans="1:19" ht="14.25" customHeight="1">
      <c r="A5028" s="4" t="s">
        <v>2764</v>
      </c>
      <c r="B5028" s="5"/>
      <c r="C5028" s="4">
        <v>0</v>
      </c>
      <c r="E5028" s="4" t="b">
        <f t="shared" si="89"/>
        <v>0</v>
      </c>
      <c r="F5028" s="4">
        <v>0</v>
      </c>
      <c r="G5028" s="4">
        <v>8401</v>
      </c>
      <c r="H5028" s="6">
        <v>43831</v>
      </c>
      <c r="I5028" s="4" t="s">
        <v>2844</v>
      </c>
      <c r="J5028" s="4" t="s">
        <v>1069</v>
      </c>
      <c r="K5028" s="4">
        <v>561</v>
      </c>
      <c r="L5028" s="4">
        <v>0</v>
      </c>
      <c r="M5028" s="4">
        <v>0</v>
      </c>
      <c r="N5028" s="4">
        <v>15000</v>
      </c>
      <c r="O5028" s="4">
        <v>0</v>
      </c>
      <c r="P5028" s="4">
        <v>0</v>
      </c>
      <c r="Q5028" s="4">
        <v>6906</v>
      </c>
      <c r="R5028" s="4" t="b">
        <f t="shared" si="90"/>
        <v>0</v>
      </c>
      <c r="S5028" s="4">
        <v>0</v>
      </c>
    </row>
    <row r="5029" spans="1:19" ht="14.25" customHeight="1">
      <c r="A5029" s="4" t="s">
        <v>2764</v>
      </c>
      <c r="B5029" s="5"/>
      <c r="C5029" s="4">
        <v>0</v>
      </c>
      <c r="E5029" s="4" t="b">
        <f t="shared" si="89"/>
        <v>0</v>
      </c>
      <c r="F5029" s="4">
        <v>0</v>
      </c>
      <c r="G5029" s="4">
        <v>8401</v>
      </c>
      <c r="H5029" s="6">
        <v>43839</v>
      </c>
      <c r="I5029" s="4" t="s">
        <v>2845</v>
      </c>
      <c r="J5029" s="4" t="s">
        <v>40</v>
      </c>
      <c r="K5029" s="4">
        <v>13491</v>
      </c>
      <c r="L5029" s="4">
        <v>0</v>
      </c>
      <c r="M5029" s="4">
        <v>0</v>
      </c>
      <c r="N5029" s="4">
        <v>0</v>
      </c>
      <c r="O5029" s="4">
        <v>6000</v>
      </c>
      <c r="P5029" s="4">
        <v>6000</v>
      </c>
      <c r="Q5029" s="4">
        <v>6907</v>
      </c>
      <c r="R5029" s="4" t="b">
        <f t="shared" si="90"/>
        <v>0</v>
      </c>
      <c r="S5029" s="4">
        <v>0</v>
      </c>
    </row>
    <row r="5030" spans="1:19" ht="14.25" customHeight="1">
      <c r="A5030" s="4" t="s">
        <v>2764</v>
      </c>
      <c r="B5030" s="5"/>
      <c r="C5030" s="4">
        <v>0</v>
      </c>
      <c r="E5030" s="4" t="b">
        <f t="shared" si="89"/>
        <v>0</v>
      </c>
      <c r="F5030" s="4">
        <v>0</v>
      </c>
      <c r="G5030" s="4">
        <v>8401</v>
      </c>
      <c r="H5030" s="6">
        <v>43862</v>
      </c>
      <c r="I5030" s="4" t="s">
        <v>799</v>
      </c>
      <c r="J5030" s="4" t="s">
        <v>1069</v>
      </c>
      <c r="K5030" s="4">
        <v>563</v>
      </c>
      <c r="L5030" s="4">
        <v>0</v>
      </c>
      <c r="M5030" s="4">
        <v>0</v>
      </c>
      <c r="N5030" s="4">
        <v>6000</v>
      </c>
      <c r="O5030" s="4">
        <v>0</v>
      </c>
      <c r="P5030" s="4">
        <v>0</v>
      </c>
      <c r="Q5030" s="4">
        <v>6908</v>
      </c>
      <c r="R5030" s="4" t="b">
        <f t="shared" si="90"/>
        <v>0</v>
      </c>
      <c r="S5030" s="4">
        <v>0</v>
      </c>
    </row>
    <row r="5031" spans="1:19" ht="14.25" customHeight="1">
      <c r="A5031" s="4" t="s">
        <v>2764</v>
      </c>
      <c r="B5031" s="5"/>
      <c r="C5031" s="4">
        <v>0</v>
      </c>
      <c r="E5031" s="4" t="b">
        <f t="shared" si="89"/>
        <v>0</v>
      </c>
      <c r="F5031" s="4">
        <v>0</v>
      </c>
      <c r="G5031" s="4">
        <v>8401</v>
      </c>
      <c r="H5031" s="6">
        <v>43941</v>
      </c>
      <c r="I5031" s="4" t="s">
        <v>2846</v>
      </c>
      <c r="J5031" s="4" t="s">
        <v>40</v>
      </c>
      <c r="K5031" s="4">
        <v>13733</v>
      </c>
      <c r="L5031" s="4">
        <v>0</v>
      </c>
      <c r="M5031" s="4">
        <v>0</v>
      </c>
      <c r="N5031" s="4">
        <v>0</v>
      </c>
      <c r="O5031" s="4">
        <v>8000</v>
      </c>
      <c r="P5031" s="4">
        <v>8000</v>
      </c>
      <c r="Q5031" s="4">
        <v>6909</v>
      </c>
      <c r="R5031" s="4" t="b">
        <f t="shared" si="90"/>
        <v>0</v>
      </c>
      <c r="S5031" s="4">
        <v>0</v>
      </c>
    </row>
    <row r="5032" spans="1:19" ht="14.25" customHeight="1">
      <c r="A5032" s="4" t="s">
        <v>2764</v>
      </c>
      <c r="B5032" s="5"/>
      <c r="C5032" s="4">
        <v>0</v>
      </c>
      <c r="E5032" s="4" t="b">
        <f t="shared" si="89"/>
        <v>0</v>
      </c>
      <c r="F5032" s="4">
        <v>0</v>
      </c>
      <c r="G5032" s="4">
        <v>8401</v>
      </c>
      <c r="H5032" s="6">
        <v>43952</v>
      </c>
      <c r="I5032" s="4" t="s">
        <v>2286</v>
      </c>
      <c r="J5032" s="4" t="s">
        <v>1069</v>
      </c>
      <c r="K5032" s="4">
        <v>568</v>
      </c>
      <c r="L5032" s="4">
        <v>0</v>
      </c>
      <c r="M5032" s="4">
        <v>0</v>
      </c>
      <c r="N5032" s="4">
        <v>8000</v>
      </c>
      <c r="O5032" s="4">
        <v>0</v>
      </c>
      <c r="P5032" s="4">
        <v>0</v>
      </c>
      <c r="Q5032" s="4">
        <v>6910</v>
      </c>
      <c r="R5032" s="4" t="b">
        <f t="shared" si="90"/>
        <v>0</v>
      </c>
      <c r="S5032" s="4">
        <v>0</v>
      </c>
    </row>
    <row r="5033" spans="1:19" ht="14.25" customHeight="1">
      <c r="A5033" s="4" t="s">
        <v>2764</v>
      </c>
      <c r="B5033" s="5"/>
      <c r="C5033" s="4">
        <v>0</v>
      </c>
      <c r="E5033" s="4" t="b">
        <f t="shared" si="89"/>
        <v>0</v>
      </c>
      <c r="F5033" s="4">
        <v>0</v>
      </c>
      <c r="G5033" s="4">
        <v>8401</v>
      </c>
      <c r="H5033" s="6">
        <v>43972</v>
      </c>
      <c r="I5033" s="4" t="s">
        <v>2846</v>
      </c>
      <c r="J5033" s="4" t="s">
        <v>40</v>
      </c>
      <c r="K5033" s="4">
        <v>13800</v>
      </c>
      <c r="L5033" s="4">
        <v>0</v>
      </c>
      <c r="M5033" s="4">
        <v>0</v>
      </c>
      <c r="N5033" s="4">
        <v>0</v>
      </c>
      <c r="O5033" s="4">
        <v>4000</v>
      </c>
      <c r="P5033" s="4">
        <v>4000</v>
      </c>
      <c r="Q5033" s="4">
        <v>6911</v>
      </c>
      <c r="R5033" s="4" t="b">
        <f t="shared" si="90"/>
        <v>0</v>
      </c>
      <c r="S5033" s="4">
        <v>0</v>
      </c>
    </row>
    <row r="5034" spans="1:19" ht="14.25" customHeight="1">
      <c r="A5034" s="4" t="s">
        <v>2764</v>
      </c>
      <c r="B5034" s="5"/>
      <c r="C5034" s="4">
        <v>0</v>
      </c>
      <c r="E5034" s="4" t="b">
        <f t="shared" si="89"/>
        <v>0</v>
      </c>
      <c r="F5034" s="4">
        <v>0</v>
      </c>
      <c r="G5034" s="4">
        <v>8401</v>
      </c>
      <c r="H5034" s="6">
        <v>43983</v>
      </c>
      <c r="I5034" s="4" t="s">
        <v>2288</v>
      </c>
      <c r="J5034" s="4" t="s">
        <v>1069</v>
      </c>
      <c r="K5034" s="4">
        <v>569</v>
      </c>
      <c r="L5034" s="4">
        <v>0</v>
      </c>
      <c r="M5034" s="4">
        <v>0</v>
      </c>
      <c r="N5034" s="4">
        <v>4000</v>
      </c>
      <c r="O5034" s="4">
        <v>0</v>
      </c>
      <c r="P5034" s="4">
        <v>0</v>
      </c>
      <c r="Q5034" s="4">
        <v>6912</v>
      </c>
      <c r="R5034" s="4" t="b">
        <f t="shared" si="90"/>
        <v>0</v>
      </c>
      <c r="S5034" s="4">
        <v>0</v>
      </c>
    </row>
    <row r="5035" spans="1:19" ht="14.25" customHeight="1">
      <c r="A5035" s="4" t="s">
        <v>2764</v>
      </c>
      <c r="B5035" s="5"/>
      <c r="C5035" s="4">
        <v>0</v>
      </c>
      <c r="E5035" s="4" t="b">
        <f t="shared" si="89"/>
        <v>0</v>
      </c>
      <c r="F5035" s="4">
        <v>0</v>
      </c>
      <c r="G5035" s="4">
        <v>8401</v>
      </c>
      <c r="H5035" s="6">
        <v>44006</v>
      </c>
      <c r="I5035" s="4" t="s">
        <v>2847</v>
      </c>
      <c r="J5035" s="4" t="s">
        <v>40</v>
      </c>
      <c r="K5035" s="4">
        <v>13878</v>
      </c>
      <c r="L5035" s="4">
        <v>0</v>
      </c>
      <c r="M5035" s="4">
        <v>0</v>
      </c>
      <c r="N5035" s="4">
        <v>0</v>
      </c>
      <c r="O5035" s="4">
        <v>6000</v>
      </c>
      <c r="P5035" s="4">
        <v>6000</v>
      </c>
      <c r="Q5035" s="4">
        <v>6913</v>
      </c>
      <c r="R5035" s="4" t="b">
        <f t="shared" si="90"/>
        <v>0</v>
      </c>
      <c r="S5035" s="4">
        <v>0</v>
      </c>
    </row>
    <row r="5036" spans="1:19" ht="14.25" customHeight="1">
      <c r="A5036" s="4" t="s">
        <v>2764</v>
      </c>
      <c r="B5036" s="5"/>
      <c r="C5036" s="4">
        <v>0</v>
      </c>
      <c r="E5036" s="4" t="b">
        <f t="shared" si="89"/>
        <v>0</v>
      </c>
      <c r="F5036" s="4">
        <v>0</v>
      </c>
      <c r="G5036" s="4">
        <v>8401</v>
      </c>
      <c r="H5036" s="6">
        <v>44013</v>
      </c>
      <c r="I5036" s="4" t="s">
        <v>2848</v>
      </c>
      <c r="J5036" s="4" t="s">
        <v>1069</v>
      </c>
      <c r="K5036" s="4">
        <v>571</v>
      </c>
      <c r="L5036" s="4">
        <v>0</v>
      </c>
      <c r="M5036" s="4">
        <v>0</v>
      </c>
      <c r="N5036" s="4">
        <v>6000</v>
      </c>
      <c r="O5036" s="4">
        <v>0</v>
      </c>
      <c r="P5036" s="4">
        <v>0</v>
      </c>
      <c r="Q5036" s="4">
        <v>6914</v>
      </c>
      <c r="R5036" s="4" t="b">
        <f t="shared" si="90"/>
        <v>0</v>
      </c>
      <c r="S5036" s="4">
        <v>0</v>
      </c>
    </row>
    <row r="5037" spans="1:19" ht="14.25" customHeight="1">
      <c r="A5037" s="4" t="s">
        <v>2764</v>
      </c>
      <c r="B5037" s="5"/>
      <c r="C5037" s="4">
        <v>0</v>
      </c>
      <c r="E5037" s="4" t="b">
        <f t="shared" si="89"/>
        <v>0</v>
      </c>
      <c r="F5037" s="4">
        <v>0</v>
      </c>
      <c r="G5037" s="4">
        <v>8401</v>
      </c>
      <c r="H5037" s="6">
        <v>44144</v>
      </c>
      <c r="I5037" s="4" t="s">
        <v>2849</v>
      </c>
      <c r="J5037" s="4" t="s">
        <v>40</v>
      </c>
      <c r="K5037" s="4">
        <v>14241</v>
      </c>
      <c r="L5037" s="4">
        <v>0</v>
      </c>
      <c r="M5037" s="4">
        <v>0</v>
      </c>
      <c r="N5037" s="4">
        <v>0</v>
      </c>
      <c r="O5037" s="4">
        <v>3000</v>
      </c>
      <c r="P5037" s="4">
        <v>3000</v>
      </c>
      <c r="Q5037" s="4">
        <v>6915</v>
      </c>
      <c r="R5037" s="4" t="b">
        <f t="shared" si="90"/>
        <v>0</v>
      </c>
      <c r="S5037" s="4">
        <v>0</v>
      </c>
    </row>
    <row r="5038" spans="1:19" ht="14.25" customHeight="1">
      <c r="A5038" s="4" t="s">
        <v>2764</v>
      </c>
      <c r="B5038" s="5"/>
      <c r="C5038" s="4">
        <v>0</v>
      </c>
      <c r="E5038" s="4" t="b">
        <f t="shared" si="89"/>
        <v>0</v>
      </c>
      <c r="F5038" s="4">
        <v>0</v>
      </c>
      <c r="G5038" s="4">
        <v>8401</v>
      </c>
      <c r="H5038" s="6">
        <v>44195</v>
      </c>
      <c r="I5038" s="4" t="s">
        <v>2850</v>
      </c>
      <c r="J5038" s="4" t="s">
        <v>1266</v>
      </c>
      <c r="K5038" s="4">
        <v>588</v>
      </c>
      <c r="L5038" s="4">
        <v>0</v>
      </c>
      <c r="M5038" s="4">
        <v>0</v>
      </c>
      <c r="N5038" s="4">
        <v>3000</v>
      </c>
      <c r="O5038" s="4">
        <v>0</v>
      </c>
      <c r="P5038" s="4">
        <v>0</v>
      </c>
      <c r="Q5038" s="4">
        <v>6916</v>
      </c>
      <c r="R5038" s="4" t="b">
        <f t="shared" si="90"/>
        <v>0</v>
      </c>
      <c r="S5038" s="4">
        <v>0</v>
      </c>
    </row>
    <row r="5039" spans="1:19" ht="14.25" customHeight="1">
      <c r="A5039" s="4" t="s">
        <v>2764</v>
      </c>
      <c r="B5039" s="5" t="s">
        <v>2851</v>
      </c>
      <c r="C5039" s="4">
        <v>0</v>
      </c>
      <c r="D5039" s="4" t="s">
        <v>2851</v>
      </c>
      <c r="E5039" s="4" t="b">
        <f t="shared" si="89"/>
        <v>0</v>
      </c>
      <c r="F5039" s="4">
        <v>0</v>
      </c>
      <c r="G5039" s="4">
        <v>8401</v>
      </c>
      <c r="H5039" s="3" t="s">
        <v>21</v>
      </c>
      <c r="K5039" s="4">
        <v>0</v>
      </c>
      <c r="L5039" s="4">
        <v>0</v>
      </c>
      <c r="M5039" s="4">
        <v>0</v>
      </c>
      <c r="N5039" s="4">
        <v>42000</v>
      </c>
      <c r="O5039" s="4">
        <v>27000</v>
      </c>
      <c r="P5039" s="4">
        <v>0</v>
      </c>
      <c r="Q5039" s="4">
        <v>6917</v>
      </c>
      <c r="R5039" s="4" t="b">
        <f t="shared" si="90"/>
        <v>0</v>
      </c>
      <c r="S5039" s="4">
        <v>0</v>
      </c>
    </row>
    <row r="5040" spans="1:19" ht="14.25" customHeight="1">
      <c r="A5040" s="4" t="s">
        <v>2764</v>
      </c>
      <c r="B5040" s="5" t="s">
        <v>808</v>
      </c>
      <c r="C5040" s="4">
        <v>0</v>
      </c>
      <c r="D5040" s="4" t="s">
        <v>808</v>
      </c>
      <c r="E5040" s="4" t="b">
        <f t="shared" si="89"/>
        <v>0</v>
      </c>
      <c r="F5040" s="4">
        <v>0</v>
      </c>
      <c r="G5040" s="4">
        <v>8402</v>
      </c>
      <c r="H5040" s="3" t="s">
        <v>21</v>
      </c>
      <c r="K5040" s="4">
        <v>0</v>
      </c>
      <c r="L5040" s="4">
        <v>270056</v>
      </c>
      <c r="M5040" s="4">
        <v>300070</v>
      </c>
      <c r="N5040" s="4">
        <v>0</v>
      </c>
      <c r="O5040" s="4">
        <v>0</v>
      </c>
      <c r="P5040" s="4">
        <v>0</v>
      </c>
      <c r="Q5040" s="4">
        <v>6918</v>
      </c>
      <c r="R5040" s="4" t="b">
        <f t="shared" si="90"/>
        <v>0</v>
      </c>
      <c r="S5040" s="4">
        <v>0</v>
      </c>
    </row>
    <row r="5041" spans="1:19" ht="14.25" customHeight="1">
      <c r="A5041" s="4" t="s">
        <v>2764</v>
      </c>
      <c r="B5041" s="5"/>
      <c r="C5041" s="4">
        <v>0</v>
      </c>
      <c r="E5041" s="4" t="b">
        <f t="shared" si="89"/>
        <v>0</v>
      </c>
      <c r="F5041" s="4">
        <v>0</v>
      </c>
      <c r="G5041" s="4">
        <v>8402</v>
      </c>
      <c r="H5041" s="6">
        <v>43990</v>
      </c>
      <c r="I5041" s="4" t="s">
        <v>2852</v>
      </c>
      <c r="J5041" s="4" t="s">
        <v>40</v>
      </c>
      <c r="K5041" s="4">
        <v>13823</v>
      </c>
      <c r="L5041" s="4">
        <v>0</v>
      </c>
      <c r="M5041" s="4">
        <v>0</v>
      </c>
      <c r="N5041" s="4">
        <v>0</v>
      </c>
      <c r="O5041" s="4">
        <v>10000</v>
      </c>
      <c r="P5041" s="4">
        <v>10000</v>
      </c>
      <c r="Q5041" s="4">
        <v>6919</v>
      </c>
      <c r="R5041" s="4" t="b">
        <f t="shared" si="90"/>
        <v>0</v>
      </c>
      <c r="S5041" s="4">
        <v>0</v>
      </c>
    </row>
    <row r="5042" spans="1:19" ht="14.25" customHeight="1">
      <c r="A5042" s="4" t="s">
        <v>2764</v>
      </c>
      <c r="B5042" s="5"/>
      <c r="C5042" s="4">
        <v>0</v>
      </c>
      <c r="E5042" s="4" t="b">
        <f t="shared" si="89"/>
        <v>0</v>
      </c>
      <c r="F5042" s="4">
        <v>0</v>
      </c>
      <c r="G5042" s="4">
        <v>8402</v>
      </c>
      <c r="H5042" s="6">
        <v>43990</v>
      </c>
      <c r="I5042" s="4" t="s">
        <v>2852</v>
      </c>
      <c r="J5042" s="4" t="s">
        <v>40</v>
      </c>
      <c r="K5042" s="4">
        <v>13859</v>
      </c>
      <c r="L5042" s="4">
        <v>0</v>
      </c>
      <c r="M5042" s="4">
        <v>0</v>
      </c>
      <c r="N5042" s="4">
        <v>0</v>
      </c>
      <c r="O5042" s="4">
        <v>210000</v>
      </c>
      <c r="P5042" s="4">
        <v>220000</v>
      </c>
      <c r="Q5042" s="4">
        <v>6920</v>
      </c>
      <c r="R5042" s="4" t="b">
        <f t="shared" si="90"/>
        <v>0</v>
      </c>
      <c r="S5042" s="4">
        <v>0</v>
      </c>
    </row>
    <row r="5043" spans="1:19" ht="14.25" customHeight="1">
      <c r="A5043" s="4" t="s">
        <v>2764</v>
      </c>
      <c r="B5043" s="5"/>
      <c r="C5043" s="4">
        <v>0</v>
      </c>
      <c r="E5043" s="4" t="b">
        <f t="shared" si="89"/>
        <v>0</v>
      </c>
      <c r="F5043" s="4">
        <v>0</v>
      </c>
      <c r="G5043" s="4">
        <v>8402</v>
      </c>
      <c r="H5043" s="6">
        <v>44022</v>
      </c>
      <c r="I5043" s="4" t="s">
        <v>2853</v>
      </c>
      <c r="J5043" s="4" t="s">
        <v>40</v>
      </c>
      <c r="K5043" s="4">
        <v>13903</v>
      </c>
      <c r="L5043" s="4">
        <v>0</v>
      </c>
      <c r="M5043" s="4">
        <v>0</v>
      </c>
      <c r="N5043" s="4">
        <v>0</v>
      </c>
      <c r="O5043" s="4">
        <v>20000</v>
      </c>
      <c r="P5043" s="4">
        <v>240000</v>
      </c>
      <c r="Q5043" s="4">
        <v>6921</v>
      </c>
      <c r="R5043" s="4" t="b">
        <f t="shared" si="90"/>
        <v>0</v>
      </c>
      <c r="S5043" s="4">
        <v>0</v>
      </c>
    </row>
    <row r="5044" spans="1:19" ht="14.25" customHeight="1">
      <c r="A5044" s="4" t="s">
        <v>2764</v>
      </c>
      <c r="B5044" s="5"/>
      <c r="C5044" s="4">
        <v>0</v>
      </c>
      <c r="E5044" s="4" t="b">
        <f t="shared" si="89"/>
        <v>0</v>
      </c>
      <c r="F5044" s="4">
        <v>0</v>
      </c>
      <c r="G5044" s="4">
        <v>8402</v>
      </c>
      <c r="H5044" s="6">
        <v>44042</v>
      </c>
      <c r="I5044" s="4" t="s">
        <v>647</v>
      </c>
      <c r="J5044" s="4" t="s">
        <v>1266</v>
      </c>
      <c r="K5044" s="4">
        <v>581</v>
      </c>
      <c r="L5044" s="4">
        <v>0</v>
      </c>
      <c r="M5044" s="4">
        <v>0</v>
      </c>
      <c r="N5044" s="4">
        <v>210000</v>
      </c>
      <c r="O5044" s="4">
        <v>0</v>
      </c>
      <c r="P5044" s="4">
        <v>30000</v>
      </c>
      <c r="Q5044" s="4">
        <v>6922</v>
      </c>
      <c r="R5044" s="4" t="b">
        <f t="shared" si="90"/>
        <v>0</v>
      </c>
      <c r="S5044" s="4">
        <v>0</v>
      </c>
    </row>
    <row r="5045" spans="1:19" ht="14.25" customHeight="1">
      <c r="A5045" s="4" t="s">
        <v>2764</v>
      </c>
      <c r="B5045" s="5"/>
      <c r="C5045" s="4">
        <v>0</v>
      </c>
      <c r="E5045" s="4" t="b">
        <f t="shared" si="89"/>
        <v>0</v>
      </c>
      <c r="F5045" s="4">
        <v>0</v>
      </c>
      <c r="G5045" s="4">
        <v>8402</v>
      </c>
      <c r="H5045" s="6">
        <v>44044</v>
      </c>
      <c r="I5045" s="4" t="s">
        <v>2305</v>
      </c>
      <c r="J5045" s="4" t="s">
        <v>1069</v>
      </c>
      <c r="K5045" s="4">
        <v>572</v>
      </c>
      <c r="L5045" s="4">
        <v>0</v>
      </c>
      <c r="M5045" s="4">
        <v>0</v>
      </c>
      <c r="N5045" s="4">
        <v>30000</v>
      </c>
      <c r="O5045" s="4">
        <v>0</v>
      </c>
      <c r="P5045" s="4">
        <v>0</v>
      </c>
      <c r="Q5045" s="4">
        <v>6923</v>
      </c>
      <c r="R5045" s="4" t="b">
        <f t="shared" si="90"/>
        <v>0</v>
      </c>
      <c r="S5045" s="4">
        <v>0</v>
      </c>
    </row>
    <row r="5046" spans="1:19" ht="14.25" customHeight="1">
      <c r="A5046" s="4" t="s">
        <v>2764</v>
      </c>
      <c r="B5046" s="5"/>
      <c r="C5046" s="4">
        <v>0</v>
      </c>
      <c r="E5046" s="4" t="b">
        <f t="shared" si="89"/>
        <v>0</v>
      </c>
      <c r="F5046" s="4">
        <v>0</v>
      </c>
      <c r="G5046" s="4">
        <v>8402</v>
      </c>
      <c r="H5046" s="6">
        <v>44053</v>
      </c>
      <c r="I5046" s="4" t="s">
        <v>2853</v>
      </c>
      <c r="J5046" s="4" t="s">
        <v>40</v>
      </c>
      <c r="K5046" s="4">
        <v>13962</v>
      </c>
      <c r="L5046" s="4">
        <v>0</v>
      </c>
      <c r="M5046" s="4">
        <v>0</v>
      </c>
      <c r="N5046" s="4">
        <v>0</v>
      </c>
      <c r="O5046" s="4">
        <v>14</v>
      </c>
      <c r="P5046" s="4">
        <v>14</v>
      </c>
      <c r="Q5046" s="4">
        <v>6924</v>
      </c>
      <c r="R5046" s="4" t="b">
        <f t="shared" si="90"/>
        <v>0</v>
      </c>
      <c r="S5046" s="4">
        <v>0</v>
      </c>
    </row>
    <row r="5047" spans="1:19" ht="14.25" customHeight="1">
      <c r="A5047" s="4" t="s">
        <v>2764</v>
      </c>
      <c r="B5047" s="5"/>
      <c r="C5047" s="4">
        <v>0</v>
      </c>
      <c r="E5047" s="4" t="b">
        <f t="shared" si="89"/>
        <v>0</v>
      </c>
      <c r="F5047" s="4">
        <v>0</v>
      </c>
      <c r="G5047" s="4">
        <v>8402</v>
      </c>
      <c r="H5047" s="6">
        <v>44075</v>
      </c>
      <c r="I5047" s="4" t="s">
        <v>2307</v>
      </c>
      <c r="J5047" s="4" t="s">
        <v>1069</v>
      </c>
      <c r="K5047" s="4">
        <v>573</v>
      </c>
      <c r="L5047" s="4">
        <v>0</v>
      </c>
      <c r="M5047" s="4">
        <v>0</v>
      </c>
      <c r="N5047" s="4">
        <v>14</v>
      </c>
      <c r="O5047" s="4">
        <v>0</v>
      </c>
      <c r="P5047" s="4">
        <v>0</v>
      </c>
      <c r="Q5047" s="4">
        <v>6925</v>
      </c>
      <c r="R5047" s="4" t="b">
        <f t="shared" si="90"/>
        <v>0</v>
      </c>
      <c r="S5047" s="4">
        <v>0</v>
      </c>
    </row>
    <row r="5048" spans="1:19" ht="14.25" customHeight="1">
      <c r="A5048" s="4" t="s">
        <v>2764</v>
      </c>
      <c r="B5048" s="5"/>
      <c r="C5048" s="4">
        <v>0</v>
      </c>
      <c r="E5048" s="4" t="b">
        <f t="shared" si="89"/>
        <v>0</v>
      </c>
      <c r="F5048" s="4">
        <v>0</v>
      </c>
      <c r="G5048" s="4">
        <v>8402</v>
      </c>
      <c r="H5048" s="6">
        <v>44090</v>
      </c>
      <c r="I5048" s="4" t="s">
        <v>2853</v>
      </c>
      <c r="J5048" s="4" t="s">
        <v>40</v>
      </c>
      <c r="K5048" s="4">
        <v>14068</v>
      </c>
      <c r="L5048" s="4">
        <v>0</v>
      </c>
      <c r="M5048" s="4">
        <v>0</v>
      </c>
      <c r="N5048" s="4">
        <v>0</v>
      </c>
      <c r="O5048" s="4">
        <v>14</v>
      </c>
      <c r="P5048" s="4">
        <v>14</v>
      </c>
      <c r="Q5048" s="4">
        <v>6926</v>
      </c>
      <c r="R5048" s="4" t="b">
        <f t="shared" si="90"/>
        <v>0</v>
      </c>
      <c r="S5048" s="4">
        <v>0</v>
      </c>
    </row>
    <row r="5049" spans="1:19" ht="14.25" customHeight="1">
      <c r="A5049" s="4" t="s">
        <v>2764</v>
      </c>
      <c r="B5049" s="5"/>
      <c r="C5049" s="4">
        <v>0</v>
      </c>
      <c r="E5049" s="4" t="b">
        <f t="shared" si="89"/>
        <v>0</v>
      </c>
      <c r="F5049" s="4">
        <v>0</v>
      </c>
      <c r="G5049" s="4">
        <v>8402</v>
      </c>
      <c r="H5049" s="6">
        <v>44105</v>
      </c>
      <c r="I5049" s="4" t="s">
        <v>2309</v>
      </c>
      <c r="J5049" s="4" t="s">
        <v>1069</v>
      </c>
      <c r="K5049" s="4">
        <v>575</v>
      </c>
      <c r="L5049" s="4">
        <v>0</v>
      </c>
      <c r="M5049" s="4">
        <v>0</v>
      </c>
      <c r="N5049" s="4">
        <v>14</v>
      </c>
      <c r="O5049" s="4">
        <v>0</v>
      </c>
      <c r="P5049" s="4">
        <v>0</v>
      </c>
      <c r="Q5049" s="4">
        <v>6927</v>
      </c>
      <c r="R5049" s="4" t="b">
        <f t="shared" si="90"/>
        <v>0</v>
      </c>
      <c r="S5049" s="4">
        <v>0</v>
      </c>
    </row>
    <row r="5050" spans="1:19" ht="14.25" customHeight="1">
      <c r="A5050" s="4" t="s">
        <v>2764</v>
      </c>
      <c r="B5050" s="5"/>
      <c r="C5050" s="4">
        <v>0</v>
      </c>
      <c r="E5050" s="4" t="b">
        <f t="shared" si="89"/>
        <v>0</v>
      </c>
      <c r="F5050" s="4">
        <v>0</v>
      </c>
      <c r="G5050" s="4">
        <v>8402</v>
      </c>
      <c r="H5050" s="6">
        <v>44112</v>
      </c>
      <c r="I5050" s="4" t="s">
        <v>2853</v>
      </c>
      <c r="J5050" s="4" t="s">
        <v>40</v>
      </c>
      <c r="K5050" s="4">
        <v>14121</v>
      </c>
      <c r="L5050" s="4">
        <v>0</v>
      </c>
      <c r="M5050" s="4">
        <v>0</v>
      </c>
      <c r="N5050" s="4">
        <v>0</v>
      </c>
      <c r="O5050" s="4">
        <v>10014</v>
      </c>
      <c r="P5050" s="4">
        <v>10014</v>
      </c>
      <c r="Q5050" s="4">
        <v>6928</v>
      </c>
      <c r="R5050" s="4" t="b">
        <f t="shared" si="90"/>
        <v>0</v>
      </c>
      <c r="S5050" s="4">
        <v>0</v>
      </c>
    </row>
    <row r="5051" spans="1:19" ht="14.25" customHeight="1">
      <c r="A5051" s="4" t="s">
        <v>2764</v>
      </c>
      <c r="B5051" s="5"/>
      <c r="C5051" s="4">
        <v>0</v>
      </c>
      <c r="E5051" s="4" t="b">
        <f t="shared" si="89"/>
        <v>0</v>
      </c>
      <c r="F5051" s="4">
        <v>0</v>
      </c>
      <c r="G5051" s="4">
        <v>8402</v>
      </c>
      <c r="H5051" s="6">
        <v>44136</v>
      </c>
      <c r="I5051" s="4" t="s">
        <v>2311</v>
      </c>
      <c r="J5051" s="4" t="s">
        <v>1069</v>
      </c>
      <c r="K5051" s="4">
        <v>576</v>
      </c>
      <c r="L5051" s="4">
        <v>0</v>
      </c>
      <c r="M5051" s="4">
        <v>0</v>
      </c>
      <c r="N5051" s="4">
        <v>10014</v>
      </c>
      <c r="O5051" s="4">
        <v>0</v>
      </c>
      <c r="P5051" s="4">
        <v>0</v>
      </c>
      <c r="Q5051" s="4">
        <v>6929</v>
      </c>
      <c r="R5051" s="4" t="b">
        <f t="shared" si="90"/>
        <v>0</v>
      </c>
      <c r="S5051" s="4">
        <v>0</v>
      </c>
    </row>
    <row r="5052" spans="1:19" ht="14.25" customHeight="1">
      <c r="A5052" s="4" t="s">
        <v>2764</v>
      </c>
      <c r="B5052" s="5"/>
      <c r="C5052" s="4">
        <v>0</v>
      </c>
      <c r="E5052" s="4" t="b">
        <f t="shared" si="89"/>
        <v>0</v>
      </c>
      <c r="F5052" s="4">
        <v>0</v>
      </c>
      <c r="G5052" s="4">
        <v>8402</v>
      </c>
      <c r="H5052" s="6">
        <v>44145</v>
      </c>
      <c r="I5052" s="4" t="s">
        <v>2853</v>
      </c>
      <c r="J5052" s="4" t="s">
        <v>40</v>
      </c>
      <c r="K5052" s="4">
        <v>14185</v>
      </c>
      <c r="L5052" s="4">
        <v>0</v>
      </c>
      <c r="M5052" s="4">
        <v>0</v>
      </c>
      <c r="N5052" s="4">
        <v>0</v>
      </c>
      <c r="O5052" s="4">
        <v>20014</v>
      </c>
      <c r="P5052" s="4">
        <v>20014</v>
      </c>
      <c r="Q5052" s="4">
        <v>6930</v>
      </c>
      <c r="R5052" s="4" t="b">
        <f t="shared" si="90"/>
        <v>0</v>
      </c>
      <c r="S5052" s="4">
        <v>0</v>
      </c>
    </row>
    <row r="5053" spans="1:19" ht="14.25" customHeight="1">
      <c r="A5053" s="4" t="s">
        <v>2764</v>
      </c>
      <c r="B5053" s="5"/>
      <c r="C5053" s="4">
        <v>0</v>
      </c>
      <c r="E5053" s="4" t="b">
        <f t="shared" si="89"/>
        <v>0</v>
      </c>
      <c r="F5053" s="4">
        <v>0</v>
      </c>
      <c r="G5053" s="4">
        <v>8402</v>
      </c>
      <c r="H5053" s="6">
        <v>44166</v>
      </c>
      <c r="I5053" s="4" t="s">
        <v>2313</v>
      </c>
      <c r="J5053" s="4" t="s">
        <v>1069</v>
      </c>
      <c r="K5053" s="4">
        <v>577</v>
      </c>
      <c r="L5053" s="4">
        <v>0</v>
      </c>
      <c r="M5053" s="4">
        <v>0</v>
      </c>
      <c r="N5053" s="4">
        <v>20014</v>
      </c>
      <c r="O5053" s="4">
        <v>0</v>
      </c>
      <c r="P5053" s="4">
        <v>0</v>
      </c>
      <c r="Q5053" s="4">
        <v>6931</v>
      </c>
      <c r="R5053" s="4" t="b">
        <f t="shared" si="90"/>
        <v>0</v>
      </c>
      <c r="S5053" s="4">
        <v>0</v>
      </c>
    </row>
    <row r="5054" spans="1:19" ht="14.25" customHeight="1">
      <c r="A5054" s="4" t="s">
        <v>2764</v>
      </c>
      <c r="B5054" s="5"/>
      <c r="C5054" s="4">
        <v>0</v>
      </c>
      <c r="E5054" s="4" t="b">
        <f t="shared" si="89"/>
        <v>0</v>
      </c>
      <c r="F5054" s="4">
        <v>0</v>
      </c>
      <c r="G5054" s="4">
        <v>8402</v>
      </c>
      <c r="H5054" s="6">
        <v>44180</v>
      </c>
      <c r="I5054" s="4" t="s">
        <v>2853</v>
      </c>
      <c r="J5054" s="4" t="s">
        <v>40</v>
      </c>
      <c r="K5054" s="4">
        <v>14282</v>
      </c>
      <c r="L5054" s="4">
        <v>0</v>
      </c>
      <c r="M5054" s="4">
        <v>0</v>
      </c>
      <c r="N5054" s="4">
        <v>0</v>
      </c>
      <c r="O5054" s="4">
        <v>30014</v>
      </c>
      <c r="P5054" s="4">
        <v>30014</v>
      </c>
      <c r="Q5054" s="4">
        <v>6932</v>
      </c>
      <c r="R5054" s="4" t="b">
        <f t="shared" si="90"/>
        <v>0</v>
      </c>
      <c r="S5054" s="4">
        <v>0</v>
      </c>
    </row>
    <row r="5055" spans="1:19" ht="14.25" customHeight="1">
      <c r="A5055" s="4" t="s">
        <v>2764</v>
      </c>
      <c r="B5055" s="5" t="s">
        <v>2854</v>
      </c>
      <c r="C5055" s="4">
        <v>0</v>
      </c>
      <c r="D5055" s="4" t="s">
        <v>2854</v>
      </c>
      <c r="E5055" s="4" t="b">
        <f t="shared" si="89"/>
        <v>0</v>
      </c>
      <c r="F5055" s="4">
        <v>0</v>
      </c>
      <c r="G5055" s="4">
        <v>8402</v>
      </c>
      <c r="H5055" s="3" t="s">
        <v>21</v>
      </c>
      <c r="K5055" s="4">
        <v>0</v>
      </c>
      <c r="L5055" s="4">
        <v>0</v>
      </c>
      <c r="M5055" s="4">
        <v>0</v>
      </c>
      <c r="N5055" s="4">
        <v>270056</v>
      </c>
      <c r="O5055" s="4">
        <v>300070</v>
      </c>
      <c r="P5055" s="4">
        <v>30014</v>
      </c>
      <c r="Q5055" s="4">
        <v>6933</v>
      </c>
      <c r="R5055" s="4" t="b">
        <f t="shared" si="90"/>
        <v>0</v>
      </c>
      <c r="S5055" s="4">
        <v>0</v>
      </c>
    </row>
    <row r="5056" spans="1:19" ht="14.25" customHeight="1">
      <c r="A5056" s="4" t="s">
        <v>2764</v>
      </c>
      <c r="B5056" s="5" t="s">
        <v>820</v>
      </c>
      <c r="C5056" s="4">
        <v>0</v>
      </c>
      <c r="D5056" s="4" t="s">
        <v>820</v>
      </c>
      <c r="E5056" s="4" t="b">
        <f t="shared" si="89"/>
        <v>0</v>
      </c>
      <c r="F5056" s="4">
        <v>11000</v>
      </c>
      <c r="G5056" s="4">
        <v>8502</v>
      </c>
      <c r="H5056" s="3" t="s">
        <v>21</v>
      </c>
      <c r="K5056" s="4">
        <v>0</v>
      </c>
      <c r="L5056" s="4">
        <v>11000</v>
      </c>
      <c r="M5056" s="4">
        <v>0</v>
      </c>
      <c r="N5056" s="4">
        <v>0</v>
      </c>
      <c r="O5056" s="4">
        <v>0</v>
      </c>
      <c r="P5056" s="4">
        <v>11000</v>
      </c>
      <c r="Q5056" s="4">
        <v>6936</v>
      </c>
      <c r="R5056" s="4" t="b">
        <f t="shared" si="90"/>
        <v>0</v>
      </c>
      <c r="S5056" s="4">
        <v>0</v>
      </c>
    </row>
    <row r="5057" spans="1:19" ht="14.25" customHeight="1">
      <c r="A5057" s="4" t="s">
        <v>2764</v>
      </c>
      <c r="B5057" s="5"/>
      <c r="C5057" s="4">
        <v>0</v>
      </c>
      <c r="E5057" s="4" t="b">
        <f t="shared" si="89"/>
        <v>0</v>
      </c>
      <c r="F5057" s="4">
        <v>0</v>
      </c>
      <c r="G5057" s="4">
        <v>8502</v>
      </c>
      <c r="H5057" s="6">
        <v>43831</v>
      </c>
      <c r="I5057" s="4" t="s">
        <v>2330</v>
      </c>
      <c r="J5057" s="4" t="s">
        <v>1069</v>
      </c>
      <c r="K5057" s="4">
        <v>561</v>
      </c>
      <c r="L5057" s="4">
        <v>0</v>
      </c>
      <c r="M5057" s="4">
        <v>0</v>
      </c>
      <c r="N5057" s="4">
        <v>11000</v>
      </c>
      <c r="O5057" s="4">
        <v>0</v>
      </c>
      <c r="P5057" s="4">
        <v>0</v>
      </c>
      <c r="Q5057" s="4">
        <v>6937</v>
      </c>
      <c r="R5057" s="4" t="b">
        <f t="shared" si="90"/>
        <v>0</v>
      </c>
      <c r="S5057" s="4">
        <v>0</v>
      </c>
    </row>
    <row r="5058" spans="1:19" ht="14.25" customHeight="1">
      <c r="A5058" s="4" t="s">
        <v>2764</v>
      </c>
      <c r="B5058" s="5" t="s">
        <v>2855</v>
      </c>
      <c r="C5058" s="4">
        <v>0</v>
      </c>
      <c r="D5058" s="4" t="s">
        <v>2855</v>
      </c>
      <c r="E5058" s="4" t="b">
        <f t="shared" si="89"/>
        <v>0</v>
      </c>
      <c r="F5058" s="4">
        <v>0</v>
      </c>
      <c r="G5058" s="4">
        <v>8502</v>
      </c>
      <c r="H5058" s="3" t="s">
        <v>21</v>
      </c>
      <c r="K5058" s="4">
        <v>0</v>
      </c>
      <c r="L5058" s="4">
        <v>0</v>
      </c>
      <c r="M5058" s="4">
        <v>0</v>
      </c>
      <c r="N5058" s="4">
        <v>11000</v>
      </c>
      <c r="O5058" s="4">
        <v>0</v>
      </c>
      <c r="P5058" s="4">
        <v>0</v>
      </c>
      <c r="Q5058" s="4">
        <v>6938</v>
      </c>
      <c r="R5058" s="4" t="b">
        <f t="shared" si="90"/>
        <v>0</v>
      </c>
      <c r="S5058" s="4">
        <v>0</v>
      </c>
    </row>
    <row r="5059" spans="1:19" ht="14.25" customHeight="1">
      <c r="A5059" s="4" t="s">
        <v>2764</v>
      </c>
      <c r="B5059" s="5" t="s">
        <v>2856</v>
      </c>
      <c r="C5059" s="4">
        <v>0</v>
      </c>
      <c r="D5059" s="4" t="s">
        <v>2856</v>
      </c>
      <c r="E5059" s="4" t="b">
        <f t="shared" si="89"/>
        <v>0</v>
      </c>
      <c r="F5059" s="4">
        <v>0</v>
      </c>
      <c r="G5059" s="4">
        <v>0</v>
      </c>
      <c r="H5059" s="3" t="s">
        <v>21</v>
      </c>
      <c r="K5059" s="4">
        <v>0</v>
      </c>
      <c r="L5059" s="4">
        <v>0</v>
      </c>
      <c r="M5059" s="4">
        <v>0</v>
      </c>
      <c r="N5059" s="4">
        <v>9559695</v>
      </c>
      <c r="O5059" s="4">
        <v>9706694</v>
      </c>
      <c r="P5059" s="4">
        <v>1686500</v>
      </c>
      <c r="Q5059" s="4">
        <v>6941</v>
      </c>
      <c r="R5059" s="4" t="b">
        <f t="shared" ref="R5059:R5063" si="91">TRUE()</f>
        <v>1</v>
      </c>
      <c r="S5059" s="4">
        <v>0</v>
      </c>
    </row>
    <row r="5060" spans="1:19" ht="14.25" customHeight="1">
      <c r="A5060" s="4" t="s">
        <v>2762</v>
      </c>
      <c r="B5060" s="5" t="s">
        <v>2857</v>
      </c>
      <c r="C5060" s="4">
        <v>0</v>
      </c>
      <c r="D5060" s="4" t="s">
        <v>2857</v>
      </c>
      <c r="E5060" s="4" t="b">
        <f t="shared" si="89"/>
        <v>0</v>
      </c>
      <c r="F5060" s="4">
        <v>0</v>
      </c>
      <c r="G5060" s="4">
        <v>0</v>
      </c>
      <c r="H5060" s="3" t="s">
        <v>21</v>
      </c>
      <c r="K5060" s="4">
        <v>0</v>
      </c>
      <c r="L5060" s="4">
        <v>0</v>
      </c>
      <c r="M5060" s="4">
        <v>0</v>
      </c>
      <c r="N5060" s="4">
        <v>9559695</v>
      </c>
      <c r="O5060" s="4">
        <v>9706694</v>
      </c>
      <c r="P5060" s="4">
        <v>1686500</v>
      </c>
      <c r="Q5060" s="4">
        <v>6972</v>
      </c>
      <c r="R5060" s="4" t="b">
        <f t="shared" si="91"/>
        <v>1</v>
      </c>
      <c r="S5060" s="4">
        <v>0</v>
      </c>
    </row>
    <row r="5061" spans="1:19" ht="14.25" customHeight="1">
      <c r="A5061" s="4" t="s">
        <v>2761</v>
      </c>
      <c r="B5061" s="5" t="s">
        <v>2858</v>
      </c>
      <c r="C5061" s="4">
        <v>0</v>
      </c>
      <c r="D5061" s="4" t="s">
        <v>2858</v>
      </c>
      <c r="E5061" s="4" t="b">
        <f t="shared" si="89"/>
        <v>0</v>
      </c>
      <c r="F5061" s="4">
        <v>0</v>
      </c>
      <c r="G5061" s="4">
        <v>0</v>
      </c>
      <c r="H5061" s="3" t="s">
        <v>21</v>
      </c>
      <c r="K5061" s="4">
        <v>0</v>
      </c>
      <c r="L5061" s="4">
        <v>0</v>
      </c>
      <c r="M5061" s="4">
        <v>0</v>
      </c>
      <c r="N5061" s="4">
        <v>9559695</v>
      </c>
      <c r="O5061" s="4">
        <v>9706694</v>
      </c>
      <c r="P5061" s="4">
        <v>1686500</v>
      </c>
      <c r="Q5061" s="4">
        <v>6973</v>
      </c>
      <c r="R5061" s="4" t="b">
        <f t="shared" si="91"/>
        <v>1</v>
      </c>
      <c r="S5061" s="4">
        <v>0</v>
      </c>
    </row>
    <row r="5062" spans="1:19" ht="14.25" customHeight="1">
      <c r="A5062" s="4" t="s">
        <v>2859</v>
      </c>
      <c r="B5062" s="5" t="s">
        <v>2860</v>
      </c>
      <c r="C5062" s="4">
        <v>2</v>
      </c>
      <c r="D5062" s="4" t="s">
        <v>2860</v>
      </c>
      <c r="E5062" s="4" t="b">
        <f t="shared" si="89"/>
        <v>0</v>
      </c>
      <c r="F5062" s="4">
        <v>2609485</v>
      </c>
      <c r="G5062" s="4">
        <v>0</v>
      </c>
      <c r="H5062" s="3" t="s">
        <v>21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2609485</v>
      </c>
      <c r="Q5062" s="4">
        <v>6975</v>
      </c>
      <c r="R5062" s="4" t="b">
        <f t="shared" si="91"/>
        <v>1</v>
      </c>
      <c r="S5062" s="4">
        <v>0</v>
      </c>
    </row>
    <row r="5063" spans="1:19" ht="14.25" customHeight="1">
      <c r="A5063" s="4" t="s">
        <v>2861</v>
      </c>
      <c r="B5063" s="5" t="s">
        <v>2371</v>
      </c>
      <c r="C5063" s="4">
        <v>0</v>
      </c>
      <c r="D5063" s="4" t="s">
        <v>2371</v>
      </c>
      <c r="E5063" s="4" t="b">
        <f>TRUE()</f>
        <v>1</v>
      </c>
      <c r="F5063" s="4">
        <v>0</v>
      </c>
      <c r="G5063" s="4">
        <v>0</v>
      </c>
      <c r="H5063" s="3" t="s">
        <v>21</v>
      </c>
      <c r="K5063" s="4">
        <v>0</v>
      </c>
      <c r="L5063" s="4">
        <v>0</v>
      </c>
      <c r="M5063" s="4">
        <v>0</v>
      </c>
      <c r="N5063" s="4">
        <v>0</v>
      </c>
      <c r="O5063" s="4">
        <v>0</v>
      </c>
      <c r="P5063" s="4">
        <v>0</v>
      </c>
      <c r="Q5063" s="4">
        <v>6978</v>
      </c>
      <c r="R5063" s="4" t="b">
        <f t="shared" si="91"/>
        <v>1</v>
      </c>
      <c r="S5063" s="4">
        <v>0</v>
      </c>
    </row>
    <row r="5064" spans="1:19" ht="14.25" customHeight="1">
      <c r="A5064" s="4" t="s">
        <v>2861</v>
      </c>
      <c r="B5064" s="5" t="s">
        <v>103</v>
      </c>
      <c r="C5064" s="4">
        <v>0</v>
      </c>
      <c r="D5064" s="4" t="s">
        <v>103</v>
      </c>
      <c r="E5064" s="4" t="b">
        <f t="shared" ref="E5064:E5091" si="92">FALSE()</f>
        <v>0</v>
      </c>
      <c r="F5064" s="4">
        <v>-1532237</v>
      </c>
      <c r="G5064" s="4">
        <v>1401</v>
      </c>
      <c r="H5064" s="3" t="s">
        <v>21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-1532237</v>
      </c>
      <c r="Q5064" s="4">
        <v>6979</v>
      </c>
      <c r="R5064" s="4" t="b">
        <f t="shared" ref="R5064:R5089" si="93">FALSE()</f>
        <v>0</v>
      </c>
      <c r="S5064" s="4">
        <v>0</v>
      </c>
    </row>
    <row r="5065" spans="1:19" ht="14.25" customHeight="1">
      <c r="A5065" s="4" t="s">
        <v>2861</v>
      </c>
      <c r="B5065" s="5" t="s">
        <v>2862</v>
      </c>
      <c r="C5065" s="4">
        <v>0</v>
      </c>
      <c r="D5065" s="4" t="s">
        <v>2862</v>
      </c>
      <c r="E5065" s="4" t="b">
        <f t="shared" si="92"/>
        <v>0</v>
      </c>
      <c r="F5065" s="4">
        <v>0</v>
      </c>
      <c r="G5065" s="4">
        <v>1401</v>
      </c>
      <c r="H5065" s="3" t="s">
        <v>21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-1532237</v>
      </c>
      <c r="Q5065" s="4">
        <v>6980</v>
      </c>
      <c r="R5065" s="4" t="b">
        <f t="shared" si="93"/>
        <v>0</v>
      </c>
      <c r="S5065" s="4">
        <v>0</v>
      </c>
    </row>
    <row r="5066" spans="1:19" ht="14.25" customHeight="1">
      <c r="A5066" s="4" t="s">
        <v>2861</v>
      </c>
      <c r="B5066" s="5" t="s">
        <v>126</v>
      </c>
      <c r="C5066" s="4">
        <v>0</v>
      </c>
      <c r="D5066" s="4" t="s">
        <v>126</v>
      </c>
      <c r="E5066" s="4" t="b">
        <f t="shared" si="92"/>
        <v>0</v>
      </c>
      <c r="F5066" s="4">
        <v>-200000</v>
      </c>
      <c r="G5066" s="4">
        <v>1501</v>
      </c>
      <c r="H5066" s="3" t="s">
        <v>21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-200000</v>
      </c>
      <c r="Q5066" s="4">
        <v>6981</v>
      </c>
      <c r="R5066" s="4" t="b">
        <f t="shared" si="93"/>
        <v>0</v>
      </c>
      <c r="S5066" s="4">
        <v>0</v>
      </c>
    </row>
    <row r="5067" spans="1:19" ht="14.25" customHeight="1">
      <c r="A5067" s="4" t="s">
        <v>2861</v>
      </c>
      <c r="B5067" s="5" t="s">
        <v>2863</v>
      </c>
      <c r="C5067" s="4">
        <v>0</v>
      </c>
      <c r="D5067" s="4" t="s">
        <v>2863</v>
      </c>
      <c r="E5067" s="4" t="b">
        <f t="shared" si="92"/>
        <v>0</v>
      </c>
      <c r="F5067" s="4">
        <v>0</v>
      </c>
      <c r="G5067" s="4">
        <v>1501</v>
      </c>
      <c r="H5067" s="3" t="s">
        <v>21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-200000</v>
      </c>
      <c r="Q5067" s="4">
        <v>6982</v>
      </c>
      <c r="R5067" s="4" t="b">
        <f t="shared" si="93"/>
        <v>0</v>
      </c>
      <c r="S5067" s="4">
        <v>0</v>
      </c>
    </row>
    <row r="5068" spans="1:19" ht="14.25" customHeight="1">
      <c r="A5068" s="4" t="s">
        <v>2861</v>
      </c>
      <c r="B5068" s="5" t="s">
        <v>240</v>
      </c>
      <c r="C5068" s="4">
        <v>0</v>
      </c>
      <c r="D5068" s="4" t="s">
        <v>240</v>
      </c>
      <c r="E5068" s="4" t="b">
        <f t="shared" si="92"/>
        <v>0</v>
      </c>
      <c r="F5068" s="4">
        <v>-347000</v>
      </c>
      <c r="G5068" s="4">
        <v>2502</v>
      </c>
      <c r="H5068" s="3" t="s">
        <v>21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-347000</v>
      </c>
      <c r="Q5068" s="4">
        <v>6983</v>
      </c>
      <c r="R5068" s="4" t="b">
        <f t="shared" si="93"/>
        <v>0</v>
      </c>
      <c r="S5068" s="4">
        <v>0</v>
      </c>
    </row>
    <row r="5069" spans="1:19" ht="14.25" customHeight="1">
      <c r="A5069" s="4" t="s">
        <v>2861</v>
      </c>
      <c r="B5069" s="5" t="s">
        <v>2864</v>
      </c>
      <c r="C5069" s="4">
        <v>0</v>
      </c>
      <c r="D5069" s="4" t="s">
        <v>2864</v>
      </c>
      <c r="E5069" s="4" t="b">
        <f t="shared" si="92"/>
        <v>0</v>
      </c>
      <c r="F5069" s="4">
        <v>0</v>
      </c>
      <c r="G5069" s="4">
        <v>2502</v>
      </c>
      <c r="H5069" s="3" t="s">
        <v>21</v>
      </c>
      <c r="K5069" s="4">
        <v>0</v>
      </c>
      <c r="L5069" s="4">
        <v>0</v>
      </c>
      <c r="M5069" s="4">
        <v>0</v>
      </c>
      <c r="N5069" s="4">
        <v>0</v>
      </c>
      <c r="O5069" s="4">
        <v>0</v>
      </c>
      <c r="P5069" s="4">
        <v>-347000</v>
      </c>
      <c r="Q5069" s="4">
        <v>6984</v>
      </c>
      <c r="R5069" s="4" t="b">
        <f t="shared" si="93"/>
        <v>0</v>
      </c>
      <c r="S5069" s="4">
        <v>0</v>
      </c>
    </row>
    <row r="5070" spans="1:19" ht="14.25" customHeight="1">
      <c r="A5070" s="4" t="s">
        <v>2861</v>
      </c>
      <c r="B5070" s="5" t="s">
        <v>345</v>
      </c>
      <c r="C5070" s="4">
        <v>0</v>
      </c>
      <c r="D5070" s="4" t="s">
        <v>345</v>
      </c>
      <c r="E5070" s="4" t="b">
        <f t="shared" si="92"/>
        <v>0</v>
      </c>
      <c r="F5070" s="4">
        <v>-155000</v>
      </c>
      <c r="G5070" s="4">
        <v>3502</v>
      </c>
      <c r="H5070" s="3" t="s">
        <v>21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-155000</v>
      </c>
      <c r="Q5070" s="4">
        <v>6985</v>
      </c>
      <c r="R5070" s="4" t="b">
        <f t="shared" si="93"/>
        <v>0</v>
      </c>
      <c r="S5070" s="4">
        <v>0</v>
      </c>
    </row>
    <row r="5071" spans="1:19" ht="14.25" customHeight="1">
      <c r="A5071" s="4" t="s">
        <v>2861</v>
      </c>
      <c r="B5071" s="5" t="s">
        <v>2865</v>
      </c>
      <c r="C5071" s="4">
        <v>0</v>
      </c>
      <c r="D5071" s="4" t="s">
        <v>2865</v>
      </c>
      <c r="E5071" s="4" t="b">
        <f t="shared" si="92"/>
        <v>0</v>
      </c>
      <c r="F5071" s="4">
        <v>0</v>
      </c>
      <c r="G5071" s="4">
        <v>3502</v>
      </c>
      <c r="H5071" s="3" t="s">
        <v>21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-155000</v>
      </c>
      <c r="Q5071" s="4">
        <v>6986</v>
      </c>
      <c r="R5071" s="4" t="b">
        <f t="shared" si="93"/>
        <v>0</v>
      </c>
      <c r="S5071" s="4">
        <v>0</v>
      </c>
    </row>
    <row r="5072" spans="1:19" ht="14.25" customHeight="1">
      <c r="A5072" s="4" t="s">
        <v>2861</v>
      </c>
      <c r="B5072" s="5" t="s">
        <v>446</v>
      </c>
      <c r="C5072" s="4">
        <v>0</v>
      </c>
      <c r="D5072" s="4" t="s">
        <v>446</v>
      </c>
      <c r="E5072" s="4" t="b">
        <f t="shared" si="92"/>
        <v>0</v>
      </c>
      <c r="F5072" s="4">
        <v>-162000</v>
      </c>
      <c r="G5072" s="4">
        <v>4502</v>
      </c>
      <c r="H5072" s="3" t="s">
        <v>21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-162000</v>
      </c>
      <c r="Q5072" s="4">
        <v>6989</v>
      </c>
      <c r="R5072" s="4" t="b">
        <f t="shared" si="93"/>
        <v>0</v>
      </c>
      <c r="S5072" s="4">
        <v>0</v>
      </c>
    </row>
    <row r="5073" spans="1:19" ht="14.25" customHeight="1">
      <c r="A5073" s="4" t="s">
        <v>2861</v>
      </c>
      <c r="B5073" s="5" t="s">
        <v>2866</v>
      </c>
      <c r="C5073" s="4">
        <v>0</v>
      </c>
      <c r="D5073" s="4" t="s">
        <v>2866</v>
      </c>
      <c r="E5073" s="4" t="b">
        <f t="shared" si="92"/>
        <v>0</v>
      </c>
      <c r="F5073" s="4">
        <v>0</v>
      </c>
      <c r="G5073" s="4">
        <v>4502</v>
      </c>
      <c r="H5073" s="3" t="s">
        <v>21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-162000</v>
      </c>
      <c r="Q5073" s="4">
        <v>6990</v>
      </c>
      <c r="R5073" s="4" t="b">
        <f t="shared" si="93"/>
        <v>0</v>
      </c>
      <c r="S5073" s="4">
        <v>0</v>
      </c>
    </row>
    <row r="5074" spans="1:19" ht="14.25" customHeight="1">
      <c r="A5074" s="4" t="s">
        <v>2861</v>
      </c>
      <c r="B5074" s="5" t="s">
        <v>481</v>
      </c>
      <c r="C5074" s="4">
        <v>0</v>
      </c>
      <c r="D5074" s="4" t="s">
        <v>481</v>
      </c>
      <c r="E5074" s="4" t="b">
        <f t="shared" si="92"/>
        <v>0</v>
      </c>
      <c r="F5074" s="4">
        <v>-445667</v>
      </c>
      <c r="G5074" s="4">
        <v>5202</v>
      </c>
      <c r="H5074" s="3" t="s">
        <v>21</v>
      </c>
      <c r="K5074" s="4">
        <v>0</v>
      </c>
      <c r="L5074" s="4">
        <v>0</v>
      </c>
      <c r="M5074" s="4">
        <v>0</v>
      </c>
      <c r="N5074" s="4">
        <v>0</v>
      </c>
      <c r="O5074" s="4">
        <v>0</v>
      </c>
      <c r="P5074" s="4">
        <v>-445667</v>
      </c>
      <c r="Q5074" s="4">
        <v>6991</v>
      </c>
      <c r="R5074" s="4" t="b">
        <f t="shared" si="93"/>
        <v>0</v>
      </c>
      <c r="S5074" s="4">
        <v>0</v>
      </c>
    </row>
    <row r="5075" spans="1:19" ht="14.25" customHeight="1">
      <c r="A5075" s="4" t="s">
        <v>2861</v>
      </c>
      <c r="B5075" s="5" t="s">
        <v>2867</v>
      </c>
      <c r="C5075" s="4">
        <v>0</v>
      </c>
      <c r="D5075" s="4" t="s">
        <v>2867</v>
      </c>
      <c r="E5075" s="4" t="b">
        <f t="shared" si="92"/>
        <v>0</v>
      </c>
      <c r="F5075" s="4">
        <v>0</v>
      </c>
      <c r="G5075" s="4">
        <v>5202</v>
      </c>
      <c r="H5075" s="3" t="s">
        <v>21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-445667</v>
      </c>
      <c r="Q5075" s="4">
        <v>6992</v>
      </c>
      <c r="R5075" s="4" t="b">
        <f t="shared" si="93"/>
        <v>0</v>
      </c>
      <c r="S5075" s="4">
        <v>0</v>
      </c>
    </row>
    <row r="5076" spans="1:19" ht="14.25" customHeight="1">
      <c r="A5076" s="4" t="s">
        <v>2861</v>
      </c>
      <c r="B5076" s="5" t="s">
        <v>498</v>
      </c>
      <c r="C5076" s="4">
        <v>0</v>
      </c>
      <c r="D5076" s="4" t="s">
        <v>498</v>
      </c>
      <c r="E5076" s="4" t="b">
        <f t="shared" si="92"/>
        <v>0</v>
      </c>
      <c r="F5076" s="4">
        <v>-199606</v>
      </c>
      <c r="G5076" s="4">
        <v>5302</v>
      </c>
      <c r="H5076" s="3" t="s">
        <v>21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-199606</v>
      </c>
      <c r="Q5076" s="4">
        <v>6993</v>
      </c>
      <c r="R5076" s="4" t="b">
        <f t="shared" si="93"/>
        <v>0</v>
      </c>
      <c r="S5076" s="4">
        <v>0</v>
      </c>
    </row>
    <row r="5077" spans="1:19" ht="14.25" customHeight="1">
      <c r="A5077" s="4" t="s">
        <v>2861</v>
      </c>
      <c r="B5077" s="5" t="s">
        <v>2868</v>
      </c>
      <c r="C5077" s="4">
        <v>0</v>
      </c>
      <c r="D5077" s="4" t="s">
        <v>2868</v>
      </c>
      <c r="E5077" s="4" t="b">
        <f t="shared" si="92"/>
        <v>0</v>
      </c>
      <c r="F5077" s="4">
        <v>0</v>
      </c>
      <c r="G5077" s="4">
        <v>5302</v>
      </c>
      <c r="H5077" s="3" t="s">
        <v>21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-199606</v>
      </c>
      <c r="Q5077" s="4">
        <v>6994</v>
      </c>
      <c r="R5077" s="4" t="b">
        <f t="shared" si="93"/>
        <v>0</v>
      </c>
      <c r="S5077" s="4">
        <v>0</v>
      </c>
    </row>
    <row r="5078" spans="1:19" ht="14.25" customHeight="1">
      <c r="A5078" s="4" t="s">
        <v>2861</v>
      </c>
      <c r="B5078" s="5" t="s">
        <v>504</v>
      </c>
      <c r="C5078" s="4">
        <v>0</v>
      </c>
      <c r="D5078" s="4" t="s">
        <v>504</v>
      </c>
      <c r="E5078" s="4" t="b">
        <f t="shared" si="92"/>
        <v>0</v>
      </c>
      <c r="F5078" s="4">
        <v>-1674400</v>
      </c>
      <c r="G5078" s="4">
        <v>5401</v>
      </c>
      <c r="H5078" s="3" t="s">
        <v>21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-1674400</v>
      </c>
      <c r="Q5078" s="4">
        <v>6995</v>
      </c>
      <c r="R5078" s="4" t="b">
        <f t="shared" si="93"/>
        <v>0</v>
      </c>
      <c r="S5078" s="4">
        <v>0</v>
      </c>
    </row>
    <row r="5079" spans="1:19" ht="14.25" customHeight="1">
      <c r="A5079" s="4" t="s">
        <v>2861</v>
      </c>
      <c r="B5079" s="5" t="s">
        <v>2869</v>
      </c>
      <c r="C5079" s="4">
        <v>0</v>
      </c>
      <c r="D5079" s="4" t="s">
        <v>2869</v>
      </c>
      <c r="E5079" s="4" t="b">
        <f t="shared" si="92"/>
        <v>0</v>
      </c>
      <c r="F5079" s="4">
        <v>0</v>
      </c>
      <c r="G5079" s="4">
        <v>5401</v>
      </c>
      <c r="H5079" s="3" t="s">
        <v>21</v>
      </c>
      <c r="K5079" s="4">
        <v>0</v>
      </c>
      <c r="L5079" s="4">
        <v>0</v>
      </c>
      <c r="M5079" s="4">
        <v>0</v>
      </c>
      <c r="N5079" s="4">
        <v>0</v>
      </c>
      <c r="O5079" s="4">
        <v>0</v>
      </c>
      <c r="P5079" s="4">
        <v>-1674400</v>
      </c>
      <c r="Q5079" s="4">
        <v>6996</v>
      </c>
      <c r="R5079" s="4" t="b">
        <f t="shared" si="93"/>
        <v>0</v>
      </c>
      <c r="S5079" s="4">
        <v>0</v>
      </c>
    </row>
    <row r="5080" spans="1:19" ht="14.25" customHeight="1">
      <c r="A5080" s="4" t="s">
        <v>2861</v>
      </c>
      <c r="B5080" s="5" t="s">
        <v>545</v>
      </c>
      <c r="C5080" s="4">
        <v>0</v>
      </c>
      <c r="D5080" s="4" t="s">
        <v>545</v>
      </c>
      <c r="E5080" s="4" t="b">
        <f t="shared" si="92"/>
        <v>0</v>
      </c>
      <c r="F5080" s="4">
        <v>-163000</v>
      </c>
      <c r="G5080" s="4">
        <v>6101</v>
      </c>
      <c r="H5080" s="3" t="s">
        <v>21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-163000</v>
      </c>
      <c r="Q5080" s="4">
        <v>6997</v>
      </c>
      <c r="R5080" s="4" t="b">
        <f t="shared" si="93"/>
        <v>0</v>
      </c>
      <c r="S5080" s="4">
        <v>0</v>
      </c>
    </row>
    <row r="5081" spans="1:19" ht="14.25" customHeight="1">
      <c r="A5081" s="4" t="s">
        <v>2861</v>
      </c>
      <c r="B5081" s="5" t="s">
        <v>2870</v>
      </c>
      <c r="C5081" s="4">
        <v>0</v>
      </c>
      <c r="D5081" s="4" t="s">
        <v>2870</v>
      </c>
      <c r="E5081" s="4" t="b">
        <f t="shared" si="92"/>
        <v>0</v>
      </c>
      <c r="F5081" s="4">
        <v>0</v>
      </c>
      <c r="G5081" s="4">
        <v>6101</v>
      </c>
      <c r="H5081" s="3" t="s">
        <v>21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-163000</v>
      </c>
      <c r="Q5081" s="4">
        <v>6998</v>
      </c>
      <c r="R5081" s="4" t="b">
        <f t="shared" si="93"/>
        <v>0</v>
      </c>
      <c r="S5081" s="4">
        <v>0</v>
      </c>
    </row>
    <row r="5082" spans="1:19" ht="14.25" customHeight="1">
      <c r="A5082" s="4" t="s">
        <v>2861</v>
      </c>
      <c r="B5082" s="5" t="s">
        <v>565</v>
      </c>
      <c r="C5082" s="4">
        <v>0</v>
      </c>
      <c r="D5082" s="4" t="s">
        <v>565</v>
      </c>
      <c r="E5082" s="4" t="b">
        <f t="shared" si="92"/>
        <v>0</v>
      </c>
      <c r="F5082" s="4">
        <v>-362000</v>
      </c>
      <c r="G5082" s="4">
        <v>6201</v>
      </c>
      <c r="H5082" s="3" t="s">
        <v>21</v>
      </c>
      <c r="K5082" s="4">
        <v>0</v>
      </c>
      <c r="L5082" s="4">
        <v>0</v>
      </c>
      <c r="M5082" s="4">
        <v>0</v>
      </c>
      <c r="N5082" s="4">
        <v>0</v>
      </c>
      <c r="O5082" s="4">
        <v>0</v>
      </c>
      <c r="P5082" s="4">
        <v>-362000</v>
      </c>
      <c r="Q5082" s="4">
        <v>6999</v>
      </c>
      <c r="R5082" s="4" t="b">
        <f t="shared" si="93"/>
        <v>0</v>
      </c>
      <c r="S5082" s="4">
        <v>0</v>
      </c>
    </row>
    <row r="5083" spans="1:19" ht="14.25" customHeight="1">
      <c r="A5083" s="4" t="s">
        <v>2861</v>
      </c>
      <c r="B5083" s="5" t="s">
        <v>2871</v>
      </c>
      <c r="C5083" s="4">
        <v>0</v>
      </c>
      <c r="D5083" s="4" t="s">
        <v>2871</v>
      </c>
      <c r="E5083" s="4" t="b">
        <f t="shared" si="92"/>
        <v>0</v>
      </c>
      <c r="F5083" s="4">
        <v>0</v>
      </c>
      <c r="G5083" s="4">
        <v>6201</v>
      </c>
      <c r="H5083" s="3" t="s">
        <v>21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-362000</v>
      </c>
      <c r="Q5083" s="4">
        <v>7000</v>
      </c>
      <c r="R5083" s="4" t="b">
        <f t="shared" si="93"/>
        <v>0</v>
      </c>
      <c r="S5083" s="4">
        <v>0</v>
      </c>
    </row>
    <row r="5084" spans="1:19" ht="14.25" customHeight="1">
      <c r="A5084" s="4" t="s">
        <v>2861</v>
      </c>
      <c r="B5084" s="5" t="s">
        <v>576</v>
      </c>
      <c r="C5084" s="4">
        <v>0</v>
      </c>
      <c r="D5084" s="4" t="s">
        <v>576</v>
      </c>
      <c r="E5084" s="4" t="b">
        <f t="shared" si="92"/>
        <v>0</v>
      </c>
      <c r="F5084" s="4">
        <v>-992800</v>
      </c>
      <c r="G5084" s="4">
        <v>6202</v>
      </c>
      <c r="H5084" s="3" t="s">
        <v>21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-992800</v>
      </c>
      <c r="Q5084" s="4">
        <v>7001</v>
      </c>
      <c r="R5084" s="4" t="b">
        <f t="shared" si="93"/>
        <v>0</v>
      </c>
      <c r="S5084" s="4">
        <v>0</v>
      </c>
    </row>
    <row r="5085" spans="1:19" ht="14.25" customHeight="1">
      <c r="A5085" s="4" t="s">
        <v>2861</v>
      </c>
      <c r="B5085" s="5" t="s">
        <v>2872</v>
      </c>
      <c r="C5085" s="4">
        <v>0</v>
      </c>
      <c r="D5085" s="4" t="s">
        <v>2872</v>
      </c>
      <c r="E5085" s="4" t="b">
        <f t="shared" si="92"/>
        <v>0</v>
      </c>
      <c r="F5085" s="4">
        <v>0</v>
      </c>
      <c r="G5085" s="4">
        <v>6202</v>
      </c>
      <c r="H5085" s="3" t="s">
        <v>21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-992800</v>
      </c>
      <c r="Q5085" s="4">
        <v>7002</v>
      </c>
      <c r="R5085" s="4" t="b">
        <f t="shared" si="93"/>
        <v>0</v>
      </c>
      <c r="S5085" s="4">
        <v>0</v>
      </c>
    </row>
    <row r="5086" spans="1:19" ht="14.25" customHeight="1">
      <c r="A5086" s="4" t="s">
        <v>2861</v>
      </c>
      <c r="B5086" s="5" t="s">
        <v>698</v>
      </c>
      <c r="C5086" s="4">
        <v>0</v>
      </c>
      <c r="D5086" s="4" t="s">
        <v>698</v>
      </c>
      <c r="E5086" s="4" t="b">
        <f t="shared" si="92"/>
        <v>0</v>
      </c>
      <c r="F5086" s="4">
        <v>-1522000</v>
      </c>
      <c r="G5086" s="4">
        <v>7401</v>
      </c>
      <c r="H5086" s="3" t="s">
        <v>21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-1522000</v>
      </c>
      <c r="Q5086" s="4">
        <v>7003</v>
      </c>
      <c r="R5086" s="4" t="b">
        <f t="shared" si="93"/>
        <v>0</v>
      </c>
      <c r="S5086" s="4">
        <v>0</v>
      </c>
    </row>
    <row r="5087" spans="1:19" ht="14.25" customHeight="1">
      <c r="A5087" s="4" t="s">
        <v>2861</v>
      </c>
      <c r="B5087" s="5" t="s">
        <v>2873</v>
      </c>
      <c r="C5087" s="4">
        <v>0</v>
      </c>
      <c r="D5087" s="4" t="s">
        <v>2873</v>
      </c>
      <c r="E5087" s="4" t="b">
        <f t="shared" si="92"/>
        <v>0</v>
      </c>
      <c r="F5087" s="4">
        <v>0</v>
      </c>
      <c r="G5087" s="4">
        <v>7401</v>
      </c>
      <c r="H5087" s="3" t="s">
        <v>21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-1522000</v>
      </c>
      <c r="Q5087" s="4">
        <v>7004</v>
      </c>
      <c r="R5087" s="4" t="b">
        <f t="shared" si="93"/>
        <v>0</v>
      </c>
      <c r="S5087" s="4">
        <v>0</v>
      </c>
    </row>
    <row r="5088" spans="1:19" ht="14.25" customHeight="1">
      <c r="A5088" s="4" t="s">
        <v>2861</v>
      </c>
      <c r="B5088" s="5" t="s">
        <v>866</v>
      </c>
      <c r="C5088" s="4">
        <v>0</v>
      </c>
      <c r="D5088" s="4" t="s">
        <v>866</v>
      </c>
      <c r="E5088" s="4" t="b">
        <f t="shared" si="92"/>
        <v>0</v>
      </c>
      <c r="F5088" s="4">
        <v>7755710</v>
      </c>
      <c r="G5088" s="4">
        <v>830046328</v>
      </c>
      <c r="H5088" s="3" t="s">
        <v>21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7755710</v>
      </c>
      <c r="Q5088" s="4">
        <v>7005</v>
      </c>
      <c r="R5088" s="4" t="b">
        <f t="shared" si="93"/>
        <v>0</v>
      </c>
      <c r="S5088" s="4">
        <v>0</v>
      </c>
    </row>
    <row r="5089" spans="1:19" ht="14.25" customHeight="1">
      <c r="A5089" s="4" t="s">
        <v>2861</v>
      </c>
      <c r="B5089" s="5" t="s">
        <v>2874</v>
      </c>
      <c r="C5089" s="4">
        <v>0</v>
      </c>
      <c r="D5089" s="4" t="s">
        <v>2874</v>
      </c>
      <c r="E5089" s="4" t="b">
        <f t="shared" si="92"/>
        <v>0</v>
      </c>
      <c r="F5089" s="4">
        <v>0</v>
      </c>
      <c r="G5089" s="4">
        <v>830046328</v>
      </c>
      <c r="H5089" s="3" t="s">
        <v>21</v>
      </c>
      <c r="K5089" s="4">
        <v>0</v>
      </c>
      <c r="L5089" s="4">
        <v>0</v>
      </c>
      <c r="M5089" s="4">
        <v>0</v>
      </c>
      <c r="N5089" s="4">
        <v>0</v>
      </c>
      <c r="O5089" s="4">
        <v>0</v>
      </c>
      <c r="P5089" s="4">
        <v>7755710</v>
      </c>
      <c r="Q5089" s="4">
        <v>7006</v>
      </c>
      <c r="R5089" s="4" t="b">
        <f t="shared" si="93"/>
        <v>0</v>
      </c>
      <c r="S5089" s="4">
        <v>0</v>
      </c>
    </row>
    <row r="5090" spans="1:19" ht="14.25" customHeight="1">
      <c r="A5090" s="4" t="s">
        <v>2861</v>
      </c>
      <c r="B5090" s="5" t="s">
        <v>2875</v>
      </c>
      <c r="C5090" s="4">
        <v>0</v>
      </c>
      <c r="D5090" s="4" t="s">
        <v>2875</v>
      </c>
      <c r="E5090" s="4" t="b">
        <f t="shared" si="92"/>
        <v>0</v>
      </c>
      <c r="F5090" s="4">
        <v>0</v>
      </c>
      <c r="G5090" s="4">
        <v>0</v>
      </c>
      <c r="H5090" s="3" t="s">
        <v>21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>
        <v>7007</v>
      </c>
      <c r="R5090" s="4" t="b">
        <f t="shared" ref="R5090:R5091" si="94">TRUE()</f>
        <v>1</v>
      </c>
      <c r="S5090" s="4">
        <v>0</v>
      </c>
    </row>
    <row r="5091" spans="1:19" ht="14.25" customHeight="1">
      <c r="A5091" s="4" t="s">
        <v>2876</v>
      </c>
      <c r="B5091" s="5" t="s">
        <v>2877</v>
      </c>
      <c r="C5091" s="4">
        <v>1</v>
      </c>
      <c r="D5091" s="4" t="s">
        <v>2877</v>
      </c>
      <c r="E5091" s="4" t="b">
        <f t="shared" si="92"/>
        <v>0</v>
      </c>
      <c r="F5091" s="4">
        <v>2609485</v>
      </c>
      <c r="G5091" s="4">
        <v>0</v>
      </c>
      <c r="H5091" s="3" t="s">
        <v>21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  <c r="P5091" s="4">
        <v>2609485</v>
      </c>
      <c r="Q5091" s="4">
        <v>7018</v>
      </c>
      <c r="R5091" s="4" t="b">
        <f t="shared" si="94"/>
        <v>1</v>
      </c>
      <c r="S5091" s="4">
        <v>0</v>
      </c>
    </row>
    <row r="5092" spans="1:19" ht="14.25" customHeight="1">
      <c r="A5092" s="4" t="s">
        <v>2878</v>
      </c>
      <c r="B5092" s="5" t="s">
        <v>2879</v>
      </c>
      <c r="C5092" s="4">
        <v>3</v>
      </c>
      <c r="D5092" s="4" t="s">
        <v>2879</v>
      </c>
      <c r="E5092" s="4" t="b">
        <f t="shared" ref="E5092:E5093" si="95">TRUE()</f>
        <v>1</v>
      </c>
      <c r="F5092" s="4">
        <v>2609485</v>
      </c>
      <c r="G5092" s="4">
        <v>0</v>
      </c>
      <c r="H5092" s="3" t="s">
        <v>21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2609485</v>
      </c>
      <c r="Q5092" s="4">
        <v>7019</v>
      </c>
      <c r="R5092" s="4" t="b">
        <f>FALSE()</f>
        <v>0</v>
      </c>
      <c r="S5092" s="4">
        <v>0</v>
      </c>
    </row>
    <row r="5093" spans="1:19" ht="14.25" customHeight="1">
      <c r="A5093" s="4" t="s">
        <v>2880</v>
      </c>
      <c r="B5093" s="5" t="s">
        <v>2881</v>
      </c>
      <c r="C5093" s="4">
        <v>0</v>
      </c>
      <c r="D5093" s="4" t="s">
        <v>2881</v>
      </c>
      <c r="E5093" s="4" t="b">
        <f t="shared" si="95"/>
        <v>1</v>
      </c>
      <c r="F5093" s="4">
        <v>2609485</v>
      </c>
      <c r="G5093" s="4">
        <v>0</v>
      </c>
      <c r="H5093" s="3" t="s">
        <v>21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2609485</v>
      </c>
      <c r="Q5093" s="4">
        <v>7025</v>
      </c>
      <c r="R5093" s="4" t="b">
        <f>TRUE()</f>
        <v>1</v>
      </c>
      <c r="S5093" s="4">
        <v>0</v>
      </c>
    </row>
    <row r="5094" spans="1:19" ht="14.25" customHeight="1">
      <c r="A5094" s="4" t="s">
        <v>2880</v>
      </c>
      <c r="B5094" s="5" t="s">
        <v>698</v>
      </c>
      <c r="C5094" s="4">
        <v>0</v>
      </c>
      <c r="D5094" s="4" t="s">
        <v>698</v>
      </c>
      <c r="E5094" s="4" t="b">
        <f t="shared" ref="E5094:E6096" si="96">FALSE()</f>
        <v>0</v>
      </c>
      <c r="F5094" s="4">
        <v>1410520</v>
      </c>
      <c r="G5094" s="4">
        <v>7401</v>
      </c>
      <c r="H5094" s="3" t="s">
        <v>21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1410520</v>
      </c>
      <c r="Q5094" s="4">
        <v>7026</v>
      </c>
      <c r="R5094" s="4" t="b">
        <f t="shared" ref="R5094:R5097" si="97">FALSE()</f>
        <v>0</v>
      </c>
      <c r="S5094" s="4">
        <v>0</v>
      </c>
    </row>
    <row r="5095" spans="1:19" ht="14.25" customHeight="1">
      <c r="A5095" s="4" t="s">
        <v>2880</v>
      </c>
      <c r="B5095" s="5" t="s">
        <v>2882</v>
      </c>
      <c r="C5095" s="4">
        <v>0</v>
      </c>
      <c r="D5095" s="4" t="s">
        <v>2882</v>
      </c>
      <c r="E5095" s="4" t="b">
        <f t="shared" si="96"/>
        <v>0</v>
      </c>
      <c r="F5095" s="4">
        <v>0</v>
      </c>
      <c r="G5095" s="4">
        <v>7401</v>
      </c>
      <c r="H5095" s="3" t="s">
        <v>21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1410520</v>
      </c>
      <c r="Q5095" s="4">
        <v>7027</v>
      </c>
      <c r="R5095" s="4" t="b">
        <f t="shared" si="97"/>
        <v>0</v>
      </c>
      <c r="S5095" s="4">
        <v>0</v>
      </c>
    </row>
    <row r="5096" spans="1:19" ht="14.25" customHeight="1">
      <c r="A5096" s="4" t="s">
        <v>2880</v>
      </c>
      <c r="B5096" s="5" t="s">
        <v>2883</v>
      </c>
      <c r="C5096" s="4">
        <v>0</v>
      </c>
      <c r="D5096" s="4" t="s">
        <v>2883</v>
      </c>
      <c r="E5096" s="4" t="b">
        <f t="shared" si="96"/>
        <v>0</v>
      </c>
      <c r="F5096" s="4">
        <v>1198965</v>
      </c>
      <c r="G5096" s="4">
        <v>4068071</v>
      </c>
      <c r="H5096" s="3" t="s">
        <v>21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1198965</v>
      </c>
      <c r="Q5096" s="4">
        <v>7028</v>
      </c>
      <c r="R5096" s="4" t="b">
        <f t="shared" si="97"/>
        <v>0</v>
      </c>
      <c r="S5096" s="4">
        <v>0</v>
      </c>
    </row>
    <row r="5097" spans="1:19" ht="14.25" customHeight="1">
      <c r="A5097" s="4" t="s">
        <v>2880</v>
      </c>
      <c r="B5097" s="5" t="s">
        <v>2884</v>
      </c>
      <c r="C5097" s="4">
        <v>0</v>
      </c>
      <c r="D5097" s="4" t="s">
        <v>2884</v>
      </c>
      <c r="E5097" s="4" t="b">
        <f t="shared" si="96"/>
        <v>0</v>
      </c>
      <c r="F5097" s="4">
        <v>0</v>
      </c>
      <c r="G5097" s="4">
        <v>4068071</v>
      </c>
      <c r="H5097" s="3" t="s">
        <v>21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1198965</v>
      </c>
      <c r="Q5097" s="4">
        <v>7029</v>
      </c>
      <c r="R5097" s="4" t="b">
        <f t="shared" si="97"/>
        <v>0</v>
      </c>
      <c r="S5097" s="4">
        <v>0</v>
      </c>
    </row>
    <row r="5098" spans="1:19" ht="14.25" customHeight="1">
      <c r="A5098" s="4" t="s">
        <v>2880</v>
      </c>
      <c r="B5098" s="5" t="s">
        <v>2885</v>
      </c>
      <c r="C5098" s="4">
        <v>0</v>
      </c>
      <c r="D5098" s="4" t="s">
        <v>2885</v>
      </c>
      <c r="E5098" s="4" t="b">
        <f t="shared" si="96"/>
        <v>0</v>
      </c>
      <c r="F5098" s="4">
        <v>0</v>
      </c>
      <c r="G5098" s="4">
        <v>0</v>
      </c>
      <c r="H5098" s="3" t="s">
        <v>21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2609485</v>
      </c>
      <c r="Q5098" s="4">
        <v>7032</v>
      </c>
      <c r="R5098" s="4" t="b">
        <f>TRUE()</f>
        <v>1</v>
      </c>
      <c r="S5098" s="4">
        <v>0</v>
      </c>
    </row>
    <row r="5099" spans="1:19" ht="14.25" customHeight="1">
      <c r="A5099" s="4" t="s">
        <v>2878</v>
      </c>
      <c r="B5099" s="5" t="s">
        <v>2886</v>
      </c>
      <c r="C5099" s="4">
        <v>0</v>
      </c>
      <c r="D5099" s="4" t="s">
        <v>2886</v>
      </c>
      <c r="E5099" s="4" t="b">
        <f t="shared" si="96"/>
        <v>0</v>
      </c>
      <c r="F5099" s="4">
        <v>0</v>
      </c>
      <c r="G5099" s="4">
        <v>0</v>
      </c>
      <c r="H5099" s="3" t="s">
        <v>21</v>
      </c>
      <c r="K5099" s="4">
        <v>0</v>
      </c>
      <c r="L5099" s="4">
        <v>0</v>
      </c>
      <c r="M5099" s="4">
        <v>0</v>
      </c>
      <c r="N5099" s="4">
        <v>0</v>
      </c>
      <c r="O5099" s="4">
        <v>0</v>
      </c>
      <c r="P5099" s="4">
        <v>2609485</v>
      </c>
      <c r="Q5099" s="4">
        <v>7037</v>
      </c>
      <c r="R5099" s="4" t="b">
        <f>FALSE()</f>
        <v>0</v>
      </c>
      <c r="S5099" s="4">
        <v>0</v>
      </c>
    </row>
    <row r="5100" spans="1:19" ht="14.25" customHeight="1">
      <c r="A5100" s="4" t="s">
        <v>2876</v>
      </c>
      <c r="B5100" s="5" t="s">
        <v>2887</v>
      </c>
      <c r="C5100" s="4">
        <v>0</v>
      </c>
      <c r="D5100" s="4" t="s">
        <v>2887</v>
      </c>
      <c r="E5100" s="4" t="b">
        <f t="shared" si="96"/>
        <v>0</v>
      </c>
      <c r="F5100" s="4">
        <v>0</v>
      </c>
      <c r="G5100" s="4">
        <v>0</v>
      </c>
      <c r="H5100" s="3" t="s">
        <v>21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2609485</v>
      </c>
      <c r="Q5100" s="4">
        <v>7038</v>
      </c>
      <c r="R5100" s="4" t="b">
        <f t="shared" ref="R5100:R5106" si="98">TRUE()</f>
        <v>1</v>
      </c>
      <c r="S5100" s="4">
        <v>0</v>
      </c>
    </row>
    <row r="5101" spans="1:19" ht="14.25" customHeight="1">
      <c r="A5101" s="4" t="s">
        <v>2859</v>
      </c>
      <c r="B5101" s="5" t="s">
        <v>2888</v>
      </c>
      <c r="C5101" s="4">
        <v>0</v>
      </c>
      <c r="D5101" s="4" t="s">
        <v>2888</v>
      </c>
      <c r="E5101" s="4" t="b">
        <f t="shared" si="96"/>
        <v>0</v>
      </c>
      <c r="F5101" s="4">
        <v>0</v>
      </c>
      <c r="G5101" s="4">
        <v>0</v>
      </c>
      <c r="H5101" s="3" t="s">
        <v>21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2609485</v>
      </c>
      <c r="Q5101" s="4">
        <v>7039</v>
      </c>
      <c r="R5101" s="4" t="b">
        <f t="shared" si="98"/>
        <v>1</v>
      </c>
      <c r="S5101" s="4">
        <v>0</v>
      </c>
    </row>
    <row r="5102" spans="1:19" ht="14.25" customHeight="1">
      <c r="A5102" s="4" t="s">
        <v>2436</v>
      </c>
      <c r="B5102" s="5" t="s">
        <v>2889</v>
      </c>
      <c r="C5102" s="4">
        <v>0</v>
      </c>
      <c r="D5102" s="4" t="s">
        <v>2889</v>
      </c>
      <c r="E5102" s="4" t="b">
        <f t="shared" si="96"/>
        <v>0</v>
      </c>
      <c r="F5102" s="4">
        <v>0</v>
      </c>
      <c r="G5102" s="4">
        <v>0</v>
      </c>
      <c r="H5102" s="3" t="s">
        <v>21</v>
      </c>
      <c r="K5102" s="4">
        <v>0</v>
      </c>
      <c r="L5102" s="4">
        <v>0</v>
      </c>
      <c r="M5102" s="4">
        <v>0</v>
      </c>
      <c r="N5102" s="4">
        <v>203973422.59</v>
      </c>
      <c r="O5102" s="4">
        <v>192507681.59</v>
      </c>
      <c r="P5102" s="4">
        <v>22295856.199999999</v>
      </c>
      <c r="Q5102" s="4">
        <v>7040</v>
      </c>
      <c r="R5102" s="4" t="b">
        <f t="shared" si="98"/>
        <v>1</v>
      </c>
      <c r="S5102" s="4">
        <v>0</v>
      </c>
    </row>
    <row r="5103" spans="1:19" ht="14.25" customHeight="1">
      <c r="A5103" s="4" t="s">
        <v>2890</v>
      </c>
      <c r="B5103" s="5" t="s">
        <v>2891</v>
      </c>
      <c r="C5103" s="4">
        <v>5</v>
      </c>
      <c r="D5103" s="4" t="s">
        <v>2891</v>
      </c>
      <c r="E5103" s="4" t="b">
        <f t="shared" si="96"/>
        <v>0</v>
      </c>
      <c r="F5103" s="4">
        <v>84957649.480000004</v>
      </c>
      <c r="G5103" s="4">
        <v>0</v>
      </c>
      <c r="H5103" s="3" t="s">
        <v>21</v>
      </c>
      <c r="K5103" s="4">
        <v>0</v>
      </c>
      <c r="L5103" s="4">
        <v>0</v>
      </c>
      <c r="M5103" s="4">
        <v>4209600</v>
      </c>
      <c r="N5103" s="4">
        <v>0</v>
      </c>
      <c r="O5103" s="4">
        <v>0</v>
      </c>
      <c r="P5103" s="4">
        <v>84957649.480000004</v>
      </c>
      <c r="Q5103" s="4">
        <v>7041</v>
      </c>
      <c r="R5103" s="4" t="b">
        <f t="shared" si="98"/>
        <v>1</v>
      </c>
      <c r="S5103" s="4">
        <v>0</v>
      </c>
    </row>
    <row r="5104" spans="1:19" ht="14.25" customHeight="1">
      <c r="A5104" s="4" t="s">
        <v>2892</v>
      </c>
      <c r="B5104" s="5" t="s">
        <v>2893</v>
      </c>
      <c r="C5104" s="4">
        <v>2</v>
      </c>
      <c r="D5104" s="4" t="s">
        <v>2893</v>
      </c>
      <c r="E5104" s="4" t="b">
        <f t="shared" si="96"/>
        <v>0</v>
      </c>
      <c r="F5104" s="4">
        <v>20412218</v>
      </c>
      <c r="G5104" s="4">
        <v>0</v>
      </c>
      <c r="H5104" s="3" t="s">
        <v>21</v>
      </c>
      <c r="K5104" s="4">
        <v>0</v>
      </c>
      <c r="L5104" s="4">
        <v>0</v>
      </c>
      <c r="M5104" s="4">
        <v>4209600</v>
      </c>
      <c r="N5104" s="4">
        <v>0</v>
      </c>
      <c r="O5104" s="4">
        <v>0</v>
      </c>
      <c r="P5104" s="4">
        <v>20412218</v>
      </c>
      <c r="Q5104" s="4">
        <v>7042</v>
      </c>
      <c r="R5104" s="4" t="b">
        <f t="shared" si="98"/>
        <v>1</v>
      </c>
      <c r="S5104" s="4">
        <v>0</v>
      </c>
    </row>
    <row r="5105" spans="1:19" ht="14.25" customHeight="1">
      <c r="A5105" s="4" t="s">
        <v>2894</v>
      </c>
      <c r="B5105" s="5" t="s">
        <v>2895</v>
      </c>
      <c r="C5105" s="4">
        <v>2</v>
      </c>
      <c r="D5105" s="4" t="s">
        <v>2895</v>
      </c>
      <c r="E5105" s="4" t="b">
        <f t="shared" si="96"/>
        <v>0</v>
      </c>
      <c r="F5105" s="4">
        <v>20412218</v>
      </c>
      <c r="G5105" s="4">
        <v>0</v>
      </c>
      <c r="H5105" s="3" t="s">
        <v>21</v>
      </c>
      <c r="K5105" s="4">
        <v>0</v>
      </c>
      <c r="L5105" s="4">
        <v>0</v>
      </c>
      <c r="M5105" s="4">
        <v>4209600</v>
      </c>
      <c r="N5105" s="4">
        <v>0</v>
      </c>
      <c r="O5105" s="4">
        <v>0</v>
      </c>
      <c r="P5105" s="4">
        <v>20412218</v>
      </c>
      <c r="Q5105" s="4">
        <v>7055</v>
      </c>
      <c r="R5105" s="4" t="b">
        <f t="shared" si="98"/>
        <v>1</v>
      </c>
      <c r="S5105" s="4">
        <v>0</v>
      </c>
    </row>
    <row r="5106" spans="1:19" ht="14.25" customHeight="1">
      <c r="A5106" s="4" t="s">
        <v>2896</v>
      </c>
      <c r="B5106" s="5" t="s">
        <v>1024</v>
      </c>
      <c r="C5106" s="4">
        <v>0</v>
      </c>
      <c r="D5106" s="4" t="s">
        <v>1024</v>
      </c>
      <c r="E5106" s="4" t="b">
        <f t="shared" si="96"/>
        <v>0</v>
      </c>
      <c r="F5106" s="4">
        <v>20412218</v>
      </c>
      <c r="G5106" s="4">
        <v>0</v>
      </c>
      <c r="H5106" s="3" t="s">
        <v>21</v>
      </c>
      <c r="K5106" s="4">
        <v>0</v>
      </c>
      <c r="L5106" s="4">
        <v>0</v>
      </c>
      <c r="M5106" s="4">
        <v>4209600</v>
      </c>
      <c r="N5106" s="4">
        <v>0</v>
      </c>
      <c r="O5106" s="4">
        <v>0</v>
      </c>
      <c r="P5106" s="4">
        <v>20412218</v>
      </c>
      <c r="Q5106" s="4">
        <v>7057</v>
      </c>
      <c r="R5106" s="4" t="b">
        <f t="shared" si="98"/>
        <v>1</v>
      </c>
      <c r="S5106" s="4">
        <v>0</v>
      </c>
    </row>
    <row r="5107" spans="1:19" ht="14.25" customHeight="1">
      <c r="A5107" s="4" t="s">
        <v>2896</v>
      </c>
      <c r="B5107" s="5"/>
      <c r="C5107" s="4">
        <v>0</v>
      </c>
      <c r="E5107" s="4" t="b">
        <f t="shared" si="96"/>
        <v>0</v>
      </c>
      <c r="F5107" s="4">
        <v>0</v>
      </c>
      <c r="G5107" s="4">
        <v>0</v>
      </c>
      <c r="H5107" s="6">
        <v>43860</v>
      </c>
      <c r="I5107" s="4" t="s">
        <v>2428</v>
      </c>
      <c r="J5107" s="4" t="s">
        <v>2429</v>
      </c>
      <c r="K5107" s="4">
        <v>54</v>
      </c>
      <c r="L5107" s="4">
        <v>0</v>
      </c>
      <c r="M5107" s="4">
        <v>0</v>
      </c>
      <c r="N5107" s="4">
        <v>0</v>
      </c>
      <c r="O5107" s="4">
        <v>175400</v>
      </c>
      <c r="P5107" s="4">
        <v>20587618</v>
      </c>
      <c r="Q5107" s="4">
        <v>7058</v>
      </c>
      <c r="R5107" s="4" t="b">
        <f t="shared" ref="R5107:R5118" si="99">FALSE()</f>
        <v>0</v>
      </c>
      <c r="S5107" s="4">
        <v>0</v>
      </c>
    </row>
    <row r="5108" spans="1:19" ht="14.25" customHeight="1">
      <c r="A5108" s="4" t="s">
        <v>2896</v>
      </c>
      <c r="B5108" s="5"/>
      <c r="C5108" s="4">
        <v>0</v>
      </c>
      <c r="E5108" s="4" t="b">
        <f t="shared" si="96"/>
        <v>0</v>
      </c>
      <c r="F5108" s="4">
        <v>0</v>
      </c>
      <c r="G5108" s="4">
        <v>0</v>
      </c>
      <c r="H5108" s="6">
        <v>43889</v>
      </c>
      <c r="I5108" s="4" t="s">
        <v>2428</v>
      </c>
      <c r="J5108" s="4" t="s">
        <v>2429</v>
      </c>
      <c r="K5108" s="4">
        <v>55</v>
      </c>
      <c r="L5108" s="4">
        <v>0</v>
      </c>
      <c r="M5108" s="4">
        <v>0</v>
      </c>
      <c r="N5108" s="4">
        <v>0</v>
      </c>
      <c r="O5108" s="4">
        <v>175400</v>
      </c>
      <c r="P5108" s="4">
        <v>20763018</v>
      </c>
      <c r="Q5108" s="4">
        <v>7059</v>
      </c>
      <c r="R5108" s="4" t="b">
        <f t="shared" si="99"/>
        <v>0</v>
      </c>
      <c r="S5108" s="4">
        <v>0</v>
      </c>
    </row>
    <row r="5109" spans="1:19" ht="14.25" customHeight="1">
      <c r="A5109" s="4" t="s">
        <v>2896</v>
      </c>
      <c r="B5109" s="5"/>
      <c r="C5109" s="4">
        <v>0</v>
      </c>
      <c r="E5109" s="4" t="b">
        <f t="shared" si="96"/>
        <v>0</v>
      </c>
      <c r="F5109" s="4">
        <v>0</v>
      </c>
      <c r="G5109" s="4">
        <v>0</v>
      </c>
      <c r="H5109" s="6">
        <v>43921</v>
      </c>
      <c r="I5109" s="4" t="s">
        <v>2428</v>
      </c>
      <c r="J5109" s="4" t="s">
        <v>2429</v>
      </c>
      <c r="K5109" s="4">
        <v>56</v>
      </c>
      <c r="L5109" s="4">
        <v>0</v>
      </c>
      <c r="M5109" s="4">
        <v>0</v>
      </c>
      <c r="N5109" s="4">
        <v>0</v>
      </c>
      <c r="O5109" s="4">
        <v>175400</v>
      </c>
      <c r="P5109" s="4">
        <v>20938418</v>
      </c>
      <c r="Q5109" s="4">
        <v>7060</v>
      </c>
      <c r="R5109" s="4" t="b">
        <f t="shared" si="99"/>
        <v>0</v>
      </c>
      <c r="S5109" s="4">
        <v>0</v>
      </c>
    </row>
    <row r="5110" spans="1:19" ht="14.25" customHeight="1">
      <c r="A5110" s="4" t="s">
        <v>2896</v>
      </c>
      <c r="B5110" s="5"/>
      <c r="C5110" s="4">
        <v>0</v>
      </c>
      <c r="E5110" s="4" t="b">
        <f t="shared" si="96"/>
        <v>0</v>
      </c>
      <c r="F5110" s="4">
        <v>0</v>
      </c>
      <c r="G5110" s="4">
        <v>0</v>
      </c>
      <c r="H5110" s="6">
        <v>43951</v>
      </c>
      <c r="I5110" s="4" t="s">
        <v>2428</v>
      </c>
      <c r="J5110" s="4" t="s">
        <v>2429</v>
      </c>
      <c r="K5110" s="4">
        <v>57</v>
      </c>
      <c r="L5110" s="4">
        <v>0</v>
      </c>
      <c r="M5110" s="4">
        <v>0</v>
      </c>
      <c r="N5110" s="4">
        <v>0</v>
      </c>
      <c r="O5110" s="4">
        <v>175400</v>
      </c>
      <c r="P5110" s="4">
        <v>21113818</v>
      </c>
      <c r="Q5110" s="4">
        <v>7061</v>
      </c>
      <c r="R5110" s="4" t="b">
        <f t="shared" si="99"/>
        <v>0</v>
      </c>
      <c r="S5110" s="4">
        <v>0</v>
      </c>
    </row>
    <row r="5111" spans="1:19" ht="14.25" customHeight="1">
      <c r="A5111" s="4" t="s">
        <v>2896</v>
      </c>
      <c r="B5111" s="5"/>
      <c r="C5111" s="4">
        <v>0</v>
      </c>
      <c r="E5111" s="4" t="b">
        <f t="shared" si="96"/>
        <v>0</v>
      </c>
      <c r="F5111" s="4">
        <v>0</v>
      </c>
      <c r="G5111" s="4">
        <v>0</v>
      </c>
      <c r="H5111" s="6">
        <v>43981</v>
      </c>
      <c r="I5111" s="4" t="s">
        <v>2428</v>
      </c>
      <c r="J5111" s="4" t="s">
        <v>2429</v>
      </c>
      <c r="K5111" s="4">
        <v>58</v>
      </c>
      <c r="L5111" s="4">
        <v>0</v>
      </c>
      <c r="M5111" s="4">
        <v>0</v>
      </c>
      <c r="N5111" s="4">
        <v>0</v>
      </c>
      <c r="O5111" s="4">
        <v>175400</v>
      </c>
      <c r="P5111" s="4">
        <v>21289218</v>
      </c>
      <c r="Q5111" s="4">
        <v>7062</v>
      </c>
      <c r="R5111" s="4" t="b">
        <f t="shared" si="99"/>
        <v>0</v>
      </c>
      <c r="S5111" s="4">
        <v>0</v>
      </c>
    </row>
    <row r="5112" spans="1:19" ht="14.25" customHeight="1">
      <c r="A5112" s="4" t="s">
        <v>2896</v>
      </c>
      <c r="B5112" s="5"/>
      <c r="C5112" s="4">
        <v>0</v>
      </c>
      <c r="E5112" s="4" t="b">
        <f t="shared" si="96"/>
        <v>0</v>
      </c>
      <c r="F5112" s="4">
        <v>0</v>
      </c>
      <c r="G5112" s="4">
        <v>0</v>
      </c>
      <c r="H5112" s="6">
        <v>44012</v>
      </c>
      <c r="I5112" s="4" t="s">
        <v>2428</v>
      </c>
      <c r="J5112" s="4" t="s">
        <v>2429</v>
      </c>
      <c r="K5112" s="4">
        <v>59</v>
      </c>
      <c r="L5112" s="4">
        <v>0</v>
      </c>
      <c r="M5112" s="4">
        <v>0</v>
      </c>
      <c r="N5112" s="4">
        <v>0</v>
      </c>
      <c r="O5112" s="4">
        <v>175400</v>
      </c>
      <c r="P5112" s="4">
        <v>21464618</v>
      </c>
      <c r="Q5112" s="4">
        <v>7063</v>
      </c>
      <c r="R5112" s="4" t="b">
        <f t="shared" si="99"/>
        <v>0</v>
      </c>
      <c r="S5112" s="4">
        <v>0</v>
      </c>
    </row>
    <row r="5113" spans="1:19" ht="14.25" customHeight="1">
      <c r="A5113" s="4" t="s">
        <v>2896</v>
      </c>
      <c r="B5113" s="5"/>
      <c r="C5113" s="4">
        <v>0</v>
      </c>
      <c r="E5113" s="4" t="b">
        <f t="shared" si="96"/>
        <v>0</v>
      </c>
      <c r="F5113" s="4">
        <v>0</v>
      </c>
      <c r="G5113" s="4">
        <v>0</v>
      </c>
      <c r="H5113" s="6">
        <v>44042</v>
      </c>
      <c r="I5113" s="4" t="s">
        <v>2428</v>
      </c>
      <c r="J5113" s="4" t="s">
        <v>2429</v>
      </c>
      <c r="K5113" s="4">
        <v>60</v>
      </c>
      <c r="L5113" s="4">
        <v>0</v>
      </c>
      <c r="M5113" s="4">
        <v>0</v>
      </c>
      <c r="N5113" s="4">
        <v>0</v>
      </c>
      <c r="O5113" s="4">
        <v>175400</v>
      </c>
      <c r="P5113" s="4">
        <v>21640018</v>
      </c>
      <c r="Q5113" s="4">
        <v>7064</v>
      </c>
      <c r="R5113" s="4" t="b">
        <f t="shared" si="99"/>
        <v>0</v>
      </c>
      <c r="S5113" s="4">
        <v>0</v>
      </c>
    </row>
    <row r="5114" spans="1:19" ht="14.25" customHeight="1">
      <c r="A5114" s="4" t="s">
        <v>2896</v>
      </c>
      <c r="B5114" s="5"/>
      <c r="C5114" s="4">
        <v>0</v>
      </c>
      <c r="E5114" s="4" t="b">
        <f t="shared" si="96"/>
        <v>0</v>
      </c>
      <c r="F5114" s="4">
        <v>0</v>
      </c>
      <c r="G5114" s="4">
        <v>0</v>
      </c>
      <c r="H5114" s="6">
        <v>44073</v>
      </c>
      <c r="I5114" s="4" t="s">
        <v>2428</v>
      </c>
      <c r="J5114" s="4" t="s">
        <v>2429</v>
      </c>
      <c r="K5114" s="4">
        <v>61</v>
      </c>
      <c r="L5114" s="4">
        <v>0</v>
      </c>
      <c r="M5114" s="4">
        <v>0</v>
      </c>
      <c r="N5114" s="4">
        <v>0</v>
      </c>
      <c r="O5114" s="4">
        <v>175400</v>
      </c>
      <c r="P5114" s="4">
        <v>21815418</v>
      </c>
      <c r="Q5114" s="4">
        <v>7065</v>
      </c>
      <c r="R5114" s="4" t="b">
        <f t="shared" si="99"/>
        <v>0</v>
      </c>
      <c r="S5114" s="4">
        <v>0</v>
      </c>
    </row>
    <row r="5115" spans="1:19" ht="14.25" customHeight="1">
      <c r="A5115" s="4" t="s">
        <v>2896</v>
      </c>
      <c r="B5115" s="5"/>
      <c r="C5115" s="4">
        <v>0</v>
      </c>
      <c r="E5115" s="4" t="b">
        <f t="shared" si="96"/>
        <v>0</v>
      </c>
      <c r="F5115" s="4">
        <v>0</v>
      </c>
      <c r="G5115" s="4">
        <v>0</v>
      </c>
      <c r="H5115" s="6">
        <v>44104</v>
      </c>
      <c r="I5115" s="4" t="s">
        <v>2428</v>
      </c>
      <c r="J5115" s="4" t="s">
        <v>2429</v>
      </c>
      <c r="K5115" s="4">
        <v>62</v>
      </c>
      <c r="L5115" s="4">
        <v>0</v>
      </c>
      <c r="M5115" s="4">
        <v>0</v>
      </c>
      <c r="N5115" s="4">
        <v>0</v>
      </c>
      <c r="O5115" s="4">
        <v>175400</v>
      </c>
      <c r="P5115" s="4">
        <v>21990818</v>
      </c>
      <c r="Q5115" s="4">
        <v>7066</v>
      </c>
      <c r="R5115" s="4" t="b">
        <f t="shared" si="99"/>
        <v>0</v>
      </c>
      <c r="S5115" s="4">
        <v>0</v>
      </c>
    </row>
    <row r="5116" spans="1:19" ht="14.25" customHeight="1">
      <c r="A5116" s="4" t="s">
        <v>2896</v>
      </c>
      <c r="B5116" s="5"/>
      <c r="C5116" s="4">
        <v>0</v>
      </c>
      <c r="E5116" s="4" t="b">
        <f t="shared" si="96"/>
        <v>0</v>
      </c>
      <c r="F5116" s="4">
        <v>0</v>
      </c>
      <c r="G5116" s="4">
        <v>0</v>
      </c>
      <c r="H5116" s="6">
        <v>44135</v>
      </c>
      <c r="I5116" s="4" t="s">
        <v>2428</v>
      </c>
      <c r="J5116" s="4" t="s">
        <v>2429</v>
      </c>
      <c r="K5116" s="4">
        <v>63</v>
      </c>
      <c r="L5116" s="4">
        <v>0</v>
      </c>
      <c r="M5116" s="4">
        <v>0</v>
      </c>
      <c r="N5116" s="4">
        <v>0</v>
      </c>
      <c r="O5116" s="4">
        <v>175400</v>
      </c>
      <c r="P5116" s="4">
        <v>22166218</v>
      </c>
      <c r="Q5116" s="4">
        <v>7067</v>
      </c>
      <c r="R5116" s="4" t="b">
        <f t="shared" si="99"/>
        <v>0</v>
      </c>
      <c r="S5116" s="4">
        <v>0</v>
      </c>
    </row>
    <row r="5117" spans="1:19" ht="14.25" customHeight="1">
      <c r="A5117" s="4" t="s">
        <v>2896</v>
      </c>
      <c r="B5117" s="5"/>
      <c r="C5117" s="4">
        <v>0</v>
      </c>
      <c r="E5117" s="4" t="b">
        <f t="shared" si="96"/>
        <v>0</v>
      </c>
      <c r="F5117" s="4">
        <v>0</v>
      </c>
      <c r="G5117" s="4">
        <v>0</v>
      </c>
      <c r="H5117" s="6">
        <v>44165</v>
      </c>
      <c r="I5117" s="4" t="s">
        <v>2428</v>
      </c>
      <c r="J5117" s="4" t="s">
        <v>2429</v>
      </c>
      <c r="K5117" s="4">
        <v>64</v>
      </c>
      <c r="L5117" s="4">
        <v>0</v>
      </c>
      <c r="M5117" s="4">
        <v>0</v>
      </c>
      <c r="N5117" s="4">
        <v>0</v>
      </c>
      <c r="O5117" s="4">
        <v>175400</v>
      </c>
      <c r="P5117" s="4">
        <v>22341618</v>
      </c>
      <c r="Q5117" s="4">
        <v>7068</v>
      </c>
      <c r="R5117" s="4" t="b">
        <f t="shared" si="99"/>
        <v>0</v>
      </c>
      <c r="S5117" s="4">
        <v>0</v>
      </c>
    </row>
    <row r="5118" spans="1:19" ht="14.25" customHeight="1">
      <c r="A5118" s="4" t="s">
        <v>2896</v>
      </c>
      <c r="B5118" s="5"/>
      <c r="C5118" s="4">
        <v>0</v>
      </c>
      <c r="E5118" s="4" t="b">
        <f t="shared" si="96"/>
        <v>0</v>
      </c>
      <c r="F5118" s="4">
        <v>0</v>
      </c>
      <c r="G5118" s="4">
        <v>0</v>
      </c>
      <c r="H5118" s="6">
        <v>44195</v>
      </c>
      <c r="I5118" s="4" t="s">
        <v>2428</v>
      </c>
      <c r="J5118" s="4" t="s">
        <v>2429</v>
      </c>
      <c r="K5118" s="4">
        <v>65</v>
      </c>
      <c r="L5118" s="4">
        <v>0</v>
      </c>
      <c r="M5118" s="4">
        <v>0</v>
      </c>
      <c r="N5118" s="4">
        <v>0</v>
      </c>
      <c r="O5118" s="4">
        <v>175400</v>
      </c>
      <c r="P5118" s="4">
        <v>22517018</v>
      </c>
      <c r="Q5118" s="4">
        <v>7069</v>
      </c>
      <c r="R5118" s="4" t="b">
        <f t="shared" si="99"/>
        <v>0</v>
      </c>
      <c r="S5118" s="4">
        <v>0</v>
      </c>
    </row>
    <row r="5119" spans="1:19" ht="14.25" customHeight="1">
      <c r="A5119" s="4" t="s">
        <v>2896</v>
      </c>
      <c r="B5119" s="5" t="s">
        <v>2897</v>
      </c>
      <c r="C5119" s="4">
        <v>0</v>
      </c>
      <c r="D5119" s="4" t="s">
        <v>2897</v>
      </c>
      <c r="E5119" s="4" t="b">
        <f t="shared" si="96"/>
        <v>0</v>
      </c>
      <c r="F5119" s="4">
        <v>0</v>
      </c>
      <c r="G5119" s="4">
        <v>0</v>
      </c>
      <c r="H5119" s="3" t="s">
        <v>21</v>
      </c>
      <c r="K5119" s="4">
        <v>0</v>
      </c>
      <c r="L5119" s="4">
        <v>0</v>
      </c>
      <c r="M5119" s="4">
        <v>0</v>
      </c>
      <c r="N5119" s="4">
        <v>0</v>
      </c>
      <c r="O5119" s="4">
        <v>2104800</v>
      </c>
      <c r="P5119" s="4">
        <v>22517018</v>
      </c>
      <c r="Q5119" s="4">
        <v>7070</v>
      </c>
      <c r="R5119" s="4" t="b">
        <f t="shared" ref="R5119:R5123" si="100">TRUE()</f>
        <v>1</v>
      </c>
      <c r="S5119" s="4">
        <v>0</v>
      </c>
    </row>
    <row r="5120" spans="1:19" ht="14.25" customHeight="1">
      <c r="A5120" s="4" t="s">
        <v>2894</v>
      </c>
      <c r="B5120" s="5" t="s">
        <v>2898</v>
      </c>
      <c r="C5120" s="4">
        <v>0</v>
      </c>
      <c r="D5120" s="4" t="s">
        <v>2898</v>
      </c>
      <c r="E5120" s="4" t="b">
        <f t="shared" si="96"/>
        <v>0</v>
      </c>
      <c r="F5120" s="4">
        <v>0</v>
      </c>
      <c r="G5120" s="4">
        <v>0</v>
      </c>
      <c r="H5120" s="3" t="s">
        <v>21</v>
      </c>
      <c r="K5120" s="4">
        <v>0</v>
      </c>
      <c r="L5120" s="4">
        <v>0</v>
      </c>
      <c r="M5120" s="4">
        <v>0</v>
      </c>
      <c r="N5120" s="4">
        <v>0</v>
      </c>
      <c r="O5120" s="4">
        <v>2104800</v>
      </c>
      <c r="P5120" s="4">
        <v>22517018</v>
      </c>
      <c r="Q5120" s="4">
        <v>7075</v>
      </c>
      <c r="R5120" s="4" t="b">
        <f t="shared" si="100"/>
        <v>1</v>
      </c>
      <c r="S5120" s="4">
        <v>0</v>
      </c>
    </row>
    <row r="5121" spans="1:19" ht="14.25" customHeight="1">
      <c r="A5121" s="4" t="s">
        <v>2892</v>
      </c>
      <c r="B5121" s="5" t="s">
        <v>2899</v>
      </c>
      <c r="C5121" s="4">
        <v>0</v>
      </c>
      <c r="D5121" s="4" t="s">
        <v>2899</v>
      </c>
      <c r="E5121" s="4" t="b">
        <f t="shared" si="96"/>
        <v>0</v>
      </c>
      <c r="F5121" s="4">
        <v>0</v>
      </c>
      <c r="G5121" s="4">
        <v>0</v>
      </c>
      <c r="H5121" s="3" t="s">
        <v>21</v>
      </c>
      <c r="K5121" s="4">
        <v>0</v>
      </c>
      <c r="L5121" s="4">
        <v>0</v>
      </c>
      <c r="M5121" s="4">
        <v>0</v>
      </c>
      <c r="N5121" s="4">
        <v>0</v>
      </c>
      <c r="O5121" s="4">
        <v>2104800</v>
      </c>
      <c r="P5121" s="4">
        <v>22517018</v>
      </c>
      <c r="Q5121" s="4">
        <v>7076</v>
      </c>
      <c r="R5121" s="4" t="b">
        <f t="shared" si="100"/>
        <v>1</v>
      </c>
      <c r="S5121" s="4">
        <v>0</v>
      </c>
    </row>
    <row r="5122" spans="1:19" ht="14.25" customHeight="1">
      <c r="A5122" s="4" t="s">
        <v>2900</v>
      </c>
      <c r="B5122" s="5" t="s">
        <v>2901</v>
      </c>
      <c r="C5122" s="4">
        <v>1</v>
      </c>
      <c r="D5122" s="4" t="s">
        <v>2901</v>
      </c>
      <c r="E5122" s="4" t="b">
        <f t="shared" si="96"/>
        <v>0</v>
      </c>
      <c r="F5122" s="4">
        <v>64545431.479999997</v>
      </c>
      <c r="G5122" s="4">
        <v>0</v>
      </c>
      <c r="H5122" s="3" t="s">
        <v>21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64545431.479999997</v>
      </c>
      <c r="Q5122" s="4">
        <v>7078</v>
      </c>
      <c r="R5122" s="4" t="b">
        <f t="shared" si="100"/>
        <v>1</v>
      </c>
      <c r="S5122" s="4">
        <v>0</v>
      </c>
    </row>
    <row r="5123" spans="1:19" ht="14.25" customHeight="1">
      <c r="A5123" s="4" t="s">
        <v>2902</v>
      </c>
      <c r="B5123" s="5" t="s">
        <v>2903</v>
      </c>
      <c r="C5123" s="4">
        <v>1</v>
      </c>
      <c r="D5123" s="4" t="s">
        <v>2903</v>
      </c>
      <c r="E5123" s="4" t="b">
        <f t="shared" si="96"/>
        <v>0</v>
      </c>
      <c r="F5123" s="4">
        <v>64545431.479999997</v>
      </c>
      <c r="G5123" s="4">
        <v>0</v>
      </c>
      <c r="H5123" s="3" t="s">
        <v>21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64545431.479999997</v>
      </c>
      <c r="Q5123" s="4">
        <v>7079</v>
      </c>
      <c r="R5123" s="4" t="b">
        <f t="shared" si="100"/>
        <v>1</v>
      </c>
      <c r="S5123" s="4">
        <v>0</v>
      </c>
    </row>
    <row r="5124" spans="1:19" ht="14.25" customHeight="1">
      <c r="A5124" s="4" t="s">
        <v>2904</v>
      </c>
      <c r="B5124" s="5" t="s">
        <v>2905</v>
      </c>
      <c r="C5124" s="4">
        <v>2</v>
      </c>
      <c r="D5124" s="4" t="s">
        <v>2905</v>
      </c>
      <c r="E5124" s="4" t="b">
        <f t="shared" si="96"/>
        <v>0</v>
      </c>
      <c r="F5124" s="4">
        <v>64545431.479999997</v>
      </c>
      <c r="G5124" s="4">
        <v>0</v>
      </c>
      <c r="H5124" s="3" t="s">
        <v>21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64545431.479999997</v>
      </c>
      <c r="Q5124" s="4">
        <v>7080</v>
      </c>
      <c r="R5124" s="4" t="b">
        <f>FALSE()</f>
        <v>0</v>
      </c>
      <c r="S5124" s="4">
        <v>0</v>
      </c>
    </row>
    <row r="5125" spans="1:19" ht="14.25" customHeight="1">
      <c r="A5125" s="4" t="s">
        <v>2906</v>
      </c>
      <c r="B5125" s="5" t="s">
        <v>2907</v>
      </c>
      <c r="C5125" s="4">
        <v>0</v>
      </c>
      <c r="D5125" s="4" t="s">
        <v>2907</v>
      </c>
      <c r="E5125" s="4" t="b">
        <f t="shared" si="96"/>
        <v>0</v>
      </c>
      <c r="F5125" s="4">
        <v>64545431.479999997</v>
      </c>
      <c r="G5125" s="4">
        <v>0</v>
      </c>
      <c r="H5125" s="3" t="s">
        <v>21</v>
      </c>
      <c r="K5125" s="4">
        <v>0</v>
      </c>
      <c r="L5125" s="4">
        <v>0</v>
      </c>
      <c r="M5125" s="4">
        <v>0</v>
      </c>
      <c r="N5125" s="4">
        <v>0</v>
      </c>
      <c r="O5125" s="4">
        <v>0</v>
      </c>
      <c r="P5125" s="4">
        <v>64545431.479999997</v>
      </c>
      <c r="Q5125" s="4">
        <v>7090</v>
      </c>
      <c r="R5125" s="4" t="b">
        <f t="shared" ref="R5125:R5126" si="101">TRUE()</f>
        <v>1</v>
      </c>
      <c r="S5125" s="4">
        <v>0</v>
      </c>
    </row>
    <row r="5126" spans="1:19" ht="14.25" customHeight="1">
      <c r="A5126" s="4" t="s">
        <v>2906</v>
      </c>
      <c r="B5126" s="5" t="s">
        <v>2908</v>
      </c>
      <c r="C5126" s="4">
        <v>0</v>
      </c>
      <c r="D5126" s="4" t="s">
        <v>2908</v>
      </c>
      <c r="E5126" s="4" t="b">
        <f t="shared" si="96"/>
        <v>0</v>
      </c>
      <c r="F5126" s="4">
        <v>0</v>
      </c>
      <c r="G5126" s="4">
        <v>0</v>
      </c>
      <c r="H5126" s="3" t="s">
        <v>21</v>
      </c>
      <c r="K5126" s="4">
        <v>0</v>
      </c>
      <c r="L5126" s="4">
        <v>0</v>
      </c>
      <c r="M5126" s="4">
        <v>0</v>
      </c>
      <c r="N5126" s="4">
        <v>0</v>
      </c>
      <c r="O5126" s="4">
        <v>0</v>
      </c>
      <c r="P5126" s="4">
        <v>64545431.479999997</v>
      </c>
      <c r="Q5126" s="4">
        <v>7091</v>
      </c>
      <c r="R5126" s="4" t="b">
        <f t="shared" si="101"/>
        <v>1</v>
      </c>
      <c r="S5126" s="4">
        <v>0</v>
      </c>
    </row>
    <row r="5127" spans="1:19" ht="14.25" customHeight="1">
      <c r="A5127" s="4" t="s">
        <v>2904</v>
      </c>
      <c r="B5127" s="5" t="s">
        <v>2909</v>
      </c>
      <c r="C5127" s="4">
        <v>0</v>
      </c>
      <c r="D5127" s="4" t="s">
        <v>2909</v>
      </c>
      <c r="E5127" s="4" t="b">
        <f t="shared" si="96"/>
        <v>0</v>
      </c>
      <c r="F5127" s="4">
        <v>0</v>
      </c>
      <c r="G5127" s="4">
        <v>0</v>
      </c>
      <c r="H5127" s="3" t="s">
        <v>21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64545431.479999997</v>
      </c>
      <c r="Q5127" s="4">
        <v>7092</v>
      </c>
      <c r="R5127" s="4" t="b">
        <f>FALSE()</f>
        <v>0</v>
      </c>
      <c r="S5127" s="4">
        <v>0</v>
      </c>
    </row>
    <row r="5128" spans="1:19" ht="14.25" customHeight="1">
      <c r="A5128" s="4" t="s">
        <v>2902</v>
      </c>
      <c r="B5128" s="5" t="s">
        <v>2910</v>
      </c>
      <c r="C5128" s="4">
        <v>0</v>
      </c>
      <c r="D5128" s="4" t="s">
        <v>2910</v>
      </c>
      <c r="E5128" s="4" t="b">
        <f t="shared" si="96"/>
        <v>0</v>
      </c>
      <c r="F5128" s="4">
        <v>0</v>
      </c>
      <c r="G5128" s="4">
        <v>0</v>
      </c>
      <c r="H5128" s="3" t="s">
        <v>21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64545431.479999997</v>
      </c>
      <c r="Q5128" s="4">
        <v>7093</v>
      </c>
      <c r="R5128" s="4" t="b">
        <f t="shared" ref="R5128:R5133" si="102">TRUE()</f>
        <v>1</v>
      </c>
      <c r="S5128" s="4">
        <v>0</v>
      </c>
    </row>
    <row r="5129" spans="1:19" ht="14.25" customHeight="1">
      <c r="A5129" s="4" t="s">
        <v>2900</v>
      </c>
      <c r="B5129" s="5" t="s">
        <v>2911</v>
      </c>
      <c r="C5129" s="4">
        <v>0</v>
      </c>
      <c r="D5129" s="4" t="s">
        <v>2911</v>
      </c>
      <c r="E5129" s="4" t="b">
        <f t="shared" si="96"/>
        <v>0</v>
      </c>
      <c r="F5129" s="4">
        <v>0</v>
      </c>
      <c r="G5129" s="4">
        <v>0</v>
      </c>
      <c r="H5129" s="3" t="s">
        <v>21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64545431.479999997</v>
      </c>
      <c r="Q5129" s="4">
        <v>7094</v>
      </c>
      <c r="R5129" s="4" t="b">
        <f t="shared" si="102"/>
        <v>1</v>
      </c>
      <c r="S5129" s="4">
        <v>0</v>
      </c>
    </row>
    <row r="5130" spans="1:19" ht="14.25" customHeight="1">
      <c r="A5130" s="4" t="s">
        <v>2890</v>
      </c>
      <c r="B5130" s="5" t="s">
        <v>2912</v>
      </c>
      <c r="C5130" s="4">
        <v>0</v>
      </c>
      <c r="D5130" s="4" t="s">
        <v>2912</v>
      </c>
      <c r="E5130" s="4" t="b">
        <f t="shared" si="96"/>
        <v>0</v>
      </c>
      <c r="F5130" s="4">
        <v>0</v>
      </c>
      <c r="G5130" s="4">
        <v>0</v>
      </c>
      <c r="H5130" s="3" t="s">
        <v>21</v>
      </c>
      <c r="K5130" s="4">
        <v>0</v>
      </c>
      <c r="L5130" s="4">
        <v>0</v>
      </c>
      <c r="M5130" s="4">
        <v>0</v>
      </c>
      <c r="N5130" s="4">
        <v>0</v>
      </c>
      <c r="O5130" s="4">
        <v>2104800</v>
      </c>
      <c r="P5130" s="4">
        <v>87062449.480000004</v>
      </c>
      <c r="Q5130" s="4">
        <v>7141</v>
      </c>
      <c r="R5130" s="4" t="b">
        <f t="shared" si="102"/>
        <v>1</v>
      </c>
      <c r="S5130" s="4">
        <v>0</v>
      </c>
    </row>
    <row r="5131" spans="1:19" ht="14.25" customHeight="1">
      <c r="A5131" s="4" t="s">
        <v>2913</v>
      </c>
      <c r="B5131" s="5" t="s">
        <v>2914</v>
      </c>
      <c r="C5131" s="4">
        <v>2</v>
      </c>
      <c r="D5131" s="4" t="s">
        <v>2914</v>
      </c>
      <c r="E5131" s="4" t="b">
        <f t="shared" si="96"/>
        <v>0</v>
      </c>
      <c r="F5131" s="4">
        <v>0</v>
      </c>
      <c r="G5131" s="4">
        <v>0</v>
      </c>
      <c r="H5131" s="3" t="s">
        <v>21</v>
      </c>
      <c r="K5131" s="4">
        <v>0</v>
      </c>
      <c r="L5131" s="4">
        <v>18478738</v>
      </c>
      <c r="M5131" s="4">
        <v>433252025.04000002</v>
      </c>
      <c r="N5131" s="4">
        <v>0</v>
      </c>
      <c r="O5131" s="4">
        <v>0</v>
      </c>
      <c r="P5131" s="4">
        <v>0</v>
      </c>
      <c r="Q5131" s="4">
        <v>7142</v>
      </c>
      <c r="R5131" s="4" t="b">
        <f t="shared" si="102"/>
        <v>1</v>
      </c>
      <c r="S5131" s="4">
        <v>0</v>
      </c>
    </row>
    <row r="5132" spans="1:19" ht="14.25" customHeight="1">
      <c r="A5132" s="4" t="s">
        <v>2915</v>
      </c>
      <c r="B5132" s="5" t="s">
        <v>2916</v>
      </c>
      <c r="C5132" s="4">
        <v>3</v>
      </c>
      <c r="D5132" s="4" t="s">
        <v>2916</v>
      </c>
      <c r="E5132" s="4" t="b">
        <f t="shared" si="96"/>
        <v>0</v>
      </c>
      <c r="F5132" s="4">
        <v>0</v>
      </c>
      <c r="G5132" s="4">
        <v>0</v>
      </c>
      <c r="H5132" s="3" t="s">
        <v>21</v>
      </c>
      <c r="K5132" s="4">
        <v>0</v>
      </c>
      <c r="L5132" s="4">
        <v>18478738</v>
      </c>
      <c r="M5132" s="4">
        <v>431142142.31999999</v>
      </c>
      <c r="N5132" s="4">
        <v>0</v>
      </c>
      <c r="O5132" s="4">
        <v>0</v>
      </c>
      <c r="P5132" s="4">
        <v>0</v>
      </c>
      <c r="Q5132" s="4">
        <v>7143</v>
      </c>
      <c r="R5132" s="4" t="b">
        <f t="shared" si="102"/>
        <v>1</v>
      </c>
      <c r="S5132" s="4">
        <v>0</v>
      </c>
    </row>
    <row r="5133" spans="1:19" ht="14.25" customHeight="1">
      <c r="A5133" s="4" t="s">
        <v>2917</v>
      </c>
      <c r="B5133" s="5" t="s">
        <v>2918</v>
      </c>
      <c r="C5133" s="4">
        <v>1</v>
      </c>
      <c r="D5133" s="4" t="s">
        <v>2918</v>
      </c>
      <c r="E5133" s="4" t="b">
        <f t="shared" si="96"/>
        <v>0</v>
      </c>
      <c r="F5133" s="4">
        <v>0</v>
      </c>
      <c r="G5133" s="4">
        <v>0</v>
      </c>
      <c r="H5133" s="3" t="s">
        <v>21</v>
      </c>
      <c r="K5133" s="4">
        <v>0</v>
      </c>
      <c r="L5133" s="4">
        <v>4221112</v>
      </c>
      <c r="M5133" s="4">
        <v>431142142.31999999</v>
      </c>
      <c r="N5133" s="4">
        <v>0</v>
      </c>
      <c r="O5133" s="4">
        <v>0</v>
      </c>
      <c r="P5133" s="4">
        <v>0</v>
      </c>
      <c r="Q5133" s="4">
        <v>7148</v>
      </c>
      <c r="R5133" s="4" t="b">
        <f t="shared" si="102"/>
        <v>1</v>
      </c>
      <c r="S5133" s="4">
        <v>0</v>
      </c>
    </row>
    <row r="5134" spans="1:19" ht="14.25" customHeight="1">
      <c r="A5134" s="4" t="s">
        <v>2919</v>
      </c>
      <c r="B5134" s="5" t="s">
        <v>2920</v>
      </c>
      <c r="C5134" s="4">
        <v>8</v>
      </c>
      <c r="D5134" s="4" t="s">
        <v>2920</v>
      </c>
      <c r="E5134" s="4" t="b">
        <f t="shared" si="96"/>
        <v>0</v>
      </c>
      <c r="F5134" s="4">
        <v>0</v>
      </c>
      <c r="G5134" s="4">
        <v>0</v>
      </c>
      <c r="H5134" s="3" t="s">
        <v>21</v>
      </c>
      <c r="K5134" s="4">
        <v>0</v>
      </c>
      <c r="L5134" s="4">
        <v>4221112</v>
      </c>
      <c r="M5134" s="4">
        <v>431142142.31999999</v>
      </c>
      <c r="N5134" s="4">
        <v>0</v>
      </c>
      <c r="O5134" s="4">
        <v>0</v>
      </c>
      <c r="P5134" s="4">
        <v>0</v>
      </c>
      <c r="Q5134" s="4">
        <v>7149</v>
      </c>
      <c r="R5134" s="4" t="b">
        <f>FALSE()</f>
        <v>0</v>
      </c>
      <c r="S5134" s="4">
        <v>0</v>
      </c>
    </row>
    <row r="5135" spans="1:19" ht="14.25" customHeight="1">
      <c r="A5135" s="4" t="s">
        <v>2921</v>
      </c>
      <c r="B5135" s="5" t="s">
        <v>1041</v>
      </c>
      <c r="C5135" s="4">
        <v>0</v>
      </c>
      <c r="D5135" s="4" t="s">
        <v>1041</v>
      </c>
      <c r="E5135" s="4" t="b">
        <f t="shared" si="96"/>
        <v>0</v>
      </c>
      <c r="F5135" s="4">
        <v>0</v>
      </c>
      <c r="G5135" s="4">
        <v>0</v>
      </c>
      <c r="H5135" s="3" t="s">
        <v>21</v>
      </c>
      <c r="K5135" s="4">
        <v>0</v>
      </c>
      <c r="L5135" s="4">
        <v>0</v>
      </c>
      <c r="M5135" s="4">
        <v>420864000</v>
      </c>
      <c r="N5135" s="4">
        <v>0</v>
      </c>
      <c r="O5135" s="4">
        <v>0</v>
      </c>
      <c r="P5135" s="4">
        <v>0</v>
      </c>
      <c r="Q5135" s="4">
        <v>7151</v>
      </c>
      <c r="R5135" s="4" t="b">
        <f>TRUE()</f>
        <v>1</v>
      </c>
      <c r="S5135" s="4">
        <v>0</v>
      </c>
    </row>
    <row r="5136" spans="1:19" ht="14.25" customHeight="1">
      <c r="A5136" s="4" t="s">
        <v>2921</v>
      </c>
      <c r="B5136" s="5"/>
      <c r="C5136" s="4">
        <v>0</v>
      </c>
      <c r="E5136" s="4" t="b">
        <f t="shared" si="96"/>
        <v>0</v>
      </c>
      <c r="F5136" s="4">
        <v>0</v>
      </c>
      <c r="G5136" s="4">
        <v>0</v>
      </c>
      <c r="H5136" s="6">
        <v>43831</v>
      </c>
      <c r="I5136" s="4" t="s">
        <v>2922</v>
      </c>
      <c r="J5136" s="4" t="s">
        <v>1043</v>
      </c>
      <c r="K5136" s="4">
        <v>10255</v>
      </c>
      <c r="L5136" s="4">
        <v>0</v>
      </c>
      <c r="M5136" s="4">
        <v>0</v>
      </c>
      <c r="N5136" s="4">
        <v>0</v>
      </c>
      <c r="O5136" s="4">
        <v>233000</v>
      </c>
      <c r="P5136" s="4">
        <v>233000</v>
      </c>
      <c r="Q5136" s="4">
        <v>7152</v>
      </c>
      <c r="R5136" s="4" t="b">
        <f t="shared" ref="R5136:R6095" si="103">FALSE()</f>
        <v>0</v>
      </c>
      <c r="S5136" s="4">
        <v>0</v>
      </c>
    </row>
    <row r="5137" spans="1:19" ht="14.25" customHeight="1">
      <c r="A5137" s="4" t="s">
        <v>2921</v>
      </c>
      <c r="B5137" s="5"/>
      <c r="C5137" s="4">
        <v>0</v>
      </c>
      <c r="E5137" s="4" t="b">
        <f t="shared" si="96"/>
        <v>0</v>
      </c>
      <c r="F5137" s="4">
        <v>0</v>
      </c>
      <c r="G5137" s="4">
        <v>0</v>
      </c>
      <c r="H5137" s="6">
        <v>43831</v>
      </c>
      <c r="I5137" s="4" t="s">
        <v>2923</v>
      </c>
      <c r="J5137" s="4" t="s">
        <v>1043</v>
      </c>
      <c r="K5137" s="4">
        <v>10256</v>
      </c>
      <c r="L5137" s="4">
        <v>0</v>
      </c>
      <c r="M5137" s="4">
        <v>0</v>
      </c>
      <c r="N5137" s="4">
        <v>0</v>
      </c>
      <c r="O5137" s="4">
        <v>210000</v>
      </c>
      <c r="P5137" s="4">
        <v>443000</v>
      </c>
      <c r="Q5137" s="4">
        <v>7153</v>
      </c>
      <c r="R5137" s="4" t="b">
        <f t="shared" si="103"/>
        <v>0</v>
      </c>
      <c r="S5137" s="4">
        <v>0</v>
      </c>
    </row>
    <row r="5138" spans="1:19" ht="14.25" customHeight="1">
      <c r="A5138" s="4" t="s">
        <v>2921</v>
      </c>
      <c r="B5138" s="5"/>
      <c r="C5138" s="4">
        <v>0</v>
      </c>
      <c r="E5138" s="4" t="b">
        <f t="shared" si="96"/>
        <v>0</v>
      </c>
      <c r="F5138" s="4">
        <v>0</v>
      </c>
      <c r="G5138" s="4">
        <v>0</v>
      </c>
      <c r="H5138" s="6">
        <v>43831</v>
      </c>
      <c r="I5138" s="4" t="s">
        <v>2924</v>
      </c>
      <c r="J5138" s="4" t="s">
        <v>1043</v>
      </c>
      <c r="K5138" s="4">
        <v>10257</v>
      </c>
      <c r="L5138" s="4">
        <v>0</v>
      </c>
      <c r="M5138" s="4">
        <v>0</v>
      </c>
      <c r="N5138" s="4">
        <v>0</v>
      </c>
      <c r="O5138" s="4">
        <v>210000</v>
      </c>
      <c r="P5138" s="4">
        <v>653000</v>
      </c>
      <c r="Q5138" s="4">
        <v>7154</v>
      </c>
      <c r="R5138" s="4" t="b">
        <f t="shared" si="103"/>
        <v>0</v>
      </c>
      <c r="S5138" s="4">
        <v>0</v>
      </c>
    </row>
    <row r="5139" spans="1:19" ht="14.25" customHeight="1">
      <c r="A5139" s="4" t="s">
        <v>2921</v>
      </c>
      <c r="B5139" s="5"/>
      <c r="C5139" s="4">
        <v>0</v>
      </c>
      <c r="E5139" s="4" t="b">
        <f t="shared" si="96"/>
        <v>0</v>
      </c>
      <c r="F5139" s="4">
        <v>0</v>
      </c>
      <c r="G5139" s="4">
        <v>0</v>
      </c>
      <c r="H5139" s="6">
        <v>43831</v>
      </c>
      <c r="I5139" s="4" t="s">
        <v>2925</v>
      </c>
      <c r="J5139" s="4" t="s">
        <v>1043</v>
      </c>
      <c r="K5139" s="4">
        <v>10258</v>
      </c>
      <c r="L5139" s="4">
        <v>0</v>
      </c>
      <c r="M5139" s="4">
        <v>0</v>
      </c>
      <c r="N5139" s="4">
        <v>0</v>
      </c>
      <c r="O5139" s="4">
        <v>210000</v>
      </c>
      <c r="P5139" s="4">
        <v>863000</v>
      </c>
      <c r="Q5139" s="4">
        <v>7155</v>
      </c>
      <c r="R5139" s="4" t="b">
        <f t="shared" si="103"/>
        <v>0</v>
      </c>
      <c r="S5139" s="4">
        <v>0</v>
      </c>
    </row>
    <row r="5140" spans="1:19" ht="14.25" customHeight="1">
      <c r="A5140" s="4" t="s">
        <v>2921</v>
      </c>
      <c r="B5140" s="5"/>
      <c r="C5140" s="4">
        <v>0</v>
      </c>
      <c r="E5140" s="4" t="b">
        <f t="shared" si="96"/>
        <v>0</v>
      </c>
      <c r="F5140" s="4">
        <v>0</v>
      </c>
      <c r="G5140" s="4">
        <v>0</v>
      </c>
      <c r="H5140" s="6">
        <v>43831</v>
      </c>
      <c r="I5140" s="4" t="s">
        <v>2926</v>
      </c>
      <c r="J5140" s="4" t="s">
        <v>1043</v>
      </c>
      <c r="K5140" s="4">
        <v>10259</v>
      </c>
      <c r="L5140" s="4">
        <v>0</v>
      </c>
      <c r="M5140" s="4">
        <v>0</v>
      </c>
      <c r="N5140" s="4">
        <v>0</v>
      </c>
      <c r="O5140" s="4">
        <v>210000</v>
      </c>
      <c r="P5140" s="4">
        <v>1073000</v>
      </c>
      <c r="Q5140" s="4">
        <v>7156</v>
      </c>
      <c r="R5140" s="4" t="b">
        <f t="shared" si="103"/>
        <v>0</v>
      </c>
      <c r="S5140" s="4">
        <v>0</v>
      </c>
    </row>
    <row r="5141" spans="1:19" ht="14.25" customHeight="1">
      <c r="A5141" s="4" t="s">
        <v>2921</v>
      </c>
      <c r="B5141" s="5"/>
      <c r="C5141" s="4">
        <v>0</v>
      </c>
      <c r="E5141" s="4" t="b">
        <f t="shared" si="96"/>
        <v>0</v>
      </c>
      <c r="F5141" s="4">
        <v>0</v>
      </c>
      <c r="G5141" s="4">
        <v>0</v>
      </c>
      <c r="H5141" s="6">
        <v>43831</v>
      </c>
      <c r="I5141" s="4" t="s">
        <v>2927</v>
      </c>
      <c r="J5141" s="4" t="s">
        <v>1043</v>
      </c>
      <c r="K5141" s="4">
        <v>10260</v>
      </c>
      <c r="L5141" s="4">
        <v>0</v>
      </c>
      <c r="M5141" s="4">
        <v>0</v>
      </c>
      <c r="N5141" s="4">
        <v>0</v>
      </c>
      <c r="O5141" s="4">
        <v>233000</v>
      </c>
      <c r="P5141" s="4">
        <v>1306000</v>
      </c>
      <c r="Q5141" s="4">
        <v>7157</v>
      </c>
      <c r="R5141" s="4" t="b">
        <f t="shared" si="103"/>
        <v>0</v>
      </c>
      <c r="S5141" s="4">
        <v>0</v>
      </c>
    </row>
    <row r="5142" spans="1:19" ht="14.25" customHeight="1">
      <c r="A5142" s="4" t="s">
        <v>2921</v>
      </c>
      <c r="B5142" s="5"/>
      <c r="C5142" s="4">
        <v>0</v>
      </c>
      <c r="E5142" s="4" t="b">
        <f t="shared" si="96"/>
        <v>0</v>
      </c>
      <c r="F5142" s="4">
        <v>0</v>
      </c>
      <c r="G5142" s="4">
        <v>0</v>
      </c>
      <c r="H5142" s="6">
        <v>43831</v>
      </c>
      <c r="I5142" s="4" t="s">
        <v>2928</v>
      </c>
      <c r="J5142" s="4" t="s">
        <v>1043</v>
      </c>
      <c r="K5142" s="4">
        <v>10261</v>
      </c>
      <c r="L5142" s="4">
        <v>0</v>
      </c>
      <c r="M5142" s="4">
        <v>0</v>
      </c>
      <c r="N5142" s="4">
        <v>0</v>
      </c>
      <c r="O5142" s="4">
        <v>233000</v>
      </c>
      <c r="P5142" s="4">
        <v>1539000</v>
      </c>
      <c r="Q5142" s="4">
        <v>7158</v>
      </c>
      <c r="R5142" s="4" t="b">
        <f t="shared" si="103"/>
        <v>0</v>
      </c>
      <c r="S5142" s="4">
        <v>0</v>
      </c>
    </row>
    <row r="5143" spans="1:19" ht="14.25" customHeight="1">
      <c r="A5143" s="4" t="s">
        <v>2921</v>
      </c>
      <c r="B5143" s="5"/>
      <c r="C5143" s="4">
        <v>0</v>
      </c>
      <c r="E5143" s="4" t="b">
        <f t="shared" si="96"/>
        <v>0</v>
      </c>
      <c r="F5143" s="4">
        <v>0</v>
      </c>
      <c r="G5143" s="4">
        <v>0</v>
      </c>
      <c r="H5143" s="6">
        <v>43831</v>
      </c>
      <c r="I5143" s="4" t="s">
        <v>2929</v>
      </c>
      <c r="J5143" s="4" t="s">
        <v>1043</v>
      </c>
      <c r="K5143" s="4">
        <v>10262</v>
      </c>
      <c r="L5143" s="4">
        <v>0</v>
      </c>
      <c r="M5143" s="4">
        <v>0</v>
      </c>
      <c r="N5143" s="4">
        <v>0</v>
      </c>
      <c r="O5143" s="4">
        <v>210000</v>
      </c>
      <c r="P5143" s="4">
        <v>1749000</v>
      </c>
      <c r="Q5143" s="4">
        <v>7159</v>
      </c>
      <c r="R5143" s="4" t="b">
        <f t="shared" si="103"/>
        <v>0</v>
      </c>
      <c r="S5143" s="4">
        <v>0</v>
      </c>
    </row>
    <row r="5144" spans="1:19" ht="14.25" customHeight="1">
      <c r="A5144" s="4" t="s">
        <v>2921</v>
      </c>
      <c r="B5144" s="5"/>
      <c r="C5144" s="4">
        <v>0</v>
      </c>
      <c r="E5144" s="4" t="b">
        <f t="shared" si="96"/>
        <v>0</v>
      </c>
      <c r="F5144" s="4">
        <v>0</v>
      </c>
      <c r="G5144" s="4">
        <v>0</v>
      </c>
      <c r="H5144" s="6">
        <v>43831</v>
      </c>
      <c r="I5144" s="4" t="s">
        <v>2930</v>
      </c>
      <c r="J5144" s="4" t="s">
        <v>1043</v>
      </c>
      <c r="K5144" s="4">
        <v>10263</v>
      </c>
      <c r="L5144" s="4">
        <v>0</v>
      </c>
      <c r="M5144" s="4">
        <v>0</v>
      </c>
      <c r="N5144" s="4">
        <v>0</v>
      </c>
      <c r="O5144" s="4">
        <v>233000</v>
      </c>
      <c r="P5144" s="4">
        <v>1982000</v>
      </c>
      <c r="Q5144" s="4">
        <v>7160</v>
      </c>
      <c r="R5144" s="4" t="b">
        <f t="shared" si="103"/>
        <v>0</v>
      </c>
      <c r="S5144" s="4">
        <v>0</v>
      </c>
    </row>
    <row r="5145" spans="1:19" ht="14.25" customHeight="1">
      <c r="A5145" s="4" t="s">
        <v>2921</v>
      </c>
      <c r="B5145" s="5"/>
      <c r="C5145" s="4">
        <v>0</v>
      </c>
      <c r="E5145" s="4" t="b">
        <f t="shared" si="96"/>
        <v>0</v>
      </c>
      <c r="F5145" s="4">
        <v>0</v>
      </c>
      <c r="G5145" s="4">
        <v>0</v>
      </c>
      <c r="H5145" s="6">
        <v>43831</v>
      </c>
      <c r="I5145" s="4" t="s">
        <v>2931</v>
      </c>
      <c r="J5145" s="4" t="s">
        <v>1043</v>
      </c>
      <c r="K5145" s="4">
        <v>10264</v>
      </c>
      <c r="L5145" s="4">
        <v>0</v>
      </c>
      <c r="M5145" s="4">
        <v>0</v>
      </c>
      <c r="N5145" s="4">
        <v>0</v>
      </c>
      <c r="O5145" s="4">
        <v>210000</v>
      </c>
      <c r="P5145" s="4">
        <v>2192000</v>
      </c>
      <c r="Q5145" s="4">
        <v>7161</v>
      </c>
      <c r="R5145" s="4" t="b">
        <f t="shared" si="103"/>
        <v>0</v>
      </c>
      <c r="S5145" s="4">
        <v>0</v>
      </c>
    </row>
    <row r="5146" spans="1:19" ht="14.25" customHeight="1">
      <c r="A5146" s="4" t="s">
        <v>2921</v>
      </c>
      <c r="B5146" s="5"/>
      <c r="C5146" s="4">
        <v>0</v>
      </c>
      <c r="E5146" s="4" t="b">
        <f t="shared" si="96"/>
        <v>0</v>
      </c>
      <c r="F5146" s="4">
        <v>0</v>
      </c>
      <c r="G5146" s="4">
        <v>0</v>
      </c>
      <c r="H5146" s="6">
        <v>43831</v>
      </c>
      <c r="I5146" s="4" t="s">
        <v>2932</v>
      </c>
      <c r="J5146" s="4" t="s">
        <v>1043</v>
      </c>
      <c r="K5146" s="4">
        <v>10265</v>
      </c>
      <c r="L5146" s="4">
        <v>0</v>
      </c>
      <c r="M5146" s="4">
        <v>0</v>
      </c>
      <c r="N5146" s="4">
        <v>0</v>
      </c>
      <c r="O5146" s="4">
        <v>210000</v>
      </c>
      <c r="P5146" s="4">
        <v>2402000</v>
      </c>
      <c r="Q5146" s="4">
        <v>7162</v>
      </c>
      <c r="R5146" s="4" t="b">
        <f t="shared" si="103"/>
        <v>0</v>
      </c>
      <c r="S5146" s="4">
        <v>0</v>
      </c>
    </row>
    <row r="5147" spans="1:19" ht="14.25" customHeight="1">
      <c r="A5147" s="4" t="s">
        <v>2921</v>
      </c>
      <c r="B5147" s="5"/>
      <c r="C5147" s="4">
        <v>0</v>
      </c>
      <c r="E5147" s="4" t="b">
        <f t="shared" si="96"/>
        <v>0</v>
      </c>
      <c r="F5147" s="4">
        <v>0</v>
      </c>
      <c r="G5147" s="4">
        <v>0</v>
      </c>
      <c r="H5147" s="6">
        <v>43831</v>
      </c>
      <c r="I5147" s="4" t="s">
        <v>2933</v>
      </c>
      <c r="J5147" s="4" t="s">
        <v>1043</v>
      </c>
      <c r="K5147" s="4">
        <v>10266</v>
      </c>
      <c r="L5147" s="4">
        <v>0</v>
      </c>
      <c r="M5147" s="4">
        <v>0</v>
      </c>
      <c r="N5147" s="4">
        <v>0</v>
      </c>
      <c r="O5147" s="4">
        <v>210000</v>
      </c>
      <c r="P5147" s="4">
        <v>2612000</v>
      </c>
      <c r="Q5147" s="4">
        <v>7163</v>
      </c>
      <c r="R5147" s="4" t="b">
        <f t="shared" si="103"/>
        <v>0</v>
      </c>
      <c r="S5147" s="4">
        <v>0</v>
      </c>
    </row>
    <row r="5148" spans="1:19" ht="14.25" customHeight="1">
      <c r="A5148" s="4" t="s">
        <v>2921</v>
      </c>
      <c r="B5148" s="5"/>
      <c r="C5148" s="4">
        <v>0</v>
      </c>
      <c r="E5148" s="4" t="b">
        <f t="shared" si="96"/>
        <v>0</v>
      </c>
      <c r="F5148" s="4">
        <v>0</v>
      </c>
      <c r="G5148" s="4">
        <v>0</v>
      </c>
      <c r="H5148" s="6">
        <v>43831</v>
      </c>
      <c r="I5148" s="4" t="s">
        <v>2934</v>
      </c>
      <c r="J5148" s="4" t="s">
        <v>1043</v>
      </c>
      <c r="K5148" s="4">
        <v>10267</v>
      </c>
      <c r="L5148" s="4">
        <v>0</v>
      </c>
      <c r="M5148" s="4">
        <v>0</v>
      </c>
      <c r="N5148" s="4">
        <v>0</v>
      </c>
      <c r="O5148" s="4">
        <v>210000</v>
      </c>
      <c r="P5148" s="4">
        <v>2822000</v>
      </c>
      <c r="Q5148" s="4">
        <v>7164</v>
      </c>
      <c r="R5148" s="4" t="b">
        <f t="shared" si="103"/>
        <v>0</v>
      </c>
      <c r="S5148" s="4">
        <v>0</v>
      </c>
    </row>
    <row r="5149" spans="1:19" ht="14.25" customHeight="1">
      <c r="A5149" s="4" t="s">
        <v>2921</v>
      </c>
      <c r="B5149" s="5"/>
      <c r="C5149" s="4">
        <v>0</v>
      </c>
      <c r="E5149" s="4" t="b">
        <f t="shared" si="96"/>
        <v>0</v>
      </c>
      <c r="F5149" s="4">
        <v>0</v>
      </c>
      <c r="G5149" s="4">
        <v>0</v>
      </c>
      <c r="H5149" s="6">
        <v>43831</v>
      </c>
      <c r="I5149" s="4" t="s">
        <v>2935</v>
      </c>
      <c r="J5149" s="4" t="s">
        <v>1043</v>
      </c>
      <c r="K5149" s="4">
        <v>10268</v>
      </c>
      <c r="L5149" s="4">
        <v>0</v>
      </c>
      <c r="M5149" s="4">
        <v>0</v>
      </c>
      <c r="N5149" s="4">
        <v>0</v>
      </c>
      <c r="O5149" s="4">
        <v>210000</v>
      </c>
      <c r="P5149" s="4">
        <v>3032000</v>
      </c>
      <c r="Q5149" s="4">
        <v>7165</v>
      </c>
      <c r="R5149" s="4" t="b">
        <f t="shared" si="103"/>
        <v>0</v>
      </c>
      <c r="S5149" s="4">
        <v>0</v>
      </c>
    </row>
    <row r="5150" spans="1:19" ht="14.25" customHeight="1">
      <c r="A5150" s="4" t="s">
        <v>2921</v>
      </c>
      <c r="B5150" s="5"/>
      <c r="C5150" s="4">
        <v>0</v>
      </c>
      <c r="E5150" s="4" t="b">
        <f t="shared" si="96"/>
        <v>0</v>
      </c>
      <c r="F5150" s="4">
        <v>0</v>
      </c>
      <c r="G5150" s="4">
        <v>0</v>
      </c>
      <c r="H5150" s="6">
        <v>43831</v>
      </c>
      <c r="I5150" s="4" t="s">
        <v>2936</v>
      </c>
      <c r="J5150" s="4" t="s">
        <v>1043</v>
      </c>
      <c r="K5150" s="4">
        <v>10269</v>
      </c>
      <c r="L5150" s="4">
        <v>0</v>
      </c>
      <c r="M5150" s="4">
        <v>0</v>
      </c>
      <c r="N5150" s="4">
        <v>0</v>
      </c>
      <c r="O5150" s="4">
        <v>233000</v>
      </c>
      <c r="P5150" s="4">
        <v>3265000</v>
      </c>
      <c r="Q5150" s="4">
        <v>7166</v>
      </c>
      <c r="R5150" s="4" t="b">
        <f t="shared" si="103"/>
        <v>0</v>
      </c>
      <c r="S5150" s="4">
        <v>0</v>
      </c>
    </row>
    <row r="5151" spans="1:19" ht="14.25" customHeight="1">
      <c r="A5151" s="4" t="s">
        <v>2921</v>
      </c>
      <c r="B5151" s="5"/>
      <c r="C5151" s="4">
        <v>0</v>
      </c>
      <c r="E5151" s="4" t="b">
        <f t="shared" si="96"/>
        <v>0</v>
      </c>
      <c r="F5151" s="4">
        <v>0</v>
      </c>
      <c r="G5151" s="4">
        <v>0</v>
      </c>
      <c r="H5151" s="6">
        <v>43831</v>
      </c>
      <c r="I5151" s="4" t="s">
        <v>2937</v>
      </c>
      <c r="J5151" s="4" t="s">
        <v>1043</v>
      </c>
      <c r="K5151" s="4">
        <v>10270</v>
      </c>
      <c r="L5151" s="4">
        <v>0</v>
      </c>
      <c r="M5151" s="4">
        <v>0</v>
      </c>
      <c r="N5151" s="4">
        <v>0</v>
      </c>
      <c r="O5151" s="4">
        <v>210000</v>
      </c>
      <c r="P5151" s="4">
        <v>3475000</v>
      </c>
      <c r="Q5151" s="4">
        <v>7167</v>
      </c>
      <c r="R5151" s="4" t="b">
        <f t="shared" si="103"/>
        <v>0</v>
      </c>
      <c r="S5151" s="4">
        <v>0</v>
      </c>
    </row>
    <row r="5152" spans="1:19" ht="14.25" customHeight="1">
      <c r="A5152" s="4" t="s">
        <v>2921</v>
      </c>
      <c r="B5152" s="5"/>
      <c r="C5152" s="4">
        <v>0</v>
      </c>
      <c r="E5152" s="4" t="b">
        <f t="shared" si="96"/>
        <v>0</v>
      </c>
      <c r="F5152" s="4">
        <v>0</v>
      </c>
      <c r="G5152" s="4">
        <v>0</v>
      </c>
      <c r="H5152" s="6">
        <v>43831</v>
      </c>
      <c r="I5152" s="4" t="s">
        <v>2938</v>
      </c>
      <c r="J5152" s="4" t="s">
        <v>1043</v>
      </c>
      <c r="K5152" s="4">
        <v>10271</v>
      </c>
      <c r="L5152" s="4">
        <v>0</v>
      </c>
      <c r="M5152" s="4">
        <v>0</v>
      </c>
      <c r="N5152" s="4">
        <v>0</v>
      </c>
      <c r="O5152" s="4">
        <v>210000</v>
      </c>
      <c r="P5152" s="4">
        <v>3685000</v>
      </c>
      <c r="Q5152" s="4">
        <v>7168</v>
      </c>
      <c r="R5152" s="4" t="b">
        <f t="shared" si="103"/>
        <v>0</v>
      </c>
      <c r="S5152" s="4">
        <v>0</v>
      </c>
    </row>
    <row r="5153" spans="1:19" ht="14.25" customHeight="1">
      <c r="A5153" s="4" t="s">
        <v>2921</v>
      </c>
      <c r="B5153" s="5"/>
      <c r="C5153" s="4">
        <v>0</v>
      </c>
      <c r="E5153" s="4" t="b">
        <f t="shared" si="96"/>
        <v>0</v>
      </c>
      <c r="F5153" s="4">
        <v>0</v>
      </c>
      <c r="G5153" s="4">
        <v>0</v>
      </c>
      <c r="H5153" s="6">
        <v>43831</v>
      </c>
      <c r="I5153" s="4" t="s">
        <v>2939</v>
      </c>
      <c r="J5153" s="4" t="s">
        <v>1043</v>
      </c>
      <c r="K5153" s="4">
        <v>10272</v>
      </c>
      <c r="L5153" s="4">
        <v>0</v>
      </c>
      <c r="M5153" s="4">
        <v>0</v>
      </c>
      <c r="N5153" s="4">
        <v>0</v>
      </c>
      <c r="O5153" s="4">
        <v>233000</v>
      </c>
      <c r="P5153" s="4">
        <v>3918000</v>
      </c>
      <c r="Q5153" s="4">
        <v>7169</v>
      </c>
      <c r="R5153" s="4" t="b">
        <f t="shared" si="103"/>
        <v>0</v>
      </c>
      <c r="S5153" s="4">
        <v>0</v>
      </c>
    </row>
    <row r="5154" spans="1:19" ht="14.25" customHeight="1">
      <c r="A5154" s="4" t="s">
        <v>2921</v>
      </c>
      <c r="B5154" s="5"/>
      <c r="C5154" s="4">
        <v>0</v>
      </c>
      <c r="E5154" s="4" t="b">
        <f t="shared" si="96"/>
        <v>0</v>
      </c>
      <c r="F5154" s="4">
        <v>0</v>
      </c>
      <c r="G5154" s="4">
        <v>0</v>
      </c>
      <c r="H5154" s="6">
        <v>43831</v>
      </c>
      <c r="I5154" s="4" t="s">
        <v>2940</v>
      </c>
      <c r="J5154" s="4" t="s">
        <v>1043</v>
      </c>
      <c r="K5154" s="4">
        <v>10273</v>
      </c>
      <c r="L5154" s="4">
        <v>0</v>
      </c>
      <c r="M5154" s="4">
        <v>0</v>
      </c>
      <c r="N5154" s="4">
        <v>0</v>
      </c>
      <c r="O5154" s="4">
        <v>233000</v>
      </c>
      <c r="P5154" s="4">
        <v>4151000</v>
      </c>
      <c r="Q5154" s="4">
        <v>7170</v>
      </c>
      <c r="R5154" s="4" t="b">
        <f t="shared" si="103"/>
        <v>0</v>
      </c>
      <c r="S5154" s="4">
        <v>0</v>
      </c>
    </row>
    <row r="5155" spans="1:19" ht="14.25" customHeight="1">
      <c r="A5155" s="4" t="s">
        <v>2921</v>
      </c>
      <c r="B5155" s="5"/>
      <c r="C5155" s="4">
        <v>0</v>
      </c>
      <c r="E5155" s="4" t="b">
        <f t="shared" si="96"/>
        <v>0</v>
      </c>
      <c r="F5155" s="4">
        <v>0</v>
      </c>
      <c r="G5155" s="4">
        <v>0</v>
      </c>
      <c r="H5155" s="6">
        <v>43831</v>
      </c>
      <c r="I5155" s="4" t="s">
        <v>2941</v>
      </c>
      <c r="J5155" s="4" t="s">
        <v>1043</v>
      </c>
      <c r="K5155" s="4">
        <v>10274</v>
      </c>
      <c r="L5155" s="4">
        <v>0</v>
      </c>
      <c r="M5155" s="4">
        <v>0</v>
      </c>
      <c r="N5155" s="4">
        <v>0</v>
      </c>
      <c r="O5155" s="4">
        <v>233000</v>
      </c>
      <c r="P5155" s="4">
        <v>4384000</v>
      </c>
      <c r="Q5155" s="4">
        <v>7171</v>
      </c>
      <c r="R5155" s="4" t="b">
        <f t="shared" si="103"/>
        <v>0</v>
      </c>
      <c r="S5155" s="4">
        <v>0</v>
      </c>
    </row>
    <row r="5156" spans="1:19" ht="14.25" customHeight="1">
      <c r="A5156" s="4" t="s">
        <v>2921</v>
      </c>
      <c r="B5156" s="5"/>
      <c r="C5156" s="4">
        <v>0</v>
      </c>
      <c r="E5156" s="4" t="b">
        <f t="shared" si="96"/>
        <v>0</v>
      </c>
      <c r="F5156" s="4">
        <v>0</v>
      </c>
      <c r="G5156" s="4">
        <v>0</v>
      </c>
      <c r="H5156" s="6">
        <v>43831</v>
      </c>
      <c r="I5156" s="4" t="s">
        <v>2942</v>
      </c>
      <c r="J5156" s="4" t="s">
        <v>1043</v>
      </c>
      <c r="K5156" s="4">
        <v>10275</v>
      </c>
      <c r="L5156" s="4">
        <v>0</v>
      </c>
      <c r="M5156" s="4">
        <v>0</v>
      </c>
      <c r="N5156" s="4">
        <v>0</v>
      </c>
      <c r="O5156" s="4">
        <v>233000</v>
      </c>
      <c r="P5156" s="4">
        <v>4617000</v>
      </c>
      <c r="Q5156" s="4">
        <v>7172</v>
      </c>
      <c r="R5156" s="4" t="b">
        <f t="shared" si="103"/>
        <v>0</v>
      </c>
      <c r="S5156" s="4">
        <v>0</v>
      </c>
    </row>
    <row r="5157" spans="1:19" ht="14.25" customHeight="1">
      <c r="A5157" s="4" t="s">
        <v>2921</v>
      </c>
      <c r="B5157" s="5"/>
      <c r="C5157" s="4">
        <v>0</v>
      </c>
      <c r="E5157" s="4" t="b">
        <f t="shared" si="96"/>
        <v>0</v>
      </c>
      <c r="F5157" s="4">
        <v>0</v>
      </c>
      <c r="G5157" s="4">
        <v>0</v>
      </c>
      <c r="H5157" s="6">
        <v>43831</v>
      </c>
      <c r="I5157" s="4" t="s">
        <v>2943</v>
      </c>
      <c r="J5157" s="4" t="s">
        <v>1043</v>
      </c>
      <c r="K5157" s="4">
        <v>10276</v>
      </c>
      <c r="L5157" s="4">
        <v>0</v>
      </c>
      <c r="M5157" s="4">
        <v>0</v>
      </c>
      <c r="N5157" s="4">
        <v>0</v>
      </c>
      <c r="O5157" s="4">
        <v>210000</v>
      </c>
      <c r="P5157" s="4">
        <v>4827000</v>
      </c>
      <c r="Q5157" s="4">
        <v>7173</v>
      </c>
      <c r="R5157" s="4" t="b">
        <f t="shared" si="103"/>
        <v>0</v>
      </c>
      <c r="S5157" s="4">
        <v>0</v>
      </c>
    </row>
    <row r="5158" spans="1:19" ht="14.25" customHeight="1">
      <c r="A5158" s="4" t="s">
        <v>2921</v>
      </c>
      <c r="B5158" s="5"/>
      <c r="C5158" s="4">
        <v>0</v>
      </c>
      <c r="E5158" s="4" t="b">
        <f t="shared" si="96"/>
        <v>0</v>
      </c>
      <c r="F5158" s="4">
        <v>0</v>
      </c>
      <c r="G5158" s="4">
        <v>0</v>
      </c>
      <c r="H5158" s="6">
        <v>43831</v>
      </c>
      <c r="I5158" s="4" t="s">
        <v>2944</v>
      </c>
      <c r="J5158" s="4" t="s">
        <v>1043</v>
      </c>
      <c r="K5158" s="4">
        <v>10277</v>
      </c>
      <c r="L5158" s="4">
        <v>0</v>
      </c>
      <c r="M5158" s="4">
        <v>0</v>
      </c>
      <c r="N5158" s="4">
        <v>0</v>
      </c>
      <c r="O5158" s="4">
        <v>233000</v>
      </c>
      <c r="P5158" s="4">
        <v>5060000</v>
      </c>
      <c r="Q5158" s="4">
        <v>7174</v>
      </c>
      <c r="R5158" s="4" t="b">
        <f t="shared" si="103"/>
        <v>0</v>
      </c>
      <c r="S5158" s="4">
        <v>0</v>
      </c>
    </row>
    <row r="5159" spans="1:19" ht="14.25" customHeight="1">
      <c r="A5159" s="4" t="s">
        <v>2921</v>
      </c>
      <c r="B5159" s="5"/>
      <c r="C5159" s="4">
        <v>0</v>
      </c>
      <c r="E5159" s="4" t="b">
        <f t="shared" si="96"/>
        <v>0</v>
      </c>
      <c r="F5159" s="4">
        <v>0</v>
      </c>
      <c r="G5159" s="4">
        <v>0</v>
      </c>
      <c r="H5159" s="6">
        <v>43831</v>
      </c>
      <c r="I5159" s="4" t="s">
        <v>2945</v>
      </c>
      <c r="J5159" s="4" t="s">
        <v>1043</v>
      </c>
      <c r="K5159" s="4">
        <v>10278</v>
      </c>
      <c r="L5159" s="4">
        <v>0</v>
      </c>
      <c r="M5159" s="4">
        <v>0</v>
      </c>
      <c r="N5159" s="4">
        <v>0</v>
      </c>
      <c r="O5159" s="4">
        <v>210000</v>
      </c>
      <c r="P5159" s="4">
        <v>5270000</v>
      </c>
      <c r="Q5159" s="4">
        <v>7175</v>
      </c>
      <c r="R5159" s="4" t="b">
        <f t="shared" si="103"/>
        <v>0</v>
      </c>
      <c r="S5159" s="4">
        <v>0</v>
      </c>
    </row>
    <row r="5160" spans="1:19" ht="14.25" customHeight="1">
      <c r="A5160" s="4" t="s">
        <v>2921</v>
      </c>
      <c r="B5160" s="5"/>
      <c r="C5160" s="4">
        <v>0</v>
      </c>
      <c r="E5160" s="4" t="b">
        <f t="shared" si="96"/>
        <v>0</v>
      </c>
      <c r="F5160" s="4">
        <v>0</v>
      </c>
      <c r="G5160" s="4">
        <v>0</v>
      </c>
      <c r="H5160" s="6">
        <v>43831</v>
      </c>
      <c r="I5160" s="4" t="s">
        <v>2946</v>
      </c>
      <c r="J5160" s="4" t="s">
        <v>1043</v>
      </c>
      <c r="K5160" s="4">
        <v>10279</v>
      </c>
      <c r="L5160" s="4">
        <v>0</v>
      </c>
      <c r="M5160" s="4">
        <v>0</v>
      </c>
      <c r="N5160" s="4">
        <v>0</v>
      </c>
      <c r="O5160" s="4">
        <v>233000</v>
      </c>
      <c r="P5160" s="4">
        <v>5503000</v>
      </c>
      <c r="Q5160" s="4">
        <v>7176</v>
      </c>
      <c r="R5160" s="4" t="b">
        <f t="shared" si="103"/>
        <v>0</v>
      </c>
      <c r="S5160" s="4">
        <v>0</v>
      </c>
    </row>
    <row r="5161" spans="1:19" ht="14.25" customHeight="1">
      <c r="A5161" s="4" t="s">
        <v>2921</v>
      </c>
      <c r="B5161" s="5"/>
      <c r="C5161" s="4">
        <v>0</v>
      </c>
      <c r="E5161" s="4" t="b">
        <f t="shared" si="96"/>
        <v>0</v>
      </c>
      <c r="F5161" s="4">
        <v>0</v>
      </c>
      <c r="G5161" s="4">
        <v>0</v>
      </c>
      <c r="H5161" s="6">
        <v>43831</v>
      </c>
      <c r="I5161" s="4" t="s">
        <v>2947</v>
      </c>
      <c r="J5161" s="4" t="s">
        <v>1043</v>
      </c>
      <c r="K5161" s="4">
        <v>10280</v>
      </c>
      <c r="L5161" s="4">
        <v>0</v>
      </c>
      <c r="M5161" s="4">
        <v>0</v>
      </c>
      <c r="N5161" s="4">
        <v>0</v>
      </c>
      <c r="O5161" s="4">
        <v>210000</v>
      </c>
      <c r="P5161" s="4">
        <v>5713000</v>
      </c>
      <c r="Q5161" s="4">
        <v>7177</v>
      </c>
      <c r="R5161" s="4" t="b">
        <f t="shared" si="103"/>
        <v>0</v>
      </c>
      <c r="S5161" s="4">
        <v>0</v>
      </c>
    </row>
    <row r="5162" spans="1:19" ht="14.25" customHeight="1">
      <c r="A5162" s="4" t="s">
        <v>2921</v>
      </c>
      <c r="B5162" s="5"/>
      <c r="C5162" s="4">
        <v>0</v>
      </c>
      <c r="E5162" s="4" t="b">
        <f t="shared" si="96"/>
        <v>0</v>
      </c>
      <c r="F5162" s="4">
        <v>0</v>
      </c>
      <c r="G5162" s="4">
        <v>0</v>
      </c>
      <c r="H5162" s="6">
        <v>43831</v>
      </c>
      <c r="I5162" s="4" t="s">
        <v>2948</v>
      </c>
      <c r="J5162" s="4" t="s">
        <v>1043</v>
      </c>
      <c r="K5162" s="4">
        <v>10281</v>
      </c>
      <c r="L5162" s="4">
        <v>0</v>
      </c>
      <c r="M5162" s="4">
        <v>0</v>
      </c>
      <c r="N5162" s="4">
        <v>0</v>
      </c>
      <c r="O5162" s="4">
        <v>210000</v>
      </c>
      <c r="P5162" s="4">
        <v>5923000</v>
      </c>
      <c r="Q5162" s="4">
        <v>7178</v>
      </c>
      <c r="R5162" s="4" t="b">
        <f t="shared" si="103"/>
        <v>0</v>
      </c>
      <c r="S5162" s="4">
        <v>0</v>
      </c>
    </row>
    <row r="5163" spans="1:19" ht="14.25" customHeight="1">
      <c r="A5163" s="4" t="s">
        <v>2921</v>
      </c>
      <c r="B5163" s="5"/>
      <c r="C5163" s="4">
        <v>0</v>
      </c>
      <c r="E5163" s="4" t="b">
        <f t="shared" si="96"/>
        <v>0</v>
      </c>
      <c r="F5163" s="4">
        <v>0</v>
      </c>
      <c r="G5163" s="4">
        <v>0</v>
      </c>
      <c r="H5163" s="6">
        <v>43831</v>
      </c>
      <c r="I5163" s="4" t="s">
        <v>2949</v>
      </c>
      <c r="J5163" s="4" t="s">
        <v>1043</v>
      </c>
      <c r="K5163" s="4">
        <v>10282</v>
      </c>
      <c r="L5163" s="4">
        <v>0</v>
      </c>
      <c r="M5163" s="4">
        <v>0</v>
      </c>
      <c r="N5163" s="4">
        <v>0</v>
      </c>
      <c r="O5163" s="4">
        <v>233000</v>
      </c>
      <c r="P5163" s="4">
        <v>6156000</v>
      </c>
      <c r="Q5163" s="4">
        <v>7179</v>
      </c>
      <c r="R5163" s="4" t="b">
        <f t="shared" si="103"/>
        <v>0</v>
      </c>
      <c r="S5163" s="4">
        <v>0</v>
      </c>
    </row>
    <row r="5164" spans="1:19" ht="14.25" customHeight="1">
      <c r="A5164" s="4" t="s">
        <v>2921</v>
      </c>
      <c r="B5164" s="5"/>
      <c r="C5164" s="4">
        <v>0</v>
      </c>
      <c r="E5164" s="4" t="b">
        <f t="shared" si="96"/>
        <v>0</v>
      </c>
      <c r="F5164" s="4">
        <v>0</v>
      </c>
      <c r="G5164" s="4">
        <v>0</v>
      </c>
      <c r="H5164" s="6">
        <v>43831</v>
      </c>
      <c r="I5164" s="4" t="s">
        <v>2950</v>
      </c>
      <c r="J5164" s="4" t="s">
        <v>1043</v>
      </c>
      <c r="K5164" s="4">
        <v>10283</v>
      </c>
      <c r="L5164" s="4">
        <v>0</v>
      </c>
      <c r="M5164" s="4">
        <v>0</v>
      </c>
      <c r="N5164" s="4">
        <v>0</v>
      </c>
      <c r="O5164" s="4">
        <v>210000</v>
      </c>
      <c r="P5164" s="4">
        <v>6366000</v>
      </c>
      <c r="Q5164" s="4">
        <v>7180</v>
      </c>
      <c r="R5164" s="4" t="b">
        <f t="shared" si="103"/>
        <v>0</v>
      </c>
      <c r="S5164" s="4">
        <v>0</v>
      </c>
    </row>
    <row r="5165" spans="1:19" ht="14.25" customHeight="1">
      <c r="A5165" s="4" t="s">
        <v>2921</v>
      </c>
      <c r="B5165" s="5"/>
      <c r="C5165" s="4">
        <v>0</v>
      </c>
      <c r="E5165" s="4" t="b">
        <f t="shared" si="96"/>
        <v>0</v>
      </c>
      <c r="F5165" s="4">
        <v>0</v>
      </c>
      <c r="G5165" s="4">
        <v>0</v>
      </c>
      <c r="H5165" s="6">
        <v>43831</v>
      </c>
      <c r="I5165" s="4" t="s">
        <v>2951</v>
      </c>
      <c r="J5165" s="4" t="s">
        <v>1043</v>
      </c>
      <c r="K5165" s="4">
        <v>10284</v>
      </c>
      <c r="L5165" s="4">
        <v>0</v>
      </c>
      <c r="M5165" s="4">
        <v>0</v>
      </c>
      <c r="N5165" s="4">
        <v>0</v>
      </c>
      <c r="O5165" s="4">
        <v>210000</v>
      </c>
      <c r="P5165" s="4">
        <v>6576000</v>
      </c>
      <c r="Q5165" s="4">
        <v>7181</v>
      </c>
      <c r="R5165" s="4" t="b">
        <f t="shared" si="103"/>
        <v>0</v>
      </c>
      <c r="S5165" s="4">
        <v>0</v>
      </c>
    </row>
    <row r="5166" spans="1:19" ht="14.25" customHeight="1">
      <c r="A5166" s="4" t="s">
        <v>2921</v>
      </c>
      <c r="B5166" s="5"/>
      <c r="C5166" s="4">
        <v>0</v>
      </c>
      <c r="E5166" s="4" t="b">
        <f t="shared" si="96"/>
        <v>0</v>
      </c>
      <c r="F5166" s="4">
        <v>0</v>
      </c>
      <c r="G5166" s="4">
        <v>0</v>
      </c>
      <c r="H5166" s="6">
        <v>43831</v>
      </c>
      <c r="I5166" s="4" t="s">
        <v>2952</v>
      </c>
      <c r="J5166" s="4" t="s">
        <v>1043</v>
      </c>
      <c r="K5166" s="4">
        <v>10285</v>
      </c>
      <c r="L5166" s="4">
        <v>0</v>
      </c>
      <c r="M5166" s="4">
        <v>0</v>
      </c>
      <c r="N5166" s="4">
        <v>0</v>
      </c>
      <c r="O5166" s="4">
        <v>233000</v>
      </c>
      <c r="P5166" s="4">
        <v>6809000</v>
      </c>
      <c r="Q5166" s="4">
        <v>7182</v>
      </c>
      <c r="R5166" s="4" t="b">
        <f t="shared" si="103"/>
        <v>0</v>
      </c>
      <c r="S5166" s="4">
        <v>0</v>
      </c>
    </row>
    <row r="5167" spans="1:19" ht="14.25" customHeight="1">
      <c r="A5167" s="4" t="s">
        <v>2921</v>
      </c>
      <c r="B5167" s="5"/>
      <c r="C5167" s="4">
        <v>0</v>
      </c>
      <c r="E5167" s="4" t="b">
        <f t="shared" si="96"/>
        <v>0</v>
      </c>
      <c r="F5167" s="4">
        <v>0</v>
      </c>
      <c r="G5167" s="4">
        <v>0</v>
      </c>
      <c r="H5167" s="6">
        <v>43831</v>
      </c>
      <c r="I5167" s="4" t="s">
        <v>2953</v>
      </c>
      <c r="J5167" s="4" t="s">
        <v>1043</v>
      </c>
      <c r="K5167" s="4">
        <v>10286</v>
      </c>
      <c r="L5167" s="4">
        <v>0</v>
      </c>
      <c r="M5167" s="4">
        <v>0</v>
      </c>
      <c r="N5167" s="4">
        <v>0</v>
      </c>
      <c r="O5167" s="4">
        <v>233000</v>
      </c>
      <c r="P5167" s="4">
        <v>7042000</v>
      </c>
      <c r="Q5167" s="4">
        <v>7183</v>
      </c>
      <c r="R5167" s="4" t="b">
        <f t="shared" si="103"/>
        <v>0</v>
      </c>
      <c r="S5167" s="4">
        <v>0</v>
      </c>
    </row>
    <row r="5168" spans="1:19" ht="14.25" customHeight="1">
      <c r="A5168" s="4" t="s">
        <v>2921</v>
      </c>
      <c r="B5168" s="5"/>
      <c r="C5168" s="4">
        <v>0</v>
      </c>
      <c r="E5168" s="4" t="b">
        <f t="shared" si="96"/>
        <v>0</v>
      </c>
      <c r="F5168" s="4">
        <v>0</v>
      </c>
      <c r="G5168" s="4">
        <v>0</v>
      </c>
      <c r="H5168" s="6">
        <v>43831</v>
      </c>
      <c r="I5168" s="4" t="s">
        <v>2954</v>
      </c>
      <c r="J5168" s="4" t="s">
        <v>1043</v>
      </c>
      <c r="K5168" s="4">
        <v>10287</v>
      </c>
      <c r="L5168" s="4">
        <v>0</v>
      </c>
      <c r="M5168" s="4">
        <v>0</v>
      </c>
      <c r="N5168" s="4">
        <v>0</v>
      </c>
      <c r="O5168" s="4">
        <v>210000</v>
      </c>
      <c r="P5168" s="4">
        <v>7252000</v>
      </c>
      <c r="Q5168" s="4">
        <v>7184</v>
      </c>
      <c r="R5168" s="4" t="b">
        <f t="shared" si="103"/>
        <v>0</v>
      </c>
      <c r="S5168" s="4">
        <v>0</v>
      </c>
    </row>
    <row r="5169" spans="1:19" ht="14.25" customHeight="1">
      <c r="A5169" s="4" t="s">
        <v>2921</v>
      </c>
      <c r="B5169" s="5"/>
      <c r="C5169" s="4">
        <v>0</v>
      </c>
      <c r="E5169" s="4" t="b">
        <f t="shared" si="96"/>
        <v>0</v>
      </c>
      <c r="F5169" s="4">
        <v>0</v>
      </c>
      <c r="G5169" s="4">
        <v>0</v>
      </c>
      <c r="H5169" s="6">
        <v>43831</v>
      </c>
      <c r="I5169" s="4" t="s">
        <v>2955</v>
      </c>
      <c r="J5169" s="4" t="s">
        <v>1043</v>
      </c>
      <c r="K5169" s="4">
        <v>10288</v>
      </c>
      <c r="L5169" s="4">
        <v>0</v>
      </c>
      <c r="M5169" s="4">
        <v>0</v>
      </c>
      <c r="N5169" s="4">
        <v>0</v>
      </c>
      <c r="O5169" s="4">
        <v>233000</v>
      </c>
      <c r="P5169" s="4">
        <v>7485000</v>
      </c>
      <c r="Q5169" s="4">
        <v>7185</v>
      </c>
      <c r="R5169" s="4" t="b">
        <f t="shared" si="103"/>
        <v>0</v>
      </c>
      <c r="S5169" s="4">
        <v>0</v>
      </c>
    </row>
    <row r="5170" spans="1:19" ht="14.25" customHeight="1">
      <c r="A5170" s="4" t="s">
        <v>2921</v>
      </c>
      <c r="B5170" s="5"/>
      <c r="C5170" s="4">
        <v>0</v>
      </c>
      <c r="E5170" s="4" t="b">
        <f t="shared" si="96"/>
        <v>0</v>
      </c>
      <c r="F5170" s="4">
        <v>0</v>
      </c>
      <c r="G5170" s="4">
        <v>0</v>
      </c>
      <c r="H5170" s="6">
        <v>43831</v>
      </c>
      <c r="I5170" s="4" t="s">
        <v>2956</v>
      </c>
      <c r="J5170" s="4" t="s">
        <v>1043</v>
      </c>
      <c r="K5170" s="4">
        <v>10289</v>
      </c>
      <c r="L5170" s="4">
        <v>0</v>
      </c>
      <c r="M5170" s="4">
        <v>0</v>
      </c>
      <c r="N5170" s="4">
        <v>0</v>
      </c>
      <c r="O5170" s="4">
        <v>210000</v>
      </c>
      <c r="P5170" s="4">
        <v>7695000</v>
      </c>
      <c r="Q5170" s="4">
        <v>7186</v>
      </c>
      <c r="R5170" s="4" t="b">
        <f t="shared" si="103"/>
        <v>0</v>
      </c>
      <c r="S5170" s="4">
        <v>0</v>
      </c>
    </row>
    <row r="5171" spans="1:19" ht="14.25" customHeight="1">
      <c r="A5171" s="4" t="s">
        <v>2921</v>
      </c>
      <c r="B5171" s="5"/>
      <c r="C5171" s="4">
        <v>0</v>
      </c>
      <c r="E5171" s="4" t="b">
        <f t="shared" si="96"/>
        <v>0</v>
      </c>
      <c r="F5171" s="4">
        <v>0</v>
      </c>
      <c r="G5171" s="4">
        <v>0</v>
      </c>
      <c r="H5171" s="6">
        <v>43831</v>
      </c>
      <c r="I5171" s="4" t="s">
        <v>2957</v>
      </c>
      <c r="J5171" s="4" t="s">
        <v>1043</v>
      </c>
      <c r="K5171" s="4">
        <v>10290</v>
      </c>
      <c r="L5171" s="4">
        <v>0</v>
      </c>
      <c r="M5171" s="4">
        <v>0</v>
      </c>
      <c r="N5171" s="4">
        <v>0</v>
      </c>
      <c r="O5171" s="4">
        <v>233000</v>
      </c>
      <c r="P5171" s="4">
        <v>7928000</v>
      </c>
      <c r="Q5171" s="4">
        <v>7187</v>
      </c>
      <c r="R5171" s="4" t="b">
        <f t="shared" si="103"/>
        <v>0</v>
      </c>
      <c r="S5171" s="4">
        <v>0</v>
      </c>
    </row>
    <row r="5172" spans="1:19" ht="14.25" customHeight="1">
      <c r="A5172" s="4" t="s">
        <v>2921</v>
      </c>
      <c r="B5172" s="5"/>
      <c r="C5172" s="4">
        <v>0</v>
      </c>
      <c r="E5172" s="4" t="b">
        <f t="shared" si="96"/>
        <v>0</v>
      </c>
      <c r="F5172" s="4">
        <v>0</v>
      </c>
      <c r="G5172" s="4">
        <v>0</v>
      </c>
      <c r="H5172" s="6">
        <v>43831</v>
      </c>
      <c r="I5172" s="4" t="s">
        <v>2958</v>
      </c>
      <c r="J5172" s="4" t="s">
        <v>1043</v>
      </c>
      <c r="K5172" s="4">
        <v>10291</v>
      </c>
      <c r="L5172" s="4">
        <v>0</v>
      </c>
      <c r="M5172" s="4">
        <v>0</v>
      </c>
      <c r="N5172" s="4">
        <v>0</v>
      </c>
      <c r="O5172" s="4">
        <v>210000</v>
      </c>
      <c r="P5172" s="4">
        <v>8138000</v>
      </c>
      <c r="Q5172" s="4">
        <v>7188</v>
      </c>
      <c r="R5172" s="4" t="b">
        <f t="shared" si="103"/>
        <v>0</v>
      </c>
      <c r="S5172" s="4">
        <v>0</v>
      </c>
    </row>
    <row r="5173" spans="1:19" ht="14.25" customHeight="1">
      <c r="A5173" s="4" t="s">
        <v>2921</v>
      </c>
      <c r="B5173" s="5"/>
      <c r="C5173" s="4">
        <v>0</v>
      </c>
      <c r="E5173" s="4" t="b">
        <f t="shared" si="96"/>
        <v>0</v>
      </c>
      <c r="F5173" s="4">
        <v>0</v>
      </c>
      <c r="G5173" s="4">
        <v>0</v>
      </c>
      <c r="H5173" s="6">
        <v>43831</v>
      </c>
      <c r="I5173" s="4" t="s">
        <v>2959</v>
      </c>
      <c r="J5173" s="4" t="s">
        <v>1043</v>
      </c>
      <c r="K5173" s="4">
        <v>10292</v>
      </c>
      <c r="L5173" s="4">
        <v>0</v>
      </c>
      <c r="M5173" s="4">
        <v>0</v>
      </c>
      <c r="N5173" s="4">
        <v>0</v>
      </c>
      <c r="O5173" s="4">
        <v>210000</v>
      </c>
      <c r="P5173" s="4">
        <v>8348000</v>
      </c>
      <c r="Q5173" s="4">
        <v>7189</v>
      </c>
      <c r="R5173" s="4" t="b">
        <f t="shared" si="103"/>
        <v>0</v>
      </c>
      <c r="S5173" s="4">
        <v>0</v>
      </c>
    </row>
    <row r="5174" spans="1:19" ht="14.25" customHeight="1">
      <c r="A5174" s="4" t="s">
        <v>2921</v>
      </c>
      <c r="B5174" s="5"/>
      <c r="C5174" s="4">
        <v>0</v>
      </c>
      <c r="E5174" s="4" t="b">
        <f t="shared" si="96"/>
        <v>0</v>
      </c>
      <c r="F5174" s="4">
        <v>0</v>
      </c>
      <c r="G5174" s="4">
        <v>0</v>
      </c>
      <c r="H5174" s="6">
        <v>43831</v>
      </c>
      <c r="I5174" s="4" t="s">
        <v>2960</v>
      </c>
      <c r="J5174" s="4" t="s">
        <v>1043</v>
      </c>
      <c r="K5174" s="4">
        <v>10293</v>
      </c>
      <c r="L5174" s="4">
        <v>0</v>
      </c>
      <c r="M5174" s="4">
        <v>0</v>
      </c>
      <c r="N5174" s="4">
        <v>0</v>
      </c>
      <c r="O5174" s="4">
        <v>210000</v>
      </c>
      <c r="P5174" s="4">
        <v>8558000</v>
      </c>
      <c r="Q5174" s="4">
        <v>7190</v>
      </c>
      <c r="R5174" s="4" t="b">
        <f t="shared" si="103"/>
        <v>0</v>
      </c>
      <c r="S5174" s="4">
        <v>0</v>
      </c>
    </row>
    <row r="5175" spans="1:19" ht="14.25" customHeight="1">
      <c r="A5175" s="4" t="s">
        <v>2921</v>
      </c>
      <c r="B5175" s="5"/>
      <c r="C5175" s="4">
        <v>0</v>
      </c>
      <c r="E5175" s="4" t="b">
        <f t="shared" si="96"/>
        <v>0</v>
      </c>
      <c r="F5175" s="4">
        <v>0</v>
      </c>
      <c r="G5175" s="4">
        <v>0</v>
      </c>
      <c r="H5175" s="6">
        <v>43831</v>
      </c>
      <c r="I5175" s="4" t="s">
        <v>2961</v>
      </c>
      <c r="J5175" s="4" t="s">
        <v>1043</v>
      </c>
      <c r="K5175" s="4">
        <v>10294</v>
      </c>
      <c r="L5175" s="4">
        <v>0</v>
      </c>
      <c r="M5175" s="4">
        <v>0</v>
      </c>
      <c r="N5175" s="4">
        <v>0</v>
      </c>
      <c r="O5175" s="4">
        <v>210000</v>
      </c>
      <c r="P5175" s="4">
        <v>8768000</v>
      </c>
      <c r="Q5175" s="4">
        <v>7191</v>
      </c>
      <c r="R5175" s="4" t="b">
        <f t="shared" si="103"/>
        <v>0</v>
      </c>
      <c r="S5175" s="4">
        <v>0</v>
      </c>
    </row>
    <row r="5176" spans="1:19" ht="14.25" customHeight="1">
      <c r="A5176" s="4" t="s">
        <v>2921</v>
      </c>
      <c r="B5176" s="5"/>
      <c r="C5176" s="4">
        <v>0</v>
      </c>
      <c r="E5176" s="4" t="b">
        <f t="shared" si="96"/>
        <v>0</v>
      </c>
      <c r="F5176" s="4">
        <v>0</v>
      </c>
      <c r="G5176" s="4">
        <v>0</v>
      </c>
      <c r="H5176" s="6">
        <v>43831</v>
      </c>
      <c r="I5176" s="4" t="s">
        <v>2962</v>
      </c>
      <c r="J5176" s="4" t="s">
        <v>1043</v>
      </c>
      <c r="K5176" s="4">
        <v>10295</v>
      </c>
      <c r="L5176" s="4">
        <v>0</v>
      </c>
      <c r="M5176" s="4">
        <v>0</v>
      </c>
      <c r="N5176" s="4">
        <v>0</v>
      </c>
      <c r="O5176" s="4">
        <v>233000</v>
      </c>
      <c r="P5176" s="4">
        <v>9001000</v>
      </c>
      <c r="Q5176" s="4">
        <v>7192</v>
      </c>
      <c r="R5176" s="4" t="b">
        <f t="shared" si="103"/>
        <v>0</v>
      </c>
      <c r="S5176" s="4">
        <v>0</v>
      </c>
    </row>
    <row r="5177" spans="1:19" ht="14.25" customHeight="1">
      <c r="A5177" s="4" t="s">
        <v>2921</v>
      </c>
      <c r="B5177" s="5"/>
      <c r="C5177" s="4">
        <v>0</v>
      </c>
      <c r="E5177" s="4" t="b">
        <f t="shared" si="96"/>
        <v>0</v>
      </c>
      <c r="F5177" s="4">
        <v>0</v>
      </c>
      <c r="G5177" s="4">
        <v>0</v>
      </c>
      <c r="H5177" s="6">
        <v>43831</v>
      </c>
      <c r="I5177" s="4" t="s">
        <v>2963</v>
      </c>
      <c r="J5177" s="4" t="s">
        <v>1043</v>
      </c>
      <c r="K5177" s="4">
        <v>10296</v>
      </c>
      <c r="L5177" s="4">
        <v>0</v>
      </c>
      <c r="M5177" s="4">
        <v>0</v>
      </c>
      <c r="N5177" s="4">
        <v>0</v>
      </c>
      <c r="O5177" s="4">
        <v>210000</v>
      </c>
      <c r="P5177" s="4">
        <v>9211000</v>
      </c>
      <c r="Q5177" s="4">
        <v>7193</v>
      </c>
      <c r="R5177" s="4" t="b">
        <f t="shared" si="103"/>
        <v>0</v>
      </c>
      <c r="S5177" s="4">
        <v>0</v>
      </c>
    </row>
    <row r="5178" spans="1:19" ht="14.25" customHeight="1">
      <c r="A5178" s="4" t="s">
        <v>2921</v>
      </c>
      <c r="B5178" s="5"/>
      <c r="C5178" s="4">
        <v>0</v>
      </c>
      <c r="E5178" s="4" t="b">
        <f t="shared" si="96"/>
        <v>0</v>
      </c>
      <c r="F5178" s="4">
        <v>0</v>
      </c>
      <c r="G5178" s="4">
        <v>0</v>
      </c>
      <c r="H5178" s="6">
        <v>43831</v>
      </c>
      <c r="I5178" s="4" t="s">
        <v>2964</v>
      </c>
      <c r="J5178" s="4" t="s">
        <v>1043</v>
      </c>
      <c r="K5178" s="4">
        <v>10297</v>
      </c>
      <c r="L5178" s="4">
        <v>0</v>
      </c>
      <c r="M5178" s="4">
        <v>0</v>
      </c>
      <c r="N5178" s="4">
        <v>0</v>
      </c>
      <c r="O5178" s="4">
        <v>233000</v>
      </c>
      <c r="P5178" s="4">
        <v>9444000</v>
      </c>
      <c r="Q5178" s="4">
        <v>7194</v>
      </c>
      <c r="R5178" s="4" t="b">
        <f t="shared" si="103"/>
        <v>0</v>
      </c>
      <c r="S5178" s="4">
        <v>0</v>
      </c>
    </row>
    <row r="5179" spans="1:19" ht="14.25" customHeight="1">
      <c r="A5179" s="4" t="s">
        <v>2921</v>
      </c>
      <c r="B5179" s="5"/>
      <c r="C5179" s="4">
        <v>0</v>
      </c>
      <c r="E5179" s="4" t="b">
        <f t="shared" si="96"/>
        <v>0</v>
      </c>
      <c r="F5179" s="4">
        <v>0</v>
      </c>
      <c r="G5179" s="4">
        <v>0</v>
      </c>
      <c r="H5179" s="6">
        <v>43831</v>
      </c>
      <c r="I5179" s="4" t="s">
        <v>2965</v>
      </c>
      <c r="J5179" s="4" t="s">
        <v>1043</v>
      </c>
      <c r="K5179" s="4">
        <v>10298</v>
      </c>
      <c r="L5179" s="4">
        <v>0</v>
      </c>
      <c r="M5179" s="4">
        <v>0</v>
      </c>
      <c r="N5179" s="4">
        <v>0</v>
      </c>
      <c r="O5179" s="4">
        <v>233000</v>
      </c>
      <c r="P5179" s="4">
        <v>9677000</v>
      </c>
      <c r="Q5179" s="4">
        <v>7195</v>
      </c>
      <c r="R5179" s="4" t="b">
        <f t="shared" si="103"/>
        <v>0</v>
      </c>
      <c r="S5179" s="4">
        <v>0</v>
      </c>
    </row>
    <row r="5180" spans="1:19" ht="14.25" customHeight="1">
      <c r="A5180" s="4" t="s">
        <v>2921</v>
      </c>
      <c r="B5180" s="5"/>
      <c r="C5180" s="4">
        <v>0</v>
      </c>
      <c r="E5180" s="4" t="b">
        <f t="shared" si="96"/>
        <v>0</v>
      </c>
      <c r="F5180" s="4">
        <v>0</v>
      </c>
      <c r="G5180" s="4">
        <v>0</v>
      </c>
      <c r="H5180" s="6">
        <v>43831</v>
      </c>
      <c r="I5180" s="4" t="s">
        <v>2966</v>
      </c>
      <c r="J5180" s="4" t="s">
        <v>1043</v>
      </c>
      <c r="K5180" s="4">
        <v>10299</v>
      </c>
      <c r="L5180" s="4">
        <v>0</v>
      </c>
      <c r="M5180" s="4">
        <v>0</v>
      </c>
      <c r="N5180" s="4">
        <v>0</v>
      </c>
      <c r="O5180" s="4">
        <v>233000</v>
      </c>
      <c r="P5180" s="4">
        <v>9910000</v>
      </c>
      <c r="Q5180" s="4">
        <v>7196</v>
      </c>
      <c r="R5180" s="4" t="b">
        <f t="shared" si="103"/>
        <v>0</v>
      </c>
      <c r="S5180" s="4">
        <v>0</v>
      </c>
    </row>
    <row r="5181" spans="1:19" ht="14.25" customHeight="1">
      <c r="A5181" s="4" t="s">
        <v>2921</v>
      </c>
      <c r="B5181" s="5"/>
      <c r="C5181" s="4">
        <v>0</v>
      </c>
      <c r="E5181" s="4" t="b">
        <f t="shared" si="96"/>
        <v>0</v>
      </c>
      <c r="F5181" s="4">
        <v>0</v>
      </c>
      <c r="G5181" s="4">
        <v>0</v>
      </c>
      <c r="H5181" s="6">
        <v>43831</v>
      </c>
      <c r="I5181" s="4" t="s">
        <v>2967</v>
      </c>
      <c r="J5181" s="4" t="s">
        <v>1043</v>
      </c>
      <c r="K5181" s="4">
        <v>10300</v>
      </c>
      <c r="L5181" s="4">
        <v>0</v>
      </c>
      <c r="M5181" s="4">
        <v>0</v>
      </c>
      <c r="N5181" s="4">
        <v>0</v>
      </c>
      <c r="O5181" s="4">
        <v>210000</v>
      </c>
      <c r="P5181" s="4">
        <v>10120000</v>
      </c>
      <c r="Q5181" s="4">
        <v>7197</v>
      </c>
      <c r="R5181" s="4" t="b">
        <f t="shared" si="103"/>
        <v>0</v>
      </c>
      <c r="S5181" s="4">
        <v>0</v>
      </c>
    </row>
    <row r="5182" spans="1:19" ht="14.25" customHeight="1">
      <c r="A5182" s="4" t="s">
        <v>2921</v>
      </c>
      <c r="B5182" s="5"/>
      <c r="C5182" s="4">
        <v>0</v>
      </c>
      <c r="E5182" s="4" t="b">
        <f t="shared" si="96"/>
        <v>0</v>
      </c>
      <c r="F5182" s="4">
        <v>0</v>
      </c>
      <c r="G5182" s="4">
        <v>0</v>
      </c>
      <c r="H5182" s="6">
        <v>43831</v>
      </c>
      <c r="I5182" s="4" t="s">
        <v>2968</v>
      </c>
      <c r="J5182" s="4" t="s">
        <v>1043</v>
      </c>
      <c r="K5182" s="4">
        <v>10301</v>
      </c>
      <c r="L5182" s="4">
        <v>0</v>
      </c>
      <c r="M5182" s="4">
        <v>0</v>
      </c>
      <c r="N5182" s="4">
        <v>0</v>
      </c>
      <c r="O5182" s="4">
        <v>210000</v>
      </c>
      <c r="P5182" s="4">
        <v>10330000</v>
      </c>
      <c r="Q5182" s="4">
        <v>7198</v>
      </c>
      <c r="R5182" s="4" t="b">
        <f t="shared" si="103"/>
        <v>0</v>
      </c>
      <c r="S5182" s="4">
        <v>0</v>
      </c>
    </row>
    <row r="5183" spans="1:19" ht="14.25" customHeight="1">
      <c r="A5183" s="4" t="s">
        <v>2921</v>
      </c>
      <c r="B5183" s="5"/>
      <c r="C5183" s="4">
        <v>0</v>
      </c>
      <c r="E5183" s="4" t="b">
        <f t="shared" si="96"/>
        <v>0</v>
      </c>
      <c r="F5183" s="4">
        <v>0</v>
      </c>
      <c r="G5183" s="4">
        <v>0</v>
      </c>
      <c r="H5183" s="6">
        <v>43831</v>
      </c>
      <c r="I5183" s="4" t="s">
        <v>2969</v>
      </c>
      <c r="J5183" s="4" t="s">
        <v>1043</v>
      </c>
      <c r="K5183" s="4">
        <v>10302</v>
      </c>
      <c r="L5183" s="4">
        <v>0</v>
      </c>
      <c r="M5183" s="4">
        <v>0</v>
      </c>
      <c r="N5183" s="4">
        <v>0</v>
      </c>
      <c r="O5183" s="4">
        <v>210000</v>
      </c>
      <c r="P5183" s="4">
        <v>10540000</v>
      </c>
      <c r="Q5183" s="4">
        <v>7199</v>
      </c>
      <c r="R5183" s="4" t="b">
        <f t="shared" si="103"/>
        <v>0</v>
      </c>
      <c r="S5183" s="4">
        <v>0</v>
      </c>
    </row>
    <row r="5184" spans="1:19" ht="14.25" customHeight="1">
      <c r="A5184" s="4" t="s">
        <v>2921</v>
      </c>
      <c r="B5184" s="5"/>
      <c r="C5184" s="4">
        <v>0</v>
      </c>
      <c r="E5184" s="4" t="b">
        <f t="shared" si="96"/>
        <v>0</v>
      </c>
      <c r="F5184" s="4">
        <v>0</v>
      </c>
      <c r="G5184" s="4">
        <v>0</v>
      </c>
      <c r="H5184" s="6">
        <v>43831</v>
      </c>
      <c r="I5184" s="4" t="s">
        <v>2970</v>
      </c>
      <c r="J5184" s="4" t="s">
        <v>1043</v>
      </c>
      <c r="K5184" s="4">
        <v>10303</v>
      </c>
      <c r="L5184" s="4">
        <v>0</v>
      </c>
      <c r="M5184" s="4">
        <v>0</v>
      </c>
      <c r="N5184" s="4">
        <v>0</v>
      </c>
      <c r="O5184" s="4">
        <v>210000</v>
      </c>
      <c r="P5184" s="4">
        <v>10750000</v>
      </c>
      <c r="Q5184" s="4">
        <v>7200</v>
      </c>
      <c r="R5184" s="4" t="b">
        <f t="shared" si="103"/>
        <v>0</v>
      </c>
      <c r="S5184" s="4">
        <v>0</v>
      </c>
    </row>
    <row r="5185" spans="1:19" ht="14.25" customHeight="1">
      <c r="A5185" s="4" t="s">
        <v>2921</v>
      </c>
      <c r="B5185" s="5"/>
      <c r="C5185" s="4">
        <v>0</v>
      </c>
      <c r="E5185" s="4" t="b">
        <f t="shared" si="96"/>
        <v>0</v>
      </c>
      <c r="F5185" s="4">
        <v>0</v>
      </c>
      <c r="G5185" s="4">
        <v>0</v>
      </c>
      <c r="H5185" s="6">
        <v>43831</v>
      </c>
      <c r="I5185" s="4" t="s">
        <v>2971</v>
      </c>
      <c r="J5185" s="4" t="s">
        <v>1043</v>
      </c>
      <c r="K5185" s="4">
        <v>10304</v>
      </c>
      <c r="L5185" s="4">
        <v>0</v>
      </c>
      <c r="M5185" s="4">
        <v>0</v>
      </c>
      <c r="N5185" s="4">
        <v>0</v>
      </c>
      <c r="O5185" s="4">
        <v>210000</v>
      </c>
      <c r="P5185" s="4">
        <v>10960000</v>
      </c>
      <c r="Q5185" s="4">
        <v>7201</v>
      </c>
      <c r="R5185" s="4" t="b">
        <f t="shared" si="103"/>
        <v>0</v>
      </c>
      <c r="S5185" s="4">
        <v>0</v>
      </c>
    </row>
    <row r="5186" spans="1:19" ht="14.25" customHeight="1">
      <c r="A5186" s="4" t="s">
        <v>2921</v>
      </c>
      <c r="B5186" s="5"/>
      <c r="C5186" s="4">
        <v>0</v>
      </c>
      <c r="E5186" s="4" t="b">
        <f t="shared" si="96"/>
        <v>0</v>
      </c>
      <c r="F5186" s="4">
        <v>0</v>
      </c>
      <c r="G5186" s="4">
        <v>0</v>
      </c>
      <c r="H5186" s="6">
        <v>43831</v>
      </c>
      <c r="I5186" s="4" t="s">
        <v>2972</v>
      </c>
      <c r="J5186" s="4" t="s">
        <v>1043</v>
      </c>
      <c r="K5186" s="4">
        <v>10305</v>
      </c>
      <c r="L5186" s="4">
        <v>0</v>
      </c>
      <c r="M5186" s="4">
        <v>0</v>
      </c>
      <c r="N5186" s="4">
        <v>0</v>
      </c>
      <c r="O5186" s="4">
        <v>210000</v>
      </c>
      <c r="P5186" s="4">
        <v>11170000</v>
      </c>
      <c r="Q5186" s="4">
        <v>7202</v>
      </c>
      <c r="R5186" s="4" t="b">
        <f t="shared" si="103"/>
        <v>0</v>
      </c>
      <c r="S5186" s="4">
        <v>0</v>
      </c>
    </row>
    <row r="5187" spans="1:19" ht="14.25" customHeight="1">
      <c r="A5187" s="4" t="s">
        <v>2921</v>
      </c>
      <c r="B5187" s="5"/>
      <c r="C5187" s="4">
        <v>0</v>
      </c>
      <c r="E5187" s="4" t="b">
        <f t="shared" si="96"/>
        <v>0</v>
      </c>
      <c r="F5187" s="4">
        <v>0</v>
      </c>
      <c r="G5187" s="4">
        <v>0</v>
      </c>
      <c r="H5187" s="6">
        <v>43831</v>
      </c>
      <c r="I5187" s="4" t="s">
        <v>2973</v>
      </c>
      <c r="J5187" s="4" t="s">
        <v>1043</v>
      </c>
      <c r="K5187" s="4">
        <v>10306</v>
      </c>
      <c r="L5187" s="4">
        <v>0</v>
      </c>
      <c r="M5187" s="4">
        <v>0</v>
      </c>
      <c r="N5187" s="4">
        <v>0</v>
      </c>
      <c r="O5187" s="4">
        <v>233000</v>
      </c>
      <c r="P5187" s="4">
        <v>11403000</v>
      </c>
      <c r="Q5187" s="4">
        <v>7203</v>
      </c>
      <c r="R5187" s="4" t="b">
        <f t="shared" si="103"/>
        <v>0</v>
      </c>
      <c r="S5187" s="4">
        <v>0</v>
      </c>
    </row>
    <row r="5188" spans="1:19" ht="14.25" customHeight="1">
      <c r="A5188" s="4" t="s">
        <v>2921</v>
      </c>
      <c r="B5188" s="5"/>
      <c r="C5188" s="4">
        <v>0</v>
      </c>
      <c r="E5188" s="4" t="b">
        <f t="shared" si="96"/>
        <v>0</v>
      </c>
      <c r="F5188" s="4">
        <v>0</v>
      </c>
      <c r="G5188" s="4">
        <v>0</v>
      </c>
      <c r="H5188" s="6">
        <v>43831</v>
      </c>
      <c r="I5188" s="4" t="s">
        <v>2974</v>
      </c>
      <c r="J5188" s="4" t="s">
        <v>1043</v>
      </c>
      <c r="K5188" s="4">
        <v>10307</v>
      </c>
      <c r="L5188" s="4">
        <v>0</v>
      </c>
      <c r="M5188" s="4">
        <v>0</v>
      </c>
      <c r="N5188" s="4">
        <v>0</v>
      </c>
      <c r="O5188" s="4">
        <v>210000</v>
      </c>
      <c r="P5188" s="4">
        <v>11613000</v>
      </c>
      <c r="Q5188" s="4">
        <v>7204</v>
      </c>
      <c r="R5188" s="4" t="b">
        <f t="shared" si="103"/>
        <v>0</v>
      </c>
      <c r="S5188" s="4">
        <v>0</v>
      </c>
    </row>
    <row r="5189" spans="1:19" ht="14.25" customHeight="1">
      <c r="A5189" s="4" t="s">
        <v>2921</v>
      </c>
      <c r="B5189" s="5"/>
      <c r="C5189" s="4">
        <v>0</v>
      </c>
      <c r="E5189" s="4" t="b">
        <f t="shared" si="96"/>
        <v>0</v>
      </c>
      <c r="F5189" s="4">
        <v>0</v>
      </c>
      <c r="G5189" s="4">
        <v>0</v>
      </c>
      <c r="H5189" s="6">
        <v>43831</v>
      </c>
      <c r="I5189" s="4" t="s">
        <v>2975</v>
      </c>
      <c r="J5189" s="4" t="s">
        <v>1043</v>
      </c>
      <c r="K5189" s="4">
        <v>10308</v>
      </c>
      <c r="L5189" s="4">
        <v>0</v>
      </c>
      <c r="M5189" s="4">
        <v>0</v>
      </c>
      <c r="N5189" s="4">
        <v>0</v>
      </c>
      <c r="O5189" s="4">
        <v>233000</v>
      </c>
      <c r="P5189" s="4">
        <v>11846000</v>
      </c>
      <c r="Q5189" s="4">
        <v>7205</v>
      </c>
      <c r="R5189" s="4" t="b">
        <f t="shared" si="103"/>
        <v>0</v>
      </c>
      <c r="S5189" s="4">
        <v>0</v>
      </c>
    </row>
    <row r="5190" spans="1:19" ht="14.25" customHeight="1">
      <c r="A5190" s="4" t="s">
        <v>2921</v>
      </c>
      <c r="B5190" s="5"/>
      <c r="C5190" s="4">
        <v>0</v>
      </c>
      <c r="E5190" s="4" t="b">
        <f t="shared" si="96"/>
        <v>0</v>
      </c>
      <c r="F5190" s="4">
        <v>0</v>
      </c>
      <c r="G5190" s="4">
        <v>0</v>
      </c>
      <c r="H5190" s="6">
        <v>43831</v>
      </c>
      <c r="I5190" s="4" t="s">
        <v>2976</v>
      </c>
      <c r="J5190" s="4" t="s">
        <v>1043</v>
      </c>
      <c r="K5190" s="4">
        <v>10309</v>
      </c>
      <c r="L5190" s="4">
        <v>0</v>
      </c>
      <c r="M5190" s="4">
        <v>0</v>
      </c>
      <c r="N5190" s="4">
        <v>0</v>
      </c>
      <c r="O5190" s="4">
        <v>210000</v>
      </c>
      <c r="P5190" s="4">
        <v>12056000</v>
      </c>
      <c r="Q5190" s="4">
        <v>7206</v>
      </c>
      <c r="R5190" s="4" t="b">
        <f t="shared" si="103"/>
        <v>0</v>
      </c>
      <c r="S5190" s="4">
        <v>0</v>
      </c>
    </row>
    <row r="5191" spans="1:19" ht="14.25" customHeight="1">
      <c r="A5191" s="4" t="s">
        <v>2921</v>
      </c>
      <c r="B5191" s="5"/>
      <c r="C5191" s="4">
        <v>0</v>
      </c>
      <c r="E5191" s="4" t="b">
        <f t="shared" si="96"/>
        <v>0</v>
      </c>
      <c r="F5191" s="4">
        <v>0</v>
      </c>
      <c r="G5191" s="4">
        <v>0</v>
      </c>
      <c r="H5191" s="6">
        <v>43831</v>
      </c>
      <c r="I5191" s="4" t="s">
        <v>2977</v>
      </c>
      <c r="J5191" s="4" t="s">
        <v>1043</v>
      </c>
      <c r="K5191" s="4">
        <v>10310</v>
      </c>
      <c r="L5191" s="4">
        <v>0</v>
      </c>
      <c r="M5191" s="4">
        <v>0</v>
      </c>
      <c r="N5191" s="4">
        <v>0</v>
      </c>
      <c r="O5191" s="4">
        <v>233000</v>
      </c>
      <c r="P5191" s="4">
        <v>12289000</v>
      </c>
      <c r="Q5191" s="4">
        <v>7207</v>
      </c>
      <c r="R5191" s="4" t="b">
        <f t="shared" si="103"/>
        <v>0</v>
      </c>
      <c r="S5191" s="4">
        <v>0</v>
      </c>
    </row>
    <row r="5192" spans="1:19" ht="14.25" customHeight="1">
      <c r="A5192" s="4" t="s">
        <v>2921</v>
      </c>
      <c r="B5192" s="5"/>
      <c r="C5192" s="4">
        <v>0</v>
      </c>
      <c r="E5192" s="4" t="b">
        <f t="shared" si="96"/>
        <v>0</v>
      </c>
      <c r="F5192" s="4">
        <v>0</v>
      </c>
      <c r="G5192" s="4">
        <v>0</v>
      </c>
      <c r="H5192" s="6">
        <v>43831</v>
      </c>
      <c r="I5192" s="4" t="s">
        <v>2978</v>
      </c>
      <c r="J5192" s="4" t="s">
        <v>1043</v>
      </c>
      <c r="K5192" s="4">
        <v>10311</v>
      </c>
      <c r="L5192" s="4">
        <v>0</v>
      </c>
      <c r="M5192" s="4">
        <v>0</v>
      </c>
      <c r="N5192" s="4">
        <v>0</v>
      </c>
      <c r="O5192" s="4">
        <v>210000</v>
      </c>
      <c r="P5192" s="4">
        <v>12499000</v>
      </c>
      <c r="Q5192" s="4">
        <v>7208</v>
      </c>
      <c r="R5192" s="4" t="b">
        <f t="shared" si="103"/>
        <v>0</v>
      </c>
      <c r="S5192" s="4">
        <v>0</v>
      </c>
    </row>
    <row r="5193" spans="1:19" ht="14.25" customHeight="1">
      <c r="A5193" s="4" t="s">
        <v>2921</v>
      </c>
      <c r="B5193" s="5"/>
      <c r="C5193" s="4">
        <v>0</v>
      </c>
      <c r="E5193" s="4" t="b">
        <f t="shared" si="96"/>
        <v>0</v>
      </c>
      <c r="F5193" s="4">
        <v>0</v>
      </c>
      <c r="G5193" s="4">
        <v>0</v>
      </c>
      <c r="H5193" s="6">
        <v>43831</v>
      </c>
      <c r="I5193" s="4" t="s">
        <v>2979</v>
      </c>
      <c r="J5193" s="4" t="s">
        <v>1043</v>
      </c>
      <c r="K5193" s="4">
        <v>10312</v>
      </c>
      <c r="L5193" s="4">
        <v>0</v>
      </c>
      <c r="M5193" s="4">
        <v>0</v>
      </c>
      <c r="N5193" s="4">
        <v>0</v>
      </c>
      <c r="O5193" s="4">
        <v>210000</v>
      </c>
      <c r="P5193" s="4">
        <v>12709000</v>
      </c>
      <c r="Q5193" s="4">
        <v>7209</v>
      </c>
      <c r="R5193" s="4" t="b">
        <f t="shared" si="103"/>
        <v>0</v>
      </c>
      <c r="S5193" s="4">
        <v>0</v>
      </c>
    </row>
    <row r="5194" spans="1:19" ht="14.25" customHeight="1">
      <c r="A5194" s="4" t="s">
        <v>2921</v>
      </c>
      <c r="B5194" s="5"/>
      <c r="C5194" s="4">
        <v>0</v>
      </c>
      <c r="E5194" s="4" t="b">
        <f t="shared" si="96"/>
        <v>0</v>
      </c>
      <c r="F5194" s="4">
        <v>0</v>
      </c>
      <c r="G5194" s="4">
        <v>0</v>
      </c>
      <c r="H5194" s="6">
        <v>43831</v>
      </c>
      <c r="I5194" s="4" t="s">
        <v>2980</v>
      </c>
      <c r="J5194" s="4" t="s">
        <v>1043</v>
      </c>
      <c r="K5194" s="4">
        <v>10313</v>
      </c>
      <c r="L5194" s="4">
        <v>0</v>
      </c>
      <c r="M5194" s="4">
        <v>0</v>
      </c>
      <c r="N5194" s="4">
        <v>0</v>
      </c>
      <c r="O5194" s="4">
        <v>210000</v>
      </c>
      <c r="P5194" s="4">
        <v>12919000</v>
      </c>
      <c r="Q5194" s="4">
        <v>7210</v>
      </c>
      <c r="R5194" s="4" t="b">
        <f t="shared" si="103"/>
        <v>0</v>
      </c>
      <c r="S5194" s="4">
        <v>0</v>
      </c>
    </row>
    <row r="5195" spans="1:19" ht="14.25" customHeight="1">
      <c r="A5195" s="4" t="s">
        <v>2921</v>
      </c>
      <c r="B5195" s="5"/>
      <c r="C5195" s="4">
        <v>0</v>
      </c>
      <c r="E5195" s="4" t="b">
        <f t="shared" si="96"/>
        <v>0</v>
      </c>
      <c r="F5195" s="4">
        <v>0</v>
      </c>
      <c r="G5195" s="4">
        <v>0</v>
      </c>
      <c r="H5195" s="6">
        <v>43831</v>
      </c>
      <c r="I5195" s="4" t="s">
        <v>2981</v>
      </c>
      <c r="J5195" s="4" t="s">
        <v>1043</v>
      </c>
      <c r="K5195" s="4">
        <v>10314</v>
      </c>
      <c r="L5195" s="4">
        <v>0</v>
      </c>
      <c r="M5195" s="4">
        <v>0</v>
      </c>
      <c r="N5195" s="4">
        <v>0</v>
      </c>
      <c r="O5195" s="4">
        <v>233000</v>
      </c>
      <c r="P5195" s="4">
        <v>13152000</v>
      </c>
      <c r="Q5195" s="4">
        <v>7211</v>
      </c>
      <c r="R5195" s="4" t="b">
        <f t="shared" si="103"/>
        <v>0</v>
      </c>
      <c r="S5195" s="4">
        <v>0</v>
      </c>
    </row>
    <row r="5196" spans="1:19" ht="14.25" customHeight="1">
      <c r="A5196" s="4" t="s">
        <v>2921</v>
      </c>
      <c r="B5196" s="5"/>
      <c r="C5196" s="4">
        <v>0</v>
      </c>
      <c r="E5196" s="4" t="b">
        <f t="shared" si="96"/>
        <v>0</v>
      </c>
      <c r="F5196" s="4">
        <v>0</v>
      </c>
      <c r="G5196" s="4">
        <v>0</v>
      </c>
      <c r="H5196" s="6">
        <v>43831</v>
      </c>
      <c r="I5196" s="4" t="s">
        <v>2982</v>
      </c>
      <c r="J5196" s="4" t="s">
        <v>1043</v>
      </c>
      <c r="K5196" s="4">
        <v>10315</v>
      </c>
      <c r="L5196" s="4">
        <v>0</v>
      </c>
      <c r="M5196" s="4">
        <v>0</v>
      </c>
      <c r="N5196" s="4">
        <v>0</v>
      </c>
      <c r="O5196" s="4">
        <v>210000</v>
      </c>
      <c r="P5196" s="4">
        <v>13362000</v>
      </c>
      <c r="Q5196" s="4">
        <v>7212</v>
      </c>
      <c r="R5196" s="4" t="b">
        <f t="shared" si="103"/>
        <v>0</v>
      </c>
      <c r="S5196" s="4">
        <v>0</v>
      </c>
    </row>
    <row r="5197" spans="1:19" ht="14.25" customHeight="1">
      <c r="A5197" s="4" t="s">
        <v>2921</v>
      </c>
      <c r="B5197" s="5"/>
      <c r="C5197" s="4">
        <v>0</v>
      </c>
      <c r="E5197" s="4" t="b">
        <f t="shared" si="96"/>
        <v>0</v>
      </c>
      <c r="F5197" s="4">
        <v>0</v>
      </c>
      <c r="G5197" s="4">
        <v>0</v>
      </c>
      <c r="H5197" s="6">
        <v>43831</v>
      </c>
      <c r="I5197" s="4" t="s">
        <v>2983</v>
      </c>
      <c r="J5197" s="4" t="s">
        <v>1043</v>
      </c>
      <c r="K5197" s="4">
        <v>10316</v>
      </c>
      <c r="L5197" s="4">
        <v>0</v>
      </c>
      <c r="M5197" s="4">
        <v>0</v>
      </c>
      <c r="N5197" s="4">
        <v>0</v>
      </c>
      <c r="O5197" s="4">
        <v>233000</v>
      </c>
      <c r="P5197" s="4">
        <v>13595000</v>
      </c>
      <c r="Q5197" s="4">
        <v>7213</v>
      </c>
      <c r="R5197" s="4" t="b">
        <f t="shared" si="103"/>
        <v>0</v>
      </c>
      <c r="S5197" s="4">
        <v>0</v>
      </c>
    </row>
    <row r="5198" spans="1:19" ht="14.25" customHeight="1">
      <c r="A5198" s="4" t="s">
        <v>2921</v>
      </c>
      <c r="B5198" s="5"/>
      <c r="C5198" s="4">
        <v>0</v>
      </c>
      <c r="E5198" s="4" t="b">
        <f t="shared" si="96"/>
        <v>0</v>
      </c>
      <c r="F5198" s="4">
        <v>0</v>
      </c>
      <c r="G5198" s="4">
        <v>0</v>
      </c>
      <c r="H5198" s="6">
        <v>43831</v>
      </c>
      <c r="I5198" s="4" t="s">
        <v>2984</v>
      </c>
      <c r="J5198" s="4" t="s">
        <v>1043</v>
      </c>
      <c r="K5198" s="4">
        <v>10317</v>
      </c>
      <c r="L5198" s="4">
        <v>0</v>
      </c>
      <c r="M5198" s="4">
        <v>0</v>
      </c>
      <c r="N5198" s="4">
        <v>0</v>
      </c>
      <c r="O5198" s="4">
        <v>233000</v>
      </c>
      <c r="P5198" s="4">
        <v>13828000</v>
      </c>
      <c r="Q5198" s="4">
        <v>7214</v>
      </c>
      <c r="R5198" s="4" t="b">
        <f t="shared" si="103"/>
        <v>0</v>
      </c>
      <c r="S5198" s="4">
        <v>0</v>
      </c>
    </row>
    <row r="5199" spans="1:19" ht="14.25" customHeight="1">
      <c r="A5199" s="4" t="s">
        <v>2921</v>
      </c>
      <c r="B5199" s="5"/>
      <c r="C5199" s="4">
        <v>0</v>
      </c>
      <c r="E5199" s="4" t="b">
        <f t="shared" si="96"/>
        <v>0</v>
      </c>
      <c r="F5199" s="4">
        <v>0</v>
      </c>
      <c r="G5199" s="4">
        <v>0</v>
      </c>
      <c r="H5199" s="6">
        <v>43831</v>
      </c>
      <c r="I5199" s="4" t="s">
        <v>2985</v>
      </c>
      <c r="J5199" s="4" t="s">
        <v>1043</v>
      </c>
      <c r="K5199" s="4">
        <v>10318</v>
      </c>
      <c r="L5199" s="4">
        <v>0</v>
      </c>
      <c r="M5199" s="4">
        <v>0</v>
      </c>
      <c r="N5199" s="4">
        <v>0</v>
      </c>
      <c r="O5199" s="4">
        <v>210000</v>
      </c>
      <c r="P5199" s="4">
        <v>14038000</v>
      </c>
      <c r="Q5199" s="4">
        <v>7215</v>
      </c>
      <c r="R5199" s="4" t="b">
        <f t="shared" si="103"/>
        <v>0</v>
      </c>
      <c r="S5199" s="4">
        <v>0</v>
      </c>
    </row>
    <row r="5200" spans="1:19" ht="14.25" customHeight="1">
      <c r="A5200" s="4" t="s">
        <v>2921</v>
      </c>
      <c r="B5200" s="5"/>
      <c r="C5200" s="4">
        <v>0</v>
      </c>
      <c r="E5200" s="4" t="b">
        <f t="shared" si="96"/>
        <v>0</v>
      </c>
      <c r="F5200" s="4">
        <v>0</v>
      </c>
      <c r="G5200" s="4">
        <v>0</v>
      </c>
      <c r="H5200" s="6">
        <v>43831</v>
      </c>
      <c r="I5200" s="4" t="s">
        <v>2986</v>
      </c>
      <c r="J5200" s="4" t="s">
        <v>1043</v>
      </c>
      <c r="K5200" s="4">
        <v>10319</v>
      </c>
      <c r="L5200" s="4">
        <v>0</v>
      </c>
      <c r="M5200" s="4">
        <v>0</v>
      </c>
      <c r="N5200" s="4">
        <v>0</v>
      </c>
      <c r="O5200" s="4">
        <v>233000</v>
      </c>
      <c r="P5200" s="4">
        <v>14271000</v>
      </c>
      <c r="Q5200" s="4">
        <v>7216</v>
      </c>
      <c r="R5200" s="4" t="b">
        <f t="shared" si="103"/>
        <v>0</v>
      </c>
      <c r="S5200" s="4">
        <v>0</v>
      </c>
    </row>
    <row r="5201" spans="1:19" ht="14.25" customHeight="1">
      <c r="A5201" s="4" t="s">
        <v>2921</v>
      </c>
      <c r="B5201" s="5"/>
      <c r="C5201" s="4">
        <v>0</v>
      </c>
      <c r="E5201" s="4" t="b">
        <f t="shared" si="96"/>
        <v>0</v>
      </c>
      <c r="F5201" s="4">
        <v>0</v>
      </c>
      <c r="G5201" s="4">
        <v>0</v>
      </c>
      <c r="H5201" s="6">
        <v>43831</v>
      </c>
      <c r="I5201" s="4" t="s">
        <v>2987</v>
      </c>
      <c r="J5201" s="4" t="s">
        <v>1043</v>
      </c>
      <c r="K5201" s="4">
        <v>10320</v>
      </c>
      <c r="L5201" s="4">
        <v>0</v>
      </c>
      <c r="M5201" s="4">
        <v>0</v>
      </c>
      <c r="N5201" s="4">
        <v>0</v>
      </c>
      <c r="O5201" s="4">
        <v>210000</v>
      </c>
      <c r="P5201" s="4">
        <v>14481000</v>
      </c>
      <c r="Q5201" s="4">
        <v>7217</v>
      </c>
      <c r="R5201" s="4" t="b">
        <f t="shared" si="103"/>
        <v>0</v>
      </c>
      <c r="S5201" s="4">
        <v>0</v>
      </c>
    </row>
    <row r="5202" spans="1:19" ht="14.25" customHeight="1">
      <c r="A5202" s="4" t="s">
        <v>2921</v>
      </c>
      <c r="B5202" s="5"/>
      <c r="C5202" s="4">
        <v>0</v>
      </c>
      <c r="E5202" s="4" t="b">
        <f t="shared" si="96"/>
        <v>0</v>
      </c>
      <c r="F5202" s="4">
        <v>0</v>
      </c>
      <c r="G5202" s="4">
        <v>0</v>
      </c>
      <c r="H5202" s="6">
        <v>43831</v>
      </c>
      <c r="I5202" s="4" t="s">
        <v>2988</v>
      </c>
      <c r="J5202" s="4" t="s">
        <v>1043</v>
      </c>
      <c r="K5202" s="4">
        <v>10321</v>
      </c>
      <c r="L5202" s="4">
        <v>0</v>
      </c>
      <c r="M5202" s="4">
        <v>0</v>
      </c>
      <c r="N5202" s="4">
        <v>0</v>
      </c>
      <c r="O5202" s="4">
        <v>233000</v>
      </c>
      <c r="P5202" s="4">
        <v>14714000</v>
      </c>
      <c r="Q5202" s="4">
        <v>7218</v>
      </c>
      <c r="R5202" s="4" t="b">
        <f t="shared" si="103"/>
        <v>0</v>
      </c>
      <c r="S5202" s="4">
        <v>0</v>
      </c>
    </row>
    <row r="5203" spans="1:19" ht="14.25" customHeight="1">
      <c r="A5203" s="4" t="s">
        <v>2921</v>
      </c>
      <c r="B5203" s="5"/>
      <c r="C5203" s="4">
        <v>0</v>
      </c>
      <c r="E5203" s="4" t="b">
        <f t="shared" si="96"/>
        <v>0</v>
      </c>
      <c r="F5203" s="4">
        <v>0</v>
      </c>
      <c r="G5203" s="4">
        <v>0</v>
      </c>
      <c r="H5203" s="6">
        <v>43831</v>
      </c>
      <c r="I5203" s="4" t="s">
        <v>2989</v>
      </c>
      <c r="J5203" s="4" t="s">
        <v>1043</v>
      </c>
      <c r="K5203" s="4">
        <v>10322</v>
      </c>
      <c r="L5203" s="4">
        <v>0</v>
      </c>
      <c r="M5203" s="4">
        <v>0</v>
      </c>
      <c r="N5203" s="4">
        <v>0</v>
      </c>
      <c r="O5203" s="4">
        <v>210000</v>
      </c>
      <c r="P5203" s="4">
        <v>14924000</v>
      </c>
      <c r="Q5203" s="4">
        <v>7219</v>
      </c>
      <c r="R5203" s="4" t="b">
        <f t="shared" si="103"/>
        <v>0</v>
      </c>
      <c r="S5203" s="4">
        <v>0</v>
      </c>
    </row>
    <row r="5204" spans="1:19" ht="14.25" customHeight="1">
      <c r="A5204" s="4" t="s">
        <v>2921</v>
      </c>
      <c r="B5204" s="5"/>
      <c r="C5204" s="4">
        <v>0</v>
      </c>
      <c r="E5204" s="4" t="b">
        <f t="shared" si="96"/>
        <v>0</v>
      </c>
      <c r="F5204" s="4">
        <v>0</v>
      </c>
      <c r="G5204" s="4">
        <v>0</v>
      </c>
      <c r="H5204" s="6">
        <v>43831</v>
      </c>
      <c r="I5204" s="4" t="s">
        <v>2990</v>
      </c>
      <c r="J5204" s="4" t="s">
        <v>1043</v>
      </c>
      <c r="K5204" s="4">
        <v>10323</v>
      </c>
      <c r="L5204" s="4">
        <v>0</v>
      </c>
      <c r="M5204" s="4">
        <v>0</v>
      </c>
      <c r="N5204" s="4">
        <v>0</v>
      </c>
      <c r="O5204" s="4">
        <v>210000</v>
      </c>
      <c r="P5204" s="4">
        <v>15134000</v>
      </c>
      <c r="Q5204" s="4">
        <v>7220</v>
      </c>
      <c r="R5204" s="4" t="b">
        <f t="shared" si="103"/>
        <v>0</v>
      </c>
      <c r="S5204" s="4">
        <v>0</v>
      </c>
    </row>
    <row r="5205" spans="1:19" ht="14.25" customHeight="1">
      <c r="A5205" s="4" t="s">
        <v>2921</v>
      </c>
      <c r="B5205" s="5"/>
      <c r="C5205" s="4">
        <v>0</v>
      </c>
      <c r="E5205" s="4" t="b">
        <f t="shared" si="96"/>
        <v>0</v>
      </c>
      <c r="F5205" s="4">
        <v>0</v>
      </c>
      <c r="G5205" s="4">
        <v>0</v>
      </c>
      <c r="H5205" s="6">
        <v>43831</v>
      </c>
      <c r="I5205" s="4" t="s">
        <v>2991</v>
      </c>
      <c r="J5205" s="4" t="s">
        <v>1043</v>
      </c>
      <c r="K5205" s="4">
        <v>10324</v>
      </c>
      <c r="L5205" s="4">
        <v>0</v>
      </c>
      <c r="M5205" s="4">
        <v>0</v>
      </c>
      <c r="N5205" s="4">
        <v>0</v>
      </c>
      <c r="O5205" s="4">
        <v>210000</v>
      </c>
      <c r="P5205" s="4">
        <v>15344000</v>
      </c>
      <c r="Q5205" s="4">
        <v>7221</v>
      </c>
      <c r="R5205" s="4" t="b">
        <f t="shared" si="103"/>
        <v>0</v>
      </c>
      <c r="S5205" s="4">
        <v>0</v>
      </c>
    </row>
    <row r="5206" spans="1:19" ht="14.25" customHeight="1">
      <c r="A5206" s="4" t="s">
        <v>2921</v>
      </c>
      <c r="B5206" s="5"/>
      <c r="C5206" s="4">
        <v>0</v>
      </c>
      <c r="E5206" s="4" t="b">
        <f t="shared" si="96"/>
        <v>0</v>
      </c>
      <c r="F5206" s="4">
        <v>0</v>
      </c>
      <c r="G5206" s="4">
        <v>0</v>
      </c>
      <c r="H5206" s="6">
        <v>43831</v>
      </c>
      <c r="I5206" s="4" t="s">
        <v>2992</v>
      </c>
      <c r="J5206" s="4" t="s">
        <v>1043</v>
      </c>
      <c r="K5206" s="4">
        <v>10325</v>
      </c>
      <c r="L5206" s="4">
        <v>0</v>
      </c>
      <c r="M5206" s="4">
        <v>0</v>
      </c>
      <c r="N5206" s="4">
        <v>0</v>
      </c>
      <c r="O5206" s="4">
        <v>210000</v>
      </c>
      <c r="P5206" s="4">
        <v>15554000</v>
      </c>
      <c r="Q5206" s="4">
        <v>7222</v>
      </c>
      <c r="R5206" s="4" t="b">
        <f t="shared" si="103"/>
        <v>0</v>
      </c>
      <c r="S5206" s="4">
        <v>0</v>
      </c>
    </row>
    <row r="5207" spans="1:19" ht="14.25" customHeight="1">
      <c r="A5207" s="4" t="s">
        <v>2921</v>
      </c>
      <c r="B5207" s="5"/>
      <c r="C5207" s="4">
        <v>0</v>
      </c>
      <c r="E5207" s="4" t="b">
        <f t="shared" si="96"/>
        <v>0</v>
      </c>
      <c r="F5207" s="4">
        <v>0</v>
      </c>
      <c r="G5207" s="4">
        <v>0</v>
      </c>
      <c r="H5207" s="6">
        <v>43831</v>
      </c>
      <c r="I5207" s="4" t="s">
        <v>2993</v>
      </c>
      <c r="J5207" s="4" t="s">
        <v>1043</v>
      </c>
      <c r="K5207" s="4">
        <v>10326</v>
      </c>
      <c r="L5207" s="4">
        <v>0</v>
      </c>
      <c r="M5207" s="4">
        <v>0</v>
      </c>
      <c r="N5207" s="4">
        <v>0</v>
      </c>
      <c r="O5207" s="4">
        <v>233000</v>
      </c>
      <c r="P5207" s="4">
        <v>15787000</v>
      </c>
      <c r="Q5207" s="4">
        <v>7223</v>
      </c>
      <c r="R5207" s="4" t="b">
        <f t="shared" si="103"/>
        <v>0</v>
      </c>
      <c r="S5207" s="4">
        <v>0</v>
      </c>
    </row>
    <row r="5208" spans="1:19" ht="14.25" customHeight="1">
      <c r="A5208" s="4" t="s">
        <v>2921</v>
      </c>
      <c r="B5208" s="5"/>
      <c r="C5208" s="4">
        <v>0</v>
      </c>
      <c r="E5208" s="4" t="b">
        <f t="shared" si="96"/>
        <v>0</v>
      </c>
      <c r="F5208" s="4">
        <v>0</v>
      </c>
      <c r="G5208" s="4">
        <v>0</v>
      </c>
      <c r="H5208" s="6">
        <v>43831</v>
      </c>
      <c r="I5208" s="4" t="s">
        <v>2994</v>
      </c>
      <c r="J5208" s="4" t="s">
        <v>1043</v>
      </c>
      <c r="K5208" s="4">
        <v>10327</v>
      </c>
      <c r="L5208" s="4">
        <v>0</v>
      </c>
      <c r="M5208" s="4">
        <v>0</v>
      </c>
      <c r="N5208" s="4">
        <v>0</v>
      </c>
      <c r="O5208" s="4">
        <v>210000</v>
      </c>
      <c r="P5208" s="4">
        <v>15997000</v>
      </c>
      <c r="Q5208" s="4">
        <v>7224</v>
      </c>
      <c r="R5208" s="4" t="b">
        <f t="shared" si="103"/>
        <v>0</v>
      </c>
      <c r="S5208" s="4">
        <v>0</v>
      </c>
    </row>
    <row r="5209" spans="1:19" ht="14.25" customHeight="1">
      <c r="A5209" s="4" t="s">
        <v>2921</v>
      </c>
      <c r="B5209" s="5"/>
      <c r="C5209" s="4">
        <v>0</v>
      </c>
      <c r="E5209" s="4" t="b">
        <f t="shared" si="96"/>
        <v>0</v>
      </c>
      <c r="F5209" s="4">
        <v>0</v>
      </c>
      <c r="G5209" s="4">
        <v>0</v>
      </c>
      <c r="H5209" s="6">
        <v>43831</v>
      </c>
      <c r="I5209" s="4" t="s">
        <v>2995</v>
      </c>
      <c r="J5209" s="4" t="s">
        <v>1043</v>
      </c>
      <c r="K5209" s="4">
        <v>10328</v>
      </c>
      <c r="L5209" s="4">
        <v>0</v>
      </c>
      <c r="M5209" s="4">
        <v>0</v>
      </c>
      <c r="N5209" s="4">
        <v>0</v>
      </c>
      <c r="O5209" s="4">
        <v>233000</v>
      </c>
      <c r="P5209" s="4">
        <v>16230000</v>
      </c>
      <c r="Q5209" s="4">
        <v>7225</v>
      </c>
      <c r="R5209" s="4" t="b">
        <f t="shared" si="103"/>
        <v>0</v>
      </c>
      <c r="S5209" s="4">
        <v>0</v>
      </c>
    </row>
    <row r="5210" spans="1:19" ht="14.25" customHeight="1">
      <c r="A5210" s="4" t="s">
        <v>2921</v>
      </c>
      <c r="B5210" s="5"/>
      <c r="C5210" s="4">
        <v>0</v>
      </c>
      <c r="E5210" s="4" t="b">
        <f t="shared" si="96"/>
        <v>0</v>
      </c>
      <c r="F5210" s="4">
        <v>0</v>
      </c>
      <c r="G5210" s="4">
        <v>0</v>
      </c>
      <c r="H5210" s="6">
        <v>43831</v>
      </c>
      <c r="I5210" s="4" t="s">
        <v>2996</v>
      </c>
      <c r="J5210" s="4" t="s">
        <v>1043</v>
      </c>
      <c r="K5210" s="4">
        <v>10329</v>
      </c>
      <c r="L5210" s="4">
        <v>0</v>
      </c>
      <c r="M5210" s="4">
        <v>0</v>
      </c>
      <c r="N5210" s="4">
        <v>0</v>
      </c>
      <c r="O5210" s="4">
        <v>210000</v>
      </c>
      <c r="P5210" s="4">
        <v>16440000</v>
      </c>
      <c r="Q5210" s="4">
        <v>7226</v>
      </c>
      <c r="R5210" s="4" t="b">
        <f t="shared" si="103"/>
        <v>0</v>
      </c>
      <c r="S5210" s="4">
        <v>0</v>
      </c>
    </row>
    <row r="5211" spans="1:19" ht="14.25" customHeight="1">
      <c r="A5211" s="4" t="s">
        <v>2921</v>
      </c>
      <c r="B5211" s="5"/>
      <c r="C5211" s="4">
        <v>0</v>
      </c>
      <c r="E5211" s="4" t="b">
        <f t="shared" si="96"/>
        <v>0</v>
      </c>
      <c r="F5211" s="4">
        <v>0</v>
      </c>
      <c r="G5211" s="4">
        <v>0</v>
      </c>
      <c r="H5211" s="6">
        <v>43831</v>
      </c>
      <c r="I5211" s="4" t="s">
        <v>2997</v>
      </c>
      <c r="J5211" s="4" t="s">
        <v>1043</v>
      </c>
      <c r="K5211" s="4">
        <v>10330</v>
      </c>
      <c r="L5211" s="4">
        <v>0</v>
      </c>
      <c r="M5211" s="4">
        <v>0</v>
      </c>
      <c r="N5211" s="4">
        <v>0</v>
      </c>
      <c r="O5211" s="4">
        <v>210000</v>
      </c>
      <c r="P5211" s="4">
        <v>16650000</v>
      </c>
      <c r="Q5211" s="4">
        <v>7227</v>
      </c>
      <c r="R5211" s="4" t="b">
        <f t="shared" si="103"/>
        <v>0</v>
      </c>
      <c r="S5211" s="4">
        <v>0</v>
      </c>
    </row>
    <row r="5212" spans="1:19" ht="14.25" customHeight="1">
      <c r="A5212" s="4" t="s">
        <v>2921</v>
      </c>
      <c r="B5212" s="5"/>
      <c r="C5212" s="4">
        <v>0</v>
      </c>
      <c r="E5212" s="4" t="b">
        <f t="shared" si="96"/>
        <v>0</v>
      </c>
      <c r="F5212" s="4">
        <v>0</v>
      </c>
      <c r="G5212" s="4">
        <v>0</v>
      </c>
      <c r="H5212" s="6">
        <v>43831</v>
      </c>
      <c r="I5212" s="4" t="s">
        <v>2998</v>
      </c>
      <c r="J5212" s="4" t="s">
        <v>1043</v>
      </c>
      <c r="K5212" s="4">
        <v>10331</v>
      </c>
      <c r="L5212" s="4">
        <v>0</v>
      </c>
      <c r="M5212" s="4">
        <v>0</v>
      </c>
      <c r="N5212" s="4">
        <v>0</v>
      </c>
      <c r="O5212" s="4">
        <v>233000</v>
      </c>
      <c r="P5212" s="4">
        <v>16883000</v>
      </c>
      <c r="Q5212" s="4">
        <v>7228</v>
      </c>
      <c r="R5212" s="4" t="b">
        <f t="shared" si="103"/>
        <v>0</v>
      </c>
      <c r="S5212" s="4">
        <v>0</v>
      </c>
    </row>
    <row r="5213" spans="1:19" ht="14.25" customHeight="1">
      <c r="A5213" s="4" t="s">
        <v>2921</v>
      </c>
      <c r="B5213" s="5"/>
      <c r="C5213" s="4">
        <v>0</v>
      </c>
      <c r="E5213" s="4" t="b">
        <f t="shared" si="96"/>
        <v>0</v>
      </c>
      <c r="F5213" s="4">
        <v>0</v>
      </c>
      <c r="G5213" s="4">
        <v>0</v>
      </c>
      <c r="H5213" s="6">
        <v>43831</v>
      </c>
      <c r="I5213" s="4" t="s">
        <v>2999</v>
      </c>
      <c r="J5213" s="4" t="s">
        <v>1043</v>
      </c>
      <c r="K5213" s="4">
        <v>10332</v>
      </c>
      <c r="L5213" s="4">
        <v>0</v>
      </c>
      <c r="M5213" s="4">
        <v>0</v>
      </c>
      <c r="N5213" s="4">
        <v>0</v>
      </c>
      <c r="O5213" s="4">
        <v>210000</v>
      </c>
      <c r="P5213" s="4">
        <v>17093000</v>
      </c>
      <c r="Q5213" s="4">
        <v>7229</v>
      </c>
      <c r="R5213" s="4" t="b">
        <f t="shared" si="103"/>
        <v>0</v>
      </c>
      <c r="S5213" s="4">
        <v>0</v>
      </c>
    </row>
    <row r="5214" spans="1:19" ht="14.25" customHeight="1">
      <c r="A5214" s="4" t="s">
        <v>2921</v>
      </c>
      <c r="B5214" s="5"/>
      <c r="C5214" s="4">
        <v>0</v>
      </c>
      <c r="E5214" s="4" t="b">
        <f t="shared" si="96"/>
        <v>0</v>
      </c>
      <c r="F5214" s="4">
        <v>0</v>
      </c>
      <c r="G5214" s="4">
        <v>0</v>
      </c>
      <c r="H5214" s="6">
        <v>43831</v>
      </c>
      <c r="I5214" s="4" t="s">
        <v>3000</v>
      </c>
      <c r="J5214" s="4" t="s">
        <v>1043</v>
      </c>
      <c r="K5214" s="4">
        <v>10333</v>
      </c>
      <c r="L5214" s="4">
        <v>0</v>
      </c>
      <c r="M5214" s="4">
        <v>0</v>
      </c>
      <c r="N5214" s="4">
        <v>0</v>
      </c>
      <c r="O5214" s="4">
        <v>210000</v>
      </c>
      <c r="P5214" s="4">
        <v>17303000</v>
      </c>
      <c r="Q5214" s="4">
        <v>7230</v>
      </c>
      <c r="R5214" s="4" t="b">
        <f t="shared" si="103"/>
        <v>0</v>
      </c>
      <c r="S5214" s="4">
        <v>0</v>
      </c>
    </row>
    <row r="5215" spans="1:19" ht="14.25" customHeight="1">
      <c r="A5215" s="4" t="s">
        <v>2921</v>
      </c>
      <c r="B5215" s="5"/>
      <c r="C5215" s="4">
        <v>0</v>
      </c>
      <c r="E5215" s="4" t="b">
        <f t="shared" si="96"/>
        <v>0</v>
      </c>
      <c r="F5215" s="4">
        <v>0</v>
      </c>
      <c r="G5215" s="4">
        <v>0</v>
      </c>
      <c r="H5215" s="6">
        <v>43831</v>
      </c>
      <c r="I5215" s="4" t="s">
        <v>3001</v>
      </c>
      <c r="J5215" s="4" t="s">
        <v>1043</v>
      </c>
      <c r="K5215" s="4">
        <v>10334</v>
      </c>
      <c r="L5215" s="4">
        <v>0</v>
      </c>
      <c r="M5215" s="4">
        <v>0</v>
      </c>
      <c r="N5215" s="4">
        <v>0</v>
      </c>
      <c r="O5215" s="4">
        <v>233000</v>
      </c>
      <c r="P5215" s="4">
        <v>17536000</v>
      </c>
      <c r="Q5215" s="4">
        <v>7231</v>
      </c>
      <c r="R5215" s="4" t="b">
        <f t="shared" si="103"/>
        <v>0</v>
      </c>
      <c r="S5215" s="4">
        <v>0</v>
      </c>
    </row>
    <row r="5216" spans="1:19" ht="14.25" customHeight="1">
      <c r="A5216" s="4" t="s">
        <v>2921</v>
      </c>
      <c r="B5216" s="5"/>
      <c r="C5216" s="4">
        <v>0</v>
      </c>
      <c r="E5216" s="4" t="b">
        <f t="shared" si="96"/>
        <v>0</v>
      </c>
      <c r="F5216" s="4">
        <v>0</v>
      </c>
      <c r="G5216" s="4">
        <v>0</v>
      </c>
      <c r="H5216" s="6">
        <v>43862</v>
      </c>
      <c r="I5216" s="4" t="s">
        <v>3002</v>
      </c>
      <c r="J5216" s="4" t="s">
        <v>1043</v>
      </c>
      <c r="K5216" s="4">
        <v>10335</v>
      </c>
      <c r="L5216" s="4">
        <v>0</v>
      </c>
      <c r="M5216" s="4">
        <v>0</v>
      </c>
      <c r="N5216" s="4">
        <v>0</v>
      </c>
      <c r="O5216" s="4">
        <v>233000</v>
      </c>
      <c r="P5216" s="4">
        <v>17769000</v>
      </c>
      <c r="Q5216" s="4">
        <v>7232</v>
      </c>
      <c r="R5216" s="4" t="b">
        <f t="shared" si="103"/>
        <v>0</v>
      </c>
      <c r="S5216" s="4">
        <v>0</v>
      </c>
    </row>
    <row r="5217" spans="1:19" ht="14.25" customHeight="1">
      <c r="A5217" s="4" t="s">
        <v>2921</v>
      </c>
      <c r="B5217" s="5"/>
      <c r="C5217" s="4">
        <v>0</v>
      </c>
      <c r="E5217" s="4" t="b">
        <f t="shared" si="96"/>
        <v>0</v>
      </c>
      <c r="F5217" s="4">
        <v>0</v>
      </c>
      <c r="G5217" s="4">
        <v>0</v>
      </c>
      <c r="H5217" s="6">
        <v>43862</v>
      </c>
      <c r="I5217" s="4" t="s">
        <v>3003</v>
      </c>
      <c r="J5217" s="4" t="s">
        <v>1043</v>
      </c>
      <c r="K5217" s="4">
        <v>10336</v>
      </c>
      <c r="L5217" s="4">
        <v>0</v>
      </c>
      <c r="M5217" s="4">
        <v>0</v>
      </c>
      <c r="N5217" s="4">
        <v>0</v>
      </c>
      <c r="O5217" s="4">
        <v>210000</v>
      </c>
      <c r="P5217" s="4">
        <v>17979000</v>
      </c>
      <c r="Q5217" s="4">
        <v>7233</v>
      </c>
      <c r="R5217" s="4" t="b">
        <f t="shared" si="103"/>
        <v>0</v>
      </c>
      <c r="S5217" s="4">
        <v>0</v>
      </c>
    </row>
    <row r="5218" spans="1:19" ht="14.25" customHeight="1">
      <c r="A5218" s="4" t="s">
        <v>2921</v>
      </c>
      <c r="B5218" s="5"/>
      <c r="C5218" s="4">
        <v>0</v>
      </c>
      <c r="E5218" s="4" t="b">
        <f t="shared" si="96"/>
        <v>0</v>
      </c>
      <c r="F5218" s="4">
        <v>0</v>
      </c>
      <c r="G5218" s="4">
        <v>0</v>
      </c>
      <c r="H5218" s="6">
        <v>43862</v>
      </c>
      <c r="I5218" s="4" t="s">
        <v>3004</v>
      </c>
      <c r="J5218" s="4" t="s">
        <v>1043</v>
      </c>
      <c r="K5218" s="4">
        <v>10337</v>
      </c>
      <c r="L5218" s="4">
        <v>0</v>
      </c>
      <c r="M5218" s="4">
        <v>0</v>
      </c>
      <c r="N5218" s="4">
        <v>0</v>
      </c>
      <c r="O5218" s="4">
        <v>210000</v>
      </c>
      <c r="P5218" s="4">
        <v>18189000</v>
      </c>
      <c r="Q5218" s="4">
        <v>7234</v>
      </c>
      <c r="R5218" s="4" t="b">
        <f t="shared" si="103"/>
        <v>0</v>
      </c>
      <c r="S5218" s="4">
        <v>0</v>
      </c>
    </row>
    <row r="5219" spans="1:19" ht="14.25" customHeight="1">
      <c r="A5219" s="4" t="s">
        <v>2921</v>
      </c>
      <c r="B5219" s="5"/>
      <c r="C5219" s="4">
        <v>0</v>
      </c>
      <c r="E5219" s="4" t="b">
        <f t="shared" si="96"/>
        <v>0</v>
      </c>
      <c r="F5219" s="4">
        <v>0</v>
      </c>
      <c r="G5219" s="4">
        <v>0</v>
      </c>
      <c r="H5219" s="6">
        <v>43862</v>
      </c>
      <c r="I5219" s="4" t="s">
        <v>3005</v>
      </c>
      <c r="J5219" s="4" t="s">
        <v>1043</v>
      </c>
      <c r="K5219" s="4">
        <v>10338</v>
      </c>
      <c r="L5219" s="4">
        <v>0</v>
      </c>
      <c r="M5219" s="4">
        <v>0</v>
      </c>
      <c r="N5219" s="4">
        <v>0</v>
      </c>
      <c r="O5219" s="4">
        <v>210000</v>
      </c>
      <c r="P5219" s="4">
        <v>18399000</v>
      </c>
      <c r="Q5219" s="4">
        <v>7235</v>
      </c>
      <c r="R5219" s="4" t="b">
        <f t="shared" si="103"/>
        <v>0</v>
      </c>
      <c r="S5219" s="4">
        <v>0</v>
      </c>
    </row>
    <row r="5220" spans="1:19" ht="14.25" customHeight="1">
      <c r="A5220" s="4" t="s">
        <v>2921</v>
      </c>
      <c r="B5220" s="5"/>
      <c r="C5220" s="4">
        <v>0</v>
      </c>
      <c r="E5220" s="4" t="b">
        <f t="shared" si="96"/>
        <v>0</v>
      </c>
      <c r="F5220" s="4">
        <v>0</v>
      </c>
      <c r="G5220" s="4">
        <v>0</v>
      </c>
      <c r="H5220" s="6">
        <v>43862</v>
      </c>
      <c r="I5220" s="4" t="s">
        <v>3006</v>
      </c>
      <c r="J5220" s="4" t="s">
        <v>1043</v>
      </c>
      <c r="K5220" s="4">
        <v>10339</v>
      </c>
      <c r="L5220" s="4">
        <v>0</v>
      </c>
      <c r="M5220" s="4">
        <v>0</v>
      </c>
      <c r="N5220" s="4">
        <v>0</v>
      </c>
      <c r="O5220" s="4">
        <v>210000</v>
      </c>
      <c r="P5220" s="4">
        <v>18609000</v>
      </c>
      <c r="Q5220" s="4">
        <v>7236</v>
      </c>
      <c r="R5220" s="4" t="b">
        <f t="shared" si="103"/>
        <v>0</v>
      </c>
      <c r="S5220" s="4">
        <v>0</v>
      </c>
    </row>
    <row r="5221" spans="1:19" ht="14.25" customHeight="1">
      <c r="A5221" s="4" t="s">
        <v>2921</v>
      </c>
      <c r="B5221" s="5"/>
      <c r="C5221" s="4">
        <v>0</v>
      </c>
      <c r="E5221" s="4" t="b">
        <f t="shared" si="96"/>
        <v>0</v>
      </c>
      <c r="F5221" s="4">
        <v>0</v>
      </c>
      <c r="G5221" s="4">
        <v>0</v>
      </c>
      <c r="H5221" s="6">
        <v>43862</v>
      </c>
      <c r="I5221" s="4" t="s">
        <v>3007</v>
      </c>
      <c r="J5221" s="4" t="s">
        <v>1043</v>
      </c>
      <c r="K5221" s="4">
        <v>10340</v>
      </c>
      <c r="L5221" s="4">
        <v>0</v>
      </c>
      <c r="M5221" s="4">
        <v>0</v>
      </c>
      <c r="N5221" s="4">
        <v>0</v>
      </c>
      <c r="O5221" s="4">
        <v>233000</v>
      </c>
      <c r="P5221" s="4">
        <v>18842000</v>
      </c>
      <c r="Q5221" s="4">
        <v>7237</v>
      </c>
      <c r="R5221" s="4" t="b">
        <f t="shared" si="103"/>
        <v>0</v>
      </c>
      <c r="S5221" s="4">
        <v>0</v>
      </c>
    </row>
    <row r="5222" spans="1:19" ht="14.25" customHeight="1">
      <c r="A5222" s="4" t="s">
        <v>2921</v>
      </c>
      <c r="B5222" s="5"/>
      <c r="C5222" s="4">
        <v>0</v>
      </c>
      <c r="E5222" s="4" t="b">
        <f t="shared" si="96"/>
        <v>0</v>
      </c>
      <c r="F5222" s="4">
        <v>0</v>
      </c>
      <c r="G5222" s="4">
        <v>0</v>
      </c>
      <c r="H5222" s="6">
        <v>43862</v>
      </c>
      <c r="I5222" s="4" t="s">
        <v>3008</v>
      </c>
      <c r="J5222" s="4" t="s">
        <v>1043</v>
      </c>
      <c r="K5222" s="4">
        <v>10341</v>
      </c>
      <c r="L5222" s="4">
        <v>0</v>
      </c>
      <c r="M5222" s="4">
        <v>0</v>
      </c>
      <c r="N5222" s="4">
        <v>0</v>
      </c>
      <c r="O5222" s="4">
        <v>233000</v>
      </c>
      <c r="P5222" s="4">
        <v>19075000</v>
      </c>
      <c r="Q5222" s="4">
        <v>7238</v>
      </c>
      <c r="R5222" s="4" t="b">
        <f t="shared" si="103"/>
        <v>0</v>
      </c>
      <c r="S5222" s="4">
        <v>0</v>
      </c>
    </row>
    <row r="5223" spans="1:19" ht="14.25" customHeight="1">
      <c r="A5223" s="4" t="s">
        <v>2921</v>
      </c>
      <c r="B5223" s="5"/>
      <c r="C5223" s="4">
        <v>0</v>
      </c>
      <c r="E5223" s="4" t="b">
        <f t="shared" si="96"/>
        <v>0</v>
      </c>
      <c r="F5223" s="4">
        <v>0</v>
      </c>
      <c r="G5223" s="4">
        <v>0</v>
      </c>
      <c r="H5223" s="6">
        <v>43862</v>
      </c>
      <c r="I5223" s="4" t="s">
        <v>3009</v>
      </c>
      <c r="J5223" s="4" t="s">
        <v>1043</v>
      </c>
      <c r="K5223" s="4">
        <v>10342</v>
      </c>
      <c r="L5223" s="4">
        <v>0</v>
      </c>
      <c r="M5223" s="4">
        <v>0</v>
      </c>
      <c r="N5223" s="4">
        <v>0</v>
      </c>
      <c r="O5223" s="4">
        <v>210000</v>
      </c>
      <c r="P5223" s="4">
        <v>19285000</v>
      </c>
      <c r="Q5223" s="4">
        <v>7239</v>
      </c>
      <c r="R5223" s="4" t="b">
        <f t="shared" si="103"/>
        <v>0</v>
      </c>
      <c r="S5223" s="4">
        <v>0</v>
      </c>
    </row>
    <row r="5224" spans="1:19" ht="14.25" customHeight="1">
      <c r="A5224" s="4" t="s">
        <v>2921</v>
      </c>
      <c r="B5224" s="5"/>
      <c r="C5224" s="4">
        <v>0</v>
      </c>
      <c r="E5224" s="4" t="b">
        <f t="shared" si="96"/>
        <v>0</v>
      </c>
      <c r="F5224" s="4">
        <v>0</v>
      </c>
      <c r="G5224" s="4">
        <v>0</v>
      </c>
      <c r="H5224" s="6">
        <v>43862</v>
      </c>
      <c r="I5224" s="4" t="s">
        <v>3010</v>
      </c>
      <c r="J5224" s="4" t="s">
        <v>1043</v>
      </c>
      <c r="K5224" s="4">
        <v>10343</v>
      </c>
      <c r="L5224" s="4">
        <v>0</v>
      </c>
      <c r="M5224" s="4">
        <v>0</v>
      </c>
      <c r="N5224" s="4">
        <v>0</v>
      </c>
      <c r="O5224" s="4">
        <v>233000</v>
      </c>
      <c r="P5224" s="4">
        <v>19518000</v>
      </c>
      <c r="Q5224" s="4">
        <v>7240</v>
      </c>
      <c r="R5224" s="4" t="b">
        <f t="shared" si="103"/>
        <v>0</v>
      </c>
      <c r="S5224" s="4">
        <v>0</v>
      </c>
    </row>
    <row r="5225" spans="1:19" ht="14.25" customHeight="1">
      <c r="A5225" s="4" t="s">
        <v>2921</v>
      </c>
      <c r="B5225" s="5"/>
      <c r="C5225" s="4">
        <v>0</v>
      </c>
      <c r="E5225" s="4" t="b">
        <f t="shared" si="96"/>
        <v>0</v>
      </c>
      <c r="F5225" s="4">
        <v>0</v>
      </c>
      <c r="G5225" s="4">
        <v>0</v>
      </c>
      <c r="H5225" s="6">
        <v>43862</v>
      </c>
      <c r="I5225" s="4" t="s">
        <v>3011</v>
      </c>
      <c r="J5225" s="4" t="s">
        <v>1043</v>
      </c>
      <c r="K5225" s="4">
        <v>10344</v>
      </c>
      <c r="L5225" s="4">
        <v>0</v>
      </c>
      <c r="M5225" s="4">
        <v>0</v>
      </c>
      <c r="N5225" s="4">
        <v>0</v>
      </c>
      <c r="O5225" s="4">
        <v>210000</v>
      </c>
      <c r="P5225" s="4">
        <v>19728000</v>
      </c>
      <c r="Q5225" s="4">
        <v>7241</v>
      </c>
      <c r="R5225" s="4" t="b">
        <f t="shared" si="103"/>
        <v>0</v>
      </c>
      <c r="S5225" s="4">
        <v>0</v>
      </c>
    </row>
    <row r="5226" spans="1:19" ht="14.25" customHeight="1">
      <c r="A5226" s="4" t="s">
        <v>2921</v>
      </c>
      <c r="B5226" s="5"/>
      <c r="C5226" s="4">
        <v>0</v>
      </c>
      <c r="E5226" s="4" t="b">
        <f t="shared" si="96"/>
        <v>0</v>
      </c>
      <c r="F5226" s="4">
        <v>0</v>
      </c>
      <c r="G5226" s="4">
        <v>0</v>
      </c>
      <c r="H5226" s="6">
        <v>43862</v>
      </c>
      <c r="I5226" s="4" t="s">
        <v>3012</v>
      </c>
      <c r="J5226" s="4" t="s">
        <v>1043</v>
      </c>
      <c r="K5226" s="4">
        <v>10345</v>
      </c>
      <c r="L5226" s="4">
        <v>0</v>
      </c>
      <c r="M5226" s="4">
        <v>0</v>
      </c>
      <c r="N5226" s="4">
        <v>0</v>
      </c>
      <c r="O5226" s="4">
        <v>210000</v>
      </c>
      <c r="P5226" s="4">
        <v>19938000</v>
      </c>
      <c r="Q5226" s="4">
        <v>7242</v>
      </c>
      <c r="R5226" s="4" t="b">
        <f t="shared" si="103"/>
        <v>0</v>
      </c>
      <c r="S5226" s="4">
        <v>0</v>
      </c>
    </row>
    <row r="5227" spans="1:19" ht="14.25" customHeight="1">
      <c r="A5227" s="4" t="s">
        <v>2921</v>
      </c>
      <c r="B5227" s="5"/>
      <c r="C5227" s="4">
        <v>0</v>
      </c>
      <c r="E5227" s="4" t="b">
        <f t="shared" si="96"/>
        <v>0</v>
      </c>
      <c r="F5227" s="4">
        <v>0</v>
      </c>
      <c r="G5227" s="4">
        <v>0</v>
      </c>
      <c r="H5227" s="6">
        <v>43862</v>
      </c>
      <c r="I5227" s="4" t="s">
        <v>3013</v>
      </c>
      <c r="J5227" s="4" t="s">
        <v>1043</v>
      </c>
      <c r="K5227" s="4">
        <v>10346</v>
      </c>
      <c r="L5227" s="4">
        <v>0</v>
      </c>
      <c r="M5227" s="4">
        <v>0</v>
      </c>
      <c r="N5227" s="4">
        <v>0</v>
      </c>
      <c r="O5227" s="4">
        <v>210000</v>
      </c>
      <c r="P5227" s="4">
        <v>20148000</v>
      </c>
      <c r="Q5227" s="4">
        <v>7243</v>
      </c>
      <c r="R5227" s="4" t="b">
        <f t="shared" si="103"/>
        <v>0</v>
      </c>
      <c r="S5227" s="4">
        <v>0</v>
      </c>
    </row>
    <row r="5228" spans="1:19" ht="14.25" customHeight="1">
      <c r="A5228" s="4" t="s">
        <v>2921</v>
      </c>
      <c r="B5228" s="5"/>
      <c r="C5228" s="4">
        <v>0</v>
      </c>
      <c r="E5228" s="4" t="b">
        <f t="shared" si="96"/>
        <v>0</v>
      </c>
      <c r="F5228" s="4">
        <v>0</v>
      </c>
      <c r="G5228" s="4">
        <v>0</v>
      </c>
      <c r="H5228" s="6">
        <v>43862</v>
      </c>
      <c r="I5228" s="4" t="s">
        <v>3014</v>
      </c>
      <c r="J5228" s="4" t="s">
        <v>1043</v>
      </c>
      <c r="K5228" s="4">
        <v>10347</v>
      </c>
      <c r="L5228" s="4">
        <v>0</v>
      </c>
      <c r="M5228" s="4">
        <v>0</v>
      </c>
      <c r="N5228" s="4">
        <v>0</v>
      </c>
      <c r="O5228" s="4">
        <v>210000</v>
      </c>
      <c r="P5228" s="4">
        <v>20358000</v>
      </c>
      <c r="Q5228" s="4">
        <v>7244</v>
      </c>
      <c r="R5228" s="4" t="b">
        <f t="shared" si="103"/>
        <v>0</v>
      </c>
      <c r="S5228" s="4">
        <v>0</v>
      </c>
    </row>
    <row r="5229" spans="1:19" ht="14.25" customHeight="1">
      <c r="A5229" s="4" t="s">
        <v>2921</v>
      </c>
      <c r="B5229" s="5"/>
      <c r="C5229" s="4">
        <v>0</v>
      </c>
      <c r="E5229" s="4" t="b">
        <f t="shared" si="96"/>
        <v>0</v>
      </c>
      <c r="F5229" s="4">
        <v>0</v>
      </c>
      <c r="G5229" s="4">
        <v>0</v>
      </c>
      <c r="H5229" s="6">
        <v>43862</v>
      </c>
      <c r="I5229" s="4" t="s">
        <v>3015</v>
      </c>
      <c r="J5229" s="4" t="s">
        <v>1043</v>
      </c>
      <c r="K5229" s="4">
        <v>10348</v>
      </c>
      <c r="L5229" s="4">
        <v>0</v>
      </c>
      <c r="M5229" s="4">
        <v>0</v>
      </c>
      <c r="N5229" s="4">
        <v>0</v>
      </c>
      <c r="O5229" s="4">
        <v>210000</v>
      </c>
      <c r="P5229" s="4">
        <v>20568000</v>
      </c>
      <c r="Q5229" s="4">
        <v>7245</v>
      </c>
      <c r="R5229" s="4" t="b">
        <f t="shared" si="103"/>
        <v>0</v>
      </c>
      <c r="S5229" s="4">
        <v>0</v>
      </c>
    </row>
    <row r="5230" spans="1:19" ht="14.25" customHeight="1">
      <c r="A5230" s="4" t="s">
        <v>2921</v>
      </c>
      <c r="B5230" s="5"/>
      <c r="C5230" s="4">
        <v>0</v>
      </c>
      <c r="E5230" s="4" t="b">
        <f t="shared" si="96"/>
        <v>0</v>
      </c>
      <c r="F5230" s="4">
        <v>0</v>
      </c>
      <c r="G5230" s="4">
        <v>0</v>
      </c>
      <c r="H5230" s="6">
        <v>43862</v>
      </c>
      <c r="I5230" s="4" t="s">
        <v>3016</v>
      </c>
      <c r="J5230" s="4" t="s">
        <v>1043</v>
      </c>
      <c r="K5230" s="4">
        <v>10349</v>
      </c>
      <c r="L5230" s="4">
        <v>0</v>
      </c>
      <c r="M5230" s="4">
        <v>0</v>
      </c>
      <c r="N5230" s="4">
        <v>0</v>
      </c>
      <c r="O5230" s="4">
        <v>233000</v>
      </c>
      <c r="P5230" s="4">
        <v>20801000</v>
      </c>
      <c r="Q5230" s="4">
        <v>7246</v>
      </c>
      <c r="R5230" s="4" t="b">
        <f t="shared" si="103"/>
        <v>0</v>
      </c>
      <c r="S5230" s="4">
        <v>0</v>
      </c>
    </row>
    <row r="5231" spans="1:19" ht="14.25" customHeight="1">
      <c r="A5231" s="4" t="s">
        <v>2921</v>
      </c>
      <c r="B5231" s="5"/>
      <c r="C5231" s="4">
        <v>0</v>
      </c>
      <c r="E5231" s="4" t="b">
        <f t="shared" si="96"/>
        <v>0</v>
      </c>
      <c r="F5231" s="4">
        <v>0</v>
      </c>
      <c r="G5231" s="4">
        <v>0</v>
      </c>
      <c r="H5231" s="6">
        <v>43862</v>
      </c>
      <c r="I5231" s="4" t="s">
        <v>3017</v>
      </c>
      <c r="J5231" s="4" t="s">
        <v>1043</v>
      </c>
      <c r="K5231" s="4">
        <v>10350</v>
      </c>
      <c r="L5231" s="4">
        <v>0</v>
      </c>
      <c r="M5231" s="4">
        <v>0</v>
      </c>
      <c r="N5231" s="4">
        <v>0</v>
      </c>
      <c r="O5231" s="4">
        <v>210000</v>
      </c>
      <c r="P5231" s="4">
        <v>21011000</v>
      </c>
      <c r="Q5231" s="4">
        <v>7247</v>
      </c>
      <c r="R5231" s="4" t="b">
        <f t="shared" si="103"/>
        <v>0</v>
      </c>
      <c r="S5231" s="4">
        <v>0</v>
      </c>
    </row>
    <row r="5232" spans="1:19" ht="14.25" customHeight="1">
      <c r="A5232" s="4" t="s">
        <v>2921</v>
      </c>
      <c r="B5232" s="5"/>
      <c r="C5232" s="4">
        <v>0</v>
      </c>
      <c r="E5232" s="4" t="b">
        <f t="shared" si="96"/>
        <v>0</v>
      </c>
      <c r="F5232" s="4">
        <v>0</v>
      </c>
      <c r="G5232" s="4">
        <v>0</v>
      </c>
      <c r="H5232" s="6">
        <v>43862</v>
      </c>
      <c r="I5232" s="4" t="s">
        <v>3018</v>
      </c>
      <c r="J5232" s="4" t="s">
        <v>1043</v>
      </c>
      <c r="K5232" s="4">
        <v>10351</v>
      </c>
      <c r="L5232" s="4">
        <v>0</v>
      </c>
      <c r="M5232" s="4">
        <v>0</v>
      </c>
      <c r="N5232" s="4">
        <v>0</v>
      </c>
      <c r="O5232" s="4">
        <v>210000</v>
      </c>
      <c r="P5232" s="4">
        <v>21221000</v>
      </c>
      <c r="Q5232" s="4">
        <v>7248</v>
      </c>
      <c r="R5232" s="4" t="b">
        <f t="shared" si="103"/>
        <v>0</v>
      </c>
      <c r="S5232" s="4">
        <v>0</v>
      </c>
    </row>
    <row r="5233" spans="1:19" ht="14.25" customHeight="1">
      <c r="A5233" s="4" t="s">
        <v>2921</v>
      </c>
      <c r="B5233" s="5"/>
      <c r="C5233" s="4">
        <v>0</v>
      </c>
      <c r="E5233" s="4" t="b">
        <f t="shared" si="96"/>
        <v>0</v>
      </c>
      <c r="F5233" s="4">
        <v>0</v>
      </c>
      <c r="G5233" s="4">
        <v>0</v>
      </c>
      <c r="H5233" s="6">
        <v>43862</v>
      </c>
      <c r="I5233" s="4" t="s">
        <v>3019</v>
      </c>
      <c r="J5233" s="4" t="s">
        <v>1043</v>
      </c>
      <c r="K5233" s="4">
        <v>10352</v>
      </c>
      <c r="L5233" s="4">
        <v>0</v>
      </c>
      <c r="M5233" s="4">
        <v>0</v>
      </c>
      <c r="N5233" s="4">
        <v>0</v>
      </c>
      <c r="O5233" s="4">
        <v>233000</v>
      </c>
      <c r="P5233" s="4">
        <v>21454000</v>
      </c>
      <c r="Q5233" s="4">
        <v>7249</v>
      </c>
      <c r="R5233" s="4" t="b">
        <f t="shared" si="103"/>
        <v>0</v>
      </c>
      <c r="S5233" s="4">
        <v>0</v>
      </c>
    </row>
    <row r="5234" spans="1:19" ht="14.25" customHeight="1">
      <c r="A5234" s="4" t="s">
        <v>2921</v>
      </c>
      <c r="B5234" s="5"/>
      <c r="C5234" s="4">
        <v>0</v>
      </c>
      <c r="E5234" s="4" t="b">
        <f t="shared" si="96"/>
        <v>0</v>
      </c>
      <c r="F5234" s="4">
        <v>0</v>
      </c>
      <c r="G5234" s="4">
        <v>0</v>
      </c>
      <c r="H5234" s="6">
        <v>43862</v>
      </c>
      <c r="I5234" s="4" t="s">
        <v>3020</v>
      </c>
      <c r="J5234" s="4" t="s">
        <v>1043</v>
      </c>
      <c r="K5234" s="4">
        <v>10353</v>
      </c>
      <c r="L5234" s="4">
        <v>0</v>
      </c>
      <c r="M5234" s="4">
        <v>0</v>
      </c>
      <c r="N5234" s="4">
        <v>0</v>
      </c>
      <c r="O5234" s="4">
        <v>233000</v>
      </c>
      <c r="P5234" s="4">
        <v>21687000</v>
      </c>
      <c r="Q5234" s="4">
        <v>7250</v>
      </c>
      <c r="R5234" s="4" t="b">
        <f t="shared" si="103"/>
        <v>0</v>
      </c>
      <c r="S5234" s="4">
        <v>0</v>
      </c>
    </row>
    <row r="5235" spans="1:19" ht="14.25" customHeight="1">
      <c r="A5235" s="4" t="s">
        <v>2921</v>
      </c>
      <c r="B5235" s="5"/>
      <c r="C5235" s="4">
        <v>0</v>
      </c>
      <c r="E5235" s="4" t="b">
        <f t="shared" si="96"/>
        <v>0</v>
      </c>
      <c r="F5235" s="4">
        <v>0</v>
      </c>
      <c r="G5235" s="4">
        <v>0</v>
      </c>
      <c r="H5235" s="6">
        <v>43862</v>
      </c>
      <c r="I5235" s="4" t="s">
        <v>3021</v>
      </c>
      <c r="J5235" s="4" t="s">
        <v>1043</v>
      </c>
      <c r="K5235" s="4">
        <v>10354</v>
      </c>
      <c r="L5235" s="4">
        <v>0</v>
      </c>
      <c r="M5235" s="4">
        <v>0</v>
      </c>
      <c r="N5235" s="4">
        <v>0</v>
      </c>
      <c r="O5235" s="4">
        <v>233000</v>
      </c>
      <c r="P5235" s="4">
        <v>21920000</v>
      </c>
      <c r="Q5235" s="4">
        <v>7251</v>
      </c>
      <c r="R5235" s="4" t="b">
        <f t="shared" si="103"/>
        <v>0</v>
      </c>
      <c r="S5235" s="4">
        <v>0</v>
      </c>
    </row>
    <row r="5236" spans="1:19" ht="14.25" customHeight="1">
      <c r="A5236" s="4" t="s">
        <v>2921</v>
      </c>
      <c r="B5236" s="5"/>
      <c r="C5236" s="4">
        <v>0</v>
      </c>
      <c r="E5236" s="4" t="b">
        <f t="shared" si="96"/>
        <v>0</v>
      </c>
      <c r="F5236" s="4">
        <v>0</v>
      </c>
      <c r="G5236" s="4">
        <v>0</v>
      </c>
      <c r="H5236" s="6">
        <v>43862</v>
      </c>
      <c r="I5236" s="4" t="s">
        <v>3022</v>
      </c>
      <c r="J5236" s="4" t="s">
        <v>1043</v>
      </c>
      <c r="K5236" s="4">
        <v>10355</v>
      </c>
      <c r="L5236" s="4">
        <v>0</v>
      </c>
      <c r="M5236" s="4">
        <v>0</v>
      </c>
      <c r="N5236" s="4">
        <v>0</v>
      </c>
      <c r="O5236" s="4">
        <v>233000</v>
      </c>
      <c r="P5236" s="4">
        <v>22153000</v>
      </c>
      <c r="Q5236" s="4">
        <v>7252</v>
      </c>
      <c r="R5236" s="4" t="b">
        <f t="shared" si="103"/>
        <v>0</v>
      </c>
      <c r="S5236" s="4">
        <v>0</v>
      </c>
    </row>
    <row r="5237" spans="1:19" ht="14.25" customHeight="1">
      <c r="A5237" s="4" t="s">
        <v>2921</v>
      </c>
      <c r="B5237" s="5"/>
      <c r="C5237" s="4">
        <v>0</v>
      </c>
      <c r="E5237" s="4" t="b">
        <f t="shared" si="96"/>
        <v>0</v>
      </c>
      <c r="F5237" s="4">
        <v>0</v>
      </c>
      <c r="G5237" s="4">
        <v>0</v>
      </c>
      <c r="H5237" s="6">
        <v>43862</v>
      </c>
      <c r="I5237" s="4" t="s">
        <v>3023</v>
      </c>
      <c r="J5237" s="4" t="s">
        <v>1043</v>
      </c>
      <c r="K5237" s="4">
        <v>10356</v>
      </c>
      <c r="L5237" s="4">
        <v>0</v>
      </c>
      <c r="M5237" s="4">
        <v>0</v>
      </c>
      <c r="N5237" s="4">
        <v>0</v>
      </c>
      <c r="O5237" s="4">
        <v>210000</v>
      </c>
      <c r="P5237" s="4">
        <v>22363000</v>
      </c>
      <c r="Q5237" s="4">
        <v>7253</v>
      </c>
      <c r="R5237" s="4" t="b">
        <f t="shared" si="103"/>
        <v>0</v>
      </c>
      <c r="S5237" s="4">
        <v>0</v>
      </c>
    </row>
    <row r="5238" spans="1:19" ht="14.25" customHeight="1">
      <c r="A5238" s="4" t="s">
        <v>2921</v>
      </c>
      <c r="B5238" s="5"/>
      <c r="C5238" s="4">
        <v>0</v>
      </c>
      <c r="E5238" s="4" t="b">
        <f t="shared" si="96"/>
        <v>0</v>
      </c>
      <c r="F5238" s="4">
        <v>0</v>
      </c>
      <c r="G5238" s="4">
        <v>0</v>
      </c>
      <c r="H5238" s="6">
        <v>43862</v>
      </c>
      <c r="I5238" s="4" t="s">
        <v>3024</v>
      </c>
      <c r="J5238" s="4" t="s">
        <v>1043</v>
      </c>
      <c r="K5238" s="4">
        <v>10357</v>
      </c>
      <c r="L5238" s="4">
        <v>0</v>
      </c>
      <c r="M5238" s="4">
        <v>0</v>
      </c>
      <c r="N5238" s="4">
        <v>0</v>
      </c>
      <c r="O5238" s="4">
        <v>233000</v>
      </c>
      <c r="P5238" s="4">
        <v>22596000</v>
      </c>
      <c r="Q5238" s="4">
        <v>7254</v>
      </c>
      <c r="R5238" s="4" t="b">
        <f t="shared" si="103"/>
        <v>0</v>
      </c>
      <c r="S5238" s="4">
        <v>0</v>
      </c>
    </row>
    <row r="5239" spans="1:19" ht="14.25" customHeight="1">
      <c r="A5239" s="4" t="s">
        <v>2921</v>
      </c>
      <c r="B5239" s="5"/>
      <c r="C5239" s="4">
        <v>0</v>
      </c>
      <c r="E5239" s="4" t="b">
        <f t="shared" si="96"/>
        <v>0</v>
      </c>
      <c r="F5239" s="4">
        <v>0</v>
      </c>
      <c r="G5239" s="4">
        <v>0</v>
      </c>
      <c r="H5239" s="6">
        <v>43862</v>
      </c>
      <c r="I5239" s="4" t="s">
        <v>3025</v>
      </c>
      <c r="J5239" s="4" t="s">
        <v>1043</v>
      </c>
      <c r="K5239" s="4">
        <v>10358</v>
      </c>
      <c r="L5239" s="4">
        <v>0</v>
      </c>
      <c r="M5239" s="4">
        <v>0</v>
      </c>
      <c r="N5239" s="4">
        <v>0</v>
      </c>
      <c r="O5239" s="4">
        <v>210000</v>
      </c>
      <c r="P5239" s="4">
        <v>22806000</v>
      </c>
      <c r="Q5239" s="4">
        <v>7255</v>
      </c>
      <c r="R5239" s="4" t="b">
        <f t="shared" si="103"/>
        <v>0</v>
      </c>
      <c r="S5239" s="4">
        <v>0</v>
      </c>
    </row>
    <row r="5240" spans="1:19" ht="14.25" customHeight="1">
      <c r="A5240" s="4" t="s">
        <v>2921</v>
      </c>
      <c r="B5240" s="5"/>
      <c r="C5240" s="4">
        <v>0</v>
      </c>
      <c r="E5240" s="4" t="b">
        <f t="shared" si="96"/>
        <v>0</v>
      </c>
      <c r="F5240" s="4">
        <v>0</v>
      </c>
      <c r="G5240" s="4">
        <v>0</v>
      </c>
      <c r="H5240" s="6">
        <v>43862</v>
      </c>
      <c r="I5240" s="4" t="s">
        <v>3026</v>
      </c>
      <c r="J5240" s="4" t="s">
        <v>1043</v>
      </c>
      <c r="K5240" s="4">
        <v>10359</v>
      </c>
      <c r="L5240" s="4">
        <v>0</v>
      </c>
      <c r="M5240" s="4">
        <v>0</v>
      </c>
      <c r="N5240" s="4">
        <v>0</v>
      </c>
      <c r="O5240" s="4">
        <v>233000</v>
      </c>
      <c r="P5240" s="4">
        <v>23039000</v>
      </c>
      <c r="Q5240" s="4">
        <v>7256</v>
      </c>
      <c r="R5240" s="4" t="b">
        <f t="shared" si="103"/>
        <v>0</v>
      </c>
      <c r="S5240" s="4">
        <v>0</v>
      </c>
    </row>
    <row r="5241" spans="1:19" ht="14.25" customHeight="1">
      <c r="A5241" s="4" t="s">
        <v>2921</v>
      </c>
      <c r="B5241" s="5"/>
      <c r="C5241" s="4">
        <v>0</v>
      </c>
      <c r="E5241" s="4" t="b">
        <f t="shared" si="96"/>
        <v>0</v>
      </c>
      <c r="F5241" s="4">
        <v>0</v>
      </c>
      <c r="G5241" s="4">
        <v>0</v>
      </c>
      <c r="H5241" s="6">
        <v>43862</v>
      </c>
      <c r="I5241" s="4" t="s">
        <v>3027</v>
      </c>
      <c r="J5241" s="4" t="s">
        <v>1043</v>
      </c>
      <c r="K5241" s="4">
        <v>10360</v>
      </c>
      <c r="L5241" s="4">
        <v>0</v>
      </c>
      <c r="M5241" s="4">
        <v>0</v>
      </c>
      <c r="N5241" s="4">
        <v>0</v>
      </c>
      <c r="O5241" s="4">
        <v>210000</v>
      </c>
      <c r="P5241" s="4">
        <v>23249000</v>
      </c>
      <c r="Q5241" s="4">
        <v>7257</v>
      </c>
      <c r="R5241" s="4" t="b">
        <f t="shared" si="103"/>
        <v>0</v>
      </c>
      <c r="S5241" s="4">
        <v>0</v>
      </c>
    </row>
    <row r="5242" spans="1:19" ht="14.25" customHeight="1">
      <c r="A5242" s="4" t="s">
        <v>2921</v>
      </c>
      <c r="B5242" s="5"/>
      <c r="C5242" s="4">
        <v>0</v>
      </c>
      <c r="E5242" s="4" t="b">
        <f t="shared" si="96"/>
        <v>0</v>
      </c>
      <c r="F5242" s="4">
        <v>0</v>
      </c>
      <c r="G5242" s="4">
        <v>0</v>
      </c>
      <c r="H5242" s="6">
        <v>43862</v>
      </c>
      <c r="I5242" s="4" t="s">
        <v>3028</v>
      </c>
      <c r="J5242" s="4" t="s">
        <v>1043</v>
      </c>
      <c r="K5242" s="4">
        <v>10361</v>
      </c>
      <c r="L5242" s="4">
        <v>0</v>
      </c>
      <c r="M5242" s="4">
        <v>0</v>
      </c>
      <c r="N5242" s="4">
        <v>0</v>
      </c>
      <c r="O5242" s="4">
        <v>210000</v>
      </c>
      <c r="P5242" s="4">
        <v>23459000</v>
      </c>
      <c r="Q5242" s="4">
        <v>7258</v>
      </c>
      <c r="R5242" s="4" t="b">
        <f t="shared" si="103"/>
        <v>0</v>
      </c>
      <c r="S5242" s="4">
        <v>0</v>
      </c>
    </row>
    <row r="5243" spans="1:19" ht="14.25" customHeight="1">
      <c r="A5243" s="4" t="s">
        <v>2921</v>
      </c>
      <c r="B5243" s="5"/>
      <c r="C5243" s="4">
        <v>0</v>
      </c>
      <c r="E5243" s="4" t="b">
        <f t="shared" si="96"/>
        <v>0</v>
      </c>
      <c r="F5243" s="4">
        <v>0</v>
      </c>
      <c r="G5243" s="4">
        <v>0</v>
      </c>
      <c r="H5243" s="6">
        <v>43862</v>
      </c>
      <c r="I5243" s="4" t="s">
        <v>3029</v>
      </c>
      <c r="J5243" s="4" t="s">
        <v>1043</v>
      </c>
      <c r="K5243" s="4">
        <v>10362</v>
      </c>
      <c r="L5243" s="4">
        <v>0</v>
      </c>
      <c r="M5243" s="4">
        <v>0</v>
      </c>
      <c r="N5243" s="4">
        <v>0</v>
      </c>
      <c r="O5243" s="4">
        <v>233000</v>
      </c>
      <c r="P5243" s="4">
        <v>23692000</v>
      </c>
      <c r="Q5243" s="4">
        <v>7259</v>
      </c>
      <c r="R5243" s="4" t="b">
        <f t="shared" si="103"/>
        <v>0</v>
      </c>
      <c r="S5243" s="4">
        <v>0</v>
      </c>
    </row>
    <row r="5244" spans="1:19" ht="14.25" customHeight="1">
      <c r="A5244" s="4" t="s">
        <v>2921</v>
      </c>
      <c r="B5244" s="5"/>
      <c r="C5244" s="4">
        <v>0</v>
      </c>
      <c r="E5244" s="4" t="b">
        <f t="shared" si="96"/>
        <v>0</v>
      </c>
      <c r="F5244" s="4">
        <v>0</v>
      </c>
      <c r="G5244" s="4">
        <v>0</v>
      </c>
      <c r="H5244" s="6">
        <v>43862</v>
      </c>
      <c r="I5244" s="4" t="s">
        <v>3030</v>
      </c>
      <c r="J5244" s="4" t="s">
        <v>1043</v>
      </c>
      <c r="K5244" s="4">
        <v>10363</v>
      </c>
      <c r="L5244" s="4">
        <v>0</v>
      </c>
      <c r="M5244" s="4">
        <v>0</v>
      </c>
      <c r="N5244" s="4">
        <v>0</v>
      </c>
      <c r="O5244" s="4">
        <v>210000</v>
      </c>
      <c r="P5244" s="4">
        <v>23902000</v>
      </c>
      <c r="Q5244" s="4">
        <v>7260</v>
      </c>
      <c r="R5244" s="4" t="b">
        <f t="shared" si="103"/>
        <v>0</v>
      </c>
      <c r="S5244" s="4">
        <v>0</v>
      </c>
    </row>
    <row r="5245" spans="1:19" ht="14.25" customHeight="1">
      <c r="A5245" s="4" t="s">
        <v>2921</v>
      </c>
      <c r="B5245" s="5"/>
      <c r="C5245" s="4">
        <v>0</v>
      </c>
      <c r="E5245" s="4" t="b">
        <f t="shared" si="96"/>
        <v>0</v>
      </c>
      <c r="F5245" s="4">
        <v>0</v>
      </c>
      <c r="G5245" s="4">
        <v>0</v>
      </c>
      <c r="H5245" s="6">
        <v>43862</v>
      </c>
      <c r="I5245" s="4" t="s">
        <v>3031</v>
      </c>
      <c r="J5245" s="4" t="s">
        <v>1043</v>
      </c>
      <c r="K5245" s="4">
        <v>10364</v>
      </c>
      <c r="L5245" s="4">
        <v>0</v>
      </c>
      <c r="M5245" s="4">
        <v>0</v>
      </c>
      <c r="N5245" s="4">
        <v>0</v>
      </c>
      <c r="O5245" s="4">
        <v>210000</v>
      </c>
      <c r="P5245" s="4">
        <v>24112000</v>
      </c>
      <c r="Q5245" s="4">
        <v>7261</v>
      </c>
      <c r="R5245" s="4" t="b">
        <f t="shared" si="103"/>
        <v>0</v>
      </c>
      <c r="S5245" s="4">
        <v>0</v>
      </c>
    </row>
    <row r="5246" spans="1:19" ht="14.25" customHeight="1">
      <c r="A5246" s="4" t="s">
        <v>2921</v>
      </c>
      <c r="B5246" s="5"/>
      <c r="C5246" s="4">
        <v>0</v>
      </c>
      <c r="E5246" s="4" t="b">
        <f t="shared" si="96"/>
        <v>0</v>
      </c>
      <c r="F5246" s="4">
        <v>0</v>
      </c>
      <c r="G5246" s="4">
        <v>0</v>
      </c>
      <c r="H5246" s="6">
        <v>43862</v>
      </c>
      <c r="I5246" s="4" t="s">
        <v>3032</v>
      </c>
      <c r="J5246" s="4" t="s">
        <v>1043</v>
      </c>
      <c r="K5246" s="4">
        <v>10365</v>
      </c>
      <c r="L5246" s="4">
        <v>0</v>
      </c>
      <c r="M5246" s="4">
        <v>0</v>
      </c>
      <c r="N5246" s="4">
        <v>0</v>
      </c>
      <c r="O5246" s="4">
        <v>233000</v>
      </c>
      <c r="P5246" s="4">
        <v>24345000</v>
      </c>
      <c r="Q5246" s="4">
        <v>7262</v>
      </c>
      <c r="R5246" s="4" t="b">
        <f t="shared" si="103"/>
        <v>0</v>
      </c>
      <c r="S5246" s="4">
        <v>0</v>
      </c>
    </row>
    <row r="5247" spans="1:19" ht="14.25" customHeight="1">
      <c r="A5247" s="4" t="s">
        <v>2921</v>
      </c>
      <c r="B5247" s="5"/>
      <c r="C5247" s="4">
        <v>0</v>
      </c>
      <c r="E5247" s="4" t="b">
        <f t="shared" si="96"/>
        <v>0</v>
      </c>
      <c r="F5247" s="4">
        <v>0</v>
      </c>
      <c r="G5247" s="4">
        <v>0</v>
      </c>
      <c r="H5247" s="6">
        <v>43862</v>
      </c>
      <c r="I5247" s="4" t="s">
        <v>3033</v>
      </c>
      <c r="J5247" s="4" t="s">
        <v>1043</v>
      </c>
      <c r="K5247" s="4">
        <v>10366</v>
      </c>
      <c r="L5247" s="4">
        <v>0</v>
      </c>
      <c r="M5247" s="4">
        <v>0</v>
      </c>
      <c r="N5247" s="4">
        <v>0</v>
      </c>
      <c r="O5247" s="4">
        <v>233000</v>
      </c>
      <c r="P5247" s="4">
        <v>24578000</v>
      </c>
      <c r="Q5247" s="4">
        <v>7263</v>
      </c>
      <c r="R5247" s="4" t="b">
        <f t="shared" si="103"/>
        <v>0</v>
      </c>
      <c r="S5247" s="4">
        <v>0</v>
      </c>
    </row>
    <row r="5248" spans="1:19" ht="14.25" customHeight="1">
      <c r="A5248" s="4" t="s">
        <v>2921</v>
      </c>
      <c r="B5248" s="5"/>
      <c r="C5248" s="4">
        <v>0</v>
      </c>
      <c r="E5248" s="4" t="b">
        <f t="shared" si="96"/>
        <v>0</v>
      </c>
      <c r="F5248" s="4">
        <v>0</v>
      </c>
      <c r="G5248" s="4">
        <v>0</v>
      </c>
      <c r="H5248" s="6">
        <v>43862</v>
      </c>
      <c r="I5248" s="4" t="s">
        <v>3034</v>
      </c>
      <c r="J5248" s="4" t="s">
        <v>1043</v>
      </c>
      <c r="K5248" s="4">
        <v>10367</v>
      </c>
      <c r="L5248" s="4">
        <v>0</v>
      </c>
      <c r="M5248" s="4">
        <v>0</v>
      </c>
      <c r="N5248" s="4">
        <v>0</v>
      </c>
      <c r="O5248" s="4">
        <v>210000</v>
      </c>
      <c r="P5248" s="4">
        <v>24788000</v>
      </c>
      <c r="Q5248" s="4">
        <v>7264</v>
      </c>
      <c r="R5248" s="4" t="b">
        <f t="shared" si="103"/>
        <v>0</v>
      </c>
      <c r="S5248" s="4">
        <v>0</v>
      </c>
    </row>
    <row r="5249" spans="1:19" ht="14.25" customHeight="1">
      <c r="A5249" s="4" t="s">
        <v>2921</v>
      </c>
      <c r="B5249" s="5"/>
      <c r="C5249" s="4">
        <v>0</v>
      </c>
      <c r="E5249" s="4" t="b">
        <f t="shared" si="96"/>
        <v>0</v>
      </c>
      <c r="F5249" s="4">
        <v>0</v>
      </c>
      <c r="G5249" s="4">
        <v>0</v>
      </c>
      <c r="H5249" s="6">
        <v>43862</v>
      </c>
      <c r="I5249" s="4" t="s">
        <v>3035</v>
      </c>
      <c r="J5249" s="4" t="s">
        <v>1043</v>
      </c>
      <c r="K5249" s="4">
        <v>10368</v>
      </c>
      <c r="L5249" s="4">
        <v>0</v>
      </c>
      <c r="M5249" s="4">
        <v>0</v>
      </c>
      <c r="N5249" s="4">
        <v>0</v>
      </c>
      <c r="O5249" s="4">
        <v>233000</v>
      </c>
      <c r="P5249" s="4">
        <v>25021000</v>
      </c>
      <c r="Q5249" s="4">
        <v>7265</v>
      </c>
      <c r="R5249" s="4" t="b">
        <f t="shared" si="103"/>
        <v>0</v>
      </c>
      <c r="S5249" s="4">
        <v>0</v>
      </c>
    </row>
    <row r="5250" spans="1:19" ht="14.25" customHeight="1">
      <c r="A5250" s="4" t="s">
        <v>2921</v>
      </c>
      <c r="B5250" s="5"/>
      <c r="C5250" s="4">
        <v>0</v>
      </c>
      <c r="E5250" s="4" t="b">
        <f t="shared" si="96"/>
        <v>0</v>
      </c>
      <c r="F5250" s="4">
        <v>0</v>
      </c>
      <c r="G5250" s="4">
        <v>0</v>
      </c>
      <c r="H5250" s="6">
        <v>43862</v>
      </c>
      <c r="I5250" s="4" t="s">
        <v>3036</v>
      </c>
      <c r="J5250" s="4" t="s">
        <v>1043</v>
      </c>
      <c r="K5250" s="4">
        <v>10369</v>
      </c>
      <c r="L5250" s="4">
        <v>0</v>
      </c>
      <c r="M5250" s="4">
        <v>0</v>
      </c>
      <c r="N5250" s="4">
        <v>0</v>
      </c>
      <c r="O5250" s="4">
        <v>210000</v>
      </c>
      <c r="P5250" s="4">
        <v>25231000</v>
      </c>
      <c r="Q5250" s="4">
        <v>7266</v>
      </c>
      <c r="R5250" s="4" t="b">
        <f t="shared" si="103"/>
        <v>0</v>
      </c>
      <c r="S5250" s="4">
        <v>0</v>
      </c>
    </row>
    <row r="5251" spans="1:19" ht="14.25" customHeight="1">
      <c r="A5251" s="4" t="s">
        <v>2921</v>
      </c>
      <c r="B5251" s="5"/>
      <c r="C5251" s="4">
        <v>0</v>
      </c>
      <c r="E5251" s="4" t="b">
        <f t="shared" si="96"/>
        <v>0</v>
      </c>
      <c r="F5251" s="4">
        <v>0</v>
      </c>
      <c r="G5251" s="4">
        <v>0</v>
      </c>
      <c r="H5251" s="6">
        <v>43862</v>
      </c>
      <c r="I5251" s="4" t="s">
        <v>3037</v>
      </c>
      <c r="J5251" s="4" t="s">
        <v>1043</v>
      </c>
      <c r="K5251" s="4">
        <v>10370</v>
      </c>
      <c r="L5251" s="4">
        <v>0</v>
      </c>
      <c r="M5251" s="4">
        <v>0</v>
      </c>
      <c r="N5251" s="4">
        <v>0</v>
      </c>
      <c r="O5251" s="4">
        <v>233000</v>
      </c>
      <c r="P5251" s="4">
        <v>25464000</v>
      </c>
      <c r="Q5251" s="4">
        <v>7267</v>
      </c>
      <c r="R5251" s="4" t="b">
        <f t="shared" si="103"/>
        <v>0</v>
      </c>
      <c r="S5251" s="4">
        <v>0</v>
      </c>
    </row>
    <row r="5252" spans="1:19" ht="14.25" customHeight="1">
      <c r="A5252" s="4" t="s">
        <v>2921</v>
      </c>
      <c r="B5252" s="5"/>
      <c r="C5252" s="4">
        <v>0</v>
      </c>
      <c r="E5252" s="4" t="b">
        <f t="shared" si="96"/>
        <v>0</v>
      </c>
      <c r="F5252" s="4">
        <v>0</v>
      </c>
      <c r="G5252" s="4">
        <v>0</v>
      </c>
      <c r="H5252" s="6">
        <v>43862</v>
      </c>
      <c r="I5252" s="4" t="s">
        <v>3038</v>
      </c>
      <c r="J5252" s="4" t="s">
        <v>1043</v>
      </c>
      <c r="K5252" s="4">
        <v>10371</v>
      </c>
      <c r="L5252" s="4">
        <v>0</v>
      </c>
      <c r="M5252" s="4">
        <v>0</v>
      </c>
      <c r="N5252" s="4">
        <v>0</v>
      </c>
      <c r="O5252" s="4">
        <v>210000</v>
      </c>
      <c r="P5252" s="4">
        <v>25674000</v>
      </c>
      <c r="Q5252" s="4">
        <v>7268</v>
      </c>
      <c r="R5252" s="4" t="b">
        <f t="shared" si="103"/>
        <v>0</v>
      </c>
      <c r="S5252" s="4">
        <v>0</v>
      </c>
    </row>
    <row r="5253" spans="1:19" ht="14.25" customHeight="1">
      <c r="A5253" s="4" t="s">
        <v>2921</v>
      </c>
      <c r="B5253" s="5"/>
      <c r="C5253" s="4">
        <v>0</v>
      </c>
      <c r="E5253" s="4" t="b">
        <f t="shared" si="96"/>
        <v>0</v>
      </c>
      <c r="F5253" s="4">
        <v>0</v>
      </c>
      <c r="G5253" s="4">
        <v>0</v>
      </c>
      <c r="H5253" s="6">
        <v>43862</v>
      </c>
      <c r="I5253" s="4" t="s">
        <v>3039</v>
      </c>
      <c r="J5253" s="4" t="s">
        <v>1043</v>
      </c>
      <c r="K5253" s="4">
        <v>10372</v>
      </c>
      <c r="L5253" s="4">
        <v>0</v>
      </c>
      <c r="M5253" s="4">
        <v>0</v>
      </c>
      <c r="N5253" s="4">
        <v>0</v>
      </c>
      <c r="O5253" s="4">
        <v>210000</v>
      </c>
      <c r="P5253" s="4">
        <v>25884000</v>
      </c>
      <c r="Q5253" s="4">
        <v>7269</v>
      </c>
      <c r="R5253" s="4" t="b">
        <f t="shared" si="103"/>
        <v>0</v>
      </c>
      <c r="S5253" s="4">
        <v>0</v>
      </c>
    </row>
    <row r="5254" spans="1:19" ht="14.25" customHeight="1">
      <c r="A5254" s="4" t="s">
        <v>2921</v>
      </c>
      <c r="B5254" s="5"/>
      <c r="C5254" s="4">
        <v>0</v>
      </c>
      <c r="E5254" s="4" t="b">
        <f t="shared" si="96"/>
        <v>0</v>
      </c>
      <c r="F5254" s="4">
        <v>0</v>
      </c>
      <c r="G5254" s="4">
        <v>0</v>
      </c>
      <c r="H5254" s="6">
        <v>43862</v>
      </c>
      <c r="I5254" s="4" t="s">
        <v>3040</v>
      </c>
      <c r="J5254" s="4" t="s">
        <v>1043</v>
      </c>
      <c r="K5254" s="4">
        <v>10373</v>
      </c>
      <c r="L5254" s="4">
        <v>0</v>
      </c>
      <c r="M5254" s="4">
        <v>0</v>
      </c>
      <c r="N5254" s="4">
        <v>0</v>
      </c>
      <c r="O5254" s="4">
        <v>210000</v>
      </c>
      <c r="P5254" s="4">
        <v>26094000</v>
      </c>
      <c r="Q5254" s="4">
        <v>7270</v>
      </c>
      <c r="R5254" s="4" t="b">
        <f t="shared" si="103"/>
        <v>0</v>
      </c>
      <c r="S5254" s="4">
        <v>0</v>
      </c>
    </row>
    <row r="5255" spans="1:19" ht="14.25" customHeight="1">
      <c r="A5255" s="4" t="s">
        <v>2921</v>
      </c>
      <c r="B5255" s="5"/>
      <c r="C5255" s="4">
        <v>0</v>
      </c>
      <c r="E5255" s="4" t="b">
        <f t="shared" si="96"/>
        <v>0</v>
      </c>
      <c r="F5255" s="4">
        <v>0</v>
      </c>
      <c r="G5255" s="4">
        <v>0</v>
      </c>
      <c r="H5255" s="6">
        <v>43862</v>
      </c>
      <c r="I5255" s="4" t="s">
        <v>3041</v>
      </c>
      <c r="J5255" s="4" t="s">
        <v>1043</v>
      </c>
      <c r="K5255" s="4">
        <v>10374</v>
      </c>
      <c r="L5255" s="4">
        <v>0</v>
      </c>
      <c r="M5255" s="4">
        <v>0</v>
      </c>
      <c r="N5255" s="4">
        <v>0</v>
      </c>
      <c r="O5255" s="4">
        <v>210000</v>
      </c>
      <c r="P5255" s="4">
        <v>26304000</v>
      </c>
      <c r="Q5255" s="4">
        <v>7271</v>
      </c>
      <c r="R5255" s="4" t="b">
        <f t="shared" si="103"/>
        <v>0</v>
      </c>
      <c r="S5255" s="4">
        <v>0</v>
      </c>
    </row>
    <row r="5256" spans="1:19" ht="14.25" customHeight="1">
      <c r="A5256" s="4" t="s">
        <v>2921</v>
      </c>
      <c r="B5256" s="5"/>
      <c r="C5256" s="4">
        <v>0</v>
      </c>
      <c r="E5256" s="4" t="b">
        <f t="shared" si="96"/>
        <v>0</v>
      </c>
      <c r="F5256" s="4">
        <v>0</v>
      </c>
      <c r="G5256" s="4">
        <v>0</v>
      </c>
      <c r="H5256" s="6">
        <v>43862</v>
      </c>
      <c r="I5256" s="4" t="s">
        <v>3042</v>
      </c>
      <c r="J5256" s="4" t="s">
        <v>1043</v>
      </c>
      <c r="K5256" s="4">
        <v>10375</v>
      </c>
      <c r="L5256" s="4">
        <v>0</v>
      </c>
      <c r="M5256" s="4">
        <v>0</v>
      </c>
      <c r="N5256" s="4">
        <v>0</v>
      </c>
      <c r="O5256" s="4">
        <v>233000</v>
      </c>
      <c r="P5256" s="4">
        <v>26537000</v>
      </c>
      <c r="Q5256" s="4">
        <v>7272</v>
      </c>
      <c r="R5256" s="4" t="b">
        <f t="shared" si="103"/>
        <v>0</v>
      </c>
      <c r="S5256" s="4">
        <v>0</v>
      </c>
    </row>
    <row r="5257" spans="1:19" ht="14.25" customHeight="1">
      <c r="A5257" s="4" t="s">
        <v>2921</v>
      </c>
      <c r="B5257" s="5"/>
      <c r="C5257" s="4">
        <v>0</v>
      </c>
      <c r="E5257" s="4" t="b">
        <f t="shared" si="96"/>
        <v>0</v>
      </c>
      <c r="F5257" s="4">
        <v>0</v>
      </c>
      <c r="G5257" s="4">
        <v>0</v>
      </c>
      <c r="H5257" s="6">
        <v>43862</v>
      </c>
      <c r="I5257" s="4" t="s">
        <v>3043</v>
      </c>
      <c r="J5257" s="4" t="s">
        <v>1043</v>
      </c>
      <c r="K5257" s="4">
        <v>10376</v>
      </c>
      <c r="L5257" s="4">
        <v>0</v>
      </c>
      <c r="M5257" s="4">
        <v>0</v>
      </c>
      <c r="N5257" s="4">
        <v>0</v>
      </c>
      <c r="O5257" s="4">
        <v>210000</v>
      </c>
      <c r="P5257" s="4">
        <v>26747000</v>
      </c>
      <c r="Q5257" s="4">
        <v>7273</v>
      </c>
      <c r="R5257" s="4" t="b">
        <f t="shared" si="103"/>
        <v>0</v>
      </c>
      <c r="S5257" s="4">
        <v>0</v>
      </c>
    </row>
    <row r="5258" spans="1:19" ht="14.25" customHeight="1">
      <c r="A5258" s="4" t="s">
        <v>2921</v>
      </c>
      <c r="B5258" s="5"/>
      <c r="C5258" s="4">
        <v>0</v>
      </c>
      <c r="E5258" s="4" t="b">
        <f t="shared" si="96"/>
        <v>0</v>
      </c>
      <c r="F5258" s="4">
        <v>0</v>
      </c>
      <c r="G5258" s="4">
        <v>0</v>
      </c>
      <c r="H5258" s="6">
        <v>43862</v>
      </c>
      <c r="I5258" s="4" t="s">
        <v>3044</v>
      </c>
      <c r="J5258" s="4" t="s">
        <v>1043</v>
      </c>
      <c r="K5258" s="4">
        <v>10377</v>
      </c>
      <c r="L5258" s="4">
        <v>0</v>
      </c>
      <c r="M5258" s="4">
        <v>0</v>
      </c>
      <c r="N5258" s="4">
        <v>0</v>
      </c>
      <c r="O5258" s="4">
        <v>233000</v>
      </c>
      <c r="P5258" s="4">
        <v>26980000</v>
      </c>
      <c r="Q5258" s="4">
        <v>7274</v>
      </c>
      <c r="R5258" s="4" t="b">
        <f t="shared" si="103"/>
        <v>0</v>
      </c>
      <c r="S5258" s="4">
        <v>0</v>
      </c>
    </row>
    <row r="5259" spans="1:19" ht="14.25" customHeight="1">
      <c r="A5259" s="4" t="s">
        <v>2921</v>
      </c>
      <c r="B5259" s="5"/>
      <c r="C5259" s="4">
        <v>0</v>
      </c>
      <c r="E5259" s="4" t="b">
        <f t="shared" si="96"/>
        <v>0</v>
      </c>
      <c r="F5259" s="4">
        <v>0</v>
      </c>
      <c r="G5259" s="4">
        <v>0</v>
      </c>
      <c r="H5259" s="6">
        <v>43862</v>
      </c>
      <c r="I5259" s="4" t="s">
        <v>3045</v>
      </c>
      <c r="J5259" s="4" t="s">
        <v>1043</v>
      </c>
      <c r="K5259" s="4">
        <v>10378</v>
      </c>
      <c r="L5259" s="4">
        <v>0</v>
      </c>
      <c r="M5259" s="4">
        <v>0</v>
      </c>
      <c r="N5259" s="4">
        <v>0</v>
      </c>
      <c r="O5259" s="4">
        <v>233000</v>
      </c>
      <c r="P5259" s="4">
        <v>27213000</v>
      </c>
      <c r="Q5259" s="4">
        <v>7275</v>
      </c>
      <c r="R5259" s="4" t="b">
        <f t="shared" si="103"/>
        <v>0</v>
      </c>
      <c r="S5259" s="4">
        <v>0</v>
      </c>
    </row>
    <row r="5260" spans="1:19" ht="14.25" customHeight="1">
      <c r="A5260" s="4" t="s">
        <v>2921</v>
      </c>
      <c r="B5260" s="5"/>
      <c r="C5260" s="4">
        <v>0</v>
      </c>
      <c r="E5260" s="4" t="b">
        <f t="shared" si="96"/>
        <v>0</v>
      </c>
      <c r="F5260" s="4">
        <v>0</v>
      </c>
      <c r="G5260" s="4">
        <v>0</v>
      </c>
      <c r="H5260" s="6">
        <v>43862</v>
      </c>
      <c r="I5260" s="4" t="s">
        <v>3046</v>
      </c>
      <c r="J5260" s="4" t="s">
        <v>1043</v>
      </c>
      <c r="K5260" s="4">
        <v>10379</v>
      </c>
      <c r="L5260" s="4">
        <v>0</v>
      </c>
      <c r="M5260" s="4">
        <v>0</v>
      </c>
      <c r="N5260" s="4">
        <v>0</v>
      </c>
      <c r="O5260" s="4">
        <v>233000</v>
      </c>
      <c r="P5260" s="4">
        <v>27446000</v>
      </c>
      <c r="Q5260" s="4">
        <v>7276</v>
      </c>
      <c r="R5260" s="4" t="b">
        <f t="shared" si="103"/>
        <v>0</v>
      </c>
      <c r="S5260" s="4">
        <v>0</v>
      </c>
    </row>
    <row r="5261" spans="1:19" ht="14.25" customHeight="1">
      <c r="A5261" s="4" t="s">
        <v>2921</v>
      </c>
      <c r="B5261" s="5"/>
      <c r="C5261" s="4">
        <v>0</v>
      </c>
      <c r="E5261" s="4" t="b">
        <f t="shared" si="96"/>
        <v>0</v>
      </c>
      <c r="F5261" s="4">
        <v>0</v>
      </c>
      <c r="G5261" s="4">
        <v>0</v>
      </c>
      <c r="H5261" s="6">
        <v>43862</v>
      </c>
      <c r="I5261" s="4" t="s">
        <v>3047</v>
      </c>
      <c r="J5261" s="4" t="s">
        <v>1043</v>
      </c>
      <c r="K5261" s="4">
        <v>10380</v>
      </c>
      <c r="L5261" s="4">
        <v>0</v>
      </c>
      <c r="M5261" s="4">
        <v>0</v>
      </c>
      <c r="N5261" s="4">
        <v>0</v>
      </c>
      <c r="O5261" s="4">
        <v>210000</v>
      </c>
      <c r="P5261" s="4">
        <v>27656000</v>
      </c>
      <c r="Q5261" s="4">
        <v>7277</v>
      </c>
      <c r="R5261" s="4" t="b">
        <f t="shared" si="103"/>
        <v>0</v>
      </c>
      <c r="S5261" s="4">
        <v>0</v>
      </c>
    </row>
    <row r="5262" spans="1:19" ht="14.25" customHeight="1">
      <c r="A5262" s="4" t="s">
        <v>2921</v>
      </c>
      <c r="B5262" s="5"/>
      <c r="C5262" s="4">
        <v>0</v>
      </c>
      <c r="E5262" s="4" t="b">
        <f t="shared" si="96"/>
        <v>0</v>
      </c>
      <c r="F5262" s="4">
        <v>0</v>
      </c>
      <c r="G5262" s="4">
        <v>0</v>
      </c>
      <c r="H5262" s="6">
        <v>43862</v>
      </c>
      <c r="I5262" s="4" t="s">
        <v>3048</v>
      </c>
      <c r="J5262" s="4" t="s">
        <v>1043</v>
      </c>
      <c r="K5262" s="4">
        <v>10381</v>
      </c>
      <c r="L5262" s="4">
        <v>0</v>
      </c>
      <c r="M5262" s="4">
        <v>0</v>
      </c>
      <c r="N5262" s="4">
        <v>0</v>
      </c>
      <c r="O5262" s="4">
        <v>210000</v>
      </c>
      <c r="P5262" s="4">
        <v>27866000</v>
      </c>
      <c r="Q5262" s="4">
        <v>7278</v>
      </c>
      <c r="R5262" s="4" t="b">
        <f t="shared" si="103"/>
        <v>0</v>
      </c>
      <c r="S5262" s="4">
        <v>0</v>
      </c>
    </row>
    <row r="5263" spans="1:19" ht="14.25" customHeight="1">
      <c r="A5263" s="4" t="s">
        <v>2921</v>
      </c>
      <c r="B5263" s="5"/>
      <c r="C5263" s="4">
        <v>0</v>
      </c>
      <c r="E5263" s="4" t="b">
        <f t="shared" si="96"/>
        <v>0</v>
      </c>
      <c r="F5263" s="4">
        <v>0</v>
      </c>
      <c r="G5263" s="4">
        <v>0</v>
      </c>
      <c r="H5263" s="6">
        <v>43862</v>
      </c>
      <c r="I5263" s="4" t="s">
        <v>3049</v>
      </c>
      <c r="J5263" s="4" t="s">
        <v>1043</v>
      </c>
      <c r="K5263" s="4">
        <v>10382</v>
      </c>
      <c r="L5263" s="4">
        <v>0</v>
      </c>
      <c r="M5263" s="4">
        <v>0</v>
      </c>
      <c r="N5263" s="4">
        <v>0</v>
      </c>
      <c r="O5263" s="4">
        <v>210000</v>
      </c>
      <c r="P5263" s="4">
        <v>28076000</v>
      </c>
      <c r="Q5263" s="4">
        <v>7279</v>
      </c>
      <c r="R5263" s="4" t="b">
        <f t="shared" si="103"/>
        <v>0</v>
      </c>
      <c r="S5263" s="4">
        <v>0</v>
      </c>
    </row>
    <row r="5264" spans="1:19" ht="14.25" customHeight="1">
      <c r="A5264" s="4" t="s">
        <v>2921</v>
      </c>
      <c r="B5264" s="5"/>
      <c r="C5264" s="4">
        <v>0</v>
      </c>
      <c r="E5264" s="4" t="b">
        <f t="shared" si="96"/>
        <v>0</v>
      </c>
      <c r="F5264" s="4">
        <v>0</v>
      </c>
      <c r="G5264" s="4">
        <v>0</v>
      </c>
      <c r="H5264" s="6">
        <v>43862</v>
      </c>
      <c r="I5264" s="4" t="s">
        <v>3050</v>
      </c>
      <c r="J5264" s="4" t="s">
        <v>1043</v>
      </c>
      <c r="K5264" s="4">
        <v>10383</v>
      </c>
      <c r="L5264" s="4">
        <v>0</v>
      </c>
      <c r="M5264" s="4">
        <v>0</v>
      </c>
      <c r="N5264" s="4">
        <v>0</v>
      </c>
      <c r="O5264" s="4">
        <v>210000</v>
      </c>
      <c r="P5264" s="4">
        <v>28286000</v>
      </c>
      <c r="Q5264" s="4">
        <v>7280</v>
      </c>
      <c r="R5264" s="4" t="b">
        <f t="shared" si="103"/>
        <v>0</v>
      </c>
      <c r="S5264" s="4">
        <v>0</v>
      </c>
    </row>
    <row r="5265" spans="1:19" ht="14.25" customHeight="1">
      <c r="A5265" s="4" t="s">
        <v>2921</v>
      </c>
      <c r="B5265" s="5"/>
      <c r="C5265" s="4">
        <v>0</v>
      </c>
      <c r="E5265" s="4" t="b">
        <f t="shared" si="96"/>
        <v>0</v>
      </c>
      <c r="F5265" s="4">
        <v>0</v>
      </c>
      <c r="G5265" s="4">
        <v>0</v>
      </c>
      <c r="H5265" s="6">
        <v>43862</v>
      </c>
      <c r="I5265" s="4" t="s">
        <v>3051</v>
      </c>
      <c r="J5265" s="4" t="s">
        <v>1043</v>
      </c>
      <c r="K5265" s="4">
        <v>10384</v>
      </c>
      <c r="L5265" s="4">
        <v>0</v>
      </c>
      <c r="M5265" s="4">
        <v>0</v>
      </c>
      <c r="N5265" s="4">
        <v>0</v>
      </c>
      <c r="O5265" s="4">
        <v>210000</v>
      </c>
      <c r="P5265" s="4">
        <v>28496000</v>
      </c>
      <c r="Q5265" s="4">
        <v>7281</v>
      </c>
      <c r="R5265" s="4" t="b">
        <f t="shared" si="103"/>
        <v>0</v>
      </c>
      <c r="S5265" s="4">
        <v>0</v>
      </c>
    </row>
    <row r="5266" spans="1:19" ht="14.25" customHeight="1">
      <c r="A5266" s="4" t="s">
        <v>2921</v>
      </c>
      <c r="B5266" s="5"/>
      <c r="C5266" s="4">
        <v>0</v>
      </c>
      <c r="E5266" s="4" t="b">
        <f t="shared" si="96"/>
        <v>0</v>
      </c>
      <c r="F5266" s="4">
        <v>0</v>
      </c>
      <c r="G5266" s="4">
        <v>0</v>
      </c>
      <c r="H5266" s="6">
        <v>43862</v>
      </c>
      <c r="I5266" s="4" t="s">
        <v>3052</v>
      </c>
      <c r="J5266" s="4" t="s">
        <v>1043</v>
      </c>
      <c r="K5266" s="4">
        <v>10385</v>
      </c>
      <c r="L5266" s="4">
        <v>0</v>
      </c>
      <c r="M5266" s="4">
        <v>0</v>
      </c>
      <c r="N5266" s="4">
        <v>0</v>
      </c>
      <c r="O5266" s="4">
        <v>210000</v>
      </c>
      <c r="P5266" s="4">
        <v>28706000</v>
      </c>
      <c r="Q5266" s="4">
        <v>7282</v>
      </c>
      <c r="R5266" s="4" t="b">
        <f t="shared" si="103"/>
        <v>0</v>
      </c>
      <c r="S5266" s="4">
        <v>0</v>
      </c>
    </row>
    <row r="5267" spans="1:19" ht="14.25" customHeight="1">
      <c r="A5267" s="4" t="s">
        <v>2921</v>
      </c>
      <c r="B5267" s="5"/>
      <c r="C5267" s="4">
        <v>0</v>
      </c>
      <c r="E5267" s="4" t="b">
        <f t="shared" si="96"/>
        <v>0</v>
      </c>
      <c r="F5267" s="4">
        <v>0</v>
      </c>
      <c r="G5267" s="4">
        <v>0</v>
      </c>
      <c r="H5267" s="6">
        <v>43862</v>
      </c>
      <c r="I5267" s="4" t="s">
        <v>3053</v>
      </c>
      <c r="J5267" s="4" t="s">
        <v>1043</v>
      </c>
      <c r="K5267" s="4">
        <v>10386</v>
      </c>
      <c r="L5267" s="4">
        <v>0</v>
      </c>
      <c r="M5267" s="4">
        <v>0</v>
      </c>
      <c r="N5267" s="4">
        <v>0</v>
      </c>
      <c r="O5267" s="4">
        <v>233000</v>
      </c>
      <c r="P5267" s="4">
        <v>28939000</v>
      </c>
      <c r="Q5267" s="4">
        <v>7283</v>
      </c>
      <c r="R5267" s="4" t="b">
        <f t="shared" si="103"/>
        <v>0</v>
      </c>
      <c r="S5267" s="4">
        <v>0</v>
      </c>
    </row>
    <row r="5268" spans="1:19" ht="14.25" customHeight="1">
      <c r="A5268" s="4" t="s">
        <v>2921</v>
      </c>
      <c r="B5268" s="5"/>
      <c r="C5268" s="4">
        <v>0</v>
      </c>
      <c r="E5268" s="4" t="b">
        <f t="shared" si="96"/>
        <v>0</v>
      </c>
      <c r="F5268" s="4">
        <v>0</v>
      </c>
      <c r="G5268" s="4">
        <v>0</v>
      </c>
      <c r="H5268" s="6">
        <v>43862</v>
      </c>
      <c r="I5268" s="4" t="s">
        <v>3054</v>
      </c>
      <c r="J5268" s="4" t="s">
        <v>1043</v>
      </c>
      <c r="K5268" s="4">
        <v>10387</v>
      </c>
      <c r="L5268" s="4">
        <v>0</v>
      </c>
      <c r="M5268" s="4">
        <v>0</v>
      </c>
      <c r="N5268" s="4">
        <v>0</v>
      </c>
      <c r="O5268" s="4">
        <v>210000</v>
      </c>
      <c r="P5268" s="4">
        <v>29149000</v>
      </c>
      <c r="Q5268" s="4">
        <v>7284</v>
      </c>
      <c r="R5268" s="4" t="b">
        <f t="shared" si="103"/>
        <v>0</v>
      </c>
      <c r="S5268" s="4">
        <v>0</v>
      </c>
    </row>
    <row r="5269" spans="1:19" ht="14.25" customHeight="1">
      <c r="A5269" s="4" t="s">
        <v>2921</v>
      </c>
      <c r="B5269" s="5"/>
      <c r="C5269" s="4">
        <v>0</v>
      </c>
      <c r="E5269" s="4" t="b">
        <f t="shared" si="96"/>
        <v>0</v>
      </c>
      <c r="F5269" s="4">
        <v>0</v>
      </c>
      <c r="G5269" s="4">
        <v>0</v>
      </c>
      <c r="H5269" s="6">
        <v>43862</v>
      </c>
      <c r="I5269" s="4" t="s">
        <v>3055</v>
      </c>
      <c r="J5269" s="4" t="s">
        <v>1043</v>
      </c>
      <c r="K5269" s="4">
        <v>10388</v>
      </c>
      <c r="L5269" s="4">
        <v>0</v>
      </c>
      <c r="M5269" s="4">
        <v>0</v>
      </c>
      <c r="N5269" s="4">
        <v>0</v>
      </c>
      <c r="O5269" s="4">
        <v>233000</v>
      </c>
      <c r="P5269" s="4">
        <v>29382000</v>
      </c>
      <c r="Q5269" s="4">
        <v>7285</v>
      </c>
      <c r="R5269" s="4" t="b">
        <f t="shared" si="103"/>
        <v>0</v>
      </c>
      <c r="S5269" s="4">
        <v>0</v>
      </c>
    </row>
    <row r="5270" spans="1:19" ht="14.25" customHeight="1">
      <c r="A5270" s="4" t="s">
        <v>2921</v>
      </c>
      <c r="B5270" s="5"/>
      <c r="C5270" s="4">
        <v>0</v>
      </c>
      <c r="E5270" s="4" t="b">
        <f t="shared" si="96"/>
        <v>0</v>
      </c>
      <c r="F5270" s="4">
        <v>0</v>
      </c>
      <c r="G5270" s="4">
        <v>0</v>
      </c>
      <c r="H5270" s="6">
        <v>43862</v>
      </c>
      <c r="I5270" s="4" t="s">
        <v>3056</v>
      </c>
      <c r="J5270" s="4" t="s">
        <v>1043</v>
      </c>
      <c r="K5270" s="4">
        <v>10389</v>
      </c>
      <c r="L5270" s="4">
        <v>0</v>
      </c>
      <c r="M5270" s="4">
        <v>0</v>
      </c>
      <c r="N5270" s="4">
        <v>0</v>
      </c>
      <c r="O5270" s="4">
        <v>210000</v>
      </c>
      <c r="P5270" s="4">
        <v>29592000</v>
      </c>
      <c r="Q5270" s="4">
        <v>7286</v>
      </c>
      <c r="R5270" s="4" t="b">
        <f t="shared" si="103"/>
        <v>0</v>
      </c>
      <c r="S5270" s="4">
        <v>0</v>
      </c>
    </row>
    <row r="5271" spans="1:19" ht="14.25" customHeight="1">
      <c r="A5271" s="4" t="s">
        <v>2921</v>
      </c>
      <c r="B5271" s="5"/>
      <c r="C5271" s="4">
        <v>0</v>
      </c>
      <c r="E5271" s="4" t="b">
        <f t="shared" si="96"/>
        <v>0</v>
      </c>
      <c r="F5271" s="4">
        <v>0</v>
      </c>
      <c r="G5271" s="4">
        <v>0</v>
      </c>
      <c r="H5271" s="6">
        <v>43862</v>
      </c>
      <c r="I5271" s="4" t="s">
        <v>3057</v>
      </c>
      <c r="J5271" s="4" t="s">
        <v>1043</v>
      </c>
      <c r="K5271" s="4">
        <v>10390</v>
      </c>
      <c r="L5271" s="4">
        <v>0</v>
      </c>
      <c r="M5271" s="4">
        <v>0</v>
      </c>
      <c r="N5271" s="4">
        <v>0</v>
      </c>
      <c r="O5271" s="4">
        <v>233000</v>
      </c>
      <c r="P5271" s="4">
        <v>29825000</v>
      </c>
      <c r="Q5271" s="4">
        <v>7287</v>
      </c>
      <c r="R5271" s="4" t="b">
        <f t="shared" si="103"/>
        <v>0</v>
      </c>
      <c r="S5271" s="4">
        <v>0</v>
      </c>
    </row>
    <row r="5272" spans="1:19" ht="14.25" customHeight="1">
      <c r="A5272" s="4" t="s">
        <v>2921</v>
      </c>
      <c r="B5272" s="5"/>
      <c r="C5272" s="4">
        <v>0</v>
      </c>
      <c r="E5272" s="4" t="b">
        <f t="shared" si="96"/>
        <v>0</v>
      </c>
      <c r="F5272" s="4">
        <v>0</v>
      </c>
      <c r="G5272" s="4">
        <v>0</v>
      </c>
      <c r="H5272" s="6">
        <v>43862</v>
      </c>
      <c r="I5272" s="4" t="s">
        <v>3058</v>
      </c>
      <c r="J5272" s="4" t="s">
        <v>1043</v>
      </c>
      <c r="K5272" s="4">
        <v>10391</v>
      </c>
      <c r="L5272" s="4">
        <v>0</v>
      </c>
      <c r="M5272" s="4">
        <v>0</v>
      </c>
      <c r="N5272" s="4">
        <v>0</v>
      </c>
      <c r="O5272" s="4">
        <v>210000</v>
      </c>
      <c r="P5272" s="4">
        <v>30035000</v>
      </c>
      <c r="Q5272" s="4">
        <v>7288</v>
      </c>
      <c r="R5272" s="4" t="b">
        <f t="shared" si="103"/>
        <v>0</v>
      </c>
      <c r="S5272" s="4">
        <v>0</v>
      </c>
    </row>
    <row r="5273" spans="1:19" ht="14.25" customHeight="1">
      <c r="A5273" s="4" t="s">
        <v>2921</v>
      </c>
      <c r="B5273" s="5"/>
      <c r="C5273" s="4">
        <v>0</v>
      </c>
      <c r="E5273" s="4" t="b">
        <f t="shared" si="96"/>
        <v>0</v>
      </c>
      <c r="F5273" s="4">
        <v>0</v>
      </c>
      <c r="G5273" s="4">
        <v>0</v>
      </c>
      <c r="H5273" s="6">
        <v>43862</v>
      </c>
      <c r="I5273" s="4" t="s">
        <v>3059</v>
      </c>
      <c r="J5273" s="4" t="s">
        <v>1043</v>
      </c>
      <c r="K5273" s="4">
        <v>10392</v>
      </c>
      <c r="L5273" s="4">
        <v>0</v>
      </c>
      <c r="M5273" s="4">
        <v>0</v>
      </c>
      <c r="N5273" s="4">
        <v>0</v>
      </c>
      <c r="O5273" s="4">
        <v>210000</v>
      </c>
      <c r="P5273" s="4">
        <v>30245000</v>
      </c>
      <c r="Q5273" s="4">
        <v>7289</v>
      </c>
      <c r="R5273" s="4" t="b">
        <f t="shared" si="103"/>
        <v>0</v>
      </c>
      <c r="S5273" s="4">
        <v>0</v>
      </c>
    </row>
    <row r="5274" spans="1:19" ht="14.25" customHeight="1">
      <c r="A5274" s="4" t="s">
        <v>2921</v>
      </c>
      <c r="B5274" s="5"/>
      <c r="C5274" s="4">
        <v>0</v>
      </c>
      <c r="E5274" s="4" t="b">
        <f t="shared" si="96"/>
        <v>0</v>
      </c>
      <c r="F5274" s="4">
        <v>0</v>
      </c>
      <c r="G5274" s="4">
        <v>0</v>
      </c>
      <c r="H5274" s="6">
        <v>43862</v>
      </c>
      <c r="I5274" s="4" t="s">
        <v>3060</v>
      </c>
      <c r="J5274" s="4" t="s">
        <v>1043</v>
      </c>
      <c r="K5274" s="4">
        <v>10393</v>
      </c>
      <c r="L5274" s="4">
        <v>0</v>
      </c>
      <c r="M5274" s="4">
        <v>0</v>
      </c>
      <c r="N5274" s="4">
        <v>0</v>
      </c>
      <c r="O5274" s="4">
        <v>210000</v>
      </c>
      <c r="P5274" s="4">
        <v>30455000</v>
      </c>
      <c r="Q5274" s="4">
        <v>7290</v>
      </c>
      <c r="R5274" s="4" t="b">
        <f t="shared" si="103"/>
        <v>0</v>
      </c>
      <c r="S5274" s="4">
        <v>0</v>
      </c>
    </row>
    <row r="5275" spans="1:19" ht="14.25" customHeight="1">
      <c r="A5275" s="4" t="s">
        <v>2921</v>
      </c>
      <c r="B5275" s="5"/>
      <c r="C5275" s="4">
        <v>0</v>
      </c>
      <c r="E5275" s="4" t="b">
        <f t="shared" si="96"/>
        <v>0</v>
      </c>
      <c r="F5275" s="4">
        <v>0</v>
      </c>
      <c r="G5275" s="4">
        <v>0</v>
      </c>
      <c r="H5275" s="6">
        <v>43862</v>
      </c>
      <c r="I5275" s="4" t="s">
        <v>3061</v>
      </c>
      <c r="J5275" s="4" t="s">
        <v>1043</v>
      </c>
      <c r="K5275" s="4">
        <v>10394</v>
      </c>
      <c r="L5275" s="4">
        <v>0</v>
      </c>
      <c r="M5275" s="4">
        <v>0</v>
      </c>
      <c r="N5275" s="4">
        <v>0</v>
      </c>
      <c r="O5275" s="4">
        <v>233000</v>
      </c>
      <c r="P5275" s="4">
        <v>30688000</v>
      </c>
      <c r="Q5275" s="4">
        <v>7291</v>
      </c>
      <c r="R5275" s="4" t="b">
        <f t="shared" si="103"/>
        <v>0</v>
      </c>
      <c r="S5275" s="4">
        <v>0</v>
      </c>
    </row>
    <row r="5276" spans="1:19" ht="14.25" customHeight="1">
      <c r="A5276" s="4" t="s">
        <v>2921</v>
      </c>
      <c r="B5276" s="5"/>
      <c r="C5276" s="4">
        <v>0</v>
      </c>
      <c r="E5276" s="4" t="b">
        <f t="shared" si="96"/>
        <v>0</v>
      </c>
      <c r="F5276" s="4">
        <v>0</v>
      </c>
      <c r="G5276" s="4">
        <v>0</v>
      </c>
      <c r="H5276" s="6">
        <v>43862</v>
      </c>
      <c r="I5276" s="4" t="s">
        <v>3062</v>
      </c>
      <c r="J5276" s="4" t="s">
        <v>1043</v>
      </c>
      <c r="K5276" s="4">
        <v>10395</v>
      </c>
      <c r="L5276" s="4">
        <v>0</v>
      </c>
      <c r="M5276" s="4">
        <v>0</v>
      </c>
      <c r="N5276" s="4">
        <v>0</v>
      </c>
      <c r="O5276" s="4">
        <v>210000</v>
      </c>
      <c r="P5276" s="4">
        <v>30898000</v>
      </c>
      <c r="Q5276" s="4">
        <v>7292</v>
      </c>
      <c r="R5276" s="4" t="b">
        <f t="shared" si="103"/>
        <v>0</v>
      </c>
      <c r="S5276" s="4">
        <v>0</v>
      </c>
    </row>
    <row r="5277" spans="1:19" ht="14.25" customHeight="1">
      <c r="A5277" s="4" t="s">
        <v>2921</v>
      </c>
      <c r="B5277" s="5"/>
      <c r="C5277" s="4">
        <v>0</v>
      </c>
      <c r="E5277" s="4" t="b">
        <f t="shared" si="96"/>
        <v>0</v>
      </c>
      <c r="F5277" s="4">
        <v>0</v>
      </c>
      <c r="G5277" s="4">
        <v>0</v>
      </c>
      <c r="H5277" s="6">
        <v>43862</v>
      </c>
      <c r="I5277" s="4" t="s">
        <v>3063</v>
      </c>
      <c r="J5277" s="4" t="s">
        <v>1043</v>
      </c>
      <c r="K5277" s="4">
        <v>10396</v>
      </c>
      <c r="L5277" s="4">
        <v>0</v>
      </c>
      <c r="M5277" s="4">
        <v>0</v>
      </c>
      <c r="N5277" s="4">
        <v>0</v>
      </c>
      <c r="O5277" s="4">
        <v>233000</v>
      </c>
      <c r="P5277" s="4">
        <v>31131000</v>
      </c>
      <c r="Q5277" s="4">
        <v>7293</v>
      </c>
      <c r="R5277" s="4" t="b">
        <f t="shared" si="103"/>
        <v>0</v>
      </c>
      <c r="S5277" s="4">
        <v>0</v>
      </c>
    </row>
    <row r="5278" spans="1:19" ht="14.25" customHeight="1">
      <c r="A5278" s="4" t="s">
        <v>2921</v>
      </c>
      <c r="B5278" s="5"/>
      <c r="C5278" s="4">
        <v>0</v>
      </c>
      <c r="E5278" s="4" t="b">
        <f t="shared" si="96"/>
        <v>0</v>
      </c>
      <c r="F5278" s="4">
        <v>0</v>
      </c>
      <c r="G5278" s="4">
        <v>0</v>
      </c>
      <c r="H5278" s="6">
        <v>43862</v>
      </c>
      <c r="I5278" s="4" t="s">
        <v>3064</v>
      </c>
      <c r="J5278" s="4" t="s">
        <v>1043</v>
      </c>
      <c r="K5278" s="4">
        <v>10397</v>
      </c>
      <c r="L5278" s="4">
        <v>0</v>
      </c>
      <c r="M5278" s="4">
        <v>0</v>
      </c>
      <c r="N5278" s="4">
        <v>0</v>
      </c>
      <c r="O5278" s="4">
        <v>233000</v>
      </c>
      <c r="P5278" s="4">
        <v>31364000</v>
      </c>
      <c r="Q5278" s="4">
        <v>7294</v>
      </c>
      <c r="R5278" s="4" t="b">
        <f t="shared" si="103"/>
        <v>0</v>
      </c>
      <c r="S5278" s="4">
        <v>0</v>
      </c>
    </row>
    <row r="5279" spans="1:19" ht="14.25" customHeight="1">
      <c r="A5279" s="4" t="s">
        <v>2921</v>
      </c>
      <c r="B5279" s="5"/>
      <c r="C5279" s="4">
        <v>0</v>
      </c>
      <c r="E5279" s="4" t="b">
        <f t="shared" si="96"/>
        <v>0</v>
      </c>
      <c r="F5279" s="4">
        <v>0</v>
      </c>
      <c r="G5279" s="4">
        <v>0</v>
      </c>
      <c r="H5279" s="6">
        <v>43862</v>
      </c>
      <c r="I5279" s="4" t="s">
        <v>3065</v>
      </c>
      <c r="J5279" s="4" t="s">
        <v>1043</v>
      </c>
      <c r="K5279" s="4">
        <v>10398</v>
      </c>
      <c r="L5279" s="4">
        <v>0</v>
      </c>
      <c r="M5279" s="4">
        <v>0</v>
      </c>
      <c r="N5279" s="4">
        <v>0</v>
      </c>
      <c r="O5279" s="4">
        <v>210000</v>
      </c>
      <c r="P5279" s="4">
        <v>31574000</v>
      </c>
      <c r="Q5279" s="4">
        <v>7295</v>
      </c>
      <c r="R5279" s="4" t="b">
        <f t="shared" si="103"/>
        <v>0</v>
      </c>
      <c r="S5279" s="4">
        <v>0</v>
      </c>
    </row>
    <row r="5280" spans="1:19" ht="14.25" customHeight="1">
      <c r="A5280" s="4" t="s">
        <v>2921</v>
      </c>
      <c r="B5280" s="5"/>
      <c r="C5280" s="4">
        <v>0</v>
      </c>
      <c r="E5280" s="4" t="b">
        <f t="shared" si="96"/>
        <v>0</v>
      </c>
      <c r="F5280" s="4">
        <v>0</v>
      </c>
      <c r="G5280" s="4">
        <v>0</v>
      </c>
      <c r="H5280" s="6">
        <v>43862</v>
      </c>
      <c r="I5280" s="4" t="s">
        <v>3066</v>
      </c>
      <c r="J5280" s="4" t="s">
        <v>1043</v>
      </c>
      <c r="K5280" s="4">
        <v>10399</v>
      </c>
      <c r="L5280" s="4">
        <v>0</v>
      </c>
      <c r="M5280" s="4">
        <v>0</v>
      </c>
      <c r="N5280" s="4">
        <v>0</v>
      </c>
      <c r="O5280" s="4">
        <v>233000</v>
      </c>
      <c r="P5280" s="4">
        <v>31807000</v>
      </c>
      <c r="Q5280" s="4">
        <v>7296</v>
      </c>
      <c r="R5280" s="4" t="b">
        <f t="shared" si="103"/>
        <v>0</v>
      </c>
      <c r="S5280" s="4">
        <v>0</v>
      </c>
    </row>
    <row r="5281" spans="1:19" ht="14.25" customHeight="1">
      <c r="A5281" s="4" t="s">
        <v>2921</v>
      </c>
      <c r="B5281" s="5"/>
      <c r="C5281" s="4">
        <v>0</v>
      </c>
      <c r="E5281" s="4" t="b">
        <f t="shared" si="96"/>
        <v>0</v>
      </c>
      <c r="F5281" s="4">
        <v>0</v>
      </c>
      <c r="G5281" s="4">
        <v>0</v>
      </c>
      <c r="H5281" s="6">
        <v>43862</v>
      </c>
      <c r="I5281" s="4" t="s">
        <v>3067</v>
      </c>
      <c r="J5281" s="4" t="s">
        <v>1043</v>
      </c>
      <c r="K5281" s="4">
        <v>10400</v>
      </c>
      <c r="L5281" s="4">
        <v>0</v>
      </c>
      <c r="M5281" s="4">
        <v>0</v>
      </c>
      <c r="N5281" s="4">
        <v>0</v>
      </c>
      <c r="O5281" s="4">
        <v>210000</v>
      </c>
      <c r="P5281" s="4">
        <v>32017000</v>
      </c>
      <c r="Q5281" s="4">
        <v>7297</v>
      </c>
      <c r="R5281" s="4" t="b">
        <f t="shared" si="103"/>
        <v>0</v>
      </c>
      <c r="S5281" s="4">
        <v>0</v>
      </c>
    </row>
    <row r="5282" spans="1:19" ht="14.25" customHeight="1">
      <c r="A5282" s="4" t="s">
        <v>2921</v>
      </c>
      <c r="B5282" s="5"/>
      <c r="C5282" s="4">
        <v>0</v>
      </c>
      <c r="E5282" s="4" t="b">
        <f t="shared" si="96"/>
        <v>0</v>
      </c>
      <c r="F5282" s="4">
        <v>0</v>
      </c>
      <c r="G5282" s="4">
        <v>0</v>
      </c>
      <c r="H5282" s="6">
        <v>43862</v>
      </c>
      <c r="I5282" s="4" t="s">
        <v>3068</v>
      </c>
      <c r="J5282" s="4" t="s">
        <v>1043</v>
      </c>
      <c r="K5282" s="4">
        <v>10401</v>
      </c>
      <c r="L5282" s="4">
        <v>0</v>
      </c>
      <c r="M5282" s="4">
        <v>0</v>
      </c>
      <c r="N5282" s="4">
        <v>0</v>
      </c>
      <c r="O5282" s="4">
        <v>233000</v>
      </c>
      <c r="P5282" s="4">
        <v>32250000</v>
      </c>
      <c r="Q5282" s="4">
        <v>7298</v>
      </c>
      <c r="R5282" s="4" t="b">
        <f t="shared" si="103"/>
        <v>0</v>
      </c>
      <c r="S5282" s="4">
        <v>0</v>
      </c>
    </row>
    <row r="5283" spans="1:19" ht="14.25" customHeight="1">
      <c r="A5283" s="4" t="s">
        <v>2921</v>
      </c>
      <c r="B5283" s="5"/>
      <c r="C5283" s="4">
        <v>0</v>
      </c>
      <c r="E5283" s="4" t="b">
        <f t="shared" si="96"/>
        <v>0</v>
      </c>
      <c r="F5283" s="4">
        <v>0</v>
      </c>
      <c r="G5283" s="4">
        <v>0</v>
      </c>
      <c r="H5283" s="6">
        <v>43862</v>
      </c>
      <c r="I5283" s="4" t="s">
        <v>3069</v>
      </c>
      <c r="J5283" s="4" t="s">
        <v>1043</v>
      </c>
      <c r="K5283" s="4">
        <v>10402</v>
      </c>
      <c r="L5283" s="4">
        <v>0</v>
      </c>
      <c r="M5283" s="4">
        <v>0</v>
      </c>
      <c r="N5283" s="4">
        <v>0</v>
      </c>
      <c r="O5283" s="4">
        <v>210000</v>
      </c>
      <c r="P5283" s="4">
        <v>32460000</v>
      </c>
      <c r="Q5283" s="4">
        <v>7299</v>
      </c>
      <c r="R5283" s="4" t="b">
        <f t="shared" si="103"/>
        <v>0</v>
      </c>
      <c r="S5283" s="4">
        <v>0</v>
      </c>
    </row>
    <row r="5284" spans="1:19" ht="14.25" customHeight="1">
      <c r="A5284" s="4" t="s">
        <v>2921</v>
      </c>
      <c r="B5284" s="5"/>
      <c r="C5284" s="4">
        <v>0</v>
      </c>
      <c r="E5284" s="4" t="b">
        <f t="shared" si="96"/>
        <v>0</v>
      </c>
      <c r="F5284" s="4">
        <v>0</v>
      </c>
      <c r="G5284" s="4">
        <v>0</v>
      </c>
      <c r="H5284" s="6">
        <v>43862</v>
      </c>
      <c r="I5284" s="4" t="s">
        <v>3070</v>
      </c>
      <c r="J5284" s="4" t="s">
        <v>1043</v>
      </c>
      <c r="K5284" s="4">
        <v>10403</v>
      </c>
      <c r="L5284" s="4">
        <v>0</v>
      </c>
      <c r="M5284" s="4">
        <v>0</v>
      </c>
      <c r="N5284" s="4">
        <v>0</v>
      </c>
      <c r="O5284" s="4">
        <v>210000</v>
      </c>
      <c r="P5284" s="4">
        <v>32670000</v>
      </c>
      <c r="Q5284" s="4">
        <v>7300</v>
      </c>
      <c r="R5284" s="4" t="b">
        <f t="shared" si="103"/>
        <v>0</v>
      </c>
      <c r="S5284" s="4">
        <v>0</v>
      </c>
    </row>
    <row r="5285" spans="1:19" ht="14.25" customHeight="1">
      <c r="A5285" s="4" t="s">
        <v>2921</v>
      </c>
      <c r="B5285" s="5"/>
      <c r="C5285" s="4">
        <v>0</v>
      </c>
      <c r="E5285" s="4" t="b">
        <f t="shared" si="96"/>
        <v>0</v>
      </c>
      <c r="F5285" s="4">
        <v>0</v>
      </c>
      <c r="G5285" s="4">
        <v>0</v>
      </c>
      <c r="H5285" s="6">
        <v>43862</v>
      </c>
      <c r="I5285" s="4" t="s">
        <v>3071</v>
      </c>
      <c r="J5285" s="4" t="s">
        <v>1043</v>
      </c>
      <c r="K5285" s="4">
        <v>10404</v>
      </c>
      <c r="L5285" s="4">
        <v>0</v>
      </c>
      <c r="M5285" s="4">
        <v>0</v>
      </c>
      <c r="N5285" s="4">
        <v>0</v>
      </c>
      <c r="O5285" s="4">
        <v>210000</v>
      </c>
      <c r="P5285" s="4">
        <v>32880000</v>
      </c>
      <c r="Q5285" s="4">
        <v>7301</v>
      </c>
      <c r="R5285" s="4" t="b">
        <f t="shared" si="103"/>
        <v>0</v>
      </c>
      <c r="S5285" s="4">
        <v>0</v>
      </c>
    </row>
    <row r="5286" spans="1:19" ht="14.25" customHeight="1">
      <c r="A5286" s="4" t="s">
        <v>2921</v>
      </c>
      <c r="B5286" s="5"/>
      <c r="C5286" s="4">
        <v>0</v>
      </c>
      <c r="E5286" s="4" t="b">
        <f t="shared" si="96"/>
        <v>0</v>
      </c>
      <c r="F5286" s="4">
        <v>0</v>
      </c>
      <c r="G5286" s="4">
        <v>0</v>
      </c>
      <c r="H5286" s="6">
        <v>43862</v>
      </c>
      <c r="I5286" s="4" t="s">
        <v>3072</v>
      </c>
      <c r="J5286" s="4" t="s">
        <v>1043</v>
      </c>
      <c r="K5286" s="4">
        <v>10405</v>
      </c>
      <c r="L5286" s="4">
        <v>0</v>
      </c>
      <c r="M5286" s="4">
        <v>0</v>
      </c>
      <c r="N5286" s="4">
        <v>0</v>
      </c>
      <c r="O5286" s="4">
        <v>210000</v>
      </c>
      <c r="P5286" s="4">
        <v>33090000</v>
      </c>
      <c r="Q5286" s="4">
        <v>7302</v>
      </c>
      <c r="R5286" s="4" t="b">
        <f t="shared" si="103"/>
        <v>0</v>
      </c>
      <c r="S5286" s="4">
        <v>0</v>
      </c>
    </row>
    <row r="5287" spans="1:19" ht="14.25" customHeight="1">
      <c r="A5287" s="4" t="s">
        <v>2921</v>
      </c>
      <c r="B5287" s="5"/>
      <c r="C5287" s="4">
        <v>0</v>
      </c>
      <c r="E5287" s="4" t="b">
        <f t="shared" si="96"/>
        <v>0</v>
      </c>
      <c r="F5287" s="4">
        <v>0</v>
      </c>
      <c r="G5287" s="4">
        <v>0</v>
      </c>
      <c r="H5287" s="6">
        <v>43862</v>
      </c>
      <c r="I5287" s="4" t="s">
        <v>3073</v>
      </c>
      <c r="J5287" s="4" t="s">
        <v>1043</v>
      </c>
      <c r="K5287" s="4">
        <v>10406</v>
      </c>
      <c r="L5287" s="4">
        <v>0</v>
      </c>
      <c r="M5287" s="4">
        <v>0</v>
      </c>
      <c r="N5287" s="4">
        <v>0</v>
      </c>
      <c r="O5287" s="4">
        <v>233000</v>
      </c>
      <c r="P5287" s="4">
        <v>33323000</v>
      </c>
      <c r="Q5287" s="4">
        <v>7303</v>
      </c>
      <c r="R5287" s="4" t="b">
        <f t="shared" si="103"/>
        <v>0</v>
      </c>
      <c r="S5287" s="4">
        <v>0</v>
      </c>
    </row>
    <row r="5288" spans="1:19" ht="14.25" customHeight="1">
      <c r="A5288" s="4" t="s">
        <v>2921</v>
      </c>
      <c r="B5288" s="5"/>
      <c r="C5288" s="4">
        <v>0</v>
      </c>
      <c r="E5288" s="4" t="b">
        <f t="shared" si="96"/>
        <v>0</v>
      </c>
      <c r="F5288" s="4">
        <v>0</v>
      </c>
      <c r="G5288" s="4">
        <v>0</v>
      </c>
      <c r="H5288" s="6">
        <v>43862</v>
      </c>
      <c r="I5288" s="4" t="s">
        <v>3074</v>
      </c>
      <c r="J5288" s="4" t="s">
        <v>1043</v>
      </c>
      <c r="K5288" s="4">
        <v>10407</v>
      </c>
      <c r="L5288" s="4">
        <v>0</v>
      </c>
      <c r="M5288" s="4">
        <v>0</v>
      </c>
      <c r="N5288" s="4">
        <v>0</v>
      </c>
      <c r="O5288" s="4">
        <v>210000</v>
      </c>
      <c r="P5288" s="4">
        <v>33533000</v>
      </c>
      <c r="Q5288" s="4">
        <v>7304</v>
      </c>
      <c r="R5288" s="4" t="b">
        <f t="shared" si="103"/>
        <v>0</v>
      </c>
      <c r="S5288" s="4">
        <v>0</v>
      </c>
    </row>
    <row r="5289" spans="1:19" ht="14.25" customHeight="1">
      <c r="A5289" s="4" t="s">
        <v>2921</v>
      </c>
      <c r="B5289" s="5"/>
      <c r="C5289" s="4">
        <v>0</v>
      </c>
      <c r="E5289" s="4" t="b">
        <f t="shared" si="96"/>
        <v>0</v>
      </c>
      <c r="F5289" s="4">
        <v>0</v>
      </c>
      <c r="G5289" s="4">
        <v>0</v>
      </c>
      <c r="H5289" s="6">
        <v>43862</v>
      </c>
      <c r="I5289" s="4" t="s">
        <v>3075</v>
      </c>
      <c r="J5289" s="4" t="s">
        <v>1043</v>
      </c>
      <c r="K5289" s="4">
        <v>10408</v>
      </c>
      <c r="L5289" s="4">
        <v>0</v>
      </c>
      <c r="M5289" s="4">
        <v>0</v>
      </c>
      <c r="N5289" s="4">
        <v>0</v>
      </c>
      <c r="O5289" s="4">
        <v>233000</v>
      </c>
      <c r="P5289" s="4">
        <v>33766000</v>
      </c>
      <c r="Q5289" s="4">
        <v>7305</v>
      </c>
      <c r="R5289" s="4" t="b">
        <f t="shared" si="103"/>
        <v>0</v>
      </c>
      <c r="S5289" s="4">
        <v>0</v>
      </c>
    </row>
    <row r="5290" spans="1:19" ht="14.25" customHeight="1">
      <c r="A5290" s="4" t="s">
        <v>2921</v>
      </c>
      <c r="B5290" s="5"/>
      <c r="C5290" s="4">
        <v>0</v>
      </c>
      <c r="E5290" s="4" t="b">
        <f t="shared" si="96"/>
        <v>0</v>
      </c>
      <c r="F5290" s="4">
        <v>0</v>
      </c>
      <c r="G5290" s="4">
        <v>0</v>
      </c>
      <c r="H5290" s="6">
        <v>43862</v>
      </c>
      <c r="I5290" s="4" t="s">
        <v>3076</v>
      </c>
      <c r="J5290" s="4" t="s">
        <v>1043</v>
      </c>
      <c r="K5290" s="4">
        <v>10409</v>
      </c>
      <c r="L5290" s="4">
        <v>0</v>
      </c>
      <c r="M5290" s="4">
        <v>0</v>
      </c>
      <c r="N5290" s="4">
        <v>0</v>
      </c>
      <c r="O5290" s="4">
        <v>210000</v>
      </c>
      <c r="P5290" s="4">
        <v>33976000</v>
      </c>
      <c r="Q5290" s="4">
        <v>7306</v>
      </c>
      <c r="R5290" s="4" t="b">
        <f t="shared" si="103"/>
        <v>0</v>
      </c>
      <c r="S5290" s="4">
        <v>0</v>
      </c>
    </row>
    <row r="5291" spans="1:19" ht="14.25" customHeight="1">
      <c r="A5291" s="4" t="s">
        <v>2921</v>
      </c>
      <c r="B5291" s="5"/>
      <c r="C5291" s="4">
        <v>0</v>
      </c>
      <c r="E5291" s="4" t="b">
        <f t="shared" si="96"/>
        <v>0</v>
      </c>
      <c r="F5291" s="4">
        <v>0</v>
      </c>
      <c r="G5291" s="4">
        <v>0</v>
      </c>
      <c r="H5291" s="6">
        <v>43862</v>
      </c>
      <c r="I5291" s="4" t="s">
        <v>3077</v>
      </c>
      <c r="J5291" s="4" t="s">
        <v>1043</v>
      </c>
      <c r="K5291" s="4">
        <v>10410</v>
      </c>
      <c r="L5291" s="4">
        <v>0</v>
      </c>
      <c r="M5291" s="4">
        <v>0</v>
      </c>
      <c r="N5291" s="4">
        <v>0</v>
      </c>
      <c r="O5291" s="4">
        <v>210000</v>
      </c>
      <c r="P5291" s="4">
        <v>34186000</v>
      </c>
      <c r="Q5291" s="4">
        <v>7307</v>
      </c>
      <c r="R5291" s="4" t="b">
        <f t="shared" si="103"/>
        <v>0</v>
      </c>
      <c r="S5291" s="4">
        <v>0</v>
      </c>
    </row>
    <row r="5292" spans="1:19" ht="14.25" customHeight="1">
      <c r="A5292" s="4" t="s">
        <v>2921</v>
      </c>
      <c r="B5292" s="5"/>
      <c r="C5292" s="4">
        <v>0</v>
      </c>
      <c r="E5292" s="4" t="b">
        <f t="shared" si="96"/>
        <v>0</v>
      </c>
      <c r="F5292" s="4">
        <v>0</v>
      </c>
      <c r="G5292" s="4">
        <v>0</v>
      </c>
      <c r="H5292" s="6">
        <v>43862</v>
      </c>
      <c r="I5292" s="4" t="s">
        <v>3078</v>
      </c>
      <c r="J5292" s="4" t="s">
        <v>1043</v>
      </c>
      <c r="K5292" s="4">
        <v>10411</v>
      </c>
      <c r="L5292" s="4">
        <v>0</v>
      </c>
      <c r="M5292" s="4">
        <v>0</v>
      </c>
      <c r="N5292" s="4">
        <v>0</v>
      </c>
      <c r="O5292" s="4">
        <v>233000</v>
      </c>
      <c r="P5292" s="4">
        <v>34419000</v>
      </c>
      <c r="Q5292" s="4">
        <v>7308</v>
      </c>
      <c r="R5292" s="4" t="b">
        <f t="shared" si="103"/>
        <v>0</v>
      </c>
      <c r="S5292" s="4">
        <v>0</v>
      </c>
    </row>
    <row r="5293" spans="1:19" ht="14.25" customHeight="1">
      <c r="A5293" s="4" t="s">
        <v>2921</v>
      </c>
      <c r="B5293" s="5"/>
      <c r="C5293" s="4">
        <v>0</v>
      </c>
      <c r="E5293" s="4" t="b">
        <f t="shared" si="96"/>
        <v>0</v>
      </c>
      <c r="F5293" s="4">
        <v>0</v>
      </c>
      <c r="G5293" s="4">
        <v>0</v>
      </c>
      <c r="H5293" s="6">
        <v>43862</v>
      </c>
      <c r="I5293" s="4" t="s">
        <v>3079</v>
      </c>
      <c r="J5293" s="4" t="s">
        <v>1043</v>
      </c>
      <c r="K5293" s="4">
        <v>10412</v>
      </c>
      <c r="L5293" s="4">
        <v>0</v>
      </c>
      <c r="M5293" s="4">
        <v>0</v>
      </c>
      <c r="N5293" s="4">
        <v>0</v>
      </c>
      <c r="O5293" s="4">
        <v>210000</v>
      </c>
      <c r="P5293" s="4">
        <v>34629000</v>
      </c>
      <c r="Q5293" s="4">
        <v>7309</v>
      </c>
      <c r="R5293" s="4" t="b">
        <f t="shared" si="103"/>
        <v>0</v>
      </c>
      <c r="S5293" s="4">
        <v>0</v>
      </c>
    </row>
    <row r="5294" spans="1:19" ht="14.25" customHeight="1">
      <c r="A5294" s="4" t="s">
        <v>2921</v>
      </c>
      <c r="B5294" s="5"/>
      <c r="C5294" s="4">
        <v>0</v>
      </c>
      <c r="E5294" s="4" t="b">
        <f t="shared" si="96"/>
        <v>0</v>
      </c>
      <c r="F5294" s="4">
        <v>0</v>
      </c>
      <c r="G5294" s="4">
        <v>0</v>
      </c>
      <c r="H5294" s="6">
        <v>43862</v>
      </c>
      <c r="I5294" s="4" t="s">
        <v>3080</v>
      </c>
      <c r="J5294" s="4" t="s">
        <v>1043</v>
      </c>
      <c r="K5294" s="4">
        <v>10413</v>
      </c>
      <c r="L5294" s="4">
        <v>0</v>
      </c>
      <c r="M5294" s="4">
        <v>0</v>
      </c>
      <c r="N5294" s="4">
        <v>0</v>
      </c>
      <c r="O5294" s="4">
        <v>210000</v>
      </c>
      <c r="P5294" s="4">
        <v>34839000</v>
      </c>
      <c r="Q5294" s="4">
        <v>7310</v>
      </c>
      <c r="R5294" s="4" t="b">
        <f t="shared" si="103"/>
        <v>0</v>
      </c>
      <c r="S5294" s="4">
        <v>0</v>
      </c>
    </row>
    <row r="5295" spans="1:19" ht="14.25" customHeight="1">
      <c r="A5295" s="4" t="s">
        <v>2921</v>
      </c>
      <c r="B5295" s="5"/>
      <c r="C5295" s="4">
        <v>0</v>
      </c>
      <c r="E5295" s="4" t="b">
        <f t="shared" si="96"/>
        <v>0</v>
      </c>
      <c r="F5295" s="4">
        <v>0</v>
      </c>
      <c r="G5295" s="4">
        <v>0</v>
      </c>
      <c r="H5295" s="6">
        <v>43862</v>
      </c>
      <c r="I5295" s="4" t="s">
        <v>3081</v>
      </c>
      <c r="J5295" s="4" t="s">
        <v>1043</v>
      </c>
      <c r="K5295" s="4">
        <v>10414</v>
      </c>
      <c r="L5295" s="4">
        <v>0</v>
      </c>
      <c r="M5295" s="4">
        <v>0</v>
      </c>
      <c r="N5295" s="4">
        <v>0</v>
      </c>
      <c r="O5295" s="4">
        <v>233000</v>
      </c>
      <c r="P5295" s="4">
        <v>35072000</v>
      </c>
      <c r="Q5295" s="4">
        <v>7311</v>
      </c>
      <c r="R5295" s="4" t="b">
        <f t="shared" si="103"/>
        <v>0</v>
      </c>
      <c r="S5295" s="4">
        <v>0</v>
      </c>
    </row>
    <row r="5296" spans="1:19" ht="14.25" customHeight="1">
      <c r="A5296" s="4" t="s">
        <v>2921</v>
      </c>
      <c r="B5296" s="5"/>
      <c r="C5296" s="4">
        <v>0</v>
      </c>
      <c r="E5296" s="4" t="b">
        <f t="shared" si="96"/>
        <v>0</v>
      </c>
      <c r="F5296" s="4">
        <v>0</v>
      </c>
      <c r="G5296" s="4">
        <v>0</v>
      </c>
      <c r="H5296" s="6">
        <v>43891</v>
      </c>
      <c r="I5296" s="4" t="s">
        <v>3082</v>
      </c>
      <c r="J5296" s="4" t="s">
        <v>1043</v>
      </c>
      <c r="K5296" s="4">
        <v>10415</v>
      </c>
      <c r="L5296" s="4">
        <v>0</v>
      </c>
      <c r="M5296" s="4">
        <v>0</v>
      </c>
      <c r="N5296" s="4">
        <v>0</v>
      </c>
      <c r="O5296" s="4">
        <v>233000</v>
      </c>
      <c r="P5296" s="4">
        <v>35305000</v>
      </c>
      <c r="Q5296" s="4">
        <v>7312</v>
      </c>
      <c r="R5296" s="4" t="b">
        <f t="shared" si="103"/>
        <v>0</v>
      </c>
      <c r="S5296" s="4">
        <v>0</v>
      </c>
    </row>
    <row r="5297" spans="1:19" ht="14.25" customHeight="1">
      <c r="A5297" s="4" t="s">
        <v>2921</v>
      </c>
      <c r="B5297" s="5"/>
      <c r="C5297" s="4">
        <v>0</v>
      </c>
      <c r="E5297" s="4" t="b">
        <f t="shared" si="96"/>
        <v>0</v>
      </c>
      <c r="F5297" s="4">
        <v>0</v>
      </c>
      <c r="G5297" s="4">
        <v>0</v>
      </c>
      <c r="H5297" s="6">
        <v>43891</v>
      </c>
      <c r="I5297" s="4" t="s">
        <v>3083</v>
      </c>
      <c r="J5297" s="4" t="s">
        <v>1043</v>
      </c>
      <c r="K5297" s="4">
        <v>10416</v>
      </c>
      <c r="L5297" s="4">
        <v>0</v>
      </c>
      <c r="M5297" s="4">
        <v>0</v>
      </c>
      <c r="N5297" s="4">
        <v>0</v>
      </c>
      <c r="O5297" s="4">
        <v>210000</v>
      </c>
      <c r="P5297" s="4">
        <v>35515000</v>
      </c>
      <c r="Q5297" s="4">
        <v>7313</v>
      </c>
      <c r="R5297" s="4" t="b">
        <f t="shared" si="103"/>
        <v>0</v>
      </c>
      <c r="S5297" s="4">
        <v>0</v>
      </c>
    </row>
    <row r="5298" spans="1:19" ht="14.25" customHeight="1">
      <c r="A5298" s="4" t="s">
        <v>2921</v>
      </c>
      <c r="B5298" s="5"/>
      <c r="C5298" s="4">
        <v>0</v>
      </c>
      <c r="E5298" s="4" t="b">
        <f t="shared" si="96"/>
        <v>0</v>
      </c>
      <c r="F5298" s="4">
        <v>0</v>
      </c>
      <c r="G5298" s="4">
        <v>0</v>
      </c>
      <c r="H5298" s="6">
        <v>43891</v>
      </c>
      <c r="I5298" s="4" t="s">
        <v>3084</v>
      </c>
      <c r="J5298" s="4" t="s">
        <v>1043</v>
      </c>
      <c r="K5298" s="4">
        <v>10417</v>
      </c>
      <c r="L5298" s="4">
        <v>0</v>
      </c>
      <c r="M5298" s="4">
        <v>0</v>
      </c>
      <c r="N5298" s="4">
        <v>0</v>
      </c>
      <c r="O5298" s="4">
        <v>210000</v>
      </c>
      <c r="P5298" s="4">
        <v>35725000</v>
      </c>
      <c r="Q5298" s="4">
        <v>7314</v>
      </c>
      <c r="R5298" s="4" t="b">
        <f t="shared" si="103"/>
        <v>0</v>
      </c>
      <c r="S5298" s="4">
        <v>0</v>
      </c>
    </row>
    <row r="5299" spans="1:19" ht="14.25" customHeight="1">
      <c r="A5299" s="4" t="s">
        <v>2921</v>
      </c>
      <c r="B5299" s="5"/>
      <c r="C5299" s="4">
        <v>0</v>
      </c>
      <c r="E5299" s="4" t="b">
        <f t="shared" si="96"/>
        <v>0</v>
      </c>
      <c r="F5299" s="4">
        <v>0</v>
      </c>
      <c r="G5299" s="4">
        <v>0</v>
      </c>
      <c r="H5299" s="6">
        <v>43891</v>
      </c>
      <c r="I5299" s="4" t="s">
        <v>3085</v>
      </c>
      <c r="J5299" s="4" t="s">
        <v>1043</v>
      </c>
      <c r="K5299" s="4">
        <v>10418</v>
      </c>
      <c r="L5299" s="4">
        <v>0</v>
      </c>
      <c r="M5299" s="4">
        <v>0</v>
      </c>
      <c r="N5299" s="4">
        <v>0</v>
      </c>
      <c r="O5299" s="4">
        <v>210000</v>
      </c>
      <c r="P5299" s="4">
        <v>35935000</v>
      </c>
      <c r="Q5299" s="4">
        <v>7315</v>
      </c>
      <c r="R5299" s="4" t="b">
        <f t="shared" si="103"/>
        <v>0</v>
      </c>
      <c r="S5299" s="4">
        <v>0</v>
      </c>
    </row>
    <row r="5300" spans="1:19" ht="14.25" customHeight="1">
      <c r="A5300" s="4" t="s">
        <v>2921</v>
      </c>
      <c r="B5300" s="5"/>
      <c r="C5300" s="4">
        <v>0</v>
      </c>
      <c r="E5300" s="4" t="b">
        <f t="shared" si="96"/>
        <v>0</v>
      </c>
      <c r="F5300" s="4">
        <v>0</v>
      </c>
      <c r="G5300" s="4">
        <v>0</v>
      </c>
      <c r="H5300" s="6">
        <v>43891</v>
      </c>
      <c r="I5300" s="4" t="s">
        <v>3086</v>
      </c>
      <c r="J5300" s="4" t="s">
        <v>1043</v>
      </c>
      <c r="K5300" s="4">
        <v>10419</v>
      </c>
      <c r="L5300" s="4">
        <v>0</v>
      </c>
      <c r="M5300" s="4">
        <v>0</v>
      </c>
      <c r="N5300" s="4">
        <v>0</v>
      </c>
      <c r="O5300" s="4">
        <v>210000</v>
      </c>
      <c r="P5300" s="4">
        <v>36145000</v>
      </c>
      <c r="Q5300" s="4">
        <v>7316</v>
      </c>
      <c r="R5300" s="4" t="b">
        <f t="shared" si="103"/>
        <v>0</v>
      </c>
      <c r="S5300" s="4">
        <v>0</v>
      </c>
    </row>
    <row r="5301" spans="1:19" ht="14.25" customHeight="1">
      <c r="A5301" s="4" t="s">
        <v>2921</v>
      </c>
      <c r="B5301" s="5"/>
      <c r="C5301" s="4">
        <v>0</v>
      </c>
      <c r="E5301" s="4" t="b">
        <f t="shared" si="96"/>
        <v>0</v>
      </c>
      <c r="F5301" s="4">
        <v>0</v>
      </c>
      <c r="G5301" s="4">
        <v>0</v>
      </c>
      <c r="H5301" s="6">
        <v>43891</v>
      </c>
      <c r="I5301" s="4" t="s">
        <v>3087</v>
      </c>
      <c r="J5301" s="4" t="s">
        <v>1043</v>
      </c>
      <c r="K5301" s="4">
        <v>10420</v>
      </c>
      <c r="L5301" s="4">
        <v>0</v>
      </c>
      <c r="M5301" s="4">
        <v>0</v>
      </c>
      <c r="N5301" s="4">
        <v>0</v>
      </c>
      <c r="O5301" s="4">
        <v>233000</v>
      </c>
      <c r="P5301" s="4">
        <v>36378000</v>
      </c>
      <c r="Q5301" s="4">
        <v>7317</v>
      </c>
      <c r="R5301" s="4" t="b">
        <f t="shared" si="103"/>
        <v>0</v>
      </c>
      <c r="S5301" s="4">
        <v>0</v>
      </c>
    </row>
    <row r="5302" spans="1:19" ht="14.25" customHeight="1">
      <c r="A5302" s="4" t="s">
        <v>2921</v>
      </c>
      <c r="B5302" s="5"/>
      <c r="C5302" s="4">
        <v>0</v>
      </c>
      <c r="E5302" s="4" t="b">
        <f t="shared" si="96"/>
        <v>0</v>
      </c>
      <c r="F5302" s="4">
        <v>0</v>
      </c>
      <c r="G5302" s="4">
        <v>0</v>
      </c>
      <c r="H5302" s="6">
        <v>43891</v>
      </c>
      <c r="I5302" s="4" t="s">
        <v>3088</v>
      </c>
      <c r="J5302" s="4" t="s">
        <v>1043</v>
      </c>
      <c r="K5302" s="4">
        <v>10421</v>
      </c>
      <c r="L5302" s="4">
        <v>0</v>
      </c>
      <c r="M5302" s="4">
        <v>0</v>
      </c>
      <c r="N5302" s="4">
        <v>0</v>
      </c>
      <c r="O5302" s="4">
        <v>233000</v>
      </c>
      <c r="P5302" s="4">
        <v>36611000</v>
      </c>
      <c r="Q5302" s="4">
        <v>7318</v>
      </c>
      <c r="R5302" s="4" t="b">
        <f t="shared" si="103"/>
        <v>0</v>
      </c>
      <c r="S5302" s="4">
        <v>0</v>
      </c>
    </row>
    <row r="5303" spans="1:19" ht="14.25" customHeight="1">
      <c r="A5303" s="4" t="s">
        <v>2921</v>
      </c>
      <c r="B5303" s="5"/>
      <c r="C5303" s="4">
        <v>0</v>
      </c>
      <c r="E5303" s="4" t="b">
        <f t="shared" si="96"/>
        <v>0</v>
      </c>
      <c r="F5303" s="4">
        <v>0</v>
      </c>
      <c r="G5303" s="4">
        <v>0</v>
      </c>
      <c r="H5303" s="6">
        <v>43891</v>
      </c>
      <c r="I5303" s="4" t="s">
        <v>3089</v>
      </c>
      <c r="J5303" s="4" t="s">
        <v>1043</v>
      </c>
      <c r="K5303" s="4">
        <v>10422</v>
      </c>
      <c r="L5303" s="4">
        <v>0</v>
      </c>
      <c r="M5303" s="4">
        <v>0</v>
      </c>
      <c r="N5303" s="4">
        <v>0</v>
      </c>
      <c r="O5303" s="4">
        <v>210000</v>
      </c>
      <c r="P5303" s="4">
        <v>36821000</v>
      </c>
      <c r="Q5303" s="4">
        <v>7319</v>
      </c>
      <c r="R5303" s="4" t="b">
        <f t="shared" si="103"/>
        <v>0</v>
      </c>
      <c r="S5303" s="4">
        <v>0</v>
      </c>
    </row>
    <row r="5304" spans="1:19" ht="14.25" customHeight="1">
      <c r="A5304" s="4" t="s">
        <v>2921</v>
      </c>
      <c r="B5304" s="5"/>
      <c r="C5304" s="4">
        <v>0</v>
      </c>
      <c r="E5304" s="4" t="b">
        <f t="shared" si="96"/>
        <v>0</v>
      </c>
      <c r="F5304" s="4">
        <v>0</v>
      </c>
      <c r="G5304" s="4">
        <v>0</v>
      </c>
      <c r="H5304" s="6">
        <v>43891</v>
      </c>
      <c r="I5304" s="4" t="s">
        <v>3090</v>
      </c>
      <c r="J5304" s="4" t="s">
        <v>1043</v>
      </c>
      <c r="K5304" s="4">
        <v>10423</v>
      </c>
      <c r="L5304" s="4">
        <v>0</v>
      </c>
      <c r="M5304" s="4">
        <v>0</v>
      </c>
      <c r="N5304" s="4">
        <v>0</v>
      </c>
      <c r="O5304" s="4">
        <v>233000</v>
      </c>
      <c r="P5304" s="4">
        <v>37054000</v>
      </c>
      <c r="Q5304" s="4">
        <v>7320</v>
      </c>
      <c r="R5304" s="4" t="b">
        <f t="shared" si="103"/>
        <v>0</v>
      </c>
      <c r="S5304" s="4">
        <v>0</v>
      </c>
    </row>
    <row r="5305" spans="1:19" ht="14.25" customHeight="1">
      <c r="A5305" s="4" t="s">
        <v>2921</v>
      </c>
      <c r="B5305" s="5"/>
      <c r="C5305" s="4">
        <v>0</v>
      </c>
      <c r="E5305" s="4" t="b">
        <f t="shared" si="96"/>
        <v>0</v>
      </c>
      <c r="F5305" s="4">
        <v>0</v>
      </c>
      <c r="G5305" s="4">
        <v>0</v>
      </c>
      <c r="H5305" s="6">
        <v>43891</v>
      </c>
      <c r="I5305" s="4" t="s">
        <v>3091</v>
      </c>
      <c r="J5305" s="4" t="s">
        <v>1043</v>
      </c>
      <c r="K5305" s="4">
        <v>10424</v>
      </c>
      <c r="L5305" s="4">
        <v>0</v>
      </c>
      <c r="M5305" s="4">
        <v>0</v>
      </c>
      <c r="N5305" s="4">
        <v>0</v>
      </c>
      <c r="O5305" s="4">
        <v>210000</v>
      </c>
      <c r="P5305" s="4">
        <v>37264000</v>
      </c>
      <c r="Q5305" s="4">
        <v>7321</v>
      </c>
      <c r="R5305" s="4" t="b">
        <f t="shared" si="103"/>
        <v>0</v>
      </c>
      <c r="S5305" s="4">
        <v>0</v>
      </c>
    </row>
    <row r="5306" spans="1:19" ht="14.25" customHeight="1">
      <c r="A5306" s="4" t="s">
        <v>2921</v>
      </c>
      <c r="B5306" s="5"/>
      <c r="C5306" s="4">
        <v>0</v>
      </c>
      <c r="E5306" s="4" t="b">
        <f t="shared" si="96"/>
        <v>0</v>
      </c>
      <c r="F5306" s="4">
        <v>0</v>
      </c>
      <c r="G5306" s="4">
        <v>0</v>
      </c>
      <c r="H5306" s="6">
        <v>43891</v>
      </c>
      <c r="I5306" s="4" t="s">
        <v>3092</v>
      </c>
      <c r="J5306" s="4" t="s">
        <v>1043</v>
      </c>
      <c r="K5306" s="4">
        <v>10425</v>
      </c>
      <c r="L5306" s="4">
        <v>0</v>
      </c>
      <c r="M5306" s="4">
        <v>0</v>
      </c>
      <c r="N5306" s="4">
        <v>0</v>
      </c>
      <c r="O5306" s="4">
        <v>210000</v>
      </c>
      <c r="P5306" s="4">
        <v>37474000</v>
      </c>
      <c r="Q5306" s="4">
        <v>7322</v>
      </c>
      <c r="R5306" s="4" t="b">
        <f t="shared" si="103"/>
        <v>0</v>
      </c>
      <c r="S5306" s="4">
        <v>0</v>
      </c>
    </row>
    <row r="5307" spans="1:19" ht="14.25" customHeight="1">
      <c r="A5307" s="4" t="s">
        <v>2921</v>
      </c>
      <c r="B5307" s="5"/>
      <c r="C5307" s="4">
        <v>0</v>
      </c>
      <c r="E5307" s="4" t="b">
        <f t="shared" si="96"/>
        <v>0</v>
      </c>
      <c r="F5307" s="4">
        <v>0</v>
      </c>
      <c r="G5307" s="4">
        <v>0</v>
      </c>
      <c r="H5307" s="6">
        <v>43891</v>
      </c>
      <c r="I5307" s="4" t="s">
        <v>3093</v>
      </c>
      <c r="J5307" s="4" t="s">
        <v>1043</v>
      </c>
      <c r="K5307" s="4">
        <v>10426</v>
      </c>
      <c r="L5307" s="4">
        <v>0</v>
      </c>
      <c r="M5307" s="4">
        <v>0</v>
      </c>
      <c r="N5307" s="4">
        <v>0</v>
      </c>
      <c r="O5307" s="4">
        <v>210000</v>
      </c>
      <c r="P5307" s="4">
        <v>37684000</v>
      </c>
      <c r="Q5307" s="4">
        <v>7323</v>
      </c>
      <c r="R5307" s="4" t="b">
        <f t="shared" si="103"/>
        <v>0</v>
      </c>
      <c r="S5307" s="4">
        <v>0</v>
      </c>
    </row>
    <row r="5308" spans="1:19" ht="14.25" customHeight="1">
      <c r="A5308" s="4" t="s">
        <v>2921</v>
      </c>
      <c r="B5308" s="5"/>
      <c r="C5308" s="4">
        <v>0</v>
      </c>
      <c r="E5308" s="4" t="b">
        <f t="shared" si="96"/>
        <v>0</v>
      </c>
      <c r="F5308" s="4">
        <v>0</v>
      </c>
      <c r="G5308" s="4">
        <v>0</v>
      </c>
      <c r="H5308" s="6">
        <v>43891</v>
      </c>
      <c r="I5308" s="4" t="s">
        <v>3094</v>
      </c>
      <c r="J5308" s="4" t="s">
        <v>1043</v>
      </c>
      <c r="K5308" s="4">
        <v>10427</v>
      </c>
      <c r="L5308" s="4">
        <v>0</v>
      </c>
      <c r="M5308" s="4">
        <v>0</v>
      </c>
      <c r="N5308" s="4">
        <v>0</v>
      </c>
      <c r="O5308" s="4">
        <v>210000</v>
      </c>
      <c r="P5308" s="4">
        <v>37894000</v>
      </c>
      <c r="Q5308" s="4">
        <v>7324</v>
      </c>
      <c r="R5308" s="4" t="b">
        <f t="shared" si="103"/>
        <v>0</v>
      </c>
      <c r="S5308" s="4">
        <v>0</v>
      </c>
    </row>
    <row r="5309" spans="1:19" ht="14.25" customHeight="1">
      <c r="A5309" s="4" t="s">
        <v>2921</v>
      </c>
      <c r="B5309" s="5"/>
      <c r="C5309" s="4">
        <v>0</v>
      </c>
      <c r="E5309" s="4" t="b">
        <f t="shared" si="96"/>
        <v>0</v>
      </c>
      <c r="F5309" s="4">
        <v>0</v>
      </c>
      <c r="G5309" s="4">
        <v>0</v>
      </c>
      <c r="H5309" s="6">
        <v>43891</v>
      </c>
      <c r="I5309" s="4" t="s">
        <v>3095</v>
      </c>
      <c r="J5309" s="4" t="s">
        <v>1043</v>
      </c>
      <c r="K5309" s="4">
        <v>10428</v>
      </c>
      <c r="L5309" s="4">
        <v>0</v>
      </c>
      <c r="M5309" s="4">
        <v>0</v>
      </c>
      <c r="N5309" s="4">
        <v>0</v>
      </c>
      <c r="O5309" s="4">
        <v>210000</v>
      </c>
      <c r="P5309" s="4">
        <v>38104000</v>
      </c>
      <c r="Q5309" s="4">
        <v>7325</v>
      </c>
      <c r="R5309" s="4" t="b">
        <f t="shared" si="103"/>
        <v>0</v>
      </c>
      <c r="S5309" s="4">
        <v>0</v>
      </c>
    </row>
    <row r="5310" spans="1:19" ht="14.25" customHeight="1">
      <c r="A5310" s="4" t="s">
        <v>2921</v>
      </c>
      <c r="B5310" s="5"/>
      <c r="C5310" s="4">
        <v>0</v>
      </c>
      <c r="E5310" s="4" t="b">
        <f t="shared" si="96"/>
        <v>0</v>
      </c>
      <c r="F5310" s="4">
        <v>0</v>
      </c>
      <c r="G5310" s="4">
        <v>0</v>
      </c>
      <c r="H5310" s="6">
        <v>43891</v>
      </c>
      <c r="I5310" s="4" t="s">
        <v>3096</v>
      </c>
      <c r="J5310" s="4" t="s">
        <v>1043</v>
      </c>
      <c r="K5310" s="4">
        <v>10429</v>
      </c>
      <c r="L5310" s="4">
        <v>0</v>
      </c>
      <c r="M5310" s="4">
        <v>0</v>
      </c>
      <c r="N5310" s="4">
        <v>0</v>
      </c>
      <c r="O5310" s="4">
        <v>233000</v>
      </c>
      <c r="P5310" s="4">
        <v>38337000</v>
      </c>
      <c r="Q5310" s="4">
        <v>7326</v>
      </c>
      <c r="R5310" s="4" t="b">
        <f t="shared" si="103"/>
        <v>0</v>
      </c>
      <c r="S5310" s="4">
        <v>0</v>
      </c>
    </row>
    <row r="5311" spans="1:19" ht="14.25" customHeight="1">
      <c r="A5311" s="4" t="s">
        <v>2921</v>
      </c>
      <c r="B5311" s="5"/>
      <c r="C5311" s="4">
        <v>0</v>
      </c>
      <c r="E5311" s="4" t="b">
        <f t="shared" si="96"/>
        <v>0</v>
      </c>
      <c r="F5311" s="4">
        <v>0</v>
      </c>
      <c r="G5311" s="4">
        <v>0</v>
      </c>
      <c r="H5311" s="6">
        <v>43891</v>
      </c>
      <c r="I5311" s="4" t="s">
        <v>3097</v>
      </c>
      <c r="J5311" s="4" t="s">
        <v>1043</v>
      </c>
      <c r="K5311" s="4">
        <v>10430</v>
      </c>
      <c r="L5311" s="4">
        <v>0</v>
      </c>
      <c r="M5311" s="4">
        <v>0</v>
      </c>
      <c r="N5311" s="4">
        <v>0</v>
      </c>
      <c r="O5311" s="4">
        <v>210000</v>
      </c>
      <c r="P5311" s="4">
        <v>38547000</v>
      </c>
      <c r="Q5311" s="4">
        <v>7327</v>
      </c>
      <c r="R5311" s="4" t="b">
        <f t="shared" si="103"/>
        <v>0</v>
      </c>
      <c r="S5311" s="4">
        <v>0</v>
      </c>
    </row>
    <row r="5312" spans="1:19" ht="14.25" customHeight="1">
      <c r="A5312" s="4" t="s">
        <v>2921</v>
      </c>
      <c r="B5312" s="5"/>
      <c r="C5312" s="4">
        <v>0</v>
      </c>
      <c r="E5312" s="4" t="b">
        <f t="shared" si="96"/>
        <v>0</v>
      </c>
      <c r="F5312" s="4">
        <v>0</v>
      </c>
      <c r="G5312" s="4">
        <v>0</v>
      </c>
      <c r="H5312" s="6">
        <v>43891</v>
      </c>
      <c r="I5312" s="4" t="s">
        <v>3098</v>
      </c>
      <c r="J5312" s="4" t="s">
        <v>1043</v>
      </c>
      <c r="K5312" s="4">
        <v>10431</v>
      </c>
      <c r="L5312" s="4">
        <v>0</v>
      </c>
      <c r="M5312" s="4">
        <v>0</v>
      </c>
      <c r="N5312" s="4">
        <v>0</v>
      </c>
      <c r="O5312" s="4">
        <v>210000</v>
      </c>
      <c r="P5312" s="4">
        <v>38757000</v>
      </c>
      <c r="Q5312" s="4">
        <v>7328</v>
      </c>
      <c r="R5312" s="4" t="b">
        <f t="shared" si="103"/>
        <v>0</v>
      </c>
      <c r="S5312" s="4">
        <v>0</v>
      </c>
    </row>
    <row r="5313" spans="1:19" ht="14.25" customHeight="1">
      <c r="A5313" s="4" t="s">
        <v>2921</v>
      </c>
      <c r="B5313" s="5"/>
      <c r="C5313" s="4">
        <v>0</v>
      </c>
      <c r="E5313" s="4" t="b">
        <f t="shared" si="96"/>
        <v>0</v>
      </c>
      <c r="F5313" s="4">
        <v>0</v>
      </c>
      <c r="G5313" s="4">
        <v>0</v>
      </c>
      <c r="H5313" s="6">
        <v>43891</v>
      </c>
      <c r="I5313" s="4" t="s">
        <v>3099</v>
      </c>
      <c r="J5313" s="4" t="s">
        <v>1043</v>
      </c>
      <c r="K5313" s="4">
        <v>10432</v>
      </c>
      <c r="L5313" s="4">
        <v>0</v>
      </c>
      <c r="M5313" s="4">
        <v>0</v>
      </c>
      <c r="N5313" s="4">
        <v>0</v>
      </c>
      <c r="O5313" s="4">
        <v>233000</v>
      </c>
      <c r="P5313" s="4">
        <v>38990000</v>
      </c>
      <c r="Q5313" s="4">
        <v>7329</v>
      </c>
      <c r="R5313" s="4" t="b">
        <f t="shared" si="103"/>
        <v>0</v>
      </c>
      <c r="S5313" s="4">
        <v>0</v>
      </c>
    </row>
    <row r="5314" spans="1:19" ht="14.25" customHeight="1">
      <c r="A5314" s="4" t="s">
        <v>2921</v>
      </c>
      <c r="B5314" s="5"/>
      <c r="C5314" s="4">
        <v>0</v>
      </c>
      <c r="E5314" s="4" t="b">
        <f t="shared" si="96"/>
        <v>0</v>
      </c>
      <c r="F5314" s="4">
        <v>0</v>
      </c>
      <c r="G5314" s="4">
        <v>0</v>
      </c>
      <c r="H5314" s="6">
        <v>43891</v>
      </c>
      <c r="I5314" s="4" t="s">
        <v>3100</v>
      </c>
      <c r="J5314" s="4" t="s">
        <v>1043</v>
      </c>
      <c r="K5314" s="4">
        <v>10433</v>
      </c>
      <c r="L5314" s="4">
        <v>0</v>
      </c>
      <c r="M5314" s="4">
        <v>0</v>
      </c>
      <c r="N5314" s="4">
        <v>0</v>
      </c>
      <c r="O5314" s="4">
        <v>233000</v>
      </c>
      <c r="P5314" s="4">
        <v>39223000</v>
      </c>
      <c r="Q5314" s="4">
        <v>7330</v>
      </c>
      <c r="R5314" s="4" t="b">
        <f t="shared" si="103"/>
        <v>0</v>
      </c>
      <c r="S5314" s="4">
        <v>0</v>
      </c>
    </row>
    <row r="5315" spans="1:19" ht="14.25" customHeight="1">
      <c r="A5315" s="4" t="s">
        <v>2921</v>
      </c>
      <c r="B5315" s="5"/>
      <c r="C5315" s="4">
        <v>0</v>
      </c>
      <c r="E5315" s="4" t="b">
        <f t="shared" si="96"/>
        <v>0</v>
      </c>
      <c r="F5315" s="4">
        <v>0</v>
      </c>
      <c r="G5315" s="4">
        <v>0</v>
      </c>
      <c r="H5315" s="6">
        <v>43891</v>
      </c>
      <c r="I5315" s="4" t="s">
        <v>3101</v>
      </c>
      <c r="J5315" s="4" t="s">
        <v>1043</v>
      </c>
      <c r="K5315" s="4">
        <v>10434</v>
      </c>
      <c r="L5315" s="4">
        <v>0</v>
      </c>
      <c r="M5315" s="4">
        <v>0</v>
      </c>
      <c r="N5315" s="4">
        <v>0</v>
      </c>
      <c r="O5315" s="4">
        <v>233000</v>
      </c>
      <c r="P5315" s="4">
        <v>39456000</v>
      </c>
      <c r="Q5315" s="4">
        <v>7331</v>
      </c>
      <c r="R5315" s="4" t="b">
        <f t="shared" si="103"/>
        <v>0</v>
      </c>
      <c r="S5315" s="4">
        <v>0</v>
      </c>
    </row>
    <row r="5316" spans="1:19" ht="14.25" customHeight="1">
      <c r="A5316" s="4" t="s">
        <v>2921</v>
      </c>
      <c r="B5316" s="5"/>
      <c r="C5316" s="4">
        <v>0</v>
      </c>
      <c r="E5316" s="4" t="b">
        <f t="shared" si="96"/>
        <v>0</v>
      </c>
      <c r="F5316" s="4">
        <v>0</v>
      </c>
      <c r="G5316" s="4">
        <v>0</v>
      </c>
      <c r="H5316" s="6">
        <v>43891</v>
      </c>
      <c r="I5316" s="4" t="s">
        <v>3102</v>
      </c>
      <c r="J5316" s="4" t="s">
        <v>1043</v>
      </c>
      <c r="K5316" s="4">
        <v>10435</v>
      </c>
      <c r="L5316" s="4">
        <v>0</v>
      </c>
      <c r="M5316" s="4">
        <v>0</v>
      </c>
      <c r="N5316" s="4">
        <v>0</v>
      </c>
      <c r="O5316" s="4">
        <v>233000</v>
      </c>
      <c r="P5316" s="4">
        <v>39689000</v>
      </c>
      <c r="Q5316" s="4">
        <v>7332</v>
      </c>
      <c r="R5316" s="4" t="b">
        <f t="shared" si="103"/>
        <v>0</v>
      </c>
      <c r="S5316" s="4">
        <v>0</v>
      </c>
    </row>
    <row r="5317" spans="1:19" ht="14.25" customHeight="1">
      <c r="A5317" s="4" t="s">
        <v>2921</v>
      </c>
      <c r="B5317" s="5"/>
      <c r="C5317" s="4">
        <v>0</v>
      </c>
      <c r="E5317" s="4" t="b">
        <f t="shared" si="96"/>
        <v>0</v>
      </c>
      <c r="F5317" s="4">
        <v>0</v>
      </c>
      <c r="G5317" s="4">
        <v>0</v>
      </c>
      <c r="H5317" s="6">
        <v>43891</v>
      </c>
      <c r="I5317" s="4" t="s">
        <v>3103</v>
      </c>
      <c r="J5317" s="4" t="s">
        <v>1043</v>
      </c>
      <c r="K5317" s="4">
        <v>10436</v>
      </c>
      <c r="L5317" s="4">
        <v>0</v>
      </c>
      <c r="M5317" s="4">
        <v>0</v>
      </c>
      <c r="N5317" s="4">
        <v>0</v>
      </c>
      <c r="O5317" s="4">
        <v>210000</v>
      </c>
      <c r="P5317" s="4">
        <v>39899000</v>
      </c>
      <c r="Q5317" s="4">
        <v>7333</v>
      </c>
      <c r="R5317" s="4" t="b">
        <f t="shared" si="103"/>
        <v>0</v>
      </c>
      <c r="S5317" s="4">
        <v>0</v>
      </c>
    </row>
    <row r="5318" spans="1:19" ht="14.25" customHeight="1">
      <c r="A5318" s="4" t="s">
        <v>2921</v>
      </c>
      <c r="B5318" s="5"/>
      <c r="C5318" s="4">
        <v>0</v>
      </c>
      <c r="E5318" s="4" t="b">
        <f t="shared" si="96"/>
        <v>0</v>
      </c>
      <c r="F5318" s="4">
        <v>0</v>
      </c>
      <c r="G5318" s="4">
        <v>0</v>
      </c>
      <c r="H5318" s="6">
        <v>43891</v>
      </c>
      <c r="I5318" s="4" t="s">
        <v>3104</v>
      </c>
      <c r="J5318" s="4" t="s">
        <v>1043</v>
      </c>
      <c r="K5318" s="4">
        <v>10437</v>
      </c>
      <c r="L5318" s="4">
        <v>0</v>
      </c>
      <c r="M5318" s="4">
        <v>0</v>
      </c>
      <c r="N5318" s="4">
        <v>0</v>
      </c>
      <c r="O5318" s="4">
        <v>233000</v>
      </c>
      <c r="P5318" s="4">
        <v>40132000</v>
      </c>
      <c r="Q5318" s="4">
        <v>7334</v>
      </c>
      <c r="R5318" s="4" t="b">
        <f t="shared" si="103"/>
        <v>0</v>
      </c>
      <c r="S5318" s="4">
        <v>0</v>
      </c>
    </row>
    <row r="5319" spans="1:19" ht="14.25" customHeight="1">
      <c r="A5319" s="4" t="s">
        <v>2921</v>
      </c>
      <c r="B5319" s="5"/>
      <c r="C5319" s="4">
        <v>0</v>
      </c>
      <c r="E5319" s="4" t="b">
        <f t="shared" si="96"/>
        <v>0</v>
      </c>
      <c r="F5319" s="4">
        <v>0</v>
      </c>
      <c r="G5319" s="4">
        <v>0</v>
      </c>
      <c r="H5319" s="6">
        <v>43891</v>
      </c>
      <c r="I5319" s="4" t="s">
        <v>3105</v>
      </c>
      <c r="J5319" s="4" t="s">
        <v>1043</v>
      </c>
      <c r="K5319" s="4">
        <v>10438</v>
      </c>
      <c r="L5319" s="4">
        <v>0</v>
      </c>
      <c r="M5319" s="4">
        <v>0</v>
      </c>
      <c r="N5319" s="4">
        <v>0</v>
      </c>
      <c r="O5319" s="4">
        <v>210000</v>
      </c>
      <c r="P5319" s="4">
        <v>40342000</v>
      </c>
      <c r="Q5319" s="4">
        <v>7335</v>
      </c>
      <c r="R5319" s="4" t="b">
        <f t="shared" si="103"/>
        <v>0</v>
      </c>
      <c r="S5319" s="4">
        <v>0</v>
      </c>
    </row>
    <row r="5320" spans="1:19" ht="14.25" customHeight="1">
      <c r="A5320" s="4" t="s">
        <v>2921</v>
      </c>
      <c r="B5320" s="5"/>
      <c r="C5320" s="4">
        <v>0</v>
      </c>
      <c r="E5320" s="4" t="b">
        <f t="shared" si="96"/>
        <v>0</v>
      </c>
      <c r="F5320" s="4">
        <v>0</v>
      </c>
      <c r="G5320" s="4">
        <v>0</v>
      </c>
      <c r="H5320" s="6">
        <v>43891</v>
      </c>
      <c r="I5320" s="4" t="s">
        <v>3106</v>
      </c>
      <c r="J5320" s="4" t="s">
        <v>1043</v>
      </c>
      <c r="K5320" s="4">
        <v>10439</v>
      </c>
      <c r="L5320" s="4">
        <v>0</v>
      </c>
      <c r="M5320" s="4">
        <v>0</v>
      </c>
      <c r="N5320" s="4">
        <v>0</v>
      </c>
      <c r="O5320" s="4">
        <v>233000</v>
      </c>
      <c r="P5320" s="4">
        <v>40575000</v>
      </c>
      <c r="Q5320" s="4">
        <v>7336</v>
      </c>
      <c r="R5320" s="4" t="b">
        <f t="shared" si="103"/>
        <v>0</v>
      </c>
      <c r="S5320" s="4">
        <v>0</v>
      </c>
    </row>
    <row r="5321" spans="1:19" ht="14.25" customHeight="1">
      <c r="A5321" s="4" t="s">
        <v>2921</v>
      </c>
      <c r="B5321" s="5"/>
      <c r="C5321" s="4">
        <v>0</v>
      </c>
      <c r="E5321" s="4" t="b">
        <f t="shared" si="96"/>
        <v>0</v>
      </c>
      <c r="F5321" s="4">
        <v>0</v>
      </c>
      <c r="G5321" s="4">
        <v>0</v>
      </c>
      <c r="H5321" s="6">
        <v>43891</v>
      </c>
      <c r="I5321" s="4" t="s">
        <v>3107</v>
      </c>
      <c r="J5321" s="4" t="s">
        <v>1043</v>
      </c>
      <c r="K5321" s="4">
        <v>10440</v>
      </c>
      <c r="L5321" s="4">
        <v>0</v>
      </c>
      <c r="M5321" s="4">
        <v>0</v>
      </c>
      <c r="N5321" s="4">
        <v>0</v>
      </c>
      <c r="O5321" s="4">
        <v>210000</v>
      </c>
      <c r="P5321" s="4">
        <v>40785000</v>
      </c>
      <c r="Q5321" s="4">
        <v>7337</v>
      </c>
      <c r="R5321" s="4" t="b">
        <f t="shared" si="103"/>
        <v>0</v>
      </c>
      <c r="S5321" s="4">
        <v>0</v>
      </c>
    </row>
    <row r="5322" spans="1:19" ht="14.25" customHeight="1">
      <c r="A5322" s="4" t="s">
        <v>2921</v>
      </c>
      <c r="B5322" s="5"/>
      <c r="C5322" s="4">
        <v>0</v>
      </c>
      <c r="E5322" s="4" t="b">
        <f t="shared" si="96"/>
        <v>0</v>
      </c>
      <c r="F5322" s="4">
        <v>0</v>
      </c>
      <c r="G5322" s="4">
        <v>0</v>
      </c>
      <c r="H5322" s="6">
        <v>43891</v>
      </c>
      <c r="I5322" s="4" t="s">
        <v>3108</v>
      </c>
      <c r="J5322" s="4" t="s">
        <v>1043</v>
      </c>
      <c r="K5322" s="4">
        <v>10441</v>
      </c>
      <c r="L5322" s="4">
        <v>0</v>
      </c>
      <c r="M5322" s="4">
        <v>0</v>
      </c>
      <c r="N5322" s="4">
        <v>0</v>
      </c>
      <c r="O5322" s="4">
        <v>210000</v>
      </c>
      <c r="P5322" s="4">
        <v>40995000</v>
      </c>
      <c r="Q5322" s="4">
        <v>7338</v>
      </c>
      <c r="R5322" s="4" t="b">
        <f t="shared" si="103"/>
        <v>0</v>
      </c>
      <c r="S5322" s="4">
        <v>0</v>
      </c>
    </row>
    <row r="5323" spans="1:19" ht="14.25" customHeight="1">
      <c r="A5323" s="4" t="s">
        <v>2921</v>
      </c>
      <c r="B5323" s="5"/>
      <c r="C5323" s="4">
        <v>0</v>
      </c>
      <c r="E5323" s="4" t="b">
        <f t="shared" si="96"/>
        <v>0</v>
      </c>
      <c r="F5323" s="4">
        <v>0</v>
      </c>
      <c r="G5323" s="4">
        <v>0</v>
      </c>
      <c r="H5323" s="6">
        <v>43891</v>
      </c>
      <c r="I5323" s="4" t="s">
        <v>3109</v>
      </c>
      <c r="J5323" s="4" t="s">
        <v>1043</v>
      </c>
      <c r="K5323" s="4">
        <v>10442</v>
      </c>
      <c r="L5323" s="4">
        <v>0</v>
      </c>
      <c r="M5323" s="4">
        <v>0</v>
      </c>
      <c r="N5323" s="4">
        <v>0</v>
      </c>
      <c r="O5323" s="4">
        <v>233000</v>
      </c>
      <c r="P5323" s="4">
        <v>41228000</v>
      </c>
      <c r="Q5323" s="4">
        <v>7339</v>
      </c>
      <c r="R5323" s="4" t="b">
        <f t="shared" si="103"/>
        <v>0</v>
      </c>
      <c r="S5323" s="4">
        <v>0</v>
      </c>
    </row>
    <row r="5324" spans="1:19" ht="14.25" customHeight="1">
      <c r="A5324" s="4" t="s">
        <v>2921</v>
      </c>
      <c r="B5324" s="5"/>
      <c r="C5324" s="4">
        <v>0</v>
      </c>
      <c r="E5324" s="4" t="b">
        <f t="shared" si="96"/>
        <v>0</v>
      </c>
      <c r="F5324" s="4">
        <v>0</v>
      </c>
      <c r="G5324" s="4">
        <v>0</v>
      </c>
      <c r="H5324" s="6">
        <v>43891</v>
      </c>
      <c r="I5324" s="4" t="s">
        <v>3110</v>
      </c>
      <c r="J5324" s="4" t="s">
        <v>1043</v>
      </c>
      <c r="K5324" s="4">
        <v>10443</v>
      </c>
      <c r="L5324" s="4">
        <v>0</v>
      </c>
      <c r="M5324" s="4">
        <v>0</v>
      </c>
      <c r="N5324" s="4">
        <v>0</v>
      </c>
      <c r="O5324" s="4">
        <v>210000</v>
      </c>
      <c r="P5324" s="4">
        <v>41438000</v>
      </c>
      <c r="Q5324" s="4">
        <v>7340</v>
      </c>
      <c r="R5324" s="4" t="b">
        <f t="shared" si="103"/>
        <v>0</v>
      </c>
      <c r="S5324" s="4">
        <v>0</v>
      </c>
    </row>
    <row r="5325" spans="1:19" ht="14.25" customHeight="1">
      <c r="A5325" s="4" t="s">
        <v>2921</v>
      </c>
      <c r="B5325" s="5"/>
      <c r="C5325" s="4">
        <v>0</v>
      </c>
      <c r="E5325" s="4" t="b">
        <f t="shared" si="96"/>
        <v>0</v>
      </c>
      <c r="F5325" s="4">
        <v>0</v>
      </c>
      <c r="G5325" s="4">
        <v>0</v>
      </c>
      <c r="H5325" s="6">
        <v>43891</v>
      </c>
      <c r="I5325" s="4" t="s">
        <v>3111</v>
      </c>
      <c r="J5325" s="4" t="s">
        <v>1043</v>
      </c>
      <c r="K5325" s="4">
        <v>10444</v>
      </c>
      <c r="L5325" s="4">
        <v>0</v>
      </c>
      <c r="M5325" s="4">
        <v>0</v>
      </c>
      <c r="N5325" s="4">
        <v>0</v>
      </c>
      <c r="O5325" s="4">
        <v>210000</v>
      </c>
      <c r="P5325" s="4">
        <v>41648000</v>
      </c>
      <c r="Q5325" s="4">
        <v>7341</v>
      </c>
      <c r="R5325" s="4" t="b">
        <f t="shared" si="103"/>
        <v>0</v>
      </c>
      <c r="S5325" s="4">
        <v>0</v>
      </c>
    </row>
    <row r="5326" spans="1:19" ht="14.25" customHeight="1">
      <c r="A5326" s="4" t="s">
        <v>2921</v>
      </c>
      <c r="B5326" s="5"/>
      <c r="C5326" s="4">
        <v>0</v>
      </c>
      <c r="E5326" s="4" t="b">
        <f t="shared" si="96"/>
        <v>0</v>
      </c>
      <c r="F5326" s="4">
        <v>0</v>
      </c>
      <c r="G5326" s="4">
        <v>0</v>
      </c>
      <c r="H5326" s="6">
        <v>43891</v>
      </c>
      <c r="I5326" s="4" t="s">
        <v>3112</v>
      </c>
      <c r="J5326" s="4" t="s">
        <v>1043</v>
      </c>
      <c r="K5326" s="4">
        <v>10445</v>
      </c>
      <c r="L5326" s="4">
        <v>0</v>
      </c>
      <c r="M5326" s="4">
        <v>0</v>
      </c>
      <c r="N5326" s="4">
        <v>0</v>
      </c>
      <c r="O5326" s="4">
        <v>233000</v>
      </c>
      <c r="P5326" s="4">
        <v>41881000</v>
      </c>
      <c r="Q5326" s="4">
        <v>7342</v>
      </c>
      <c r="R5326" s="4" t="b">
        <f t="shared" si="103"/>
        <v>0</v>
      </c>
      <c r="S5326" s="4">
        <v>0</v>
      </c>
    </row>
    <row r="5327" spans="1:19" ht="14.25" customHeight="1">
      <c r="A5327" s="4" t="s">
        <v>2921</v>
      </c>
      <c r="B5327" s="5"/>
      <c r="C5327" s="4">
        <v>0</v>
      </c>
      <c r="E5327" s="4" t="b">
        <f t="shared" si="96"/>
        <v>0</v>
      </c>
      <c r="F5327" s="4">
        <v>0</v>
      </c>
      <c r="G5327" s="4">
        <v>0</v>
      </c>
      <c r="H5327" s="6">
        <v>43891</v>
      </c>
      <c r="I5327" s="4" t="s">
        <v>3113</v>
      </c>
      <c r="J5327" s="4" t="s">
        <v>1043</v>
      </c>
      <c r="K5327" s="4">
        <v>10446</v>
      </c>
      <c r="L5327" s="4">
        <v>0</v>
      </c>
      <c r="M5327" s="4">
        <v>0</v>
      </c>
      <c r="N5327" s="4">
        <v>0</v>
      </c>
      <c r="O5327" s="4">
        <v>233000</v>
      </c>
      <c r="P5327" s="4">
        <v>42114000</v>
      </c>
      <c r="Q5327" s="4">
        <v>7343</v>
      </c>
      <c r="R5327" s="4" t="b">
        <f t="shared" si="103"/>
        <v>0</v>
      </c>
      <c r="S5327" s="4">
        <v>0</v>
      </c>
    </row>
    <row r="5328" spans="1:19" ht="14.25" customHeight="1">
      <c r="A5328" s="4" t="s">
        <v>2921</v>
      </c>
      <c r="B5328" s="5"/>
      <c r="C5328" s="4">
        <v>0</v>
      </c>
      <c r="E5328" s="4" t="b">
        <f t="shared" si="96"/>
        <v>0</v>
      </c>
      <c r="F5328" s="4">
        <v>0</v>
      </c>
      <c r="G5328" s="4">
        <v>0</v>
      </c>
      <c r="H5328" s="6">
        <v>43891</v>
      </c>
      <c r="I5328" s="4" t="s">
        <v>3114</v>
      </c>
      <c r="J5328" s="4" t="s">
        <v>1043</v>
      </c>
      <c r="K5328" s="4">
        <v>10447</v>
      </c>
      <c r="L5328" s="4">
        <v>0</v>
      </c>
      <c r="M5328" s="4">
        <v>0</v>
      </c>
      <c r="N5328" s="4">
        <v>0</v>
      </c>
      <c r="O5328" s="4">
        <v>210000</v>
      </c>
      <c r="P5328" s="4">
        <v>42324000</v>
      </c>
      <c r="Q5328" s="4">
        <v>7344</v>
      </c>
      <c r="R5328" s="4" t="b">
        <f t="shared" si="103"/>
        <v>0</v>
      </c>
      <c r="S5328" s="4">
        <v>0</v>
      </c>
    </row>
    <row r="5329" spans="1:19" ht="14.25" customHeight="1">
      <c r="A5329" s="4" t="s">
        <v>2921</v>
      </c>
      <c r="B5329" s="5"/>
      <c r="C5329" s="4">
        <v>0</v>
      </c>
      <c r="E5329" s="4" t="b">
        <f t="shared" si="96"/>
        <v>0</v>
      </c>
      <c r="F5329" s="4">
        <v>0</v>
      </c>
      <c r="G5329" s="4">
        <v>0</v>
      </c>
      <c r="H5329" s="6">
        <v>43891</v>
      </c>
      <c r="I5329" s="4" t="s">
        <v>3115</v>
      </c>
      <c r="J5329" s="4" t="s">
        <v>1043</v>
      </c>
      <c r="K5329" s="4">
        <v>10448</v>
      </c>
      <c r="L5329" s="4">
        <v>0</v>
      </c>
      <c r="M5329" s="4">
        <v>0</v>
      </c>
      <c r="N5329" s="4">
        <v>0</v>
      </c>
      <c r="O5329" s="4">
        <v>233000</v>
      </c>
      <c r="P5329" s="4">
        <v>42557000</v>
      </c>
      <c r="Q5329" s="4">
        <v>7345</v>
      </c>
      <c r="R5329" s="4" t="b">
        <f t="shared" si="103"/>
        <v>0</v>
      </c>
      <c r="S5329" s="4">
        <v>0</v>
      </c>
    </row>
    <row r="5330" spans="1:19" ht="14.25" customHeight="1">
      <c r="A5330" s="4" t="s">
        <v>2921</v>
      </c>
      <c r="B5330" s="5"/>
      <c r="C5330" s="4">
        <v>0</v>
      </c>
      <c r="E5330" s="4" t="b">
        <f t="shared" si="96"/>
        <v>0</v>
      </c>
      <c r="F5330" s="4">
        <v>0</v>
      </c>
      <c r="G5330" s="4">
        <v>0</v>
      </c>
      <c r="H5330" s="6">
        <v>43891</v>
      </c>
      <c r="I5330" s="4" t="s">
        <v>3116</v>
      </c>
      <c r="J5330" s="4" t="s">
        <v>1043</v>
      </c>
      <c r="K5330" s="4">
        <v>10449</v>
      </c>
      <c r="L5330" s="4">
        <v>0</v>
      </c>
      <c r="M5330" s="4">
        <v>0</v>
      </c>
      <c r="N5330" s="4">
        <v>0</v>
      </c>
      <c r="O5330" s="4">
        <v>210000</v>
      </c>
      <c r="P5330" s="4">
        <v>42767000</v>
      </c>
      <c r="Q5330" s="4">
        <v>7346</v>
      </c>
      <c r="R5330" s="4" t="b">
        <f t="shared" si="103"/>
        <v>0</v>
      </c>
      <c r="S5330" s="4">
        <v>0</v>
      </c>
    </row>
    <row r="5331" spans="1:19" ht="14.25" customHeight="1">
      <c r="A5331" s="4" t="s">
        <v>2921</v>
      </c>
      <c r="B5331" s="5"/>
      <c r="C5331" s="4">
        <v>0</v>
      </c>
      <c r="E5331" s="4" t="b">
        <f t="shared" si="96"/>
        <v>0</v>
      </c>
      <c r="F5331" s="4">
        <v>0</v>
      </c>
      <c r="G5331" s="4">
        <v>0</v>
      </c>
      <c r="H5331" s="6">
        <v>43891</v>
      </c>
      <c r="I5331" s="4" t="s">
        <v>3117</v>
      </c>
      <c r="J5331" s="4" t="s">
        <v>1043</v>
      </c>
      <c r="K5331" s="4">
        <v>10450</v>
      </c>
      <c r="L5331" s="4">
        <v>0</v>
      </c>
      <c r="M5331" s="4">
        <v>0</v>
      </c>
      <c r="N5331" s="4">
        <v>0</v>
      </c>
      <c r="O5331" s="4">
        <v>233000</v>
      </c>
      <c r="P5331" s="4">
        <v>43000000</v>
      </c>
      <c r="Q5331" s="4">
        <v>7347</v>
      </c>
      <c r="R5331" s="4" t="b">
        <f t="shared" si="103"/>
        <v>0</v>
      </c>
      <c r="S5331" s="4">
        <v>0</v>
      </c>
    </row>
    <row r="5332" spans="1:19" ht="14.25" customHeight="1">
      <c r="A5332" s="4" t="s">
        <v>2921</v>
      </c>
      <c r="B5332" s="5"/>
      <c r="C5332" s="4">
        <v>0</v>
      </c>
      <c r="E5332" s="4" t="b">
        <f t="shared" si="96"/>
        <v>0</v>
      </c>
      <c r="F5332" s="4">
        <v>0</v>
      </c>
      <c r="G5332" s="4">
        <v>0</v>
      </c>
      <c r="H5332" s="6">
        <v>43891</v>
      </c>
      <c r="I5332" s="4" t="s">
        <v>3118</v>
      </c>
      <c r="J5332" s="4" t="s">
        <v>1043</v>
      </c>
      <c r="K5332" s="4">
        <v>10451</v>
      </c>
      <c r="L5332" s="4">
        <v>0</v>
      </c>
      <c r="M5332" s="4">
        <v>0</v>
      </c>
      <c r="N5332" s="4">
        <v>0</v>
      </c>
      <c r="O5332" s="4">
        <v>210000</v>
      </c>
      <c r="P5332" s="4">
        <v>43210000</v>
      </c>
      <c r="Q5332" s="4">
        <v>7348</v>
      </c>
      <c r="R5332" s="4" t="b">
        <f t="shared" si="103"/>
        <v>0</v>
      </c>
      <c r="S5332" s="4">
        <v>0</v>
      </c>
    </row>
    <row r="5333" spans="1:19" ht="14.25" customHeight="1">
      <c r="A5333" s="4" t="s">
        <v>2921</v>
      </c>
      <c r="B5333" s="5"/>
      <c r="C5333" s="4">
        <v>0</v>
      </c>
      <c r="E5333" s="4" t="b">
        <f t="shared" si="96"/>
        <v>0</v>
      </c>
      <c r="F5333" s="4">
        <v>0</v>
      </c>
      <c r="G5333" s="4">
        <v>0</v>
      </c>
      <c r="H5333" s="6">
        <v>43891</v>
      </c>
      <c r="I5333" s="4" t="s">
        <v>3119</v>
      </c>
      <c r="J5333" s="4" t="s">
        <v>1043</v>
      </c>
      <c r="K5333" s="4">
        <v>10452</v>
      </c>
      <c r="L5333" s="4">
        <v>0</v>
      </c>
      <c r="M5333" s="4">
        <v>0</v>
      </c>
      <c r="N5333" s="4">
        <v>0</v>
      </c>
      <c r="O5333" s="4">
        <v>210000</v>
      </c>
      <c r="P5333" s="4">
        <v>43420000</v>
      </c>
      <c r="Q5333" s="4">
        <v>7349</v>
      </c>
      <c r="R5333" s="4" t="b">
        <f t="shared" si="103"/>
        <v>0</v>
      </c>
      <c r="S5333" s="4">
        <v>0</v>
      </c>
    </row>
    <row r="5334" spans="1:19" ht="14.25" customHeight="1">
      <c r="A5334" s="4" t="s">
        <v>2921</v>
      </c>
      <c r="B5334" s="5"/>
      <c r="C5334" s="4">
        <v>0</v>
      </c>
      <c r="E5334" s="4" t="b">
        <f t="shared" si="96"/>
        <v>0</v>
      </c>
      <c r="F5334" s="4">
        <v>0</v>
      </c>
      <c r="G5334" s="4">
        <v>0</v>
      </c>
      <c r="H5334" s="6">
        <v>43891</v>
      </c>
      <c r="I5334" s="4" t="s">
        <v>3120</v>
      </c>
      <c r="J5334" s="4" t="s">
        <v>1043</v>
      </c>
      <c r="K5334" s="4">
        <v>10453</v>
      </c>
      <c r="L5334" s="4">
        <v>0</v>
      </c>
      <c r="M5334" s="4">
        <v>0</v>
      </c>
      <c r="N5334" s="4">
        <v>0</v>
      </c>
      <c r="O5334" s="4">
        <v>210000</v>
      </c>
      <c r="P5334" s="4">
        <v>43630000</v>
      </c>
      <c r="Q5334" s="4">
        <v>7350</v>
      </c>
      <c r="R5334" s="4" t="b">
        <f t="shared" si="103"/>
        <v>0</v>
      </c>
      <c r="S5334" s="4">
        <v>0</v>
      </c>
    </row>
    <row r="5335" spans="1:19" ht="14.25" customHeight="1">
      <c r="A5335" s="4" t="s">
        <v>2921</v>
      </c>
      <c r="B5335" s="5"/>
      <c r="C5335" s="4">
        <v>0</v>
      </c>
      <c r="E5335" s="4" t="b">
        <f t="shared" si="96"/>
        <v>0</v>
      </c>
      <c r="F5335" s="4">
        <v>0</v>
      </c>
      <c r="G5335" s="4">
        <v>0</v>
      </c>
      <c r="H5335" s="6">
        <v>43891</v>
      </c>
      <c r="I5335" s="4" t="s">
        <v>3121</v>
      </c>
      <c r="J5335" s="4" t="s">
        <v>1043</v>
      </c>
      <c r="K5335" s="4">
        <v>10454</v>
      </c>
      <c r="L5335" s="4">
        <v>0</v>
      </c>
      <c r="M5335" s="4">
        <v>0</v>
      </c>
      <c r="N5335" s="4">
        <v>0</v>
      </c>
      <c r="O5335" s="4">
        <v>210000</v>
      </c>
      <c r="P5335" s="4">
        <v>43840000</v>
      </c>
      <c r="Q5335" s="4">
        <v>7351</v>
      </c>
      <c r="R5335" s="4" t="b">
        <f t="shared" si="103"/>
        <v>0</v>
      </c>
      <c r="S5335" s="4">
        <v>0</v>
      </c>
    </row>
    <row r="5336" spans="1:19" ht="14.25" customHeight="1">
      <c r="A5336" s="4" t="s">
        <v>2921</v>
      </c>
      <c r="B5336" s="5"/>
      <c r="C5336" s="4">
        <v>0</v>
      </c>
      <c r="E5336" s="4" t="b">
        <f t="shared" si="96"/>
        <v>0</v>
      </c>
      <c r="F5336" s="4">
        <v>0</v>
      </c>
      <c r="G5336" s="4">
        <v>0</v>
      </c>
      <c r="H5336" s="6">
        <v>43891</v>
      </c>
      <c r="I5336" s="4" t="s">
        <v>3122</v>
      </c>
      <c r="J5336" s="4" t="s">
        <v>1043</v>
      </c>
      <c r="K5336" s="4">
        <v>10455</v>
      </c>
      <c r="L5336" s="4">
        <v>0</v>
      </c>
      <c r="M5336" s="4">
        <v>0</v>
      </c>
      <c r="N5336" s="4">
        <v>0</v>
      </c>
      <c r="O5336" s="4">
        <v>233000</v>
      </c>
      <c r="P5336" s="4">
        <v>44073000</v>
      </c>
      <c r="Q5336" s="4">
        <v>7352</v>
      </c>
      <c r="R5336" s="4" t="b">
        <f t="shared" si="103"/>
        <v>0</v>
      </c>
      <c r="S5336" s="4">
        <v>0</v>
      </c>
    </row>
    <row r="5337" spans="1:19" ht="14.25" customHeight="1">
      <c r="A5337" s="4" t="s">
        <v>2921</v>
      </c>
      <c r="B5337" s="5"/>
      <c r="C5337" s="4">
        <v>0</v>
      </c>
      <c r="E5337" s="4" t="b">
        <f t="shared" si="96"/>
        <v>0</v>
      </c>
      <c r="F5337" s="4">
        <v>0</v>
      </c>
      <c r="G5337" s="4">
        <v>0</v>
      </c>
      <c r="H5337" s="6">
        <v>43891</v>
      </c>
      <c r="I5337" s="4" t="s">
        <v>3123</v>
      </c>
      <c r="J5337" s="4" t="s">
        <v>1043</v>
      </c>
      <c r="K5337" s="4">
        <v>10456</v>
      </c>
      <c r="L5337" s="4">
        <v>0</v>
      </c>
      <c r="M5337" s="4">
        <v>0</v>
      </c>
      <c r="N5337" s="4">
        <v>0</v>
      </c>
      <c r="O5337" s="4">
        <v>210000</v>
      </c>
      <c r="P5337" s="4">
        <v>44283000</v>
      </c>
      <c r="Q5337" s="4">
        <v>7353</v>
      </c>
      <c r="R5337" s="4" t="b">
        <f t="shared" si="103"/>
        <v>0</v>
      </c>
      <c r="S5337" s="4">
        <v>0</v>
      </c>
    </row>
    <row r="5338" spans="1:19" ht="14.25" customHeight="1">
      <c r="A5338" s="4" t="s">
        <v>2921</v>
      </c>
      <c r="B5338" s="5"/>
      <c r="C5338" s="4">
        <v>0</v>
      </c>
      <c r="E5338" s="4" t="b">
        <f t="shared" si="96"/>
        <v>0</v>
      </c>
      <c r="F5338" s="4">
        <v>0</v>
      </c>
      <c r="G5338" s="4">
        <v>0</v>
      </c>
      <c r="H5338" s="6">
        <v>43891</v>
      </c>
      <c r="I5338" s="4" t="s">
        <v>3124</v>
      </c>
      <c r="J5338" s="4" t="s">
        <v>1043</v>
      </c>
      <c r="K5338" s="4">
        <v>10457</v>
      </c>
      <c r="L5338" s="4">
        <v>0</v>
      </c>
      <c r="M5338" s="4">
        <v>0</v>
      </c>
      <c r="N5338" s="4">
        <v>0</v>
      </c>
      <c r="O5338" s="4">
        <v>233000</v>
      </c>
      <c r="P5338" s="4">
        <v>44516000</v>
      </c>
      <c r="Q5338" s="4">
        <v>7354</v>
      </c>
      <c r="R5338" s="4" t="b">
        <f t="shared" si="103"/>
        <v>0</v>
      </c>
      <c r="S5338" s="4">
        <v>0</v>
      </c>
    </row>
    <row r="5339" spans="1:19" ht="14.25" customHeight="1">
      <c r="A5339" s="4" t="s">
        <v>2921</v>
      </c>
      <c r="B5339" s="5"/>
      <c r="C5339" s="4">
        <v>0</v>
      </c>
      <c r="E5339" s="4" t="b">
        <f t="shared" si="96"/>
        <v>0</v>
      </c>
      <c r="F5339" s="4">
        <v>0</v>
      </c>
      <c r="G5339" s="4">
        <v>0</v>
      </c>
      <c r="H5339" s="6">
        <v>43891</v>
      </c>
      <c r="I5339" s="4" t="s">
        <v>3125</v>
      </c>
      <c r="J5339" s="4" t="s">
        <v>1043</v>
      </c>
      <c r="K5339" s="4">
        <v>10458</v>
      </c>
      <c r="L5339" s="4">
        <v>0</v>
      </c>
      <c r="M5339" s="4">
        <v>0</v>
      </c>
      <c r="N5339" s="4">
        <v>0</v>
      </c>
      <c r="O5339" s="4">
        <v>233000</v>
      </c>
      <c r="P5339" s="4">
        <v>44749000</v>
      </c>
      <c r="Q5339" s="4">
        <v>7355</v>
      </c>
      <c r="R5339" s="4" t="b">
        <f t="shared" si="103"/>
        <v>0</v>
      </c>
      <c r="S5339" s="4">
        <v>0</v>
      </c>
    </row>
    <row r="5340" spans="1:19" ht="14.25" customHeight="1">
      <c r="A5340" s="4" t="s">
        <v>2921</v>
      </c>
      <c r="B5340" s="5"/>
      <c r="C5340" s="4">
        <v>0</v>
      </c>
      <c r="E5340" s="4" t="b">
        <f t="shared" si="96"/>
        <v>0</v>
      </c>
      <c r="F5340" s="4">
        <v>0</v>
      </c>
      <c r="G5340" s="4">
        <v>0</v>
      </c>
      <c r="H5340" s="6">
        <v>43891</v>
      </c>
      <c r="I5340" s="4" t="s">
        <v>3126</v>
      </c>
      <c r="J5340" s="4" t="s">
        <v>1043</v>
      </c>
      <c r="K5340" s="4">
        <v>10459</v>
      </c>
      <c r="L5340" s="4">
        <v>0</v>
      </c>
      <c r="M5340" s="4">
        <v>0</v>
      </c>
      <c r="N5340" s="4">
        <v>0</v>
      </c>
      <c r="O5340" s="4">
        <v>233000</v>
      </c>
      <c r="P5340" s="4">
        <v>44982000</v>
      </c>
      <c r="Q5340" s="4">
        <v>7356</v>
      </c>
      <c r="R5340" s="4" t="b">
        <f t="shared" si="103"/>
        <v>0</v>
      </c>
      <c r="S5340" s="4">
        <v>0</v>
      </c>
    </row>
    <row r="5341" spans="1:19" ht="14.25" customHeight="1">
      <c r="A5341" s="4" t="s">
        <v>2921</v>
      </c>
      <c r="B5341" s="5"/>
      <c r="C5341" s="4">
        <v>0</v>
      </c>
      <c r="E5341" s="4" t="b">
        <f t="shared" si="96"/>
        <v>0</v>
      </c>
      <c r="F5341" s="4">
        <v>0</v>
      </c>
      <c r="G5341" s="4">
        <v>0</v>
      </c>
      <c r="H5341" s="6">
        <v>43891</v>
      </c>
      <c r="I5341" s="4" t="s">
        <v>3127</v>
      </c>
      <c r="J5341" s="4" t="s">
        <v>1043</v>
      </c>
      <c r="K5341" s="4">
        <v>10460</v>
      </c>
      <c r="L5341" s="4">
        <v>0</v>
      </c>
      <c r="M5341" s="4">
        <v>0</v>
      </c>
      <c r="N5341" s="4">
        <v>0</v>
      </c>
      <c r="O5341" s="4">
        <v>210000</v>
      </c>
      <c r="P5341" s="4">
        <v>45192000</v>
      </c>
      <c r="Q5341" s="4">
        <v>7357</v>
      </c>
      <c r="R5341" s="4" t="b">
        <f t="shared" si="103"/>
        <v>0</v>
      </c>
      <c r="S5341" s="4">
        <v>0</v>
      </c>
    </row>
    <row r="5342" spans="1:19" ht="14.25" customHeight="1">
      <c r="A5342" s="4" t="s">
        <v>2921</v>
      </c>
      <c r="B5342" s="5"/>
      <c r="C5342" s="4">
        <v>0</v>
      </c>
      <c r="E5342" s="4" t="b">
        <f t="shared" si="96"/>
        <v>0</v>
      </c>
      <c r="F5342" s="4">
        <v>0</v>
      </c>
      <c r="G5342" s="4">
        <v>0</v>
      </c>
      <c r="H5342" s="6">
        <v>43891</v>
      </c>
      <c r="I5342" s="4" t="s">
        <v>3128</v>
      </c>
      <c r="J5342" s="4" t="s">
        <v>1043</v>
      </c>
      <c r="K5342" s="4">
        <v>10461</v>
      </c>
      <c r="L5342" s="4">
        <v>0</v>
      </c>
      <c r="M5342" s="4">
        <v>0</v>
      </c>
      <c r="N5342" s="4">
        <v>0</v>
      </c>
      <c r="O5342" s="4">
        <v>210000</v>
      </c>
      <c r="P5342" s="4">
        <v>45402000</v>
      </c>
      <c r="Q5342" s="4">
        <v>7358</v>
      </c>
      <c r="R5342" s="4" t="b">
        <f t="shared" si="103"/>
        <v>0</v>
      </c>
      <c r="S5342" s="4">
        <v>0</v>
      </c>
    </row>
    <row r="5343" spans="1:19" ht="14.25" customHeight="1">
      <c r="A5343" s="4" t="s">
        <v>2921</v>
      </c>
      <c r="B5343" s="5"/>
      <c r="C5343" s="4">
        <v>0</v>
      </c>
      <c r="E5343" s="4" t="b">
        <f t="shared" si="96"/>
        <v>0</v>
      </c>
      <c r="F5343" s="4">
        <v>0</v>
      </c>
      <c r="G5343" s="4">
        <v>0</v>
      </c>
      <c r="H5343" s="6">
        <v>43891</v>
      </c>
      <c r="I5343" s="4" t="s">
        <v>3129</v>
      </c>
      <c r="J5343" s="4" t="s">
        <v>1043</v>
      </c>
      <c r="K5343" s="4">
        <v>10462</v>
      </c>
      <c r="L5343" s="4">
        <v>0</v>
      </c>
      <c r="M5343" s="4">
        <v>0</v>
      </c>
      <c r="N5343" s="4">
        <v>0</v>
      </c>
      <c r="O5343" s="4">
        <v>210000</v>
      </c>
      <c r="P5343" s="4">
        <v>45612000</v>
      </c>
      <c r="Q5343" s="4">
        <v>7359</v>
      </c>
      <c r="R5343" s="4" t="b">
        <f t="shared" si="103"/>
        <v>0</v>
      </c>
      <c r="S5343" s="4">
        <v>0</v>
      </c>
    </row>
    <row r="5344" spans="1:19" ht="14.25" customHeight="1">
      <c r="A5344" s="4" t="s">
        <v>2921</v>
      </c>
      <c r="B5344" s="5"/>
      <c r="C5344" s="4">
        <v>0</v>
      </c>
      <c r="E5344" s="4" t="b">
        <f t="shared" si="96"/>
        <v>0</v>
      </c>
      <c r="F5344" s="4">
        <v>0</v>
      </c>
      <c r="G5344" s="4">
        <v>0</v>
      </c>
      <c r="H5344" s="6">
        <v>43891</v>
      </c>
      <c r="I5344" s="4" t="s">
        <v>3130</v>
      </c>
      <c r="J5344" s="4" t="s">
        <v>1043</v>
      </c>
      <c r="K5344" s="4">
        <v>10463</v>
      </c>
      <c r="L5344" s="4">
        <v>0</v>
      </c>
      <c r="M5344" s="4">
        <v>0</v>
      </c>
      <c r="N5344" s="4">
        <v>0</v>
      </c>
      <c r="O5344" s="4">
        <v>210000</v>
      </c>
      <c r="P5344" s="4">
        <v>45822000</v>
      </c>
      <c r="Q5344" s="4">
        <v>7360</v>
      </c>
      <c r="R5344" s="4" t="b">
        <f t="shared" si="103"/>
        <v>0</v>
      </c>
      <c r="S5344" s="4">
        <v>0</v>
      </c>
    </row>
    <row r="5345" spans="1:19" ht="14.25" customHeight="1">
      <c r="A5345" s="4" t="s">
        <v>2921</v>
      </c>
      <c r="B5345" s="5"/>
      <c r="C5345" s="4">
        <v>0</v>
      </c>
      <c r="E5345" s="4" t="b">
        <f t="shared" si="96"/>
        <v>0</v>
      </c>
      <c r="F5345" s="4">
        <v>0</v>
      </c>
      <c r="G5345" s="4">
        <v>0</v>
      </c>
      <c r="H5345" s="6">
        <v>43891</v>
      </c>
      <c r="I5345" s="4" t="s">
        <v>3131</v>
      </c>
      <c r="J5345" s="4" t="s">
        <v>1043</v>
      </c>
      <c r="K5345" s="4">
        <v>10464</v>
      </c>
      <c r="L5345" s="4">
        <v>0</v>
      </c>
      <c r="M5345" s="4">
        <v>0</v>
      </c>
      <c r="N5345" s="4">
        <v>0</v>
      </c>
      <c r="O5345" s="4">
        <v>210000</v>
      </c>
      <c r="P5345" s="4">
        <v>46032000</v>
      </c>
      <c r="Q5345" s="4">
        <v>7361</v>
      </c>
      <c r="R5345" s="4" t="b">
        <f t="shared" si="103"/>
        <v>0</v>
      </c>
      <c r="S5345" s="4">
        <v>0</v>
      </c>
    </row>
    <row r="5346" spans="1:19" ht="14.25" customHeight="1">
      <c r="A5346" s="4" t="s">
        <v>2921</v>
      </c>
      <c r="B5346" s="5"/>
      <c r="C5346" s="4">
        <v>0</v>
      </c>
      <c r="E5346" s="4" t="b">
        <f t="shared" si="96"/>
        <v>0</v>
      </c>
      <c r="F5346" s="4">
        <v>0</v>
      </c>
      <c r="G5346" s="4">
        <v>0</v>
      </c>
      <c r="H5346" s="6">
        <v>43891</v>
      </c>
      <c r="I5346" s="4" t="s">
        <v>3132</v>
      </c>
      <c r="J5346" s="4" t="s">
        <v>1043</v>
      </c>
      <c r="K5346" s="4">
        <v>10465</v>
      </c>
      <c r="L5346" s="4">
        <v>0</v>
      </c>
      <c r="M5346" s="4">
        <v>0</v>
      </c>
      <c r="N5346" s="4">
        <v>0</v>
      </c>
      <c r="O5346" s="4">
        <v>210000</v>
      </c>
      <c r="P5346" s="4">
        <v>46242000</v>
      </c>
      <c r="Q5346" s="4">
        <v>7362</v>
      </c>
      <c r="R5346" s="4" t="b">
        <f t="shared" si="103"/>
        <v>0</v>
      </c>
      <c r="S5346" s="4">
        <v>0</v>
      </c>
    </row>
    <row r="5347" spans="1:19" ht="14.25" customHeight="1">
      <c r="A5347" s="4" t="s">
        <v>2921</v>
      </c>
      <c r="B5347" s="5"/>
      <c r="C5347" s="4">
        <v>0</v>
      </c>
      <c r="E5347" s="4" t="b">
        <f t="shared" si="96"/>
        <v>0</v>
      </c>
      <c r="F5347" s="4">
        <v>0</v>
      </c>
      <c r="G5347" s="4">
        <v>0</v>
      </c>
      <c r="H5347" s="6">
        <v>43891</v>
      </c>
      <c r="I5347" s="4" t="s">
        <v>3133</v>
      </c>
      <c r="J5347" s="4" t="s">
        <v>1043</v>
      </c>
      <c r="K5347" s="4">
        <v>10466</v>
      </c>
      <c r="L5347" s="4">
        <v>0</v>
      </c>
      <c r="M5347" s="4">
        <v>0</v>
      </c>
      <c r="N5347" s="4">
        <v>0</v>
      </c>
      <c r="O5347" s="4">
        <v>233000</v>
      </c>
      <c r="P5347" s="4">
        <v>46475000</v>
      </c>
      <c r="Q5347" s="4">
        <v>7363</v>
      </c>
      <c r="R5347" s="4" t="b">
        <f t="shared" si="103"/>
        <v>0</v>
      </c>
      <c r="S5347" s="4">
        <v>0</v>
      </c>
    </row>
    <row r="5348" spans="1:19" ht="14.25" customHeight="1">
      <c r="A5348" s="4" t="s">
        <v>2921</v>
      </c>
      <c r="B5348" s="5"/>
      <c r="C5348" s="4">
        <v>0</v>
      </c>
      <c r="E5348" s="4" t="b">
        <f t="shared" si="96"/>
        <v>0</v>
      </c>
      <c r="F5348" s="4">
        <v>0</v>
      </c>
      <c r="G5348" s="4">
        <v>0</v>
      </c>
      <c r="H5348" s="6">
        <v>43891</v>
      </c>
      <c r="I5348" s="4" t="s">
        <v>3134</v>
      </c>
      <c r="J5348" s="4" t="s">
        <v>1043</v>
      </c>
      <c r="K5348" s="4">
        <v>10467</v>
      </c>
      <c r="L5348" s="4">
        <v>0</v>
      </c>
      <c r="M5348" s="4">
        <v>0</v>
      </c>
      <c r="N5348" s="4">
        <v>0</v>
      </c>
      <c r="O5348" s="4">
        <v>210000</v>
      </c>
      <c r="P5348" s="4">
        <v>46685000</v>
      </c>
      <c r="Q5348" s="4">
        <v>7364</v>
      </c>
      <c r="R5348" s="4" t="b">
        <f t="shared" si="103"/>
        <v>0</v>
      </c>
      <c r="S5348" s="4">
        <v>0</v>
      </c>
    </row>
    <row r="5349" spans="1:19" ht="14.25" customHeight="1">
      <c r="A5349" s="4" t="s">
        <v>2921</v>
      </c>
      <c r="B5349" s="5"/>
      <c r="C5349" s="4">
        <v>0</v>
      </c>
      <c r="E5349" s="4" t="b">
        <f t="shared" si="96"/>
        <v>0</v>
      </c>
      <c r="F5349" s="4">
        <v>0</v>
      </c>
      <c r="G5349" s="4">
        <v>0</v>
      </c>
      <c r="H5349" s="6">
        <v>43891</v>
      </c>
      <c r="I5349" s="4" t="s">
        <v>3135</v>
      </c>
      <c r="J5349" s="4" t="s">
        <v>1043</v>
      </c>
      <c r="K5349" s="4">
        <v>10468</v>
      </c>
      <c r="L5349" s="4">
        <v>0</v>
      </c>
      <c r="M5349" s="4">
        <v>0</v>
      </c>
      <c r="N5349" s="4">
        <v>0</v>
      </c>
      <c r="O5349" s="4">
        <v>233000</v>
      </c>
      <c r="P5349" s="4">
        <v>46918000</v>
      </c>
      <c r="Q5349" s="4">
        <v>7365</v>
      </c>
      <c r="R5349" s="4" t="b">
        <f t="shared" si="103"/>
        <v>0</v>
      </c>
      <c r="S5349" s="4">
        <v>0</v>
      </c>
    </row>
    <row r="5350" spans="1:19" ht="14.25" customHeight="1">
      <c r="A5350" s="4" t="s">
        <v>2921</v>
      </c>
      <c r="B5350" s="5"/>
      <c r="C5350" s="4">
        <v>0</v>
      </c>
      <c r="E5350" s="4" t="b">
        <f t="shared" si="96"/>
        <v>0</v>
      </c>
      <c r="F5350" s="4">
        <v>0</v>
      </c>
      <c r="G5350" s="4">
        <v>0</v>
      </c>
      <c r="H5350" s="6">
        <v>43891</v>
      </c>
      <c r="I5350" s="4" t="s">
        <v>3136</v>
      </c>
      <c r="J5350" s="4" t="s">
        <v>1043</v>
      </c>
      <c r="K5350" s="4">
        <v>10469</v>
      </c>
      <c r="L5350" s="4">
        <v>0</v>
      </c>
      <c r="M5350" s="4">
        <v>0</v>
      </c>
      <c r="N5350" s="4">
        <v>0</v>
      </c>
      <c r="O5350" s="4">
        <v>210000</v>
      </c>
      <c r="P5350" s="4">
        <v>47128000</v>
      </c>
      <c r="Q5350" s="4">
        <v>7366</v>
      </c>
      <c r="R5350" s="4" t="b">
        <f t="shared" si="103"/>
        <v>0</v>
      </c>
      <c r="S5350" s="4">
        <v>0</v>
      </c>
    </row>
    <row r="5351" spans="1:19" ht="14.25" customHeight="1">
      <c r="A5351" s="4" t="s">
        <v>2921</v>
      </c>
      <c r="B5351" s="5"/>
      <c r="C5351" s="4">
        <v>0</v>
      </c>
      <c r="E5351" s="4" t="b">
        <f t="shared" si="96"/>
        <v>0</v>
      </c>
      <c r="F5351" s="4">
        <v>0</v>
      </c>
      <c r="G5351" s="4">
        <v>0</v>
      </c>
      <c r="H5351" s="6">
        <v>43891</v>
      </c>
      <c r="I5351" s="4" t="s">
        <v>3137</v>
      </c>
      <c r="J5351" s="4" t="s">
        <v>1043</v>
      </c>
      <c r="K5351" s="4">
        <v>10470</v>
      </c>
      <c r="L5351" s="4">
        <v>0</v>
      </c>
      <c r="M5351" s="4">
        <v>0</v>
      </c>
      <c r="N5351" s="4">
        <v>0</v>
      </c>
      <c r="O5351" s="4">
        <v>233000</v>
      </c>
      <c r="P5351" s="4">
        <v>47361000</v>
      </c>
      <c r="Q5351" s="4">
        <v>7367</v>
      </c>
      <c r="R5351" s="4" t="b">
        <f t="shared" si="103"/>
        <v>0</v>
      </c>
      <c r="S5351" s="4">
        <v>0</v>
      </c>
    </row>
    <row r="5352" spans="1:19" ht="14.25" customHeight="1">
      <c r="A5352" s="4" t="s">
        <v>2921</v>
      </c>
      <c r="B5352" s="5"/>
      <c r="C5352" s="4">
        <v>0</v>
      </c>
      <c r="E5352" s="4" t="b">
        <f t="shared" si="96"/>
        <v>0</v>
      </c>
      <c r="F5352" s="4">
        <v>0</v>
      </c>
      <c r="G5352" s="4">
        <v>0</v>
      </c>
      <c r="H5352" s="6">
        <v>43891</v>
      </c>
      <c r="I5352" s="4" t="s">
        <v>3138</v>
      </c>
      <c r="J5352" s="4" t="s">
        <v>1043</v>
      </c>
      <c r="K5352" s="4">
        <v>10471</v>
      </c>
      <c r="L5352" s="4">
        <v>0</v>
      </c>
      <c r="M5352" s="4">
        <v>0</v>
      </c>
      <c r="N5352" s="4">
        <v>0</v>
      </c>
      <c r="O5352" s="4">
        <v>210000</v>
      </c>
      <c r="P5352" s="4">
        <v>47571000</v>
      </c>
      <c r="Q5352" s="4">
        <v>7368</v>
      </c>
      <c r="R5352" s="4" t="b">
        <f t="shared" si="103"/>
        <v>0</v>
      </c>
      <c r="S5352" s="4">
        <v>0</v>
      </c>
    </row>
    <row r="5353" spans="1:19" ht="14.25" customHeight="1">
      <c r="A5353" s="4" t="s">
        <v>2921</v>
      </c>
      <c r="B5353" s="5"/>
      <c r="C5353" s="4">
        <v>0</v>
      </c>
      <c r="E5353" s="4" t="b">
        <f t="shared" si="96"/>
        <v>0</v>
      </c>
      <c r="F5353" s="4">
        <v>0</v>
      </c>
      <c r="G5353" s="4">
        <v>0</v>
      </c>
      <c r="H5353" s="6">
        <v>43891</v>
      </c>
      <c r="I5353" s="4" t="s">
        <v>3139</v>
      </c>
      <c r="J5353" s="4" t="s">
        <v>1043</v>
      </c>
      <c r="K5353" s="4">
        <v>10472</v>
      </c>
      <c r="L5353" s="4">
        <v>0</v>
      </c>
      <c r="M5353" s="4">
        <v>0</v>
      </c>
      <c r="N5353" s="4">
        <v>0</v>
      </c>
      <c r="O5353" s="4">
        <v>210000</v>
      </c>
      <c r="P5353" s="4">
        <v>47781000</v>
      </c>
      <c r="Q5353" s="4">
        <v>7369</v>
      </c>
      <c r="R5353" s="4" t="b">
        <f t="shared" si="103"/>
        <v>0</v>
      </c>
      <c r="S5353" s="4">
        <v>0</v>
      </c>
    </row>
    <row r="5354" spans="1:19" ht="14.25" customHeight="1">
      <c r="A5354" s="4" t="s">
        <v>2921</v>
      </c>
      <c r="B5354" s="5"/>
      <c r="C5354" s="4">
        <v>0</v>
      </c>
      <c r="E5354" s="4" t="b">
        <f t="shared" si="96"/>
        <v>0</v>
      </c>
      <c r="F5354" s="4">
        <v>0</v>
      </c>
      <c r="G5354" s="4">
        <v>0</v>
      </c>
      <c r="H5354" s="6">
        <v>43891</v>
      </c>
      <c r="I5354" s="4" t="s">
        <v>3140</v>
      </c>
      <c r="J5354" s="4" t="s">
        <v>1043</v>
      </c>
      <c r="K5354" s="4">
        <v>10473</v>
      </c>
      <c r="L5354" s="4">
        <v>0</v>
      </c>
      <c r="M5354" s="4">
        <v>0</v>
      </c>
      <c r="N5354" s="4">
        <v>0</v>
      </c>
      <c r="O5354" s="4">
        <v>210000</v>
      </c>
      <c r="P5354" s="4">
        <v>47991000</v>
      </c>
      <c r="Q5354" s="4">
        <v>7370</v>
      </c>
      <c r="R5354" s="4" t="b">
        <f t="shared" si="103"/>
        <v>0</v>
      </c>
      <c r="S5354" s="4">
        <v>0</v>
      </c>
    </row>
    <row r="5355" spans="1:19" ht="14.25" customHeight="1">
      <c r="A5355" s="4" t="s">
        <v>2921</v>
      </c>
      <c r="B5355" s="5"/>
      <c r="C5355" s="4">
        <v>0</v>
      </c>
      <c r="E5355" s="4" t="b">
        <f t="shared" si="96"/>
        <v>0</v>
      </c>
      <c r="F5355" s="4">
        <v>0</v>
      </c>
      <c r="G5355" s="4">
        <v>0</v>
      </c>
      <c r="H5355" s="6">
        <v>43891</v>
      </c>
      <c r="I5355" s="4" t="s">
        <v>3141</v>
      </c>
      <c r="J5355" s="4" t="s">
        <v>1043</v>
      </c>
      <c r="K5355" s="4">
        <v>10474</v>
      </c>
      <c r="L5355" s="4">
        <v>0</v>
      </c>
      <c r="M5355" s="4">
        <v>0</v>
      </c>
      <c r="N5355" s="4">
        <v>0</v>
      </c>
      <c r="O5355" s="4">
        <v>233000</v>
      </c>
      <c r="P5355" s="4">
        <v>48224000</v>
      </c>
      <c r="Q5355" s="4">
        <v>7371</v>
      </c>
      <c r="R5355" s="4" t="b">
        <f t="shared" si="103"/>
        <v>0</v>
      </c>
      <c r="S5355" s="4">
        <v>0</v>
      </c>
    </row>
    <row r="5356" spans="1:19" ht="14.25" customHeight="1">
      <c r="A5356" s="4" t="s">
        <v>2921</v>
      </c>
      <c r="B5356" s="5"/>
      <c r="C5356" s="4">
        <v>0</v>
      </c>
      <c r="E5356" s="4" t="b">
        <f t="shared" si="96"/>
        <v>0</v>
      </c>
      <c r="F5356" s="4">
        <v>0</v>
      </c>
      <c r="G5356" s="4">
        <v>0</v>
      </c>
      <c r="H5356" s="6">
        <v>43891</v>
      </c>
      <c r="I5356" s="4" t="s">
        <v>3142</v>
      </c>
      <c r="J5356" s="4" t="s">
        <v>1043</v>
      </c>
      <c r="K5356" s="4">
        <v>10475</v>
      </c>
      <c r="L5356" s="4">
        <v>0</v>
      </c>
      <c r="M5356" s="4">
        <v>0</v>
      </c>
      <c r="N5356" s="4">
        <v>0</v>
      </c>
      <c r="O5356" s="4">
        <v>210000</v>
      </c>
      <c r="P5356" s="4">
        <v>48434000</v>
      </c>
      <c r="Q5356" s="4">
        <v>7372</v>
      </c>
      <c r="R5356" s="4" t="b">
        <f t="shared" si="103"/>
        <v>0</v>
      </c>
      <c r="S5356" s="4">
        <v>0</v>
      </c>
    </row>
    <row r="5357" spans="1:19" ht="14.25" customHeight="1">
      <c r="A5357" s="4" t="s">
        <v>2921</v>
      </c>
      <c r="B5357" s="5"/>
      <c r="C5357" s="4">
        <v>0</v>
      </c>
      <c r="E5357" s="4" t="b">
        <f t="shared" si="96"/>
        <v>0</v>
      </c>
      <c r="F5357" s="4">
        <v>0</v>
      </c>
      <c r="G5357" s="4">
        <v>0</v>
      </c>
      <c r="H5357" s="6">
        <v>43891</v>
      </c>
      <c r="I5357" s="4" t="s">
        <v>3143</v>
      </c>
      <c r="J5357" s="4" t="s">
        <v>1043</v>
      </c>
      <c r="K5357" s="4">
        <v>10476</v>
      </c>
      <c r="L5357" s="4">
        <v>0</v>
      </c>
      <c r="M5357" s="4">
        <v>0</v>
      </c>
      <c r="N5357" s="4">
        <v>0</v>
      </c>
      <c r="O5357" s="4">
        <v>233000</v>
      </c>
      <c r="P5357" s="4">
        <v>48667000</v>
      </c>
      <c r="Q5357" s="4">
        <v>7373</v>
      </c>
      <c r="R5357" s="4" t="b">
        <f t="shared" si="103"/>
        <v>0</v>
      </c>
      <c r="S5357" s="4">
        <v>0</v>
      </c>
    </row>
    <row r="5358" spans="1:19" ht="14.25" customHeight="1">
      <c r="A5358" s="4" t="s">
        <v>2921</v>
      </c>
      <c r="B5358" s="5"/>
      <c r="C5358" s="4">
        <v>0</v>
      </c>
      <c r="E5358" s="4" t="b">
        <f t="shared" si="96"/>
        <v>0</v>
      </c>
      <c r="F5358" s="4">
        <v>0</v>
      </c>
      <c r="G5358" s="4">
        <v>0</v>
      </c>
      <c r="H5358" s="6">
        <v>43891</v>
      </c>
      <c r="I5358" s="4" t="s">
        <v>3144</v>
      </c>
      <c r="J5358" s="4" t="s">
        <v>1043</v>
      </c>
      <c r="K5358" s="4">
        <v>10477</v>
      </c>
      <c r="L5358" s="4">
        <v>0</v>
      </c>
      <c r="M5358" s="4">
        <v>0</v>
      </c>
      <c r="N5358" s="4">
        <v>0</v>
      </c>
      <c r="O5358" s="4">
        <v>233000</v>
      </c>
      <c r="P5358" s="4">
        <v>48900000</v>
      </c>
      <c r="Q5358" s="4">
        <v>7374</v>
      </c>
      <c r="R5358" s="4" t="b">
        <f t="shared" si="103"/>
        <v>0</v>
      </c>
      <c r="S5358" s="4">
        <v>0</v>
      </c>
    </row>
    <row r="5359" spans="1:19" ht="14.25" customHeight="1">
      <c r="A5359" s="4" t="s">
        <v>2921</v>
      </c>
      <c r="B5359" s="5"/>
      <c r="C5359" s="4">
        <v>0</v>
      </c>
      <c r="E5359" s="4" t="b">
        <f t="shared" si="96"/>
        <v>0</v>
      </c>
      <c r="F5359" s="4">
        <v>0</v>
      </c>
      <c r="G5359" s="4">
        <v>0</v>
      </c>
      <c r="H5359" s="6">
        <v>43891</v>
      </c>
      <c r="I5359" s="4" t="s">
        <v>3145</v>
      </c>
      <c r="J5359" s="4" t="s">
        <v>1043</v>
      </c>
      <c r="K5359" s="4">
        <v>10478</v>
      </c>
      <c r="L5359" s="4">
        <v>0</v>
      </c>
      <c r="M5359" s="4">
        <v>0</v>
      </c>
      <c r="N5359" s="4">
        <v>0</v>
      </c>
      <c r="O5359" s="4">
        <v>210000</v>
      </c>
      <c r="P5359" s="4">
        <v>49110000</v>
      </c>
      <c r="Q5359" s="4">
        <v>7375</v>
      </c>
      <c r="R5359" s="4" t="b">
        <f t="shared" si="103"/>
        <v>0</v>
      </c>
      <c r="S5359" s="4">
        <v>0</v>
      </c>
    </row>
    <row r="5360" spans="1:19" ht="14.25" customHeight="1">
      <c r="A5360" s="4" t="s">
        <v>2921</v>
      </c>
      <c r="B5360" s="5"/>
      <c r="C5360" s="4">
        <v>0</v>
      </c>
      <c r="E5360" s="4" t="b">
        <f t="shared" si="96"/>
        <v>0</v>
      </c>
      <c r="F5360" s="4">
        <v>0</v>
      </c>
      <c r="G5360" s="4">
        <v>0</v>
      </c>
      <c r="H5360" s="6">
        <v>43891</v>
      </c>
      <c r="I5360" s="4" t="s">
        <v>3146</v>
      </c>
      <c r="J5360" s="4" t="s">
        <v>1043</v>
      </c>
      <c r="K5360" s="4">
        <v>10479</v>
      </c>
      <c r="L5360" s="4">
        <v>0</v>
      </c>
      <c r="M5360" s="4">
        <v>0</v>
      </c>
      <c r="N5360" s="4">
        <v>0</v>
      </c>
      <c r="O5360" s="4">
        <v>233000</v>
      </c>
      <c r="P5360" s="4">
        <v>49343000</v>
      </c>
      <c r="Q5360" s="4">
        <v>7376</v>
      </c>
      <c r="R5360" s="4" t="b">
        <f t="shared" si="103"/>
        <v>0</v>
      </c>
      <c r="S5360" s="4">
        <v>0</v>
      </c>
    </row>
    <row r="5361" spans="1:19" ht="14.25" customHeight="1">
      <c r="A5361" s="4" t="s">
        <v>2921</v>
      </c>
      <c r="B5361" s="5"/>
      <c r="C5361" s="4">
        <v>0</v>
      </c>
      <c r="E5361" s="4" t="b">
        <f t="shared" si="96"/>
        <v>0</v>
      </c>
      <c r="F5361" s="4">
        <v>0</v>
      </c>
      <c r="G5361" s="4">
        <v>0</v>
      </c>
      <c r="H5361" s="6">
        <v>43891</v>
      </c>
      <c r="I5361" s="4" t="s">
        <v>3147</v>
      </c>
      <c r="J5361" s="4" t="s">
        <v>1043</v>
      </c>
      <c r="K5361" s="4">
        <v>10480</v>
      </c>
      <c r="L5361" s="4">
        <v>0</v>
      </c>
      <c r="M5361" s="4">
        <v>0</v>
      </c>
      <c r="N5361" s="4">
        <v>0</v>
      </c>
      <c r="O5361" s="4">
        <v>210000</v>
      </c>
      <c r="P5361" s="4">
        <v>49553000</v>
      </c>
      <c r="Q5361" s="4">
        <v>7377</v>
      </c>
      <c r="R5361" s="4" t="b">
        <f t="shared" si="103"/>
        <v>0</v>
      </c>
      <c r="S5361" s="4">
        <v>0</v>
      </c>
    </row>
    <row r="5362" spans="1:19" ht="14.25" customHeight="1">
      <c r="A5362" s="4" t="s">
        <v>2921</v>
      </c>
      <c r="B5362" s="5"/>
      <c r="C5362" s="4">
        <v>0</v>
      </c>
      <c r="E5362" s="4" t="b">
        <f t="shared" si="96"/>
        <v>0</v>
      </c>
      <c r="F5362" s="4">
        <v>0</v>
      </c>
      <c r="G5362" s="4">
        <v>0</v>
      </c>
      <c r="H5362" s="6">
        <v>43891</v>
      </c>
      <c r="I5362" s="4" t="s">
        <v>3148</v>
      </c>
      <c r="J5362" s="4" t="s">
        <v>1043</v>
      </c>
      <c r="K5362" s="4">
        <v>10481</v>
      </c>
      <c r="L5362" s="4">
        <v>0</v>
      </c>
      <c r="M5362" s="4">
        <v>0</v>
      </c>
      <c r="N5362" s="4">
        <v>0</v>
      </c>
      <c r="O5362" s="4">
        <v>233000</v>
      </c>
      <c r="P5362" s="4">
        <v>49786000</v>
      </c>
      <c r="Q5362" s="4">
        <v>7378</v>
      </c>
      <c r="R5362" s="4" t="b">
        <f t="shared" si="103"/>
        <v>0</v>
      </c>
      <c r="S5362" s="4">
        <v>0</v>
      </c>
    </row>
    <row r="5363" spans="1:19" ht="14.25" customHeight="1">
      <c r="A5363" s="4" t="s">
        <v>2921</v>
      </c>
      <c r="B5363" s="5"/>
      <c r="C5363" s="4">
        <v>0</v>
      </c>
      <c r="E5363" s="4" t="b">
        <f t="shared" si="96"/>
        <v>0</v>
      </c>
      <c r="F5363" s="4">
        <v>0</v>
      </c>
      <c r="G5363" s="4">
        <v>0</v>
      </c>
      <c r="H5363" s="6">
        <v>43891</v>
      </c>
      <c r="I5363" s="4" t="s">
        <v>3149</v>
      </c>
      <c r="J5363" s="4" t="s">
        <v>1043</v>
      </c>
      <c r="K5363" s="4">
        <v>10482</v>
      </c>
      <c r="L5363" s="4">
        <v>0</v>
      </c>
      <c r="M5363" s="4">
        <v>0</v>
      </c>
      <c r="N5363" s="4">
        <v>0</v>
      </c>
      <c r="O5363" s="4">
        <v>210000</v>
      </c>
      <c r="P5363" s="4">
        <v>49996000</v>
      </c>
      <c r="Q5363" s="4">
        <v>7379</v>
      </c>
      <c r="R5363" s="4" t="b">
        <f t="shared" si="103"/>
        <v>0</v>
      </c>
      <c r="S5363" s="4">
        <v>0</v>
      </c>
    </row>
    <row r="5364" spans="1:19" ht="14.25" customHeight="1">
      <c r="A5364" s="4" t="s">
        <v>2921</v>
      </c>
      <c r="B5364" s="5"/>
      <c r="C5364" s="4">
        <v>0</v>
      </c>
      <c r="E5364" s="4" t="b">
        <f t="shared" si="96"/>
        <v>0</v>
      </c>
      <c r="F5364" s="4">
        <v>0</v>
      </c>
      <c r="G5364" s="4">
        <v>0</v>
      </c>
      <c r="H5364" s="6">
        <v>43891</v>
      </c>
      <c r="I5364" s="4" t="s">
        <v>3150</v>
      </c>
      <c r="J5364" s="4" t="s">
        <v>1043</v>
      </c>
      <c r="K5364" s="4">
        <v>10483</v>
      </c>
      <c r="L5364" s="4">
        <v>0</v>
      </c>
      <c r="M5364" s="4">
        <v>0</v>
      </c>
      <c r="N5364" s="4">
        <v>0</v>
      </c>
      <c r="O5364" s="4">
        <v>210000</v>
      </c>
      <c r="P5364" s="4">
        <v>50206000</v>
      </c>
      <c r="Q5364" s="4">
        <v>7380</v>
      </c>
      <c r="R5364" s="4" t="b">
        <f t="shared" si="103"/>
        <v>0</v>
      </c>
      <c r="S5364" s="4">
        <v>0</v>
      </c>
    </row>
    <row r="5365" spans="1:19" ht="14.25" customHeight="1">
      <c r="A5365" s="4" t="s">
        <v>2921</v>
      </c>
      <c r="B5365" s="5"/>
      <c r="C5365" s="4">
        <v>0</v>
      </c>
      <c r="E5365" s="4" t="b">
        <f t="shared" si="96"/>
        <v>0</v>
      </c>
      <c r="F5365" s="4">
        <v>0</v>
      </c>
      <c r="G5365" s="4">
        <v>0</v>
      </c>
      <c r="H5365" s="6">
        <v>43891</v>
      </c>
      <c r="I5365" s="4" t="s">
        <v>3151</v>
      </c>
      <c r="J5365" s="4" t="s">
        <v>1043</v>
      </c>
      <c r="K5365" s="4">
        <v>10484</v>
      </c>
      <c r="L5365" s="4">
        <v>0</v>
      </c>
      <c r="M5365" s="4">
        <v>0</v>
      </c>
      <c r="N5365" s="4">
        <v>0</v>
      </c>
      <c r="O5365" s="4">
        <v>210000</v>
      </c>
      <c r="P5365" s="4">
        <v>50416000</v>
      </c>
      <c r="Q5365" s="4">
        <v>7381</v>
      </c>
      <c r="R5365" s="4" t="b">
        <f t="shared" si="103"/>
        <v>0</v>
      </c>
      <c r="S5365" s="4">
        <v>0</v>
      </c>
    </row>
    <row r="5366" spans="1:19" ht="14.25" customHeight="1">
      <c r="A5366" s="4" t="s">
        <v>2921</v>
      </c>
      <c r="B5366" s="5"/>
      <c r="C5366" s="4">
        <v>0</v>
      </c>
      <c r="E5366" s="4" t="b">
        <f t="shared" si="96"/>
        <v>0</v>
      </c>
      <c r="F5366" s="4">
        <v>0</v>
      </c>
      <c r="G5366" s="4">
        <v>0</v>
      </c>
      <c r="H5366" s="6">
        <v>43891</v>
      </c>
      <c r="I5366" s="4" t="s">
        <v>3152</v>
      </c>
      <c r="J5366" s="4" t="s">
        <v>1043</v>
      </c>
      <c r="K5366" s="4">
        <v>10485</v>
      </c>
      <c r="L5366" s="4">
        <v>0</v>
      </c>
      <c r="M5366" s="4">
        <v>0</v>
      </c>
      <c r="N5366" s="4">
        <v>0</v>
      </c>
      <c r="O5366" s="4">
        <v>210000</v>
      </c>
      <c r="P5366" s="4">
        <v>50626000</v>
      </c>
      <c r="Q5366" s="4">
        <v>7382</v>
      </c>
      <c r="R5366" s="4" t="b">
        <f t="shared" si="103"/>
        <v>0</v>
      </c>
      <c r="S5366" s="4">
        <v>0</v>
      </c>
    </row>
    <row r="5367" spans="1:19" ht="14.25" customHeight="1">
      <c r="A5367" s="4" t="s">
        <v>2921</v>
      </c>
      <c r="B5367" s="5"/>
      <c r="C5367" s="4">
        <v>0</v>
      </c>
      <c r="E5367" s="4" t="b">
        <f t="shared" si="96"/>
        <v>0</v>
      </c>
      <c r="F5367" s="4">
        <v>0</v>
      </c>
      <c r="G5367" s="4">
        <v>0</v>
      </c>
      <c r="H5367" s="6">
        <v>43891</v>
      </c>
      <c r="I5367" s="4" t="s">
        <v>3153</v>
      </c>
      <c r="J5367" s="4" t="s">
        <v>1043</v>
      </c>
      <c r="K5367" s="4">
        <v>10486</v>
      </c>
      <c r="L5367" s="4">
        <v>0</v>
      </c>
      <c r="M5367" s="4">
        <v>0</v>
      </c>
      <c r="N5367" s="4">
        <v>0</v>
      </c>
      <c r="O5367" s="4">
        <v>233000</v>
      </c>
      <c r="P5367" s="4">
        <v>50859000</v>
      </c>
      <c r="Q5367" s="4">
        <v>7383</v>
      </c>
      <c r="R5367" s="4" t="b">
        <f t="shared" si="103"/>
        <v>0</v>
      </c>
      <c r="S5367" s="4">
        <v>0</v>
      </c>
    </row>
    <row r="5368" spans="1:19" ht="14.25" customHeight="1">
      <c r="A5368" s="4" t="s">
        <v>2921</v>
      </c>
      <c r="B5368" s="5"/>
      <c r="C5368" s="4">
        <v>0</v>
      </c>
      <c r="E5368" s="4" t="b">
        <f t="shared" si="96"/>
        <v>0</v>
      </c>
      <c r="F5368" s="4">
        <v>0</v>
      </c>
      <c r="G5368" s="4">
        <v>0</v>
      </c>
      <c r="H5368" s="6">
        <v>43891</v>
      </c>
      <c r="I5368" s="4" t="s">
        <v>3154</v>
      </c>
      <c r="J5368" s="4" t="s">
        <v>1043</v>
      </c>
      <c r="K5368" s="4">
        <v>10487</v>
      </c>
      <c r="L5368" s="4">
        <v>0</v>
      </c>
      <c r="M5368" s="4">
        <v>0</v>
      </c>
      <c r="N5368" s="4">
        <v>0</v>
      </c>
      <c r="O5368" s="4">
        <v>210000</v>
      </c>
      <c r="P5368" s="4">
        <v>51069000</v>
      </c>
      <c r="Q5368" s="4">
        <v>7384</v>
      </c>
      <c r="R5368" s="4" t="b">
        <f t="shared" si="103"/>
        <v>0</v>
      </c>
      <c r="S5368" s="4">
        <v>0</v>
      </c>
    </row>
    <row r="5369" spans="1:19" ht="14.25" customHeight="1">
      <c r="A5369" s="4" t="s">
        <v>2921</v>
      </c>
      <c r="B5369" s="5"/>
      <c r="C5369" s="4">
        <v>0</v>
      </c>
      <c r="E5369" s="4" t="b">
        <f t="shared" si="96"/>
        <v>0</v>
      </c>
      <c r="F5369" s="4">
        <v>0</v>
      </c>
      <c r="G5369" s="4">
        <v>0</v>
      </c>
      <c r="H5369" s="6">
        <v>43891</v>
      </c>
      <c r="I5369" s="4" t="s">
        <v>3155</v>
      </c>
      <c r="J5369" s="4" t="s">
        <v>1043</v>
      </c>
      <c r="K5369" s="4">
        <v>10488</v>
      </c>
      <c r="L5369" s="4">
        <v>0</v>
      </c>
      <c r="M5369" s="4">
        <v>0</v>
      </c>
      <c r="N5369" s="4">
        <v>0</v>
      </c>
      <c r="O5369" s="4">
        <v>233000</v>
      </c>
      <c r="P5369" s="4">
        <v>51302000</v>
      </c>
      <c r="Q5369" s="4">
        <v>7385</v>
      </c>
      <c r="R5369" s="4" t="b">
        <f t="shared" si="103"/>
        <v>0</v>
      </c>
      <c r="S5369" s="4">
        <v>0</v>
      </c>
    </row>
    <row r="5370" spans="1:19" ht="14.25" customHeight="1">
      <c r="A5370" s="4" t="s">
        <v>2921</v>
      </c>
      <c r="B5370" s="5"/>
      <c r="C5370" s="4">
        <v>0</v>
      </c>
      <c r="E5370" s="4" t="b">
        <f t="shared" si="96"/>
        <v>0</v>
      </c>
      <c r="F5370" s="4">
        <v>0</v>
      </c>
      <c r="G5370" s="4">
        <v>0</v>
      </c>
      <c r="H5370" s="6">
        <v>43891</v>
      </c>
      <c r="I5370" s="4" t="s">
        <v>3156</v>
      </c>
      <c r="J5370" s="4" t="s">
        <v>1043</v>
      </c>
      <c r="K5370" s="4">
        <v>10489</v>
      </c>
      <c r="L5370" s="4">
        <v>0</v>
      </c>
      <c r="M5370" s="4">
        <v>0</v>
      </c>
      <c r="N5370" s="4">
        <v>0</v>
      </c>
      <c r="O5370" s="4">
        <v>210000</v>
      </c>
      <c r="P5370" s="4">
        <v>51512000</v>
      </c>
      <c r="Q5370" s="4">
        <v>7386</v>
      </c>
      <c r="R5370" s="4" t="b">
        <f t="shared" si="103"/>
        <v>0</v>
      </c>
      <c r="S5370" s="4">
        <v>0</v>
      </c>
    </row>
    <row r="5371" spans="1:19" ht="14.25" customHeight="1">
      <c r="A5371" s="4" t="s">
        <v>2921</v>
      </c>
      <c r="B5371" s="5"/>
      <c r="C5371" s="4">
        <v>0</v>
      </c>
      <c r="E5371" s="4" t="b">
        <f t="shared" si="96"/>
        <v>0</v>
      </c>
      <c r="F5371" s="4">
        <v>0</v>
      </c>
      <c r="G5371" s="4">
        <v>0</v>
      </c>
      <c r="H5371" s="6">
        <v>43891</v>
      </c>
      <c r="I5371" s="4" t="s">
        <v>3157</v>
      </c>
      <c r="J5371" s="4" t="s">
        <v>1043</v>
      </c>
      <c r="K5371" s="4">
        <v>10490</v>
      </c>
      <c r="L5371" s="4">
        <v>0</v>
      </c>
      <c r="M5371" s="4">
        <v>0</v>
      </c>
      <c r="N5371" s="4">
        <v>0</v>
      </c>
      <c r="O5371" s="4">
        <v>210000</v>
      </c>
      <c r="P5371" s="4">
        <v>51722000</v>
      </c>
      <c r="Q5371" s="4">
        <v>7387</v>
      </c>
      <c r="R5371" s="4" t="b">
        <f t="shared" si="103"/>
        <v>0</v>
      </c>
      <c r="S5371" s="4">
        <v>0</v>
      </c>
    </row>
    <row r="5372" spans="1:19" ht="14.25" customHeight="1">
      <c r="A5372" s="4" t="s">
        <v>2921</v>
      </c>
      <c r="B5372" s="5"/>
      <c r="C5372" s="4">
        <v>0</v>
      </c>
      <c r="E5372" s="4" t="b">
        <f t="shared" si="96"/>
        <v>0</v>
      </c>
      <c r="F5372" s="4">
        <v>0</v>
      </c>
      <c r="G5372" s="4">
        <v>0</v>
      </c>
      <c r="H5372" s="6">
        <v>43891</v>
      </c>
      <c r="I5372" s="4" t="s">
        <v>3158</v>
      </c>
      <c r="J5372" s="4" t="s">
        <v>1043</v>
      </c>
      <c r="K5372" s="4">
        <v>10491</v>
      </c>
      <c r="L5372" s="4">
        <v>0</v>
      </c>
      <c r="M5372" s="4">
        <v>0</v>
      </c>
      <c r="N5372" s="4">
        <v>0</v>
      </c>
      <c r="O5372" s="4">
        <v>233000</v>
      </c>
      <c r="P5372" s="4">
        <v>51955000</v>
      </c>
      <c r="Q5372" s="4">
        <v>7388</v>
      </c>
      <c r="R5372" s="4" t="b">
        <f t="shared" si="103"/>
        <v>0</v>
      </c>
      <c r="S5372" s="4">
        <v>0</v>
      </c>
    </row>
    <row r="5373" spans="1:19" ht="14.25" customHeight="1">
      <c r="A5373" s="4" t="s">
        <v>2921</v>
      </c>
      <c r="B5373" s="5"/>
      <c r="C5373" s="4">
        <v>0</v>
      </c>
      <c r="E5373" s="4" t="b">
        <f t="shared" si="96"/>
        <v>0</v>
      </c>
      <c r="F5373" s="4">
        <v>0</v>
      </c>
      <c r="G5373" s="4">
        <v>0</v>
      </c>
      <c r="H5373" s="6">
        <v>43891</v>
      </c>
      <c r="I5373" s="4" t="s">
        <v>3159</v>
      </c>
      <c r="J5373" s="4" t="s">
        <v>1043</v>
      </c>
      <c r="K5373" s="4">
        <v>10492</v>
      </c>
      <c r="L5373" s="4">
        <v>0</v>
      </c>
      <c r="M5373" s="4">
        <v>0</v>
      </c>
      <c r="N5373" s="4">
        <v>0</v>
      </c>
      <c r="O5373" s="4">
        <v>210000</v>
      </c>
      <c r="P5373" s="4">
        <v>52165000</v>
      </c>
      <c r="Q5373" s="4">
        <v>7389</v>
      </c>
      <c r="R5373" s="4" t="b">
        <f t="shared" si="103"/>
        <v>0</v>
      </c>
      <c r="S5373" s="4">
        <v>0</v>
      </c>
    </row>
    <row r="5374" spans="1:19" ht="14.25" customHeight="1">
      <c r="A5374" s="4" t="s">
        <v>2921</v>
      </c>
      <c r="B5374" s="5"/>
      <c r="C5374" s="4">
        <v>0</v>
      </c>
      <c r="E5374" s="4" t="b">
        <f t="shared" si="96"/>
        <v>0</v>
      </c>
      <c r="F5374" s="4">
        <v>0</v>
      </c>
      <c r="G5374" s="4">
        <v>0</v>
      </c>
      <c r="H5374" s="6">
        <v>43891</v>
      </c>
      <c r="I5374" s="4" t="s">
        <v>3160</v>
      </c>
      <c r="J5374" s="4" t="s">
        <v>1043</v>
      </c>
      <c r="K5374" s="4">
        <v>10493</v>
      </c>
      <c r="L5374" s="4">
        <v>0</v>
      </c>
      <c r="M5374" s="4">
        <v>0</v>
      </c>
      <c r="N5374" s="4">
        <v>0</v>
      </c>
      <c r="O5374" s="4">
        <v>210000</v>
      </c>
      <c r="P5374" s="4">
        <v>52375000</v>
      </c>
      <c r="Q5374" s="4">
        <v>7390</v>
      </c>
      <c r="R5374" s="4" t="b">
        <f t="shared" si="103"/>
        <v>0</v>
      </c>
      <c r="S5374" s="4">
        <v>0</v>
      </c>
    </row>
    <row r="5375" spans="1:19" ht="14.25" customHeight="1">
      <c r="A5375" s="4" t="s">
        <v>2921</v>
      </c>
      <c r="B5375" s="5"/>
      <c r="C5375" s="4">
        <v>0</v>
      </c>
      <c r="E5375" s="4" t="b">
        <f t="shared" si="96"/>
        <v>0</v>
      </c>
      <c r="F5375" s="4">
        <v>0</v>
      </c>
      <c r="G5375" s="4">
        <v>0</v>
      </c>
      <c r="H5375" s="6">
        <v>43891</v>
      </c>
      <c r="I5375" s="4" t="s">
        <v>3161</v>
      </c>
      <c r="J5375" s="4" t="s">
        <v>1043</v>
      </c>
      <c r="K5375" s="4">
        <v>10494</v>
      </c>
      <c r="L5375" s="4">
        <v>0</v>
      </c>
      <c r="M5375" s="4">
        <v>0</v>
      </c>
      <c r="N5375" s="4">
        <v>0</v>
      </c>
      <c r="O5375" s="4">
        <v>233000</v>
      </c>
      <c r="P5375" s="4">
        <v>52608000</v>
      </c>
      <c r="Q5375" s="4">
        <v>7391</v>
      </c>
      <c r="R5375" s="4" t="b">
        <f t="shared" si="103"/>
        <v>0</v>
      </c>
      <c r="S5375" s="4">
        <v>0</v>
      </c>
    </row>
    <row r="5376" spans="1:19" ht="14.25" customHeight="1">
      <c r="A5376" s="4" t="s">
        <v>2921</v>
      </c>
      <c r="B5376" s="5"/>
      <c r="C5376" s="4">
        <v>0</v>
      </c>
      <c r="E5376" s="4" t="b">
        <f t="shared" si="96"/>
        <v>0</v>
      </c>
      <c r="F5376" s="4">
        <v>0</v>
      </c>
      <c r="G5376" s="4">
        <v>0</v>
      </c>
      <c r="H5376" s="6">
        <v>43922</v>
      </c>
      <c r="I5376" s="4" t="s">
        <v>3162</v>
      </c>
      <c r="J5376" s="4" t="s">
        <v>1043</v>
      </c>
      <c r="K5376" s="4">
        <v>10495</v>
      </c>
      <c r="L5376" s="4">
        <v>0</v>
      </c>
      <c r="M5376" s="4">
        <v>0</v>
      </c>
      <c r="N5376" s="4">
        <v>0</v>
      </c>
      <c r="O5376" s="4">
        <v>233000</v>
      </c>
      <c r="P5376" s="4">
        <v>52841000</v>
      </c>
      <c r="Q5376" s="4">
        <v>7392</v>
      </c>
      <c r="R5376" s="4" t="b">
        <f t="shared" si="103"/>
        <v>0</v>
      </c>
      <c r="S5376" s="4">
        <v>0</v>
      </c>
    </row>
    <row r="5377" spans="1:19" ht="14.25" customHeight="1">
      <c r="A5377" s="4" t="s">
        <v>2921</v>
      </c>
      <c r="B5377" s="5"/>
      <c r="C5377" s="4">
        <v>0</v>
      </c>
      <c r="E5377" s="4" t="b">
        <f t="shared" si="96"/>
        <v>0</v>
      </c>
      <c r="F5377" s="4">
        <v>0</v>
      </c>
      <c r="G5377" s="4">
        <v>0</v>
      </c>
      <c r="H5377" s="6">
        <v>43922</v>
      </c>
      <c r="I5377" s="4" t="s">
        <v>3163</v>
      </c>
      <c r="J5377" s="4" t="s">
        <v>1043</v>
      </c>
      <c r="K5377" s="4">
        <v>10496</v>
      </c>
      <c r="L5377" s="4">
        <v>0</v>
      </c>
      <c r="M5377" s="4">
        <v>0</v>
      </c>
      <c r="N5377" s="4">
        <v>0</v>
      </c>
      <c r="O5377" s="4">
        <v>210000</v>
      </c>
      <c r="P5377" s="4">
        <v>53051000</v>
      </c>
      <c r="Q5377" s="4">
        <v>7393</v>
      </c>
      <c r="R5377" s="4" t="b">
        <f t="shared" si="103"/>
        <v>0</v>
      </c>
      <c r="S5377" s="4">
        <v>0</v>
      </c>
    </row>
    <row r="5378" spans="1:19" ht="14.25" customHeight="1">
      <c r="A5378" s="4" t="s">
        <v>2921</v>
      </c>
      <c r="B5378" s="5"/>
      <c r="C5378" s="4">
        <v>0</v>
      </c>
      <c r="E5378" s="4" t="b">
        <f t="shared" si="96"/>
        <v>0</v>
      </c>
      <c r="F5378" s="4">
        <v>0</v>
      </c>
      <c r="G5378" s="4">
        <v>0</v>
      </c>
      <c r="H5378" s="6">
        <v>43922</v>
      </c>
      <c r="I5378" s="4" t="s">
        <v>3164</v>
      </c>
      <c r="J5378" s="4" t="s">
        <v>1043</v>
      </c>
      <c r="K5378" s="4">
        <v>10497</v>
      </c>
      <c r="L5378" s="4">
        <v>0</v>
      </c>
      <c r="M5378" s="4">
        <v>0</v>
      </c>
      <c r="N5378" s="4">
        <v>0</v>
      </c>
      <c r="O5378" s="4">
        <v>210000</v>
      </c>
      <c r="P5378" s="4">
        <v>53261000</v>
      </c>
      <c r="Q5378" s="4">
        <v>7394</v>
      </c>
      <c r="R5378" s="4" t="b">
        <f t="shared" si="103"/>
        <v>0</v>
      </c>
      <c r="S5378" s="4">
        <v>0</v>
      </c>
    </row>
    <row r="5379" spans="1:19" ht="14.25" customHeight="1">
      <c r="A5379" s="4" t="s">
        <v>2921</v>
      </c>
      <c r="B5379" s="5"/>
      <c r="C5379" s="4">
        <v>0</v>
      </c>
      <c r="E5379" s="4" t="b">
        <f t="shared" si="96"/>
        <v>0</v>
      </c>
      <c r="F5379" s="4">
        <v>0</v>
      </c>
      <c r="G5379" s="4">
        <v>0</v>
      </c>
      <c r="H5379" s="6">
        <v>43922</v>
      </c>
      <c r="I5379" s="4" t="s">
        <v>3165</v>
      </c>
      <c r="J5379" s="4" t="s">
        <v>1043</v>
      </c>
      <c r="K5379" s="4">
        <v>10498</v>
      </c>
      <c r="L5379" s="4">
        <v>0</v>
      </c>
      <c r="M5379" s="4">
        <v>0</v>
      </c>
      <c r="N5379" s="4">
        <v>0</v>
      </c>
      <c r="O5379" s="4">
        <v>210000</v>
      </c>
      <c r="P5379" s="4">
        <v>53471000</v>
      </c>
      <c r="Q5379" s="4">
        <v>7395</v>
      </c>
      <c r="R5379" s="4" t="b">
        <f t="shared" si="103"/>
        <v>0</v>
      </c>
      <c r="S5379" s="4">
        <v>0</v>
      </c>
    </row>
    <row r="5380" spans="1:19" ht="14.25" customHeight="1">
      <c r="A5380" s="4" t="s">
        <v>2921</v>
      </c>
      <c r="B5380" s="5"/>
      <c r="C5380" s="4">
        <v>0</v>
      </c>
      <c r="E5380" s="4" t="b">
        <f t="shared" si="96"/>
        <v>0</v>
      </c>
      <c r="F5380" s="4">
        <v>0</v>
      </c>
      <c r="G5380" s="4">
        <v>0</v>
      </c>
      <c r="H5380" s="6">
        <v>43922</v>
      </c>
      <c r="I5380" s="4" t="s">
        <v>3166</v>
      </c>
      <c r="J5380" s="4" t="s">
        <v>1043</v>
      </c>
      <c r="K5380" s="4">
        <v>10499</v>
      </c>
      <c r="L5380" s="4">
        <v>0</v>
      </c>
      <c r="M5380" s="4">
        <v>0</v>
      </c>
      <c r="N5380" s="4">
        <v>0</v>
      </c>
      <c r="O5380" s="4">
        <v>210000</v>
      </c>
      <c r="P5380" s="4">
        <v>53681000</v>
      </c>
      <c r="Q5380" s="4">
        <v>7396</v>
      </c>
      <c r="R5380" s="4" t="b">
        <f t="shared" si="103"/>
        <v>0</v>
      </c>
      <c r="S5380" s="4">
        <v>0</v>
      </c>
    </row>
    <row r="5381" spans="1:19" ht="14.25" customHeight="1">
      <c r="A5381" s="4" t="s">
        <v>2921</v>
      </c>
      <c r="B5381" s="5"/>
      <c r="C5381" s="4">
        <v>0</v>
      </c>
      <c r="E5381" s="4" t="b">
        <f t="shared" si="96"/>
        <v>0</v>
      </c>
      <c r="F5381" s="4">
        <v>0</v>
      </c>
      <c r="G5381" s="4">
        <v>0</v>
      </c>
      <c r="H5381" s="6">
        <v>43922</v>
      </c>
      <c r="I5381" s="4" t="s">
        <v>3167</v>
      </c>
      <c r="J5381" s="4" t="s">
        <v>1043</v>
      </c>
      <c r="K5381" s="4">
        <v>10500</v>
      </c>
      <c r="L5381" s="4">
        <v>0</v>
      </c>
      <c r="M5381" s="4">
        <v>0</v>
      </c>
      <c r="N5381" s="4">
        <v>0</v>
      </c>
      <c r="O5381" s="4">
        <v>233000</v>
      </c>
      <c r="P5381" s="4">
        <v>53914000</v>
      </c>
      <c r="Q5381" s="4">
        <v>7397</v>
      </c>
      <c r="R5381" s="4" t="b">
        <f t="shared" si="103"/>
        <v>0</v>
      </c>
      <c r="S5381" s="4">
        <v>0</v>
      </c>
    </row>
    <row r="5382" spans="1:19" ht="14.25" customHeight="1">
      <c r="A5382" s="4" t="s">
        <v>2921</v>
      </c>
      <c r="B5382" s="5"/>
      <c r="C5382" s="4">
        <v>0</v>
      </c>
      <c r="E5382" s="4" t="b">
        <f t="shared" si="96"/>
        <v>0</v>
      </c>
      <c r="F5382" s="4">
        <v>0</v>
      </c>
      <c r="G5382" s="4">
        <v>0</v>
      </c>
      <c r="H5382" s="6">
        <v>43922</v>
      </c>
      <c r="I5382" s="4" t="s">
        <v>3168</v>
      </c>
      <c r="J5382" s="4" t="s">
        <v>1043</v>
      </c>
      <c r="K5382" s="4">
        <v>10501</v>
      </c>
      <c r="L5382" s="4">
        <v>0</v>
      </c>
      <c r="M5382" s="4">
        <v>0</v>
      </c>
      <c r="N5382" s="4">
        <v>0</v>
      </c>
      <c r="O5382" s="4">
        <v>233000</v>
      </c>
      <c r="P5382" s="4">
        <v>54147000</v>
      </c>
      <c r="Q5382" s="4">
        <v>7398</v>
      </c>
      <c r="R5382" s="4" t="b">
        <f t="shared" si="103"/>
        <v>0</v>
      </c>
      <c r="S5382" s="4">
        <v>0</v>
      </c>
    </row>
    <row r="5383" spans="1:19" ht="14.25" customHeight="1">
      <c r="A5383" s="4" t="s">
        <v>2921</v>
      </c>
      <c r="B5383" s="5"/>
      <c r="C5383" s="4">
        <v>0</v>
      </c>
      <c r="E5383" s="4" t="b">
        <f t="shared" si="96"/>
        <v>0</v>
      </c>
      <c r="F5383" s="4">
        <v>0</v>
      </c>
      <c r="G5383" s="4">
        <v>0</v>
      </c>
      <c r="H5383" s="6">
        <v>43922</v>
      </c>
      <c r="I5383" s="4" t="s">
        <v>3169</v>
      </c>
      <c r="J5383" s="4" t="s">
        <v>1043</v>
      </c>
      <c r="K5383" s="4">
        <v>10502</v>
      </c>
      <c r="L5383" s="4">
        <v>0</v>
      </c>
      <c r="M5383" s="4">
        <v>0</v>
      </c>
      <c r="N5383" s="4">
        <v>0</v>
      </c>
      <c r="O5383" s="4">
        <v>210000</v>
      </c>
      <c r="P5383" s="4">
        <v>54357000</v>
      </c>
      <c r="Q5383" s="4">
        <v>7399</v>
      </c>
      <c r="R5383" s="4" t="b">
        <f t="shared" si="103"/>
        <v>0</v>
      </c>
      <c r="S5383" s="4">
        <v>0</v>
      </c>
    </row>
    <row r="5384" spans="1:19" ht="14.25" customHeight="1">
      <c r="A5384" s="4" t="s">
        <v>2921</v>
      </c>
      <c r="B5384" s="5"/>
      <c r="C5384" s="4">
        <v>0</v>
      </c>
      <c r="E5384" s="4" t="b">
        <f t="shared" si="96"/>
        <v>0</v>
      </c>
      <c r="F5384" s="4">
        <v>0</v>
      </c>
      <c r="G5384" s="4">
        <v>0</v>
      </c>
      <c r="H5384" s="6">
        <v>43922</v>
      </c>
      <c r="I5384" s="4" t="s">
        <v>3170</v>
      </c>
      <c r="J5384" s="4" t="s">
        <v>1043</v>
      </c>
      <c r="K5384" s="4">
        <v>10503</v>
      </c>
      <c r="L5384" s="4">
        <v>0</v>
      </c>
      <c r="M5384" s="4">
        <v>0</v>
      </c>
      <c r="N5384" s="4">
        <v>0</v>
      </c>
      <c r="O5384" s="4">
        <v>233000</v>
      </c>
      <c r="P5384" s="4">
        <v>54590000</v>
      </c>
      <c r="Q5384" s="4">
        <v>7400</v>
      </c>
      <c r="R5384" s="4" t="b">
        <f t="shared" si="103"/>
        <v>0</v>
      </c>
      <c r="S5384" s="4">
        <v>0</v>
      </c>
    </row>
    <row r="5385" spans="1:19" ht="14.25" customHeight="1">
      <c r="A5385" s="4" t="s">
        <v>2921</v>
      </c>
      <c r="B5385" s="5"/>
      <c r="C5385" s="4">
        <v>0</v>
      </c>
      <c r="E5385" s="4" t="b">
        <f t="shared" si="96"/>
        <v>0</v>
      </c>
      <c r="F5385" s="4">
        <v>0</v>
      </c>
      <c r="G5385" s="4">
        <v>0</v>
      </c>
      <c r="H5385" s="6">
        <v>43922</v>
      </c>
      <c r="I5385" s="4" t="s">
        <v>3171</v>
      </c>
      <c r="J5385" s="4" t="s">
        <v>1043</v>
      </c>
      <c r="K5385" s="4">
        <v>10504</v>
      </c>
      <c r="L5385" s="4">
        <v>0</v>
      </c>
      <c r="M5385" s="4">
        <v>0</v>
      </c>
      <c r="N5385" s="4">
        <v>0</v>
      </c>
      <c r="O5385" s="4">
        <v>210000</v>
      </c>
      <c r="P5385" s="4">
        <v>54800000</v>
      </c>
      <c r="Q5385" s="4">
        <v>7401</v>
      </c>
      <c r="R5385" s="4" t="b">
        <f t="shared" si="103"/>
        <v>0</v>
      </c>
      <c r="S5385" s="4">
        <v>0</v>
      </c>
    </row>
    <row r="5386" spans="1:19" ht="14.25" customHeight="1">
      <c r="A5386" s="4" t="s">
        <v>2921</v>
      </c>
      <c r="B5386" s="5"/>
      <c r="C5386" s="4">
        <v>0</v>
      </c>
      <c r="E5386" s="4" t="b">
        <f t="shared" si="96"/>
        <v>0</v>
      </c>
      <c r="F5386" s="4">
        <v>0</v>
      </c>
      <c r="G5386" s="4">
        <v>0</v>
      </c>
      <c r="H5386" s="6">
        <v>43922</v>
      </c>
      <c r="I5386" s="4" t="s">
        <v>3172</v>
      </c>
      <c r="J5386" s="4" t="s">
        <v>1043</v>
      </c>
      <c r="K5386" s="4">
        <v>10505</v>
      </c>
      <c r="L5386" s="4">
        <v>0</v>
      </c>
      <c r="M5386" s="4">
        <v>0</v>
      </c>
      <c r="N5386" s="4">
        <v>0</v>
      </c>
      <c r="O5386" s="4">
        <v>210000</v>
      </c>
      <c r="P5386" s="4">
        <v>55010000</v>
      </c>
      <c r="Q5386" s="4">
        <v>7402</v>
      </c>
      <c r="R5386" s="4" t="b">
        <f t="shared" si="103"/>
        <v>0</v>
      </c>
      <c r="S5386" s="4">
        <v>0</v>
      </c>
    </row>
    <row r="5387" spans="1:19" ht="14.25" customHeight="1">
      <c r="A5387" s="4" t="s">
        <v>2921</v>
      </c>
      <c r="B5387" s="5"/>
      <c r="C5387" s="4">
        <v>0</v>
      </c>
      <c r="E5387" s="4" t="b">
        <f t="shared" si="96"/>
        <v>0</v>
      </c>
      <c r="F5387" s="4">
        <v>0</v>
      </c>
      <c r="G5387" s="4">
        <v>0</v>
      </c>
      <c r="H5387" s="6">
        <v>43922</v>
      </c>
      <c r="I5387" s="4" t="s">
        <v>3173</v>
      </c>
      <c r="J5387" s="4" t="s">
        <v>1043</v>
      </c>
      <c r="K5387" s="4">
        <v>10506</v>
      </c>
      <c r="L5387" s="4">
        <v>0</v>
      </c>
      <c r="M5387" s="4">
        <v>0</v>
      </c>
      <c r="N5387" s="4">
        <v>0</v>
      </c>
      <c r="O5387" s="4">
        <v>210000</v>
      </c>
      <c r="P5387" s="4">
        <v>55220000</v>
      </c>
      <c r="Q5387" s="4">
        <v>7403</v>
      </c>
      <c r="R5387" s="4" t="b">
        <f t="shared" si="103"/>
        <v>0</v>
      </c>
      <c r="S5387" s="4">
        <v>0</v>
      </c>
    </row>
    <row r="5388" spans="1:19" ht="14.25" customHeight="1">
      <c r="A5388" s="4" t="s">
        <v>2921</v>
      </c>
      <c r="B5388" s="5"/>
      <c r="C5388" s="4">
        <v>0</v>
      </c>
      <c r="E5388" s="4" t="b">
        <f t="shared" si="96"/>
        <v>0</v>
      </c>
      <c r="F5388" s="4">
        <v>0</v>
      </c>
      <c r="G5388" s="4">
        <v>0</v>
      </c>
      <c r="H5388" s="6">
        <v>43922</v>
      </c>
      <c r="I5388" s="4" t="s">
        <v>3174</v>
      </c>
      <c r="J5388" s="4" t="s">
        <v>1043</v>
      </c>
      <c r="K5388" s="4">
        <v>10507</v>
      </c>
      <c r="L5388" s="4">
        <v>0</v>
      </c>
      <c r="M5388" s="4">
        <v>0</v>
      </c>
      <c r="N5388" s="4">
        <v>0</v>
      </c>
      <c r="O5388" s="4">
        <v>210000</v>
      </c>
      <c r="P5388" s="4">
        <v>55430000</v>
      </c>
      <c r="Q5388" s="4">
        <v>7404</v>
      </c>
      <c r="R5388" s="4" t="b">
        <f t="shared" si="103"/>
        <v>0</v>
      </c>
      <c r="S5388" s="4">
        <v>0</v>
      </c>
    </row>
    <row r="5389" spans="1:19" ht="14.25" customHeight="1">
      <c r="A5389" s="4" t="s">
        <v>2921</v>
      </c>
      <c r="B5389" s="5"/>
      <c r="C5389" s="4">
        <v>0</v>
      </c>
      <c r="E5389" s="4" t="b">
        <f t="shared" si="96"/>
        <v>0</v>
      </c>
      <c r="F5389" s="4">
        <v>0</v>
      </c>
      <c r="G5389" s="4">
        <v>0</v>
      </c>
      <c r="H5389" s="6">
        <v>43922</v>
      </c>
      <c r="I5389" s="4" t="s">
        <v>3175</v>
      </c>
      <c r="J5389" s="4" t="s">
        <v>1043</v>
      </c>
      <c r="K5389" s="4">
        <v>10508</v>
      </c>
      <c r="L5389" s="4">
        <v>0</v>
      </c>
      <c r="M5389" s="4">
        <v>0</v>
      </c>
      <c r="N5389" s="4">
        <v>0</v>
      </c>
      <c r="O5389" s="4">
        <v>210000</v>
      </c>
      <c r="P5389" s="4">
        <v>55640000</v>
      </c>
      <c r="Q5389" s="4">
        <v>7405</v>
      </c>
      <c r="R5389" s="4" t="b">
        <f t="shared" si="103"/>
        <v>0</v>
      </c>
      <c r="S5389" s="4">
        <v>0</v>
      </c>
    </row>
    <row r="5390" spans="1:19" ht="14.25" customHeight="1">
      <c r="A5390" s="4" t="s">
        <v>2921</v>
      </c>
      <c r="B5390" s="5"/>
      <c r="C5390" s="4">
        <v>0</v>
      </c>
      <c r="E5390" s="4" t="b">
        <f t="shared" si="96"/>
        <v>0</v>
      </c>
      <c r="F5390" s="4">
        <v>0</v>
      </c>
      <c r="G5390" s="4">
        <v>0</v>
      </c>
      <c r="H5390" s="6">
        <v>43922</v>
      </c>
      <c r="I5390" s="4" t="s">
        <v>3176</v>
      </c>
      <c r="J5390" s="4" t="s">
        <v>1043</v>
      </c>
      <c r="K5390" s="4">
        <v>10509</v>
      </c>
      <c r="L5390" s="4">
        <v>0</v>
      </c>
      <c r="M5390" s="4">
        <v>0</v>
      </c>
      <c r="N5390" s="4">
        <v>0</v>
      </c>
      <c r="O5390" s="4">
        <v>233000</v>
      </c>
      <c r="P5390" s="4">
        <v>55873000</v>
      </c>
      <c r="Q5390" s="4">
        <v>7406</v>
      </c>
      <c r="R5390" s="4" t="b">
        <f t="shared" si="103"/>
        <v>0</v>
      </c>
      <c r="S5390" s="4">
        <v>0</v>
      </c>
    </row>
    <row r="5391" spans="1:19" ht="14.25" customHeight="1">
      <c r="A5391" s="4" t="s">
        <v>2921</v>
      </c>
      <c r="B5391" s="5"/>
      <c r="C5391" s="4">
        <v>0</v>
      </c>
      <c r="E5391" s="4" t="b">
        <f t="shared" si="96"/>
        <v>0</v>
      </c>
      <c r="F5391" s="4">
        <v>0</v>
      </c>
      <c r="G5391" s="4">
        <v>0</v>
      </c>
      <c r="H5391" s="6">
        <v>43922</v>
      </c>
      <c r="I5391" s="4" t="s">
        <v>3177</v>
      </c>
      <c r="J5391" s="4" t="s">
        <v>1043</v>
      </c>
      <c r="K5391" s="4">
        <v>10510</v>
      </c>
      <c r="L5391" s="4">
        <v>0</v>
      </c>
      <c r="M5391" s="4">
        <v>0</v>
      </c>
      <c r="N5391" s="4">
        <v>0</v>
      </c>
      <c r="O5391" s="4">
        <v>210000</v>
      </c>
      <c r="P5391" s="4">
        <v>56083000</v>
      </c>
      <c r="Q5391" s="4">
        <v>7407</v>
      </c>
      <c r="R5391" s="4" t="b">
        <f t="shared" si="103"/>
        <v>0</v>
      </c>
      <c r="S5391" s="4">
        <v>0</v>
      </c>
    </row>
    <row r="5392" spans="1:19" ht="14.25" customHeight="1">
      <c r="A5392" s="4" t="s">
        <v>2921</v>
      </c>
      <c r="B5392" s="5"/>
      <c r="C5392" s="4">
        <v>0</v>
      </c>
      <c r="E5392" s="4" t="b">
        <f t="shared" si="96"/>
        <v>0</v>
      </c>
      <c r="F5392" s="4">
        <v>0</v>
      </c>
      <c r="G5392" s="4">
        <v>0</v>
      </c>
      <c r="H5392" s="6">
        <v>43922</v>
      </c>
      <c r="I5392" s="4" t="s">
        <v>3178</v>
      </c>
      <c r="J5392" s="4" t="s">
        <v>1043</v>
      </c>
      <c r="K5392" s="4">
        <v>10511</v>
      </c>
      <c r="L5392" s="4">
        <v>0</v>
      </c>
      <c r="M5392" s="4">
        <v>0</v>
      </c>
      <c r="N5392" s="4">
        <v>0</v>
      </c>
      <c r="O5392" s="4">
        <v>210000</v>
      </c>
      <c r="P5392" s="4">
        <v>56293000</v>
      </c>
      <c r="Q5392" s="4">
        <v>7408</v>
      </c>
      <c r="R5392" s="4" t="b">
        <f t="shared" si="103"/>
        <v>0</v>
      </c>
      <c r="S5392" s="4">
        <v>0</v>
      </c>
    </row>
    <row r="5393" spans="1:19" ht="14.25" customHeight="1">
      <c r="A5393" s="4" t="s">
        <v>2921</v>
      </c>
      <c r="B5393" s="5"/>
      <c r="C5393" s="4">
        <v>0</v>
      </c>
      <c r="E5393" s="4" t="b">
        <f t="shared" si="96"/>
        <v>0</v>
      </c>
      <c r="F5393" s="4">
        <v>0</v>
      </c>
      <c r="G5393" s="4">
        <v>0</v>
      </c>
      <c r="H5393" s="6">
        <v>43922</v>
      </c>
      <c r="I5393" s="4" t="s">
        <v>3179</v>
      </c>
      <c r="J5393" s="4" t="s">
        <v>1043</v>
      </c>
      <c r="K5393" s="4">
        <v>10512</v>
      </c>
      <c r="L5393" s="4">
        <v>0</v>
      </c>
      <c r="M5393" s="4">
        <v>0</v>
      </c>
      <c r="N5393" s="4">
        <v>0</v>
      </c>
      <c r="O5393" s="4">
        <v>233000</v>
      </c>
      <c r="P5393" s="4">
        <v>56526000</v>
      </c>
      <c r="Q5393" s="4">
        <v>7409</v>
      </c>
      <c r="R5393" s="4" t="b">
        <f t="shared" si="103"/>
        <v>0</v>
      </c>
      <c r="S5393" s="4">
        <v>0</v>
      </c>
    </row>
    <row r="5394" spans="1:19" ht="14.25" customHeight="1">
      <c r="A5394" s="4" t="s">
        <v>2921</v>
      </c>
      <c r="B5394" s="5"/>
      <c r="C5394" s="4">
        <v>0</v>
      </c>
      <c r="E5394" s="4" t="b">
        <f t="shared" si="96"/>
        <v>0</v>
      </c>
      <c r="F5394" s="4">
        <v>0</v>
      </c>
      <c r="G5394" s="4">
        <v>0</v>
      </c>
      <c r="H5394" s="6">
        <v>43922</v>
      </c>
      <c r="I5394" s="4" t="s">
        <v>3180</v>
      </c>
      <c r="J5394" s="4" t="s">
        <v>1043</v>
      </c>
      <c r="K5394" s="4">
        <v>10513</v>
      </c>
      <c r="L5394" s="4">
        <v>0</v>
      </c>
      <c r="M5394" s="4">
        <v>0</v>
      </c>
      <c r="N5394" s="4">
        <v>0</v>
      </c>
      <c r="O5394" s="4">
        <v>233000</v>
      </c>
      <c r="P5394" s="4">
        <v>56759000</v>
      </c>
      <c r="Q5394" s="4">
        <v>7410</v>
      </c>
      <c r="R5394" s="4" t="b">
        <f t="shared" si="103"/>
        <v>0</v>
      </c>
      <c r="S5394" s="4">
        <v>0</v>
      </c>
    </row>
    <row r="5395" spans="1:19" ht="14.25" customHeight="1">
      <c r="A5395" s="4" t="s">
        <v>2921</v>
      </c>
      <c r="B5395" s="5"/>
      <c r="C5395" s="4">
        <v>0</v>
      </c>
      <c r="E5395" s="4" t="b">
        <f t="shared" si="96"/>
        <v>0</v>
      </c>
      <c r="F5395" s="4">
        <v>0</v>
      </c>
      <c r="G5395" s="4">
        <v>0</v>
      </c>
      <c r="H5395" s="6">
        <v>43922</v>
      </c>
      <c r="I5395" s="4" t="s">
        <v>3181</v>
      </c>
      <c r="J5395" s="4" t="s">
        <v>1043</v>
      </c>
      <c r="K5395" s="4">
        <v>10514</v>
      </c>
      <c r="L5395" s="4">
        <v>0</v>
      </c>
      <c r="M5395" s="4">
        <v>0</v>
      </c>
      <c r="N5395" s="4">
        <v>0</v>
      </c>
      <c r="O5395" s="4">
        <v>233000</v>
      </c>
      <c r="P5395" s="4">
        <v>56992000</v>
      </c>
      <c r="Q5395" s="4">
        <v>7411</v>
      </c>
      <c r="R5395" s="4" t="b">
        <f t="shared" si="103"/>
        <v>0</v>
      </c>
      <c r="S5395" s="4">
        <v>0</v>
      </c>
    </row>
    <row r="5396" spans="1:19" ht="14.25" customHeight="1">
      <c r="A5396" s="4" t="s">
        <v>2921</v>
      </c>
      <c r="B5396" s="5"/>
      <c r="C5396" s="4">
        <v>0</v>
      </c>
      <c r="E5396" s="4" t="b">
        <f t="shared" si="96"/>
        <v>0</v>
      </c>
      <c r="F5396" s="4">
        <v>0</v>
      </c>
      <c r="G5396" s="4">
        <v>0</v>
      </c>
      <c r="H5396" s="6">
        <v>43922</v>
      </c>
      <c r="I5396" s="4" t="s">
        <v>3182</v>
      </c>
      <c r="J5396" s="4" t="s">
        <v>1043</v>
      </c>
      <c r="K5396" s="4">
        <v>10515</v>
      </c>
      <c r="L5396" s="4">
        <v>0</v>
      </c>
      <c r="M5396" s="4">
        <v>0</v>
      </c>
      <c r="N5396" s="4">
        <v>0</v>
      </c>
      <c r="O5396" s="4">
        <v>233000</v>
      </c>
      <c r="P5396" s="4">
        <v>57225000</v>
      </c>
      <c r="Q5396" s="4">
        <v>7412</v>
      </c>
      <c r="R5396" s="4" t="b">
        <f t="shared" si="103"/>
        <v>0</v>
      </c>
      <c r="S5396" s="4">
        <v>0</v>
      </c>
    </row>
    <row r="5397" spans="1:19" ht="14.25" customHeight="1">
      <c r="A5397" s="4" t="s">
        <v>2921</v>
      </c>
      <c r="B5397" s="5"/>
      <c r="C5397" s="4">
        <v>0</v>
      </c>
      <c r="E5397" s="4" t="b">
        <f t="shared" si="96"/>
        <v>0</v>
      </c>
      <c r="F5397" s="4">
        <v>0</v>
      </c>
      <c r="G5397" s="4">
        <v>0</v>
      </c>
      <c r="H5397" s="6">
        <v>43922</v>
      </c>
      <c r="I5397" s="4" t="s">
        <v>3183</v>
      </c>
      <c r="J5397" s="4" t="s">
        <v>1043</v>
      </c>
      <c r="K5397" s="4">
        <v>10516</v>
      </c>
      <c r="L5397" s="4">
        <v>0</v>
      </c>
      <c r="M5397" s="4">
        <v>0</v>
      </c>
      <c r="N5397" s="4">
        <v>0</v>
      </c>
      <c r="O5397" s="4">
        <v>210000</v>
      </c>
      <c r="P5397" s="4">
        <v>57435000</v>
      </c>
      <c r="Q5397" s="4">
        <v>7413</v>
      </c>
      <c r="R5397" s="4" t="b">
        <f t="shared" si="103"/>
        <v>0</v>
      </c>
      <c r="S5397" s="4">
        <v>0</v>
      </c>
    </row>
    <row r="5398" spans="1:19" ht="14.25" customHeight="1">
      <c r="A5398" s="4" t="s">
        <v>2921</v>
      </c>
      <c r="B5398" s="5"/>
      <c r="C5398" s="4">
        <v>0</v>
      </c>
      <c r="E5398" s="4" t="b">
        <f t="shared" si="96"/>
        <v>0</v>
      </c>
      <c r="F5398" s="4">
        <v>0</v>
      </c>
      <c r="G5398" s="4">
        <v>0</v>
      </c>
      <c r="H5398" s="6">
        <v>43922</v>
      </c>
      <c r="I5398" s="4" t="s">
        <v>3184</v>
      </c>
      <c r="J5398" s="4" t="s">
        <v>1043</v>
      </c>
      <c r="K5398" s="4">
        <v>10517</v>
      </c>
      <c r="L5398" s="4">
        <v>0</v>
      </c>
      <c r="M5398" s="4">
        <v>0</v>
      </c>
      <c r="N5398" s="4">
        <v>0</v>
      </c>
      <c r="O5398" s="4">
        <v>233000</v>
      </c>
      <c r="P5398" s="4">
        <v>57668000</v>
      </c>
      <c r="Q5398" s="4">
        <v>7414</v>
      </c>
      <c r="R5398" s="4" t="b">
        <f t="shared" si="103"/>
        <v>0</v>
      </c>
      <c r="S5398" s="4">
        <v>0</v>
      </c>
    </row>
    <row r="5399" spans="1:19" ht="14.25" customHeight="1">
      <c r="A5399" s="4" t="s">
        <v>2921</v>
      </c>
      <c r="B5399" s="5"/>
      <c r="C5399" s="4">
        <v>0</v>
      </c>
      <c r="E5399" s="4" t="b">
        <f t="shared" si="96"/>
        <v>0</v>
      </c>
      <c r="F5399" s="4">
        <v>0</v>
      </c>
      <c r="G5399" s="4">
        <v>0</v>
      </c>
      <c r="H5399" s="6">
        <v>43922</v>
      </c>
      <c r="I5399" s="4" t="s">
        <v>3185</v>
      </c>
      <c r="J5399" s="4" t="s">
        <v>1043</v>
      </c>
      <c r="K5399" s="4">
        <v>10518</v>
      </c>
      <c r="L5399" s="4">
        <v>0</v>
      </c>
      <c r="M5399" s="4">
        <v>0</v>
      </c>
      <c r="N5399" s="4">
        <v>0</v>
      </c>
      <c r="O5399" s="4">
        <v>210000</v>
      </c>
      <c r="P5399" s="4">
        <v>57878000</v>
      </c>
      <c r="Q5399" s="4">
        <v>7415</v>
      </c>
      <c r="R5399" s="4" t="b">
        <f t="shared" si="103"/>
        <v>0</v>
      </c>
      <c r="S5399" s="4">
        <v>0</v>
      </c>
    </row>
    <row r="5400" spans="1:19" ht="14.25" customHeight="1">
      <c r="A5400" s="4" t="s">
        <v>2921</v>
      </c>
      <c r="B5400" s="5"/>
      <c r="C5400" s="4">
        <v>0</v>
      </c>
      <c r="E5400" s="4" t="b">
        <f t="shared" si="96"/>
        <v>0</v>
      </c>
      <c r="F5400" s="4">
        <v>0</v>
      </c>
      <c r="G5400" s="4">
        <v>0</v>
      </c>
      <c r="H5400" s="6">
        <v>43922</v>
      </c>
      <c r="I5400" s="4" t="s">
        <v>3186</v>
      </c>
      <c r="J5400" s="4" t="s">
        <v>1043</v>
      </c>
      <c r="K5400" s="4">
        <v>10519</v>
      </c>
      <c r="L5400" s="4">
        <v>0</v>
      </c>
      <c r="M5400" s="4">
        <v>0</v>
      </c>
      <c r="N5400" s="4">
        <v>0</v>
      </c>
      <c r="O5400" s="4">
        <v>233000</v>
      </c>
      <c r="P5400" s="4">
        <v>58111000</v>
      </c>
      <c r="Q5400" s="4">
        <v>7416</v>
      </c>
      <c r="R5400" s="4" t="b">
        <f t="shared" si="103"/>
        <v>0</v>
      </c>
      <c r="S5400" s="4">
        <v>0</v>
      </c>
    </row>
    <row r="5401" spans="1:19" ht="14.25" customHeight="1">
      <c r="A5401" s="4" t="s">
        <v>2921</v>
      </c>
      <c r="B5401" s="5"/>
      <c r="C5401" s="4">
        <v>0</v>
      </c>
      <c r="E5401" s="4" t="b">
        <f t="shared" si="96"/>
        <v>0</v>
      </c>
      <c r="F5401" s="4">
        <v>0</v>
      </c>
      <c r="G5401" s="4">
        <v>0</v>
      </c>
      <c r="H5401" s="6">
        <v>43922</v>
      </c>
      <c r="I5401" s="4" t="s">
        <v>3187</v>
      </c>
      <c r="J5401" s="4" t="s">
        <v>1043</v>
      </c>
      <c r="K5401" s="4">
        <v>10520</v>
      </c>
      <c r="L5401" s="4">
        <v>0</v>
      </c>
      <c r="M5401" s="4">
        <v>0</v>
      </c>
      <c r="N5401" s="4">
        <v>0</v>
      </c>
      <c r="O5401" s="4">
        <v>210000</v>
      </c>
      <c r="P5401" s="4">
        <v>58321000</v>
      </c>
      <c r="Q5401" s="4">
        <v>7417</v>
      </c>
      <c r="R5401" s="4" t="b">
        <f t="shared" si="103"/>
        <v>0</v>
      </c>
      <c r="S5401" s="4">
        <v>0</v>
      </c>
    </row>
    <row r="5402" spans="1:19" ht="14.25" customHeight="1">
      <c r="A5402" s="4" t="s">
        <v>2921</v>
      </c>
      <c r="B5402" s="5"/>
      <c r="C5402" s="4">
        <v>0</v>
      </c>
      <c r="E5402" s="4" t="b">
        <f t="shared" si="96"/>
        <v>0</v>
      </c>
      <c r="F5402" s="4">
        <v>0</v>
      </c>
      <c r="G5402" s="4">
        <v>0</v>
      </c>
      <c r="H5402" s="6">
        <v>43922</v>
      </c>
      <c r="I5402" s="4" t="s">
        <v>3188</v>
      </c>
      <c r="J5402" s="4" t="s">
        <v>1043</v>
      </c>
      <c r="K5402" s="4">
        <v>10521</v>
      </c>
      <c r="L5402" s="4">
        <v>0</v>
      </c>
      <c r="M5402" s="4">
        <v>0</v>
      </c>
      <c r="N5402" s="4">
        <v>0</v>
      </c>
      <c r="O5402" s="4">
        <v>210000</v>
      </c>
      <c r="P5402" s="4">
        <v>58531000</v>
      </c>
      <c r="Q5402" s="4">
        <v>7418</v>
      </c>
      <c r="R5402" s="4" t="b">
        <f t="shared" si="103"/>
        <v>0</v>
      </c>
      <c r="S5402" s="4">
        <v>0</v>
      </c>
    </row>
    <row r="5403" spans="1:19" ht="14.25" customHeight="1">
      <c r="A5403" s="4" t="s">
        <v>2921</v>
      </c>
      <c r="B5403" s="5"/>
      <c r="C5403" s="4">
        <v>0</v>
      </c>
      <c r="E5403" s="4" t="b">
        <f t="shared" si="96"/>
        <v>0</v>
      </c>
      <c r="F5403" s="4">
        <v>0</v>
      </c>
      <c r="G5403" s="4">
        <v>0</v>
      </c>
      <c r="H5403" s="6">
        <v>43922</v>
      </c>
      <c r="I5403" s="4" t="s">
        <v>3189</v>
      </c>
      <c r="J5403" s="4" t="s">
        <v>1043</v>
      </c>
      <c r="K5403" s="4">
        <v>10522</v>
      </c>
      <c r="L5403" s="4">
        <v>0</v>
      </c>
      <c r="M5403" s="4">
        <v>0</v>
      </c>
      <c r="N5403" s="4">
        <v>0</v>
      </c>
      <c r="O5403" s="4">
        <v>233000</v>
      </c>
      <c r="P5403" s="4">
        <v>58764000</v>
      </c>
      <c r="Q5403" s="4">
        <v>7419</v>
      </c>
      <c r="R5403" s="4" t="b">
        <f t="shared" si="103"/>
        <v>0</v>
      </c>
      <c r="S5403" s="4">
        <v>0</v>
      </c>
    </row>
    <row r="5404" spans="1:19" ht="14.25" customHeight="1">
      <c r="A5404" s="4" t="s">
        <v>2921</v>
      </c>
      <c r="B5404" s="5"/>
      <c r="C5404" s="4">
        <v>0</v>
      </c>
      <c r="E5404" s="4" t="b">
        <f t="shared" si="96"/>
        <v>0</v>
      </c>
      <c r="F5404" s="4">
        <v>0</v>
      </c>
      <c r="G5404" s="4">
        <v>0</v>
      </c>
      <c r="H5404" s="6">
        <v>43922</v>
      </c>
      <c r="I5404" s="4" t="s">
        <v>3190</v>
      </c>
      <c r="J5404" s="4" t="s">
        <v>1043</v>
      </c>
      <c r="K5404" s="4">
        <v>10523</v>
      </c>
      <c r="L5404" s="4">
        <v>0</v>
      </c>
      <c r="M5404" s="4">
        <v>0</v>
      </c>
      <c r="N5404" s="4">
        <v>0</v>
      </c>
      <c r="O5404" s="4">
        <v>210000</v>
      </c>
      <c r="P5404" s="4">
        <v>58974000</v>
      </c>
      <c r="Q5404" s="4">
        <v>7420</v>
      </c>
      <c r="R5404" s="4" t="b">
        <f t="shared" si="103"/>
        <v>0</v>
      </c>
      <c r="S5404" s="4">
        <v>0</v>
      </c>
    </row>
    <row r="5405" spans="1:19" ht="14.25" customHeight="1">
      <c r="A5405" s="4" t="s">
        <v>2921</v>
      </c>
      <c r="B5405" s="5"/>
      <c r="C5405" s="4">
        <v>0</v>
      </c>
      <c r="E5405" s="4" t="b">
        <f t="shared" si="96"/>
        <v>0</v>
      </c>
      <c r="F5405" s="4">
        <v>0</v>
      </c>
      <c r="G5405" s="4">
        <v>0</v>
      </c>
      <c r="H5405" s="6">
        <v>43922</v>
      </c>
      <c r="I5405" s="4" t="s">
        <v>3191</v>
      </c>
      <c r="J5405" s="4" t="s">
        <v>1043</v>
      </c>
      <c r="K5405" s="4">
        <v>10524</v>
      </c>
      <c r="L5405" s="4">
        <v>0</v>
      </c>
      <c r="M5405" s="4">
        <v>0</v>
      </c>
      <c r="N5405" s="4">
        <v>0</v>
      </c>
      <c r="O5405" s="4">
        <v>210000</v>
      </c>
      <c r="P5405" s="4">
        <v>59184000</v>
      </c>
      <c r="Q5405" s="4">
        <v>7421</v>
      </c>
      <c r="R5405" s="4" t="b">
        <f t="shared" si="103"/>
        <v>0</v>
      </c>
      <c r="S5405" s="4">
        <v>0</v>
      </c>
    </row>
    <row r="5406" spans="1:19" ht="14.25" customHeight="1">
      <c r="A5406" s="4" t="s">
        <v>2921</v>
      </c>
      <c r="B5406" s="5"/>
      <c r="C5406" s="4">
        <v>0</v>
      </c>
      <c r="E5406" s="4" t="b">
        <f t="shared" si="96"/>
        <v>0</v>
      </c>
      <c r="F5406" s="4">
        <v>0</v>
      </c>
      <c r="G5406" s="4">
        <v>0</v>
      </c>
      <c r="H5406" s="6">
        <v>43922</v>
      </c>
      <c r="I5406" s="4" t="s">
        <v>3192</v>
      </c>
      <c r="J5406" s="4" t="s">
        <v>1043</v>
      </c>
      <c r="K5406" s="4">
        <v>10525</v>
      </c>
      <c r="L5406" s="4">
        <v>0</v>
      </c>
      <c r="M5406" s="4">
        <v>0</v>
      </c>
      <c r="N5406" s="4">
        <v>0</v>
      </c>
      <c r="O5406" s="4">
        <v>233000</v>
      </c>
      <c r="P5406" s="4">
        <v>59417000</v>
      </c>
      <c r="Q5406" s="4">
        <v>7422</v>
      </c>
      <c r="R5406" s="4" t="b">
        <f t="shared" si="103"/>
        <v>0</v>
      </c>
      <c r="S5406" s="4">
        <v>0</v>
      </c>
    </row>
    <row r="5407" spans="1:19" ht="14.25" customHeight="1">
      <c r="A5407" s="4" t="s">
        <v>2921</v>
      </c>
      <c r="B5407" s="5"/>
      <c r="C5407" s="4">
        <v>0</v>
      </c>
      <c r="E5407" s="4" t="b">
        <f t="shared" si="96"/>
        <v>0</v>
      </c>
      <c r="F5407" s="4">
        <v>0</v>
      </c>
      <c r="G5407" s="4">
        <v>0</v>
      </c>
      <c r="H5407" s="6">
        <v>43922</v>
      </c>
      <c r="I5407" s="4" t="s">
        <v>3193</v>
      </c>
      <c r="J5407" s="4" t="s">
        <v>1043</v>
      </c>
      <c r="K5407" s="4">
        <v>10526</v>
      </c>
      <c r="L5407" s="4">
        <v>0</v>
      </c>
      <c r="M5407" s="4">
        <v>0</v>
      </c>
      <c r="N5407" s="4">
        <v>0</v>
      </c>
      <c r="O5407" s="4">
        <v>233000</v>
      </c>
      <c r="P5407" s="4">
        <v>59650000</v>
      </c>
      <c r="Q5407" s="4">
        <v>7423</v>
      </c>
      <c r="R5407" s="4" t="b">
        <f t="shared" si="103"/>
        <v>0</v>
      </c>
      <c r="S5407" s="4">
        <v>0</v>
      </c>
    </row>
    <row r="5408" spans="1:19" ht="14.25" customHeight="1">
      <c r="A5408" s="4" t="s">
        <v>2921</v>
      </c>
      <c r="B5408" s="5"/>
      <c r="C5408" s="4">
        <v>0</v>
      </c>
      <c r="E5408" s="4" t="b">
        <f t="shared" si="96"/>
        <v>0</v>
      </c>
      <c r="F5408" s="4">
        <v>0</v>
      </c>
      <c r="G5408" s="4">
        <v>0</v>
      </c>
      <c r="H5408" s="6">
        <v>43922</v>
      </c>
      <c r="I5408" s="4" t="s">
        <v>3194</v>
      </c>
      <c r="J5408" s="4" t="s">
        <v>1043</v>
      </c>
      <c r="K5408" s="4">
        <v>10527</v>
      </c>
      <c r="L5408" s="4">
        <v>0</v>
      </c>
      <c r="M5408" s="4">
        <v>0</v>
      </c>
      <c r="N5408" s="4">
        <v>0</v>
      </c>
      <c r="O5408" s="4">
        <v>210000</v>
      </c>
      <c r="P5408" s="4">
        <v>59860000</v>
      </c>
      <c r="Q5408" s="4">
        <v>7424</v>
      </c>
      <c r="R5408" s="4" t="b">
        <f t="shared" si="103"/>
        <v>0</v>
      </c>
      <c r="S5408" s="4">
        <v>0</v>
      </c>
    </row>
    <row r="5409" spans="1:19" ht="14.25" customHeight="1">
      <c r="A5409" s="4" t="s">
        <v>2921</v>
      </c>
      <c r="B5409" s="5"/>
      <c r="C5409" s="4">
        <v>0</v>
      </c>
      <c r="E5409" s="4" t="b">
        <f t="shared" si="96"/>
        <v>0</v>
      </c>
      <c r="F5409" s="4">
        <v>0</v>
      </c>
      <c r="G5409" s="4">
        <v>0</v>
      </c>
      <c r="H5409" s="6">
        <v>43922</v>
      </c>
      <c r="I5409" s="4" t="s">
        <v>3195</v>
      </c>
      <c r="J5409" s="4" t="s">
        <v>1043</v>
      </c>
      <c r="K5409" s="4">
        <v>10528</v>
      </c>
      <c r="L5409" s="4">
        <v>0</v>
      </c>
      <c r="M5409" s="4">
        <v>0</v>
      </c>
      <c r="N5409" s="4">
        <v>0</v>
      </c>
      <c r="O5409" s="4">
        <v>233000</v>
      </c>
      <c r="P5409" s="4">
        <v>60093000</v>
      </c>
      <c r="Q5409" s="4">
        <v>7425</v>
      </c>
      <c r="R5409" s="4" t="b">
        <f t="shared" si="103"/>
        <v>0</v>
      </c>
      <c r="S5409" s="4">
        <v>0</v>
      </c>
    </row>
    <row r="5410" spans="1:19" ht="14.25" customHeight="1">
      <c r="A5410" s="4" t="s">
        <v>2921</v>
      </c>
      <c r="B5410" s="5"/>
      <c r="C5410" s="4">
        <v>0</v>
      </c>
      <c r="E5410" s="4" t="b">
        <f t="shared" si="96"/>
        <v>0</v>
      </c>
      <c r="F5410" s="4">
        <v>0</v>
      </c>
      <c r="G5410" s="4">
        <v>0</v>
      </c>
      <c r="H5410" s="6">
        <v>43922</v>
      </c>
      <c r="I5410" s="4" t="s">
        <v>3196</v>
      </c>
      <c r="J5410" s="4" t="s">
        <v>1043</v>
      </c>
      <c r="K5410" s="4">
        <v>10529</v>
      </c>
      <c r="L5410" s="4">
        <v>0</v>
      </c>
      <c r="M5410" s="4">
        <v>0</v>
      </c>
      <c r="N5410" s="4">
        <v>0</v>
      </c>
      <c r="O5410" s="4">
        <v>210000</v>
      </c>
      <c r="P5410" s="4">
        <v>60303000</v>
      </c>
      <c r="Q5410" s="4">
        <v>7426</v>
      </c>
      <c r="R5410" s="4" t="b">
        <f t="shared" si="103"/>
        <v>0</v>
      </c>
      <c r="S5410" s="4">
        <v>0</v>
      </c>
    </row>
    <row r="5411" spans="1:19" ht="14.25" customHeight="1">
      <c r="A5411" s="4" t="s">
        <v>2921</v>
      </c>
      <c r="B5411" s="5"/>
      <c r="C5411" s="4">
        <v>0</v>
      </c>
      <c r="E5411" s="4" t="b">
        <f t="shared" si="96"/>
        <v>0</v>
      </c>
      <c r="F5411" s="4">
        <v>0</v>
      </c>
      <c r="G5411" s="4">
        <v>0</v>
      </c>
      <c r="H5411" s="6">
        <v>43922</v>
      </c>
      <c r="I5411" s="4" t="s">
        <v>3197</v>
      </c>
      <c r="J5411" s="4" t="s">
        <v>1043</v>
      </c>
      <c r="K5411" s="4">
        <v>10530</v>
      </c>
      <c r="L5411" s="4">
        <v>0</v>
      </c>
      <c r="M5411" s="4">
        <v>0</v>
      </c>
      <c r="N5411" s="4">
        <v>0</v>
      </c>
      <c r="O5411" s="4">
        <v>233000</v>
      </c>
      <c r="P5411" s="4">
        <v>60536000</v>
      </c>
      <c r="Q5411" s="4">
        <v>7427</v>
      </c>
      <c r="R5411" s="4" t="b">
        <f t="shared" si="103"/>
        <v>0</v>
      </c>
      <c r="S5411" s="4">
        <v>0</v>
      </c>
    </row>
    <row r="5412" spans="1:19" ht="14.25" customHeight="1">
      <c r="A5412" s="4" t="s">
        <v>2921</v>
      </c>
      <c r="B5412" s="5"/>
      <c r="C5412" s="4">
        <v>0</v>
      </c>
      <c r="E5412" s="4" t="b">
        <f t="shared" si="96"/>
        <v>0</v>
      </c>
      <c r="F5412" s="4">
        <v>0</v>
      </c>
      <c r="G5412" s="4">
        <v>0</v>
      </c>
      <c r="H5412" s="6">
        <v>43922</v>
      </c>
      <c r="I5412" s="4" t="s">
        <v>3198</v>
      </c>
      <c r="J5412" s="4" t="s">
        <v>1043</v>
      </c>
      <c r="K5412" s="4">
        <v>10531</v>
      </c>
      <c r="L5412" s="4">
        <v>0</v>
      </c>
      <c r="M5412" s="4">
        <v>0</v>
      </c>
      <c r="N5412" s="4">
        <v>0</v>
      </c>
      <c r="O5412" s="4">
        <v>210000</v>
      </c>
      <c r="P5412" s="4">
        <v>60746000</v>
      </c>
      <c r="Q5412" s="4">
        <v>7428</v>
      </c>
      <c r="R5412" s="4" t="b">
        <f t="shared" si="103"/>
        <v>0</v>
      </c>
      <c r="S5412" s="4">
        <v>0</v>
      </c>
    </row>
    <row r="5413" spans="1:19" ht="14.25" customHeight="1">
      <c r="A5413" s="4" t="s">
        <v>2921</v>
      </c>
      <c r="B5413" s="5"/>
      <c r="C5413" s="4">
        <v>0</v>
      </c>
      <c r="E5413" s="4" t="b">
        <f t="shared" si="96"/>
        <v>0</v>
      </c>
      <c r="F5413" s="4">
        <v>0</v>
      </c>
      <c r="G5413" s="4">
        <v>0</v>
      </c>
      <c r="H5413" s="6">
        <v>43922</v>
      </c>
      <c r="I5413" s="4" t="s">
        <v>3199</v>
      </c>
      <c r="J5413" s="4" t="s">
        <v>1043</v>
      </c>
      <c r="K5413" s="4">
        <v>10532</v>
      </c>
      <c r="L5413" s="4">
        <v>0</v>
      </c>
      <c r="M5413" s="4">
        <v>0</v>
      </c>
      <c r="N5413" s="4">
        <v>0</v>
      </c>
      <c r="O5413" s="4">
        <v>210000</v>
      </c>
      <c r="P5413" s="4">
        <v>60956000</v>
      </c>
      <c r="Q5413" s="4">
        <v>7429</v>
      </c>
      <c r="R5413" s="4" t="b">
        <f t="shared" si="103"/>
        <v>0</v>
      </c>
      <c r="S5413" s="4">
        <v>0</v>
      </c>
    </row>
    <row r="5414" spans="1:19" ht="14.25" customHeight="1">
      <c r="A5414" s="4" t="s">
        <v>2921</v>
      </c>
      <c r="B5414" s="5"/>
      <c r="C5414" s="4">
        <v>0</v>
      </c>
      <c r="E5414" s="4" t="b">
        <f t="shared" si="96"/>
        <v>0</v>
      </c>
      <c r="F5414" s="4">
        <v>0</v>
      </c>
      <c r="G5414" s="4">
        <v>0</v>
      </c>
      <c r="H5414" s="6">
        <v>43922</v>
      </c>
      <c r="I5414" s="4" t="s">
        <v>3200</v>
      </c>
      <c r="J5414" s="4" t="s">
        <v>1043</v>
      </c>
      <c r="K5414" s="4">
        <v>10533</v>
      </c>
      <c r="L5414" s="4">
        <v>0</v>
      </c>
      <c r="M5414" s="4">
        <v>0</v>
      </c>
      <c r="N5414" s="4">
        <v>0</v>
      </c>
      <c r="O5414" s="4">
        <v>210000</v>
      </c>
      <c r="P5414" s="4">
        <v>61166000</v>
      </c>
      <c r="Q5414" s="4">
        <v>7430</v>
      </c>
      <c r="R5414" s="4" t="b">
        <f t="shared" si="103"/>
        <v>0</v>
      </c>
      <c r="S5414" s="4">
        <v>0</v>
      </c>
    </row>
    <row r="5415" spans="1:19" ht="14.25" customHeight="1">
      <c r="A5415" s="4" t="s">
        <v>2921</v>
      </c>
      <c r="B5415" s="5"/>
      <c r="C5415" s="4">
        <v>0</v>
      </c>
      <c r="E5415" s="4" t="b">
        <f t="shared" si="96"/>
        <v>0</v>
      </c>
      <c r="F5415" s="4">
        <v>0</v>
      </c>
      <c r="G5415" s="4">
        <v>0</v>
      </c>
      <c r="H5415" s="6">
        <v>43922</v>
      </c>
      <c r="I5415" s="4" t="s">
        <v>3201</v>
      </c>
      <c r="J5415" s="4" t="s">
        <v>1043</v>
      </c>
      <c r="K5415" s="4">
        <v>10534</v>
      </c>
      <c r="L5415" s="4">
        <v>0</v>
      </c>
      <c r="M5415" s="4">
        <v>0</v>
      </c>
      <c r="N5415" s="4">
        <v>0</v>
      </c>
      <c r="O5415" s="4">
        <v>210000</v>
      </c>
      <c r="P5415" s="4">
        <v>61376000</v>
      </c>
      <c r="Q5415" s="4">
        <v>7431</v>
      </c>
      <c r="R5415" s="4" t="b">
        <f t="shared" si="103"/>
        <v>0</v>
      </c>
      <c r="S5415" s="4">
        <v>0</v>
      </c>
    </row>
    <row r="5416" spans="1:19" ht="14.25" customHeight="1">
      <c r="A5416" s="4" t="s">
        <v>2921</v>
      </c>
      <c r="B5416" s="5"/>
      <c r="C5416" s="4">
        <v>0</v>
      </c>
      <c r="E5416" s="4" t="b">
        <f t="shared" si="96"/>
        <v>0</v>
      </c>
      <c r="F5416" s="4">
        <v>0</v>
      </c>
      <c r="G5416" s="4">
        <v>0</v>
      </c>
      <c r="H5416" s="6">
        <v>43922</v>
      </c>
      <c r="I5416" s="4" t="s">
        <v>3202</v>
      </c>
      <c r="J5416" s="4" t="s">
        <v>1043</v>
      </c>
      <c r="K5416" s="4">
        <v>10535</v>
      </c>
      <c r="L5416" s="4">
        <v>0</v>
      </c>
      <c r="M5416" s="4">
        <v>0</v>
      </c>
      <c r="N5416" s="4">
        <v>0</v>
      </c>
      <c r="O5416" s="4">
        <v>233000</v>
      </c>
      <c r="P5416" s="4">
        <v>61609000</v>
      </c>
      <c r="Q5416" s="4">
        <v>7432</v>
      </c>
      <c r="R5416" s="4" t="b">
        <f t="shared" si="103"/>
        <v>0</v>
      </c>
      <c r="S5416" s="4">
        <v>0</v>
      </c>
    </row>
    <row r="5417" spans="1:19" ht="14.25" customHeight="1">
      <c r="A5417" s="4" t="s">
        <v>2921</v>
      </c>
      <c r="B5417" s="5"/>
      <c r="C5417" s="4">
        <v>0</v>
      </c>
      <c r="E5417" s="4" t="b">
        <f t="shared" si="96"/>
        <v>0</v>
      </c>
      <c r="F5417" s="4">
        <v>0</v>
      </c>
      <c r="G5417" s="4">
        <v>0</v>
      </c>
      <c r="H5417" s="6">
        <v>43922</v>
      </c>
      <c r="I5417" s="4" t="s">
        <v>3203</v>
      </c>
      <c r="J5417" s="4" t="s">
        <v>1043</v>
      </c>
      <c r="K5417" s="4">
        <v>10536</v>
      </c>
      <c r="L5417" s="4">
        <v>0</v>
      </c>
      <c r="M5417" s="4">
        <v>0</v>
      </c>
      <c r="N5417" s="4">
        <v>0</v>
      </c>
      <c r="O5417" s="4">
        <v>210000</v>
      </c>
      <c r="P5417" s="4">
        <v>61819000</v>
      </c>
      <c r="Q5417" s="4">
        <v>7433</v>
      </c>
      <c r="R5417" s="4" t="b">
        <f t="shared" si="103"/>
        <v>0</v>
      </c>
      <c r="S5417" s="4">
        <v>0</v>
      </c>
    </row>
    <row r="5418" spans="1:19" ht="14.25" customHeight="1">
      <c r="A5418" s="4" t="s">
        <v>2921</v>
      </c>
      <c r="B5418" s="5"/>
      <c r="C5418" s="4">
        <v>0</v>
      </c>
      <c r="E5418" s="4" t="b">
        <f t="shared" si="96"/>
        <v>0</v>
      </c>
      <c r="F5418" s="4">
        <v>0</v>
      </c>
      <c r="G5418" s="4">
        <v>0</v>
      </c>
      <c r="H5418" s="6">
        <v>43922</v>
      </c>
      <c r="I5418" s="4" t="s">
        <v>3204</v>
      </c>
      <c r="J5418" s="4" t="s">
        <v>1043</v>
      </c>
      <c r="K5418" s="4">
        <v>10537</v>
      </c>
      <c r="L5418" s="4">
        <v>0</v>
      </c>
      <c r="M5418" s="4">
        <v>0</v>
      </c>
      <c r="N5418" s="4">
        <v>0</v>
      </c>
      <c r="O5418" s="4">
        <v>233000</v>
      </c>
      <c r="P5418" s="4">
        <v>62052000</v>
      </c>
      <c r="Q5418" s="4">
        <v>7434</v>
      </c>
      <c r="R5418" s="4" t="b">
        <f t="shared" si="103"/>
        <v>0</v>
      </c>
      <c r="S5418" s="4">
        <v>0</v>
      </c>
    </row>
    <row r="5419" spans="1:19" ht="14.25" customHeight="1">
      <c r="A5419" s="4" t="s">
        <v>2921</v>
      </c>
      <c r="B5419" s="5"/>
      <c r="C5419" s="4">
        <v>0</v>
      </c>
      <c r="E5419" s="4" t="b">
        <f t="shared" si="96"/>
        <v>0</v>
      </c>
      <c r="F5419" s="4">
        <v>0</v>
      </c>
      <c r="G5419" s="4">
        <v>0</v>
      </c>
      <c r="H5419" s="6">
        <v>43922</v>
      </c>
      <c r="I5419" s="4" t="s">
        <v>3205</v>
      </c>
      <c r="J5419" s="4" t="s">
        <v>1043</v>
      </c>
      <c r="K5419" s="4">
        <v>10538</v>
      </c>
      <c r="L5419" s="4">
        <v>0</v>
      </c>
      <c r="M5419" s="4">
        <v>0</v>
      </c>
      <c r="N5419" s="4">
        <v>0</v>
      </c>
      <c r="O5419" s="4">
        <v>233000</v>
      </c>
      <c r="P5419" s="4">
        <v>62285000</v>
      </c>
      <c r="Q5419" s="4">
        <v>7435</v>
      </c>
      <c r="R5419" s="4" t="b">
        <f t="shared" si="103"/>
        <v>0</v>
      </c>
      <c r="S5419" s="4">
        <v>0</v>
      </c>
    </row>
    <row r="5420" spans="1:19" ht="14.25" customHeight="1">
      <c r="A5420" s="4" t="s">
        <v>2921</v>
      </c>
      <c r="B5420" s="5"/>
      <c r="C5420" s="4">
        <v>0</v>
      </c>
      <c r="E5420" s="4" t="b">
        <f t="shared" si="96"/>
        <v>0</v>
      </c>
      <c r="F5420" s="4">
        <v>0</v>
      </c>
      <c r="G5420" s="4">
        <v>0</v>
      </c>
      <c r="H5420" s="6">
        <v>43922</v>
      </c>
      <c r="I5420" s="4" t="s">
        <v>3206</v>
      </c>
      <c r="J5420" s="4" t="s">
        <v>1043</v>
      </c>
      <c r="K5420" s="4">
        <v>10539</v>
      </c>
      <c r="L5420" s="4">
        <v>0</v>
      </c>
      <c r="M5420" s="4">
        <v>0</v>
      </c>
      <c r="N5420" s="4">
        <v>0</v>
      </c>
      <c r="O5420" s="4">
        <v>233000</v>
      </c>
      <c r="P5420" s="4">
        <v>62518000</v>
      </c>
      <c r="Q5420" s="4">
        <v>7436</v>
      </c>
      <c r="R5420" s="4" t="b">
        <f t="shared" si="103"/>
        <v>0</v>
      </c>
      <c r="S5420" s="4">
        <v>0</v>
      </c>
    </row>
    <row r="5421" spans="1:19" ht="14.25" customHeight="1">
      <c r="A5421" s="4" t="s">
        <v>2921</v>
      </c>
      <c r="B5421" s="5"/>
      <c r="C5421" s="4">
        <v>0</v>
      </c>
      <c r="E5421" s="4" t="b">
        <f t="shared" si="96"/>
        <v>0</v>
      </c>
      <c r="F5421" s="4">
        <v>0</v>
      </c>
      <c r="G5421" s="4">
        <v>0</v>
      </c>
      <c r="H5421" s="6">
        <v>43922</v>
      </c>
      <c r="I5421" s="4" t="s">
        <v>3207</v>
      </c>
      <c r="J5421" s="4" t="s">
        <v>1043</v>
      </c>
      <c r="K5421" s="4">
        <v>10540</v>
      </c>
      <c r="L5421" s="4">
        <v>0</v>
      </c>
      <c r="M5421" s="4">
        <v>0</v>
      </c>
      <c r="N5421" s="4">
        <v>0</v>
      </c>
      <c r="O5421" s="4">
        <v>210000</v>
      </c>
      <c r="P5421" s="4">
        <v>62728000</v>
      </c>
      <c r="Q5421" s="4">
        <v>7437</v>
      </c>
      <c r="R5421" s="4" t="b">
        <f t="shared" si="103"/>
        <v>0</v>
      </c>
      <c r="S5421" s="4">
        <v>0</v>
      </c>
    </row>
    <row r="5422" spans="1:19" ht="14.25" customHeight="1">
      <c r="A5422" s="4" t="s">
        <v>2921</v>
      </c>
      <c r="B5422" s="5"/>
      <c r="C5422" s="4">
        <v>0</v>
      </c>
      <c r="E5422" s="4" t="b">
        <f t="shared" si="96"/>
        <v>0</v>
      </c>
      <c r="F5422" s="4">
        <v>0</v>
      </c>
      <c r="G5422" s="4">
        <v>0</v>
      </c>
      <c r="H5422" s="6">
        <v>43922</v>
      </c>
      <c r="I5422" s="4" t="s">
        <v>3208</v>
      </c>
      <c r="J5422" s="4" t="s">
        <v>1043</v>
      </c>
      <c r="K5422" s="4">
        <v>10541</v>
      </c>
      <c r="L5422" s="4">
        <v>0</v>
      </c>
      <c r="M5422" s="4">
        <v>0</v>
      </c>
      <c r="N5422" s="4">
        <v>0</v>
      </c>
      <c r="O5422" s="4">
        <v>210000</v>
      </c>
      <c r="P5422" s="4">
        <v>62938000</v>
      </c>
      <c r="Q5422" s="4">
        <v>7438</v>
      </c>
      <c r="R5422" s="4" t="b">
        <f t="shared" si="103"/>
        <v>0</v>
      </c>
      <c r="S5422" s="4">
        <v>0</v>
      </c>
    </row>
    <row r="5423" spans="1:19" ht="14.25" customHeight="1">
      <c r="A5423" s="4" t="s">
        <v>2921</v>
      </c>
      <c r="B5423" s="5"/>
      <c r="C5423" s="4">
        <v>0</v>
      </c>
      <c r="E5423" s="4" t="b">
        <f t="shared" si="96"/>
        <v>0</v>
      </c>
      <c r="F5423" s="4">
        <v>0</v>
      </c>
      <c r="G5423" s="4">
        <v>0</v>
      </c>
      <c r="H5423" s="6">
        <v>43922</v>
      </c>
      <c r="I5423" s="4" t="s">
        <v>3209</v>
      </c>
      <c r="J5423" s="4" t="s">
        <v>1043</v>
      </c>
      <c r="K5423" s="4">
        <v>10542</v>
      </c>
      <c r="L5423" s="4">
        <v>0</v>
      </c>
      <c r="M5423" s="4">
        <v>0</v>
      </c>
      <c r="N5423" s="4">
        <v>0</v>
      </c>
      <c r="O5423" s="4">
        <v>210000</v>
      </c>
      <c r="P5423" s="4">
        <v>63148000</v>
      </c>
      <c r="Q5423" s="4">
        <v>7439</v>
      </c>
      <c r="R5423" s="4" t="b">
        <f t="shared" si="103"/>
        <v>0</v>
      </c>
      <c r="S5423" s="4">
        <v>0</v>
      </c>
    </row>
    <row r="5424" spans="1:19" ht="14.25" customHeight="1">
      <c r="A5424" s="4" t="s">
        <v>2921</v>
      </c>
      <c r="B5424" s="5"/>
      <c r="C5424" s="4">
        <v>0</v>
      </c>
      <c r="E5424" s="4" t="b">
        <f t="shared" si="96"/>
        <v>0</v>
      </c>
      <c r="F5424" s="4">
        <v>0</v>
      </c>
      <c r="G5424" s="4">
        <v>0</v>
      </c>
      <c r="H5424" s="6">
        <v>43922</v>
      </c>
      <c r="I5424" s="4" t="s">
        <v>3210</v>
      </c>
      <c r="J5424" s="4" t="s">
        <v>1043</v>
      </c>
      <c r="K5424" s="4">
        <v>10543</v>
      </c>
      <c r="L5424" s="4">
        <v>0</v>
      </c>
      <c r="M5424" s="4">
        <v>0</v>
      </c>
      <c r="N5424" s="4">
        <v>0</v>
      </c>
      <c r="O5424" s="4">
        <v>210000</v>
      </c>
      <c r="P5424" s="4">
        <v>63358000</v>
      </c>
      <c r="Q5424" s="4">
        <v>7440</v>
      </c>
      <c r="R5424" s="4" t="b">
        <f t="shared" si="103"/>
        <v>0</v>
      </c>
      <c r="S5424" s="4">
        <v>0</v>
      </c>
    </row>
    <row r="5425" spans="1:19" ht="14.25" customHeight="1">
      <c r="A5425" s="4" t="s">
        <v>2921</v>
      </c>
      <c r="B5425" s="5"/>
      <c r="C5425" s="4">
        <v>0</v>
      </c>
      <c r="E5425" s="4" t="b">
        <f t="shared" si="96"/>
        <v>0</v>
      </c>
      <c r="F5425" s="4">
        <v>0</v>
      </c>
      <c r="G5425" s="4">
        <v>0</v>
      </c>
      <c r="H5425" s="6">
        <v>43922</v>
      </c>
      <c r="I5425" s="4" t="s">
        <v>3211</v>
      </c>
      <c r="J5425" s="4" t="s">
        <v>1043</v>
      </c>
      <c r="K5425" s="4">
        <v>10544</v>
      </c>
      <c r="L5425" s="4">
        <v>0</v>
      </c>
      <c r="M5425" s="4">
        <v>0</v>
      </c>
      <c r="N5425" s="4">
        <v>0</v>
      </c>
      <c r="O5425" s="4">
        <v>210000</v>
      </c>
      <c r="P5425" s="4">
        <v>63568000</v>
      </c>
      <c r="Q5425" s="4">
        <v>7441</v>
      </c>
      <c r="R5425" s="4" t="b">
        <f t="shared" si="103"/>
        <v>0</v>
      </c>
      <c r="S5425" s="4">
        <v>0</v>
      </c>
    </row>
    <row r="5426" spans="1:19" ht="14.25" customHeight="1">
      <c r="A5426" s="4" t="s">
        <v>2921</v>
      </c>
      <c r="B5426" s="5"/>
      <c r="C5426" s="4">
        <v>0</v>
      </c>
      <c r="E5426" s="4" t="b">
        <f t="shared" si="96"/>
        <v>0</v>
      </c>
      <c r="F5426" s="4">
        <v>0</v>
      </c>
      <c r="G5426" s="4">
        <v>0</v>
      </c>
      <c r="H5426" s="6">
        <v>43922</v>
      </c>
      <c r="I5426" s="4" t="s">
        <v>3212</v>
      </c>
      <c r="J5426" s="4" t="s">
        <v>1043</v>
      </c>
      <c r="K5426" s="4">
        <v>10545</v>
      </c>
      <c r="L5426" s="4">
        <v>0</v>
      </c>
      <c r="M5426" s="4">
        <v>0</v>
      </c>
      <c r="N5426" s="4">
        <v>0</v>
      </c>
      <c r="O5426" s="4">
        <v>210000</v>
      </c>
      <c r="P5426" s="4">
        <v>63778000</v>
      </c>
      <c r="Q5426" s="4">
        <v>7442</v>
      </c>
      <c r="R5426" s="4" t="b">
        <f t="shared" si="103"/>
        <v>0</v>
      </c>
      <c r="S5426" s="4">
        <v>0</v>
      </c>
    </row>
    <row r="5427" spans="1:19" ht="14.25" customHeight="1">
      <c r="A5427" s="4" t="s">
        <v>2921</v>
      </c>
      <c r="B5427" s="5"/>
      <c r="C5427" s="4">
        <v>0</v>
      </c>
      <c r="E5427" s="4" t="b">
        <f t="shared" si="96"/>
        <v>0</v>
      </c>
      <c r="F5427" s="4">
        <v>0</v>
      </c>
      <c r="G5427" s="4">
        <v>0</v>
      </c>
      <c r="H5427" s="6">
        <v>43922</v>
      </c>
      <c r="I5427" s="4" t="s">
        <v>3213</v>
      </c>
      <c r="J5427" s="4" t="s">
        <v>1043</v>
      </c>
      <c r="K5427" s="4">
        <v>10546</v>
      </c>
      <c r="L5427" s="4">
        <v>0</v>
      </c>
      <c r="M5427" s="4">
        <v>0</v>
      </c>
      <c r="N5427" s="4">
        <v>0</v>
      </c>
      <c r="O5427" s="4">
        <v>233000</v>
      </c>
      <c r="P5427" s="4">
        <v>64011000</v>
      </c>
      <c r="Q5427" s="4">
        <v>7443</v>
      </c>
      <c r="R5427" s="4" t="b">
        <f t="shared" si="103"/>
        <v>0</v>
      </c>
      <c r="S5427" s="4">
        <v>0</v>
      </c>
    </row>
    <row r="5428" spans="1:19" ht="14.25" customHeight="1">
      <c r="A5428" s="4" t="s">
        <v>2921</v>
      </c>
      <c r="B5428" s="5"/>
      <c r="C5428" s="4">
        <v>0</v>
      </c>
      <c r="E5428" s="4" t="b">
        <f t="shared" si="96"/>
        <v>0</v>
      </c>
      <c r="F5428" s="4">
        <v>0</v>
      </c>
      <c r="G5428" s="4">
        <v>0</v>
      </c>
      <c r="H5428" s="6">
        <v>43922</v>
      </c>
      <c r="I5428" s="4" t="s">
        <v>3214</v>
      </c>
      <c r="J5428" s="4" t="s">
        <v>1043</v>
      </c>
      <c r="K5428" s="4">
        <v>10547</v>
      </c>
      <c r="L5428" s="4">
        <v>0</v>
      </c>
      <c r="M5428" s="4">
        <v>0</v>
      </c>
      <c r="N5428" s="4">
        <v>0</v>
      </c>
      <c r="O5428" s="4">
        <v>210000</v>
      </c>
      <c r="P5428" s="4">
        <v>64221000</v>
      </c>
      <c r="Q5428" s="4">
        <v>7444</v>
      </c>
      <c r="R5428" s="4" t="b">
        <f t="shared" si="103"/>
        <v>0</v>
      </c>
      <c r="S5428" s="4">
        <v>0</v>
      </c>
    </row>
    <row r="5429" spans="1:19" ht="14.25" customHeight="1">
      <c r="A5429" s="4" t="s">
        <v>2921</v>
      </c>
      <c r="B5429" s="5"/>
      <c r="C5429" s="4">
        <v>0</v>
      </c>
      <c r="E5429" s="4" t="b">
        <f t="shared" si="96"/>
        <v>0</v>
      </c>
      <c r="F5429" s="4">
        <v>0</v>
      </c>
      <c r="G5429" s="4">
        <v>0</v>
      </c>
      <c r="H5429" s="6">
        <v>43922</v>
      </c>
      <c r="I5429" s="4" t="s">
        <v>3215</v>
      </c>
      <c r="J5429" s="4" t="s">
        <v>1043</v>
      </c>
      <c r="K5429" s="4">
        <v>10548</v>
      </c>
      <c r="L5429" s="4">
        <v>0</v>
      </c>
      <c r="M5429" s="4">
        <v>0</v>
      </c>
      <c r="N5429" s="4">
        <v>0</v>
      </c>
      <c r="O5429" s="4">
        <v>233000</v>
      </c>
      <c r="P5429" s="4">
        <v>64454000</v>
      </c>
      <c r="Q5429" s="4">
        <v>7445</v>
      </c>
      <c r="R5429" s="4" t="b">
        <f t="shared" si="103"/>
        <v>0</v>
      </c>
      <c r="S5429" s="4">
        <v>0</v>
      </c>
    </row>
    <row r="5430" spans="1:19" ht="14.25" customHeight="1">
      <c r="A5430" s="4" t="s">
        <v>2921</v>
      </c>
      <c r="B5430" s="5"/>
      <c r="C5430" s="4">
        <v>0</v>
      </c>
      <c r="E5430" s="4" t="b">
        <f t="shared" si="96"/>
        <v>0</v>
      </c>
      <c r="F5430" s="4">
        <v>0</v>
      </c>
      <c r="G5430" s="4">
        <v>0</v>
      </c>
      <c r="H5430" s="6">
        <v>43922</v>
      </c>
      <c r="I5430" s="4" t="s">
        <v>3216</v>
      </c>
      <c r="J5430" s="4" t="s">
        <v>1043</v>
      </c>
      <c r="K5430" s="4">
        <v>10549</v>
      </c>
      <c r="L5430" s="4">
        <v>0</v>
      </c>
      <c r="M5430" s="4">
        <v>0</v>
      </c>
      <c r="N5430" s="4">
        <v>0</v>
      </c>
      <c r="O5430" s="4">
        <v>210000</v>
      </c>
      <c r="P5430" s="4">
        <v>64664000</v>
      </c>
      <c r="Q5430" s="4">
        <v>7446</v>
      </c>
      <c r="R5430" s="4" t="b">
        <f t="shared" si="103"/>
        <v>0</v>
      </c>
      <c r="S5430" s="4">
        <v>0</v>
      </c>
    </row>
    <row r="5431" spans="1:19" ht="14.25" customHeight="1">
      <c r="A5431" s="4" t="s">
        <v>2921</v>
      </c>
      <c r="B5431" s="5"/>
      <c r="C5431" s="4">
        <v>0</v>
      </c>
      <c r="E5431" s="4" t="b">
        <f t="shared" si="96"/>
        <v>0</v>
      </c>
      <c r="F5431" s="4">
        <v>0</v>
      </c>
      <c r="G5431" s="4">
        <v>0</v>
      </c>
      <c r="H5431" s="6">
        <v>43922</v>
      </c>
      <c r="I5431" s="4" t="s">
        <v>3217</v>
      </c>
      <c r="J5431" s="4" t="s">
        <v>1043</v>
      </c>
      <c r="K5431" s="4">
        <v>10550</v>
      </c>
      <c r="L5431" s="4">
        <v>0</v>
      </c>
      <c r="M5431" s="4">
        <v>0</v>
      </c>
      <c r="N5431" s="4">
        <v>0</v>
      </c>
      <c r="O5431" s="4">
        <v>233000</v>
      </c>
      <c r="P5431" s="4">
        <v>64897000</v>
      </c>
      <c r="Q5431" s="4">
        <v>7447</v>
      </c>
      <c r="R5431" s="4" t="b">
        <f t="shared" si="103"/>
        <v>0</v>
      </c>
      <c r="S5431" s="4">
        <v>0</v>
      </c>
    </row>
    <row r="5432" spans="1:19" ht="14.25" customHeight="1">
      <c r="A5432" s="4" t="s">
        <v>2921</v>
      </c>
      <c r="B5432" s="5"/>
      <c r="C5432" s="4">
        <v>0</v>
      </c>
      <c r="E5432" s="4" t="b">
        <f t="shared" si="96"/>
        <v>0</v>
      </c>
      <c r="F5432" s="4">
        <v>0</v>
      </c>
      <c r="G5432" s="4">
        <v>0</v>
      </c>
      <c r="H5432" s="6">
        <v>43922</v>
      </c>
      <c r="I5432" s="4" t="s">
        <v>3218</v>
      </c>
      <c r="J5432" s="4" t="s">
        <v>1043</v>
      </c>
      <c r="K5432" s="4">
        <v>10551</v>
      </c>
      <c r="L5432" s="4">
        <v>0</v>
      </c>
      <c r="M5432" s="4">
        <v>0</v>
      </c>
      <c r="N5432" s="4">
        <v>0</v>
      </c>
      <c r="O5432" s="4">
        <v>210000</v>
      </c>
      <c r="P5432" s="4">
        <v>65107000</v>
      </c>
      <c r="Q5432" s="4">
        <v>7448</v>
      </c>
      <c r="R5432" s="4" t="b">
        <f t="shared" si="103"/>
        <v>0</v>
      </c>
      <c r="S5432" s="4">
        <v>0</v>
      </c>
    </row>
    <row r="5433" spans="1:19" ht="14.25" customHeight="1">
      <c r="A5433" s="4" t="s">
        <v>2921</v>
      </c>
      <c r="B5433" s="5"/>
      <c r="C5433" s="4">
        <v>0</v>
      </c>
      <c r="E5433" s="4" t="b">
        <f t="shared" si="96"/>
        <v>0</v>
      </c>
      <c r="F5433" s="4">
        <v>0</v>
      </c>
      <c r="G5433" s="4">
        <v>0</v>
      </c>
      <c r="H5433" s="6">
        <v>43922</v>
      </c>
      <c r="I5433" s="4" t="s">
        <v>3219</v>
      </c>
      <c r="J5433" s="4" t="s">
        <v>1043</v>
      </c>
      <c r="K5433" s="4">
        <v>10552</v>
      </c>
      <c r="L5433" s="4">
        <v>0</v>
      </c>
      <c r="M5433" s="4">
        <v>0</v>
      </c>
      <c r="N5433" s="4">
        <v>0</v>
      </c>
      <c r="O5433" s="4">
        <v>210000</v>
      </c>
      <c r="P5433" s="4">
        <v>65317000</v>
      </c>
      <c r="Q5433" s="4">
        <v>7449</v>
      </c>
      <c r="R5433" s="4" t="b">
        <f t="shared" si="103"/>
        <v>0</v>
      </c>
      <c r="S5433" s="4">
        <v>0</v>
      </c>
    </row>
    <row r="5434" spans="1:19" ht="14.25" customHeight="1">
      <c r="A5434" s="4" t="s">
        <v>2921</v>
      </c>
      <c r="B5434" s="5"/>
      <c r="C5434" s="4">
        <v>0</v>
      </c>
      <c r="E5434" s="4" t="b">
        <f t="shared" si="96"/>
        <v>0</v>
      </c>
      <c r="F5434" s="4">
        <v>0</v>
      </c>
      <c r="G5434" s="4">
        <v>0</v>
      </c>
      <c r="H5434" s="6">
        <v>43922</v>
      </c>
      <c r="I5434" s="4" t="s">
        <v>3220</v>
      </c>
      <c r="J5434" s="4" t="s">
        <v>1043</v>
      </c>
      <c r="K5434" s="4">
        <v>10553</v>
      </c>
      <c r="L5434" s="4">
        <v>0</v>
      </c>
      <c r="M5434" s="4">
        <v>0</v>
      </c>
      <c r="N5434" s="4">
        <v>0</v>
      </c>
      <c r="O5434" s="4">
        <v>210000</v>
      </c>
      <c r="P5434" s="4">
        <v>65527000</v>
      </c>
      <c r="Q5434" s="4">
        <v>7450</v>
      </c>
      <c r="R5434" s="4" t="b">
        <f t="shared" si="103"/>
        <v>0</v>
      </c>
      <c r="S5434" s="4">
        <v>0</v>
      </c>
    </row>
    <row r="5435" spans="1:19" ht="14.25" customHeight="1">
      <c r="A5435" s="4" t="s">
        <v>2921</v>
      </c>
      <c r="B5435" s="5"/>
      <c r="C5435" s="4">
        <v>0</v>
      </c>
      <c r="E5435" s="4" t="b">
        <f t="shared" si="96"/>
        <v>0</v>
      </c>
      <c r="F5435" s="4">
        <v>0</v>
      </c>
      <c r="G5435" s="4">
        <v>0</v>
      </c>
      <c r="H5435" s="6">
        <v>43922</v>
      </c>
      <c r="I5435" s="4" t="s">
        <v>3221</v>
      </c>
      <c r="J5435" s="4" t="s">
        <v>1043</v>
      </c>
      <c r="K5435" s="4">
        <v>10554</v>
      </c>
      <c r="L5435" s="4">
        <v>0</v>
      </c>
      <c r="M5435" s="4">
        <v>0</v>
      </c>
      <c r="N5435" s="4">
        <v>0</v>
      </c>
      <c r="O5435" s="4">
        <v>233000</v>
      </c>
      <c r="P5435" s="4">
        <v>65760000</v>
      </c>
      <c r="Q5435" s="4">
        <v>7451</v>
      </c>
      <c r="R5435" s="4" t="b">
        <f t="shared" si="103"/>
        <v>0</v>
      </c>
      <c r="S5435" s="4">
        <v>0</v>
      </c>
    </row>
    <row r="5436" spans="1:19" ht="14.25" customHeight="1">
      <c r="A5436" s="4" t="s">
        <v>2921</v>
      </c>
      <c r="B5436" s="5"/>
      <c r="C5436" s="4">
        <v>0</v>
      </c>
      <c r="E5436" s="4" t="b">
        <f t="shared" si="96"/>
        <v>0</v>
      </c>
      <c r="F5436" s="4">
        <v>0</v>
      </c>
      <c r="G5436" s="4">
        <v>0</v>
      </c>
      <c r="H5436" s="6">
        <v>43922</v>
      </c>
      <c r="I5436" s="4" t="s">
        <v>3222</v>
      </c>
      <c r="J5436" s="4" t="s">
        <v>1043</v>
      </c>
      <c r="K5436" s="4">
        <v>10555</v>
      </c>
      <c r="L5436" s="4">
        <v>0</v>
      </c>
      <c r="M5436" s="4">
        <v>0</v>
      </c>
      <c r="N5436" s="4">
        <v>0</v>
      </c>
      <c r="O5436" s="4">
        <v>210000</v>
      </c>
      <c r="P5436" s="4">
        <v>65970000</v>
      </c>
      <c r="Q5436" s="4">
        <v>7452</v>
      </c>
      <c r="R5436" s="4" t="b">
        <f t="shared" si="103"/>
        <v>0</v>
      </c>
      <c r="S5436" s="4">
        <v>0</v>
      </c>
    </row>
    <row r="5437" spans="1:19" ht="14.25" customHeight="1">
      <c r="A5437" s="4" t="s">
        <v>2921</v>
      </c>
      <c r="B5437" s="5"/>
      <c r="C5437" s="4">
        <v>0</v>
      </c>
      <c r="E5437" s="4" t="b">
        <f t="shared" si="96"/>
        <v>0</v>
      </c>
      <c r="F5437" s="4">
        <v>0</v>
      </c>
      <c r="G5437" s="4">
        <v>0</v>
      </c>
      <c r="H5437" s="6">
        <v>43922</v>
      </c>
      <c r="I5437" s="4" t="s">
        <v>3223</v>
      </c>
      <c r="J5437" s="4" t="s">
        <v>1043</v>
      </c>
      <c r="K5437" s="4">
        <v>10556</v>
      </c>
      <c r="L5437" s="4">
        <v>0</v>
      </c>
      <c r="M5437" s="4">
        <v>0</v>
      </c>
      <c r="N5437" s="4">
        <v>0</v>
      </c>
      <c r="O5437" s="4">
        <v>233000</v>
      </c>
      <c r="P5437" s="4">
        <v>66203000</v>
      </c>
      <c r="Q5437" s="4">
        <v>7453</v>
      </c>
      <c r="R5437" s="4" t="b">
        <f t="shared" si="103"/>
        <v>0</v>
      </c>
      <c r="S5437" s="4">
        <v>0</v>
      </c>
    </row>
    <row r="5438" spans="1:19" ht="14.25" customHeight="1">
      <c r="A5438" s="4" t="s">
        <v>2921</v>
      </c>
      <c r="B5438" s="5"/>
      <c r="C5438" s="4">
        <v>0</v>
      </c>
      <c r="E5438" s="4" t="b">
        <f t="shared" si="96"/>
        <v>0</v>
      </c>
      <c r="F5438" s="4">
        <v>0</v>
      </c>
      <c r="G5438" s="4">
        <v>0</v>
      </c>
      <c r="H5438" s="6">
        <v>43922</v>
      </c>
      <c r="I5438" s="4" t="s">
        <v>3224</v>
      </c>
      <c r="J5438" s="4" t="s">
        <v>1043</v>
      </c>
      <c r="K5438" s="4">
        <v>10557</v>
      </c>
      <c r="L5438" s="4">
        <v>0</v>
      </c>
      <c r="M5438" s="4">
        <v>0</v>
      </c>
      <c r="N5438" s="4">
        <v>0</v>
      </c>
      <c r="O5438" s="4">
        <v>233000</v>
      </c>
      <c r="P5438" s="4">
        <v>66436000</v>
      </c>
      <c r="Q5438" s="4">
        <v>7454</v>
      </c>
      <c r="R5438" s="4" t="b">
        <f t="shared" si="103"/>
        <v>0</v>
      </c>
      <c r="S5438" s="4">
        <v>0</v>
      </c>
    </row>
    <row r="5439" spans="1:19" ht="14.25" customHeight="1">
      <c r="A5439" s="4" t="s">
        <v>2921</v>
      </c>
      <c r="B5439" s="5"/>
      <c r="C5439" s="4">
        <v>0</v>
      </c>
      <c r="E5439" s="4" t="b">
        <f t="shared" si="96"/>
        <v>0</v>
      </c>
      <c r="F5439" s="4">
        <v>0</v>
      </c>
      <c r="G5439" s="4">
        <v>0</v>
      </c>
      <c r="H5439" s="6">
        <v>43922</v>
      </c>
      <c r="I5439" s="4" t="s">
        <v>3225</v>
      </c>
      <c r="J5439" s="4" t="s">
        <v>1043</v>
      </c>
      <c r="K5439" s="4">
        <v>10558</v>
      </c>
      <c r="L5439" s="4">
        <v>0</v>
      </c>
      <c r="M5439" s="4">
        <v>0</v>
      </c>
      <c r="N5439" s="4">
        <v>0</v>
      </c>
      <c r="O5439" s="4">
        <v>210000</v>
      </c>
      <c r="P5439" s="4">
        <v>66646000</v>
      </c>
      <c r="Q5439" s="4">
        <v>7455</v>
      </c>
      <c r="R5439" s="4" t="b">
        <f t="shared" si="103"/>
        <v>0</v>
      </c>
      <c r="S5439" s="4">
        <v>0</v>
      </c>
    </row>
    <row r="5440" spans="1:19" ht="14.25" customHeight="1">
      <c r="A5440" s="4" t="s">
        <v>2921</v>
      </c>
      <c r="B5440" s="5"/>
      <c r="C5440" s="4">
        <v>0</v>
      </c>
      <c r="E5440" s="4" t="b">
        <f t="shared" si="96"/>
        <v>0</v>
      </c>
      <c r="F5440" s="4">
        <v>0</v>
      </c>
      <c r="G5440" s="4">
        <v>0</v>
      </c>
      <c r="H5440" s="6">
        <v>43922</v>
      </c>
      <c r="I5440" s="4" t="s">
        <v>3226</v>
      </c>
      <c r="J5440" s="4" t="s">
        <v>1043</v>
      </c>
      <c r="K5440" s="4">
        <v>10559</v>
      </c>
      <c r="L5440" s="4">
        <v>0</v>
      </c>
      <c r="M5440" s="4">
        <v>0</v>
      </c>
      <c r="N5440" s="4">
        <v>0</v>
      </c>
      <c r="O5440" s="4">
        <v>233000</v>
      </c>
      <c r="P5440" s="4">
        <v>66879000</v>
      </c>
      <c r="Q5440" s="4">
        <v>7456</v>
      </c>
      <c r="R5440" s="4" t="b">
        <f t="shared" si="103"/>
        <v>0</v>
      </c>
      <c r="S5440" s="4">
        <v>0</v>
      </c>
    </row>
    <row r="5441" spans="1:19" ht="14.25" customHeight="1">
      <c r="A5441" s="4" t="s">
        <v>2921</v>
      </c>
      <c r="B5441" s="5"/>
      <c r="C5441" s="4">
        <v>0</v>
      </c>
      <c r="E5441" s="4" t="b">
        <f t="shared" si="96"/>
        <v>0</v>
      </c>
      <c r="F5441" s="4">
        <v>0</v>
      </c>
      <c r="G5441" s="4">
        <v>0</v>
      </c>
      <c r="H5441" s="6">
        <v>43922</v>
      </c>
      <c r="I5441" s="4" t="s">
        <v>3227</v>
      </c>
      <c r="J5441" s="4" t="s">
        <v>1043</v>
      </c>
      <c r="K5441" s="4">
        <v>10560</v>
      </c>
      <c r="L5441" s="4">
        <v>0</v>
      </c>
      <c r="M5441" s="4">
        <v>0</v>
      </c>
      <c r="N5441" s="4">
        <v>0</v>
      </c>
      <c r="O5441" s="4">
        <v>210000</v>
      </c>
      <c r="P5441" s="4">
        <v>67089000</v>
      </c>
      <c r="Q5441" s="4">
        <v>7457</v>
      </c>
      <c r="R5441" s="4" t="b">
        <f t="shared" si="103"/>
        <v>0</v>
      </c>
      <c r="S5441" s="4">
        <v>0</v>
      </c>
    </row>
    <row r="5442" spans="1:19" ht="14.25" customHeight="1">
      <c r="A5442" s="4" t="s">
        <v>2921</v>
      </c>
      <c r="B5442" s="5"/>
      <c r="C5442" s="4">
        <v>0</v>
      </c>
      <c r="E5442" s="4" t="b">
        <f t="shared" si="96"/>
        <v>0</v>
      </c>
      <c r="F5442" s="4">
        <v>0</v>
      </c>
      <c r="G5442" s="4">
        <v>0</v>
      </c>
      <c r="H5442" s="6">
        <v>43922</v>
      </c>
      <c r="I5442" s="4" t="s">
        <v>3228</v>
      </c>
      <c r="J5442" s="4" t="s">
        <v>1043</v>
      </c>
      <c r="K5442" s="4">
        <v>10561</v>
      </c>
      <c r="L5442" s="4">
        <v>0</v>
      </c>
      <c r="M5442" s="4">
        <v>0</v>
      </c>
      <c r="N5442" s="4">
        <v>0</v>
      </c>
      <c r="O5442" s="4">
        <v>233000</v>
      </c>
      <c r="P5442" s="4">
        <v>67322000</v>
      </c>
      <c r="Q5442" s="4">
        <v>7458</v>
      </c>
      <c r="R5442" s="4" t="b">
        <f t="shared" si="103"/>
        <v>0</v>
      </c>
      <c r="S5442" s="4">
        <v>0</v>
      </c>
    </row>
    <row r="5443" spans="1:19" ht="14.25" customHeight="1">
      <c r="A5443" s="4" t="s">
        <v>2921</v>
      </c>
      <c r="B5443" s="5"/>
      <c r="C5443" s="4">
        <v>0</v>
      </c>
      <c r="E5443" s="4" t="b">
        <f t="shared" si="96"/>
        <v>0</v>
      </c>
      <c r="F5443" s="4">
        <v>0</v>
      </c>
      <c r="G5443" s="4">
        <v>0</v>
      </c>
      <c r="H5443" s="6">
        <v>43922</v>
      </c>
      <c r="I5443" s="4" t="s">
        <v>3229</v>
      </c>
      <c r="J5443" s="4" t="s">
        <v>1043</v>
      </c>
      <c r="K5443" s="4">
        <v>10562</v>
      </c>
      <c r="L5443" s="4">
        <v>0</v>
      </c>
      <c r="M5443" s="4">
        <v>0</v>
      </c>
      <c r="N5443" s="4">
        <v>0</v>
      </c>
      <c r="O5443" s="4">
        <v>210000</v>
      </c>
      <c r="P5443" s="4">
        <v>67532000</v>
      </c>
      <c r="Q5443" s="4">
        <v>7459</v>
      </c>
      <c r="R5443" s="4" t="b">
        <f t="shared" si="103"/>
        <v>0</v>
      </c>
      <c r="S5443" s="4">
        <v>0</v>
      </c>
    </row>
    <row r="5444" spans="1:19" ht="14.25" customHeight="1">
      <c r="A5444" s="4" t="s">
        <v>2921</v>
      </c>
      <c r="B5444" s="5"/>
      <c r="C5444" s="4">
        <v>0</v>
      </c>
      <c r="E5444" s="4" t="b">
        <f t="shared" si="96"/>
        <v>0</v>
      </c>
      <c r="F5444" s="4">
        <v>0</v>
      </c>
      <c r="G5444" s="4">
        <v>0</v>
      </c>
      <c r="H5444" s="6">
        <v>43922</v>
      </c>
      <c r="I5444" s="4" t="s">
        <v>3230</v>
      </c>
      <c r="J5444" s="4" t="s">
        <v>1043</v>
      </c>
      <c r="K5444" s="4">
        <v>10563</v>
      </c>
      <c r="L5444" s="4">
        <v>0</v>
      </c>
      <c r="M5444" s="4">
        <v>0</v>
      </c>
      <c r="N5444" s="4">
        <v>0</v>
      </c>
      <c r="O5444" s="4">
        <v>210000</v>
      </c>
      <c r="P5444" s="4">
        <v>67742000</v>
      </c>
      <c r="Q5444" s="4">
        <v>7460</v>
      </c>
      <c r="R5444" s="4" t="b">
        <f t="shared" si="103"/>
        <v>0</v>
      </c>
      <c r="S5444" s="4">
        <v>0</v>
      </c>
    </row>
    <row r="5445" spans="1:19" ht="14.25" customHeight="1">
      <c r="A5445" s="4" t="s">
        <v>2921</v>
      </c>
      <c r="B5445" s="5"/>
      <c r="C5445" s="4">
        <v>0</v>
      </c>
      <c r="E5445" s="4" t="b">
        <f t="shared" si="96"/>
        <v>0</v>
      </c>
      <c r="F5445" s="4">
        <v>0</v>
      </c>
      <c r="G5445" s="4">
        <v>0</v>
      </c>
      <c r="H5445" s="6">
        <v>43922</v>
      </c>
      <c r="I5445" s="4" t="s">
        <v>3231</v>
      </c>
      <c r="J5445" s="4" t="s">
        <v>1043</v>
      </c>
      <c r="K5445" s="4">
        <v>10564</v>
      </c>
      <c r="L5445" s="4">
        <v>0</v>
      </c>
      <c r="M5445" s="4">
        <v>0</v>
      </c>
      <c r="N5445" s="4">
        <v>0</v>
      </c>
      <c r="O5445" s="4">
        <v>210000</v>
      </c>
      <c r="P5445" s="4">
        <v>67952000</v>
      </c>
      <c r="Q5445" s="4">
        <v>7461</v>
      </c>
      <c r="R5445" s="4" t="b">
        <f t="shared" si="103"/>
        <v>0</v>
      </c>
      <c r="S5445" s="4">
        <v>0</v>
      </c>
    </row>
    <row r="5446" spans="1:19" ht="14.25" customHeight="1">
      <c r="A5446" s="4" t="s">
        <v>2921</v>
      </c>
      <c r="B5446" s="5"/>
      <c r="C5446" s="4">
        <v>0</v>
      </c>
      <c r="E5446" s="4" t="b">
        <f t="shared" si="96"/>
        <v>0</v>
      </c>
      <c r="F5446" s="4">
        <v>0</v>
      </c>
      <c r="G5446" s="4">
        <v>0</v>
      </c>
      <c r="H5446" s="6">
        <v>43922</v>
      </c>
      <c r="I5446" s="4" t="s">
        <v>3232</v>
      </c>
      <c r="J5446" s="4" t="s">
        <v>1043</v>
      </c>
      <c r="K5446" s="4">
        <v>10565</v>
      </c>
      <c r="L5446" s="4">
        <v>0</v>
      </c>
      <c r="M5446" s="4">
        <v>0</v>
      </c>
      <c r="N5446" s="4">
        <v>0</v>
      </c>
      <c r="O5446" s="4">
        <v>210000</v>
      </c>
      <c r="P5446" s="4">
        <v>68162000</v>
      </c>
      <c r="Q5446" s="4">
        <v>7462</v>
      </c>
      <c r="R5446" s="4" t="b">
        <f t="shared" si="103"/>
        <v>0</v>
      </c>
      <c r="S5446" s="4">
        <v>0</v>
      </c>
    </row>
    <row r="5447" spans="1:19" ht="14.25" customHeight="1">
      <c r="A5447" s="4" t="s">
        <v>2921</v>
      </c>
      <c r="B5447" s="5"/>
      <c r="C5447" s="4">
        <v>0</v>
      </c>
      <c r="E5447" s="4" t="b">
        <f t="shared" si="96"/>
        <v>0</v>
      </c>
      <c r="F5447" s="4">
        <v>0</v>
      </c>
      <c r="G5447" s="4">
        <v>0</v>
      </c>
      <c r="H5447" s="6">
        <v>43922</v>
      </c>
      <c r="I5447" s="4" t="s">
        <v>3233</v>
      </c>
      <c r="J5447" s="4" t="s">
        <v>1043</v>
      </c>
      <c r="K5447" s="4">
        <v>10566</v>
      </c>
      <c r="L5447" s="4">
        <v>0</v>
      </c>
      <c r="M5447" s="4">
        <v>0</v>
      </c>
      <c r="N5447" s="4">
        <v>0</v>
      </c>
      <c r="O5447" s="4">
        <v>233000</v>
      </c>
      <c r="P5447" s="4">
        <v>68395000</v>
      </c>
      <c r="Q5447" s="4">
        <v>7463</v>
      </c>
      <c r="R5447" s="4" t="b">
        <f t="shared" si="103"/>
        <v>0</v>
      </c>
      <c r="S5447" s="4">
        <v>0</v>
      </c>
    </row>
    <row r="5448" spans="1:19" ht="14.25" customHeight="1">
      <c r="A5448" s="4" t="s">
        <v>2921</v>
      </c>
      <c r="B5448" s="5"/>
      <c r="C5448" s="4">
        <v>0</v>
      </c>
      <c r="E5448" s="4" t="b">
        <f t="shared" si="96"/>
        <v>0</v>
      </c>
      <c r="F5448" s="4">
        <v>0</v>
      </c>
      <c r="G5448" s="4">
        <v>0</v>
      </c>
      <c r="H5448" s="6">
        <v>43922</v>
      </c>
      <c r="I5448" s="4" t="s">
        <v>3234</v>
      </c>
      <c r="J5448" s="4" t="s">
        <v>1043</v>
      </c>
      <c r="K5448" s="4">
        <v>10567</v>
      </c>
      <c r="L5448" s="4">
        <v>0</v>
      </c>
      <c r="M5448" s="4">
        <v>0</v>
      </c>
      <c r="N5448" s="4">
        <v>0</v>
      </c>
      <c r="O5448" s="4">
        <v>210000</v>
      </c>
      <c r="P5448" s="4">
        <v>68605000</v>
      </c>
      <c r="Q5448" s="4">
        <v>7464</v>
      </c>
      <c r="R5448" s="4" t="b">
        <f t="shared" si="103"/>
        <v>0</v>
      </c>
      <c r="S5448" s="4">
        <v>0</v>
      </c>
    </row>
    <row r="5449" spans="1:19" ht="14.25" customHeight="1">
      <c r="A5449" s="4" t="s">
        <v>2921</v>
      </c>
      <c r="B5449" s="5"/>
      <c r="C5449" s="4">
        <v>0</v>
      </c>
      <c r="E5449" s="4" t="b">
        <f t="shared" si="96"/>
        <v>0</v>
      </c>
      <c r="F5449" s="4">
        <v>0</v>
      </c>
      <c r="G5449" s="4">
        <v>0</v>
      </c>
      <c r="H5449" s="6">
        <v>43922</v>
      </c>
      <c r="I5449" s="4" t="s">
        <v>3235</v>
      </c>
      <c r="J5449" s="4" t="s">
        <v>1043</v>
      </c>
      <c r="K5449" s="4">
        <v>10568</v>
      </c>
      <c r="L5449" s="4">
        <v>0</v>
      </c>
      <c r="M5449" s="4">
        <v>0</v>
      </c>
      <c r="N5449" s="4">
        <v>0</v>
      </c>
      <c r="O5449" s="4">
        <v>233000</v>
      </c>
      <c r="P5449" s="4">
        <v>68838000</v>
      </c>
      <c r="Q5449" s="4">
        <v>7465</v>
      </c>
      <c r="R5449" s="4" t="b">
        <f t="shared" si="103"/>
        <v>0</v>
      </c>
      <c r="S5449" s="4">
        <v>0</v>
      </c>
    </row>
    <row r="5450" spans="1:19" ht="14.25" customHeight="1">
      <c r="A5450" s="4" t="s">
        <v>2921</v>
      </c>
      <c r="B5450" s="5"/>
      <c r="C5450" s="4">
        <v>0</v>
      </c>
      <c r="E5450" s="4" t="b">
        <f t="shared" si="96"/>
        <v>0</v>
      </c>
      <c r="F5450" s="4">
        <v>0</v>
      </c>
      <c r="G5450" s="4">
        <v>0</v>
      </c>
      <c r="H5450" s="6">
        <v>43922</v>
      </c>
      <c r="I5450" s="4" t="s">
        <v>3236</v>
      </c>
      <c r="J5450" s="4" t="s">
        <v>1043</v>
      </c>
      <c r="K5450" s="4">
        <v>10569</v>
      </c>
      <c r="L5450" s="4">
        <v>0</v>
      </c>
      <c r="M5450" s="4">
        <v>0</v>
      </c>
      <c r="N5450" s="4">
        <v>0</v>
      </c>
      <c r="O5450" s="4">
        <v>210000</v>
      </c>
      <c r="P5450" s="4">
        <v>69048000</v>
      </c>
      <c r="Q5450" s="4">
        <v>7466</v>
      </c>
      <c r="R5450" s="4" t="b">
        <f t="shared" si="103"/>
        <v>0</v>
      </c>
      <c r="S5450" s="4">
        <v>0</v>
      </c>
    </row>
    <row r="5451" spans="1:19" ht="14.25" customHeight="1">
      <c r="A5451" s="4" t="s">
        <v>2921</v>
      </c>
      <c r="B5451" s="5"/>
      <c r="C5451" s="4">
        <v>0</v>
      </c>
      <c r="E5451" s="4" t="b">
        <f t="shared" si="96"/>
        <v>0</v>
      </c>
      <c r="F5451" s="4">
        <v>0</v>
      </c>
      <c r="G5451" s="4">
        <v>0</v>
      </c>
      <c r="H5451" s="6">
        <v>43922</v>
      </c>
      <c r="I5451" s="4" t="s">
        <v>3237</v>
      </c>
      <c r="J5451" s="4" t="s">
        <v>1043</v>
      </c>
      <c r="K5451" s="4">
        <v>10570</v>
      </c>
      <c r="L5451" s="4">
        <v>0</v>
      </c>
      <c r="M5451" s="4">
        <v>0</v>
      </c>
      <c r="N5451" s="4">
        <v>0</v>
      </c>
      <c r="O5451" s="4">
        <v>210000</v>
      </c>
      <c r="P5451" s="4">
        <v>69258000</v>
      </c>
      <c r="Q5451" s="4">
        <v>7467</v>
      </c>
      <c r="R5451" s="4" t="b">
        <f t="shared" si="103"/>
        <v>0</v>
      </c>
      <c r="S5451" s="4">
        <v>0</v>
      </c>
    </row>
    <row r="5452" spans="1:19" ht="14.25" customHeight="1">
      <c r="A5452" s="4" t="s">
        <v>2921</v>
      </c>
      <c r="B5452" s="5"/>
      <c r="C5452" s="4">
        <v>0</v>
      </c>
      <c r="E5452" s="4" t="b">
        <f t="shared" si="96"/>
        <v>0</v>
      </c>
      <c r="F5452" s="4">
        <v>0</v>
      </c>
      <c r="G5452" s="4">
        <v>0</v>
      </c>
      <c r="H5452" s="6">
        <v>43922</v>
      </c>
      <c r="I5452" s="4" t="s">
        <v>3238</v>
      </c>
      <c r="J5452" s="4" t="s">
        <v>1043</v>
      </c>
      <c r="K5452" s="4">
        <v>10571</v>
      </c>
      <c r="L5452" s="4">
        <v>0</v>
      </c>
      <c r="M5452" s="4">
        <v>0</v>
      </c>
      <c r="N5452" s="4">
        <v>0</v>
      </c>
      <c r="O5452" s="4">
        <v>233000</v>
      </c>
      <c r="P5452" s="4">
        <v>69491000</v>
      </c>
      <c r="Q5452" s="4">
        <v>7468</v>
      </c>
      <c r="R5452" s="4" t="b">
        <f t="shared" si="103"/>
        <v>0</v>
      </c>
      <c r="S5452" s="4">
        <v>0</v>
      </c>
    </row>
    <row r="5453" spans="1:19" ht="14.25" customHeight="1">
      <c r="A5453" s="4" t="s">
        <v>2921</v>
      </c>
      <c r="B5453" s="5"/>
      <c r="C5453" s="4">
        <v>0</v>
      </c>
      <c r="E5453" s="4" t="b">
        <f t="shared" si="96"/>
        <v>0</v>
      </c>
      <c r="F5453" s="4">
        <v>0</v>
      </c>
      <c r="G5453" s="4">
        <v>0</v>
      </c>
      <c r="H5453" s="6">
        <v>43922</v>
      </c>
      <c r="I5453" s="4" t="s">
        <v>3239</v>
      </c>
      <c r="J5453" s="4" t="s">
        <v>1043</v>
      </c>
      <c r="K5453" s="4">
        <v>10572</v>
      </c>
      <c r="L5453" s="4">
        <v>0</v>
      </c>
      <c r="M5453" s="4">
        <v>0</v>
      </c>
      <c r="N5453" s="4">
        <v>0</v>
      </c>
      <c r="O5453" s="4">
        <v>210000</v>
      </c>
      <c r="P5453" s="4">
        <v>69701000</v>
      </c>
      <c r="Q5453" s="4">
        <v>7469</v>
      </c>
      <c r="R5453" s="4" t="b">
        <f t="shared" si="103"/>
        <v>0</v>
      </c>
      <c r="S5453" s="4">
        <v>0</v>
      </c>
    </row>
    <row r="5454" spans="1:19" ht="14.25" customHeight="1">
      <c r="A5454" s="4" t="s">
        <v>2921</v>
      </c>
      <c r="B5454" s="5"/>
      <c r="C5454" s="4">
        <v>0</v>
      </c>
      <c r="E5454" s="4" t="b">
        <f t="shared" si="96"/>
        <v>0</v>
      </c>
      <c r="F5454" s="4">
        <v>0</v>
      </c>
      <c r="G5454" s="4">
        <v>0</v>
      </c>
      <c r="H5454" s="6">
        <v>43922</v>
      </c>
      <c r="I5454" s="4" t="s">
        <v>3240</v>
      </c>
      <c r="J5454" s="4" t="s">
        <v>1043</v>
      </c>
      <c r="K5454" s="4">
        <v>10573</v>
      </c>
      <c r="L5454" s="4">
        <v>0</v>
      </c>
      <c r="M5454" s="4">
        <v>0</v>
      </c>
      <c r="N5454" s="4">
        <v>0</v>
      </c>
      <c r="O5454" s="4">
        <v>210000</v>
      </c>
      <c r="P5454" s="4">
        <v>69911000</v>
      </c>
      <c r="Q5454" s="4">
        <v>7470</v>
      </c>
      <c r="R5454" s="4" t="b">
        <f t="shared" si="103"/>
        <v>0</v>
      </c>
      <c r="S5454" s="4">
        <v>0</v>
      </c>
    </row>
    <row r="5455" spans="1:19" ht="14.25" customHeight="1">
      <c r="A5455" s="4" t="s">
        <v>2921</v>
      </c>
      <c r="B5455" s="5"/>
      <c r="C5455" s="4">
        <v>0</v>
      </c>
      <c r="E5455" s="4" t="b">
        <f t="shared" si="96"/>
        <v>0</v>
      </c>
      <c r="F5455" s="4">
        <v>0</v>
      </c>
      <c r="G5455" s="4">
        <v>0</v>
      </c>
      <c r="H5455" s="6">
        <v>43922</v>
      </c>
      <c r="I5455" s="4" t="s">
        <v>3241</v>
      </c>
      <c r="J5455" s="4" t="s">
        <v>1043</v>
      </c>
      <c r="K5455" s="4">
        <v>10574</v>
      </c>
      <c r="L5455" s="4">
        <v>0</v>
      </c>
      <c r="M5455" s="4">
        <v>0</v>
      </c>
      <c r="N5455" s="4">
        <v>0</v>
      </c>
      <c r="O5455" s="4">
        <v>233000</v>
      </c>
      <c r="P5455" s="4">
        <v>70144000</v>
      </c>
      <c r="Q5455" s="4">
        <v>7471</v>
      </c>
      <c r="R5455" s="4" t="b">
        <f t="shared" si="103"/>
        <v>0</v>
      </c>
      <c r="S5455" s="4">
        <v>0</v>
      </c>
    </row>
    <row r="5456" spans="1:19" ht="14.25" customHeight="1">
      <c r="A5456" s="4" t="s">
        <v>2921</v>
      </c>
      <c r="B5456" s="5"/>
      <c r="C5456" s="4">
        <v>0</v>
      </c>
      <c r="E5456" s="4" t="b">
        <f t="shared" si="96"/>
        <v>0</v>
      </c>
      <c r="F5456" s="4">
        <v>0</v>
      </c>
      <c r="G5456" s="4">
        <v>0</v>
      </c>
      <c r="H5456" s="6">
        <v>43952</v>
      </c>
      <c r="I5456" s="4" t="s">
        <v>3242</v>
      </c>
      <c r="J5456" s="4" t="s">
        <v>1043</v>
      </c>
      <c r="K5456" s="4">
        <v>10575</v>
      </c>
      <c r="L5456" s="4">
        <v>0</v>
      </c>
      <c r="M5456" s="4">
        <v>0</v>
      </c>
      <c r="N5456" s="4">
        <v>0</v>
      </c>
      <c r="O5456" s="4">
        <v>233000</v>
      </c>
      <c r="P5456" s="4">
        <v>70377000</v>
      </c>
      <c r="Q5456" s="4">
        <v>7472</v>
      </c>
      <c r="R5456" s="4" t="b">
        <f t="shared" si="103"/>
        <v>0</v>
      </c>
      <c r="S5456" s="4">
        <v>0</v>
      </c>
    </row>
    <row r="5457" spans="1:19" ht="14.25" customHeight="1">
      <c r="A5457" s="4" t="s">
        <v>2921</v>
      </c>
      <c r="B5457" s="5"/>
      <c r="C5457" s="4">
        <v>0</v>
      </c>
      <c r="E5457" s="4" t="b">
        <f t="shared" si="96"/>
        <v>0</v>
      </c>
      <c r="F5457" s="4">
        <v>0</v>
      </c>
      <c r="G5457" s="4">
        <v>0</v>
      </c>
      <c r="H5457" s="6">
        <v>43952</v>
      </c>
      <c r="I5457" s="4" t="s">
        <v>3243</v>
      </c>
      <c r="J5457" s="4" t="s">
        <v>1043</v>
      </c>
      <c r="K5457" s="4">
        <v>10576</v>
      </c>
      <c r="L5457" s="4">
        <v>0</v>
      </c>
      <c r="M5457" s="4">
        <v>0</v>
      </c>
      <c r="N5457" s="4">
        <v>0</v>
      </c>
      <c r="O5457" s="4">
        <v>210000</v>
      </c>
      <c r="P5457" s="4">
        <v>70587000</v>
      </c>
      <c r="Q5457" s="4">
        <v>7473</v>
      </c>
      <c r="R5457" s="4" t="b">
        <f t="shared" si="103"/>
        <v>0</v>
      </c>
      <c r="S5457" s="4">
        <v>0</v>
      </c>
    </row>
    <row r="5458" spans="1:19" ht="14.25" customHeight="1">
      <c r="A5458" s="4" t="s">
        <v>2921</v>
      </c>
      <c r="B5458" s="5"/>
      <c r="C5458" s="4">
        <v>0</v>
      </c>
      <c r="E5458" s="4" t="b">
        <f t="shared" si="96"/>
        <v>0</v>
      </c>
      <c r="F5458" s="4">
        <v>0</v>
      </c>
      <c r="G5458" s="4">
        <v>0</v>
      </c>
      <c r="H5458" s="6">
        <v>43952</v>
      </c>
      <c r="I5458" s="4" t="s">
        <v>3244</v>
      </c>
      <c r="J5458" s="4" t="s">
        <v>1043</v>
      </c>
      <c r="K5458" s="4">
        <v>10577</v>
      </c>
      <c r="L5458" s="4">
        <v>0</v>
      </c>
      <c r="M5458" s="4">
        <v>0</v>
      </c>
      <c r="N5458" s="4">
        <v>0</v>
      </c>
      <c r="O5458" s="4">
        <v>210000</v>
      </c>
      <c r="P5458" s="4">
        <v>70797000</v>
      </c>
      <c r="Q5458" s="4">
        <v>7474</v>
      </c>
      <c r="R5458" s="4" t="b">
        <f t="shared" si="103"/>
        <v>0</v>
      </c>
      <c r="S5458" s="4">
        <v>0</v>
      </c>
    </row>
    <row r="5459" spans="1:19" ht="14.25" customHeight="1">
      <c r="A5459" s="4" t="s">
        <v>2921</v>
      </c>
      <c r="B5459" s="5"/>
      <c r="C5459" s="4">
        <v>0</v>
      </c>
      <c r="E5459" s="4" t="b">
        <f t="shared" si="96"/>
        <v>0</v>
      </c>
      <c r="F5459" s="4">
        <v>0</v>
      </c>
      <c r="G5459" s="4">
        <v>0</v>
      </c>
      <c r="H5459" s="6">
        <v>43952</v>
      </c>
      <c r="I5459" s="4" t="s">
        <v>3245</v>
      </c>
      <c r="J5459" s="4" t="s">
        <v>1043</v>
      </c>
      <c r="K5459" s="4">
        <v>10578</v>
      </c>
      <c r="L5459" s="4">
        <v>0</v>
      </c>
      <c r="M5459" s="4">
        <v>0</v>
      </c>
      <c r="N5459" s="4">
        <v>0</v>
      </c>
      <c r="O5459" s="4">
        <v>210000</v>
      </c>
      <c r="P5459" s="4">
        <v>71007000</v>
      </c>
      <c r="Q5459" s="4">
        <v>7475</v>
      </c>
      <c r="R5459" s="4" t="b">
        <f t="shared" si="103"/>
        <v>0</v>
      </c>
      <c r="S5459" s="4">
        <v>0</v>
      </c>
    </row>
    <row r="5460" spans="1:19" ht="14.25" customHeight="1">
      <c r="A5460" s="4" t="s">
        <v>2921</v>
      </c>
      <c r="B5460" s="5"/>
      <c r="C5460" s="4">
        <v>0</v>
      </c>
      <c r="E5460" s="4" t="b">
        <f t="shared" si="96"/>
        <v>0</v>
      </c>
      <c r="F5460" s="4">
        <v>0</v>
      </c>
      <c r="G5460" s="4">
        <v>0</v>
      </c>
      <c r="H5460" s="6">
        <v>43952</v>
      </c>
      <c r="I5460" s="4" t="s">
        <v>3246</v>
      </c>
      <c r="J5460" s="4" t="s">
        <v>1043</v>
      </c>
      <c r="K5460" s="4">
        <v>10579</v>
      </c>
      <c r="L5460" s="4">
        <v>0</v>
      </c>
      <c r="M5460" s="4">
        <v>0</v>
      </c>
      <c r="N5460" s="4">
        <v>0</v>
      </c>
      <c r="O5460" s="4">
        <v>210000</v>
      </c>
      <c r="P5460" s="4">
        <v>71217000</v>
      </c>
      <c r="Q5460" s="4">
        <v>7476</v>
      </c>
      <c r="R5460" s="4" t="b">
        <f t="shared" si="103"/>
        <v>0</v>
      </c>
      <c r="S5460" s="4">
        <v>0</v>
      </c>
    </row>
    <row r="5461" spans="1:19" ht="14.25" customHeight="1">
      <c r="A5461" s="4" t="s">
        <v>2921</v>
      </c>
      <c r="B5461" s="5"/>
      <c r="C5461" s="4">
        <v>0</v>
      </c>
      <c r="E5461" s="4" t="b">
        <f t="shared" si="96"/>
        <v>0</v>
      </c>
      <c r="F5461" s="4">
        <v>0</v>
      </c>
      <c r="G5461" s="4">
        <v>0</v>
      </c>
      <c r="H5461" s="6">
        <v>43952</v>
      </c>
      <c r="I5461" s="4" t="s">
        <v>3247</v>
      </c>
      <c r="J5461" s="4" t="s">
        <v>1043</v>
      </c>
      <c r="K5461" s="4">
        <v>10580</v>
      </c>
      <c r="L5461" s="4">
        <v>0</v>
      </c>
      <c r="M5461" s="4">
        <v>0</v>
      </c>
      <c r="N5461" s="4">
        <v>0</v>
      </c>
      <c r="O5461" s="4">
        <v>233000</v>
      </c>
      <c r="P5461" s="4">
        <v>71450000</v>
      </c>
      <c r="Q5461" s="4">
        <v>7477</v>
      </c>
      <c r="R5461" s="4" t="b">
        <f t="shared" si="103"/>
        <v>0</v>
      </c>
      <c r="S5461" s="4">
        <v>0</v>
      </c>
    </row>
    <row r="5462" spans="1:19" ht="14.25" customHeight="1">
      <c r="A5462" s="4" t="s">
        <v>2921</v>
      </c>
      <c r="B5462" s="5"/>
      <c r="C5462" s="4">
        <v>0</v>
      </c>
      <c r="E5462" s="4" t="b">
        <f t="shared" si="96"/>
        <v>0</v>
      </c>
      <c r="F5462" s="4">
        <v>0</v>
      </c>
      <c r="G5462" s="4">
        <v>0</v>
      </c>
      <c r="H5462" s="6">
        <v>43952</v>
      </c>
      <c r="I5462" s="4" t="s">
        <v>3248</v>
      </c>
      <c r="J5462" s="4" t="s">
        <v>1043</v>
      </c>
      <c r="K5462" s="4">
        <v>10581</v>
      </c>
      <c r="L5462" s="4">
        <v>0</v>
      </c>
      <c r="M5462" s="4">
        <v>0</v>
      </c>
      <c r="N5462" s="4">
        <v>0</v>
      </c>
      <c r="O5462" s="4">
        <v>233000</v>
      </c>
      <c r="P5462" s="4">
        <v>71683000</v>
      </c>
      <c r="Q5462" s="4">
        <v>7478</v>
      </c>
      <c r="R5462" s="4" t="b">
        <f t="shared" si="103"/>
        <v>0</v>
      </c>
      <c r="S5462" s="4">
        <v>0</v>
      </c>
    </row>
    <row r="5463" spans="1:19" ht="14.25" customHeight="1">
      <c r="A5463" s="4" t="s">
        <v>2921</v>
      </c>
      <c r="B5463" s="5"/>
      <c r="C5463" s="4">
        <v>0</v>
      </c>
      <c r="E5463" s="4" t="b">
        <f t="shared" si="96"/>
        <v>0</v>
      </c>
      <c r="F5463" s="4">
        <v>0</v>
      </c>
      <c r="G5463" s="4">
        <v>0</v>
      </c>
      <c r="H5463" s="6">
        <v>43952</v>
      </c>
      <c r="I5463" s="4" t="s">
        <v>3249</v>
      </c>
      <c r="J5463" s="4" t="s">
        <v>1043</v>
      </c>
      <c r="K5463" s="4">
        <v>10582</v>
      </c>
      <c r="L5463" s="4">
        <v>0</v>
      </c>
      <c r="M5463" s="4">
        <v>0</v>
      </c>
      <c r="N5463" s="4">
        <v>0</v>
      </c>
      <c r="O5463" s="4">
        <v>210000</v>
      </c>
      <c r="P5463" s="4">
        <v>71893000</v>
      </c>
      <c r="Q5463" s="4">
        <v>7479</v>
      </c>
      <c r="R5463" s="4" t="b">
        <f t="shared" si="103"/>
        <v>0</v>
      </c>
      <c r="S5463" s="4">
        <v>0</v>
      </c>
    </row>
    <row r="5464" spans="1:19" ht="14.25" customHeight="1">
      <c r="A5464" s="4" t="s">
        <v>2921</v>
      </c>
      <c r="B5464" s="5"/>
      <c r="C5464" s="4">
        <v>0</v>
      </c>
      <c r="E5464" s="4" t="b">
        <f t="shared" si="96"/>
        <v>0</v>
      </c>
      <c r="F5464" s="4">
        <v>0</v>
      </c>
      <c r="G5464" s="4">
        <v>0</v>
      </c>
      <c r="H5464" s="6">
        <v>43952</v>
      </c>
      <c r="I5464" s="4" t="s">
        <v>3250</v>
      </c>
      <c r="J5464" s="4" t="s">
        <v>1043</v>
      </c>
      <c r="K5464" s="4">
        <v>10583</v>
      </c>
      <c r="L5464" s="4">
        <v>0</v>
      </c>
      <c r="M5464" s="4">
        <v>0</v>
      </c>
      <c r="N5464" s="4">
        <v>0</v>
      </c>
      <c r="O5464" s="4">
        <v>233000</v>
      </c>
      <c r="P5464" s="4">
        <v>72126000</v>
      </c>
      <c r="Q5464" s="4">
        <v>7480</v>
      </c>
      <c r="R5464" s="4" t="b">
        <f t="shared" si="103"/>
        <v>0</v>
      </c>
      <c r="S5464" s="4">
        <v>0</v>
      </c>
    </row>
    <row r="5465" spans="1:19" ht="14.25" customHeight="1">
      <c r="A5465" s="4" t="s">
        <v>2921</v>
      </c>
      <c r="B5465" s="5"/>
      <c r="C5465" s="4">
        <v>0</v>
      </c>
      <c r="E5465" s="4" t="b">
        <f t="shared" si="96"/>
        <v>0</v>
      </c>
      <c r="F5465" s="4">
        <v>0</v>
      </c>
      <c r="G5465" s="4">
        <v>0</v>
      </c>
      <c r="H5465" s="6">
        <v>43952</v>
      </c>
      <c r="I5465" s="4" t="s">
        <v>3251</v>
      </c>
      <c r="J5465" s="4" t="s">
        <v>1043</v>
      </c>
      <c r="K5465" s="4">
        <v>10584</v>
      </c>
      <c r="L5465" s="4">
        <v>0</v>
      </c>
      <c r="M5465" s="4">
        <v>0</v>
      </c>
      <c r="N5465" s="4">
        <v>0</v>
      </c>
      <c r="O5465" s="4">
        <v>210000</v>
      </c>
      <c r="P5465" s="4">
        <v>72336000</v>
      </c>
      <c r="Q5465" s="4">
        <v>7481</v>
      </c>
      <c r="R5465" s="4" t="b">
        <f t="shared" si="103"/>
        <v>0</v>
      </c>
      <c r="S5465" s="4">
        <v>0</v>
      </c>
    </row>
    <row r="5466" spans="1:19" ht="14.25" customHeight="1">
      <c r="A5466" s="4" t="s">
        <v>2921</v>
      </c>
      <c r="B5466" s="5"/>
      <c r="C5466" s="4">
        <v>0</v>
      </c>
      <c r="E5466" s="4" t="b">
        <f t="shared" si="96"/>
        <v>0</v>
      </c>
      <c r="F5466" s="4">
        <v>0</v>
      </c>
      <c r="G5466" s="4">
        <v>0</v>
      </c>
      <c r="H5466" s="6">
        <v>43952</v>
      </c>
      <c r="I5466" s="4" t="s">
        <v>3252</v>
      </c>
      <c r="J5466" s="4" t="s">
        <v>1043</v>
      </c>
      <c r="K5466" s="4">
        <v>10585</v>
      </c>
      <c r="L5466" s="4">
        <v>0</v>
      </c>
      <c r="M5466" s="4">
        <v>0</v>
      </c>
      <c r="N5466" s="4">
        <v>0</v>
      </c>
      <c r="O5466" s="4">
        <v>210000</v>
      </c>
      <c r="P5466" s="4">
        <v>72546000</v>
      </c>
      <c r="Q5466" s="4">
        <v>7482</v>
      </c>
      <c r="R5466" s="4" t="b">
        <f t="shared" si="103"/>
        <v>0</v>
      </c>
      <c r="S5466" s="4">
        <v>0</v>
      </c>
    </row>
    <row r="5467" spans="1:19" ht="14.25" customHeight="1">
      <c r="A5467" s="4" t="s">
        <v>2921</v>
      </c>
      <c r="B5467" s="5"/>
      <c r="C5467" s="4">
        <v>0</v>
      </c>
      <c r="E5467" s="4" t="b">
        <f t="shared" si="96"/>
        <v>0</v>
      </c>
      <c r="F5467" s="4">
        <v>0</v>
      </c>
      <c r="G5467" s="4">
        <v>0</v>
      </c>
      <c r="H5467" s="6">
        <v>43952</v>
      </c>
      <c r="I5467" s="4" t="s">
        <v>3253</v>
      </c>
      <c r="J5467" s="4" t="s">
        <v>1043</v>
      </c>
      <c r="K5467" s="4">
        <v>10586</v>
      </c>
      <c r="L5467" s="4">
        <v>0</v>
      </c>
      <c r="M5467" s="4">
        <v>0</v>
      </c>
      <c r="N5467" s="4">
        <v>0</v>
      </c>
      <c r="O5467" s="4">
        <v>210000</v>
      </c>
      <c r="P5467" s="4">
        <v>72756000</v>
      </c>
      <c r="Q5467" s="4">
        <v>7483</v>
      </c>
      <c r="R5467" s="4" t="b">
        <f t="shared" si="103"/>
        <v>0</v>
      </c>
      <c r="S5467" s="4">
        <v>0</v>
      </c>
    </row>
    <row r="5468" spans="1:19" ht="14.25" customHeight="1">
      <c r="A5468" s="4" t="s">
        <v>2921</v>
      </c>
      <c r="B5468" s="5"/>
      <c r="C5468" s="4">
        <v>0</v>
      </c>
      <c r="E5468" s="4" t="b">
        <f t="shared" si="96"/>
        <v>0</v>
      </c>
      <c r="F5468" s="4">
        <v>0</v>
      </c>
      <c r="G5468" s="4">
        <v>0</v>
      </c>
      <c r="H5468" s="6">
        <v>43952</v>
      </c>
      <c r="I5468" s="4" t="s">
        <v>3254</v>
      </c>
      <c r="J5468" s="4" t="s">
        <v>1043</v>
      </c>
      <c r="K5468" s="4">
        <v>10587</v>
      </c>
      <c r="L5468" s="4">
        <v>0</v>
      </c>
      <c r="M5468" s="4">
        <v>0</v>
      </c>
      <c r="N5468" s="4">
        <v>0</v>
      </c>
      <c r="O5468" s="4">
        <v>210000</v>
      </c>
      <c r="P5468" s="4">
        <v>72966000</v>
      </c>
      <c r="Q5468" s="4">
        <v>7484</v>
      </c>
      <c r="R5468" s="4" t="b">
        <f t="shared" si="103"/>
        <v>0</v>
      </c>
      <c r="S5468" s="4">
        <v>0</v>
      </c>
    </row>
    <row r="5469" spans="1:19" ht="14.25" customHeight="1">
      <c r="A5469" s="4" t="s">
        <v>2921</v>
      </c>
      <c r="B5469" s="5"/>
      <c r="C5469" s="4">
        <v>0</v>
      </c>
      <c r="E5469" s="4" t="b">
        <f t="shared" si="96"/>
        <v>0</v>
      </c>
      <c r="F5469" s="4">
        <v>0</v>
      </c>
      <c r="G5469" s="4">
        <v>0</v>
      </c>
      <c r="H5469" s="6">
        <v>43952</v>
      </c>
      <c r="I5469" s="4" t="s">
        <v>3255</v>
      </c>
      <c r="J5469" s="4" t="s">
        <v>1043</v>
      </c>
      <c r="K5469" s="4">
        <v>10588</v>
      </c>
      <c r="L5469" s="4">
        <v>0</v>
      </c>
      <c r="M5469" s="4">
        <v>0</v>
      </c>
      <c r="N5469" s="4">
        <v>0</v>
      </c>
      <c r="O5469" s="4">
        <v>210000</v>
      </c>
      <c r="P5469" s="4">
        <v>73176000</v>
      </c>
      <c r="Q5469" s="4">
        <v>7485</v>
      </c>
      <c r="R5469" s="4" t="b">
        <f t="shared" si="103"/>
        <v>0</v>
      </c>
      <c r="S5469" s="4">
        <v>0</v>
      </c>
    </row>
    <row r="5470" spans="1:19" ht="14.25" customHeight="1">
      <c r="A5470" s="4" t="s">
        <v>2921</v>
      </c>
      <c r="B5470" s="5"/>
      <c r="C5470" s="4">
        <v>0</v>
      </c>
      <c r="E5470" s="4" t="b">
        <f t="shared" si="96"/>
        <v>0</v>
      </c>
      <c r="F5470" s="4">
        <v>0</v>
      </c>
      <c r="G5470" s="4">
        <v>0</v>
      </c>
      <c r="H5470" s="6">
        <v>43952</v>
      </c>
      <c r="I5470" s="4" t="s">
        <v>3256</v>
      </c>
      <c r="J5470" s="4" t="s">
        <v>1043</v>
      </c>
      <c r="K5470" s="4">
        <v>10589</v>
      </c>
      <c r="L5470" s="4">
        <v>0</v>
      </c>
      <c r="M5470" s="4">
        <v>0</v>
      </c>
      <c r="N5470" s="4">
        <v>0</v>
      </c>
      <c r="O5470" s="4">
        <v>233000</v>
      </c>
      <c r="P5470" s="4">
        <v>73409000</v>
      </c>
      <c r="Q5470" s="4">
        <v>7486</v>
      </c>
      <c r="R5470" s="4" t="b">
        <f t="shared" si="103"/>
        <v>0</v>
      </c>
      <c r="S5470" s="4">
        <v>0</v>
      </c>
    </row>
    <row r="5471" spans="1:19" ht="14.25" customHeight="1">
      <c r="A5471" s="4" t="s">
        <v>2921</v>
      </c>
      <c r="B5471" s="5"/>
      <c r="C5471" s="4">
        <v>0</v>
      </c>
      <c r="E5471" s="4" t="b">
        <f t="shared" si="96"/>
        <v>0</v>
      </c>
      <c r="F5471" s="4">
        <v>0</v>
      </c>
      <c r="G5471" s="4">
        <v>0</v>
      </c>
      <c r="H5471" s="6">
        <v>43952</v>
      </c>
      <c r="I5471" s="4" t="s">
        <v>3257</v>
      </c>
      <c r="J5471" s="4" t="s">
        <v>1043</v>
      </c>
      <c r="K5471" s="4">
        <v>10590</v>
      </c>
      <c r="L5471" s="4">
        <v>0</v>
      </c>
      <c r="M5471" s="4">
        <v>0</v>
      </c>
      <c r="N5471" s="4">
        <v>0</v>
      </c>
      <c r="O5471" s="4">
        <v>210000</v>
      </c>
      <c r="P5471" s="4">
        <v>73619000</v>
      </c>
      <c r="Q5471" s="4">
        <v>7487</v>
      </c>
      <c r="R5471" s="4" t="b">
        <f t="shared" si="103"/>
        <v>0</v>
      </c>
      <c r="S5471" s="4">
        <v>0</v>
      </c>
    </row>
    <row r="5472" spans="1:19" ht="14.25" customHeight="1">
      <c r="A5472" s="4" t="s">
        <v>2921</v>
      </c>
      <c r="B5472" s="5"/>
      <c r="C5472" s="4">
        <v>0</v>
      </c>
      <c r="E5472" s="4" t="b">
        <f t="shared" si="96"/>
        <v>0</v>
      </c>
      <c r="F5472" s="4">
        <v>0</v>
      </c>
      <c r="G5472" s="4">
        <v>0</v>
      </c>
      <c r="H5472" s="6">
        <v>43952</v>
      </c>
      <c r="I5472" s="4" t="s">
        <v>3258</v>
      </c>
      <c r="J5472" s="4" t="s">
        <v>1043</v>
      </c>
      <c r="K5472" s="4">
        <v>10591</v>
      </c>
      <c r="L5472" s="4">
        <v>0</v>
      </c>
      <c r="M5472" s="4">
        <v>0</v>
      </c>
      <c r="N5472" s="4">
        <v>0</v>
      </c>
      <c r="O5472" s="4">
        <v>210000</v>
      </c>
      <c r="P5472" s="4">
        <v>73829000</v>
      </c>
      <c r="Q5472" s="4">
        <v>7488</v>
      </c>
      <c r="R5472" s="4" t="b">
        <f t="shared" si="103"/>
        <v>0</v>
      </c>
      <c r="S5472" s="4">
        <v>0</v>
      </c>
    </row>
    <row r="5473" spans="1:19" ht="14.25" customHeight="1">
      <c r="A5473" s="4" t="s">
        <v>2921</v>
      </c>
      <c r="B5473" s="5"/>
      <c r="C5473" s="4">
        <v>0</v>
      </c>
      <c r="E5473" s="4" t="b">
        <f t="shared" si="96"/>
        <v>0</v>
      </c>
      <c r="F5473" s="4">
        <v>0</v>
      </c>
      <c r="G5473" s="4">
        <v>0</v>
      </c>
      <c r="H5473" s="6">
        <v>43952</v>
      </c>
      <c r="I5473" s="4" t="s">
        <v>3259</v>
      </c>
      <c r="J5473" s="4" t="s">
        <v>1043</v>
      </c>
      <c r="K5473" s="4">
        <v>10592</v>
      </c>
      <c r="L5473" s="4">
        <v>0</v>
      </c>
      <c r="M5473" s="4">
        <v>0</v>
      </c>
      <c r="N5473" s="4">
        <v>0</v>
      </c>
      <c r="O5473" s="4">
        <v>233000</v>
      </c>
      <c r="P5473" s="4">
        <v>74062000</v>
      </c>
      <c r="Q5473" s="4">
        <v>7489</v>
      </c>
      <c r="R5473" s="4" t="b">
        <f t="shared" si="103"/>
        <v>0</v>
      </c>
      <c r="S5473" s="4">
        <v>0</v>
      </c>
    </row>
    <row r="5474" spans="1:19" ht="14.25" customHeight="1">
      <c r="A5474" s="4" t="s">
        <v>2921</v>
      </c>
      <c r="B5474" s="5"/>
      <c r="C5474" s="4">
        <v>0</v>
      </c>
      <c r="E5474" s="4" t="b">
        <f t="shared" si="96"/>
        <v>0</v>
      </c>
      <c r="F5474" s="4">
        <v>0</v>
      </c>
      <c r="G5474" s="4">
        <v>0</v>
      </c>
      <c r="H5474" s="6">
        <v>43952</v>
      </c>
      <c r="I5474" s="4" t="s">
        <v>3260</v>
      </c>
      <c r="J5474" s="4" t="s">
        <v>1043</v>
      </c>
      <c r="K5474" s="4">
        <v>10593</v>
      </c>
      <c r="L5474" s="4">
        <v>0</v>
      </c>
      <c r="M5474" s="4">
        <v>0</v>
      </c>
      <c r="N5474" s="4">
        <v>0</v>
      </c>
      <c r="O5474" s="4">
        <v>233000</v>
      </c>
      <c r="P5474" s="4">
        <v>74295000</v>
      </c>
      <c r="Q5474" s="4">
        <v>7490</v>
      </c>
      <c r="R5474" s="4" t="b">
        <f t="shared" si="103"/>
        <v>0</v>
      </c>
      <c r="S5474" s="4">
        <v>0</v>
      </c>
    </row>
    <row r="5475" spans="1:19" ht="14.25" customHeight="1">
      <c r="A5475" s="4" t="s">
        <v>2921</v>
      </c>
      <c r="B5475" s="5"/>
      <c r="C5475" s="4">
        <v>0</v>
      </c>
      <c r="E5475" s="4" t="b">
        <f t="shared" si="96"/>
        <v>0</v>
      </c>
      <c r="F5475" s="4">
        <v>0</v>
      </c>
      <c r="G5475" s="4">
        <v>0</v>
      </c>
      <c r="H5475" s="6">
        <v>43952</v>
      </c>
      <c r="I5475" s="4" t="s">
        <v>3261</v>
      </c>
      <c r="J5475" s="4" t="s">
        <v>1043</v>
      </c>
      <c r="K5475" s="4">
        <v>10594</v>
      </c>
      <c r="L5475" s="4">
        <v>0</v>
      </c>
      <c r="M5475" s="4">
        <v>0</v>
      </c>
      <c r="N5475" s="4">
        <v>0</v>
      </c>
      <c r="O5475" s="4">
        <v>233000</v>
      </c>
      <c r="P5475" s="4">
        <v>74528000</v>
      </c>
      <c r="Q5475" s="4">
        <v>7491</v>
      </c>
      <c r="R5475" s="4" t="b">
        <f t="shared" si="103"/>
        <v>0</v>
      </c>
      <c r="S5475" s="4">
        <v>0</v>
      </c>
    </row>
    <row r="5476" spans="1:19" ht="14.25" customHeight="1">
      <c r="A5476" s="4" t="s">
        <v>2921</v>
      </c>
      <c r="B5476" s="5"/>
      <c r="C5476" s="4">
        <v>0</v>
      </c>
      <c r="E5476" s="4" t="b">
        <f t="shared" si="96"/>
        <v>0</v>
      </c>
      <c r="F5476" s="4">
        <v>0</v>
      </c>
      <c r="G5476" s="4">
        <v>0</v>
      </c>
      <c r="H5476" s="6">
        <v>43952</v>
      </c>
      <c r="I5476" s="4" t="s">
        <v>3262</v>
      </c>
      <c r="J5476" s="4" t="s">
        <v>1043</v>
      </c>
      <c r="K5476" s="4">
        <v>10595</v>
      </c>
      <c r="L5476" s="4">
        <v>0</v>
      </c>
      <c r="M5476" s="4">
        <v>0</v>
      </c>
      <c r="N5476" s="4">
        <v>0</v>
      </c>
      <c r="O5476" s="4">
        <v>233000</v>
      </c>
      <c r="P5476" s="4">
        <v>74761000</v>
      </c>
      <c r="Q5476" s="4">
        <v>7492</v>
      </c>
      <c r="R5476" s="4" t="b">
        <f t="shared" si="103"/>
        <v>0</v>
      </c>
      <c r="S5476" s="4">
        <v>0</v>
      </c>
    </row>
    <row r="5477" spans="1:19" ht="14.25" customHeight="1">
      <c r="A5477" s="4" t="s">
        <v>2921</v>
      </c>
      <c r="B5477" s="5"/>
      <c r="C5477" s="4">
        <v>0</v>
      </c>
      <c r="E5477" s="4" t="b">
        <f t="shared" si="96"/>
        <v>0</v>
      </c>
      <c r="F5477" s="4">
        <v>0</v>
      </c>
      <c r="G5477" s="4">
        <v>0</v>
      </c>
      <c r="H5477" s="6">
        <v>43952</v>
      </c>
      <c r="I5477" s="4" t="s">
        <v>3263</v>
      </c>
      <c r="J5477" s="4" t="s">
        <v>1043</v>
      </c>
      <c r="K5477" s="4">
        <v>10596</v>
      </c>
      <c r="L5477" s="4">
        <v>0</v>
      </c>
      <c r="M5477" s="4">
        <v>0</v>
      </c>
      <c r="N5477" s="4">
        <v>0</v>
      </c>
      <c r="O5477" s="4">
        <v>210000</v>
      </c>
      <c r="P5477" s="4">
        <v>74971000</v>
      </c>
      <c r="Q5477" s="4">
        <v>7493</v>
      </c>
      <c r="R5477" s="4" t="b">
        <f t="shared" si="103"/>
        <v>0</v>
      </c>
      <c r="S5477" s="4">
        <v>0</v>
      </c>
    </row>
    <row r="5478" spans="1:19" ht="14.25" customHeight="1">
      <c r="A5478" s="4" t="s">
        <v>2921</v>
      </c>
      <c r="B5478" s="5"/>
      <c r="C5478" s="4">
        <v>0</v>
      </c>
      <c r="E5478" s="4" t="b">
        <f t="shared" si="96"/>
        <v>0</v>
      </c>
      <c r="F5478" s="4">
        <v>0</v>
      </c>
      <c r="G5478" s="4">
        <v>0</v>
      </c>
      <c r="H5478" s="6">
        <v>43952</v>
      </c>
      <c r="I5478" s="4" t="s">
        <v>3264</v>
      </c>
      <c r="J5478" s="4" t="s">
        <v>1043</v>
      </c>
      <c r="K5478" s="4">
        <v>10597</v>
      </c>
      <c r="L5478" s="4">
        <v>0</v>
      </c>
      <c r="M5478" s="4">
        <v>0</v>
      </c>
      <c r="N5478" s="4">
        <v>0</v>
      </c>
      <c r="O5478" s="4">
        <v>233000</v>
      </c>
      <c r="P5478" s="4">
        <v>75204000</v>
      </c>
      <c r="Q5478" s="4">
        <v>7494</v>
      </c>
      <c r="R5478" s="4" t="b">
        <f t="shared" si="103"/>
        <v>0</v>
      </c>
      <c r="S5478" s="4">
        <v>0</v>
      </c>
    </row>
    <row r="5479" spans="1:19" ht="14.25" customHeight="1">
      <c r="A5479" s="4" t="s">
        <v>2921</v>
      </c>
      <c r="B5479" s="5"/>
      <c r="C5479" s="4">
        <v>0</v>
      </c>
      <c r="E5479" s="4" t="b">
        <f t="shared" si="96"/>
        <v>0</v>
      </c>
      <c r="F5479" s="4">
        <v>0</v>
      </c>
      <c r="G5479" s="4">
        <v>0</v>
      </c>
      <c r="H5479" s="6">
        <v>43952</v>
      </c>
      <c r="I5479" s="4" t="s">
        <v>3265</v>
      </c>
      <c r="J5479" s="4" t="s">
        <v>1043</v>
      </c>
      <c r="K5479" s="4">
        <v>10598</v>
      </c>
      <c r="L5479" s="4">
        <v>0</v>
      </c>
      <c r="M5479" s="4">
        <v>0</v>
      </c>
      <c r="N5479" s="4">
        <v>0</v>
      </c>
      <c r="O5479" s="4">
        <v>210000</v>
      </c>
      <c r="P5479" s="4">
        <v>75414000</v>
      </c>
      <c r="Q5479" s="4">
        <v>7495</v>
      </c>
      <c r="R5479" s="4" t="b">
        <f t="shared" si="103"/>
        <v>0</v>
      </c>
      <c r="S5479" s="4">
        <v>0</v>
      </c>
    </row>
    <row r="5480" spans="1:19" ht="14.25" customHeight="1">
      <c r="A5480" s="4" t="s">
        <v>2921</v>
      </c>
      <c r="B5480" s="5"/>
      <c r="C5480" s="4">
        <v>0</v>
      </c>
      <c r="E5480" s="4" t="b">
        <f t="shared" si="96"/>
        <v>0</v>
      </c>
      <c r="F5480" s="4">
        <v>0</v>
      </c>
      <c r="G5480" s="4">
        <v>0</v>
      </c>
      <c r="H5480" s="6">
        <v>43952</v>
      </c>
      <c r="I5480" s="4" t="s">
        <v>3266</v>
      </c>
      <c r="J5480" s="4" t="s">
        <v>1043</v>
      </c>
      <c r="K5480" s="4">
        <v>10599</v>
      </c>
      <c r="L5480" s="4">
        <v>0</v>
      </c>
      <c r="M5480" s="4">
        <v>0</v>
      </c>
      <c r="N5480" s="4">
        <v>0</v>
      </c>
      <c r="O5480" s="4">
        <v>233000</v>
      </c>
      <c r="P5480" s="4">
        <v>75647000</v>
      </c>
      <c r="Q5480" s="4">
        <v>7496</v>
      </c>
      <c r="R5480" s="4" t="b">
        <f t="shared" si="103"/>
        <v>0</v>
      </c>
      <c r="S5480" s="4">
        <v>0</v>
      </c>
    </row>
    <row r="5481" spans="1:19" ht="14.25" customHeight="1">
      <c r="A5481" s="4" t="s">
        <v>2921</v>
      </c>
      <c r="B5481" s="5"/>
      <c r="C5481" s="4">
        <v>0</v>
      </c>
      <c r="E5481" s="4" t="b">
        <f t="shared" si="96"/>
        <v>0</v>
      </c>
      <c r="F5481" s="4">
        <v>0</v>
      </c>
      <c r="G5481" s="4">
        <v>0</v>
      </c>
      <c r="H5481" s="6">
        <v>43952</v>
      </c>
      <c r="I5481" s="4" t="s">
        <v>3267</v>
      </c>
      <c r="J5481" s="4" t="s">
        <v>1043</v>
      </c>
      <c r="K5481" s="4">
        <v>10600</v>
      </c>
      <c r="L5481" s="4">
        <v>0</v>
      </c>
      <c r="M5481" s="4">
        <v>0</v>
      </c>
      <c r="N5481" s="4">
        <v>0</v>
      </c>
      <c r="O5481" s="4">
        <v>210000</v>
      </c>
      <c r="P5481" s="4">
        <v>75857000</v>
      </c>
      <c r="Q5481" s="4">
        <v>7497</v>
      </c>
      <c r="R5481" s="4" t="b">
        <f t="shared" si="103"/>
        <v>0</v>
      </c>
      <c r="S5481" s="4">
        <v>0</v>
      </c>
    </row>
    <row r="5482" spans="1:19" ht="14.25" customHeight="1">
      <c r="A5482" s="4" t="s">
        <v>2921</v>
      </c>
      <c r="B5482" s="5"/>
      <c r="C5482" s="4">
        <v>0</v>
      </c>
      <c r="E5482" s="4" t="b">
        <f t="shared" si="96"/>
        <v>0</v>
      </c>
      <c r="F5482" s="4">
        <v>0</v>
      </c>
      <c r="G5482" s="4">
        <v>0</v>
      </c>
      <c r="H5482" s="6">
        <v>43952</v>
      </c>
      <c r="I5482" s="4" t="s">
        <v>3268</v>
      </c>
      <c r="J5482" s="4" t="s">
        <v>1043</v>
      </c>
      <c r="K5482" s="4">
        <v>10601</v>
      </c>
      <c r="L5482" s="4">
        <v>0</v>
      </c>
      <c r="M5482" s="4">
        <v>0</v>
      </c>
      <c r="N5482" s="4">
        <v>0</v>
      </c>
      <c r="O5482" s="4">
        <v>210000</v>
      </c>
      <c r="P5482" s="4">
        <v>76067000</v>
      </c>
      <c r="Q5482" s="4">
        <v>7498</v>
      </c>
      <c r="R5482" s="4" t="b">
        <f t="shared" si="103"/>
        <v>0</v>
      </c>
      <c r="S5482" s="4">
        <v>0</v>
      </c>
    </row>
    <row r="5483" spans="1:19" ht="14.25" customHeight="1">
      <c r="A5483" s="4" t="s">
        <v>2921</v>
      </c>
      <c r="B5483" s="5"/>
      <c r="C5483" s="4">
        <v>0</v>
      </c>
      <c r="E5483" s="4" t="b">
        <f t="shared" si="96"/>
        <v>0</v>
      </c>
      <c r="F5483" s="4">
        <v>0</v>
      </c>
      <c r="G5483" s="4">
        <v>0</v>
      </c>
      <c r="H5483" s="6">
        <v>43952</v>
      </c>
      <c r="I5483" s="4" t="s">
        <v>3269</v>
      </c>
      <c r="J5483" s="4" t="s">
        <v>1043</v>
      </c>
      <c r="K5483" s="4">
        <v>10602</v>
      </c>
      <c r="L5483" s="4">
        <v>0</v>
      </c>
      <c r="M5483" s="4">
        <v>0</v>
      </c>
      <c r="N5483" s="4">
        <v>0</v>
      </c>
      <c r="O5483" s="4">
        <v>233000</v>
      </c>
      <c r="P5483" s="4">
        <v>76300000</v>
      </c>
      <c r="Q5483" s="4">
        <v>7499</v>
      </c>
      <c r="R5483" s="4" t="b">
        <f t="shared" si="103"/>
        <v>0</v>
      </c>
      <c r="S5483" s="4">
        <v>0</v>
      </c>
    </row>
    <row r="5484" spans="1:19" ht="14.25" customHeight="1">
      <c r="A5484" s="4" t="s">
        <v>2921</v>
      </c>
      <c r="B5484" s="5"/>
      <c r="C5484" s="4">
        <v>0</v>
      </c>
      <c r="E5484" s="4" t="b">
        <f t="shared" si="96"/>
        <v>0</v>
      </c>
      <c r="F5484" s="4">
        <v>0</v>
      </c>
      <c r="G5484" s="4">
        <v>0</v>
      </c>
      <c r="H5484" s="6">
        <v>43952</v>
      </c>
      <c r="I5484" s="4" t="s">
        <v>3270</v>
      </c>
      <c r="J5484" s="4" t="s">
        <v>1043</v>
      </c>
      <c r="K5484" s="4">
        <v>10603</v>
      </c>
      <c r="L5484" s="4">
        <v>0</v>
      </c>
      <c r="M5484" s="4">
        <v>0</v>
      </c>
      <c r="N5484" s="4">
        <v>0</v>
      </c>
      <c r="O5484" s="4">
        <v>210000</v>
      </c>
      <c r="P5484" s="4">
        <v>76510000</v>
      </c>
      <c r="Q5484" s="4">
        <v>7500</v>
      </c>
      <c r="R5484" s="4" t="b">
        <f t="shared" si="103"/>
        <v>0</v>
      </c>
      <c r="S5484" s="4">
        <v>0</v>
      </c>
    </row>
    <row r="5485" spans="1:19" ht="14.25" customHeight="1">
      <c r="A5485" s="4" t="s">
        <v>2921</v>
      </c>
      <c r="B5485" s="5"/>
      <c r="C5485" s="4">
        <v>0</v>
      </c>
      <c r="E5485" s="4" t="b">
        <f t="shared" si="96"/>
        <v>0</v>
      </c>
      <c r="F5485" s="4">
        <v>0</v>
      </c>
      <c r="G5485" s="4">
        <v>0</v>
      </c>
      <c r="H5485" s="6">
        <v>43952</v>
      </c>
      <c r="I5485" s="4" t="s">
        <v>3271</v>
      </c>
      <c r="J5485" s="4" t="s">
        <v>1043</v>
      </c>
      <c r="K5485" s="4">
        <v>10604</v>
      </c>
      <c r="L5485" s="4">
        <v>0</v>
      </c>
      <c r="M5485" s="4">
        <v>0</v>
      </c>
      <c r="N5485" s="4">
        <v>0</v>
      </c>
      <c r="O5485" s="4">
        <v>210000</v>
      </c>
      <c r="P5485" s="4">
        <v>76720000</v>
      </c>
      <c r="Q5485" s="4">
        <v>7501</v>
      </c>
      <c r="R5485" s="4" t="b">
        <f t="shared" si="103"/>
        <v>0</v>
      </c>
      <c r="S5485" s="4">
        <v>0</v>
      </c>
    </row>
    <row r="5486" spans="1:19" ht="14.25" customHeight="1">
      <c r="A5486" s="4" t="s">
        <v>2921</v>
      </c>
      <c r="B5486" s="5"/>
      <c r="C5486" s="4">
        <v>0</v>
      </c>
      <c r="E5486" s="4" t="b">
        <f t="shared" si="96"/>
        <v>0</v>
      </c>
      <c r="F5486" s="4">
        <v>0</v>
      </c>
      <c r="G5486" s="4">
        <v>0</v>
      </c>
      <c r="H5486" s="6">
        <v>43952</v>
      </c>
      <c r="I5486" s="4" t="s">
        <v>3272</v>
      </c>
      <c r="J5486" s="4" t="s">
        <v>1043</v>
      </c>
      <c r="K5486" s="4">
        <v>10605</v>
      </c>
      <c r="L5486" s="4">
        <v>0</v>
      </c>
      <c r="M5486" s="4">
        <v>0</v>
      </c>
      <c r="N5486" s="4">
        <v>0</v>
      </c>
      <c r="O5486" s="4">
        <v>233000</v>
      </c>
      <c r="P5486" s="4">
        <v>76953000</v>
      </c>
      <c r="Q5486" s="4">
        <v>7502</v>
      </c>
      <c r="R5486" s="4" t="b">
        <f t="shared" si="103"/>
        <v>0</v>
      </c>
      <c r="S5486" s="4">
        <v>0</v>
      </c>
    </row>
    <row r="5487" spans="1:19" ht="14.25" customHeight="1">
      <c r="A5487" s="4" t="s">
        <v>2921</v>
      </c>
      <c r="B5487" s="5"/>
      <c r="C5487" s="4">
        <v>0</v>
      </c>
      <c r="E5487" s="4" t="b">
        <f t="shared" si="96"/>
        <v>0</v>
      </c>
      <c r="F5487" s="4">
        <v>0</v>
      </c>
      <c r="G5487" s="4">
        <v>0</v>
      </c>
      <c r="H5487" s="6">
        <v>43952</v>
      </c>
      <c r="I5487" s="4" t="s">
        <v>3273</v>
      </c>
      <c r="J5487" s="4" t="s">
        <v>1043</v>
      </c>
      <c r="K5487" s="4">
        <v>10606</v>
      </c>
      <c r="L5487" s="4">
        <v>0</v>
      </c>
      <c r="M5487" s="4">
        <v>0</v>
      </c>
      <c r="N5487" s="4">
        <v>0</v>
      </c>
      <c r="O5487" s="4">
        <v>233000</v>
      </c>
      <c r="P5487" s="4">
        <v>77186000</v>
      </c>
      <c r="Q5487" s="4">
        <v>7503</v>
      </c>
      <c r="R5487" s="4" t="b">
        <f t="shared" si="103"/>
        <v>0</v>
      </c>
      <c r="S5487" s="4">
        <v>0</v>
      </c>
    </row>
    <row r="5488" spans="1:19" ht="14.25" customHeight="1">
      <c r="A5488" s="4" t="s">
        <v>2921</v>
      </c>
      <c r="B5488" s="5"/>
      <c r="C5488" s="4">
        <v>0</v>
      </c>
      <c r="E5488" s="4" t="b">
        <f t="shared" si="96"/>
        <v>0</v>
      </c>
      <c r="F5488" s="4">
        <v>0</v>
      </c>
      <c r="G5488" s="4">
        <v>0</v>
      </c>
      <c r="H5488" s="6">
        <v>43952</v>
      </c>
      <c r="I5488" s="4" t="s">
        <v>3274</v>
      </c>
      <c r="J5488" s="4" t="s">
        <v>1043</v>
      </c>
      <c r="K5488" s="4">
        <v>10607</v>
      </c>
      <c r="L5488" s="4">
        <v>0</v>
      </c>
      <c r="M5488" s="4">
        <v>0</v>
      </c>
      <c r="N5488" s="4">
        <v>0</v>
      </c>
      <c r="O5488" s="4">
        <v>210000</v>
      </c>
      <c r="P5488" s="4">
        <v>77396000</v>
      </c>
      <c r="Q5488" s="4">
        <v>7504</v>
      </c>
      <c r="R5488" s="4" t="b">
        <f t="shared" si="103"/>
        <v>0</v>
      </c>
      <c r="S5488" s="4">
        <v>0</v>
      </c>
    </row>
    <row r="5489" spans="1:19" ht="14.25" customHeight="1">
      <c r="A5489" s="4" t="s">
        <v>2921</v>
      </c>
      <c r="B5489" s="5"/>
      <c r="C5489" s="4">
        <v>0</v>
      </c>
      <c r="E5489" s="4" t="b">
        <f t="shared" si="96"/>
        <v>0</v>
      </c>
      <c r="F5489" s="4">
        <v>0</v>
      </c>
      <c r="G5489" s="4">
        <v>0</v>
      </c>
      <c r="H5489" s="6">
        <v>43952</v>
      </c>
      <c r="I5489" s="4" t="s">
        <v>3275</v>
      </c>
      <c r="J5489" s="4" t="s">
        <v>1043</v>
      </c>
      <c r="K5489" s="4">
        <v>10608</v>
      </c>
      <c r="L5489" s="4">
        <v>0</v>
      </c>
      <c r="M5489" s="4">
        <v>0</v>
      </c>
      <c r="N5489" s="4">
        <v>0</v>
      </c>
      <c r="O5489" s="4">
        <v>233000</v>
      </c>
      <c r="P5489" s="4">
        <v>77629000</v>
      </c>
      <c r="Q5489" s="4">
        <v>7505</v>
      </c>
      <c r="R5489" s="4" t="b">
        <f t="shared" si="103"/>
        <v>0</v>
      </c>
      <c r="S5489" s="4">
        <v>0</v>
      </c>
    </row>
    <row r="5490" spans="1:19" ht="14.25" customHeight="1">
      <c r="A5490" s="4" t="s">
        <v>2921</v>
      </c>
      <c r="B5490" s="5"/>
      <c r="C5490" s="4">
        <v>0</v>
      </c>
      <c r="E5490" s="4" t="b">
        <f t="shared" si="96"/>
        <v>0</v>
      </c>
      <c r="F5490" s="4">
        <v>0</v>
      </c>
      <c r="G5490" s="4">
        <v>0</v>
      </c>
      <c r="H5490" s="6">
        <v>43952</v>
      </c>
      <c r="I5490" s="4" t="s">
        <v>3276</v>
      </c>
      <c r="J5490" s="4" t="s">
        <v>1043</v>
      </c>
      <c r="K5490" s="4">
        <v>10609</v>
      </c>
      <c r="L5490" s="4">
        <v>0</v>
      </c>
      <c r="M5490" s="4">
        <v>0</v>
      </c>
      <c r="N5490" s="4">
        <v>0</v>
      </c>
      <c r="O5490" s="4">
        <v>210000</v>
      </c>
      <c r="P5490" s="4">
        <v>77839000</v>
      </c>
      <c r="Q5490" s="4">
        <v>7506</v>
      </c>
      <c r="R5490" s="4" t="b">
        <f t="shared" si="103"/>
        <v>0</v>
      </c>
      <c r="S5490" s="4">
        <v>0</v>
      </c>
    </row>
    <row r="5491" spans="1:19" ht="14.25" customHeight="1">
      <c r="A5491" s="4" t="s">
        <v>2921</v>
      </c>
      <c r="B5491" s="5"/>
      <c r="C5491" s="4">
        <v>0</v>
      </c>
      <c r="E5491" s="4" t="b">
        <f t="shared" si="96"/>
        <v>0</v>
      </c>
      <c r="F5491" s="4">
        <v>0</v>
      </c>
      <c r="G5491" s="4">
        <v>0</v>
      </c>
      <c r="H5491" s="6">
        <v>43952</v>
      </c>
      <c r="I5491" s="4" t="s">
        <v>3277</v>
      </c>
      <c r="J5491" s="4" t="s">
        <v>1043</v>
      </c>
      <c r="K5491" s="4">
        <v>10610</v>
      </c>
      <c r="L5491" s="4">
        <v>0</v>
      </c>
      <c r="M5491" s="4">
        <v>0</v>
      </c>
      <c r="N5491" s="4">
        <v>0</v>
      </c>
      <c r="O5491" s="4">
        <v>233000</v>
      </c>
      <c r="P5491" s="4">
        <v>78072000</v>
      </c>
      <c r="Q5491" s="4">
        <v>7507</v>
      </c>
      <c r="R5491" s="4" t="b">
        <f t="shared" si="103"/>
        <v>0</v>
      </c>
      <c r="S5491" s="4">
        <v>0</v>
      </c>
    </row>
    <row r="5492" spans="1:19" ht="14.25" customHeight="1">
      <c r="A5492" s="4" t="s">
        <v>2921</v>
      </c>
      <c r="B5492" s="5"/>
      <c r="C5492" s="4">
        <v>0</v>
      </c>
      <c r="E5492" s="4" t="b">
        <f t="shared" si="96"/>
        <v>0</v>
      </c>
      <c r="F5492" s="4">
        <v>0</v>
      </c>
      <c r="G5492" s="4">
        <v>0</v>
      </c>
      <c r="H5492" s="6">
        <v>43952</v>
      </c>
      <c r="I5492" s="4" t="s">
        <v>3278</v>
      </c>
      <c r="J5492" s="4" t="s">
        <v>1043</v>
      </c>
      <c r="K5492" s="4">
        <v>10611</v>
      </c>
      <c r="L5492" s="4">
        <v>0</v>
      </c>
      <c r="M5492" s="4">
        <v>0</v>
      </c>
      <c r="N5492" s="4">
        <v>0</v>
      </c>
      <c r="O5492" s="4">
        <v>210000</v>
      </c>
      <c r="P5492" s="4">
        <v>78282000</v>
      </c>
      <c r="Q5492" s="4">
        <v>7508</v>
      </c>
      <c r="R5492" s="4" t="b">
        <f t="shared" si="103"/>
        <v>0</v>
      </c>
      <c r="S5492" s="4">
        <v>0</v>
      </c>
    </row>
    <row r="5493" spans="1:19" ht="14.25" customHeight="1">
      <c r="A5493" s="4" t="s">
        <v>2921</v>
      </c>
      <c r="B5493" s="5"/>
      <c r="C5493" s="4">
        <v>0</v>
      </c>
      <c r="E5493" s="4" t="b">
        <f t="shared" si="96"/>
        <v>0</v>
      </c>
      <c r="F5493" s="4">
        <v>0</v>
      </c>
      <c r="G5493" s="4">
        <v>0</v>
      </c>
      <c r="H5493" s="6">
        <v>43952</v>
      </c>
      <c r="I5493" s="4" t="s">
        <v>3279</v>
      </c>
      <c r="J5493" s="4" t="s">
        <v>1043</v>
      </c>
      <c r="K5493" s="4">
        <v>10612</v>
      </c>
      <c r="L5493" s="4">
        <v>0</v>
      </c>
      <c r="M5493" s="4">
        <v>0</v>
      </c>
      <c r="N5493" s="4">
        <v>0</v>
      </c>
      <c r="O5493" s="4">
        <v>210000</v>
      </c>
      <c r="P5493" s="4">
        <v>78492000</v>
      </c>
      <c r="Q5493" s="4">
        <v>7509</v>
      </c>
      <c r="R5493" s="4" t="b">
        <f t="shared" si="103"/>
        <v>0</v>
      </c>
      <c r="S5493" s="4">
        <v>0</v>
      </c>
    </row>
    <row r="5494" spans="1:19" ht="14.25" customHeight="1">
      <c r="A5494" s="4" t="s">
        <v>2921</v>
      </c>
      <c r="B5494" s="5"/>
      <c r="C5494" s="4">
        <v>0</v>
      </c>
      <c r="E5494" s="4" t="b">
        <f t="shared" si="96"/>
        <v>0</v>
      </c>
      <c r="F5494" s="4">
        <v>0</v>
      </c>
      <c r="G5494" s="4">
        <v>0</v>
      </c>
      <c r="H5494" s="6">
        <v>43952</v>
      </c>
      <c r="I5494" s="4" t="s">
        <v>3280</v>
      </c>
      <c r="J5494" s="4" t="s">
        <v>1043</v>
      </c>
      <c r="K5494" s="4">
        <v>10613</v>
      </c>
      <c r="L5494" s="4">
        <v>0</v>
      </c>
      <c r="M5494" s="4">
        <v>0</v>
      </c>
      <c r="N5494" s="4">
        <v>0</v>
      </c>
      <c r="O5494" s="4">
        <v>210000</v>
      </c>
      <c r="P5494" s="4">
        <v>78702000</v>
      </c>
      <c r="Q5494" s="4">
        <v>7510</v>
      </c>
      <c r="R5494" s="4" t="b">
        <f t="shared" si="103"/>
        <v>0</v>
      </c>
      <c r="S5494" s="4">
        <v>0</v>
      </c>
    </row>
    <row r="5495" spans="1:19" ht="14.25" customHeight="1">
      <c r="A5495" s="4" t="s">
        <v>2921</v>
      </c>
      <c r="B5495" s="5"/>
      <c r="C5495" s="4">
        <v>0</v>
      </c>
      <c r="E5495" s="4" t="b">
        <f t="shared" si="96"/>
        <v>0</v>
      </c>
      <c r="F5495" s="4">
        <v>0</v>
      </c>
      <c r="G5495" s="4">
        <v>0</v>
      </c>
      <c r="H5495" s="6">
        <v>43952</v>
      </c>
      <c r="I5495" s="4" t="s">
        <v>3281</v>
      </c>
      <c r="J5495" s="4" t="s">
        <v>1043</v>
      </c>
      <c r="K5495" s="4">
        <v>10614</v>
      </c>
      <c r="L5495" s="4">
        <v>0</v>
      </c>
      <c r="M5495" s="4">
        <v>0</v>
      </c>
      <c r="N5495" s="4">
        <v>0</v>
      </c>
      <c r="O5495" s="4">
        <v>210000</v>
      </c>
      <c r="P5495" s="4">
        <v>78912000</v>
      </c>
      <c r="Q5495" s="4">
        <v>7511</v>
      </c>
      <c r="R5495" s="4" t="b">
        <f t="shared" si="103"/>
        <v>0</v>
      </c>
      <c r="S5495" s="4">
        <v>0</v>
      </c>
    </row>
    <row r="5496" spans="1:19" ht="14.25" customHeight="1">
      <c r="A5496" s="4" t="s">
        <v>2921</v>
      </c>
      <c r="B5496" s="5"/>
      <c r="C5496" s="4">
        <v>0</v>
      </c>
      <c r="E5496" s="4" t="b">
        <f t="shared" si="96"/>
        <v>0</v>
      </c>
      <c r="F5496" s="4">
        <v>0</v>
      </c>
      <c r="G5496" s="4">
        <v>0</v>
      </c>
      <c r="H5496" s="6">
        <v>43952</v>
      </c>
      <c r="I5496" s="4" t="s">
        <v>3282</v>
      </c>
      <c r="J5496" s="4" t="s">
        <v>1043</v>
      </c>
      <c r="K5496" s="4">
        <v>10615</v>
      </c>
      <c r="L5496" s="4">
        <v>0</v>
      </c>
      <c r="M5496" s="4">
        <v>0</v>
      </c>
      <c r="N5496" s="4">
        <v>0</v>
      </c>
      <c r="O5496" s="4">
        <v>233000</v>
      </c>
      <c r="P5496" s="4">
        <v>79145000</v>
      </c>
      <c r="Q5496" s="4">
        <v>7512</v>
      </c>
      <c r="R5496" s="4" t="b">
        <f t="shared" si="103"/>
        <v>0</v>
      </c>
      <c r="S5496" s="4">
        <v>0</v>
      </c>
    </row>
    <row r="5497" spans="1:19" ht="14.25" customHeight="1">
      <c r="A5497" s="4" t="s">
        <v>2921</v>
      </c>
      <c r="B5497" s="5"/>
      <c r="C5497" s="4">
        <v>0</v>
      </c>
      <c r="E5497" s="4" t="b">
        <f t="shared" si="96"/>
        <v>0</v>
      </c>
      <c r="F5497" s="4">
        <v>0</v>
      </c>
      <c r="G5497" s="4">
        <v>0</v>
      </c>
      <c r="H5497" s="6">
        <v>43952</v>
      </c>
      <c r="I5497" s="4" t="s">
        <v>3283</v>
      </c>
      <c r="J5497" s="4" t="s">
        <v>1043</v>
      </c>
      <c r="K5497" s="4">
        <v>10616</v>
      </c>
      <c r="L5497" s="4">
        <v>0</v>
      </c>
      <c r="M5497" s="4">
        <v>0</v>
      </c>
      <c r="N5497" s="4">
        <v>0</v>
      </c>
      <c r="O5497" s="4">
        <v>210000</v>
      </c>
      <c r="P5497" s="4">
        <v>79355000</v>
      </c>
      <c r="Q5497" s="4">
        <v>7513</v>
      </c>
      <c r="R5497" s="4" t="b">
        <f t="shared" si="103"/>
        <v>0</v>
      </c>
      <c r="S5497" s="4">
        <v>0</v>
      </c>
    </row>
    <row r="5498" spans="1:19" ht="14.25" customHeight="1">
      <c r="A5498" s="4" t="s">
        <v>2921</v>
      </c>
      <c r="B5498" s="5"/>
      <c r="C5498" s="4">
        <v>0</v>
      </c>
      <c r="E5498" s="4" t="b">
        <f t="shared" si="96"/>
        <v>0</v>
      </c>
      <c r="F5498" s="4">
        <v>0</v>
      </c>
      <c r="G5498" s="4">
        <v>0</v>
      </c>
      <c r="H5498" s="6">
        <v>43952</v>
      </c>
      <c r="I5498" s="4" t="s">
        <v>3284</v>
      </c>
      <c r="J5498" s="4" t="s">
        <v>1043</v>
      </c>
      <c r="K5498" s="4">
        <v>10617</v>
      </c>
      <c r="L5498" s="4">
        <v>0</v>
      </c>
      <c r="M5498" s="4">
        <v>0</v>
      </c>
      <c r="N5498" s="4">
        <v>0</v>
      </c>
      <c r="O5498" s="4">
        <v>233000</v>
      </c>
      <c r="P5498" s="4">
        <v>79588000</v>
      </c>
      <c r="Q5498" s="4">
        <v>7514</v>
      </c>
      <c r="R5498" s="4" t="b">
        <f t="shared" si="103"/>
        <v>0</v>
      </c>
      <c r="S5498" s="4">
        <v>0</v>
      </c>
    </row>
    <row r="5499" spans="1:19" ht="14.25" customHeight="1">
      <c r="A5499" s="4" t="s">
        <v>2921</v>
      </c>
      <c r="B5499" s="5"/>
      <c r="C5499" s="4">
        <v>0</v>
      </c>
      <c r="E5499" s="4" t="b">
        <f t="shared" si="96"/>
        <v>0</v>
      </c>
      <c r="F5499" s="4">
        <v>0</v>
      </c>
      <c r="G5499" s="4">
        <v>0</v>
      </c>
      <c r="H5499" s="6">
        <v>43952</v>
      </c>
      <c r="I5499" s="4" t="s">
        <v>3285</v>
      </c>
      <c r="J5499" s="4" t="s">
        <v>1043</v>
      </c>
      <c r="K5499" s="4">
        <v>10618</v>
      </c>
      <c r="L5499" s="4">
        <v>0</v>
      </c>
      <c r="M5499" s="4">
        <v>0</v>
      </c>
      <c r="N5499" s="4">
        <v>0</v>
      </c>
      <c r="O5499" s="4">
        <v>233000</v>
      </c>
      <c r="P5499" s="4">
        <v>79821000</v>
      </c>
      <c r="Q5499" s="4">
        <v>7515</v>
      </c>
      <c r="R5499" s="4" t="b">
        <f t="shared" si="103"/>
        <v>0</v>
      </c>
      <c r="S5499" s="4">
        <v>0</v>
      </c>
    </row>
    <row r="5500" spans="1:19" ht="14.25" customHeight="1">
      <c r="A5500" s="4" t="s">
        <v>2921</v>
      </c>
      <c r="B5500" s="5"/>
      <c r="C5500" s="4">
        <v>0</v>
      </c>
      <c r="E5500" s="4" t="b">
        <f t="shared" si="96"/>
        <v>0</v>
      </c>
      <c r="F5500" s="4">
        <v>0</v>
      </c>
      <c r="G5500" s="4">
        <v>0</v>
      </c>
      <c r="H5500" s="6">
        <v>43952</v>
      </c>
      <c r="I5500" s="4" t="s">
        <v>3286</v>
      </c>
      <c r="J5500" s="4" t="s">
        <v>1043</v>
      </c>
      <c r="K5500" s="4">
        <v>10619</v>
      </c>
      <c r="L5500" s="4">
        <v>0</v>
      </c>
      <c r="M5500" s="4">
        <v>0</v>
      </c>
      <c r="N5500" s="4">
        <v>0</v>
      </c>
      <c r="O5500" s="4">
        <v>233000</v>
      </c>
      <c r="P5500" s="4">
        <v>80054000</v>
      </c>
      <c r="Q5500" s="4">
        <v>7516</v>
      </c>
      <c r="R5500" s="4" t="b">
        <f t="shared" si="103"/>
        <v>0</v>
      </c>
      <c r="S5500" s="4">
        <v>0</v>
      </c>
    </row>
    <row r="5501" spans="1:19" ht="14.25" customHeight="1">
      <c r="A5501" s="4" t="s">
        <v>2921</v>
      </c>
      <c r="B5501" s="5"/>
      <c r="C5501" s="4">
        <v>0</v>
      </c>
      <c r="E5501" s="4" t="b">
        <f t="shared" si="96"/>
        <v>0</v>
      </c>
      <c r="F5501" s="4">
        <v>0</v>
      </c>
      <c r="G5501" s="4">
        <v>0</v>
      </c>
      <c r="H5501" s="6">
        <v>43952</v>
      </c>
      <c r="I5501" s="4" t="s">
        <v>3287</v>
      </c>
      <c r="J5501" s="4" t="s">
        <v>1043</v>
      </c>
      <c r="K5501" s="4">
        <v>10620</v>
      </c>
      <c r="L5501" s="4">
        <v>0</v>
      </c>
      <c r="M5501" s="4">
        <v>0</v>
      </c>
      <c r="N5501" s="4">
        <v>0</v>
      </c>
      <c r="O5501" s="4">
        <v>210000</v>
      </c>
      <c r="P5501" s="4">
        <v>80264000</v>
      </c>
      <c r="Q5501" s="4">
        <v>7517</v>
      </c>
      <c r="R5501" s="4" t="b">
        <f t="shared" si="103"/>
        <v>0</v>
      </c>
      <c r="S5501" s="4">
        <v>0</v>
      </c>
    </row>
    <row r="5502" spans="1:19" ht="14.25" customHeight="1">
      <c r="A5502" s="4" t="s">
        <v>2921</v>
      </c>
      <c r="B5502" s="5"/>
      <c r="C5502" s="4">
        <v>0</v>
      </c>
      <c r="E5502" s="4" t="b">
        <f t="shared" si="96"/>
        <v>0</v>
      </c>
      <c r="F5502" s="4">
        <v>0</v>
      </c>
      <c r="G5502" s="4">
        <v>0</v>
      </c>
      <c r="H5502" s="6">
        <v>43952</v>
      </c>
      <c r="I5502" s="4" t="s">
        <v>3288</v>
      </c>
      <c r="J5502" s="4" t="s">
        <v>1043</v>
      </c>
      <c r="K5502" s="4">
        <v>10621</v>
      </c>
      <c r="L5502" s="4">
        <v>0</v>
      </c>
      <c r="M5502" s="4">
        <v>0</v>
      </c>
      <c r="N5502" s="4">
        <v>0</v>
      </c>
      <c r="O5502" s="4">
        <v>210000</v>
      </c>
      <c r="P5502" s="4">
        <v>80474000</v>
      </c>
      <c r="Q5502" s="4">
        <v>7518</v>
      </c>
      <c r="R5502" s="4" t="b">
        <f t="shared" si="103"/>
        <v>0</v>
      </c>
      <c r="S5502" s="4">
        <v>0</v>
      </c>
    </row>
    <row r="5503" spans="1:19" ht="14.25" customHeight="1">
      <c r="A5503" s="4" t="s">
        <v>2921</v>
      </c>
      <c r="B5503" s="5"/>
      <c r="C5503" s="4">
        <v>0</v>
      </c>
      <c r="E5503" s="4" t="b">
        <f t="shared" si="96"/>
        <v>0</v>
      </c>
      <c r="F5503" s="4">
        <v>0</v>
      </c>
      <c r="G5503" s="4">
        <v>0</v>
      </c>
      <c r="H5503" s="6">
        <v>43952</v>
      </c>
      <c r="I5503" s="4" t="s">
        <v>3289</v>
      </c>
      <c r="J5503" s="4" t="s">
        <v>1043</v>
      </c>
      <c r="K5503" s="4">
        <v>10622</v>
      </c>
      <c r="L5503" s="4">
        <v>0</v>
      </c>
      <c r="M5503" s="4">
        <v>0</v>
      </c>
      <c r="N5503" s="4">
        <v>0</v>
      </c>
      <c r="O5503" s="4">
        <v>210000</v>
      </c>
      <c r="P5503" s="4">
        <v>80684000</v>
      </c>
      <c r="Q5503" s="4">
        <v>7519</v>
      </c>
      <c r="R5503" s="4" t="b">
        <f t="shared" si="103"/>
        <v>0</v>
      </c>
      <c r="S5503" s="4">
        <v>0</v>
      </c>
    </row>
    <row r="5504" spans="1:19" ht="14.25" customHeight="1">
      <c r="A5504" s="4" t="s">
        <v>2921</v>
      </c>
      <c r="B5504" s="5"/>
      <c r="C5504" s="4">
        <v>0</v>
      </c>
      <c r="E5504" s="4" t="b">
        <f t="shared" si="96"/>
        <v>0</v>
      </c>
      <c r="F5504" s="4">
        <v>0</v>
      </c>
      <c r="G5504" s="4">
        <v>0</v>
      </c>
      <c r="H5504" s="6">
        <v>43952</v>
      </c>
      <c r="I5504" s="4" t="s">
        <v>3290</v>
      </c>
      <c r="J5504" s="4" t="s">
        <v>1043</v>
      </c>
      <c r="K5504" s="4">
        <v>10623</v>
      </c>
      <c r="L5504" s="4">
        <v>0</v>
      </c>
      <c r="M5504" s="4">
        <v>0</v>
      </c>
      <c r="N5504" s="4">
        <v>0</v>
      </c>
      <c r="O5504" s="4">
        <v>210000</v>
      </c>
      <c r="P5504" s="4">
        <v>80894000</v>
      </c>
      <c r="Q5504" s="4">
        <v>7520</v>
      </c>
      <c r="R5504" s="4" t="b">
        <f t="shared" si="103"/>
        <v>0</v>
      </c>
      <c r="S5504" s="4">
        <v>0</v>
      </c>
    </row>
    <row r="5505" spans="1:19" ht="14.25" customHeight="1">
      <c r="A5505" s="4" t="s">
        <v>2921</v>
      </c>
      <c r="B5505" s="5"/>
      <c r="C5505" s="4">
        <v>0</v>
      </c>
      <c r="E5505" s="4" t="b">
        <f t="shared" si="96"/>
        <v>0</v>
      </c>
      <c r="F5505" s="4">
        <v>0</v>
      </c>
      <c r="G5505" s="4">
        <v>0</v>
      </c>
      <c r="H5505" s="6">
        <v>43952</v>
      </c>
      <c r="I5505" s="4" t="s">
        <v>3291</v>
      </c>
      <c r="J5505" s="4" t="s">
        <v>1043</v>
      </c>
      <c r="K5505" s="4">
        <v>10624</v>
      </c>
      <c r="L5505" s="4">
        <v>0</v>
      </c>
      <c r="M5505" s="4">
        <v>0</v>
      </c>
      <c r="N5505" s="4">
        <v>0</v>
      </c>
      <c r="O5505" s="4">
        <v>210000</v>
      </c>
      <c r="P5505" s="4">
        <v>81104000</v>
      </c>
      <c r="Q5505" s="4">
        <v>7521</v>
      </c>
      <c r="R5505" s="4" t="b">
        <f t="shared" si="103"/>
        <v>0</v>
      </c>
      <c r="S5505" s="4">
        <v>0</v>
      </c>
    </row>
    <row r="5506" spans="1:19" ht="14.25" customHeight="1">
      <c r="A5506" s="4" t="s">
        <v>2921</v>
      </c>
      <c r="B5506" s="5"/>
      <c r="C5506" s="4">
        <v>0</v>
      </c>
      <c r="E5506" s="4" t="b">
        <f t="shared" si="96"/>
        <v>0</v>
      </c>
      <c r="F5506" s="4">
        <v>0</v>
      </c>
      <c r="G5506" s="4">
        <v>0</v>
      </c>
      <c r="H5506" s="6">
        <v>43952</v>
      </c>
      <c r="I5506" s="4" t="s">
        <v>3292</v>
      </c>
      <c r="J5506" s="4" t="s">
        <v>1043</v>
      </c>
      <c r="K5506" s="4">
        <v>10625</v>
      </c>
      <c r="L5506" s="4">
        <v>0</v>
      </c>
      <c r="M5506" s="4">
        <v>0</v>
      </c>
      <c r="N5506" s="4">
        <v>0</v>
      </c>
      <c r="O5506" s="4">
        <v>210000</v>
      </c>
      <c r="P5506" s="4">
        <v>81314000</v>
      </c>
      <c r="Q5506" s="4">
        <v>7522</v>
      </c>
      <c r="R5506" s="4" t="b">
        <f t="shared" si="103"/>
        <v>0</v>
      </c>
      <c r="S5506" s="4">
        <v>0</v>
      </c>
    </row>
    <row r="5507" spans="1:19" ht="14.25" customHeight="1">
      <c r="A5507" s="4" t="s">
        <v>2921</v>
      </c>
      <c r="B5507" s="5"/>
      <c r="C5507" s="4">
        <v>0</v>
      </c>
      <c r="E5507" s="4" t="b">
        <f t="shared" si="96"/>
        <v>0</v>
      </c>
      <c r="F5507" s="4">
        <v>0</v>
      </c>
      <c r="G5507" s="4">
        <v>0</v>
      </c>
      <c r="H5507" s="6">
        <v>43952</v>
      </c>
      <c r="I5507" s="4" t="s">
        <v>3293</v>
      </c>
      <c r="J5507" s="4" t="s">
        <v>1043</v>
      </c>
      <c r="K5507" s="4">
        <v>10626</v>
      </c>
      <c r="L5507" s="4">
        <v>0</v>
      </c>
      <c r="M5507" s="4">
        <v>0</v>
      </c>
      <c r="N5507" s="4">
        <v>0</v>
      </c>
      <c r="O5507" s="4">
        <v>233000</v>
      </c>
      <c r="P5507" s="4">
        <v>81547000</v>
      </c>
      <c r="Q5507" s="4">
        <v>7523</v>
      </c>
      <c r="R5507" s="4" t="b">
        <f t="shared" si="103"/>
        <v>0</v>
      </c>
      <c r="S5507" s="4">
        <v>0</v>
      </c>
    </row>
    <row r="5508" spans="1:19" ht="14.25" customHeight="1">
      <c r="A5508" s="4" t="s">
        <v>2921</v>
      </c>
      <c r="B5508" s="5"/>
      <c r="C5508" s="4">
        <v>0</v>
      </c>
      <c r="E5508" s="4" t="b">
        <f t="shared" si="96"/>
        <v>0</v>
      </c>
      <c r="F5508" s="4">
        <v>0</v>
      </c>
      <c r="G5508" s="4">
        <v>0</v>
      </c>
      <c r="H5508" s="6">
        <v>43952</v>
      </c>
      <c r="I5508" s="4" t="s">
        <v>3294</v>
      </c>
      <c r="J5508" s="4" t="s">
        <v>1043</v>
      </c>
      <c r="K5508" s="4">
        <v>10627</v>
      </c>
      <c r="L5508" s="4">
        <v>0</v>
      </c>
      <c r="M5508" s="4">
        <v>0</v>
      </c>
      <c r="N5508" s="4">
        <v>0</v>
      </c>
      <c r="O5508" s="4">
        <v>210000</v>
      </c>
      <c r="P5508" s="4">
        <v>81757000</v>
      </c>
      <c r="Q5508" s="4">
        <v>7524</v>
      </c>
      <c r="R5508" s="4" t="b">
        <f t="shared" si="103"/>
        <v>0</v>
      </c>
      <c r="S5508" s="4">
        <v>0</v>
      </c>
    </row>
    <row r="5509" spans="1:19" ht="14.25" customHeight="1">
      <c r="A5509" s="4" t="s">
        <v>2921</v>
      </c>
      <c r="B5509" s="5"/>
      <c r="C5509" s="4">
        <v>0</v>
      </c>
      <c r="E5509" s="4" t="b">
        <f t="shared" si="96"/>
        <v>0</v>
      </c>
      <c r="F5509" s="4">
        <v>0</v>
      </c>
      <c r="G5509" s="4">
        <v>0</v>
      </c>
      <c r="H5509" s="6">
        <v>43952</v>
      </c>
      <c r="I5509" s="4" t="s">
        <v>3295</v>
      </c>
      <c r="J5509" s="4" t="s">
        <v>1043</v>
      </c>
      <c r="K5509" s="4">
        <v>10628</v>
      </c>
      <c r="L5509" s="4">
        <v>0</v>
      </c>
      <c r="M5509" s="4">
        <v>0</v>
      </c>
      <c r="N5509" s="4">
        <v>0</v>
      </c>
      <c r="O5509" s="4">
        <v>233000</v>
      </c>
      <c r="P5509" s="4">
        <v>81990000</v>
      </c>
      <c r="Q5509" s="4">
        <v>7525</v>
      </c>
      <c r="R5509" s="4" t="b">
        <f t="shared" si="103"/>
        <v>0</v>
      </c>
      <c r="S5509" s="4">
        <v>0</v>
      </c>
    </row>
    <row r="5510" spans="1:19" ht="14.25" customHeight="1">
      <c r="A5510" s="4" t="s">
        <v>2921</v>
      </c>
      <c r="B5510" s="5"/>
      <c r="C5510" s="4">
        <v>0</v>
      </c>
      <c r="E5510" s="4" t="b">
        <f t="shared" si="96"/>
        <v>0</v>
      </c>
      <c r="F5510" s="4">
        <v>0</v>
      </c>
      <c r="G5510" s="4">
        <v>0</v>
      </c>
      <c r="H5510" s="6">
        <v>43952</v>
      </c>
      <c r="I5510" s="4" t="s">
        <v>3296</v>
      </c>
      <c r="J5510" s="4" t="s">
        <v>1043</v>
      </c>
      <c r="K5510" s="4">
        <v>10629</v>
      </c>
      <c r="L5510" s="4">
        <v>0</v>
      </c>
      <c r="M5510" s="4">
        <v>0</v>
      </c>
      <c r="N5510" s="4">
        <v>0</v>
      </c>
      <c r="O5510" s="4">
        <v>210000</v>
      </c>
      <c r="P5510" s="4">
        <v>82200000</v>
      </c>
      <c r="Q5510" s="4">
        <v>7526</v>
      </c>
      <c r="R5510" s="4" t="b">
        <f t="shared" si="103"/>
        <v>0</v>
      </c>
      <c r="S5510" s="4">
        <v>0</v>
      </c>
    </row>
    <row r="5511" spans="1:19" ht="14.25" customHeight="1">
      <c r="A5511" s="4" t="s">
        <v>2921</v>
      </c>
      <c r="B5511" s="5"/>
      <c r="C5511" s="4">
        <v>0</v>
      </c>
      <c r="E5511" s="4" t="b">
        <f t="shared" si="96"/>
        <v>0</v>
      </c>
      <c r="F5511" s="4">
        <v>0</v>
      </c>
      <c r="G5511" s="4">
        <v>0</v>
      </c>
      <c r="H5511" s="6">
        <v>43952</v>
      </c>
      <c r="I5511" s="4" t="s">
        <v>3297</v>
      </c>
      <c r="J5511" s="4" t="s">
        <v>1043</v>
      </c>
      <c r="K5511" s="4">
        <v>10630</v>
      </c>
      <c r="L5511" s="4">
        <v>0</v>
      </c>
      <c r="M5511" s="4">
        <v>0</v>
      </c>
      <c r="N5511" s="4">
        <v>0</v>
      </c>
      <c r="O5511" s="4">
        <v>233000</v>
      </c>
      <c r="P5511" s="4">
        <v>82433000</v>
      </c>
      <c r="Q5511" s="4">
        <v>7527</v>
      </c>
      <c r="R5511" s="4" t="b">
        <f t="shared" si="103"/>
        <v>0</v>
      </c>
      <c r="S5511" s="4">
        <v>0</v>
      </c>
    </row>
    <row r="5512" spans="1:19" ht="14.25" customHeight="1">
      <c r="A5512" s="4" t="s">
        <v>2921</v>
      </c>
      <c r="B5512" s="5"/>
      <c r="C5512" s="4">
        <v>0</v>
      </c>
      <c r="E5512" s="4" t="b">
        <f t="shared" si="96"/>
        <v>0</v>
      </c>
      <c r="F5512" s="4">
        <v>0</v>
      </c>
      <c r="G5512" s="4">
        <v>0</v>
      </c>
      <c r="H5512" s="6">
        <v>43952</v>
      </c>
      <c r="I5512" s="4" t="s">
        <v>3298</v>
      </c>
      <c r="J5512" s="4" t="s">
        <v>1043</v>
      </c>
      <c r="K5512" s="4">
        <v>10631</v>
      </c>
      <c r="L5512" s="4">
        <v>0</v>
      </c>
      <c r="M5512" s="4">
        <v>0</v>
      </c>
      <c r="N5512" s="4">
        <v>0</v>
      </c>
      <c r="O5512" s="4">
        <v>210000</v>
      </c>
      <c r="P5512" s="4">
        <v>82643000</v>
      </c>
      <c r="Q5512" s="4">
        <v>7528</v>
      </c>
      <c r="R5512" s="4" t="b">
        <f t="shared" si="103"/>
        <v>0</v>
      </c>
      <c r="S5512" s="4">
        <v>0</v>
      </c>
    </row>
    <row r="5513" spans="1:19" ht="14.25" customHeight="1">
      <c r="A5513" s="4" t="s">
        <v>2921</v>
      </c>
      <c r="B5513" s="5"/>
      <c r="C5513" s="4">
        <v>0</v>
      </c>
      <c r="E5513" s="4" t="b">
        <f t="shared" si="96"/>
        <v>0</v>
      </c>
      <c r="F5513" s="4">
        <v>0</v>
      </c>
      <c r="G5513" s="4">
        <v>0</v>
      </c>
      <c r="H5513" s="6">
        <v>43952</v>
      </c>
      <c r="I5513" s="4" t="s">
        <v>3299</v>
      </c>
      <c r="J5513" s="4" t="s">
        <v>1043</v>
      </c>
      <c r="K5513" s="4">
        <v>10632</v>
      </c>
      <c r="L5513" s="4">
        <v>0</v>
      </c>
      <c r="M5513" s="4">
        <v>0</v>
      </c>
      <c r="N5513" s="4">
        <v>0</v>
      </c>
      <c r="O5513" s="4">
        <v>210000</v>
      </c>
      <c r="P5513" s="4">
        <v>82853000</v>
      </c>
      <c r="Q5513" s="4">
        <v>7529</v>
      </c>
      <c r="R5513" s="4" t="b">
        <f t="shared" si="103"/>
        <v>0</v>
      </c>
      <c r="S5513" s="4">
        <v>0</v>
      </c>
    </row>
    <row r="5514" spans="1:19" ht="14.25" customHeight="1">
      <c r="A5514" s="4" t="s">
        <v>2921</v>
      </c>
      <c r="B5514" s="5"/>
      <c r="C5514" s="4">
        <v>0</v>
      </c>
      <c r="E5514" s="4" t="b">
        <f t="shared" si="96"/>
        <v>0</v>
      </c>
      <c r="F5514" s="4">
        <v>0</v>
      </c>
      <c r="G5514" s="4">
        <v>0</v>
      </c>
      <c r="H5514" s="6">
        <v>43952</v>
      </c>
      <c r="I5514" s="4" t="s">
        <v>3300</v>
      </c>
      <c r="J5514" s="4" t="s">
        <v>1043</v>
      </c>
      <c r="K5514" s="4">
        <v>10633</v>
      </c>
      <c r="L5514" s="4">
        <v>0</v>
      </c>
      <c r="M5514" s="4">
        <v>0</v>
      </c>
      <c r="N5514" s="4">
        <v>0</v>
      </c>
      <c r="O5514" s="4">
        <v>210000</v>
      </c>
      <c r="P5514" s="4">
        <v>83063000</v>
      </c>
      <c r="Q5514" s="4">
        <v>7530</v>
      </c>
      <c r="R5514" s="4" t="b">
        <f t="shared" si="103"/>
        <v>0</v>
      </c>
      <c r="S5514" s="4">
        <v>0</v>
      </c>
    </row>
    <row r="5515" spans="1:19" ht="14.25" customHeight="1">
      <c r="A5515" s="4" t="s">
        <v>2921</v>
      </c>
      <c r="B5515" s="5"/>
      <c r="C5515" s="4">
        <v>0</v>
      </c>
      <c r="E5515" s="4" t="b">
        <f t="shared" si="96"/>
        <v>0</v>
      </c>
      <c r="F5515" s="4">
        <v>0</v>
      </c>
      <c r="G5515" s="4">
        <v>0</v>
      </c>
      <c r="H5515" s="6">
        <v>43952</v>
      </c>
      <c r="I5515" s="4" t="s">
        <v>3301</v>
      </c>
      <c r="J5515" s="4" t="s">
        <v>1043</v>
      </c>
      <c r="K5515" s="4">
        <v>10634</v>
      </c>
      <c r="L5515" s="4">
        <v>0</v>
      </c>
      <c r="M5515" s="4">
        <v>0</v>
      </c>
      <c r="N5515" s="4">
        <v>0</v>
      </c>
      <c r="O5515" s="4">
        <v>233000</v>
      </c>
      <c r="P5515" s="4">
        <v>83296000</v>
      </c>
      <c r="Q5515" s="4">
        <v>7531</v>
      </c>
      <c r="R5515" s="4" t="b">
        <f t="shared" si="103"/>
        <v>0</v>
      </c>
      <c r="S5515" s="4">
        <v>0</v>
      </c>
    </row>
    <row r="5516" spans="1:19" ht="14.25" customHeight="1">
      <c r="A5516" s="4" t="s">
        <v>2921</v>
      </c>
      <c r="B5516" s="5"/>
      <c r="C5516" s="4">
        <v>0</v>
      </c>
      <c r="E5516" s="4" t="b">
        <f t="shared" si="96"/>
        <v>0</v>
      </c>
      <c r="F5516" s="4">
        <v>0</v>
      </c>
      <c r="G5516" s="4">
        <v>0</v>
      </c>
      <c r="H5516" s="6">
        <v>43952</v>
      </c>
      <c r="I5516" s="4" t="s">
        <v>3302</v>
      </c>
      <c r="J5516" s="4" t="s">
        <v>1043</v>
      </c>
      <c r="K5516" s="4">
        <v>10635</v>
      </c>
      <c r="L5516" s="4">
        <v>0</v>
      </c>
      <c r="M5516" s="4">
        <v>0</v>
      </c>
      <c r="N5516" s="4">
        <v>0</v>
      </c>
      <c r="O5516" s="4">
        <v>210000</v>
      </c>
      <c r="P5516" s="4">
        <v>83506000</v>
      </c>
      <c r="Q5516" s="4">
        <v>7532</v>
      </c>
      <c r="R5516" s="4" t="b">
        <f t="shared" si="103"/>
        <v>0</v>
      </c>
      <c r="S5516" s="4">
        <v>0</v>
      </c>
    </row>
    <row r="5517" spans="1:19" ht="14.25" customHeight="1">
      <c r="A5517" s="4" t="s">
        <v>2921</v>
      </c>
      <c r="B5517" s="5"/>
      <c r="C5517" s="4">
        <v>0</v>
      </c>
      <c r="E5517" s="4" t="b">
        <f t="shared" si="96"/>
        <v>0</v>
      </c>
      <c r="F5517" s="4">
        <v>0</v>
      </c>
      <c r="G5517" s="4">
        <v>0</v>
      </c>
      <c r="H5517" s="6">
        <v>43952</v>
      </c>
      <c r="I5517" s="4" t="s">
        <v>3303</v>
      </c>
      <c r="J5517" s="4" t="s">
        <v>1043</v>
      </c>
      <c r="K5517" s="4">
        <v>10636</v>
      </c>
      <c r="L5517" s="4">
        <v>0</v>
      </c>
      <c r="M5517" s="4">
        <v>0</v>
      </c>
      <c r="N5517" s="4">
        <v>0</v>
      </c>
      <c r="O5517" s="4">
        <v>233000</v>
      </c>
      <c r="P5517" s="4">
        <v>83739000</v>
      </c>
      <c r="Q5517" s="4">
        <v>7533</v>
      </c>
      <c r="R5517" s="4" t="b">
        <f t="shared" si="103"/>
        <v>0</v>
      </c>
      <c r="S5517" s="4">
        <v>0</v>
      </c>
    </row>
    <row r="5518" spans="1:19" ht="14.25" customHeight="1">
      <c r="A5518" s="4" t="s">
        <v>2921</v>
      </c>
      <c r="B5518" s="5"/>
      <c r="C5518" s="4">
        <v>0</v>
      </c>
      <c r="E5518" s="4" t="b">
        <f t="shared" si="96"/>
        <v>0</v>
      </c>
      <c r="F5518" s="4">
        <v>0</v>
      </c>
      <c r="G5518" s="4">
        <v>0</v>
      </c>
      <c r="H5518" s="6">
        <v>43952</v>
      </c>
      <c r="I5518" s="4" t="s">
        <v>3304</v>
      </c>
      <c r="J5518" s="4" t="s">
        <v>1043</v>
      </c>
      <c r="K5518" s="4">
        <v>10637</v>
      </c>
      <c r="L5518" s="4">
        <v>0</v>
      </c>
      <c r="M5518" s="4">
        <v>0</v>
      </c>
      <c r="N5518" s="4">
        <v>0</v>
      </c>
      <c r="O5518" s="4">
        <v>233000</v>
      </c>
      <c r="P5518" s="4">
        <v>83972000</v>
      </c>
      <c r="Q5518" s="4">
        <v>7534</v>
      </c>
      <c r="R5518" s="4" t="b">
        <f t="shared" si="103"/>
        <v>0</v>
      </c>
      <c r="S5518" s="4">
        <v>0</v>
      </c>
    </row>
    <row r="5519" spans="1:19" ht="14.25" customHeight="1">
      <c r="A5519" s="4" t="s">
        <v>2921</v>
      </c>
      <c r="B5519" s="5"/>
      <c r="C5519" s="4">
        <v>0</v>
      </c>
      <c r="E5519" s="4" t="b">
        <f t="shared" si="96"/>
        <v>0</v>
      </c>
      <c r="F5519" s="4">
        <v>0</v>
      </c>
      <c r="G5519" s="4">
        <v>0</v>
      </c>
      <c r="H5519" s="6">
        <v>43952</v>
      </c>
      <c r="I5519" s="4" t="s">
        <v>3305</v>
      </c>
      <c r="J5519" s="4" t="s">
        <v>1043</v>
      </c>
      <c r="K5519" s="4">
        <v>10638</v>
      </c>
      <c r="L5519" s="4">
        <v>0</v>
      </c>
      <c r="M5519" s="4">
        <v>0</v>
      </c>
      <c r="N5519" s="4">
        <v>0</v>
      </c>
      <c r="O5519" s="4">
        <v>210000</v>
      </c>
      <c r="P5519" s="4">
        <v>84182000</v>
      </c>
      <c r="Q5519" s="4">
        <v>7535</v>
      </c>
      <c r="R5519" s="4" t="b">
        <f t="shared" si="103"/>
        <v>0</v>
      </c>
      <c r="S5519" s="4">
        <v>0</v>
      </c>
    </row>
    <row r="5520" spans="1:19" ht="14.25" customHeight="1">
      <c r="A5520" s="4" t="s">
        <v>2921</v>
      </c>
      <c r="B5520" s="5"/>
      <c r="C5520" s="4">
        <v>0</v>
      </c>
      <c r="E5520" s="4" t="b">
        <f t="shared" si="96"/>
        <v>0</v>
      </c>
      <c r="F5520" s="4">
        <v>0</v>
      </c>
      <c r="G5520" s="4">
        <v>0</v>
      </c>
      <c r="H5520" s="6">
        <v>43952</v>
      </c>
      <c r="I5520" s="4" t="s">
        <v>3306</v>
      </c>
      <c r="J5520" s="4" t="s">
        <v>1043</v>
      </c>
      <c r="K5520" s="4">
        <v>10639</v>
      </c>
      <c r="L5520" s="4">
        <v>0</v>
      </c>
      <c r="M5520" s="4">
        <v>0</v>
      </c>
      <c r="N5520" s="4">
        <v>0</v>
      </c>
      <c r="O5520" s="4">
        <v>233000</v>
      </c>
      <c r="P5520" s="4">
        <v>84415000</v>
      </c>
      <c r="Q5520" s="4">
        <v>7536</v>
      </c>
      <c r="R5520" s="4" t="b">
        <f t="shared" si="103"/>
        <v>0</v>
      </c>
      <c r="S5520" s="4">
        <v>0</v>
      </c>
    </row>
    <row r="5521" spans="1:19" ht="14.25" customHeight="1">
      <c r="A5521" s="4" t="s">
        <v>2921</v>
      </c>
      <c r="B5521" s="5"/>
      <c r="C5521" s="4">
        <v>0</v>
      </c>
      <c r="E5521" s="4" t="b">
        <f t="shared" si="96"/>
        <v>0</v>
      </c>
      <c r="F5521" s="4">
        <v>0</v>
      </c>
      <c r="G5521" s="4">
        <v>0</v>
      </c>
      <c r="H5521" s="6">
        <v>43952</v>
      </c>
      <c r="I5521" s="4" t="s">
        <v>3307</v>
      </c>
      <c r="J5521" s="4" t="s">
        <v>1043</v>
      </c>
      <c r="K5521" s="4">
        <v>10640</v>
      </c>
      <c r="L5521" s="4">
        <v>0</v>
      </c>
      <c r="M5521" s="4">
        <v>0</v>
      </c>
      <c r="N5521" s="4">
        <v>0</v>
      </c>
      <c r="O5521" s="4">
        <v>210000</v>
      </c>
      <c r="P5521" s="4">
        <v>84625000</v>
      </c>
      <c r="Q5521" s="4">
        <v>7537</v>
      </c>
      <c r="R5521" s="4" t="b">
        <f t="shared" si="103"/>
        <v>0</v>
      </c>
      <c r="S5521" s="4">
        <v>0</v>
      </c>
    </row>
    <row r="5522" spans="1:19" ht="14.25" customHeight="1">
      <c r="A5522" s="4" t="s">
        <v>2921</v>
      </c>
      <c r="B5522" s="5"/>
      <c r="C5522" s="4">
        <v>0</v>
      </c>
      <c r="E5522" s="4" t="b">
        <f t="shared" si="96"/>
        <v>0</v>
      </c>
      <c r="F5522" s="4">
        <v>0</v>
      </c>
      <c r="G5522" s="4">
        <v>0</v>
      </c>
      <c r="H5522" s="6">
        <v>43952</v>
      </c>
      <c r="I5522" s="4" t="s">
        <v>3308</v>
      </c>
      <c r="J5522" s="4" t="s">
        <v>1043</v>
      </c>
      <c r="K5522" s="4">
        <v>10641</v>
      </c>
      <c r="L5522" s="4">
        <v>0</v>
      </c>
      <c r="M5522" s="4">
        <v>0</v>
      </c>
      <c r="N5522" s="4">
        <v>0</v>
      </c>
      <c r="O5522" s="4">
        <v>233000</v>
      </c>
      <c r="P5522" s="4">
        <v>84858000</v>
      </c>
      <c r="Q5522" s="4">
        <v>7538</v>
      </c>
      <c r="R5522" s="4" t="b">
        <f t="shared" si="103"/>
        <v>0</v>
      </c>
      <c r="S5522" s="4">
        <v>0</v>
      </c>
    </row>
    <row r="5523" spans="1:19" ht="14.25" customHeight="1">
      <c r="A5523" s="4" t="s">
        <v>2921</v>
      </c>
      <c r="B5523" s="5"/>
      <c r="C5523" s="4">
        <v>0</v>
      </c>
      <c r="E5523" s="4" t="b">
        <f t="shared" si="96"/>
        <v>0</v>
      </c>
      <c r="F5523" s="4">
        <v>0</v>
      </c>
      <c r="G5523" s="4">
        <v>0</v>
      </c>
      <c r="H5523" s="6">
        <v>43952</v>
      </c>
      <c r="I5523" s="4" t="s">
        <v>3309</v>
      </c>
      <c r="J5523" s="4" t="s">
        <v>1043</v>
      </c>
      <c r="K5523" s="4">
        <v>10642</v>
      </c>
      <c r="L5523" s="4">
        <v>0</v>
      </c>
      <c r="M5523" s="4">
        <v>0</v>
      </c>
      <c r="N5523" s="4">
        <v>0</v>
      </c>
      <c r="O5523" s="4">
        <v>210000</v>
      </c>
      <c r="P5523" s="4">
        <v>85068000</v>
      </c>
      <c r="Q5523" s="4">
        <v>7539</v>
      </c>
      <c r="R5523" s="4" t="b">
        <f t="shared" si="103"/>
        <v>0</v>
      </c>
      <c r="S5523" s="4">
        <v>0</v>
      </c>
    </row>
    <row r="5524" spans="1:19" ht="14.25" customHeight="1">
      <c r="A5524" s="4" t="s">
        <v>2921</v>
      </c>
      <c r="B5524" s="5"/>
      <c r="C5524" s="4">
        <v>0</v>
      </c>
      <c r="E5524" s="4" t="b">
        <f t="shared" si="96"/>
        <v>0</v>
      </c>
      <c r="F5524" s="4">
        <v>0</v>
      </c>
      <c r="G5524" s="4">
        <v>0</v>
      </c>
      <c r="H5524" s="6">
        <v>43952</v>
      </c>
      <c r="I5524" s="4" t="s">
        <v>3310</v>
      </c>
      <c r="J5524" s="4" t="s">
        <v>1043</v>
      </c>
      <c r="K5524" s="4">
        <v>10643</v>
      </c>
      <c r="L5524" s="4">
        <v>0</v>
      </c>
      <c r="M5524" s="4">
        <v>0</v>
      </c>
      <c r="N5524" s="4">
        <v>0</v>
      </c>
      <c r="O5524" s="4">
        <v>210000</v>
      </c>
      <c r="P5524" s="4">
        <v>85278000</v>
      </c>
      <c r="Q5524" s="4">
        <v>7540</v>
      </c>
      <c r="R5524" s="4" t="b">
        <f t="shared" si="103"/>
        <v>0</v>
      </c>
      <c r="S5524" s="4">
        <v>0</v>
      </c>
    </row>
    <row r="5525" spans="1:19" ht="14.25" customHeight="1">
      <c r="A5525" s="4" t="s">
        <v>2921</v>
      </c>
      <c r="B5525" s="5"/>
      <c r="C5525" s="4">
        <v>0</v>
      </c>
      <c r="E5525" s="4" t="b">
        <f t="shared" si="96"/>
        <v>0</v>
      </c>
      <c r="F5525" s="4">
        <v>0</v>
      </c>
      <c r="G5525" s="4">
        <v>0</v>
      </c>
      <c r="H5525" s="6">
        <v>43952</v>
      </c>
      <c r="I5525" s="4" t="s">
        <v>3311</v>
      </c>
      <c r="J5525" s="4" t="s">
        <v>1043</v>
      </c>
      <c r="K5525" s="4">
        <v>10644</v>
      </c>
      <c r="L5525" s="4">
        <v>0</v>
      </c>
      <c r="M5525" s="4">
        <v>0</v>
      </c>
      <c r="N5525" s="4">
        <v>0</v>
      </c>
      <c r="O5525" s="4">
        <v>210000</v>
      </c>
      <c r="P5525" s="4">
        <v>85488000</v>
      </c>
      <c r="Q5525" s="4">
        <v>7541</v>
      </c>
      <c r="R5525" s="4" t="b">
        <f t="shared" si="103"/>
        <v>0</v>
      </c>
      <c r="S5525" s="4">
        <v>0</v>
      </c>
    </row>
    <row r="5526" spans="1:19" ht="14.25" customHeight="1">
      <c r="A5526" s="4" t="s">
        <v>2921</v>
      </c>
      <c r="B5526" s="5"/>
      <c r="C5526" s="4">
        <v>0</v>
      </c>
      <c r="E5526" s="4" t="b">
        <f t="shared" si="96"/>
        <v>0</v>
      </c>
      <c r="F5526" s="4">
        <v>0</v>
      </c>
      <c r="G5526" s="4">
        <v>0</v>
      </c>
      <c r="H5526" s="6">
        <v>43952</v>
      </c>
      <c r="I5526" s="4" t="s">
        <v>3312</v>
      </c>
      <c r="J5526" s="4" t="s">
        <v>1043</v>
      </c>
      <c r="K5526" s="4">
        <v>10645</v>
      </c>
      <c r="L5526" s="4">
        <v>0</v>
      </c>
      <c r="M5526" s="4">
        <v>0</v>
      </c>
      <c r="N5526" s="4">
        <v>0</v>
      </c>
      <c r="O5526" s="4">
        <v>210000</v>
      </c>
      <c r="P5526" s="4">
        <v>85698000</v>
      </c>
      <c r="Q5526" s="4">
        <v>7542</v>
      </c>
      <c r="R5526" s="4" t="b">
        <f t="shared" si="103"/>
        <v>0</v>
      </c>
      <c r="S5526" s="4">
        <v>0</v>
      </c>
    </row>
    <row r="5527" spans="1:19" ht="14.25" customHeight="1">
      <c r="A5527" s="4" t="s">
        <v>2921</v>
      </c>
      <c r="B5527" s="5"/>
      <c r="C5527" s="4">
        <v>0</v>
      </c>
      <c r="E5527" s="4" t="b">
        <f t="shared" si="96"/>
        <v>0</v>
      </c>
      <c r="F5527" s="4">
        <v>0</v>
      </c>
      <c r="G5527" s="4">
        <v>0</v>
      </c>
      <c r="H5527" s="6">
        <v>43952</v>
      </c>
      <c r="I5527" s="4" t="s">
        <v>3313</v>
      </c>
      <c r="J5527" s="4" t="s">
        <v>1043</v>
      </c>
      <c r="K5527" s="4">
        <v>10646</v>
      </c>
      <c r="L5527" s="4">
        <v>0</v>
      </c>
      <c r="M5527" s="4">
        <v>0</v>
      </c>
      <c r="N5527" s="4">
        <v>0</v>
      </c>
      <c r="O5527" s="4">
        <v>233000</v>
      </c>
      <c r="P5527" s="4">
        <v>85931000</v>
      </c>
      <c r="Q5527" s="4">
        <v>7543</v>
      </c>
      <c r="R5527" s="4" t="b">
        <f t="shared" si="103"/>
        <v>0</v>
      </c>
      <c r="S5527" s="4">
        <v>0</v>
      </c>
    </row>
    <row r="5528" spans="1:19" ht="14.25" customHeight="1">
      <c r="A5528" s="4" t="s">
        <v>2921</v>
      </c>
      <c r="B5528" s="5"/>
      <c r="C5528" s="4">
        <v>0</v>
      </c>
      <c r="E5528" s="4" t="b">
        <f t="shared" si="96"/>
        <v>0</v>
      </c>
      <c r="F5528" s="4">
        <v>0</v>
      </c>
      <c r="G5528" s="4">
        <v>0</v>
      </c>
      <c r="H5528" s="6">
        <v>43952</v>
      </c>
      <c r="I5528" s="4" t="s">
        <v>3314</v>
      </c>
      <c r="J5528" s="4" t="s">
        <v>1043</v>
      </c>
      <c r="K5528" s="4">
        <v>10647</v>
      </c>
      <c r="L5528" s="4">
        <v>0</v>
      </c>
      <c r="M5528" s="4">
        <v>0</v>
      </c>
      <c r="N5528" s="4">
        <v>0</v>
      </c>
      <c r="O5528" s="4">
        <v>210000</v>
      </c>
      <c r="P5528" s="4">
        <v>86141000</v>
      </c>
      <c r="Q5528" s="4">
        <v>7544</v>
      </c>
      <c r="R5528" s="4" t="b">
        <f t="shared" si="103"/>
        <v>0</v>
      </c>
      <c r="S5528" s="4">
        <v>0</v>
      </c>
    </row>
    <row r="5529" spans="1:19" ht="14.25" customHeight="1">
      <c r="A5529" s="4" t="s">
        <v>2921</v>
      </c>
      <c r="B5529" s="5"/>
      <c r="C5529" s="4">
        <v>0</v>
      </c>
      <c r="E5529" s="4" t="b">
        <f t="shared" si="96"/>
        <v>0</v>
      </c>
      <c r="F5529" s="4">
        <v>0</v>
      </c>
      <c r="G5529" s="4">
        <v>0</v>
      </c>
      <c r="H5529" s="6">
        <v>43952</v>
      </c>
      <c r="I5529" s="4" t="s">
        <v>3315</v>
      </c>
      <c r="J5529" s="4" t="s">
        <v>1043</v>
      </c>
      <c r="K5529" s="4">
        <v>10648</v>
      </c>
      <c r="L5529" s="4">
        <v>0</v>
      </c>
      <c r="M5529" s="4">
        <v>0</v>
      </c>
      <c r="N5529" s="4">
        <v>0</v>
      </c>
      <c r="O5529" s="4">
        <v>233000</v>
      </c>
      <c r="P5529" s="4">
        <v>86374000</v>
      </c>
      <c r="Q5529" s="4">
        <v>7545</v>
      </c>
      <c r="R5529" s="4" t="b">
        <f t="shared" si="103"/>
        <v>0</v>
      </c>
      <c r="S5529" s="4">
        <v>0</v>
      </c>
    </row>
    <row r="5530" spans="1:19" ht="14.25" customHeight="1">
      <c r="A5530" s="4" t="s">
        <v>2921</v>
      </c>
      <c r="B5530" s="5"/>
      <c r="C5530" s="4">
        <v>0</v>
      </c>
      <c r="E5530" s="4" t="b">
        <f t="shared" si="96"/>
        <v>0</v>
      </c>
      <c r="F5530" s="4">
        <v>0</v>
      </c>
      <c r="G5530" s="4">
        <v>0</v>
      </c>
      <c r="H5530" s="6">
        <v>43952</v>
      </c>
      <c r="I5530" s="4" t="s">
        <v>3316</v>
      </c>
      <c r="J5530" s="4" t="s">
        <v>1043</v>
      </c>
      <c r="K5530" s="4">
        <v>10649</v>
      </c>
      <c r="L5530" s="4">
        <v>0</v>
      </c>
      <c r="M5530" s="4">
        <v>0</v>
      </c>
      <c r="N5530" s="4">
        <v>0</v>
      </c>
      <c r="O5530" s="4">
        <v>210000</v>
      </c>
      <c r="P5530" s="4">
        <v>86584000</v>
      </c>
      <c r="Q5530" s="4">
        <v>7546</v>
      </c>
      <c r="R5530" s="4" t="b">
        <f t="shared" si="103"/>
        <v>0</v>
      </c>
      <c r="S5530" s="4">
        <v>0</v>
      </c>
    </row>
    <row r="5531" spans="1:19" ht="14.25" customHeight="1">
      <c r="A5531" s="4" t="s">
        <v>2921</v>
      </c>
      <c r="B5531" s="5"/>
      <c r="C5531" s="4">
        <v>0</v>
      </c>
      <c r="E5531" s="4" t="b">
        <f t="shared" si="96"/>
        <v>0</v>
      </c>
      <c r="F5531" s="4">
        <v>0</v>
      </c>
      <c r="G5531" s="4">
        <v>0</v>
      </c>
      <c r="H5531" s="6">
        <v>43952</v>
      </c>
      <c r="I5531" s="4" t="s">
        <v>3317</v>
      </c>
      <c r="J5531" s="4" t="s">
        <v>1043</v>
      </c>
      <c r="K5531" s="4">
        <v>10650</v>
      </c>
      <c r="L5531" s="4">
        <v>0</v>
      </c>
      <c r="M5531" s="4">
        <v>0</v>
      </c>
      <c r="N5531" s="4">
        <v>0</v>
      </c>
      <c r="O5531" s="4">
        <v>210000</v>
      </c>
      <c r="P5531" s="4">
        <v>86794000</v>
      </c>
      <c r="Q5531" s="4">
        <v>7547</v>
      </c>
      <c r="R5531" s="4" t="b">
        <f t="shared" si="103"/>
        <v>0</v>
      </c>
      <c r="S5531" s="4">
        <v>0</v>
      </c>
    </row>
    <row r="5532" spans="1:19" ht="14.25" customHeight="1">
      <c r="A5532" s="4" t="s">
        <v>2921</v>
      </c>
      <c r="B5532" s="5"/>
      <c r="C5532" s="4">
        <v>0</v>
      </c>
      <c r="E5532" s="4" t="b">
        <f t="shared" si="96"/>
        <v>0</v>
      </c>
      <c r="F5532" s="4">
        <v>0</v>
      </c>
      <c r="G5532" s="4">
        <v>0</v>
      </c>
      <c r="H5532" s="6">
        <v>43952</v>
      </c>
      <c r="I5532" s="4" t="s">
        <v>3318</v>
      </c>
      <c r="J5532" s="4" t="s">
        <v>1043</v>
      </c>
      <c r="K5532" s="4">
        <v>10651</v>
      </c>
      <c r="L5532" s="4">
        <v>0</v>
      </c>
      <c r="M5532" s="4">
        <v>0</v>
      </c>
      <c r="N5532" s="4">
        <v>0</v>
      </c>
      <c r="O5532" s="4">
        <v>233000</v>
      </c>
      <c r="P5532" s="4">
        <v>87027000</v>
      </c>
      <c r="Q5532" s="4">
        <v>7548</v>
      </c>
      <c r="R5532" s="4" t="b">
        <f t="shared" si="103"/>
        <v>0</v>
      </c>
      <c r="S5532" s="4">
        <v>0</v>
      </c>
    </row>
    <row r="5533" spans="1:19" ht="14.25" customHeight="1">
      <c r="A5533" s="4" t="s">
        <v>2921</v>
      </c>
      <c r="B5533" s="5"/>
      <c r="C5533" s="4">
        <v>0</v>
      </c>
      <c r="E5533" s="4" t="b">
        <f t="shared" si="96"/>
        <v>0</v>
      </c>
      <c r="F5533" s="4">
        <v>0</v>
      </c>
      <c r="G5533" s="4">
        <v>0</v>
      </c>
      <c r="H5533" s="6">
        <v>43952</v>
      </c>
      <c r="I5533" s="4" t="s">
        <v>3319</v>
      </c>
      <c r="J5533" s="4" t="s">
        <v>1043</v>
      </c>
      <c r="K5533" s="4">
        <v>10652</v>
      </c>
      <c r="L5533" s="4">
        <v>0</v>
      </c>
      <c r="M5533" s="4">
        <v>0</v>
      </c>
      <c r="N5533" s="4">
        <v>0</v>
      </c>
      <c r="O5533" s="4">
        <v>210000</v>
      </c>
      <c r="P5533" s="4">
        <v>87237000</v>
      </c>
      <c r="Q5533" s="4">
        <v>7549</v>
      </c>
      <c r="R5533" s="4" t="b">
        <f t="shared" si="103"/>
        <v>0</v>
      </c>
      <c r="S5533" s="4">
        <v>0</v>
      </c>
    </row>
    <row r="5534" spans="1:19" ht="14.25" customHeight="1">
      <c r="A5534" s="4" t="s">
        <v>2921</v>
      </c>
      <c r="B5534" s="5"/>
      <c r="C5534" s="4">
        <v>0</v>
      </c>
      <c r="E5534" s="4" t="b">
        <f t="shared" si="96"/>
        <v>0</v>
      </c>
      <c r="F5534" s="4">
        <v>0</v>
      </c>
      <c r="G5534" s="4">
        <v>0</v>
      </c>
      <c r="H5534" s="6">
        <v>43952</v>
      </c>
      <c r="I5534" s="4" t="s">
        <v>3320</v>
      </c>
      <c r="J5534" s="4" t="s">
        <v>1043</v>
      </c>
      <c r="K5534" s="4">
        <v>10653</v>
      </c>
      <c r="L5534" s="4">
        <v>0</v>
      </c>
      <c r="M5534" s="4">
        <v>0</v>
      </c>
      <c r="N5534" s="4">
        <v>0</v>
      </c>
      <c r="O5534" s="4">
        <v>210000</v>
      </c>
      <c r="P5534" s="4">
        <v>87447000</v>
      </c>
      <c r="Q5534" s="4">
        <v>7550</v>
      </c>
      <c r="R5534" s="4" t="b">
        <f t="shared" si="103"/>
        <v>0</v>
      </c>
      <c r="S5534" s="4">
        <v>0</v>
      </c>
    </row>
    <row r="5535" spans="1:19" ht="14.25" customHeight="1">
      <c r="A5535" s="4" t="s">
        <v>2921</v>
      </c>
      <c r="B5535" s="5"/>
      <c r="C5535" s="4">
        <v>0</v>
      </c>
      <c r="E5535" s="4" t="b">
        <f t="shared" si="96"/>
        <v>0</v>
      </c>
      <c r="F5535" s="4">
        <v>0</v>
      </c>
      <c r="G5535" s="4">
        <v>0</v>
      </c>
      <c r="H5535" s="6">
        <v>43952</v>
      </c>
      <c r="I5535" s="4" t="s">
        <v>3321</v>
      </c>
      <c r="J5535" s="4" t="s">
        <v>1043</v>
      </c>
      <c r="K5535" s="4">
        <v>10654</v>
      </c>
      <c r="L5535" s="4">
        <v>0</v>
      </c>
      <c r="M5535" s="4">
        <v>0</v>
      </c>
      <c r="N5535" s="4">
        <v>0</v>
      </c>
      <c r="O5535" s="4">
        <v>233000</v>
      </c>
      <c r="P5535" s="4">
        <v>87680000</v>
      </c>
      <c r="Q5535" s="4">
        <v>7551</v>
      </c>
      <c r="R5535" s="4" t="b">
        <f t="shared" si="103"/>
        <v>0</v>
      </c>
      <c r="S5535" s="4">
        <v>0</v>
      </c>
    </row>
    <row r="5536" spans="1:19" ht="14.25" customHeight="1">
      <c r="A5536" s="4" t="s">
        <v>2921</v>
      </c>
      <c r="B5536" s="5"/>
      <c r="C5536" s="4">
        <v>0</v>
      </c>
      <c r="E5536" s="4" t="b">
        <f t="shared" si="96"/>
        <v>0</v>
      </c>
      <c r="F5536" s="4">
        <v>0</v>
      </c>
      <c r="G5536" s="4">
        <v>0</v>
      </c>
      <c r="H5536" s="6">
        <v>43983</v>
      </c>
      <c r="I5536" s="4" t="s">
        <v>3322</v>
      </c>
      <c r="J5536" s="4" t="s">
        <v>1043</v>
      </c>
      <c r="K5536" s="4">
        <v>10655</v>
      </c>
      <c r="L5536" s="4">
        <v>0</v>
      </c>
      <c r="M5536" s="4">
        <v>0</v>
      </c>
      <c r="N5536" s="4">
        <v>0</v>
      </c>
      <c r="O5536" s="4">
        <v>233000</v>
      </c>
      <c r="P5536" s="4">
        <v>87913000</v>
      </c>
      <c r="Q5536" s="4">
        <v>7552</v>
      </c>
      <c r="R5536" s="4" t="b">
        <f t="shared" si="103"/>
        <v>0</v>
      </c>
      <c r="S5536" s="4">
        <v>0</v>
      </c>
    </row>
    <row r="5537" spans="1:19" ht="14.25" customHeight="1">
      <c r="A5537" s="4" t="s">
        <v>2921</v>
      </c>
      <c r="B5537" s="5"/>
      <c r="C5537" s="4">
        <v>0</v>
      </c>
      <c r="E5537" s="4" t="b">
        <f t="shared" si="96"/>
        <v>0</v>
      </c>
      <c r="F5537" s="4">
        <v>0</v>
      </c>
      <c r="G5537" s="4">
        <v>0</v>
      </c>
      <c r="H5537" s="6">
        <v>43983</v>
      </c>
      <c r="I5537" s="4" t="s">
        <v>3323</v>
      </c>
      <c r="J5537" s="4" t="s">
        <v>1043</v>
      </c>
      <c r="K5537" s="4">
        <v>10656</v>
      </c>
      <c r="L5537" s="4">
        <v>0</v>
      </c>
      <c r="M5537" s="4">
        <v>0</v>
      </c>
      <c r="N5537" s="4">
        <v>0</v>
      </c>
      <c r="O5537" s="4">
        <v>210000</v>
      </c>
      <c r="P5537" s="4">
        <v>88123000</v>
      </c>
      <c r="Q5537" s="4">
        <v>7553</v>
      </c>
      <c r="R5537" s="4" t="b">
        <f t="shared" si="103"/>
        <v>0</v>
      </c>
      <c r="S5537" s="4">
        <v>0</v>
      </c>
    </row>
    <row r="5538" spans="1:19" ht="14.25" customHeight="1">
      <c r="A5538" s="4" t="s">
        <v>2921</v>
      </c>
      <c r="B5538" s="5"/>
      <c r="C5538" s="4">
        <v>0</v>
      </c>
      <c r="E5538" s="4" t="b">
        <f t="shared" si="96"/>
        <v>0</v>
      </c>
      <c r="F5538" s="4">
        <v>0</v>
      </c>
      <c r="G5538" s="4">
        <v>0</v>
      </c>
      <c r="H5538" s="6">
        <v>43983</v>
      </c>
      <c r="I5538" s="4" t="s">
        <v>3324</v>
      </c>
      <c r="J5538" s="4" t="s">
        <v>1043</v>
      </c>
      <c r="K5538" s="4">
        <v>10657</v>
      </c>
      <c r="L5538" s="4">
        <v>0</v>
      </c>
      <c r="M5538" s="4">
        <v>0</v>
      </c>
      <c r="N5538" s="4">
        <v>0</v>
      </c>
      <c r="O5538" s="4">
        <v>210000</v>
      </c>
      <c r="P5538" s="4">
        <v>88333000</v>
      </c>
      <c r="Q5538" s="4">
        <v>7554</v>
      </c>
      <c r="R5538" s="4" t="b">
        <f t="shared" si="103"/>
        <v>0</v>
      </c>
      <c r="S5538" s="4">
        <v>0</v>
      </c>
    </row>
    <row r="5539" spans="1:19" ht="14.25" customHeight="1">
      <c r="A5539" s="4" t="s">
        <v>2921</v>
      </c>
      <c r="B5539" s="5"/>
      <c r="C5539" s="4">
        <v>0</v>
      </c>
      <c r="E5539" s="4" t="b">
        <f t="shared" si="96"/>
        <v>0</v>
      </c>
      <c r="F5539" s="4">
        <v>0</v>
      </c>
      <c r="G5539" s="4">
        <v>0</v>
      </c>
      <c r="H5539" s="6">
        <v>43983</v>
      </c>
      <c r="I5539" s="4" t="s">
        <v>3325</v>
      </c>
      <c r="J5539" s="4" t="s">
        <v>1043</v>
      </c>
      <c r="K5539" s="4">
        <v>10658</v>
      </c>
      <c r="L5539" s="4">
        <v>0</v>
      </c>
      <c r="M5539" s="4">
        <v>0</v>
      </c>
      <c r="N5539" s="4">
        <v>0</v>
      </c>
      <c r="O5539" s="4">
        <v>210000</v>
      </c>
      <c r="P5539" s="4">
        <v>88543000</v>
      </c>
      <c r="Q5539" s="4">
        <v>7555</v>
      </c>
      <c r="R5539" s="4" t="b">
        <f t="shared" si="103"/>
        <v>0</v>
      </c>
      <c r="S5539" s="4">
        <v>0</v>
      </c>
    </row>
    <row r="5540" spans="1:19" ht="14.25" customHeight="1">
      <c r="A5540" s="4" t="s">
        <v>2921</v>
      </c>
      <c r="B5540" s="5"/>
      <c r="C5540" s="4">
        <v>0</v>
      </c>
      <c r="E5540" s="4" t="b">
        <f t="shared" si="96"/>
        <v>0</v>
      </c>
      <c r="F5540" s="4">
        <v>0</v>
      </c>
      <c r="G5540" s="4">
        <v>0</v>
      </c>
      <c r="H5540" s="6">
        <v>43983</v>
      </c>
      <c r="I5540" s="4" t="s">
        <v>3326</v>
      </c>
      <c r="J5540" s="4" t="s">
        <v>1043</v>
      </c>
      <c r="K5540" s="4">
        <v>10659</v>
      </c>
      <c r="L5540" s="4">
        <v>0</v>
      </c>
      <c r="M5540" s="4">
        <v>0</v>
      </c>
      <c r="N5540" s="4">
        <v>0</v>
      </c>
      <c r="O5540" s="4">
        <v>210000</v>
      </c>
      <c r="P5540" s="4">
        <v>88753000</v>
      </c>
      <c r="Q5540" s="4">
        <v>7556</v>
      </c>
      <c r="R5540" s="4" t="b">
        <f t="shared" si="103"/>
        <v>0</v>
      </c>
      <c r="S5540" s="4">
        <v>0</v>
      </c>
    </row>
    <row r="5541" spans="1:19" ht="14.25" customHeight="1">
      <c r="A5541" s="4" t="s">
        <v>2921</v>
      </c>
      <c r="B5541" s="5"/>
      <c r="C5541" s="4">
        <v>0</v>
      </c>
      <c r="E5541" s="4" t="b">
        <f t="shared" si="96"/>
        <v>0</v>
      </c>
      <c r="F5541" s="4">
        <v>0</v>
      </c>
      <c r="G5541" s="4">
        <v>0</v>
      </c>
      <c r="H5541" s="6">
        <v>43983</v>
      </c>
      <c r="I5541" s="4" t="s">
        <v>3327</v>
      </c>
      <c r="J5541" s="4" t="s">
        <v>1043</v>
      </c>
      <c r="K5541" s="4">
        <v>10660</v>
      </c>
      <c r="L5541" s="4">
        <v>0</v>
      </c>
      <c r="M5541" s="4">
        <v>0</v>
      </c>
      <c r="N5541" s="4">
        <v>0</v>
      </c>
      <c r="O5541" s="4">
        <v>233000</v>
      </c>
      <c r="P5541" s="4">
        <v>88986000</v>
      </c>
      <c r="Q5541" s="4">
        <v>7557</v>
      </c>
      <c r="R5541" s="4" t="b">
        <f t="shared" si="103"/>
        <v>0</v>
      </c>
      <c r="S5541" s="4">
        <v>0</v>
      </c>
    </row>
    <row r="5542" spans="1:19" ht="14.25" customHeight="1">
      <c r="A5542" s="4" t="s">
        <v>2921</v>
      </c>
      <c r="B5542" s="5"/>
      <c r="C5542" s="4">
        <v>0</v>
      </c>
      <c r="E5542" s="4" t="b">
        <f t="shared" si="96"/>
        <v>0</v>
      </c>
      <c r="F5542" s="4">
        <v>0</v>
      </c>
      <c r="G5542" s="4">
        <v>0</v>
      </c>
      <c r="H5542" s="6">
        <v>43983</v>
      </c>
      <c r="I5542" s="4" t="s">
        <v>3328</v>
      </c>
      <c r="J5542" s="4" t="s">
        <v>1043</v>
      </c>
      <c r="K5542" s="4">
        <v>10661</v>
      </c>
      <c r="L5542" s="4">
        <v>0</v>
      </c>
      <c r="M5542" s="4">
        <v>0</v>
      </c>
      <c r="N5542" s="4">
        <v>0</v>
      </c>
      <c r="O5542" s="4">
        <v>233000</v>
      </c>
      <c r="P5542" s="4">
        <v>89219000</v>
      </c>
      <c r="Q5542" s="4">
        <v>7558</v>
      </c>
      <c r="R5542" s="4" t="b">
        <f t="shared" si="103"/>
        <v>0</v>
      </c>
      <c r="S5542" s="4">
        <v>0</v>
      </c>
    </row>
    <row r="5543" spans="1:19" ht="14.25" customHeight="1">
      <c r="A5543" s="4" t="s">
        <v>2921</v>
      </c>
      <c r="B5543" s="5"/>
      <c r="C5543" s="4">
        <v>0</v>
      </c>
      <c r="E5543" s="4" t="b">
        <f t="shared" si="96"/>
        <v>0</v>
      </c>
      <c r="F5543" s="4">
        <v>0</v>
      </c>
      <c r="G5543" s="4">
        <v>0</v>
      </c>
      <c r="H5543" s="6">
        <v>43983</v>
      </c>
      <c r="I5543" s="4" t="s">
        <v>3329</v>
      </c>
      <c r="J5543" s="4" t="s">
        <v>1043</v>
      </c>
      <c r="K5543" s="4">
        <v>10662</v>
      </c>
      <c r="L5543" s="4">
        <v>0</v>
      </c>
      <c r="M5543" s="4">
        <v>0</v>
      </c>
      <c r="N5543" s="4">
        <v>0</v>
      </c>
      <c r="O5543" s="4">
        <v>210000</v>
      </c>
      <c r="P5543" s="4">
        <v>89429000</v>
      </c>
      <c r="Q5543" s="4">
        <v>7559</v>
      </c>
      <c r="R5543" s="4" t="b">
        <f t="shared" si="103"/>
        <v>0</v>
      </c>
      <c r="S5543" s="4">
        <v>0</v>
      </c>
    </row>
    <row r="5544" spans="1:19" ht="14.25" customHeight="1">
      <c r="A5544" s="4" t="s">
        <v>2921</v>
      </c>
      <c r="B5544" s="5"/>
      <c r="C5544" s="4">
        <v>0</v>
      </c>
      <c r="E5544" s="4" t="b">
        <f t="shared" si="96"/>
        <v>0</v>
      </c>
      <c r="F5544" s="4">
        <v>0</v>
      </c>
      <c r="G5544" s="4">
        <v>0</v>
      </c>
      <c r="H5544" s="6">
        <v>43983</v>
      </c>
      <c r="I5544" s="4" t="s">
        <v>3330</v>
      </c>
      <c r="J5544" s="4" t="s">
        <v>1043</v>
      </c>
      <c r="K5544" s="4">
        <v>10663</v>
      </c>
      <c r="L5544" s="4">
        <v>0</v>
      </c>
      <c r="M5544" s="4">
        <v>0</v>
      </c>
      <c r="N5544" s="4">
        <v>0</v>
      </c>
      <c r="O5544" s="4">
        <v>233000</v>
      </c>
      <c r="P5544" s="4">
        <v>89662000</v>
      </c>
      <c r="Q5544" s="4">
        <v>7560</v>
      </c>
      <c r="R5544" s="4" t="b">
        <f t="shared" si="103"/>
        <v>0</v>
      </c>
      <c r="S5544" s="4">
        <v>0</v>
      </c>
    </row>
    <row r="5545" spans="1:19" ht="14.25" customHeight="1">
      <c r="A5545" s="4" t="s">
        <v>2921</v>
      </c>
      <c r="B5545" s="5"/>
      <c r="C5545" s="4">
        <v>0</v>
      </c>
      <c r="E5545" s="4" t="b">
        <f t="shared" si="96"/>
        <v>0</v>
      </c>
      <c r="F5545" s="4">
        <v>0</v>
      </c>
      <c r="G5545" s="4">
        <v>0</v>
      </c>
      <c r="H5545" s="6">
        <v>43983</v>
      </c>
      <c r="I5545" s="4" t="s">
        <v>3331</v>
      </c>
      <c r="J5545" s="4" t="s">
        <v>1043</v>
      </c>
      <c r="K5545" s="4">
        <v>10664</v>
      </c>
      <c r="L5545" s="4">
        <v>0</v>
      </c>
      <c r="M5545" s="4">
        <v>0</v>
      </c>
      <c r="N5545" s="4">
        <v>0</v>
      </c>
      <c r="O5545" s="4">
        <v>210000</v>
      </c>
      <c r="P5545" s="4">
        <v>89872000</v>
      </c>
      <c r="Q5545" s="4">
        <v>7561</v>
      </c>
      <c r="R5545" s="4" t="b">
        <f t="shared" si="103"/>
        <v>0</v>
      </c>
      <c r="S5545" s="4">
        <v>0</v>
      </c>
    </row>
    <row r="5546" spans="1:19" ht="14.25" customHeight="1">
      <c r="A5546" s="4" t="s">
        <v>2921</v>
      </c>
      <c r="B5546" s="5"/>
      <c r="C5546" s="4">
        <v>0</v>
      </c>
      <c r="E5546" s="4" t="b">
        <f t="shared" si="96"/>
        <v>0</v>
      </c>
      <c r="F5546" s="4">
        <v>0</v>
      </c>
      <c r="G5546" s="4">
        <v>0</v>
      </c>
      <c r="H5546" s="6">
        <v>43983</v>
      </c>
      <c r="I5546" s="4" t="s">
        <v>3332</v>
      </c>
      <c r="J5546" s="4" t="s">
        <v>1043</v>
      </c>
      <c r="K5546" s="4">
        <v>10665</v>
      </c>
      <c r="L5546" s="4">
        <v>0</v>
      </c>
      <c r="M5546" s="4">
        <v>0</v>
      </c>
      <c r="N5546" s="4">
        <v>0</v>
      </c>
      <c r="O5546" s="4">
        <v>210000</v>
      </c>
      <c r="P5546" s="4">
        <v>90082000</v>
      </c>
      <c r="Q5546" s="4">
        <v>7562</v>
      </c>
      <c r="R5546" s="4" t="b">
        <f t="shared" si="103"/>
        <v>0</v>
      </c>
      <c r="S5546" s="4">
        <v>0</v>
      </c>
    </row>
    <row r="5547" spans="1:19" ht="14.25" customHeight="1">
      <c r="A5547" s="4" t="s">
        <v>2921</v>
      </c>
      <c r="B5547" s="5"/>
      <c r="C5547" s="4">
        <v>0</v>
      </c>
      <c r="E5547" s="4" t="b">
        <f t="shared" si="96"/>
        <v>0</v>
      </c>
      <c r="F5547" s="4">
        <v>0</v>
      </c>
      <c r="G5547" s="4">
        <v>0</v>
      </c>
      <c r="H5547" s="6">
        <v>43983</v>
      </c>
      <c r="I5547" s="4" t="s">
        <v>3333</v>
      </c>
      <c r="J5547" s="4" t="s">
        <v>1043</v>
      </c>
      <c r="K5547" s="4">
        <v>10666</v>
      </c>
      <c r="L5547" s="4">
        <v>0</v>
      </c>
      <c r="M5547" s="4">
        <v>0</v>
      </c>
      <c r="N5547" s="4">
        <v>0</v>
      </c>
      <c r="O5547" s="4">
        <v>210000</v>
      </c>
      <c r="P5547" s="4">
        <v>90292000</v>
      </c>
      <c r="Q5547" s="4">
        <v>7563</v>
      </c>
      <c r="R5547" s="4" t="b">
        <f t="shared" si="103"/>
        <v>0</v>
      </c>
      <c r="S5547" s="4">
        <v>0</v>
      </c>
    </row>
    <row r="5548" spans="1:19" ht="14.25" customHeight="1">
      <c r="A5548" s="4" t="s">
        <v>2921</v>
      </c>
      <c r="B5548" s="5"/>
      <c r="C5548" s="4">
        <v>0</v>
      </c>
      <c r="E5548" s="4" t="b">
        <f t="shared" si="96"/>
        <v>0</v>
      </c>
      <c r="F5548" s="4">
        <v>0</v>
      </c>
      <c r="G5548" s="4">
        <v>0</v>
      </c>
      <c r="H5548" s="6">
        <v>43983</v>
      </c>
      <c r="I5548" s="4" t="s">
        <v>3334</v>
      </c>
      <c r="J5548" s="4" t="s">
        <v>1043</v>
      </c>
      <c r="K5548" s="4">
        <v>10667</v>
      </c>
      <c r="L5548" s="4">
        <v>0</v>
      </c>
      <c r="M5548" s="4">
        <v>0</v>
      </c>
      <c r="N5548" s="4">
        <v>0</v>
      </c>
      <c r="O5548" s="4">
        <v>210000</v>
      </c>
      <c r="P5548" s="4">
        <v>90502000</v>
      </c>
      <c r="Q5548" s="4">
        <v>7564</v>
      </c>
      <c r="R5548" s="4" t="b">
        <f t="shared" si="103"/>
        <v>0</v>
      </c>
      <c r="S5548" s="4">
        <v>0</v>
      </c>
    </row>
    <row r="5549" spans="1:19" ht="14.25" customHeight="1">
      <c r="A5549" s="4" t="s">
        <v>2921</v>
      </c>
      <c r="B5549" s="5"/>
      <c r="C5549" s="4">
        <v>0</v>
      </c>
      <c r="E5549" s="4" t="b">
        <f t="shared" si="96"/>
        <v>0</v>
      </c>
      <c r="F5549" s="4">
        <v>0</v>
      </c>
      <c r="G5549" s="4">
        <v>0</v>
      </c>
      <c r="H5549" s="6">
        <v>43983</v>
      </c>
      <c r="I5549" s="4" t="s">
        <v>3335</v>
      </c>
      <c r="J5549" s="4" t="s">
        <v>1043</v>
      </c>
      <c r="K5549" s="4">
        <v>10668</v>
      </c>
      <c r="L5549" s="4">
        <v>0</v>
      </c>
      <c r="M5549" s="4">
        <v>0</v>
      </c>
      <c r="N5549" s="4">
        <v>0</v>
      </c>
      <c r="O5549" s="4">
        <v>210000</v>
      </c>
      <c r="P5549" s="4">
        <v>90712000</v>
      </c>
      <c r="Q5549" s="4">
        <v>7565</v>
      </c>
      <c r="R5549" s="4" t="b">
        <f t="shared" si="103"/>
        <v>0</v>
      </c>
      <c r="S5549" s="4">
        <v>0</v>
      </c>
    </row>
    <row r="5550" spans="1:19" ht="14.25" customHeight="1">
      <c r="A5550" s="4" t="s">
        <v>2921</v>
      </c>
      <c r="B5550" s="5"/>
      <c r="C5550" s="4">
        <v>0</v>
      </c>
      <c r="E5550" s="4" t="b">
        <f t="shared" si="96"/>
        <v>0</v>
      </c>
      <c r="F5550" s="4">
        <v>0</v>
      </c>
      <c r="G5550" s="4">
        <v>0</v>
      </c>
      <c r="H5550" s="6">
        <v>43983</v>
      </c>
      <c r="I5550" s="4" t="s">
        <v>3336</v>
      </c>
      <c r="J5550" s="4" t="s">
        <v>1043</v>
      </c>
      <c r="K5550" s="4">
        <v>10669</v>
      </c>
      <c r="L5550" s="4">
        <v>0</v>
      </c>
      <c r="M5550" s="4">
        <v>0</v>
      </c>
      <c r="N5550" s="4">
        <v>0</v>
      </c>
      <c r="O5550" s="4">
        <v>233000</v>
      </c>
      <c r="P5550" s="4">
        <v>90945000</v>
      </c>
      <c r="Q5550" s="4">
        <v>7566</v>
      </c>
      <c r="R5550" s="4" t="b">
        <f t="shared" si="103"/>
        <v>0</v>
      </c>
      <c r="S5550" s="4">
        <v>0</v>
      </c>
    </row>
    <row r="5551" spans="1:19" ht="14.25" customHeight="1">
      <c r="A5551" s="4" t="s">
        <v>2921</v>
      </c>
      <c r="B5551" s="5"/>
      <c r="C5551" s="4">
        <v>0</v>
      </c>
      <c r="E5551" s="4" t="b">
        <f t="shared" si="96"/>
        <v>0</v>
      </c>
      <c r="F5551" s="4">
        <v>0</v>
      </c>
      <c r="G5551" s="4">
        <v>0</v>
      </c>
      <c r="H5551" s="6">
        <v>43983</v>
      </c>
      <c r="I5551" s="4" t="s">
        <v>3337</v>
      </c>
      <c r="J5551" s="4" t="s">
        <v>1043</v>
      </c>
      <c r="K5551" s="4">
        <v>10670</v>
      </c>
      <c r="L5551" s="4">
        <v>0</v>
      </c>
      <c r="M5551" s="4">
        <v>0</v>
      </c>
      <c r="N5551" s="4">
        <v>0</v>
      </c>
      <c r="O5551" s="4">
        <v>210000</v>
      </c>
      <c r="P5551" s="4">
        <v>91155000</v>
      </c>
      <c r="Q5551" s="4">
        <v>7567</v>
      </c>
      <c r="R5551" s="4" t="b">
        <f t="shared" si="103"/>
        <v>0</v>
      </c>
      <c r="S5551" s="4">
        <v>0</v>
      </c>
    </row>
    <row r="5552" spans="1:19" ht="14.25" customHeight="1">
      <c r="A5552" s="4" t="s">
        <v>2921</v>
      </c>
      <c r="B5552" s="5"/>
      <c r="C5552" s="4">
        <v>0</v>
      </c>
      <c r="E5552" s="4" t="b">
        <f t="shared" si="96"/>
        <v>0</v>
      </c>
      <c r="F5552" s="4">
        <v>0</v>
      </c>
      <c r="G5552" s="4">
        <v>0</v>
      </c>
      <c r="H5552" s="6">
        <v>43983</v>
      </c>
      <c r="I5552" s="4" t="s">
        <v>3338</v>
      </c>
      <c r="J5552" s="4" t="s">
        <v>1043</v>
      </c>
      <c r="K5552" s="4">
        <v>10671</v>
      </c>
      <c r="L5552" s="4">
        <v>0</v>
      </c>
      <c r="M5552" s="4">
        <v>0</v>
      </c>
      <c r="N5552" s="4">
        <v>0</v>
      </c>
      <c r="O5552" s="4">
        <v>210000</v>
      </c>
      <c r="P5552" s="4">
        <v>91365000</v>
      </c>
      <c r="Q5552" s="4">
        <v>7568</v>
      </c>
      <c r="R5552" s="4" t="b">
        <f t="shared" si="103"/>
        <v>0</v>
      </c>
      <c r="S5552" s="4">
        <v>0</v>
      </c>
    </row>
    <row r="5553" spans="1:19" ht="14.25" customHeight="1">
      <c r="A5553" s="4" t="s">
        <v>2921</v>
      </c>
      <c r="B5553" s="5"/>
      <c r="C5553" s="4">
        <v>0</v>
      </c>
      <c r="E5553" s="4" t="b">
        <f t="shared" si="96"/>
        <v>0</v>
      </c>
      <c r="F5553" s="4">
        <v>0</v>
      </c>
      <c r="G5553" s="4">
        <v>0</v>
      </c>
      <c r="H5553" s="6">
        <v>43983</v>
      </c>
      <c r="I5553" s="4" t="s">
        <v>3339</v>
      </c>
      <c r="J5553" s="4" t="s">
        <v>1043</v>
      </c>
      <c r="K5553" s="4">
        <v>10672</v>
      </c>
      <c r="L5553" s="4">
        <v>0</v>
      </c>
      <c r="M5553" s="4">
        <v>0</v>
      </c>
      <c r="N5553" s="4">
        <v>0</v>
      </c>
      <c r="O5553" s="4">
        <v>233000</v>
      </c>
      <c r="P5553" s="4">
        <v>91598000</v>
      </c>
      <c r="Q5553" s="4">
        <v>7569</v>
      </c>
      <c r="R5553" s="4" t="b">
        <f t="shared" si="103"/>
        <v>0</v>
      </c>
      <c r="S5553" s="4">
        <v>0</v>
      </c>
    </row>
    <row r="5554" spans="1:19" ht="14.25" customHeight="1">
      <c r="A5554" s="4" t="s">
        <v>2921</v>
      </c>
      <c r="B5554" s="5"/>
      <c r="C5554" s="4">
        <v>0</v>
      </c>
      <c r="E5554" s="4" t="b">
        <f t="shared" si="96"/>
        <v>0</v>
      </c>
      <c r="F5554" s="4">
        <v>0</v>
      </c>
      <c r="G5554" s="4">
        <v>0</v>
      </c>
      <c r="H5554" s="6">
        <v>43983</v>
      </c>
      <c r="I5554" s="4" t="s">
        <v>3340</v>
      </c>
      <c r="J5554" s="4" t="s">
        <v>1043</v>
      </c>
      <c r="K5554" s="4">
        <v>10673</v>
      </c>
      <c r="L5554" s="4">
        <v>0</v>
      </c>
      <c r="M5554" s="4">
        <v>0</v>
      </c>
      <c r="N5554" s="4">
        <v>0</v>
      </c>
      <c r="O5554" s="4">
        <v>233000</v>
      </c>
      <c r="P5554" s="4">
        <v>91831000</v>
      </c>
      <c r="Q5554" s="4">
        <v>7570</v>
      </c>
      <c r="R5554" s="4" t="b">
        <f t="shared" si="103"/>
        <v>0</v>
      </c>
      <c r="S5554" s="4">
        <v>0</v>
      </c>
    </row>
    <row r="5555" spans="1:19" ht="14.25" customHeight="1">
      <c r="A5555" s="4" t="s">
        <v>2921</v>
      </c>
      <c r="B5555" s="5"/>
      <c r="C5555" s="4">
        <v>0</v>
      </c>
      <c r="E5555" s="4" t="b">
        <f t="shared" si="96"/>
        <v>0</v>
      </c>
      <c r="F5555" s="4">
        <v>0</v>
      </c>
      <c r="G5555" s="4">
        <v>0</v>
      </c>
      <c r="H5555" s="6">
        <v>43983</v>
      </c>
      <c r="I5555" s="4" t="s">
        <v>3341</v>
      </c>
      <c r="J5555" s="4" t="s">
        <v>1043</v>
      </c>
      <c r="K5555" s="4">
        <v>10674</v>
      </c>
      <c r="L5555" s="4">
        <v>0</v>
      </c>
      <c r="M5555" s="4">
        <v>0</v>
      </c>
      <c r="N5555" s="4">
        <v>0</v>
      </c>
      <c r="O5555" s="4">
        <v>233000</v>
      </c>
      <c r="P5555" s="4">
        <v>92064000</v>
      </c>
      <c r="Q5555" s="4">
        <v>7571</v>
      </c>
      <c r="R5555" s="4" t="b">
        <f t="shared" si="103"/>
        <v>0</v>
      </c>
      <c r="S5555" s="4">
        <v>0</v>
      </c>
    </row>
    <row r="5556" spans="1:19" ht="14.25" customHeight="1">
      <c r="A5556" s="4" t="s">
        <v>2921</v>
      </c>
      <c r="B5556" s="5"/>
      <c r="C5556" s="4">
        <v>0</v>
      </c>
      <c r="E5556" s="4" t="b">
        <f t="shared" si="96"/>
        <v>0</v>
      </c>
      <c r="F5556" s="4">
        <v>0</v>
      </c>
      <c r="G5556" s="4">
        <v>0</v>
      </c>
      <c r="H5556" s="6">
        <v>43983</v>
      </c>
      <c r="I5556" s="4" t="s">
        <v>3342</v>
      </c>
      <c r="J5556" s="4" t="s">
        <v>1043</v>
      </c>
      <c r="K5556" s="4">
        <v>10675</v>
      </c>
      <c r="L5556" s="4">
        <v>0</v>
      </c>
      <c r="M5556" s="4">
        <v>0</v>
      </c>
      <c r="N5556" s="4">
        <v>0</v>
      </c>
      <c r="O5556" s="4">
        <v>233000</v>
      </c>
      <c r="P5556" s="4">
        <v>92297000</v>
      </c>
      <c r="Q5556" s="4">
        <v>7572</v>
      </c>
      <c r="R5556" s="4" t="b">
        <f t="shared" si="103"/>
        <v>0</v>
      </c>
      <c r="S5556" s="4">
        <v>0</v>
      </c>
    </row>
    <row r="5557" spans="1:19" ht="14.25" customHeight="1">
      <c r="A5557" s="4" t="s">
        <v>2921</v>
      </c>
      <c r="B5557" s="5"/>
      <c r="C5557" s="4">
        <v>0</v>
      </c>
      <c r="E5557" s="4" t="b">
        <f t="shared" si="96"/>
        <v>0</v>
      </c>
      <c r="F5557" s="4">
        <v>0</v>
      </c>
      <c r="G5557" s="4">
        <v>0</v>
      </c>
      <c r="H5557" s="6">
        <v>43983</v>
      </c>
      <c r="I5557" s="4" t="s">
        <v>3343</v>
      </c>
      <c r="J5557" s="4" t="s">
        <v>1043</v>
      </c>
      <c r="K5557" s="4">
        <v>10676</v>
      </c>
      <c r="L5557" s="4">
        <v>0</v>
      </c>
      <c r="M5557" s="4">
        <v>0</v>
      </c>
      <c r="N5557" s="4">
        <v>0</v>
      </c>
      <c r="O5557" s="4">
        <v>210000</v>
      </c>
      <c r="P5557" s="4">
        <v>92507000</v>
      </c>
      <c r="Q5557" s="4">
        <v>7573</v>
      </c>
      <c r="R5557" s="4" t="b">
        <f t="shared" si="103"/>
        <v>0</v>
      </c>
      <c r="S5557" s="4">
        <v>0</v>
      </c>
    </row>
    <row r="5558" spans="1:19" ht="14.25" customHeight="1">
      <c r="A5558" s="4" t="s">
        <v>2921</v>
      </c>
      <c r="B5558" s="5"/>
      <c r="C5558" s="4">
        <v>0</v>
      </c>
      <c r="E5558" s="4" t="b">
        <f t="shared" si="96"/>
        <v>0</v>
      </c>
      <c r="F5558" s="4">
        <v>0</v>
      </c>
      <c r="G5558" s="4">
        <v>0</v>
      </c>
      <c r="H5558" s="6">
        <v>43983</v>
      </c>
      <c r="I5558" s="4" t="s">
        <v>3344</v>
      </c>
      <c r="J5558" s="4" t="s">
        <v>1043</v>
      </c>
      <c r="K5558" s="4">
        <v>10677</v>
      </c>
      <c r="L5558" s="4">
        <v>0</v>
      </c>
      <c r="M5558" s="4">
        <v>0</v>
      </c>
      <c r="N5558" s="4">
        <v>0</v>
      </c>
      <c r="O5558" s="4">
        <v>233000</v>
      </c>
      <c r="P5558" s="4">
        <v>92740000</v>
      </c>
      <c r="Q5558" s="4">
        <v>7574</v>
      </c>
      <c r="R5558" s="4" t="b">
        <f t="shared" si="103"/>
        <v>0</v>
      </c>
      <c r="S5558" s="4">
        <v>0</v>
      </c>
    </row>
    <row r="5559" spans="1:19" ht="14.25" customHeight="1">
      <c r="A5559" s="4" t="s">
        <v>2921</v>
      </c>
      <c r="B5559" s="5"/>
      <c r="C5559" s="4">
        <v>0</v>
      </c>
      <c r="E5559" s="4" t="b">
        <f t="shared" si="96"/>
        <v>0</v>
      </c>
      <c r="F5559" s="4">
        <v>0</v>
      </c>
      <c r="G5559" s="4">
        <v>0</v>
      </c>
      <c r="H5559" s="6">
        <v>43983</v>
      </c>
      <c r="I5559" s="4" t="s">
        <v>3345</v>
      </c>
      <c r="J5559" s="4" t="s">
        <v>1043</v>
      </c>
      <c r="K5559" s="4">
        <v>10678</v>
      </c>
      <c r="L5559" s="4">
        <v>0</v>
      </c>
      <c r="M5559" s="4">
        <v>0</v>
      </c>
      <c r="N5559" s="4">
        <v>0</v>
      </c>
      <c r="O5559" s="4">
        <v>210000</v>
      </c>
      <c r="P5559" s="4">
        <v>92950000</v>
      </c>
      <c r="Q5559" s="4">
        <v>7575</v>
      </c>
      <c r="R5559" s="4" t="b">
        <f t="shared" si="103"/>
        <v>0</v>
      </c>
      <c r="S5559" s="4">
        <v>0</v>
      </c>
    </row>
    <row r="5560" spans="1:19" ht="14.25" customHeight="1">
      <c r="A5560" s="4" t="s">
        <v>2921</v>
      </c>
      <c r="B5560" s="5"/>
      <c r="C5560" s="4">
        <v>0</v>
      </c>
      <c r="E5560" s="4" t="b">
        <f t="shared" si="96"/>
        <v>0</v>
      </c>
      <c r="F5560" s="4">
        <v>0</v>
      </c>
      <c r="G5560" s="4">
        <v>0</v>
      </c>
      <c r="H5560" s="6">
        <v>43983</v>
      </c>
      <c r="I5560" s="4" t="s">
        <v>3346</v>
      </c>
      <c r="J5560" s="4" t="s">
        <v>1043</v>
      </c>
      <c r="K5560" s="4">
        <v>10679</v>
      </c>
      <c r="L5560" s="4">
        <v>0</v>
      </c>
      <c r="M5560" s="4">
        <v>0</v>
      </c>
      <c r="N5560" s="4">
        <v>0</v>
      </c>
      <c r="O5560" s="4">
        <v>233000</v>
      </c>
      <c r="P5560" s="4">
        <v>93183000</v>
      </c>
      <c r="Q5560" s="4">
        <v>7576</v>
      </c>
      <c r="R5560" s="4" t="b">
        <f t="shared" si="103"/>
        <v>0</v>
      </c>
      <c r="S5560" s="4">
        <v>0</v>
      </c>
    </row>
    <row r="5561" spans="1:19" ht="14.25" customHeight="1">
      <c r="A5561" s="4" t="s">
        <v>2921</v>
      </c>
      <c r="B5561" s="5"/>
      <c r="C5561" s="4">
        <v>0</v>
      </c>
      <c r="E5561" s="4" t="b">
        <f t="shared" si="96"/>
        <v>0</v>
      </c>
      <c r="F5561" s="4">
        <v>0</v>
      </c>
      <c r="G5561" s="4">
        <v>0</v>
      </c>
      <c r="H5561" s="6">
        <v>43983</v>
      </c>
      <c r="I5561" s="4" t="s">
        <v>3347</v>
      </c>
      <c r="J5561" s="4" t="s">
        <v>1043</v>
      </c>
      <c r="K5561" s="4">
        <v>10680</v>
      </c>
      <c r="L5561" s="4">
        <v>0</v>
      </c>
      <c r="M5561" s="4">
        <v>0</v>
      </c>
      <c r="N5561" s="4">
        <v>0</v>
      </c>
      <c r="O5561" s="4">
        <v>210000</v>
      </c>
      <c r="P5561" s="4">
        <v>93393000</v>
      </c>
      <c r="Q5561" s="4">
        <v>7577</v>
      </c>
      <c r="R5561" s="4" t="b">
        <f t="shared" si="103"/>
        <v>0</v>
      </c>
      <c r="S5561" s="4">
        <v>0</v>
      </c>
    </row>
    <row r="5562" spans="1:19" ht="14.25" customHeight="1">
      <c r="A5562" s="4" t="s">
        <v>2921</v>
      </c>
      <c r="B5562" s="5"/>
      <c r="C5562" s="4">
        <v>0</v>
      </c>
      <c r="E5562" s="4" t="b">
        <f t="shared" si="96"/>
        <v>0</v>
      </c>
      <c r="F5562" s="4">
        <v>0</v>
      </c>
      <c r="G5562" s="4">
        <v>0</v>
      </c>
      <c r="H5562" s="6">
        <v>43983</v>
      </c>
      <c r="I5562" s="4" t="s">
        <v>3348</v>
      </c>
      <c r="J5562" s="4" t="s">
        <v>1043</v>
      </c>
      <c r="K5562" s="4">
        <v>10681</v>
      </c>
      <c r="L5562" s="4">
        <v>0</v>
      </c>
      <c r="M5562" s="4">
        <v>0</v>
      </c>
      <c r="N5562" s="4">
        <v>0</v>
      </c>
      <c r="O5562" s="4">
        <v>210000</v>
      </c>
      <c r="P5562" s="4">
        <v>93603000</v>
      </c>
      <c r="Q5562" s="4">
        <v>7578</v>
      </c>
      <c r="R5562" s="4" t="b">
        <f t="shared" si="103"/>
        <v>0</v>
      </c>
      <c r="S5562" s="4">
        <v>0</v>
      </c>
    </row>
    <row r="5563" spans="1:19" ht="14.25" customHeight="1">
      <c r="A5563" s="4" t="s">
        <v>2921</v>
      </c>
      <c r="B5563" s="5"/>
      <c r="C5563" s="4">
        <v>0</v>
      </c>
      <c r="E5563" s="4" t="b">
        <f t="shared" si="96"/>
        <v>0</v>
      </c>
      <c r="F5563" s="4">
        <v>0</v>
      </c>
      <c r="G5563" s="4">
        <v>0</v>
      </c>
      <c r="H5563" s="6">
        <v>43983</v>
      </c>
      <c r="I5563" s="4" t="s">
        <v>3349</v>
      </c>
      <c r="J5563" s="4" t="s">
        <v>1043</v>
      </c>
      <c r="K5563" s="4">
        <v>10682</v>
      </c>
      <c r="L5563" s="4">
        <v>0</v>
      </c>
      <c r="M5563" s="4">
        <v>0</v>
      </c>
      <c r="N5563" s="4">
        <v>0</v>
      </c>
      <c r="O5563" s="4">
        <v>233000</v>
      </c>
      <c r="P5563" s="4">
        <v>93836000</v>
      </c>
      <c r="Q5563" s="4">
        <v>7579</v>
      </c>
      <c r="R5563" s="4" t="b">
        <f t="shared" si="103"/>
        <v>0</v>
      </c>
      <c r="S5563" s="4">
        <v>0</v>
      </c>
    </row>
    <row r="5564" spans="1:19" ht="14.25" customHeight="1">
      <c r="A5564" s="4" t="s">
        <v>2921</v>
      </c>
      <c r="B5564" s="5"/>
      <c r="C5564" s="4">
        <v>0</v>
      </c>
      <c r="E5564" s="4" t="b">
        <f t="shared" si="96"/>
        <v>0</v>
      </c>
      <c r="F5564" s="4">
        <v>0</v>
      </c>
      <c r="G5564" s="4">
        <v>0</v>
      </c>
      <c r="H5564" s="6">
        <v>43983</v>
      </c>
      <c r="I5564" s="4" t="s">
        <v>3350</v>
      </c>
      <c r="J5564" s="4" t="s">
        <v>1043</v>
      </c>
      <c r="K5564" s="4">
        <v>10683</v>
      </c>
      <c r="L5564" s="4">
        <v>0</v>
      </c>
      <c r="M5564" s="4">
        <v>0</v>
      </c>
      <c r="N5564" s="4">
        <v>0</v>
      </c>
      <c r="O5564" s="4">
        <v>210000</v>
      </c>
      <c r="P5564" s="4">
        <v>94046000</v>
      </c>
      <c r="Q5564" s="4">
        <v>7580</v>
      </c>
      <c r="R5564" s="4" t="b">
        <f t="shared" si="103"/>
        <v>0</v>
      </c>
      <c r="S5564" s="4">
        <v>0</v>
      </c>
    </row>
    <row r="5565" spans="1:19" ht="14.25" customHeight="1">
      <c r="A5565" s="4" t="s">
        <v>2921</v>
      </c>
      <c r="B5565" s="5"/>
      <c r="C5565" s="4">
        <v>0</v>
      </c>
      <c r="E5565" s="4" t="b">
        <f t="shared" si="96"/>
        <v>0</v>
      </c>
      <c r="F5565" s="4">
        <v>0</v>
      </c>
      <c r="G5565" s="4">
        <v>0</v>
      </c>
      <c r="H5565" s="6">
        <v>43983</v>
      </c>
      <c r="I5565" s="4" t="s">
        <v>3351</v>
      </c>
      <c r="J5565" s="4" t="s">
        <v>1043</v>
      </c>
      <c r="K5565" s="4">
        <v>10684</v>
      </c>
      <c r="L5565" s="4">
        <v>0</v>
      </c>
      <c r="M5565" s="4">
        <v>0</v>
      </c>
      <c r="N5565" s="4">
        <v>0</v>
      </c>
      <c r="O5565" s="4">
        <v>210000</v>
      </c>
      <c r="P5565" s="4">
        <v>94256000</v>
      </c>
      <c r="Q5565" s="4">
        <v>7581</v>
      </c>
      <c r="R5565" s="4" t="b">
        <f t="shared" si="103"/>
        <v>0</v>
      </c>
      <c r="S5565" s="4">
        <v>0</v>
      </c>
    </row>
    <row r="5566" spans="1:19" ht="14.25" customHeight="1">
      <c r="A5566" s="4" t="s">
        <v>2921</v>
      </c>
      <c r="B5566" s="5"/>
      <c r="C5566" s="4">
        <v>0</v>
      </c>
      <c r="E5566" s="4" t="b">
        <f t="shared" si="96"/>
        <v>0</v>
      </c>
      <c r="F5566" s="4">
        <v>0</v>
      </c>
      <c r="G5566" s="4">
        <v>0</v>
      </c>
      <c r="H5566" s="6">
        <v>43983</v>
      </c>
      <c r="I5566" s="4" t="s">
        <v>3352</v>
      </c>
      <c r="J5566" s="4" t="s">
        <v>1043</v>
      </c>
      <c r="K5566" s="4">
        <v>10685</v>
      </c>
      <c r="L5566" s="4">
        <v>0</v>
      </c>
      <c r="M5566" s="4">
        <v>0</v>
      </c>
      <c r="N5566" s="4">
        <v>0</v>
      </c>
      <c r="O5566" s="4">
        <v>233000</v>
      </c>
      <c r="P5566" s="4">
        <v>94489000</v>
      </c>
      <c r="Q5566" s="4">
        <v>7582</v>
      </c>
      <c r="R5566" s="4" t="b">
        <f t="shared" si="103"/>
        <v>0</v>
      </c>
      <c r="S5566" s="4">
        <v>0</v>
      </c>
    </row>
    <row r="5567" spans="1:19" ht="14.25" customHeight="1">
      <c r="A5567" s="4" t="s">
        <v>2921</v>
      </c>
      <c r="B5567" s="5"/>
      <c r="C5567" s="4">
        <v>0</v>
      </c>
      <c r="E5567" s="4" t="b">
        <f t="shared" si="96"/>
        <v>0</v>
      </c>
      <c r="F5567" s="4">
        <v>0</v>
      </c>
      <c r="G5567" s="4">
        <v>0</v>
      </c>
      <c r="H5567" s="6">
        <v>43983</v>
      </c>
      <c r="I5567" s="4" t="s">
        <v>3353</v>
      </c>
      <c r="J5567" s="4" t="s">
        <v>1043</v>
      </c>
      <c r="K5567" s="4">
        <v>10686</v>
      </c>
      <c r="L5567" s="4">
        <v>0</v>
      </c>
      <c r="M5567" s="4">
        <v>0</v>
      </c>
      <c r="N5567" s="4">
        <v>0</v>
      </c>
      <c r="O5567" s="4">
        <v>233000</v>
      </c>
      <c r="P5567" s="4">
        <v>94722000</v>
      </c>
      <c r="Q5567" s="4">
        <v>7583</v>
      </c>
      <c r="R5567" s="4" t="b">
        <f t="shared" si="103"/>
        <v>0</v>
      </c>
      <c r="S5567" s="4">
        <v>0</v>
      </c>
    </row>
    <row r="5568" spans="1:19" ht="14.25" customHeight="1">
      <c r="A5568" s="4" t="s">
        <v>2921</v>
      </c>
      <c r="B5568" s="5"/>
      <c r="C5568" s="4">
        <v>0</v>
      </c>
      <c r="E5568" s="4" t="b">
        <f t="shared" si="96"/>
        <v>0</v>
      </c>
      <c r="F5568" s="4">
        <v>0</v>
      </c>
      <c r="G5568" s="4">
        <v>0</v>
      </c>
      <c r="H5568" s="6">
        <v>43983</v>
      </c>
      <c r="I5568" s="4" t="s">
        <v>3354</v>
      </c>
      <c r="J5568" s="4" t="s">
        <v>1043</v>
      </c>
      <c r="K5568" s="4">
        <v>10687</v>
      </c>
      <c r="L5568" s="4">
        <v>0</v>
      </c>
      <c r="M5568" s="4">
        <v>0</v>
      </c>
      <c r="N5568" s="4">
        <v>0</v>
      </c>
      <c r="O5568" s="4">
        <v>210000</v>
      </c>
      <c r="P5568" s="4">
        <v>94932000</v>
      </c>
      <c r="Q5568" s="4">
        <v>7584</v>
      </c>
      <c r="R5568" s="4" t="b">
        <f t="shared" si="103"/>
        <v>0</v>
      </c>
      <c r="S5568" s="4">
        <v>0</v>
      </c>
    </row>
    <row r="5569" spans="1:19" ht="14.25" customHeight="1">
      <c r="A5569" s="4" t="s">
        <v>2921</v>
      </c>
      <c r="B5569" s="5"/>
      <c r="C5569" s="4">
        <v>0</v>
      </c>
      <c r="E5569" s="4" t="b">
        <f t="shared" si="96"/>
        <v>0</v>
      </c>
      <c r="F5569" s="4">
        <v>0</v>
      </c>
      <c r="G5569" s="4">
        <v>0</v>
      </c>
      <c r="H5569" s="6">
        <v>43983</v>
      </c>
      <c r="I5569" s="4" t="s">
        <v>3355</v>
      </c>
      <c r="J5569" s="4" t="s">
        <v>1043</v>
      </c>
      <c r="K5569" s="4">
        <v>10688</v>
      </c>
      <c r="L5569" s="4">
        <v>0</v>
      </c>
      <c r="M5569" s="4">
        <v>0</v>
      </c>
      <c r="N5569" s="4">
        <v>0</v>
      </c>
      <c r="O5569" s="4">
        <v>233000</v>
      </c>
      <c r="P5569" s="4">
        <v>95165000</v>
      </c>
      <c r="Q5569" s="4">
        <v>7585</v>
      </c>
      <c r="R5569" s="4" t="b">
        <f t="shared" si="103"/>
        <v>0</v>
      </c>
      <c r="S5569" s="4">
        <v>0</v>
      </c>
    </row>
    <row r="5570" spans="1:19" ht="14.25" customHeight="1">
      <c r="A5570" s="4" t="s">
        <v>2921</v>
      </c>
      <c r="B5570" s="5"/>
      <c r="C5570" s="4">
        <v>0</v>
      </c>
      <c r="E5570" s="4" t="b">
        <f t="shared" si="96"/>
        <v>0</v>
      </c>
      <c r="F5570" s="4">
        <v>0</v>
      </c>
      <c r="G5570" s="4">
        <v>0</v>
      </c>
      <c r="H5570" s="6">
        <v>43983</v>
      </c>
      <c r="I5570" s="4" t="s">
        <v>3356</v>
      </c>
      <c r="J5570" s="4" t="s">
        <v>1043</v>
      </c>
      <c r="K5570" s="4">
        <v>10689</v>
      </c>
      <c r="L5570" s="4">
        <v>0</v>
      </c>
      <c r="M5570" s="4">
        <v>0</v>
      </c>
      <c r="N5570" s="4">
        <v>0</v>
      </c>
      <c r="O5570" s="4">
        <v>210000</v>
      </c>
      <c r="P5570" s="4">
        <v>95375000</v>
      </c>
      <c r="Q5570" s="4">
        <v>7586</v>
      </c>
      <c r="R5570" s="4" t="b">
        <f t="shared" si="103"/>
        <v>0</v>
      </c>
      <c r="S5570" s="4">
        <v>0</v>
      </c>
    </row>
    <row r="5571" spans="1:19" ht="14.25" customHeight="1">
      <c r="A5571" s="4" t="s">
        <v>2921</v>
      </c>
      <c r="B5571" s="5"/>
      <c r="C5571" s="4">
        <v>0</v>
      </c>
      <c r="E5571" s="4" t="b">
        <f t="shared" si="96"/>
        <v>0</v>
      </c>
      <c r="F5571" s="4">
        <v>0</v>
      </c>
      <c r="G5571" s="4">
        <v>0</v>
      </c>
      <c r="H5571" s="6">
        <v>43983</v>
      </c>
      <c r="I5571" s="4" t="s">
        <v>3357</v>
      </c>
      <c r="J5571" s="4" t="s">
        <v>1043</v>
      </c>
      <c r="K5571" s="4">
        <v>10690</v>
      </c>
      <c r="L5571" s="4">
        <v>0</v>
      </c>
      <c r="M5571" s="4">
        <v>0</v>
      </c>
      <c r="N5571" s="4">
        <v>0</v>
      </c>
      <c r="O5571" s="4">
        <v>233000</v>
      </c>
      <c r="P5571" s="4">
        <v>95608000</v>
      </c>
      <c r="Q5571" s="4">
        <v>7587</v>
      </c>
      <c r="R5571" s="4" t="b">
        <f t="shared" si="103"/>
        <v>0</v>
      </c>
      <c r="S5571" s="4">
        <v>0</v>
      </c>
    </row>
    <row r="5572" spans="1:19" ht="14.25" customHeight="1">
      <c r="A5572" s="4" t="s">
        <v>2921</v>
      </c>
      <c r="B5572" s="5"/>
      <c r="C5572" s="4">
        <v>0</v>
      </c>
      <c r="E5572" s="4" t="b">
        <f t="shared" si="96"/>
        <v>0</v>
      </c>
      <c r="F5572" s="4">
        <v>0</v>
      </c>
      <c r="G5572" s="4">
        <v>0</v>
      </c>
      <c r="H5572" s="6">
        <v>43983</v>
      </c>
      <c r="I5572" s="4" t="s">
        <v>3358</v>
      </c>
      <c r="J5572" s="4" t="s">
        <v>1043</v>
      </c>
      <c r="K5572" s="4">
        <v>10691</v>
      </c>
      <c r="L5572" s="4">
        <v>0</v>
      </c>
      <c r="M5572" s="4">
        <v>0</v>
      </c>
      <c r="N5572" s="4">
        <v>0</v>
      </c>
      <c r="O5572" s="4">
        <v>210000</v>
      </c>
      <c r="P5572" s="4">
        <v>95818000</v>
      </c>
      <c r="Q5572" s="4">
        <v>7588</v>
      </c>
      <c r="R5572" s="4" t="b">
        <f t="shared" si="103"/>
        <v>0</v>
      </c>
      <c r="S5572" s="4">
        <v>0</v>
      </c>
    </row>
    <row r="5573" spans="1:19" ht="14.25" customHeight="1">
      <c r="A5573" s="4" t="s">
        <v>2921</v>
      </c>
      <c r="B5573" s="5"/>
      <c r="C5573" s="4">
        <v>0</v>
      </c>
      <c r="E5573" s="4" t="b">
        <f t="shared" si="96"/>
        <v>0</v>
      </c>
      <c r="F5573" s="4">
        <v>0</v>
      </c>
      <c r="G5573" s="4">
        <v>0</v>
      </c>
      <c r="H5573" s="6">
        <v>43983</v>
      </c>
      <c r="I5573" s="4" t="s">
        <v>3359</v>
      </c>
      <c r="J5573" s="4" t="s">
        <v>1043</v>
      </c>
      <c r="K5573" s="4">
        <v>10692</v>
      </c>
      <c r="L5573" s="4">
        <v>0</v>
      </c>
      <c r="M5573" s="4">
        <v>0</v>
      </c>
      <c r="N5573" s="4">
        <v>0</v>
      </c>
      <c r="O5573" s="4">
        <v>210000</v>
      </c>
      <c r="P5573" s="4">
        <v>96028000</v>
      </c>
      <c r="Q5573" s="4">
        <v>7589</v>
      </c>
      <c r="R5573" s="4" t="b">
        <f t="shared" si="103"/>
        <v>0</v>
      </c>
      <c r="S5573" s="4">
        <v>0</v>
      </c>
    </row>
    <row r="5574" spans="1:19" ht="14.25" customHeight="1">
      <c r="A5574" s="4" t="s">
        <v>2921</v>
      </c>
      <c r="B5574" s="5"/>
      <c r="C5574" s="4">
        <v>0</v>
      </c>
      <c r="E5574" s="4" t="b">
        <f t="shared" si="96"/>
        <v>0</v>
      </c>
      <c r="F5574" s="4">
        <v>0</v>
      </c>
      <c r="G5574" s="4">
        <v>0</v>
      </c>
      <c r="H5574" s="6">
        <v>43983</v>
      </c>
      <c r="I5574" s="4" t="s">
        <v>3360</v>
      </c>
      <c r="J5574" s="4" t="s">
        <v>1043</v>
      </c>
      <c r="K5574" s="4">
        <v>10693</v>
      </c>
      <c r="L5574" s="4">
        <v>0</v>
      </c>
      <c r="M5574" s="4">
        <v>0</v>
      </c>
      <c r="N5574" s="4">
        <v>0</v>
      </c>
      <c r="O5574" s="4">
        <v>210000</v>
      </c>
      <c r="P5574" s="4">
        <v>96238000</v>
      </c>
      <c r="Q5574" s="4">
        <v>7590</v>
      </c>
      <c r="R5574" s="4" t="b">
        <f t="shared" si="103"/>
        <v>0</v>
      </c>
      <c r="S5574" s="4">
        <v>0</v>
      </c>
    </row>
    <row r="5575" spans="1:19" ht="14.25" customHeight="1">
      <c r="A5575" s="4" t="s">
        <v>2921</v>
      </c>
      <c r="B5575" s="5"/>
      <c r="C5575" s="4">
        <v>0</v>
      </c>
      <c r="E5575" s="4" t="b">
        <f t="shared" si="96"/>
        <v>0</v>
      </c>
      <c r="F5575" s="4">
        <v>0</v>
      </c>
      <c r="G5575" s="4">
        <v>0</v>
      </c>
      <c r="H5575" s="6">
        <v>43983</v>
      </c>
      <c r="I5575" s="4" t="s">
        <v>3361</v>
      </c>
      <c r="J5575" s="4" t="s">
        <v>1043</v>
      </c>
      <c r="K5575" s="4">
        <v>10694</v>
      </c>
      <c r="L5575" s="4">
        <v>0</v>
      </c>
      <c r="M5575" s="4">
        <v>0</v>
      </c>
      <c r="N5575" s="4">
        <v>0</v>
      </c>
      <c r="O5575" s="4">
        <v>210000</v>
      </c>
      <c r="P5575" s="4">
        <v>96448000</v>
      </c>
      <c r="Q5575" s="4">
        <v>7591</v>
      </c>
      <c r="R5575" s="4" t="b">
        <f t="shared" si="103"/>
        <v>0</v>
      </c>
      <c r="S5575" s="4">
        <v>0</v>
      </c>
    </row>
    <row r="5576" spans="1:19" ht="14.25" customHeight="1">
      <c r="A5576" s="4" t="s">
        <v>2921</v>
      </c>
      <c r="B5576" s="5"/>
      <c r="C5576" s="4">
        <v>0</v>
      </c>
      <c r="E5576" s="4" t="b">
        <f t="shared" si="96"/>
        <v>0</v>
      </c>
      <c r="F5576" s="4">
        <v>0</v>
      </c>
      <c r="G5576" s="4">
        <v>0</v>
      </c>
      <c r="H5576" s="6">
        <v>43983</v>
      </c>
      <c r="I5576" s="4" t="s">
        <v>3362</v>
      </c>
      <c r="J5576" s="4" t="s">
        <v>1043</v>
      </c>
      <c r="K5576" s="4">
        <v>10695</v>
      </c>
      <c r="L5576" s="4">
        <v>0</v>
      </c>
      <c r="M5576" s="4">
        <v>0</v>
      </c>
      <c r="N5576" s="4">
        <v>0</v>
      </c>
      <c r="O5576" s="4">
        <v>233000</v>
      </c>
      <c r="P5576" s="4">
        <v>96681000</v>
      </c>
      <c r="Q5576" s="4">
        <v>7592</v>
      </c>
      <c r="R5576" s="4" t="b">
        <f t="shared" si="103"/>
        <v>0</v>
      </c>
      <c r="S5576" s="4">
        <v>0</v>
      </c>
    </row>
    <row r="5577" spans="1:19" ht="14.25" customHeight="1">
      <c r="A5577" s="4" t="s">
        <v>2921</v>
      </c>
      <c r="B5577" s="5"/>
      <c r="C5577" s="4">
        <v>0</v>
      </c>
      <c r="E5577" s="4" t="b">
        <f t="shared" si="96"/>
        <v>0</v>
      </c>
      <c r="F5577" s="4">
        <v>0</v>
      </c>
      <c r="G5577" s="4">
        <v>0</v>
      </c>
      <c r="H5577" s="6">
        <v>43983</v>
      </c>
      <c r="I5577" s="4" t="s">
        <v>3363</v>
      </c>
      <c r="J5577" s="4" t="s">
        <v>1043</v>
      </c>
      <c r="K5577" s="4">
        <v>10696</v>
      </c>
      <c r="L5577" s="4">
        <v>0</v>
      </c>
      <c r="M5577" s="4">
        <v>0</v>
      </c>
      <c r="N5577" s="4">
        <v>0</v>
      </c>
      <c r="O5577" s="4">
        <v>210000</v>
      </c>
      <c r="P5577" s="4">
        <v>96891000</v>
      </c>
      <c r="Q5577" s="4">
        <v>7593</v>
      </c>
      <c r="R5577" s="4" t="b">
        <f t="shared" si="103"/>
        <v>0</v>
      </c>
      <c r="S5577" s="4">
        <v>0</v>
      </c>
    </row>
    <row r="5578" spans="1:19" ht="14.25" customHeight="1">
      <c r="A5578" s="4" t="s">
        <v>2921</v>
      </c>
      <c r="B5578" s="5"/>
      <c r="C5578" s="4">
        <v>0</v>
      </c>
      <c r="E5578" s="4" t="b">
        <f t="shared" si="96"/>
        <v>0</v>
      </c>
      <c r="F5578" s="4">
        <v>0</v>
      </c>
      <c r="G5578" s="4">
        <v>0</v>
      </c>
      <c r="H5578" s="6">
        <v>43983</v>
      </c>
      <c r="I5578" s="4" t="s">
        <v>3364</v>
      </c>
      <c r="J5578" s="4" t="s">
        <v>1043</v>
      </c>
      <c r="K5578" s="4">
        <v>10697</v>
      </c>
      <c r="L5578" s="4">
        <v>0</v>
      </c>
      <c r="M5578" s="4">
        <v>0</v>
      </c>
      <c r="N5578" s="4">
        <v>0</v>
      </c>
      <c r="O5578" s="4">
        <v>233000</v>
      </c>
      <c r="P5578" s="4">
        <v>97124000</v>
      </c>
      <c r="Q5578" s="4">
        <v>7594</v>
      </c>
      <c r="R5578" s="4" t="b">
        <f t="shared" si="103"/>
        <v>0</v>
      </c>
      <c r="S5578" s="4">
        <v>0</v>
      </c>
    </row>
    <row r="5579" spans="1:19" ht="14.25" customHeight="1">
      <c r="A5579" s="4" t="s">
        <v>2921</v>
      </c>
      <c r="B5579" s="5"/>
      <c r="C5579" s="4">
        <v>0</v>
      </c>
      <c r="E5579" s="4" t="b">
        <f t="shared" si="96"/>
        <v>0</v>
      </c>
      <c r="F5579" s="4">
        <v>0</v>
      </c>
      <c r="G5579" s="4">
        <v>0</v>
      </c>
      <c r="H5579" s="6">
        <v>43983</v>
      </c>
      <c r="I5579" s="4" t="s">
        <v>3365</v>
      </c>
      <c r="J5579" s="4" t="s">
        <v>1043</v>
      </c>
      <c r="K5579" s="4">
        <v>10698</v>
      </c>
      <c r="L5579" s="4">
        <v>0</v>
      </c>
      <c r="M5579" s="4">
        <v>0</v>
      </c>
      <c r="N5579" s="4">
        <v>0</v>
      </c>
      <c r="O5579" s="4">
        <v>233000</v>
      </c>
      <c r="P5579" s="4">
        <v>97357000</v>
      </c>
      <c r="Q5579" s="4">
        <v>7595</v>
      </c>
      <c r="R5579" s="4" t="b">
        <f t="shared" si="103"/>
        <v>0</v>
      </c>
      <c r="S5579" s="4">
        <v>0</v>
      </c>
    </row>
    <row r="5580" spans="1:19" ht="14.25" customHeight="1">
      <c r="A5580" s="4" t="s">
        <v>2921</v>
      </c>
      <c r="B5580" s="5"/>
      <c r="C5580" s="4">
        <v>0</v>
      </c>
      <c r="E5580" s="4" t="b">
        <f t="shared" si="96"/>
        <v>0</v>
      </c>
      <c r="F5580" s="4">
        <v>0</v>
      </c>
      <c r="G5580" s="4">
        <v>0</v>
      </c>
      <c r="H5580" s="6">
        <v>43983</v>
      </c>
      <c r="I5580" s="4" t="s">
        <v>3366</v>
      </c>
      <c r="J5580" s="4" t="s">
        <v>1043</v>
      </c>
      <c r="K5580" s="4">
        <v>10699</v>
      </c>
      <c r="L5580" s="4">
        <v>0</v>
      </c>
      <c r="M5580" s="4">
        <v>0</v>
      </c>
      <c r="N5580" s="4">
        <v>0</v>
      </c>
      <c r="O5580" s="4">
        <v>233000</v>
      </c>
      <c r="P5580" s="4">
        <v>97590000</v>
      </c>
      <c r="Q5580" s="4">
        <v>7596</v>
      </c>
      <c r="R5580" s="4" t="b">
        <f t="shared" si="103"/>
        <v>0</v>
      </c>
      <c r="S5580" s="4">
        <v>0</v>
      </c>
    </row>
    <row r="5581" spans="1:19" ht="14.25" customHeight="1">
      <c r="A5581" s="4" t="s">
        <v>2921</v>
      </c>
      <c r="B5581" s="5"/>
      <c r="C5581" s="4">
        <v>0</v>
      </c>
      <c r="E5581" s="4" t="b">
        <f t="shared" si="96"/>
        <v>0</v>
      </c>
      <c r="F5581" s="4">
        <v>0</v>
      </c>
      <c r="G5581" s="4">
        <v>0</v>
      </c>
      <c r="H5581" s="6">
        <v>43983</v>
      </c>
      <c r="I5581" s="4" t="s">
        <v>3367</v>
      </c>
      <c r="J5581" s="4" t="s">
        <v>1043</v>
      </c>
      <c r="K5581" s="4">
        <v>10700</v>
      </c>
      <c r="L5581" s="4">
        <v>0</v>
      </c>
      <c r="M5581" s="4">
        <v>0</v>
      </c>
      <c r="N5581" s="4">
        <v>0</v>
      </c>
      <c r="O5581" s="4">
        <v>210000</v>
      </c>
      <c r="P5581" s="4">
        <v>97800000</v>
      </c>
      <c r="Q5581" s="4">
        <v>7597</v>
      </c>
      <c r="R5581" s="4" t="b">
        <f t="shared" si="103"/>
        <v>0</v>
      </c>
      <c r="S5581" s="4">
        <v>0</v>
      </c>
    </row>
    <row r="5582" spans="1:19" ht="14.25" customHeight="1">
      <c r="A5582" s="4" t="s">
        <v>2921</v>
      </c>
      <c r="B5582" s="5"/>
      <c r="C5582" s="4">
        <v>0</v>
      </c>
      <c r="E5582" s="4" t="b">
        <f t="shared" si="96"/>
        <v>0</v>
      </c>
      <c r="F5582" s="4">
        <v>0</v>
      </c>
      <c r="G5582" s="4">
        <v>0</v>
      </c>
      <c r="H5582" s="6">
        <v>43983</v>
      </c>
      <c r="I5582" s="4" t="s">
        <v>3368</v>
      </c>
      <c r="J5582" s="4" t="s">
        <v>1043</v>
      </c>
      <c r="K5582" s="4">
        <v>10701</v>
      </c>
      <c r="L5582" s="4">
        <v>0</v>
      </c>
      <c r="M5582" s="4">
        <v>0</v>
      </c>
      <c r="N5582" s="4">
        <v>0</v>
      </c>
      <c r="O5582" s="4">
        <v>210000</v>
      </c>
      <c r="P5582" s="4">
        <v>98010000</v>
      </c>
      <c r="Q5582" s="4">
        <v>7598</v>
      </c>
      <c r="R5582" s="4" t="b">
        <f t="shared" si="103"/>
        <v>0</v>
      </c>
      <c r="S5582" s="4">
        <v>0</v>
      </c>
    </row>
    <row r="5583" spans="1:19" ht="14.25" customHeight="1">
      <c r="A5583" s="4" t="s">
        <v>2921</v>
      </c>
      <c r="B5583" s="5"/>
      <c r="C5583" s="4">
        <v>0</v>
      </c>
      <c r="E5583" s="4" t="b">
        <f t="shared" si="96"/>
        <v>0</v>
      </c>
      <c r="F5583" s="4">
        <v>0</v>
      </c>
      <c r="G5583" s="4">
        <v>0</v>
      </c>
      <c r="H5583" s="6">
        <v>43983</v>
      </c>
      <c r="I5583" s="4" t="s">
        <v>3369</v>
      </c>
      <c r="J5583" s="4" t="s">
        <v>1043</v>
      </c>
      <c r="K5583" s="4">
        <v>10702</v>
      </c>
      <c r="L5583" s="4">
        <v>0</v>
      </c>
      <c r="M5583" s="4">
        <v>0</v>
      </c>
      <c r="N5583" s="4">
        <v>0</v>
      </c>
      <c r="O5583" s="4">
        <v>210000</v>
      </c>
      <c r="P5583" s="4">
        <v>98220000</v>
      </c>
      <c r="Q5583" s="4">
        <v>7599</v>
      </c>
      <c r="R5583" s="4" t="b">
        <f t="shared" si="103"/>
        <v>0</v>
      </c>
      <c r="S5583" s="4">
        <v>0</v>
      </c>
    </row>
    <row r="5584" spans="1:19" ht="14.25" customHeight="1">
      <c r="A5584" s="4" t="s">
        <v>2921</v>
      </c>
      <c r="B5584" s="5"/>
      <c r="C5584" s="4">
        <v>0</v>
      </c>
      <c r="E5584" s="4" t="b">
        <f t="shared" si="96"/>
        <v>0</v>
      </c>
      <c r="F5584" s="4">
        <v>0</v>
      </c>
      <c r="G5584" s="4">
        <v>0</v>
      </c>
      <c r="H5584" s="6">
        <v>43983</v>
      </c>
      <c r="I5584" s="4" t="s">
        <v>3370</v>
      </c>
      <c r="J5584" s="4" t="s">
        <v>1043</v>
      </c>
      <c r="K5584" s="4">
        <v>10703</v>
      </c>
      <c r="L5584" s="4">
        <v>0</v>
      </c>
      <c r="M5584" s="4">
        <v>0</v>
      </c>
      <c r="N5584" s="4">
        <v>0</v>
      </c>
      <c r="O5584" s="4">
        <v>210000</v>
      </c>
      <c r="P5584" s="4">
        <v>98430000</v>
      </c>
      <c r="Q5584" s="4">
        <v>7600</v>
      </c>
      <c r="R5584" s="4" t="b">
        <f t="shared" si="103"/>
        <v>0</v>
      </c>
      <c r="S5584" s="4">
        <v>0</v>
      </c>
    </row>
    <row r="5585" spans="1:19" ht="14.25" customHeight="1">
      <c r="A5585" s="4" t="s">
        <v>2921</v>
      </c>
      <c r="B5585" s="5"/>
      <c r="C5585" s="4">
        <v>0</v>
      </c>
      <c r="E5585" s="4" t="b">
        <f t="shared" si="96"/>
        <v>0</v>
      </c>
      <c r="F5585" s="4">
        <v>0</v>
      </c>
      <c r="G5585" s="4">
        <v>0</v>
      </c>
      <c r="H5585" s="6">
        <v>43983</v>
      </c>
      <c r="I5585" s="4" t="s">
        <v>3371</v>
      </c>
      <c r="J5585" s="4" t="s">
        <v>1043</v>
      </c>
      <c r="K5585" s="4">
        <v>10704</v>
      </c>
      <c r="L5585" s="4">
        <v>0</v>
      </c>
      <c r="M5585" s="4">
        <v>0</v>
      </c>
      <c r="N5585" s="4">
        <v>0</v>
      </c>
      <c r="O5585" s="4">
        <v>210000</v>
      </c>
      <c r="P5585" s="4">
        <v>98640000</v>
      </c>
      <c r="Q5585" s="4">
        <v>7601</v>
      </c>
      <c r="R5585" s="4" t="b">
        <f t="shared" si="103"/>
        <v>0</v>
      </c>
      <c r="S5585" s="4">
        <v>0</v>
      </c>
    </row>
    <row r="5586" spans="1:19" ht="14.25" customHeight="1">
      <c r="A5586" s="4" t="s">
        <v>2921</v>
      </c>
      <c r="B5586" s="5"/>
      <c r="C5586" s="4">
        <v>0</v>
      </c>
      <c r="E5586" s="4" t="b">
        <f t="shared" si="96"/>
        <v>0</v>
      </c>
      <c r="F5586" s="4">
        <v>0</v>
      </c>
      <c r="G5586" s="4">
        <v>0</v>
      </c>
      <c r="H5586" s="6">
        <v>43983</v>
      </c>
      <c r="I5586" s="4" t="s">
        <v>3372</v>
      </c>
      <c r="J5586" s="4" t="s">
        <v>1043</v>
      </c>
      <c r="K5586" s="4">
        <v>10705</v>
      </c>
      <c r="L5586" s="4">
        <v>0</v>
      </c>
      <c r="M5586" s="4">
        <v>0</v>
      </c>
      <c r="N5586" s="4">
        <v>0</v>
      </c>
      <c r="O5586" s="4">
        <v>210000</v>
      </c>
      <c r="P5586" s="4">
        <v>98850000</v>
      </c>
      <c r="Q5586" s="4">
        <v>7602</v>
      </c>
      <c r="R5586" s="4" t="b">
        <f t="shared" si="103"/>
        <v>0</v>
      </c>
      <c r="S5586" s="4">
        <v>0</v>
      </c>
    </row>
    <row r="5587" spans="1:19" ht="14.25" customHeight="1">
      <c r="A5587" s="4" t="s">
        <v>2921</v>
      </c>
      <c r="B5587" s="5"/>
      <c r="C5587" s="4">
        <v>0</v>
      </c>
      <c r="E5587" s="4" t="b">
        <f t="shared" si="96"/>
        <v>0</v>
      </c>
      <c r="F5587" s="4">
        <v>0</v>
      </c>
      <c r="G5587" s="4">
        <v>0</v>
      </c>
      <c r="H5587" s="6">
        <v>43983</v>
      </c>
      <c r="I5587" s="4" t="s">
        <v>3373</v>
      </c>
      <c r="J5587" s="4" t="s">
        <v>1043</v>
      </c>
      <c r="K5587" s="4">
        <v>10706</v>
      </c>
      <c r="L5587" s="4">
        <v>0</v>
      </c>
      <c r="M5587" s="4">
        <v>0</v>
      </c>
      <c r="N5587" s="4">
        <v>0</v>
      </c>
      <c r="O5587" s="4">
        <v>233000</v>
      </c>
      <c r="P5587" s="4">
        <v>99083000</v>
      </c>
      <c r="Q5587" s="4">
        <v>7603</v>
      </c>
      <c r="R5587" s="4" t="b">
        <f t="shared" si="103"/>
        <v>0</v>
      </c>
      <c r="S5587" s="4">
        <v>0</v>
      </c>
    </row>
    <row r="5588" spans="1:19" ht="14.25" customHeight="1">
      <c r="A5588" s="4" t="s">
        <v>2921</v>
      </c>
      <c r="B5588" s="5"/>
      <c r="C5588" s="4">
        <v>0</v>
      </c>
      <c r="E5588" s="4" t="b">
        <f t="shared" si="96"/>
        <v>0</v>
      </c>
      <c r="F5588" s="4">
        <v>0</v>
      </c>
      <c r="G5588" s="4">
        <v>0</v>
      </c>
      <c r="H5588" s="6">
        <v>43983</v>
      </c>
      <c r="I5588" s="4" t="s">
        <v>3374</v>
      </c>
      <c r="J5588" s="4" t="s">
        <v>1043</v>
      </c>
      <c r="K5588" s="4">
        <v>10707</v>
      </c>
      <c r="L5588" s="4">
        <v>0</v>
      </c>
      <c r="M5588" s="4">
        <v>0</v>
      </c>
      <c r="N5588" s="4">
        <v>0</v>
      </c>
      <c r="O5588" s="4">
        <v>210000</v>
      </c>
      <c r="P5588" s="4">
        <v>99293000</v>
      </c>
      <c r="Q5588" s="4">
        <v>7604</v>
      </c>
      <c r="R5588" s="4" t="b">
        <f t="shared" si="103"/>
        <v>0</v>
      </c>
      <c r="S5588" s="4">
        <v>0</v>
      </c>
    </row>
    <row r="5589" spans="1:19" ht="14.25" customHeight="1">
      <c r="A5589" s="4" t="s">
        <v>2921</v>
      </c>
      <c r="B5589" s="5"/>
      <c r="C5589" s="4">
        <v>0</v>
      </c>
      <c r="E5589" s="4" t="b">
        <f t="shared" si="96"/>
        <v>0</v>
      </c>
      <c r="F5589" s="4">
        <v>0</v>
      </c>
      <c r="G5589" s="4">
        <v>0</v>
      </c>
      <c r="H5589" s="6">
        <v>43983</v>
      </c>
      <c r="I5589" s="4" t="s">
        <v>3375</v>
      </c>
      <c r="J5589" s="4" t="s">
        <v>1043</v>
      </c>
      <c r="K5589" s="4">
        <v>10708</v>
      </c>
      <c r="L5589" s="4">
        <v>0</v>
      </c>
      <c r="M5589" s="4">
        <v>0</v>
      </c>
      <c r="N5589" s="4">
        <v>0</v>
      </c>
      <c r="O5589" s="4">
        <v>233000</v>
      </c>
      <c r="P5589" s="4">
        <v>99526000</v>
      </c>
      <c r="Q5589" s="4">
        <v>7605</v>
      </c>
      <c r="R5589" s="4" t="b">
        <f t="shared" si="103"/>
        <v>0</v>
      </c>
      <c r="S5589" s="4">
        <v>0</v>
      </c>
    </row>
    <row r="5590" spans="1:19" ht="14.25" customHeight="1">
      <c r="A5590" s="4" t="s">
        <v>2921</v>
      </c>
      <c r="B5590" s="5"/>
      <c r="C5590" s="4">
        <v>0</v>
      </c>
      <c r="E5590" s="4" t="b">
        <f t="shared" si="96"/>
        <v>0</v>
      </c>
      <c r="F5590" s="4">
        <v>0</v>
      </c>
      <c r="G5590" s="4">
        <v>0</v>
      </c>
      <c r="H5590" s="6">
        <v>43983</v>
      </c>
      <c r="I5590" s="4" t="s">
        <v>3376</v>
      </c>
      <c r="J5590" s="4" t="s">
        <v>1043</v>
      </c>
      <c r="K5590" s="4">
        <v>10709</v>
      </c>
      <c r="L5590" s="4">
        <v>0</v>
      </c>
      <c r="M5590" s="4">
        <v>0</v>
      </c>
      <c r="N5590" s="4">
        <v>0</v>
      </c>
      <c r="O5590" s="4">
        <v>210000</v>
      </c>
      <c r="P5590" s="4">
        <v>99736000</v>
      </c>
      <c r="Q5590" s="4">
        <v>7606</v>
      </c>
      <c r="R5590" s="4" t="b">
        <f t="shared" si="103"/>
        <v>0</v>
      </c>
      <c r="S5590" s="4">
        <v>0</v>
      </c>
    </row>
    <row r="5591" spans="1:19" ht="14.25" customHeight="1">
      <c r="A5591" s="4" t="s">
        <v>2921</v>
      </c>
      <c r="B5591" s="5"/>
      <c r="C5591" s="4">
        <v>0</v>
      </c>
      <c r="E5591" s="4" t="b">
        <f t="shared" si="96"/>
        <v>0</v>
      </c>
      <c r="F5591" s="4">
        <v>0</v>
      </c>
      <c r="G5591" s="4">
        <v>0</v>
      </c>
      <c r="H5591" s="6">
        <v>43983</v>
      </c>
      <c r="I5591" s="4" t="s">
        <v>3377</v>
      </c>
      <c r="J5591" s="4" t="s">
        <v>1043</v>
      </c>
      <c r="K5591" s="4">
        <v>10710</v>
      </c>
      <c r="L5591" s="4">
        <v>0</v>
      </c>
      <c r="M5591" s="4">
        <v>0</v>
      </c>
      <c r="N5591" s="4">
        <v>0</v>
      </c>
      <c r="O5591" s="4">
        <v>233000</v>
      </c>
      <c r="P5591" s="4">
        <v>99969000</v>
      </c>
      <c r="Q5591" s="4">
        <v>7607</v>
      </c>
      <c r="R5591" s="4" t="b">
        <f t="shared" si="103"/>
        <v>0</v>
      </c>
      <c r="S5591" s="4">
        <v>0</v>
      </c>
    </row>
    <row r="5592" spans="1:19" ht="14.25" customHeight="1">
      <c r="A5592" s="4" t="s">
        <v>2921</v>
      </c>
      <c r="B5592" s="5"/>
      <c r="C5592" s="4">
        <v>0</v>
      </c>
      <c r="E5592" s="4" t="b">
        <f t="shared" si="96"/>
        <v>0</v>
      </c>
      <c r="F5592" s="4">
        <v>0</v>
      </c>
      <c r="G5592" s="4">
        <v>0</v>
      </c>
      <c r="H5592" s="6">
        <v>43983</v>
      </c>
      <c r="I5592" s="4" t="s">
        <v>3378</v>
      </c>
      <c r="J5592" s="4" t="s">
        <v>1043</v>
      </c>
      <c r="K5592" s="4">
        <v>10711</v>
      </c>
      <c r="L5592" s="4">
        <v>0</v>
      </c>
      <c r="M5592" s="4">
        <v>0</v>
      </c>
      <c r="N5592" s="4">
        <v>0</v>
      </c>
      <c r="O5592" s="4">
        <v>210000</v>
      </c>
      <c r="P5592" s="4">
        <v>100179000</v>
      </c>
      <c r="Q5592" s="4">
        <v>7608</v>
      </c>
      <c r="R5592" s="4" t="b">
        <f t="shared" si="103"/>
        <v>0</v>
      </c>
      <c r="S5592" s="4">
        <v>0</v>
      </c>
    </row>
    <row r="5593" spans="1:19" ht="14.25" customHeight="1">
      <c r="A5593" s="4" t="s">
        <v>2921</v>
      </c>
      <c r="B5593" s="5"/>
      <c r="C5593" s="4">
        <v>0</v>
      </c>
      <c r="E5593" s="4" t="b">
        <f t="shared" si="96"/>
        <v>0</v>
      </c>
      <c r="F5593" s="4">
        <v>0</v>
      </c>
      <c r="G5593" s="4">
        <v>0</v>
      </c>
      <c r="H5593" s="6">
        <v>43983</v>
      </c>
      <c r="I5593" s="4" t="s">
        <v>3379</v>
      </c>
      <c r="J5593" s="4" t="s">
        <v>1043</v>
      </c>
      <c r="K5593" s="4">
        <v>10712</v>
      </c>
      <c r="L5593" s="4">
        <v>0</v>
      </c>
      <c r="M5593" s="4">
        <v>0</v>
      </c>
      <c r="N5593" s="4">
        <v>0</v>
      </c>
      <c r="O5593" s="4">
        <v>210000</v>
      </c>
      <c r="P5593" s="4">
        <v>100389000</v>
      </c>
      <c r="Q5593" s="4">
        <v>7609</v>
      </c>
      <c r="R5593" s="4" t="b">
        <f t="shared" si="103"/>
        <v>0</v>
      </c>
      <c r="S5593" s="4">
        <v>0</v>
      </c>
    </row>
    <row r="5594" spans="1:19" ht="14.25" customHeight="1">
      <c r="A5594" s="4" t="s">
        <v>2921</v>
      </c>
      <c r="B5594" s="5"/>
      <c r="C5594" s="4">
        <v>0</v>
      </c>
      <c r="E5594" s="4" t="b">
        <f t="shared" si="96"/>
        <v>0</v>
      </c>
      <c r="F5594" s="4">
        <v>0</v>
      </c>
      <c r="G5594" s="4">
        <v>0</v>
      </c>
      <c r="H5594" s="6">
        <v>43983</v>
      </c>
      <c r="I5594" s="4" t="s">
        <v>3380</v>
      </c>
      <c r="J5594" s="4" t="s">
        <v>1043</v>
      </c>
      <c r="K5594" s="4">
        <v>10713</v>
      </c>
      <c r="L5594" s="4">
        <v>0</v>
      </c>
      <c r="M5594" s="4">
        <v>0</v>
      </c>
      <c r="N5594" s="4">
        <v>0</v>
      </c>
      <c r="O5594" s="4">
        <v>210000</v>
      </c>
      <c r="P5594" s="4">
        <v>100599000</v>
      </c>
      <c r="Q5594" s="4">
        <v>7610</v>
      </c>
      <c r="R5594" s="4" t="b">
        <f t="shared" si="103"/>
        <v>0</v>
      </c>
      <c r="S5594" s="4">
        <v>0</v>
      </c>
    </row>
    <row r="5595" spans="1:19" ht="14.25" customHeight="1">
      <c r="A5595" s="4" t="s">
        <v>2921</v>
      </c>
      <c r="B5595" s="5"/>
      <c r="C5595" s="4">
        <v>0</v>
      </c>
      <c r="E5595" s="4" t="b">
        <f t="shared" si="96"/>
        <v>0</v>
      </c>
      <c r="F5595" s="4">
        <v>0</v>
      </c>
      <c r="G5595" s="4">
        <v>0</v>
      </c>
      <c r="H5595" s="6">
        <v>43983</v>
      </c>
      <c r="I5595" s="4" t="s">
        <v>3381</v>
      </c>
      <c r="J5595" s="4" t="s">
        <v>1043</v>
      </c>
      <c r="K5595" s="4">
        <v>10714</v>
      </c>
      <c r="L5595" s="4">
        <v>0</v>
      </c>
      <c r="M5595" s="4">
        <v>0</v>
      </c>
      <c r="N5595" s="4">
        <v>0</v>
      </c>
      <c r="O5595" s="4">
        <v>233000</v>
      </c>
      <c r="P5595" s="4">
        <v>100832000</v>
      </c>
      <c r="Q5595" s="4">
        <v>7611</v>
      </c>
      <c r="R5595" s="4" t="b">
        <f t="shared" si="103"/>
        <v>0</v>
      </c>
      <c r="S5595" s="4">
        <v>0</v>
      </c>
    </row>
    <row r="5596" spans="1:19" ht="14.25" customHeight="1">
      <c r="A5596" s="4" t="s">
        <v>2921</v>
      </c>
      <c r="B5596" s="5"/>
      <c r="C5596" s="4">
        <v>0</v>
      </c>
      <c r="E5596" s="4" t="b">
        <f t="shared" si="96"/>
        <v>0</v>
      </c>
      <c r="F5596" s="4">
        <v>0</v>
      </c>
      <c r="G5596" s="4">
        <v>0</v>
      </c>
      <c r="H5596" s="6">
        <v>43983</v>
      </c>
      <c r="I5596" s="4" t="s">
        <v>3382</v>
      </c>
      <c r="J5596" s="4" t="s">
        <v>1043</v>
      </c>
      <c r="K5596" s="4">
        <v>10715</v>
      </c>
      <c r="L5596" s="4">
        <v>0</v>
      </c>
      <c r="M5596" s="4">
        <v>0</v>
      </c>
      <c r="N5596" s="4">
        <v>0</v>
      </c>
      <c r="O5596" s="4">
        <v>210000</v>
      </c>
      <c r="P5596" s="4">
        <v>101042000</v>
      </c>
      <c r="Q5596" s="4">
        <v>7612</v>
      </c>
      <c r="R5596" s="4" t="b">
        <f t="shared" si="103"/>
        <v>0</v>
      </c>
      <c r="S5596" s="4">
        <v>0</v>
      </c>
    </row>
    <row r="5597" spans="1:19" ht="14.25" customHeight="1">
      <c r="A5597" s="4" t="s">
        <v>2921</v>
      </c>
      <c r="B5597" s="5"/>
      <c r="C5597" s="4">
        <v>0</v>
      </c>
      <c r="E5597" s="4" t="b">
        <f t="shared" si="96"/>
        <v>0</v>
      </c>
      <c r="F5597" s="4">
        <v>0</v>
      </c>
      <c r="G5597" s="4">
        <v>0</v>
      </c>
      <c r="H5597" s="6">
        <v>43983</v>
      </c>
      <c r="I5597" s="4" t="s">
        <v>3383</v>
      </c>
      <c r="J5597" s="4" t="s">
        <v>1043</v>
      </c>
      <c r="K5597" s="4">
        <v>10716</v>
      </c>
      <c r="L5597" s="4">
        <v>0</v>
      </c>
      <c r="M5597" s="4">
        <v>0</v>
      </c>
      <c r="N5597" s="4">
        <v>0</v>
      </c>
      <c r="O5597" s="4">
        <v>233000</v>
      </c>
      <c r="P5597" s="4">
        <v>101275000</v>
      </c>
      <c r="Q5597" s="4">
        <v>7613</v>
      </c>
      <c r="R5597" s="4" t="b">
        <f t="shared" si="103"/>
        <v>0</v>
      </c>
      <c r="S5597" s="4">
        <v>0</v>
      </c>
    </row>
    <row r="5598" spans="1:19" ht="14.25" customHeight="1">
      <c r="A5598" s="4" t="s">
        <v>2921</v>
      </c>
      <c r="B5598" s="5"/>
      <c r="C5598" s="4">
        <v>0</v>
      </c>
      <c r="E5598" s="4" t="b">
        <f t="shared" si="96"/>
        <v>0</v>
      </c>
      <c r="F5598" s="4">
        <v>0</v>
      </c>
      <c r="G5598" s="4">
        <v>0</v>
      </c>
      <c r="H5598" s="6">
        <v>43983</v>
      </c>
      <c r="I5598" s="4" t="s">
        <v>3384</v>
      </c>
      <c r="J5598" s="4" t="s">
        <v>1043</v>
      </c>
      <c r="K5598" s="4">
        <v>10717</v>
      </c>
      <c r="L5598" s="4">
        <v>0</v>
      </c>
      <c r="M5598" s="4">
        <v>0</v>
      </c>
      <c r="N5598" s="4">
        <v>0</v>
      </c>
      <c r="O5598" s="4">
        <v>233000</v>
      </c>
      <c r="P5598" s="4">
        <v>101508000</v>
      </c>
      <c r="Q5598" s="4">
        <v>7614</v>
      </c>
      <c r="R5598" s="4" t="b">
        <f t="shared" si="103"/>
        <v>0</v>
      </c>
      <c r="S5598" s="4">
        <v>0</v>
      </c>
    </row>
    <row r="5599" spans="1:19" ht="14.25" customHeight="1">
      <c r="A5599" s="4" t="s">
        <v>2921</v>
      </c>
      <c r="B5599" s="5"/>
      <c r="C5599" s="4">
        <v>0</v>
      </c>
      <c r="E5599" s="4" t="b">
        <f t="shared" si="96"/>
        <v>0</v>
      </c>
      <c r="F5599" s="4">
        <v>0</v>
      </c>
      <c r="G5599" s="4">
        <v>0</v>
      </c>
      <c r="H5599" s="6">
        <v>43983</v>
      </c>
      <c r="I5599" s="4" t="s">
        <v>3385</v>
      </c>
      <c r="J5599" s="4" t="s">
        <v>1043</v>
      </c>
      <c r="K5599" s="4">
        <v>10718</v>
      </c>
      <c r="L5599" s="4">
        <v>0</v>
      </c>
      <c r="M5599" s="4">
        <v>0</v>
      </c>
      <c r="N5599" s="4">
        <v>0</v>
      </c>
      <c r="O5599" s="4">
        <v>210000</v>
      </c>
      <c r="P5599" s="4">
        <v>101718000</v>
      </c>
      <c r="Q5599" s="4">
        <v>7615</v>
      </c>
      <c r="R5599" s="4" t="b">
        <f t="shared" si="103"/>
        <v>0</v>
      </c>
      <c r="S5599" s="4">
        <v>0</v>
      </c>
    </row>
    <row r="5600" spans="1:19" ht="14.25" customHeight="1">
      <c r="A5600" s="4" t="s">
        <v>2921</v>
      </c>
      <c r="B5600" s="5"/>
      <c r="C5600" s="4">
        <v>0</v>
      </c>
      <c r="E5600" s="4" t="b">
        <f t="shared" si="96"/>
        <v>0</v>
      </c>
      <c r="F5600" s="4">
        <v>0</v>
      </c>
      <c r="G5600" s="4">
        <v>0</v>
      </c>
      <c r="H5600" s="6">
        <v>43983</v>
      </c>
      <c r="I5600" s="4" t="s">
        <v>3386</v>
      </c>
      <c r="J5600" s="4" t="s">
        <v>1043</v>
      </c>
      <c r="K5600" s="4">
        <v>10719</v>
      </c>
      <c r="L5600" s="4">
        <v>0</v>
      </c>
      <c r="M5600" s="4">
        <v>0</v>
      </c>
      <c r="N5600" s="4">
        <v>0</v>
      </c>
      <c r="O5600" s="4">
        <v>233000</v>
      </c>
      <c r="P5600" s="4">
        <v>101951000</v>
      </c>
      <c r="Q5600" s="4">
        <v>7616</v>
      </c>
      <c r="R5600" s="4" t="b">
        <f t="shared" si="103"/>
        <v>0</v>
      </c>
      <c r="S5600" s="4">
        <v>0</v>
      </c>
    </row>
    <row r="5601" spans="1:19" ht="14.25" customHeight="1">
      <c r="A5601" s="4" t="s">
        <v>2921</v>
      </c>
      <c r="B5601" s="5"/>
      <c r="C5601" s="4">
        <v>0</v>
      </c>
      <c r="E5601" s="4" t="b">
        <f t="shared" si="96"/>
        <v>0</v>
      </c>
      <c r="F5601" s="4">
        <v>0</v>
      </c>
      <c r="G5601" s="4">
        <v>0</v>
      </c>
      <c r="H5601" s="6">
        <v>43983</v>
      </c>
      <c r="I5601" s="4" t="s">
        <v>3387</v>
      </c>
      <c r="J5601" s="4" t="s">
        <v>1043</v>
      </c>
      <c r="K5601" s="4">
        <v>10720</v>
      </c>
      <c r="L5601" s="4">
        <v>0</v>
      </c>
      <c r="M5601" s="4">
        <v>0</v>
      </c>
      <c r="N5601" s="4">
        <v>0</v>
      </c>
      <c r="O5601" s="4">
        <v>210000</v>
      </c>
      <c r="P5601" s="4">
        <v>102161000</v>
      </c>
      <c r="Q5601" s="4">
        <v>7617</v>
      </c>
      <c r="R5601" s="4" t="b">
        <f t="shared" si="103"/>
        <v>0</v>
      </c>
      <c r="S5601" s="4">
        <v>0</v>
      </c>
    </row>
    <row r="5602" spans="1:19" ht="14.25" customHeight="1">
      <c r="A5602" s="4" t="s">
        <v>2921</v>
      </c>
      <c r="B5602" s="5"/>
      <c r="C5602" s="4">
        <v>0</v>
      </c>
      <c r="E5602" s="4" t="b">
        <f t="shared" si="96"/>
        <v>0</v>
      </c>
      <c r="F5602" s="4">
        <v>0</v>
      </c>
      <c r="G5602" s="4">
        <v>0</v>
      </c>
      <c r="H5602" s="6">
        <v>43983</v>
      </c>
      <c r="I5602" s="4" t="s">
        <v>3388</v>
      </c>
      <c r="J5602" s="4" t="s">
        <v>1043</v>
      </c>
      <c r="K5602" s="4">
        <v>10721</v>
      </c>
      <c r="L5602" s="4">
        <v>0</v>
      </c>
      <c r="M5602" s="4">
        <v>0</v>
      </c>
      <c r="N5602" s="4">
        <v>0</v>
      </c>
      <c r="O5602" s="4">
        <v>233000</v>
      </c>
      <c r="P5602" s="4">
        <v>102394000</v>
      </c>
      <c r="Q5602" s="4">
        <v>7618</v>
      </c>
      <c r="R5602" s="4" t="b">
        <f t="shared" si="103"/>
        <v>0</v>
      </c>
      <c r="S5602" s="4">
        <v>0</v>
      </c>
    </row>
    <row r="5603" spans="1:19" ht="14.25" customHeight="1">
      <c r="A5603" s="4" t="s">
        <v>2921</v>
      </c>
      <c r="B5603" s="5"/>
      <c r="C5603" s="4">
        <v>0</v>
      </c>
      <c r="E5603" s="4" t="b">
        <f t="shared" si="96"/>
        <v>0</v>
      </c>
      <c r="F5603" s="4">
        <v>0</v>
      </c>
      <c r="G5603" s="4">
        <v>0</v>
      </c>
      <c r="H5603" s="6">
        <v>43983</v>
      </c>
      <c r="I5603" s="4" t="s">
        <v>3389</v>
      </c>
      <c r="J5603" s="4" t="s">
        <v>1043</v>
      </c>
      <c r="K5603" s="4">
        <v>10722</v>
      </c>
      <c r="L5603" s="4">
        <v>0</v>
      </c>
      <c r="M5603" s="4">
        <v>0</v>
      </c>
      <c r="N5603" s="4">
        <v>0</v>
      </c>
      <c r="O5603" s="4">
        <v>210000</v>
      </c>
      <c r="P5603" s="4">
        <v>102604000</v>
      </c>
      <c r="Q5603" s="4">
        <v>7619</v>
      </c>
      <c r="R5603" s="4" t="b">
        <f t="shared" si="103"/>
        <v>0</v>
      </c>
      <c r="S5603" s="4">
        <v>0</v>
      </c>
    </row>
    <row r="5604" spans="1:19" ht="14.25" customHeight="1">
      <c r="A5604" s="4" t="s">
        <v>2921</v>
      </c>
      <c r="B5604" s="5"/>
      <c r="C5604" s="4">
        <v>0</v>
      </c>
      <c r="E5604" s="4" t="b">
        <f t="shared" si="96"/>
        <v>0</v>
      </c>
      <c r="F5604" s="4">
        <v>0</v>
      </c>
      <c r="G5604" s="4">
        <v>0</v>
      </c>
      <c r="H5604" s="6">
        <v>43983</v>
      </c>
      <c r="I5604" s="4" t="s">
        <v>3390</v>
      </c>
      <c r="J5604" s="4" t="s">
        <v>1043</v>
      </c>
      <c r="K5604" s="4">
        <v>10723</v>
      </c>
      <c r="L5604" s="4">
        <v>0</v>
      </c>
      <c r="M5604" s="4">
        <v>0</v>
      </c>
      <c r="N5604" s="4">
        <v>0</v>
      </c>
      <c r="O5604" s="4">
        <v>210000</v>
      </c>
      <c r="P5604" s="4">
        <v>102814000</v>
      </c>
      <c r="Q5604" s="4">
        <v>7620</v>
      </c>
      <c r="R5604" s="4" t="b">
        <f t="shared" si="103"/>
        <v>0</v>
      </c>
      <c r="S5604" s="4">
        <v>0</v>
      </c>
    </row>
    <row r="5605" spans="1:19" ht="14.25" customHeight="1">
      <c r="A5605" s="4" t="s">
        <v>2921</v>
      </c>
      <c r="B5605" s="5"/>
      <c r="C5605" s="4">
        <v>0</v>
      </c>
      <c r="E5605" s="4" t="b">
        <f t="shared" si="96"/>
        <v>0</v>
      </c>
      <c r="F5605" s="4">
        <v>0</v>
      </c>
      <c r="G5605" s="4">
        <v>0</v>
      </c>
      <c r="H5605" s="6">
        <v>43983</v>
      </c>
      <c r="I5605" s="4" t="s">
        <v>3391</v>
      </c>
      <c r="J5605" s="4" t="s">
        <v>1043</v>
      </c>
      <c r="K5605" s="4">
        <v>10724</v>
      </c>
      <c r="L5605" s="4">
        <v>0</v>
      </c>
      <c r="M5605" s="4">
        <v>0</v>
      </c>
      <c r="N5605" s="4">
        <v>0</v>
      </c>
      <c r="O5605" s="4">
        <v>210000</v>
      </c>
      <c r="P5605" s="4">
        <v>103024000</v>
      </c>
      <c r="Q5605" s="4">
        <v>7621</v>
      </c>
      <c r="R5605" s="4" t="b">
        <f t="shared" si="103"/>
        <v>0</v>
      </c>
      <c r="S5605" s="4">
        <v>0</v>
      </c>
    </row>
    <row r="5606" spans="1:19" ht="14.25" customHeight="1">
      <c r="A5606" s="4" t="s">
        <v>2921</v>
      </c>
      <c r="B5606" s="5"/>
      <c r="C5606" s="4">
        <v>0</v>
      </c>
      <c r="E5606" s="4" t="b">
        <f t="shared" si="96"/>
        <v>0</v>
      </c>
      <c r="F5606" s="4">
        <v>0</v>
      </c>
      <c r="G5606" s="4">
        <v>0</v>
      </c>
      <c r="H5606" s="6">
        <v>43983</v>
      </c>
      <c r="I5606" s="4" t="s">
        <v>3392</v>
      </c>
      <c r="J5606" s="4" t="s">
        <v>1043</v>
      </c>
      <c r="K5606" s="4">
        <v>10725</v>
      </c>
      <c r="L5606" s="4">
        <v>0</v>
      </c>
      <c r="M5606" s="4">
        <v>0</v>
      </c>
      <c r="N5606" s="4">
        <v>0</v>
      </c>
      <c r="O5606" s="4">
        <v>210000</v>
      </c>
      <c r="P5606" s="4">
        <v>103234000</v>
      </c>
      <c r="Q5606" s="4">
        <v>7622</v>
      </c>
      <c r="R5606" s="4" t="b">
        <f t="shared" si="103"/>
        <v>0</v>
      </c>
      <c r="S5606" s="4">
        <v>0</v>
      </c>
    </row>
    <row r="5607" spans="1:19" ht="14.25" customHeight="1">
      <c r="A5607" s="4" t="s">
        <v>2921</v>
      </c>
      <c r="B5607" s="5"/>
      <c r="C5607" s="4">
        <v>0</v>
      </c>
      <c r="E5607" s="4" t="b">
        <f t="shared" si="96"/>
        <v>0</v>
      </c>
      <c r="F5607" s="4">
        <v>0</v>
      </c>
      <c r="G5607" s="4">
        <v>0</v>
      </c>
      <c r="H5607" s="6">
        <v>43983</v>
      </c>
      <c r="I5607" s="4" t="s">
        <v>3393</v>
      </c>
      <c r="J5607" s="4" t="s">
        <v>1043</v>
      </c>
      <c r="K5607" s="4">
        <v>10726</v>
      </c>
      <c r="L5607" s="4">
        <v>0</v>
      </c>
      <c r="M5607" s="4">
        <v>0</v>
      </c>
      <c r="N5607" s="4">
        <v>0</v>
      </c>
      <c r="O5607" s="4">
        <v>233000</v>
      </c>
      <c r="P5607" s="4">
        <v>103467000</v>
      </c>
      <c r="Q5607" s="4">
        <v>7623</v>
      </c>
      <c r="R5607" s="4" t="b">
        <f t="shared" si="103"/>
        <v>0</v>
      </c>
      <c r="S5607" s="4">
        <v>0</v>
      </c>
    </row>
    <row r="5608" spans="1:19" ht="14.25" customHeight="1">
      <c r="A5608" s="4" t="s">
        <v>2921</v>
      </c>
      <c r="B5608" s="5"/>
      <c r="C5608" s="4">
        <v>0</v>
      </c>
      <c r="E5608" s="4" t="b">
        <f t="shared" si="96"/>
        <v>0</v>
      </c>
      <c r="F5608" s="4">
        <v>0</v>
      </c>
      <c r="G5608" s="4">
        <v>0</v>
      </c>
      <c r="H5608" s="6">
        <v>43983</v>
      </c>
      <c r="I5608" s="4" t="s">
        <v>3394</v>
      </c>
      <c r="J5608" s="4" t="s">
        <v>1043</v>
      </c>
      <c r="K5608" s="4">
        <v>10727</v>
      </c>
      <c r="L5608" s="4">
        <v>0</v>
      </c>
      <c r="M5608" s="4">
        <v>0</v>
      </c>
      <c r="N5608" s="4">
        <v>0</v>
      </c>
      <c r="O5608" s="4">
        <v>210000</v>
      </c>
      <c r="P5608" s="4">
        <v>103677000</v>
      </c>
      <c r="Q5608" s="4">
        <v>7624</v>
      </c>
      <c r="R5608" s="4" t="b">
        <f t="shared" si="103"/>
        <v>0</v>
      </c>
      <c r="S5608" s="4">
        <v>0</v>
      </c>
    </row>
    <row r="5609" spans="1:19" ht="14.25" customHeight="1">
      <c r="A5609" s="4" t="s">
        <v>2921</v>
      </c>
      <c r="B5609" s="5"/>
      <c r="C5609" s="4">
        <v>0</v>
      </c>
      <c r="E5609" s="4" t="b">
        <f t="shared" si="96"/>
        <v>0</v>
      </c>
      <c r="F5609" s="4">
        <v>0</v>
      </c>
      <c r="G5609" s="4">
        <v>0</v>
      </c>
      <c r="H5609" s="6">
        <v>43983</v>
      </c>
      <c r="I5609" s="4" t="s">
        <v>3395</v>
      </c>
      <c r="J5609" s="4" t="s">
        <v>1043</v>
      </c>
      <c r="K5609" s="4">
        <v>10728</v>
      </c>
      <c r="L5609" s="4">
        <v>0</v>
      </c>
      <c r="M5609" s="4">
        <v>0</v>
      </c>
      <c r="N5609" s="4">
        <v>0</v>
      </c>
      <c r="O5609" s="4">
        <v>233000</v>
      </c>
      <c r="P5609" s="4">
        <v>103910000</v>
      </c>
      <c r="Q5609" s="4">
        <v>7625</v>
      </c>
      <c r="R5609" s="4" t="b">
        <f t="shared" si="103"/>
        <v>0</v>
      </c>
      <c r="S5609" s="4">
        <v>0</v>
      </c>
    </row>
    <row r="5610" spans="1:19" ht="14.25" customHeight="1">
      <c r="A5610" s="4" t="s">
        <v>2921</v>
      </c>
      <c r="B5610" s="5"/>
      <c r="C5610" s="4">
        <v>0</v>
      </c>
      <c r="E5610" s="4" t="b">
        <f t="shared" si="96"/>
        <v>0</v>
      </c>
      <c r="F5610" s="4">
        <v>0</v>
      </c>
      <c r="G5610" s="4">
        <v>0</v>
      </c>
      <c r="H5610" s="6">
        <v>43983</v>
      </c>
      <c r="I5610" s="4" t="s">
        <v>3396</v>
      </c>
      <c r="J5610" s="4" t="s">
        <v>1043</v>
      </c>
      <c r="K5610" s="4">
        <v>10729</v>
      </c>
      <c r="L5610" s="4">
        <v>0</v>
      </c>
      <c r="M5610" s="4">
        <v>0</v>
      </c>
      <c r="N5610" s="4">
        <v>0</v>
      </c>
      <c r="O5610" s="4">
        <v>210000</v>
      </c>
      <c r="P5610" s="4">
        <v>104120000</v>
      </c>
      <c r="Q5610" s="4">
        <v>7626</v>
      </c>
      <c r="R5610" s="4" t="b">
        <f t="shared" si="103"/>
        <v>0</v>
      </c>
      <c r="S5610" s="4">
        <v>0</v>
      </c>
    </row>
    <row r="5611" spans="1:19" ht="14.25" customHeight="1">
      <c r="A5611" s="4" t="s">
        <v>2921</v>
      </c>
      <c r="B5611" s="5"/>
      <c r="C5611" s="4">
        <v>0</v>
      </c>
      <c r="E5611" s="4" t="b">
        <f t="shared" si="96"/>
        <v>0</v>
      </c>
      <c r="F5611" s="4">
        <v>0</v>
      </c>
      <c r="G5611" s="4">
        <v>0</v>
      </c>
      <c r="H5611" s="6">
        <v>43983</v>
      </c>
      <c r="I5611" s="4" t="s">
        <v>3397</v>
      </c>
      <c r="J5611" s="4" t="s">
        <v>1043</v>
      </c>
      <c r="K5611" s="4">
        <v>10730</v>
      </c>
      <c r="L5611" s="4">
        <v>0</v>
      </c>
      <c r="M5611" s="4">
        <v>0</v>
      </c>
      <c r="N5611" s="4">
        <v>0</v>
      </c>
      <c r="O5611" s="4">
        <v>210000</v>
      </c>
      <c r="P5611" s="4">
        <v>104330000</v>
      </c>
      <c r="Q5611" s="4">
        <v>7627</v>
      </c>
      <c r="R5611" s="4" t="b">
        <f t="shared" si="103"/>
        <v>0</v>
      </c>
      <c r="S5611" s="4">
        <v>0</v>
      </c>
    </row>
    <row r="5612" spans="1:19" ht="14.25" customHeight="1">
      <c r="A5612" s="4" t="s">
        <v>2921</v>
      </c>
      <c r="B5612" s="5"/>
      <c r="C5612" s="4">
        <v>0</v>
      </c>
      <c r="E5612" s="4" t="b">
        <f t="shared" si="96"/>
        <v>0</v>
      </c>
      <c r="F5612" s="4">
        <v>0</v>
      </c>
      <c r="G5612" s="4">
        <v>0</v>
      </c>
      <c r="H5612" s="6">
        <v>43983</v>
      </c>
      <c r="I5612" s="4" t="s">
        <v>3398</v>
      </c>
      <c r="J5612" s="4" t="s">
        <v>1043</v>
      </c>
      <c r="K5612" s="4">
        <v>10731</v>
      </c>
      <c r="L5612" s="4">
        <v>0</v>
      </c>
      <c r="M5612" s="4">
        <v>0</v>
      </c>
      <c r="N5612" s="4">
        <v>0</v>
      </c>
      <c r="O5612" s="4">
        <v>233000</v>
      </c>
      <c r="P5612" s="4">
        <v>104563000</v>
      </c>
      <c r="Q5612" s="4">
        <v>7628</v>
      </c>
      <c r="R5612" s="4" t="b">
        <f t="shared" si="103"/>
        <v>0</v>
      </c>
      <c r="S5612" s="4">
        <v>0</v>
      </c>
    </row>
    <row r="5613" spans="1:19" ht="14.25" customHeight="1">
      <c r="A5613" s="4" t="s">
        <v>2921</v>
      </c>
      <c r="B5613" s="5"/>
      <c r="C5613" s="4">
        <v>0</v>
      </c>
      <c r="E5613" s="4" t="b">
        <f t="shared" si="96"/>
        <v>0</v>
      </c>
      <c r="F5613" s="4">
        <v>0</v>
      </c>
      <c r="G5613" s="4">
        <v>0</v>
      </c>
      <c r="H5613" s="6">
        <v>43983</v>
      </c>
      <c r="I5613" s="4" t="s">
        <v>3399</v>
      </c>
      <c r="J5613" s="4" t="s">
        <v>1043</v>
      </c>
      <c r="K5613" s="4">
        <v>10732</v>
      </c>
      <c r="L5613" s="4">
        <v>0</v>
      </c>
      <c r="M5613" s="4">
        <v>0</v>
      </c>
      <c r="N5613" s="4">
        <v>0</v>
      </c>
      <c r="O5613" s="4">
        <v>210000</v>
      </c>
      <c r="P5613" s="4">
        <v>104773000</v>
      </c>
      <c r="Q5613" s="4">
        <v>7629</v>
      </c>
      <c r="R5613" s="4" t="b">
        <f t="shared" si="103"/>
        <v>0</v>
      </c>
      <c r="S5613" s="4">
        <v>0</v>
      </c>
    </row>
    <row r="5614" spans="1:19" ht="14.25" customHeight="1">
      <c r="A5614" s="4" t="s">
        <v>2921</v>
      </c>
      <c r="B5614" s="5"/>
      <c r="C5614" s="4">
        <v>0</v>
      </c>
      <c r="E5614" s="4" t="b">
        <f t="shared" si="96"/>
        <v>0</v>
      </c>
      <c r="F5614" s="4">
        <v>0</v>
      </c>
      <c r="G5614" s="4">
        <v>0</v>
      </c>
      <c r="H5614" s="6">
        <v>43983</v>
      </c>
      <c r="I5614" s="4" t="s">
        <v>3400</v>
      </c>
      <c r="J5614" s="4" t="s">
        <v>1043</v>
      </c>
      <c r="K5614" s="4">
        <v>10733</v>
      </c>
      <c r="L5614" s="4">
        <v>0</v>
      </c>
      <c r="M5614" s="4">
        <v>0</v>
      </c>
      <c r="N5614" s="4">
        <v>0</v>
      </c>
      <c r="O5614" s="4">
        <v>210000</v>
      </c>
      <c r="P5614" s="4">
        <v>104983000</v>
      </c>
      <c r="Q5614" s="4">
        <v>7630</v>
      </c>
      <c r="R5614" s="4" t="b">
        <f t="shared" si="103"/>
        <v>0</v>
      </c>
      <c r="S5614" s="4">
        <v>0</v>
      </c>
    </row>
    <row r="5615" spans="1:19" ht="14.25" customHeight="1">
      <c r="A5615" s="4" t="s">
        <v>2921</v>
      </c>
      <c r="B5615" s="5"/>
      <c r="C5615" s="4">
        <v>0</v>
      </c>
      <c r="E5615" s="4" t="b">
        <f t="shared" si="96"/>
        <v>0</v>
      </c>
      <c r="F5615" s="4">
        <v>0</v>
      </c>
      <c r="G5615" s="4">
        <v>0</v>
      </c>
      <c r="H5615" s="6">
        <v>43983</v>
      </c>
      <c r="I5615" s="4" t="s">
        <v>3401</v>
      </c>
      <c r="J5615" s="4" t="s">
        <v>1043</v>
      </c>
      <c r="K5615" s="4">
        <v>10734</v>
      </c>
      <c r="L5615" s="4">
        <v>0</v>
      </c>
      <c r="M5615" s="4">
        <v>0</v>
      </c>
      <c r="N5615" s="4">
        <v>0</v>
      </c>
      <c r="O5615" s="4">
        <v>233000</v>
      </c>
      <c r="P5615" s="4">
        <v>105216000</v>
      </c>
      <c r="Q5615" s="4">
        <v>7631</v>
      </c>
      <c r="R5615" s="4" t="b">
        <f t="shared" si="103"/>
        <v>0</v>
      </c>
      <c r="S5615" s="4">
        <v>0</v>
      </c>
    </row>
    <row r="5616" spans="1:19" ht="14.25" customHeight="1">
      <c r="A5616" s="4" t="s">
        <v>2921</v>
      </c>
      <c r="B5616" s="5"/>
      <c r="C5616" s="4">
        <v>0</v>
      </c>
      <c r="E5616" s="4" t="b">
        <f t="shared" si="96"/>
        <v>0</v>
      </c>
      <c r="F5616" s="4">
        <v>0</v>
      </c>
      <c r="G5616" s="4">
        <v>0</v>
      </c>
      <c r="H5616" s="6">
        <v>44013</v>
      </c>
      <c r="I5616" s="4" t="s">
        <v>3402</v>
      </c>
      <c r="J5616" s="4" t="s">
        <v>1043</v>
      </c>
      <c r="K5616" s="4">
        <v>10735</v>
      </c>
      <c r="L5616" s="4">
        <v>0</v>
      </c>
      <c r="M5616" s="4">
        <v>0</v>
      </c>
      <c r="N5616" s="4">
        <v>0</v>
      </c>
      <c r="O5616" s="4">
        <v>233000</v>
      </c>
      <c r="P5616" s="4">
        <v>105449000</v>
      </c>
      <c r="Q5616" s="4">
        <v>7632</v>
      </c>
      <c r="R5616" s="4" t="b">
        <f t="shared" si="103"/>
        <v>0</v>
      </c>
      <c r="S5616" s="4">
        <v>0</v>
      </c>
    </row>
    <row r="5617" spans="1:19" ht="14.25" customHeight="1">
      <c r="A5617" s="4" t="s">
        <v>2921</v>
      </c>
      <c r="B5617" s="5"/>
      <c r="C5617" s="4">
        <v>0</v>
      </c>
      <c r="E5617" s="4" t="b">
        <f t="shared" si="96"/>
        <v>0</v>
      </c>
      <c r="F5617" s="4">
        <v>0</v>
      </c>
      <c r="G5617" s="4">
        <v>0</v>
      </c>
      <c r="H5617" s="6">
        <v>44013</v>
      </c>
      <c r="I5617" s="4" t="s">
        <v>3403</v>
      </c>
      <c r="J5617" s="4" t="s">
        <v>1043</v>
      </c>
      <c r="K5617" s="4">
        <v>10736</v>
      </c>
      <c r="L5617" s="4">
        <v>0</v>
      </c>
      <c r="M5617" s="4">
        <v>0</v>
      </c>
      <c r="N5617" s="4">
        <v>0</v>
      </c>
      <c r="O5617" s="4">
        <v>210000</v>
      </c>
      <c r="P5617" s="4">
        <v>105659000</v>
      </c>
      <c r="Q5617" s="4">
        <v>7633</v>
      </c>
      <c r="R5617" s="4" t="b">
        <f t="shared" si="103"/>
        <v>0</v>
      </c>
      <c r="S5617" s="4">
        <v>0</v>
      </c>
    </row>
    <row r="5618" spans="1:19" ht="14.25" customHeight="1">
      <c r="A5618" s="4" t="s">
        <v>2921</v>
      </c>
      <c r="B5618" s="5"/>
      <c r="C5618" s="4">
        <v>0</v>
      </c>
      <c r="E5618" s="4" t="b">
        <f t="shared" si="96"/>
        <v>0</v>
      </c>
      <c r="F5618" s="4">
        <v>0</v>
      </c>
      <c r="G5618" s="4">
        <v>0</v>
      </c>
      <c r="H5618" s="6">
        <v>44013</v>
      </c>
      <c r="I5618" s="4" t="s">
        <v>3404</v>
      </c>
      <c r="J5618" s="4" t="s">
        <v>1043</v>
      </c>
      <c r="K5618" s="4">
        <v>10737</v>
      </c>
      <c r="L5618" s="4">
        <v>0</v>
      </c>
      <c r="M5618" s="4">
        <v>0</v>
      </c>
      <c r="N5618" s="4">
        <v>0</v>
      </c>
      <c r="O5618" s="4">
        <v>210000</v>
      </c>
      <c r="P5618" s="4">
        <v>105869000</v>
      </c>
      <c r="Q5618" s="4">
        <v>7634</v>
      </c>
      <c r="R5618" s="4" t="b">
        <f t="shared" si="103"/>
        <v>0</v>
      </c>
      <c r="S5618" s="4">
        <v>0</v>
      </c>
    </row>
    <row r="5619" spans="1:19" ht="14.25" customHeight="1">
      <c r="A5619" s="4" t="s">
        <v>2921</v>
      </c>
      <c r="B5619" s="5"/>
      <c r="C5619" s="4">
        <v>0</v>
      </c>
      <c r="E5619" s="4" t="b">
        <f t="shared" si="96"/>
        <v>0</v>
      </c>
      <c r="F5619" s="4">
        <v>0</v>
      </c>
      <c r="G5619" s="4">
        <v>0</v>
      </c>
      <c r="H5619" s="6">
        <v>44013</v>
      </c>
      <c r="I5619" s="4" t="s">
        <v>3405</v>
      </c>
      <c r="J5619" s="4" t="s">
        <v>1043</v>
      </c>
      <c r="K5619" s="4">
        <v>10738</v>
      </c>
      <c r="L5619" s="4">
        <v>0</v>
      </c>
      <c r="M5619" s="4">
        <v>0</v>
      </c>
      <c r="N5619" s="4">
        <v>0</v>
      </c>
      <c r="O5619" s="4">
        <v>210000</v>
      </c>
      <c r="P5619" s="4">
        <v>106079000</v>
      </c>
      <c r="Q5619" s="4">
        <v>7635</v>
      </c>
      <c r="R5619" s="4" t="b">
        <f t="shared" si="103"/>
        <v>0</v>
      </c>
      <c r="S5619" s="4">
        <v>0</v>
      </c>
    </row>
    <row r="5620" spans="1:19" ht="14.25" customHeight="1">
      <c r="A5620" s="4" t="s">
        <v>2921</v>
      </c>
      <c r="B5620" s="5"/>
      <c r="C5620" s="4">
        <v>0</v>
      </c>
      <c r="E5620" s="4" t="b">
        <f t="shared" si="96"/>
        <v>0</v>
      </c>
      <c r="F5620" s="4">
        <v>0</v>
      </c>
      <c r="G5620" s="4">
        <v>0</v>
      </c>
      <c r="H5620" s="6">
        <v>44013</v>
      </c>
      <c r="I5620" s="4" t="s">
        <v>3406</v>
      </c>
      <c r="J5620" s="4" t="s">
        <v>1043</v>
      </c>
      <c r="K5620" s="4">
        <v>10739</v>
      </c>
      <c r="L5620" s="4">
        <v>0</v>
      </c>
      <c r="M5620" s="4">
        <v>0</v>
      </c>
      <c r="N5620" s="4">
        <v>0</v>
      </c>
      <c r="O5620" s="4">
        <v>210000</v>
      </c>
      <c r="P5620" s="4">
        <v>106289000</v>
      </c>
      <c r="Q5620" s="4">
        <v>7636</v>
      </c>
      <c r="R5620" s="4" t="b">
        <f t="shared" si="103"/>
        <v>0</v>
      </c>
      <c r="S5620" s="4">
        <v>0</v>
      </c>
    </row>
    <row r="5621" spans="1:19" ht="14.25" customHeight="1">
      <c r="A5621" s="4" t="s">
        <v>2921</v>
      </c>
      <c r="B5621" s="5"/>
      <c r="C5621" s="4">
        <v>0</v>
      </c>
      <c r="E5621" s="4" t="b">
        <f t="shared" si="96"/>
        <v>0</v>
      </c>
      <c r="F5621" s="4">
        <v>0</v>
      </c>
      <c r="G5621" s="4">
        <v>0</v>
      </c>
      <c r="H5621" s="6">
        <v>44013</v>
      </c>
      <c r="I5621" s="4" t="s">
        <v>3407</v>
      </c>
      <c r="J5621" s="4" t="s">
        <v>1043</v>
      </c>
      <c r="K5621" s="4">
        <v>10740</v>
      </c>
      <c r="L5621" s="4">
        <v>0</v>
      </c>
      <c r="M5621" s="4">
        <v>0</v>
      </c>
      <c r="N5621" s="4">
        <v>0</v>
      </c>
      <c r="O5621" s="4">
        <v>233000</v>
      </c>
      <c r="P5621" s="4">
        <v>106522000</v>
      </c>
      <c r="Q5621" s="4">
        <v>7637</v>
      </c>
      <c r="R5621" s="4" t="b">
        <f t="shared" si="103"/>
        <v>0</v>
      </c>
      <c r="S5621" s="4">
        <v>0</v>
      </c>
    </row>
    <row r="5622" spans="1:19" ht="14.25" customHeight="1">
      <c r="A5622" s="4" t="s">
        <v>2921</v>
      </c>
      <c r="B5622" s="5"/>
      <c r="C5622" s="4">
        <v>0</v>
      </c>
      <c r="E5622" s="4" t="b">
        <f t="shared" si="96"/>
        <v>0</v>
      </c>
      <c r="F5622" s="4">
        <v>0</v>
      </c>
      <c r="G5622" s="4">
        <v>0</v>
      </c>
      <c r="H5622" s="6">
        <v>44013</v>
      </c>
      <c r="I5622" s="4" t="s">
        <v>3408</v>
      </c>
      <c r="J5622" s="4" t="s">
        <v>1043</v>
      </c>
      <c r="K5622" s="4">
        <v>10741</v>
      </c>
      <c r="L5622" s="4">
        <v>0</v>
      </c>
      <c r="M5622" s="4">
        <v>0</v>
      </c>
      <c r="N5622" s="4">
        <v>0</v>
      </c>
      <c r="O5622" s="4">
        <v>233000</v>
      </c>
      <c r="P5622" s="4">
        <v>106755000</v>
      </c>
      <c r="Q5622" s="4">
        <v>7638</v>
      </c>
      <c r="R5622" s="4" t="b">
        <f t="shared" si="103"/>
        <v>0</v>
      </c>
      <c r="S5622" s="4">
        <v>0</v>
      </c>
    </row>
    <row r="5623" spans="1:19" ht="14.25" customHeight="1">
      <c r="A5623" s="4" t="s">
        <v>2921</v>
      </c>
      <c r="B5623" s="5"/>
      <c r="C5623" s="4">
        <v>0</v>
      </c>
      <c r="E5623" s="4" t="b">
        <f t="shared" si="96"/>
        <v>0</v>
      </c>
      <c r="F5623" s="4">
        <v>0</v>
      </c>
      <c r="G5623" s="4">
        <v>0</v>
      </c>
      <c r="H5623" s="6">
        <v>44013</v>
      </c>
      <c r="I5623" s="4" t="s">
        <v>3409</v>
      </c>
      <c r="J5623" s="4" t="s">
        <v>1043</v>
      </c>
      <c r="K5623" s="4">
        <v>10742</v>
      </c>
      <c r="L5623" s="4">
        <v>0</v>
      </c>
      <c r="M5623" s="4">
        <v>0</v>
      </c>
      <c r="N5623" s="4">
        <v>0</v>
      </c>
      <c r="O5623" s="4">
        <v>210000</v>
      </c>
      <c r="P5623" s="4">
        <v>106965000</v>
      </c>
      <c r="Q5623" s="4">
        <v>7639</v>
      </c>
      <c r="R5623" s="4" t="b">
        <f t="shared" si="103"/>
        <v>0</v>
      </c>
      <c r="S5623" s="4">
        <v>0</v>
      </c>
    </row>
    <row r="5624" spans="1:19" ht="14.25" customHeight="1">
      <c r="A5624" s="4" t="s">
        <v>2921</v>
      </c>
      <c r="B5624" s="5"/>
      <c r="C5624" s="4">
        <v>0</v>
      </c>
      <c r="E5624" s="4" t="b">
        <f t="shared" si="96"/>
        <v>0</v>
      </c>
      <c r="F5624" s="4">
        <v>0</v>
      </c>
      <c r="G5624" s="4">
        <v>0</v>
      </c>
      <c r="H5624" s="6">
        <v>44013</v>
      </c>
      <c r="I5624" s="4" t="s">
        <v>3410</v>
      </c>
      <c r="J5624" s="4" t="s">
        <v>1043</v>
      </c>
      <c r="K5624" s="4">
        <v>10743</v>
      </c>
      <c r="L5624" s="4">
        <v>0</v>
      </c>
      <c r="M5624" s="4">
        <v>0</v>
      </c>
      <c r="N5624" s="4">
        <v>0</v>
      </c>
      <c r="O5624" s="4">
        <v>233000</v>
      </c>
      <c r="P5624" s="4">
        <v>107198000</v>
      </c>
      <c r="Q5624" s="4">
        <v>7640</v>
      </c>
      <c r="R5624" s="4" t="b">
        <f t="shared" si="103"/>
        <v>0</v>
      </c>
      <c r="S5624" s="4">
        <v>0</v>
      </c>
    </row>
    <row r="5625" spans="1:19" ht="14.25" customHeight="1">
      <c r="A5625" s="4" t="s">
        <v>2921</v>
      </c>
      <c r="B5625" s="5"/>
      <c r="C5625" s="4">
        <v>0</v>
      </c>
      <c r="E5625" s="4" t="b">
        <f t="shared" si="96"/>
        <v>0</v>
      </c>
      <c r="F5625" s="4">
        <v>0</v>
      </c>
      <c r="G5625" s="4">
        <v>0</v>
      </c>
      <c r="H5625" s="6">
        <v>44013</v>
      </c>
      <c r="I5625" s="4" t="s">
        <v>3411</v>
      </c>
      <c r="J5625" s="4" t="s">
        <v>1043</v>
      </c>
      <c r="K5625" s="4">
        <v>10744</v>
      </c>
      <c r="L5625" s="4">
        <v>0</v>
      </c>
      <c r="M5625" s="4">
        <v>0</v>
      </c>
      <c r="N5625" s="4">
        <v>0</v>
      </c>
      <c r="O5625" s="4">
        <v>210000</v>
      </c>
      <c r="P5625" s="4">
        <v>107408000</v>
      </c>
      <c r="Q5625" s="4">
        <v>7641</v>
      </c>
      <c r="R5625" s="4" t="b">
        <f t="shared" si="103"/>
        <v>0</v>
      </c>
      <c r="S5625" s="4">
        <v>0</v>
      </c>
    </row>
    <row r="5626" spans="1:19" ht="14.25" customHeight="1">
      <c r="A5626" s="4" t="s">
        <v>2921</v>
      </c>
      <c r="B5626" s="5"/>
      <c r="C5626" s="4">
        <v>0</v>
      </c>
      <c r="E5626" s="4" t="b">
        <f t="shared" si="96"/>
        <v>0</v>
      </c>
      <c r="F5626" s="4">
        <v>0</v>
      </c>
      <c r="G5626" s="4">
        <v>0</v>
      </c>
      <c r="H5626" s="6">
        <v>44013</v>
      </c>
      <c r="I5626" s="4" t="s">
        <v>3412</v>
      </c>
      <c r="J5626" s="4" t="s">
        <v>1043</v>
      </c>
      <c r="K5626" s="4">
        <v>10745</v>
      </c>
      <c r="L5626" s="4">
        <v>0</v>
      </c>
      <c r="M5626" s="4">
        <v>0</v>
      </c>
      <c r="N5626" s="4">
        <v>0</v>
      </c>
      <c r="O5626" s="4">
        <v>210000</v>
      </c>
      <c r="P5626" s="4">
        <v>107618000</v>
      </c>
      <c r="Q5626" s="4">
        <v>7642</v>
      </c>
      <c r="R5626" s="4" t="b">
        <f t="shared" si="103"/>
        <v>0</v>
      </c>
      <c r="S5626" s="4">
        <v>0</v>
      </c>
    </row>
    <row r="5627" spans="1:19" ht="14.25" customHeight="1">
      <c r="A5627" s="4" t="s">
        <v>2921</v>
      </c>
      <c r="B5627" s="5"/>
      <c r="C5627" s="4">
        <v>0</v>
      </c>
      <c r="E5627" s="4" t="b">
        <f t="shared" si="96"/>
        <v>0</v>
      </c>
      <c r="F5627" s="4">
        <v>0</v>
      </c>
      <c r="G5627" s="4">
        <v>0</v>
      </c>
      <c r="H5627" s="6">
        <v>44013</v>
      </c>
      <c r="I5627" s="4" t="s">
        <v>3413</v>
      </c>
      <c r="J5627" s="4" t="s">
        <v>1043</v>
      </c>
      <c r="K5627" s="4">
        <v>10746</v>
      </c>
      <c r="L5627" s="4">
        <v>0</v>
      </c>
      <c r="M5627" s="4">
        <v>0</v>
      </c>
      <c r="N5627" s="4">
        <v>0</v>
      </c>
      <c r="O5627" s="4">
        <v>210000</v>
      </c>
      <c r="P5627" s="4">
        <v>107828000</v>
      </c>
      <c r="Q5627" s="4">
        <v>7643</v>
      </c>
      <c r="R5627" s="4" t="b">
        <f t="shared" si="103"/>
        <v>0</v>
      </c>
      <c r="S5627" s="4">
        <v>0</v>
      </c>
    </row>
    <row r="5628" spans="1:19" ht="14.25" customHeight="1">
      <c r="A5628" s="4" t="s">
        <v>2921</v>
      </c>
      <c r="B5628" s="5"/>
      <c r="C5628" s="4">
        <v>0</v>
      </c>
      <c r="E5628" s="4" t="b">
        <f t="shared" si="96"/>
        <v>0</v>
      </c>
      <c r="F5628" s="4">
        <v>0</v>
      </c>
      <c r="G5628" s="4">
        <v>0</v>
      </c>
      <c r="H5628" s="6">
        <v>44013</v>
      </c>
      <c r="I5628" s="4" t="s">
        <v>3414</v>
      </c>
      <c r="J5628" s="4" t="s">
        <v>1043</v>
      </c>
      <c r="K5628" s="4">
        <v>10747</v>
      </c>
      <c r="L5628" s="4">
        <v>0</v>
      </c>
      <c r="M5628" s="4">
        <v>0</v>
      </c>
      <c r="N5628" s="4">
        <v>0</v>
      </c>
      <c r="O5628" s="4">
        <v>210000</v>
      </c>
      <c r="P5628" s="4">
        <v>108038000</v>
      </c>
      <c r="Q5628" s="4">
        <v>7644</v>
      </c>
      <c r="R5628" s="4" t="b">
        <f t="shared" si="103"/>
        <v>0</v>
      </c>
      <c r="S5628" s="4">
        <v>0</v>
      </c>
    </row>
    <row r="5629" spans="1:19" ht="14.25" customHeight="1">
      <c r="A5629" s="4" t="s">
        <v>2921</v>
      </c>
      <c r="B5629" s="5"/>
      <c r="C5629" s="4">
        <v>0</v>
      </c>
      <c r="E5629" s="4" t="b">
        <f t="shared" si="96"/>
        <v>0</v>
      </c>
      <c r="F5629" s="4">
        <v>0</v>
      </c>
      <c r="G5629" s="4">
        <v>0</v>
      </c>
      <c r="H5629" s="6">
        <v>44013</v>
      </c>
      <c r="I5629" s="4" t="s">
        <v>3415</v>
      </c>
      <c r="J5629" s="4" t="s">
        <v>1043</v>
      </c>
      <c r="K5629" s="4">
        <v>10748</v>
      </c>
      <c r="L5629" s="4">
        <v>0</v>
      </c>
      <c r="M5629" s="4">
        <v>0</v>
      </c>
      <c r="N5629" s="4">
        <v>0</v>
      </c>
      <c r="O5629" s="4">
        <v>210000</v>
      </c>
      <c r="P5629" s="4">
        <v>108248000</v>
      </c>
      <c r="Q5629" s="4">
        <v>7645</v>
      </c>
      <c r="R5629" s="4" t="b">
        <f t="shared" si="103"/>
        <v>0</v>
      </c>
      <c r="S5629" s="4">
        <v>0</v>
      </c>
    </row>
    <row r="5630" spans="1:19" ht="14.25" customHeight="1">
      <c r="A5630" s="4" t="s">
        <v>2921</v>
      </c>
      <c r="B5630" s="5"/>
      <c r="C5630" s="4">
        <v>0</v>
      </c>
      <c r="E5630" s="4" t="b">
        <f t="shared" si="96"/>
        <v>0</v>
      </c>
      <c r="F5630" s="4">
        <v>0</v>
      </c>
      <c r="G5630" s="4">
        <v>0</v>
      </c>
      <c r="H5630" s="6">
        <v>44013</v>
      </c>
      <c r="I5630" s="4" t="s">
        <v>3416</v>
      </c>
      <c r="J5630" s="4" t="s">
        <v>1043</v>
      </c>
      <c r="K5630" s="4">
        <v>10749</v>
      </c>
      <c r="L5630" s="4">
        <v>0</v>
      </c>
      <c r="M5630" s="4">
        <v>0</v>
      </c>
      <c r="N5630" s="4">
        <v>0</v>
      </c>
      <c r="O5630" s="4">
        <v>233000</v>
      </c>
      <c r="P5630" s="4">
        <v>108481000</v>
      </c>
      <c r="Q5630" s="4">
        <v>7646</v>
      </c>
      <c r="R5630" s="4" t="b">
        <f t="shared" si="103"/>
        <v>0</v>
      </c>
      <c r="S5630" s="4">
        <v>0</v>
      </c>
    </row>
    <row r="5631" spans="1:19" ht="14.25" customHeight="1">
      <c r="A5631" s="4" t="s">
        <v>2921</v>
      </c>
      <c r="B5631" s="5"/>
      <c r="C5631" s="4">
        <v>0</v>
      </c>
      <c r="E5631" s="4" t="b">
        <f t="shared" si="96"/>
        <v>0</v>
      </c>
      <c r="F5631" s="4">
        <v>0</v>
      </c>
      <c r="G5631" s="4">
        <v>0</v>
      </c>
      <c r="H5631" s="6">
        <v>44013</v>
      </c>
      <c r="I5631" s="4" t="s">
        <v>3417</v>
      </c>
      <c r="J5631" s="4" t="s">
        <v>1043</v>
      </c>
      <c r="K5631" s="4">
        <v>10750</v>
      </c>
      <c r="L5631" s="4">
        <v>0</v>
      </c>
      <c r="M5631" s="4">
        <v>0</v>
      </c>
      <c r="N5631" s="4">
        <v>0</v>
      </c>
      <c r="O5631" s="4">
        <v>210000</v>
      </c>
      <c r="P5631" s="4">
        <v>108691000</v>
      </c>
      <c r="Q5631" s="4">
        <v>7647</v>
      </c>
      <c r="R5631" s="4" t="b">
        <f t="shared" si="103"/>
        <v>0</v>
      </c>
      <c r="S5631" s="4">
        <v>0</v>
      </c>
    </row>
    <row r="5632" spans="1:19" ht="14.25" customHeight="1">
      <c r="A5632" s="4" t="s">
        <v>2921</v>
      </c>
      <c r="B5632" s="5"/>
      <c r="C5632" s="4">
        <v>0</v>
      </c>
      <c r="E5632" s="4" t="b">
        <f t="shared" si="96"/>
        <v>0</v>
      </c>
      <c r="F5632" s="4">
        <v>0</v>
      </c>
      <c r="G5632" s="4">
        <v>0</v>
      </c>
      <c r="H5632" s="6">
        <v>44013</v>
      </c>
      <c r="I5632" s="4" t="s">
        <v>3418</v>
      </c>
      <c r="J5632" s="4" t="s">
        <v>1043</v>
      </c>
      <c r="K5632" s="4">
        <v>10751</v>
      </c>
      <c r="L5632" s="4">
        <v>0</v>
      </c>
      <c r="M5632" s="4">
        <v>0</v>
      </c>
      <c r="N5632" s="4">
        <v>0</v>
      </c>
      <c r="O5632" s="4">
        <v>210000</v>
      </c>
      <c r="P5632" s="4">
        <v>108901000</v>
      </c>
      <c r="Q5632" s="4">
        <v>7648</v>
      </c>
      <c r="R5632" s="4" t="b">
        <f t="shared" si="103"/>
        <v>0</v>
      </c>
      <c r="S5632" s="4">
        <v>0</v>
      </c>
    </row>
    <row r="5633" spans="1:19" ht="14.25" customHeight="1">
      <c r="A5633" s="4" t="s">
        <v>2921</v>
      </c>
      <c r="B5633" s="5"/>
      <c r="C5633" s="4">
        <v>0</v>
      </c>
      <c r="E5633" s="4" t="b">
        <f t="shared" si="96"/>
        <v>0</v>
      </c>
      <c r="F5633" s="4">
        <v>0</v>
      </c>
      <c r="G5633" s="4">
        <v>0</v>
      </c>
      <c r="H5633" s="6">
        <v>44013</v>
      </c>
      <c r="I5633" s="4" t="s">
        <v>3419</v>
      </c>
      <c r="J5633" s="4" t="s">
        <v>1043</v>
      </c>
      <c r="K5633" s="4">
        <v>10752</v>
      </c>
      <c r="L5633" s="4">
        <v>0</v>
      </c>
      <c r="M5633" s="4">
        <v>0</v>
      </c>
      <c r="N5633" s="4">
        <v>0</v>
      </c>
      <c r="O5633" s="4">
        <v>233000</v>
      </c>
      <c r="P5633" s="4">
        <v>109134000</v>
      </c>
      <c r="Q5633" s="4">
        <v>7649</v>
      </c>
      <c r="R5633" s="4" t="b">
        <f t="shared" si="103"/>
        <v>0</v>
      </c>
      <c r="S5633" s="4">
        <v>0</v>
      </c>
    </row>
    <row r="5634" spans="1:19" ht="14.25" customHeight="1">
      <c r="A5634" s="4" t="s">
        <v>2921</v>
      </c>
      <c r="B5634" s="5"/>
      <c r="C5634" s="4">
        <v>0</v>
      </c>
      <c r="E5634" s="4" t="b">
        <f t="shared" si="96"/>
        <v>0</v>
      </c>
      <c r="F5634" s="4">
        <v>0</v>
      </c>
      <c r="G5634" s="4">
        <v>0</v>
      </c>
      <c r="H5634" s="6">
        <v>44013</v>
      </c>
      <c r="I5634" s="4" t="s">
        <v>3420</v>
      </c>
      <c r="J5634" s="4" t="s">
        <v>1043</v>
      </c>
      <c r="K5634" s="4">
        <v>10753</v>
      </c>
      <c r="L5634" s="4">
        <v>0</v>
      </c>
      <c r="M5634" s="4">
        <v>0</v>
      </c>
      <c r="N5634" s="4">
        <v>0</v>
      </c>
      <c r="O5634" s="4">
        <v>233000</v>
      </c>
      <c r="P5634" s="4">
        <v>109367000</v>
      </c>
      <c r="Q5634" s="4">
        <v>7650</v>
      </c>
      <c r="R5634" s="4" t="b">
        <f t="shared" si="103"/>
        <v>0</v>
      </c>
      <c r="S5634" s="4">
        <v>0</v>
      </c>
    </row>
    <row r="5635" spans="1:19" ht="14.25" customHeight="1">
      <c r="A5635" s="4" t="s">
        <v>2921</v>
      </c>
      <c r="B5635" s="5"/>
      <c r="C5635" s="4">
        <v>0</v>
      </c>
      <c r="E5635" s="4" t="b">
        <f t="shared" si="96"/>
        <v>0</v>
      </c>
      <c r="F5635" s="4">
        <v>0</v>
      </c>
      <c r="G5635" s="4">
        <v>0</v>
      </c>
      <c r="H5635" s="6">
        <v>44013</v>
      </c>
      <c r="I5635" s="4" t="s">
        <v>3421</v>
      </c>
      <c r="J5635" s="4" t="s">
        <v>1043</v>
      </c>
      <c r="K5635" s="4">
        <v>10754</v>
      </c>
      <c r="L5635" s="4">
        <v>0</v>
      </c>
      <c r="M5635" s="4">
        <v>0</v>
      </c>
      <c r="N5635" s="4">
        <v>0</v>
      </c>
      <c r="O5635" s="4">
        <v>233000</v>
      </c>
      <c r="P5635" s="4">
        <v>109600000</v>
      </c>
      <c r="Q5635" s="4">
        <v>7651</v>
      </c>
      <c r="R5635" s="4" t="b">
        <f t="shared" si="103"/>
        <v>0</v>
      </c>
      <c r="S5635" s="4">
        <v>0</v>
      </c>
    </row>
    <row r="5636" spans="1:19" ht="14.25" customHeight="1">
      <c r="A5636" s="4" t="s">
        <v>2921</v>
      </c>
      <c r="B5636" s="5"/>
      <c r="C5636" s="4">
        <v>0</v>
      </c>
      <c r="E5636" s="4" t="b">
        <f t="shared" si="96"/>
        <v>0</v>
      </c>
      <c r="F5636" s="4">
        <v>0</v>
      </c>
      <c r="G5636" s="4">
        <v>0</v>
      </c>
      <c r="H5636" s="6">
        <v>44013</v>
      </c>
      <c r="I5636" s="4" t="s">
        <v>3422</v>
      </c>
      <c r="J5636" s="4" t="s">
        <v>1043</v>
      </c>
      <c r="K5636" s="4">
        <v>10755</v>
      </c>
      <c r="L5636" s="4">
        <v>0</v>
      </c>
      <c r="M5636" s="4">
        <v>0</v>
      </c>
      <c r="N5636" s="4">
        <v>0</v>
      </c>
      <c r="O5636" s="4">
        <v>233000</v>
      </c>
      <c r="P5636" s="4">
        <v>109833000</v>
      </c>
      <c r="Q5636" s="4">
        <v>7652</v>
      </c>
      <c r="R5636" s="4" t="b">
        <f t="shared" si="103"/>
        <v>0</v>
      </c>
      <c r="S5636" s="4">
        <v>0</v>
      </c>
    </row>
    <row r="5637" spans="1:19" ht="14.25" customHeight="1">
      <c r="A5637" s="4" t="s">
        <v>2921</v>
      </c>
      <c r="B5637" s="5"/>
      <c r="C5637" s="4">
        <v>0</v>
      </c>
      <c r="E5637" s="4" t="b">
        <f t="shared" si="96"/>
        <v>0</v>
      </c>
      <c r="F5637" s="4">
        <v>0</v>
      </c>
      <c r="G5637" s="4">
        <v>0</v>
      </c>
      <c r="H5637" s="6">
        <v>44013</v>
      </c>
      <c r="I5637" s="4" t="s">
        <v>3423</v>
      </c>
      <c r="J5637" s="4" t="s">
        <v>1043</v>
      </c>
      <c r="K5637" s="4">
        <v>10756</v>
      </c>
      <c r="L5637" s="4">
        <v>0</v>
      </c>
      <c r="M5637" s="4">
        <v>0</v>
      </c>
      <c r="N5637" s="4">
        <v>0</v>
      </c>
      <c r="O5637" s="4">
        <v>210000</v>
      </c>
      <c r="P5637" s="4">
        <v>110043000</v>
      </c>
      <c r="Q5637" s="4">
        <v>7653</v>
      </c>
      <c r="R5637" s="4" t="b">
        <f t="shared" si="103"/>
        <v>0</v>
      </c>
      <c r="S5637" s="4">
        <v>0</v>
      </c>
    </row>
    <row r="5638" spans="1:19" ht="14.25" customHeight="1">
      <c r="A5638" s="4" t="s">
        <v>2921</v>
      </c>
      <c r="B5638" s="5"/>
      <c r="C5638" s="4">
        <v>0</v>
      </c>
      <c r="E5638" s="4" t="b">
        <f t="shared" si="96"/>
        <v>0</v>
      </c>
      <c r="F5638" s="4">
        <v>0</v>
      </c>
      <c r="G5638" s="4">
        <v>0</v>
      </c>
      <c r="H5638" s="6">
        <v>44013</v>
      </c>
      <c r="I5638" s="4" t="s">
        <v>3424</v>
      </c>
      <c r="J5638" s="4" t="s">
        <v>1043</v>
      </c>
      <c r="K5638" s="4">
        <v>10757</v>
      </c>
      <c r="L5638" s="4">
        <v>0</v>
      </c>
      <c r="M5638" s="4">
        <v>0</v>
      </c>
      <c r="N5638" s="4">
        <v>0</v>
      </c>
      <c r="O5638" s="4">
        <v>233000</v>
      </c>
      <c r="P5638" s="4">
        <v>110276000</v>
      </c>
      <c r="Q5638" s="4">
        <v>7654</v>
      </c>
      <c r="R5638" s="4" t="b">
        <f t="shared" si="103"/>
        <v>0</v>
      </c>
      <c r="S5638" s="4">
        <v>0</v>
      </c>
    </row>
    <row r="5639" spans="1:19" ht="14.25" customHeight="1">
      <c r="A5639" s="4" t="s">
        <v>2921</v>
      </c>
      <c r="B5639" s="5"/>
      <c r="C5639" s="4">
        <v>0</v>
      </c>
      <c r="E5639" s="4" t="b">
        <f t="shared" si="96"/>
        <v>0</v>
      </c>
      <c r="F5639" s="4">
        <v>0</v>
      </c>
      <c r="G5639" s="4">
        <v>0</v>
      </c>
      <c r="H5639" s="6">
        <v>44013</v>
      </c>
      <c r="I5639" s="4" t="s">
        <v>3425</v>
      </c>
      <c r="J5639" s="4" t="s">
        <v>1043</v>
      </c>
      <c r="K5639" s="4">
        <v>10758</v>
      </c>
      <c r="L5639" s="4">
        <v>0</v>
      </c>
      <c r="M5639" s="4">
        <v>0</v>
      </c>
      <c r="N5639" s="4">
        <v>0</v>
      </c>
      <c r="O5639" s="4">
        <v>210000</v>
      </c>
      <c r="P5639" s="4">
        <v>110486000</v>
      </c>
      <c r="Q5639" s="4">
        <v>7655</v>
      </c>
      <c r="R5639" s="4" t="b">
        <f t="shared" si="103"/>
        <v>0</v>
      </c>
      <c r="S5639" s="4">
        <v>0</v>
      </c>
    </row>
    <row r="5640" spans="1:19" ht="14.25" customHeight="1">
      <c r="A5640" s="4" t="s">
        <v>2921</v>
      </c>
      <c r="B5640" s="5"/>
      <c r="C5640" s="4">
        <v>0</v>
      </c>
      <c r="E5640" s="4" t="b">
        <f t="shared" si="96"/>
        <v>0</v>
      </c>
      <c r="F5640" s="4">
        <v>0</v>
      </c>
      <c r="G5640" s="4">
        <v>0</v>
      </c>
      <c r="H5640" s="6">
        <v>44013</v>
      </c>
      <c r="I5640" s="4" t="s">
        <v>3426</v>
      </c>
      <c r="J5640" s="4" t="s">
        <v>1043</v>
      </c>
      <c r="K5640" s="4">
        <v>10759</v>
      </c>
      <c r="L5640" s="4">
        <v>0</v>
      </c>
      <c r="M5640" s="4">
        <v>0</v>
      </c>
      <c r="N5640" s="4">
        <v>0</v>
      </c>
      <c r="O5640" s="4">
        <v>233000</v>
      </c>
      <c r="P5640" s="4">
        <v>110719000</v>
      </c>
      <c r="Q5640" s="4">
        <v>7656</v>
      </c>
      <c r="R5640" s="4" t="b">
        <f t="shared" si="103"/>
        <v>0</v>
      </c>
      <c r="S5640" s="4">
        <v>0</v>
      </c>
    </row>
    <row r="5641" spans="1:19" ht="14.25" customHeight="1">
      <c r="A5641" s="4" t="s">
        <v>2921</v>
      </c>
      <c r="B5641" s="5"/>
      <c r="C5641" s="4">
        <v>0</v>
      </c>
      <c r="E5641" s="4" t="b">
        <f t="shared" si="96"/>
        <v>0</v>
      </c>
      <c r="F5641" s="4">
        <v>0</v>
      </c>
      <c r="G5641" s="4">
        <v>0</v>
      </c>
      <c r="H5641" s="6">
        <v>44013</v>
      </c>
      <c r="I5641" s="4" t="s">
        <v>3427</v>
      </c>
      <c r="J5641" s="4" t="s">
        <v>1043</v>
      </c>
      <c r="K5641" s="4">
        <v>10760</v>
      </c>
      <c r="L5641" s="4">
        <v>0</v>
      </c>
      <c r="M5641" s="4">
        <v>0</v>
      </c>
      <c r="N5641" s="4">
        <v>0</v>
      </c>
      <c r="O5641" s="4">
        <v>210000</v>
      </c>
      <c r="P5641" s="4">
        <v>110929000</v>
      </c>
      <c r="Q5641" s="4">
        <v>7657</v>
      </c>
      <c r="R5641" s="4" t="b">
        <f t="shared" si="103"/>
        <v>0</v>
      </c>
      <c r="S5641" s="4">
        <v>0</v>
      </c>
    </row>
    <row r="5642" spans="1:19" ht="14.25" customHeight="1">
      <c r="A5642" s="4" t="s">
        <v>2921</v>
      </c>
      <c r="B5642" s="5"/>
      <c r="C5642" s="4">
        <v>0</v>
      </c>
      <c r="E5642" s="4" t="b">
        <f t="shared" si="96"/>
        <v>0</v>
      </c>
      <c r="F5642" s="4">
        <v>0</v>
      </c>
      <c r="G5642" s="4">
        <v>0</v>
      </c>
      <c r="H5642" s="6">
        <v>44013</v>
      </c>
      <c r="I5642" s="4" t="s">
        <v>3428</v>
      </c>
      <c r="J5642" s="4" t="s">
        <v>1043</v>
      </c>
      <c r="K5642" s="4">
        <v>10761</v>
      </c>
      <c r="L5642" s="4">
        <v>0</v>
      </c>
      <c r="M5642" s="4">
        <v>0</v>
      </c>
      <c r="N5642" s="4">
        <v>0</v>
      </c>
      <c r="O5642" s="4">
        <v>210000</v>
      </c>
      <c r="P5642" s="4">
        <v>111139000</v>
      </c>
      <c r="Q5642" s="4">
        <v>7658</v>
      </c>
      <c r="R5642" s="4" t="b">
        <f t="shared" si="103"/>
        <v>0</v>
      </c>
      <c r="S5642" s="4">
        <v>0</v>
      </c>
    </row>
    <row r="5643" spans="1:19" ht="14.25" customHeight="1">
      <c r="A5643" s="4" t="s">
        <v>2921</v>
      </c>
      <c r="B5643" s="5"/>
      <c r="C5643" s="4">
        <v>0</v>
      </c>
      <c r="E5643" s="4" t="b">
        <f t="shared" si="96"/>
        <v>0</v>
      </c>
      <c r="F5643" s="4">
        <v>0</v>
      </c>
      <c r="G5643" s="4">
        <v>0</v>
      </c>
      <c r="H5643" s="6">
        <v>44013</v>
      </c>
      <c r="I5643" s="4" t="s">
        <v>3429</v>
      </c>
      <c r="J5643" s="4" t="s">
        <v>1043</v>
      </c>
      <c r="K5643" s="4">
        <v>10762</v>
      </c>
      <c r="L5643" s="4">
        <v>0</v>
      </c>
      <c r="M5643" s="4">
        <v>0</v>
      </c>
      <c r="N5643" s="4">
        <v>0</v>
      </c>
      <c r="O5643" s="4">
        <v>233000</v>
      </c>
      <c r="P5643" s="4">
        <v>111372000</v>
      </c>
      <c r="Q5643" s="4">
        <v>7659</v>
      </c>
      <c r="R5643" s="4" t="b">
        <f t="shared" si="103"/>
        <v>0</v>
      </c>
      <c r="S5643" s="4">
        <v>0</v>
      </c>
    </row>
    <row r="5644" spans="1:19" ht="14.25" customHeight="1">
      <c r="A5644" s="4" t="s">
        <v>2921</v>
      </c>
      <c r="B5644" s="5"/>
      <c r="C5644" s="4">
        <v>0</v>
      </c>
      <c r="E5644" s="4" t="b">
        <f t="shared" si="96"/>
        <v>0</v>
      </c>
      <c r="F5644" s="4">
        <v>0</v>
      </c>
      <c r="G5644" s="4">
        <v>0</v>
      </c>
      <c r="H5644" s="6">
        <v>44013</v>
      </c>
      <c r="I5644" s="4" t="s">
        <v>3430</v>
      </c>
      <c r="J5644" s="4" t="s">
        <v>1043</v>
      </c>
      <c r="K5644" s="4">
        <v>10763</v>
      </c>
      <c r="L5644" s="4">
        <v>0</v>
      </c>
      <c r="M5644" s="4">
        <v>0</v>
      </c>
      <c r="N5644" s="4">
        <v>0</v>
      </c>
      <c r="O5644" s="4">
        <v>210000</v>
      </c>
      <c r="P5644" s="4">
        <v>111582000</v>
      </c>
      <c r="Q5644" s="4">
        <v>7660</v>
      </c>
      <c r="R5644" s="4" t="b">
        <f t="shared" si="103"/>
        <v>0</v>
      </c>
      <c r="S5644" s="4">
        <v>0</v>
      </c>
    </row>
    <row r="5645" spans="1:19" ht="14.25" customHeight="1">
      <c r="A5645" s="4" t="s">
        <v>2921</v>
      </c>
      <c r="B5645" s="5"/>
      <c r="C5645" s="4">
        <v>0</v>
      </c>
      <c r="E5645" s="4" t="b">
        <f t="shared" si="96"/>
        <v>0</v>
      </c>
      <c r="F5645" s="4">
        <v>0</v>
      </c>
      <c r="G5645" s="4">
        <v>0</v>
      </c>
      <c r="H5645" s="6">
        <v>44013</v>
      </c>
      <c r="I5645" s="4" t="s">
        <v>3431</v>
      </c>
      <c r="J5645" s="4" t="s">
        <v>1043</v>
      </c>
      <c r="K5645" s="4">
        <v>10764</v>
      </c>
      <c r="L5645" s="4">
        <v>0</v>
      </c>
      <c r="M5645" s="4">
        <v>0</v>
      </c>
      <c r="N5645" s="4">
        <v>0</v>
      </c>
      <c r="O5645" s="4">
        <v>210000</v>
      </c>
      <c r="P5645" s="4">
        <v>111792000</v>
      </c>
      <c r="Q5645" s="4">
        <v>7661</v>
      </c>
      <c r="R5645" s="4" t="b">
        <f t="shared" si="103"/>
        <v>0</v>
      </c>
      <c r="S5645" s="4">
        <v>0</v>
      </c>
    </row>
    <row r="5646" spans="1:19" ht="14.25" customHeight="1">
      <c r="A5646" s="4" t="s">
        <v>2921</v>
      </c>
      <c r="B5646" s="5"/>
      <c r="C5646" s="4">
        <v>0</v>
      </c>
      <c r="E5646" s="4" t="b">
        <f t="shared" si="96"/>
        <v>0</v>
      </c>
      <c r="F5646" s="4">
        <v>0</v>
      </c>
      <c r="G5646" s="4">
        <v>0</v>
      </c>
      <c r="H5646" s="6">
        <v>44013</v>
      </c>
      <c r="I5646" s="4" t="s">
        <v>3432</v>
      </c>
      <c r="J5646" s="4" t="s">
        <v>1043</v>
      </c>
      <c r="K5646" s="4">
        <v>10765</v>
      </c>
      <c r="L5646" s="4">
        <v>0</v>
      </c>
      <c r="M5646" s="4">
        <v>0</v>
      </c>
      <c r="N5646" s="4">
        <v>0</v>
      </c>
      <c r="O5646" s="4">
        <v>233000</v>
      </c>
      <c r="P5646" s="4">
        <v>112025000</v>
      </c>
      <c r="Q5646" s="4">
        <v>7662</v>
      </c>
      <c r="R5646" s="4" t="b">
        <f t="shared" si="103"/>
        <v>0</v>
      </c>
      <c r="S5646" s="4">
        <v>0</v>
      </c>
    </row>
    <row r="5647" spans="1:19" ht="14.25" customHeight="1">
      <c r="A5647" s="4" t="s">
        <v>2921</v>
      </c>
      <c r="B5647" s="5"/>
      <c r="C5647" s="4">
        <v>0</v>
      </c>
      <c r="E5647" s="4" t="b">
        <f t="shared" si="96"/>
        <v>0</v>
      </c>
      <c r="F5647" s="4">
        <v>0</v>
      </c>
      <c r="G5647" s="4">
        <v>0</v>
      </c>
      <c r="H5647" s="6">
        <v>44013</v>
      </c>
      <c r="I5647" s="4" t="s">
        <v>3433</v>
      </c>
      <c r="J5647" s="4" t="s">
        <v>1043</v>
      </c>
      <c r="K5647" s="4">
        <v>10766</v>
      </c>
      <c r="L5647" s="4">
        <v>0</v>
      </c>
      <c r="M5647" s="4">
        <v>0</v>
      </c>
      <c r="N5647" s="4">
        <v>0</v>
      </c>
      <c r="O5647" s="4">
        <v>233000</v>
      </c>
      <c r="P5647" s="4">
        <v>112258000</v>
      </c>
      <c r="Q5647" s="4">
        <v>7663</v>
      </c>
      <c r="R5647" s="4" t="b">
        <f t="shared" si="103"/>
        <v>0</v>
      </c>
      <c r="S5647" s="4">
        <v>0</v>
      </c>
    </row>
    <row r="5648" spans="1:19" ht="14.25" customHeight="1">
      <c r="A5648" s="4" t="s">
        <v>2921</v>
      </c>
      <c r="B5648" s="5"/>
      <c r="C5648" s="4">
        <v>0</v>
      </c>
      <c r="E5648" s="4" t="b">
        <f t="shared" si="96"/>
        <v>0</v>
      </c>
      <c r="F5648" s="4">
        <v>0</v>
      </c>
      <c r="G5648" s="4">
        <v>0</v>
      </c>
      <c r="H5648" s="6">
        <v>44013</v>
      </c>
      <c r="I5648" s="4" t="s">
        <v>3434</v>
      </c>
      <c r="J5648" s="4" t="s">
        <v>1043</v>
      </c>
      <c r="K5648" s="4">
        <v>10767</v>
      </c>
      <c r="L5648" s="4">
        <v>0</v>
      </c>
      <c r="M5648" s="4">
        <v>0</v>
      </c>
      <c r="N5648" s="4">
        <v>0</v>
      </c>
      <c r="O5648" s="4">
        <v>210000</v>
      </c>
      <c r="P5648" s="4">
        <v>112468000</v>
      </c>
      <c r="Q5648" s="4">
        <v>7664</v>
      </c>
      <c r="R5648" s="4" t="b">
        <f t="shared" si="103"/>
        <v>0</v>
      </c>
      <c r="S5648" s="4">
        <v>0</v>
      </c>
    </row>
    <row r="5649" spans="1:19" ht="14.25" customHeight="1">
      <c r="A5649" s="4" t="s">
        <v>2921</v>
      </c>
      <c r="B5649" s="5"/>
      <c r="C5649" s="4">
        <v>0</v>
      </c>
      <c r="E5649" s="4" t="b">
        <f t="shared" si="96"/>
        <v>0</v>
      </c>
      <c r="F5649" s="4">
        <v>0</v>
      </c>
      <c r="G5649" s="4">
        <v>0</v>
      </c>
      <c r="H5649" s="6">
        <v>44013</v>
      </c>
      <c r="I5649" s="4" t="s">
        <v>3435</v>
      </c>
      <c r="J5649" s="4" t="s">
        <v>1043</v>
      </c>
      <c r="K5649" s="4">
        <v>10768</v>
      </c>
      <c r="L5649" s="4">
        <v>0</v>
      </c>
      <c r="M5649" s="4">
        <v>0</v>
      </c>
      <c r="N5649" s="4">
        <v>0</v>
      </c>
      <c r="O5649" s="4">
        <v>233000</v>
      </c>
      <c r="P5649" s="4">
        <v>112701000</v>
      </c>
      <c r="Q5649" s="4">
        <v>7665</v>
      </c>
      <c r="R5649" s="4" t="b">
        <f t="shared" si="103"/>
        <v>0</v>
      </c>
      <c r="S5649" s="4">
        <v>0</v>
      </c>
    </row>
    <row r="5650" spans="1:19" ht="14.25" customHeight="1">
      <c r="A5650" s="4" t="s">
        <v>2921</v>
      </c>
      <c r="B5650" s="5"/>
      <c r="C5650" s="4">
        <v>0</v>
      </c>
      <c r="E5650" s="4" t="b">
        <f t="shared" si="96"/>
        <v>0</v>
      </c>
      <c r="F5650" s="4">
        <v>0</v>
      </c>
      <c r="G5650" s="4">
        <v>0</v>
      </c>
      <c r="H5650" s="6">
        <v>44013</v>
      </c>
      <c r="I5650" s="4" t="s">
        <v>3436</v>
      </c>
      <c r="J5650" s="4" t="s">
        <v>1043</v>
      </c>
      <c r="K5650" s="4">
        <v>10769</v>
      </c>
      <c r="L5650" s="4">
        <v>0</v>
      </c>
      <c r="M5650" s="4">
        <v>0</v>
      </c>
      <c r="N5650" s="4">
        <v>0</v>
      </c>
      <c r="O5650" s="4">
        <v>210000</v>
      </c>
      <c r="P5650" s="4">
        <v>112911000</v>
      </c>
      <c r="Q5650" s="4">
        <v>7666</v>
      </c>
      <c r="R5650" s="4" t="b">
        <f t="shared" si="103"/>
        <v>0</v>
      </c>
      <c r="S5650" s="4">
        <v>0</v>
      </c>
    </row>
    <row r="5651" spans="1:19" ht="14.25" customHeight="1">
      <c r="A5651" s="4" t="s">
        <v>2921</v>
      </c>
      <c r="B5651" s="5"/>
      <c r="C5651" s="4">
        <v>0</v>
      </c>
      <c r="E5651" s="4" t="b">
        <f t="shared" si="96"/>
        <v>0</v>
      </c>
      <c r="F5651" s="4">
        <v>0</v>
      </c>
      <c r="G5651" s="4">
        <v>0</v>
      </c>
      <c r="H5651" s="6">
        <v>44013</v>
      </c>
      <c r="I5651" s="4" t="s">
        <v>3437</v>
      </c>
      <c r="J5651" s="4" t="s">
        <v>1043</v>
      </c>
      <c r="K5651" s="4">
        <v>10770</v>
      </c>
      <c r="L5651" s="4">
        <v>0</v>
      </c>
      <c r="M5651" s="4">
        <v>0</v>
      </c>
      <c r="N5651" s="4">
        <v>0</v>
      </c>
      <c r="O5651" s="4">
        <v>233000</v>
      </c>
      <c r="P5651" s="4">
        <v>113144000</v>
      </c>
      <c r="Q5651" s="4">
        <v>7667</v>
      </c>
      <c r="R5651" s="4" t="b">
        <f t="shared" si="103"/>
        <v>0</v>
      </c>
      <c r="S5651" s="4">
        <v>0</v>
      </c>
    </row>
    <row r="5652" spans="1:19" ht="14.25" customHeight="1">
      <c r="A5652" s="4" t="s">
        <v>2921</v>
      </c>
      <c r="B5652" s="5"/>
      <c r="C5652" s="4">
        <v>0</v>
      </c>
      <c r="E5652" s="4" t="b">
        <f t="shared" si="96"/>
        <v>0</v>
      </c>
      <c r="F5652" s="4">
        <v>0</v>
      </c>
      <c r="G5652" s="4">
        <v>0</v>
      </c>
      <c r="H5652" s="6">
        <v>44013</v>
      </c>
      <c r="I5652" s="4" t="s">
        <v>3438</v>
      </c>
      <c r="J5652" s="4" t="s">
        <v>1043</v>
      </c>
      <c r="K5652" s="4">
        <v>10771</v>
      </c>
      <c r="L5652" s="4">
        <v>0</v>
      </c>
      <c r="M5652" s="4">
        <v>0</v>
      </c>
      <c r="N5652" s="4">
        <v>0</v>
      </c>
      <c r="O5652" s="4">
        <v>210000</v>
      </c>
      <c r="P5652" s="4">
        <v>113354000</v>
      </c>
      <c r="Q5652" s="4">
        <v>7668</v>
      </c>
      <c r="R5652" s="4" t="b">
        <f t="shared" si="103"/>
        <v>0</v>
      </c>
      <c r="S5652" s="4">
        <v>0</v>
      </c>
    </row>
    <row r="5653" spans="1:19" ht="14.25" customHeight="1">
      <c r="A5653" s="4" t="s">
        <v>2921</v>
      </c>
      <c r="B5653" s="5"/>
      <c r="C5653" s="4">
        <v>0</v>
      </c>
      <c r="E5653" s="4" t="b">
        <f t="shared" si="96"/>
        <v>0</v>
      </c>
      <c r="F5653" s="4">
        <v>0</v>
      </c>
      <c r="G5653" s="4">
        <v>0</v>
      </c>
      <c r="H5653" s="6">
        <v>44013</v>
      </c>
      <c r="I5653" s="4" t="s">
        <v>3439</v>
      </c>
      <c r="J5653" s="4" t="s">
        <v>1043</v>
      </c>
      <c r="K5653" s="4">
        <v>10772</v>
      </c>
      <c r="L5653" s="4">
        <v>0</v>
      </c>
      <c r="M5653" s="4">
        <v>0</v>
      </c>
      <c r="N5653" s="4">
        <v>0</v>
      </c>
      <c r="O5653" s="4">
        <v>210000</v>
      </c>
      <c r="P5653" s="4">
        <v>113564000</v>
      </c>
      <c r="Q5653" s="4">
        <v>7669</v>
      </c>
      <c r="R5653" s="4" t="b">
        <f t="shared" si="103"/>
        <v>0</v>
      </c>
      <c r="S5653" s="4">
        <v>0</v>
      </c>
    </row>
    <row r="5654" spans="1:19" ht="14.25" customHeight="1">
      <c r="A5654" s="4" t="s">
        <v>2921</v>
      </c>
      <c r="B5654" s="5"/>
      <c r="C5654" s="4">
        <v>0</v>
      </c>
      <c r="E5654" s="4" t="b">
        <f t="shared" si="96"/>
        <v>0</v>
      </c>
      <c r="F5654" s="4">
        <v>0</v>
      </c>
      <c r="G5654" s="4">
        <v>0</v>
      </c>
      <c r="H5654" s="6">
        <v>44013</v>
      </c>
      <c r="I5654" s="4" t="s">
        <v>3440</v>
      </c>
      <c r="J5654" s="4" t="s">
        <v>1043</v>
      </c>
      <c r="K5654" s="4">
        <v>10773</v>
      </c>
      <c r="L5654" s="4">
        <v>0</v>
      </c>
      <c r="M5654" s="4">
        <v>0</v>
      </c>
      <c r="N5654" s="4">
        <v>0</v>
      </c>
      <c r="O5654" s="4">
        <v>210000</v>
      </c>
      <c r="P5654" s="4">
        <v>113774000</v>
      </c>
      <c r="Q5654" s="4">
        <v>7670</v>
      </c>
      <c r="R5654" s="4" t="b">
        <f t="shared" si="103"/>
        <v>0</v>
      </c>
      <c r="S5654" s="4">
        <v>0</v>
      </c>
    </row>
    <row r="5655" spans="1:19" ht="14.25" customHeight="1">
      <c r="A5655" s="4" t="s">
        <v>2921</v>
      </c>
      <c r="B5655" s="5"/>
      <c r="C5655" s="4">
        <v>0</v>
      </c>
      <c r="E5655" s="4" t="b">
        <f t="shared" si="96"/>
        <v>0</v>
      </c>
      <c r="F5655" s="4">
        <v>0</v>
      </c>
      <c r="G5655" s="4">
        <v>0</v>
      </c>
      <c r="H5655" s="6">
        <v>44013</v>
      </c>
      <c r="I5655" s="4" t="s">
        <v>3441</v>
      </c>
      <c r="J5655" s="4" t="s">
        <v>1043</v>
      </c>
      <c r="K5655" s="4">
        <v>10774</v>
      </c>
      <c r="L5655" s="4">
        <v>0</v>
      </c>
      <c r="M5655" s="4">
        <v>0</v>
      </c>
      <c r="N5655" s="4">
        <v>0</v>
      </c>
      <c r="O5655" s="4">
        <v>210000</v>
      </c>
      <c r="P5655" s="4">
        <v>113984000</v>
      </c>
      <c r="Q5655" s="4">
        <v>7671</v>
      </c>
      <c r="R5655" s="4" t="b">
        <f t="shared" si="103"/>
        <v>0</v>
      </c>
      <c r="S5655" s="4">
        <v>0</v>
      </c>
    </row>
    <row r="5656" spans="1:19" ht="14.25" customHeight="1">
      <c r="A5656" s="4" t="s">
        <v>2921</v>
      </c>
      <c r="B5656" s="5"/>
      <c r="C5656" s="4">
        <v>0</v>
      </c>
      <c r="E5656" s="4" t="b">
        <f t="shared" si="96"/>
        <v>0</v>
      </c>
      <c r="F5656" s="4">
        <v>0</v>
      </c>
      <c r="G5656" s="4">
        <v>0</v>
      </c>
      <c r="H5656" s="6">
        <v>44013</v>
      </c>
      <c r="I5656" s="4" t="s">
        <v>3442</v>
      </c>
      <c r="J5656" s="4" t="s">
        <v>1043</v>
      </c>
      <c r="K5656" s="4">
        <v>10775</v>
      </c>
      <c r="L5656" s="4">
        <v>0</v>
      </c>
      <c r="M5656" s="4">
        <v>0</v>
      </c>
      <c r="N5656" s="4">
        <v>0</v>
      </c>
      <c r="O5656" s="4">
        <v>233000</v>
      </c>
      <c r="P5656" s="4">
        <v>114217000</v>
      </c>
      <c r="Q5656" s="4">
        <v>7672</v>
      </c>
      <c r="R5656" s="4" t="b">
        <f t="shared" si="103"/>
        <v>0</v>
      </c>
      <c r="S5656" s="4">
        <v>0</v>
      </c>
    </row>
    <row r="5657" spans="1:19" ht="14.25" customHeight="1">
      <c r="A5657" s="4" t="s">
        <v>2921</v>
      </c>
      <c r="B5657" s="5"/>
      <c r="C5657" s="4">
        <v>0</v>
      </c>
      <c r="E5657" s="4" t="b">
        <f t="shared" si="96"/>
        <v>0</v>
      </c>
      <c r="F5657" s="4">
        <v>0</v>
      </c>
      <c r="G5657" s="4">
        <v>0</v>
      </c>
      <c r="H5657" s="6">
        <v>44013</v>
      </c>
      <c r="I5657" s="4" t="s">
        <v>3443</v>
      </c>
      <c r="J5657" s="4" t="s">
        <v>1043</v>
      </c>
      <c r="K5657" s="4">
        <v>10776</v>
      </c>
      <c r="L5657" s="4">
        <v>0</v>
      </c>
      <c r="M5657" s="4">
        <v>0</v>
      </c>
      <c r="N5657" s="4">
        <v>0</v>
      </c>
      <c r="O5657" s="4">
        <v>210000</v>
      </c>
      <c r="P5657" s="4">
        <v>114427000</v>
      </c>
      <c r="Q5657" s="4">
        <v>7673</v>
      </c>
      <c r="R5657" s="4" t="b">
        <f t="shared" si="103"/>
        <v>0</v>
      </c>
      <c r="S5657" s="4">
        <v>0</v>
      </c>
    </row>
    <row r="5658" spans="1:19" ht="14.25" customHeight="1">
      <c r="A5658" s="4" t="s">
        <v>2921</v>
      </c>
      <c r="B5658" s="5"/>
      <c r="C5658" s="4">
        <v>0</v>
      </c>
      <c r="E5658" s="4" t="b">
        <f t="shared" si="96"/>
        <v>0</v>
      </c>
      <c r="F5658" s="4">
        <v>0</v>
      </c>
      <c r="G5658" s="4">
        <v>0</v>
      </c>
      <c r="H5658" s="6">
        <v>44013</v>
      </c>
      <c r="I5658" s="4" t="s">
        <v>3444</v>
      </c>
      <c r="J5658" s="4" t="s">
        <v>1043</v>
      </c>
      <c r="K5658" s="4">
        <v>10777</v>
      </c>
      <c r="L5658" s="4">
        <v>0</v>
      </c>
      <c r="M5658" s="4">
        <v>0</v>
      </c>
      <c r="N5658" s="4">
        <v>0</v>
      </c>
      <c r="O5658" s="4">
        <v>233000</v>
      </c>
      <c r="P5658" s="4">
        <v>114660000</v>
      </c>
      <c r="Q5658" s="4">
        <v>7674</v>
      </c>
      <c r="R5658" s="4" t="b">
        <f t="shared" si="103"/>
        <v>0</v>
      </c>
      <c r="S5658" s="4">
        <v>0</v>
      </c>
    </row>
    <row r="5659" spans="1:19" ht="14.25" customHeight="1">
      <c r="A5659" s="4" t="s">
        <v>2921</v>
      </c>
      <c r="B5659" s="5"/>
      <c r="C5659" s="4">
        <v>0</v>
      </c>
      <c r="E5659" s="4" t="b">
        <f t="shared" si="96"/>
        <v>0</v>
      </c>
      <c r="F5659" s="4">
        <v>0</v>
      </c>
      <c r="G5659" s="4">
        <v>0</v>
      </c>
      <c r="H5659" s="6">
        <v>44013</v>
      </c>
      <c r="I5659" s="4" t="s">
        <v>3445</v>
      </c>
      <c r="J5659" s="4" t="s">
        <v>1043</v>
      </c>
      <c r="K5659" s="4">
        <v>10778</v>
      </c>
      <c r="L5659" s="4">
        <v>0</v>
      </c>
      <c r="M5659" s="4">
        <v>0</v>
      </c>
      <c r="N5659" s="4">
        <v>0</v>
      </c>
      <c r="O5659" s="4">
        <v>233000</v>
      </c>
      <c r="P5659" s="4">
        <v>114893000</v>
      </c>
      <c r="Q5659" s="4">
        <v>7675</v>
      </c>
      <c r="R5659" s="4" t="b">
        <f t="shared" si="103"/>
        <v>0</v>
      </c>
      <c r="S5659" s="4">
        <v>0</v>
      </c>
    </row>
    <row r="5660" spans="1:19" ht="14.25" customHeight="1">
      <c r="A5660" s="4" t="s">
        <v>2921</v>
      </c>
      <c r="B5660" s="5"/>
      <c r="C5660" s="4">
        <v>0</v>
      </c>
      <c r="E5660" s="4" t="b">
        <f t="shared" si="96"/>
        <v>0</v>
      </c>
      <c r="F5660" s="4">
        <v>0</v>
      </c>
      <c r="G5660" s="4">
        <v>0</v>
      </c>
      <c r="H5660" s="6">
        <v>44013</v>
      </c>
      <c r="I5660" s="4" t="s">
        <v>3446</v>
      </c>
      <c r="J5660" s="4" t="s">
        <v>1043</v>
      </c>
      <c r="K5660" s="4">
        <v>10779</v>
      </c>
      <c r="L5660" s="4">
        <v>0</v>
      </c>
      <c r="M5660" s="4">
        <v>0</v>
      </c>
      <c r="N5660" s="4">
        <v>0</v>
      </c>
      <c r="O5660" s="4">
        <v>233000</v>
      </c>
      <c r="P5660" s="4">
        <v>115126000</v>
      </c>
      <c r="Q5660" s="4">
        <v>7676</v>
      </c>
      <c r="R5660" s="4" t="b">
        <f t="shared" si="103"/>
        <v>0</v>
      </c>
      <c r="S5660" s="4">
        <v>0</v>
      </c>
    </row>
    <row r="5661" spans="1:19" ht="14.25" customHeight="1">
      <c r="A5661" s="4" t="s">
        <v>2921</v>
      </c>
      <c r="B5661" s="5"/>
      <c r="C5661" s="4">
        <v>0</v>
      </c>
      <c r="E5661" s="4" t="b">
        <f t="shared" si="96"/>
        <v>0</v>
      </c>
      <c r="F5661" s="4">
        <v>0</v>
      </c>
      <c r="G5661" s="4">
        <v>0</v>
      </c>
      <c r="H5661" s="6">
        <v>44013</v>
      </c>
      <c r="I5661" s="4" t="s">
        <v>3447</v>
      </c>
      <c r="J5661" s="4" t="s">
        <v>1043</v>
      </c>
      <c r="K5661" s="4">
        <v>10780</v>
      </c>
      <c r="L5661" s="4">
        <v>0</v>
      </c>
      <c r="M5661" s="4">
        <v>0</v>
      </c>
      <c r="N5661" s="4">
        <v>0</v>
      </c>
      <c r="O5661" s="4">
        <v>210000</v>
      </c>
      <c r="P5661" s="4">
        <v>115336000</v>
      </c>
      <c r="Q5661" s="4">
        <v>7677</v>
      </c>
      <c r="R5661" s="4" t="b">
        <f t="shared" si="103"/>
        <v>0</v>
      </c>
      <c r="S5661" s="4">
        <v>0</v>
      </c>
    </row>
    <row r="5662" spans="1:19" ht="14.25" customHeight="1">
      <c r="A5662" s="4" t="s">
        <v>2921</v>
      </c>
      <c r="B5662" s="5"/>
      <c r="C5662" s="4">
        <v>0</v>
      </c>
      <c r="E5662" s="4" t="b">
        <f t="shared" si="96"/>
        <v>0</v>
      </c>
      <c r="F5662" s="4">
        <v>0</v>
      </c>
      <c r="G5662" s="4">
        <v>0</v>
      </c>
      <c r="H5662" s="6">
        <v>44013</v>
      </c>
      <c r="I5662" s="4" t="s">
        <v>3448</v>
      </c>
      <c r="J5662" s="4" t="s">
        <v>1043</v>
      </c>
      <c r="K5662" s="4">
        <v>10781</v>
      </c>
      <c r="L5662" s="4">
        <v>0</v>
      </c>
      <c r="M5662" s="4">
        <v>0</v>
      </c>
      <c r="N5662" s="4">
        <v>0</v>
      </c>
      <c r="O5662" s="4">
        <v>210000</v>
      </c>
      <c r="P5662" s="4">
        <v>115546000</v>
      </c>
      <c r="Q5662" s="4">
        <v>7678</v>
      </c>
      <c r="R5662" s="4" t="b">
        <f t="shared" si="103"/>
        <v>0</v>
      </c>
      <c r="S5662" s="4">
        <v>0</v>
      </c>
    </row>
    <row r="5663" spans="1:19" ht="14.25" customHeight="1">
      <c r="A5663" s="4" t="s">
        <v>2921</v>
      </c>
      <c r="B5663" s="5"/>
      <c r="C5663" s="4">
        <v>0</v>
      </c>
      <c r="E5663" s="4" t="b">
        <f t="shared" si="96"/>
        <v>0</v>
      </c>
      <c r="F5663" s="4">
        <v>0</v>
      </c>
      <c r="G5663" s="4">
        <v>0</v>
      </c>
      <c r="H5663" s="6">
        <v>44013</v>
      </c>
      <c r="I5663" s="4" t="s">
        <v>3449</v>
      </c>
      <c r="J5663" s="4" t="s">
        <v>1043</v>
      </c>
      <c r="K5663" s="4">
        <v>10782</v>
      </c>
      <c r="L5663" s="4">
        <v>0</v>
      </c>
      <c r="M5663" s="4">
        <v>0</v>
      </c>
      <c r="N5663" s="4">
        <v>0</v>
      </c>
      <c r="O5663" s="4">
        <v>210000</v>
      </c>
      <c r="P5663" s="4">
        <v>115756000</v>
      </c>
      <c r="Q5663" s="4">
        <v>7679</v>
      </c>
      <c r="R5663" s="4" t="b">
        <f t="shared" si="103"/>
        <v>0</v>
      </c>
      <c r="S5663" s="4">
        <v>0</v>
      </c>
    </row>
    <row r="5664" spans="1:19" ht="14.25" customHeight="1">
      <c r="A5664" s="4" t="s">
        <v>2921</v>
      </c>
      <c r="B5664" s="5"/>
      <c r="C5664" s="4">
        <v>0</v>
      </c>
      <c r="E5664" s="4" t="b">
        <f t="shared" si="96"/>
        <v>0</v>
      </c>
      <c r="F5664" s="4">
        <v>0</v>
      </c>
      <c r="G5664" s="4">
        <v>0</v>
      </c>
      <c r="H5664" s="6">
        <v>44013</v>
      </c>
      <c r="I5664" s="4" t="s">
        <v>3450</v>
      </c>
      <c r="J5664" s="4" t="s">
        <v>1043</v>
      </c>
      <c r="K5664" s="4">
        <v>10783</v>
      </c>
      <c r="L5664" s="4">
        <v>0</v>
      </c>
      <c r="M5664" s="4">
        <v>0</v>
      </c>
      <c r="N5664" s="4">
        <v>0</v>
      </c>
      <c r="O5664" s="4">
        <v>210000</v>
      </c>
      <c r="P5664" s="4">
        <v>115966000</v>
      </c>
      <c r="Q5664" s="4">
        <v>7680</v>
      </c>
      <c r="R5664" s="4" t="b">
        <f t="shared" si="103"/>
        <v>0</v>
      </c>
      <c r="S5664" s="4">
        <v>0</v>
      </c>
    </row>
    <row r="5665" spans="1:19" ht="14.25" customHeight="1">
      <c r="A5665" s="4" t="s">
        <v>2921</v>
      </c>
      <c r="B5665" s="5"/>
      <c r="C5665" s="4">
        <v>0</v>
      </c>
      <c r="E5665" s="4" t="b">
        <f t="shared" si="96"/>
        <v>0</v>
      </c>
      <c r="F5665" s="4">
        <v>0</v>
      </c>
      <c r="G5665" s="4">
        <v>0</v>
      </c>
      <c r="H5665" s="6">
        <v>44013</v>
      </c>
      <c r="I5665" s="4" t="s">
        <v>3451</v>
      </c>
      <c r="J5665" s="4" t="s">
        <v>1043</v>
      </c>
      <c r="K5665" s="4">
        <v>10784</v>
      </c>
      <c r="L5665" s="4">
        <v>0</v>
      </c>
      <c r="M5665" s="4">
        <v>0</v>
      </c>
      <c r="N5665" s="4">
        <v>0</v>
      </c>
      <c r="O5665" s="4">
        <v>210000</v>
      </c>
      <c r="P5665" s="4">
        <v>116176000</v>
      </c>
      <c r="Q5665" s="4">
        <v>7681</v>
      </c>
      <c r="R5665" s="4" t="b">
        <f t="shared" si="103"/>
        <v>0</v>
      </c>
      <c r="S5665" s="4">
        <v>0</v>
      </c>
    </row>
    <row r="5666" spans="1:19" ht="14.25" customHeight="1">
      <c r="A5666" s="4" t="s">
        <v>2921</v>
      </c>
      <c r="B5666" s="5"/>
      <c r="C5666" s="4">
        <v>0</v>
      </c>
      <c r="E5666" s="4" t="b">
        <f t="shared" si="96"/>
        <v>0</v>
      </c>
      <c r="F5666" s="4">
        <v>0</v>
      </c>
      <c r="G5666" s="4">
        <v>0</v>
      </c>
      <c r="H5666" s="6">
        <v>44013</v>
      </c>
      <c r="I5666" s="4" t="s">
        <v>3452</v>
      </c>
      <c r="J5666" s="4" t="s">
        <v>1043</v>
      </c>
      <c r="K5666" s="4">
        <v>10785</v>
      </c>
      <c r="L5666" s="4">
        <v>0</v>
      </c>
      <c r="M5666" s="4">
        <v>0</v>
      </c>
      <c r="N5666" s="4">
        <v>0</v>
      </c>
      <c r="O5666" s="4">
        <v>210000</v>
      </c>
      <c r="P5666" s="4">
        <v>116386000</v>
      </c>
      <c r="Q5666" s="4">
        <v>7682</v>
      </c>
      <c r="R5666" s="4" t="b">
        <f t="shared" si="103"/>
        <v>0</v>
      </c>
      <c r="S5666" s="4">
        <v>0</v>
      </c>
    </row>
    <row r="5667" spans="1:19" ht="14.25" customHeight="1">
      <c r="A5667" s="4" t="s">
        <v>2921</v>
      </c>
      <c r="B5667" s="5"/>
      <c r="C5667" s="4">
        <v>0</v>
      </c>
      <c r="E5667" s="4" t="b">
        <f t="shared" si="96"/>
        <v>0</v>
      </c>
      <c r="F5667" s="4">
        <v>0</v>
      </c>
      <c r="G5667" s="4">
        <v>0</v>
      </c>
      <c r="H5667" s="6">
        <v>44013</v>
      </c>
      <c r="I5667" s="4" t="s">
        <v>3453</v>
      </c>
      <c r="J5667" s="4" t="s">
        <v>1043</v>
      </c>
      <c r="K5667" s="4">
        <v>10786</v>
      </c>
      <c r="L5667" s="4">
        <v>0</v>
      </c>
      <c r="M5667" s="4">
        <v>0</v>
      </c>
      <c r="N5667" s="4">
        <v>0</v>
      </c>
      <c r="O5667" s="4">
        <v>233000</v>
      </c>
      <c r="P5667" s="4">
        <v>116619000</v>
      </c>
      <c r="Q5667" s="4">
        <v>7683</v>
      </c>
      <c r="R5667" s="4" t="b">
        <f t="shared" si="103"/>
        <v>0</v>
      </c>
      <c r="S5667" s="4">
        <v>0</v>
      </c>
    </row>
    <row r="5668" spans="1:19" ht="14.25" customHeight="1">
      <c r="A5668" s="4" t="s">
        <v>2921</v>
      </c>
      <c r="B5668" s="5"/>
      <c r="C5668" s="4">
        <v>0</v>
      </c>
      <c r="E5668" s="4" t="b">
        <f t="shared" si="96"/>
        <v>0</v>
      </c>
      <c r="F5668" s="4">
        <v>0</v>
      </c>
      <c r="G5668" s="4">
        <v>0</v>
      </c>
      <c r="H5668" s="6">
        <v>44013</v>
      </c>
      <c r="I5668" s="4" t="s">
        <v>3454</v>
      </c>
      <c r="J5668" s="4" t="s">
        <v>1043</v>
      </c>
      <c r="K5668" s="4">
        <v>10787</v>
      </c>
      <c r="L5668" s="4">
        <v>0</v>
      </c>
      <c r="M5668" s="4">
        <v>0</v>
      </c>
      <c r="N5668" s="4">
        <v>0</v>
      </c>
      <c r="O5668" s="4">
        <v>210000</v>
      </c>
      <c r="P5668" s="4">
        <v>116829000</v>
      </c>
      <c r="Q5668" s="4">
        <v>7684</v>
      </c>
      <c r="R5668" s="4" t="b">
        <f t="shared" si="103"/>
        <v>0</v>
      </c>
      <c r="S5668" s="4">
        <v>0</v>
      </c>
    </row>
    <row r="5669" spans="1:19" ht="14.25" customHeight="1">
      <c r="A5669" s="4" t="s">
        <v>2921</v>
      </c>
      <c r="B5669" s="5"/>
      <c r="C5669" s="4">
        <v>0</v>
      </c>
      <c r="E5669" s="4" t="b">
        <f t="shared" si="96"/>
        <v>0</v>
      </c>
      <c r="F5669" s="4">
        <v>0</v>
      </c>
      <c r="G5669" s="4">
        <v>0</v>
      </c>
      <c r="H5669" s="6">
        <v>44013</v>
      </c>
      <c r="I5669" s="4" t="s">
        <v>3455</v>
      </c>
      <c r="J5669" s="4" t="s">
        <v>1043</v>
      </c>
      <c r="K5669" s="4">
        <v>10788</v>
      </c>
      <c r="L5669" s="4">
        <v>0</v>
      </c>
      <c r="M5669" s="4">
        <v>0</v>
      </c>
      <c r="N5669" s="4">
        <v>0</v>
      </c>
      <c r="O5669" s="4">
        <v>233000</v>
      </c>
      <c r="P5669" s="4">
        <v>117062000</v>
      </c>
      <c r="Q5669" s="4">
        <v>7685</v>
      </c>
      <c r="R5669" s="4" t="b">
        <f t="shared" si="103"/>
        <v>0</v>
      </c>
      <c r="S5669" s="4">
        <v>0</v>
      </c>
    </row>
    <row r="5670" spans="1:19" ht="14.25" customHeight="1">
      <c r="A5670" s="4" t="s">
        <v>2921</v>
      </c>
      <c r="B5670" s="5"/>
      <c r="C5670" s="4">
        <v>0</v>
      </c>
      <c r="E5670" s="4" t="b">
        <f t="shared" si="96"/>
        <v>0</v>
      </c>
      <c r="F5670" s="4">
        <v>0</v>
      </c>
      <c r="G5670" s="4">
        <v>0</v>
      </c>
      <c r="H5670" s="6">
        <v>44013</v>
      </c>
      <c r="I5670" s="4" t="s">
        <v>3456</v>
      </c>
      <c r="J5670" s="4" t="s">
        <v>1043</v>
      </c>
      <c r="K5670" s="4">
        <v>10789</v>
      </c>
      <c r="L5670" s="4">
        <v>0</v>
      </c>
      <c r="M5670" s="4">
        <v>0</v>
      </c>
      <c r="N5670" s="4">
        <v>0</v>
      </c>
      <c r="O5670" s="4">
        <v>210000</v>
      </c>
      <c r="P5670" s="4">
        <v>117272000</v>
      </c>
      <c r="Q5670" s="4">
        <v>7686</v>
      </c>
      <c r="R5670" s="4" t="b">
        <f t="shared" si="103"/>
        <v>0</v>
      </c>
      <c r="S5670" s="4">
        <v>0</v>
      </c>
    </row>
    <row r="5671" spans="1:19" ht="14.25" customHeight="1">
      <c r="A5671" s="4" t="s">
        <v>2921</v>
      </c>
      <c r="B5671" s="5"/>
      <c r="C5671" s="4">
        <v>0</v>
      </c>
      <c r="E5671" s="4" t="b">
        <f t="shared" si="96"/>
        <v>0</v>
      </c>
      <c r="F5671" s="4">
        <v>0</v>
      </c>
      <c r="G5671" s="4">
        <v>0</v>
      </c>
      <c r="H5671" s="6">
        <v>44013</v>
      </c>
      <c r="I5671" s="4" t="s">
        <v>3457</v>
      </c>
      <c r="J5671" s="4" t="s">
        <v>1043</v>
      </c>
      <c r="K5671" s="4">
        <v>10790</v>
      </c>
      <c r="L5671" s="4">
        <v>0</v>
      </c>
      <c r="M5671" s="4">
        <v>0</v>
      </c>
      <c r="N5671" s="4">
        <v>0</v>
      </c>
      <c r="O5671" s="4">
        <v>233000</v>
      </c>
      <c r="P5671" s="4">
        <v>117505000</v>
      </c>
      <c r="Q5671" s="4">
        <v>7687</v>
      </c>
      <c r="R5671" s="4" t="b">
        <f t="shared" si="103"/>
        <v>0</v>
      </c>
      <c r="S5671" s="4">
        <v>0</v>
      </c>
    </row>
    <row r="5672" spans="1:19" ht="14.25" customHeight="1">
      <c r="A5672" s="4" t="s">
        <v>2921</v>
      </c>
      <c r="B5672" s="5"/>
      <c r="C5672" s="4">
        <v>0</v>
      </c>
      <c r="E5672" s="4" t="b">
        <f t="shared" si="96"/>
        <v>0</v>
      </c>
      <c r="F5672" s="4">
        <v>0</v>
      </c>
      <c r="G5672" s="4">
        <v>0</v>
      </c>
      <c r="H5672" s="6">
        <v>44013</v>
      </c>
      <c r="I5672" s="4" t="s">
        <v>3458</v>
      </c>
      <c r="J5672" s="4" t="s">
        <v>1043</v>
      </c>
      <c r="K5672" s="4">
        <v>10791</v>
      </c>
      <c r="L5672" s="4">
        <v>0</v>
      </c>
      <c r="M5672" s="4">
        <v>0</v>
      </c>
      <c r="N5672" s="4">
        <v>0</v>
      </c>
      <c r="O5672" s="4">
        <v>210000</v>
      </c>
      <c r="P5672" s="4">
        <v>117715000</v>
      </c>
      <c r="Q5672" s="4">
        <v>7688</v>
      </c>
      <c r="R5672" s="4" t="b">
        <f t="shared" si="103"/>
        <v>0</v>
      </c>
      <c r="S5672" s="4">
        <v>0</v>
      </c>
    </row>
    <row r="5673" spans="1:19" ht="14.25" customHeight="1">
      <c r="A5673" s="4" t="s">
        <v>2921</v>
      </c>
      <c r="B5673" s="5"/>
      <c r="C5673" s="4">
        <v>0</v>
      </c>
      <c r="E5673" s="4" t="b">
        <f t="shared" si="96"/>
        <v>0</v>
      </c>
      <c r="F5673" s="4">
        <v>0</v>
      </c>
      <c r="G5673" s="4">
        <v>0</v>
      </c>
      <c r="H5673" s="6">
        <v>44013</v>
      </c>
      <c r="I5673" s="4" t="s">
        <v>3459</v>
      </c>
      <c r="J5673" s="4" t="s">
        <v>1043</v>
      </c>
      <c r="K5673" s="4">
        <v>10792</v>
      </c>
      <c r="L5673" s="4">
        <v>0</v>
      </c>
      <c r="M5673" s="4">
        <v>0</v>
      </c>
      <c r="N5673" s="4">
        <v>0</v>
      </c>
      <c r="O5673" s="4">
        <v>210000</v>
      </c>
      <c r="P5673" s="4">
        <v>117925000</v>
      </c>
      <c r="Q5673" s="4">
        <v>7689</v>
      </c>
      <c r="R5673" s="4" t="b">
        <f t="shared" si="103"/>
        <v>0</v>
      </c>
      <c r="S5673" s="4">
        <v>0</v>
      </c>
    </row>
    <row r="5674" spans="1:19" ht="14.25" customHeight="1">
      <c r="A5674" s="4" t="s">
        <v>2921</v>
      </c>
      <c r="B5674" s="5"/>
      <c r="C5674" s="4">
        <v>0</v>
      </c>
      <c r="E5674" s="4" t="b">
        <f t="shared" si="96"/>
        <v>0</v>
      </c>
      <c r="F5674" s="4">
        <v>0</v>
      </c>
      <c r="G5674" s="4">
        <v>0</v>
      </c>
      <c r="H5674" s="6">
        <v>44013</v>
      </c>
      <c r="I5674" s="4" t="s">
        <v>3460</v>
      </c>
      <c r="J5674" s="4" t="s">
        <v>1043</v>
      </c>
      <c r="K5674" s="4">
        <v>10793</v>
      </c>
      <c r="L5674" s="4">
        <v>0</v>
      </c>
      <c r="M5674" s="4">
        <v>0</v>
      </c>
      <c r="N5674" s="4">
        <v>0</v>
      </c>
      <c r="O5674" s="4">
        <v>210000</v>
      </c>
      <c r="P5674" s="4">
        <v>118135000</v>
      </c>
      <c r="Q5674" s="4">
        <v>7690</v>
      </c>
      <c r="R5674" s="4" t="b">
        <f t="shared" si="103"/>
        <v>0</v>
      </c>
      <c r="S5674" s="4">
        <v>0</v>
      </c>
    </row>
    <row r="5675" spans="1:19" ht="14.25" customHeight="1">
      <c r="A5675" s="4" t="s">
        <v>2921</v>
      </c>
      <c r="B5675" s="5"/>
      <c r="C5675" s="4">
        <v>0</v>
      </c>
      <c r="E5675" s="4" t="b">
        <f t="shared" si="96"/>
        <v>0</v>
      </c>
      <c r="F5675" s="4">
        <v>0</v>
      </c>
      <c r="G5675" s="4">
        <v>0</v>
      </c>
      <c r="H5675" s="6">
        <v>44013</v>
      </c>
      <c r="I5675" s="4" t="s">
        <v>3461</v>
      </c>
      <c r="J5675" s="4" t="s">
        <v>1043</v>
      </c>
      <c r="K5675" s="4">
        <v>10794</v>
      </c>
      <c r="L5675" s="4">
        <v>0</v>
      </c>
      <c r="M5675" s="4">
        <v>0</v>
      </c>
      <c r="N5675" s="4">
        <v>0</v>
      </c>
      <c r="O5675" s="4">
        <v>233000</v>
      </c>
      <c r="P5675" s="4">
        <v>118368000</v>
      </c>
      <c r="Q5675" s="4">
        <v>7691</v>
      </c>
      <c r="R5675" s="4" t="b">
        <f t="shared" si="103"/>
        <v>0</v>
      </c>
      <c r="S5675" s="4">
        <v>0</v>
      </c>
    </row>
    <row r="5676" spans="1:19" ht="14.25" customHeight="1">
      <c r="A5676" s="4" t="s">
        <v>2921</v>
      </c>
      <c r="B5676" s="5"/>
      <c r="C5676" s="4">
        <v>0</v>
      </c>
      <c r="E5676" s="4" t="b">
        <f t="shared" si="96"/>
        <v>0</v>
      </c>
      <c r="F5676" s="4">
        <v>0</v>
      </c>
      <c r="G5676" s="4">
        <v>0</v>
      </c>
      <c r="H5676" s="6">
        <v>44013</v>
      </c>
      <c r="I5676" s="4" t="s">
        <v>3462</v>
      </c>
      <c r="J5676" s="4" t="s">
        <v>1043</v>
      </c>
      <c r="K5676" s="4">
        <v>10795</v>
      </c>
      <c r="L5676" s="4">
        <v>0</v>
      </c>
      <c r="M5676" s="4">
        <v>0</v>
      </c>
      <c r="N5676" s="4">
        <v>0</v>
      </c>
      <c r="O5676" s="4">
        <v>210000</v>
      </c>
      <c r="P5676" s="4">
        <v>118578000</v>
      </c>
      <c r="Q5676" s="4">
        <v>7692</v>
      </c>
      <c r="R5676" s="4" t="b">
        <f t="shared" si="103"/>
        <v>0</v>
      </c>
      <c r="S5676" s="4">
        <v>0</v>
      </c>
    </row>
    <row r="5677" spans="1:19" ht="14.25" customHeight="1">
      <c r="A5677" s="4" t="s">
        <v>2921</v>
      </c>
      <c r="B5677" s="5"/>
      <c r="C5677" s="4">
        <v>0</v>
      </c>
      <c r="E5677" s="4" t="b">
        <f t="shared" si="96"/>
        <v>0</v>
      </c>
      <c r="F5677" s="4">
        <v>0</v>
      </c>
      <c r="G5677" s="4">
        <v>0</v>
      </c>
      <c r="H5677" s="6">
        <v>44013</v>
      </c>
      <c r="I5677" s="4" t="s">
        <v>3463</v>
      </c>
      <c r="J5677" s="4" t="s">
        <v>1043</v>
      </c>
      <c r="K5677" s="4">
        <v>10796</v>
      </c>
      <c r="L5677" s="4">
        <v>0</v>
      </c>
      <c r="M5677" s="4">
        <v>0</v>
      </c>
      <c r="N5677" s="4">
        <v>0</v>
      </c>
      <c r="O5677" s="4">
        <v>233000</v>
      </c>
      <c r="P5677" s="4">
        <v>118811000</v>
      </c>
      <c r="Q5677" s="4">
        <v>7693</v>
      </c>
      <c r="R5677" s="4" t="b">
        <f t="shared" si="103"/>
        <v>0</v>
      </c>
      <c r="S5677" s="4">
        <v>0</v>
      </c>
    </row>
    <row r="5678" spans="1:19" ht="14.25" customHeight="1">
      <c r="A5678" s="4" t="s">
        <v>2921</v>
      </c>
      <c r="B5678" s="5"/>
      <c r="C5678" s="4">
        <v>0</v>
      </c>
      <c r="E5678" s="4" t="b">
        <f t="shared" si="96"/>
        <v>0</v>
      </c>
      <c r="F5678" s="4">
        <v>0</v>
      </c>
      <c r="G5678" s="4">
        <v>0</v>
      </c>
      <c r="H5678" s="6">
        <v>44013</v>
      </c>
      <c r="I5678" s="4" t="s">
        <v>3464</v>
      </c>
      <c r="J5678" s="4" t="s">
        <v>1043</v>
      </c>
      <c r="K5678" s="4">
        <v>10797</v>
      </c>
      <c r="L5678" s="4">
        <v>0</v>
      </c>
      <c r="M5678" s="4">
        <v>0</v>
      </c>
      <c r="N5678" s="4">
        <v>0</v>
      </c>
      <c r="O5678" s="4">
        <v>233000</v>
      </c>
      <c r="P5678" s="4">
        <v>119044000</v>
      </c>
      <c r="Q5678" s="4">
        <v>7694</v>
      </c>
      <c r="R5678" s="4" t="b">
        <f t="shared" si="103"/>
        <v>0</v>
      </c>
      <c r="S5678" s="4">
        <v>0</v>
      </c>
    </row>
    <row r="5679" spans="1:19" ht="14.25" customHeight="1">
      <c r="A5679" s="4" t="s">
        <v>2921</v>
      </c>
      <c r="B5679" s="5"/>
      <c r="C5679" s="4">
        <v>0</v>
      </c>
      <c r="E5679" s="4" t="b">
        <f t="shared" si="96"/>
        <v>0</v>
      </c>
      <c r="F5679" s="4">
        <v>0</v>
      </c>
      <c r="G5679" s="4">
        <v>0</v>
      </c>
      <c r="H5679" s="6">
        <v>44013</v>
      </c>
      <c r="I5679" s="4" t="s">
        <v>3465</v>
      </c>
      <c r="J5679" s="4" t="s">
        <v>1043</v>
      </c>
      <c r="K5679" s="4">
        <v>10798</v>
      </c>
      <c r="L5679" s="4">
        <v>0</v>
      </c>
      <c r="M5679" s="4">
        <v>0</v>
      </c>
      <c r="N5679" s="4">
        <v>0</v>
      </c>
      <c r="O5679" s="4">
        <v>210000</v>
      </c>
      <c r="P5679" s="4">
        <v>119254000</v>
      </c>
      <c r="Q5679" s="4">
        <v>7695</v>
      </c>
      <c r="R5679" s="4" t="b">
        <f t="shared" si="103"/>
        <v>0</v>
      </c>
      <c r="S5679" s="4">
        <v>0</v>
      </c>
    </row>
    <row r="5680" spans="1:19" ht="14.25" customHeight="1">
      <c r="A5680" s="4" t="s">
        <v>2921</v>
      </c>
      <c r="B5680" s="5"/>
      <c r="C5680" s="4">
        <v>0</v>
      </c>
      <c r="E5680" s="4" t="b">
        <f t="shared" si="96"/>
        <v>0</v>
      </c>
      <c r="F5680" s="4">
        <v>0</v>
      </c>
      <c r="G5680" s="4">
        <v>0</v>
      </c>
      <c r="H5680" s="6">
        <v>44013</v>
      </c>
      <c r="I5680" s="4" t="s">
        <v>3466</v>
      </c>
      <c r="J5680" s="4" t="s">
        <v>1043</v>
      </c>
      <c r="K5680" s="4">
        <v>10799</v>
      </c>
      <c r="L5680" s="4">
        <v>0</v>
      </c>
      <c r="M5680" s="4">
        <v>0</v>
      </c>
      <c r="N5680" s="4">
        <v>0</v>
      </c>
      <c r="O5680" s="4">
        <v>233000</v>
      </c>
      <c r="P5680" s="4">
        <v>119487000</v>
      </c>
      <c r="Q5680" s="4">
        <v>7696</v>
      </c>
      <c r="R5680" s="4" t="b">
        <f t="shared" si="103"/>
        <v>0</v>
      </c>
      <c r="S5680" s="4">
        <v>0</v>
      </c>
    </row>
    <row r="5681" spans="1:19" ht="14.25" customHeight="1">
      <c r="A5681" s="4" t="s">
        <v>2921</v>
      </c>
      <c r="B5681" s="5"/>
      <c r="C5681" s="4">
        <v>0</v>
      </c>
      <c r="E5681" s="4" t="b">
        <f t="shared" si="96"/>
        <v>0</v>
      </c>
      <c r="F5681" s="4">
        <v>0</v>
      </c>
      <c r="G5681" s="4">
        <v>0</v>
      </c>
      <c r="H5681" s="6">
        <v>44013</v>
      </c>
      <c r="I5681" s="4" t="s">
        <v>3467</v>
      </c>
      <c r="J5681" s="4" t="s">
        <v>1043</v>
      </c>
      <c r="K5681" s="4">
        <v>10800</v>
      </c>
      <c r="L5681" s="4">
        <v>0</v>
      </c>
      <c r="M5681" s="4">
        <v>0</v>
      </c>
      <c r="N5681" s="4">
        <v>0</v>
      </c>
      <c r="O5681" s="4">
        <v>210000</v>
      </c>
      <c r="P5681" s="4">
        <v>119697000</v>
      </c>
      <c r="Q5681" s="4">
        <v>7697</v>
      </c>
      <c r="R5681" s="4" t="b">
        <f t="shared" si="103"/>
        <v>0</v>
      </c>
      <c r="S5681" s="4">
        <v>0</v>
      </c>
    </row>
    <row r="5682" spans="1:19" ht="14.25" customHeight="1">
      <c r="A5682" s="4" t="s">
        <v>2921</v>
      </c>
      <c r="B5682" s="5"/>
      <c r="C5682" s="4">
        <v>0</v>
      </c>
      <c r="E5682" s="4" t="b">
        <f t="shared" si="96"/>
        <v>0</v>
      </c>
      <c r="F5682" s="4">
        <v>0</v>
      </c>
      <c r="G5682" s="4">
        <v>0</v>
      </c>
      <c r="H5682" s="6">
        <v>44013</v>
      </c>
      <c r="I5682" s="4" t="s">
        <v>3468</v>
      </c>
      <c r="J5682" s="4" t="s">
        <v>1043</v>
      </c>
      <c r="K5682" s="4">
        <v>10801</v>
      </c>
      <c r="L5682" s="4">
        <v>0</v>
      </c>
      <c r="M5682" s="4">
        <v>0</v>
      </c>
      <c r="N5682" s="4">
        <v>0</v>
      </c>
      <c r="O5682" s="4">
        <v>233000</v>
      </c>
      <c r="P5682" s="4">
        <v>119930000</v>
      </c>
      <c r="Q5682" s="4">
        <v>7698</v>
      </c>
      <c r="R5682" s="4" t="b">
        <f t="shared" si="103"/>
        <v>0</v>
      </c>
      <c r="S5682" s="4">
        <v>0</v>
      </c>
    </row>
    <row r="5683" spans="1:19" ht="14.25" customHeight="1">
      <c r="A5683" s="4" t="s">
        <v>2921</v>
      </c>
      <c r="B5683" s="5"/>
      <c r="C5683" s="4">
        <v>0</v>
      </c>
      <c r="E5683" s="4" t="b">
        <f t="shared" si="96"/>
        <v>0</v>
      </c>
      <c r="F5683" s="4">
        <v>0</v>
      </c>
      <c r="G5683" s="4">
        <v>0</v>
      </c>
      <c r="H5683" s="6">
        <v>44013</v>
      </c>
      <c r="I5683" s="4" t="s">
        <v>3469</v>
      </c>
      <c r="J5683" s="4" t="s">
        <v>1043</v>
      </c>
      <c r="K5683" s="4">
        <v>10802</v>
      </c>
      <c r="L5683" s="4">
        <v>0</v>
      </c>
      <c r="M5683" s="4">
        <v>0</v>
      </c>
      <c r="N5683" s="4">
        <v>0</v>
      </c>
      <c r="O5683" s="4">
        <v>210000</v>
      </c>
      <c r="P5683" s="4">
        <v>120140000</v>
      </c>
      <c r="Q5683" s="4">
        <v>7699</v>
      </c>
      <c r="R5683" s="4" t="b">
        <f t="shared" si="103"/>
        <v>0</v>
      </c>
      <c r="S5683" s="4">
        <v>0</v>
      </c>
    </row>
    <row r="5684" spans="1:19" ht="14.25" customHeight="1">
      <c r="A5684" s="4" t="s">
        <v>2921</v>
      </c>
      <c r="B5684" s="5"/>
      <c r="C5684" s="4">
        <v>0</v>
      </c>
      <c r="E5684" s="4" t="b">
        <f t="shared" si="96"/>
        <v>0</v>
      </c>
      <c r="F5684" s="4">
        <v>0</v>
      </c>
      <c r="G5684" s="4">
        <v>0</v>
      </c>
      <c r="H5684" s="6">
        <v>44013</v>
      </c>
      <c r="I5684" s="4" t="s">
        <v>3470</v>
      </c>
      <c r="J5684" s="4" t="s">
        <v>1043</v>
      </c>
      <c r="K5684" s="4">
        <v>10803</v>
      </c>
      <c r="L5684" s="4">
        <v>0</v>
      </c>
      <c r="M5684" s="4">
        <v>0</v>
      </c>
      <c r="N5684" s="4">
        <v>0</v>
      </c>
      <c r="O5684" s="4">
        <v>210000</v>
      </c>
      <c r="P5684" s="4">
        <v>120350000</v>
      </c>
      <c r="Q5684" s="4">
        <v>7700</v>
      </c>
      <c r="R5684" s="4" t="b">
        <f t="shared" si="103"/>
        <v>0</v>
      </c>
      <c r="S5684" s="4">
        <v>0</v>
      </c>
    </row>
    <row r="5685" spans="1:19" ht="14.25" customHeight="1">
      <c r="A5685" s="4" t="s">
        <v>2921</v>
      </c>
      <c r="B5685" s="5"/>
      <c r="C5685" s="4">
        <v>0</v>
      </c>
      <c r="E5685" s="4" t="b">
        <f t="shared" si="96"/>
        <v>0</v>
      </c>
      <c r="F5685" s="4">
        <v>0</v>
      </c>
      <c r="G5685" s="4">
        <v>0</v>
      </c>
      <c r="H5685" s="6">
        <v>44013</v>
      </c>
      <c r="I5685" s="4" t="s">
        <v>3471</v>
      </c>
      <c r="J5685" s="4" t="s">
        <v>1043</v>
      </c>
      <c r="K5685" s="4">
        <v>10804</v>
      </c>
      <c r="L5685" s="4">
        <v>0</v>
      </c>
      <c r="M5685" s="4">
        <v>0</v>
      </c>
      <c r="N5685" s="4">
        <v>0</v>
      </c>
      <c r="O5685" s="4">
        <v>210000</v>
      </c>
      <c r="P5685" s="4">
        <v>120560000</v>
      </c>
      <c r="Q5685" s="4">
        <v>7701</v>
      </c>
      <c r="R5685" s="4" t="b">
        <f t="shared" si="103"/>
        <v>0</v>
      </c>
      <c r="S5685" s="4">
        <v>0</v>
      </c>
    </row>
    <row r="5686" spans="1:19" ht="14.25" customHeight="1">
      <c r="A5686" s="4" t="s">
        <v>2921</v>
      </c>
      <c r="B5686" s="5"/>
      <c r="C5686" s="4">
        <v>0</v>
      </c>
      <c r="E5686" s="4" t="b">
        <f t="shared" si="96"/>
        <v>0</v>
      </c>
      <c r="F5686" s="4">
        <v>0</v>
      </c>
      <c r="G5686" s="4">
        <v>0</v>
      </c>
      <c r="H5686" s="6">
        <v>44013</v>
      </c>
      <c r="I5686" s="4" t="s">
        <v>3472</v>
      </c>
      <c r="J5686" s="4" t="s">
        <v>1043</v>
      </c>
      <c r="K5686" s="4">
        <v>10805</v>
      </c>
      <c r="L5686" s="4">
        <v>0</v>
      </c>
      <c r="M5686" s="4">
        <v>0</v>
      </c>
      <c r="N5686" s="4">
        <v>0</v>
      </c>
      <c r="O5686" s="4">
        <v>210000</v>
      </c>
      <c r="P5686" s="4">
        <v>120770000</v>
      </c>
      <c r="Q5686" s="4">
        <v>7702</v>
      </c>
      <c r="R5686" s="4" t="b">
        <f t="shared" si="103"/>
        <v>0</v>
      </c>
      <c r="S5686" s="4">
        <v>0</v>
      </c>
    </row>
    <row r="5687" spans="1:19" ht="14.25" customHeight="1">
      <c r="A5687" s="4" t="s">
        <v>2921</v>
      </c>
      <c r="B5687" s="5"/>
      <c r="C5687" s="4">
        <v>0</v>
      </c>
      <c r="E5687" s="4" t="b">
        <f t="shared" si="96"/>
        <v>0</v>
      </c>
      <c r="F5687" s="4">
        <v>0</v>
      </c>
      <c r="G5687" s="4">
        <v>0</v>
      </c>
      <c r="H5687" s="6">
        <v>44013</v>
      </c>
      <c r="I5687" s="4" t="s">
        <v>3473</v>
      </c>
      <c r="J5687" s="4" t="s">
        <v>1043</v>
      </c>
      <c r="K5687" s="4">
        <v>10806</v>
      </c>
      <c r="L5687" s="4">
        <v>0</v>
      </c>
      <c r="M5687" s="4">
        <v>0</v>
      </c>
      <c r="N5687" s="4">
        <v>0</v>
      </c>
      <c r="O5687" s="4">
        <v>233000</v>
      </c>
      <c r="P5687" s="4">
        <v>121003000</v>
      </c>
      <c r="Q5687" s="4">
        <v>7703</v>
      </c>
      <c r="R5687" s="4" t="b">
        <f t="shared" si="103"/>
        <v>0</v>
      </c>
      <c r="S5687" s="4">
        <v>0</v>
      </c>
    </row>
    <row r="5688" spans="1:19" ht="14.25" customHeight="1">
      <c r="A5688" s="4" t="s">
        <v>2921</v>
      </c>
      <c r="B5688" s="5"/>
      <c r="C5688" s="4">
        <v>0</v>
      </c>
      <c r="E5688" s="4" t="b">
        <f t="shared" si="96"/>
        <v>0</v>
      </c>
      <c r="F5688" s="4">
        <v>0</v>
      </c>
      <c r="G5688" s="4">
        <v>0</v>
      </c>
      <c r="H5688" s="6">
        <v>44013</v>
      </c>
      <c r="I5688" s="4" t="s">
        <v>3474</v>
      </c>
      <c r="J5688" s="4" t="s">
        <v>1043</v>
      </c>
      <c r="K5688" s="4">
        <v>10807</v>
      </c>
      <c r="L5688" s="4">
        <v>0</v>
      </c>
      <c r="M5688" s="4">
        <v>0</v>
      </c>
      <c r="N5688" s="4">
        <v>0</v>
      </c>
      <c r="O5688" s="4">
        <v>210000</v>
      </c>
      <c r="P5688" s="4">
        <v>121213000</v>
      </c>
      <c r="Q5688" s="4">
        <v>7704</v>
      </c>
      <c r="R5688" s="4" t="b">
        <f t="shared" si="103"/>
        <v>0</v>
      </c>
      <c r="S5688" s="4">
        <v>0</v>
      </c>
    </row>
    <row r="5689" spans="1:19" ht="14.25" customHeight="1">
      <c r="A5689" s="4" t="s">
        <v>2921</v>
      </c>
      <c r="B5689" s="5"/>
      <c r="C5689" s="4">
        <v>0</v>
      </c>
      <c r="E5689" s="4" t="b">
        <f t="shared" si="96"/>
        <v>0</v>
      </c>
      <c r="F5689" s="4">
        <v>0</v>
      </c>
      <c r="G5689" s="4">
        <v>0</v>
      </c>
      <c r="H5689" s="6">
        <v>44013</v>
      </c>
      <c r="I5689" s="4" t="s">
        <v>3475</v>
      </c>
      <c r="J5689" s="4" t="s">
        <v>1043</v>
      </c>
      <c r="K5689" s="4">
        <v>10808</v>
      </c>
      <c r="L5689" s="4">
        <v>0</v>
      </c>
      <c r="M5689" s="4">
        <v>0</v>
      </c>
      <c r="N5689" s="4">
        <v>0</v>
      </c>
      <c r="O5689" s="4">
        <v>233000</v>
      </c>
      <c r="P5689" s="4">
        <v>121446000</v>
      </c>
      <c r="Q5689" s="4">
        <v>7705</v>
      </c>
      <c r="R5689" s="4" t="b">
        <f t="shared" si="103"/>
        <v>0</v>
      </c>
      <c r="S5689" s="4">
        <v>0</v>
      </c>
    </row>
    <row r="5690" spans="1:19" ht="14.25" customHeight="1">
      <c r="A5690" s="4" t="s">
        <v>2921</v>
      </c>
      <c r="B5690" s="5"/>
      <c r="C5690" s="4">
        <v>0</v>
      </c>
      <c r="E5690" s="4" t="b">
        <f t="shared" si="96"/>
        <v>0</v>
      </c>
      <c r="F5690" s="4">
        <v>0</v>
      </c>
      <c r="G5690" s="4">
        <v>0</v>
      </c>
      <c r="H5690" s="6">
        <v>44013</v>
      </c>
      <c r="I5690" s="4" t="s">
        <v>3476</v>
      </c>
      <c r="J5690" s="4" t="s">
        <v>1043</v>
      </c>
      <c r="K5690" s="4">
        <v>10809</v>
      </c>
      <c r="L5690" s="4">
        <v>0</v>
      </c>
      <c r="M5690" s="4">
        <v>0</v>
      </c>
      <c r="N5690" s="4">
        <v>0</v>
      </c>
      <c r="O5690" s="4">
        <v>210000</v>
      </c>
      <c r="P5690" s="4">
        <v>121656000</v>
      </c>
      <c r="Q5690" s="4">
        <v>7706</v>
      </c>
      <c r="R5690" s="4" t="b">
        <f t="shared" si="103"/>
        <v>0</v>
      </c>
      <c r="S5690" s="4">
        <v>0</v>
      </c>
    </row>
    <row r="5691" spans="1:19" ht="14.25" customHeight="1">
      <c r="A5691" s="4" t="s">
        <v>2921</v>
      </c>
      <c r="B5691" s="5"/>
      <c r="C5691" s="4">
        <v>0</v>
      </c>
      <c r="E5691" s="4" t="b">
        <f t="shared" si="96"/>
        <v>0</v>
      </c>
      <c r="F5691" s="4">
        <v>0</v>
      </c>
      <c r="G5691" s="4">
        <v>0</v>
      </c>
      <c r="H5691" s="6">
        <v>44013</v>
      </c>
      <c r="I5691" s="4" t="s">
        <v>3477</v>
      </c>
      <c r="J5691" s="4" t="s">
        <v>1043</v>
      </c>
      <c r="K5691" s="4">
        <v>10810</v>
      </c>
      <c r="L5691" s="4">
        <v>0</v>
      </c>
      <c r="M5691" s="4">
        <v>0</v>
      </c>
      <c r="N5691" s="4">
        <v>0</v>
      </c>
      <c r="O5691" s="4">
        <v>210000</v>
      </c>
      <c r="P5691" s="4">
        <v>121866000</v>
      </c>
      <c r="Q5691" s="4">
        <v>7707</v>
      </c>
      <c r="R5691" s="4" t="b">
        <f t="shared" si="103"/>
        <v>0</v>
      </c>
      <c r="S5691" s="4">
        <v>0</v>
      </c>
    </row>
    <row r="5692" spans="1:19" ht="14.25" customHeight="1">
      <c r="A5692" s="4" t="s">
        <v>2921</v>
      </c>
      <c r="B5692" s="5"/>
      <c r="C5692" s="4">
        <v>0</v>
      </c>
      <c r="E5692" s="4" t="b">
        <f t="shared" si="96"/>
        <v>0</v>
      </c>
      <c r="F5692" s="4">
        <v>0</v>
      </c>
      <c r="G5692" s="4">
        <v>0</v>
      </c>
      <c r="H5692" s="6">
        <v>44013</v>
      </c>
      <c r="I5692" s="4" t="s">
        <v>3478</v>
      </c>
      <c r="J5692" s="4" t="s">
        <v>1043</v>
      </c>
      <c r="K5692" s="4">
        <v>10811</v>
      </c>
      <c r="L5692" s="4">
        <v>0</v>
      </c>
      <c r="M5692" s="4">
        <v>0</v>
      </c>
      <c r="N5692" s="4">
        <v>0</v>
      </c>
      <c r="O5692" s="4">
        <v>233000</v>
      </c>
      <c r="P5692" s="4">
        <v>122099000</v>
      </c>
      <c r="Q5692" s="4">
        <v>7708</v>
      </c>
      <c r="R5692" s="4" t="b">
        <f t="shared" si="103"/>
        <v>0</v>
      </c>
      <c r="S5692" s="4">
        <v>0</v>
      </c>
    </row>
    <row r="5693" spans="1:19" ht="14.25" customHeight="1">
      <c r="A5693" s="4" t="s">
        <v>2921</v>
      </c>
      <c r="B5693" s="5"/>
      <c r="C5693" s="4">
        <v>0</v>
      </c>
      <c r="E5693" s="4" t="b">
        <f t="shared" si="96"/>
        <v>0</v>
      </c>
      <c r="F5693" s="4">
        <v>0</v>
      </c>
      <c r="G5693" s="4">
        <v>0</v>
      </c>
      <c r="H5693" s="6">
        <v>44013</v>
      </c>
      <c r="I5693" s="4" t="s">
        <v>3479</v>
      </c>
      <c r="J5693" s="4" t="s">
        <v>1043</v>
      </c>
      <c r="K5693" s="4">
        <v>10812</v>
      </c>
      <c r="L5693" s="4">
        <v>0</v>
      </c>
      <c r="M5693" s="4">
        <v>0</v>
      </c>
      <c r="N5693" s="4">
        <v>0</v>
      </c>
      <c r="O5693" s="4">
        <v>210000</v>
      </c>
      <c r="P5693" s="4">
        <v>122309000</v>
      </c>
      <c r="Q5693" s="4">
        <v>7709</v>
      </c>
      <c r="R5693" s="4" t="b">
        <f t="shared" si="103"/>
        <v>0</v>
      </c>
      <c r="S5693" s="4">
        <v>0</v>
      </c>
    </row>
    <row r="5694" spans="1:19" ht="14.25" customHeight="1">
      <c r="A5694" s="4" t="s">
        <v>2921</v>
      </c>
      <c r="B5694" s="5"/>
      <c r="C5694" s="4">
        <v>0</v>
      </c>
      <c r="E5694" s="4" t="b">
        <f t="shared" si="96"/>
        <v>0</v>
      </c>
      <c r="F5694" s="4">
        <v>0</v>
      </c>
      <c r="G5694" s="4">
        <v>0</v>
      </c>
      <c r="H5694" s="6">
        <v>44013</v>
      </c>
      <c r="I5694" s="4" t="s">
        <v>3480</v>
      </c>
      <c r="J5694" s="4" t="s">
        <v>1043</v>
      </c>
      <c r="K5694" s="4">
        <v>10813</v>
      </c>
      <c r="L5694" s="4">
        <v>0</v>
      </c>
      <c r="M5694" s="4">
        <v>0</v>
      </c>
      <c r="N5694" s="4">
        <v>0</v>
      </c>
      <c r="O5694" s="4">
        <v>210000</v>
      </c>
      <c r="P5694" s="4">
        <v>122519000</v>
      </c>
      <c r="Q5694" s="4">
        <v>7710</v>
      </c>
      <c r="R5694" s="4" t="b">
        <f t="shared" si="103"/>
        <v>0</v>
      </c>
      <c r="S5694" s="4">
        <v>0</v>
      </c>
    </row>
    <row r="5695" spans="1:19" ht="14.25" customHeight="1">
      <c r="A5695" s="4" t="s">
        <v>2921</v>
      </c>
      <c r="B5695" s="5"/>
      <c r="C5695" s="4">
        <v>0</v>
      </c>
      <c r="E5695" s="4" t="b">
        <f t="shared" si="96"/>
        <v>0</v>
      </c>
      <c r="F5695" s="4">
        <v>0</v>
      </c>
      <c r="G5695" s="4">
        <v>0</v>
      </c>
      <c r="H5695" s="6">
        <v>44013</v>
      </c>
      <c r="I5695" s="4" t="s">
        <v>3481</v>
      </c>
      <c r="J5695" s="4" t="s">
        <v>1043</v>
      </c>
      <c r="K5695" s="4">
        <v>10814</v>
      </c>
      <c r="L5695" s="4">
        <v>0</v>
      </c>
      <c r="M5695" s="4">
        <v>0</v>
      </c>
      <c r="N5695" s="4">
        <v>0</v>
      </c>
      <c r="O5695" s="4">
        <v>233000</v>
      </c>
      <c r="P5695" s="4">
        <v>122752000</v>
      </c>
      <c r="Q5695" s="4">
        <v>7711</v>
      </c>
      <c r="R5695" s="4" t="b">
        <f t="shared" si="103"/>
        <v>0</v>
      </c>
      <c r="S5695" s="4">
        <v>0</v>
      </c>
    </row>
    <row r="5696" spans="1:19" ht="14.25" customHeight="1">
      <c r="A5696" s="4" t="s">
        <v>2921</v>
      </c>
      <c r="B5696" s="5"/>
      <c r="C5696" s="4">
        <v>0</v>
      </c>
      <c r="E5696" s="4" t="b">
        <f t="shared" si="96"/>
        <v>0</v>
      </c>
      <c r="F5696" s="4">
        <v>0</v>
      </c>
      <c r="G5696" s="4">
        <v>0</v>
      </c>
      <c r="H5696" s="6">
        <v>44044</v>
      </c>
      <c r="I5696" s="4" t="s">
        <v>3482</v>
      </c>
      <c r="J5696" s="4" t="s">
        <v>1043</v>
      </c>
      <c r="K5696" s="4">
        <v>10815</v>
      </c>
      <c r="L5696" s="4">
        <v>0</v>
      </c>
      <c r="M5696" s="4">
        <v>0</v>
      </c>
      <c r="N5696" s="4">
        <v>0</v>
      </c>
      <c r="O5696" s="4">
        <v>233000</v>
      </c>
      <c r="P5696" s="4">
        <v>122985000</v>
      </c>
      <c r="Q5696" s="4">
        <v>7712</v>
      </c>
      <c r="R5696" s="4" t="b">
        <f t="shared" si="103"/>
        <v>0</v>
      </c>
      <c r="S5696" s="4">
        <v>0</v>
      </c>
    </row>
    <row r="5697" spans="1:19" ht="14.25" customHeight="1">
      <c r="A5697" s="4" t="s">
        <v>2921</v>
      </c>
      <c r="B5697" s="5"/>
      <c r="C5697" s="4">
        <v>0</v>
      </c>
      <c r="E5697" s="4" t="b">
        <f t="shared" si="96"/>
        <v>0</v>
      </c>
      <c r="F5697" s="4">
        <v>0</v>
      </c>
      <c r="G5697" s="4">
        <v>0</v>
      </c>
      <c r="H5697" s="6">
        <v>44044</v>
      </c>
      <c r="I5697" s="4" t="s">
        <v>3483</v>
      </c>
      <c r="J5697" s="4" t="s">
        <v>1043</v>
      </c>
      <c r="K5697" s="4">
        <v>10816</v>
      </c>
      <c r="L5697" s="4">
        <v>0</v>
      </c>
      <c r="M5697" s="4">
        <v>0</v>
      </c>
      <c r="N5697" s="4">
        <v>0</v>
      </c>
      <c r="O5697" s="4">
        <v>210000</v>
      </c>
      <c r="P5697" s="4">
        <v>123195000</v>
      </c>
      <c r="Q5697" s="4">
        <v>7713</v>
      </c>
      <c r="R5697" s="4" t="b">
        <f t="shared" si="103"/>
        <v>0</v>
      </c>
      <c r="S5697" s="4">
        <v>0</v>
      </c>
    </row>
    <row r="5698" spans="1:19" ht="14.25" customHeight="1">
      <c r="A5698" s="4" t="s">
        <v>2921</v>
      </c>
      <c r="B5698" s="5"/>
      <c r="C5698" s="4">
        <v>0</v>
      </c>
      <c r="E5698" s="4" t="b">
        <f t="shared" si="96"/>
        <v>0</v>
      </c>
      <c r="F5698" s="4">
        <v>0</v>
      </c>
      <c r="G5698" s="4">
        <v>0</v>
      </c>
      <c r="H5698" s="6">
        <v>44044</v>
      </c>
      <c r="I5698" s="4" t="s">
        <v>3484</v>
      </c>
      <c r="J5698" s="4" t="s">
        <v>1043</v>
      </c>
      <c r="K5698" s="4">
        <v>10817</v>
      </c>
      <c r="L5698" s="4">
        <v>0</v>
      </c>
      <c r="M5698" s="4">
        <v>0</v>
      </c>
      <c r="N5698" s="4">
        <v>0</v>
      </c>
      <c r="O5698" s="4">
        <v>210000</v>
      </c>
      <c r="P5698" s="4">
        <v>123405000</v>
      </c>
      <c r="Q5698" s="4">
        <v>7714</v>
      </c>
      <c r="R5698" s="4" t="b">
        <f t="shared" si="103"/>
        <v>0</v>
      </c>
      <c r="S5698" s="4">
        <v>0</v>
      </c>
    </row>
    <row r="5699" spans="1:19" ht="14.25" customHeight="1">
      <c r="A5699" s="4" t="s">
        <v>2921</v>
      </c>
      <c r="B5699" s="5"/>
      <c r="C5699" s="4">
        <v>0</v>
      </c>
      <c r="E5699" s="4" t="b">
        <f t="shared" si="96"/>
        <v>0</v>
      </c>
      <c r="F5699" s="4">
        <v>0</v>
      </c>
      <c r="G5699" s="4">
        <v>0</v>
      </c>
      <c r="H5699" s="6">
        <v>44044</v>
      </c>
      <c r="I5699" s="4" t="s">
        <v>3485</v>
      </c>
      <c r="J5699" s="4" t="s">
        <v>1043</v>
      </c>
      <c r="K5699" s="4">
        <v>10818</v>
      </c>
      <c r="L5699" s="4">
        <v>0</v>
      </c>
      <c r="M5699" s="4">
        <v>0</v>
      </c>
      <c r="N5699" s="4">
        <v>0</v>
      </c>
      <c r="O5699" s="4">
        <v>210000</v>
      </c>
      <c r="P5699" s="4">
        <v>123615000</v>
      </c>
      <c r="Q5699" s="4">
        <v>7715</v>
      </c>
      <c r="R5699" s="4" t="b">
        <f t="shared" si="103"/>
        <v>0</v>
      </c>
      <c r="S5699" s="4">
        <v>0</v>
      </c>
    </row>
    <row r="5700" spans="1:19" ht="14.25" customHeight="1">
      <c r="A5700" s="4" t="s">
        <v>2921</v>
      </c>
      <c r="B5700" s="5"/>
      <c r="C5700" s="4">
        <v>0</v>
      </c>
      <c r="E5700" s="4" t="b">
        <f t="shared" si="96"/>
        <v>0</v>
      </c>
      <c r="F5700" s="4">
        <v>0</v>
      </c>
      <c r="G5700" s="4">
        <v>0</v>
      </c>
      <c r="H5700" s="6">
        <v>44044</v>
      </c>
      <c r="I5700" s="4" t="s">
        <v>3486</v>
      </c>
      <c r="J5700" s="4" t="s">
        <v>1043</v>
      </c>
      <c r="K5700" s="4">
        <v>10819</v>
      </c>
      <c r="L5700" s="4">
        <v>0</v>
      </c>
      <c r="M5700" s="4">
        <v>0</v>
      </c>
      <c r="N5700" s="4">
        <v>0</v>
      </c>
      <c r="O5700" s="4">
        <v>210000</v>
      </c>
      <c r="P5700" s="4">
        <v>123825000</v>
      </c>
      <c r="Q5700" s="4">
        <v>7716</v>
      </c>
      <c r="R5700" s="4" t="b">
        <f t="shared" si="103"/>
        <v>0</v>
      </c>
      <c r="S5700" s="4">
        <v>0</v>
      </c>
    </row>
    <row r="5701" spans="1:19" ht="14.25" customHeight="1">
      <c r="A5701" s="4" t="s">
        <v>2921</v>
      </c>
      <c r="B5701" s="5"/>
      <c r="C5701" s="4">
        <v>0</v>
      </c>
      <c r="E5701" s="4" t="b">
        <f t="shared" si="96"/>
        <v>0</v>
      </c>
      <c r="F5701" s="4">
        <v>0</v>
      </c>
      <c r="G5701" s="4">
        <v>0</v>
      </c>
      <c r="H5701" s="6">
        <v>44044</v>
      </c>
      <c r="I5701" s="4" t="s">
        <v>3487</v>
      </c>
      <c r="J5701" s="4" t="s">
        <v>1043</v>
      </c>
      <c r="K5701" s="4">
        <v>10820</v>
      </c>
      <c r="L5701" s="4">
        <v>0</v>
      </c>
      <c r="M5701" s="4">
        <v>0</v>
      </c>
      <c r="N5701" s="4">
        <v>0</v>
      </c>
      <c r="O5701" s="4">
        <v>233000</v>
      </c>
      <c r="P5701" s="4">
        <v>124058000</v>
      </c>
      <c r="Q5701" s="4">
        <v>7717</v>
      </c>
      <c r="R5701" s="4" t="b">
        <f t="shared" si="103"/>
        <v>0</v>
      </c>
      <c r="S5701" s="4">
        <v>0</v>
      </c>
    </row>
    <row r="5702" spans="1:19" ht="14.25" customHeight="1">
      <c r="A5702" s="4" t="s">
        <v>2921</v>
      </c>
      <c r="B5702" s="5"/>
      <c r="C5702" s="4">
        <v>0</v>
      </c>
      <c r="E5702" s="4" t="b">
        <f t="shared" si="96"/>
        <v>0</v>
      </c>
      <c r="F5702" s="4">
        <v>0</v>
      </c>
      <c r="G5702" s="4">
        <v>0</v>
      </c>
      <c r="H5702" s="6">
        <v>44044</v>
      </c>
      <c r="I5702" s="4" t="s">
        <v>3488</v>
      </c>
      <c r="J5702" s="4" t="s">
        <v>1043</v>
      </c>
      <c r="K5702" s="4">
        <v>10821</v>
      </c>
      <c r="L5702" s="4">
        <v>0</v>
      </c>
      <c r="M5702" s="4">
        <v>0</v>
      </c>
      <c r="N5702" s="4">
        <v>0</v>
      </c>
      <c r="O5702" s="4">
        <v>233000</v>
      </c>
      <c r="P5702" s="4">
        <v>124291000</v>
      </c>
      <c r="Q5702" s="4">
        <v>7718</v>
      </c>
      <c r="R5702" s="4" t="b">
        <f t="shared" si="103"/>
        <v>0</v>
      </c>
      <c r="S5702" s="4">
        <v>0</v>
      </c>
    </row>
    <row r="5703" spans="1:19" ht="14.25" customHeight="1">
      <c r="A5703" s="4" t="s">
        <v>2921</v>
      </c>
      <c r="B5703" s="5"/>
      <c r="C5703" s="4">
        <v>0</v>
      </c>
      <c r="E5703" s="4" t="b">
        <f t="shared" si="96"/>
        <v>0</v>
      </c>
      <c r="F5703" s="4">
        <v>0</v>
      </c>
      <c r="G5703" s="4">
        <v>0</v>
      </c>
      <c r="H5703" s="6">
        <v>44044</v>
      </c>
      <c r="I5703" s="4" t="s">
        <v>3489</v>
      </c>
      <c r="J5703" s="4" t="s">
        <v>1043</v>
      </c>
      <c r="K5703" s="4">
        <v>10822</v>
      </c>
      <c r="L5703" s="4">
        <v>0</v>
      </c>
      <c r="M5703" s="4">
        <v>0</v>
      </c>
      <c r="N5703" s="4">
        <v>0</v>
      </c>
      <c r="O5703" s="4">
        <v>210000</v>
      </c>
      <c r="P5703" s="4">
        <v>124501000</v>
      </c>
      <c r="Q5703" s="4">
        <v>7719</v>
      </c>
      <c r="R5703" s="4" t="b">
        <f t="shared" si="103"/>
        <v>0</v>
      </c>
      <c r="S5703" s="4">
        <v>0</v>
      </c>
    </row>
    <row r="5704" spans="1:19" ht="14.25" customHeight="1">
      <c r="A5704" s="4" t="s">
        <v>2921</v>
      </c>
      <c r="B5704" s="5"/>
      <c r="C5704" s="4">
        <v>0</v>
      </c>
      <c r="E5704" s="4" t="b">
        <f t="shared" si="96"/>
        <v>0</v>
      </c>
      <c r="F5704" s="4">
        <v>0</v>
      </c>
      <c r="G5704" s="4">
        <v>0</v>
      </c>
      <c r="H5704" s="6">
        <v>44044</v>
      </c>
      <c r="I5704" s="4" t="s">
        <v>3490</v>
      </c>
      <c r="J5704" s="4" t="s">
        <v>1043</v>
      </c>
      <c r="K5704" s="4">
        <v>10823</v>
      </c>
      <c r="L5704" s="4">
        <v>0</v>
      </c>
      <c r="M5704" s="4">
        <v>0</v>
      </c>
      <c r="N5704" s="4">
        <v>0</v>
      </c>
      <c r="O5704" s="4">
        <v>233000</v>
      </c>
      <c r="P5704" s="4">
        <v>124734000</v>
      </c>
      <c r="Q5704" s="4">
        <v>7720</v>
      </c>
      <c r="R5704" s="4" t="b">
        <f t="shared" si="103"/>
        <v>0</v>
      </c>
      <c r="S5704" s="4">
        <v>0</v>
      </c>
    </row>
    <row r="5705" spans="1:19" ht="14.25" customHeight="1">
      <c r="A5705" s="4" t="s">
        <v>2921</v>
      </c>
      <c r="B5705" s="5"/>
      <c r="C5705" s="4">
        <v>0</v>
      </c>
      <c r="E5705" s="4" t="b">
        <f t="shared" si="96"/>
        <v>0</v>
      </c>
      <c r="F5705" s="4">
        <v>0</v>
      </c>
      <c r="G5705" s="4">
        <v>0</v>
      </c>
      <c r="H5705" s="6">
        <v>44044</v>
      </c>
      <c r="I5705" s="4" t="s">
        <v>3491</v>
      </c>
      <c r="J5705" s="4" t="s">
        <v>1043</v>
      </c>
      <c r="K5705" s="4">
        <v>10824</v>
      </c>
      <c r="L5705" s="4">
        <v>0</v>
      </c>
      <c r="M5705" s="4">
        <v>0</v>
      </c>
      <c r="N5705" s="4">
        <v>0</v>
      </c>
      <c r="O5705" s="4">
        <v>210000</v>
      </c>
      <c r="P5705" s="4">
        <v>124944000</v>
      </c>
      <c r="Q5705" s="4">
        <v>7721</v>
      </c>
      <c r="R5705" s="4" t="b">
        <f t="shared" si="103"/>
        <v>0</v>
      </c>
      <c r="S5705" s="4">
        <v>0</v>
      </c>
    </row>
    <row r="5706" spans="1:19" ht="14.25" customHeight="1">
      <c r="A5706" s="4" t="s">
        <v>2921</v>
      </c>
      <c r="B5706" s="5"/>
      <c r="C5706" s="4">
        <v>0</v>
      </c>
      <c r="E5706" s="4" t="b">
        <f t="shared" si="96"/>
        <v>0</v>
      </c>
      <c r="F5706" s="4">
        <v>0</v>
      </c>
      <c r="G5706" s="4">
        <v>0</v>
      </c>
      <c r="H5706" s="6">
        <v>44044</v>
      </c>
      <c r="I5706" s="4" t="s">
        <v>3492</v>
      </c>
      <c r="J5706" s="4" t="s">
        <v>1043</v>
      </c>
      <c r="K5706" s="4">
        <v>10825</v>
      </c>
      <c r="L5706" s="4">
        <v>0</v>
      </c>
      <c r="M5706" s="4">
        <v>0</v>
      </c>
      <c r="N5706" s="4">
        <v>0</v>
      </c>
      <c r="O5706" s="4">
        <v>210000</v>
      </c>
      <c r="P5706" s="4">
        <v>125154000</v>
      </c>
      <c r="Q5706" s="4">
        <v>7722</v>
      </c>
      <c r="R5706" s="4" t="b">
        <f t="shared" si="103"/>
        <v>0</v>
      </c>
      <c r="S5706" s="4">
        <v>0</v>
      </c>
    </row>
    <row r="5707" spans="1:19" ht="14.25" customHeight="1">
      <c r="A5707" s="4" t="s">
        <v>2921</v>
      </c>
      <c r="B5707" s="5"/>
      <c r="C5707" s="4">
        <v>0</v>
      </c>
      <c r="E5707" s="4" t="b">
        <f t="shared" si="96"/>
        <v>0</v>
      </c>
      <c r="F5707" s="4">
        <v>0</v>
      </c>
      <c r="G5707" s="4">
        <v>0</v>
      </c>
      <c r="H5707" s="6">
        <v>44044</v>
      </c>
      <c r="I5707" s="4" t="s">
        <v>3493</v>
      </c>
      <c r="J5707" s="4" t="s">
        <v>1043</v>
      </c>
      <c r="K5707" s="4">
        <v>10826</v>
      </c>
      <c r="L5707" s="4">
        <v>0</v>
      </c>
      <c r="M5707" s="4">
        <v>0</v>
      </c>
      <c r="N5707" s="4">
        <v>0</v>
      </c>
      <c r="O5707" s="4">
        <v>210000</v>
      </c>
      <c r="P5707" s="4">
        <v>125364000</v>
      </c>
      <c r="Q5707" s="4">
        <v>7723</v>
      </c>
      <c r="R5707" s="4" t="b">
        <f t="shared" si="103"/>
        <v>0</v>
      </c>
      <c r="S5707" s="4">
        <v>0</v>
      </c>
    </row>
    <row r="5708" spans="1:19" ht="14.25" customHeight="1">
      <c r="A5708" s="4" t="s">
        <v>2921</v>
      </c>
      <c r="B5708" s="5"/>
      <c r="C5708" s="4">
        <v>0</v>
      </c>
      <c r="E5708" s="4" t="b">
        <f t="shared" si="96"/>
        <v>0</v>
      </c>
      <c r="F5708" s="4">
        <v>0</v>
      </c>
      <c r="G5708" s="4">
        <v>0</v>
      </c>
      <c r="H5708" s="6">
        <v>44044</v>
      </c>
      <c r="I5708" s="4" t="s">
        <v>3494</v>
      </c>
      <c r="J5708" s="4" t="s">
        <v>1043</v>
      </c>
      <c r="K5708" s="4">
        <v>10827</v>
      </c>
      <c r="L5708" s="4">
        <v>0</v>
      </c>
      <c r="M5708" s="4">
        <v>0</v>
      </c>
      <c r="N5708" s="4">
        <v>0</v>
      </c>
      <c r="O5708" s="4">
        <v>210000</v>
      </c>
      <c r="P5708" s="4">
        <v>125574000</v>
      </c>
      <c r="Q5708" s="4">
        <v>7724</v>
      </c>
      <c r="R5708" s="4" t="b">
        <f t="shared" si="103"/>
        <v>0</v>
      </c>
      <c r="S5708" s="4">
        <v>0</v>
      </c>
    </row>
    <row r="5709" spans="1:19" ht="14.25" customHeight="1">
      <c r="A5709" s="4" t="s">
        <v>2921</v>
      </c>
      <c r="B5709" s="5"/>
      <c r="C5709" s="4">
        <v>0</v>
      </c>
      <c r="E5709" s="4" t="b">
        <f t="shared" si="96"/>
        <v>0</v>
      </c>
      <c r="F5709" s="4">
        <v>0</v>
      </c>
      <c r="G5709" s="4">
        <v>0</v>
      </c>
      <c r="H5709" s="6">
        <v>44044</v>
      </c>
      <c r="I5709" s="4" t="s">
        <v>3495</v>
      </c>
      <c r="J5709" s="4" t="s">
        <v>1043</v>
      </c>
      <c r="K5709" s="4">
        <v>10828</v>
      </c>
      <c r="L5709" s="4">
        <v>0</v>
      </c>
      <c r="M5709" s="4">
        <v>0</v>
      </c>
      <c r="N5709" s="4">
        <v>0</v>
      </c>
      <c r="O5709" s="4">
        <v>210000</v>
      </c>
      <c r="P5709" s="4">
        <v>125784000</v>
      </c>
      <c r="Q5709" s="4">
        <v>7725</v>
      </c>
      <c r="R5709" s="4" t="b">
        <f t="shared" si="103"/>
        <v>0</v>
      </c>
      <c r="S5709" s="4">
        <v>0</v>
      </c>
    </row>
    <row r="5710" spans="1:19" ht="14.25" customHeight="1">
      <c r="A5710" s="4" t="s">
        <v>2921</v>
      </c>
      <c r="B5710" s="5"/>
      <c r="C5710" s="4">
        <v>0</v>
      </c>
      <c r="E5710" s="4" t="b">
        <f t="shared" si="96"/>
        <v>0</v>
      </c>
      <c r="F5710" s="4">
        <v>0</v>
      </c>
      <c r="G5710" s="4">
        <v>0</v>
      </c>
      <c r="H5710" s="6">
        <v>44044</v>
      </c>
      <c r="I5710" s="4" t="s">
        <v>3496</v>
      </c>
      <c r="J5710" s="4" t="s">
        <v>1043</v>
      </c>
      <c r="K5710" s="4">
        <v>10829</v>
      </c>
      <c r="L5710" s="4">
        <v>0</v>
      </c>
      <c r="M5710" s="4">
        <v>0</v>
      </c>
      <c r="N5710" s="4">
        <v>0</v>
      </c>
      <c r="O5710" s="4">
        <v>233000</v>
      </c>
      <c r="P5710" s="4">
        <v>126017000</v>
      </c>
      <c r="Q5710" s="4">
        <v>7726</v>
      </c>
      <c r="R5710" s="4" t="b">
        <f t="shared" si="103"/>
        <v>0</v>
      </c>
      <c r="S5710" s="4">
        <v>0</v>
      </c>
    </row>
    <row r="5711" spans="1:19" ht="14.25" customHeight="1">
      <c r="A5711" s="4" t="s">
        <v>2921</v>
      </c>
      <c r="B5711" s="5"/>
      <c r="C5711" s="4">
        <v>0</v>
      </c>
      <c r="E5711" s="4" t="b">
        <f t="shared" si="96"/>
        <v>0</v>
      </c>
      <c r="F5711" s="4">
        <v>0</v>
      </c>
      <c r="G5711" s="4">
        <v>0</v>
      </c>
      <c r="H5711" s="6">
        <v>44044</v>
      </c>
      <c r="I5711" s="4" t="s">
        <v>3497</v>
      </c>
      <c r="J5711" s="4" t="s">
        <v>1043</v>
      </c>
      <c r="K5711" s="4">
        <v>10830</v>
      </c>
      <c r="L5711" s="4">
        <v>0</v>
      </c>
      <c r="M5711" s="4">
        <v>0</v>
      </c>
      <c r="N5711" s="4">
        <v>0</v>
      </c>
      <c r="O5711" s="4">
        <v>210000</v>
      </c>
      <c r="P5711" s="4">
        <v>126227000</v>
      </c>
      <c r="Q5711" s="4">
        <v>7727</v>
      </c>
      <c r="R5711" s="4" t="b">
        <f t="shared" si="103"/>
        <v>0</v>
      </c>
      <c r="S5711" s="4">
        <v>0</v>
      </c>
    </row>
    <row r="5712" spans="1:19" ht="14.25" customHeight="1">
      <c r="A5712" s="4" t="s">
        <v>2921</v>
      </c>
      <c r="B5712" s="5"/>
      <c r="C5712" s="4">
        <v>0</v>
      </c>
      <c r="E5712" s="4" t="b">
        <f t="shared" si="96"/>
        <v>0</v>
      </c>
      <c r="F5712" s="4">
        <v>0</v>
      </c>
      <c r="G5712" s="4">
        <v>0</v>
      </c>
      <c r="H5712" s="6">
        <v>44044</v>
      </c>
      <c r="I5712" s="4" t="s">
        <v>3498</v>
      </c>
      <c r="J5712" s="4" t="s">
        <v>1043</v>
      </c>
      <c r="K5712" s="4">
        <v>10831</v>
      </c>
      <c r="L5712" s="4">
        <v>0</v>
      </c>
      <c r="M5712" s="4">
        <v>0</v>
      </c>
      <c r="N5712" s="4">
        <v>0</v>
      </c>
      <c r="O5712" s="4">
        <v>210000</v>
      </c>
      <c r="P5712" s="4">
        <v>126437000</v>
      </c>
      <c r="Q5712" s="4">
        <v>7728</v>
      </c>
      <c r="R5712" s="4" t="b">
        <f t="shared" si="103"/>
        <v>0</v>
      </c>
      <c r="S5712" s="4">
        <v>0</v>
      </c>
    </row>
    <row r="5713" spans="1:19" ht="14.25" customHeight="1">
      <c r="A5713" s="4" t="s">
        <v>2921</v>
      </c>
      <c r="B5713" s="5"/>
      <c r="C5713" s="4">
        <v>0</v>
      </c>
      <c r="E5713" s="4" t="b">
        <f t="shared" si="96"/>
        <v>0</v>
      </c>
      <c r="F5713" s="4">
        <v>0</v>
      </c>
      <c r="G5713" s="4">
        <v>0</v>
      </c>
      <c r="H5713" s="6">
        <v>44044</v>
      </c>
      <c r="I5713" s="4" t="s">
        <v>3499</v>
      </c>
      <c r="J5713" s="4" t="s">
        <v>1043</v>
      </c>
      <c r="K5713" s="4">
        <v>10832</v>
      </c>
      <c r="L5713" s="4">
        <v>0</v>
      </c>
      <c r="M5713" s="4">
        <v>0</v>
      </c>
      <c r="N5713" s="4">
        <v>0</v>
      </c>
      <c r="O5713" s="4">
        <v>233000</v>
      </c>
      <c r="P5713" s="4">
        <v>126670000</v>
      </c>
      <c r="Q5713" s="4">
        <v>7729</v>
      </c>
      <c r="R5713" s="4" t="b">
        <f t="shared" si="103"/>
        <v>0</v>
      </c>
      <c r="S5713" s="4">
        <v>0</v>
      </c>
    </row>
    <row r="5714" spans="1:19" ht="14.25" customHeight="1">
      <c r="A5714" s="4" t="s">
        <v>2921</v>
      </c>
      <c r="B5714" s="5"/>
      <c r="C5714" s="4">
        <v>0</v>
      </c>
      <c r="E5714" s="4" t="b">
        <f t="shared" si="96"/>
        <v>0</v>
      </c>
      <c r="F5714" s="4">
        <v>0</v>
      </c>
      <c r="G5714" s="4">
        <v>0</v>
      </c>
      <c r="H5714" s="6">
        <v>44044</v>
      </c>
      <c r="I5714" s="4" t="s">
        <v>3500</v>
      </c>
      <c r="J5714" s="4" t="s">
        <v>1043</v>
      </c>
      <c r="K5714" s="4">
        <v>10833</v>
      </c>
      <c r="L5714" s="4">
        <v>0</v>
      </c>
      <c r="M5714" s="4">
        <v>0</v>
      </c>
      <c r="N5714" s="4">
        <v>0</v>
      </c>
      <c r="O5714" s="4">
        <v>233000</v>
      </c>
      <c r="P5714" s="4">
        <v>126903000</v>
      </c>
      <c r="Q5714" s="4">
        <v>7730</v>
      </c>
      <c r="R5714" s="4" t="b">
        <f t="shared" si="103"/>
        <v>0</v>
      </c>
      <c r="S5714" s="4">
        <v>0</v>
      </c>
    </row>
    <row r="5715" spans="1:19" ht="14.25" customHeight="1">
      <c r="A5715" s="4" t="s">
        <v>2921</v>
      </c>
      <c r="B5715" s="5"/>
      <c r="C5715" s="4">
        <v>0</v>
      </c>
      <c r="E5715" s="4" t="b">
        <f t="shared" si="96"/>
        <v>0</v>
      </c>
      <c r="F5715" s="4">
        <v>0</v>
      </c>
      <c r="G5715" s="4">
        <v>0</v>
      </c>
      <c r="H5715" s="6">
        <v>44044</v>
      </c>
      <c r="I5715" s="4" t="s">
        <v>3501</v>
      </c>
      <c r="J5715" s="4" t="s">
        <v>1043</v>
      </c>
      <c r="K5715" s="4">
        <v>10834</v>
      </c>
      <c r="L5715" s="4">
        <v>0</v>
      </c>
      <c r="M5715" s="4">
        <v>0</v>
      </c>
      <c r="N5715" s="4">
        <v>0</v>
      </c>
      <c r="O5715" s="4">
        <v>233000</v>
      </c>
      <c r="P5715" s="4">
        <v>127136000</v>
      </c>
      <c r="Q5715" s="4">
        <v>7731</v>
      </c>
      <c r="R5715" s="4" t="b">
        <f t="shared" si="103"/>
        <v>0</v>
      </c>
      <c r="S5715" s="4">
        <v>0</v>
      </c>
    </row>
    <row r="5716" spans="1:19" ht="14.25" customHeight="1">
      <c r="A5716" s="4" t="s">
        <v>2921</v>
      </c>
      <c r="B5716" s="5"/>
      <c r="C5716" s="4">
        <v>0</v>
      </c>
      <c r="E5716" s="4" t="b">
        <f t="shared" si="96"/>
        <v>0</v>
      </c>
      <c r="F5716" s="4">
        <v>0</v>
      </c>
      <c r="G5716" s="4">
        <v>0</v>
      </c>
      <c r="H5716" s="6">
        <v>44044</v>
      </c>
      <c r="I5716" s="4" t="s">
        <v>3502</v>
      </c>
      <c r="J5716" s="4" t="s">
        <v>1043</v>
      </c>
      <c r="K5716" s="4">
        <v>10835</v>
      </c>
      <c r="L5716" s="4">
        <v>0</v>
      </c>
      <c r="M5716" s="4">
        <v>0</v>
      </c>
      <c r="N5716" s="4">
        <v>0</v>
      </c>
      <c r="O5716" s="4">
        <v>233000</v>
      </c>
      <c r="P5716" s="4">
        <v>127369000</v>
      </c>
      <c r="Q5716" s="4">
        <v>7732</v>
      </c>
      <c r="R5716" s="4" t="b">
        <f t="shared" si="103"/>
        <v>0</v>
      </c>
      <c r="S5716" s="4">
        <v>0</v>
      </c>
    </row>
    <row r="5717" spans="1:19" ht="14.25" customHeight="1">
      <c r="A5717" s="4" t="s">
        <v>2921</v>
      </c>
      <c r="B5717" s="5"/>
      <c r="C5717" s="4">
        <v>0</v>
      </c>
      <c r="E5717" s="4" t="b">
        <f t="shared" si="96"/>
        <v>0</v>
      </c>
      <c r="F5717" s="4">
        <v>0</v>
      </c>
      <c r="G5717" s="4">
        <v>0</v>
      </c>
      <c r="H5717" s="6">
        <v>44044</v>
      </c>
      <c r="I5717" s="4" t="s">
        <v>3503</v>
      </c>
      <c r="J5717" s="4" t="s">
        <v>1043</v>
      </c>
      <c r="K5717" s="4">
        <v>10836</v>
      </c>
      <c r="L5717" s="4">
        <v>0</v>
      </c>
      <c r="M5717" s="4">
        <v>0</v>
      </c>
      <c r="N5717" s="4">
        <v>0</v>
      </c>
      <c r="O5717" s="4">
        <v>210000</v>
      </c>
      <c r="P5717" s="4">
        <v>127579000</v>
      </c>
      <c r="Q5717" s="4">
        <v>7733</v>
      </c>
      <c r="R5717" s="4" t="b">
        <f t="shared" si="103"/>
        <v>0</v>
      </c>
      <c r="S5717" s="4">
        <v>0</v>
      </c>
    </row>
    <row r="5718" spans="1:19" ht="14.25" customHeight="1">
      <c r="A5718" s="4" t="s">
        <v>2921</v>
      </c>
      <c r="B5718" s="5"/>
      <c r="C5718" s="4">
        <v>0</v>
      </c>
      <c r="E5718" s="4" t="b">
        <f t="shared" si="96"/>
        <v>0</v>
      </c>
      <c r="F5718" s="4">
        <v>0</v>
      </c>
      <c r="G5718" s="4">
        <v>0</v>
      </c>
      <c r="H5718" s="6">
        <v>44044</v>
      </c>
      <c r="I5718" s="4" t="s">
        <v>3504</v>
      </c>
      <c r="J5718" s="4" t="s">
        <v>1043</v>
      </c>
      <c r="K5718" s="4">
        <v>10837</v>
      </c>
      <c r="L5718" s="4">
        <v>0</v>
      </c>
      <c r="M5718" s="4">
        <v>0</v>
      </c>
      <c r="N5718" s="4">
        <v>0</v>
      </c>
      <c r="O5718" s="4">
        <v>233000</v>
      </c>
      <c r="P5718" s="4">
        <v>127812000</v>
      </c>
      <c r="Q5718" s="4">
        <v>7734</v>
      </c>
      <c r="R5718" s="4" t="b">
        <f t="shared" si="103"/>
        <v>0</v>
      </c>
      <c r="S5718" s="4">
        <v>0</v>
      </c>
    </row>
    <row r="5719" spans="1:19" ht="14.25" customHeight="1">
      <c r="A5719" s="4" t="s">
        <v>2921</v>
      </c>
      <c r="B5719" s="5"/>
      <c r="C5719" s="4">
        <v>0</v>
      </c>
      <c r="E5719" s="4" t="b">
        <f t="shared" si="96"/>
        <v>0</v>
      </c>
      <c r="F5719" s="4">
        <v>0</v>
      </c>
      <c r="G5719" s="4">
        <v>0</v>
      </c>
      <c r="H5719" s="6">
        <v>44044</v>
      </c>
      <c r="I5719" s="4" t="s">
        <v>3505</v>
      </c>
      <c r="J5719" s="4" t="s">
        <v>1043</v>
      </c>
      <c r="K5719" s="4">
        <v>10838</v>
      </c>
      <c r="L5719" s="4">
        <v>0</v>
      </c>
      <c r="M5719" s="4">
        <v>0</v>
      </c>
      <c r="N5719" s="4">
        <v>0</v>
      </c>
      <c r="O5719" s="4">
        <v>210000</v>
      </c>
      <c r="P5719" s="4">
        <v>128022000</v>
      </c>
      <c r="Q5719" s="4">
        <v>7735</v>
      </c>
      <c r="R5719" s="4" t="b">
        <f t="shared" si="103"/>
        <v>0</v>
      </c>
      <c r="S5719" s="4">
        <v>0</v>
      </c>
    </row>
    <row r="5720" spans="1:19" ht="14.25" customHeight="1">
      <c r="A5720" s="4" t="s">
        <v>2921</v>
      </c>
      <c r="B5720" s="5"/>
      <c r="C5720" s="4">
        <v>0</v>
      </c>
      <c r="E5720" s="4" t="b">
        <f t="shared" si="96"/>
        <v>0</v>
      </c>
      <c r="F5720" s="4">
        <v>0</v>
      </c>
      <c r="G5720" s="4">
        <v>0</v>
      </c>
      <c r="H5720" s="6">
        <v>44044</v>
      </c>
      <c r="I5720" s="4" t="s">
        <v>3506</v>
      </c>
      <c r="J5720" s="4" t="s">
        <v>1043</v>
      </c>
      <c r="K5720" s="4">
        <v>10839</v>
      </c>
      <c r="L5720" s="4">
        <v>0</v>
      </c>
      <c r="M5720" s="4">
        <v>0</v>
      </c>
      <c r="N5720" s="4">
        <v>0</v>
      </c>
      <c r="O5720" s="4">
        <v>233000</v>
      </c>
      <c r="P5720" s="4">
        <v>128255000</v>
      </c>
      <c r="Q5720" s="4">
        <v>7736</v>
      </c>
      <c r="R5720" s="4" t="b">
        <f t="shared" si="103"/>
        <v>0</v>
      </c>
      <c r="S5720" s="4">
        <v>0</v>
      </c>
    </row>
    <row r="5721" spans="1:19" ht="14.25" customHeight="1">
      <c r="A5721" s="4" t="s">
        <v>2921</v>
      </c>
      <c r="B5721" s="5"/>
      <c r="C5721" s="4">
        <v>0</v>
      </c>
      <c r="E5721" s="4" t="b">
        <f t="shared" si="96"/>
        <v>0</v>
      </c>
      <c r="F5721" s="4">
        <v>0</v>
      </c>
      <c r="G5721" s="4">
        <v>0</v>
      </c>
      <c r="H5721" s="6">
        <v>44044</v>
      </c>
      <c r="I5721" s="4" t="s">
        <v>3507</v>
      </c>
      <c r="J5721" s="4" t="s">
        <v>1043</v>
      </c>
      <c r="K5721" s="4">
        <v>10840</v>
      </c>
      <c r="L5721" s="4">
        <v>0</v>
      </c>
      <c r="M5721" s="4">
        <v>0</v>
      </c>
      <c r="N5721" s="4">
        <v>0</v>
      </c>
      <c r="O5721" s="4">
        <v>210000</v>
      </c>
      <c r="P5721" s="4">
        <v>128465000</v>
      </c>
      <c r="Q5721" s="4">
        <v>7737</v>
      </c>
      <c r="R5721" s="4" t="b">
        <f t="shared" si="103"/>
        <v>0</v>
      </c>
      <c r="S5721" s="4">
        <v>0</v>
      </c>
    </row>
    <row r="5722" spans="1:19" ht="14.25" customHeight="1">
      <c r="A5722" s="4" t="s">
        <v>2921</v>
      </c>
      <c r="B5722" s="5"/>
      <c r="C5722" s="4">
        <v>0</v>
      </c>
      <c r="E5722" s="4" t="b">
        <f t="shared" si="96"/>
        <v>0</v>
      </c>
      <c r="F5722" s="4">
        <v>0</v>
      </c>
      <c r="G5722" s="4">
        <v>0</v>
      </c>
      <c r="H5722" s="6">
        <v>44044</v>
      </c>
      <c r="I5722" s="4" t="s">
        <v>3508</v>
      </c>
      <c r="J5722" s="4" t="s">
        <v>1043</v>
      </c>
      <c r="K5722" s="4">
        <v>10841</v>
      </c>
      <c r="L5722" s="4">
        <v>0</v>
      </c>
      <c r="M5722" s="4">
        <v>0</v>
      </c>
      <c r="N5722" s="4">
        <v>0</v>
      </c>
      <c r="O5722" s="4">
        <v>210000</v>
      </c>
      <c r="P5722" s="4">
        <v>128675000</v>
      </c>
      <c r="Q5722" s="4">
        <v>7738</v>
      </c>
      <c r="R5722" s="4" t="b">
        <f t="shared" si="103"/>
        <v>0</v>
      </c>
      <c r="S5722" s="4">
        <v>0</v>
      </c>
    </row>
    <row r="5723" spans="1:19" ht="14.25" customHeight="1">
      <c r="A5723" s="4" t="s">
        <v>2921</v>
      </c>
      <c r="B5723" s="5"/>
      <c r="C5723" s="4">
        <v>0</v>
      </c>
      <c r="E5723" s="4" t="b">
        <f t="shared" si="96"/>
        <v>0</v>
      </c>
      <c r="F5723" s="4">
        <v>0</v>
      </c>
      <c r="G5723" s="4">
        <v>0</v>
      </c>
      <c r="H5723" s="6">
        <v>44044</v>
      </c>
      <c r="I5723" s="4" t="s">
        <v>3509</v>
      </c>
      <c r="J5723" s="4" t="s">
        <v>1043</v>
      </c>
      <c r="K5723" s="4">
        <v>10842</v>
      </c>
      <c r="L5723" s="4">
        <v>0</v>
      </c>
      <c r="M5723" s="4">
        <v>0</v>
      </c>
      <c r="N5723" s="4">
        <v>0</v>
      </c>
      <c r="O5723" s="4">
        <v>233000</v>
      </c>
      <c r="P5723" s="4">
        <v>128908000</v>
      </c>
      <c r="Q5723" s="4">
        <v>7739</v>
      </c>
      <c r="R5723" s="4" t="b">
        <f t="shared" si="103"/>
        <v>0</v>
      </c>
      <c r="S5723" s="4">
        <v>0</v>
      </c>
    </row>
    <row r="5724" spans="1:19" ht="14.25" customHeight="1">
      <c r="A5724" s="4" t="s">
        <v>2921</v>
      </c>
      <c r="B5724" s="5"/>
      <c r="C5724" s="4">
        <v>0</v>
      </c>
      <c r="E5724" s="4" t="b">
        <f t="shared" si="96"/>
        <v>0</v>
      </c>
      <c r="F5724" s="4">
        <v>0</v>
      </c>
      <c r="G5724" s="4">
        <v>0</v>
      </c>
      <c r="H5724" s="6">
        <v>44044</v>
      </c>
      <c r="I5724" s="4" t="s">
        <v>3510</v>
      </c>
      <c r="J5724" s="4" t="s">
        <v>1043</v>
      </c>
      <c r="K5724" s="4">
        <v>10843</v>
      </c>
      <c r="L5724" s="4">
        <v>0</v>
      </c>
      <c r="M5724" s="4">
        <v>0</v>
      </c>
      <c r="N5724" s="4">
        <v>0</v>
      </c>
      <c r="O5724" s="4">
        <v>210000</v>
      </c>
      <c r="P5724" s="4">
        <v>129118000</v>
      </c>
      <c r="Q5724" s="4">
        <v>7740</v>
      </c>
      <c r="R5724" s="4" t="b">
        <f t="shared" si="103"/>
        <v>0</v>
      </c>
      <c r="S5724" s="4">
        <v>0</v>
      </c>
    </row>
    <row r="5725" spans="1:19" ht="14.25" customHeight="1">
      <c r="A5725" s="4" t="s">
        <v>2921</v>
      </c>
      <c r="B5725" s="5"/>
      <c r="C5725" s="4">
        <v>0</v>
      </c>
      <c r="E5725" s="4" t="b">
        <f t="shared" si="96"/>
        <v>0</v>
      </c>
      <c r="F5725" s="4">
        <v>0</v>
      </c>
      <c r="G5725" s="4">
        <v>0</v>
      </c>
      <c r="H5725" s="6">
        <v>44044</v>
      </c>
      <c r="I5725" s="4" t="s">
        <v>3511</v>
      </c>
      <c r="J5725" s="4" t="s">
        <v>1043</v>
      </c>
      <c r="K5725" s="4">
        <v>10844</v>
      </c>
      <c r="L5725" s="4">
        <v>0</v>
      </c>
      <c r="M5725" s="4">
        <v>0</v>
      </c>
      <c r="N5725" s="4">
        <v>0</v>
      </c>
      <c r="O5725" s="4">
        <v>210000</v>
      </c>
      <c r="P5725" s="4">
        <v>129328000</v>
      </c>
      <c r="Q5725" s="4">
        <v>7741</v>
      </c>
      <c r="R5725" s="4" t="b">
        <f t="shared" si="103"/>
        <v>0</v>
      </c>
      <c r="S5725" s="4">
        <v>0</v>
      </c>
    </row>
    <row r="5726" spans="1:19" ht="14.25" customHeight="1">
      <c r="A5726" s="4" t="s">
        <v>2921</v>
      </c>
      <c r="B5726" s="5"/>
      <c r="C5726" s="4">
        <v>0</v>
      </c>
      <c r="E5726" s="4" t="b">
        <f t="shared" si="96"/>
        <v>0</v>
      </c>
      <c r="F5726" s="4">
        <v>0</v>
      </c>
      <c r="G5726" s="4">
        <v>0</v>
      </c>
      <c r="H5726" s="6">
        <v>44044</v>
      </c>
      <c r="I5726" s="4" t="s">
        <v>3512</v>
      </c>
      <c r="J5726" s="4" t="s">
        <v>1043</v>
      </c>
      <c r="K5726" s="4">
        <v>10845</v>
      </c>
      <c r="L5726" s="4">
        <v>0</v>
      </c>
      <c r="M5726" s="4">
        <v>0</v>
      </c>
      <c r="N5726" s="4">
        <v>0</v>
      </c>
      <c r="O5726" s="4">
        <v>233000</v>
      </c>
      <c r="P5726" s="4">
        <v>129561000</v>
      </c>
      <c r="Q5726" s="4">
        <v>7742</v>
      </c>
      <c r="R5726" s="4" t="b">
        <f t="shared" si="103"/>
        <v>0</v>
      </c>
      <c r="S5726" s="4">
        <v>0</v>
      </c>
    </row>
    <row r="5727" spans="1:19" ht="14.25" customHeight="1">
      <c r="A5727" s="4" t="s">
        <v>2921</v>
      </c>
      <c r="B5727" s="5"/>
      <c r="C5727" s="4">
        <v>0</v>
      </c>
      <c r="E5727" s="4" t="b">
        <f t="shared" si="96"/>
        <v>0</v>
      </c>
      <c r="F5727" s="4">
        <v>0</v>
      </c>
      <c r="G5727" s="4">
        <v>0</v>
      </c>
      <c r="H5727" s="6">
        <v>44044</v>
      </c>
      <c r="I5727" s="4" t="s">
        <v>3513</v>
      </c>
      <c r="J5727" s="4" t="s">
        <v>1043</v>
      </c>
      <c r="K5727" s="4">
        <v>10846</v>
      </c>
      <c r="L5727" s="4">
        <v>0</v>
      </c>
      <c r="M5727" s="4">
        <v>0</v>
      </c>
      <c r="N5727" s="4">
        <v>0</v>
      </c>
      <c r="O5727" s="4">
        <v>233000</v>
      </c>
      <c r="P5727" s="4">
        <v>129794000</v>
      </c>
      <c r="Q5727" s="4">
        <v>7743</v>
      </c>
      <c r="R5727" s="4" t="b">
        <f t="shared" si="103"/>
        <v>0</v>
      </c>
      <c r="S5727" s="4">
        <v>0</v>
      </c>
    </row>
    <row r="5728" spans="1:19" ht="14.25" customHeight="1">
      <c r="A5728" s="4" t="s">
        <v>2921</v>
      </c>
      <c r="B5728" s="5"/>
      <c r="C5728" s="4">
        <v>0</v>
      </c>
      <c r="E5728" s="4" t="b">
        <f t="shared" si="96"/>
        <v>0</v>
      </c>
      <c r="F5728" s="4">
        <v>0</v>
      </c>
      <c r="G5728" s="4">
        <v>0</v>
      </c>
      <c r="H5728" s="6">
        <v>44044</v>
      </c>
      <c r="I5728" s="4" t="s">
        <v>3514</v>
      </c>
      <c r="J5728" s="4" t="s">
        <v>1043</v>
      </c>
      <c r="K5728" s="4">
        <v>10847</v>
      </c>
      <c r="L5728" s="4">
        <v>0</v>
      </c>
      <c r="M5728" s="4">
        <v>0</v>
      </c>
      <c r="N5728" s="4">
        <v>0</v>
      </c>
      <c r="O5728" s="4">
        <v>210000</v>
      </c>
      <c r="P5728" s="4">
        <v>130004000</v>
      </c>
      <c r="Q5728" s="4">
        <v>7744</v>
      </c>
      <c r="R5728" s="4" t="b">
        <f t="shared" si="103"/>
        <v>0</v>
      </c>
      <c r="S5728" s="4">
        <v>0</v>
      </c>
    </row>
    <row r="5729" spans="1:19" ht="14.25" customHeight="1">
      <c r="A5729" s="4" t="s">
        <v>2921</v>
      </c>
      <c r="B5729" s="5"/>
      <c r="C5729" s="4">
        <v>0</v>
      </c>
      <c r="E5729" s="4" t="b">
        <f t="shared" si="96"/>
        <v>0</v>
      </c>
      <c r="F5729" s="4">
        <v>0</v>
      </c>
      <c r="G5729" s="4">
        <v>0</v>
      </c>
      <c r="H5729" s="6">
        <v>44044</v>
      </c>
      <c r="I5729" s="4" t="s">
        <v>3515</v>
      </c>
      <c r="J5729" s="4" t="s">
        <v>1043</v>
      </c>
      <c r="K5729" s="4">
        <v>10848</v>
      </c>
      <c r="L5729" s="4">
        <v>0</v>
      </c>
      <c r="M5729" s="4">
        <v>0</v>
      </c>
      <c r="N5729" s="4">
        <v>0</v>
      </c>
      <c r="O5729" s="4">
        <v>233000</v>
      </c>
      <c r="P5729" s="4">
        <v>130237000</v>
      </c>
      <c r="Q5729" s="4">
        <v>7745</v>
      </c>
      <c r="R5729" s="4" t="b">
        <f t="shared" si="103"/>
        <v>0</v>
      </c>
      <c r="S5729" s="4">
        <v>0</v>
      </c>
    </row>
    <row r="5730" spans="1:19" ht="14.25" customHeight="1">
      <c r="A5730" s="4" t="s">
        <v>2921</v>
      </c>
      <c r="B5730" s="5"/>
      <c r="C5730" s="4">
        <v>0</v>
      </c>
      <c r="E5730" s="4" t="b">
        <f t="shared" si="96"/>
        <v>0</v>
      </c>
      <c r="F5730" s="4">
        <v>0</v>
      </c>
      <c r="G5730" s="4">
        <v>0</v>
      </c>
      <c r="H5730" s="6">
        <v>44044</v>
      </c>
      <c r="I5730" s="4" t="s">
        <v>3516</v>
      </c>
      <c r="J5730" s="4" t="s">
        <v>1043</v>
      </c>
      <c r="K5730" s="4">
        <v>10849</v>
      </c>
      <c r="L5730" s="4">
        <v>0</v>
      </c>
      <c r="M5730" s="4">
        <v>0</v>
      </c>
      <c r="N5730" s="4">
        <v>0</v>
      </c>
      <c r="O5730" s="4">
        <v>210000</v>
      </c>
      <c r="P5730" s="4">
        <v>130447000</v>
      </c>
      <c r="Q5730" s="4">
        <v>7746</v>
      </c>
      <c r="R5730" s="4" t="b">
        <f t="shared" si="103"/>
        <v>0</v>
      </c>
      <c r="S5730" s="4">
        <v>0</v>
      </c>
    </row>
    <row r="5731" spans="1:19" ht="14.25" customHeight="1">
      <c r="A5731" s="4" t="s">
        <v>2921</v>
      </c>
      <c r="B5731" s="5"/>
      <c r="C5731" s="4">
        <v>0</v>
      </c>
      <c r="E5731" s="4" t="b">
        <f t="shared" si="96"/>
        <v>0</v>
      </c>
      <c r="F5731" s="4">
        <v>0</v>
      </c>
      <c r="G5731" s="4">
        <v>0</v>
      </c>
      <c r="H5731" s="6">
        <v>44044</v>
      </c>
      <c r="I5731" s="4" t="s">
        <v>3517</v>
      </c>
      <c r="J5731" s="4" t="s">
        <v>1043</v>
      </c>
      <c r="K5731" s="4">
        <v>10850</v>
      </c>
      <c r="L5731" s="4">
        <v>0</v>
      </c>
      <c r="M5731" s="4">
        <v>0</v>
      </c>
      <c r="N5731" s="4">
        <v>0</v>
      </c>
      <c r="O5731" s="4">
        <v>233000</v>
      </c>
      <c r="P5731" s="4">
        <v>130680000</v>
      </c>
      <c r="Q5731" s="4">
        <v>7747</v>
      </c>
      <c r="R5731" s="4" t="b">
        <f t="shared" si="103"/>
        <v>0</v>
      </c>
      <c r="S5731" s="4">
        <v>0</v>
      </c>
    </row>
    <row r="5732" spans="1:19" ht="14.25" customHeight="1">
      <c r="A5732" s="4" t="s">
        <v>2921</v>
      </c>
      <c r="B5732" s="5"/>
      <c r="C5732" s="4">
        <v>0</v>
      </c>
      <c r="E5732" s="4" t="b">
        <f t="shared" si="96"/>
        <v>0</v>
      </c>
      <c r="F5732" s="4">
        <v>0</v>
      </c>
      <c r="G5732" s="4">
        <v>0</v>
      </c>
      <c r="H5732" s="6">
        <v>44044</v>
      </c>
      <c r="I5732" s="4" t="s">
        <v>3518</v>
      </c>
      <c r="J5732" s="4" t="s">
        <v>1043</v>
      </c>
      <c r="K5732" s="4">
        <v>10851</v>
      </c>
      <c r="L5732" s="4">
        <v>0</v>
      </c>
      <c r="M5732" s="4">
        <v>0</v>
      </c>
      <c r="N5732" s="4">
        <v>0</v>
      </c>
      <c r="O5732" s="4">
        <v>210000</v>
      </c>
      <c r="P5732" s="4">
        <v>130890000</v>
      </c>
      <c r="Q5732" s="4">
        <v>7748</v>
      </c>
      <c r="R5732" s="4" t="b">
        <f t="shared" si="103"/>
        <v>0</v>
      </c>
      <c r="S5732" s="4">
        <v>0</v>
      </c>
    </row>
    <row r="5733" spans="1:19" ht="14.25" customHeight="1">
      <c r="A5733" s="4" t="s">
        <v>2921</v>
      </c>
      <c r="B5733" s="5"/>
      <c r="C5733" s="4">
        <v>0</v>
      </c>
      <c r="E5733" s="4" t="b">
        <f t="shared" si="96"/>
        <v>0</v>
      </c>
      <c r="F5733" s="4">
        <v>0</v>
      </c>
      <c r="G5733" s="4">
        <v>0</v>
      </c>
      <c r="H5733" s="6">
        <v>44044</v>
      </c>
      <c r="I5733" s="4" t="s">
        <v>3519</v>
      </c>
      <c r="J5733" s="4" t="s">
        <v>1043</v>
      </c>
      <c r="K5733" s="4">
        <v>10852</v>
      </c>
      <c r="L5733" s="4">
        <v>0</v>
      </c>
      <c r="M5733" s="4">
        <v>0</v>
      </c>
      <c r="N5733" s="4">
        <v>0</v>
      </c>
      <c r="O5733" s="4">
        <v>210000</v>
      </c>
      <c r="P5733" s="4">
        <v>131100000</v>
      </c>
      <c r="Q5733" s="4">
        <v>7749</v>
      </c>
      <c r="R5733" s="4" t="b">
        <f t="shared" si="103"/>
        <v>0</v>
      </c>
      <c r="S5733" s="4">
        <v>0</v>
      </c>
    </row>
    <row r="5734" spans="1:19" ht="14.25" customHeight="1">
      <c r="A5734" s="4" t="s">
        <v>2921</v>
      </c>
      <c r="B5734" s="5"/>
      <c r="C5734" s="4">
        <v>0</v>
      </c>
      <c r="E5734" s="4" t="b">
        <f t="shared" si="96"/>
        <v>0</v>
      </c>
      <c r="F5734" s="4">
        <v>0</v>
      </c>
      <c r="G5734" s="4">
        <v>0</v>
      </c>
      <c r="H5734" s="6">
        <v>44044</v>
      </c>
      <c r="I5734" s="4" t="s">
        <v>3520</v>
      </c>
      <c r="J5734" s="4" t="s">
        <v>1043</v>
      </c>
      <c r="K5734" s="4">
        <v>10853</v>
      </c>
      <c r="L5734" s="4">
        <v>0</v>
      </c>
      <c r="M5734" s="4">
        <v>0</v>
      </c>
      <c r="N5734" s="4">
        <v>0</v>
      </c>
      <c r="O5734" s="4">
        <v>210000</v>
      </c>
      <c r="P5734" s="4">
        <v>131310000</v>
      </c>
      <c r="Q5734" s="4">
        <v>7750</v>
      </c>
      <c r="R5734" s="4" t="b">
        <f t="shared" si="103"/>
        <v>0</v>
      </c>
      <c r="S5734" s="4">
        <v>0</v>
      </c>
    </row>
    <row r="5735" spans="1:19" ht="14.25" customHeight="1">
      <c r="A5735" s="4" t="s">
        <v>2921</v>
      </c>
      <c r="B5735" s="5"/>
      <c r="C5735" s="4">
        <v>0</v>
      </c>
      <c r="E5735" s="4" t="b">
        <f t="shared" si="96"/>
        <v>0</v>
      </c>
      <c r="F5735" s="4">
        <v>0</v>
      </c>
      <c r="G5735" s="4">
        <v>0</v>
      </c>
      <c r="H5735" s="6">
        <v>44044</v>
      </c>
      <c r="I5735" s="4" t="s">
        <v>3521</v>
      </c>
      <c r="J5735" s="4" t="s">
        <v>1043</v>
      </c>
      <c r="K5735" s="4">
        <v>10854</v>
      </c>
      <c r="L5735" s="4">
        <v>0</v>
      </c>
      <c r="M5735" s="4">
        <v>0</v>
      </c>
      <c r="N5735" s="4">
        <v>0</v>
      </c>
      <c r="O5735" s="4">
        <v>210000</v>
      </c>
      <c r="P5735" s="4">
        <v>131520000</v>
      </c>
      <c r="Q5735" s="4">
        <v>7751</v>
      </c>
      <c r="R5735" s="4" t="b">
        <f t="shared" si="103"/>
        <v>0</v>
      </c>
      <c r="S5735" s="4">
        <v>0</v>
      </c>
    </row>
    <row r="5736" spans="1:19" ht="14.25" customHeight="1">
      <c r="A5736" s="4" t="s">
        <v>2921</v>
      </c>
      <c r="B5736" s="5"/>
      <c r="C5736" s="4">
        <v>0</v>
      </c>
      <c r="E5736" s="4" t="b">
        <f t="shared" si="96"/>
        <v>0</v>
      </c>
      <c r="F5736" s="4">
        <v>0</v>
      </c>
      <c r="G5736" s="4">
        <v>0</v>
      </c>
      <c r="H5736" s="6">
        <v>44044</v>
      </c>
      <c r="I5736" s="4" t="s">
        <v>3522</v>
      </c>
      <c r="J5736" s="4" t="s">
        <v>1043</v>
      </c>
      <c r="K5736" s="4">
        <v>10855</v>
      </c>
      <c r="L5736" s="4">
        <v>0</v>
      </c>
      <c r="M5736" s="4">
        <v>0</v>
      </c>
      <c r="N5736" s="4">
        <v>0</v>
      </c>
      <c r="O5736" s="4">
        <v>233000</v>
      </c>
      <c r="P5736" s="4">
        <v>131753000</v>
      </c>
      <c r="Q5736" s="4">
        <v>7752</v>
      </c>
      <c r="R5736" s="4" t="b">
        <f t="shared" si="103"/>
        <v>0</v>
      </c>
      <c r="S5736" s="4">
        <v>0</v>
      </c>
    </row>
    <row r="5737" spans="1:19" ht="14.25" customHeight="1">
      <c r="A5737" s="4" t="s">
        <v>2921</v>
      </c>
      <c r="B5737" s="5"/>
      <c r="C5737" s="4">
        <v>0</v>
      </c>
      <c r="E5737" s="4" t="b">
        <f t="shared" si="96"/>
        <v>0</v>
      </c>
      <c r="F5737" s="4">
        <v>0</v>
      </c>
      <c r="G5737" s="4">
        <v>0</v>
      </c>
      <c r="H5737" s="6">
        <v>44044</v>
      </c>
      <c r="I5737" s="4" t="s">
        <v>3523</v>
      </c>
      <c r="J5737" s="4" t="s">
        <v>1043</v>
      </c>
      <c r="K5737" s="4">
        <v>10856</v>
      </c>
      <c r="L5737" s="4">
        <v>0</v>
      </c>
      <c r="M5737" s="4">
        <v>0</v>
      </c>
      <c r="N5737" s="4">
        <v>0</v>
      </c>
      <c r="O5737" s="4">
        <v>210000</v>
      </c>
      <c r="P5737" s="4">
        <v>131963000</v>
      </c>
      <c r="Q5737" s="4">
        <v>7753</v>
      </c>
      <c r="R5737" s="4" t="b">
        <f t="shared" si="103"/>
        <v>0</v>
      </c>
      <c r="S5737" s="4">
        <v>0</v>
      </c>
    </row>
    <row r="5738" spans="1:19" ht="14.25" customHeight="1">
      <c r="A5738" s="4" t="s">
        <v>2921</v>
      </c>
      <c r="B5738" s="5"/>
      <c r="C5738" s="4">
        <v>0</v>
      </c>
      <c r="E5738" s="4" t="b">
        <f t="shared" si="96"/>
        <v>0</v>
      </c>
      <c r="F5738" s="4">
        <v>0</v>
      </c>
      <c r="G5738" s="4">
        <v>0</v>
      </c>
      <c r="H5738" s="6">
        <v>44044</v>
      </c>
      <c r="I5738" s="4" t="s">
        <v>3524</v>
      </c>
      <c r="J5738" s="4" t="s">
        <v>1043</v>
      </c>
      <c r="K5738" s="4">
        <v>10857</v>
      </c>
      <c r="L5738" s="4">
        <v>0</v>
      </c>
      <c r="M5738" s="4">
        <v>0</v>
      </c>
      <c r="N5738" s="4">
        <v>0</v>
      </c>
      <c r="O5738" s="4">
        <v>233000</v>
      </c>
      <c r="P5738" s="4">
        <v>132196000</v>
      </c>
      <c r="Q5738" s="4">
        <v>7754</v>
      </c>
      <c r="R5738" s="4" t="b">
        <f t="shared" si="103"/>
        <v>0</v>
      </c>
      <c r="S5738" s="4">
        <v>0</v>
      </c>
    </row>
    <row r="5739" spans="1:19" ht="14.25" customHeight="1">
      <c r="A5739" s="4" t="s">
        <v>2921</v>
      </c>
      <c r="B5739" s="5"/>
      <c r="C5739" s="4">
        <v>0</v>
      </c>
      <c r="E5739" s="4" t="b">
        <f t="shared" si="96"/>
        <v>0</v>
      </c>
      <c r="F5739" s="4">
        <v>0</v>
      </c>
      <c r="G5739" s="4">
        <v>0</v>
      </c>
      <c r="H5739" s="6">
        <v>44044</v>
      </c>
      <c r="I5739" s="4" t="s">
        <v>3525</v>
      </c>
      <c r="J5739" s="4" t="s">
        <v>1043</v>
      </c>
      <c r="K5739" s="4">
        <v>10858</v>
      </c>
      <c r="L5739" s="4">
        <v>0</v>
      </c>
      <c r="M5739" s="4">
        <v>0</v>
      </c>
      <c r="N5739" s="4">
        <v>0</v>
      </c>
      <c r="O5739" s="4">
        <v>233000</v>
      </c>
      <c r="P5739" s="4">
        <v>132429000</v>
      </c>
      <c r="Q5739" s="4">
        <v>7755</v>
      </c>
      <c r="R5739" s="4" t="b">
        <f t="shared" si="103"/>
        <v>0</v>
      </c>
      <c r="S5739" s="4">
        <v>0</v>
      </c>
    </row>
    <row r="5740" spans="1:19" ht="14.25" customHeight="1">
      <c r="A5740" s="4" t="s">
        <v>2921</v>
      </c>
      <c r="B5740" s="5"/>
      <c r="C5740" s="4">
        <v>0</v>
      </c>
      <c r="E5740" s="4" t="b">
        <f t="shared" si="96"/>
        <v>0</v>
      </c>
      <c r="F5740" s="4">
        <v>0</v>
      </c>
      <c r="G5740" s="4">
        <v>0</v>
      </c>
      <c r="H5740" s="6">
        <v>44044</v>
      </c>
      <c r="I5740" s="4" t="s">
        <v>3526</v>
      </c>
      <c r="J5740" s="4" t="s">
        <v>1043</v>
      </c>
      <c r="K5740" s="4">
        <v>10859</v>
      </c>
      <c r="L5740" s="4">
        <v>0</v>
      </c>
      <c r="M5740" s="4">
        <v>0</v>
      </c>
      <c r="N5740" s="4">
        <v>0</v>
      </c>
      <c r="O5740" s="4">
        <v>233000</v>
      </c>
      <c r="P5740" s="4">
        <v>132662000</v>
      </c>
      <c r="Q5740" s="4">
        <v>7756</v>
      </c>
      <c r="R5740" s="4" t="b">
        <f t="shared" si="103"/>
        <v>0</v>
      </c>
      <c r="S5740" s="4">
        <v>0</v>
      </c>
    </row>
    <row r="5741" spans="1:19" ht="14.25" customHeight="1">
      <c r="A5741" s="4" t="s">
        <v>2921</v>
      </c>
      <c r="B5741" s="5"/>
      <c r="C5741" s="4">
        <v>0</v>
      </c>
      <c r="E5741" s="4" t="b">
        <f t="shared" si="96"/>
        <v>0</v>
      </c>
      <c r="F5741" s="4">
        <v>0</v>
      </c>
      <c r="G5741" s="4">
        <v>0</v>
      </c>
      <c r="H5741" s="6">
        <v>44044</v>
      </c>
      <c r="I5741" s="4" t="s">
        <v>3527</v>
      </c>
      <c r="J5741" s="4" t="s">
        <v>1043</v>
      </c>
      <c r="K5741" s="4">
        <v>10860</v>
      </c>
      <c r="L5741" s="4">
        <v>0</v>
      </c>
      <c r="M5741" s="4">
        <v>0</v>
      </c>
      <c r="N5741" s="4">
        <v>0</v>
      </c>
      <c r="O5741" s="4">
        <v>210000</v>
      </c>
      <c r="P5741" s="4">
        <v>132872000</v>
      </c>
      <c r="Q5741" s="4">
        <v>7757</v>
      </c>
      <c r="R5741" s="4" t="b">
        <f t="shared" si="103"/>
        <v>0</v>
      </c>
      <c r="S5741" s="4">
        <v>0</v>
      </c>
    </row>
    <row r="5742" spans="1:19" ht="14.25" customHeight="1">
      <c r="A5742" s="4" t="s">
        <v>2921</v>
      </c>
      <c r="B5742" s="5"/>
      <c r="C5742" s="4">
        <v>0</v>
      </c>
      <c r="E5742" s="4" t="b">
        <f t="shared" si="96"/>
        <v>0</v>
      </c>
      <c r="F5742" s="4">
        <v>0</v>
      </c>
      <c r="G5742" s="4">
        <v>0</v>
      </c>
      <c r="H5742" s="6">
        <v>44044</v>
      </c>
      <c r="I5742" s="4" t="s">
        <v>3528</v>
      </c>
      <c r="J5742" s="4" t="s">
        <v>1043</v>
      </c>
      <c r="K5742" s="4">
        <v>10861</v>
      </c>
      <c r="L5742" s="4">
        <v>0</v>
      </c>
      <c r="M5742" s="4">
        <v>0</v>
      </c>
      <c r="N5742" s="4">
        <v>0</v>
      </c>
      <c r="O5742" s="4">
        <v>210000</v>
      </c>
      <c r="P5742" s="4">
        <v>133082000</v>
      </c>
      <c r="Q5742" s="4">
        <v>7758</v>
      </c>
      <c r="R5742" s="4" t="b">
        <f t="shared" si="103"/>
        <v>0</v>
      </c>
      <c r="S5742" s="4">
        <v>0</v>
      </c>
    </row>
    <row r="5743" spans="1:19" ht="14.25" customHeight="1">
      <c r="A5743" s="4" t="s">
        <v>2921</v>
      </c>
      <c r="B5743" s="5"/>
      <c r="C5743" s="4">
        <v>0</v>
      </c>
      <c r="E5743" s="4" t="b">
        <f t="shared" si="96"/>
        <v>0</v>
      </c>
      <c r="F5743" s="4">
        <v>0</v>
      </c>
      <c r="G5743" s="4">
        <v>0</v>
      </c>
      <c r="H5743" s="6">
        <v>44044</v>
      </c>
      <c r="I5743" s="4" t="s">
        <v>3529</v>
      </c>
      <c r="J5743" s="4" t="s">
        <v>1043</v>
      </c>
      <c r="K5743" s="4">
        <v>10862</v>
      </c>
      <c r="L5743" s="4">
        <v>0</v>
      </c>
      <c r="M5743" s="4">
        <v>0</v>
      </c>
      <c r="N5743" s="4">
        <v>0</v>
      </c>
      <c r="O5743" s="4">
        <v>210000</v>
      </c>
      <c r="P5743" s="4">
        <v>133292000</v>
      </c>
      <c r="Q5743" s="4">
        <v>7759</v>
      </c>
      <c r="R5743" s="4" t="b">
        <f t="shared" si="103"/>
        <v>0</v>
      </c>
      <c r="S5743" s="4">
        <v>0</v>
      </c>
    </row>
    <row r="5744" spans="1:19" ht="14.25" customHeight="1">
      <c r="A5744" s="4" t="s">
        <v>2921</v>
      </c>
      <c r="B5744" s="5"/>
      <c r="C5744" s="4">
        <v>0</v>
      </c>
      <c r="E5744" s="4" t="b">
        <f t="shared" si="96"/>
        <v>0</v>
      </c>
      <c r="F5744" s="4">
        <v>0</v>
      </c>
      <c r="G5744" s="4">
        <v>0</v>
      </c>
      <c r="H5744" s="6">
        <v>44044</v>
      </c>
      <c r="I5744" s="4" t="s">
        <v>3530</v>
      </c>
      <c r="J5744" s="4" t="s">
        <v>1043</v>
      </c>
      <c r="K5744" s="4">
        <v>10863</v>
      </c>
      <c r="L5744" s="4">
        <v>0</v>
      </c>
      <c r="M5744" s="4">
        <v>0</v>
      </c>
      <c r="N5744" s="4">
        <v>0</v>
      </c>
      <c r="O5744" s="4">
        <v>210000</v>
      </c>
      <c r="P5744" s="4">
        <v>133502000</v>
      </c>
      <c r="Q5744" s="4">
        <v>7760</v>
      </c>
      <c r="R5744" s="4" t="b">
        <f t="shared" si="103"/>
        <v>0</v>
      </c>
      <c r="S5744" s="4">
        <v>0</v>
      </c>
    </row>
    <row r="5745" spans="1:19" ht="14.25" customHeight="1">
      <c r="A5745" s="4" t="s">
        <v>2921</v>
      </c>
      <c r="B5745" s="5"/>
      <c r="C5745" s="4">
        <v>0</v>
      </c>
      <c r="E5745" s="4" t="b">
        <f t="shared" si="96"/>
        <v>0</v>
      </c>
      <c r="F5745" s="4">
        <v>0</v>
      </c>
      <c r="G5745" s="4">
        <v>0</v>
      </c>
      <c r="H5745" s="6">
        <v>44044</v>
      </c>
      <c r="I5745" s="4" t="s">
        <v>3531</v>
      </c>
      <c r="J5745" s="4" t="s">
        <v>1043</v>
      </c>
      <c r="K5745" s="4">
        <v>10864</v>
      </c>
      <c r="L5745" s="4">
        <v>0</v>
      </c>
      <c r="M5745" s="4">
        <v>0</v>
      </c>
      <c r="N5745" s="4">
        <v>0</v>
      </c>
      <c r="O5745" s="4">
        <v>210000</v>
      </c>
      <c r="P5745" s="4">
        <v>133712000</v>
      </c>
      <c r="Q5745" s="4">
        <v>7761</v>
      </c>
      <c r="R5745" s="4" t="b">
        <f t="shared" si="103"/>
        <v>0</v>
      </c>
      <c r="S5745" s="4">
        <v>0</v>
      </c>
    </row>
    <row r="5746" spans="1:19" ht="14.25" customHeight="1">
      <c r="A5746" s="4" t="s">
        <v>2921</v>
      </c>
      <c r="B5746" s="5"/>
      <c r="C5746" s="4">
        <v>0</v>
      </c>
      <c r="E5746" s="4" t="b">
        <f t="shared" si="96"/>
        <v>0</v>
      </c>
      <c r="F5746" s="4">
        <v>0</v>
      </c>
      <c r="G5746" s="4">
        <v>0</v>
      </c>
      <c r="H5746" s="6">
        <v>44044</v>
      </c>
      <c r="I5746" s="4" t="s">
        <v>3532</v>
      </c>
      <c r="J5746" s="4" t="s">
        <v>1043</v>
      </c>
      <c r="K5746" s="4">
        <v>10865</v>
      </c>
      <c r="L5746" s="4">
        <v>0</v>
      </c>
      <c r="M5746" s="4">
        <v>0</v>
      </c>
      <c r="N5746" s="4">
        <v>0</v>
      </c>
      <c r="O5746" s="4">
        <v>210000</v>
      </c>
      <c r="P5746" s="4">
        <v>133922000</v>
      </c>
      <c r="Q5746" s="4">
        <v>7762</v>
      </c>
      <c r="R5746" s="4" t="b">
        <f t="shared" si="103"/>
        <v>0</v>
      </c>
      <c r="S5746" s="4">
        <v>0</v>
      </c>
    </row>
    <row r="5747" spans="1:19" ht="14.25" customHeight="1">
      <c r="A5747" s="4" t="s">
        <v>2921</v>
      </c>
      <c r="B5747" s="5"/>
      <c r="C5747" s="4">
        <v>0</v>
      </c>
      <c r="E5747" s="4" t="b">
        <f t="shared" si="96"/>
        <v>0</v>
      </c>
      <c r="F5747" s="4">
        <v>0</v>
      </c>
      <c r="G5747" s="4">
        <v>0</v>
      </c>
      <c r="H5747" s="6">
        <v>44044</v>
      </c>
      <c r="I5747" s="4" t="s">
        <v>3533</v>
      </c>
      <c r="J5747" s="4" t="s">
        <v>1043</v>
      </c>
      <c r="K5747" s="4">
        <v>10866</v>
      </c>
      <c r="L5747" s="4">
        <v>0</v>
      </c>
      <c r="M5747" s="4">
        <v>0</v>
      </c>
      <c r="N5747" s="4">
        <v>0</v>
      </c>
      <c r="O5747" s="4">
        <v>233000</v>
      </c>
      <c r="P5747" s="4">
        <v>134155000</v>
      </c>
      <c r="Q5747" s="4">
        <v>7763</v>
      </c>
      <c r="R5747" s="4" t="b">
        <f t="shared" si="103"/>
        <v>0</v>
      </c>
      <c r="S5747" s="4">
        <v>0</v>
      </c>
    </row>
    <row r="5748" spans="1:19" ht="14.25" customHeight="1">
      <c r="A5748" s="4" t="s">
        <v>2921</v>
      </c>
      <c r="B5748" s="5"/>
      <c r="C5748" s="4">
        <v>0</v>
      </c>
      <c r="E5748" s="4" t="b">
        <f t="shared" si="96"/>
        <v>0</v>
      </c>
      <c r="F5748" s="4">
        <v>0</v>
      </c>
      <c r="G5748" s="4">
        <v>0</v>
      </c>
      <c r="H5748" s="6">
        <v>44044</v>
      </c>
      <c r="I5748" s="4" t="s">
        <v>3534</v>
      </c>
      <c r="J5748" s="4" t="s">
        <v>1043</v>
      </c>
      <c r="K5748" s="4">
        <v>10867</v>
      </c>
      <c r="L5748" s="4">
        <v>0</v>
      </c>
      <c r="M5748" s="4">
        <v>0</v>
      </c>
      <c r="N5748" s="4">
        <v>0</v>
      </c>
      <c r="O5748" s="4">
        <v>210000</v>
      </c>
      <c r="P5748" s="4">
        <v>134365000</v>
      </c>
      <c r="Q5748" s="4">
        <v>7764</v>
      </c>
      <c r="R5748" s="4" t="b">
        <f t="shared" si="103"/>
        <v>0</v>
      </c>
      <c r="S5748" s="4">
        <v>0</v>
      </c>
    </row>
    <row r="5749" spans="1:19" ht="14.25" customHeight="1">
      <c r="A5749" s="4" t="s">
        <v>2921</v>
      </c>
      <c r="B5749" s="5"/>
      <c r="C5749" s="4">
        <v>0</v>
      </c>
      <c r="E5749" s="4" t="b">
        <f t="shared" si="96"/>
        <v>0</v>
      </c>
      <c r="F5749" s="4">
        <v>0</v>
      </c>
      <c r="G5749" s="4">
        <v>0</v>
      </c>
      <c r="H5749" s="6">
        <v>44044</v>
      </c>
      <c r="I5749" s="4" t="s">
        <v>3535</v>
      </c>
      <c r="J5749" s="4" t="s">
        <v>1043</v>
      </c>
      <c r="K5749" s="4">
        <v>10868</v>
      </c>
      <c r="L5749" s="4">
        <v>0</v>
      </c>
      <c r="M5749" s="4">
        <v>0</v>
      </c>
      <c r="N5749" s="4">
        <v>0</v>
      </c>
      <c r="O5749" s="4">
        <v>233000</v>
      </c>
      <c r="P5749" s="4">
        <v>134598000</v>
      </c>
      <c r="Q5749" s="4">
        <v>7765</v>
      </c>
      <c r="R5749" s="4" t="b">
        <f t="shared" si="103"/>
        <v>0</v>
      </c>
      <c r="S5749" s="4">
        <v>0</v>
      </c>
    </row>
    <row r="5750" spans="1:19" ht="14.25" customHeight="1">
      <c r="A5750" s="4" t="s">
        <v>2921</v>
      </c>
      <c r="B5750" s="5"/>
      <c r="C5750" s="4">
        <v>0</v>
      </c>
      <c r="E5750" s="4" t="b">
        <f t="shared" si="96"/>
        <v>0</v>
      </c>
      <c r="F5750" s="4">
        <v>0</v>
      </c>
      <c r="G5750" s="4">
        <v>0</v>
      </c>
      <c r="H5750" s="6">
        <v>44044</v>
      </c>
      <c r="I5750" s="4" t="s">
        <v>3536</v>
      </c>
      <c r="J5750" s="4" t="s">
        <v>1043</v>
      </c>
      <c r="K5750" s="4">
        <v>10869</v>
      </c>
      <c r="L5750" s="4">
        <v>0</v>
      </c>
      <c r="M5750" s="4">
        <v>0</v>
      </c>
      <c r="N5750" s="4">
        <v>0</v>
      </c>
      <c r="O5750" s="4">
        <v>210000</v>
      </c>
      <c r="P5750" s="4">
        <v>134808000</v>
      </c>
      <c r="Q5750" s="4">
        <v>7766</v>
      </c>
      <c r="R5750" s="4" t="b">
        <f t="shared" si="103"/>
        <v>0</v>
      </c>
      <c r="S5750" s="4">
        <v>0</v>
      </c>
    </row>
    <row r="5751" spans="1:19" ht="14.25" customHeight="1">
      <c r="A5751" s="4" t="s">
        <v>2921</v>
      </c>
      <c r="B5751" s="5"/>
      <c r="C5751" s="4">
        <v>0</v>
      </c>
      <c r="E5751" s="4" t="b">
        <f t="shared" si="96"/>
        <v>0</v>
      </c>
      <c r="F5751" s="4">
        <v>0</v>
      </c>
      <c r="G5751" s="4">
        <v>0</v>
      </c>
      <c r="H5751" s="6">
        <v>44044</v>
      </c>
      <c r="I5751" s="4" t="s">
        <v>3537</v>
      </c>
      <c r="J5751" s="4" t="s">
        <v>1043</v>
      </c>
      <c r="K5751" s="4">
        <v>10870</v>
      </c>
      <c r="L5751" s="4">
        <v>0</v>
      </c>
      <c r="M5751" s="4">
        <v>0</v>
      </c>
      <c r="N5751" s="4">
        <v>0</v>
      </c>
      <c r="O5751" s="4">
        <v>233000</v>
      </c>
      <c r="P5751" s="4">
        <v>135041000</v>
      </c>
      <c r="Q5751" s="4">
        <v>7767</v>
      </c>
      <c r="R5751" s="4" t="b">
        <f t="shared" si="103"/>
        <v>0</v>
      </c>
      <c r="S5751" s="4">
        <v>0</v>
      </c>
    </row>
    <row r="5752" spans="1:19" ht="14.25" customHeight="1">
      <c r="A5752" s="4" t="s">
        <v>2921</v>
      </c>
      <c r="B5752" s="5"/>
      <c r="C5752" s="4">
        <v>0</v>
      </c>
      <c r="E5752" s="4" t="b">
        <f t="shared" si="96"/>
        <v>0</v>
      </c>
      <c r="F5752" s="4">
        <v>0</v>
      </c>
      <c r="G5752" s="4">
        <v>0</v>
      </c>
      <c r="H5752" s="6">
        <v>44044</v>
      </c>
      <c r="I5752" s="4" t="s">
        <v>3538</v>
      </c>
      <c r="J5752" s="4" t="s">
        <v>1043</v>
      </c>
      <c r="K5752" s="4">
        <v>10871</v>
      </c>
      <c r="L5752" s="4">
        <v>0</v>
      </c>
      <c r="M5752" s="4">
        <v>0</v>
      </c>
      <c r="N5752" s="4">
        <v>0</v>
      </c>
      <c r="O5752" s="4">
        <v>210000</v>
      </c>
      <c r="P5752" s="4">
        <v>135251000</v>
      </c>
      <c r="Q5752" s="4">
        <v>7768</v>
      </c>
      <c r="R5752" s="4" t="b">
        <f t="shared" si="103"/>
        <v>0</v>
      </c>
      <c r="S5752" s="4">
        <v>0</v>
      </c>
    </row>
    <row r="5753" spans="1:19" ht="14.25" customHeight="1">
      <c r="A5753" s="4" t="s">
        <v>2921</v>
      </c>
      <c r="B5753" s="5"/>
      <c r="C5753" s="4">
        <v>0</v>
      </c>
      <c r="E5753" s="4" t="b">
        <f t="shared" si="96"/>
        <v>0</v>
      </c>
      <c r="F5753" s="4">
        <v>0</v>
      </c>
      <c r="G5753" s="4">
        <v>0</v>
      </c>
      <c r="H5753" s="6">
        <v>44044</v>
      </c>
      <c r="I5753" s="4" t="s">
        <v>3539</v>
      </c>
      <c r="J5753" s="4" t="s">
        <v>1043</v>
      </c>
      <c r="K5753" s="4">
        <v>10872</v>
      </c>
      <c r="L5753" s="4">
        <v>0</v>
      </c>
      <c r="M5753" s="4">
        <v>0</v>
      </c>
      <c r="N5753" s="4">
        <v>0</v>
      </c>
      <c r="O5753" s="4">
        <v>210000</v>
      </c>
      <c r="P5753" s="4">
        <v>135461000</v>
      </c>
      <c r="Q5753" s="4">
        <v>7769</v>
      </c>
      <c r="R5753" s="4" t="b">
        <f t="shared" si="103"/>
        <v>0</v>
      </c>
      <c r="S5753" s="4">
        <v>0</v>
      </c>
    </row>
    <row r="5754" spans="1:19" ht="14.25" customHeight="1">
      <c r="A5754" s="4" t="s">
        <v>2921</v>
      </c>
      <c r="B5754" s="5"/>
      <c r="C5754" s="4">
        <v>0</v>
      </c>
      <c r="E5754" s="4" t="b">
        <f t="shared" si="96"/>
        <v>0</v>
      </c>
      <c r="F5754" s="4">
        <v>0</v>
      </c>
      <c r="G5754" s="4">
        <v>0</v>
      </c>
      <c r="H5754" s="6">
        <v>44044</v>
      </c>
      <c r="I5754" s="4" t="s">
        <v>3540</v>
      </c>
      <c r="J5754" s="4" t="s">
        <v>1043</v>
      </c>
      <c r="K5754" s="4">
        <v>10873</v>
      </c>
      <c r="L5754" s="4">
        <v>0</v>
      </c>
      <c r="M5754" s="4">
        <v>0</v>
      </c>
      <c r="N5754" s="4">
        <v>0</v>
      </c>
      <c r="O5754" s="4">
        <v>210000</v>
      </c>
      <c r="P5754" s="4">
        <v>135671000</v>
      </c>
      <c r="Q5754" s="4">
        <v>7770</v>
      </c>
      <c r="R5754" s="4" t="b">
        <f t="shared" si="103"/>
        <v>0</v>
      </c>
      <c r="S5754" s="4">
        <v>0</v>
      </c>
    </row>
    <row r="5755" spans="1:19" ht="14.25" customHeight="1">
      <c r="A5755" s="4" t="s">
        <v>2921</v>
      </c>
      <c r="B5755" s="5"/>
      <c r="C5755" s="4">
        <v>0</v>
      </c>
      <c r="E5755" s="4" t="b">
        <f t="shared" si="96"/>
        <v>0</v>
      </c>
      <c r="F5755" s="4">
        <v>0</v>
      </c>
      <c r="G5755" s="4">
        <v>0</v>
      </c>
      <c r="H5755" s="6">
        <v>44044</v>
      </c>
      <c r="I5755" s="4" t="s">
        <v>3541</v>
      </c>
      <c r="J5755" s="4" t="s">
        <v>1043</v>
      </c>
      <c r="K5755" s="4">
        <v>10874</v>
      </c>
      <c r="L5755" s="4">
        <v>0</v>
      </c>
      <c r="M5755" s="4">
        <v>0</v>
      </c>
      <c r="N5755" s="4">
        <v>0</v>
      </c>
      <c r="O5755" s="4">
        <v>233000</v>
      </c>
      <c r="P5755" s="4">
        <v>135904000</v>
      </c>
      <c r="Q5755" s="4">
        <v>7771</v>
      </c>
      <c r="R5755" s="4" t="b">
        <f t="shared" si="103"/>
        <v>0</v>
      </c>
      <c r="S5755" s="4">
        <v>0</v>
      </c>
    </row>
    <row r="5756" spans="1:19" ht="14.25" customHeight="1">
      <c r="A5756" s="4" t="s">
        <v>2921</v>
      </c>
      <c r="B5756" s="5"/>
      <c r="C5756" s="4">
        <v>0</v>
      </c>
      <c r="E5756" s="4" t="b">
        <f t="shared" si="96"/>
        <v>0</v>
      </c>
      <c r="F5756" s="4">
        <v>0</v>
      </c>
      <c r="G5756" s="4">
        <v>0</v>
      </c>
      <c r="H5756" s="6">
        <v>44044</v>
      </c>
      <c r="I5756" s="4" t="s">
        <v>3542</v>
      </c>
      <c r="J5756" s="4" t="s">
        <v>1043</v>
      </c>
      <c r="K5756" s="4">
        <v>10875</v>
      </c>
      <c r="L5756" s="4">
        <v>0</v>
      </c>
      <c r="M5756" s="4">
        <v>0</v>
      </c>
      <c r="N5756" s="4">
        <v>0</v>
      </c>
      <c r="O5756" s="4">
        <v>210000</v>
      </c>
      <c r="P5756" s="4">
        <v>136114000</v>
      </c>
      <c r="Q5756" s="4">
        <v>7772</v>
      </c>
      <c r="R5756" s="4" t="b">
        <f t="shared" si="103"/>
        <v>0</v>
      </c>
      <c r="S5756" s="4">
        <v>0</v>
      </c>
    </row>
    <row r="5757" spans="1:19" ht="14.25" customHeight="1">
      <c r="A5757" s="4" t="s">
        <v>2921</v>
      </c>
      <c r="B5757" s="5"/>
      <c r="C5757" s="4">
        <v>0</v>
      </c>
      <c r="E5757" s="4" t="b">
        <f t="shared" si="96"/>
        <v>0</v>
      </c>
      <c r="F5757" s="4">
        <v>0</v>
      </c>
      <c r="G5757" s="4">
        <v>0</v>
      </c>
      <c r="H5757" s="6">
        <v>44044</v>
      </c>
      <c r="I5757" s="4" t="s">
        <v>3543</v>
      </c>
      <c r="J5757" s="4" t="s">
        <v>1043</v>
      </c>
      <c r="K5757" s="4">
        <v>10876</v>
      </c>
      <c r="L5757" s="4">
        <v>0</v>
      </c>
      <c r="M5757" s="4">
        <v>0</v>
      </c>
      <c r="N5757" s="4">
        <v>0</v>
      </c>
      <c r="O5757" s="4">
        <v>233000</v>
      </c>
      <c r="P5757" s="4">
        <v>136347000</v>
      </c>
      <c r="Q5757" s="4">
        <v>7773</v>
      </c>
      <c r="R5757" s="4" t="b">
        <f t="shared" si="103"/>
        <v>0</v>
      </c>
      <c r="S5757" s="4">
        <v>0</v>
      </c>
    </row>
    <row r="5758" spans="1:19" ht="14.25" customHeight="1">
      <c r="A5758" s="4" t="s">
        <v>2921</v>
      </c>
      <c r="B5758" s="5"/>
      <c r="C5758" s="4">
        <v>0</v>
      </c>
      <c r="E5758" s="4" t="b">
        <f t="shared" si="96"/>
        <v>0</v>
      </c>
      <c r="F5758" s="4">
        <v>0</v>
      </c>
      <c r="G5758" s="4">
        <v>0</v>
      </c>
      <c r="H5758" s="6">
        <v>44044</v>
      </c>
      <c r="I5758" s="4" t="s">
        <v>3544</v>
      </c>
      <c r="J5758" s="4" t="s">
        <v>1043</v>
      </c>
      <c r="K5758" s="4">
        <v>10877</v>
      </c>
      <c r="L5758" s="4">
        <v>0</v>
      </c>
      <c r="M5758" s="4">
        <v>0</v>
      </c>
      <c r="N5758" s="4">
        <v>0</v>
      </c>
      <c r="O5758" s="4">
        <v>233000</v>
      </c>
      <c r="P5758" s="4">
        <v>136580000</v>
      </c>
      <c r="Q5758" s="4">
        <v>7774</v>
      </c>
      <c r="R5758" s="4" t="b">
        <f t="shared" si="103"/>
        <v>0</v>
      </c>
      <c r="S5758" s="4">
        <v>0</v>
      </c>
    </row>
    <row r="5759" spans="1:19" ht="14.25" customHeight="1">
      <c r="A5759" s="4" t="s">
        <v>2921</v>
      </c>
      <c r="B5759" s="5"/>
      <c r="C5759" s="4">
        <v>0</v>
      </c>
      <c r="E5759" s="4" t="b">
        <f t="shared" si="96"/>
        <v>0</v>
      </c>
      <c r="F5759" s="4">
        <v>0</v>
      </c>
      <c r="G5759" s="4">
        <v>0</v>
      </c>
      <c r="H5759" s="6">
        <v>44044</v>
      </c>
      <c r="I5759" s="4" t="s">
        <v>3545</v>
      </c>
      <c r="J5759" s="4" t="s">
        <v>1043</v>
      </c>
      <c r="K5759" s="4">
        <v>10878</v>
      </c>
      <c r="L5759" s="4">
        <v>0</v>
      </c>
      <c r="M5759" s="4">
        <v>0</v>
      </c>
      <c r="N5759" s="4">
        <v>0</v>
      </c>
      <c r="O5759" s="4">
        <v>210000</v>
      </c>
      <c r="P5759" s="4">
        <v>136790000</v>
      </c>
      <c r="Q5759" s="4">
        <v>7775</v>
      </c>
      <c r="R5759" s="4" t="b">
        <f t="shared" si="103"/>
        <v>0</v>
      </c>
      <c r="S5759" s="4">
        <v>0</v>
      </c>
    </row>
    <row r="5760" spans="1:19" ht="14.25" customHeight="1">
      <c r="A5760" s="4" t="s">
        <v>2921</v>
      </c>
      <c r="B5760" s="5"/>
      <c r="C5760" s="4">
        <v>0</v>
      </c>
      <c r="E5760" s="4" t="b">
        <f t="shared" si="96"/>
        <v>0</v>
      </c>
      <c r="F5760" s="4">
        <v>0</v>
      </c>
      <c r="G5760" s="4">
        <v>0</v>
      </c>
      <c r="H5760" s="6">
        <v>44044</v>
      </c>
      <c r="I5760" s="4" t="s">
        <v>3546</v>
      </c>
      <c r="J5760" s="4" t="s">
        <v>1043</v>
      </c>
      <c r="K5760" s="4">
        <v>10879</v>
      </c>
      <c r="L5760" s="4">
        <v>0</v>
      </c>
      <c r="M5760" s="4">
        <v>0</v>
      </c>
      <c r="N5760" s="4">
        <v>0</v>
      </c>
      <c r="O5760" s="4">
        <v>233000</v>
      </c>
      <c r="P5760" s="4">
        <v>137023000</v>
      </c>
      <c r="Q5760" s="4">
        <v>7776</v>
      </c>
      <c r="R5760" s="4" t="b">
        <f t="shared" si="103"/>
        <v>0</v>
      </c>
      <c r="S5760" s="4">
        <v>0</v>
      </c>
    </row>
    <row r="5761" spans="1:19" ht="14.25" customHeight="1">
      <c r="A5761" s="4" t="s">
        <v>2921</v>
      </c>
      <c r="B5761" s="5"/>
      <c r="C5761" s="4">
        <v>0</v>
      </c>
      <c r="E5761" s="4" t="b">
        <f t="shared" si="96"/>
        <v>0</v>
      </c>
      <c r="F5761" s="4">
        <v>0</v>
      </c>
      <c r="G5761" s="4">
        <v>0</v>
      </c>
      <c r="H5761" s="6">
        <v>44044</v>
      </c>
      <c r="I5761" s="4" t="s">
        <v>3547</v>
      </c>
      <c r="J5761" s="4" t="s">
        <v>1043</v>
      </c>
      <c r="K5761" s="4">
        <v>10880</v>
      </c>
      <c r="L5761" s="4">
        <v>0</v>
      </c>
      <c r="M5761" s="4">
        <v>0</v>
      </c>
      <c r="N5761" s="4">
        <v>0</v>
      </c>
      <c r="O5761" s="4">
        <v>210000</v>
      </c>
      <c r="P5761" s="4">
        <v>137233000</v>
      </c>
      <c r="Q5761" s="4">
        <v>7777</v>
      </c>
      <c r="R5761" s="4" t="b">
        <f t="shared" si="103"/>
        <v>0</v>
      </c>
      <c r="S5761" s="4">
        <v>0</v>
      </c>
    </row>
    <row r="5762" spans="1:19" ht="14.25" customHeight="1">
      <c r="A5762" s="4" t="s">
        <v>2921</v>
      </c>
      <c r="B5762" s="5"/>
      <c r="C5762" s="4">
        <v>0</v>
      </c>
      <c r="E5762" s="4" t="b">
        <f t="shared" si="96"/>
        <v>0</v>
      </c>
      <c r="F5762" s="4">
        <v>0</v>
      </c>
      <c r="G5762" s="4">
        <v>0</v>
      </c>
      <c r="H5762" s="6">
        <v>44044</v>
      </c>
      <c r="I5762" s="4" t="s">
        <v>3548</v>
      </c>
      <c r="J5762" s="4" t="s">
        <v>1043</v>
      </c>
      <c r="K5762" s="4">
        <v>10881</v>
      </c>
      <c r="L5762" s="4">
        <v>0</v>
      </c>
      <c r="M5762" s="4">
        <v>0</v>
      </c>
      <c r="N5762" s="4">
        <v>0</v>
      </c>
      <c r="O5762" s="4">
        <v>233000</v>
      </c>
      <c r="P5762" s="4">
        <v>137466000</v>
      </c>
      <c r="Q5762" s="4">
        <v>7778</v>
      </c>
      <c r="R5762" s="4" t="b">
        <f t="shared" si="103"/>
        <v>0</v>
      </c>
      <c r="S5762" s="4">
        <v>0</v>
      </c>
    </row>
    <row r="5763" spans="1:19" ht="14.25" customHeight="1">
      <c r="A5763" s="4" t="s">
        <v>2921</v>
      </c>
      <c r="B5763" s="5"/>
      <c r="C5763" s="4">
        <v>0</v>
      </c>
      <c r="E5763" s="4" t="b">
        <f t="shared" si="96"/>
        <v>0</v>
      </c>
      <c r="F5763" s="4">
        <v>0</v>
      </c>
      <c r="G5763" s="4">
        <v>0</v>
      </c>
      <c r="H5763" s="6">
        <v>44044</v>
      </c>
      <c r="I5763" s="4" t="s">
        <v>3549</v>
      </c>
      <c r="J5763" s="4" t="s">
        <v>1043</v>
      </c>
      <c r="K5763" s="4">
        <v>10882</v>
      </c>
      <c r="L5763" s="4">
        <v>0</v>
      </c>
      <c r="M5763" s="4">
        <v>0</v>
      </c>
      <c r="N5763" s="4">
        <v>0</v>
      </c>
      <c r="O5763" s="4">
        <v>210000</v>
      </c>
      <c r="P5763" s="4">
        <v>137676000</v>
      </c>
      <c r="Q5763" s="4">
        <v>7779</v>
      </c>
      <c r="R5763" s="4" t="b">
        <f t="shared" si="103"/>
        <v>0</v>
      </c>
      <c r="S5763" s="4">
        <v>0</v>
      </c>
    </row>
    <row r="5764" spans="1:19" ht="14.25" customHeight="1">
      <c r="A5764" s="4" t="s">
        <v>2921</v>
      </c>
      <c r="B5764" s="5"/>
      <c r="C5764" s="4">
        <v>0</v>
      </c>
      <c r="E5764" s="4" t="b">
        <f t="shared" si="96"/>
        <v>0</v>
      </c>
      <c r="F5764" s="4">
        <v>0</v>
      </c>
      <c r="G5764" s="4">
        <v>0</v>
      </c>
      <c r="H5764" s="6">
        <v>44044</v>
      </c>
      <c r="I5764" s="4" t="s">
        <v>3550</v>
      </c>
      <c r="J5764" s="4" t="s">
        <v>1043</v>
      </c>
      <c r="K5764" s="4">
        <v>10883</v>
      </c>
      <c r="L5764" s="4">
        <v>0</v>
      </c>
      <c r="M5764" s="4">
        <v>0</v>
      </c>
      <c r="N5764" s="4">
        <v>0</v>
      </c>
      <c r="O5764" s="4">
        <v>210000</v>
      </c>
      <c r="P5764" s="4">
        <v>137886000</v>
      </c>
      <c r="Q5764" s="4">
        <v>7780</v>
      </c>
      <c r="R5764" s="4" t="b">
        <f t="shared" si="103"/>
        <v>0</v>
      </c>
      <c r="S5764" s="4">
        <v>0</v>
      </c>
    </row>
    <row r="5765" spans="1:19" ht="14.25" customHeight="1">
      <c r="A5765" s="4" t="s">
        <v>2921</v>
      </c>
      <c r="B5765" s="5"/>
      <c r="C5765" s="4">
        <v>0</v>
      </c>
      <c r="E5765" s="4" t="b">
        <f t="shared" si="96"/>
        <v>0</v>
      </c>
      <c r="F5765" s="4">
        <v>0</v>
      </c>
      <c r="G5765" s="4">
        <v>0</v>
      </c>
      <c r="H5765" s="6">
        <v>44044</v>
      </c>
      <c r="I5765" s="4" t="s">
        <v>3551</v>
      </c>
      <c r="J5765" s="4" t="s">
        <v>1043</v>
      </c>
      <c r="K5765" s="4">
        <v>10884</v>
      </c>
      <c r="L5765" s="4">
        <v>0</v>
      </c>
      <c r="M5765" s="4">
        <v>0</v>
      </c>
      <c r="N5765" s="4">
        <v>0</v>
      </c>
      <c r="O5765" s="4">
        <v>210000</v>
      </c>
      <c r="P5765" s="4">
        <v>138096000</v>
      </c>
      <c r="Q5765" s="4">
        <v>7781</v>
      </c>
      <c r="R5765" s="4" t="b">
        <f t="shared" si="103"/>
        <v>0</v>
      </c>
      <c r="S5765" s="4">
        <v>0</v>
      </c>
    </row>
    <row r="5766" spans="1:19" ht="14.25" customHeight="1">
      <c r="A5766" s="4" t="s">
        <v>2921</v>
      </c>
      <c r="B5766" s="5"/>
      <c r="C5766" s="4">
        <v>0</v>
      </c>
      <c r="E5766" s="4" t="b">
        <f t="shared" si="96"/>
        <v>0</v>
      </c>
      <c r="F5766" s="4">
        <v>0</v>
      </c>
      <c r="G5766" s="4">
        <v>0</v>
      </c>
      <c r="H5766" s="6">
        <v>44044</v>
      </c>
      <c r="I5766" s="4" t="s">
        <v>3552</v>
      </c>
      <c r="J5766" s="4" t="s">
        <v>1043</v>
      </c>
      <c r="K5766" s="4">
        <v>10885</v>
      </c>
      <c r="L5766" s="4">
        <v>0</v>
      </c>
      <c r="M5766" s="4">
        <v>0</v>
      </c>
      <c r="N5766" s="4">
        <v>0</v>
      </c>
      <c r="O5766" s="4">
        <v>210000</v>
      </c>
      <c r="P5766" s="4">
        <v>138306000</v>
      </c>
      <c r="Q5766" s="4">
        <v>7782</v>
      </c>
      <c r="R5766" s="4" t="b">
        <f t="shared" si="103"/>
        <v>0</v>
      </c>
      <c r="S5766" s="4">
        <v>0</v>
      </c>
    </row>
    <row r="5767" spans="1:19" ht="14.25" customHeight="1">
      <c r="A5767" s="4" t="s">
        <v>2921</v>
      </c>
      <c r="B5767" s="5"/>
      <c r="C5767" s="4">
        <v>0</v>
      </c>
      <c r="E5767" s="4" t="b">
        <f t="shared" si="96"/>
        <v>0</v>
      </c>
      <c r="F5767" s="4">
        <v>0</v>
      </c>
      <c r="G5767" s="4">
        <v>0</v>
      </c>
      <c r="H5767" s="6">
        <v>44044</v>
      </c>
      <c r="I5767" s="4" t="s">
        <v>3553</v>
      </c>
      <c r="J5767" s="4" t="s">
        <v>1043</v>
      </c>
      <c r="K5767" s="4">
        <v>10886</v>
      </c>
      <c r="L5767" s="4">
        <v>0</v>
      </c>
      <c r="M5767" s="4">
        <v>0</v>
      </c>
      <c r="N5767" s="4">
        <v>0</v>
      </c>
      <c r="O5767" s="4">
        <v>233000</v>
      </c>
      <c r="P5767" s="4">
        <v>138539000</v>
      </c>
      <c r="Q5767" s="4">
        <v>7783</v>
      </c>
      <c r="R5767" s="4" t="b">
        <f t="shared" si="103"/>
        <v>0</v>
      </c>
      <c r="S5767" s="4">
        <v>0</v>
      </c>
    </row>
    <row r="5768" spans="1:19" ht="14.25" customHeight="1">
      <c r="A5768" s="4" t="s">
        <v>2921</v>
      </c>
      <c r="B5768" s="5"/>
      <c r="C5768" s="4">
        <v>0</v>
      </c>
      <c r="E5768" s="4" t="b">
        <f t="shared" si="96"/>
        <v>0</v>
      </c>
      <c r="F5768" s="4">
        <v>0</v>
      </c>
      <c r="G5768" s="4">
        <v>0</v>
      </c>
      <c r="H5768" s="6">
        <v>44044</v>
      </c>
      <c r="I5768" s="4" t="s">
        <v>3554</v>
      </c>
      <c r="J5768" s="4" t="s">
        <v>1043</v>
      </c>
      <c r="K5768" s="4">
        <v>10887</v>
      </c>
      <c r="L5768" s="4">
        <v>0</v>
      </c>
      <c r="M5768" s="4">
        <v>0</v>
      </c>
      <c r="N5768" s="4">
        <v>0</v>
      </c>
      <c r="O5768" s="4">
        <v>210000</v>
      </c>
      <c r="P5768" s="4">
        <v>138749000</v>
      </c>
      <c r="Q5768" s="4">
        <v>7784</v>
      </c>
      <c r="R5768" s="4" t="b">
        <f t="shared" si="103"/>
        <v>0</v>
      </c>
      <c r="S5768" s="4">
        <v>0</v>
      </c>
    </row>
    <row r="5769" spans="1:19" ht="14.25" customHeight="1">
      <c r="A5769" s="4" t="s">
        <v>2921</v>
      </c>
      <c r="B5769" s="5"/>
      <c r="C5769" s="4">
        <v>0</v>
      </c>
      <c r="E5769" s="4" t="b">
        <f t="shared" si="96"/>
        <v>0</v>
      </c>
      <c r="F5769" s="4">
        <v>0</v>
      </c>
      <c r="G5769" s="4">
        <v>0</v>
      </c>
      <c r="H5769" s="6">
        <v>44044</v>
      </c>
      <c r="I5769" s="4" t="s">
        <v>3555</v>
      </c>
      <c r="J5769" s="4" t="s">
        <v>1043</v>
      </c>
      <c r="K5769" s="4">
        <v>10888</v>
      </c>
      <c r="L5769" s="4">
        <v>0</v>
      </c>
      <c r="M5769" s="4">
        <v>0</v>
      </c>
      <c r="N5769" s="4">
        <v>0</v>
      </c>
      <c r="O5769" s="4">
        <v>233000</v>
      </c>
      <c r="P5769" s="4">
        <v>138982000</v>
      </c>
      <c r="Q5769" s="4">
        <v>7785</v>
      </c>
      <c r="R5769" s="4" t="b">
        <f t="shared" si="103"/>
        <v>0</v>
      </c>
      <c r="S5769" s="4">
        <v>0</v>
      </c>
    </row>
    <row r="5770" spans="1:19" ht="14.25" customHeight="1">
      <c r="A5770" s="4" t="s">
        <v>2921</v>
      </c>
      <c r="B5770" s="5"/>
      <c r="C5770" s="4">
        <v>0</v>
      </c>
      <c r="E5770" s="4" t="b">
        <f t="shared" si="96"/>
        <v>0</v>
      </c>
      <c r="F5770" s="4">
        <v>0</v>
      </c>
      <c r="G5770" s="4">
        <v>0</v>
      </c>
      <c r="H5770" s="6">
        <v>44044</v>
      </c>
      <c r="I5770" s="4" t="s">
        <v>3556</v>
      </c>
      <c r="J5770" s="4" t="s">
        <v>1043</v>
      </c>
      <c r="K5770" s="4">
        <v>10889</v>
      </c>
      <c r="L5770" s="4">
        <v>0</v>
      </c>
      <c r="M5770" s="4">
        <v>0</v>
      </c>
      <c r="N5770" s="4">
        <v>0</v>
      </c>
      <c r="O5770" s="4">
        <v>210000</v>
      </c>
      <c r="P5770" s="4">
        <v>139192000</v>
      </c>
      <c r="Q5770" s="4">
        <v>7786</v>
      </c>
      <c r="R5770" s="4" t="b">
        <f t="shared" si="103"/>
        <v>0</v>
      </c>
      <c r="S5770" s="4">
        <v>0</v>
      </c>
    </row>
    <row r="5771" spans="1:19" ht="14.25" customHeight="1">
      <c r="A5771" s="4" t="s">
        <v>2921</v>
      </c>
      <c r="B5771" s="5"/>
      <c r="C5771" s="4">
        <v>0</v>
      </c>
      <c r="E5771" s="4" t="b">
        <f t="shared" si="96"/>
        <v>0</v>
      </c>
      <c r="F5771" s="4">
        <v>0</v>
      </c>
      <c r="G5771" s="4">
        <v>0</v>
      </c>
      <c r="H5771" s="6">
        <v>44044</v>
      </c>
      <c r="I5771" s="4" t="s">
        <v>3557</v>
      </c>
      <c r="J5771" s="4" t="s">
        <v>1043</v>
      </c>
      <c r="K5771" s="4">
        <v>10890</v>
      </c>
      <c r="L5771" s="4">
        <v>0</v>
      </c>
      <c r="M5771" s="4">
        <v>0</v>
      </c>
      <c r="N5771" s="4">
        <v>0</v>
      </c>
      <c r="O5771" s="4">
        <v>210000</v>
      </c>
      <c r="P5771" s="4">
        <v>139402000</v>
      </c>
      <c r="Q5771" s="4">
        <v>7787</v>
      </c>
      <c r="R5771" s="4" t="b">
        <f t="shared" si="103"/>
        <v>0</v>
      </c>
      <c r="S5771" s="4">
        <v>0</v>
      </c>
    </row>
    <row r="5772" spans="1:19" ht="14.25" customHeight="1">
      <c r="A5772" s="4" t="s">
        <v>2921</v>
      </c>
      <c r="B5772" s="5"/>
      <c r="C5772" s="4">
        <v>0</v>
      </c>
      <c r="E5772" s="4" t="b">
        <f t="shared" si="96"/>
        <v>0</v>
      </c>
      <c r="F5772" s="4">
        <v>0</v>
      </c>
      <c r="G5772" s="4">
        <v>0</v>
      </c>
      <c r="H5772" s="6">
        <v>44044</v>
      </c>
      <c r="I5772" s="4" t="s">
        <v>3558</v>
      </c>
      <c r="J5772" s="4" t="s">
        <v>1043</v>
      </c>
      <c r="K5772" s="4">
        <v>10891</v>
      </c>
      <c r="L5772" s="4">
        <v>0</v>
      </c>
      <c r="M5772" s="4">
        <v>0</v>
      </c>
      <c r="N5772" s="4">
        <v>0</v>
      </c>
      <c r="O5772" s="4">
        <v>233000</v>
      </c>
      <c r="P5772" s="4">
        <v>139635000</v>
      </c>
      <c r="Q5772" s="4">
        <v>7788</v>
      </c>
      <c r="R5772" s="4" t="b">
        <f t="shared" si="103"/>
        <v>0</v>
      </c>
      <c r="S5772" s="4">
        <v>0</v>
      </c>
    </row>
    <row r="5773" spans="1:19" ht="14.25" customHeight="1">
      <c r="A5773" s="4" t="s">
        <v>2921</v>
      </c>
      <c r="B5773" s="5"/>
      <c r="C5773" s="4">
        <v>0</v>
      </c>
      <c r="E5773" s="4" t="b">
        <f t="shared" si="96"/>
        <v>0</v>
      </c>
      <c r="F5773" s="4">
        <v>0</v>
      </c>
      <c r="G5773" s="4">
        <v>0</v>
      </c>
      <c r="H5773" s="6">
        <v>44044</v>
      </c>
      <c r="I5773" s="4" t="s">
        <v>3559</v>
      </c>
      <c r="J5773" s="4" t="s">
        <v>1043</v>
      </c>
      <c r="K5773" s="4">
        <v>10892</v>
      </c>
      <c r="L5773" s="4">
        <v>0</v>
      </c>
      <c r="M5773" s="4">
        <v>0</v>
      </c>
      <c r="N5773" s="4">
        <v>0</v>
      </c>
      <c r="O5773" s="4">
        <v>210000</v>
      </c>
      <c r="P5773" s="4">
        <v>139845000</v>
      </c>
      <c r="Q5773" s="4">
        <v>7789</v>
      </c>
      <c r="R5773" s="4" t="b">
        <f t="shared" si="103"/>
        <v>0</v>
      </c>
      <c r="S5773" s="4">
        <v>0</v>
      </c>
    </row>
    <row r="5774" spans="1:19" ht="14.25" customHeight="1">
      <c r="A5774" s="4" t="s">
        <v>2921</v>
      </c>
      <c r="B5774" s="5"/>
      <c r="C5774" s="4">
        <v>0</v>
      </c>
      <c r="E5774" s="4" t="b">
        <f t="shared" si="96"/>
        <v>0</v>
      </c>
      <c r="F5774" s="4">
        <v>0</v>
      </c>
      <c r="G5774" s="4">
        <v>0</v>
      </c>
      <c r="H5774" s="6">
        <v>44044</v>
      </c>
      <c r="I5774" s="4" t="s">
        <v>3560</v>
      </c>
      <c r="J5774" s="4" t="s">
        <v>1043</v>
      </c>
      <c r="K5774" s="4">
        <v>10893</v>
      </c>
      <c r="L5774" s="4">
        <v>0</v>
      </c>
      <c r="M5774" s="4">
        <v>0</v>
      </c>
      <c r="N5774" s="4">
        <v>0</v>
      </c>
      <c r="O5774" s="4">
        <v>210000</v>
      </c>
      <c r="P5774" s="4">
        <v>140055000</v>
      </c>
      <c r="Q5774" s="4">
        <v>7790</v>
      </c>
      <c r="R5774" s="4" t="b">
        <f t="shared" si="103"/>
        <v>0</v>
      </c>
      <c r="S5774" s="4">
        <v>0</v>
      </c>
    </row>
    <row r="5775" spans="1:19" ht="14.25" customHeight="1">
      <c r="A5775" s="4" t="s">
        <v>2921</v>
      </c>
      <c r="B5775" s="5"/>
      <c r="C5775" s="4">
        <v>0</v>
      </c>
      <c r="E5775" s="4" t="b">
        <f t="shared" si="96"/>
        <v>0</v>
      </c>
      <c r="F5775" s="4">
        <v>0</v>
      </c>
      <c r="G5775" s="4">
        <v>0</v>
      </c>
      <c r="H5775" s="6">
        <v>44044</v>
      </c>
      <c r="I5775" s="4" t="s">
        <v>3561</v>
      </c>
      <c r="J5775" s="4" t="s">
        <v>1043</v>
      </c>
      <c r="K5775" s="4">
        <v>10894</v>
      </c>
      <c r="L5775" s="4">
        <v>0</v>
      </c>
      <c r="M5775" s="4">
        <v>0</v>
      </c>
      <c r="N5775" s="4">
        <v>0</v>
      </c>
      <c r="O5775" s="4">
        <v>233000</v>
      </c>
      <c r="P5775" s="4">
        <v>140288000</v>
      </c>
      <c r="Q5775" s="4">
        <v>7791</v>
      </c>
      <c r="R5775" s="4" t="b">
        <f t="shared" si="103"/>
        <v>0</v>
      </c>
      <c r="S5775" s="4">
        <v>0</v>
      </c>
    </row>
    <row r="5776" spans="1:19" ht="14.25" customHeight="1">
      <c r="A5776" s="4" t="s">
        <v>2921</v>
      </c>
      <c r="B5776" s="5"/>
      <c r="C5776" s="4">
        <v>0</v>
      </c>
      <c r="E5776" s="4" t="b">
        <f t="shared" si="96"/>
        <v>0</v>
      </c>
      <c r="F5776" s="4">
        <v>0</v>
      </c>
      <c r="G5776" s="4">
        <v>0</v>
      </c>
      <c r="H5776" s="6">
        <v>44075</v>
      </c>
      <c r="I5776" s="4" t="s">
        <v>3562</v>
      </c>
      <c r="J5776" s="4" t="s">
        <v>1043</v>
      </c>
      <c r="K5776" s="4">
        <v>10895</v>
      </c>
      <c r="L5776" s="4">
        <v>0</v>
      </c>
      <c r="M5776" s="4">
        <v>0</v>
      </c>
      <c r="N5776" s="4">
        <v>0</v>
      </c>
      <c r="O5776" s="4">
        <v>233000</v>
      </c>
      <c r="P5776" s="4">
        <v>140521000</v>
      </c>
      <c r="Q5776" s="4">
        <v>7792</v>
      </c>
      <c r="R5776" s="4" t="b">
        <f t="shared" si="103"/>
        <v>0</v>
      </c>
      <c r="S5776" s="4">
        <v>0</v>
      </c>
    </row>
    <row r="5777" spans="1:19" ht="14.25" customHeight="1">
      <c r="A5777" s="4" t="s">
        <v>2921</v>
      </c>
      <c r="B5777" s="5"/>
      <c r="C5777" s="4">
        <v>0</v>
      </c>
      <c r="E5777" s="4" t="b">
        <f t="shared" si="96"/>
        <v>0</v>
      </c>
      <c r="F5777" s="4">
        <v>0</v>
      </c>
      <c r="G5777" s="4">
        <v>0</v>
      </c>
      <c r="H5777" s="6">
        <v>44075</v>
      </c>
      <c r="I5777" s="4" t="s">
        <v>3563</v>
      </c>
      <c r="J5777" s="4" t="s">
        <v>1043</v>
      </c>
      <c r="K5777" s="4">
        <v>10896</v>
      </c>
      <c r="L5777" s="4">
        <v>0</v>
      </c>
      <c r="M5777" s="4">
        <v>0</v>
      </c>
      <c r="N5777" s="4">
        <v>0</v>
      </c>
      <c r="O5777" s="4">
        <v>210000</v>
      </c>
      <c r="P5777" s="4">
        <v>140731000</v>
      </c>
      <c r="Q5777" s="4">
        <v>7793</v>
      </c>
      <c r="R5777" s="4" t="b">
        <f t="shared" si="103"/>
        <v>0</v>
      </c>
      <c r="S5777" s="4">
        <v>0</v>
      </c>
    </row>
    <row r="5778" spans="1:19" ht="14.25" customHeight="1">
      <c r="A5778" s="4" t="s">
        <v>2921</v>
      </c>
      <c r="B5778" s="5"/>
      <c r="C5778" s="4">
        <v>0</v>
      </c>
      <c r="E5778" s="4" t="b">
        <f t="shared" si="96"/>
        <v>0</v>
      </c>
      <c r="F5778" s="4">
        <v>0</v>
      </c>
      <c r="G5778" s="4">
        <v>0</v>
      </c>
      <c r="H5778" s="6">
        <v>44075</v>
      </c>
      <c r="I5778" s="4" t="s">
        <v>3564</v>
      </c>
      <c r="J5778" s="4" t="s">
        <v>1043</v>
      </c>
      <c r="K5778" s="4">
        <v>10897</v>
      </c>
      <c r="L5778" s="4">
        <v>0</v>
      </c>
      <c r="M5778" s="4">
        <v>0</v>
      </c>
      <c r="N5778" s="4">
        <v>0</v>
      </c>
      <c r="O5778" s="4">
        <v>210000</v>
      </c>
      <c r="P5778" s="4">
        <v>140941000</v>
      </c>
      <c r="Q5778" s="4">
        <v>7794</v>
      </c>
      <c r="R5778" s="4" t="b">
        <f t="shared" si="103"/>
        <v>0</v>
      </c>
      <c r="S5778" s="4">
        <v>0</v>
      </c>
    </row>
    <row r="5779" spans="1:19" ht="14.25" customHeight="1">
      <c r="A5779" s="4" t="s">
        <v>2921</v>
      </c>
      <c r="B5779" s="5"/>
      <c r="C5779" s="4">
        <v>0</v>
      </c>
      <c r="E5779" s="4" t="b">
        <f t="shared" si="96"/>
        <v>0</v>
      </c>
      <c r="F5779" s="4">
        <v>0</v>
      </c>
      <c r="G5779" s="4">
        <v>0</v>
      </c>
      <c r="H5779" s="6">
        <v>44075</v>
      </c>
      <c r="I5779" s="4" t="s">
        <v>3565</v>
      </c>
      <c r="J5779" s="4" t="s">
        <v>1043</v>
      </c>
      <c r="K5779" s="4">
        <v>10898</v>
      </c>
      <c r="L5779" s="4">
        <v>0</v>
      </c>
      <c r="M5779" s="4">
        <v>0</v>
      </c>
      <c r="N5779" s="4">
        <v>0</v>
      </c>
      <c r="O5779" s="4">
        <v>210000</v>
      </c>
      <c r="P5779" s="4">
        <v>141151000</v>
      </c>
      <c r="Q5779" s="4">
        <v>7795</v>
      </c>
      <c r="R5779" s="4" t="b">
        <f t="shared" si="103"/>
        <v>0</v>
      </c>
      <c r="S5779" s="4">
        <v>0</v>
      </c>
    </row>
    <row r="5780" spans="1:19" ht="14.25" customHeight="1">
      <c r="A5780" s="4" t="s">
        <v>2921</v>
      </c>
      <c r="B5780" s="5"/>
      <c r="C5780" s="4">
        <v>0</v>
      </c>
      <c r="E5780" s="4" t="b">
        <f t="shared" si="96"/>
        <v>0</v>
      </c>
      <c r="F5780" s="4">
        <v>0</v>
      </c>
      <c r="G5780" s="4">
        <v>0</v>
      </c>
      <c r="H5780" s="6">
        <v>44075</v>
      </c>
      <c r="I5780" s="4" t="s">
        <v>3566</v>
      </c>
      <c r="J5780" s="4" t="s">
        <v>1043</v>
      </c>
      <c r="K5780" s="4">
        <v>10899</v>
      </c>
      <c r="L5780" s="4">
        <v>0</v>
      </c>
      <c r="M5780" s="4">
        <v>0</v>
      </c>
      <c r="N5780" s="4">
        <v>0</v>
      </c>
      <c r="O5780" s="4">
        <v>210000</v>
      </c>
      <c r="P5780" s="4">
        <v>141361000</v>
      </c>
      <c r="Q5780" s="4">
        <v>7796</v>
      </c>
      <c r="R5780" s="4" t="b">
        <f t="shared" si="103"/>
        <v>0</v>
      </c>
      <c r="S5780" s="4">
        <v>0</v>
      </c>
    </row>
    <row r="5781" spans="1:19" ht="14.25" customHeight="1">
      <c r="A5781" s="4" t="s">
        <v>2921</v>
      </c>
      <c r="B5781" s="5"/>
      <c r="C5781" s="4">
        <v>0</v>
      </c>
      <c r="E5781" s="4" t="b">
        <f t="shared" si="96"/>
        <v>0</v>
      </c>
      <c r="F5781" s="4">
        <v>0</v>
      </c>
      <c r="G5781" s="4">
        <v>0</v>
      </c>
      <c r="H5781" s="6">
        <v>44075</v>
      </c>
      <c r="I5781" s="4" t="s">
        <v>3567</v>
      </c>
      <c r="J5781" s="4" t="s">
        <v>1043</v>
      </c>
      <c r="K5781" s="4">
        <v>10900</v>
      </c>
      <c r="L5781" s="4">
        <v>0</v>
      </c>
      <c r="M5781" s="4">
        <v>0</v>
      </c>
      <c r="N5781" s="4">
        <v>0</v>
      </c>
      <c r="O5781" s="4">
        <v>233000</v>
      </c>
      <c r="P5781" s="4">
        <v>141594000</v>
      </c>
      <c r="Q5781" s="4">
        <v>7797</v>
      </c>
      <c r="R5781" s="4" t="b">
        <f t="shared" si="103"/>
        <v>0</v>
      </c>
      <c r="S5781" s="4">
        <v>0</v>
      </c>
    </row>
    <row r="5782" spans="1:19" ht="14.25" customHeight="1">
      <c r="A5782" s="4" t="s">
        <v>2921</v>
      </c>
      <c r="B5782" s="5"/>
      <c r="C5782" s="4">
        <v>0</v>
      </c>
      <c r="E5782" s="4" t="b">
        <f t="shared" si="96"/>
        <v>0</v>
      </c>
      <c r="F5782" s="4">
        <v>0</v>
      </c>
      <c r="G5782" s="4">
        <v>0</v>
      </c>
      <c r="H5782" s="6">
        <v>44075</v>
      </c>
      <c r="I5782" s="4" t="s">
        <v>3568</v>
      </c>
      <c r="J5782" s="4" t="s">
        <v>1043</v>
      </c>
      <c r="K5782" s="4">
        <v>10901</v>
      </c>
      <c r="L5782" s="4">
        <v>0</v>
      </c>
      <c r="M5782" s="4">
        <v>0</v>
      </c>
      <c r="N5782" s="4">
        <v>0</v>
      </c>
      <c r="O5782" s="4">
        <v>233000</v>
      </c>
      <c r="P5782" s="4">
        <v>141827000</v>
      </c>
      <c r="Q5782" s="4">
        <v>7798</v>
      </c>
      <c r="R5782" s="4" t="b">
        <f t="shared" si="103"/>
        <v>0</v>
      </c>
      <c r="S5782" s="4">
        <v>0</v>
      </c>
    </row>
    <row r="5783" spans="1:19" ht="14.25" customHeight="1">
      <c r="A5783" s="4" t="s">
        <v>2921</v>
      </c>
      <c r="B5783" s="5"/>
      <c r="C5783" s="4">
        <v>0</v>
      </c>
      <c r="E5783" s="4" t="b">
        <f t="shared" si="96"/>
        <v>0</v>
      </c>
      <c r="F5783" s="4">
        <v>0</v>
      </c>
      <c r="G5783" s="4">
        <v>0</v>
      </c>
      <c r="H5783" s="6">
        <v>44075</v>
      </c>
      <c r="I5783" s="4" t="s">
        <v>3569</v>
      </c>
      <c r="J5783" s="4" t="s">
        <v>1043</v>
      </c>
      <c r="K5783" s="4">
        <v>10902</v>
      </c>
      <c r="L5783" s="4">
        <v>0</v>
      </c>
      <c r="M5783" s="4">
        <v>0</v>
      </c>
      <c r="N5783" s="4">
        <v>0</v>
      </c>
      <c r="O5783" s="4">
        <v>210000</v>
      </c>
      <c r="P5783" s="4">
        <v>142037000</v>
      </c>
      <c r="Q5783" s="4">
        <v>7799</v>
      </c>
      <c r="R5783" s="4" t="b">
        <f t="shared" si="103"/>
        <v>0</v>
      </c>
      <c r="S5783" s="4">
        <v>0</v>
      </c>
    </row>
    <row r="5784" spans="1:19" ht="14.25" customHeight="1">
      <c r="A5784" s="4" t="s">
        <v>2921</v>
      </c>
      <c r="B5784" s="5"/>
      <c r="C5784" s="4">
        <v>0</v>
      </c>
      <c r="E5784" s="4" t="b">
        <f t="shared" si="96"/>
        <v>0</v>
      </c>
      <c r="F5784" s="4">
        <v>0</v>
      </c>
      <c r="G5784" s="4">
        <v>0</v>
      </c>
      <c r="H5784" s="6">
        <v>44075</v>
      </c>
      <c r="I5784" s="4" t="s">
        <v>3570</v>
      </c>
      <c r="J5784" s="4" t="s">
        <v>1043</v>
      </c>
      <c r="K5784" s="4">
        <v>10903</v>
      </c>
      <c r="L5784" s="4">
        <v>0</v>
      </c>
      <c r="M5784" s="4">
        <v>0</v>
      </c>
      <c r="N5784" s="4">
        <v>0</v>
      </c>
      <c r="O5784" s="4">
        <v>233000</v>
      </c>
      <c r="P5784" s="4">
        <v>142270000</v>
      </c>
      <c r="Q5784" s="4">
        <v>7800</v>
      </c>
      <c r="R5784" s="4" t="b">
        <f t="shared" si="103"/>
        <v>0</v>
      </c>
      <c r="S5784" s="4">
        <v>0</v>
      </c>
    </row>
    <row r="5785" spans="1:19" ht="14.25" customHeight="1">
      <c r="A5785" s="4" t="s">
        <v>2921</v>
      </c>
      <c r="B5785" s="5"/>
      <c r="C5785" s="4">
        <v>0</v>
      </c>
      <c r="E5785" s="4" t="b">
        <f t="shared" si="96"/>
        <v>0</v>
      </c>
      <c r="F5785" s="4">
        <v>0</v>
      </c>
      <c r="G5785" s="4">
        <v>0</v>
      </c>
      <c r="H5785" s="6">
        <v>44075</v>
      </c>
      <c r="I5785" s="4" t="s">
        <v>3571</v>
      </c>
      <c r="J5785" s="4" t="s">
        <v>1043</v>
      </c>
      <c r="K5785" s="4">
        <v>10904</v>
      </c>
      <c r="L5785" s="4">
        <v>0</v>
      </c>
      <c r="M5785" s="4">
        <v>0</v>
      </c>
      <c r="N5785" s="4">
        <v>0</v>
      </c>
      <c r="O5785" s="4">
        <v>210000</v>
      </c>
      <c r="P5785" s="4">
        <v>142480000</v>
      </c>
      <c r="Q5785" s="4">
        <v>7801</v>
      </c>
      <c r="R5785" s="4" t="b">
        <f t="shared" si="103"/>
        <v>0</v>
      </c>
      <c r="S5785" s="4">
        <v>0</v>
      </c>
    </row>
    <row r="5786" spans="1:19" ht="14.25" customHeight="1">
      <c r="A5786" s="4" t="s">
        <v>2921</v>
      </c>
      <c r="B5786" s="5"/>
      <c r="C5786" s="4">
        <v>0</v>
      </c>
      <c r="E5786" s="4" t="b">
        <f t="shared" si="96"/>
        <v>0</v>
      </c>
      <c r="F5786" s="4">
        <v>0</v>
      </c>
      <c r="G5786" s="4">
        <v>0</v>
      </c>
      <c r="H5786" s="6">
        <v>44075</v>
      </c>
      <c r="I5786" s="4" t="s">
        <v>3572</v>
      </c>
      <c r="J5786" s="4" t="s">
        <v>1043</v>
      </c>
      <c r="K5786" s="4">
        <v>10905</v>
      </c>
      <c r="L5786" s="4">
        <v>0</v>
      </c>
      <c r="M5786" s="4">
        <v>0</v>
      </c>
      <c r="N5786" s="4">
        <v>0</v>
      </c>
      <c r="O5786" s="4">
        <v>210000</v>
      </c>
      <c r="P5786" s="4">
        <v>142690000</v>
      </c>
      <c r="Q5786" s="4">
        <v>7802</v>
      </c>
      <c r="R5786" s="4" t="b">
        <f t="shared" si="103"/>
        <v>0</v>
      </c>
      <c r="S5786" s="4">
        <v>0</v>
      </c>
    </row>
    <row r="5787" spans="1:19" ht="14.25" customHeight="1">
      <c r="A5787" s="4" t="s">
        <v>2921</v>
      </c>
      <c r="B5787" s="5"/>
      <c r="C5787" s="4">
        <v>0</v>
      </c>
      <c r="E5787" s="4" t="b">
        <f t="shared" si="96"/>
        <v>0</v>
      </c>
      <c r="F5787" s="4">
        <v>0</v>
      </c>
      <c r="G5787" s="4">
        <v>0</v>
      </c>
      <c r="H5787" s="6">
        <v>44075</v>
      </c>
      <c r="I5787" s="4" t="s">
        <v>3573</v>
      </c>
      <c r="J5787" s="4" t="s">
        <v>1043</v>
      </c>
      <c r="K5787" s="4">
        <v>10906</v>
      </c>
      <c r="L5787" s="4">
        <v>0</v>
      </c>
      <c r="M5787" s="4">
        <v>0</v>
      </c>
      <c r="N5787" s="4">
        <v>0</v>
      </c>
      <c r="O5787" s="4">
        <v>210000</v>
      </c>
      <c r="P5787" s="4">
        <v>142900000</v>
      </c>
      <c r="Q5787" s="4">
        <v>7803</v>
      </c>
      <c r="R5787" s="4" t="b">
        <f t="shared" si="103"/>
        <v>0</v>
      </c>
      <c r="S5787" s="4">
        <v>0</v>
      </c>
    </row>
    <row r="5788" spans="1:19" ht="14.25" customHeight="1">
      <c r="A5788" s="4" t="s">
        <v>2921</v>
      </c>
      <c r="B5788" s="5"/>
      <c r="C5788" s="4">
        <v>0</v>
      </c>
      <c r="E5788" s="4" t="b">
        <f t="shared" si="96"/>
        <v>0</v>
      </c>
      <c r="F5788" s="4">
        <v>0</v>
      </c>
      <c r="G5788" s="4">
        <v>0</v>
      </c>
      <c r="H5788" s="6">
        <v>44075</v>
      </c>
      <c r="I5788" s="4" t="s">
        <v>3574</v>
      </c>
      <c r="J5788" s="4" t="s">
        <v>1043</v>
      </c>
      <c r="K5788" s="4">
        <v>10907</v>
      </c>
      <c r="L5788" s="4">
        <v>0</v>
      </c>
      <c r="M5788" s="4">
        <v>0</v>
      </c>
      <c r="N5788" s="4">
        <v>0</v>
      </c>
      <c r="O5788" s="4">
        <v>210000</v>
      </c>
      <c r="P5788" s="4">
        <v>143110000</v>
      </c>
      <c r="Q5788" s="4">
        <v>7804</v>
      </c>
      <c r="R5788" s="4" t="b">
        <f t="shared" si="103"/>
        <v>0</v>
      </c>
      <c r="S5788" s="4">
        <v>0</v>
      </c>
    </row>
    <row r="5789" spans="1:19" ht="14.25" customHeight="1">
      <c r="A5789" s="4" t="s">
        <v>2921</v>
      </c>
      <c r="B5789" s="5"/>
      <c r="C5789" s="4">
        <v>0</v>
      </c>
      <c r="E5789" s="4" t="b">
        <f t="shared" si="96"/>
        <v>0</v>
      </c>
      <c r="F5789" s="4">
        <v>0</v>
      </c>
      <c r="G5789" s="4">
        <v>0</v>
      </c>
      <c r="H5789" s="6">
        <v>44075</v>
      </c>
      <c r="I5789" s="4" t="s">
        <v>3575</v>
      </c>
      <c r="J5789" s="4" t="s">
        <v>1043</v>
      </c>
      <c r="K5789" s="4">
        <v>10908</v>
      </c>
      <c r="L5789" s="4">
        <v>0</v>
      </c>
      <c r="M5789" s="4">
        <v>0</v>
      </c>
      <c r="N5789" s="4">
        <v>0</v>
      </c>
      <c r="O5789" s="4">
        <v>210000</v>
      </c>
      <c r="P5789" s="4">
        <v>143320000</v>
      </c>
      <c r="Q5789" s="4">
        <v>7805</v>
      </c>
      <c r="R5789" s="4" t="b">
        <f t="shared" si="103"/>
        <v>0</v>
      </c>
      <c r="S5789" s="4">
        <v>0</v>
      </c>
    </row>
    <row r="5790" spans="1:19" ht="14.25" customHeight="1">
      <c r="A5790" s="4" t="s">
        <v>2921</v>
      </c>
      <c r="B5790" s="5"/>
      <c r="C5790" s="4">
        <v>0</v>
      </c>
      <c r="E5790" s="4" t="b">
        <f t="shared" si="96"/>
        <v>0</v>
      </c>
      <c r="F5790" s="4">
        <v>0</v>
      </c>
      <c r="G5790" s="4">
        <v>0</v>
      </c>
      <c r="H5790" s="6">
        <v>44075</v>
      </c>
      <c r="I5790" s="4" t="s">
        <v>3576</v>
      </c>
      <c r="J5790" s="4" t="s">
        <v>1043</v>
      </c>
      <c r="K5790" s="4">
        <v>10909</v>
      </c>
      <c r="L5790" s="4">
        <v>0</v>
      </c>
      <c r="M5790" s="4">
        <v>0</v>
      </c>
      <c r="N5790" s="4">
        <v>0</v>
      </c>
      <c r="O5790" s="4">
        <v>233000</v>
      </c>
      <c r="P5790" s="4">
        <v>143553000</v>
      </c>
      <c r="Q5790" s="4">
        <v>7806</v>
      </c>
      <c r="R5790" s="4" t="b">
        <f t="shared" si="103"/>
        <v>0</v>
      </c>
      <c r="S5790" s="4">
        <v>0</v>
      </c>
    </row>
    <row r="5791" spans="1:19" ht="14.25" customHeight="1">
      <c r="A5791" s="4" t="s">
        <v>2921</v>
      </c>
      <c r="B5791" s="5"/>
      <c r="C5791" s="4">
        <v>0</v>
      </c>
      <c r="E5791" s="4" t="b">
        <f t="shared" si="96"/>
        <v>0</v>
      </c>
      <c r="F5791" s="4">
        <v>0</v>
      </c>
      <c r="G5791" s="4">
        <v>0</v>
      </c>
      <c r="H5791" s="6">
        <v>44075</v>
      </c>
      <c r="I5791" s="4" t="s">
        <v>3577</v>
      </c>
      <c r="J5791" s="4" t="s">
        <v>1043</v>
      </c>
      <c r="K5791" s="4">
        <v>10910</v>
      </c>
      <c r="L5791" s="4">
        <v>0</v>
      </c>
      <c r="M5791" s="4">
        <v>0</v>
      </c>
      <c r="N5791" s="4">
        <v>0</v>
      </c>
      <c r="O5791" s="4">
        <v>210000</v>
      </c>
      <c r="P5791" s="4">
        <v>143763000</v>
      </c>
      <c r="Q5791" s="4">
        <v>7807</v>
      </c>
      <c r="R5791" s="4" t="b">
        <f t="shared" si="103"/>
        <v>0</v>
      </c>
      <c r="S5791" s="4">
        <v>0</v>
      </c>
    </row>
    <row r="5792" spans="1:19" ht="14.25" customHeight="1">
      <c r="A5792" s="4" t="s">
        <v>2921</v>
      </c>
      <c r="B5792" s="5"/>
      <c r="C5792" s="4">
        <v>0</v>
      </c>
      <c r="E5792" s="4" t="b">
        <f t="shared" si="96"/>
        <v>0</v>
      </c>
      <c r="F5792" s="4">
        <v>0</v>
      </c>
      <c r="G5792" s="4">
        <v>0</v>
      </c>
      <c r="H5792" s="6">
        <v>44075</v>
      </c>
      <c r="I5792" s="4" t="s">
        <v>3578</v>
      </c>
      <c r="J5792" s="4" t="s">
        <v>1043</v>
      </c>
      <c r="K5792" s="4">
        <v>10911</v>
      </c>
      <c r="L5792" s="4">
        <v>0</v>
      </c>
      <c r="M5792" s="4">
        <v>0</v>
      </c>
      <c r="N5792" s="4">
        <v>0</v>
      </c>
      <c r="O5792" s="4">
        <v>210000</v>
      </c>
      <c r="P5792" s="4">
        <v>143973000</v>
      </c>
      <c r="Q5792" s="4">
        <v>7808</v>
      </c>
      <c r="R5792" s="4" t="b">
        <f t="shared" si="103"/>
        <v>0</v>
      </c>
      <c r="S5792" s="4">
        <v>0</v>
      </c>
    </row>
    <row r="5793" spans="1:19" ht="14.25" customHeight="1">
      <c r="A5793" s="4" t="s">
        <v>2921</v>
      </c>
      <c r="B5793" s="5"/>
      <c r="C5793" s="4">
        <v>0</v>
      </c>
      <c r="E5793" s="4" t="b">
        <f t="shared" si="96"/>
        <v>0</v>
      </c>
      <c r="F5793" s="4">
        <v>0</v>
      </c>
      <c r="G5793" s="4">
        <v>0</v>
      </c>
      <c r="H5793" s="6">
        <v>44075</v>
      </c>
      <c r="I5793" s="4" t="s">
        <v>3579</v>
      </c>
      <c r="J5793" s="4" t="s">
        <v>1043</v>
      </c>
      <c r="K5793" s="4">
        <v>10912</v>
      </c>
      <c r="L5793" s="4">
        <v>0</v>
      </c>
      <c r="M5793" s="4">
        <v>0</v>
      </c>
      <c r="N5793" s="4">
        <v>0</v>
      </c>
      <c r="O5793" s="4">
        <v>233000</v>
      </c>
      <c r="P5793" s="4">
        <v>144206000</v>
      </c>
      <c r="Q5793" s="4">
        <v>7809</v>
      </c>
      <c r="R5793" s="4" t="b">
        <f t="shared" si="103"/>
        <v>0</v>
      </c>
      <c r="S5793" s="4">
        <v>0</v>
      </c>
    </row>
    <row r="5794" spans="1:19" ht="14.25" customHeight="1">
      <c r="A5794" s="4" t="s">
        <v>2921</v>
      </c>
      <c r="B5794" s="5"/>
      <c r="C5794" s="4">
        <v>0</v>
      </c>
      <c r="E5794" s="4" t="b">
        <f t="shared" si="96"/>
        <v>0</v>
      </c>
      <c r="F5794" s="4">
        <v>0</v>
      </c>
      <c r="G5794" s="4">
        <v>0</v>
      </c>
      <c r="H5794" s="6">
        <v>44075</v>
      </c>
      <c r="I5794" s="4" t="s">
        <v>3580</v>
      </c>
      <c r="J5794" s="4" t="s">
        <v>1043</v>
      </c>
      <c r="K5794" s="4">
        <v>10913</v>
      </c>
      <c r="L5794" s="4">
        <v>0</v>
      </c>
      <c r="M5794" s="4">
        <v>0</v>
      </c>
      <c r="N5794" s="4">
        <v>0</v>
      </c>
      <c r="O5794" s="4">
        <v>233000</v>
      </c>
      <c r="P5794" s="4">
        <v>144439000</v>
      </c>
      <c r="Q5794" s="4">
        <v>7810</v>
      </c>
      <c r="R5794" s="4" t="b">
        <f t="shared" si="103"/>
        <v>0</v>
      </c>
      <c r="S5794" s="4">
        <v>0</v>
      </c>
    </row>
    <row r="5795" spans="1:19" ht="14.25" customHeight="1">
      <c r="A5795" s="4" t="s">
        <v>2921</v>
      </c>
      <c r="B5795" s="5"/>
      <c r="C5795" s="4">
        <v>0</v>
      </c>
      <c r="E5795" s="4" t="b">
        <f t="shared" si="96"/>
        <v>0</v>
      </c>
      <c r="F5795" s="4">
        <v>0</v>
      </c>
      <c r="G5795" s="4">
        <v>0</v>
      </c>
      <c r="H5795" s="6">
        <v>44075</v>
      </c>
      <c r="I5795" s="4" t="s">
        <v>3581</v>
      </c>
      <c r="J5795" s="4" t="s">
        <v>1043</v>
      </c>
      <c r="K5795" s="4">
        <v>10914</v>
      </c>
      <c r="L5795" s="4">
        <v>0</v>
      </c>
      <c r="M5795" s="4">
        <v>0</v>
      </c>
      <c r="N5795" s="4">
        <v>0</v>
      </c>
      <c r="O5795" s="4">
        <v>233000</v>
      </c>
      <c r="P5795" s="4">
        <v>144672000</v>
      </c>
      <c r="Q5795" s="4">
        <v>7811</v>
      </c>
      <c r="R5795" s="4" t="b">
        <f t="shared" si="103"/>
        <v>0</v>
      </c>
      <c r="S5795" s="4">
        <v>0</v>
      </c>
    </row>
    <row r="5796" spans="1:19" ht="14.25" customHeight="1">
      <c r="A5796" s="4" t="s">
        <v>2921</v>
      </c>
      <c r="B5796" s="5"/>
      <c r="C5796" s="4">
        <v>0</v>
      </c>
      <c r="E5796" s="4" t="b">
        <f t="shared" si="96"/>
        <v>0</v>
      </c>
      <c r="F5796" s="4">
        <v>0</v>
      </c>
      <c r="G5796" s="4">
        <v>0</v>
      </c>
      <c r="H5796" s="6">
        <v>44075</v>
      </c>
      <c r="I5796" s="4" t="s">
        <v>3582</v>
      </c>
      <c r="J5796" s="4" t="s">
        <v>1043</v>
      </c>
      <c r="K5796" s="4">
        <v>10915</v>
      </c>
      <c r="L5796" s="4">
        <v>0</v>
      </c>
      <c r="M5796" s="4">
        <v>0</v>
      </c>
      <c r="N5796" s="4">
        <v>0</v>
      </c>
      <c r="O5796" s="4">
        <v>233000</v>
      </c>
      <c r="P5796" s="4">
        <v>144905000</v>
      </c>
      <c r="Q5796" s="4">
        <v>7812</v>
      </c>
      <c r="R5796" s="4" t="b">
        <f t="shared" si="103"/>
        <v>0</v>
      </c>
      <c r="S5796" s="4">
        <v>0</v>
      </c>
    </row>
    <row r="5797" spans="1:19" ht="14.25" customHeight="1">
      <c r="A5797" s="4" t="s">
        <v>2921</v>
      </c>
      <c r="B5797" s="5"/>
      <c r="C5797" s="4">
        <v>0</v>
      </c>
      <c r="E5797" s="4" t="b">
        <f t="shared" si="96"/>
        <v>0</v>
      </c>
      <c r="F5797" s="4">
        <v>0</v>
      </c>
      <c r="G5797" s="4">
        <v>0</v>
      </c>
      <c r="H5797" s="6">
        <v>44075</v>
      </c>
      <c r="I5797" s="4" t="s">
        <v>3583</v>
      </c>
      <c r="J5797" s="4" t="s">
        <v>1043</v>
      </c>
      <c r="K5797" s="4">
        <v>10916</v>
      </c>
      <c r="L5797" s="4">
        <v>0</v>
      </c>
      <c r="M5797" s="4">
        <v>0</v>
      </c>
      <c r="N5797" s="4">
        <v>0</v>
      </c>
      <c r="O5797" s="4">
        <v>210000</v>
      </c>
      <c r="P5797" s="4">
        <v>145115000</v>
      </c>
      <c r="Q5797" s="4">
        <v>7813</v>
      </c>
      <c r="R5797" s="4" t="b">
        <f t="shared" si="103"/>
        <v>0</v>
      </c>
      <c r="S5797" s="4">
        <v>0</v>
      </c>
    </row>
    <row r="5798" spans="1:19" ht="14.25" customHeight="1">
      <c r="A5798" s="4" t="s">
        <v>2921</v>
      </c>
      <c r="B5798" s="5"/>
      <c r="C5798" s="4">
        <v>0</v>
      </c>
      <c r="E5798" s="4" t="b">
        <f t="shared" si="96"/>
        <v>0</v>
      </c>
      <c r="F5798" s="4">
        <v>0</v>
      </c>
      <c r="G5798" s="4">
        <v>0</v>
      </c>
      <c r="H5798" s="6">
        <v>44075</v>
      </c>
      <c r="I5798" s="4" t="s">
        <v>3584</v>
      </c>
      <c r="J5798" s="4" t="s">
        <v>1043</v>
      </c>
      <c r="K5798" s="4">
        <v>10917</v>
      </c>
      <c r="L5798" s="4">
        <v>0</v>
      </c>
      <c r="M5798" s="4">
        <v>0</v>
      </c>
      <c r="N5798" s="4">
        <v>0</v>
      </c>
      <c r="O5798" s="4">
        <v>233000</v>
      </c>
      <c r="P5798" s="4">
        <v>145348000</v>
      </c>
      <c r="Q5798" s="4">
        <v>7814</v>
      </c>
      <c r="R5798" s="4" t="b">
        <f t="shared" si="103"/>
        <v>0</v>
      </c>
      <c r="S5798" s="4">
        <v>0</v>
      </c>
    </row>
    <row r="5799" spans="1:19" ht="14.25" customHeight="1">
      <c r="A5799" s="4" t="s">
        <v>2921</v>
      </c>
      <c r="B5799" s="5"/>
      <c r="C5799" s="4">
        <v>0</v>
      </c>
      <c r="E5799" s="4" t="b">
        <f t="shared" si="96"/>
        <v>0</v>
      </c>
      <c r="F5799" s="4">
        <v>0</v>
      </c>
      <c r="G5799" s="4">
        <v>0</v>
      </c>
      <c r="H5799" s="6">
        <v>44075</v>
      </c>
      <c r="I5799" s="4" t="s">
        <v>3585</v>
      </c>
      <c r="J5799" s="4" t="s">
        <v>1043</v>
      </c>
      <c r="K5799" s="4">
        <v>10918</v>
      </c>
      <c r="L5799" s="4">
        <v>0</v>
      </c>
      <c r="M5799" s="4">
        <v>0</v>
      </c>
      <c r="N5799" s="4">
        <v>0</v>
      </c>
      <c r="O5799" s="4">
        <v>210000</v>
      </c>
      <c r="P5799" s="4">
        <v>145558000</v>
      </c>
      <c r="Q5799" s="4">
        <v>7815</v>
      </c>
      <c r="R5799" s="4" t="b">
        <f t="shared" si="103"/>
        <v>0</v>
      </c>
      <c r="S5799" s="4">
        <v>0</v>
      </c>
    </row>
    <row r="5800" spans="1:19" ht="14.25" customHeight="1">
      <c r="A5800" s="4" t="s">
        <v>2921</v>
      </c>
      <c r="B5800" s="5"/>
      <c r="C5800" s="4">
        <v>0</v>
      </c>
      <c r="E5800" s="4" t="b">
        <f t="shared" si="96"/>
        <v>0</v>
      </c>
      <c r="F5800" s="4">
        <v>0</v>
      </c>
      <c r="G5800" s="4">
        <v>0</v>
      </c>
      <c r="H5800" s="6">
        <v>44075</v>
      </c>
      <c r="I5800" s="4" t="s">
        <v>3586</v>
      </c>
      <c r="J5800" s="4" t="s">
        <v>1043</v>
      </c>
      <c r="K5800" s="4">
        <v>10919</v>
      </c>
      <c r="L5800" s="4">
        <v>0</v>
      </c>
      <c r="M5800" s="4">
        <v>0</v>
      </c>
      <c r="N5800" s="4">
        <v>0</v>
      </c>
      <c r="O5800" s="4">
        <v>233000</v>
      </c>
      <c r="P5800" s="4">
        <v>145791000</v>
      </c>
      <c r="Q5800" s="4">
        <v>7816</v>
      </c>
      <c r="R5800" s="4" t="b">
        <f t="shared" si="103"/>
        <v>0</v>
      </c>
      <c r="S5800" s="4">
        <v>0</v>
      </c>
    </row>
    <row r="5801" spans="1:19" ht="14.25" customHeight="1">
      <c r="A5801" s="4" t="s">
        <v>2921</v>
      </c>
      <c r="B5801" s="5"/>
      <c r="C5801" s="4">
        <v>0</v>
      </c>
      <c r="E5801" s="4" t="b">
        <f t="shared" si="96"/>
        <v>0</v>
      </c>
      <c r="F5801" s="4">
        <v>0</v>
      </c>
      <c r="G5801" s="4">
        <v>0</v>
      </c>
      <c r="H5801" s="6">
        <v>44075</v>
      </c>
      <c r="I5801" s="4" t="s">
        <v>3587</v>
      </c>
      <c r="J5801" s="4" t="s">
        <v>1043</v>
      </c>
      <c r="K5801" s="4">
        <v>10920</v>
      </c>
      <c r="L5801" s="4">
        <v>0</v>
      </c>
      <c r="M5801" s="4">
        <v>0</v>
      </c>
      <c r="N5801" s="4">
        <v>0</v>
      </c>
      <c r="O5801" s="4">
        <v>210000</v>
      </c>
      <c r="P5801" s="4">
        <v>146001000</v>
      </c>
      <c r="Q5801" s="4">
        <v>7817</v>
      </c>
      <c r="R5801" s="4" t="b">
        <f t="shared" si="103"/>
        <v>0</v>
      </c>
      <c r="S5801" s="4">
        <v>0</v>
      </c>
    </row>
    <row r="5802" spans="1:19" ht="14.25" customHeight="1">
      <c r="A5802" s="4" t="s">
        <v>2921</v>
      </c>
      <c r="B5802" s="5"/>
      <c r="C5802" s="4">
        <v>0</v>
      </c>
      <c r="E5802" s="4" t="b">
        <f t="shared" si="96"/>
        <v>0</v>
      </c>
      <c r="F5802" s="4">
        <v>0</v>
      </c>
      <c r="G5802" s="4">
        <v>0</v>
      </c>
      <c r="H5802" s="6">
        <v>44075</v>
      </c>
      <c r="I5802" s="4" t="s">
        <v>3588</v>
      </c>
      <c r="J5802" s="4" t="s">
        <v>1043</v>
      </c>
      <c r="K5802" s="4">
        <v>10921</v>
      </c>
      <c r="L5802" s="4">
        <v>0</v>
      </c>
      <c r="M5802" s="4">
        <v>0</v>
      </c>
      <c r="N5802" s="4">
        <v>0</v>
      </c>
      <c r="O5802" s="4">
        <v>210000</v>
      </c>
      <c r="P5802" s="4">
        <v>146211000</v>
      </c>
      <c r="Q5802" s="4">
        <v>7818</v>
      </c>
      <c r="R5802" s="4" t="b">
        <f t="shared" si="103"/>
        <v>0</v>
      </c>
      <c r="S5802" s="4">
        <v>0</v>
      </c>
    </row>
    <row r="5803" spans="1:19" ht="14.25" customHeight="1">
      <c r="A5803" s="4" t="s">
        <v>2921</v>
      </c>
      <c r="B5803" s="5"/>
      <c r="C5803" s="4">
        <v>0</v>
      </c>
      <c r="E5803" s="4" t="b">
        <f t="shared" si="96"/>
        <v>0</v>
      </c>
      <c r="F5803" s="4">
        <v>0</v>
      </c>
      <c r="G5803" s="4">
        <v>0</v>
      </c>
      <c r="H5803" s="6">
        <v>44075</v>
      </c>
      <c r="I5803" s="4" t="s">
        <v>3589</v>
      </c>
      <c r="J5803" s="4" t="s">
        <v>1043</v>
      </c>
      <c r="K5803" s="4">
        <v>10922</v>
      </c>
      <c r="L5803" s="4">
        <v>0</v>
      </c>
      <c r="M5803" s="4">
        <v>0</v>
      </c>
      <c r="N5803" s="4">
        <v>0</v>
      </c>
      <c r="O5803" s="4">
        <v>233000</v>
      </c>
      <c r="P5803" s="4">
        <v>146444000</v>
      </c>
      <c r="Q5803" s="4">
        <v>7819</v>
      </c>
      <c r="R5803" s="4" t="b">
        <f t="shared" si="103"/>
        <v>0</v>
      </c>
      <c r="S5803" s="4">
        <v>0</v>
      </c>
    </row>
    <row r="5804" spans="1:19" ht="14.25" customHeight="1">
      <c r="A5804" s="4" t="s">
        <v>2921</v>
      </c>
      <c r="B5804" s="5"/>
      <c r="C5804" s="4">
        <v>0</v>
      </c>
      <c r="E5804" s="4" t="b">
        <f t="shared" si="96"/>
        <v>0</v>
      </c>
      <c r="F5804" s="4">
        <v>0</v>
      </c>
      <c r="G5804" s="4">
        <v>0</v>
      </c>
      <c r="H5804" s="6">
        <v>44075</v>
      </c>
      <c r="I5804" s="4" t="s">
        <v>3590</v>
      </c>
      <c r="J5804" s="4" t="s">
        <v>1043</v>
      </c>
      <c r="K5804" s="4">
        <v>10923</v>
      </c>
      <c r="L5804" s="4">
        <v>0</v>
      </c>
      <c r="M5804" s="4">
        <v>0</v>
      </c>
      <c r="N5804" s="4">
        <v>0</v>
      </c>
      <c r="O5804" s="4">
        <v>210000</v>
      </c>
      <c r="P5804" s="4">
        <v>146654000</v>
      </c>
      <c r="Q5804" s="4">
        <v>7820</v>
      </c>
      <c r="R5804" s="4" t="b">
        <f t="shared" si="103"/>
        <v>0</v>
      </c>
      <c r="S5804" s="4">
        <v>0</v>
      </c>
    </row>
    <row r="5805" spans="1:19" ht="14.25" customHeight="1">
      <c r="A5805" s="4" t="s">
        <v>2921</v>
      </c>
      <c r="B5805" s="5"/>
      <c r="C5805" s="4">
        <v>0</v>
      </c>
      <c r="E5805" s="4" t="b">
        <f t="shared" si="96"/>
        <v>0</v>
      </c>
      <c r="F5805" s="4">
        <v>0</v>
      </c>
      <c r="G5805" s="4">
        <v>0</v>
      </c>
      <c r="H5805" s="6">
        <v>44075</v>
      </c>
      <c r="I5805" s="4" t="s">
        <v>3591</v>
      </c>
      <c r="J5805" s="4" t="s">
        <v>1043</v>
      </c>
      <c r="K5805" s="4">
        <v>10924</v>
      </c>
      <c r="L5805" s="4">
        <v>0</v>
      </c>
      <c r="M5805" s="4">
        <v>0</v>
      </c>
      <c r="N5805" s="4">
        <v>0</v>
      </c>
      <c r="O5805" s="4">
        <v>210000</v>
      </c>
      <c r="P5805" s="4">
        <v>146864000</v>
      </c>
      <c r="Q5805" s="4">
        <v>7821</v>
      </c>
      <c r="R5805" s="4" t="b">
        <f t="shared" si="103"/>
        <v>0</v>
      </c>
      <c r="S5805" s="4">
        <v>0</v>
      </c>
    </row>
    <row r="5806" spans="1:19" ht="14.25" customHeight="1">
      <c r="A5806" s="4" t="s">
        <v>2921</v>
      </c>
      <c r="B5806" s="5"/>
      <c r="C5806" s="4">
        <v>0</v>
      </c>
      <c r="E5806" s="4" t="b">
        <f t="shared" si="96"/>
        <v>0</v>
      </c>
      <c r="F5806" s="4">
        <v>0</v>
      </c>
      <c r="G5806" s="4">
        <v>0</v>
      </c>
      <c r="H5806" s="6">
        <v>44075</v>
      </c>
      <c r="I5806" s="4" t="s">
        <v>3592</v>
      </c>
      <c r="J5806" s="4" t="s">
        <v>1043</v>
      </c>
      <c r="K5806" s="4">
        <v>10925</v>
      </c>
      <c r="L5806" s="4">
        <v>0</v>
      </c>
      <c r="M5806" s="4">
        <v>0</v>
      </c>
      <c r="N5806" s="4">
        <v>0</v>
      </c>
      <c r="O5806" s="4">
        <v>233000</v>
      </c>
      <c r="P5806" s="4">
        <v>147097000</v>
      </c>
      <c r="Q5806" s="4">
        <v>7822</v>
      </c>
      <c r="R5806" s="4" t="b">
        <f t="shared" si="103"/>
        <v>0</v>
      </c>
      <c r="S5806" s="4">
        <v>0</v>
      </c>
    </row>
    <row r="5807" spans="1:19" ht="14.25" customHeight="1">
      <c r="A5807" s="4" t="s">
        <v>2921</v>
      </c>
      <c r="B5807" s="5"/>
      <c r="C5807" s="4">
        <v>0</v>
      </c>
      <c r="E5807" s="4" t="b">
        <f t="shared" si="96"/>
        <v>0</v>
      </c>
      <c r="F5807" s="4">
        <v>0</v>
      </c>
      <c r="G5807" s="4">
        <v>0</v>
      </c>
      <c r="H5807" s="6">
        <v>44075</v>
      </c>
      <c r="I5807" s="4" t="s">
        <v>3593</v>
      </c>
      <c r="J5807" s="4" t="s">
        <v>1043</v>
      </c>
      <c r="K5807" s="4">
        <v>10926</v>
      </c>
      <c r="L5807" s="4">
        <v>0</v>
      </c>
      <c r="M5807" s="4">
        <v>0</v>
      </c>
      <c r="N5807" s="4">
        <v>0</v>
      </c>
      <c r="O5807" s="4">
        <v>233000</v>
      </c>
      <c r="P5807" s="4">
        <v>147330000</v>
      </c>
      <c r="Q5807" s="4">
        <v>7823</v>
      </c>
      <c r="R5807" s="4" t="b">
        <f t="shared" si="103"/>
        <v>0</v>
      </c>
      <c r="S5807" s="4">
        <v>0</v>
      </c>
    </row>
    <row r="5808" spans="1:19" ht="14.25" customHeight="1">
      <c r="A5808" s="4" t="s">
        <v>2921</v>
      </c>
      <c r="B5808" s="5"/>
      <c r="C5808" s="4">
        <v>0</v>
      </c>
      <c r="E5808" s="4" t="b">
        <f t="shared" si="96"/>
        <v>0</v>
      </c>
      <c r="F5808" s="4">
        <v>0</v>
      </c>
      <c r="G5808" s="4">
        <v>0</v>
      </c>
      <c r="H5808" s="6">
        <v>44075</v>
      </c>
      <c r="I5808" s="4" t="s">
        <v>3594</v>
      </c>
      <c r="J5808" s="4" t="s">
        <v>1043</v>
      </c>
      <c r="K5808" s="4">
        <v>10927</v>
      </c>
      <c r="L5808" s="4">
        <v>0</v>
      </c>
      <c r="M5808" s="4">
        <v>0</v>
      </c>
      <c r="N5808" s="4">
        <v>0</v>
      </c>
      <c r="O5808" s="4">
        <v>210000</v>
      </c>
      <c r="P5808" s="4">
        <v>147540000</v>
      </c>
      <c r="Q5808" s="4">
        <v>7824</v>
      </c>
      <c r="R5808" s="4" t="b">
        <f t="shared" si="103"/>
        <v>0</v>
      </c>
      <c r="S5808" s="4">
        <v>0</v>
      </c>
    </row>
    <row r="5809" spans="1:19" ht="14.25" customHeight="1">
      <c r="A5809" s="4" t="s">
        <v>2921</v>
      </c>
      <c r="B5809" s="5"/>
      <c r="C5809" s="4">
        <v>0</v>
      </c>
      <c r="E5809" s="4" t="b">
        <f t="shared" si="96"/>
        <v>0</v>
      </c>
      <c r="F5809" s="4">
        <v>0</v>
      </c>
      <c r="G5809" s="4">
        <v>0</v>
      </c>
      <c r="H5809" s="6">
        <v>44075</v>
      </c>
      <c r="I5809" s="4" t="s">
        <v>3595</v>
      </c>
      <c r="J5809" s="4" t="s">
        <v>1043</v>
      </c>
      <c r="K5809" s="4">
        <v>10928</v>
      </c>
      <c r="L5809" s="4">
        <v>0</v>
      </c>
      <c r="M5809" s="4">
        <v>0</v>
      </c>
      <c r="N5809" s="4">
        <v>0</v>
      </c>
      <c r="O5809" s="4">
        <v>233000</v>
      </c>
      <c r="P5809" s="4">
        <v>147773000</v>
      </c>
      <c r="Q5809" s="4">
        <v>7825</v>
      </c>
      <c r="R5809" s="4" t="b">
        <f t="shared" si="103"/>
        <v>0</v>
      </c>
      <c r="S5809" s="4">
        <v>0</v>
      </c>
    </row>
    <row r="5810" spans="1:19" ht="14.25" customHeight="1">
      <c r="A5810" s="4" t="s">
        <v>2921</v>
      </c>
      <c r="B5810" s="5"/>
      <c r="C5810" s="4">
        <v>0</v>
      </c>
      <c r="E5810" s="4" t="b">
        <f t="shared" si="96"/>
        <v>0</v>
      </c>
      <c r="F5810" s="4">
        <v>0</v>
      </c>
      <c r="G5810" s="4">
        <v>0</v>
      </c>
      <c r="H5810" s="6">
        <v>44075</v>
      </c>
      <c r="I5810" s="4" t="s">
        <v>3596</v>
      </c>
      <c r="J5810" s="4" t="s">
        <v>1043</v>
      </c>
      <c r="K5810" s="4">
        <v>10929</v>
      </c>
      <c r="L5810" s="4">
        <v>0</v>
      </c>
      <c r="M5810" s="4">
        <v>0</v>
      </c>
      <c r="N5810" s="4">
        <v>0</v>
      </c>
      <c r="O5810" s="4">
        <v>210000</v>
      </c>
      <c r="P5810" s="4">
        <v>147983000</v>
      </c>
      <c r="Q5810" s="4">
        <v>7826</v>
      </c>
      <c r="R5810" s="4" t="b">
        <f t="shared" si="103"/>
        <v>0</v>
      </c>
      <c r="S5810" s="4">
        <v>0</v>
      </c>
    </row>
    <row r="5811" spans="1:19" ht="14.25" customHeight="1">
      <c r="A5811" s="4" t="s">
        <v>2921</v>
      </c>
      <c r="B5811" s="5"/>
      <c r="C5811" s="4">
        <v>0</v>
      </c>
      <c r="E5811" s="4" t="b">
        <f t="shared" si="96"/>
        <v>0</v>
      </c>
      <c r="F5811" s="4">
        <v>0</v>
      </c>
      <c r="G5811" s="4">
        <v>0</v>
      </c>
      <c r="H5811" s="6">
        <v>44075</v>
      </c>
      <c r="I5811" s="4" t="s">
        <v>3597</v>
      </c>
      <c r="J5811" s="4" t="s">
        <v>1043</v>
      </c>
      <c r="K5811" s="4">
        <v>10930</v>
      </c>
      <c r="L5811" s="4">
        <v>0</v>
      </c>
      <c r="M5811" s="4">
        <v>0</v>
      </c>
      <c r="N5811" s="4">
        <v>0</v>
      </c>
      <c r="O5811" s="4">
        <v>233000</v>
      </c>
      <c r="P5811" s="4">
        <v>148216000</v>
      </c>
      <c r="Q5811" s="4">
        <v>7827</v>
      </c>
      <c r="R5811" s="4" t="b">
        <f t="shared" si="103"/>
        <v>0</v>
      </c>
      <c r="S5811" s="4">
        <v>0</v>
      </c>
    </row>
    <row r="5812" spans="1:19" ht="14.25" customHeight="1">
      <c r="A5812" s="4" t="s">
        <v>2921</v>
      </c>
      <c r="B5812" s="5"/>
      <c r="C5812" s="4">
        <v>0</v>
      </c>
      <c r="E5812" s="4" t="b">
        <f t="shared" si="96"/>
        <v>0</v>
      </c>
      <c r="F5812" s="4">
        <v>0</v>
      </c>
      <c r="G5812" s="4">
        <v>0</v>
      </c>
      <c r="H5812" s="6">
        <v>44075</v>
      </c>
      <c r="I5812" s="4" t="s">
        <v>3598</v>
      </c>
      <c r="J5812" s="4" t="s">
        <v>1043</v>
      </c>
      <c r="K5812" s="4">
        <v>10931</v>
      </c>
      <c r="L5812" s="4">
        <v>0</v>
      </c>
      <c r="M5812" s="4">
        <v>0</v>
      </c>
      <c r="N5812" s="4">
        <v>0</v>
      </c>
      <c r="O5812" s="4">
        <v>210000</v>
      </c>
      <c r="P5812" s="4">
        <v>148426000</v>
      </c>
      <c r="Q5812" s="4">
        <v>7828</v>
      </c>
      <c r="R5812" s="4" t="b">
        <f t="shared" si="103"/>
        <v>0</v>
      </c>
      <c r="S5812" s="4">
        <v>0</v>
      </c>
    </row>
    <row r="5813" spans="1:19" ht="14.25" customHeight="1">
      <c r="A5813" s="4" t="s">
        <v>2921</v>
      </c>
      <c r="B5813" s="5"/>
      <c r="C5813" s="4">
        <v>0</v>
      </c>
      <c r="E5813" s="4" t="b">
        <f t="shared" si="96"/>
        <v>0</v>
      </c>
      <c r="F5813" s="4">
        <v>0</v>
      </c>
      <c r="G5813" s="4">
        <v>0</v>
      </c>
      <c r="H5813" s="6">
        <v>44075</v>
      </c>
      <c r="I5813" s="4" t="s">
        <v>3599</v>
      </c>
      <c r="J5813" s="4" t="s">
        <v>1043</v>
      </c>
      <c r="K5813" s="4">
        <v>10932</v>
      </c>
      <c r="L5813" s="4">
        <v>0</v>
      </c>
      <c r="M5813" s="4">
        <v>0</v>
      </c>
      <c r="N5813" s="4">
        <v>0</v>
      </c>
      <c r="O5813" s="4">
        <v>210000</v>
      </c>
      <c r="P5813" s="4">
        <v>148636000</v>
      </c>
      <c r="Q5813" s="4">
        <v>7829</v>
      </c>
      <c r="R5813" s="4" t="b">
        <f t="shared" si="103"/>
        <v>0</v>
      </c>
      <c r="S5813" s="4">
        <v>0</v>
      </c>
    </row>
    <row r="5814" spans="1:19" ht="14.25" customHeight="1">
      <c r="A5814" s="4" t="s">
        <v>2921</v>
      </c>
      <c r="B5814" s="5"/>
      <c r="C5814" s="4">
        <v>0</v>
      </c>
      <c r="E5814" s="4" t="b">
        <f t="shared" si="96"/>
        <v>0</v>
      </c>
      <c r="F5814" s="4">
        <v>0</v>
      </c>
      <c r="G5814" s="4">
        <v>0</v>
      </c>
      <c r="H5814" s="6">
        <v>44075</v>
      </c>
      <c r="I5814" s="4" t="s">
        <v>3600</v>
      </c>
      <c r="J5814" s="4" t="s">
        <v>1043</v>
      </c>
      <c r="K5814" s="4">
        <v>10933</v>
      </c>
      <c r="L5814" s="4">
        <v>0</v>
      </c>
      <c r="M5814" s="4">
        <v>0</v>
      </c>
      <c r="N5814" s="4">
        <v>0</v>
      </c>
      <c r="O5814" s="4">
        <v>210000</v>
      </c>
      <c r="P5814" s="4">
        <v>148846000</v>
      </c>
      <c r="Q5814" s="4">
        <v>7830</v>
      </c>
      <c r="R5814" s="4" t="b">
        <f t="shared" si="103"/>
        <v>0</v>
      </c>
      <c r="S5814" s="4">
        <v>0</v>
      </c>
    </row>
    <row r="5815" spans="1:19" ht="14.25" customHeight="1">
      <c r="A5815" s="4" t="s">
        <v>2921</v>
      </c>
      <c r="B5815" s="5"/>
      <c r="C5815" s="4">
        <v>0</v>
      </c>
      <c r="E5815" s="4" t="b">
        <f t="shared" si="96"/>
        <v>0</v>
      </c>
      <c r="F5815" s="4">
        <v>0</v>
      </c>
      <c r="G5815" s="4">
        <v>0</v>
      </c>
      <c r="H5815" s="6">
        <v>44075</v>
      </c>
      <c r="I5815" s="4" t="s">
        <v>3601</v>
      </c>
      <c r="J5815" s="4" t="s">
        <v>1043</v>
      </c>
      <c r="K5815" s="4">
        <v>10934</v>
      </c>
      <c r="L5815" s="4">
        <v>0</v>
      </c>
      <c r="M5815" s="4">
        <v>0</v>
      </c>
      <c r="N5815" s="4">
        <v>0</v>
      </c>
      <c r="O5815" s="4">
        <v>210000</v>
      </c>
      <c r="P5815" s="4">
        <v>149056000</v>
      </c>
      <c r="Q5815" s="4">
        <v>7831</v>
      </c>
      <c r="R5815" s="4" t="b">
        <f t="shared" si="103"/>
        <v>0</v>
      </c>
      <c r="S5815" s="4">
        <v>0</v>
      </c>
    </row>
    <row r="5816" spans="1:19" ht="14.25" customHeight="1">
      <c r="A5816" s="4" t="s">
        <v>2921</v>
      </c>
      <c r="B5816" s="5"/>
      <c r="C5816" s="4">
        <v>0</v>
      </c>
      <c r="E5816" s="4" t="b">
        <f t="shared" si="96"/>
        <v>0</v>
      </c>
      <c r="F5816" s="4">
        <v>0</v>
      </c>
      <c r="G5816" s="4">
        <v>0</v>
      </c>
      <c r="H5816" s="6">
        <v>44075</v>
      </c>
      <c r="I5816" s="4" t="s">
        <v>3602</v>
      </c>
      <c r="J5816" s="4" t="s">
        <v>1043</v>
      </c>
      <c r="K5816" s="4">
        <v>10935</v>
      </c>
      <c r="L5816" s="4">
        <v>0</v>
      </c>
      <c r="M5816" s="4">
        <v>0</v>
      </c>
      <c r="N5816" s="4">
        <v>0</v>
      </c>
      <c r="O5816" s="4">
        <v>233000</v>
      </c>
      <c r="P5816" s="4">
        <v>149289000</v>
      </c>
      <c r="Q5816" s="4">
        <v>7832</v>
      </c>
      <c r="R5816" s="4" t="b">
        <f t="shared" si="103"/>
        <v>0</v>
      </c>
      <c r="S5816" s="4">
        <v>0</v>
      </c>
    </row>
    <row r="5817" spans="1:19" ht="14.25" customHeight="1">
      <c r="A5817" s="4" t="s">
        <v>2921</v>
      </c>
      <c r="B5817" s="5"/>
      <c r="C5817" s="4">
        <v>0</v>
      </c>
      <c r="E5817" s="4" t="b">
        <f t="shared" si="96"/>
        <v>0</v>
      </c>
      <c r="F5817" s="4">
        <v>0</v>
      </c>
      <c r="G5817" s="4">
        <v>0</v>
      </c>
      <c r="H5817" s="6">
        <v>44075</v>
      </c>
      <c r="I5817" s="4" t="s">
        <v>3603</v>
      </c>
      <c r="J5817" s="4" t="s">
        <v>1043</v>
      </c>
      <c r="K5817" s="4">
        <v>10936</v>
      </c>
      <c r="L5817" s="4">
        <v>0</v>
      </c>
      <c r="M5817" s="4">
        <v>0</v>
      </c>
      <c r="N5817" s="4">
        <v>0</v>
      </c>
      <c r="O5817" s="4">
        <v>210000</v>
      </c>
      <c r="P5817" s="4">
        <v>149499000</v>
      </c>
      <c r="Q5817" s="4">
        <v>7833</v>
      </c>
      <c r="R5817" s="4" t="b">
        <f t="shared" si="103"/>
        <v>0</v>
      </c>
      <c r="S5817" s="4">
        <v>0</v>
      </c>
    </row>
    <row r="5818" spans="1:19" ht="14.25" customHeight="1">
      <c r="A5818" s="4" t="s">
        <v>2921</v>
      </c>
      <c r="B5818" s="5"/>
      <c r="C5818" s="4">
        <v>0</v>
      </c>
      <c r="E5818" s="4" t="b">
        <f t="shared" si="96"/>
        <v>0</v>
      </c>
      <c r="F5818" s="4">
        <v>0</v>
      </c>
      <c r="G5818" s="4">
        <v>0</v>
      </c>
      <c r="H5818" s="6">
        <v>44075</v>
      </c>
      <c r="I5818" s="4" t="s">
        <v>3604</v>
      </c>
      <c r="J5818" s="4" t="s">
        <v>1043</v>
      </c>
      <c r="K5818" s="4">
        <v>10937</v>
      </c>
      <c r="L5818" s="4">
        <v>0</v>
      </c>
      <c r="M5818" s="4">
        <v>0</v>
      </c>
      <c r="N5818" s="4">
        <v>0</v>
      </c>
      <c r="O5818" s="4">
        <v>233000</v>
      </c>
      <c r="P5818" s="4">
        <v>149732000</v>
      </c>
      <c r="Q5818" s="4">
        <v>7834</v>
      </c>
      <c r="R5818" s="4" t="b">
        <f t="shared" si="103"/>
        <v>0</v>
      </c>
      <c r="S5818" s="4">
        <v>0</v>
      </c>
    </row>
    <row r="5819" spans="1:19" ht="14.25" customHeight="1">
      <c r="A5819" s="4" t="s">
        <v>2921</v>
      </c>
      <c r="B5819" s="5"/>
      <c r="C5819" s="4">
        <v>0</v>
      </c>
      <c r="E5819" s="4" t="b">
        <f t="shared" si="96"/>
        <v>0</v>
      </c>
      <c r="F5819" s="4">
        <v>0</v>
      </c>
      <c r="G5819" s="4">
        <v>0</v>
      </c>
      <c r="H5819" s="6">
        <v>44075</v>
      </c>
      <c r="I5819" s="4" t="s">
        <v>3605</v>
      </c>
      <c r="J5819" s="4" t="s">
        <v>1043</v>
      </c>
      <c r="K5819" s="4">
        <v>10938</v>
      </c>
      <c r="L5819" s="4">
        <v>0</v>
      </c>
      <c r="M5819" s="4">
        <v>0</v>
      </c>
      <c r="N5819" s="4">
        <v>0</v>
      </c>
      <c r="O5819" s="4">
        <v>233000</v>
      </c>
      <c r="P5819" s="4">
        <v>149965000</v>
      </c>
      <c r="Q5819" s="4">
        <v>7835</v>
      </c>
      <c r="R5819" s="4" t="b">
        <f t="shared" si="103"/>
        <v>0</v>
      </c>
      <c r="S5819" s="4">
        <v>0</v>
      </c>
    </row>
    <row r="5820" spans="1:19" ht="14.25" customHeight="1">
      <c r="A5820" s="4" t="s">
        <v>2921</v>
      </c>
      <c r="B5820" s="5"/>
      <c r="C5820" s="4">
        <v>0</v>
      </c>
      <c r="E5820" s="4" t="b">
        <f t="shared" si="96"/>
        <v>0</v>
      </c>
      <c r="F5820" s="4">
        <v>0</v>
      </c>
      <c r="G5820" s="4">
        <v>0</v>
      </c>
      <c r="H5820" s="6">
        <v>44075</v>
      </c>
      <c r="I5820" s="4" t="s">
        <v>3606</v>
      </c>
      <c r="J5820" s="4" t="s">
        <v>1043</v>
      </c>
      <c r="K5820" s="4">
        <v>10939</v>
      </c>
      <c r="L5820" s="4">
        <v>0</v>
      </c>
      <c r="M5820" s="4">
        <v>0</v>
      </c>
      <c r="N5820" s="4">
        <v>0</v>
      </c>
      <c r="O5820" s="4">
        <v>233000</v>
      </c>
      <c r="P5820" s="4">
        <v>150198000</v>
      </c>
      <c r="Q5820" s="4">
        <v>7836</v>
      </c>
      <c r="R5820" s="4" t="b">
        <f t="shared" si="103"/>
        <v>0</v>
      </c>
      <c r="S5820" s="4">
        <v>0</v>
      </c>
    </row>
    <row r="5821" spans="1:19" ht="14.25" customHeight="1">
      <c r="A5821" s="4" t="s">
        <v>2921</v>
      </c>
      <c r="B5821" s="5"/>
      <c r="C5821" s="4">
        <v>0</v>
      </c>
      <c r="E5821" s="4" t="b">
        <f t="shared" si="96"/>
        <v>0</v>
      </c>
      <c r="F5821" s="4">
        <v>0</v>
      </c>
      <c r="G5821" s="4">
        <v>0</v>
      </c>
      <c r="H5821" s="6">
        <v>44075</v>
      </c>
      <c r="I5821" s="4" t="s">
        <v>3607</v>
      </c>
      <c r="J5821" s="4" t="s">
        <v>1043</v>
      </c>
      <c r="K5821" s="4">
        <v>10940</v>
      </c>
      <c r="L5821" s="4">
        <v>0</v>
      </c>
      <c r="M5821" s="4">
        <v>0</v>
      </c>
      <c r="N5821" s="4">
        <v>0</v>
      </c>
      <c r="O5821" s="4">
        <v>210000</v>
      </c>
      <c r="P5821" s="4">
        <v>150408000</v>
      </c>
      <c r="Q5821" s="4">
        <v>7837</v>
      </c>
      <c r="R5821" s="4" t="b">
        <f t="shared" si="103"/>
        <v>0</v>
      </c>
      <c r="S5821" s="4">
        <v>0</v>
      </c>
    </row>
    <row r="5822" spans="1:19" ht="14.25" customHeight="1">
      <c r="A5822" s="4" t="s">
        <v>2921</v>
      </c>
      <c r="B5822" s="5"/>
      <c r="C5822" s="4">
        <v>0</v>
      </c>
      <c r="E5822" s="4" t="b">
        <f t="shared" si="96"/>
        <v>0</v>
      </c>
      <c r="F5822" s="4">
        <v>0</v>
      </c>
      <c r="G5822" s="4">
        <v>0</v>
      </c>
      <c r="H5822" s="6">
        <v>44075</v>
      </c>
      <c r="I5822" s="4" t="s">
        <v>3608</v>
      </c>
      <c r="J5822" s="4" t="s">
        <v>1043</v>
      </c>
      <c r="K5822" s="4">
        <v>10941</v>
      </c>
      <c r="L5822" s="4">
        <v>0</v>
      </c>
      <c r="M5822" s="4">
        <v>0</v>
      </c>
      <c r="N5822" s="4">
        <v>0</v>
      </c>
      <c r="O5822" s="4">
        <v>210000</v>
      </c>
      <c r="P5822" s="4">
        <v>150618000</v>
      </c>
      <c r="Q5822" s="4">
        <v>7838</v>
      </c>
      <c r="R5822" s="4" t="b">
        <f t="shared" si="103"/>
        <v>0</v>
      </c>
      <c r="S5822" s="4">
        <v>0</v>
      </c>
    </row>
    <row r="5823" spans="1:19" ht="14.25" customHeight="1">
      <c r="A5823" s="4" t="s">
        <v>2921</v>
      </c>
      <c r="B5823" s="5"/>
      <c r="C5823" s="4">
        <v>0</v>
      </c>
      <c r="E5823" s="4" t="b">
        <f t="shared" si="96"/>
        <v>0</v>
      </c>
      <c r="F5823" s="4">
        <v>0</v>
      </c>
      <c r="G5823" s="4">
        <v>0</v>
      </c>
      <c r="H5823" s="6">
        <v>44075</v>
      </c>
      <c r="I5823" s="4" t="s">
        <v>3609</v>
      </c>
      <c r="J5823" s="4" t="s">
        <v>1043</v>
      </c>
      <c r="K5823" s="4">
        <v>10942</v>
      </c>
      <c r="L5823" s="4">
        <v>0</v>
      </c>
      <c r="M5823" s="4">
        <v>0</v>
      </c>
      <c r="N5823" s="4">
        <v>0</v>
      </c>
      <c r="O5823" s="4">
        <v>210000</v>
      </c>
      <c r="P5823" s="4">
        <v>150828000</v>
      </c>
      <c r="Q5823" s="4">
        <v>7839</v>
      </c>
      <c r="R5823" s="4" t="b">
        <f t="shared" si="103"/>
        <v>0</v>
      </c>
      <c r="S5823" s="4">
        <v>0</v>
      </c>
    </row>
    <row r="5824" spans="1:19" ht="14.25" customHeight="1">
      <c r="A5824" s="4" t="s">
        <v>2921</v>
      </c>
      <c r="B5824" s="5"/>
      <c r="C5824" s="4">
        <v>0</v>
      </c>
      <c r="E5824" s="4" t="b">
        <f t="shared" si="96"/>
        <v>0</v>
      </c>
      <c r="F5824" s="4">
        <v>0</v>
      </c>
      <c r="G5824" s="4">
        <v>0</v>
      </c>
      <c r="H5824" s="6">
        <v>44075</v>
      </c>
      <c r="I5824" s="4" t="s">
        <v>3610</v>
      </c>
      <c r="J5824" s="4" t="s">
        <v>1043</v>
      </c>
      <c r="K5824" s="4">
        <v>10943</v>
      </c>
      <c r="L5824" s="4">
        <v>0</v>
      </c>
      <c r="M5824" s="4">
        <v>0</v>
      </c>
      <c r="N5824" s="4">
        <v>0</v>
      </c>
      <c r="O5824" s="4">
        <v>210000</v>
      </c>
      <c r="P5824" s="4">
        <v>151038000</v>
      </c>
      <c r="Q5824" s="4">
        <v>7840</v>
      </c>
      <c r="R5824" s="4" t="b">
        <f t="shared" si="103"/>
        <v>0</v>
      </c>
      <c r="S5824" s="4">
        <v>0</v>
      </c>
    </row>
    <row r="5825" spans="1:19" ht="14.25" customHeight="1">
      <c r="A5825" s="4" t="s">
        <v>2921</v>
      </c>
      <c r="B5825" s="5"/>
      <c r="C5825" s="4">
        <v>0</v>
      </c>
      <c r="E5825" s="4" t="b">
        <f t="shared" si="96"/>
        <v>0</v>
      </c>
      <c r="F5825" s="4">
        <v>0</v>
      </c>
      <c r="G5825" s="4">
        <v>0</v>
      </c>
      <c r="H5825" s="6">
        <v>44075</v>
      </c>
      <c r="I5825" s="4" t="s">
        <v>3611</v>
      </c>
      <c r="J5825" s="4" t="s">
        <v>1043</v>
      </c>
      <c r="K5825" s="4">
        <v>10944</v>
      </c>
      <c r="L5825" s="4">
        <v>0</v>
      </c>
      <c r="M5825" s="4">
        <v>0</v>
      </c>
      <c r="N5825" s="4">
        <v>0</v>
      </c>
      <c r="O5825" s="4">
        <v>210000</v>
      </c>
      <c r="P5825" s="4">
        <v>151248000</v>
      </c>
      <c r="Q5825" s="4">
        <v>7841</v>
      </c>
      <c r="R5825" s="4" t="b">
        <f t="shared" si="103"/>
        <v>0</v>
      </c>
      <c r="S5825" s="4">
        <v>0</v>
      </c>
    </row>
    <row r="5826" spans="1:19" ht="14.25" customHeight="1">
      <c r="A5826" s="4" t="s">
        <v>2921</v>
      </c>
      <c r="B5826" s="5"/>
      <c r="C5826" s="4">
        <v>0</v>
      </c>
      <c r="E5826" s="4" t="b">
        <f t="shared" si="96"/>
        <v>0</v>
      </c>
      <c r="F5826" s="4">
        <v>0</v>
      </c>
      <c r="G5826" s="4">
        <v>0</v>
      </c>
      <c r="H5826" s="6">
        <v>44075</v>
      </c>
      <c r="I5826" s="4" t="s">
        <v>3612</v>
      </c>
      <c r="J5826" s="4" t="s">
        <v>1043</v>
      </c>
      <c r="K5826" s="4">
        <v>10945</v>
      </c>
      <c r="L5826" s="4">
        <v>0</v>
      </c>
      <c r="M5826" s="4">
        <v>0</v>
      </c>
      <c r="N5826" s="4">
        <v>0</v>
      </c>
      <c r="O5826" s="4">
        <v>210000</v>
      </c>
      <c r="P5826" s="4">
        <v>151458000</v>
      </c>
      <c r="Q5826" s="4">
        <v>7842</v>
      </c>
      <c r="R5826" s="4" t="b">
        <f t="shared" si="103"/>
        <v>0</v>
      </c>
      <c r="S5826" s="4">
        <v>0</v>
      </c>
    </row>
    <row r="5827" spans="1:19" ht="14.25" customHeight="1">
      <c r="A5827" s="4" t="s">
        <v>2921</v>
      </c>
      <c r="B5827" s="5"/>
      <c r="C5827" s="4">
        <v>0</v>
      </c>
      <c r="E5827" s="4" t="b">
        <f t="shared" si="96"/>
        <v>0</v>
      </c>
      <c r="F5827" s="4">
        <v>0</v>
      </c>
      <c r="G5827" s="4">
        <v>0</v>
      </c>
      <c r="H5827" s="6">
        <v>44075</v>
      </c>
      <c r="I5827" s="4" t="s">
        <v>3613</v>
      </c>
      <c r="J5827" s="4" t="s">
        <v>1043</v>
      </c>
      <c r="K5827" s="4">
        <v>10946</v>
      </c>
      <c r="L5827" s="4">
        <v>0</v>
      </c>
      <c r="M5827" s="4">
        <v>0</v>
      </c>
      <c r="N5827" s="4">
        <v>0</v>
      </c>
      <c r="O5827" s="4">
        <v>233000</v>
      </c>
      <c r="P5827" s="4">
        <v>151691000</v>
      </c>
      <c r="Q5827" s="4">
        <v>7843</v>
      </c>
      <c r="R5827" s="4" t="b">
        <f t="shared" si="103"/>
        <v>0</v>
      </c>
      <c r="S5827" s="4">
        <v>0</v>
      </c>
    </row>
    <row r="5828" spans="1:19" ht="14.25" customHeight="1">
      <c r="A5828" s="4" t="s">
        <v>2921</v>
      </c>
      <c r="B5828" s="5"/>
      <c r="C5828" s="4">
        <v>0</v>
      </c>
      <c r="E5828" s="4" t="b">
        <f t="shared" si="96"/>
        <v>0</v>
      </c>
      <c r="F5828" s="4">
        <v>0</v>
      </c>
      <c r="G5828" s="4">
        <v>0</v>
      </c>
      <c r="H5828" s="6">
        <v>44075</v>
      </c>
      <c r="I5828" s="4" t="s">
        <v>3614</v>
      </c>
      <c r="J5828" s="4" t="s">
        <v>1043</v>
      </c>
      <c r="K5828" s="4">
        <v>10947</v>
      </c>
      <c r="L5828" s="4">
        <v>0</v>
      </c>
      <c r="M5828" s="4">
        <v>0</v>
      </c>
      <c r="N5828" s="4">
        <v>0</v>
      </c>
      <c r="O5828" s="4">
        <v>210000</v>
      </c>
      <c r="P5828" s="4">
        <v>151901000</v>
      </c>
      <c r="Q5828" s="4">
        <v>7844</v>
      </c>
      <c r="R5828" s="4" t="b">
        <f t="shared" si="103"/>
        <v>0</v>
      </c>
      <c r="S5828" s="4">
        <v>0</v>
      </c>
    </row>
    <row r="5829" spans="1:19" ht="14.25" customHeight="1">
      <c r="A5829" s="4" t="s">
        <v>2921</v>
      </c>
      <c r="B5829" s="5"/>
      <c r="C5829" s="4">
        <v>0</v>
      </c>
      <c r="E5829" s="4" t="b">
        <f t="shared" si="96"/>
        <v>0</v>
      </c>
      <c r="F5829" s="4">
        <v>0</v>
      </c>
      <c r="G5829" s="4">
        <v>0</v>
      </c>
      <c r="H5829" s="6">
        <v>44075</v>
      </c>
      <c r="I5829" s="4" t="s">
        <v>3615</v>
      </c>
      <c r="J5829" s="4" t="s">
        <v>1043</v>
      </c>
      <c r="K5829" s="4">
        <v>10948</v>
      </c>
      <c r="L5829" s="4">
        <v>0</v>
      </c>
      <c r="M5829" s="4">
        <v>0</v>
      </c>
      <c r="N5829" s="4">
        <v>0</v>
      </c>
      <c r="O5829" s="4">
        <v>233000</v>
      </c>
      <c r="P5829" s="4">
        <v>152134000</v>
      </c>
      <c r="Q5829" s="4">
        <v>7845</v>
      </c>
      <c r="R5829" s="4" t="b">
        <f t="shared" si="103"/>
        <v>0</v>
      </c>
      <c r="S5829" s="4">
        <v>0</v>
      </c>
    </row>
    <row r="5830" spans="1:19" ht="14.25" customHeight="1">
      <c r="A5830" s="4" t="s">
        <v>2921</v>
      </c>
      <c r="B5830" s="5"/>
      <c r="C5830" s="4">
        <v>0</v>
      </c>
      <c r="E5830" s="4" t="b">
        <f t="shared" si="96"/>
        <v>0</v>
      </c>
      <c r="F5830" s="4">
        <v>0</v>
      </c>
      <c r="G5830" s="4">
        <v>0</v>
      </c>
      <c r="H5830" s="6">
        <v>44075</v>
      </c>
      <c r="I5830" s="4" t="s">
        <v>3616</v>
      </c>
      <c r="J5830" s="4" t="s">
        <v>1043</v>
      </c>
      <c r="K5830" s="4">
        <v>10949</v>
      </c>
      <c r="L5830" s="4">
        <v>0</v>
      </c>
      <c r="M5830" s="4">
        <v>0</v>
      </c>
      <c r="N5830" s="4">
        <v>0</v>
      </c>
      <c r="O5830" s="4">
        <v>210000</v>
      </c>
      <c r="P5830" s="4">
        <v>152344000</v>
      </c>
      <c r="Q5830" s="4">
        <v>7846</v>
      </c>
      <c r="R5830" s="4" t="b">
        <f t="shared" si="103"/>
        <v>0</v>
      </c>
      <c r="S5830" s="4">
        <v>0</v>
      </c>
    </row>
    <row r="5831" spans="1:19" ht="14.25" customHeight="1">
      <c r="A5831" s="4" t="s">
        <v>2921</v>
      </c>
      <c r="B5831" s="5"/>
      <c r="C5831" s="4">
        <v>0</v>
      </c>
      <c r="E5831" s="4" t="b">
        <f t="shared" si="96"/>
        <v>0</v>
      </c>
      <c r="F5831" s="4">
        <v>0</v>
      </c>
      <c r="G5831" s="4">
        <v>0</v>
      </c>
      <c r="H5831" s="6">
        <v>44075</v>
      </c>
      <c r="I5831" s="4" t="s">
        <v>3617</v>
      </c>
      <c r="J5831" s="4" t="s">
        <v>1043</v>
      </c>
      <c r="K5831" s="4">
        <v>10950</v>
      </c>
      <c r="L5831" s="4">
        <v>0</v>
      </c>
      <c r="M5831" s="4">
        <v>0</v>
      </c>
      <c r="N5831" s="4">
        <v>0</v>
      </c>
      <c r="O5831" s="4">
        <v>233000</v>
      </c>
      <c r="P5831" s="4">
        <v>152577000</v>
      </c>
      <c r="Q5831" s="4">
        <v>7847</v>
      </c>
      <c r="R5831" s="4" t="b">
        <f t="shared" si="103"/>
        <v>0</v>
      </c>
      <c r="S5831" s="4">
        <v>0</v>
      </c>
    </row>
    <row r="5832" spans="1:19" ht="14.25" customHeight="1">
      <c r="A5832" s="4" t="s">
        <v>2921</v>
      </c>
      <c r="B5832" s="5"/>
      <c r="C5832" s="4">
        <v>0</v>
      </c>
      <c r="E5832" s="4" t="b">
        <f t="shared" si="96"/>
        <v>0</v>
      </c>
      <c r="F5832" s="4">
        <v>0</v>
      </c>
      <c r="G5832" s="4">
        <v>0</v>
      </c>
      <c r="H5832" s="6">
        <v>44075</v>
      </c>
      <c r="I5832" s="4" t="s">
        <v>3618</v>
      </c>
      <c r="J5832" s="4" t="s">
        <v>1043</v>
      </c>
      <c r="K5832" s="4">
        <v>10951</v>
      </c>
      <c r="L5832" s="4">
        <v>0</v>
      </c>
      <c r="M5832" s="4">
        <v>0</v>
      </c>
      <c r="N5832" s="4">
        <v>0</v>
      </c>
      <c r="O5832" s="4">
        <v>210000</v>
      </c>
      <c r="P5832" s="4">
        <v>152787000</v>
      </c>
      <c r="Q5832" s="4">
        <v>7848</v>
      </c>
      <c r="R5832" s="4" t="b">
        <f t="shared" si="103"/>
        <v>0</v>
      </c>
      <c r="S5832" s="4">
        <v>0</v>
      </c>
    </row>
    <row r="5833" spans="1:19" ht="14.25" customHeight="1">
      <c r="A5833" s="4" t="s">
        <v>2921</v>
      </c>
      <c r="B5833" s="5"/>
      <c r="C5833" s="4">
        <v>0</v>
      </c>
      <c r="E5833" s="4" t="b">
        <f t="shared" si="96"/>
        <v>0</v>
      </c>
      <c r="F5833" s="4">
        <v>0</v>
      </c>
      <c r="G5833" s="4">
        <v>0</v>
      </c>
      <c r="H5833" s="6">
        <v>44075</v>
      </c>
      <c r="I5833" s="4" t="s">
        <v>3619</v>
      </c>
      <c r="J5833" s="4" t="s">
        <v>1043</v>
      </c>
      <c r="K5833" s="4">
        <v>10952</v>
      </c>
      <c r="L5833" s="4">
        <v>0</v>
      </c>
      <c r="M5833" s="4">
        <v>0</v>
      </c>
      <c r="N5833" s="4">
        <v>0</v>
      </c>
      <c r="O5833" s="4">
        <v>210000</v>
      </c>
      <c r="P5833" s="4">
        <v>152997000</v>
      </c>
      <c r="Q5833" s="4">
        <v>7849</v>
      </c>
      <c r="R5833" s="4" t="b">
        <f t="shared" si="103"/>
        <v>0</v>
      </c>
      <c r="S5833" s="4">
        <v>0</v>
      </c>
    </row>
    <row r="5834" spans="1:19" ht="14.25" customHeight="1">
      <c r="A5834" s="4" t="s">
        <v>2921</v>
      </c>
      <c r="B5834" s="5"/>
      <c r="C5834" s="4">
        <v>0</v>
      </c>
      <c r="E5834" s="4" t="b">
        <f t="shared" si="96"/>
        <v>0</v>
      </c>
      <c r="F5834" s="4">
        <v>0</v>
      </c>
      <c r="G5834" s="4">
        <v>0</v>
      </c>
      <c r="H5834" s="6">
        <v>44075</v>
      </c>
      <c r="I5834" s="4" t="s">
        <v>3620</v>
      </c>
      <c r="J5834" s="4" t="s">
        <v>1043</v>
      </c>
      <c r="K5834" s="4">
        <v>10953</v>
      </c>
      <c r="L5834" s="4">
        <v>0</v>
      </c>
      <c r="M5834" s="4">
        <v>0</v>
      </c>
      <c r="N5834" s="4">
        <v>0</v>
      </c>
      <c r="O5834" s="4">
        <v>210000</v>
      </c>
      <c r="P5834" s="4">
        <v>153207000</v>
      </c>
      <c r="Q5834" s="4">
        <v>7850</v>
      </c>
      <c r="R5834" s="4" t="b">
        <f t="shared" si="103"/>
        <v>0</v>
      </c>
      <c r="S5834" s="4">
        <v>0</v>
      </c>
    </row>
    <row r="5835" spans="1:19" ht="14.25" customHeight="1">
      <c r="A5835" s="4" t="s">
        <v>2921</v>
      </c>
      <c r="B5835" s="5"/>
      <c r="C5835" s="4">
        <v>0</v>
      </c>
      <c r="E5835" s="4" t="b">
        <f t="shared" si="96"/>
        <v>0</v>
      </c>
      <c r="F5835" s="4">
        <v>0</v>
      </c>
      <c r="G5835" s="4">
        <v>0</v>
      </c>
      <c r="H5835" s="6">
        <v>44075</v>
      </c>
      <c r="I5835" s="4" t="s">
        <v>3621</v>
      </c>
      <c r="J5835" s="4" t="s">
        <v>1043</v>
      </c>
      <c r="K5835" s="4">
        <v>10954</v>
      </c>
      <c r="L5835" s="4">
        <v>0</v>
      </c>
      <c r="M5835" s="4">
        <v>0</v>
      </c>
      <c r="N5835" s="4">
        <v>0</v>
      </c>
      <c r="O5835" s="4">
        <v>233000</v>
      </c>
      <c r="P5835" s="4">
        <v>153440000</v>
      </c>
      <c r="Q5835" s="4">
        <v>7851</v>
      </c>
      <c r="R5835" s="4" t="b">
        <f t="shared" si="103"/>
        <v>0</v>
      </c>
      <c r="S5835" s="4">
        <v>0</v>
      </c>
    </row>
    <row r="5836" spans="1:19" ht="14.25" customHeight="1">
      <c r="A5836" s="4" t="s">
        <v>2921</v>
      </c>
      <c r="B5836" s="5"/>
      <c r="C5836" s="4">
        <v>0</v>
      </c>
      <c r="E5836" s="4" t="b">
        <f t="shared" si="96"/>
        <v>0</v>
      </c>
      <c r="F5836" s="4">
        <v>0</v>
      </c>
      <c r="G5836" s="4">
        <v>0</v>
      </c>
      <c r="H5836" s="6">
        <v>44075</v>
      </c>
      <c r="I5836" s="4" t="s">
        <v>3622</v>
      </c>
      <c r="J5836" s="4" t="s">
        <v>1043</v>
      </c>
      <c r="K5836" s="4">
        <v>10955</v>
      </c>
      <c r="L5836" s="4">
        <v>0</v>
      </c>
      <c r="M5836" s="4">
        <v>0</v>
      </c>
      <c r="N5836" s="4">
        <v>0</v>
      </c>
      <c r="O5836" s="4">
        <v>210000</v>
      </c>
      <c r="P5836" s="4">
        <v>153650000</v>
      </c>
      <c r="Q5836" s="4">
        <v>7852</v>
      </c>
      <c r="R5836" s="4" t="b">
        <f t="shared" si="103"/>
        <v>0</v>
      </c>
      <c r="S5836" s="4">
        <v>0</v>
      </c>
    </row>
    <row r="5837" spans="1:19" ht="14.25" customHeight="1">
      <c r="A5837" s="4" t="s">
        <v>2921</v>
      </c>
      <c r="B5837" s="5"/>
      <c r="C5837" s="4">
        <v>0</v>
      </c>
      <c r="E5837" s="4" t="b">
        <f t="shared" si="96"/>
        <v>0</v>
      </c>
      <c r="F5837" s="4">
        <v>0</v>
      </c>
      <c r="G5837" s="4">
        <v>0</v>
      </c>
      <c r="H5837" s="6">
        <v>44075</v>
      </c>
      <c r="I5837" s="4" t="s">
        <v>3623</v>
      </c>
      <c r="J5837" s="4" t="s">
        <v>1043</v>
      </c>
      <c r="K5837" s="4">
        <v>10956</v>
      </c>
      <c r="L5837" s="4">
        <v>0</v>
      </c>
      <c r="M5837" s="4">
        <v>0</v>
      </c>
      <c r="N5837" s="4">
        <v>0</v>
      </c>
      <c r="O5837" s="4">
        <v>233000</v>
      </c>
      <c r="P5837" s="4">
        <v>153883000</v>
      </c>
      <c r="Q5837" s="4">
        <v>7853</v>
      </c>
      <c r="R5837" s="4" t="b">
        <f t="shared" si="103"/>
        <v>0</v>
      </c>
      <c r="S5837" s="4">
        <v>0</v>
      </c>
    </row>
    <row r="5838" spans="1:19" ht="14.25" customHeight="1">
      <c r="A5838" s="4" t="s">
        <v>2921</v>
      </c>
      <c r="B5838" s="5"/>
      <c r="C5838" s="4">
        <v>0</v>
      </c>
      <c r="E5838" s="4" t="b">
        <f t="shared" si="96"/>
        <v>0</v>
      </c>
      <c r="F5838" s="4">
        <v>0</v>
      </c>
      <c r="G5838" s="4">
        <v>0</v>
      </c>
      <c r="H5838" s="6">
        <v>44075</v>
      </c>
      <c r="I5838" s="4" t="s">
        <v>3624</v>
      </c>
      <c r="J5838" s="4" t="s">
        <v>1043</v>
      </c>
      <c r="K5838" s="4">
        <v>10957</v>
      </c>
      <c r="L5838" s="4">
        <v>0</v>
      </c>
      <c r="M5838" s="4">
        <v>0</v>
      </c>
      <c r="N5838" s="4">
        <v>0</v>
      </c>
      <c r="O5838" s="4">
        <v>233000</v>
      </c>
      <c r="P5838" s="4">
        <v>154116000</v>
      </c>
      <c r="Q5838" s="4">
        <v>7854</v>
      </c>
      <c r="R5838" s="4" t="b">
        <f t="shared" si="103"/>
        <v>0</v>
      </c>
      <c r="S5838" s="4">
        <v>0</v>
      </c>
    </row>
    <row r="5839" spans="1:19" ht="14.25" customHeight="1">
      <c r="A5839" s="4" t="s">
        <v>2921</v>
      </c>
      <c r="B5839" s="5"/>
      <c r="C5839" s="4">
        <v>0</v>
      </c>
      <c r="E5839" s="4" t="b">
        <f t="shared" si="96"/>
        <v>0</v>
      </c>
      <c r="F5839" s="4">
        <v>0</v>
      </c>
      <c r="G5839" s="4">
        <v>0</v>
      </c>
      <c r="H5839" s="6">
        <v>44075</v>
      </c>
      <c r="I5839" s="4" t="s">
        <v>3625</v>
      </c>
      <c r="J5839" s="4" t="s">
        <v>1043</v>
      </c>
      <c r="K5839" s="4">
        <v>10958</v>
      </c>
      <c r="L5839" s="4">
        <v>0</v>
      </c>
      <c r="M5839" s="4">
        <v>0</v>
      </c>
      <c r="N5839" s="4">
        <v>0</v>
      </c>
      <c r="O5839" s="4">
        <v>210000</v>
      </c>
      <c r="P5839" s="4">
        <v>154326000</v>
      </c>
      <c r="Q5839" s="4">
        <v>7855</v>
      </c>
      <c r="R5839" s="4" t="b">
        <f t="shared" si="103"/>
        <v>0</v>
      </c>
      <c r="S5839" s="4">
        <v>0</v>
      </c>
    </row>
    <row r="5840" spans="1:19" ht="14.25" customHeight="1">
      <c r="A5840" s="4" t="s">
        <v>2921</v>
      </c>
      <c r="B5840" s="5"/>
      <c r="C5840" s="4">
        <v>0</v>
      </c>
      <c r="E5840" s="4" t="b">
        <f t="shared" si="96"/>
        <v>0</v>
      </c>
      <c r="F5840" s="4">
        <v>0</v>
      </c>
      <c r="G5840" s="4">
        <v>0</v>
      </c>
      <c r="H5840" s="6">
        <v>44075</v>
      </c>
      <c r="I5840" s="4" t="s">
        <v>3626</v>
      </c>
      <c r="J5840" s="4" t="s">
        <v>1043</v>
      </c>
      <c r="K5840" s="4">
        <v>10959</v>
      </c>
      <c r="L5840" s="4">
        <v>0</v>
      </c>
      <c r="M5840" s="4">
        <v>0</v>
      </c>
      <c r="N5840" s="4">
        <v>0</v>
      </c>
      <c r="O5840" s="4">
        <v>233000</v>
      </c>
      <c r="P5840" s="4">
        <v>154559000</v>
      </c>
      <c r="Q5840" s="4">
        <v>7856</v>
      </c>
      <c r="R5840" s="4" t="b">
        <f t="shared" si="103"/>
        <v>0</v>
      </c>
      <c r="S5840" s="4">
        <v>0</v>
      </c>
    </row>
    <row r="5841" spans="1:19" ht="14.25" customHeight="1">
      <c r="A5841" s="4" t="s">
        <v>2921</v>
      </c>
      <c r="B5841" s="5"/>
      <c r="C5841" s="4">
        <v>0</v>
      </c>
      <c r="E5841" s="4" t="b">
        <f t="shared" si="96"/>
        <v>0</v>
      </c>
      <c r="F5841" s="4">
        <v>0</v>
      </c>
      <c r="G5841" s="4">
        <v>0</v>
      </c>
      <c r="H5841" s="6">
        <v>44075</v>
      </c>
      <c r="I5841" s="4" t="s">
        <v>3627</v>
      </c>
      <c r="J5841" s="4" t="s">
        <v>1043</v>
      </c>
      <c r="K5841" s="4">
        <v>10960</v>
      </c>
      <c r="L5841" s="4">
        <v>0</v>
      </c>
      <c r="M5841" s="4">
        <v>0</v>
      </c>
      <c r="N5841" s="4">
        <v>0</v>
      </c>
      <c r="O5841" s="4">
        <v>210000</v>
      </c>
      <c r="P5841" s="4">
        <v>154769000</v>
      </c>
      <c r="Q5841" s="4">
        <v>7857</v>
      </c>
      <c r="R5841" s="4" t="b">
        <f t="shared" si="103"/>
        <v>0</v>
      </c>
      <c r="S5841" s="4">
        <v>0</v>
      </c>
    </row>
    <row r="5842" spans="1:19" ht="14.25" customHeight="1">
      <c r="A5842" s="4" t="s">
        <v>2921</v>
      </c>
      <c r="B5842" s="5"/>
      <c r="C5842" s="4">
        <v>0</v>
      </c>
      <c r="E5842" s="4" t="b">
        <f t="shared" si="96"/>
        <v>0</v>
      </c>
      <c r="F5842" s="4">
        <v>0</v>
      </c>
      <c r="G5842" s="4">
        <v>0</v>
      </c>
      <c r="H5842" s="6">
        <v>44075</v>
      </c>
      <c r="I5842" s="4" t="s">
        <v>3628</v>
      </c>
      <c r="J5842" s="4" t="s">
        <v>1043</v>
      </c>
      <c r="K5842" s="4">
        <v>10961</v>
      </c>
      <c r="L5842" s="4">
        <v>0</v>
      </c>
      <c r="M5842" s="4">
        <v>0</v>
      </c>
      <c r="N5842" s="4">
        <v>0</v>
      </c>
      <c r="O5842" s="4">
        <v>233000</v>
      </c>
      <c r="P5842" s="4">
        <v>155002000</v>
      </c>
      <c r="Q5842" s="4">
        <v>7858</v>
      </c>
      <c r="R5842" s="4" t="b">
        <f t="shared" si="103"/>
        <v>0</v>
      </c>
      <c r="S5842" s="4">
        <v>0</v>
      </c>
    </row>
    <row r="5843" spans="1:19" ht="14.25" customHeight="1">
      <c r="A5843" s="4" t="s">
        <v>2921</v>
      </c>
      <c r="B5843" s="5"/>
      <c r="C5843" s="4">
        <v>0</v>
      </c>
      <c r="E5843" s="4" t="b">
        <f t="shared" si="96"/>
        <v>0</v>
      </c>
      <c r="F5843" s="4">
        <v>0</v>
      </c>
      <c r="G5843" s="4">
        <v>0</v>
      </c>
      <c r="H5843" s="6">
        <v>44075</v>
      </c>
      <c r="I5843" s="4" t="s">
        <v>3629</v>
      </c>
      <c r="J5843" s="4" t="s">
        <v>1043</v>
      </c>
      <c r="K5843" s="4">
        <v>10962</v>
      </c>
      <c r="L5843" s="4">
        <v>0</v>
      </c>
      <c r="M5843" s="4">
        <v>0</v>
      </c>
      <c r="N5843" s="4">
        <v>0</v>
      </c>
      <c r="O5843" s="4">
        <v>210000</v>
      </c>
      <c r="P5843" s="4">
        <v>155212000</v>
      </c>
      <c r="Q5843" s="4">
        <v>7859</v>
      </c>
      <c r="R5843" s="4" t="b">
        <f t="shared" si="103"/>
        <v>0</v>
      </c>
      <c r="S5843" s="4">
        <v>0</v>
      </c>
    </row>
    <row r="5844" spans="1:19" ht="14.25" customHeight="1">
      <c r="A5844" s="4" t="s">
        <v>2921</v>
      </c>
      <c r="B5844" s="5"/>
      <c r="C5844" s="4">
        <v>0</v>
      </c>
      <c r="E5844" s="4" t="b">
        <f t="shared" si="96"/>
        <v>0</v>
      </c>
      <c r="F5844" s="4">
        <v>0</v>
      </c>
      <c r="G5844" s="4">
        <v>0</v>
      </c>
      <c r="H5844" s="6">
        <v>44075</v>
      </c>
      <c r="I5844" s="4" t="s">
        <v>3630</v>
      </c>
      <c r="J5844" s="4" t="s">
        <v>1043</v>
      </c>
      <c r="K5844" s="4">
        <v>10963</v>
      </c>
      <c r="L5844" s="4">
        <v>0</v>
      </c>
      <c r="M5844" s="4">
        <v>0</v>
      </c>
      <c r="N5844" s="4">
        <v>0</v>
      </c>
      <c r="O5844" s="4">
        <v>210000</v>
      </c>
      <c r="P5844" s="4">
        <v>155422000</v>
      </c>
      <c r="Q5844" s="4">
        <v>7860</v>
      </c>
      <c r="R5844" s="4" t="b">
        <f t="shared" si="103"/>
        <v>0</v>
      </c>
      <c r="S5844" s="4">
        <v>0</v>
      </c>
    </row>
    <row r="5845" spans="1:19" ht="14.25" customHeight="1">
      <c r="A5845" s="4" t="s">
        <v>2921</v>
      </c>
      <c r="B5845" s="5"/>
      <c r="C5845" s="4">
        <v>0</v>
      </c>
      <c r="E5845" s="4" t="b">
        <f t="shared" si="96"/>
        <v>0</v>
      </c>
      <c r="F5845" s="4">
        <v>0</v>
      </c>
      <c r="G5845" s="4">
        <v>0</v>
      </c>
      <c r="H5845" s="6">
        <v>44075</v>
      </c>
      <c r="I5845" s="4" t="s">
        <v>3631</v>
      </c>
      <c r="J5845" s="4" t="s">
        <v>1043</v>
      </c>
      <c r="K5845" s="4">
        <v>10964</v>
      </c>
      <c r="L5845" s="4">
        <v>0</v>
      </c>
      <c r="M5845" s="4">
        <v>0</v>
      </c>
      <c r="N5845" s="4">
        <v>0</v>
      </c>
      <c r="O5845" s="4">
        <v>210000</v>
      </c>
      <c r="P5845" s="4">
        <v>155632000</v>
      </c>
      <c r="Q5845" s="4">
        <v>7861</v>
      </c>
      <c r="R5845" s="4" t="b">
        <f t="shared" si="103"/>
        <v>0</v>
      </c>
      <c r="S5845" s="4">
        <v>0</v>
      </c>
    </row>
    <row r="5846" spans="1:19" ht="14.25" customHeight="1">
      <c r="A5846" s="4" t="s">
        <v>2921</v>
      </c>
      <c r="B5846" s="5"/>
      <c r="C5846" s="4">
        <v>0</v>
      </c>
      <c r="E5846" s="4" t="b">
        <f t="shared" si="96"/>
        <v>0</v>
      </c>
      <c r="F5846" s="4">
        <v>0</v>
      </c>
      <c r="G5846" s="4">
        <v>0</v>
      </c>
      <c r="H5846" s="6">
        <v>44075</v>
      </c>
      <c r="I5846" s="4" t="s">
        <v>3632</v>
      </c>
      <c r="J5846" s="4" t="s">
        <v>1043</v>
      </c>
      <c r="K5846" s="4">
        <v>10965</v>
      </c>
      <c r="L5846" s="4">
        <v>0</v>
      </c>
      <c r="M5846" s="4">
        <v>0</v>
      </c>
      <c r="N5846" s="4">
        <v>0</v>
      </c>
      <c r="O5846" s="4">
        <v>210000</v>
      </c>
      <c r="P5846" s="4">
        <v>155842000</v>
      </c>
      <c r="Q5846" s="4">
        <v>7862</v>
      </c>
      <c r="R5846" s="4" t="b">
        <f t="shared" si="103"/>
        <v>0</v>
      </c>
      <c r="S5846" s="4">
        <v>0</v>
      </c>
    </row>
    <row r="5847" spans="1:19" ht="14.25" customHeight="1">
      <c r="A5847" s="4" t="s">
        <v>2921</v>
      </c>
      <c r="B5847" s="5"/>
      <c r="C5847" s="4">
        <v>0</v>
      </c>
      <c r="E5847" s="4" t="b">
        <f t="shared" si="96"/>
        <v>0</v>
      </c>
      <c r="F5847" s="4">
        <v>0</v>
      </c>
      <c r="G5847" s="4">
        <v>0</v>
      </c>
      <c r="H5847" s="6">
        <v>44075</v>
      </c>
      <c r="I5847" s="4" t="s">
        <v>3633</v>
      </c>
      <c r="J5847" s="4" t="s">
        <v>1043</v>
      </c>
      <c r="K5847" s="4">
        <v>10966</v>
      </c>
      <c r="L5847" s="4">
        <v>0</v>
      </c>
      <c r="M5847" s="4">
        <v>0</v>
      </c>
      <c r="N5847" s="4">
        <v>0</v>
      </c>
      <c r="O5847" s="4">
        <v>233000</v>
      </c>
      <c r="P5847" s="4">
        <v>156075000</v>
      </c>
      <c r="Q5847" s="4">
        <v>7863</v>
      </c>
      <c r="R5847" s="4" t="b">
        <f t="shared" si="103"/>
        <v>0</v>
      </c>
      <c r="S5847" s="4">
        <v>0</v>
      </c>
    </row>
    <row r="5848" spans="1:19" ht="14.25" customHeight="1">
      <c r="A5848" s="4" t="s">
        <v>2921</v>
      </c>
      <c r="B5848" s="5"/>
      <c r="C5848" s="4">
        <v>0</v>
      </c>
      <c r="E5848" s="4" t="b">
        <f t="shared" si="96"/>
        <v>0</v>
      </c>
      <c r="F5848" s="4">
        <v>0</v>
      </c>
      <c r="G5848" s="4">
        <v>0</v>
      </c>
      <c r="H5848" s="6">
        <v>44075</v>
      </c>
      <c r="I5848" s="4" t="s">
        <v>3634</v>
      </c>
      <c r="J5848" s="4" t="s">
        <v>1043</v>
      </c>
      <c r="K5848" s="4">
        <v>10967</v>
      </c>
      <c r="L5848" s="4">
        <v>0</v>
      </c>
      <c r="M5848" s="4">
        <v>0</v>
      </c>
      <c r="N5848" s="4">
        <v>0</v>
      </c>
      <c r="O5848" s="4">
        <v>210000</v>
      </c>
      <c r="P5848" s="4">
        <v>156285000</v>
      </c>
      <c r="Q5848" s="4">
        <v>7864</v>
      </c>
      <c r="R5848" s="4" t="b">
        <f t="shared" si="103"/>
        <v>0</v>
      </c>
      <c r="S5848" s="4">
        <v>0</v>
      </c>
    </row>
    <row r="5849" spans="1:19" ht="14.25" customHeight="1">
      <c r="A5849" s="4" t="s">
        <v>2921</v>
      </c>
      <c r="B5849" s="5"/>
      <c r="C5849" s="4">
        <v>0</v>
      </c>
      <c r="E5849" s="4" t="b">
        <f t="shared" si="96"/>
        <v>0</v>
      </c>
      <c r="F5849" s="4">
        <v>0</v>
      </c>
      <c r="G5849" s="4">
        <v>0</v>
      </c>
      <c r="H5849" s="6">
        <v>44075</v>
      </c>
      <c r="I5849" s="4" t="s">
        <v>3635</v>
      </c>
      <c r="J5849" s="4" t="s">
        <v>1043</v>
      </c>
      <c r="K5849" s="4">
        <v>10968</v>
      </c>
      <c r="L5849" s="4">
        <v>0</v>
      </c>
      <c r="M5849" s="4">
        <v>0</v>
      </c>
      <c r="N5849" s="4">
        <v>0</v>
      </c>
      <c r="O5849" s="4">
        <v>233000</v>
      </c>
      <c r="P5849" s="4">
        <v>156518000</v>
      </c>
      <c r="Q5849" s="4">
        <v>7865</v>
      </c>
      <c r="R5849" s="4" t="b">
        <f t="shared" si="103"/>
        <v>0</v>
      </c>
      <c r="S5849" s="4">
        <v>0</v>
      </c>
    </row>
    <row r="5850" spans="1:19" ht="14.25" customHeight="1">
      <c r="A5850" s="4" t="s">
        <v>2921</v>
      </c>
      <c r="B5850" s="5"/>
      <c r="C5850" s="4">
        <v>0</v>
      </c>
      <c r="E5850" s="4" t="b">
        <f t="shared" si="96"/>
        <v>0</v>
      </c>
      <c r="F5850" s="4">
        <v>0</v>
      </c>
      <c r="G5850" s="4">
        <v>0</v>
      </c>
      <c r="H5850" s="6">
        <v>44075</v>
      </c>
      <c r="I5850" s="4" t="s">
        <v>3636</v>
      </c>
      <c r="J5850" s="4" t="s">
        <v>1043</v>
      </c>
      <c r="K5850" s="4">
        <v>10969</v>
      </c>
      <c r="L5850" s="4">
        <v>0</v>
      </c>
      <c r="M5850" s="4">
        <v>0</v>
      </c>
      <c r="N5850" s="4">
        <v>0</v>
      </c>
      <c r="O5850" s="4">
        <v>210000</v>
      </c>
      <c r="P5850" s="4">
        <v>156728000</v>
      </c>
      <c r="Q5850" s="4">
        <v>7866</v>
      </c>
      <c r="R5850" s="4" t="b">
        <f t="shared" si="103"/>
        <v>0</v>
      </c>
      <c r="S5850" s="4">
        <v>0</v>
      </c>
    </row>
    <row r="5851" spans="1:19" ht="14.25" customHeight="1">
      <c r="A5851" s="4" t="s">
        <v>2921</v>
      </c>
      <c r="B5851" s="5"/>
      <c r="C5851" s="4">
        <v>0</v>
      </c>
      <c r="E5851" s="4" t="b">
        <f t="shared" si="96"/>
        <v>0</v>
      </c>
      <c r="F5851" s="4">
        <v>0</v>
      </c>
      <c r="G5851" s="4">
        <v>0</v>
      </c>
      <c r="H5851" s="6">
        <v>44075</v>
      </c>
      <c r="I5851" s="4" t="s">
        <v>3637</v>
      </c>
      <c r="J5851" s="4" t="s">
        <v>1043</v>
      </c>
      <c r="K5851" s="4">
        <v>10970</v>
      </c>
      <c r="L5851" s="4">
        <v>0</v>
      </c>
      <c r="M5851" s="4">
        <v>0</v>
      </c>
      <c r="N5851" s="4">
        <v>0</v>
      </c>
      <c r="O5851" s="4">
        <v>210000</v>
      </c>
      <c r="P5851" s="4">
        <v>156938000</v>
      </c>
      <c r="Q5851" s="4">
        <v>7867</v>
      </c>
      <c r="R5851" s="4" t="b">
        <f t="shared" si="103"/>
        <v>0</v>
      </c>
      <c r="S5851" s="4">
        <v>0</v>
      </c>
    </row>
    <row r="5852" spans="1:19" ht="14.25" customHeight="1">
      <c r="A5852" s="4" t="s">
        <v>2921</v>
      </c>
      <c r="B5852" s="5"/>
      <c r="C5852" s="4">
        <v>0</v>
      </c>
      <c r="E5852" s="4" t="b">
        <f t="shared" si="96"/>
        <v>0</v>
      </c>
      <c r="F5852" s="4">
        <v>0</v>
      </c>
      <c r="G5852" s="4">
        <v>0</v>
      </c>
      <c r="H5852" s="6">
        <v>44075</v>
      </c>
      <c r="I5852" s="4" t="s">
        <v>3638</v>
      </c>
      <c r="J5852" s="4" t="s">
        <v>1043</v>
      </c>
      <c r="K5852" s="4">
        <v>10971</v>
      </c>
      <c r="L5852" s="4">
        <v>0</v>
      </c>
      <c r="M5852" s="4">
        <v>0</v>
      </c>
      <c r="N5852" s="4">
        <v>0</v>
      </c>
      <c r="O5852" s="4">
        <v>233000</v>
      </c>
      <c r="P5852" s="4">
        <v>157171000</v>
      </c>
      <c r="Q5852" s="4">
        <v>7868</v>
      </c>
      <c r="R5852" s="4" t="b">
        <f t="shared" si="103"/>
        <v>0</v>
      </c>
      <c r="S5852" s="4">
        <v>0</v>
      </c>
    </row>
    <row r="5853" spans="1:19" ht="14.25" customHeight="1">
      <c r="A5853" s="4" t="s">
        <v>2921</v>
      </c>
      <c r="B5853" s="5"/>
      <c r="C5853" s="4">
        <v>0</v>
      </c>
      <c r="E5853" s="4" t="b">
        <f t="shared" si="96"/>
        <v>0</v>
      </c>
      <c r="F5853" s="4">
        <v>0</v>
      </c>
      <c r="G5853" s="4">
        <v>0</v>
      </c>
      <c r="H5853" s="6">
        <v>44075</v>
      </c>
      <c r="I5853" s="4" t="s">
        <v>3639</v>
      </c>
      <c r="J5853" s="4" t="s">
        <v>1043</v>
      </c>
      <c r="K5853" s="4">
        <v>10972</v>
      </c>
      <c r="L5853" s="4">
        <v>0</v>
      </c>
      <c r="M5853" s="4">
        <v>0</v>
      </c>
      <c r="N5853" s="4">
        <v>0</v>
      </c>
      <c r="O5853" s="4">
        <v>210000</v>
      </c>
      <c r="P5853" s="4">
        <v>157381000</v>
      </c>
      <c r="Q5853" s="4">
        <v>7869</v>
      </c>
      <c r="R5853" s="4" t="b">
        <f t="shared" si="103"/>
        <v>0</v>
      </c>
      <c r="S5853" s="4">
        <v>0</v>
      </c>
    </row>
    <row r="5854" spans="1:19" ht="14.25" customHeight="1">
      <c r="A5854" s="4" t="s">
        <v>2921</v>
      </c>
      <c r="B5854" s="5"/>
      <c r="C5854" s="4">
        <v>0</v>
      </c>
      <c r="E5854" s="4" t="b">
        <f t="shared" si="96"/>
        <v>0</v>
      </c>
      <c r="F5854" s="4">
        <v>0</v>
      </c>
      <c r="G5854" s="4">
        <v>0</v>
      </c>
      <c r="H5854" s="6">
        <v>44075</v>
      </c>
      <c r="I5854" s="4" t="s">
        <v>3640</v>
      </c>
      <c r="J5854" s="4" t="s">
        <v>1043</v>
      </c>
      <c r="K5854" s="4">
        <v>10973</v>
      </c>
      <c r="L5854" s="4">
        <v>0</v>
      </c>
      <c r="M5854" s="4">
        <v>0</v>
      </c>
      <c r="N5854" s="4">
        <v>0</v>
      </c>
      <c r="O5854" s="4">
        <v>210000</v>
      </c>
      <c r="P5854" s="4">
        <v>157591000</v>
      </c>
      <c r="Q5854" s="4">
        <v>7870</v>
      </c>
      <c r="R5854" s="4" t="b">
        <f t="shared" si="103"/>
        <v>0</v>
      </c>
      <c r="S5854" s="4">
        <v>0</v>
      </c>
    </row>
    <row r="5855" spans="1:19" ht="14.25" customHeight="1">
      <c r="A5855" s="4" t="s">
        <v>2921</v>
      </c>
      <c r="B5855" s="5"/>
      <c r="C5855" s="4">
        <v>0</v>
      </c>
      <c r="E5855" s="4" t="b">
        <f t="shared" si="96"/>
        <v>0</v>
      </c>
      <c r="F5855" s="4">
        <v>0</v>
      </c>
      <c r="G5855" s="4">
        <v>0</v>
      </c>
      <c r="H5855" s="6">
        <v>44075</v>
      </c>
      <c r="I5855" s="4" t="s">
        <v>3641</v>
      </c>
      <c r="J5855" s="4" t="s">
        <v>1043</v>
      </c>
      <c r="K5855" s="4">
        <v>10974</v>
      </c>
      <c r="L5855" s="4">
        <v>0</v>
      </c>
      <c r="M5855" s="4">
        <v>0</v>
      </c>
      <c r="N5855" s="4">
        <v>0</v>
      </c>
      <c r="O5855" s="4">
        <v>233000</v>
      </c>
      <c r="P5855" s="4">
        <v>157824000</v>
      </c>
      <c r="Q5855" s="4">
        <v>7871</v>
      </c>
      <c r="R5855" s="4" t="b">
        <f t="shared" si="103"/>
        <v>0</v>
      </c>
      <c r="S5855" s="4">
        <v>0</v>
      </c>
    </row>
    <row r="5856" spans="1:19" ht="14.25" customHeight="1">
      <c r="A5856" s="4" t="s">
        <v>2921</v>
      </c>
      <c r="B5856" s="5"/>
      <c r="C5856" s="4">
        <v>0</v>
      </c>
      <c r="E5856" s="4" t="b">
        <f t="shared" si="96"/>
        <v>0</v>
      </c>
      <c r="F5856" s="4">
        <v>0</v>
      </c>
      <c r="G5856" s="4">
        <v>0</v>
      </c>
      <c r="H5856" s="6">
        <v>44105</v>
      </c>
      <c r="I5856" s="4" t="s">
        <v>3642</v>
      </c>
      <c r="J5856" s="4" t="s">
        <v>1043</v>
      </c>
      <c r="K5856" s="4">
        <v>10975</v>
      </c>
      <c r="L5856" s="4">
        <v>0</v>
      </c>
      <c r="M5856" s="4">
        <v>0</v>
      </c>
      <c r="N5856" s="4">
        <v>0</v>
      </c>
      <c r="O5856" s="4">
        <v>233000</v>
      </c>
      <c r="P5856" s="4">
        <v>158057000</v>
      </c>
      <c r="Q5856" s="4">
        <v>7872</v>
      </c>
      <c r="R5856" s="4" t="b">
        <f t="shared" si="103"/>
        <v>0</v>
      </c>
      <c r="S5856" s="4">
        <v>0</v>
      </c>
    </row>
    <row r="5857" spans="1:19" ht="14.25" customHeight="1">
      <c r="A5857" s="4" t="s">
        <v>2921</v>
      </c>
      <c r="B5857" s="5"/>
      <c r="C5857" s="4">
        <v>0</v>
      </c>
      <c r="E5857" s="4" t="b">
        <f t="shared" si="96"/>
        <v>0</v>
      </c>
      <c r="F5857" s="4">
        <v>0</v>
      </c>
      <c r="G5857" s="4">
        <v>0</v>
      </c>
      <c r="H5857" s="6">
        <v>44105</v>
      </c>
      <c r="I5857" s="4" t="s">
        <v>3643</v>
      </c>
      <c r="J5857" s="4" t="s">
        <v>1043</v>
      </c>
      <c r="K5857" s="4">
        <v>10976</v>
      </c>
      <c r="L5857" s="4">
        <v>0</v>
      </c>
      <c r="M5857" s="4">
        <v>0</v>
      </c>
      <c r="N5857" s="4">
        <v>0</v>
      </c>
      <c r="O5857" s="4">
        <v>210000</v>
      </c>
      <c r="P5857" s="4">
        <v>158267000</v>
      </c>
      <c r="Q5857" s="4">
        <v>7873</v>
      </c>
      <c r="R5857" s="4" t="b">
        <f t="shared" si="103"/>
        <v>0</v>
      </c>
      <c r="S5857" s="4">
        <v>0</v>
      </c>
    </row>
    <row r="5858" spans="1:19" ht="14.25" customHeight="1">
      <c r="A5858" s="4" t="s">
        <v>2921</v>
      </c>
      <c r="B5858" s="5"/>
      <c r="C5858" s="4">
        <v>0</v>
      </c>
      <c r="E5858" s="4" t="b">
        <f t="shared" si="96"/>
        <v>0</v>
      </c>
      <c r="F5858" s="4">
        <v>0</v>
      </c>
      <c r="G5858" s="4">
        <v>0</v>
      </c>
      <c r="H5858" s="6">
        <v>44105</v>
      </c>
      <c r="I5858" s="4" t="s">
        <v>3644</v>
      </c>
      <c r="J5858" s="4" t="s">
        <v>1043</v>
      </c>
      <c r="K5858" s="4">
        <v>10977</v>
      </c>
      <c r="L5858" s="4">
        <v>0</v>
      </c>
      <c r="M5858" s="4">
        <v>0</v>
      </c>
      <c r="N5858" s="4">
        <v>0</v>
      </c>
      <c r="O5858" s="4">
        <v>210000</v>
      </c>
      <c r="P5858" s="4">
        <v>158477000</v>
      </c>
      <c r="Q5858" s="4">
        <v>7874</v>
      </c>
      <c r="R5858" s="4" t="b">
        <f t="shared" si="103"/>
        <v>0</v>
      </c>
      <c r="S5858" s="4">
        <v>0</v>
      </c>
    </row>
    <row r="5859" spans="1:19" ht="14.25" customHeight="1">
      <c r="A5859" s="4" t="s">
        <v>2921</v>
      </c>
      <c r="B5859" s="5"/>
      <c r="C5859" s="4">
        <v>0</v>
      </c>
      <c r="E5859" s="4" t="b">
        <f t="shared" si="96"/>
        <v>0</v>
      </c>
      <c r="F5859" s="4">
        <v>0</v>
      </c>
      <c r="G5859" s="4">
        <v>0</v>
      </c>
      <c r="H5859" s="6">
        <v>44105</v>
      </c>
      <c r="I5859" s="4" t="s">
        <v>3645</v>
      </c>
      <c r="J5859" s="4" t="s">
        <v>1043</v>
      </c>
      <c r="K5859" s="4">
        <v>10978</v>
      </c>
      <c r="L5859" s="4">
        <v>0</v>
      </c>
      <c r="M5859" s="4">
        <v>0</v>
      </c>
      <c r="N5859" s="4">
        <v>0</v>
      </c>
      <c r="O5859" s="4">
        <v>210000</v>
      </c>
      <c r="P5859" s="4">
        <v>158687000</v>
      </c>
      <c r="Q5859" s="4">
        <v>7875</v>
      </c>
      <c r="R5859" s="4" t="b">
        <f t="shared" si="103"/>
        <v>0</v>
      </c>
      <c r="S5859" s="4">
        <v>0</v>
      </c>
    </row>
    <row r="5860" spans="1:19" ht="14.25" customHeight="1">
      <c r="A5860" s="4" t="s">
        <v>2921</v>
      </c>
      <c r="B5860" s="5"/>
      <c r="C5860" s="4">
        <v>0</v>
      </c>
      <c r="E5860" s="4" t="b">
        <f t="shared" si="96"/>
        <v>0</v>
      </c>
      <c r="F5860" s="4">
        <v>0</v>
      </c>
      <c r="G5860" s="4">
        <v>0</v>
      </c>
      <c r="H5860" s="6">
        <v>44105</v>
      </c>
      <c r="I5860" s="4" t="s">
        <v>3646</v>
      </c>
      <c r="J5860" s="4" t="s">
        <v>1043</v>
      </c>
      <c r="K5860" s="4">
        <v>10979</v>
      </c>
      <c r="L5860" s="4">
        <v>0</v>
      </c>
      <c r="M5860" s="4">
        <v>0</v>
      </c>
      <c r="N5860" s="4">
        <v>0</v>
      </c>
      <c r="O5860" s="4">
        <v>210000</v>
      </c>
      <c r="P5860" s="4">
        <v>158897000</v>
      </c>
      <c r="Q5860" s="4">
        <v>7876</v>
      </c>
      <c r="R5860" s="4" t="b">
        <f t="shared" si="103"/>
        <v>0</v>
      </c>
      <c r="S5860" s="4">
        <v>0</v>
      </c>
    </row>
    <row r="5861" spans="1:19" ht="14.25" customHeight="1">
      <c r="A5861" s="4" t="s">
        <v>2921</v>
      </c>
      <c r="B5861" s="5"/>
      <c r="C5861" s="4">
        <v>0</v>
      </c>
      <c r="E5861" s="4" t="b">
        <f t="shared" si="96"/>
        <v>0</v>
      </c>
      <c r="F5861" s="4">
        <v>0</v>
      </c>
      <c r="G5861" s="4">
        <v>0</v>
      </c>
      <c r="H5861" s="6">
        <v>44105</v>
      </c>
      <c r="I5861" s="4" t="s">
        <v>3647</v>
      </c>
      <c r="J5861" s="4" t="s">
        <v>1043</v>
      </c>
      <c r="K5861" s="4">
        <v>10980</v>
      </c>
      <c r="L5861" s="4">
        <v>0</v>
      </c>
      <c r="M5861" s="4">
        <v>0</v>
      </c>
      <c r="N5861" s="4">
        <v>0</v>
      </c>
      <c r="O5861" s="4">
        <v>233000</v>
      </c>
      <c r="P5861" s="4">
        <v>159130000</v>
      </c>
      <c r="Q5861" s="4">
        <v>7877</v>
      </c>
      <c r="R5861" s="4" t="b">
        <f t="shared" si="103"/>
        <v>0</v>
      </c>
      <c r="S5861" s="4">
        <v>0</v>
      </c>
    </row>
    <row r="5862" spans="1:19" ht="14.25" customHeight="1">
      <c r="A5862" s="4" t="s">
        <v>2921</v>
      </c>
      <c r="B5862" s="5"/>
      <c r="C5862" s="4">
        <v>0</v>
      </c>
      <c r="E5862" s="4" t="b">
        <f t="shared" si="96"/>
        <v>0</v>
      </c>
      <c r="F5862" s="4">
        <v>0</v>
      </c>
      <c r="G5862" s="4">
        <v>0</v>
      </c>
      <c r="H5862" s="6">
        <v>44105</v>
      </c>
      <c r="I5862" s="4" t="s">
        <v>3648</v>
      </c>
      <c r="J5862" s="4" t="s">
        <v>1043</v>
      </c>
      <c r="K5862" s="4">
        <v>10981</v>
      </c>
      <c r="L5862" s="4">
        <v>0</v>
      </c>
      <c r="M5862" s="4">
        <v>0</v>
      </c>
      <c r="N5862" s="4">
        <v>0</v>
      </c>
      <c r="O5862" s="4">
        <v>233000</v>
      </c>
      <c r="P5862" s="4">
        <v>159363000</v>
      </c>
      <c r="Q5862" s="4">
        <v>7878</v>
      </c>
      <c r="R5862" s="4" t="b">
        <f t="shared" si="103"/>
        <v>0</v>
      </c>
      <c r="S5862" s="4">
        <v>0</v>
      </c>
    </row>
    <row r="5863" spans="1:19" ht="14.25" customHeight="1">
      <c r="A5863" s="4" t="s">
        <v>2921</v>
      </c>
      <c r="B5863" s="5"/>
      <c r="C5863" s="4">
        <v>0</v>
      </c>
      <c r="E5863" s="4" t="b">
        <f t="shared" si="96"/>
        <v>0</v>
      </c>
      <c r="F5863" s="4">
        <v>0</v>
      </c>
      <c r="G5863" s="4">
        <v>0</v>
      </c>
      <c r="H5863" s="6">
        <v>44105</v>
      </c>
      <c r="I5863" s="4" t="s">
        <v>3649</v>
      </c>
      <c r="J5863" s="4" t="s">
        <v>1043</v>
      </c>
      <c r="K5863" s="4">
        <v>10982</v>
      </c>
      <c r="L5863" s="4">
        <v>0</v>
      </c>
      <c r="M5863" s="4">
        <v>0</v>
      </c>
      <c r="N5863" s="4">
        <v>0</v>
      </c>
      <c r="O5863" s="4">
        <v>210000</v>
      </c>
      <c r="P5863" s="4">
        <v>159573000</v>
      </c>
      <c r="Q5863" s="4">
        <v>7879</v>
      </c>
      <c r="R5863" s="4" t="b">
        <f t="shared" si="103"/>
        <v>0</v>
      </c>
      <c r="S5863" s="4">
        <v>0</v>
      </c>
    </row>
    <row r="5864" spans="1:19" ht="14.25" customHeight="1">
      <c r="A5864" s="4" t="s">
        <v>2921</v>
      </c>
      <c r="B5864" s="5"/>
      <c r="C5864" s="4">
        <v>0</v>
      </c>
      <c r="E5864" s="4" t="b">
        <f t="shared" si="96"/>
        <v>0</v>
      </c>
      <c r="F5864" s="4">
        <v>0</v>
      </c>
      <c r="G5864" s="4">
        <v>0</v>
      </c>
      <c r="H5864" s="6">
        <v>44105</v>
      </c>
      <c r="I5864" s="4" t="s">
        <v>3650</v>
      </c>
      <c r="J5864" s="4" t="s">
        <v>1043</v>
      </c>
      <c r="K5864" s="4">
        <v>10983</v>
      </c>
      <c r="L5864" s="4">
        <v>0</v>
      </c>
      <c r="M5864" s="4">
        <v>0</v>
      </c>
      <c r="N5864" s="4">
        <v>0</v>
      </c>
      <c r="O5864" s="4">
        <v>233000</v>
      </c>
      <c r="P5864" s="4">
        <v>159806000</v>
      </c>
      <c r="Q5864" s="4">
        <v>7880</v>
      </c>
      <c r="R5864" s="4" t="b">
        <f t="shared" si="103"/>
        <v>0</v>
      </c>
      <c r="S5864" s="4">
        <v>0</v>
      </c>
    </row>
    <row r="5865" spans="1:19" ht="14.25" customHeight="1">
      <c r="A5865" s="4" t="s">
        <v>2921</v>
      </c>
      <c r="B5865" s="5"/>
      <c r="C5865" s="4">
        <v>0</v>
      </c>
      <c r="E5865" s="4" t="b">
        <f t="shared" si="96"/>
        <v>0</v>
      </c>
      <c r="F5865" s="4">
        <v>0</v>
      </c>
      <c r="G5865" s="4">
        <v>0</v>
      </c>
      <c r="H5865" s="6">
        <v>44105</v>
      </c>
      <c r="I5865" s="4" t="s">
        <v>3651</v>
      </c>
      <c r="J5865" s="4" t="s">
        <v>1043</v>
      </c>
      <c r="K5865" s="4">
        <v>10984</v>
      </c>
      <c r="L5865" s="4">
        <v>0</v>
      </c>
      <c r="M5865" s="4">
        <v>0</v>
      </c>
      <c r="N5865" s="4">
        <v>0</v>
      </c>
      <c r="O5865" s="4">
        <v>210000</v>
      </c>
      <c r="P5865" s="4">
        <v>160016000</v>
      </c>
      <c r="Q5865" s="4">
        <v>7881</v>
      </c>
      <c r="R5865" s="4" t="b">
        <f t="shared" si="103"/>
        <v>0</v>
      </c>
      <c r="S5865" s="4">
        <v>0</v>
      </c>
    </row>
    <row r="5866" spans="1:19" ht="14.25" customHeight="1">
      <c r="A5866" s="4" t="s">
        <v>2921</v>
      </c>
      <c r="B5866" s="5"/>
      <c r="C5866" s="4">
        <v>0</v>
      </c>
      <c r="E5866" s="4" t="b">
        <f t="shared" si="96"/>
        <v>0</v>
      </c>
      <c r="F5866" s="4">
        <v>0</v>
      </c>
      <c r="G5866" s="4">
        <v>0</v>
      </c>
      <c r="H5866" s="6">
        <v>44105</v>
      </c>
      <c r="I5866" s="4" t="s">
        <v>3652</v>
      </c>
      <c r="J5866" s="4" t="s">
        <v>1043</v>
      </c>
      <c r="K5866" s="4">
        <v>10985</v>
      </c>
      <c r="L5866" s="4">
        <v>0</v>
      </c>
      <c r="M5866" s="4">
        <v>0</v>
      </c>
      <c r="N5866" s="4">
        <v>0</v>
      </c>
      <c r="O5866" s="4">
        <v>210000</v>
      </c>
      <c r="P5866" s="4">
        <v>160226000</v>
      </c>
      <c r="Q5866" s="4">
        <v>7882</v>
      </c>
      <c r="R5866" s="4" t="b">
        <f t="shared" si="103"/>
        <v>0</v>
      </c>
      <c r="S5866" s="4">
        <v>0</v>
      </c>
    </row>
    <row r="5867" spans="1:19" ht="14.25" customHeight="1">
      <c r="A5867" s="4" t="s">
        <v>2921</v>
      </c>
      <c r="B5867" s="5"/>
      <c r="C5867" s="4">
        <v>0</v>
      </c>
      <c r="E5867" s="4" t="b">
        <f t="shared" si="96"/>
        <v>0</v>
      </c>
      <c r="F5867" s="4">
        <v>0</v>
      </c>
      <c r="G5867" s="4">
        <v>0</v>
      </c>
      <c r="H5867" s="6">
        <v>44105</v>
      </c>
      <c r="I5867" s="4" t="s">
        <v>3653</v>
      </c>
      <c r="J5867" s="4" t="s">
        <v>1043</v>
      </c>
      <c r="K5867" s="4">
        <v>10986</v>
      </c>
      <c r="L5867" s="4">
        <v>0</v>
      </c>
      <c r="M5867" s="4">
        <v>0</v>
      </c>
      <c r="N5867" s="4">
        <v>0</v>
      </c>
      <c r="O5867" s="4">
        <v>210000</v>
      </c>
      <c r="P5867" s="4">
        <v>160436000</v>
      </c>
      <c r="Q5867" s="4">
        <v>7883</v>
      </c>
      <c r="R5867" s="4" t="b">
        <f t="shared" si="103"/>
        <v>0</v>
      </c>
      <c r="S5867" s="4">
        <v>0</v>
      </c>
    </row>
    <row r="5868" spans="1:19" ht="14.25" customHeight="1">
      <c r="A5868" s="4" t="s">
        <v>2921</v>
      </c>
      <c r="B5868" s="5"/>
      <c r="C5868" s="4">
        <v>0</v>
      </c>
      <c r="E5868" s="4" t="b">
        <f t="shared" si="96"/>
        <v>0</v>
      </c>
      <c r="F5868" s="4">
        <v>0</v>
      </c>
      <c r="G5868" s="4">
        <v>0</v>
      </c>
      <c r="H5868" s="6">
        <v>44105</v>
      </c>
      <c r="I5868" s="4" t="s">
        <v>3654</v>
      </c>
      <c r="J5868" s="4" t="s">
        <v>1043</v>
      </c>
      <c r="K5868" s="4">
        <v>10987</v>
      </c>
      <c r="L5868" s="4">
        <v>0</v>
      </c>
      <c r="M5868" s="4">
        <v>0</v>
      </c>
      <c r="N5868" s="4">
        <v>0</v>
      </c>
      <c r="O5868" s="4">
        <v>210000</v>
      </c>
      <c r="P5868" s="4">
        <v>160646000</v>
      </c>
      <c r="Q5868" s="4">
        <v>7884</v>
      </c>
      <c r="R5868" s="4" t="b">
        <f t="shared" si="103"/>
        <v>0</v>
      </c>
      <c r="S5868" s="4">
        <v>0</v>
      </c>
    </row>
    <row r="5869" spans="1:19" ht="14.25" customHeight="1">
      <c r="A5869" s="4" t="s">
        <v>2921</v>
      </c>
      <c r="B5869" s="5"/>
      <c r="C5869" s="4">
        <v>0</v>
      </c>
      <c r="E5869" s="4" t="b">
        <f t="shared" si="96"/>
        <v>0</v>
      </c>
      <c r="F5869" s="4">
        <v>0</v>
      </c>
      <c r="G5869" s="4">
        <v>0</v>
      </c>
      <c r="H5869" s="6">
        <v>44105</v>
      </c>
      <c r="I5869" s="4" t="s">
        <v>3655</v>
      </c>
      <c r="J5869" s="4" t="s">
        <v>1043</v>
      </c>
      <c r="K5869" s="4">
        <v>10988</v>
      </c>
      <c r="L5869" s="4">
        <v>0</v>
      </c>
      <c r="M5869" s="4">
        <v>0</v>
      </c>
      <c r="N5869" s="4">
        <v>0</v>
      </c>
      <c r="O5869" s="4">
        <v>210000</v>
      </c>
      <c r="P5869" s="4">
        <v>160856000</v>
      </c>
      <c r="Q5869" s="4">
        <v>7885</v>
      </c>
      <c r="R5869" s="4" t="b">
        <f t="shared" si="103"/>
        <v>0</v>
      </c>
      <c r="S5869" s="4">
        <v>0</v>
      </c>
    </row>
    <row r="5870" spans="1:19" ht="14.25" customHeight="1">
      <c r="A5870" s="4" t="s">
        <v>2921</v>
      </c>
      <c r="B5870" s="5"/>
      <c r="C5870" s="4">
        <v>0</v>
      </c>
      <c r="E5870" s="4" t="b">
        <f t="shared" si="96"/>
        <v>0</v>
      </c>
      <c r="F5870" s="4">
        <v>0</v>
      </c>
      <c r="G5870" s="4">
        <v>0</v>
      </c>
      <c r="H5870" s="6">
        <v>44105</v>
      </c>
      <c r="I5870" s="4" t="s">
        <v>3656</v>
      </c>
      <c r="J5870" s="4" t="s">
        <v>1043</v>
      </c>
      <c r="K5870" s="4">
        <v>10989</v>
      </c>
      <c r="L5870" s="4">
        <v>0</v>
      </c>
      <c r="M5870" s="4">
        <v>0</v>
      </c>
      <c r="N5870" s="4">
        <v>0</v>
      </c>
      <c r="O5870" s="4">
        <v>233000</v>
      </c>
      <c r="P5870" s="4">
        <v>161089000</v>
      </c>
      <c r="Q5870" s="4">
        <v>7886</v>
      </c>
      <c r="R5870" s="4" t="b">
        <f t="shared" si="103"/>
        <v>0</v>
      </c>
      <c r="S5870" s="4">
        <v>0</v>
      </c>
    </row>
    <row r="5871" spans="1:19" ht="14.25" customHeight="1">
      <c r="A5871" s="4" t="s">
        <v>2921</v>
      </c>
      <c r="B5871" s="5"/>
      <c r="C5871" s="4">
        <v>0</v>
      </c>
      <c r="E5871" s="4" t="b">
        <f t="shared" si="96"/>
        <v>0</v>
      </c>
      <c r="F5871" s="4">
        <v>0</v>
      </c>
      <c r="G5871" s="4">
        <v>0</v>
      </c>
      <c r="H5871" s="6">
        <v>44105</v>
      </c>
      <c r="I5871" s="4" t="s">
        <v>3657</v>
      </c>
      <c r="J5871" s="4" t="s">
        <v>1043</v>
      </c>
      <c r="K5871" s="4">
        <v>10990</v>
      </c>
      <c r="L5871" s="4">
        <v>0</v>
      </c>
      <c r="M5871" s="4">
        <v>0</v>
      </c>
      <c r="N5871" s="4">
        <v>0</v>
      </c>
      <c r="O5871" s="4">
        <v>210000</v>
      </c>
      <c r="P5871" s="4">
        <v>161299000</v>
      </c>
      <c r="Q5871" s="4">
        <v>7887</v>
      </c>
      <c r="R5871" s="4" t="b">
        <f t="shared" si="103"/>
        <v>0</v>
      </c>
      <c r="S5871" s="4">
        <v>0</v>
      </c>
    </row>
    <row r="5872" spans="1:19" ht="14.25" customHeight="1">
      <c r="A5872" s="4" t="s">
        <v>2921</v>
      </c>
      <c r="B5872" s="5"/>
      <c r="C5872" s="4">
        <v>0</v>
      </c>
      <c r="E5872" s="4" t="b">
        <f t="shared" si="96"/>
        <v>0</v>
      </c>
      <c r="F5872" s="4">
        <v>0</v>
      </c>
      <c r="G5872" s="4">
        <v>0</v>
      </c>
      <c r="H5872" s="6">
        <v>44105</v>
      </c>
      <c r="I5872" s="4" t="s">
        <v>3658</v>
      </c>
      <c r="J5872" s="4" t="s">
        <v>1043</v>
      </c>
      <c r="K5872" s="4">
        <v>10991</v>
      </c>
      <c r="L5872" s="4">
        <v>0</v>
      </c>
      <c r="M5872" s="4">
        <v>0</v>
      </c>
      <c r="N5872" s="4">
        <v>0</v>
      </c>
      <c r="O5872" s="4">
        <v>210000</v>
      </c>
      <c r="P5872" s="4">
        <v>161509000</v>
      </c>
      <c r="Q5872" s="4">
        <v>7888</v>
      </c>
      <c r="R5872" s="4" t="b">
        <f t="shared" si="103"/>
        <v>0</v>
      </c>
      <c r="S5872" s="4">
        <v>0</v>
      </c>
    </row>
    <row r="5873" spans="1:19" ht="14.25" customHeight="1">
      <c r="A5873" s="4" t="s">
        <v>2921</v>
      </c>
      <c r="B5873" s="5"/>
      <c r="C5873" s="4">
        <v>0</v>
      </c>
      <c r="E5873" s="4" t="b">
        <f t="shared" si="96"/>
        <v>0</v>
      </c>
      <c r="F5873" s="4">
        <v>0</v>
      </c>
      <c r="G5873" s="4">
        <v>0</v>
      </c>
      <c r="H5873" s="6">
        <v>44105</v>
      </c>
      <c r="I5873" s="4" t="s">
        <v>3659</v>
      </c>
      <c r="J5873" s="4" t="s">
        <v>1043</v>
      </c>
      <c r="K5873" s="4">
        <v>10992</v>
      </c>
      <c r="L5873" s="4">
        <v>0</v>
      </c>
      <c r="M5873" s="4">
        <v>0</v>
      </c>
      <c r="N5873" s="4">
        <v>0</v>
      </c>
      <c r="O5873" s="4">
        <v>233000</v>
      </c>
      <c r="P5873" s="4">
        <v>161742000</v>
      </c>
      <c r="Q5873" s="4">
        <v>7889</v>
      </c>
      <c r="R5873" s="4" t="b">
        <f t="shared" si="103"/>
        <v>0</v>
      </c>
      <c r="S5873" s="4">
        <v>0</v>
      </c>
    </row>
    <row r="5874" spans="1:19" ht="14.25" customHeight="1">
      <c r="A5874" s="4" t="s">
        <v>2921</v>
      </c>
      <c r="B5874" s="5"/>
      <c r="C5874" s="4">
        <v>0</v>
      </c>
      <c r="E5874" s="4" t="b">
        <f t="shared" si="96"/>
        <v>0</v>
      </c>
      <c r="F5874" s="4">
        <v>0</v>
      </c>
      <c r="G5874" s="4">
        <v>0</v>
      </c>
      <c r="H5874" s="6">
        <v>44105</v>
      </c>
      <c r="I5874" s="4" t="s">
        <v>3660</v>
      </c>
      <c r="J5874" s="4" t="s">
        <v>1043</v>
      </c>
      <c r="K5874" s="4">
        <v>10993</v>
      </c>
      <c r="L5874" s="4">
        <v>0</v>
      </c>
      <c r="M5874" s="4">
        <v>0</v>
      </c>
      <c r="N5874" s="4">
        <v>0</v>
      </c>
      <c r="O5874" s="4">
        <v>233000</v>
      </c>
      <c r="P5874" s="4">
        <v>161975000</v>
      </c>
      <c r="Q5874" s="4">
        <v>7890</v>
      </c>
      <c r="R5874" s="4" t="b">
        <f t="shared" si="103"/>
        <v>0</v>
      </c>
      <c r="S5874" s="4">
        <v>0</v>
      </c>
    </row>
    <row r="5875" spans="1:19" ht="14.25" customHeight="1">
      <c r="A5875" s="4" t="s">
        <v>2921</v>
      </c>
      <c r="B5875" s="5"/>
      <c r="C5875" s="4">
        <v>0</v>
      </c>
      <c r="E5875" s="4" t="b">
        <f t="shared" si="96"/>
        <v>0</v>
      </c>
      <c r="F5875" s="4">
        <v>0</v>
      </c>
      <c r="G5875" s="4">
        <v>0</v>
      </c>
      <c r="H5875" s="6">
        <v>44105</v>
      </c>
      <c r="I5875" s="4" t="s">
        <v>3661</v>
      </c>
      <c r="J5875" s="4" t="s">
        <v>1043</v>
      </c>
      <c r="K5875" s="4">
        <v>10994</v>
      </c>
      <c r="L5875" s="4">
        <v>0</v>
      </c>
      <c r="M5875" s="4">
        <v>0</v>
      </c>
      <c r="N5875" s="4">
        <v>0</v>
      </c>
      <c r="O5875" s="4">
        <v>233000</v>
      </c>
      <c r="P5875" s="4">
        <v>162208000</v>
      </c>
      <c r="Q5875" s="4">
        <v>7891</v>
      </c>
      <c r="R5875" s="4" t="b">
        <f t="shared" si="103"/>
        <v>0</v>
      </c>
      <c r="S5875" s="4">
        <v>0</v>
      </c>
    </row>
    <row r="5876" spans="1:19" ht="14.25" customHeight="1">
      <c r="A5876" s="4" t="s">
        <v>2921</v>
      </c>
      <c r="B5876" s="5"/>
      <c r="C5876" s="4">
        <v>0</v>
      </c>
      <c r="E5876" s="4" t="b">
        <f t="shared" si="96"/>
        <v>0</v>
      </c>
      <c r="F5876" s="4">
        <v>0</v>
      </c>
      <c r="G5876" s="4">
        <v>0</v>
      </c>
      <c r="H5876" s="6">
        <v>44105</v>
      </c>
      <c r="I5876" s="4" t="s">
        <v>3662</v>
      </c>
      <c r="J5876" s="4" t="s">
        <v>1043</v>
      </c>
      <c r="K5876" s="4">
        <v>10995</v>
      </c>
      <c r="L5876" s="4">
        <v>0</v>
      </c>
      <c r="M5876" s="4">
        <v>0</v>
      </c>
      <c r="N5876" s="4">
        <v>0</v>
      </c>
      <c r="O5876" s="4">
        <v>233000</v>
      </c>
      <c r="P5876" s="4">
        <v>162441000</v>
      </c>
      <c r="Q5876" s="4">
        <v>7892</v>
      </c>
      <c r="R5876" s="4" t="b">
        <f t="shared" si="103"/>
        <v>0</v>
      </c>
      <c r="S5876" s="4">
        <v>0</v>
      </c>
    </row>
    <row r="5877" spans="1:19" ht="14.25" customHeight="1">
      <c r="A5877" s="4" t="s">
        <v>2921</v>
      </c>
      <c r="B5877" s="5"/>
      <c r="C5877" s="4">
        <v>0</v>
      </c>
      <c r="E5877" s="4" t="b">
        <f t="shared" si="96"/>
        <v>0</v>
      </c>
      <c r="F5877" s="4">
        <v>0</v>
      </c>
      <c r="G5877" s="4">
        <v>0</v>
      </c>
      <c r="H5877" s="6">
        <v>44105</v>
      </c>
      <c r="I5877" s="4" t="s">
        <v>3663</v>
      </c>
      <c r="J5877" s="4" t="s">
        <v>1043</v>
      </c>
      <c r="K5877" s="4">
        <v>10996</v>
      </c>
      <c r="L5877" s="4">
        <v>0</v>
      </c>
      <c r="M5877" s="4">
        <v>0</v>
      </c>
      <c r="N5877" s="4">
        <v>0</v>
      </c>
      <c r="O5877" s="4">
        <v>210000</v>
      </c>
      <c r="P5877" s="4">
        <v>162651000</v>
      </c>
      <c r="Q5877" s="4">
        <v>7893</v>
      </c>
      <c r="R5877" s="4" t="b">
        <f t="shared" si="103"/>
        <v>0</v>
      </c>
      <c r="S5877" s="4">
        <v>0</v>
      </c>
    </row>
    <row r="5878" spans="1:19" ht="14.25" customHeight="1">
      <c r="A5878" s="4" t="s">
        <v>2921</v>
      </c>
      <c r="B5878" s="5"/>
      <c r="C5878" s="4">
        <v>0</v>
      </c>
      <c r="E5878" s="4" t="b">
        <f t="shared" si="96"/>
        <v>0</v>
      </c>
      <c r="F5878" s="4">
        <v>0</v>
      </c>
      <c r="G5878" s="4">
        <v>0</v>
      </c>
      <c r="H5878" s="6">
        <v>44105</v>
      </c>
      <c r="I5878" s="4" t="s">
        <v>3664</v>
      </c>
      <c r="J5878" s="4" t="s">
        <v>1043</v>
      </c>
      <c r="K5878" s="4">
        <v>10997</v>
      </c>
      <c r="L5878" s="4">
        <v>0</v>
      </c>
      <c r="M5878" s="4">
        <v>0</v>
      </c>
      <c r="N5878" s="4">
        <v>0</v>
      </c>
      <c r="O5878" s="4">
        <v>233000</v>
      </c>
      <c r="P5878" s="4">
        <v>162884000</v>
      </c>
      <c r="Q5878" s="4">
        <v>7894</v>
      </c>
      <c r="R5878" s="4" t="b">
        <f t="shared" si="103"/>
        <v>0</v>
      </c>
      <c r="S5878" s="4">
        <v>0</v>
      </c>
    </row>
    <row r="5879" spans="1:19" ht="14.25" customHeight="1">
      <c r="A5879" s="4" t="s">
        <v>2921</v>
      </c>
      <c r="B5879" s="5"/>
      <c r="C5879" s="4">
        <v>0</v>
      </c>
      <c r="E5879" s="4" t="b">
        <f t="shared" si="96"/>
        <v>0</v>
      </c>
      <c r="F5879" s="4">
        <v>0</v>
      </c>
      <c r="G5879" s="4">
        <v>0</v>
      </c>
      <c r="H5879" s="6">
        <v>44105</v>
      </c>
      <c r="I5879" s="4" t="s">
        <v>3665</v>
      </c>
      <c r="J5879" s="4" t="s">
        <v>1043</v>
      </c>
      <c r="K5879" s="4">
        <v>10998</v>
      </c>
      <c r="L5879" s="4">
        <v>0</v>
      </c>
      <c r="M5879" s="4">
        <v>0</v>
      </c>
      <c r="N5879" s="4">
        <v>0</v>
      </c>
      <c r="O5879" s="4">
        <v>210000</v>
      </c>
      <c r="P5879" s="4">
        <v>163094000</v>
      </c>
      <c r="Q5879" s="4">
        <v>7895</v>
      </c>
      <c r="R5879" s="4" t="b">
        <f t="shared" si="103"/>
        <v>0</v>
      </c>
      <c r="S5879" s="4">
        <v>0</v>
      </c>
    </row>
    <row r="5880" spans="1:19" ht="14.25" customHeight="1">
      <c r="A5880" s="4" t="s">
        <v>2921</v>
      </c>
      <c r="B5880" s="5"/>
      <c r="C5880" s="4">
        <v>0</v>
      </c>
      <c r="E5880" s="4" t="b">
        <f t="shared" si="96"/>
        <v>0</v>
      </c>
      <c r="F5880" s="4">
        <v>0</v>
      </c>
      <c r="G5880" s="4">
        <v>0</v>
      </c>
      <c r="H5880" s="6">
        <v>44105</v>
      </c>
      <c r="I5880" s="4" t="s">
        <v>3666</v>
      </c>
      <c r="J5880" s="4" t="s">
        <v>1043</v>
      </c>
      <c r="K5880" s="4">
        <v>10999</v>
      </c>
      <c r="L5880" s="4">
        <v>0</v>
      </c>
      <c r="M5880" s="4">
        <v>0</v>
      </c>
      <c r="N5880" s="4">
        <v>0</v>
      </c>
      <c r="O5880" s="4">
        <v>233000</v>
      </c>
      <c r="P5880" s="4">
        <v>163327000</v>
      </c>
      <c r="Q5880" s="4">
        <v>7896</v>
      </c>
      <c r="R5880" s="4" t="b">
        <f t="shared" si="103"/>
        <v>0</v>
      </c>
      <c r="S5880" s="4">
        <v>0</v>
      </c>
    </row>
    <row r="5881" spans="1:19" ht="14.25" customHeight="1">
      <c r="A5881" s="4" t="s">
        <v>2921</v>
      </c>
      <c r="B5881" s="5"/>
      <c r="C5881" s="4">
        <v>0</v>
      </c>
      <c r="E5881" s="4" t="b">
        <f t="shared" si="96"/>
        <v>0</v>
      </c>
      <c r="F5881" s="4">
        <v>0</v>
      </c>
      <c r="G5881" s="4">
        <v>0</v>
      </c>
      <c r="H5881" s="6">
        <v>44105</v>
      </c>
      <c r="I5881" s="4" t="s">
        <v>3667</v>
      </c>
      <c r="J5881" s="4" t="s">
        <v>1043</v>
      </c>
      <c r="K5881" s="4">
        <v>11000</v>
      </c>
      <c r="L5881" s="4">
        <v>0</v>
      </c>
      <c r="M5881" s="4">
        <v>0</v>
      </c>
      <c r="N5881" s="4">
        <v>0</v>
      </c>
      <c r="O5881" s="4">
        <v>210000</v>
      </c>
      <c r="P5881" s="4">
        <v>163537000</v>
      </c>
      <c r="Q5881" s="4">
        <v>7897</v>
      </c>
      <c r="R5881" s="4" t="b">
        <f t="shared" si="103"/>
        <v>0</v>
      </c>
      <c r="S5881" s="4">
        <v>0</v>
      </c>
    </row>
    <row r="5882" spans="1:19" ht="14.25" customHeight="1">
      <c r="A5882" s="4" t="s">
        <v>2921</v>
      </c>
      <c r="B5882" s="5"/>
      <c r="C5882" s="4">
        <v>0</v>
      </c>
      <c r="E5882" s="4" t="b">
        <f t="shared" si="96"/>
        <v>0</v>
      </c>
      <c r="F5882" s="4">
        <v>0</v>
      </c>
      <c r="G5882" s="4">
        <v>0</v>
      </c>
      <c r="H5882" s="6">
        <v>44105</v>
      </c>
      <c r="I5882" s="4" t="s">
        <v>3668</v>
      </c>
      <c r="J5882" s="4" t="s">
        <v>1043</v>
      </c>
      <c r="K5882" s="4">
        <v>11001</v>
      </c>
      <c r="L5882" s="4">
        <v>0</v>
      </c>
      <c r="M5882" s="4">
        <v>0</v>
      </c>
      <c r="N5882" s="4">
        <v>0</v>
      </c>
      <c r="O5882" s="4">
        <v>210000</v>
      </c>
      <c r="P5882" s="4">
        <v>163747000</v>
      </c>
      <c r="Q5882" s="4">
        <v>7898</v>
      </c>
      <c r="R5882" s="4" t="b">
        <f t="shared" si="103"/>
        <v>0</v>
      </c>
      <c r="S5882" s="4">
        <v>0</v>
      </c>
    </row>
    <row r="5883" spans="1:19" ht="14.25" customHeight="1">
      <c r="A5883" s="4" t="s">
        <v>2921</v>
      </c>
      <c r="B5883" s="5"/>
      <c r="C5883" s="4">
        <v>0</v>
      </c>
      <c r="E5883" s="4" t="b">
        <f t="shared" si="96"/>
        <v>0</v>
      </c>
      <c r="F5883" s="4">
        <v>0</v>
      </c>
      <c r="G5883" s="4">
        <v>0</v>
      </c>
      <c r="H5883" s="6">
        <v>44105</v>
      </c>
      <c r="I5883" s="4" t="s">
        <v>3669</v>
      </c>
      <c r="J5883" s="4" t="s">
        <v>1043</v>
      </c>
      <c r="K5883" s="4">
        <v>11002</v>
      </c>
      <c r="L5883" s="4">
        <v>0</v>
      </c>
      <c r="M5883" s="4">
        <v>0</v>
      </c>
      <c r="N5883" s="4">
        <v>0</v>
      </c>
      <c r="O5883" s="4">
        <v>233000</v>
      </c>
      <c r="P5883" s="4">
        <v>163980000</v>
      </c>
      <c r="Q5883" s="4">
        <v>7899</v>
      </c>
      <c r="R5883" s="4" t="b">
        <f t="shared" si="103"/>
        <v>0</v>
      </c>
      <c r="S5883" s="4">
        <v>0</v>
      </c>
    </row>
    <row r="5884" spans="1:19" ht="14.25" customHeight="1">
      <c r="A5884" s="4" t="s">
        <v>2921</v>
      </c>
      <c r="B5884" s="5"/>
      <c r="C5884" s="4">
        <v>0</v>
      </c>
      <c r="E5884" s="4" t="b">
        <f t="shared" si="96"/>
        <v>0</v>
      </c>
      <c r="F5884" s="4">
        <v>0</v>
      </c>
      <c r="G5884" s="4">
        <v>0</v>
      </c>
      <c r="H5884" s="6">
        <v>44105</v>
      </c>
      <c r="I5884" s="4" t="s">
        <v>3670</v>
      </c>
      <c r="J5884" s="4" t="s">
        <v>1043</v>
      </c>
      <c r="K5884" s="4">
        <v>11003</v>
      </c>
      <c r="L5884" s="4">
        <v>0</v>
      </c>
      <c r="M5884" s="4">
        <v>0</v>
      </c>
      <c r="N5884" s="4">
        <v>0</v>
      </c>
      <c r="O5884" s="4">
        <v>210000</v>
      </c>
      <c r="P5884" s="4">
        <v>164190000</v>
      </c>
      <c r="Q5884" s="4">
        <v>7900</v>
      </c>
      <c r="R5884" s="4" t="b">
        <f t="shared" si="103"/>
        <v>0</v>
      </c>
      <c r="S5884" s="4">
        <v>0</v>
      </c>
    </row>
    <row r="5885" spans="1:19" ht="14.25" customHeight="1">
      <c r="A5885" s="4" t="s">
        <v>2921</v>
      </c>
      <c r="B5885" s="5"/>
      <c r="C5885" s="4">
        <v>0</v>
      </c>
      <c r="E5885" s="4" t="b">
        <f t="shared" si="96"/>
        <v>0</v>
      </c>
      <c r="F5885" s="4">
        <v>0</v>
      </c>
      <c r="G5885" s="4">
        <v>0</v>
      </c>
      <c r="H5885" s="6">
        <v>44105</v>
      </c>
      <c r="I5885" s="4" t="s">
        <v>3671</v>
      </c>
      <c r="J5885" s="4" t="s">
        <v>1043</v>
      </c>
      <c r="K5885" s="4">
        <v>11004</v>
      </c>
      <c r="L5885" s="4">
        <v>0</v>
      </c>
      <c r="M5885" s="4">
        <v>0</v>
      </c>
      <c r="N5885" s="4">
        <v>0</v>
      </c>
      <c r="O5885" s="4">
        <v>210000</v>
      </c>
      <c r="P5885" s="4">
        <v>164400000</v>
      </c>
      <c r="Q5885" s="4">
        <v>7901</v>
      </c>
      <c r="R5885" s="4" t="b">
        <f t="shared" si="103"/>
        <v>0</v>
      </c>
      <c r="S5885" s="4">
        <v>0</v>
      </c>
    </row>
    <row r="5886" spans="1:19" ht="14.25" customHeight="1">
      <c r="A5886" s="4" t="s">
        <v>2921</v>
      </c>
      <c r="B5886" s="5"/>
      <c r="C5886" s="4">
        <v>0</v>
      </c>
      <c r="E5886" s="4" t="b">
        <f t="shared" si="96"/>
        <v>0</v>
      </c>
      <c r="F5886" s="4">
        <v>0</v>
      </c>
      <c r="G5886" s="4">
        <v>0</v>
      </c>
      <c r="H5886" s="6">
        <v>44105</v>
      </c>
      <c r="I5886" s="4" t="s">
        <v>3672</v>
      </c>
      <c r="J5886" s="4" t="s">
        <v>1043</v>
      </c>
      <c r="K5886" s="4">
        <v>11005</v>
      </c>
      <c r="L5886" s="4">
        <v>0</v>
      </c>
      <c r="M5886" s="4">
        <v>0</v>
      </c>
      <c r="N5886" s="4">
        <v>0</v>
      </c>
      <c r="O5886" s="4">
        <v>233000</v>
      </c>
      <c r="P5886" s="4">
        <v>164633000</v>
      </c>
      <c r="Q5886" s="4">
        <v>7902</v>
      </c>
      <c r="R5886" s="4" t="b">
        <f t="shared" si="103"/>
        <v>0</v>
      </c>
      <c r="S5886" s="4">
        <v>0</v>
      </c>
    </row>
    <row r="5887" spans="1:19" ht="14.25" customHeight="1">
      <c r="A5887" s="4" t="s">
        <v>2921</v>
      </c>
      <c r="B5887" s="5"/>
      <c r="C5887" s="4">
        <v>0</v>
      </c>
      <c r="E5887" s="4" t="b">
        <f t="shared" si="96"/>
        <v>0</v>
      </c>
      <c r="F5887" s="4">
        <v>0</v>
      </c>
      <c r="G5887" s="4">
        <v>0</v>
      </c>
      <c r="H5887" s="6">
        <v>44105</v>
      </c>
      <c r="I5887" s="4" t="s">
        <v>3673</v>
      </c>
      <c r="J5887" s="4" t="s">
        <v>1043</v>
      </c>
      <c r="K5887" s="4">
        <v>11006</v>
      </c>
      <c r="L5887" s="4">
        <v>0</v>
      </c>
      <c r="M5887" s="4">
        <v>0</v>
      </c>
      <c r="N5887" s="4">
        <v>0</v>
      </c>
      <c r="O5887" s="4">
        <v>233000</v>
      </c>
      <c r="P5887" s="4">
        <v>164866000</v>
      </c>
      <c r="Q5887" s="4">
        <v>7903</v>
      </c>
      <c r="R5887" s="4" t="b">
        <f t="shared" si="103"/>
        <v>0</v>
      </c>
      <c r="S5887" s="4">
        <v>0</v>
      </c>
    </row>
    <row r="5888" spans="1:19" ht="14.25" customHeight="1">
      <c r="A5888" s="4" t="s">
        <v>2921</v>
      </c>
      <c r="B5888" s="5"/>
      <c r="C5888" s="4">
        <v>0</v>
      </c>
      <c r="E5888" s="4" t="b">
        <f t="shared" si="96"/>
        <v>0</v>
      </c>
      <c r="F5888" s="4">
        <v>0</v>
      </c>
      <c r="G5888" s="4">
        <v>0</v>
      </c>
      <c r="H5888" s="6">
        <v>44105</v>
      </c>
      <c r="I5888" s="4" t="s">
        <v>3674</v>
      </c>
      <c r="J5888" s="4" t="s">
        <v>1043</v>
      </c>
      <c r="K5888" s="4">
        <v>11007</v>
      </c>
      <c r="L5888" s="4">
        <v>0</v>
      </c>
      <c r="M5888" s="4">
        <v>0</v>
      </c>
      <c r="N5888" s="4">
        <v>0</v>
      </c>
      <c r="O5888" s="4">
        <v>210000</v>
      </c>
      <c r="P5888" s="4">
        <v>165076000</v>
      </c>
      <c r="Q5888" s="4">
        <v>7904</v>
      </c>
      <c r="R5888" s="4" t="b">
        <f t="shared" si="103"/>
        <v>0</v>
      </c>
      <c r="S5888" s="4">
        <v>0</v>
      </c>
    </row>
    <row r="5889" spans="1:19" ht="14.25" customHeight="1">
      <c r="A5889" s="4" t="s">
        <v>2921</v>
      </c>
      <c r="B5889" s="5"/>
      <c r="C5889" s="4">
        <v>0</v>
      </c>
      <c r="E5889" s="4" t="b">
        <f t="shared" si="96"/>
        <v>0</v>
      </c>
      <c r="F5889" s="4">
        <v>0</v>
      </c>
      <c r="G5889" s="4">
        <v>0</v>
      </c>
      <c r="H5889" s="6">
        <v>44105</v>
      </c>
      <c r="I5889" s="4" t="s">
        <v>3675</v>
      </c>
      <c r="J5889" s="4" t="s">
        <v>1043</v>
      </c>
      <c r="K5889" s="4">
        <v>11008</v>
      </c>
      <c r="L5889" s="4">
        <v>0</v>
      </c>
      <c r="M5889" s="4">
        <v>0</v>
      </c>
      <c r="N5889" s="4">
        <v>0</v>
      </c>
      <c r="O5889" s="4">
        <v>233000</v>
      </c>
      <c r="P5889" s="4">
        <v>165309000</v>
      </c>
      <c r="Q5889" s="4">
        <v>7905</v>
      </c>
      <c r="R5889" s="4" t="b">
        <f t="shared" si="103"/>
        <v>0</v>
      </c>
      <c r="S5889" s="4">
        <v>0</v>
      </c>
    </row>
    <row r="5890" spans="1:19" ht="14.25" customHeight="1">
      <c r="A5890" s="4" t="s">
        <v>2921</v>
      </c>
      <c r="B5890" s="5"/>
      <c r="C5890" s="4">
        <v>0</v>
      </c>
      <c r="E5890" s="4" t="b">
        <f t="shared" si="96"/>
        <v>0</v>
      </c>
      <c r="F5890" s="4">
        <v>0</v>
      </c>
      <c r="G5890" s="4">
        <v>0</v>
      </c>
      <c r="H5890" s="6">
        <v>44105</v>
      </c>
      <c r="I5890" s="4" t="s">
        <v>3676</v>
      </c>
      <c r="J5890" s="4" t="s">
        <v>1043</v>
      </c>
      <c r="K5890" s="4">
        <v>11009</v>
      </c>
      <c r="L5890" s="4">
        <v>0</v>
      </c>
      <c r="M5890" s="4">
        <v>0</v>
      </c>
      <c r="N5890" s="4">
        <v>0</v>
      </c>
      <c r="O5890" s="4">
        <v>210000</v>
      </c>
      <c r="P5890" s="4">
        <v>165519000</v>
      </c>
      <c r="Q5890" s="4">
        <v>7906</v>
      </c>
      <c r="R5890" s="4" t="b">
        <f t="shared" si="103"/>
        <v>0</v>
      </c>
      <c r="S5890" s="4">
        <v>0</v>
      </c>
    </row>
    <row r="5891" spans="1:19" ht="14.25" customHeight="1">
      <c r="A5891" s="4" t="s">
        <v>2921</v>
      </c>
      <c r="B5891" s="5"/>
      <c r="C5891" s="4">
        <v>0</v>
      </c>
      <c r="E5891" s="4" t="b">
        <f t="shared" si="96"/>
        <v>0</v>
      </c>
      <c r="F5891" s="4">
        <v>0</v>
      </c>
      <c r="G5891" s="4">
        <v>0</v>
      </c>
      <c r="H5891" s="6">
        <v>44105</v>
      </c>
      <c r="I5891" s="4" t="s">
        <v>3677</v>
      </c>
      <c r="J5891" s="4" t="s">
        <v>1043</v>
      </c>
      <c r="K5891" s="4">
        <v>11010</v>
      </c>
      <c r="L5891" s="4">
        <v>0</v>
      </c>
      <c r="M5891" s="4">
        <v>0</v>
      </c>
      <c r="N5891" s="4">
        <v>0</v>
      </c>
      <c r="O5891" s="4">
        <v>233000</v>
      </c>
      <c r="P5891" s="4">
        <v>165752000</v>
      </c>
      <c r="Q5891" s="4">
        <v>7907</v>
      </c>
      <c r="R5891" s="4" t="b">
        <f t="shared" si="103"/>
        <v>0</v>
      </c>
      <c r="S5891" s="4">
        <v>0</v>
      </c>
    </row>
    <row r="5892" spans="1:19" ht="14.25" customHeight="1">
      <c r="A5892" s="4" t="s">
        <v>2921</v>
      </c>
      <c r="B5892" s="5"/>
      <c r="C5892" s="4">
        <v>0</v>
      </c>
      <c r="E5892" s="4" t="b">
        <f t="shared" si="96"/>
        <v>0</v>
      </c>
      <c r="F5892" s="4">
        <v>0</v>
      </c>
      <c r="G5892" s="4">
        <v>0</v>
      </c>
      <c r="H5892" s="6">
        <v>44105</v>
      </c>
      <c r="I5892" s="4" t="s">
        <v>3678</v>
      </c>
      <c r="J5892" s="4" t="s">
        <v>1043</v>
      </c>
      <c r="K5892" s="4">
        <v>11011</v>
      </c>
      <c r="L5892" s="4">
        <v>0</v>
      </c>
      <c r="M5892" s="4">
        <v>0</v>
      </c>
      <c r="N5892" s="4">
        <v>0</v>
      </c>
      <c r="O5892" s="4">
        <v>210000</v>
      </c>
      <c r="P5892" s="4">
        <v>165962000</v>
      </c>
      <c r="Q5892" s="4">
        <v>7908</v>
      </c>
      <c r="R5892" s="4" t="b">
        <f t="shared" si="103"/>
        <v>0</v>
      </c>
      <c r="S5892" s="4">
        <v>0</v>
      </c>
    </row>
    <row r="5893" spans="1:19" ht="14.25" customHeight="1">
      <c r="A5893" s="4" t="s">
        <v>2921</v>
      </c>
      <c r="B5893" s="5"/>
      <c r="C5893" s="4">
        <v>0</v>
      </c>
      <c r="E5893" s="4" t="b">
        <f t="shared" si="96"/>
        <v>0</v>
      </c>
      <c r="F5893" s="4">
        <v>0</v>
      </c>
      <c r="G5893" s="4">
        <v>0</v>
      </c>
      <c r="H5893" s="6">
        <v>44105</v>
      </c>
      <c r="I5893" s="4" t="s">
        <v>3679</v>
      </c>
      <c r="J5893" s="4" t="s">
        <v>1043</v>
      </c>
      <c r="K5893" s="4">
        <v>11012</v>
      </c>
      <c r="L5893" s="4">
        <v>0</v>
      </c>
      <c r="M5893" s="4">
        <v>0</v>
      </c>
      <c r="N5893" s="4">
        <v>0</v>
      </c>
      <c r="O5893" s="4">
        <v>210000</v>
      </c>
      <c r="P5893" s="4">
        <v>166172000</v>
      </c>
      <c r="Q5893" s="4">
        <v>7909</v>
      </c>
      <c r="R5893" s="4" t="b">
        <f t="shared" si="103"/>
        <v>0</v>
      </c>
      <c r="S5893" s="4">
        <v>0</v>
      </c>
    </row>
    <row r="5894" spans="1:19" ht="14.25" customHeight="1">
      <c r="A5894" s="4" t="s">
        <v>2921</v>
      </c>
      <c r="B5894" s="5"/>
      <c r="C5894" s="4">
        <v>0</v>
      </c>
      <c r="E5894" s="4" t="b">
        <f t="shared" si="96"/>
        <v>0</v>
      </c>
      <c r="F5894" s="4">
        <v>0</v>
      </c>
      <c r="G5894" s="4">
        <v>0</v>
      </c>
      <c r="H5894" s="6">
        <v>44105</v>
      </c>
      <c r="I5894" s="4" t="s">
        <v>3680</v>
      </c>
      <c r="J5894" s="4" t="s">
        <v>1043</v>
      </c>
      <c r="K5894" s="4">
        <v>11013</v>
      </c>
      <c r="L5894" s="4">
        <v>0</v>
      </c>
      <c r="M5894" s="4">
        <v>0</v>
      </c>
      <c r="N5894" s="4">
        <v>0</v>
      </c>
      <c r="O5894" s="4">
        <v>210000</v>
      </c>
      <c r="P5894" s="4">
        <v>166382000</v>
      </c>
      <c r="Q5894" s="4">
        <v>7910</v>
      </c>
      <c r="R5894" s="4" t="b">
        <f t="shared" si="103"/>
        <v>0</v>
      </c>
      <c r="S5894" s="4">
        <v>0</v>
      </c>
    </row>
    <row r="5895" spans="1:19" ht="14.25" customHeight="1">
      <c r="A5895" s="4" t="s">
        <v>2921</v>
      </c>
      <c r="B5895" s="5"/>
      <c r="C5895" s="4">
        <v>0</v>
      </c>
      <c r="E5895" s="4" t="b">
        <f t="shared" si="96"/>
        <v>0</v>
      </c>
      <c r="F5895" s="4">
        <v>0</v>
      </c>
      <c r="G5895" s="4">
        <v>0</v>
      </c>
      <c r="H5895" s="6">
        <v>44105</v>
      </c>
      <c r="I5895" s="4" t="s">
        <v>3681</v>
      </c>
      <c r="J5895" s="4" t="s">
        <v>1043</v>
      </c>
      <c r="K5895" s="4">
        <v>11014</v>
      </c>
      <c r="L5895" s="4">
        <v>0</v>
      </c>
      <c r="M5895" s="4">
        <v>0</v>
      </c>
      <c r="N5895" s="4">
        <v>0</v>
      </c>
      <c r="O5895" s="4">
        <v>210000</v>
      </c>
      <c r="P5895" s="4">
        <v>166592000</v>
      </c>
      <c r="Q5895" s="4">
        <v>7911</v>
      </c>
      <c r="R5895" s="4" t="b">
        <f t="shared" si="103"/>
        <v>0</v>
      </c>
      <c r="S5895" s="4">
        <v>0</v>
      </c>
    </row>
    <row r="5896" spans="1:19" ht="14.25" customHeight="1">
      <c r="A5896" s="4" t="s">
        <v>2921</v>
      </c>
      <c r="B5896" s="5"/>
      <c r="C5896" s="4">
        <v>0</v>
      </c>
      <c r="E5896" s="4" t="b">
        <f t="shared" si="96"/>
        <v>0</v>
      </c>
      <c r="F5896" s="4">
        <v>0</v>
      </c>
      <c r="G5896" s="4">
        <v>0</v>
      </c>
      <c r="H5896" s="6">
        <v>44105</v>
      </c>
      <c r="I5896" s="4" t="s">
        <v>3682</v>
      </c>
      <c r="J5896" s="4" t="s">
        <v>1043</v>
      </c>
      <c r="K5896" s="4">
        <v>11015</v>
      </c>
      <c r="L5896" s="4">
        <v>0</v>
      </c>
      <c r="M5896" s="4">
        <v>0</v>
      </c>
      <c r="N5896" s="4">
        <v>0</v>
      </c>
      <c r="O5896" s="4">
        <v>233000</v>
      </c>
      <c r="P5896" s="4">
        <v>166825000</v>
      </c>
      <c r="Q5896" s="4">
        <v>7912</v>
      </c>
      <c r="R5896" s="4" t="b">
        <f t="shared" si="103"/>
        <v>0</v>
      </c>
      <c r="S5896" s="4">
        <v>0</v>
      </c>
    </row>
    <row r="5897" spans="1:19" ht="14.25" customHeight="1">
      <c r="A5897" s="4" t="s">
        <v>2921</v>
      </c>
      <c r="B5897" s="5"/>
      <c r="C5897" s="4">
        <v>0</v>
      </c>
      <c r="E5897" s="4" t="b">
        <f t="shared" si="96"/>
        <v>0</v>
      </c>
      <c r="F5897" s="4">
        <v>0</v>
      </c>
      <c r="G5897" s="4">
        <v>0</v>
      </c>
      <c r="H5897" s="6">
        <v>44105</v>
      </c>
      <c r="I5897" s="4" t="s">
        <v>3683</v>
      </c>
      <c r="J5897" s="4" t="s">
        <v>1043</v>
      </c>
      <c r="K5897" s="4">
        <v>11016</v>
      </c>
      <c r="L5897" s="4">
        <v>0</v>
      </c>
      <c r="M5897" s="4">
        <v>0</v>
      </c>
      <c r="N5897" s="4">
        <v>0</v>
      </c>
      <c r="O5897" s="4">
        <v>210000</v>
      </c>
      <c r="P5897" s="4">
        <v>167035000</v>
      </c>
      <c r="Q5897" s="4">
        <v>7913</v>
      </c>
      <c r="R5897" s="4" t="b">
        <f t="shared" si="103"/>
        <v>0</v>
      </c>
      <c r="S5897" s="4">
        <v>0</v>
      </c>
    </row>
    <row r="5898" spans="1:19" ht="14.25" customHeight="1">
      <c r="A5898" s="4" t="s">
        <v>2921</v>
      </c>
      <c r="B5898" s="5"/>
      <c r="C5898" s="4">
        <v>0</v>
      </c>
      <c r="E5898" s="4" t="b">
        <f t="shared" si="96"/>
        <v>0</v>
      </c>
      <c r="F5898" s="4">
        <v>0</v>
      </c>
      <c r="G5898" s="4">
        <v>0</v>
      </c>
      <c r="H5898" s="6">
        <v>44105</v>
      </c>
      <c r="I5898" s="4" t="s">
        <v>3684</v>
      </c>
      <c r="J5898" s="4" t="s">
        <v>1043</v>
      </c>
      <c r="K5898" s="4">
        <v>11017</v>
      </c>
      <c r="L5898" s="4">
        <v>0</v>
      </c>
      <c r="M5898" s="4">
        <v>0</v>
      </c>
      <c r="N5898" s="4">
        <v>0</v>
      </c>
      <c r="O5898" s="4">
        <v>233000</v>
      </c>
      <c r="P5898" s="4">
        <v>167268000</v>
      </c>
      <c r="Q5898" s="4">
        <v>7914</v>
      </c>
      <c r="R5898" s="4" t="b">
        <f t="shared" si="103"/>
        <v>0</v>
      </c>
      <c r="S5898" s="4">
        <v>0</v>
      </c>
    </row>
    <row r="5899" spans="1:19" ht="14.25" customHeight="1">
      <c r="A5899" s="4" t="s">
        <v>2921</v>
      </c>
      <c r="B5899" s="5"/>
      <c r="C5899" s="4">
        <v>0</v>
      </c>
      <c r="E5899" s="4" t="b">
        <f t="shared" si="96"/>
        <v>0</v>
      </c>
      <c r="F5899" s="4">
        <v>0</v>
      </c>
      <c r="G5899" s="4">
        <v>0</v>
      </c>
      <c r="H5899" s="6">
        <v>44105</v>
      </c>
      <c r="I5899" s="4" t="s">
        <v>3685</v>
      </c>
      <c r="J5899" s="4" t="s">
        <v>1043</v>
      </c>
      <c r="K5899" s="4">
        <v>11018</v>
      </c>
      <c r="L5899" s="4">
        <v>0</v>
      </c>
      <c r="M5899" s="4">
        <v>0</v>
      </c>
      <c r="N5899" s="4">
        <v>0</v>
      </c>
      <c r="O5899" s="4">
        <v>233000</v>
      </c>
      <c r="P5899" s="4">
        <v>167501000</v>
      </c>
      <c r="Q5899" s="4">
        <v>7915</v>
      </c>
      <c r="R5899" s="4" t="b">
        <f t="shared" si="103"/>
        <v>0</v>
      </c>
      <c r="S5899" s="4">
        <v>0</v>
      </c>
    </row>
    <row r="5900" spans="1:19" ht="14.25" customHeight="1">
      <c r="A5900" s="4" t="s">
        <v>2921</v>
      </c>
      <c r="B5900" s="5"/>
      <c r="C5900" s="4">
        <v>0</v>
      </c>
      <c r="E5900" s="4" t="b">
        <f t="shared" si="96"/>
        <v>0</v>
      </c>
      <c r="F5900" s="4">
        <v>0</v>
      </c>
      <c r="G5900" s="4">
        <v>0</v>
      </c>
      <c r="H5900" s="6">
        <v>44105</v>
      </c>
      <c r="I5900" s="4" t="s">
        <v>3686</v>
      </c>
      <c r="J5900" s="4" t="s">
        <v>1043</v>
      </c>
      <c r="K5900" s="4">
        <v>11019</v>
      </c>
      <c r="L5900" s="4">
        <v>0</v>
      </c>
      <c r="M5900" s="4">
        <v>0</v>
      </c>
      <c r="N5900" s="4">
        <v>0</v>
      </c>
      <c r="O5900" s="4">
        <v>233000</v>
      </c>
      <c r="P5900" s="4">
        <v>167734000</v>
      </c>
      <c r="Q5900" s="4">
        <v>7916</v>
      </c>
      <c r="R5900" s="4" t="b">
        <f t="shared" si="103"/>
        <v>0</v>
      </c>
      <c r="S5900" s="4">
        <v>0</v>
      </c>
    </row>
    <row r="5901" spans="1:19" ht="14.25" customHeight="1">
      <c r="A5901" s="4" t="s">
        <v>2921</v>
      </c>
      <c r="B5901" s="5"/>
      <c r="C5901" s="4">
        <v>0</v>
      </c>
      <c r="E5901" s="4" t="b">
        <f t="shared" si="96"/>
        <v>0</v>
      </c>
      <c r="F5901" s="4">
        <v>0</v>
      </c>
      <c r="G5901" s="4">
        <v>0</v>
      </c>
      <c r="H5901" s="6">
        <v>44105</v>
      </c>
      <c r="I5901" s="4" t="s">
        <v>3687</v>
      </c>
      <c r="J5901" s="4" t="s">
        <v>1043</v>
      </c>
      <c r="K5901" s="4">
        <v>11020</v>
      </c>
      <c r="L5901" s="4">
        <v>0</v>
      </c>
      <c r="M5901" s="4">
        <v>0</v>
      </c>
      <c r="N5901" s="4">
        <v>0</v>
      </c>
      <c r="O5901" s="4">
        <v>210000</v>
      </c>
      <c r="P5901" s="4">
        <v>167944000</v>
      </c>
      <c r="Q5901" s="4">
        <v>7917</v>
      </c>
      <c r="R5901" s="4" t="b">
        <f t="shared" si="103"/>
        <v>0</v>
      </c>
      <c r="S5901" s="4">
        <v>0</v>
      </c>
    </row>
    <row r="5902" spans="1:19" ht="14.25" customHeight="1">
      <c r="A5902" s="4" t="s">
        <v>2921</v>
      </c>
      <c r="B5902" s="5"/>
      <c r="C5902" s="4">
        <v>0</v>
      </c>
      <c r="E5902" s="4" t="b">
        <f t="shared" si="96"/>
        <v>0</v>
      </c>
      <c r="F5902" s="4">
        <v>0</v>
      </c>
      <c r="G5902" s="4">
        <v>0</v>
      </c>
      <c r="H5902" s="6">
        <v>44105</v>
      </c>
      <c r="I5902" s="4" t="s">
        <v>3688</v>
      </c>
      <c r="J5902" s="4" t="s">
        <v>1043</v>
      </c>
      <c r="K5902" s="4">
        <v>11021</v>
      </c>
      <c r="L5902" s="4">
        <v>0</v>
      </c>
      <c r="M5902" s="4">
        <v>0</v>
      </c>
      <c r="N5902" s="4">
        <v>0</v>
      </c>
      <c r="O5902" s="4">
        <v>210000</v>
      </c>
      <c r="P5902" s="4">
        <v>168154000</v>
      </c>
      <c r="Q5902" s="4">
        <v>7918</v>
      </c>
      <c r="R5902" s="4" t="b">
        <f t="shared" si="103"/>
        <v>0</v>
      </c>
      <c r="S5902" s="4">
        <v>0</v>
      </c>
    </row>
    <row r="5903" spans="1:19" ht="14.25" customHeight="1">
      <c r="A5903" s="4" t="s">
        <v>2921</v>
      </c>
      <c r="B5903" s="5"/>
      <c r="C5903" s="4">
        <v>0</v>
      </c>
      <c r="E5903" s="4" t="b">
        <f t="shared" si="96"/>
        <v>0</v>
      </c>
      <c r="F5903" s="4">
        <v>0</v>
      </c>
      <c r="G5903" s="4">
        <v>0</v>
      </c>
      <c r="H5903" s="6">
        <v>44105</v>
      </c>
      <c r="I5903" s="4" t="s">
        <v>3689</v>
      </c>
      <c r="J5903" s="4" t="s">
        <v>1043</v>
      </c>
      <c r="K5903" s="4">
        <v>11022</v>
      </c>
      <c r="L5903" s="4">
        <v>0</v>
      </c>
      <c r="M5903" s="4">
        <v>0</v>
      </c>
      <c r="N5903" s="4">
        <v>0</v>
      </c>
      <c r="O5903" s="4">
        <v>210000</v>
      </c>
      <c r="P5903" s="4">
        <v>168364000</v>
      </c>
      <c r="Q5903" s="4">
        <v>7919</v>
      </c>
      <c r="R5903" s="4" t="b">
        <f t="shared" si="103"/>
        <v>0</v>
      </c>
      <c r="S5903" s="4">
        <v>0</v>
      </c>
    </row>
    <row r="5904" spans="1:19" ht="14.25" customHeight="1">
      <c r="A5904" s="4" t="s">
        <v>2921</v>
      </c>
      <c r="B5904" s="5"/>
      <c r="C5904" s="4">
        <v>0</v>
      </c>
      <c r="E5904" s="4" t="b">
        <f t="shared" si="96"/>
        <v>0</v>
      </c>
      <c r="F5904" s="4">
        <v>0</v>
      </c>
      <c r="G5904" s="4">
        <v>0</v>
      </c>
      <c r="H5904" s="6">
        <v>44105</v>
      </c>
      <c r="I5904" s="4" t="s">
        <v>3690</v>
      </c>
      <c r="J5904" s="4" t="s">
        <v>1043</v>
      </c>
      <c r="K5904" s="4">
        <v>11023</v>
      </c>
      <c r="L5904" s="4">
        <v>0</v>
      </c>
      <c r="M5904" s="4">
        <v>0</v>
      </c>
      <c r="N5904" s="4">
        <v>0</v>
      </c>
      <c r="O5904" s="4">
        <v>210000</v>
      </c>
      <c r="P5904" s="4">
        <v>168574000</v>
      </c>
      <c r="Q5904" s="4">
        <v>7920</v>
      </c>
      <c r="R5904" s="4" t="b">
        <f t="shared" si="103"/>
        <v>0</v>
      </c>
      <c r="S5904" s="4">
        <v>0</v>
      </c>
    </row>
    <row r="5905" spans="1:19" ht="14.25" customHeight="1">
      <c r="A5905" s="4" t="s">
        <v>2921</v>
      </c>
      <c r="B5905" s="5"/>
      <c r="C5905" s="4">
        <v>0</v>
      </c>
      <c r="E5905" s="4" t="b">
        <f t="shared" si="96"/>
        <v>0</v>
      </c>
      <c r="F5905" s="4">
        <v>0</v>
      </c>
      <c r="G5905" s="4">
        <v>0</v>
      </c>
      <c r="H5905" s="6">
        <v>44105</v>
      </c>
      <c r="I5905" s="4" t="s">
        <v>3691</v>
      </c>
      <c r="J5905" s="4" t="s">
        <v>1043</v>
      </c>
      <c r="K5905" s="4">
        <v>11024</v>
      </c>
      <c r="L5905" s="4">
        <v>0</v>
      </c>
      <c r="M5905" s="4">
        <v>0</v>
      </c>
      <c r="N5905" s="4">
        <v>0</v>
      </c>
      <c r="O5905" s="4">
        <v>210000</v>
      </c>
      <c r="P5905" s="4">
        <v>168784000</v>
      </c>
      <c r="Q5905" s="4">
        <v>7921</v>
      </c>
      <c r="R5905" s="4" t="b">
        <f t="shared" si="103"/>
        <v>0</v>
      </c>
      <c r="S5905" s="4">
        <v>0</v>
      </c>
    </row>
    <row r="5906" spans="1:19" ht="14.25" customHeight="1">
      <c r="A5906" s="4" t="s">
        <v>2921</v>
      </c>
      <c r="B5906" s="5"/>
      <c r="C5906" s="4">
        <v>0</v>
      </c>
      <c r="E5906" s="4" t="b">
        <f t="shared" si="96"/>
        <v>0</v>
      </c>
      <c r="F5906" s="4">
        <v>0</v>
      </c>
      <c r="G5906" s="4">
        <v>0</v>
      </c>
      <c r="H5906" s="6">
        <v>44105</v>
      </c>
      <c r="I5906" s="4" t="s">
        <v>3692</v>
      </c>
      <c r="J5906" s="4" t="s">
        <v>1043</v>
      </c>
      <c r="K5906" s="4">
        <v>11025</v>
      </c>
      <c r="L5906" s="4">
        <v>0</v>
      </c>
      <c r="M5906" s="4">
        <v>0</v>
      </c>
      <c r="N5906" s="4">
        <v>0</v>
      </c>
      <c r="O5906" s="4">
        <v>210000</v>
      </c>
      <c r="P5906" s="4">
        <v>168994000</v>
      </c>
      <c r="Q5906" s="4">
        <v>7922</v>
      </c>
      <c r="R5906" s="4" t="b">
        <f t="shared" si="103"/>
        <v>0</v>
      </c>
      <c r="S5906" s="4">
        <v>0</v>
      </c>
    </row>
    <row r="5907" spans="1:19" ht="14.25" customHeight="1">
      <c r="A5907" s="4" t="s">
        <v>2921</v>
      </c>
      <c r="B5907" s="5"/>
      <c r="C5907" s="4">
        <v>0</v>
      </c>
      <c r="E5907" s="4" t="b">
        <f t="shared" si="96"/>
        <v>0</v>
      </c>
      <c r="F5907" s="4">
        <v>0</v>
      </c>
      <c r="G5907" s="4">
        <v>0</v>
      </c>
      <c r="H5907" s="6">
        <v>44105</v>
      </c>
      <c r="I5907" s="4" t="s">
        <v>3693</v>
      </c>
      <c r="J5907" s="4" t="s">
        <v>1043</v>
      </c>
      <c r="K5907" s="4">
        <v>11026</v>
      </c>
      <c r="L5907" s="4">
        <v>0</v>
      </c>
      <c r="M5907" s="4">
        <v>0</v>
      </c>
      <c r="N5907" s="4">
        <v>0</v>
      </c>
      <c r="O5907" s="4">
        <v>233000</v>
      </c>
      <c r="P5907" s="4">
        <v>169227000</v>
      </c>
      <c r="Q5907" s="4">
        <v>7923</v>
      </c>
      <c r="R5907" s="4" t="b">
        <f t="shared" si="103"/>
        <v>0</v>
      </c>
      <c r="S5907" s="4">
        <v>0</v>
      </c>
    </row>
    <row r="5908" spans="1:19" ht="14.25" customHeight="1">
      <c r="A5908" s="4" t="s">
        <v>2921</v>
      </c>
      <c r="B5908" s="5"/>
      <c r="C5908" s="4">
        <v>0</v>
      </c>
      <c r="E5908" s="4" t="b">
        <f t="shared" si="96"/>
        <v>0</v>
      </c>
      <c r="F5908" s="4">
        <v>0</v>
      </c>
      <c r="G5908" s="4">
        <v>0</v>
      </c>
      <c r="H5908" s="6">
        <v>44105</v>
      </c>
      <c r="I5908" s="4" t="s">
        <v>3694</v>
      </c>
      <c r="J5908" s="4" t="s">
        <v>1043</v>
      </c>
      <c r="K5908" s="4">
        <v>11027</v>
      </c>
      <c r="L5908" s="4">
        <v>0</v>
      </c>
      <c r="M5908" s="4">
        <v>0</v>
      </c>
      <c r="N5908" s="4">
        <v>0</v>
      </c>
      <c r="O5908" s="4">
        <v>210000</v>
      </c>
      <c r="P5908" s="4">
        <v>169437000</v>
      </c>
      <c r="Q5908" s="4">
        <v>7924</v>
      </c>
      <c r="R5908" s="4" t="b">
        <f t="shared" si="103"/>
        <v>0</v>
      </c>
      <c r="S5908" s="4">
        <v>0</v>
      </c>
    </row>
    <row r="5909" spans="1:19" ht="14.25" customHeight="1">
      <c r="A5909" s="4" t="s">
        <v>2921</v>
      </c>
      <c r="B5909" s="5"/>
      <c r="C5909" s="4">
        <v>0</v>
      </c>
      <c r="E5909" s="4" t="b">
        <f t="shared" si="96"/>
        <v>0</v>
      </c>
      <c r="F5909" s="4">
        <v>0</v>
      </c>
      <c r="G5909" s="4">
        <v>0</v>
      </c>
      <c r="H5909" s="6">
        <v>44105</v>
      </c>
      <c r="I5909" s="4" t="s">
        <v>3695</v>
      </c>
      <c r="J5909" s="4" t="s">
        <v>1043</v>
      </c>
      <c r="K5909" s="4">
        <v>11028</v>
      </c>
      <c r="L5909" s="4">
        <v>0</v>
      </c>
      <c r="M5909" s="4">
        <v>0</v>
      </c>
      <c r="N5909" s="4">
        <v>0</v>
      </c>
      <c r="O5909" s="4">
        <v>233000</v>
      </c>
      <c r="P5909" s="4">
        <v>169670000</v>
      </c>
      <c r="Q5909" s="4">
        <v>7925</v>
      </c>
      <c r="R5909" s="4" t="b">
        <f t="shared" si="103"/>
        <v>0</v>
      </c>
      <c r="S5909" s="4">
        <v>0</v>
      </c>
    </row>
    <row r="5910" spans="1:19" ht="14.25" customHeight="1">
      <c r="A5910" s="4" t="s">
        <v>2921</v>
      </c>
      <c r="B5910" s="5"/>
      <c r="C5910" s="4">
        <v>0</v>
      </c>
      <c r="E5910" s="4" t="b">
        <f t="shared" si="96"/>
        <v>0</v>
      </c>
      <c r="F5910" s="4">
        <v>0</v>
      </c>
      <c r="G5910" s="4">
        <v>0</v>
      </c>
      <c r="H5910" s="6">
        <v>44105</v>
      </c>
      <c r="I5910" s="4" t="s">
        <v>3696</v>
      </c>
      <c r="J5910" s="4" t="s">
        <v>1043</v>
      </c>
      <c r="K5910" s="4">
        <v>11029</v>
      </c>
      <c r="L5910" s="4">
        <v>0</v>
      </c>
      <c r="M5910" s="4">
        <v>0</v>
      </c>
      <c r="N5910" s="4">
        <v>0</v>
      </c>
      <c r="O5910" s="4">
        <v>210000</v>
      </c>
      <c r="P5910" s="4">
        <v>169880000</v>
      </c>
      <c r="Q5910" s="4">
        <v>7926</v>
      </c>
      <c r="R5910" s="4" t="b">
        <f t="shared" si="103"/>
        <v>0</v>
      </c>
      <c r="S5910" s="4">
        <v>0</v>
      </c>
    </row>
    <row r="5911" spans="1:19" ht="14.25" customHeight="1">
      <c r="A5911" s="4" t="s">
        <v>2921</v>
      </c>
      <c r="B5911" s="5"/>
      <c r="C5911" s="4">
        <v>0</v>
      </c>
      <c r="E5911" s="4" t="b">
        <f t="shared" si="96"/>
        <v>0</v>
      </c>
      <c r="F5911" s="4">
        <v>0</v>
      </c>
      <c r="G5911" s="4">
        <v>0</v>
      </c>
      <c r="H5911" s="6">
        <v>44105</v>
      </c>
      <c r="I5911" s="4" t="s">
        <v>3697</v>
      </c>
      <c r="J5911" s="4" t="s">
        <v>1043</v>
      </c>
      <c r="K5911" s="4">
        <v>11030</v>
      </c>
      <c r="L5911" s="4">
        <v>0</v>
      </c>
      <c r="M5911" s="4">
        <v>0</v>
      </c>
      <c r="N5911" s="4">
        <v>0</v>
      </c>
      <c r="O5911" s="4">
        <v>233000</v>
      </c>
      <c r="P5911" s="4">
        <v>170113000</v>
      </c>
      <c r="Q5911" s="4">
        <v>7927</v>
      </c>
      <c r="R5911" s="4" t="b">
        <f t="shared" si="103"/>
        <v>0</v>
      </c>
      <c r="S5911" s="4">
        <v>0</v>
      </c>
    </row>
    <row r="5912" spans="1:19" ht="14.25" customHeight="1">
      <c r="A5912" s="4" t="s">
        <v>2921</v>
      </c>
      <c r="B5912" s="5"/>
      <c r="C5912" s="4">
        <v>0</v>
      </c>
      <c r="E5912" s="4" t="b">
        <f t="shared" si="96"/>
        <v>0</v>
      </c>
      <c r="F5912" s="4">
        <v>0</v>
      </c>
      <c r="G5912" s="4">
        <v>0</v>
      </c>
      <c r="H5912" s="6">
        <v>44105</v>
      </c>
      <c r="I5912" s="4" t="s">
        <v>3698</v>
      </c>
      <c r="J5912" s="4" t="s">
        <v>1043</v>
      </c>
      <c r="K5912" s="4">
        <v>11031</v>
      </c>
      <c r="L5912" s="4">
        <v>0</v>
      </c>
      <c r="M5912" s="4">
        <v>0</v>
      </c>
      <c r="N5912" s="4">
        <v>0</v>
      </c>
      <c r="O5912" s="4">
        <v>210000</v>
      </c>
      <c r="P5912" s="4">
        <v>170323000</v>
      </c>
      <c r="Q5912" s="4">
        <v>7928</v>
      </c>
      <c r="R5912" s="4" t="b">
        <f t="shared" si="103"/>
        <v>0</v>
      </c>
      <c r="S5912" s="4">
        <v>0</v>
      </c>
    </row>
    <row r="5913" spans="1:19" ht="14.25" customHeight="1">
      <c r="A5913" s="4" t="s">
        <v>2921</v>
      </c>
      <c r="B5913" s="5"/>
      <c r="C5913" s="4">
        <v>0</v>
      </c>
      <c r="E5913" s="4" t="b">
        <f t="shared" si="96"/>
        <v>0</v>
      </c>
      <c r="F5913" s="4">
        <v>0</v>
      </c>
      <c r="G5913" s="4">
        <v>0</v>
      </c>
      <c r="H5913" s="6">
        <v>44105</v>
      </c>
      <c r="I5913" s="4" t="s">
        <v>3699</v>
      </c>
      <c r="J5913" s="4" t="s">
        <v>1043</v>
      </c>
      <c r="K5913" s="4">
        <v>11032</v>
      </c>
      <c r="L5913" s="4">
        <v>0</v>
      </c>
      <c r="M5913" s="4">
        <v>0</v>
      </c>
      <c r="N5913" s="4">
        <v>0</v>
      </c>
      <c r="O5913" s="4">
        <v>210000</v>
      </c>
      <c r="P5913" s="4">
        <v>170533000</v>
      </c>
      <c r="Q5913" s="4">
        <v>7929</v>
      </c>
      <c r="R5913" s="4" t="b">
        <f t="shared" si="103"/>
        <v>0</v>
      </c>
      <c r="S5913" s="4">
        <v>0</v>
      </c>
    </row>
    <row r="5914" spans="1:19" ht="14.25" customHeight="1">
      <c r="A5914" s="4" t="s">
        <v>2921</v>
      </c>
      <c r="B5914" s="5"/>
      <c r="C5914" s="4">
        <v>0</v>
      </c>
      <c r="E5914" s="4" t="b">
        <f t="shared" si="96"/>
        <v>0</v>
      </c>
      <c r="F5914" s="4">
        <v>0</v>
      </c>
      <c r="G5914" s="4">
        <v>0</v>
      </c>
      <c r="H5914" s="6">
        <v>44105</v>
      </c>
      <c r="I5914" s="4" t="s">
        <v>3700</v>
      </c>
      <c r="J5914" s="4" t="s">
        <v>1043</v>
      </c>
      <c r="K5914" s="4">
        <v>11033</v>
      </c>
      <c r="L5914" s="4">
        <v>0</v>
      </c>
      <c r="M5914" s="4">
        <v>0</v>
      </c>
      <c r="N5914" s="4">
        <v>0</v>
      </c>
      <c r="O5914" s="4">
        <v>210000</v>
      </c>
      <c r="P5914" s="4">
        <v>170743000</v>
      </c>
      <c r="Q5914" s="4">
        <v>7930</v>
      </c>
      <c r="R5914" s="4" t="b">
        <f t="shared" si="103"/>
        <v>0</v>
      </c>
      <c r="S5914" s="4">
        <v>0</v>
      </c>
    </row>
    <row r="5915" spans="1:19" ht="14.25" customHeight="1">
      <c r="A5915" s="4" t="s">
        <v>2921</v>
      </c>
      <c r="B5915" s="5"/>
      <c r="C5915" s="4">
        <v>0</v>
      </c>
      <c r="E5915" s="4" t="b">
        <f t="shared" si="96"/>
        <v>0</v>
      </c>
      <c r="F5915" s="4">
        <v>0</v>
      </c>
      <c r="G5915" s="4">
        <v>0</v>
      </c>
      <c r="H5915" s="6">
        <v>44105</v>
      </c>
      <c r="I5915" s="4" t="s">
        <v>3701</v>
      </c>
      <c r="J5915" s="4" t="s">
        <v>1043</v>
      </c>
      <c r="K5915" s="4">
        <v>11034</v>
      </c>
      <c r="L5915" s="4">
        <v>0</v>
      </c>
      <c r="M5915" s="4">
        <v>0</v>
      </c>
      <c r="N5915" s="4">
        <v>0</v>
      </c>
      <c r="O5915" s="4">
        <v>233000</v>
      </c>
      <c r="P5915" s="4">
        <v>170976000</v>
      </c>
      <c r="Q5915" s="4">
        <v>7931</v>
      </c>
      <c r="R5915" s="4" t="b">
        <f t="shared" si="103"/>
        <v>0</v>
      </c>
      <c r="S5915" s="4">
        <v>0</v>
      </c>
    </row>
    <row r="5916" spans="1:19" ht="14.25" customHeight="1">
      <c r="A5916" s="4" t="s">
        <v>2921</v>
      </c>
      <c r="B5916" s="5"/>
      <c r="C5916" s="4">
        <v>0</v>
      </c>
      <c r="E5916" s="4" t="b">
        <f t="shared" si="96"/>
        <v>0</v>
      </c>
      <c r="F5916" s="4">
        <v>0</v>
      </c>
      <c r="G5916" s="4">
        <v>0</v>
      </c>
      <c r="H5916" s="6">
        <v>44105</v>
      </c>
      <c r="I5916" s="4" t="s">
        <v>3702</v>
      </c>
      <c r="J5916" s="4" t="s">
        <v>1043</v>
      </c>
      <c r="K5916" s="4">
        <v>11035</v>
      </c>
      <c r="L5916" s="4">
        <v>0</v>
      </c>
      <c r="M5916" s="4">
        <v>0</v>
      </c>
      <c r="N5916" s="4">
        <v>0</v>
      </c>
      <c r="O5916" s="4">
        <v>210000</v>
      </c>
      <c r="P5916" s="4">
        <v>171186000</v>
      </c>
      <c r="Q5916" s="4">
        <v>7932</v>
      </c>
      <c r="R5916" s="4" t="b">
        <f t="shared" si="103"/>
        <v>0</v>
      </c>
      <c r="S5916" s="4">
        <v>0</v>
      </c>
    </row>
    <row r="5917" spans="1:19" ht="14.25" customHeight="1">
      <c r="A5917" s="4" t="s">
        <v>2921</v>
      </c>
      <c r="B5917" s="5"/>
      <c r="C5917" s="4">
        <v>0</v>
      </c>
      <c r="E5917" s="4" t="b">
        <f t="shared" si="96"/>
        <v>0</v>
      </c>
      <c r="F5917" s="4">
        <v>0</v>
      </c>
      <c r="G5917" s="4">
        <v>0</v>
      </c>
      <c r="H5917" s="6">
        <v>44105</v>
      </c>
      <c r="I5917" s="4" t="s">
        <v>3703</v>
      </c>
      <c r="J5917" s="4" t="s">
        <v>1043</v>
      </c>
      <c r="K5917" s="4">
        <v>11036</v>
      </c>
      <c r="L5917" s="4">
        <v>0</v>
      </c>
      <c r="M5917" s="4">
        <v>0</v>
      </c>
      <c r="N5917" s="4">
        <v>0</v>
      </c>
      <c r="O5917" s="4">
        <v>233000</v>
      </c>
      <c r="P5917" s="4">
        <v>171419000</v>
      </c>
      <c r="Q5917" s="4">
        <v>7933</v>
      </c>
      <c r="R5917" s="4" t="b">
        <f t="shared" si="103"/>
        <v>0</v>
      </c>
      <c r="S5917" s="4">
        <v>0</v>
      </c>
    </row>
    <row r="5918" spans="1:19" ht="14.25" customHeight="1">
      <c r="A5918" s="4" t="s">
        <v>2921</v>
      </c>
      <c r="B5918" s="5"/>
      <c r="C5918" s="4">
        <v>0</v>
      </c>
      <c r="E5918" s="4" t="b">
        <f t="shared" si="96"/>
        <v>0</v>
      </c>
      <c r="F5918" s="4">
        <v>0</v>
      </c>
      <c r="G5918" s="4">
        <v>0</v>
      </c>
      <c r="H5918" s="6">
        <v>44105</v>
      </c>
      <c r="I5918" s="4" t="s">
        <v>3704</v>
      </c>
      <c r="J5918" s="4" t="s">
        <v>1043</v>
      </c>
      <c r="K5918" s="4">
        <v>11037</v>
      </c>
      <c r="L5918" s="4">
        <v>0</v>
      </c>
      <c r="M5918" s="4">
        <v>0</v>
      </c>
      <c r="N5918" s="4">
        <v>0</v>
      </c>
      <c r="O5918" s="4">
        <v>233000</v>
      </c>
      <c r="P5918" s="4">
        <v>171652000</v>
      </c>
      <c r="Q5918" s="4">
        <v>7934</v>
      </c>
      <c r="R5918" s="4" t="b">
        <f t="shared" si="103"/>
        <v>0</v>
      </c>
      <c r="S5918" s="4">
        <v>0</v>
      </c>
    </row>
    <row r="5919" spans="1:19" ht="14.25" customHeight="1">
      <c r="A5919" s="4" t="s">
        <v>2921</v>
      </c>
      <c r="B5919" s="5"/>
      <c r="C5919" s="4">
        <v>0</v>
      </c>
      <c r="E5919" s="4" t="b">
        <f t="shared" si="96"/>
        <v>0</v>
      </c>
      <c r="F5919" s="4">
        <v>0</v>
      </c>
      <c r="G5919" s="4">
        <v>0</v>
      </c>
      <c r="H5919" s="6">
        <v>44105</v>
      </c>
      <c r="I5919" s="4" t="s">
        <v>3705</v>
      </c>
      <c r="J5919" s="4" t="s">
        <v>1043</v>
      </c>
      <c r="K5919" s="4">
        <v>11038</v>
      </c>
      <c r="L5919" s="4">
        <v>0</v>
      </c>
      <c r="M5919" s="4">
        <v>0</v>
      </c>
      <c r="N5919" s="4">
        <v>0</v>
      </c>
      <c r="O5919" s="4">
        <v>210000</v>
      </c>
      <c r="P5919" s="4">
        <v>171862000</v>
      </c>
      <c r="Q5919" s="4">
        <v>7935</v>
      </c>
      <c r="R5919" s="4" t="b">
        <f t="shared" si="103"/>
        <v>0</v>
      </c>
      <c r="S5919" s="4">
        <v>0</v>
      </c>
    </row>
    <row r="5920" spans="1:19" ht="14.25" customHeight="1">
      <c r="A5920" s="4" t="s">
        <v>2921</v>
      </c>
      <c r="B5920" s="5"/>
      <c r="C5920" s="4">
        <v>0</v>
      </c>
      <c r="E5920" s="4" t="b">
        <f t="shared" si="96"/>
        <v>0</v>
      </c>
      <c r="F5920" s="4">
        <v>0</v>
      </c>
      <c r="G5920" s="4">
        <v>0</v>
      </c>
      <c r="H5920" s="6">
        <v>44105</v>
      </c>
      <c r="I5920" s="4" t="s">
        <v>3706</v>
      </c>
      <c r="J5920" s="4" t="s">
        <v>1043</v>
      </c>
      <c r="K5920" s="4">
        <v>11039</v>
      </c>
      <c r="L5920" s="4">
        <v>0</v>
      </c>
      <c r="M5920" s="4">
        <v>0</v>
      </c>
      <c r="N5920" s="4">
        <v>0</v>
      </c>
      <c r="O5920" s="4">
        <v>233000</v>
      </c>
      <c r="P5920" s="4">
        <v>172095000</v>
      </c>
      <c r="Q5920" s="4">
        <v>7936</v>
      </c>
      <c r="R5920" s="4" t="b">
        <f t="shared" si="103"/>
        <v>0</v>
      </c>
      <c r="S5920" s="4">
        <v>0</v>
      </c>
    </row>
    <row r="5921" spans="1:19" ht="14.25" customHeight="1">
      <c r="A5921" s="4" t="s">
        <v>2921</v>
      </c>
      <c r="B5921" s="5"/>
      <c r="C5921" s="4">
        <v>0</v>
      </c>
      <c r="E5921" s="4" t="b">
        <f t="shared" si="96"/>
        <v>0</v>
      </c>
      <c r="F5921" s="4">
        <v>0</v>
      </c>
      <c r="G5921" s="4">
        <v>0</v>
      </c>
      <c r="H5921" s="6">
        <v>44105</v>
      </c>
      <c r="I5921" s="4" t="s">
        <v>3707</v>
      </c>
      <c r="J5921" s="4" t="s">
        <v>1043</v>
      </c>
      <c r="K5921" s="4">
        <v>11040</v>
      </c>
      <c r="L5921" s="4">
        <v>0</v>
      </c>
      <c r="M5921" s="4">
        <v>0</v>
      </c>
      <c r="N5921" s="4">
        <v>0</v>
      </c>
      <c r="O5921" s="4">
        <v>210000</v>
      </c>
      <c r="P5921" s="4">
        <v>172305000</v>
      </c>
      <c r="Q5921" s="4">
        <v>7937</v>
      </c>
      <c r="R5921" s="4" t="b">
        <f t="shared" si="103"/>
        <v>0</v>
      </c>
      <c r="S5921" s="4">
        <v>0</v>
      </c>
    </row>
    <row r="5922" spans="1:19" ht="14.25" customHeight="1">
      <c r="A5922" s="4" t="s">
        <v>2921</v>
      </c>
      <c r="B5922" s="5"/>
      <c r="C5922" s="4">
        <v>0</v>
      </c>
      <c r="E5922" s="4" t="b">
        <f t="shared" si="96"/>
        <v>0</v>
      </c>
      <c r="F5922" s="4">
        <v>0</v>
      </c>
      <c r="G5922" s="4">
        <v>0</v>
      </c>
      <c r="H5922" s="6">
        <v>44105</v>
      </c>
      <c r="I5922" s="4" t="s">
        <v>3708</v>
      </c>
      <c r="J5922" s="4" t="s">
        <v>1043</v>
      </c>
      <c r="K5922" s="4">
        <v>11041</v>
      </c>
      <c r="L5922" s="4">
        <v>0</v>
      </c>
      <c r="M5922" s="4">
        <v>0</v>
      </c>
      <c r="N5922" s="4">
        <v>0</v>
      </c>
      <c r="O5922" s="4">
        <v>233000</v>
      </c>
      <c r="P5922" s="4">
        <v>172538000</v>
      </c>
      <c r="Q5922" s="4">
        <v>7938</v>
      </c>
      <c r="R5922" s="4" t="b">
        <f t="shared" si="103"/>
        <v>0</v>
      </c>
      <c r="S5922" s="4">
        <v>0</v>
      </c>
    </row>
    <row r="5923" spans="1:19" ht="14.25" customHeight="1">
      <c r="A5923" s="4" t="s">
        <v>2921</v>
      </c>
      <c r="B5923" s="5"/>
      <c r="C5923" s="4">
        <v>0</v>
      </c>
      <c r="E5923" s="4" t="b">
        <f t="shared" si="96"/>
        <v>0</v>
      </c>
      <c r="F5923" s="4">
        <v>0</v>
      </c>
      <c r="G5923" s="4">
        <v>0</v>
      </c>
      <c r="H5923" s="6">
        <v>44105</v>
      </c>
      <c r="I5923" s="4" t="s">
        <v>3709</v>
      </c>
      <c r="J5923" s="4" t="s">
        <v>1043</v>
      </c>
      <c r="K5923" s="4">
        <v>11042</v>
      </c>
      <c r="L5923" s="4">
        <v>0</v>
      </c>
      <c r="M5923" s="4">
        <v>0</v>
      </c>
      <c r="N5923" s="4">
        <v>0</v>
      </c>
      <c r="O5923" s="4">
        <v>210000</v>
      </c>
      <c r="P5923" s="4">
        <v>172748000</v>
      </c>
      <c r="Q5923" s="4">
        <v>7939</v>
      </c>
      <c r="R5923" s="4" t="b">
        <f t="shared" si="103"/>
        <v>0</v>
      </c>
      <c r="S5923" s="4">
        <v>0</v>
      </c>
    </row>
    <row r="5924" spans="1:19" ht="14.25" customHeight="1">
      <c r="A5924" s="4" t="s">
        <v>2921</v>
      </c>
      <c r="B5924" s="5"/>
      <c r="C5924" s="4">
        <v>0</v>
      </c>
      <c r="E5924" s="4" t="b">
        <f t="shared" si="96"/>
        <v>0</v>
      </c>
      <c r="F5924" s="4">
        <v>0</v>
      </c>
      <c r="G5924" s="4">
        <v>0</v>
      </c>
      <c r="H5924" s="6">
        <v>44105</v>
      </c>
      <c r="I5924" s="4" t="s">
        <v>3710</v>
      </c>
      <c r="J5924" s="4" t="s">
        <v>1043</v>
      </c>
      <c r="K5924" s="4">
        <v>11043</v>
      </c>
      <c r="L5924" s="4">
        <v>0</v>
      </c>
      <c r="M5924" s="4">
        <v>0</v>
      </c>
      <c r="N5924" s="4">
        <v>0</v>
      </c>
      <c r="O5924" s="4">
        <v>210000</v>
      </c>
      <c r="P5924" s="4">
        <v>172958000</v>
      </c>
      <c r="Q5924" s="4">
        <v>7940</v>
      </c>
      <c r="R5924" s="4" t="b">
        <f t="shared" si="103"/>
        <v>0</v>
      </c>
      <c r="S5924" s="4">
        <v>0</v>
      </c>
    </row>
    <row r="5925" spans="1:19" ht="14.25" customHeight="1">
      <c r="A5925" s="4" t="s">
        <v>2921</v>
      </c>
      <c r="B5925" s="5"/>
      <c r="C5925" s="4">
        <v>0</v>
      </c>
      <c r="E5925" s="4" t="b">
        <f t="shared" si="96"/>
        <v>0</v>
      </c>
      <c r="F5925" s="4">
        <v>0</v>
      </c>
      <c r="G5925" s="4">
        <v>0</v>
      </c>
      <c r="H5925" s="6">
        <v>44105</v>
      </c>
      <c r="I5925" s="4" t="s">
        <v>3711</v>
      </c>
      <c r="J5925" s="4" t="s">
        <v>1043</v>
      </c>
      <c r="K5925" s="4">
        <v>11044</v>
      </c>
      <c r="L5925" s="4">
        <v>0</v>
      </c>
      <c r="M5925" s="4">
        <v>0</v>
      </c>
      <c r="N5925" s="4">
        <v>0</v>
      </c>
      <c r="O5925" s="4">
        <v>210000</v>
      </c>
      <c r="P5925" s="4">
        <v>173168000</v>
      </c>
      <c r="Q5925" s="4">
        <v>7941</v>
      </c>
      <c r="R5925" s="4" t="b">
        <f t="shared" si="103"/>
        <v>0</v>
      </c>
      <c r="S5925" s="4">
        <v>0</v>
      </c>
    </row>
    <row r="5926" spans="1:19" ht="14.25" customHeight="1">
      <c r="A5926" s="4" t="s">
        <v>2921</v>
      </c>
      <c r="B5926" s="5"/>
      <c r="C5926" s="4">
        <v>0</v>
      </c>
      <c r="E5926" s="4" t="b">
        <f t="shared" si="96"/>
        <v>0</v>
      </c>
      <c r="F5926" s="4">
        <v>0</v>
      </c>
      <c r="G5926" s="4">
        <v>0</v>
      </c>
      <c r="H5926" s="6">
        <v>44105</v>
      </c>
      <c r="I5926" s="4" t="s">
        <v>3712</v>
      </c>
      <c r="J5926" s="4" t="s">
        <v>1043</v>
      </c>
      <c r="K5926" s="4">
        <v>11045</v>
      </c>
      <c r="L5926" s="4">
        <v>0</v>
      </c>
      <c r="M5926" s="4">
        <v>0</v>
      </c>
      <c r="N5926" s="4">
        <v>0</v>
      </c>
      <c r="O5926" s="4">
        <v>210000</v>
      </c>
      <c r="P5926" s="4">
        <v>173378000</v>
      </c>
      <c r="Q5926" s="4">
        <v>7942</v>
      </c>
      <c r="R5926" s="4" t="b">
        <f t="shared" si="103"/>
        <v>0</v>
      </c>
      <c r="S5926" s="4">
        <v>0</v>
      </c>
    </row>
    <row r="5927" spans="1:19" ht="14.25" customHeight="1">
      <c r="A5927" s="4" t="s">
        <v>2921</v>
      </c>
      <c r="B5927" s="5"/>
      <c r="C5927" s="4">
        <v>0</v>
      </c>
      <c r="E5927" s="4" t="b">
        <f t="shared" si="96"/>
        <v>0</v>
      </c>
      <c r="F5927" s="4">
        <v>0</v>
      </c>
      <c r="G5927" s="4">
        <v>0</v>
      </c>
      <c r="H5927" s="6">
        <v>44105</v>
      </c>
      <c r="I5927" s="4" t="s">
        <v>3713</v>
      </c>
      <c r="J5927" s="4" t="s">
        <v>1043</v>
      </c>
      <c r="K5927" s="4">
        <v>11046</v>
      </c>
      <c r="L5927" s="4">
        <v>0</v>
      </c>
      <c r="M5927" s="4">
        <v>0</v>
      </c>
      <c r="N5927" s="4">
        <v>0</v>
      </c>
      <c r="O5927" s="4">
        <v>233000</v>
      </c>
      <c r="P5927" s="4">
        <v>173611000</v>
      </c>
      <c r="Q5927" s="4">
        <v>7943</v>
      </c>
      <c r="R5927" s="4" t="b">
        <f t="shared" si="103"/>
        <v>0</v>
      </c>
      <c r="S5927" s="4">
        <v>0</v>
      </c>
    </row>
    <row r="5928" spans="1:19" ht="14.25" customHeight="1">
      <c r="A5928" s="4" t="s">
        <v>2921</v>
      </c>
      <c r="B5928" s="5"/>
      <c r="C5928" s="4">
        <v>0</v>
      </c>
      <c r="E5928" s="4" t="b">
        <f t="shared" si="96"/>
        <v>0</v>
      </c>
      <c r="F5928" s="4">
        <v>0</v>
      </c>
      <c r="G5928" s="4">
        <v>0</v>
      </c>
      <c r="H5928" s="6">
        <v>44105</v>
      </c>
      <c r="I5928" s="4" t="s">
        <v>3714</v>
      </c>
      <c r="J5928" s="4" t="s">
        <v>1043</v>
      </c>
      <c r="K5928" s="4">
        <v>11047</v>
      </c>
      <c r="L5928" s="4">
        <v>0</v>
      </c>
      <c r="M5928" s="4">
        <v>0</v>
      </c>
      <c r="N5928" s="4">
        <v>0</v>
      </c>
      <c r="O5928" s="4">
        <v>210000</v>
      </c>
      <c r="P5928" s="4">
        <v>173821000</v>
      </c>
      <c r="Q5928" s="4">
        <v>7944</v>
      </c>
      <c r="R5928" s="4" t="b">
        <f t="shared" si="103"/>
        <v>0</v>
      </c>
      <c r="S5928" s="4">
        <v>0</v>
      </c>
    </row>
    <row r="5929" spans="1:19" ht="14.25" customHeight="1">
      <c r="A5929" s="4" t="s">
        <v>2921</v>
      </c>
      <c r="B5929" s="5"/>
      <c r="C5929" s="4">
        <v>0</v>
      </c>
      <c r="E5929" s="4" t="b">
        <f t="shared" si="96"/>
        <v>0</v>
      </c>
      <c r="F5929" s="4">
        <v>0</v>
      </c>
      <c r="G5929" s="4">
        <v>0</v>
      </c>
      <c r="H5929" s="6">
        <v>44105</v>
      </c>
      <c r="I5929" s="4" t="s">
        <v>3715</v>
      </c>
      <c r="J5929" s="4" t="s">
        <v>1043</v>
      </c>
      <c r="K5929" s="4">
        <v>11048</v>
      </c>
      <c r="L5929" s="4">
        <v>0</v>
      </c>
      <c r="M5929" s="4">
        <v>0</v>
      </c>
      <c r="N5929" s="4">
        <v>0</v>
      </c>
      <c r="O5929" s="4">
        <v>233000</v>
      </c>
      <c r="P5929" s="4">
        <v>174054000</v>
      </c>
      <c r="Q5929" s="4">
        <v>7945</v>
      </c>
      <c r="R5929" s="4" t="b">
        <f t="shared" si="103"/>
        <v>0</v>
      </c>
      <c r="S5929" s="4">
        <v>0</v>
      </c>
    </row>
    <row r="5930" spans="1:19" ht="14.25" customHeight="1">
      <c r="A5930" s="4" t="s">
        <v>2921</v>
      </c>
      <c r="B5930" s="5"/>
      <c r="C5930" s="4">
        <v>0</v>
      </c>
      <c r="E5930" s="4" t="b">
        <f t="shared" si="96"/>
        <v>0</v>
      </c>
      <c r="F5930" s="4">
        <v>0</v>
      </c>
      <c r="G5930" s="4">
        <v>0</v>
      </c>
      <c r="H5930" s="6">
        <v>44105</v>
      </c>
      <c r="I5930" s="4" t="s">
        <v>3716</v>
      </c>
      <c r="J5930" s="4" t="s">
        <v>1043</v>
      </c>
      <c r="K5930" s="4">
        <v>11049</v>
      </c>
      <c r="L5930" s="4">
        <v>0</v>
      </c>
      <c r="M5930" s="4">
        <v>0</v>
      </c>
      <c r="N5930" s="4">
        <v>0</v>
      </c>
      <c r="O5930" s="4">
        <v>210000</v>
      </c>
      <c r="P5930" s="4">
        <v>174264000</v>
      </c>
      <c r="Q5930" s="4">
        <v>7946</v>
      </c>
      <c r="R5930" s="4" t="b">
        <f t="shared" si="103"/>
        <v>0</v>
      </c>
      <c r="S5930" s="4">
        <v>0</v>
      </c>
    </row>
    <row r="5931" spans="1:19" ht="14.25" customHeight="1">
      <c r="A5931" s="4" t="s">
        <v>2921</v>
      </c>
      <c r="B5931" s="5"/>
      <c r="C5931" s="4">
        <v>0</v>
      </c>
      <c r="E5931" s="4" t="b">
        <f t="shared" si="96"/>
        <v>0</v>
      </c>
      <c r="F5931" s="4">
        <v>0</v>
      </c>
      <c r="G5931" s="4">
        <v>0</v>
      </c>
      <c r="H5931" s="6">
        <v>44105</v>
      </c>
      <c r="I5931" s="4" t="s">
        <v>3717</v>
      </c>
      <c r="J5931" s="4" t="s">
        <v>1043</v>
      </c>
      <c r="K5931" s="4">
        <v>11050</v>
      </c>
      <c r="L5931" s="4">
        <v>0</v>
      </c>
      <c r="M5931" s="4">
        <v>0</v>
      </c>
      <c r="N5931" s="4">
        <v>0</v>
      </c>
      <c r="O5931" s="4">
        <v>210000</v>
      </c>
      <c r="P5931" s="4">
        <v>174474000</v>
      </c>
      <c r="Q5931" s="4">
        <v>7947</v>
      </c>
      <c r="R5931" s="4" t="b">
        <f t="shared" si="103"/>
        <v>0</v>
      </c>
      <c r="S5931" s="4">
        <v>0</v>
      </c>
    </row>
    <row r="5932" spans="1:19" ht="14.25" customHeight="1">
      <c r="A5932" s="4" t="s">
        <v>2921</v>
      </c>
      <c r="B5932" s="5"/>
      <c r="C5932" s="4">
        <v>0</v>
      </c>
      <c r="E5932" s="4" t="b">
        <f t="shared" si="96"/>
        <v>0</v>
      </c>
      <c r="F5932" s="4">
        <v>0</v>
      </c>
      <c r="G5932" s="4">
        <v>0</v>
      </c>
      <c r="H5932" s="6">
        <v>44105</v>
      </c>
      <c r="I5932" s="4" t="s">
        <v>3718</v>
      </c>
      <c r="J5932" s="4" t="s">
        <v>1043</v>
      </c>
      <c r="K5932" s="4">
        <v>11051</v>
      </c>
      <c r="L5932" s="4">
        <v>0</v>
      </c>
      <c r="M5932" s="4">
        <v>0</v>
      </c>
      <c r="N5932" s="4">
        <v>0</v>
      </c>
      <c r="O5932" s="4">
        <v>233000</v>
      </c>
      <c r="P5932" s="4">
        <v>174707000</v>
      </c>
      <c r="Q5932" s="4">
        <v>7948</v>
      </c>
      <c r="R5932" s="4" t="b">
        <f t="shared" si="103"/>
        <v>0</v>
      </c>
      <c r="S5932" s="4">
        <v>0</v>
      </c>
    </row>
    <row r="5933" spans="1:19" ht="14.25" customHeight="1">
      <c r="A5933" s="4" t="s">
        <v>2921</v>
      </c>
      <c r="B5933" s="5"/>
      <c r="C5933" s="4">
        <v>0</v>
      </c>
      <c r="E5933" s="4" t="b">
        <f t="shared" si="96"/>
        <v>0</v>
      </c>
      <c r="F5933" s="4">
        <v>0</v>
      </c>
      <c r="G5933" s="4">
        <v>0</v>
      </c>
      <c r="H5933" s="6">
        <v>44105</v>
      </c>
      <c r="I5933" s="4" t="s">
        <v>3719</v>
      </c>
      <c r="J5933" s="4" t="s">
        <v>1043</v>
      </c>
      <c r="K5933" s="4">
        <v>11052</v>
      </c>
      <c r="L5933" s="4">
        <v>0</v>
      </c>
      <c r="M5933" s="4">
        <v>0</v>
      </c>
      <c r="N5933" s="4">
        <v>0</v>
      </c>
      <c r="O5933" s="4">
        <v>210000</v>
      </c>
      <c r="P5933" s="4">
        <v>174917000</v>
      </c>
      <c r="Q5933" s="4">
        <v>7949</v>
      </c>
      <c r="R5933" s="4" t="b">
        <f t="shared" si="103"/>
        <v>0</v>
      </c>
      <c r="S5933" s="4">
        <v>0</v>
      </c>
    </row>
    <row r="5934" spans="1:19" ht="14.25" customHeight="1">
      <c r="A5934" s="4" t="s">
        <v>2921</v>
      </c>
      <c r="B5934" s="5"/>
      <c r="C5934" s="4">
        <v>0</v>
      </c>
      <c r="E5934" s="4" t="b">
        <f t="shared" si="96"/>
        <v>0</v>
      </c>
      <c r="F5934" s="4">
        <v>0</v>
      </c>
      <c r="G5934" s="4">
        <v>0</v>
      </c>
      <c r="H5934" s="6">
        <v>44105</v>
      </c>
      <c r="I5934" s="4" t="s">
        <v>3720</v>
      </c>
      <c r="J5934" s="4" t="s">
        <v>1043</v>
      </c>
      <c r="K5934" s="4">
        <v>11053</v>
      </c>
      <c r="L5934" s="4">
        <v>0</v>
      </c>
      <c r="M5934" s="4">
        <v>0</v>
      </c>
      <c r="N5934" s="4">
        <v>0</v>
      </c>
      <c r="O5934" s="4">
        <v>210000</v>
      </c>
      <c r="P5934" s="4">
        <v>175127000</v>
      </c>
      <c r="Q5934" s="4">
        <v>7950</v>
      </c>
      <c r="R5934" s="4" t="b">
        <f t="shared" si="103"/>
        <v>0</v>
      </c>
      <c r="S5934" s="4">
        <v>0</v>
      </c>
    </row>
    <row r="5935" spans="1:19" ht="14.25" customHeight="1">
      <c r="A5935" s="4" t="s">
        <v>2921</v>
      </c>
      <c r="B5935" s="5"/>
      <c r="C5935" s="4">
        <v>0</v>
      </c>
      <c r="E5935" s="4" t="b">
        <f t="shared" si="96"/>
        <v>0</v>
      </c>
      <c r="F5935" s="4">
        <v>0</v>
      </c>
      <c r="G5935" s="4">
        <v>0</v>
      </c>
      <c r="H5935" s="6">
        <v>44105</v>
      </c>
      <c r="I5935" s="4" t="s">
        <v>3721</v>
      </c>
      <c r="J5935" s="4" t="s">
        <v>1043</v>
      </c>
      <c r="K5935" s="4">
        <v>11054</v>
      </c>
      <c r="L5935" s="4">
        <v>0</v>
      </c>
      <c r="M5935" s="4">
        <v>0</v>
      </c>
      <c r="N5935" s="4">
        <v>0</v>
      </c>
      <c r="O5935" s="4">
        <v>233000</v>
      </c>
      <c r="P5935" s="4">
        <v>175360000</v>
      </c>
      <c r="Q5935" s="4">
        <v>7951</v>
      </c>
      <c r="R5935" s="4" t="b">
        <f t="shared" si="103"/>
        <v>0</v>
      </c>
      <c r="S5935" s="4">
        <v>0</v>
      </c>
    </row>
    <row r="5936" spans="1:19" ht="14.25" customHeight="1">
      <c r="A5936" s="4" t="s">
        <v>2921</v>
      </c>
      <c r="B5936" s="5"/>
      <c r="C5936" s="4">
        <v>0</v>
      </c>
      <c r="E5936" s="4" t="b">
        <f t="shared" si="96"/>
        <v>0</v>
      </c>
      <c r="F5936" s="4">
        <v>0</v>
      </c>
      <c r="G5936" s="4">
        <v>0</v>
      </c>
      <c r="H5936" s="6">
        <v>44136</v>
      </c>
      <c r="I5936" s="4" t="s">
        <v>3722</v>
      </c>
      <c r="J5936" s="4" t="s">
        <v>1043</v>
      </c>
      <c r="K5936" s="4">
        <v>11055</v>
      </c>
      <c r="L5936" s="4">
        <v>0</v>
      </c>
      <c r="M5936" s="4">
        <v>0</v>
      </c>
      <c r="N5936" s="4">
        <v>0</v>
      </c>
      <c r="O5936" s="4">
        <v>233000</v>
      </c>
      <c r="P5936" s="4">
        <v>175593000</v>
      </c>
      <c r="Q5936" s="4">
        <v>7952</v>
      </c>
      <c r="R5936" s="4" t="b">
        <f t="shared" si="103"/>
        <v>0</v>
      </c>
      <c r="S5936" s="4">
        <v>0</v>
      </c>
    </row>
    <row r="5937" spans="1:19" ht="14.25" customHeight="1">
      <c r="A5937" s="4" t="s">
        <v>2921</v>
      </c>
      <c r="B5937" s="5"/>
      <c r="C5937" s="4">
        <v>0</v>
      </c>
      <c r="E5937" s="4" t="b">
        <f t="shared" si="96"/>
        <v>0</v>
      </c>
      <c r="F5937" s="4">
        <v>0</v>
      </c>
      <c r="G5937" s="4">
        <v>0</v>
      </c>
      <c r="H5937" s="6">
        <v>44136</v>
      </c>
      <c r="I5937" s="4" t="s">
        <v>3723</v>
      </c>
      <c r="J5937" s="4" t="s">
        <v>1043</v>
      </c>
      <c r="K5937" s="4">
        <v>11056</v>
      </c>
      <c r="L5937" s="4">
        <v>0</v>
      </c>
      <c r="M5937" s="4">
        <v>0</v>
      </c>
      <c r="N5937" s="4">
        <v>0</v>
      </c>
      <c r="O5937" s="4">
        <v>210000</v>
      </c>
      <c r="P5937" s="4">
        <v>175803000</v>
      </c>
      <c r="Q5937" s="4">
        <v>7953</v>
      </c>
      <c r="R5937" s="4" t="b">
        <f t="shared" si="103"/>
        <v>0</v>
      </c>
      <c r="S5937" s="4">
        <v>0</v>
      </c>
    </row>
    <row r="5938" spans="1:19" ht="14.25" customHeight="1">
      <c r="A5938" s="4" t="s">
        <v>2921</v>
      </c>
      <c r="B5938" s="5"/>
      <c r="C5938" s="4">
        <v>0</v>
      </c>
      <c r="E5938" s="4" t="b">
        <f t="shared" si="96"/>
        <v>0</v>
      </c>
      <c r="F5938" s="4">
        <v>0</v>
      </c>
      <c r="G5938" s="4">
        <v>0</v>
      </c>
      <c r="H5938" s="6">
        <v>44136</v>
      </c>
      <c r="I5938" s="4" t="s">
        <v>3724</v>
      </c>
      <c r="J5938" s="4" t="s">
        <v>1043</v>
      </c>
      <c r="K5938" s="4">
        <v>11057</v>
      </c>
      <c r="L5938" s="4">
        <v>0</v>
      </c>
      <c r="M5938" s="4">
        <v>0</v>
      </c>
      <c r="N5938" s="4">
        <v>0</v>
      </c>
      <c r="O5938" s="4">
        <v>210000</v>
      </c>
      <c r="P5938" s="4">
        <v>176013000</v>
      </c>
      <c r="Q5938" s="4">
        <v>7954</v>
      </c>
      <c r="R5938" s="4" t="b">
        <f t="shared" si="103"/>
        <v>0</v>
      </c>
      <c r="S5938" s="4">
        <v>0</v>
      </c>
    </row>
    <row r="5939" spans="1:19" ht="14.25" customHeight="1">
      <c r="A5939" s="4" t="s">
        <v>2921</v>
      </c>
      <c r="B5939" s="5"/>
      <c r="C5939" s="4">
        <v>0</v>
      </c>
      <c r="E5939" s="4" t="b">
        <f t="shared" si="96"/>
        <v>0</v>
      </c>
      <c r="F5939" s="4">
        <v>0</v>
      </c>
      <c r="G5939" s="4">
        <v>0</v>
      </c>
      <c r="H5939" s="6">
        <v>44136</v>
      </c>
      <c r="I5939" s="4" t="s">
        <v>3725</v>
      </c>
      <c r="J5939" s="4" t="s">
        <v>1043</v>
      </c>
      <c r="K5939" s="4">
        <v>11058</v>
      </c>
      <c r="L5939" s="4">
        <v>0</v>
      </c>
      <c r="M5939" s="4">
        <v>0</v>
      </c>
      <c r="N5939" s="4">
        <v>0</v>
      </c>
      <c r="O5939" s="4">
        <v>210000</v>
      </c>
      <c r="P5939" s="4">
        <v>176223000</v>
      </c>
      <c r="Q5939" s="4">
        <v>7955</v>
      </c>
      <c r="R5939" s="4" t="b">
        <f t="shared" si="103"/>
        <v>0</v>
      </c>
      <c r="S5939" s="4">
        <v>0</v>
      </c>
    </row>
    <row r="5940" spans="1:19" ht="14.25" customHeight="1">
      <c r="A5940" s="4" t="s">
        <v>2921</v>
      </c>
      <c r="B5940" s="5"/>
      <c r="C5940" s="4">
        <v>0</v>
      </c>
      <c r="E5940" s="4" t="b">
        <f t="shared" si="96"/>
        <v>0</v>
      </c>
      <c r="F5940" s="4">
        <v>0</v>
      </c>
      <c r="G5940" s="4">
        <v>0</v>
      </c>
      <c r="H5940" s="6">
        <v>44136</v>
      </c>
      <c r="I5940" s="4" t="s">
        <v>3726</v>
      </c>
      <c r="J5940" s="4" t="s">
        <v>1043</v>
      </c>
      <c r="K5940" s="4">
        <v>11059</v>
      </c>
      <c r="L5940" s="4">
        <v>0</v>
      </c>
      <c r="M5940" s="4">
        <v>0</v>
      </c>
      <c r="N5940" s="4">
        <v>0</v>
      </c>
      <c r="O5940" s="4">
        <v>210000</v>
      </c>
      <c r="P5940" s="4">
        <v>176433000</v>
      </c>
      <c r="Q5940" s="4">
        <v>7956</v>
      </c>
      <c r="R5940" s="4" t="b">
        <f t="shared" si="103"/>
        <v>0</v>
      </c>
      <c r="S5940" s="4">
        <v>0</v>
      </c>
    </row>
    <row r="5941" spans="1:19" ht="14.25" customHeight="1">
      <c r="A5941" s="4" t="s">
        <v>2921</v>
      </c>
      <c r="B5941" s="5"/>
      <c r="C5941" s="4">
        <v>0</v>
      </c>
      <c r="E5941" s="4" t="b">
        <f t="shared" si="96"/>
        <v>0</v>
      </c>
      <c r="F5941" s="4">
        <v>0</v>
      </c>
      <c r="G5941" s="4">
        <v>0</v>
      </c>
      <c r="H5941" s="6">
        <v>44136</v>
      </c>
      <c r="I5941" s="4" t="s">
        <v>3727</v>
      </c>
      <c r="J5941" s="4" t="s">
        <v>1043</v>
      </c>
      <c r="K5941" s="4">
        <v>11060</v>
      </c>
      <c r="L5941" s="4">
        <v>0</v>
      </c>
      <c r="M5941" s="4">
        <v>0</v>
      </c>
      <c r="N5941" s="4">
        <v>0</v>
      </c>
      <c r="O5941" s="4">
        <v>233000</v>
      </c>
      <c r="P5941" s="4">
        <v>176666000</v>
      </c>
      <c r="Q5941" s="4">
        <v>7957</v>
      </c>
      <c r="R5941" s="4" t="b">
        <f t="shared" si="103"/>
        <v>0</v>
      </c>
      <c r="S5941" s="4">
        <v>0</v>
      </c>
    </row>
    <row r="5942" spans="1:19" ht="14.25" customHeight="1">
      <c r="A5942" s="4" t="s">
        <v>2921</v>
      </c>
      <c r="B5942" s="5"/>
      <c r="C5942" s="4">
        <v>0</v>
      </c>
      <c r="E5942" s="4" t="b">
        <f t="shared" si="96"/>
        <v>0</v>
      </c>
      <c r="F5942" s="4">
        <v>0</v>
      </c>
      <c r="G5942" s="4">
        <v>0</v>
      </c>
      <c r="H5942" s="6">
        <v>44136</v>
      </c>
      <c r="I5942" s="4" t="s">
        <v>3728</v>
      </c>
      <c r="J5942" s="4" t="s">
        <v>1043</v>
      </c>
      <c r="K5942" s="4">
        <v>11061</v>
      </c>
      <c r="L5942" s="4">
        <v>0</v>
      </c>
      <c r="M5942" s="4">
        <v>0</v>
      </c>
      <c r="N5942" s="4">
        <v>0</v>
      </c>
      <c r="O5942" s="4">
        <v>233000</v>
      </c>
      <c r="P5942" s="4">
        <v>176899000</v>
      </c>
      <c r="Q5942" s="4">
        <v>7958</v>
      </c>
      <c r="R5942" s="4" t="b">
        <f t="shared" si="103"/>
        <v>0</v>
      </c>
      <c r="S5942" s="4">
        <v>0</v>
      </c>
    </row>
    <row r="5943" spans="1:19" ht="14.25" customHeight="1">
      <c r="A5943" s="4" t="s">
        <v>2921</v>
      </c>
      <c r="B5943" s="5"/>
      <c r="C5943" s="4">
        <v>0</v>
      </c>
      <c r="E5943" s="4" t="b">
        <f t="shared" si="96"/>
        <v>0</v>
      </c>
      <c r="F5943" s="4">
        <v>0</v>
      </c>
      <c r="G5943" s="4">
        <v>0</v>
      </c>
      <c r="H5943" s="6">
        <v>44136</v>
      </c>
      <c r="I5943" s="4" t="s">
        <v>3729</v>
      </c>
      <c r="J5943" s="4" t="s">
        <v>1043</v>
      </c>
      <c r="K5943" s="4">
        <v>11062</v>
      </c>
      <c r="L5943" s="4">
        <v>0</v>
      </c>
      <c r="M5943" s="4">
        <v>0</v>
      </c>
      <c r="N5943" s="4">
        <v>0</v>
      </c>
      <c r="O5943" s="4">
        <v>210000</v>
      </c>
      <c r="P5943" s="4">
        <v>177109000</v>
      </c>
      <c r="Q5943" s="4">
        <v>7959</v>
      </c>
      <c r="R5943" s="4" t="b">
        <f t="shared" si="103"/>
        <v>0</v>
      </c>
      <c r="S5943" s="4">
        <v>0</v>
      </c>
    </row>
    <row r="5944" spans="1:19" ht="14.25" customHeight="1">
      <c r="A5944" s="4" t="s">
        <v>2921</v>
      </c>
      <c r="B5944" s="5"/>
      <c r="C5944" s="4">
        <v>0</v>
      </c>
      <c r="E5944" s="4" t="b">
        <f t="shared" si="96"/>
        <v>0</v>
      </c>
      <c r="F5944" s="4">
        <v>0</v>
      </c>
      <c r="G5944" s="4">
        <v>0</v>
      </c>
      <c r="H5944" s="6">
        <v>44136</v>
      </c>
      <c r="I5944" s="4" t="s">
        <v>3730</v>
      </c>
      <c r="J5944" s="4" t="s">
        <v>1043</v>
      </c>
      <c r="K5944" s="4">
        <v>11063</v>
      </c>
      <c r="L5944" s="4">
        <v>0</v>
      </c>
      <c r="M5944" s="4">
        <v>0</v>
      </c>
      <c r="N5944" s="4">
        <v>0</v>
      </c>
      <c r="O5944" s="4">
        <v>233000</v>
      </c>
      <c r="P5944" s="4">
        <v>177342000</v>
      </c>
      <c r="Q5944" s="4">
        <v>7960</v>
      </c>
      <c r="R5944" s="4" t="b">
        <f t="shared" si="103"/>
        <v>0</v>
      </c>
      <c r="S5944" s="4">
        <v>0</v>
      </c>
    </row>
    <row r="5945" spans="1:19" ht="14.25" customHeight="1">
      <c r="A5945" s="4" t="s">
        <v>2921</v>
      </c>
      <c r="B5945" s="5"/>
      <c r="C5945" s="4">
        <v>0</v>
      </c>
      <c r="E5945" s="4" t="b">
        <f t="shared" si="96"/>
        <v>0</v>
      </c>
      <c r="F5945" s="4">
        <v>0</v>
      </c>
      <c r="G5945" s="4">
        <v>0</v>
      </c>
      <c r="H5945" s="6">
        <v>44136</v>
      </c>
      <c r="I5945" s="4" t="s">
        <v>3731</v>
      </c>
      <c r="J5945" s="4" t="s">
        <v>1043</v>
      </c>
      <c r="K5945" s="4">
        <v>11064</v>
      </c>
      <c r="L5945" s="4">
        <v>0</v>
      </c>
      <c r="M5945" s="4">
        <v>0</v>
      </c>
      <c r="N5945" s="4">
        <v>0</v>
      </c>
      <c r="O5945" s="4">
        <v>210000</v>
      </c>
      <c r="P5945" s="4">
        <v>177552000</v>
      </c>
      <c r="Q5945" s="4">
        <v>7961</v>
      </c>
      <c r="R5945" s="4" t="b">
        <f t="shared" si="103"/>
        <v>0</v>
      </c>
      <c r="S5945" s="4">
        <v>0</v>
      </c>
    </row>
    <row r="5946" spans="1:19" ht="14.25" customHeight="1">
      <c r="A5946" s="4" t="s">
        <v>2921</v>
      </c>
      <c r="B5946" s="5"/>
      <c r="C5946" s="4">
        <v>0</v>
      </c>
      <c r="E5946" s="4" t="b">
        <f t="shared" si="96"/>
        <v>0</v>
      </c>
      <c r="F5946" s="4">
        <v>0</v>
      </c>
      <c r="G5946" s="4">
        <v>0</v>
      </c>
      <c r="H5946" s="6">
        <v>44136</v>
      </c>
      <c r="I5946" s="4" t="s">
        <v>3732</v>
      </c>
      <c r="J5946" s="4" t="s">
        <v>1043</v>
      </c>
      <c r="K5946" s="4">
        <v>11065</v>
      </c>
      <c r="L5946" s="4">
        <v>0</v>
      </c>
      <c r="M5946" s="4">
        <v>0</v>
      </c>
      <c r="N5946" s="4">
        <v>0</v>
      </c>
      <c r="O5946" s="4">
        <v>210000</v>
      </c>
      <c r="P5946" s="4">
        <v>177762000</v>
      </c>
      <c r="Q5946" s="4">
        <v>7962</v>
      </c>
      <c r="R5946" s="4" t="b">
        <f t="shared" si="103"/>
        <v>0</v>
      </c>
      <c r="S5946" s="4">
        <v>0</v>
      </c>
    </row>
    <row r="5947" spans="1:19" ht="14.25" customHeight="1">
      <c r="A5947" s="4" t="s">
        <v>2921</v>
      </c>
      <c r="B5947" s="5"/>
      <c r="C5947" s="4">
        <v>0</v>
      </c>
      <c r="E5947" s="4" t="b">
        <f t="shared" si="96"/>
        <v>0</v>
      </c>
      <c r="F5947" s="4">
        <v>0</v>
      </c>
      <c r="G5947" s="4">
        <v>0</v>
      </c>
      <c r="H5947" s="6">
        <v>44136</v>
      </c>
      <c r="I5947" s="4" t="s">
        <v>3733</v>
      </c>
      <c r="J5947" s="4" t="s">
        <v>1043</v>
      </c>
      <c r="K5947" s="4">
        <v>11066</v>
      </c>
      <c r="L5947" s="4">
        <v>0</v>
      </c>
      <c r="M5947" s="4">
        <v>0</v>
      </c>
      <c r="N5947" s="4">
        <v>0</v>
      </c>
      <c r="O5947" s="4">
        <v>210000</v>
      </c>
      <c r="P5947" s="4">
        <v>177972000</v>
      </c>
      <c r="Q5947" s="4">
        <v>7963</v>
      </c>
      <c r="R5947" s="4" t="b">
        <f t="shared" si="103"/>
        <v>0</v>
      </c>
      <c r="S5947" s="4">
        <v>0</v>
      </c>
    </row>
    <row r="5948" spans="1:19" ht="14.25" customHeight="1">
      <c r="A5948" s="4" t="s">
        <v>2921</v>
      </c>
      <c r="B5948" s="5"/>
      <c r="C5948" s="4">
        <v>0</v>
      </c>
      <c r="E5948" s="4" t="b">
        <f t="shared" si="96"/>
        <v>0</v>
      </c>
      <c r="F5948" s="4">
        <v>0</v>
      </c>
      <c r="G5948" s="4">
        <v>0</v>
      </c>
      <c r="H5948" s="6">
        <v>44136</v>
      </c>
      <c r="I5948" s="4" t="s">
        <v>3734</v>
      </c>
      <c r="J5948" s="4" t="s">
        <v>1043</v>
      </c>
      <c r="K5948" s="4">
        <v>11067</v>
      </c>
      <c r="L5948" s="4">
        <v>0</v>
      </c>
      <c r="M5948" s="4">
        <v>0</v>
      </c>
      <c r="N5948" s="4">
        <v>0</v>
      </c>
      <c r="O5948" s="4">
        <v>210000</v>
      </c>
      <c r="P5948" s="4">
        <v>178182000</v>
      </c>
      <c r="Q5948" s="4">
        <v>7964</v>
      </c>
      <c r="R5948" s="4" t="b">
        <f t="shared" si="103"/>
        <v>0</v>
      </c>
      <c r="S5948" s="4">
        <v>0</v>
      </c>
    </row>
    <row r="5949" spans="1:19" ht="14.25" customHeight="1">
      <c r="A5949" s="4" t="s">
        <v>2921</v>
      </c>
      <c r="B5949" s="5"/>
      <c r="C5949" s="4">
        <v>0</v>
      </c>
      <c r="E5949" s="4" t="b">
        <f t="shared" si="96"/>
        <v>0</v>
      </c>
      <c r="F5949" s="4">
        <v>0</v>
      </c>
      <c r="G5949" s="4">
        <v>0</v>
      </c>
      <c r="H5949" s="6">
        <v>44136</v>
      </c>
      <c r="I5949" s="4" t="s">
        <v>3735</v>
      </c>
      <c r="J5949" s="4" t="s">
        <v>1043</v>
      </c>
      <c r="K5949" s="4">
        <v>11068</v>
      </c>
      <c r="L5949" s="4">
        <v>0</v>
      </c>
      <c r="M5949" s="4">
        <v>0</v>
      </c>
      <c r="N5949" s="4">
        <v>0</v>
      </c>
      <c r="O5949" s="4">
        <v>210000</v>
      </c>
      <c r="P5949" s="4">
        <v>178392000</v>
      </c>
      <c r="Q5949" s="4">
        <v>7965</v>
      </c>
      <c r="R5949" s="4" t="b">
        <f t="shared" si="103"/>
        <v>0</v>
      </c>
      <c r="S5949" s="4">
        <v>0</v>
      </c>
    </row>
    <row r="5950" spans="1:19" ht="14.25" customHeight="1">
      <c r="A5950" s="4" t="s">
        <v>2921</v>
      </c>
      <c r="B5950" s="5"/>
      <c r="C5950" s="4">
        <v>0</v>
      </c>
      <c r="E5950" s="4" t="b">
        <f t="shared" si="96"/>
        <v>0</v>
      </c>
      <c r="F5950" s="4">
        <v>0</v>
      </c>
      <c r="G5950" s="4">
        <v>0</v>
      </c>
      <c r="H5950" s="6">
        <v>44136</v>
      </c>
      <c r="I5950" s="4" t="s">
        <v>3736</v>
      </c>
      <c r="J5950" s="4" t="s">
        <v>1043</v>
      </c>
      <c r="K5950" s="4">
        <v>11069</v>
      </c>
      <c r="L5950" s="4">
        <v>0</v>
      </c>
      <c r="M5950" s="4">
        <v>0</v>
      </c>
      <c r="N5950" s="4">
        <v>0</v>
      </c>
      <c r="O5950" s="4">
        <v>233000</v>
      </c>
      <c r="P5950" s="4">
        <v>178625000</v>
      </c>
      <c r="Q5950" s="4">
        <v>7966</v>
      </c>
      <c r="R5950" s="4" t="b">
        <f t="shared" si="103"/>
        <v>0</v>
      </c>
      <c r="S5950" s="4">
        <v>0</v>
      </c>
    </row>
    <row r="5951" spans="1:19" ht="14.25" customHeight="1">
      <c r="A5951" s="4" t="s">
        <v>2921</v>
      </c>
      <c r="B5951" s="5"/>
      <c r="C5951" s="4">
        <v>0</v>
      </c>
      <c r="E5951" s="4" t="b">
        <f t="shared" si="96"/>
        <v>0</v>
      </c>
      <c r="F5951" s="4">
        <v>0</v>
      </c>
      <c r="G5951" s="4">
        <v>0</v>
      </c>
      <c r="H5951" s="6">
        <v>44136</v>
      </c>
      <c r="I5951" s="4" t="s">
        <v>3737</v>
      </c>
      <c r="J5951" s="4" t="s">
        <v>1043</v>
      </c>
      <c r="K5951" s="4">
        <v>11070</v>
      </c>
      <c r="L5951" s="4">
        <v>0</v>
      </c>
      <c r="M5951" s="4">
        <v>0</v>
      </c>
      <c r="N5951" s="4">
        <v>0</v>
      </c>
      <c r="O5951" s="4">
        <v>210000</v>
      </c>
      <c r="P5951" s="4">
        <v>178835000</v>
      </c>
      <c r="Q5951" s="4">
        <v>7967</v>
      </c>
      <c r="R5951" s="4" t="b">
        <f t="shared" si="103"/>
        <v>0</v>
      </c>
      <c r="S5951" s="4">
        <v>0</v>
      </c>
    </row>
    <row r="5952" spans="1:19" ht="14.25" customHeight="1">
      <c r="A5952" s="4" t="s">
        <v>2921</v>
      </c>
      <c r="B5952" s="5"/>
      <c r="C5952" s="4">
        <v>0</v>
      </c>
      <c r="E5952" s="4" t="b">
        <f t="shared" si="96"/>
        <v>0</v>
      </c>
      <c r="F5952" s="4">
        <v>0</v>
      </c>
      <c r="G5952" s="4">
        <v>0</v>
      </c>
      <c r="H5952" s="6">
        <v>44136</v>
      </c>
      <c r="I5952" s="4" t="s">
        <v>3738</v>
      </c>
      <c r="J5952" s="4" t="s">
        <v>1043</v>
      </c>
      <c r="K5952" s="4">
        <v>11071</v>
      </c>
      <c r="L5952" s="4">
        <v>0</v>
      </c>
      <c r="M5952" s="4">
        <v>0</v>
      </c>
      <c r="N5952" s="4">
        <v>0</v>
      </c>
      <c r="O5952" s="4">
        <v>210000</v>
      </c>
      <c r="P5952" s="4">
        <v>179045000</v>
      </c>
      <c r="Q5952" s="4">
        <v>7968</v>
      </c>
      <c r="R5952" s="4" t="b">
        <f t="shared" si="103"/>
        <v>0</v>
      </c>
      <c r="S5952" s="4">
        <v>0</v>
      </c>
    </row>
    <row r="5953" spans="1:19" ht="14.25" customHeight="1">
      <c r="A5953" s="4" t="s">
        <v>2921</v>
      </c>
      <c r="B5953" s="5"/>
      <c r="C5953" s="4">
        <v>0</v>
      </c>
      <c r="E5953" s="4" t="b">
        <f t="shared" si="96"/>
        <v>0</v>
      </c>
      <c r="F5953" s="4">
        <v>0</v>
      </c>
      <c r="G5953" s="4">
        <v>0</v>
      </c>
      <c r="H5953" s="6">
        <v>44136</v>
      </c>
      <c r="I5953" s="4" t="s">
        <v>3739</v>
      </c>
      <c r="J5953" s="4" t="s">
        <v>1043</v>
      </c>
      <c r="K5953" s="4">
        <v>11072</v>
      </c>
      <c r="L5953" s="4">
        <v>0</v>
      </c>
      <c r="M5953" s="4">
        <v>0</v>
      </c>
      <c r="N5953" s="4">
        <v>0</v>
      </c>
      <c r="O5953" s="4">
        <v>233000</v>
      </c>
      <c r="P5953" s="4">
        <v>179278000</v>
      </c>
      <c r="Q5953" s="4">
        <v>7969</v>
      </c>
      <c r="R5953" s="4" t="b">
        <f t="shared" si="103"/>
        <v>0</v>
      </c>
      <c r="S5953" s="4">
        <v>0</v>
      </c>
    </row>
    <row r="5954" spans="1:19" ht="14.25" customHeight="1">
      <c r="A5954" s="4" t="s">
        <v>2921</v>
      </c>
      <c r="B5954" s="5"/>
      <c r="C5954" s="4">
        <v>0</v>
      </c>
      <c r="E5954" s="4" t="b">
        <f t="shared" si="96"/>
        <v>0</v>
      </c>
      <c r="F5954" s="4">
        <v>0</v>
      </c>
      <c r="G5954" s="4">
        <v>0</v>
      </c>
      <c r="H5954" s="6">
        <v>44136</v>
      </c>
      <c r="I5954" s="4" t="s">
        <v>3740</v>
      </c>
      <c r="J5954" s="4" t="s">
        <v>1043</v>
      </c>
      <c r="K5954" s="4">
        <v>11073</v>
      </c>
      <c r="L5954" s="4">
        <v>0</v>
      </c>
      <c r="M5954" s="4">
        <v>0</v>
      </c>
      <c r="N5954" s="4">
        <v>0</v>
      </c>
      <c r="O5954" s="4">
        <v>233000</v>
      </c>
      <c r="P5954" s="4">
        <v>179511000</v>
      </c>
      <c r="Q5954" s="4">
        <v>7970</v>
      </c>
      <c r="R5954" s="4" t="b">
        <f t="shared" si="103"/>
        <v>0</v>
      </c>
      <c r="S5954" s="4">
        <v>0</v>
      </c>
    </row>
    <row r="5955" spans="1:19" ht="14.25" customHeight="1">
      <c r="A5955" s="4" t="s">
        <v>2921</v>
      </c>
      <c r="B5955" s="5"/>
      <c r="C5955" s="4">
        <v>0</v>
      </c>
      <c r="E5955" s="4" t="b">
        <f t="shared" si="96"/>
        <v>0</v>
      </c>
      <c r="F5955" s="4">
        <v>0</v>
      </c>
      <c r="G5955" s="4">
        <v>0</v>
      </c>
      <c r="H5955" s="6">
        <v>44136</v>
      </c>
      <c r="I5955" s="4" t="s">
        <v>3741</v>
      </c>
      <c r="J5955" s="4" t="s">
        <v>1043</v>
      </c>
      <c r="K5955" s="4">
        <v>11074</v>
      </c>
      <c r="L5955" s="4">
        <v>0</v>
      </c>
      <c r="M5955" s="4">
        <v>0</v>
      </c>
      <c r="N5955" s="4">
        <v>0</v>
      </c>
      <c r="O5955" s="4">
        <v>233000</v>
      </c>
      <c r="P5955" s="4">
        <v>179744000</v>
      </c>
      <c r="Q5955" s="4">
        <v>7971</v>
      </c>
      <c r="R5955" s="4" t="b">
        <f t="shared" si="103"/>
        <v>0</v>
      </c>
      <c r="S5955" s="4">
        <v>0</v>
      </c>
    </row>
    <row r="5956" spans="1:19" ht="14.25" customHeight="1">
      <c r="A5956" s="4" t="s">
        <v>2921</v>
      </c>
      <c r="B5956" s="5"/>
      <c r="C5956" s="4">
        <v>0</v>
      </c>
      <c r="E5956" s="4" t="b">
        <f t="shared" si="96"/>
        <v>0</v>
      </c>
      <c r="F5956" s="4">
        <v>0</v>
      </c>
      <c r="G5956" s="4">
        <v>0</v>
      </c>
      <c r="H5956" s="6">
        <v>44136</v>
      </c>
      <c r="I5956" s="4" t="s">
        <v>3742</v>
      </c>
      <c r="J5956" s="4" t="s">
        <v>1043</v>
      </c>
      <c r="K5956" s="4">
        <v>11075</v>
      </c>
      <c r="L5956" s="4">
        <v>0</v>
      </c>
      <c r="M5956" s="4">
        <v>0</v>
      </c>
      <c r="N5956" s="4">
        <v>0</v>
      </c>
      <c r="O5956" s="4">
        <v>233000</v>
      </c>
      <c r="P5956" s="4">
        <v>179977000</v>
      </c>
      <c r="Q5956" s="4">
        <v>7972</v>
      </c>
      <c r="R5956" s="4" t="b">
        <f t="shared" si="103"/>
        <v>0</v>
      </c>
      <c r="S5956" s="4">
        <v>0</v>
      </c>
    </row>
    <row r="5957" spans="1:19" ht="14.25" customHeight="1">
      <c r="A5957" s="4" t="s">
        <v>2921</v>
      </c>
      <c r="B5957" s="5"/>
      <c r="C5957" s="4">
        <v>0</v>
      </c>
      <c r="E5957" s="4" t="b">
        <f t="shared" si="96"/>
        <v>0</v>
      </c>
      <c r="F5957" s="4">
        <v>0</v>
      </c>
      <c r="G5957" s="4">
        <v>0</v>
      </c>
      <c r="H5957" s="6">
        <v>44136</v>
      </c>
      <c r="I5957" s="4" t="s">
        <v>3743</v>
      </c>
      <c r="J5957" s="4" t="s">
        <v>1043</v>
      </c>
      <c r="K5957" s="4">
        <v>11076</v>
      </c>
      <c r="L5957" s="4">
        <v>0</v>
      </c>
      <c r="M5957" s="4">
        <v>0</v>
      </c>
      <c r="N5957" s="4">
        <v>0</v>
      </c>
      <c r="O5957" s="4">
        <v>210000</v>
      </c>
      <c r="P5957" s="4">
        <v>180187000</v>
      </c>
      <c r="Q5957" s="4">
        <v>7973</v>
      </c>
      <c r="R5957" s="4" t="b">
        <f t="shared" si="103"/>
        <v>0</v>
      </c>
      <c r="S5957" s="4">
        <v>0</v>
      </c>
    </row>
    <row r="5958" spans="1:19" ht="14.25" customHeight="1">
      <c r="A5958" s="4" t="s">
        <v>2921</v>
      </c>
      <c r="B5958" s="5"/>
      <c r="C5958" s="4">
        <v>0</v>
      </c>
      <c r="E5958" s="4" t="b">
        <f t="shared" si="96"/>
        <v>0</v>
      </c>
      <c r="F5958" s="4">
        <v>0</v>
      </c>
      <c r="G5958" s="4">
        <v>0</v>
      </c>
      <c r="H5958" s="6">
        <v>44136</v>
      </c>
      <c r="I5958" s="4" t="s">
        <v>3744</v>
      </c>
      <c r="J5958" s="4" t="s">
        <v>1043</v>
      </c>
      <c r="K5958" s="4">
        <v>11077</v>
      </c>
      <c r="L5958" s="4">
        <v>0</v>
      </c>
      <c r="M5958" s="4">
        <v>0</v>
      </c>
      <c r="N5958" s="4">
        <v>0</v>
      </c>
      <c r="O5958" s="4">
        <v>233000</v>
      </c>
      <c r="P5958" s="4">
        <v>180420000</v>
      </c>
      <c r="Q5958" s="4">
        <v>7974</v>
      </c>
      <c r="R5958" s="4" t="b">
        <f t="shared" si="103"/>
        <v>0</v>
      </c>
      <c r="S5958" s="4">
        <v>0</v>
      </c>
    </row>
    <row r="5959" spans="1:19" ht="14.25" customHeight="1">
      <c r="A5959" s="4" t="s">
        <v>2921</v>
      </c>
      <c r="B5959" s="5"/>
      <c r="C5959" s="4">
        <v>0</v>
      </c>
      <c r="E5959" s="4" t="b">
        <f t="shared" si="96"/>
        <v>0</v>
      </c>
      <c r="F5959" s="4">
        <v>0</v>
      </c>
      <c r="G5959" s="4">
        <v>0</v>
      </c>
      <c r="H5959" s="6">
        <v>44136</v>
      </c>
      <c r="I5959" s="4" t="s">
        <v>3745</v>
      </c>
      <c r="J5959" s="4" t="s">
        <v>1043</v>
      </c>
      <c r="K5959" s="4">
        <v>11078</v>
      </c>
      <c r="L5959" s="4">
        <v>0</v>
      </c>
      <c r="M5959" s="4">
        <v>0</v>
      </c>
      <c r="N5959" s="4">
        <v>0</v>
      </c>
      <c r="O5959" s="4">
        <v>210000</v>
      </c>
      <c r="P5959" s="4">
        <v>180630000</v>
      </c>
      <c r="Q5959" s="4">
        <v>7975</v>
      </c>
      <c r="R5959" s="4" t="b">
        <f t="shared" si="103"/>
        <v>0</v>
      </c>
      <c r="S5959" s="4">
        <v>0</v>
      </c>
    </row>
    <row r="5960" spans="1:19" ht="14.25" customHeight="1">
      <c r="A5960" s="4" t="s">
        <v>2921</v>
      </c>
      <c r="B5960" s="5"/>
      <c r="C5960" s="4">
        <v>0</v>
      </c>
      <c r="E5960" s="4" t="b">
        <f t="shared" si="96"/>
        <v>0</v>
      </c>
      <c r="F5960" s="4">
        <v>0</v>
      </c>
      <c r="G5960" s="4">
        <v>0</v>
      </c>
      <c r="H5960" s="6">
        <v>44136</v>
      </c>
      <c r="I5960" s="4" t="s">
        <v>3746</v>
      </c>
      <c r="J5960" s="4" t="s">
        <v>1043</v>
      </c>
      <c r="K5960" s="4">
        <v>11079</v>
      </c>
      <c r="L5960" s="4">
        <v>0</v>
      </c>
      <c r="M5960" s="4">
        <v>0</v>
      </c>
      <c r="N5960" s="4">
        <v>0</v>
      </c>
      <c r="O5960" s="4">
        <v>233000</v>
      </c>
      <c r="P5960" s="4">
        <v>180863000</v>
      </c>
      <c r="Q5960" s="4">
        <v>7976</v>
      </c>
      <c r="R5960" s="4" t="b">
        <f t="shared" si="103"/>
        <v>0</v>
      </c>
      <c r="S5960" s="4">
        <v>0</v>
      </c>
    </row>
    <row r="5961" spans="1:19" ht="14.25" customHeight="1">
      <c r="A5961" s="4" t="s">
        <v>2921</v>
      </c>
      <c r="B5961" s="5"/>
      <c r="C5961" s="4">
        <v>0</v>
      </c>
      <c r="E5961" s="4" t="b">
        <f t="shared" si="96"/>
        <v>0</v>
      </c>
      <c r="F5961" s="4">
        <v>0</v>
      </c>
      <c r="G5961" s="4">
        <v>0</v>
      </c>
      <c r="H5961" s="6">
        <v>44136</v>
      </c>
      <c r="I5961" s="4" t="s">
        <v>3747</v>
      </c>
      <c r="J5961" s="4" t="s">
        <v>1043</v>
      </c>
      <c r="K5961" s="4">
        <v>11080</v>
      </c>
      <c r="L5961" s="4">
        <v>0</v>
      </c>
      <c r="M5961" s="4">
        <v>0</v>
      </c>
      <c r="N5961" s="4">
        <v>0</v>
      </c>
      <c r="O5961" s="4">
        <v>210000</v>
      </c>
      <c r="P5961" s="4">
        <v>181073000</v>
      </c>
      <c r="Q5961" s="4">
        <v>7977</v>
      </c>
      <c r="R5961" s="4" t="b">
        <f t="shared" si="103"/>
        <v>0</v>
      </c>
      <c r="S5961" s="4">
        <v>0</v>
      </c>
    </row>
    <row r="5962" spans="1:19" ht="14.25" customHeight="1">
      <c r="A5962" s="4" t="s">
        <v>2921</v>
      </c>
      <c r="B5962" s="5"/>
      <c r="C5962" s="4">
        <v>0</v>
      </c>
      <c r="E5962" s="4" t="b">
        <f t="shared" si="96"/>
        <v>0</v>
      </c>
      <c r="F5962" s="4">
        <v>0</v>
      </c>
      <c r="G5962" s="4">
        <v>0</v>
      </c>
      <c r="H5962" s="6">
        <v>44136</v>
      </c>
      <c r="I5962" s="4" t="s">
        <v>3748</v>
      </c>
      <c r="J5962" s="4" t="s">
        <v>1043</v>
      </c>
      <c r="K5962" s="4">
        <v>11081</v>
      </c>
      <c r="L5962" s="4">
        <v>0</v>
      </c>
      <c r="M5962" s="4">
        <v>0</v>
      </c>
      <c r="N5962" s="4">
        <v>0</v>
      </c>
      <c r="O5962" s="4">
        <v>210000</v>
      </c>
      <c r="P5962" s="4">
        <v>181283000</v>
      </c>
      <c r="Q5962" s="4">
        <v>7978</v>
      </c>
      <c r="R5962" s="4" t="b">
        <f t="shared" si="103"/>
        <v>0</v>
      </c>
      <c r="S5962" s="4">
        <v>0</v>
      </c>
    </row>
    <row r="5963" spans="1:19" ht="14.25" customHeight="1">
      <c r="A5963" s="4" t="s">
        <v>2921</v>
      </c>
      <c r="B5963" s="5"/>
      <c r="C5963" s="4">
        <v>0</v>
      </c>
      <c r="E5963" s="4" t="b">
        <f t="shared" si="96"/>
        <v>0</v>
      </c>
      <c r="F5963" s="4">
        <v>0</v>
      </c>
      <c r="G5963" s="4">
        <v>0</v>
      </c>
      <c r="H5963" s="6">
        <v>44136</v>
      </c>
      <c r="I5963" s="4" t="s">
        <v>3749</v>
      </c>
      <c r="J5963" s="4" t="s">
        <v>1043</v>
      </c>
      <c r="K5963" s="4">
        <v>11082</v>
      </c>
      <c r="L5963" s="4">
        <v>0</v>
      </c>
      <c r="M5963" s="4">
        <v>0</v>
      </c>
      <c r="N5963" s="4">
        <v>0</v>
      </c>
      <c r="O5963" s="4">
        <v>233000</v>
      </c>
      <c r="P5963" s="4">
        <v>181516000</v>
      </c>
      <c r="Q5963" s="4">
        <v>7979</v>
      </c>
      <c r="R5963" s="4" t="b">
        <f t="shared" si="103"/>
        <v>0</v>
      </c>
      <c r="S5963" s="4">
        <v>0</v>
      </c>
    </row>
    <row r="5964" spans="1:19" ht="14.25" customHeight="1">
      <c r="A5964" s="4" t="s">
        <v>2921</v>
      </c>
      <c r="B5964" s="5"/>
      <c r="C5964" s="4">
        <v>0</v>
      </c>
      <c r="E5964" s="4" t="b">
        <f t="shared" si="96"/>
        <v>0</v>
      </c>
      <c r="F5964" s="4">
        <v>0</v>
      </c>
      <c r="G5964" s="4">
        <v>0</v>
      </c>
      <c r="H5964" s="6">
        <v>44136</v>
      </c>
      <c r="I5964" s="4" t="s">
        <v>3750</v>
      </c>
      <c r="J5964" s="4" t="s">
        <v>1043</v>
      </c>
      <c r="K5964" s="4">
        <v>11083</v>
      </c>
      <c r="L5964" s="4">
        <v>0</v>
      </c>
      <c r="M5964" s="4">
        <v>0</v>
      </c>
      <c r="N5964" s="4">
        <v>0</v>
      </c>
      <c r="O5964" s="4">
        <v>210000</v>
      </c>
      <c r="P5964" s="4">
        <v>181726000</v>
      </c>
      <c r="Q5964" s="4">
        <v>7980</v>
      </c>
      <c r="R5964" s="4" t="b">
        <f t="shared" si="103"/>
        <v>0</v>
      </c>
      <c r="S5964" s="4">
        <v>0</v>
      </c>
    </row>
    <row r="5965" spans="1:19" ht="14.25" customHeight="1">
      <c r="A5965" s="4" t="s">
        <v>2921</v>
      </c>
      <c r="B5965" s="5"/>
      <c r="C5965" s="4">
        <v>0</v>
      </c>
      <c r="E5965" s="4" t="b">
        <f t="shared" si="96"/>
        <v>0</v>
      </c>
      <c r="F5965" s="4">
        <v>0</v>
      </c>
      <c r="G5965" s="4">
        <v>0</v>
      </c>
      <c r="H5965" s="6">
        <v>44136</v>
      </c>
      <c r="I5965" s="4" t="s">
        <v>3751</v>
      </c>
      <c r="J5965" s="4" t="s">
        <v>1043</v>
      </c>
      <c r="K5965" s="4">
        <v>11084</v>
      </c>
      <c r="L5965" s="4">
        <v>0</v>
      </c>
      <c r="M5965" s="4">
        <v>0</v>
      </c>
      <c r="N5965" s="4">
        <v>0</v>
      </c>
      <c r="O5965" s="4">
        <v>210000</v>
      </c>
      <c r="P5965" s="4">
        <v>181936000</v>
      </c>
      <c r="Q5965" s="4">
        <v>7981</v>
      </c>
      <c r="R5965" s="4" t="b">
        <f t="shared" si="103"/>
        <v>0</v>
      </c>
      <c r="S5965" s="4">
        <v>0</v>
      </c>
    </row>
    <row r="5966" spans="1:19" ht="14.25" customHeight="1">
      <c r="A5966" s="4" t="s">
        <v>2921</v>
      </c>
      <c r="B5966" s="5"/>
      <c r="C5966" s="4">
        <v>0</v>
      </c>
      <c r="E5966" s="4" t="b">
        <f t="shared" si="96"/>
        <v>0</v>
      </c>
      <c r="F5966" s="4">
        <v>0</v>
      </c>
      <c r="G5966" s="4">
        <v>0</v>
      </c>
      <c r="H5966" s="6">
        <v>44136</v>
      </c>
      <c r="I5966" s="4" t="s">
        <v>3752</v>
      </c>
      <c r="J5966" s="4" t="s">
        <v>1043</v>
      </c>
      <c r="K5966" s="4">
        <v>11085</v>
      </c>
      <c r="L5966" s="4">
        <v>0</v>
      </c>
      <c r="M5966" s="4">
        <v>0</v>
      </c>
      <c r="N5966" s="4">
        <v>0</v>
      </c>
      <c r="O5966" s="4">
        <v>233000</v>
      </c>
      <c r="P5966" s="4">
        <v>182169000</v>
      </c>
      <c r="Q5966" s="4">
        <v>7982</v>
      </c>
      <c r="R5966" s="4" t="b">
        <f t="shared" si="103"/>
        <v>0</v>
      </c>
      <c r="S5966" s="4">
        <v>0</v>
      </c>
    </row>
    <row r="5967" spans="1:19" ht="14.25" customHeight="1">
      <c r="A5967" s="4" t="s">
        <v>2921</v>
      </c>
      <c r="B5967" s="5"/>
      <c r="C5967" s="4">
        <v>0</v>
      </c>
      <c r="E5967" s="4" t="b">
        <f t="shared" si="96"/>
        <v>0</v>
      </c>
      <c r="F5967" s="4">
        <v>0</v>
      </c>
      <c r="G5967" s="4">
        <v>0</v>
      </c>
      <c r="H5967" s="6">
        <v>44136</v>
      </c>
      <c r="I5967" s="4" t="s">
        <v>3753</v>
      </c>
      <c r="J5967" s="4" t="s">
        <v>1043</v>
      </c>
      <c r="K5967" s="4">
        <v>11086</v>
      </c>
      <c r="L5967" s="4">
        <v>0</v>
      </c>
      <c r="M5967" s="4">
        <v>0</v>
      </c>
      <c r="N5967" s="4">
        <v>0</v>
      </c>
      <c r="O5967" s="4">
        <v>233000</v>
      </c>
      <c r="P5967" s="4">
        <v>182402000</v>
      </c>
      <c r="Q5967" s="4">
        <v>7983</v>
      </c>
      <c r="R5967" s="4" t="b">
        <f t="shared" si="103"/>
        <v>0</v>
      </c>
      <c r="S5967" s="4">
        <v>0</v>
      </c>
    </row>
    <row r="5968" spans="1:19" ht="14.25" customHeight="1">
      <c r="A5968" s="4" t="s">
        <v>2921</v>
      </c>
      <c r="B5968" s="5"/>
      <c r="C5968" s="4">
        <v>0</v>
      </c>
      <c r="E5968" s="4" t="b">
        <f t="shared" si="96"/>
        <v>0</v>
      </c>
      <c r="F5968" s="4">
        <v>0</v>
      </c>
      <c r="G5968" s="4">
        <v>0</v>
      </c>
      <c r="H5968" s="6">
        <v>44136</v>
      </c>
      <c r="I5968" s="4" t="s">
        <v>3754</v>
      </c>
      <c r="J5968" s="4" t="s">
        <v>1043</v>
      </c>
      <c r="K5968" s="4">
        <v>11087</v>
      </c>
      <c r="L5968" s="4">
        <v>0</v>
      </c>
      <c r="M5968" s="4">
        <v>0</v>
      </c>
      <c r="N5968" s="4">
        <v>0</v>
      </c>
      <c r="O5968" s="4">
        <v>210000</v>
      </c>
      <c r="P5968" s="4">
        <v>182612000</v>
      </c>
      <c r="Q5968" s="4">
        <v>7984</v>
      </c>
      <c r="R5968" s="4" t="b">
        <f t="shared" si="103"/>
        <v>0</v>
      </c>
      <c r="S5968" s="4">
        <v>0</v>
      </c>
    </row>
    <row r="5969" spans="1:19" ht="14.25" customHeight="1">
      <c r="A5969" s="4" t="s">
        <v>2921</v>
      </c>
      <c r="B5969" s="5"/>
      <c r="C5969" s="4">
        <v>0</v>
      </c>
      <c r="E5969" s="4" t="b">
        <f t="shared" si="96"/>
        <v>0</v>
      </c>
      <c r="F5969" s="4">
        <v>0</v>
      </c>
      <c r="G5969" s="4">
        <v>0</v>
      </c>
      <c r="H5969" s="6">
        <v>44136</v>
      </c>
      <c r="I5969" s="4" t="s">
        <v>3755</v>
      </c>
      <c r="J5969" s="4" t="s">
        <v>1043</v>
      </c>
      <c r="K5969" s="4">
        <v>11088</v>
      </c>
      <c r="L5969" s="4">
        <v>0</v>
      </c>
      <c r="M5969" s="4">
        <v>0</v>
      </c>
      <c r="N5969" s="4">
        <v>0</v>
      </c>
      <c r="O5969" s="4">
        <v>233000</v>
      </c>
      <c r="P5969" s="4">
        <v>182845000</v>
      </c>
      <c r="Q5969" s="4">
        <v>7985</v>
      </c>
      <c r="R5969" s="4" t="b">
        <f t="shared" si="103"/>
        <v>0</v>
      </c>
      <c r="S5969" s="4">
        <v>0</v>
      </c>
    </row>
    <row r="5970" spans="1:19" ht="14.25" customHeight="1">
      <c r="A5970" s="4" t="s">
        <v>2921</v>
      </c>
      <c r="B5970" s="5"/>
      <c r="C5970" s="4">
        <v>0</v>
      </c>
      <c r="E5970" s="4" t="b">
        <f t="shared" si="96"/>
        <v>0</v>
      </c>
      <c r="F5970" s="4">
        <v>0</v>
      </c>
      <c r="G5970" s="4">
        <v>0</v>
      </c>
      <c r="H5970" s="6">
        <v>44136</v>
      </c>
      <c r="I5970" s="4" t="s">
        <v>3756</v>
      </c>
      <c r="J5970" s="4" t="s">
        <v>1043</v>
      </c>
      <c r="K5970" s="4">
        <v>11089</v>
      </c>
      <c r="L5970" s="4">
        <v>0</v>
      </c>
      <c r="M5970" s="4">
        <v>0</v>
      </c>
      <c r="N5970" s="4">
        <v>0</v>
      </c>
      <c r="O5970" s="4">
        <v>210000</v>
      </c>
      <c r="P5970" s="4">
        <v>183055000</v>
      </c>
      <c r="Q5970" s="4">
        <v>7986</v>
      </c>
      <c r="R5970" s="4" t="b">
        <f t="shared" si="103"/>
        <v>0</v>
      </c>
      <c r="S5970" s="4">
        <v>0</v>
      </c>
    </row>
    <row r="5971" spans="1:19" ht="14.25" customHeight="1">
      <c r="A5971" s="4" t="s">
        <v>2921</v>
      </c>
      <c r="B5971" s="5"/>
      <c r="C5971" s="4">
        <v>0</v>
      </c>
      <c r="E5971" s="4" t="b">
        <f t="shared" si="96"/>
        <v>0</v>
      </c>
      <c r="F5971" s="4">
        <v>0</v>
      </c>
      <c r="G5971" s="4">
        <v>0</v>
      </c>
      <c r="H5971" s="6">
        <v>44136</v>
      </c>
      <c r="I5971" s="4" t="s">
        <v>3757</v>
      </c>
      <c r="J5971" s="4" t="s">
        <v>1043</v>
      </c>
      <c r="K5971" s="4">
        <v>11090</v>
      </c>
      <c r="L5971" s="4">
        <v>0</v>
      </c>
      <c r="M5971" s="4">
        <v>0</v>
      </c>
      <c r="N5971" s="4">
        <v>0</v>
      </c>
      <c r="O5971" s="4">
        <v>233000</v>
      </c>
      <c r="P5971" s="4">
        <v>183288000</v>
      </c>
      <c r="Q5971" s="4">
        <v>7987</v>
      </c>
      <c r="R5971" s="4" t="b">
        <f t="shared" si="103"/>
        <v>0</v>
      </c>
      <c r="S5971" s="4">
        <v>0</v>
      </c>
    </row>
    <row r="5972" spans="1:19" ht="14.25" customHeight="1">
      <c r="A5972" s="4" t="s">
        <v>2921</v>
      </c>
      <c r="B5972" s="5"/>
      <c r="C5972" s="4">
        <v>0</v>
      </c>
      <c r="E5972" s="4" t="b">
        <f t="shared" si="96"/>
        <v>0</v>
      </c>
      <c r="F5972" s="4">
        <v>0</v>
      </c>
      <c r="G5972" s="4">
        <v>0</v>
      </c>
      <c r="H5972" s="6">
        <v>44136</v>
      </c>
      <c r="I5972" s="4" t="s">
        <v>3758</v>
      </c>
      <c r="J5972" s="4" t="s">
        <v>1043</v>
      </c>
      <c r="K5972" s="4">
        <v>11091</v>
      </c>
      <c r="L5972" s="4">
        <v>0</v>
      </c>
      <c r="M5972" s="4">
        <v>0</v>
      </c>
      <c r="N5972" s="4">
        <v>0</v>
      </c>
      <c r="O5972" s="4">
        <v>210000</v>
      </c>
      <c r="P5972" s="4">
        <v>183498000</v>
      </c>
      <c r="Q5972" s="4">
        <v>7988</v>
      </c>
      <c r="R5972" s="4" t="b">
        <f t="shared" si="103"/>
        <v>0</v>
      </c>
      <c r="S5972" s="4">
        <v>0</v>
      </c>
    </row>
    <row r="5973" spans="1:19" ht="14.25" customHeight="1">
      <c r="A5973" s="4" t="s">
        <v>2921</v>
      </c>
      <c r="B5973" s="5"/>
      <c r="C5973" s="4">
        <v>0</v>
      </c>
      <c r="E5973" s="4" t="b">
        <f t="shared" si="96"/>
        <v>0</v>
      </c>
      <c r="F5973" s="4">
        <v>0</v>
      </c>
      <c r="G5973" s="4">
        <v>0</v>
      </c>
      <c r="H5973" s="6">
        <v>44136</v>
      </c>
      <c r="I5973" s="4" t="s">
        <v>3759</v>
      </c>
      <c r="J5973" s="4" t="s">
        <v>1043</v>
      </c>
      <c r="K5973" s="4">
        <v>11092</v>
      </c>
      <c r="L5973" s="4">
        <v>0</v>
      </c>
      <c r="M5973" s="4">
        <v>0</v>
      </c>
      <c r="N5973" s="4">
        <v>0</v>
      </c>
      <c r="O5973" s="4">
        <v>210000</v>
      </c>
      <c r="P5973" s="4">
        <v>183708000</v>
      </c>
      <c r="Q5973" s="4">
        <v>7989</v>
      </c>
      <c r="R5973" s="4" t="b">
        <f t="shared" si="103"/>
        <v>0</v>
      </c>
      <c r="S5973" s="4">
        <v>0</v>
      </c>
    </row>
    <row r="5974" spans="1:19" ht="14.25" customHeight="1">
      <c r="A5974" s="4" t="s">
        <v>2921</v>
      </c>
      <c r="B5974" s="5"/>
      <c r="C5974" s="4">
        <v>0</v>
      </c>
      <c r="E5974" s="4" t="b">
        <f t="shared" si="96"/>
        <v>0</v>
      </c>
      <c r="F5974" s="4">
        <v>0</v>
      </c>
      <c r="G5974" s="4">
        <v>0</v>
      </c>
      <c r="H5974" s="6">
        <v>44136</v>
      </c>
      <c r="I5974" s="4" t="s">
        <v>3760</v>
      </c>
      <c r="J5974" s="4" t="s">
        <v>1043</v>
      </c>
      <c r="K5974" s="4">
        <v>11093</v>
      </c>
      <c r="L5974" s="4">
        <v>0</v>
      </c>
      <c r="M5974" s="4">
        <v>0</v>
      </c>
      <c r="N5974" s="4">
        <v>0</v>
      </c>
      <c r="O5974" s="4">
        <v>210000</v>
      </c>
      <c r="P5974" s="4">
        <v>183918000</v>
      </c>
      <c r="Q5974" s="4">
        <v>7990</v>
      </c>
      <c r="R5974" s="4" t="b">
        <f t="shared" si="103"/>
        <v>0</v>
      </c>
      <c r="S5974" s="4">
        <v>0</v>
      </c>
    </row>
    <row r="5975" spans="1:19" ht="14.25" customHeight="1">
      <c r="A5975" s="4" t="s">
        <v>2921</v>
      </c>
      <c r="B5975" s="5"/>
      <c r="C5975" s="4">
        <v>0</v>
      </c>
      <c r="E5975" s="4" t="b">
        <f t="shared" si="96"/>
        <v>0</v>
      </c>
      <c r="F5975" s="4">
        <v>0</v>
      </c>
      <c r="G5975" s="4">
        <v>0</v>
      </c>
      <c r="H5975" s="6">
        <v>44136</v>
      </c>
      <c r="I5975" s="4" t="s">
        <v>3761</v>
      </c>
      <c r="J5975" s="4" t="s">
        <v>1043</v>
      </c>
      <c r="K5975" s="4">
        <v>11094</v>
      </c>
      <c r="L5975" s="4">
        <v>0</v>
      </c>
      <c r="M5975" s="4">
        <v>0</v>
      </c>
      <c r="N5975" s="4">
        <v>0</v>
      </c>
      <c r="O5975" s="4">
        <v>210000</v>
      </c>
      <c r="P5975" s="4">
        <v>184128000</v>
      </c>
      <c r="Q5975" s="4">
        <v>7991</v>
      </c>
      <c r="R5975" s="4" t="b">
        <f t="shared" si="103"/>
        <v>0</v>
      </c>
      <c r="S5975" s="4">
        <v>0</v>
      </c>
    </row>
    <row r="5976" spans="1:19" ht="14.25" customHeight="1">
      <c r="A5976" s="4" t="s">
        <v>2921</v>
      </c>
      <c r="B5976" s="5"/>
      <c r="C5976" s="4">
        <v>0</v>
      </c>
      <c r="E5976" s="4" t="b">
        <f t="shared" si="96"/>
        <v>0</v>
      </c>
      <c r="F5976" s="4">
        <v>0</v>
      </c>
      <c r="G5976" s="4">
        <v>0</v>
      </c>
      <c r="H5976" s="6">
        <v>44136</v>
      </c>
      <c r="I5976" s="4" t="s">
        <v>3762</v>
      </c>
      <c r="J5976" s="4" t="s">
        <v>1043</v>
      </c>
      <c r="K5976" s="4">
        <v>11095</v>
      </c>
      <c r="L5976" s="4">
        <v>0</v>
      </c>
      <c r="M5976" s="4">
        <v>0</v>
      </c>
      <c r="N5976" s="4">
        <v>0</v>
      </c>
      <c r="O5976" s="4">
        <v>233000</v>
      </c>
      <c r="P5976" s="4">
        <v>184361000</v>
      </c>
      <c r="Q5976" s="4">
        <v>7992</v>
      </c>
      <c r="R5976" s="4" t="b">
        <f t="shared" si="103"/>
        <v>0</v>
      </c>
      <c r="S5976" s="4">
        <v>0</v>
      </c>
    </row>
    <row r="5977" spans="1:19" ht="14.25" customHeight="1">
      <c r="A5977" s="4" t="s">
        <v>2921</v>
      </c>
      <c r="B5977" s="5"/>
      <c r="C5977" s="4">
        <v>0</v>
      </c>
      <c r="E5977" s="4" t="b">
        <f t="shared" si="96"/>
        <v>0</v>
      </c>
      <c r="F5977" s="4">
        <v>0</v>
      </c>
      <c r="G5977" s="4">
        <v>0</v>
      </c>
      <c r="H5977" s="6">
        <v>44136</v>
      </c>
      <c r="I5977" s="4" t="s">
        <v>3763</v>
      </c>
      <c r="J5977" s="4" t="s">
        <v>1043</v>
      </c>
      <c r="K5977" s="4">
        <v>11096</v>
      </c>
      <c r="L5977" s="4">
        <v>0</v>
      </c>
      <c r="M5977" s="4">
        <v>0</v>
      </c>
      <c r="N5977" s="4">
        <v>0</v>
      </c>
      <c r="O5977" s="4">
        <v>210000</v>
      </c>
      <c r="P5977" s="4">
        <v>184571000</v>
      </c>
      <c r="Q5977" s="4">
        <v>7993</v>
      </c>
      <c r="R5977" s="4" t="b">
        <f t="shared" si="103"/>
        <v>0</v>
      </c>
      <c r="S5977" s="4">
        <v>0</v>
      </c>
    </row>
    <row r="5978" spans="1:19" ht="14.25" customHeight="1">
      <c r="A5978" s="4" t="s">
        <v>2921</v>
      </c>
      <c r="B5978" s="5"/>
      <c r="C5978" s="4">
        <v>0</v>
      </c>
      <c r="E5978" s="4" t="b">
        <f t="shared" si="96"/>
        <v>0</v>
      </c>
      <c r="F5978" s="4">
        <v>0</v>
      </c>
      <c r="G5978" s="4">
        <v>0</v>
      </c>
      <c r="H5978" s="6">
        <v>44136</v>
      </c>
      <c r="I5978" s="4" t="s">
        <v>3764</v>
      </c>
      <c r="J5978" s="4" t="s">
        <v>1043</v>
      </c>
      <c r="K5978" s="4">
        <v>11097</v>
      </c>
      <c r="L5978" s="4">
        <v>0</v>
      </c>
      <c r="M5978" s="4">
        <v>0</v>
      </c>
      <c r="N5978" s="4">
        <v>0</v>
      </c>
      <c r="O5978" s="4">
        <v>233000</v>
      </c>
      <c r="P5978" s="4">
        <v>184804000</v>
      </c>
      <c r="Q5978" s="4">
        <v>7994</v>
      </c>
      <c r="R5978" s="4" t="b">
        <f t="shared" si="103"/>
        <v>0</v>
      </c>
      <c r="S5978" s="4">
        <v>0</v>
      </c>
    </row>
    <row r="5979" spans="1:19" ht="14.25" customHeight="1">
      <c r="A5979" s="4" t="s">
        <v>2921</v>
      </c>
      <c r="B5979" s="5"/>
      <c r="C5979" s="4">
        <v>0</v>
      </c>
      <c r="E5979" s="4" t="b">
        <f t="shared" si="96"/>
        <v>0</v>
      </c>
      <c r="F5979" s="4">
        <v>0</v>
      </c>
      <c r="G5979" s="4">
        <v>0</v>
      </c>
      <c r="H5979" s="6">
        <v>44136</v>
      </c>
      <c r="I5979" s="4" t="s">
        <v>3765</v>
      </c>
      <c r="J5979" s="4" t="s">
        <v>1043</v>
      </c>
      <c r="K5979" s="4">
        <v>11098</v>
      </c>
      <c r="L5979" s="4">
        <v>0</v>
      </c>
      <c r="M5979" s="4">
        <v>0</v>
      </c>
      <c r="N5979" s="4">
        <v>0</v>
      </c>
      <c r="O5979" s="4">
        <v>233000</v>
      </c>
      <c r="P5979" s="4">
        <v>185037000</v>
      </c>
      <c r="Q5979" s="4">
        <v>7995</v>
      </c>
      <c r="R5979" s="4" t="b">
        <f t="shared" si="103"/>
        <v>0</v>
      </c>
      <c r="S5979" s="4">
        <v>0</v>
      </c>
    </row>
    <row r="5980" spans="1:19" ht="14.25" customHeight="1">
      <c r="A5980" s="4" t="s">
        <v>2921</v>
      </c>
      <c r="B5980" s="5"/>
      <c r="C5980" s="4">
        <v>0</v>
      </c>
      <c r="E5980" s="4" t="b">
        <f t="shared" si="96"/>
        <v>0</v>
      </c>
      <c r="F5980" s="4">
        <v>0</v>
      </c>
      <c r="G5980" s="4">
        <v>0</v>
      </c>
      <c r="H5980" s="6">
        <v>44136</v>
      </c>
      <c r="I5980" s="4" t="s">
        <v>3766</v>
      </c>
      <c r="J5980" s="4" t="s">
        <v>1043</v>
      </c>
      <c r="K5980" s="4">
        <v>11099</v>
      </c>
      <c r="L5980" s="4">
        <v>0</v>
      </c>
      <c r="M5980" s="4">
        <v>0</v>
      </c>
      <c r="N5980" s="4">
        <v>0</v>
      </c>
      <c r="O5980" s="4">
        <v>233000</v>
      </c>
      <c r="P5980" s="4">
        <v>185270000</v>
      </c>
      <c r="Q5980" s="4">
        <v>7996</v>
      </c>
      <c r="R5980" s="4" t="b">
        <f t="shared" si="103"/>
        <v>0</v>
      </c>
      <c r="S5980" s="4">
        <v>0</v>
      </c>
    </row>
    <row r="5981" spans="1:19" ht="14.25" customHeight="1">
      <c r="A5981" s="4" t="s">
        <v>2921</v>
      </c>
      <c r="B5981" s="5"/>
      <c r="C5981" s="4">
        <v>0</v>
      </c>
      <c r="E5981" s="4" t="b">
        <f t="shared" si="96"/>
        <v>0</v>
      </c>
      <c r="F5981" s="4">
        <v>0</v>
      </c>
      <c r="G5981" s="4">
        <v>0</v>
      </c>
      <c r="H5981" s="6">
        <v>44136</v>
      </c>
      <c r="I5981" s="4" t="s">
        <v>3767</v>
      </c>
      <c r="J5981" s="4" t="s">
        <v>1043</v>
      </c>
      <c r="K5981" s="4">
        <v>11100</v>
      </c>
      <c r="L5981" s="4">
        <v>0</v>
      </c>
      <c r="M5981" s="4">
        <v>0</v>
      </c>
      <c r="N5981" s="4">
        <v>0</v>
      </c>
      <c r="O5981" s="4">
        <v>210000</v>
      </c>
      <c r="P5981" s="4">
        <v>185480000</v>
      </c>
      <c r="Q5981" s="4">
        <v>7997</v>
      </c>
      <c r="R5981" s="4" t="b">
        <f t="shared" si="103"/>
        <v>0</v>
      </c>
      <c r="S5981" s="4">
        <v>0</v>
      </c>
    </row>
    <row r="5982" spans="1:19" ht="14.25" customHeight="1">
      <c r="A5982" s="4" t="s">
        <v>2921</v>
      </c>
      <c r="B5982" s="5"/>
      <c r="C5982" s="4">
        <v>0</v>
      </c>
      <c r="E5982" s="4" t="b">
        <f t="shared" si="96"/>
        <v>0</v>
      </c>
      <c r="F5982" s="4">
        <v>0</v>
      </c>
      <c r="G5982" s="4">
        <v>0</v>
      </c>
      <c r="H5982" s="6">
        <v>44136</v>
      </c>
      <c r="I5982" s="4" t="s">
        <v>3768</v>
      </c>
      <c r="J5982" s="4" t="s">
        <v>1043</v>
      </c>
      <c r="K5982" s="4">
        <v>11101</v>
      </c>
      <c r="L5982" s="4">
        <v>0</v>
      </c>
      <c r="M5982" s="4">
        <v>0</v>
      </c>
      <c r="N5982" s="4">
        <v>0</v>
      </c>
      <c r="O5982" s="4">
        <v>210000</v>
      </c>
      <c r="P5982" s="4">
        <v>185690000</v>
      </c>
      <c r="Q5982" s="4">
        <v>7998</v>
      </c>
      <c r="R5982" s="4" t="b">
        <f t="shared" si="103"/>
        <v>0</v>
      </c>
      <c r="S5982" s="4">
        <v>0</v>
      </c>
    </row>
    <row r="5983" spans="1:19" ht="14.25" customHeight="1">
      <c r="A5983" s="4" t="s">
        <v>2921</v>
      </c>
      <c r="B5983" s="5"/>
      <c r="C5983" s="4">
        <v>0</v>
      </c>
      <c r="E5983" s="4" t="b">
        <f t="shared" si="96"/>
        <v>0</v>
      </c>
      <c r="F5983" s="4">
        <v>0</v>
      </c>
      <c r="G5983" s="4">
        <v>0</v>
      </c>
      <c r="H5983" s="6">
        <v>44136</v>
      </c>
      <c r="I5983" s="4" t="s">
        <v>3769</v>
      </c>
      <c r="J5983" s="4" t="s">
        <v>1043</v>
      </c>
      <c r="K5983" s="4">
        <v>11102</v>
      </c>
      <c r="L5983" s="4">
        <v>0</v>
      </c>
      <c r="M5983" s="4">
        <v>0</v>
      </c>
      <c r="N5983" s="4">
        <v>0</v>
      </c>
      <c r="O5983" s="4">
        <v>210000</v>
      </c>
      <c r="P5983" s="4">
        <v>185900000</v>
      </c>
      <c r="Q5983" s="4">
        <v>7999</v>
      </c>
      <c r="R5983" s="4" t="b">
        <f t="shared" si="103"/>
        <v>0</v>
      </c>
      <c r="S5983" s="4">
        <v>0</v>
      </c>
    </row>
    <row r="5984" spans="1:19" ht="14.25" customHeight="1">
      <c r="A5984" s="4" t="s">
        <v>2921</v>
      </c>
      <c r="B5984" s="5"/>
      <c r="C5984" s="4">
        <v>0</v>
      </c>
      <c r="E5984" s="4" t="b">
        <f t="shared" si="96"/>
        <v>0</v>
      </c>
      <c r="F5984" s="4">
        <v>0</v>
      </c>
      <c r="G5984" s="4">
        <v>0</v>
      </c>
      <c r="H5984" s="6">
        <v>44136</v>
      </c>
      <c r="I5984" s="4" t="s">
        <v>3770</v>
      </c>
      <c r="J5984" s="4" t="s">
        <v>1043</v>
      </c>
      <c r="K5984" s="4">
        <v>11103</v>
      </c>
      <c r="L5984" s="4">
        <v>0</v>
      </c>
      <c r="M5984" s="4">
        <v>0</v>
      </c>
      <c r="N5984" s="4">
        <v>0</v>
      </c>
      <c r="O5984" s="4">
        <v>210000</v>
      </c>
      <c r="P5984" s="4">
        <v>186110000</v>
      </c>
      <c r="Q5984" s="4">
        <v>8000</v>
      </c>
      <c r="R5984" s="4" t="b">
        <f t="shared" si="103"/>
        <v>0</v>
      </c>
      <c r="S5984" s="4">
        <v>0</v>
      </c>
    </row>
    <row r="5985" spans="1:19" ht="14.25" customHeight="1">
      <c r="A5985" s="4" t="s">
        <v>2921</v>
      </c>
      <c r="B5985" s="5"/>
      <c r="C5985" s="4">
        <v>0</v>
      </c>
      <c r="E5985" s="4" t="b">
        <f t="shared" si="96"/>
        <v>0</v>
      </c>
      <c r="F5985" s="4">
        <v>0</v>
      </c>
      <c r="G5985" s="4">
        <v>0</v>
      </c>
      <c r="H5985" s="6">
        <v>44136</v>
      </c>
      <c r="I5985" s="4" t="s">
        <v>3771</v>
      </c>
      <c r="J5985" s="4" t="s">
        <v>1043</v>
      </c>
      <c r="K5985" s="4">
        <v>11104</v>
      </c>
      <c r="L5985" s="4">
        <v>0</v>
      </c>
      <c r="M5985" s="4">
        <v>0</v>
      </c>
      <c r="N5985" s="4">
        <v>0</v>
      </c>
      <c r="O5985" s="4">
        <v>210000</v>
      </c>
      <c r="P5985" s="4">
        <v>186320000</v>
      </c>
      <c r="Q5985" s="4">
        <v>8001</v>
      </c>
      <c r="R5985" s="4" t="b">
        <f t="shared" si="103"/>
        <v>0</v>
      </c>
      <c r="S5985" s="4">
        <v>0</v>
      </c>
    </row>
    <row r="5986" spans="1:19" ht="14.25" customHeight="1">
      <c r="A5986" s="4" t="s">
        <v>2921</v>
      </c>
      <c r="B5986" s="5"/>
      <c r="C5986" s="4">
        <v>0</v>
      </c>
      <c r="E5986" s="4" t="b">
        <f t="shared" si="96"/>
        <v>0</v>
      </c>
      <c r="F5986" s="4">
        <v>0</v>
      </c>
      <c r="G5986" s="4">
        <v>0</v>
      </c>
      <c r="H5986" s="6">
        <v>44136</v>
      </c>
      <c r="I5986" s="4" t="s">
        <v>3772</v>
      </c>
      <c r="J5986" s="4" t="s">
        <v>1043</v>
      </c>
      <c r="K5986" s="4">
        <v>11105</v>
      </c>
      <c r="L5986" s="4">
        <v>0</v>
      </c>
      <c r="M5986" s="4">
        <v>0</v>
      </c>
      <c r="N5986" s="4">
        <v>0</v>
      </c>
      <c r="O5986" s="4">
        <v>210000</v>
      </c>
      <c r="P5986" s="4">
        <v>186530000</v>
      </c>
      <c r="Q5986" s="4">
        <v>8002</v>
      </c>
      <c r="R5986" s="4" t="b">
        <f t="shared" si="103"/>
        <v>0</v>
      </c>
      <c r="S5986" s="4">
        <v>0</v>
      </c>
    </row>
    <row r="5987" spans="1:19" ht="14.25" customHeight="1">
      <c r="A5987" s="4" t="s">
        <v>2921</v>
      </c>
      <c r="B5987" s="5"/>
      <c r="C5987" s="4">
        <v>0</v>
      </c>
      <c r="E5987" s="4" t="b">
        <f t="shared" si="96"/>
        <v>0</v>
      </c>
      <c r="F5987" s="4">
        <v>0</v>
      </c>
      <c r="G5987" s="4">
        <v>0</v>
      </c>
      <c r="H5987" s="6">
        <v>44136</v>
      </c>
      <c r="I5987" s="4" t="s">
        <v>3773</v>
      </c>
      <c r="J5987" s="4" t="s">
        <v>1043</v>
      </c>
      <c r="K5987" s="4">
        <v>11106</v>
      </c>
      <c r="L5987" s="4">
        <v>0</v>
      </c>
      <c r="M5987" s="4">
        <v>0</v>
      </c>
      <c r="N5987" s="4">
        <v>0</v>
      </c>
      <c r="O5987" s="4">
        <v>233000</v>
      </c>
      <c r="P5987" s="4">
        <v>186763000</v>
      </c>
      <c r="Q5987" s="4">
        <v>8003</v>
      </c>
      <c r="R5987" s="4" t="b">
        <f t="shared" si="103"/>
        <v>0</v>
      </c>
      <c r="S5987" s="4">
        <v>0</v>
      </c>
    </row>
    <row r="5988" spans="1:19" ht="14.25" customHeight="1">
      <c r="A5988" s="4" t="s">
        <v>2921</v>
      </c>
      <c r="B5988" s="5"/>
      <c r="C5988" s="4">
        <v>0</v>
      </c>
      <c r="E5988" s="4" t="b">
        <f t="shared" si="96"/>
        <v>0</v>
      </c>
      <c r="F5988" s="4">
        <v>0</v>
      </c>
      <c r="G5988" s="4">
        <v>0</v>
      </c>
      <c r="H5988" s="6">
        <v>44136</v>
      </c>
      <c r="I5988" s="4" t="s">
        <v>3774</v>
      </c>
      <c r="J5988" s="4" t="s">
        <v>1043</v>
      </c>
      <c r="K5988" s="4">
        <v>11107</v>
      </c>
      <c r="L5988" s="4">
        <v>0</v>
      </c>
      <c r="M5988" s="4">
        <v>0</v>
      </c>
      <c r="N5988" s="4">
        <v>0</v>
      </c>
      <c r="O5988" s="4">
        <v>210000</v>
      </c>
      <c r="P5988" s="4">
        <v>186973000</v>
      </c>
      <c r="Q5988" s="4">
        <v>8004</v>
      </c>
      <c r="R5988" s="4" t="b">
        <f t="shared" si="103"/>
        <v>0</v>
      </c>
      <c r="S5988" s="4">
        <v>0</v>
      </c>
    </row>
    <row r="5989" spans="1:19" ht="14.25" customHeight="1">
      <c r="A5989" s="4" t="s">
        <v>2921</v>
      </c>
      <c r="B5989" s="5"/>
      <c r="C5989" s="4">
        <v>0</v>
      </c>
      <c r="E5989" s="4" t="b">
        <f t="shared" si="96"/>
        <v>0</v>
      </c>
      <c r="F5989" s="4">
        <v>0</v>
      </c>
      <c r="G5989" s="4">
        <v>0</v>
      </c>
      <c r="H5989" s="6">
        <v>44136</v>
      </c>
      <c r="I5989" s="4" t="s">
        <v>3775</v>
      </c>
      <c r="J5989" s="4" t="s">
        <v>1043</v>
      </c>
      <c r="K5989" s="4">
        <v>11108</v>
      </c>
      <c r="L5989" s="4">
        <v>0</v>
      </c>
      <c r="M5989" s="4">
        <v>0</v>
      </c>
      <c r="N5989" s="4">
        <v>0</v>
      </c>
      <c r="O5989" s="4">
        <v>233000</v>
      </c>
      <c r="P5989" s="4">
        <v>187206000</v>
      </c>
      <c r="Q5989" s="4">
        <v>8005</v>
      </c>
      <c r="R5989" s="4" t="b">
        <f t="shared" si="103"/>
        <v>0</v>
      </c>
      <c r="S5989" s="4">
        <v>0</v>
      </c>
    </row>
    <row r="5990" spans="1:19" ht="14.25" customHeight="1">
      <c r="A5990" s="4" t="s">
        <v>2921</v>
      </c>
      <c r="B5990" s="5"/>
      <c r="C5990" s="4">
        <v>0</v>
      </c>
      <c r="E5990" s="4" t="b">
        <f t="shared" si="96"/>
        <v>0</v>
      </c>
      <c r="F5990" s="4">
        <v>0</v>
      </c>
      <c r="G5990" s="4">
        <v>0</v>
      </c>
      <c r="H5990" s="6">
        <v>44136</v>
      </c>
      <c r="I5990" s="4" t="s">
        <v>3776</v>
      </c>
      <c r="J5990" s="4" t="s">
        <v>1043</v>
      </c>
      <c r="K5990" s="4">
        <v>11109</v>
      </c>
      <c r="L5990" s="4">
        <v>0</v>
      </c>
      <c r="M5990" s="4">
        <v>0</v>
      </c>
      <c r="N5990" s="4">
        <v>0</v>
      </c>
      <c r="O5990" s="4">
        <v>210000</v>
      </c>
      <c r="P5990" s="4">
        <v>187416000</v>
      </c>
      <c r="Q5990" s="4">
        <v>8006</v>
      </c>
      <c r="R5990" s="4" t="b">
        <f t="shared" si="103"/>
        <v>0</v>
      </c>
      <c r="S5990" s="4">
        <v>0</v>
      </c>
    </row>
    <row r="5991" spans="1:19" ht="14.25" customHeight="1">
      <c r="A5991" s="4" t="s">
        <v>2921</v>
      </c>
      <c r="B5991" s="5"/>
      <c r="C5991" s="4">
        <v>0</v>
      </c>
      <c r="E5991" s="4" t="b">
        <f t="shared" si="96"/>
        <v>0</v>
      </c>
      <c r="F5991" s="4">
        <v>0</v>
      </c>
      <c r="G5991" s="4">
        <v>0</v>
      </c>
      <c r="H5991" s="6">
        <v>44136</v>
      </c>
      <c r="I5991" s="4" t="s">
        <v>3777</v>
      </c>
      <c r="J5991" s="4" t="s">
        <v>1043</v>
      </c>
      <c r="K5991" s="4">
        <v>11110</v>
      </c>
      <c r="L5991" s="4">
        <v>0</v>
      </c>
      <c r="M5991" s="4">
        <v>0</v>
      </c>
      <c r="N5991" s="4">
        <v>0</v>
      </c>
      <c r="O5991" s="4">
        <v>233000</v>
      </c>
      <c r="P5991" s="4">
        <v>187649000</v>
      </c>
      <c r="Q5991" s="4">
        <v>8007</v>
      </c>
      <c r="R5991" s="4" t="b">
        <f t="shared" si="103"/>
        <v>0</v>
      </c>
      <c r="S5991" s="4">
        <v>0</v>
      </c>
    </row>
    <row r="5992" spans="1:19" ht="14.25" customHeight="1">
      <c r="A5992" s="4" t="s">
        <v>2921</v>
      </c>
      <c r="B5992" s="5"/>
      <c r="C5992" s="4">
        <v>0</v>
      </c>
      <c r="E5992" s="4" t="b">
        <f t="shared" si="96"/>
        <v>0</v>
      </c>
      <c r="F5992" s="4">
        <v>0</v>
      </c>
      <c r="G5992" s="4">
        <v>0</v>
      </c>
      <c r="H5992" s="6">
        <v>44136</v>
      </c>
      <c r="I5992" s="4" t="s">
        <v>3778</v>
      </c>
      <c r="J5992" s="4" t="s">
        <v>1043</v>
      </c>
      <c r="K5992" s="4">
        <v>11111</v>
      </c>
      <c r="L5992" s="4">
        <v>0</v>
      </c>
      <c r="M5992" s="4">
        <v>0</v>
      </c>
      <c r="N5992" s="4">
        <v>0</v>
      </c>
      <c r="O5992" s="4">
        <v>210000</v>
      </c>
      <c r="P5992" s="4">
        <v>187859000</v>
      </c>
      <c r="Q5992" s="4">
        <v>8008</v>
      </c>
      <c r="R5992" s="4" t="b">
        <f t="shared" si="103"/>
        <v>0</v>
      </c>
      <c r="S5992" s="4">
        <v>0</v>
      </c>
    </row>
    <row r="5993" spans="1:19" ht="14.25" customHeight="1">
      <c r="A5993" s="4" t="s">
        <v>2921</v>
      </c>
      <c r="B5993" s="5"/>
      <c r="C5993" s="4">
        <v>0</v>
      </c>
      <c r="E5993" s="4" t="b">
        <f t="shared" si="96"/>
        <v>0</v>
      </c>
      <c r="F5993" s="4">
        <v>0</v>
      </c>
      <c r="G5993" s="4">
        <v>0</v>
      </c>
      <c r="H5993" s="6">
        <v>44136</v>
      </c>
      <c r="I5993" s="4" t="s">
        <v>3779</v>
      </c>
      <c r="J5993" s="4" t="s">
        <v>1043</v>
      </c>
      <c r="K5993" s="4">
        <v>11112</v>
      </c>
      <c r="L5993" s="4">
        <v>0</v>
      </c>
      <c r="M5993" s="4">
        <v>0</v>
      </c>
      <c r="N5993" s="4">
        <v>0</v>
      </c>
      <c r="O5993" s="4">
        <v>210000</v>
      </c>
      <c r="P5993" s="4">
        <v>188069000</v>
      </c>
      <c r="Q5993" s="4">
        <v>8009</v>
      </c>
      <c r="R5993" s="4" t="b">
        <f t="shared" si="103"/>
        <v>0</v>
      </c>
      <c r="S5993" s="4">
        <v>0</v>
      </c>
    </row>
    <row r="5994" spans="1:19" ht="14.25" customHeight="1">
      <c r="A5994" s="4" t="s">
        <v>2921</v>
      </c>
      <c r="B5994" s="5"/>
      <c r="C5994" s="4">
        <v>0</v>
      </c>
      <c r="E5994" s="4" t="b">
        <f t="shared" si="96"/>
        <v>0</v>
      </c>
      <c r="F5994" s="4">
        <v>0</v>
      </c>
      <c r="G5994" s="4">
        <v>0</v>
      </c>
      <c r="H5994" s="6">
        <v>44136</v>
      </c>
      <c r="I5994" s="4" t="s">
        <v>3780</v>
      </c>
      <c r="J5994" s="4" t="s">
        <v>1043</v>
      </c>
      <c r="K5994" s="4">
        <v>11113</v>
      </c>
      <c r="L5994" s="4">
        <v>0</v>
      </c>
      <c r="M5994" s="4">
        <v>0</v>
      </c>
      <c r="N5994" s="4">
        <v>0</v>
      </c>
      <c r="O5994" s="4">
        <v>210000</v>
      </c>
      <c r="P5994" s="4">
        <v>188279000</v>
      </c>
      <c r="Q5994" s="4">
        <v>8010</v>
      </c>
      <c r="R5994" s="4" t="b">
        <f t="shared" si="103"/>
        <v>0</v>
      </c>
      <c r="S5994" s="4">
        <v>0</v>
      </c>
    </row>
    <row r="5995" spans="1:19" ht="14.25" customHeight="1">
      <c r="A5995" s="4" t="s">
        <v>2921</v>
      </c>
      <c r="B5995" s="5"/>
      <c r="C5995" s="4">
        <v>0</v>
      </c>
      <c r="E5995" s="4" t="b">
        <f t="shared" si="96"/>
        <v>0</v>
      </c>
      <c r="F5995" s="4">
        <v>0</v>
      </c>
      <c r="G5995" s="4">
        <v>0</v>
      </c>
      <c r="H5995" s="6">
        <v>44136</v>
      </c>
      <c r="I5995" s="4" t="s">
        <v>3781</v>
      </c>
      <c r="J5995" s="4" t="s">
        <v>1043</v>
      </c>
      <c r="K5995" s="4">
        <v>11114</v>
      </c>
      <c r="L5995" s="4">
        <v>0</v>
      </c>
      <c r="M5995" s="4">
        <v>0</v>
      </c>
      <c r="N5995" s="4">
        <v>0</v>
      </c>
      <c r="O5995" s="4">
        <v>233000</v>
      </c>
      <c r="P5995" s="4">
        <v>188512000</v>
      </c>
      <c r="Q5995" s="4">
        <v>8011</v>
      </c>
      <c r="R5995" s="4" t="b">
        <f t="shared" si="103"/>
        <v>0</v>
      </c>
      <c r="S5995" s="4">
        <v>0</v>
      </c>
    </row>
    <row r="5996" spans="1:19" ht="14.25" customHeight="1">
      <c r="A5996" s="4" t="s">
        <v>2921</v>
      </c>
      <c r="B5996" s="5"/>
      <c r="C5996" s="4">
        <v>0</v>
      </c>
      <c r="E5996" s="4" t="b">
        <f t="shared" si="96"/>
        <v>0</v>
      </c>
      <c r="F5996" s="4">
        <v>0</v>
      </c>
      <c r="G5996" s="4">
        <v>0</v>
      </c>
      <c r="H5996" s="6">
        <v>44136</v>
      </c>
      <c r="I5996" s="4" t="s">
        <v>3782</v>
      </c>
      <c r="J5996" s="4" t="s">
        <v>1043</v>
      </c>
      <c r="K5996" s="4">
        <v>11115</v>
      </c>
      <c r="L5996" s="4">
        <v>0</v>
      </c>
      <c r="M5996" s="4">
        <v>0</v>
      </c>
      <c r="N5996" s="4">
        <v>0</v>
      </c>
      <c r="O5996" s="4">
        <v>210000</v>
      </c>
      <c r="P5996" s="4">
        <v>188722000</v>
      </c>
      <c r="Q5996" s="4">
        <v>8012</v>
      </c>
      <c r="R5996" s="4" t="b">
        <f t="shared" si="103"/>
        <v>0</v>
      </c>
      <c r="S5996" s="4">
        <v>0</v>
      </c>
    </row>
    <row r="5997" spans="1:19" ht="14.25" customHeight="1">
      <c r="A5997" s="4" t="s">
        <v>2921</v>
      </c>
      <c r="B5997" s="5"/>
      <c r="C5997" s="4">
        <v>0</v>
      </c>
      <c r="E5997" s="4" t="b">
        <f t="shared" si="96"/>
        <v>0</v>
      </c>
      <c r="F5997" s="4">
        <v>0</v>
      </c>
      <c r="G5997" s="4">
        <v>0</v>
      </c>
      <c r="H5997" s="6">
        <v>44136</v>
      </c>
      <c r="I5997" s="4" t="s">
        <v>3783</v>
      </c>
      <c r="J5997" s="4" t="s">
        <v>1043</v>
      </c>
      <c r="K5997" s="4">
        <v>11116</v>
      </c>
      <c r="L5997" s="4">
        <v>0</v>
      </c>
      <c r="M5997" s="4">
        <v>0</v>
      </c>
      <c r="N5997" s="4">
        <v>0</v>
      </c>
      <c r="O5997" s="4">
        <v>233000</v>
      </c>
      <c r="P5997" s="4">
        <v>188955000</v>
      </c>
      <c r="Q5997" s="4">
        <v>8013</v>
      </c>
      <c r="R5997" s="4" t="b">
        <f t="shared" si="103"/>
        <v>0</v>
      </c>
      <c r="S5997" s="4">
        <v>0</v>
      </c>
    </row>
    <row r="5998" spans="1:19" ht="14.25" customHeight="1">
      <c r="A5998" s="4" t="s">
        <v>2921</v>
      </c>
      <c r="B5998" s="5"/>
      <c r="C5998" s="4">
        <v>0</v>
      </c>
      <c r="E5998" s="4" t="b">
        <f t="shared" si="96"/>
        <v>0</v>
      </c>
      <c r="F5998" s="4">
        <v>0</v>
      </c>
      <c r="G5998" s="4">
        <v>0</v>
      </c>
      <c r="H5998" s="6">
        <v>44136</v>
      </c>
      <c r="I5998" s="4" t="s">
        <v>3784</v>
      </c>
      <c r="J5998" s="4" t="s">
        <v>1043</v>
      </c>
      <c r="K5998" s="4">
        <v>11117</v>
      </c>
      <c r="L5998" s="4">
        <v>0</v>
      </c>
      <c r="M5998" s="4">
        <v>0</v>
      </c>
      <c r="N5998" s="4">
        <v>0</v>
      </c>
      <c r="O5998" s="4">
        <v>233000</v>
      </c>
      <c r="P5998" s="4">
        <v>189188000</v>
      </c>
      <c r="Q5998" s="4">
        <v>8014</v>
      </c>
      <c r="R5998" s="4" t="b">
        <f t="shared" si="103"/>
        <v>0</v>
      </c>
      <c r="S5998" s="4">
        <v>0</v>
      </c>
    </row>
    <row r="5999" spans="1:19" ht="14.25" customHeight="1">
      <c r="A5999" s="4" t="s">
        <v>2921</v>
      </c>
      <c r="B5999" s="5"/>
      <c r="C5999" s="4">
        <v>0</v>
      </c>
      <c r="E5999" s="4" t="b">
        <f t="shared" si="96"/>
        <v>0</v>
      </c>
      <c r="F5999" s="4">
        <v>0</v>
      </c>
      <c r="G5999" s="4">
        <v>0</v>
      </c>
      <c r="H5999" s="6">
        <v>44136</v>
      </c>
      <c r="I5999" s="4" t="s">
        <v>3785</v>
      </c>
      <c r="J5999" s="4" t="s">
        <v>1043</v>
      </c>
      <c r="K5999" s="4">
        <v>11118</v>
      </c>
      <c r="L5999" s="4">
        <v>0</v>
      </c>
      <c r="M5999" s="4">
        <v>0</v>
      </c>
      <c r="N5999" s="4">
        <v>0</v>
      </c>
      <c r="O5999" s="4">
        <v>210000</v>
      </c>
      <c r="P5999" s="4">
        <v>189398000</v>
      </c>
      <c r="Q5999" s="4">
        <v>8015</v>
      </c>
      <c r="R5999" s="4" t="b">
        <f t="shared" si="103"/>
        <v>0</v>
      </c>
      <c r="S5999" s="4">
        <v>0</v>
      </c>
    </row>
    <row r="6000" spans="1:19" ht="14.25" customHeight="1">
      <c r="A6000" s="4" t="s">
        <v>2921</v>
      </c>
      <c r="B6000" s="5"/>
      <c r="C6000" s="4">
        <v>0</v>
      </c>
      <c r="E6000" s="4" t="b">
        <f t="shared" si="96"/>
        <v>0</v>
      </c>
      <c r="F6000" s="4">
        <v>0</v>
      </c>
      <c r="G6000" s="4">
        <v>0</v>
      </c>
      <c r="H6000" s="6">
        <v>44136</v>
      </c>
      <c r="I6000" s="4" t="s">
        <v>3786</v>
      </c>
      <c r="J6000" s="4" t="s">
        <v>1043</v>
      </c>
      <c r="K6000" s="4">
        <v>11119</v>
      </c>
      <c r="L6000" s="4">
        <v>0</v>
      </c>
      <c r="M6000" s="4">
        <v>0</v>
      </c>
      <c r="N6000" s="4">
        <v>0</v>
      </c>
      <c r="O6000" s="4">
        <v>233000</v>
      </c>
      <c r="P6000" s="4">
        <v>189631000</v>
      </c>
      <c r="Q6000" s="4">
        <v>8016</v>
      </c>
      <c r="R6000" s="4" t="b">
        <f t="shared" si="103"/>
        <v>0</v>
      </c>
      <c r="S6000" s="4">
        <v>0</v>
      </c>
    </row>
    <row r="6001" spans="1:19" ht="14.25" customHeight="1">
      <c r="A6001" s="4" t="s">
        <v>2921</v>
      </c>
      <c r="B6001" s="5"/>
      <c r="C6001" s="4">
        <v>0</v>
      </c>
      <c r="E6001" s="4" t="b">
        <f t="shared" si="96"/>
        <v>0</v>
      </c>
      <c r="F6001" s="4">
        <v>0</v>
      </c>
      <c r="G6001" s="4">
        <v>0</v>
      </c>
      <c r="H6001" s="6">
        <v>44136</v>
      </c>
      <c r="I6001" s="4" t="s">
        <v>3787</v>
      </c>
      <c r="J6001" s="4" t="s">
        <v>1043</v>
      </c>
      <c r="K6001" s="4">
        <v>11120</v>
      </c>
      <c r="L6001" s="4">
        <v>0</v>
      </c>
      <c r="M6001" s="4">
        <v>0</v>
      </c>
      <c r="N6001" s="4">
        <v>0</v>
      </c>
      <c r="O6001" s="4">
        <v>210000</v>
      </c>
      <c r="P6001" s="4">
        <v>189841000</v>
      </c>
      <c r="Q6001" s="4">
        <v>8017</v>
      </c>
      <c r="R6001" s="4" t="b">
        <f t="shared" si="103"/>
        <v>0</v>
      </c>
      <c r="S6001" s="4">
        <v>0</v>
      </c>
    </row>
    <row r="6002" spans="1:19" ht="14.25" customHeight="1">
      <c r="A6002" s="4" t="s">
        <v>2921</v>
      </c>
      <c r="B6002" s="5"/>
      <c r="C6002" s="4">
        <v>0</v>
      </c>
      <c r="E6002" s="4" t="b">
        <f t="shared" si="96"/>
        <v>0</v>
      </c>
      <c r="F6002" s="4">
        <v>0</v>
      </c>
      <c r="G6002" s="4">
        <v>0</v>
      </c>
      <c r="H6002" s="6">
        <v>44136</v>
      </c>
      <c r="I6002" s="4" t="s">
        <v>3788</v>
      </c>
      <c r="J6002" s="4" t="s">
        <v>1043</v>
      </c>
      <c r="K6002" s="4">
        <v>11121</v>
      </c>
      <c r="L6002" s="4">
        <v>0</v>
      </c>
      <c r="M6002" s="4">
        <v>0</v>
      </c>
      <c r="N6002" s="4">
        <v>0</v>
      </c>
      <c r="O6002" s="4">
        <v>233000</v>
      </c>
      <c r="P6002" s="4">
        <v>190074000</v>
      </c>
      <c r="Q6002" s="4">
        <v>8018</v>
      </c>
      <c r="R6002" s="4" t="b">
        <f t="shared" si="103"/>
        <v>0</v>
      </c>
      <c r="S6002" s="4">
        <v>0</v>
      </c>
    </row>
    <row r="6003" spans="1:19" ht="14.25" customHeight="1">
      <c r="A6003" s="4" t="s">
        <v>2921</v>
      </c>
      <c r="B6003" s="5"/>
      <c r="C6003" s="4">
        <v>0</v>
      </c>
      <c r="E6003" s="4" t="b">
        <f t="shared" si="96"/>
        <v>0</v>
      </c>
      <c r="F6003" s="4">
        <v>0</v>
      </c>
      <c r="G6003" s="4">
        <v>0</v>
      </c>
      <c r="H6003" s="6">
        <v>44136</v>
      </c>
      <c r="I6003" s="4" t="s">
        <v>3789</v>
      </c>
      <c r="J6003" s="4" t="s">
        <v>1043</v>
      </c>
      <c r="K6003" s="4">
        <v>11122</v>
      </c>
      <c r="L6003" s="4">
        <v>0</v>
      </c>
      <c r="M6003" s="4">
        <v>0</v>
      </c>
      <c r="N6003" s="4">
        <v>0</v>
      </c>
      <c r="O6003" s="4">
        <v>210000</v>
      </c>
      <c r="P6003" s="4">
        <v>190284000</v>
      </c>
      <c r="Q6003" s="4">
        <v>8019</v>
      </c>
      <c r="R6003" s="4" t="b">
        <f t="shared" si="103"/>
        <v>0</v>
      </c>
      <c r="S6003" s="4">
        <v>0</v>
      </c>
    </row>
    <row r="6004" spans="1:19" ht="14.25" customHeight="1">
      <c r="A6004" s="4" t="s">
        <v>2921</v>
      </c>
      <c r="B6004" s="5"/>
      <c r="C6004" s="4">
        <v>0</v>
      </c>
      <c r="E6004" s="4" t="b">
        <f t="shared" si="96"/>
        <v>0</v>
      </c>
      <c r="F6004" s="4">
        <v>0</v>
      </c>
      <c r="G6004" s="4">
        <v>0</v>
      </c>
      <c r="H6004" s="6">
        <v>44136</v>
      </c>
      <c r="I6004" s="4" t="s">
        <v>3790</v>
      </c>
      <c r="J6004" s="4" t="s">
        <v>1043</v>
      </c>
      <c r="K6004" s="4">
        <v>11123</v>
      </c>
      <c r="L6004" s="4">
        <v>0</v>
      </c>
      <c r="M6004" s="4">
        <v>0</v>
      </c>
      <c r="N6004" s="4">
        <v>0</v>
      </c>
      <c r="O6004" s="4">
        <v>210000</v>
      </c>
      <c r="P6004" s="4">
        <v>190494000</v>
      </c>
      <c r="Q6004" s="4">
        <v>8020</v>
      </c>
      <c r="R6004" s="4" t="b">
        <f t="shared" si="103"/>
        <v>0</v>
      </c>
      <c r="S6004" s="4">
        <v>0</v>
      </c>
    </row>
    <row r="6005" spans="1:19" ht="14.25" customHeight="1">
      <c r="A6005" s="4" t="s">
        <v>2921</v>
      </c>
      <c r="B6005" s="5"/>
      <c r="C6005" s="4">
        <v>0</v>
      </c>
      <c r="E6005" s="4" t="b">
        <f t="shared" si="96"/>
        <v>0</v>
      </c>
      <c r="F6005" s="4">
        <v>0</v>
      </c>
      <c r="G6005" s="4">
        <v>0</v>
      </c>
      <c r="H6005" s="6">
        <v>44136</v>
      </c>
      <c r="I6005" s="4" t="s">
        <v>3791</v>
      </c>
      <c r="J6005" s="4" t="s">
        <v>1043</v>
      </c>
      <c r="K6005" s="4">
        <v>11124</v>
      </c>
      <c r="L6005" s="4">
        <v>0</v>
      </c>
      <c r="M6005" s="4">
        <v>0</v>
      </c>
      <c r="N6005" s="4">
        <v>0</v>
      </c>
      <c r="O6005" s="4">
        <v>210000</v>
      </c>
      <c r="P6005" s="4">
        <v>190704000</v>
      </c>
      <c r="Q6005" s="4">
        <v>8021</v>
      </c>
      <c r="R6005" s="4" t="b">
        <f t="shared" si="103"/>
        <v>0</v>
      </c>
      <c r="S6005" s="4">
        <v>0</v>
      </c>
    </row>
    <row r="6006" spans="1:19" ht="14.25" customHeight="1">
      <c r="A6006" s="4" t="s">
        <v>2921</v>
      </c>
      <c r="B6006" s="5"/>
      <c r="C6006" s="4">
        <v>0</v>
      </c>
      <c r="E6006" s="4" t="b">
        <f t="shared" si="96"/>
        <v>0</v>
      </c>
      <c r="F6006" s="4">
        <v>0</v>
      </c>
      <c r="G6006" s="4">
        <v>0</v>
      </c>
      <c r="H6006" s="6">
        <v>44136</v>
      </c>
      <c r="I6006" s="4" t="s">
        <v>3792</v>
      </c>
      <c r="J6006" s="4" t="s">
        <v>1043</v>
      </c>
      <c r="K6006" s="4">
        <v>11125</v>
      </c>
      <c r="L6006" s="4">
        <v>0</v>
      </c>
      <c r="M6006" s="4">
        <v>0</v>
      </c>
      <c r="N6006" s="4">
        <v>0</v>
      </c>
      <c r="O6006" s="4">
        <v>210000</v>
      </c>
      <c r="P6006" s="4">
        <v>190914000</v>
      </c>
      <c r="Q6006" s="4">
        <v>8022</v>
      </c>
      <c r="R6006" s="4" t="b">
        <f t="shared" si="103"/>
        <v>0</v>
      </c>
      <c r="S6006" s="4">
        <v>0</v>
      </c>
    </row>
    <row r="6007" spans="1:19" ht="14.25" customHeight="1">
      <c r="A6007" s="4" t="s">
        <v>2921</v>
      </c>
      <c r="B6007" s="5"/>
      <c r="C6007" s="4">
        <v>0</v>
      </c>
      <c r="E6007" s="4" t="b">
        <f t="shared" si="96"/>
        <v>0</v>
      </c>
      <c r="F6007" s="4">
        <v>0</v>
      </c>
      <c r="G6007" s="4">
        <v>0</v>
      </c>
      <c r="H6007" s="6">
        <v>44136</v>
      </c>
      <c r="I6007" s="4" t="s">
        <v>3793</v>
      </c>
      <c r="J6007" s="4" t="s">
        <v>1043</v>
      </c>
      <c r="K6007" s="4">
        <v>11126</v>
      </c>
      <c r="L6007" s="4">
        <v>0</v>
      </c>
      <c r="M6007" s="4">
        <v>0</v>
      </c>
      <c r="N6007" s="4">
        <v>0</v>
      </c>
      <c r="O6007" s="4">
        <v>233000</v>
      </c>
      <c r="P6007" s="4">
        <v>191147000</v>
      </c>
      <c r="Q6007" s="4">
        <v>8023</v>
      </c>
      <c r="R6007" s="4" t="b">
        <f t="shared" si="103"/>
        <v>0</v>
      </c>
      <c r="S6007" s="4">
        <v>0</v>
      </c>
    </row>
    <row r="6008" spans="1:19" ht="14.25" customHeight="1">
      <c r="A6008" s="4" t="s">
        <v>2921</v>
      </c>
      <c r="B6008" s="5"/>
      <c r="C6008" s="4">
        <v>0</v>
      </c>
      <c r="E6008" s="4" t="b">
        <f t="shared" si="96"/>
        <v>0</v>
      </c>
      <c r="F6008" s="4">
        <v>0</v>
      </c>
      <c r="G6008" s="4">
        <v>0</v>
      </c>
      <c r="H6008" s="6">
        <v>44136</v>
      </c>
      <c r="I6008" s="4" t="s">
        <v>3794</v>
      </c>
      <c r="J6008" s="4" t="s">
        <v>1043</v>
      </c>
      <c r="K6008" s="4">
        <v>11127</v>
      </c>
      <c r="L6008" s="4">
        <v>0</v>
      </c>
      <c r="M6008" s="4">
        <v>0</v>
      </c>
      <c r="N6008" s="4">
        <v>0</v>
      </c>
      <c r="O6008" s="4">
        <v>210000</v>
      </c>
      <c r="P6008" s="4">
        <v>191357000</v>
      </c>
      <c r="Q6008" s="4">
        <v>8024</v>
      </c>
      <c r="R6008" s="4" t="b">
        <f t="shared" si="103"/>
        <v>0</v>
      </c>
      <c r="S6008" s="4">
        <v>0</v>
      </c>
    </row>
    <row r="6009" spans="1:19" ht="14.25" customHeight="1">
      <c r="A6009" s="4" t="s">
        <v>2921</v>
      </c>
      <c r="B6009" s="5"/>
      <c r="C6009" s="4">
        <v>0</v>
      </c>
      <c r="E6009" s="4" t="b">
        <f t="shared" si="96"/>
        <v>0</v>
      </c>
      <c r="F6009" s="4">
        <v>0</v>
      </c>
      <c r="G6009" s="4">
        <v>0</v>
      </c>
      <c r="H6009" s="6">
        <v>44136</v>
      </c>
      <c r="I6009" s="4" t="s">
        <v>3795</v>
      </c>
      <c r="J6009" s="4" t="s">
        <v>1043</v>
      </c>
      <c r="K6009" s="4">
        <v>11128</v>
      </c>
      <c r="L6009" s="4">
        <v>0</v>
      </c>
      <c r="M6009" s="4">
        <v>0</v>
      </c>
      <c r="N6009" s="4">
        <v>0</v>
      </c>
      <c r="O6009" s="4">
        <v>233000</v>
      </c>
      <c r="P6009" s="4">
        <v>191590000</v>
      </c>
      <c r="Q6009" s="4">
        <v>8025</v>
      </c>
      <c r="R6009" s="4" t="b">
        <f t="shared" si="103"/>
        <v>0</v>
      </c>
      <c r="S6009" s="4">
        <v>0</v>
      </c>
    </row>
    <row r="6010" spans="1:19" ht="14.25" customHeight="1">
      <c r="A6010" s="4" t="s">
        <v>2921</v>
      </c>
      <c r="B6010" s="5"/>
      <c r="C6010" s="4">
        <v>0</v>
      </c>
      <c r="E6010" s="4" t="b">
        <f t="shared" si="96"/>
        <v>0</v>
      </c>
      <c r="F6010" s="4">
        <v>0</v>
      </c>
      <c r="G6010" s="4">
        <v>0</v>
      </c>
      <c r="H6010" s="6">
        <v>44136</v>
      </c>
      <c r="I6010" s="4" t="s">
        <v>3796</v>
      </c>
      <c r="J6010" s="4" t="s">
        <v>1043</v>
      </c>
      <c r="K6010" s="4">
        <v>11129</v>
      </c>
      <c r="L6010" s="4">
        <v>0</v>
      </c>
      <c r="M6010" s="4">
        <v>0</v>
      </c>
      <c r="N6010" s="4">
        <v>0</v>
      </c>
      <c r="O6010" s="4">
        <v>210000</v>
      </c>
      <c r="P6010" s="4">
        <v>191800000</v>
      </c>
      <c r="Q6010" s="4">
        <v>8026</v>
      </c>
      <c r="R6010" s="4" t="b">
        <f t="shared" si="103"/>
        <v>0</v>
      </c>
      <c r="S6010" s="4">
        <v>0</v>
      </c>
    </row>
    <row r="6011" spans="1:19" ht="14.25" customHeight="1">
      <c r="A6011" s="4" t="s">
        <v>2921</v>
      </c>
      <c r="B6011" s="5"/>
      <c r="C6011" s="4">
        <v>0</v>
      </c>
      <c r="E6011" s="4" t="b">
        <f t="shared" si="96"/>
        <v>0</v>
      </c>
      <c r="F6011" s="4">
        <v>0</v>
      </c>
      <c r="G6011" s="4">
        <v>0</v>
      </c>
      <c r="H6011" s="6">
        <v>44136</v>
      </c>
      <c r="I6011" s="4" t="s">
        <v>3797</v>
      </c>
      <c r="J6011" s="4" t="s">
        <v>1043</v>
      </c>
      <c r="K6011" s="4">
        <v>11130</v>
      </c>
      <c r="L6011" s="4">
        <v>0</v>
      </c>
      <c r="M6011" s="4">
        <v>0</v>
      </c>
      <c r="N6011" s="4">
        <v>0</v>
      </c>
      <c r="O6011" s="4">
        <v>210000</v>
      </c>
      <c r="P6011" s="4">
        <v>192010000</v>
      </c>
      <c r="Q6011" s="4">
        <v>8027</v>
      </c>
      <c r="R6011" s="4" t="b">
        <f t="shared" si="103"/>
        <v>0</v>
      </c>
      <c r="S6011" s="4">
        <v>0</v>
      </c>
    </row>
    <row r="6012" spans="1:19" ht="14.25" customHeight="1">
      <c r="A6012" s="4" t="s">
        <v>2921</v>
      </c>
      <c r="B6012" s="5"/>
      <c r="C6012" s="4">
        <v>0</v>
      </c>
      <c r="E6012" s="4" t="b">
        <f t="shared" si="96"/>
        <v>0</v>
      </c>
      <c r="F6012" s="4">
        <v>0</v>
      </c>
      <c r="G6012" s="4">
        <v>0</v>
      </c>
      <c r="H6012" s="6">
        <v>44136</v>
      </c>
      <c r="I6012" s="4" t="s">
        <v>3798</v>
      </c>
      <c r="J6012" s="4" t="s">
        <v>1043</v>
      </c>
      <c r="K6012" s="4">
        <v>11131</v>
      </c>
      <c r="L6012" s="4">
        <v>0</v>
      </c>
      <c r="M6012" s="4">
        <v>0</v>
      </c>
      <c r="N6012" s="4">
        <v>0</v>
      </c>
      <c r="O6012" s="4">
        <v>233000</v>
      </c>
      <c r="P6012" s="4">
        <v>192243000</v>
      </c>
      <c r="Q6012" s="4">
        <v>8028</v>
      </c>
      <c r="R6012" s="4" t="b">
        <f t="shared" si="103"/>
        <v>0</v>
      </c>
      <c r="S6012" s="4">
        <v>0</v>
      </c>
    </row>
    <row r="6013" spans="1:19" ht="14.25" customHeight="1">
      <c r="A6013" s="4" t="s">
        <v>2921</v>
      </c>
      <c r="B6013" s="5"/>
      <c r="C6013" s="4">
        <v>0</v>
      </c>
      <c r="E6013" s="4" t="b">
        <f t="shared" si="96"/>
        <v>0</v>
      </c>
      <c r="F6013" s="4">
        <v>0</v>
      </c>
      <c r="G6013" s="4">
        <v>0</v>
      </c>
      <c r="H6013" s="6">
        <v>44136</v>
      </c>
      <c r="I6013" s="4" t="s">
        <v>3799</v>
      </c>
      <c r="J6013" s="4" t="s">
        <v>1043</v>
      </c>
      <c r="K6013" s="4">
        <v>11132</v>
      </c>
      <c r="L6013" s="4">
        <v>0</v>
      </c>
      <c r="M6013" s="4">
        <v>0</v>
      </c>
      <c r="N6013" s="4">
        <v>0</v>
      </c>
      <c r="O6013" s="4">
        <v>210000</v>
      </c>
      <c r="P6013" s="4">
        <v>192453000</v>
      </c>
      <c r="Q6013" s="4">
        <v>8029</v>
      </c>
      <c r="R6013" s="4" t="b">
        <f t="shared" si="103"/>
        <v>0</v>
      </c>
      <c r="S6013" s="4">
        <v>0</v>
      </c>
    </row>
    <row r="6014" spans="1:19" ht="14.25" customHeight="1">
      <c r="A6014" s="4" t="s">
        <v>2921</v>
      </c>
      <c r="B6014" s="5"/>
      <c r="C6014" s="4">
        <v>0</v>
      </c>
      <c r="E6014" s="4" t="b">
        <f t="shared" si="96"/>
        <v>0</v>
      </c>
      <c r="F6014" s="4">
        <v>0</v>
      </c>
      <c r="G6014" s="4">
        <v>0</v>
      </c>
      <c r="H6014" s="6">
        <v>44136</v>
      </c>
      <c r="I6014" s="4" t="s">
        <v>3800</v>
      </c>
      <c r="J6014" s="4" t="s">
        <v>1043</v>
      </c>
      <c r="K6014" s="4">
        <v>11133</v>
      </c>
      <c r="L6014" s="4">
        <v>0</v>
      </c>
      <c r="M6014" s="4">
        <v>0</v>
      </c>
      <c r="N6014" s="4">
        <v>0</v>
      </c>
      <c r="O6014" s="4">
        <v>210000</v>
      </c>
      <c r="P6014" s="4">
        <v>192663000</v>
      </c>
      <c r="Q6014" s="4">
        <v>8030</v>
      </c>
      <c r="R6014" s="4" t="b">
        <f t="shared" si="103"/>
        <v>0</v>
      </c>
      <c r="S6014" s="4">
        <v>0</v>
      </c>
    </row>
    <row r="6015" spans="1:19" ht="14.25" customHeight="1">
      <c r="A6015" s="4" t="s">
        <v>2921</v>
      </c>
      <c r="B6015" s="5"/>
      <c r="C6015" s="4">
        <v>0</v>
      </c>
      <c r="E6015" s="4" t="b">
        <f t="shared" si="96"/>
        <v>0</v>
      </c>
      <c r="F6015" s="4">
        <v>0</v>
      </c>
      <c r="G6015" s="4">
        <v>0</v>
      </c>
      <c r="H6015" s="6">
        <v>44136</v>
      </c>
      <c r="I6015" s="4" t="s">
        <v>3801</v>
      </c>
      <c r="J6015" s="4" t="s">
        <v>1043</v>
      </c>
      <c r="K6015" s="4">
        <v>11134</v>
      </c>
      <c r="L6015" s="4">
        <v>0</v>
      </c>
      <c r="M6015" s="4">
        <v>0</v>
      </c>
      <c r="N6015" s="4">
        <v>0</v>
      </c>
      <c r="O6015" s="4">
        <v>233000</v>
      </c>
      <c r="P6015" s="4">
        <v>192896000</v>
      </c>
      <c r="Q6015" s="4">
        <v>8031</v>
      </c>
      <c r="R6015" s="4" t="b">
        <f t="shared" si="103"/>
        <v>0</v>
      </c>
      <c r="S6015" s="4">
        <v>0</v>
      </c>
    </row>
    <row r="6016" spans="1:19" ht="14.25" customHeight="1">
      <c r="A6016" s="4" t="s">
        <v>2921</v>
      </c>
      <c r="B6016" s="5"/>
      <c r="C6016" s="4">
        <v>0</v>
      </c>
      <c r="E6016" s="4" t="b">
        <f t="shared" si="96"/>
        <v>0</v>
      </c>
      <c r="F6016" s="4">
        <v>0</v>
      </c>
      <c r="G6016" s="4">
        <v>0</v>
      </c>
      <c r="H6016" s="6">
        <v>44166</v>
      </c>
      <c r="I6016" s="4" t="s">
        <v>3802</v>
      </c>
      <c r="J6016" s="4" t="s">
        <v>1043</v>
      </c>
      <c r="K6016" s="4">
        <v>11135</v>
      </c>
      <c r="L6016" s="4">
        <v>0</v>
      </c>
      <c r="M6016" s="4">
        <v>0</v>
      </c>
      <c r="N6016" s="4">
        <v>0</v>
      </c>
      <c r="O6016" s="4">
        <v>233000</v>
      </c>
      <c r="P6016" s="4">
        <v>193129000</v>
      </c>
      <c r="Q6016" s="4">
        <v>8032</v>
      </c>
      <c r="R6016" s="4" t="b">
        <f t="shared" si="103"/>
        <v>0</v>
      </c>
      <c r="S6016" s="4">
        <v>0</v>
      </c>
    </row>
    <row r="6017" spans="1:19" ht="14.25" customHeight="1">
      <c r="A6017" s="4" t="s">
        <v>2921</v>
      </c>
      <c r="B6017" s="5"/>
      <c r="C6017" s="4">
        <v>0</v>
      </c>
      <c r="E6017" s="4" t="b">
        <f t="shared" si="96"/>
        <v>0</v>
      </c>
      <c r="F6017" s="4">
        <v>0</v>
      </c>
      <c r="G6017" s="4">
        <v>0</v>
      </c>
      <c r="H6017" s="6">
        <v>44166</v>
      </c>
      <c r="I6017" s="4" t="s">
        <v>3803</v>
      </c>
      <c r="J6017" s="4" t="s">
        <v>1043</v>
      </c>
      <c r="K6017" s="4">
        <v>11136</v>
      </c>
      <c r="L6017" s="4">
        <v>0</v>
      </c>
      <c r="M6017" s="4">
        <v>0</v>
      </c>
      <c r="N6017" s="4">
        <v>0</v>
      </c>
      <c r="O6017" s="4">
        <v>210000</v>
      </c>
      <c r="P6017" s="4">
        <v>193339000</v>
      </c>
      <c r="Q6017" s="4">
        <v>8033</v>
      </c>
      <c r="R6017" s="4" t="b">
        <f t="shared" si="103"/>
        <v>0</v>
      </c>
      <c r="S6017" s="4">
        <v>0</v>
      </c>
    </row>
    <row r="6018" spans="1:19" ht="14.25" customHeight="1">
      <c r="A6018" s="4" t="s">
        <v>2921</v>
      </c>
      <c r="B6018" s="5"/>
      <c r="C6018" s="4">
        <v>0</v>
      </c>
      <c r="E6018" s="4" t="b">
        <f t="shared" si="96"/>
        <v>0</v>
      </c>
      <c r="F6018" s="4">
        <v>0</v>
      </c>
      <c r="G6018" s="4">
        <v>0</v>
      </c>
      <c r="H6018" s="6">
        <v>44166</v>
      </c>
      <c r="I6018" s="4" t="s">
        <v>3804</v>
      </c>
      <c r="J6018" s="4" t="s">
        <v>1043</v>
      </c>
      <c r="K6018" s="4">
        <v>11137</v>
      </c>
      <c r="L6018" s="4">
        <v>0</v>
      </c>
      <c r="M6018" s="4">
        <v>0</v>
      </c>
      <c r="N6018" s="4">
        <v>0</v>
      </c>
      <c r="O6018" s="4">
        <v>210000</v>
      </c>
      <c r="P6018" s="4">
        <v>193549000</v>
      </c>
      <c r="Q6018" s="4">
        <v>8034</v>
      </c>
      <c r="R6018" s="4" t="b">
        <f t="shared" si="103"/>
        <v>0</v>
      </c>
      <c r="S6018" s="4">
        <v>0</v>
      </c>
    </row>
    <row r="6019" spans="1:19" ht="14.25" customHeight="1">
      <c r="A6019" s="4" t="s">
        <v>2921</v>
      </c>
      <c r="B6019" s="5"/>
      <c r="C6019" s="4">
        <v>0</v>
      </c>
      <c r="E6019" s="4" t="b">
        <f t="shared" si="96"/>
        <v>0</v>
      </c>
      <c r="F6019" s="4">
        <v>0</v>
      </c>
      <c r="G6019" s="4">
        <v>0</v>
      </c>
      <c r="H6019" s="6">
        <v>44166</v>
      </c>
      <c r="I6019" s="4" t="s">
        <v>3805</v>
      </c>
      <c r="J6019" s="4" t="s">
        <v>1043</v>
      </c>
      <c r="K6019" s="4">
        <v>11138</v>
      </c>
      <c r="L6019" s="4">
        <v>0</v>
      </c>
      <c r="M6019" s="4">
        <v>0</v>
      </c>
      <c r="N6019" s="4">
        <v>0</v>
      </c>
      <c r="O6019" s="4">
        <v>210000</v>
      </c>
      <c r="P6019" s="4">
        <v>193759000</v>
      </c>
      <c r="Q6019" s="4">
        <v>8035</v>
      </c>
      <c r="R6019" s="4" t="b">
        <f t="shared" si="103"/>
        <v>0</v>
      </c>
      <c r="S6019" s="4">
        <v>0</v>
      </c>
    </row>
    <row r="6020" spans="1:19" ht="14.25" customHeight="1">
      <c r="A6020" s="4" t="s">
        <v>2921</v>
      </c>
      <c r="B6020" s="5"/>
      <c r="C6020" s="4">
        <v>0</v>
      </c>
      <c r="E6020" s="4" t="b">
        <f t="shared" si="96"/>
        <v>0</v>
      </c>
      <c r="F6020" s="4">
        <v>0</v>
      </c>
      <c r="G6020" s="4">
        <v>0</v>
      </c>
      <c r="H6020" s="6">
        <v>44166</v>
      </c>
      <c r="I6020" s="4" t="s">
        <v>3806</v>
      </c>
      <c r="J6020" s="4" t="s">
        <v>1043</v>
      </c>
      <c r="K6020" s="4">
        <v>11139</v>
      </c>
      <c r="L6020" s="4">
        <v>0</v>
      </c>
      <c r="M6020" s="4">
        <v>0</v>
      </c>
      <c r="N6020" s="4">
        <v>0</v>
      </c>
      <c r="O6020" s="4">
        <v>210000</v>
      </c>
      <c r="P6020" s="4">
        <v>193969000</v>
      </c>
      <c r="Q6020" s="4">
        <v>8036</v>
      </c>
      <c r="R6020" s="4" t="b">
        <f t="shared" si="103"/>
        <v>0</v>
      </c>
      <c r="S6020" s="4">
        <v>0</v>
      </c>
    </row>
    <row r="6021" spans="1:19" ht="14.25" customHeight="1">
      <c r="A6021" s="4" t="s">
        <v>2921</v>
      </c>
      <c r="B6021" s="5"/>
      <c r="C6021" s="4">
        <v>0</v>
      </c>
      <c r="E6021" s="4" t="b">
        <f t="shared" si="96"/>
        <v>0</v>
      </c>
      <c r="F6021" s="4">
        <v>0</v>
      </c>
      <c r="G6021" s="4">
        <v>0</v>
      </c>
      <c r="H6021" s="6">
        <v>44166</v>
      </c>
      <c r="I6021" s="4" t="s">
        <v>3807</v>
      </c>
      <c r="J6021" s="4" t="s">
        <v>1043</v>
      </c>
      <c r="K6021" s="4">
        <v>11140</v>
      </c>
      <c r="L6021" s="4">
        <v>0</v>
      </c>
      <c r="M6021" s="4">
        <v>0</v>
      </c>
      <c r="N6021" s="4">
        <v>0</v>
      </c>
      <c r="O6021" s="4">
        <v>233000</v>
      </c>
      <c r="P6021" s="4">
        <v>194202000</v>
      </c>
      <c r="Q6021" s="4">
        <v>8037</v>
      </c>
      <c r="R6021" s="4" t="b">
        <f t="shared" si="103"/>
        <v>0</v>
      </c>
      <c r="S6021" s="4">
        <v>0</v>
      </c>
    </row>
    <row r="6022" spans="1:19" ht="14.25" customHeight="1">
      <c r="A6022" s="4" t="s">
        <v>2921</v>
      </c>
      <c r="B6022" s="5"/>
      <c r="C6022" s="4">
        <v>0</v>
      </c>
      <c r="E6022" s="4" t="b">
        <f t="shared" si="96"/>
        <v>0</v>
      </c>
      <c r="F6022" s="4">
        <v>0</v>
      </c>
      <c r="G6022" s="4">
        <v>0</v>
      </c>
      <c r="H6022" s="6">
        <v>44166</v>
      </c>
      <c r="I6022" s="4" t="s">
        <v>3808</v>
      </c>
      <c r="J6022" s="4" t="s">
        <v>1043</v>
      </c>
      <c r="K6022" s="4">
        <v>11141</v>
      </c>
      <c r="L6022" s="4">
        <v>0</v>
      </c>
      <c r="M6022" s="4">
        <v>0</v>
      </c>
      <c r="N6022" s="4">
        <v>0</v>
      </c>
      <c r="O6022" s="4">
        <v>233000</v>
      </c>
      <c r="P6022" s="4">
        <v>194435000</v>
      </c>
      <c r="Q6022" s="4">
        <v>8038</v>
      </c>
      <c r="R6022" s="4" t="b">
        <f t="shared" si="103"/>
        <v>0</v>
      </c>
      <c r="S6022" s="4">
        <v>0</v>
      </c>
    </row>
    <row r="6023" spans="1:19" ht="14.25" customHeight="1">
      <c r="A6023" s="4" t="s">
        <v>2921</v>
      </c>
      <c r="B6023" s="5"/>
      <c r="C6023" s="4">
        <v>0</v>
      </c>
      <c r="E6023" s="4" t="b">
        <f t="shared" si="96"/>
        <v>0</v>
      </c>
      <c r="F6023" s="4">
        <v>0</v>
      </c>
      <c r="G6023" s="4">
        <v>0</v>
      </c>
      <c r="H6023" s="6">
        <v>44166</v>
      </c>
      <c r="I6023" s="4" t="s">
        <v>3809</v>
      </c>
      <c r="J6023" s="4" t="s">
        <v>1043</v>
      </c>
      <c r="K6023" s="4">
        <v>11142</v>
      </c>
      <c r="L6023" s="4">
        <v>0</v>
      </c>
      <c r="M6023" s="4">
        <v>0</v>
      </c>
      <c r="N6023" s="4">
        <v>0</v>
      </c>
      <c r="O6023" s="4">
        <v>210000</v>
      </c>
      <c r="P6023" s="4">
        <v>194645000</v>
      </c>
      <c r="Q6023" s="4">
        <v>8039</v>
      </c>
      <c r="R6023" s="4" t="b">
        <f t="shared" si="103"/>
        <v>0</v>
      </c>
      <c r="S6023" s="4">
        <v>0</v>
      </c>
    </row>
    <row r="6024" spans="1:19" ht="14.25" customHeight="1">
      <c r="A6024" s="4" t="s">
        <v>2921</v>
      </c>
      <c r="B6024" s="5"/>
      <c r="C6024" s="4">
        <v>0</v>
      </c>
      <c r="E6024" s="4" t="b">
        <f t="shared" si="96"/>
        <v>0</v>
      </c>
      <c r="F6024" s="4">
        <v>0</v>
      </c>
      <c r="G6024" s="4">
        <v>0</v>
      </c>
      <c r="H6024" s="6">
        <v>44166</v>
      </c>
      <c r="I6024" s="4" t="s">
        <v>3810</v>
      </c>
      <c r="J6024" s="4" t="s">
        <v>1043</v>
      </c>
      <c r="K6024" s="4">
        <v>11143</v>
      </c>
      <c r="L6024" s="4">
        <v>0</v>
      </c>
      <c r="M6024" s="4">
        <v>0</v>
      </c>
      <c r="N6024" s="4">
        <v>0</v>
      </c>
      <c r="O6024" s="4">
        <v>233000</v>
      </c>
      <c r="P6024" s="4">
        <v>194878000</v>
      </c>
      <c r="Q6024" s="4">
        <v>8040</v>
      </c>
      <c r="R6024" s="4" t="b">
        <f t="shared" si="103"/>
        <v>0</v>
      </c>
      <c r="S6024" s="4">
        <v>0</v>
      </c>
    </row>
    <row r="6025" spans="1:19" ht="14.25" customHeight="1">
      <c r="A6025" s="4" t="s">
        <v>2921</v>
      </c>
      <c r="B6025" s="5"/>
      <c r="C6025" s="4">
        <v>0</v>
      </c>
      <c r="E6025" s="4" t="b">
        <f t="shared" si="96"/>
        <v>0</v>
      </c>
      <c r="F6025" s="4">
        <v>0</v>
      </c>
      <c r="G6025" s="4">
        <v>0</v>
      </c>
      <c r="H6025" s="6">
        <v>44166</v>
      </c>
      <c r="I6025" s="4" t="s">
        <v>3811</v>
      </c>
      <c r="J6025" s="4" t="s">
        <v>1043</v>
      </c>
      <c r="K6025" s="4">
        <v>11144</v>
      </c>
      <c r="L6025" s="4">
        <v>0</v>
      </c>
      <c r="M6025" s="4">
        <v>0</v>
      </c>
      <c r="N6025" s="4">
        <v>0</v>
      </c>
      <c r="O6025" s="4">
        <v>210000</v>
      </c>
      <c r="P6025" s="4">
        <v>195088000</v>
      </c>
      <c r="Q6025" s="4">
        <v>8041</v>
      </c>
      <c r="R6025" s="4" t="b">
        <f t="shared" si="103"/>
        <v>0</v>
      </c>
      <c r="S6025" s="4">
        <v>0</v>
      </c>
    </row>
    <row r="6026" spans="1:19" ht="14.25" customHeight="1">
      <c r="A6026" s="4" t="s">
        <v>2921</v>
      </c>
      <c r="B6026" s="5"/>
      <c r="C6026" s="4">
        <v>0</v>
      </c>
      <c r="E6026" s="4" t="b">
        <f t="shared" si="96"/>
        <v>0</v>
      </c>
      <c r="F6026" s="4">
        <v>0</v>
      </c>
      <c r="G6026" s="4">
        <v>0</v>
      </c>
      <c r="H6026" s="6">
        <v>44166</v>
      </c>
      <c r="I6026" s="4" t="s">
        <v>3812</v>
      </c>
      <c r="J6026" s="4" t="s">
        <v>1043</v>
      </c>
      <c r="K6026" s="4">
        <v>11145</v>
      </c>
      <c r="L6026" s="4">
        <v>0</v>
      </c>
      <c r="M6026" s="4">
        <v>0</v>
      </c>
      <c r="N6026" s="4">
        <v>0</v>
      </c>
      <c r="O6026" s="4">
        <v>210000</v>
      </c>
      <c r="P6026" s="4">
        <v>195298000</v>
      </c>
      <c r="Q6026" s="4">
        <v>8042</v>
      </c>
      <c r="R6026" s="4" t="b">
        <f t="shared" si="103"/>
        <v>0</v>
      </c>
      <c r="S6026" s="4">
        <v>0</v>
      </c>
    </row>
    <row r="6027" spans="1:19" ht="14.25" customHeight="1">
      <c r="A6027" s="4" t="s">
        <v>2921</v>
      </c>
      <c r="B6027" s="5"/>
      <c r="C6027" s="4">
        <v>0</v>
      </c>
      <c r="E6027" s="4" t="b">
        <f t="shared" si="96"/>
        <v>0</v>
      </c>
      <c r="F6027" s="4">
        <v>0</v>
      </c>
      <c r="G6027" s="4">
        <v>0</v>
      </c>
      <c r="H6027" s="6">
        <v>44166</v>
      </c>
      <c r="I6027" s="4" t="s">
        <v>3813</v>
      </c>
      <c r="J6027" s="4" t="s">
        <v>1043</v>
      </c>
      <c r="K6027" s="4">
        <v>11146</v>
      </c>
      <c r="L6027" s="4">
        <v>0</v>
      </c>
      <c r="M6027" s="4">
        <v>0</v>
      </c>
      <c r="N6027" s="4">
        <v>0</v>
      </c>
      <c r="O6027" s="4">
        <v>210000</v>
      </c>
      <c r="P6027" s="4">
        <v>195508000</v>
      </c>
      <c r="Q6027" s="4">
        <v>8043</v>
      </c>
      <c r="R6027" s="4" t="b">
        <f t="shared" si="103"/>
        <v>0</v>
      </c>
      <c r="S6027" s="4">
        <v>0</v>
      </c>
    </row>
    <row r="6028" spans="1:19" ht="14.25" customHeight="1">
      <c r="A6028" s="4" t="s">
        <v>2921</v>
      </c>
      <c r="B6028" s="5"/>
      <c r="C6028" s="4">
        <v>0</v>
      </c>
      <c r="E6028" s="4" t="b">
        <f t="shared" si="96"/>
        <v>0</v>
      </c>
      <c r="F6028" s="4">
        <v>0</v>
      </c>
      <c r="G6028" s="4">
        <v>0</v>
      </c>
      <c r="H6028" s="6">
        <v>44166</v>
      </c>
      <c r="I6028" s="4" t="s">
        <v>3814</v>
      </c>
      <c r="J6028" s="4" t="s">
        <v>1043</v>
      </c>
      <c r="K6028" s="4">
        <v>11147</v>
      </c>
      <c r="L6028" s="4">
        <v>0</v>
      </c>
      <c r="M6028" s="4">
        <v>0</v>
      </c>
      <c r="N6028" s="4">
        <v>0</v>
      </c>
      <c r="O6028" s="4">
        <v>210000</v>
      </c>
      <c r="P6028" s="4">
        <v>195718000</v>
      </c>
      <c r="Q6028" s="4">
        <v>8044</v>
      </c>
      <c r="R6028" s="4" t="b">
        <f t="shared" si="103"/>
        <v>0</v>
      </c>
      <c r="S6028" s="4">
        <v>0</v>
      </c>
    </row>
    <row r="6029" spans="1:19" ht="14.25" customHeight="1">
      <c r="A6029" s="4" t="s">
        <v>2921</v>
      </c>
      <c r="B6029" s="5"/>
      <c r="C6029" s="4">
        <v>0</v>
      </c>
      <c r="E6029" s="4" t="b">
        <f t="shared" si="96"/>
        <v>0</v>
      </c>
      <c r="F6029" s="4">
        <v>0</v>
      </c>
      <c r="G6029" s="4">
        <v>0</v>
      </c>
      <c r="H6029" s="6">
        <v>44166</v>
      </c>
      <c r="I6029" s="4" t="s">
        <v>3815</v>
      </c>
      <c r="J6029" s="4" t="s">
        <v>1043</v>
      </c>
      <c r="K6029" s="4">
        <v>11148</v>
      </c>
      <c r="L6029" s="4">
        <v>0</v>
      </c>
      <c r="M6029" s="4">
        <v>0</v>
      </c>
      <c r="N6029" s="4">
        <v>0</v>
      </c>
      <c r="O6029" s="4">
        <v>210000</v>
      </c>
      <c r="P6029" s="4">
        <v>195928000</v>
      </c>
      <c r="Q6029" s="4">
        <v>8045</v>
      </c>
      <c r="R6029" s="4" t="b">
        <f t="shared" si="103"/>
        <v>0</v>
      </c>
      <c r="S6029" s="4">
        <v>0</v>
      </c>
    </row>
    <row r="6030" spans="1:19" ht="14.25" customHeight="1">
      <c r="A6030" s="4" t="s">
        <v>2921</v>
      </c>
      <c r="B6030" s="5"/>
      <c r="C6030" s="4">
        <v>0</v>
      </c>
      <c r="E6030" s="4" t="b">
        <f t="shared" si="96"/>
        <v>0</v>
      </c>
      <c r="F6030" s="4">
        <v>0</v>
      </c>
      <c r="G6030" s="4">
        <v>0</v>
      </c>
      <c r="H6030" s="6">
        <v>44166</v>
      </c>
      <c r="I6030" s="4" t="s">
        <v>3816</v>
      </c>
      <c r="J6030" s="4" t="s">
        <v>1043</v>
      </c>
      <c r="K6030" s="4">
        <v>11149</v>
      </c>
      <c r="L6030" s="4">
        <v>0</v>
      </c>
      <c r="M6030" s="4">
        <v>0</v>
      </c>
      <c r="N6030" s="4">
        <v>0</v>
      </c>
      <c r="O6030" s="4">
        <v>233000</v>
      </c>
      <c r="P6030" s="4">
        <v>196161000</v>
      </c>
      <c r="Q6030" s="4">
        <v>8046</v>
      </c>
      <c r="R6030" s="4" t="b">
        <f t="shared" si="103"/>
        <v>0</v>
      </c>
      <c r="S6030" s="4">
        <v>0</v>
      </c>
    </row>
    <row r="6031" spans="1:19" ht="14.25" customHeight="1">
      <c r="A6031" s="4" t="s">
        <v>2921</v>
      </c>
      <c r="B6031" s="5"/>
      <c r="C6031" s="4">
        <v>0</v>
      </c>
      <c r="E6031" s="4" t="b">
        <f t="shared" si="96"/>
        <v>0</v>
      </c>
      <c r="F6031" s="4">
        <v>0</v>
      </c>
      <c r="G6031" s="4">
        <v>0</v>
      </c>
      <c r="H6031" s="6">
        <v>44166</v>
      </c>
      <c r="I6031" s="4" t="s">
        <v>3817</v>
      </c>
      <c r="J6031" s="4" t="s">
        <v>1043</v>
      </c>
      <c r="K6031" s="4">
        <v>11150</v>
      </c>
      <c r="L6031" s="4">
        <v>0</v>
      </c>
      <c r="M6031" s="4">
        <v>0</v>
      </c>
      <c r="N6031" s="4">
        <v>0</v>
      </c>
      <c r="O6031" s="4">
        <v>210000</v>
      </c>
      <c r="P6031" s="4">
        <v>196371000</v>
      </c>
      <c r="Q6031" s="4">
        <v>8047</v>
      </c>
      <c r="R6031" s="4" t="b">
        <f t="shared" si="103"/>
        <v>0</v>
      </c>
      <c r="S6031" s="4">
        <v>0</v>
      </c>
    </row>
    <row r="6032" spans="1:19" ht="14.25" customHeight="1">
      <c r="A6032" s="4" t="s">
        <v>2921</v>
      </c>
      <c r="B6032" s="5"/>
      <c r="C6032" s="4">
        <v>0</v>
      </c>
      <c r="E6032" s="4" t="b">
        <f t="shared" si="96"/>
        <v>0</v>
      </c>
      <c r="F6032" s="4">
        <v>0</v>
      </c>
      <c r="G6032" s="4">
        <v>0</v>
      </c>
      <c r="H6032" s="6">
        <v>44166</v>
      </c>
      <c r="I6032" s="4" t="s">
        <v>3818</v>
      </c>
      <c r="J6032" s="4" t="s">
        <v>1043</v>
      </c>
      <c r="K6032" s="4">
        <v>11151</v>
      </c>
      <c r="L6032" s="4">
        <v>0</v>
      </c>
      <c r="M6032" s="4">
        <v>0</v>
      </c>
      <c r="N6032" s="4">
        <v>0</v>
      </c>
      <c r="O6032" s="4">
        <v>210000</v>
      </c>
      <c r="P6032" s="4">
        <v>196581000</v>
      </c>
      <c r="Q6032" s="4">
        <v>8048</v>
      </c>
      <c r="R6032" s="4" t="b">
        <f t="shared" si="103"/>
        <v>0</v>
      </c>
      <c r="S6032" s="4">
        <v>0</v>
      </c>
    </row>
    <row r="6033" spans="1:19" ht="14.25" customHeight="1">
      <c r="A6033" s="4" t="s">
        <v>2921</v>
      </c>
      <c r="B6033" s="5"/>
      <c r="C6033" s="4">
        <v>0</v>
      </c>
      <c r="E6033" s="4" t="b">
        <f t="shared" si="96"/>
        <v>0</v>
      </c>
      <c r="F6033" s="4">
        <v>0</v>
      </c>
      <c r="G6033" s="4">
        <v>0</v>
      </c>
      <c r="H6033" s="6">
        <v>44166</v>
      </c>
      <c r="I6033" s="4" t="s">
        <v>3819</v>
      </c>
      <c r="J6033" s="4" t="s">
        <v>1043</v>
      </c>
      <c r="K6033" s="4">
        <v>11152</v>
      </c>
      <c r="L6033" s="4">
        <v>0</v>
      </c>
      <c r="M6033" s="4">
        <v>0</v>
      </c>
      <c r="N6033" s="4">
        <v>0</v>
      </c>
      <c r="O6033" s="4">
        <v>233000</v>
      </c>
      <c r="P6033" s="4">
        <v>196814000</v>
      </c>
      <c r="Q6033" s="4">
        <v>8049</v>
      </c>
      <c r="R6033" s="4" t="b">
        <f t="shared" si="103"/>
        <v>0</v>
      </c>
      <c r="S6033" s="4">
        <v>0</v>
      </c>
    </row>
    <row r="6034" spans="1:19" ht="14.25" customHeight="1">
      <c r="A6034" s="4" t="s">
        <v>2921</v>
      </c>
      <c r="B6034" s="5"/>
      <c r="C6034" s="4">
        <v>0</v>
      </c>
      <c r="E6034" s="4" t="b">
        <f t="shared" si="96"/>
        <v>0</v>
      </c>
      <c r="F6034" s="4">
        <v>0</v>
      </c>
      <c r="G6034" s="4">
        <v>0</v>
      </c>
      <c r="H6034" s="6">
        <v>44166</v>
      </c>
      <c r="I6034" s="4" t="s">
        <v>3820</v>
      </c>
      <c r="J6034" s="4" t="s">
        <v>1043</v>
      </c>
      <c r="K6034" s="4">
        <v>11153</v>
      </c>
      <c r="L6034" s="4">
        <v>0</v>
      </c>
      <c r="M6034" s="4">
        <v>0</v>
      </c>
      <c r="N6034" s="4">
        <v>0</v>
      </c>
      <c r="O6034" s="4">
        <v>233000</v>
      </c>
      <c r="P6034" s="4">
        <v>197047000</v>
      </c>
      <c r="Q6034" s="4">
        <v>8050</v>
      </c>
      <c r="R6034" s="4" t="b">
        <f t="shared" si="103"/>
        <v>0</v>
      </c>
      <c r="S6034" s="4">
        <v>0</v>
      </c>
    </row>
    <row r="6035" spans="1:19" ht="14.25" customHeight="1">
      <c r="A6035" s="4" t="s">
        <v>2921</v>
      </c>
      <c r="B6035" s="5"/>
      <c r="C6035" s="4">
        <v>0</v>
      </c>
      <c r="E6035" s="4" t="b">
        <f t="shared" si="96"/>
        <v>0</v>
      </c>
      <c r="F6035" s="4">
        <v>0</v>
      </c>
      <c r="G6035" s="4">
        <v>0</v>
      </c>
      <c r="H6035" s="6">
        <v>44166</v>
      </c>
      <c r="I6035" s="4" t="s">
        <v>3821</v>
      </c>
      <c r="J6035" s="4" t="s">
        <v>1043</v>
      </c>
      <c r="K6035" s="4">
        <v>11154</v>
      </c>
      <c r="L6035" s="4">
        <v>0</v>
      </c>
      <c r="M6035" s="4">
        <v>0</v>
      </c>
      <c r="N6035" s="4">
        <v>0</v>
      </c>
      <c r="O6035" s="4">
        <v>233000</v>
      </c>
      <c r="P6035" s="4">
        <v>197280000</v>
      </c>
      <c r="Q6035" s="4">
        <v>8051</v>
      </c>
      <c r="R6035" s="4" t="b">
        <f t="shared" si="103"/>
        <v>0</v>
      </c>
      <c r="S6035" s="4">
        <v>0</v>
      </c>
    </row>
    <row r="6036" spans="1:19" ht="14.25" customHeight="1">
      <c r="A6036" s="4" t="s">
        <v>2921</v>
      </c>
      <c r="B6036" s="5"/>
      <c r="C6036" s="4">
        <v>0</v>
      </c>
      <c r="E6036" s="4" t="b">
        <f t="shared" si="96"/>
        <v>0</v>
      </c>
      <c r="F6036" s="4">
        <v>0</v>
      </c>
      <c r="G6036" s="4">
        <v>0</v>
      </c>
      <c r="H6036" s="6">
        <v>44166</v>
      </c>
      <c r="I6036" s="4" t="s">
        <v>3822</v>
      </c>
      <c r="J6036" s="4" t="s">
        <v>1043</v>
      </c>
      <c r="K6036" s="4">
        <v>11155</v>
      </c>
      <c r="L6036" s="4">
        <v>0</v>
      </c>
      <c r="M6036" s="4">
        <v>0</v>
      </c>
      <c r="N6036" s="4">
        <v>0</v>
      </c>
      <c r="O6036" s="4">
        <v>233000</v>
      </c>
      <c r="P6036" s="4">
        <v>197513000</v>
      </c>
      <c r="Q6036" s="4">
        <v>8052</v>
      </c>
      <c r="R6036" s="4" t="b">
        <f t="shared" si="103"/>
        <v>0</v>
      </c>
      <c r="S6036" s="4">
        <v>0</v>
      </c>
    </row>
    <row r="6037" spans="1:19" ht="14.25" customHeight="1">
      <c r="A6037" s="4" t="s">
        <v>2921</v>
      </c>
      <c r="B6037" s="5"/>
      <c r="C6037" s="4">
        <v>0</v>
      </c>
      <c r="E6037" s="4" t="b">
        <f t="shared" si="96"/>
        <v>0</v>
      </c>
      <c r="F6037" s="4">
        <v>0</v>
      </c>
      <c r="G6037" s="4">
        <v>0</v>
      </c>
      <c r="H6037" s="6">
        <v>44166</v>
      </c>
      <c r="I6037" s="4" t="s">
        <v>3823</v>
      </c>
      <c r="J6037" s="4" t="s">
        <v>1043</v>
      </c>
      <c r="K6037" s="4">
        <v>11156</v>
      </c>
      <c r="L6037" s="4">
        <v>0</v>
      </c>
      <c r="M6037" s="4">
        <v>0</v>
      </c>
      <c r="N6037" s="4">
        <v>0</v>
      </c>
      <c r="O6037" s="4">
        <v>210000</v>
      </c>
      <c r="P6037" s="4">
        <v>197723000</v>
      </c>
      <c r="Q6037" s="4">
        <v>8053</v>
      </c>
      <c r="R6037" s="4" t="b">
        <f t="shared" si="103"/>
        <v>0</v>
      </c>
      <c r="S6037" s="4">
        <v>0</v>
      </c>
    </row>
    <row r="6038" spans="1:19" ht="14.25" customHeight="1">
      <c r="A6038" s="4" t="s">
        <v>2921</v>
      </c>
      <c r="B6038" s="5"/>
      <c r="C6038" s="4">
        <v>0</v>
      </c>
      <c r="E6038" s="4" t="b">
        <f t="shared" si="96"/>
        <v>0</v>
      </c>
      <c r="F6038" s="4">
        <v>0</v>
      </c>
      <c r="G6038" s="4">
        <v>0</v>
      </c>
      <c r="H6038" s="6">
        <v>44166</v>
      </c>
      <c r="I6038" s="4" t="s">
        <v>3824</v>
      </c>
      <c r="J6038" s="4" t="s">
        <v>1043</v>
      </c>
      <c r="K6038" s="4">
        <v>11157</v>
      </c>
      <c r="L6038" s="4">
        <v>0</v>
      </c>
      <c r="M6038" s="4">
        <v>0</v>
      </c>
      <c r="N6038" s="4">
        <v>0</v>
      </c>
      <c r="O6038" s="4">
        <v>233000</v>
      </c>
      <c r="P6038" s="4">
        <v>197956000</v>
      </c>
      <c r="Q6038" s="4">
        <v>8054</v>
      </c>
      <c r="R6038" s="4" t="b">
        <f t="shared" si="103"/>
        <v>0</v>
      </c>
      <c r="S6038" s="4">
        <v>0</v>
      </c>
    </row>
    <row r="6039" spans="1:19" ht="14.25" customHeight="1">
      <c r="A6039" s="4" t="s">
        <v>2921</v>
      </c>
      <c r="B6039" s="5"/>
      <c r="C6039" s="4">
        <v>0</v>
      </c>
      <c r="E6039" s="4" t="b">
        <f t="shared" si="96"/>
        <v>0</v>
      </c>
      <c r="F6039" s="4">
        <v>0</v>
      </c>
      <c r="G6039" s="4">
        <v>0</v>
      </c>
      <c r="H6039" s="6">
        <v>44166</v>
      </c>
      <c r="I6039" s="4" t="s">
        <v>3825</v>
      </c>
      <c r="J6039" s="4" t="s">
        <v>1043</v>
      </c>
      <c r="K6039" s="4">
        <v>11158</v>
      </c>
      <c r="L6039" s="4">
        <v>0</v>
      </c>
      <c r="M6039" s="4">
        <v>0</v>
      </c>
      <c r="N6039" s="4">
        <v>0</v>
      </c>
      <c r="O6039" s="4">
        <v>210000</v>
      </c>
      <c r="P6039" s="4">
        <v>198166000</v>
      </c>
      <c r="Q6039" s="4">
        <v>8055</v>
      </c>
      <c r="R6039" s="4" t="b">
        <f t="shared" si="103"/>
        <v>0</v>
      </c>
      <c r="S6039" s="4">
        <v>0</v>
      </c>
    </row>
    <row r="6040" spans="1:19" ht="14.25" customHeight="1">
      <c r="A6040" s="4" t="s">
        <v>2921</v>
      </c>
      <c r="B6040" s="5"/>
      <c r="C6040" s="4">
        <v>0</v>
      </c>
      <c r="E6040" s="4" t="b">
        <f t="shared" si="96"/>
        <v>0</v>
      </c>
      <c r="F6040" s="4">
        <v>0</v>
      </c>
      <c r="G6040" s="4">
        <v>0</v>
      </c>
      <c r="H6040" s="6">
        <v>44166</v>
      </c>
      <c r="I6040" s="4" t="s">
        <v>3826</v>
      </c>
      <c r="J6040" s="4" t="s">
        <v>1043</v>
      </c>
      <c r="K6040" s="4">
        <v>11159</v>
      </c>
      <c r="L6040" s="4">
        <v>0</v>
      </c>
      <c r="M6040" s="4">
        <v>0</v>
      </c>
      <c r="N6040" s="4">
        <v>0</v>
      </c>
      <c r="O6040" s="4">
        <v>233000</v>
      </c>
      <c r="P6040" s="4">
        <v>198399000</v>
      </c>
      <c r="Q6040" s="4">
        <v>8056</v>
      </c>
      <c r="R6040" s="4" t="b">
        <f t="shared" si="103"/>
        <v>0</v>
      </c>
      <c r="S6040" s="4">
        <v>0</v>
      </c>
    </row>
    <row r="6041" spans="1:19" ht="14.25" customHeight="1">
      <c r="A6041" s="4" t="s">
        <v>2921</v>
      </c>
      <c r="B6041" s="5"/>
      <c r="C6041" s="4">
        <v>0</v>
      </c>
      <c r="E6041" s="4" t="b">
        <f t="shared" si="96"/>
        <v>0</v>
      </c>
      <c r="F6041" s="4">
        <v>0</v>
      </c>
      <c r="G6041" s="4">
        <v>0</v>
      </c>
      <c r="H6041" s="6">
        <v>44166</v>
      </c>
      <c r="I6041" s="4" t="s">
        <v>3827</v>
      </c>
      <c r="J6041" s="4" t="s">
        <v>1043</v>
      </c>
      <c r="K6041" s="4">
        <v>11160</v>
      </c>
      <c r="L6041" s="4">
        <v>0</v>
      </c>
      <c r="M6041" s="4">
        <v>0</v>
      </c>
      <c r="N6041" s="4">
        <v>0</v>
      </c>
      <c r="O6041" s="4">
        <v>210000</v>
      </c>
      <c r="P6041" s="4">
        <v>198609000</v>
      </c>
      <c r="Q6041" s="4">
        <v>8057</v>
      </c>
      <c r="R6041" s="4" t="b">
        <f t="shared" si="103"/>
        <v>0</v>
      </c>
      <c r="S6041" s="4">
        <v>0</v>
      </c>
    </row>
    <row r="6042" spans="1:19" ht="14.25" customHeight="1">
      <c r="A6042" s="4" t="s">
        <v>2921</v>
      </c>
      <c r="B6042" s="5"/>
      <c r="C6042" s="4">
        <v>0</v>
      </c>
      <c r="E6042" s="4" t="b">
        <f t="shared" si="96"/>
        <v>0</v>
      </c>
      <c r="F6042" s="4">
        <v>0</v>
      </c>
      <c r="G6042" s="4">
        <v>0</v>
      </c>
      <c r="H6042" s="6">
        <v>44166</v>
      </c>
      <c r="I6042" s="4" t="s">
        <v>3828</v>
      </c>
      <c r="J6042" s="4" t="s">
        <v>1043</v>
      </c>
      <c r="K6042" s="4">
        <v>11161</v>
      </c>
      <c r="L6042" s="4">
        <v>0</v>
      </c>
      <c r="M6042" s="4">
        <v>0</v>
      </c>
      <c r="N6042" s="4">
        <v>0</v>
      </c>
      <c r="O6042" s="4">
        <v>210000</v>
      </c>
      <c r="P6042" s="4">
        <v>198819000</v>
      </c>
      <c r="Q6042" s="4">
        <v>8058</v>
      </c>
      <c r="R6042" s="4" t="b">
        <f t="shared" si="103"/>
        <v>0</v>
      </c>
      <c r="S6042" s="4">
        <v>0</v>
      </c>
    </row>
    <row r="6043" spans="1:19" ht="14.25" customHeight="1">
      <c r="A6043" s="4" t="s">
        <v>2921</v>
      </c>
      <c r="B6043" s="5"/>
      <c r="C6043" s="4">
        <v>0</v>
      </c>
      <c r="E6043" s="4" t="b">
        <f t="shared" si="96"/>
        <v>0</v>
      </c>
      <c r="F6043" s="4">
        <v>0</v>
      </c>
      <c r="G6043" s="4">
        <v>0</v>
      </c>
      <c r="H6043" s="6">
        <v>44166</v>
      </c>
      <c r="I6043" s="4" t="s">
        <v>3829</v>
      </c>
      <c r="J6043" s="4" t="s">
        <v>1043</v>
      </c>
      <c r="K6043" s="4">
        <v>11162</v>
      </c>
      <c r="L6043" s="4">
        <v>0</v>
      </c>
      <c r="M6043" s="4">
        <v>0</v>
      </c>
      <c r="N6043" s="4">
        <v>0</v>
      </c>
      <c r="O6043" s="4">
        <v>233000</v>
      </c>
      <c r="P6043" s="4">
        <v>199052000</v>
      </c>
      <c r="Q6043" s="4">
        <v>8059</v>
      </c>
      <c r="R6043" s="4" t="b">
        <f t="shared" si="103"/>
        <v>0</v>
      </c>
      <c r="S6043" s="4">
        <v>0</v>
      </c>
    </row>
    <row r="6044" spans="1:19" ht="14.25" customHeight="1">
      <c r="A6044" s="4" t="s">
        <v>2921</v>
      </c>
      <c r="B6044" s="5"/>
      <c r="C6044" s="4">
        <v>0</v>
      </c>
      <c r="E6044" s="4" t="b">
        <f t="shared" si="96"/>
        <v>0</v>
      </c>
      <c r="F6044" s="4">
        <v>0</v>
      </c>
      <c r="G6044" s="4">
        <v>0</v>
      </c>
      <c r="H6044" s="6">
        <v>44166</v>
      </c>
      <c r="I6044" s="4" t="s">
        <v>3830</v>
      </c>
      <c r="J6044" s="4" t="s">
        <v>1043</v>
      </c>
      <c r="K6044" s="4">
        <v>11163</v>
      </c>
      <c r="L6044" s="4">
        <v>0</v>
      </c>
      <c r="M6044" s="4">
        <v>0</v>
      </c>
      <c r="N6044" s="4">
        <v>0</v>
      </c>
      <c r="O6044" s="4">
        <v>210000</v>
      </c>
      <c r="P6044" s="4">
        <v>199262000</v>
      </c>
      <c r="Q6044" s="4">
        <v>8060</v>
      </c>
      <c r="R6044" s="4" t="b">
        <f t="shared" si="103"/>
        <v>0</v>
      </c>
      <c r="S6044" s="4">
        <v>0</v>
      </c>
    </row>
    <row r="6045" spans="1:19" ht="14.25" customHeight="1">
      <c r="A6045" s="4" t="s">
        <v>2921</v>
      </c>
      <c r="B6045" s="5"/>
      <c r="C6045" s="4">
        <v>0</v>
      </c>
      <c r="E6045" s="4" t="b">
        <f t="shared" si="96"/>
        <v>0</v>
      </c>
      <c r="F6045" s="4">
        <v>0</v>
      </c>
      <c r="G6045" s="4">
        <v>0</v>
      </c>
      <c r="H6045" s="6">
        <v>44166</v>
      </c>
      <c r="I6045" s="4" t="s">
        <v>3831</v>
      </c>
      <c r="J6045" s="4" t="s">
        <v>1043</v>
      </c>
      <c r="K6045" s="4">
        <v>11164</v>
      </c>
      <c r="L6045" s="4">
        <v>0</v>
      </c>
      <c r="M6045" s="4">
        <v>0</v>
      </c>
      <c r="N6045" s="4">
        <v>0</v>
      </c>
      <c r="O6045" s="4">
        <v>210000</v>
      </c>
      <c r="P6045" s="4">
        <v>199472000</v>
      </c>
      <c r="Q6045" s="4">
        <v>8061</v>
      </c>
      <c r="R6045" s="4" t="b">
        <f t="shared" si="103"/>
        <v>0</v>
      </c>
      <c r="S6045" s="4">
        <v>0</v>
      </c>
    </row>
    <row r="6046" spans="1:19" ht="14.25" customHeight="1">
      <c r="A6046" s="4" t="s">
        <v>2921</v>
      </c>
      <c r="B6046" s="5"/>
      <c r="C6046" s="4">
        <v>0</v>
      </c>
      <c r="E6046" s="4" t="b">
        <f t="shared" si="96"/>
        <v>0</v>
      </c>
      <c r="F6046" s="4">
        <v>0</v>
      </c>
      <c r="G6046" s="4">
        <v>0</v>
      </c>
      <c r="H6046" s="6">
        <v>44166</v>
      </c>
      <c r="I6046" s="4" t="s">
        <v>3832</v>
      </c>
      <c r="J6046" s="4" t="s">
        <v>1043</v>
      </c>
      <c r="K6046" s="4">
        <v>11165</v>
      </c>
      <c r="L6046" s="4">
        <v>0</v>
      </c>
      <c r="M6046" s="4">
        <v>0</v>
      </c>
      <c r="N6046" s="4">
        <v>0</v>
      </c>
      <c r="O6046" s="4">
        <v>233000</v>
      </c>
      <c r="P6046" s="4">
        <v>199705000</v>
      </c>
      <c r="Q6046" s="4">
        <v>8062</v>
      </c>
      <c r="R6046" s="4" t="b">
        <f t="shared" si="103"/>
        <v>0</v>
      </c>
      <c r="S6046" s="4">
        <v>0</v>
      </c>
    </row>
    <row r="6047" spans="1:19" ht="14.25" customHeight="1">
      <c r="A6047" s="4" t="s">
        <v>2921</v>
      </c>
      <c r="B6047" s="5"/>
      <c r="C6047" s="4">
        <v>0</v>
      </c>
      <c r="E6047" s="4" t="b">
        <f t="shared" si="96"/>
        <v>0</v>
      </c>
      <c r="F6047" s="4">
        <v>0</v>
      </c>
      <c r="G6047" s="4">
        <v>0</v>
      </c>
      <c r="H6047" s="6">
        <v>44166</v>
      </c>
      <c r="I6047" s="4" t="s">
        <v>3833</v>
      </c>
      <c r="J6047" s="4" t="s">
        <v>1043</v>
      </c>
      <c r="K6047" s="4">
        <v>11166</v>
      </c>
      <c r="L6047" s="4">
        <v>0</v>
      </c>
      <c r="M6047" s="4">
        <v>0</v>
      </c>
      <c r="N6047" s="4">
        <v>0</v>
      </c>
      <c r="O6047" s="4">
        <v>233000</v>
      </c>
      <c r="P6047" s="4">
        <v>199938000</v>
      </c>
      <c r="Q6047" s="4">
        <v>8063</v>
      </c>
      <c r="R6047" s="4" t="b">
        <f t="shared" si="103"/>
        <v>0</v>
      </c>
      <c r="S6047" s="4">
        <v>0</v>
      </c>
    </row>
    <row r="6048" spans="1:19" ht="14.25" customHeight="1">
      <c r="A6048" s="4" t="s">
        <v>2921</v>
      </c>
      <c r="B6048" s="5"/>
      <c r="C6048" s="4">
        <v>0</v>
      </c>
      <c r="E6048" s="4" t="b">
        <f t="shared" si="96"/>
        <v>0</v>
      </c>
      <c r="F6048" s="4">
        <v>0</v>
      </c>
      <c r="G6048" s="4">
        <v>0</v>
      </c>
      <c r="H6048" s="6">
        <v>44166</v>
      </c>
      <c r="I6048" s="4" t="s">
        <v>3834</v>
      </c>
      <c r="J6048" s="4" t="s">
        <v>1043</v>
      </c>
      <c r="K6048" s="4">
        <v>11167</v>
      </c>
      <c r="L6048" s="4">
        <v>0</v>
      </c>
      <c r="M6048" s="4">
        <v>0</v>
      </c>
      <c r="N6048" s="4">
        <v>0</v>
      </c>
      <c r="O6048" s="4">
        <v>210000</v>
      </c>
      <c r="P6048" s="4">
        <v>200148000</v>
      </c>
      <c r="Q6048" s="4">
        <v>8064</v>
      </c>
      <c r="R6048" s="4" t="b">
        <f t="shared" si="103"/>
        <v>0</v>
      </c>
      <c r="S6048" s="4">
        <v>0</v>
      </c>
    </row>
    <row r="6049" spans="1:19" ht="14.25" customHeight="1">
      <c r="A6049" s="4" t="s">
        <v>2921</v>
      </c>
      <c r="B6049" s="5"/>
      <c r="C6049" s="4">
        <v>0</v>
      </c>
      <c r="E6049" s="4" t="b">
        <f t="shared" si="96"/>
        <v>0</v>
      </c>
      <c r="F6049" s="4">
        <v>0</v>
      </c>
      <c r="G6049" s="4">
        <v>0</v>
      </c>
      <c r="H6049" s="6">
        <v>44166</v>
      </c>
      <c r="I6049" s="4" t="s">
        <v>3835</v>
      </c>
      <c r="J6049" s="4" t="s">
        <v>1043</v>
      </c>
      <c r="K6049" s="4">
        <v>11168</v>
      </c>
      <c r="L6049" s="4">
        <v>0</v>
      </c>
      <c r="M6049" s="4">
        <v>0</v>
      </c>
      <c r="N6049" s="4">
        <v>0</v>
      </c>
      <c r="O6049" s="4">
        <v>233000</v>
      </c>
      <c r="P6049" s="4">
        <v>200381000</v>
      </c>
      <c r="Q6049" s="4">
        <v>8065</v>
      </c>
      <c r="R6049" s="4" t="b">
        <f t="shared" si="103"/>
        <v>0</v>
      </c>
      <c r="S6049" s="4">
        <v>0</v>
      </c>
    </row>
    <row r="6050" spans="1:19" ht="14.25" customHeight="1">
      <c r="A6050" s="4" t="s">
        <v>2921</v>
      </c>
      <c r="B6050" s="5"/>
      <c r="C6050" s="4">
        <v>0</v>
      </c>
      <c r="E6050" s="4" t="b">
        <f t="shared" si="96"/>
        <v>0</v>
      </c>
      <c r="F6050" s="4">
        <v>0</v>
      </c>
      <c r="G6050" s="4">
        <v>0</v>
      </c>
      <c r="H6050" s="6">
        <v>44166</v>
      </c>
      <c r="I6050" s="4" t="s">
        <v>3836</v>
      </c>
      <c r="J6050" s="4" t="s">
        <v>1043</v>
      </c>
      <c r="K6050" s="4">
        <v>11169</v>
      </c>
      <c r="L6050" s="4">
        <v>0</v>
      </c>
      <c r="M6050" s="4">
        <v>0</v>
      </c>
      <c r="N6050" s="4">
        <v>0</v>
      </c>
      <c r="O6050" s="4">
        <v>210000</v>
      </c>
      <c r="P6050" s="4">
        <v>200591000</v>
      </c>
      <c r="Q6050" s="4">
        <v>8066</v>
      </c>
      <c r="R6050" s="4" t="b">
        <f t="shared" si="103"/>
        <v>0</v>
      </c>
      <c r="S6050" s="4">
        <v>0</v>
      </c>
    </row>
    <row r="6051" spans="1:19" ht="14.25" customHeight="1">
      <c r="A6051" s="4" t="s">
        <v>2921</v>
      </c>
      <c r="B6051" s="5"/>
      <c r="C6051" s="4">
        <v>0</v>
      </c>
      <c r="E6051" s="4" t="b">
        <f t="shared" si="96"/>
        <v>0</v>
      </c>
      <c r="F6051" s="4">
        <v>0</v>
      </c>
      <c r="G6051" s="4">
        <v>0</v>
      </c>
      <c r="H6051" s="6">
        <v>44166</v>
      </c>
      <c r="I6051" s="4" t="s">
        <v>3837</v>
      </c>
      <c r="J6051" s="4" t="s">
        <v>1043</v>
      </c>
      <c r="K6051" s="4">
        <v>11170</v>
      </c>
      <c r="L6051" s="4">
        <v>0</v>
      </c>
      <c r="M6051" s="4">
        <v>0</v>
      </c>
      <c r="N6051" s="4">
        <v>0</v>
      </c>
      <c r="O6051" s="4">
        <v>233000</v>
      </c>
      <c r="P6051" s="4">
        <v>200824000</v>
      </c>
      <c r="Q6051" s="4">
        <v>8067</v>
      </c>
      <c r="R6051" s="4" t="b">
        <f t="shared" si="103"/>
        <v>0</v>
      </c>
      <c r="S6051" s="4">
        <v>0</v>
      </c>
    </row>
    <row r="6052" spans="1:19" ht="14.25" customHeight="1">
      <c r="A6052" s="4" t="s">
        <v>2921</v>
      </c>
      <c r="B6052" s="5"/>
      <c r="C6052" s="4">
        <v>0</v>
      </c>
      <c r="E6052" s="4" t="b">
        <f t="shared" si="96"/>
        <v>0</v>
      </c>
      <c r="F6052" s="4">
        <v>0</v>
      </c>
      <c r="G6052" s="4">
        <v>0</v>
      </c>
      <c r="H6052" s="6">
        <v>44166</v>
      </c>
      <c r="I6052" s="4" t="s">
        <v>3838</v>
      </c>
      <c r="J6052" s="4" t="s">
        <v>1043</v>
      </c>
      <c r="K6052" s="4">
        <v>11171</v>
      </c>
      <c r="L6052" s="4">
        <v>0</v>
      </c>
      <c r="M6052" s="4">
        <v>0</v>
      </c>
      <c r="N6052" s="4">
        <v>0</v>
      </c>
      <c r="O6052" s="4">
        <v>210000</v>
      </c>
      <c r="P6052" s="4">
        <v>201034000</v>
      </c>
      <c r="Q6052" s="4">
        <v>8068</v>
      </c>
      <c r="R6052" s="4" t="b">
        <f t="shared" si="103"/>
        <v>0</v>
      </c>
      <c r="S6052" s="4">
        <v>0</v>
      </c>
    </row>
    <row r="6053" spans="1:19" ht="14.25" customHeight="1">
      <c r="A6053" s="4" t="s">
        <v>2921</v>
      </c>
      <c r="B6053" s="5"/>
      <c r="C6053" s="4">
        <v>0</v>
      </c>
      <c r="E6053" s="4" t="b">
        <f t="shared" si="96"/>
        <v>0</v>
      </c>
      <c r="F6053" s="4">
        <v>0</v>
      </c>
      <c r="G6053" s="4">
        <v>0</v>
      </c>
      <c r="H6053" s="6">
        <v>44166</v>
      </c>
      <c r="I6053" s="4" t="s">
        <v>3839</v>
      </c>
      <c r="J6053" s="4" t="s">
        <v>1043</v>
      </c>
      <c r="K6053" s="4">
        <v>11172</v>
      </c>
      <c r="L6053" s="4">
        <v>0</v>
      </c>
      <c r="M6053" s="4">
        <v>0</v>
      </c>
      <c r="N6053" s="4">
        <v>0</v>
      </c>
      <c r="O6053" s="4">
        <v>210000</v>
      </c>
      <c r="P6053" s="4">
        <v>201244000</v>
      </c>
      <c r="Q6053" s="4">
        <v>8069</v>
      </c>
      <c r="R6053" s="4" t="b">
        <f t="shared" si="103"/>
        <v>0</v>
      </c>
      <c r="S6053" s="4">
        <v>0</v>
      </c>
    </row>
    <row r="6054" spans="1:19" ht="14.25" customHeight="1">
      <c r="A6054" s="4" t="s">
        <v>2921</v>
      </c>
      <c r="B6054" s="5"/>
      <c r="C6054" s="4">
        <v>0</v>
      </c>
      <c r="E6054" s="4" t="b">
        <f t="shared" si="96"/>
        <v>0</v>
      </c>
      <c r="F6054" s="4">
        <v>0</v>
      </c>
      <c r="G6054" s="4">
        <v>0</v>
      </c>
      <c r="H6054" s="6">
        <v>44166</v>
      </c>
      <c r="I6054" s="4" t="s">
        <v>3840</v>
      </c>
      <c r="J6054" s="4" t="s">
        <v>1043</v>
      </c>
      <c r="K6054" s="4">
        <v>11173</v>
      </c>
      <c r="L6054" s="4">
        <v>0</v>
      </c>
      <c r="M6054" s="4">
        <v>0</v>
      </c>
      <c r="N6054" s="4">
        <v>0</v>
      </c>
      <c r="O6054" s="4">
        <v>210000</v>
      </c>
      <c r="P6054" s="4">
        <v>201454000</v>
      </c>
      <c r="Q6054" s="4">
        <v>8070</v>
      </c>
      <c r="R6054" s="4" t="b">
        <f t="shared" si="103"/>
        <v>0</v>
      </c>
      <c r="S6054" s="4">
        <v>0</v>
      </c>
    </row>
    <row r="6055" spans="1:19" ht="14.25" customHeight="1">
      <c r="A6055" s="4" t="s">
        <v>2921</v>
      </c>
      <c r="B6055" s="5"/>
      <c r="C6055" s="4">
        <v>0</v>
      </c>
      <c r="E6055" s="4" t="b">
        <f t="shared" si="96"/>
        <v>0</v>
      </c>
      <c r="F6055" s="4">
        <v>0</v>
      </c>
      <c r="G6055" s="4">
        <v>0</v>
      </c>
      <c r="H6055" s="6">
        <v>44166</v>
      </c>
      <c r="I6055" s="4" t="s">
        <v>3841</v>
      </c>
      <c r="J6055" s="4" t="s">
        <v>1043</v>
      </c>
      <c r="K6055" s="4">
        <v>11174</v>
      </c>
      <c r="L6055" s="4">
        <v>0</v>
      </c>
      <c r="M6055" s="4">
        <v>0</v>
      </c>
      <c r="N6055" s="4">
        <v>0</v>
      </c>
      <c r="O6055" s="4">
        <v>210000</v>
      </c>
      <c r="P6055" s="4">
        <v>201664000</v>
      </c>
      <c r="Q6055" s="4">
        <v>8071</v>
      </c>
      <c r="R6055" s="4" t="b">
        <f t="shared" si="103"/>
        <v>0</v>
      </c>
      <c r="S6055" s="4">
        <v>0</v>
      </c>
    </row>
    <row r="6056" spans="1:19" ht="14.25" customHeight="1">
      <c r="A6056" s="4" t="s">
        <v>2921</v>
      </c>
      <c r="B6056" s="5"/>
      <c r="C6056" s="4">
        <v>0</v>
      </c>
      <c r="E6056" s="4" t="b">
        <f t="shared" si="96"/>
        <v>0</v>
      </c>
      <c r="F6056" s="4">
        <v>0</v>
      </c>
      <c r="G6056" s="4">
        <v>0</v>
      </c>
      <c r="H6056" s="6">
        <v>44166</v>
      </c>
      <c r="I6056" s="4" t="s">
        <v>3842</v>
      </c>
      <c r="J6056" s="4" t="s">
        <v>1043</v>
      </c>
      <c r="K6056" s="4">
        <v>11175</v>
      </c>
      <c r="L6056" s="4">
        <v>0</v>
      </c>
      <c r="M6056" s="4">
        <v>0</v>
      </c>
      <c r="N6056" s="4">
        <v>0</v>
      </c>
      <c r="O6056" s="4">
        <v>233000</v>
      </c>
      <c r="P6056" s="4">
        <v>201897000</v>
      </c>
      <c r="Q6056" s="4">
        <v>8072</v>
      </c>
      <c r="R6056" s="4" t="b">
        <f t="shared" si="103"/>
        <v>0</v>
      </c>
      <c r="S6056" s="4">
        <v>0</v>
      </c>
    </row>
    <row r="6057" spans="1:19" ht="14.25" customHeight="1">
      <c r="A6057" s="4" t="s">
        <v>2921</v>
      </c>
      <c r="B6057" s="5"/>
      <c r="C6057" s="4">
        <v>0</v>
      </c>
      <c r="E6057" s="4" t="b">
        <f t="shared" si="96"/>
        <v>0</v>
      </c>
      <c r="F6057" s="4">
        <v>0</v>
      </c>
      <c r="G6057" s="4">
        <v>0</v>
      </c>
      <c r="H6057" s="6">
        <v>44166</v>
      </c>
      <c r="I6057" s="4" t="s">
        <v>3843</v>
      </c>
      <c r="J6057" s="4" t="s">
        <v>1043</v>
      </c>
      <c r="K6057" s="4">
        <v>11176</v>
      </c>
      <c r="L6057" s="4">
        <v>0</v>
      </c>
      <c r="M6057" s="4">
        <v>0</v>
      </c>
      <c r="N6057" s="4">
        <v>0</v>
      </c>
      <c r="O6057" s="4">
        <v>210000</v>
      </c>
      <c r="P6057" s="4">
        <v>202107000</v>
      </c>
      <c r="Q6057" s="4">
        <v>8073</v>
      </c>
      <c r="R6057" s="4" t="b">
        <f t="shared" si="103"/>
        <v>0</v>
      </c>
      <c r="S6057" s="4">
        <v>0</v>
      </c>
    </row>
    <row r="6058" spans="1:19" ht="14.25" customHeight="1">
      <c r="A6058" s="4" t="s">
        <v>2921</v>
      </c>
      <c r="B6058" s="5"/>
      <c r="C6058" s="4">
        <v>0</v>
      </c>
      <c r="E6058" s="4" t="b">
        <f t="shared" si="96"/>
        <v>0</v>
      </c>
      <c r="F6058" s="4">
        <v>0</v>
      </c>
      <c r="G6058" s="4">
        <v>0</v>
      </c>
      <c r="H6058" s="6">
        <v>44166</v>
      </c>
      <c r="I6058" s="4" t="s">
        <v>3844</v>
      </c>
      <c r="J6058" s="4" t="s">
        <v>1043</v>
      </c>
      <c r="K6058" s="4">
        <v>11177</v>
      </c>
      <c r="L6058" s="4">
        <v>0</v>
      </c>
      <c r="M6058" s="4">
        <v>0</v>
      </c>
      <c r="N6058" s="4">
        <v>0</v>
      </c>
      <c r="O6058" s="4">
        <v>233000</v>
      </c>
      <c r="P6058" s="4">
        <v>202340000</v>
      </c>
      <c r="Q6058" s="4">
        <v>8074</v>
      </c>
      <c r="R6058" s="4" t="b">
        <f t="shared" si="103"/>
        <v>0</v>
      </c>
      <c r="S6058" s="4">
        <v>0</v>
      </c>
    </row>
    <row r="6059" spans="1:19" ht="14.25" customHeight="1">
      <c r="A6059" s="4" t="s">
        <v>2921</v>
      </c>
      <c r="B6059" s="5"/>
      <c r="C6059" s="4">
        <v>0</v>
      </c>
      <c r="E6059" s="4" t="b">
        <f t="shared" si="96"/>
        <v>0</v>
      </c>
      <c r="F6059" s="4">
        <v>0</v>
      </c>
      <c r="G6059" s="4">
        <v>0</v>
      </c>
      <c r="H6059" s="6">
        <v>44166</v>
      </c>
      <c r="I6059" s="4" t="s">
        <v>3845</v>
      </c>
      <c r="J6059" s="4" t="s">
        <v>1043</v>
      </c>
      <c r="K6059" s="4">
        <v>11178</v>
      </c>
      <c r="L6059" s="4">
        <v>0</v>
      </c>
      <c r="M6059" s="4">
        <v>0</v>
      </c>
      <c r="N6059" s="4">
        <v>0</v>
      </c>
      <c r="O6059" s="4">
        <v>233000</v>
      </c>
      <c r="P6059" s="4">
        <v>202573000</v>
      </c>
      <c r="Q6059" s="4">
        <v>8075</v>
      </c>
      <c r="R6059" s="4" t="b">
        <f t="shared" si="103"/>
        <v>0</v>
      </c>
      <c r="S6059" s="4">
        <v>0</v>
      </c>
    </row>
    <row r="6060" spans="1:19" ht="14.25" customHeight="1">
      <c r="A6060" s="4" t="s">
        <v>2921</v>
      </c>
      <c r="B6060" s="5"/>
      <c r="C6060" s="4">
        <v>0</v>
      </c>
      <c r="E6060" s="4" t="b">
        <f t="shared" si="96"/>
        <v>0</v>
      </c>
      <c r="F6060" s="4">
        <v>0</v>
      </c>
      <c r="G6060" s="4">
        <v>0</v>
      </c>
      <c r="H6060" s="6">
        <v>44166</v>
      </c>
      <c r="I6060" s="4" t="s">
        <v>3846</v>
      </c>
      <c r="J6060" s="4" t="s">
        <v>1043</v>
      </c>
      <c r="K6060" s="4">
        <v>11179</v>
      </c>
      <c r="L6060" s="4">
        <v>0</v>
      </c>
      <c r="M6060" s="4">
        <v>0</v>
      </c>
      <c r="N6060" s="4">
        <v>0</v>
      </c>
      <c r="O6060" s="4">
        <v>233000</v>
      </c>
      <c r="P6060" s="4">
        <v>202806000</v>
      </c>
      <c r="Q6060" s="4">
        <v>8076</v>
      </c>
      <c r="R6060" s="4" t="b">
        <f t="shared" si="103"/>
        <v>0</v>
      </c>
      <c r="S6060" s="4">
        <v>0</v>
      </c>
    </row>
    <row r="6061" spans="1:19" ht="14.25" customHeight="1">
      <c r="A6061" s="4" t="s">
        <v>2921</v>
      </c>
      <c r="B6061" s="5"/>
      <c r="C6061" s="4">
        <v>0</v>
      </c>
      <c r="E6061" s="4" t="b">
        <f t="shared" si="96"/>
        <v>0</v>
      </c>
      <c r="F6061" s="4">
        <v>0</v>
      </c>
      <c r="G6061" s="4">
        <v>0</v>
      </c>
      <c r="H6061" s="6">
        <v>44166</v>
      </c>
      <c r="I6061" s="4" t="s">
        <v>3847</v>
      </c>
      <c r="J6061" s="4" t="s">
        <v>1043</v>
      </c>
      <c r="K6061" s="4">
        <v>11180</v>
      </c>
      <c r="L6061" s="4">
        <v>0</v>
      </c>
      <c r="M6061" s="4">
        <v>0</v>
      </c>
      <c r="N6061" s="4">
        <v>0</v>
      </c>
      <c r="O6061" s="4">
        <v>210000</v>
      </c>
      <c r="P6061" s="4">
        <v>203016000</v>
      </c>
      <c r="Q6061" s="4">
        <v>8077</v>
      </c>
      <c r="R6061" s="4" t="b">
        <f t="shared" si="103"/>
        <v>0</v>
      </c>
      <c r="S6061" s="4">
        <v>0</v>
      </c>
    </row>
    <row r="6062" spans="1:19" ht="14.25" customHeight="1">
      <c r="A6062" s="4" t="s">
        <v>2921</v>
      </c>
      <c r="B6062" s="5"/>
      <c r="C6062" s="4">
        <v>0</v>
      </c>
      <c r="E6062" s="4" t="b">
        <f t="shared" si="96"/>
        <v>0</v>
      </c>
      <c r="F6062" s="4">
        <v>0</v>
      </c>
      <c r="G6062" s="4">
        <v>0</v>
      </c>
      <c r="H6062" s="6">
        <v>44166</v>
      </c>
      <c r="I6062" s="4" t="s">
        <v>3848</v>
      </c>
      <c r="J6062" s="4" t="s">
        <v>1043</v>
      </c>
      <c r="K6062" s="4">
        <v>11181</v>
      </c>
      <c r="L6062" s="4">
        <v>0</v>
      </c>
      <c r="M6062" s="4">
        <v>0</v>
      </c>
      <c r="N6062" s="4">
        <v>0</v>
      </c>
      <c r="O6062" s="4">
        <v>210000</v>
      </c>
      <c r="P6062" s="4">
        <v>203226000</v>
      </c>
      <c r="Q6062" s="4">
        <v>8078</v>
      </c>
      <c r="R6062" s="4" t="b">
        <f t="shared" si="103"/>
        <v>0</v>
      </c>
      <c r="S6062" s="4">
        <v>0</v>
      </c>
    </row>
    <row r="6063" spans="1:19" ht="14.25" customHeight="1">
      <c r="A6063" s="4" t="s">
        <v>2921</v>
      </c>
      <c r="B6063" s="5"/>
      <c r="C6063" s="4">
        <v>0</v>
      </c>
      <c r="E6063" s="4" t="b">
        <f t="shared" si="96"/>
        <v>0</v>
      </c>
      <c r="F6063" s="4">
        <v>0</v>
      </c>
      <c r="G6063" s="4">
        <v>0</v>
      </c>
      <c r="H6063" s="6">
        <v>44166</v>
      </c>
      <c r="I6063" s="4" t="s">
        <v>3849</v>
      </c>
      <c r="J6063" s="4" t="s">
        <v>1043</v>
      </c>
      <c r="K6063" s="4">
        <v>11182</v>
      </c>
      <c r="L6063" s="4">
        <v>0</v>
      </c>
      <c r="M6063" s="4">
        <v>0</v>
      </c>
      <c r="N6063" s="4">
        <v>0</v>
      </c>
      <c r="O6063" s="4">
        <v>210000</v>
      </c>
      <c r="P6063" s="4">
        <v>203436000</v>
      </c>
      <c r="Q6063" s="4">
        <v>8079</v>
      </c>
      <c r="R6063" s="4" t="b">
        <f t="shared" si="103"/>
        <v>0</v>
      </c>
      <c r="S6063" s="4">
        <v>0</v>
      </c>
    </row>
    <row r="6064" spans="1:19" ht="14.25" customHeight="1">
      <c r="A6064" s="4" t="s">
        <v>2921</v>
      </c>
      <c r="B6064" s="5"/>
      <c r="C6064" s="4">
        <v>0</v>
      </c>
      <c r="E6064" s="4" t="b">
        <f t="shared" si="96"/>
        <v>0</v>
      </c>
      <c r="F6064" s="4">
        <v>0</v>
      </c>
      <c r="G6064" s="4">
        <v>0</v>
      </c>
      <c r="H6064" s="6">
        <v>44166</v>
      </c>
      <c r="I6064" s="4" t="s">
        <v>3850</v>
      </c>
      <c r="J6064" s="4" t="s">
        <v>1043</v>
      </c>
      <c r="K6064" s="4">
        <v>11183</v>
      </c>
      <c r="L6064" s="4">
        <v>0</v>
      </c>
      <c r="M6064" s="4">
        <v>0</v>
      </c>
      <c r="N6064" s="4">
        <v>0</v>
      </c>
      <c r="O6064" s="4">
        <v>210000</v>
      </c>
      <c r="P6064" s="4">
        <v>203646000</v>
      </c>
      <c r="Q6064" s="4">
        <v>8080</v>
      </c>
      <c r="R6064" s="4" t="b">
        <f t="shared" si="103"/>
        <v>0</v>
      </c>
      <c r="S6064" s="4">
        <v>0</v>
      </c>
    </row>
    <row r="6065" spans="1:19" ht="14.25" customHeight="1">
      <c r="A6065" s="4" t="s">
        <v>2921</v>
      </c>
      <c r="B6065" s="5"/>
      <c r="C6065" s="4">
        <v>0</v>
      </c>
      <c r="E6065" s="4" t="b">
        <f t="shared" si="96"/>
        <v>0</v>
      </c>
      <c r="F6065" s="4">
        <v>0</v>
      </c>
      <c r="G6065" s="4">
        <v>0</v>
      </c>
      <c r="H6065" s="6">
        <v>44166</v>
      </c>
      <c r="I6065" s="4" t="s">
        <v>3851</v>
      </c>
      <c r="J6065" s="4" t="s">
        <v>1043</v>
      </c>
      <c r="K6065" s="4">
        <v>11184</v>
      </c>
      <c r="L6065" s="4">
        <v>0</v>
      </c>
      <c r="M6065" s="4">
        <v>0</v>
      </c>
      <c r="N6065" s="4">
        <v>0</v>
      </c>
      <c r="O6065" s="4">
        <v>210000</v>
      </c>
      <c r="P6065" s="4">
        <v>203856000</v>
      </c>
      <c r="Q6065" s="4">
        <v>8081</v>
      </c>
      <c r="R6065" s="4" t="b">
        <f t="shared" si="103"/>
        <v>0</v>
      </c>
      <c r="S6065" s="4">
        <v>0</v>
      </c>
    </row>
    <row r="6066" spans="1:19" ht="14.25" customHeight="1">
      <c r="A6066" s="4" t="s">
        <v>2921</v>
      </c>
      <c r="B6066" s="5"/>
      <c r="C6066" s="4">
        <v>0</v>
      </c>
      <c r="E6066" s="4" t="b">
        <f t="shared" si="96"/>
        <v>0</v>
      </c>
      <c r="F6066" s="4">
        <v>0</v>
      </c>
      <c r="G6066" s="4">
        <v>0</v>
      </c>
      <c r="H6066" s="6">
        <v>44166</v>
      </c>
      <c r="I6066" s="4" t="s">
        <v>3852</v>
      </c>
      <c r="J6066" s="4" t="s">
        <v>1043</v>
      </c>
      <c r="K6066" s="4">
        <v>11185</v>
      </c>
      <c r="L6066" s="4">
        <v>0</v>
      </c>
      <c r="M6066" s="4">
        <v>0</v>
      </c>
      <c r="N6066" s="4">
        <v>0</v>
      </c>
      <c r="O6066" s="4">
        <v>210000</v>
      </c>
      <c r="P6066" s="4">
        <v>204066000</v>
      </c>
      <c r="Q6066" s="4">
        <v>8082</v>
      </c>
      <c r="R6066" s="4" t="b">
        <f t="shared" si="103"/>
        <v>0</v>
      </c>
      <c r="S6066" s="4">
        <v>0</v>
      </c>
    </row>
    <row r="6067" spans="1:19" ht="14.25" customHeight="1">
      <c r="A6067" s="4" t="s">
        <v>2921</v>
      </c>
      <c r="B6067" s="5"/>
      <c r="C6067" s="4">
        <v>0</v>
      </c>
      <c r="E6067" s="4" t="b">
        <f t="shared" si="96"/>
        <v>0</v>
      </c>
      <c r="F6067" s="4">
        <v>0</v>
      </c>
      <c r="G6067" s="4">
        <v>0</v>
      </c>
      <c r="H6067" s="6">
        <v>44166</v>
      </c>
      <c r="I6067" s="4" t="s">
        <v>3853</v>
      </c>
      <c r="J6067" s="4" t="s">
        <v>1043</v>
      </c>
      <c r="K6067" s="4">
        <v>11186</v>
      </c>
      <c r="L6067" s="4">
        <v>0</v>
      </c>
      <c r="M6067" s="4">
        <v>0</v>
      </c>
      <c r="N6067" s="4">
        <v>0</v>
      </c>
      <c r="O6067" s="4">
        <v>233000</v>
      </c>
      <c r="P6067" s="4">
        <v>204299000</v>
      </c>
      <c r="Q6067" s="4">
        <v>8083</v>
      </c>
      <c r="R6067" s="4" t="b">
        <f t="shared" si="103"/>
        <v>0</v>
      </c>
      <c r="S6067" s="4">
        <v>0</v>
      </c>
    </row>
    <row r="6068" spans="1:19" ht="14.25" customHeight="1">
      <c r="A6068" s="4" t="s">
        <v>2921</v>
      </c>
      <c r="B6068" s="5"/>
      <c r="C6068" s="4">
        <v>0</v>
      </c>
      <c r="E6068" s="4" t="b">
        <f t="shared" si="96"/>
        <v>0</v>
      </c>
      <c r="F6068" s="4">
        <v>0</v>
      </c>
      <c r="G6068" s="4">
        <v>0</v>
      </c>
      <c r="H6068" s="6">
        <v>44166</v>
      </c>
      <c r="I6068" s="4" t="s">
        <v>3854</v>
      </c>
      <c r="J6068" s="4" t="s">
        <v>1043</v>
      </c>
      <c r="K6068" s="4">
        <v>11187</v>
      </c>
      <c r="L6068" s="4">
        <v>0</v>
      </c>
      <c r="M6068" s="4">
        <v>0</v>
      </c>
      <c r="N6068" s="4">
        <v>0</v>
      </c>
      <c r="O6068" s="4">
        <v>210000</v>
      </c>
      <c r="P6068" s="4">
        <v>204509000</v>
      </c>
      <c r="Q6068" s="4">
        <v>8084</v>
      </c>
      <c r="R6068" s="4" t="b">
        <f t="shared" si="103"/>
        <v>0</v>
      </c>
      <c r="S6068" s="4">
        <v>0</v>
      </c>
    </row>
    <row r="6069" spans="1:19" ht="14.25" customHeight="1">
      <c r="A6069" s="4" t="s">
        <v>2921</v>
      </c>
      <c r="B6069" s="5"/>
      <c r="C6069" s="4">
        <v>0</v>
      </c>
      <c r="E6069" s="4" t="b">
        <f t="shared" si="96"/>
        <v>0</v>
      </c>
      <c r="F6069" s="4">
        <v>0</v>
      </c>
      <c r="G6069" s="4">
        <v>0</v>
      </c>
      <c r="H6069" s="6">
        <v>44166</v>
      </c>
      <c r="I6069" s="4" t="s">
        <v>3855</v>
      </c>
      <c r="J6069" s="4" t="s">
        <v>1043</v>
      </c>
      <c r="K6069" s="4">
        <v>11188</v>
      </c>
      <c r="L6069" s="4">
        <v>0</v>
      </c>
      <c r="M6069" s="4">
        <v>0</v>
      </c>
      <c r="N6069" s="4">
        <v>0</v>
      </c>
      <c r="O6069" s="4">
        <v>233000</v>
      </c>
      <c r="P6069" s="4">
        <v>204742000</v>
      </c>
      <c r="Q6069" s="4">
        <v>8085</v>
      </c>
      <c r="R6069" s="4" t="b">
        <f t="shared" si="103"/>
        <v>0</v>
      </c>
      <c r="S6069" s="4">
        <v>0</v>
      </c>
    </row>
    <row r="6070" spans="1:19" ht="14.25" customHeight="1">
      <c r="A6070" s="4" t="s">
        <v>2921</v>
      </c>
      <c r="B6070" s="5"/>
      <c r="C6070" s="4">
        <v>0</v>
      </c>
      <c r="E6070" s="4" t="b">
        <f t="shared" si="96"/>
        <v>0</v>
      </c>
      <c r="F6070" s="4">
        <v>0</v>
      </c>
      <c r="G6070" s="4">
        <v>0</v>
      </c>
      <c r="H6070" s="6">
        <v>44166</v>
      </c>
      <c r="I6070" s="4" t="s">
        <v>3856</v>
      </c>
      <c r="J6070" s="4" t="s">
        <v>1043</v>
      </c>
      <c r="K6070" s="4">
        <v>11189</v>
      </c>
      <c r="L6070" s="4">
        <v>0</v>
      </c>
      <c r="M6070" s="4">
        <v>0</v>
      </c>
      <c r="N6070" s="4">
        <v>0</v>
      </c>
      <c r="O6070" s="4">
        <v>210000</v>
      </c>
      <c r="P6070" s="4">
        <v>204952000</v>
      </c>
      <c r="Q6070" s="4">
        <v>8086</v>
      </c>
      <c r="R6070" s="4" t="b">
        <f t="shared" si="103"/>
        <v>0</v>
      </c>
      <c r="S6070" s="4">
        <v>0</v>
      </c>
    </row>
    <row r="6071" spans="1:19" ht="14.25" customHeight="1">
      <c r="A6071" s="4" t="s">
        <v>2921</v>
      </c>
      <c r="B6071" s="5"/>
      <c r="C6071" s="4">
        <v>0</v>
      </c>
      <c r="E6071" s="4" t="b">
        <f t="shared" si="96"/>
        <v>0</v>
      </c>
      <c r="F6071" s="4">
        <v>0</v>
      </c>
      <c r="G6071" s="4">
        <v>0</v>
      </c>
      <c r="H6071" s="6">
        <v>44166</v>
      </c>
      <c r="I6071" s="4" t="s">
        <v>3857</v>
      </c>
      <c r="J6071" s="4" t="s">
        <v>1043</v>
      </c>
      <c r="K6071" s="4">
        <v>11190</v>
      </c>
      <c r="L6071" s="4">
        <v>0</v>
      </c>
      <c r="M6071" s="4">
        <v>0</v>
      </c>
      <c r="N6071" s="4">
        <v>0</v>
      </c>
      <c r="O6071" s="4">
        <v>233000</v>
      </c>
      <c r="P6071" s="4">
        <v>205185000</v>
      </c>
      <c r="Q6071" s="4">
        <v>8087</v>
      </c>
      <c r="R6071" s="4" t="b">
        <f t="shared" si="103"/>
        <v>0</v>
      </c>
      <c r="S6071" s="4">
        <v>0</v>
      </c>
    </row>
    <row r="6072" spans="1:19" ht="14.25" customHeight="1">
      <c r="A6072" s="4" t="s">
        <v>2921</v>
      </c>
      <c r="B6072" s="5"/>
      <c r="C6072" s="4">
        <v>0</v>
      </c>
      <c r="E6072" s="4" t="b">
        <f t="shared" si="96"/>
        <v>0</v>
      </c>
      <c r="F6072" s="4">
        <v>0</v>
      </c>
      <c r="G6072" s="4">
        <v>0</v>
      </c>
      <c r="H6072" s="6">
        <v>44166</v>
      </c>
      <c r="I6072" s="4" t="s">
        <v>3858</v>
      </c>
      <c r="J6072" s="4" t="s">
        <v>1043</v>
      </c>
      <c r="K6072" s="4">
        <v>11191</v>
      </c>
      <c r="L6072" s="4">
        <v>0</v>
      </c>
      <c r="M6072" s="4">
        <v>0</v>
      </c>
      <c r="N6072" s="4">
        <v>0</v>
      </c>
      <c r="O6072" s="4">
        <v>210000</v>
      </c>
      <c r="P6072" s="4">
        <v>205395000</v>
      </c>
      <c r="Q6072" s="4">
        <v>8088</v>
      </c>
      <c r="R6072" s="4" t="b">
        <f t="shared" si="103"/>
        <v>0</v>
      </c>
      <c r="S6072" s="4">
        <v>0</v>
      </c>
    </row>
    <row r="6073" spans="1:19" ht="14.25" customHeight="1">
      <c r="A6073" s="4" t="s">
        <v>2921</v>
      </c>
      <c r="B6073" s="5"/>
      <c r="C6073" s="4">
        <v>0</v>
      </c>
      <c r="E6073" s="4" t="b">
        <f t="shared" si="96"/>
        <v>0</v>
      </c>
      <c r="F6073" s="4">
        <v>0</v>
      </c>
      <c r="G6073" s="4">
        <v>0</v>
      </c>
      <c r="H6073" s="6">
        <v>44166</v>
      </c>
      <c r="I6073" s="4" t="s">
        <v>3859</v>
      </c>
      <c r="J6073" s="4" t="s">
        <v>1043</v>
      </c>
      <c r="K6073" s="4">
        <v>11192</v>
      </c>
      <c r="L6073" s="4">
        <v>0</v>
      </c>
      <c r="M6073" s="4">
        <v>0</v>
      </c>
      <c r="N6073" s="4">
        <v>0</v>
      </c>
      <c r="O6073" s="4">
        <v>210000</v>
      </c>
      <c r="P6073" s="4">
        <v>205605000</v>
      </c>
      <c r="Q6073" s="4">
        <v>8089</v>
      </c>
      <c r="R6073" s="4" t="b">
        <f t="shared" si="103"/>
        <v>0</v>
      </c>
      <c r="S6073" s="4">
        <v>0</v>
      </c>
    </row>
    <row r="6074" spans="1:19" ht="14.25" customHeight="1">
      <c r="A6074" s="4" t="s">
        <v>2921</v>
      </c>
      <c r="B6074" s="5"/>
      <c r="C6074" s="4">
        <v>0</v>
      </c>
      <c r="E6074" s="4" t="b">
        <f t="shared" si="96"/>
        <v>0</v>
      </c>
      <c r="F6074" s="4">
        <v>0</v>
      </c>
      <c r="G6074" s="4">
        <v>0</v>
      </c>
      <c r="H6074" s="6">
        <v>44166</v>
      </c>
      <c r="I6074" s="4" t="s">
        <v>3860</v>
      </c>
      <c r="J6074" s="4" t="s">
        <v>1043</v>
      </c>
      <c r="K6074" s="4">
        <v>11193</v>
      </c>
      <c r="L6074" s="4">
        <v>0</v>
      </c>
      <c r="M6074" s="4">
        <v>0</v>
      </c>
      <c r="N6074" s="4">
        <v>0</v>
      </c>
      <c r="O6074" s="4">
        <v>210000</v>
      </c>
      <c r="P6074" s="4">
        <v>205815000</v>
      </c>
      <c r="Q6074" s="4">
        <v>8090</v>
      </c>
      <c r="R6074" s="4" t="b">
        <f t="shared" si="103"/>
        <v>0</v>
      </c>
      <c r="S6074" s="4">
        <v>0</v>
      </c>
    </row>
    <row r="6075" spans="1:19" ht="14.25" customHeight="1">
      <c r="A6075" s="4" t="s">
        <v>2921</v>
      </c>
      <c r="B6075" s="5"/>
      <c r="C6075" s="4">
        <v>0</v>
      </c>
      <c r="E6075" s="4" t="b">
        <f t="shared" si="96"/>
        <v>0</v>
      </c>
      <c r="F6075" s="4">
        <v>0</v>
      </c>
      <c r="G6075" s="4">
        <v>0</v>
      </c>
      <c r="H6075" s="6">
        <v>44166</v>
      </c>
      <c r="I6075" s="4" t="s">
        <v>3861</v>
      </c>
      <c r="J6075" s="4" t="s">
        <v>1043</v>
      </c>
      <c r="K6075" s="4">
        <v>11194</v>
      </c>
      <c r="L6075" s="4">
        <v>0</v>
      </c>
      <c r="M6075" s="4">
        <v>0</v>
      </c>
      <c r="N6075" s="4">
        <v>0</v>
      </c>
      <c r="O6075" s="4">
        <v>233000</v>
      </c>
      <c r="P6075" s="4">
        <v>206048000</v>
      </c>
      <c r="Q6075" s="4">
        <v>8091</v>
      </c>
      <c r="R6075" s="4" t="b">
        <f t="shared" si="103"/>
        <v>0</v>
      </c>
      <c r="S6075" s="4">
        <v>0</v>
      </c>
    </row>
    <row r="6076" spans="1:19" ht="14.25" customHeight="1">
      <c r="A6076" s="4" t="s">
        <v>2921</v>
      </c>
      <c r="B6076" s="5"/>
      <c r="C6076" s="4">
        <v>0</v>
      </c>
      <c r="E6076" s="4" t="b">
        <f t="shared" si="96"/>
        <v>0</v>
      </c>
      <c r="F6076" s="4">
        <v>0</v>
      </c>
      <c r="G6076" s="4">
        <v>0</v>
      </c>
      <c r="H6076" s="6">
        <v>44166</v>
      </c>
      <c r="I6076" s="4" t="s">
        <v>3862</v>
      </c>
      <c r="J6076" s="4" t="s">
        <v>1043</v>
      </c>
      <c r="K6076" s="4">
        <v>11195</v>
      </c>
      <c r="L6076" s="4">
        <v>0</v>
      </c>
      <c r="M6076" s="4">
        <v>0</v>
      </c>
      <c r="N6076" s="4">
        <v>0</v>
      </c>
      <c r="O6076" s="4">
        <v>210000</v>
      </c>
      <c r="P6076" s="4">
        <v>206258000</v>
      </c>
      <c r="Q6076" s="4">
        <v>8092</v>
      </c>
      <c r="R6076" s="4" t="b">
        <f t="shared" si="103"/>
        <v>0</v>
      </c>
      <c r="S6076" s="4">
        <v>0</v>
      </c>
    </row>
    <row r="6077" spans="1:19" ht="14.25" customHeight="1">
      <c r="A6077" s="4" t="s">
        <v>2921</v>
      </c>
      <c r="B6077" s="5"/>
      <c r="C6077" s="4">
        <v>0</v>
      </c>
      <c r="E6077" s="4" t="b">
        <f t="shared" si="96"/>
        <v>0</v>
      </c>
      <c r="F6077" s="4">
        <v>0</v>
      </c>
      <c r="G6077" s="4">
        <v>0</v>
      </c>
      <c r="H6077" s="6">
        <v>44166</v>
      </c>
      <c r="I6077" s="4" t="s">
        <v>3863</v>
      </c>
      <c r="J6077" s="4" t="s">
        <v>1043</v>
      </c>
      <c r="K6077" s="4">
        <v>11196</v>
      </c>
      <c r="L6077" s="4">
        <v>0</v>
      </c>
      <c r="M6077" s="4">
        <v>0</v>
      </c>
      <c r="N6077" s="4">
        <v>0</v>
      </c>
      <c r="O6077" s="4">
        <v>233000</v>
      </c>
      <c r="P6077" s="4">
        <v>206491000</v>
      </c>
      <c r="Q6077" s="4">
        <v>8093</v>
      </c>
      <c r="R6077" s="4" t="b">
        <f t="shared" si="103"/>
        <v>0</v>
      </c>
      <c r="S6077" s="4">
        <v>0</v>
      </c>
    </row>
    <row r="6078" spans="1:19" ht="14.25" customHeight="1">
      <c r="A6078" s="4" t="s">
        <v>2921</v>
      </c>
      <c r="B6078" s="5"/>
      <c r="C6078" s="4">
        <v>0</v>
      </c>
      <c r="E6078" s="4" t="b">
        <f t="shared" si="96"/>
        <v>0</v>
      </c>
      <c r="F6078" s="4">
        <v>0</v>
      </c>
      <c r="G6078" s="4">
        <v>0</v>
      </c>
      <c r="H6078" s="6">
        <v>44166</v>
      </c>
      <c r="I6078" s="4" t="s">
        <v>3864</v>
      </c>
      <c r="J6078" s="4" t="s">
        <v>1043</v>
      </c>
      <c r="K6078" s="4">
        <v>11197</v>
      </c>
      <c r="L6078" s="4">
        <v>0</v>
      </c>
      <c r="M6078" s="4">
        <v>0</v>
      </c>
      <c r="N6078" s="4">
        <v>0</v>
      </c>
      <c r="O6078" s="4">
        <v>233000</v>
      </c>
      <c r="P6078" s="4">
        <v>206724000</v>
      </c>
      <c r="Q6078" s="4">
        <v>8094</v>
      </c>
      <c r="R6078" s="4" t="b">
        <f t="shared" si="103"/>
        <v>0</v>
      </c>
      <c r="S6078" s="4">
        <v>0</v>
      </c>
    </row>
    <row r="6079" spans="1:19" ht="14.25" customHeight="1">
      <c r="A6079" s="4" t="s">
        <v>2921</v>
      </c>
      <c r="B6079" s="5"/>
      <c r="C6079" s="4">
        <v>0</v>
      </c>
      <c r="E6079" s="4" t="b">
        <f t="shared" si="96"/>
        <v>0</v>
      </c>
      <c r="F6079" s="4">
        <v>0</v>
      </c>
      <c r="G6079" s="4">
        <v>0</v>
      </c>
      <c r="H6079" s="6">
        <v>44166</v>
      </c>
      <c r="I6079" s="4" t="s">
        <v>3865</v>
      </c>
      <c r="J6079" s="4" t="s">
        <v>1043</v>
      </c>
      <c r="K6079" s="4">
        <v>11198</v>
      </c>
      <c r="L6079" s="4">
        <v>0</v>
      </c>
      <c r="M6079" s="4">
        <v>0</v>
      </c>
      <c r="N6079" s="4">
        <v>0</v>
      </c>
      <c r="O6079" s="4">
        <v>210000</v>
      </c>
      <c r="P6079" s="4">
        <v>206934000</v>
      </c>
      <c r="Q6079" s="4">
        <v>8095</v>
      </c>
      <c r="R6079" s="4" t="b">
        <f t="shared" si="103"/>
        <v>0</v>
      </c>
      <c r="S6079" s="4">
        <v>0</v>
      </c>
    </row>
    <row r="6080" spans="1:19" ht="14.25" customHeight="1">
      <c r="A6080" s="4" t="s">
        <v>2921</v>
      </c>
      <c r="B6080" s="5"/>
      <c r="C6080" s="4">
        <v>0</v>
      </c>
      <c r="E6080" s="4" t="b">
        <f t="shared" si="96"/>
        <v>0</v>
      </c>
      <c r="F6080" s="4">
        <v>0</v>
      </c>
      <c r="G6080" s="4">
        <v>0</v>
      </c>
      <c r="H6080" s="6">
        <v>44166</v>
      </c>
      <c r="I6080" s="4" t="s">
        <v>3866</v>
      </c>
      <c r="J6080" s="4" t="s">
        <v>1043</v>
      </c>
      <c r="K6080" s="4">
        <v>11199</v>
      </c>
      <c r="L6080" s="4">
        <v>0</v>
      </c>
      <c r="M6080" s="4">
        <v>0</v>
      </c>
      <c r="N6080" s="4">
        <v>0</v>
      </c>
      <c r="O6080" s="4">
        <v>233000</v>
      </c>
      <c r="P6080" s="4">
        <v>207167000</v>
      </c>
      <c r="Q6080" s="4">
        <v>8096</v>
      </c>
      <c r="R6080" s="4" t="b">
        <f t="shared" si="103"/>
        <v>0</v>
      </c>
      <c r="S6080" s="4">
        <v>0</v>
      </c>
    </row>
    <row r="6081" spans="1:19" ht="14.25" customHeight="1">
      <c r="A6081" s="4" t="s">
        <v>2921</v>
      </c>
      <c r="B6081" s="5"/>
      <c r="C6081" s="4">
        <v>0</v>
      </c>
      <c r="E6081" s="4" t="b">
        <f t="shared" si="96"/>
        <v>0</v>
      </c>
      <c r="F6081" s="4">
        <v>0</v>
      </c>
      <c r="G6081" s="4">
        <v>0</v>
      </c>
      <c r="H6081" s="6">
        <v>44166</v>
      </c>
      <c r="I6081" s="4" t="s">
        <v>3867</v>
      </c>
      <c r="J6081" s="4" t="s">
        <v>1043</v>
      </c>
      <c r="K6081" s="4">
        <v>11200</v>
      </c>
      <c r="L6081" s="4">
        <v>0</v>
      </c>
      <c r="M6081" s="4">
        <v>0</v>
      </c>
      <c r="N6081" s="4">
        <v>0</v>
      </c>
      <c r="O6081" s="4">
        <v>210000</v>
      </c>
      <c r="P6081" s="4">
        <v>207377000</v>
      </c>
      <c r="Q6081" s="4">
        <v>8097</v>
      </c>
      <c r="R6081" s="4" t="b">
        <f t="shared" si="103"/>
        <v>0</v>
      </c>
      <c r="S6081" s="4">
        <v>0</v>
      </c>
    </row>
    <row r="6082" spans="1:19" ht="14.25" customHeight="1">
      <c r="A6082" s="4" t="s">
        <v>2921</v>
      </c>
      <c r="B6082" s="5"/>
      <c r="C6082" s="4">
        <v>0</v>
      </c>
      <c r="E6082" s="4" t="b">
        <f t="shared" si="96"/>
        <v>0</v>
      </c>
      <c r="F6082" s="4">
        <v>0</v>
      </c>
      <c r="G6082" s="4">
        <v>0</v>
      </c>
      <c r="H6082" s="6">
        <v>44166</v>
      </c>
      <c r="I6082" s="4" t="s">
        <v>3868</v>
      </c>
      <c r="J6082" s="4" t="s">
        <v>1043</v>
      </c>
      <c r="K6082" s="4">
        <v>11201</v>
      </c>
      <c r="L6082" s="4">
        <v>0</v>
      </c>
      <c r="M6082" s="4">
        <v>0</v>
      </c>
      <c r="N6082" s="4">
        <v>0</v>
      </c>
      <c r="O6082" s="4">
        <v>233000</v>
      </c>
      <c r="P6082" s="4">
        <v>207610000</v>
      </c>
      <c r="Q6082" s="4">
        <v>8098</v>
      </c>
      <c r="R6082" s="4" t="b">
        <f t="shared" si="103"/>
        <v>0</v>
      </c>
      <c r="S6082" s="4">
        <v>0</v>
      </c>
    </row>
    <row r="6083" spans="1:19" ht="14.25" customHeight="1">
      <c r="A6083" s="4" t="s">
        <v>2921</v>
      </c>
      <c r="B6083" s="5"/>
      <c r="C6083" s="4">
        <v>0</v>
      </c>
      <c r="E6083" s="4" t="b">
        <f t="shared" si="96"/>
        <v>0</v>
      </c>
      <c r="F6083" s="4">
        <v>0</v>
      </c>
      <c r="G6083" s="4">
        <v>0</v>
      </c>
      <c r="H6083" s="6">
        <v>44166</v>
      </c>
      <c r="I6083" s="4" t="s">
        <v>3869</v>
      </c>
      <c r="J6083" s="4" t="s">
        <v>1043</v>
      </c>
      <c r="K6083" s="4">
        <v>11202</v>
      </c>
      <c r="L6083" s="4">
        <v>0</v>
      </c>
      <c r="M6083" s="4">
        <v>0</v>
      </c>
      <c r="N6083" s="4">
        <v>0</v>
      </c>
      <c r="O6083" s="4">
        <v>210000</v>
      </c>
      <c r="P6083" s="4">
        <v>207820000</v>
      </c>
      <c r="Q6083" s="4">
        <v>8099</v>
      </c>
      <c r="R6083" s="4" t="b">
        <f t="shared" si="103"/>
        <v>0</v>
      </c>
      <c r="S6083" s="4">
        <v>0</v>
      </c>
    </row>
    <row r="6084" spans="1:19" ht="14.25" customHeight="1">
      <c r="A6084" s="4" t="s">
        <v>2921</v>
      </c>
      <c r="B6084" s="5"/>
      <c r="C6084" s="4">
        <v>0</v>
      </c>
      <c r="E6084" s="4" t="b">
        <f t="shared" si="96"/>
        <v>0</v>
      </c>
      <c r="F6084" s="4">
        <v>0</v>
      </c>
      <c r="G6084" s="4">
        <v>0</v>
      </c>
      <c r="H6084" s="6">
        <v>44166</v>
      </c>
      <c r="I6084" s="4" t="s">
        <v>3870</v>
      </c>
      <c r="J6084" s="4" t="s">
        <v>1043</v>
      </c>
      <c r="K6084" s="4">
        <v>11203</v>
      </c>
      <c r="L6084" s="4">
        <v>0</v>
      </c>
      <c r="M6084" s="4">
        <v>0</v>
      </c>
      <c r="N6084" s="4">
        <v>0</v>
      </c>
      <c r="O6084" s="4">
        <v>210000</v>
      </c>
      <c r="P6084" s="4">
        <v>208030000</v>
      </c>
      <c r="Q6084" s="4">
        <v>8100</v>
      </c>
      <c r="R6084" s="4" t="b">
        <f t="shared" si="103"/>
        <v>0</v>
      </c>
      <c r="S6084" s="4">
        <v>0</v>
      </c>
    </row>
    <row r="6085" spans="1:19" ht="14.25" customHeight="1">
      <c r="A6085" s="4" t="s">
        <v>2921</v>
      </c>
      <c r="B6085" s="5"/>
      <c r="C6085" s="4">
        <v>0</v>
      </c>
      <c r="E6085" s="4" t="b">
        <f t="shared" si="96"/>
        <v>0</v>
      </c>
      <c r="F6085" s="4">
        <v>0</v>
      </c>
      <c r="G6085" s="4">
        <v>0</v>
      </c>
      <c r="H6085" s="6">
        <v>44166</v>
      </c>
      <c r="I6085" s="4" t="s">
        <v>3871</v>
      </c>
      <c r="J6085" s="4" t="s">
        <v>1043</v>
      </c>
      <c r="K6085" s="4">
        <v>11204</v>
      </c>
      <c r="L6085" s="4">
        <v>0</v>
      </c>
      <c r="M6085" s="4">
        <v>0</v>
      </c>
      <c r="N6085" s="4">
        <v>0</v>
      </c>
      <c r="O6085" s="4">
        <v>210000</v>
      </c>
      <c r="P6085" s="4">
        <v>208240000</v>
      </c>
      <c r="Q6085" s="4">
        <v>8101</v>
      </c>
      <c r="R6085" s="4" t="b">
        <f t="shared" si="103"/>
        <v>0</v>
      </c>
      <c r="S6085" s="4">
        <v>0</v>
      </c>
    </row>
    <row r="6086" spans="1:19" ht="14.25" customHeight="1">
      <c r="A6086" s="4" t="s">
        <v>2921</v>
      </c>
      <c r="B6086" s="5"/>
      <c r="C6086" s="4">
        <v>0</v>
      </c>
      <c r="E6086" s="4" t="b">
        <f t="shared" si="96"/>
        <v>0</v>
      </c>
      <c r="F6086" s="4">
        <v>0</v>
      </c>
      <c r="G6086" s="4">
        <v>0</v>
      </c>
      <c r="H6086" s="6">
        <v>44166</v>
      </c>
      <c r="I6086" s="4" t="s">
        <v>3872</v>
      </c>
      <c r="J6086" s="4" t="s">
        <v>1043</v>
      </c>
      <c r="K6086" s="4">
        <v>11205</v>
      </c>
      <c r="L6086" s="4">
        <v>0</v>
      </c>
      <c r="M6086" s="4">
        <v>0</v>
      </c>
      <c r="N6086" s="4">
        <v>0</v>
      </c>
      <c r="O6086" s="4">
        <v>210000</v>
      </c>
      <c r="P6086" s="4">
        <v>208450000</v>
      </c>
      <c r="Q6086" s="4">
        <v>8102</v>
      </c>
      <c r="R6086" s="4" t="b">
        <f t="shared" si="103"/>
        <v>0</v>
      </c>
      <c r="S6086" s="4">
        <v>0</v>
      </c>
    </row>
    <row r="6087" spans="1:19" ht="14.25" customHeight="1">
      <c r="A6087" s="4" t="s">
        <v>2921</v>
      </c>
      <c r="B6087" s="5"/>
      <c r="C6087" s="4">
        <v>0</v>
      </c>
      <c r="E6087" s="4" t="b">
        <f t="shared" si="96"/>
        <v>0</v>
      </c>
      <c r="F6087" s="4">
        <v>0</v>
      </c>
      <c r="G6087" s="4">
        <v>0</v>
      </c>
      <c r="H6087" s="6">
        <v>44166</v>
      </c>
      <c r="I6087" s="4" t="s">
        <v>3873</v>
      </c>
      <c r="J6087" s="4" t="s">
        <v>1043</v>
      </c>
      <c r="K6087" s="4">
        <v>11206</v>
      </c>
      <c r="L6087" s="4">
        <v>0</v>
      </c>
      <c r="M6087" s="4">
        <v>0</v>
      </c>
      <c r="N6087" s="4">
        <v>0</v>
      </c>
      <c r="O6087" s="4">
        <v>233000</v>
      </c>
      <c r="P6087" s="4">
        <v>208683000</v>
      </c>
      <c r="Q6087" s="4">
        <v>8103</v>
      </c>
      <c r="R6087" s="4" t="b">
        <f t="shared" si="103"/>
        <v>0</v>
      </c>
      <c r="S6087" s="4">
        <v>0</v>
      </c>
    </row>
    <row r="6088" spans="1:19" ht="14.25" customHeight="1">
      <c r="A6088" s="4" t="s">
        <v>2921</v>
      </c>
      <c r="B6088" s="5"/>
      <c r="C6088" s="4">
        <v>0</v>
      </c>
      <c r="E6088" s="4" t="b">
        <f t="shared" si="96"/>
        <v>0</v>
      </c>
      <c r="F6088" s="4">
        <v>0</v>
      </c>
      <c r="G6088" s="4">
        <v>0</v>
      </c>
      <c r="H6088" s="6">
        <v>44166</v>
      </c>
      <c r="I6088" s="4" t="s">
        <v>3874</v>
      </c>
      <c r="J6088" s="4" t="s">
        <v>1043</v>
      </c>
      <c r="K6088" s="4">
        <v>11207</v>
      </c>
      <c r="L6088" s="4">
        <v>0</v>
      </c>
      <c r="M6088" s="4">
        <v>0</v>
      </c>
      <c r="N6088" s="4">
        <v>0</v>
      </c>
      <c r="O6088" s="4">
        <v>210000</v>
      </c>
      <c r="P6088" s="4">
        <v>208893000</v>
      </c>
      <c r="Q6088" s="4">
        <v>8104</v>
      </c>
      <c r="R6088" s="4" t="b">
        <f t="shared" si="103"/>
        <v>0</v>
      </c>
      <c r="S6088" s="4">
        <v>0</v>
      </c>
    </row>
    <row r="6089" spans="1:19" ht="14.25" customHeight="1">
      <c r="A6089" s="4" t="s">
        <v>2921</v>
      </c>
      <c r="B6089" s="5"/>
      <c r="C6089" s="4">
        <v>0</v>
      </c>
      <c r="E6089" s="4" t="b">
        <f t="shared" si="96"/>
        <v>0</v>
      </c>
      <c r="F6089" s="4">
        <v>0</v>
      </c>
      <c r="G6089" s="4">
        <v>0</v>
      </c>
      <c r="H6089" s="6">
        <v>44166</v>
      </c>
      <c r="I6089" s="4" t="s">
        <v>3875</v>
      </c>
      <c r="J6089" s="4" t="s">
        <v>1043</v>
      </c>
      <c r="K6089" s="4">
        <v>11208</v>
      </c>
      <c r="L6089" s="4">
        <v>0</v>
      </c>
      <c r="M6089" s="4">
        <v>0</v>
      </c>
      <c r="N6089" s="4">
        <v>0</v>
      </c>
      <c r="O6089" s="4">
        <v>233000</v>
      </c>
      <c r="P6089" s="4">
        <v>209126000</v>
      </c>
      <c r="Q6089" s="4">
        <v>8105</v>
      </c>
      <c r="R6089" s="4" t="b">
        <f t="shared" si="103"/>
        <v>0</v>
      </c>
      <c r="S6089" s="4">
        <v>0</v>
      </c>
    </row>
    <row r="6090" spans="1:19" ht="14.25" customHeight="1">
      <c r="A6090" s="4" t="s">
        <v>2921</v>
      </c>
      <c r="B6090" s="5"/>
      <c r="C6090" s="4">
        <v>0</v>
      </c>
      <c r="E6090" s="4" t="b">
        <f t="shared" si="96"/>
        <v>0</v>
      </c>
      <c r="F6090" s="4">
        <v>0</v>
      </c>
      <c r="G6090" s="4">
        <v>0</v>
      </c>
      <c r="H6090" s="6">
        <v>44166</v>
      </c>
      <c r="I6090" s="4" t="s">
        <v>3876</v>
      </c>
      <c r="J6090" s="4" t="s">
        <v>1043</v>
      </c>
      <c r="K6090" s="4">
        <v>11209</v>
      </c>
      <c r="L6090" s="4">
        <v>0</v>
      </c>
      <c r="M6090" s="4">
        <v>0</v>
      </c>
      <c r="N6090" s="4">
        <v>0</v>
      </c>
      <c r="O6090" s="4">
        <v>210000</v>
      </c>
      <c r="P6090" s="4">
        <v>209336000</v>
      </c>
      <c r="Q6090" s="4">
        <v>8106</v>
      </c>
      <c r="R6090" s="4" t="b">
        <f t="shared" si="103"/>
        <v>0</v>
      </c>
      <c r="S6090" s="4">
        <v>0</v>
      </c>
    </row>
    <row r="6091" spans="1:19" ht="14.25" customHeight="1">
      <c r="A6091" s="4" t="s">
        <v>2921</v>
      </c>
      <c r="B6091" s="5"/>
      <c r="C6091" s="4">
        <v>0</v>
      </c>
      <c r="E6091" s="4" t="b">
        <f t="shared" si="96"/>
        <v>0</v>
      </c>
      <c r="F6091" s="4">
        <v>0</v>
      </c>
      <c r="G6091" s="4">
        <v>0</v>
      </c>
      <c r="H6091" s="6">
        <v>44166</v>
      </c>
      <c r="I6091" s="4" t="s">
        <v>3877</v>
      </c>
      <c r="J6091" s="4" t="s">
        <v>1043</v>
      </c>
      <c r="K6091" s="4">
        <v>11210</v>
      </c>
      <c r="L6091" s="4">
        <v>0</v>
      </c>
      <c r="M6091" s="4">
        <v>0</v>
      </c>
      <c r="N6091" s="4">
        <v>0</v>
      </c>
      <c r="O6091" s="4">
        <v>210000</v>
      </c>
      <c r="P6091" s="4">
        <v>209546000</v>
      </c>
      <c r="Q6091" s="4">
        <v>8107</v>
      </c>
      <c r="R6091" s="4" t="b">
        <f t="shared" si="103"/>
        <v>0</v>
      </c>
      <c r="S6091" s="4">
        <v>0</v>
      </c>
    </row>
    <row r="6092" spans="1:19" ht="14.25" customHeight="1">
      <c r="A6092" s="4" t="s">
        <v>2921</v>
      </c>
      <c r="B6092" s="5"/>
      <c r="C6092" s="4">
        <v>0</v>
      </c>
      <c r="E6092" s="4" t="b">
        <f t="shared" si="96"/>
        <v>0</v>
      </c>
      <c r="F6092" s="4">
        <v>0</v>
      </c>
      <c r="G6092" s="4">
        <v>0</v>
      </c>
      <c r="H6092" s="6">
        <v>44166</v>
      </c>
      <c r="I6092" s="4" t="s">
        <v>3878</v>
      </c>
      <c r="J6092" s="4" t="s">
        <v>1043</v>
      </c>
      <c r="K6092" s="4">
        <v>11211</v>
      </c>
      <c r="L6092" s="4">
        <v>0</v>
      </c>
      <c r="M6092" s="4">
        <v>0</v>
      </c>
      <c r="N6092" s="4">
        <v>0</v>
      </c>
      <c r="O6092" s="4">
        <v>233000</v>
      </c>
      <c r="P6092" s="4">
        <v>209779000</v>
      </c>
      <c r="Q6092" s="4">
        <v>8108</v>
      </c>
      <c r="R6092" s="4" t="b">
        <f t="shared" si="103"/>
        <v>0</v>
      </c>
      <c r="S6092" s="4">
        <v>0</v>
      </c>
    </row>
    <row r="6093" spans="1:19" ht="14.25" customHeight="1">
      <c r="A6093" s="4" t="s">
        <v>2921</v>
      </c>
      <c r="B6093" s="5"/>
      <c r="C6093" s="4">
        <v>0</v>
      </c>
      <c r="E6093" s="4" t="b">
        <f t="shared" si="96"/>
        <v>0</v>
      </c>
      <c r="F6093" s="4">
        <v>0</v>
      </c>
      <c r="G6093" s="4">
        <v>0</v>
      </c>
      <c r="H6093" s="6">
        <v>44166</v>
      </c>
      <c r="I6093" s="4" t="s">
        <v>3879</v>
      </c>
      <c r="J6093" s="4" t="s">
        <v>1043</v>
      </c>
      <c r="K6093" s="4">
        <v>11212</v>
      </c>
      <c r="L6093" s="4">
        <v>0</v>
      </c>
      <c r="M6093" s="4">
        <v>0</v>
      </c>
      <c r="N6093" s="4">
        <v>0</v>
      </c>
      <c r="O6093" s="4">
        <v>210000</v>
      </c>
      <c r="P6093" s="4">
        <v>209989000</v>
      </c>
      <c r="Q6093" s="4">
        <v>8109</v>
      </c>
      <c r="R6093" s="4" t="b">
        <f t="shared" si="103"/>
        <v>0</v>
      </c>
      <c r="S6093" s="4">
        <v>0</v>
      </c>
    </row>
    <row r="6094" spans="1:19" ht="14.25" customHeight="1">
      <c r="A6094" s="4" t="s">
        <v>2921</v>
      </c>
      <c r="B6094" s="5"/>
      <c r="C6094" s="4">
        <v>0</v>
      </c>
      <c r="E6094" s="4" t="b">
        <f t="shared" si="96"/>
        <v>0</v>
      </c>
      <c r="F6094" s="4">
        <v>0</v>
      </c>
      <c r="G6094" s="4">
        <v>0</v>
      </c>
      <c r="H6094" s="6">
        <v>44166</v>
      </c>
      <c r="I6094" s="4" t="s">
        <v>3880</v>
      </c>
      <c r="J6094" s="4" t="s">
        <v>1043</v>
      </c>
      <c r="K6094" s="4">
        <v>11213</v>
      </c>
      <c r="L6094" s="4">
        <v>0</v>
      </c>
      <c r="M6094" s="4">
        <v>0</v>
      </c>
      <c r="N6094" s="4">
        <v>0</v>
      </c>
      <c r="O6094" s="4">
        <v>210000</v>
      </c>
      <c r="P6094" s="4">
        <v>210199000</v>
      </c>
      <c r="Q6094" s="4">
        <v>8110</v>
      </c>
      <c r="R6094" s="4" t="b">
        <f t="shared" si="103"/>
        <v>0</v>
      </c>
      <c r="S6094" s="4">
        <v>0</v>
      </c>
    </row>
    <row r="6095" spans="1:19" ht="14.25" customHeight="1">
      <c r="A6095" s="4" t="s">
        <v>2921</v>
      </c>
      <c r="B6095" s="5"/>
      <c r="C6095" s="4">
        <v>0</v>
      </c>
      <c r="E6095" s="4" t="b">
        <f t="shared" si="96"/>
        <v>0</v>
      </c>
      <c r="F6095" s="4">
        <v>0</v>
      </c>
      <c r="G6095" s="4">
        <v>0</v>
      </c>
      <c r="H6095" s="6">
        <v>44166</v>
      </c>
      <c r="I6095" s="4" t="s">
        <v>3881</v>
      </c>
      <c r="J6095" s="4" t="s">
        <v>1043</v>
      </c>
      <c r="K6095" s="4">
        <v>11214</v>
      </c>
      <c r="L6095" s="4">
        <v>0</v>
      </c>
      <c r="M6095" s="4">
        <v>0</v>
      </c>
      <c r="N6095" s="4">
        <v>0</v>
      </c>
      <c r="O6095" s="4">
        <v>233000</v>
      </c>
      <c r="P6095" s="4">
        <v>210432000</v>
      </c>
      <c r="Q6095" s="4">
        <v>8111</v>
      </c>
      <c r="R6095" s="4" t="b">
        <f t="shared" si="103"/>
        <v>0</v>
      </c>
      <c r="S6095" s="4">
        <v>0</v>
      </c>
    </row>
    <row r="6096" spans="1:19" ht="14.25" customHeight="1">
      <c r="A6096" s="4" t="s">
        <v>2921</v>
      </c>
      <c r="B6096" s="5" t="s">
        <v>3882</v>
      </c>
      <c r="C6096" s="4">
        <v>0</v>
      </c>
      <c r="D6096" s="4" t="s">
        <v>3882</v>
      </c>
      <c r="E6096" s="4" t="b">
        <f t="shared" si="96"/>
        <v>0</v>
      </c>
      <c r="F6096" s="4">
        <v>0</v>
      </c>
      <c r="G6096" s="4">
        <v>0</v>
      </c>
      <c r="H6096" s="3" t="s">
        <v>21</v>
      </c>
      <c r="K6096" s="4">
        <v>0</v>
      </c>
      <c r="L6096" s="4">
        <v>0</v>
      </c>
      <c r="M6096" s="4">
        <v>0</v>
      </c>
      <c r="N6096" s="4">
        <v>0</v>
      </c>
      <c r="O6096" s="4">
        <v>210432000</v>
      </c>
      <c r="P6096" s="4">
        <v>210432000</v>
      </c>
      <c r="Q6096" s="4">
        <v>8112</v>
      </c>
      <c r="R6096" s="4" t="b">
        <f t="shared" ref="R6096:R6097" si="104">TRUE()</f>
        <v>1</v>
      </c>
      <c r="S6096" s="4">
        <v>0</v>
      </c>
    </row>
    <row r="6097" spans="1:19" ht="14.25" customHeight="1">
      <c r="A6097" s="4" t="s">
        <v>3883</v>
      </c>
      <c r="B6097" s="5" t="s">
        <v>3884</v>
      </c>
      <c r="C6097" s="4">
        <v>0</v>
      </c>
      <c r="D6097" s="4" t="s">
        <v>3884</v>
      </c>
      <c r="E6097" s="4" t="b">
        <f>TRUE()</f>
        <v>1</v>
      </c>
      <c r="F6097" s="4">
        <v>0</v>
      </c>
      <c r="G6097" s="4">
        <v>0</v>
      </c>
      <c r="H6097" s="3" t="s">
        <v>21</v>
      </c>
      <c r="K6097" s="4">
        <v>0</v>
      </c>
      <c r="L6097" s="4">
        <v>5756</v>
      </c>
      <c r="M6097" s="4">
        <v>5139071.16</v>
      </c>
      <c r="N6097" s="4">
        <v>0</v>
      </c>
      <c r="O6097" s="4">
        <v>0</v>
      </c>
      <c r="P6097" s="4">
        <v>0</v>
      </c>
      <c r="Q6097" s="4">
        <v>8115</v>
      </c>
      <c r="R6097" s="4" t="b">
        <f t="shared" si="104"/>
        <v>1</v>
      </c>
      <c r="S6097" s="4">
        <v>0</v>
      </c>
    </row>
    <row r="6098" spans="1:19" ht="14.25" customHeight="1">
      <c r="A6098" s="4" t="s">
        <v>3883</v>
      </c>
      <c r="B6098" s="5" t="s">
        <v>50</v>
      </c>
      <c r="C6098" s="4">
        <v>0</v>
      </c>
      <c r="D6098" s="4" t="s">
        <v>50</v>
      </c>
      <c r="E6098" s="4" t="b">
        <f t="shared" ref="E6098:E6242" si="105">FALSE()</f>
        <v>0</v>
      </c>
      <c r="F6098" s="4">
        <v>0</v>
      </c>
      <c r="G6098" s="4">
        <v>1102</v>
      </c>
      <c r="H6098" s="3" t="s">
        <v>21</v>
      </c>
      <c r="K6098" s="4">
        <v>0</v>
      </c>
      <c r="L6098" s="4">
        <v>0</v>
      </c>
      <c r="M6098" s="4">
        <v>37167</v>
      </c>
      <c r="N6098" s="4">
        <v>0</v>
      </c>
      <c r="O6098" s="4">
        <v>0</v>
      </c>
      <c r="P6098" s="4">
        <v>0</v>
      </c>
      <c r="Q6098" s="4">
        <v>8118</v>
      </c>
      <c r="R6098" s="4" t="b">
        <f t="shared" ref="R6098:R6224" si="106">FALSE()</f>
        <v>0</v>
      </c>
      <c r="S6098" s="4">
        <v>0</v>
      </c>
    </row>
    <row r="6099" spans="1:19" ht="14.25" customHeight="1">
      <c r="A6099" s="4" t="s">
        <v>3883</v>
      </c>
      <c r="B6099" s="5"/>
      <c r="C6099" s="4">
        <v>0</v>
      </c>
      <c r="E6099" s="4" t="b">
        <f t="shared" si="105"/>
        <v>0</v>
      </c>
      <c r="F6099" s="4">
        <v>0</v>
      </c>
      <c r="G6099" s="4">
        <v>1102</v>
      </c>
      <c r="H6099" s="6">
        <v>44098</v>
      </c>
      <c r="I6099" s="4" t="s">
        <v>3884</v>
      </c>
      <c r="J6099" s="4" t="s">
        <v>40</v>
      </c>
      <c r="K6099" s="4">
        <v>14095</v>
      </c>
      <c r="L6099" s="4">
        <v>0</v>
      </c>
      <c r="M6099" s="4">
        <v>0</v>
      </c>
      <c r="N6099" s="4">
        <v>0</v>
      </c>
      <c r="O6099" s="4">
        <v>3011</v>
      </c>
      <c r="P6099" s="4">
        <v>3011</v>
      </c>
      <c r="Q6099" s="4">
        <v>8119</v>
      </c>
      <c r="R6099" s="4" t="b">
        <f t="shared" si="106"/>
        <v>0</v>
      </c>
      <c r="S6099" s="4">
        <v>0</v>
      </c>
    </row>
    <row r="6100" spans="1:19" ht="14.25" customHeight="1">
      <c r="A6100" s="4" t="s">
        <v>3883</v>
      </c>
      <c r="B6100" s="5"/>
      <c r="C6100" s="4">
        <v>0</v>
      </c>
      <c r="E6100" s="4" t="b">
        <f t="shared" si="105"/>
        <v>0</v>
      </c>
      <c r="F6100" s="4">
        <v>0</v>
      </c>
      <c r="G6100" s="4">
        <v>1102</v>
      </c>
      <c r="H6100" s="6">
        <v>44175</v>
      </c>
      <c r="I6100" s="4" t="s">
        <v>3884</v>
      </c>
      <c r="J6100" s="4" t="s">
        <v>40</v>
      </c>
      <c r="K6100" s="4">
        <v>14297</v>
      </c>
      <c r="L6100" s="4">
        <v>0</v>
      </c>
      <c r="M6100" s="4">
        <v>0</v>
      </c>
      <c r="N6100" s="4">
        <v>0</v>
      </c>
      <c r="O6100" s="4">
        <v>34156</v>
      </c>
      <c r="P6100" s="4">
        <v>37167</v>
      </c>
      <c r="Q6100" s="4">
        <v>8120</v>
      </c>
      <c r="R6100" s="4" t="b">
        <f t="shared" si="106"/>
        <v>0</v>
      </c>
      <c r="S6100" s="4">
        <v>0</v>
      </c>
    </row>
    <row r="6101" spans="1:19" ht="14.25" customHeight="1">
      <c r="A6101" s="4" t="s">
        <v>3883</v>
      </c>
      <c r="B6101" s="5" t="s">
        <v>3885</v>
      </c>
      <c r="C6101" s="4">
        <v>0</v>
      </c>
      <c r="D6101" s="4" t="s">
        <v>3885</v>
      </c>
      <c r="E6101" s="4" t="b">
        <f t="shared" si="105"/>
        <v>0</v>
      </c>
      <c r="F6101" s="4">
        <v>0</v>
      </c>
      <c r="G6101" s="4">
        <v>1102</v>
      </c>
      <c r="H6101" s="3" t="s">
        <v>21</v>
      </c>
      <c r="K6101" s="4">
        <v>0</v>
      </c>
      <c r="L6101" s="4">
        <v>0</v>
      </c>
      <c r="M6101" s="4">
        <v>0</v>
      </c>
      <c r="N6101" s="4">
        <v>0</v>
      </c>
      <c r="O6101" s="4">
        <v>37167</v>
      </c>
      <c r="P6101" s="4">
        <v>37167</v>
      </c>
      <c r="Q6101" s="4">
        <v>8121</v>
      </c>
      <c r="R6101" s="4" t="b">
        <f t="shared" si="106"/>
        <v>0</v>
      </c>
      <c r="S6101" s="4">
        <v>0</v>
      </c>
    </row>
    <row r="6102" spans="1:19" ht="14.25" customHeight="1">
      <c r="A6102" s="4" t="s">
        <v>3883</v>
      </c>
      <c r="B6102" s="5" t="s">
        <v>137</v>
      </c>
      <c r="C6102" s="4">
        <v>0</v>
      </c>
      <c r="D6102" s="4" t="s">
        <v>137</v>
      </c>
      <c r="E6102" s="4" t="b">
        <f t="shared" si="105"/>
        <v>0</v>
      </c>
      <c r="F6102" s="4">
        <v>0</v>
      </c>
      <c r="G6102" s="4">
        <v>1502</v>
      </c>
      <c r="H6102" s="3" t="s">
        <v>21</v>
      </c>
      <c r="K6102" s="4">
        <v>0</v>
      </c>
      <c r="L6102" s="4">
        <v>0</v>
      </c>
      <c r="M6102" s="4">
        <v>7326</v>
      </c>
      <c r="N6102" s="4">
        <v>0</v>
      </c>
      <c r="O6102" s="4">
        <v>0</v>
      </c>
      <c r="P6102" s="4">
        <v>0</v>
      </c>
      <c r="Q6102" s="4">
        <v>8126</v>
      </c>
      <c r="R6102" s="4" t="b">
        <f t="shared" si="106"/>
        <v>0</v>
      </c>
      <c r="S6102" s="4">
        <v>0</v>
      </c>
    </row>
    <row r="6103" spans="1:19" ht="14.25" customHeight="1">
      <c r="A6103" s="4" t="s">
        <v>3883</v>
      </c>
      <c r="B6103" s="5"/>
      <c r="C6103" s="4">
        <v>0</v>
      </c>
      <c r="E6103" s="4" t="b">
        <f t="shared" si="105"/>
        <v>0</v>
      </c>
      <c r="F6103" s="4">
        <v>0</v>
      </c>
      <c r="G6103" s="4">
        <v>1502</v>
      </c>
      <c r="H6103" s="6">
        <v>43889</v>
      </c>
      <c r="I6103" s="4" t="s">
        <v>3884</v>
      </c>
      <c r="J6103" s="4" t="s">
        <v>40</v>
      </c>
      <c r="K6103" s="4">
        <v>13603</v>
      </c>
      <c r="L6103" s="4">
        <v>0</v>
      </c>
      <c r="M6103" s="4">
        <v>0</v>
      </c>
      <c r="N6103" s="4">
        <v>0</v>
      </c>
      <c r="O6103" s="4">
        <v>4387</v>
      </c>
      <c r="P6103" s="4">
        <v>4387</v>
      </c>
      <c r="Q6103" s="4">
        <v>8127</v>
      </c>
      <c r="R6103" s="4" t="b">
        <f t="shared" si="106"/>
        <v>0</v>
      </c>
      <c r="S6103" s="4">
        <v>0</v>
      </c>
    </row>
    <row r="6104" spans="1:19" ht="14.25" customHeight="1">
      <c r="A6104" s="4" t="s">
        <v>3883</v>
      </c>
      <c r="B6104" s="5"/>
      <c r="C6104" s="4">
        <v>0</v>
      </c>
      <c r="E6104" s="4" t="b">
        <f t="shared" si="105"/>
        <v>0</v>
      </c>
      <c r="F6104" s="4">
        <v>0</v>
      </c>
      <c r="G6104" s="4">
        <v>1502</v>
      </c>
      <c r="H6104" s="6">
        <v>43949</v>
      </c>
      <c r="I6104" s="4" t="s">
        <v>3884</v>
      </c>
      <c r="J6104" s="4" t="s">
        <v>40</v>
      </c>
      <c r="K6104" s="4">
        <v>13724</v>
      </c>
      <c r="L6104" s="4">
        <v>0</v>
      </c>
      <c r="M6104" s="4">
        <v>0</v>
      </c>
      <c r="N6104" s="4">
        <v>0</v>
      </c>
      <c r="O6104" s="4">
        <v>2939</v>
      </c>
      <c r="P6104" s="4">
        <v>7326</v>
      </c>
      <c r="Q6104" s="4">
        <v>8128</v>
      </c>
      <c r="R6104" s="4" t="b">
        <f t="shared" si="106"/>
        <v>0</v>
      </c>
      <c r="S6104" s="4">
        <v>0</v>
      </c>
    </row>
    <row r="6105" spans="1:19" ht="14.25" customHeight="1">
      <c r="A6105" s="4" t="s">
        <v>3883</v>
      </c>
      <c r="B6105" s="5" t="s">
        <v>3886</v>
      </c>
      <c r="C6105" s="4">
        <v>0</v>
      </c>
      <c r="D6105" s="4" t="s">
        <v>3886</v>
      </c>
      <c r="E6105" s="4" t="b">
        <f t="shared" si="105"/>
        <v>0</v>
      </c>
      <c r="F6105" s="4">
        <v>0</v>
      </c>
      <c r="G6105" s="4">
        <v>1502</v>
      </c>
      <c r="H6105" s="3" t="s">
        <v>21</v>
      </c>
      <c r="K6105" s="4">
        <v>0</v>
      </c>
      <c r="L6105" s="4">
        <v>0</v>
      </c>
      <c r="M6105" s="4">
        <v>0</v>
      </c>
      <c r="N6105" s="4">
        <v>0</v>
      </c>
      <c r="O6105" s="4">
        <v>7326</v>
      </c>
      <c r="P6105" s="4">
        <v>7326</v>
      </c>
      <c r="Q6105" s="4">
        <v>8129</v>
      </c>
      <c r="R6105" s="4" t="b">
        <f t="shared" si="106"/>
        <v>0</v>
      </c>
      <c r="S6105" s="4">
        <v>0</v>
      </c>
    </row>
    <row r="6106" spans="1:19" ht="14.25" customHeight="1">
      <c r="A6106" s="4" t="s">
        <v>3883</v>
      </c>
      <c r="B6106" s="5" t="s">
        <v>165</v>
      </c>
      <c r="C6106" s="4">
        <v>0</v>
      </c>
      <c r="D6106" s="4" t="s">
        <v>165</v>
      </c>
      <c r="E6106" s="4" t="b">
        <f t="shared" si="105"/>
        <v>0</v>
      </c>
      <c r="F6106" s="4">
        <v>0</v>
      </c>
      <c r="G6106" s="4">
        <v>2201</v>
      </c>
      <c r="H6106" s="3" t="s">
        <v>21</v>
      </c>
      <c r="K6106" s="4">
        <v>0</v>
      </c>
      <c r="L6106" s="4">
        <v>0</v>
      </c>
      <c r="M6106" s="4">
        <v>300</v>
      </c>
      <c r="N6106" s="4">
        <v>0</v>
      </c>
      <c r="O6106" s="4">
        <v>0</v>
      </c>
      <c r="P6106" s="4">
        <v>0</v>
      </c>
      <c r="Q6106" s="4">
        <v>8130</v>
      </c>
      <c r="R6106" s="4" t="b">
        <f t="shared" si="106"/>
        <v>0</v>
      </c>
      <c r="S6106" s="4">
        <v>0</v>
      </c>
    </row>
    <row r="6107" spans="1:19" ht="14.25" customHeight="1">
      <c r="A6107" s="4" t="s">
        <v>3883</v>
      </c>
      <c r="B6107" s="5"/>
      <c r="C6107" s="4">
        <v>0</v>
      </c>
      <c r="E6107" s="4" t="b">
        <f t="shared" si="105"/>
        <v>0</v>
      </c>
      <c r="F6107" s="4">
        <v>0</v>
      </c>
      <c r="G6107" s="4">
        <v>2201</v>
      </c>
      <c r="H6107" s="6">
        <v>44029</v>
      </c>
      <c r="I6107" s="4" t="s">
        <v>3884</v>
      </c>
      <c r="J6107" s="4" t="s">
        <v>40</v>
      </c>
      <c r="K6107" s="4">
        <v>13929</v>
      </c>
      <c r="L6107" s="4">
        <v>0</v>
      </c>
      <c r="M6107" s="4">
        <v>0</v>
      </c>
      <c r="N6107" s="4">
        <v>0</v>
      </c>
      <c r="O6107" s="4">
        <v>300</v>
      </c>
      <c r="P6107" s="4">
        <v>300</v>
      </c>
      <c r="Q6107" s="4">
        <v>8131</v>
      </c>
      <c r="R6107" s="4" t="b">
        <f t="shared" si="106"/>
        <v>0</v>
      </c>
      <c r="S6107" s="4">
        <v>0</v>
      </c>
    </row>
    <row r="6108" spans="1:19" ht="14.25" customHeight="1">
      <c r="A6108" s="4" t="s">
        <v>3883</v>
      </c>
      <c r="B6108" s="5" t="s">
        <v>3887</v>
      </c>
      <c r="C6108" s="4">
        <v>0</v>
      </c>
      <c r="D6108" s="4" t="s">
        <v>3887</v>
      </c>
      <c r="E6108" s="4" t="b">
        <f t="shared" si="105"/>
        <v>0</v>
      </c>
      <c r="F6108" s="4">
        <v>0</v>
      </c>
      <c r="G6108" s="4">
        <v>2201</v>
      </c>
      <c r="H6108" s="3" t="s">
        <v>21</v>
      </c>
      <c r="K6108" s="4">
        <v>0</v>
      </c>
      <c r="L6108" s="4">
        <v>0</v>
      </c>
      <c r="M6108" s="4">
        <v>0</v>
      </c>
      <c r="N6108" s="4">
        <v>0</v>
      </c>
      <c r="O6108" s="4">
        <v>300</v>
      </c>
      <c r="P6108" s="4">
        <v>300</v>
      </c>
      <c r="Q6108" s="4">
        <v>8132</v>
      </c>
      <c r="R6108" s="4" t="b">
        <f t="shared" si="106"/>
        <v>0</v>
      </c>
      <c r="S6108" s="4">
        <v>0</v>
      </c>
    </row>
    <row r="6109" spans="1:19" ht="14.25" customHeight="1">
      <c r="A6109" s="4" t="s">
        <v>3883</v>
      </c>
      <c r="B6109" s="5" t="s">
        <v>208</v>
      </c>
      <c r="C6109" s="4">
        <v>0</v>
      </c>
      <c r="D6109" s="4" t="s">
        <v>208</v>
      </c>
      <c r="E6109" s="4" t="b">
        <f t="shared" si="105"/>
        <v>0</v>
      </c>
      <c r="F6109" s="4">
        <v>0</v>
      </c>
      <c r="G6109" s="4">
        <v>2401</v>
      </c>
      <c r="H6109" s="3" t="s">
        <v>21</v>
      </c>
      <c r="K6109" s="4">
        <v>0</v>
      </c>
      <c r="L6109" s="4">
        <v>0</v>
      </c>
      <c r="M6109" s="4">
        <v>27613</v>
      </c>
      <c r="N6109" s="4">
        <v>0</v>
      </c>
      <c r="O6109" s="4">
        <v>0</v>
      </c>
      <c r="P6109" s="4">
        <v>0</v>
      </c>
      <c r="Q6109" s="4">
        <v>8135</v>
      </c>
      <c r="R6109" s="4" t="b">
        <f t="shared" si="106"/>
        <v>0</v>
      </c>
      <c r="S6109" s="4">
        <v>0</v>
      </c>
    </row>
    <row r="6110" spans="1:19" ht="14.25" customHeight="1">
      <c r="A6110" s="4" t="s">
        <v>3883</v>
      </c>
      <c r="B6110" s="5"/>
      <c r="C6110" s="4">
        <v>0</v>
      </c>
      <c r="E6110" s="4" t="b">
        <f t="shared" si="105"/>
        <v>0</v>
      </c>
      <c r="F6110" s="4">
        <v>0</v>
      </c>
      <c r="G6110" s="4">
        <v>2401</v>
      </c>
      <c r="H6110" s="6">
        <v>43838</v>
      </c>
      <c r="I6110" s="4" t="s">
        <v>3884</v>
      </c>
      <c r="J6110" s="4" t="s">
        <v>40</v>
      </c>
      <c r="K6110" s="4">
        <v>13482</v>
      </c>
      <c r="L6110" s="4">
        <v>0</v>
      </c>
      <c r="M6110" s="4">
        <v>0</v>
      </c>
      <c r="N6110" s="4">
        <v>0</v>
      </c>
      <c r="O6110" s="4">
        <v>4610</v>
      </c>
      <c r="P6110" s="4">
        <v>4610</v>
      </c>
      <c r="Q6110" s="4">
        <v>8136</v>
      </c>
      <c r="R6110" s="4" t="b">
        <f t="shared" si="106"/>
        <v>0</v>
      </c>
      <c r="S6110" s="4">
        <v>0</v>
      </c>
    </row>
    <row r="6111" spans="1:19" ht="14.25" customHeight="1">
      <c r="A6111" s="4" t="s">
        <v>3883</v>
      </c>
      <c r="B6111" s="5"/>
      <c r="C6111" s="4">
        <v>0</v>
      </c>
      <c r="E6111" s="4" t="b">
        <f t="shared" si="105"/>
        <v>0</v>
      </c>
      <c r="F6111" s="4">
        <v>0</v>
      </c>
      <c r="G6111" s="4">
        <v>2401</v>
      </c>
      <c r="H6111" s="6">
        <v>43866</v>
      </c>
      <c r="I6111" s="4" t="s">
        <v>3884</v>
      </c>
      <c r="J6111" s="4" t="s">
        <v>40</v>
      </c>
      <c r="K6111" s="4">
        <v>13547</v>
      </c>
      <c r="L6111" s="4">
        <v>0</v>
      </c>
      <c r="M6111" s="4">
        <v>0</v>
      </c>
      <c r="N6111" s="4">
        <v>0</v>
      </c>
      <c r="O6111" s="4">
        <v>15790</v>
      </c>
      <c r="P6111" s="4">
        <v>20400</v>
      </c>
      <c r="Q6111" s="4">
        <v>8137</v>
      </c>
      <c r="R6111" s="4" t="b">
        <f t="shared" si="106"/>
        <v>0</v>
      </c>
      <c r="S6111" s="4">
        <v>0</v>
      </c>
    </row>
    <row r="6112" spans="1:19" ht="14.25" customHeight="1">
      <c r="A6112" s="4" t="s">
        <v>3883</v>
      </c>
      <c r="B6112" s="5"/>
      <c r="C6112" s="4">
        <v>0</v>
      </c>
      <c r="E6112" s="4" t="b">
        <f t="shared" si="105"/>
        <v>0</v>
      </c>
      <c r="F6112" s="4">
        <v>0</v>
      </c>
      <c r="G6112" s="4">
        <v>2401</v>
      </c>
      <c r="H6112" s="6">
        <v>43900</v>
      </c>
      <c r="I6112" s="4" t="s">
        <v>3884</v>
      </c>
      <c r="J6112" s="4" t="s">
        <v>40</v>
      </c>
      <c r="K6112" s="4">
        <v>13642</v>
      </c>
      <c r="L6112" s="4">
        <v>0</v>
      </c>
      <c r="M6112" s="4">
        <v>0</v>
      </c>
      <c r="N6112" s="4">
        <v>0</v>
      </c>
      <c r="O6112" s="4">
        <v>7213</v>
      </c>
      <c r="P6112" s="4">
        <v>27613</v>
      </c>
      <c r="Q6112" s="4">
        <v>8138</v>
      </c>
      <c r="R6112" s="4" t="b">
        <f t="shared" si="106"/>
        <v>0</v>
      </c>
      <c r="S6112" s="4">
        <v>0</v>
      </c>
    </row>
    <row r="6113" spans="1:19" ht="14.25" customHeight="1">
      <c r="A6113" s="4" t="s">
        <v>3883</v>
      </c>
      <c r="B6113" s="5" t="s">
        <v>3888</v>
      </c>
      <c r="C6113" s="4">
        <v>0</v>
      </c>
      <c r="D6113" s="4" t="s">
        <v>3888</v>
      </c>
      <c r="E6113" s="4" t="b">
        <f t="shared" si="105"/>
        <v>0</v>
      </c>
      <c r="F6113" s="4">
        <v>0</v>
      </c>
      <c r="G6113" s="4">
        <v>2401</v>
      </c>
      <c r="H6113" s="3" t="s">
        <v>21</v>
      </c>
      <c r="K6113" s="4">
        <v>0</v>
      </c>
      <c r="L6113" s="4">
        <v>0</v>
      </c>
      <c r="M6113" s="4">
        <v>0</v>
      </c>
      <c r="N6113" s="4">
        <v>0</v>
      </c>
      <c r="O6113" s="4">
        <v>27613</v>
      </c>
      <c r="P6113" s="4">
        <v>27613</v>
      </c>
      <c r="Q6113" s="4">
        <v>8139</v>
      </c>
      <c r="R6113" s="4" t="b">
        <f t="shared" si="106"/>
        <v>0</v>
      </c>
      <c r="S6113" s="4">
        <v>0</v>
      </c>
    </row>
    <row r="6114" spans="1:19" ht="14.25" customHeight="1">
      <c r="A6114" s="4" t="s">
        <v>3883</v>
      </c>
      <c r="B6114" s="5" t="s">
        <v>219</v>
      </c>
      <c r="C6114" s="4">
        <v>0</v>
      </c>
      <c r="D6114" s="4" t="s">
        <v>219</v>
      </c>
      <c r="E6114" s="4" t="b">
        <f t="shared" si="105"/>
        <v>0</v>
      </c>
      <c r="F6114" s="4">
        <v>0</v>
      </c>
      <c r="G6114" s="4">
        <v>2402</v>
      </c>
      <c r="H6114" s="3" t="s">
        <v>21</v>
      </c>
      <c r="K6114" s="4">
        <v>0</v>
      </c>
      <c r="L6114" s="4">
        <v>0</v>
      </c>
      <c r="M6114" s="4">
        <v>84632</v>
      </c>
      <c r="N6114" s="4">
        <v>0</v>
      </c>
      <c r="O6114" s="4">
        <v>0</v>
      </c>
      <c r="P6114" s="4">
        <v>0</v>
      </c>
      <c r="Q6114" s="4">
        <v>8140</v>
      </c>
      <c r="R6114" s="4" t="b">
        <f t="shared" si="106"/>
        <v>0</v>
      </c>
      <c r="S6114" s="4">
        <v>0</v>
      </c>
    </row>
    <row r="6115" spans="1:19" ht="14.25" customHeight="1">
      <c r="A6115" s="4" t="s">
        <v>3883</v>
      </c>
      <c r="B6115" s="5"/>
      <c r="C6115" s="4">
        <v>0</v>
      </c>
      <c r="E6115" s="4" t="b">
        <f t="shared" si="105"/>
        <v>0</v>
      </c>
      <c r="F6115" s="4">
        <v>0</v>
      </c>
      <c r="G6115" s="4">
        <v>2402</v>
      </c>
      <c r="H6115" s="6">
        <v>43955</v>
      </c>
      <c r="I6115" s="4" t="s">
        <v>3884</v>
      </c>
      <c r="J6115" s="4" t="s">
        <v>40</v>
      </c>
      <c r="K6115" s="4">
        <v>13787</v>
      </c>
      <c r="L6115" s="4">
        <v>0</v>
      </c>
      <c r="M6115" s="4">
        <v>0</v>
      </c>
      <c r="N6115" s="4">
        <v>0</v>
      </c>
      <c r="O6115" s="4">
        <v>10343</v>
      </c>
      <c r="P6115" s="4">
        <v>10343</v>
      </c>
      <c r="Q6115" s="4">
        <v>8141</v>
      </c>
      <c r="R6115" s="4" t="b">
        <f t="shared" si="106"/>
        <v>0</v>
      </c>
      <c r="S6115" s="4">
        <v>0</v>
      </c>
    </row>
    <row r="6116" spans="1:19" ht="14.25" customHeight="1">
      <c r="A6116" s="4" t="s">
        <v>3883</v>
      </c>
      <c r="B6116" s="5"/>
      <c r="C6116" s="4">
        <v>0</v>
      </c>
      <c r="E6116" s="4" t="b">
        <f t="shared" si="105"/>
        <v>0</v>
      </c>
      <c r="F6116" s="4">
        <v>0</v>
      </c>
      <c r="G6116" s="4">
        <v>2402</v>
      </c>
      <c r="H6116" s="6">
        <v>43964</v>
      </c>
      <c r="I6116" s="4" t="s">
        <v>3884</v>
      </c>
      <c r="J6116" s="4" t="s">
        <v>40</v>
      </c>
      <c r="K6116" s="4">
        <v>13788</v>
      </c>
      <c r="L6116" s="4">
        <v>0</v>
      </c>
      <c r="M6116" s="4">
        <v>0</v>
      </c>
      <c r="N6116" s="4">
        <v>0</v>
      </c>
      <c r="O6116" s="4">
        <v>15297</v>
      </c>
      <c r="P6116" s="4">
        <v>25640</v>
      </c>
      <c r="Q6116" s="4">
        <v>8142</v>
      </c>
      <c r="R6116" s="4" t="b">
        <f t="shared" si="106"/>
        <v>0</v>
      </c>
      <c r="S6116" s="4">
        <v>0</v>
      </c>
    </row>
    <row r="6117" spans="1:19" ht="14.25" customHeight="1">
      <c r="A6117" s="4" t="s">
        <v>3883</v>
      </c>
      <c r="B6117" s="5"/>
      <c r="C6117" s="4">
        <v>0</v>
      </c>
      <c r="E6117" s="4" t="b">
        <f t="shared" si="105"/>
        <v>0</v>
      </c>
      <c r="F6117" s="4">
        <v>0</v>
      </c>
      <c r="G6117" s="4">
        <v>2402</v>
      </c>
      <c r="H6117" s="6">
        <v>43983</v>
      </c>
      <c r="I6117" s="4" t="s">
        <v>3884</v>
      </c>
      <c r="J6117" s="4" t="s">
        <v>40</v>
      </c>
      <c r="K6117" s="4">
        <v>13871</v>
      </c>
      <c r="L6117" s="4">
        <v>0</v>
      </c>
      <c r="M6117" s="4">
        <v>0</v>
      </c>
      <c r="N6117" s="4">
        <v>0</v>
      </c>
      <c r="O6117" s="4">
        <v>32305</v>
      </c>
      <c r="P6117" s="4">
        <v>57945</v>
      </c>
      <c r="Q6117" s="4">
        <v>8143</v>
      </c>
      <c r="R6117" s="4" t="b">
        <f t="shared" si="106"/>
        <v>0</v>
      </c>
      <c r="S6117" s="4">
        <v>0</v>
      </c>
    </row>
    <row r="6118" spans="1:19" ht="14.25" customHeight="1">
      <c r="A6118" s="4" t="s">
        <v>3883</v>
      </c>
      <c r="B6118" s="5"/>
      <c r="C6118" s="4">
        <v>0</v>
      </c>
      <c r="E6118" s="4" t="b">
        <f t="shared" si="105"/>
        <v>0</v>
      </c>
      <c r="F6118" s="4">
        <v>0</v>
      </c>
      <c r="G6118" s="4">
        <v>2402</v>
      </c>
      <c r="H6118" s="6">
        <v>44074</v>
      </c>
      <c r="I6118" s="4" t="s">
        <v>3884</v>
      </c>
      <c r="J6118" s="4" t="s">
        <v>40</v>
      </c>
      <c r="K6118" s="4">
        <v>14003</v>
      </c>
      <c r="L6118" s="4">
        <v>0</v>
      </c>
      <c r="M6118" s="4">
        <v>0</v>
      </c>
      <c r="N6118" s="4">
        <v>0</v>
      </c>
      <c r="O6118" s="4">
        <v>26687</v>
      </c>
      <c r="P6118" s="4">
        <v>84632</v>
      </c>
      <c r="Q6118" s="4">
        <v>8144</v>
      </c>
      <c r="R6118" s="4" t="b">
        <f t="shared" si="106"/>
        <v>0</v>
      </c>
      <c r="S6118" s="4">
        <v>0</v>
      </c>
    </row>
    <row r="6119" spans="1:19" ht="14.25" customHeight="1">
      <c r="A6119" s="4" t="s">
        <v>3883</v>
      </c>
      <c r="B6119" s="5" t="s">
        <v>3889</v>
      </c>
      <c r="C6119" s="4">
        <v>0</v>
      </c>
      <c r="D6119" s="4" t="s">
        <v>3889</v>
      </c>
      <c r="E6119" s="4" t="b">
        <f t="shared" si="105"/>
        <v>0</v>
      </c>
      <c r="F6119" s="4">
        <v>0</v>
      </c>
      <c r="G6119" s="4">
        <v>2402</v>
      </c>
      <c r="H6119" s="3" t="s">
        <v>21</v>
      </c>
      <c r="K6119" s="4">
        <v>0</v>
      </c>
      <c r="L6119" s="4">
        <v>0</v>
      </c>
      <c r="M6119" s="4">
        <v>0</v>
      </c>
      <c r="N6119" s="4">
        <v>0</v>
      </c>
      <c r="O6119" s="4">
        <v>84632</v>
      </c>
      <c r="P6119" s="4">
        <v>84632</v>
      </c>
      <c r="Q6119" s="4">
        <v>8145</v>
      </c>
      <c r="R6119" s="4" t="b">
        <f t="shared" si="106"/>
        <v>0</v>
      </c>
      <c r="S6119" s="4">
        <v>0</v>
      </c>
    </row>
    <row r="6120" spans="1:19" ht="14.25" customHeight="1">
      <c r="A6120" s="4" t="s">
        <v>3883</v>
      </c>
      <c r="B6120" s="5" t="s">
        <v>229</v>
      </c>
      <c r="C6120" s="4">
        <v>0</v>
      </c>
      <c r="D6120" s="4" t="s">
        <v>229</v>
      </c>
      <c r="E6120" s="4" t="b">
        <f t="shared" si="105"/>
        <v>0</v>
      </c>
      <c r="F6120" s="4">
        <v>0</v>
      </c>
      <c r="G6120" s="4">
        <v>2501</v>
      </c>
      <c r="H6120" s="3" t="s">
        <v>21</v>
      </c>
      <c r="K6120" s="4">
        <v>0</v>
      </c>
      <c r="L6120" s="4">
        <v>0</v>
      </c>
      <c r="M6120" s="4">
        <v>2352</v>
      </c>
      <c r="N6120" s="4">
        <v>0</v>
      </c>
      <c r="O6120" s="4">
        <v>0</v>
      </c>
      <c r="P6120" s="4">
        <v>0</v>
      </c>
      <c r="Q6120" s="4">
        <v>8146</v>
      </c>
      <c r="R6120" s="4" t="b">
        <f t="shared" si="106"/>
        <v>0</v>
      </c>
      <c r="S6120" s="4">
        <v>0</v>
      </c>
    </row>
    <row r="6121" spans="1:19" ht="14.25" customHeight="1">
      <c r="A6121" s="4" t="s">
        <v>3883</v>
      </c>
      <c r="B6121" s="5"/>
      <c r="C6121" s="4">
        <v>0</v>
      </c>
      <c r="E6121" s="4" t="b">
        <f t="shared" si="105"/>
        <v>0</v>
      </c>
      <c r="F6121" s="4">
        <v>0</v>
      </c>
      <c r="G6121" s="4">
        <v>2501</v>
      </c>
      <c r="H6121" s="6">
        <v>44077</v>
      </c>
      <c r="I6121" s="4" t="s">
        <v>3884</v>
      </c>
      <c r="J6121" s="4" t="s">
        <v>40</v>
      </c>
      <c r="K6121" s="4">
        <v>14030</v>
      </c>
      <c r="L6121" s="4">
        <v>0</v>
      </c>
      <c r="M6121" s="4">
        <v>0</v>
      </c>
      <c r="N6121" s="4">
        <v>0</v>
      </c>
      <c r="O6121" s="4">
        <v>2352</v>
      </c>
      <c r="P6121" s="4">
        <v>2352</v>
      </c>
      <c r="Q6121" s="4">
        <v>8147</v>
      </c>
      <c r="R6121" s="4" t="b">
        <f t="shared" si="106"/>
        <v>0</v>
      </c>
      <c r="S6121" s="4">
        <v>0</v>
      </c>
    </row>
    <row r="6122" spans="1:19" ht="14.25" customHeight="1">
      <c r="A6122" s="4" t="s">
        <v>3883</v>
      </c>
      <c r="B6122" s="5" t="s">
        <v>3890</v>
      </c>
      <c r="C6122" s="4">
        <v>0</v>
      </c>
      <c r="D6122" s="4" t="s">
        <v>3890</v>
      </c>
      <c r="E6122" s="4" t="b">
        <f t="shared" si="105"/>
        <v>0</v>
      </c>
      <c r="F6122" s="4">
        <v>0</v>
      </c>
      <c r="G6122" s="4">
        <v>2501</v>
      </c>
      <c r="H6122" s="3" t="s">
        <v>21</v>
      </c>
      <c r="K6122" s="4">
        <v>0</v>
      </c>
      <c r="L6122" s="4">
        <v>0</v>
      </c>
      <c r="M6122" s="4">
        <v>0</v>
      </c>
      <c r="N6122" s="4">
        <v>0</v>
      </c>
      <c r="O6122" s="4">
        <v>2352</v>
      </c>
      <c r="P6122" s="4">
        <v>2352</v>
      </c>
      <c r="Q6122" s="4">
        <v>8148</v>
      </c>
      <c r="R6122" s="4" t="b">
        <f t="shared" si="106"/>
        <v>0</v>
      </c>
      <c r="S6122" s="4">
        <v>0</v>
      </c>
    </row>
    <row r="6123" spans="1:19" ht="14.25" customHeight="1">
      <c r="A6123" s="4" t="s">
        <v>3883</v>
      </c>
      <c r="B6123" s="5" t="s">
        <v>240</v>
      </c>
      <c r="C6123" s="4">
        <v>0</v>
      </c>
      <c r="D6123" s="4" t="s">
        <v>240</v>
      </c>
      <c r="E6123" s="4" t="b">
        <f t="shared" si="105"/>
        <v>0</v>
      </c>
      <c r="F6123" s="4">
        <v>0</v>
      </c>
      <c r="G6123" s="4">
        <v>2502</v>
      </c>
      <c r="H6123" s="3" t="s">
        <v>21</v>
      </c>
      <c r="K6123" s="4">
        <v>0</v>
      </c>
      <c r="L6123" s="4">
        <v>0</v>
      </c>
      <c r="M6123" s="4">
        <v>8183</v>
      </c>
      <c r="N6123" s="4">
        <v>0</v>
      </c>
      <c r="O6123" s="4">
        <v>0</v>
      </c>
      <c r="P6123" s="4">
        <v>0</v>
      </c>
      <c r="Q6123" s="4">
        <v>8149</v>
      </c>
      <c r="R6123" s="4" t="b">
        <f t="shared" si="106"/>
        <v>0</v>
      </c>
      <c r="S6123" s="4">
        <v>0</v>
      </c>
    </row>
    <row r="6124" spans="1:19" ht="14.25" customHeight="1">
      <c r="A6124" s="4" t="s">
        <v>3883</v>
      </c>
      <c r="B6124" s="5"/>
      <c r="C6124" s="4">
        <v>0</v>
      </c>
      <c r="E6124" s="4" t="b">
        <f t="shared" si="105"/>
        <v>0</v>
      </c>
      <c r="F6124" s="4">
        <v>0</v>
      </c>
      <c r="G6124" s="4">
        <v>2502</v>
      </c>
      <c r="H6124" s="6">
        <v>43941</v>
      </c>
      <c r="I6124" s="4" t="s">
        <v>3884</v>
      </c>
      <c r="J6124" s="4" t="s">
        <v>40</v>
      </c>
      <c r="K6124" s="4">
        <v>13720</v>
      </c>
      <c r="L6124" s="4">
        <v>0</v>
      </c>
      <c r="M6124" s="4">
        <v>0</v>
      </c>
      <c r="N6124" s="4">
        <v>0</v>
      </c>
      <c r="O6124" s="4">
        <v>8183</v>
      </c>
      <c r="P6124" s="4">
        <v>8183</v>
      </c>
      <c r="Q6124" s="4">
        <v>8150</v>
      </c>
      <c r="R6124" s="4" t="b">
        <f t="shared" si="106"/>
        <v>0</v>
      </c>
      <c r="S6124" s="4">
        <v>0</v>
      </c>
    </row>
    <row r="6125" spans="1:19" ht="14.25" customHeight="1">
      <c r="A6125" s="4" t="s">
        <v>3883</v>
      </c>
      <c r="B6125" s="5" t="s">
        <v>3891</v>
      </c>
      <c r="C6125" s="4">
        <v>0</v>
      </c>
      <c r="D6125" s="4" t="s">
        <v>3891</v>
      </c>
      <c r="E6125" s="4" t="b">
        <f t="shared" si="105"/>
        <v>0</v>
      </c>
      <c r="F6125" s="4">
        <v>0</v>
      </c>
      <c r="G6125" s="4">
        <v>2502</v>
      </c>
      <c r="H6125" s="3" t="s">
        <v>21</v>
      </c>
      <c r="K6125" s="4">
        <v>0</v>
      </c>
      <c r="L6125" s="4">
        <v>0</v>
      </c>
      <c r="M6125" s="4">
        <v>0</v>
      </c>
      <c r="N6125" s="4">
        <v>0</v>
      </c>
      <c r="O6125" s="4">
        <v>8183</v>
      </c>
      <c r="P6125" s="4">
        <v>8183</v>
      </c>
      <c r="Q6125" s="4">
        <v>8151</v>
      </c>
      <c r="R6125" s="4" t="b">
        <f t="shared" si="106"/>
        <v>0</v>
      </c>
      <c r="S6125" s="4">
        <v>0</v>
      </c>
    </row>
    <row r="6126" spans="1:19" ht="14.25" customHeight="1">
      <c r="A6126" s="4" t="s">
        <v>3883</v>
      </c>
      <c r="B6126" s="5" t="s">
        <v>284</v>
      </c>
      <c r="C6126" s="4">
        <v>0</v>
      </c>
      <c r="D6126" s="4" t="s">
        <v>284</v>
      </c>
      <c r="E6126" s="4" t="b">
        <f t="shared" si="105"/>
        <v>0</v>
      </c>
      <c r="F6126" s="4">
        <v>0</v>
      </c>
      <c r="G6126" s="4">
        <v>3202</v>
      </c>
      <c r="H6126" s="3" t="s">
        <v>21</v>
      </c>
      <c r="K6126" s="4">
        <v>0</v>
      </c>
      <c r="L6126" s="4">
        <v>0</v>
      </c>
      <c r="M6126" s="4">
        <v>71745</v>
      </c>
      <c r="N6126" s="4">
        <v>0</v>
      </c>
      <c r="O6126" s="4">
        <v>0</v>
      </c>
      <c r="P6126" s="4">
        <v>0</v>
      </c>
      <c r="Q6126" s="4">
        <v>8152</v>
      </c>
      <c r="R6126" s="4" t="b">
        <f t="shared" si="106"/>
        <v>0</v>
      </c>
      <c r="S6126" s="4">
        <v>0</v>
      </c>
    </row>
    <row r="6127" spans="1:19" ht="14.25" customHeight="1">
      <c r="A6127" s="4" t="s">
        <v>3883</v>
      </c>
      <c r="B6127" s="5"/>
      <c r="C6127" s="4">
        <v>0</v>
      </c>
      <c r="E6127" s="4" t="b">
        <f t="shared" si="105"/>
        <v>0</v>
      </c>
      <c r="F6127" s="4">
        <v>0</v>
      </c>
      <c r="G6127" s="4">
        <v>3202</v>
      </c>
      <c r="H6127" s="6">
        <v>43901</v>
      </c>
      <c r="I6127" s="4" t="s">
        <v>3884</v>
      </c>
      <c r="J6127" s="4" t="s">
        <v>40</v>
      </c>
      <c r="K6127" s="4">
        <v>13652</v>
      </c>
      <c r="L6127" s="4">
        <v>0</v>
      </c>
      <c r="M6127" s="4">
        <v>0</v>
      </c>
      <c r="N6127" s="4">
        <v>0</v>
      </c>
      <c r="O6127" s="4">
        <v>4039</v>
      </c>
      <c r="P6127" s="4">
        <v>4039</v>
      </c>
      <c r="Q6127" s="4">
        <v>8153</v>
      </c>
      <c r="R6127" s="4" t="b">
        <f t="shared" si="106"/>
        <v>0</v>
      </c>
      <c r="S6127" s="4">
        <v>0</v>
      </c>
    </row>
    <row r="6128" spans="1:19" ht="14.25" customHeight="1">
      <c r="A6128" s="4" t="s">
        <v>3883</v>
      </c>
      <c r="B6128" s="5"/>
      <c r="C6128" s="4">
        <v>0</v>
      </c>
      <c r="E6128" s="4" t="b">
        <f t="shared" si="105"/>
        <v>0</v>
      </c>
      <c r="F6128" s="4">
        <v>0</v>
      </c>
      <c r="G6128" s="4">
        <v>3202</v>
      </c>
      <c r="H6128" s="6">
        <v>44083</v>
      </c>
      <c r="I6128" s="4" t="s">
        <v>3884</v>
      </c>
      <c r="J6128" s="4" t="s">
        <v>40</v>
      </c>
      <c r="K6128" s="4">
        <v>14051</v>
      </c>
      <c r="L6128" s="4">
        <v>0</v>
      </c>
      <c r="M6128" s="4">
        <v>0</v>
      </c>
      <c r="N6128" s="4">
        <v>0</v>
      </c>
      <c r="O6128" s="4">
        <v>4457</v>
      </c>
      <c r="P6128" s="4">
        <v>8496</v>
      </c>
      <c r="Q6128" s="4">
        <v>8154</v>
      </c>
      <c r="R6128" s="4" t="b">
        <f t="shared" si="106"/>
        <v>0</v>
      </c>
      <c r="S6128" s="4">
        <v>0</v>
      </c>
    </row>
    <row r="6129" spans="1:19" ht="14.25" customHeight="1">
      <c r="A6129" s="4" t="s">
        <v>3883</v>
      </c>
      <c r="B6129" s="5"/>
      <c r="C6129" s="4">
        <v>0</v>
      </c>
      <c r="E6129" s="4" t="b">
        <f t="shared" si="105"/>
        <v>0</v>
      </c>
      <c r="F6129" s="4">
        <v>0</v>
      </c>
      <c r="G6129" s="4">
        <v>3202</v>
      </c>
      <c r="H6129" s="6">
        <v>44165</v>
      </c>
      <c r="I6129" s="4" t="s">
        <v>3884</v>
      </c>
      <c r="J6129" s="4" t="s">
        <v>40</v>
      </c>
      <c r="K6129" s="4">
        <v>14216</v>
      </c>
      <c r="L6129" s="4">
        <v>0</v>
      </c>
      <c r="M6129" s="4">
        <v>0</v>
      </c>
      <c r="N6129" s="4">
        <v>0</v>
      </c>
      <c r="O6129" s="4">
        <v>63249</v>
      </c>
      <c r="P6129" s="4">
        <v>71745</v>
      </c>
      <c r="Q6129" s="4">
        <v>8155</v>
      </c>
      <c r="R6129" s="4" t="b">
        <f t="shared" si="106"/>
        <v>0</v>
      </c>
      <c r="S6129" s="4">
        <v>0</v>
      </c>
    </row>
    <row r="6130" spans="1:19" ht="14.25" customHeight="1">
      <c r="A6130" s="4" t="s">
        <v>3883</v>
      </c>
      <c r="B6130" s="5" t="s">
        <v>3892</v>
      </c>
      <c r="C6130" s="4">
        <v>0</v>
      </c>
      <c r="D6130" s="4" t="s">
        <v>3892</v>
      </c>
      <c r="E6130" s="4" t="b">
        <f t="shared" si="105"/>
        <v>0</v>
      </c>
      <c r="F6130" s="4">
        <v>0</v>
      </c>
      <c r="G6130" s="4">
        <v>3202</v>
      </c>
      <c r="H6130" s="3" t="s">
        <v>21</v>
      </c>
      <c r="K6130" s="4">
        <v>0</v>
      </c>
      <c r="L6130" s="4">
        <v>0</v>
      </c>
      <c r="M6130" s="4">
        <v>0</v>
      </c>
      <c r="N6130" s="4">
        <v>0</v>
      </c>
      <c r="O6130" s="4">
        <v>71745</v>
      </c>
      <c r="P6130" s="4">
        <v>71745</v>
      </c>
      <c r="Q6130" s="4">
        <v>8156</v>
      </c>
      <c r="R6130" s="4" t="b">
        <f t="shared" si="106"/>
        <v>0</v>
      </c>
      <c r="S6130" s="4">
        <v>0</v>
      </c>
    </row>
    <row r="6131" spans="1:19" ht="14.25" customHeight="1">
      <c r="A6131" s="4" t="s">
        <v>3883</v>
      </c>
      <c r="B6131" s="5" t="s">
        <v>389</v>
      </c>
      <c r="C6131" s="4">
        <v>0</v>
      </c>
      <c r="D6131" s="4" t="s">
        <v>389</v>
      </c>
      <c r="E6131" s="4" t="b">
        <f t="shared" si="105"/>
        <v>0</v>
      </c>
      <c r="F6131" s="4">
        <v>0</v>
      </c>
      <c r="G6131" s="4">
        <v>4202</v>
      </c>
      <c r="H6131" s="3" t="s">
        <v>21</v>
      </c>
      <c r="K6131" s="4">
        <v>0</v>
      </c>
      <c r="L6131" s="4">
        <v>0</v>
      </c>
      <c r="M6131" s="4">
        <v>27054</v>
      </c>
      <c r="N6131" s="4">
        <v>0</v>
      </c>
      <c r="O6131" s="4">
        <v>0</v>
      </c>
      <c r="P6131" s="4">
        <v>0</v>
      </c>
      <c r="Q6131" s="4">
        <v>8163</v>
      </c>
      <c r="R6131" s="4" t="b">
        <f t="shared" si="106"/>
        <v>0</v>
      </c>
      <c r="S6131" s="4">
        <v>0</v>
      </c>
    </row>
    <row r="6132" spans="1:19" ht="14.25" customHeight="1">
      <c r="A6132" s="4" t="s">
        <v>3883</v>
      </c>
      <c r="B6132" s="5"/>
      <c r="C6132" s="4">
        <v>0</v>
      </c>
      <c r="E6132" s="4" t="b">
        <f t="shared" si="105"/>
        <v>0</v>
      </c>
      <c r="F6132" s="4">
        <v>0</v>
      </c>
      <c r="G6132" s="4">
        <v>4202</v>
      </c>
      <c r="H6132" s="6">
        <v>43874</v>
      </c>
      <c r="I6132" s="4" t="s">
        <v>3884</v>
      </c>
      <c r="J6132" s="4" t="s">
        <v>40</v>
      </c>
      <c r="K6132" s="4">
        <v>13589</v>
      </c>
      <c r="L6132" s="4">
        <v>0</v>
      </c>
      <c r="M6132" s="4">
        <v>0</v>
      </c>
      <c r="N6132" s="4">
        <v>0</v>
      </c>
      <c r="O6132" s="4">
        <v>4868</v>
      </c>
      <c r="P6132" s="4">
        <v>4868</v>
      </c>
      <c r="Q6132" s="4">
        <v>8164</v>
      </c>
      <c r="R6132" s="4" t="b">
        <f t="shared" si="106"/>
        <v>0</v>
      </c>
      <c r="S6132" s="4">
        <v>0</v>
      </c>
    </row>
    <row r="6133" spans="1:19" ht="14.25" customHeight="1">
      <c r="A6133" s="4" t="s">
        <v>3883</v>
      </c>
      <c r="B6133" s="5"/>
      <c r="C6133" s="4">
        <v>0</v>
      </c>
      <c r="E6133" s="4" t="b">
        <f t="shared" si="105"/>
        <v>0</v>
      </c>
      <c r="F6133" s="4">
        <v>0</v>
      </c>
      <c r="G6133" s="4">
        <v>4202</v>
      </c>
      <c r="H6133" s="6">
        <v>43990</v>
      </c>
      <c r="I6133" s="4" t="s">
        <v>3884</v>
      </c>
      <c r="J6133" s="4" t="s">
        <v>40</v>
      </c>
      <c r="K6133" s="4">
        <v>13819</v>
      </c>
      <c r="L6133" s="4">
        <v>0</v>
      </c>
      <c r="M6133" s="4">
        <v>0</v>
      </c>
      <c r="N6133" s="4">
        <v>0</v>
      </c>
      <c r="O6133" s="4">
        <v>3349</v>
      </c>
      <c r="P6133" s="4">
        <v>8217</v>
      </c>
      <c r="Q6133" s="4">
        <v>8165</v>
      </c>
      <c r="R6133" s="4" t="b">
        <f t="shared" si="106"/>
        <v>0</v>
      </c>
      <c r="S6133" s="4">
        <v>0</v>
      </c>
    </row>
    <row r="6134" spans="1:19" ht="14.25" customHeight="1">
      <c r="A6134" s="4" t="s">
        <v>3883</v>
      </c>
      <c r="B6134" s="5"/>
      <c r="C6134" s="4">
        <v>0</v>
      </c>
      <c r="E6134" s="4" t="b">
        <f t="shared" si="105"/>
        <v>0</v>
      </c>
      <c r="F6134" s="4">
        <v>0</v>
      </c>
      <c r="G6134" s="4">
        <v>4202</v>
      </c>
      <c r="H6134" s="6">
        <v>44081</v>
      </c>
      <c r="I6134" s="4" t="s">
        <v>3884</v>
      </c>
      <c r="J6134" s="4" t="s">
        <v>40</v>
      </c>
      <c r="K6134" s="4">
        <v>14039</v>
      </c>
      <c r="L6134" s="4">
        <v>0</v>
      </c>
      <c r="M6134" s="4">
        <v>0</v>
      </c>
      <c r="N6134" s="4">
        <v>0</v>
      </c>
      <c r="O6134" s="4">
        <v>14267</v>
      </c>
      <c r="P6134" s="4">
        <v>22484</v>
      </c>
      <c r="Q6134" s="4">
        <v>8166</v>
      </c>
      <c r="R6134" s="4" t="b">
        <f t="shared" si="106"/>
        <v>0</v>
      </c>
      <c r="S6134" s="4">
        <v>0</v>
      </c>
    </row>
    <row r="6135" spans="1:19" ht="14.25" customHeight="1">
      <c r="A6135" s="4" t="s">
        <v>3883</v>
      </c>
      <c r="B6135" s="5"/>
      <c r="C6135" s="4">
        <v>0</v>
      </c>
      <c r="E6135" s="4" t="b">
        <f t="shared" si="105"/>
        <v>0</v>
      </c>
      <c r="F6135" s="4">
        <v>0</v>
      </c>
      <c r="G6135" s="4">
        <v>4202</v>
      </c>
      <c r="H6135" s="6">
        <v>44176</v>
      </c>
      <c r="I6135" s="4" t="s">
        <v>3884</v>
      </c>
      <c r="J6135" s="4" t="s">
        <v>40</v>
      </c>
      <c r="K6135" s="4">
        <v>14270</v>
      </c>
      <c r="L6135" s="4">
        <v>0</v>
      </c>
      <c r="M6135" s="4">
        <v>0</v>
      </c>
      <c r="N6135" s="4">
        <v>0</v>
      </c>
      <c r="O6135" s="4">
        <v>4570</v>
      </c>
      <c r="P6135" s="4">
        <v>27054</v>
      </c>
      <c r="Q6135" s="4">
        <v>8167</v>
      </c>
      <c r="R6135" s="4" t="b">
        <f t="shared" si="106"/>
        <v>0</v>
      </c>
      <c r="S6135" s="4">
        <v>0</v>
      </c>
    </row>
    <row r="6136" spans="1:19" ht="14.25" customHeight="1">
      <c r="A6136" s="4" t="s">
        <v>3883</v>
      </c>
      <c r="B6136" s="5" t="s">
        <v>3893</v>
      </c>
      <c r="C6136" s="4">
        <v>0</v>
      </c>
      <c r="D6136" s="4" t="s">
        <v>3893</v>
      </c>
      <c r="E6136" s="4" t="b">
        <f t="shared" si="105"/>
        <v>0</v>
      </c>
      <c r="F6136" s="4">
        <v>0</v>
      </c>
      <c r="G6136" s="4">
        <v>4202</v>
      </c>
      <c r="H6136" s="3" t="s">
        <v>21</v>
      </c>
      <c r="K6136" s="4">
        <v>0</v>
      </c>
      <c r="L6136" s="4">
        <v>0</v>
      </c>
      <c r="M6136" s="4">
        <v>0</v>
      </c>
      <c r="N6136" s="4">
        <v>0</v>
      </c>
      <c r="O6136" s="4">
        <v>27054</v>
      </c>
      <c r="P6136" s="4">
        <v>27054</v>
      </c>
      <c r="Q6136" s="4">
        <v>8168</v>
      </c>
      <c r="R6136" s="4" t="b">
        <f t="shared" si="106"/>
        <v>0</v>
      </c>
      <c r="S6136" s="4">
        <v>0</v>
      </c>
    </row>
    <row r="6137" spans="1:19" ht="14.25" customHeight="1">
      <c r="A6137" s="4" t="s">
        <v>3883</v>
      </c>
      <c r="B6137" s="5" t="s">
        <v>406</v>
      </c>
      <c r="C6137" s="4">
        <v>0</v>
      </c>
      <c r="D6137" s="4" t="s">
        <v>406</v>
      </c>
      <c r="E6137" s="4" t="b">
        <f t="shared" si="105"/>
        <v>0</v>
      </c>
      <c r="F6137" s="4">
        <v>0</v>
      </c>
      <c r="G6137" s="4">
        <v>4302</v>
      </c>
      <c r="H6137" s="3" t="s">
        <v>21</v>
      </c>
      <c r="K6137" s="4">
        <v>0</v>
      </c>
      <c r="L6137" s="4">
        <v>4756</v>
      </c>
      <c r="M6137" s="4">
        <v>4756</v>
      </c>
      <c r="N6137" s="4">
        <v>0</v>
      </c>
      <c r="O6137" s="4">
        <v>0</v>
      </c>
      <c r="P6137" s="4">
        <v>0</v>
      </c>
      <c r="Q6137" s="4">
        <v>8169</v>
      </c>
      <c r="R6137" s="4" t="b">
        <f t="shared" si="106"/>
        <v>0</v>
      </c>
      <c r="S6137" s="4">
        <v>0</v>
      </c>
    </row>
    <row r="6138" spans="1:19" ht="14.25" customHeight="1">
      <c r="A6138" s="4" t="s">
        <v>3883</v>
      </c>
      <c r="B6138" s="5"/>
      <c r="C6138" s="4">
        <v>0</v>
      </c>
      <c r="E6138" s="4" t="b">
        <f t="shared" si="105"/>
        <v>0</v>
      </c>
      <c r="F6138" s="4">
        <v>0</v>
      </c>
      <c r="G6138" s="4">
        <v>4302</v>
      </c>
      <c r="H6138" s="6">
        <v>44053</v>
      </c>
      <c r="I6138" s="4" t="s">
        <v>3884</v>
      </c>
      <c r="J6138" s="4" t="s">
        <v>40</v>
      </c>
      <c r="K6138" s="4">
        <v>13968</v>
      </c>
      <c r="L6138" s="4">
        <v>0</v>
      </c>
      <c r="M6138" s="4">
        <v>0</v>
      </c>
      <c r="N6138" s="4">
        <v>0</v>
      </c>
      <c r="O6138" s="4">
        <v>4756</v>
      </c>
      <c r="P6138" s="4">
        <v>4756</v>
      </c>
      <c r="Q6138" s="4">
        <v>8170</v>
      </c>
      <c r="R6138" s="4" t="b">
        <f t="shared" si="106"/>
        <v>0</v>
      </c>
      <c r="S6138" s="4">
        <v>0</v>
      </c>
    </row>
    <row r="6139" spans="1:19" ht="14.25" customHeight="1">
      <c r="A6139" s="4" t="s">
        <v>3883</v>
      </c>
      <c r="B6139" s="5"/>
      <c r="C6139" s="4">
        <v>0</v>
      </c>
      <c r="E6139" s="4" t="b">
        <f t="shared" si="105"/>
        <v>0</v>
      </c>
      <c r="F6139" s="4">
        <v>0</v>
      </c>
      <c r="G6139" s="4">
        <v>4302</v>
      </c>
      <c r="H6139" s="6">
        <v>44074</v>
      </c>
      <c r="I6139" s="7" t="s">
        <v>3894</v>
      </c>
      <c r="J6139" s="4" t="s">
        <v>40</v>
      </c>
      <c r="K6139" s="4">
        <v>14024</v>
      </c>
      <c r="L6139" s="4">
        <v>0</v>
      </c>
      <c r="M6139" s="4">
        <v>0</v>
      </c>
      <c r="N6139" s="4">
        <v>4756</v>
      </c>
      <c r="O6139" s="4">
        <v>0</v>
      </c>
      <c r="P6139" s="4">
        <v>0</v>
      </c>
      <c r="Q6139" s="4">
        <v>8171</v>
      </c>
      <c r="R6139" s="4" t="b">
        <f t="shared" si="106"/>
        <v>0</v>
      </c>
      <c r="S6139" s="4">
        <v>0</v>
      </c>
    </row>
    <row r="6140" spans="1:19" ht="14.25" customHeight="1">
      <c r="A6140" s="4" t="s">
        <v>3883</v>
      </c>
      <c r="B6140" s="5" t="s">
        <v>3895</v>
      </c>
      <c r="C6140" s="4">
        <v>0</v>
      </c>
      <c r="D6140" s="4" t="s">
        <v>3895</v>
      </c>
      <c r="E6140" s="4" t="b">
        <f t="shared" si="105"/>
        <v>0</v>
      </c>
      <c r="F6140" s="4">
        <v>0</v>
      </c>
      <c r="G6140" s="4">
        <v>4302</v>
      </c>
      <c r="H6140" s="3" t="s">
        <v>21</v>
      </c>
      <c r="K6140" s="4">
        <v>0</v>
      </c>
      <c r="L6140" s="4">
        <v>0</v>
      </c>
      <c r="M6140" s="4">
        <v>0</v>
      </c>
      <c r="N6140" s="4">
        <v>4756</v>
      </c>
      <c r="O6140" s="4">
        <v>4756</v>
      </c>
      <c r="P6140" s="4">
        <v>0</v>
      </c>
      <c r="Q6140" s="4">
        <v>8172</v>
      </c>
      <c r="R6140" s="4" t="b">
        <f t="shared" si="106"/>
        <v>0</v>
      </c>
      <c r="S6140" s="4">
        <v>0</v>
      </c>
    </row>
    <row r="6141" spans="1:19" ht="14.25" customHeight="1">
      <c r="A6141" s="4" t="s">
        <v>3883</v>
      </c>
      <c r="B6141" s="5" t="s">
        <v>427</v>
      </c>
      <c r="C6141" s="4">
        <v>0</v>
      </c>
      <c r="D6141" s="4" t="s">
        <v>427</v>
      </c>
      <c r="E6141" s="4" t="b">
        <f t="shared" si="105"/>
        <v>0</v>
      </c>
      <c r="F6141" s="4">
        <v>0</v>
      </c>
      <c r="G6141" s="4">
        <v>4402</v>
      </c>
      <c r="H6141" s="3" t="s">
        <v>21</v>
      </c>
      <c r="K6141" s="4">
        <v>0</v>
      </c>
      <c r="L6141" s="4">
        <v>0</v>
      </c>
      <c r="M6141" s="4">
        <v>294442</v>
      </c>
      <c r="N6141" s="4">
        <v>0</v>
      </c>
      <c r="O6141" s="4">
        <v>0</v>
      </c>
      <c r="P6141" s="4">
        <v>0</v>
      </c>
      <c r="Q6141" s="4">
        <v>8175</v>
      </c>
      <c r="R6141" s="4" t="b">
        <f t="shared" si="106"/>
        <v>0</v>
      </c>
      <c r="S6141" s="4">
        <v>0</v>
      </c>
    </row>
    <row r="6142" spans="1:19" ht="14.25" customHeight="1">
      <c r="A6142" s="4" t="s">
        <v>3883</v>
      </c>
      <c r="B6142" s="5"/>
      <c r="C6142" s="4">
        <v>0</v>
      </c>
      <c r="E6142" s="4" t="b">
        <f t="shared" si="105"/>
        <v>0</v>
      </c>
      <c r="F6142" s="4">
        <v>0</v>
      </c>
      <c r="G6142" s="4">
        <v>4402</v>
      </c>
      <c r="H6142" s="6">
        <v>44027</v>
      </c>
      <c r="I6142" s="4" t="s">
        <v>3884</v>
      </c>
      <c r="J6142" s="4" t="s">
        <v>40</v>
      </c>
      <c r="K6142" s="4">
        <v>13946</v>
      </c>
      <c r="L6142" s="4">
        <v>0</v>
      </c>
      <c r="M6142" s="4">
        <v>0</v>
      </c>
      <c r="N6142" s="4">
        <v>0</v>
      </c>
      <c r="O6142" s="4">
        <v>116821</v>
      </c>
      <c r="P6142" s="4">
        <v>116821</v>
      </c>
      <c r="Q6142" s="4">
        <v>8176</v>
      </c>
      <c r="R6142" s="4" t="b">
        <f t="shared" si="106"/>
        <v>0</v>
      </c>
      <c r="S6142" s="4">
        <v>0</v>
      </c>
    </row>
    <row r="6143" spans="1:19" ht="14.25" customHeight="1">
      <c r="A6143" s="4" t="s">
        <v>3883</v>
      </c>
      <c r="B6143" s="5"/>
      <c r="C6143" s="4">
        <v>0</v>
      </c>
      <c r="E6143" s="4" t="b">
        <f t="shared" si="105"/>
        <v>0</v>
      </c>
      <c r="F6143" s="4">
        <v>0</v>
      </c>
      <c r="G6143" s="4">
        <v>4402</v>
      </c>
      <c r="H6143" s="6">
        <v>44097</v>
      </c>
      <c r="I6143" s="4" t="s">
        <v>3884</v>
      </c>
      <c r="J6143" s="4" t="s">
        <v>40</v>
      </c>
      <c r="K6143" s="4">
        <v>14069</v>
      </c>
      <c r="L6143" s="4">
        <v>0</v>
      </c>
      <c r="M6143" s="4">
        <v>0</v>
      </c>
      <c r="N6143" s="4">
        <v>0</v>
      </c>
      <c r="O6143" s="4">
        <v>40008</v>
      </c>
      <c r="P6143" s="4">
        <v>156829</v>
      </c>
      <c r="Q6143" s="4">
        <v>8177</v>
      </c>
      <c r="R6143" s="4" t="b">
        <f t="shared" si="106"/>
        <v>0</v>
      </c>
      <c r="S6143" s="4">
        <v>0</v>
      </c>
    </row>
    <row r="6144" spans="1:19" ht="14.25" customHeight="1">
      <c r="A6144" s="4" t="s">
        <v>3883</v>
      </c>
      <c r="B6144" s="5"/>
      <c r="C6144" s="4">
        <v>0</v>
      </c>
      <c r="E6144" s="4" t="b">
        <f t="shared" si="105"/>
        <v>0</v>
      </c>
      <c r="F6144" s="4">
        <v>0</v>
      </c>
      <c r="G6144" s="4">
        <v>4402</v>
      </c>
      <c r="H6144" s="6">
        <v>44165</v>
      </c>
      <c r="I6144" s="4" t="s">
        <v>3884</v>
      </c>
      <c r="J6144" s="4" t="s">
        <v>40</v>
      </c>
      <c r="K6144" s="4">
        <v>14214</v>
      </c>
      <c r="L6144" s="4">
        <v>0</v>
      </c>
      <c r="M6144" s="4">
        <v>0</v>
      </c>
      <c r="N6144" s="4">
        <v>0</v>
      </c>
      <c r="O6144" s="4">
        <v>60147</v>
      </c>
      <c r="P6144" s="4">
        <v>216976</v>
      </c>
      <c r="Q6144" s="4">
        <v>8178</v>
      </c>
      <c r="R6144" s="4" t="b">
        <f t="shared" si="106"/>
        <v>0</v>
      </c>
      <c r="S6144" s="4">
        <v>0</v>
      </c>
    </row>
    <row r="6145" spans="1:19" ht="14.25" customHeight="1">
      <c r="A6145" s="4" t="s">
        <v>3883</v>
      </c>
      <c r="B6145" s="5"/>
      <c r="C6145" s="4">
        <v>0</v>
      </c>
      <c r="E6145" s="4" t="b">
        <f t="shared" si="105"/>
        <v>0</v>
      </c>
      <c r="F6145" s="4">
        <v>0</v>
      </c>
      <c r="G6145" s="4">
        <v>4402</v>
      </c>
      <c r="H6145" s="6">
        <v>44195</v>
      </c>
      <c r="I6145" s="4" t="s">
        <v>3884</v>
      </c>
      <c r="J6145" s="4" t="s">
        <v>40</v>
      </c>
      <c r="K6145" s="4">
        <v>14288</v>
      </c>
      <c r="L6145" s="4">
        <v>0</v>
      </c>
      <c r="M6145" s="4">
        <v>0</v>
      </c>
      <c r="N6145" s="4">
        <v>0</v>
      </c>
      <c r="O6145" s="4">
        <v>77466</v>
      </c>
      <c r="P6145" s="4">
        <v>294442</v>
      </c>
      <c r="Q6145" s="4">
        <v>8179</v>
      </c>
      <c r="R6145" s="4" t="b">
        <f t="shared" si="106"/>
        <v>0</v>
      </c>
      <c r="S6145" s="4">
        <v>0</v>
      </c>
    </row>
    <row r="6146" spans="1:19" ht="14.25" customHeight="1">
      <c r="A6146" s="4" t="s">
        <v>3883</v>
      </c>
      <c r="B6146" s="5" t="s">
        <v>3896</v>
      </c>
      <c r="C6146" s="4">
        <v>0</v>
      </c>
      <c r="D6146" s="4" t="s">
        <v>3896</v>
      </c>
      <c r="E6146" s="4" t="b">
        <f t="shared" si="105"/>
        <v>0</v>
      </c>
      <c r="F6146" s="4">
        <v>0</v>
      </c>
      <c r="G6146" s="4">
        <v>4402</v>
      </c>
      <c r="H6146" s="3" t="s">
        <v>21</v>
      </c>
      <c r="K6146" s="4">
        <v>0</v>
      </c>
      <c r="L6146" s="4">
        <v>0</v>
      </c>
      <c r="M6146" s="4">
        <v>0</v>
      </c>
      <c r="N6146" s="4">
        <v>0</v>
      </c>
      <c r="O6146" s="4">
        <v>294442</v>
      </c>
      <c r="P6146" s="4">
        <v>294442</v>
      </c>
      <c r="Q6146" s="4">
        <v>8180</v>
      </c>
      <c r="R6146" s="4" t="b">
        <f t="shared" si="106"/>
        <v>0</v>
      </c>
      <c r="S6146" s="4">
        <v>0</v>
      </c>
    </row>
    <row r="6147" spans="1:19" ht="14.25" customHeight="1">
      <c r="A6147" s="4" t="s">
        <v>3883</v>
      </c>
      <c r="B6147" s="5" t="s">
        <v>470</v>
      </c>
      <c r="C6147" s="4">
        <v>0</v>
      </c>
      <c r="D6147" s="4" t="s">
        <v>470</v>
      </c>
      <c r="E6147" s="4" t="b">
        <f t="shared" si="105"/>
        <v>0</v>
      </c>
      <c r="F6147" s="4">
        <v>0</v>
      </c>
      <c r="G6147" s="4">
        <v>5201</v>
      </c>
      <c r="H6147" s="3" t="s">
        <v>21</v>
      </c>
      <c r="K6147" s="4">
        <v>0</v>
      </c>
      <c r="L6147" s="4">
        <v>0</v>
      </c>
      <c r="M6147" s="4">
        <v>318239</v>
      </c>
      <c r="N6147" s="4">
        <v>0</v>
      </c>
      <c r="O6147" s="4">
        <v>0</v>
      </c>
      <c r="P6147" s="4">
        <v>0</v>
      </c>
      <c r="Q6147" s="4">
        <v>8183</v>
      </c>
      <c r="R6147" s="4" t="b">
        <f t="shared" si="106"/>
        <v>0</v>
      </c>
      <c r="S6147" s="4">
        <v>0</v>
      </c>
    </row>
    <row r="6148" spans="1:19" ht="14.25" customHeight="1">
      <c r="A6148" s="4" t="s">
        <v>3883</v>
      </c>
      <c r="B6148" s="5"/>
      <c r="C6148" s="4">
        <v>0</v>
      </c>
      <c r="E6148" s="4" t="b">
        <f t="shared" si="105"/>
        <v>0</v>
      </c>
      <c r="F6148" s="4">
        <v>0</v>
      </c>
      <c r="G6148" s="4">
        <v>5201</v>
      </c>
      <c r="H6148" s="6">
        <v>43851</v>
      </c>
      <c r="I6148" s="4" t="s">
        <v>3884</v>
      </c>
      <c r="J6148" s="4" t="s">
        <v>40</v>
      </c>
      <c r="K6148" s="4">
        <v>13526</v>
      </c>
      <c r="L6148" s="4">
        <v>0</v>
      </c>
      <c r="M6148" s="4">
        <v>0</v>
      </c>
      <c r="N6148" s="4">
        <v>0</v>
      </c>
      <c r="O6148" s="4">
        <v>318239</v>
      </c>
      <c r="P6148" s="4">
        <v>318239</v>
      </c>
      <c r="Q6148" s="4">
        <v>8184</v>
      </c>
      <c r="R6148" s="4" t="b">
        <f t="shared" si="106"/>
        <v>0</v>
      </c>
      <c r="S6148" s="4">
        <v>0</v>
      </c>
    </row>
    <row r="6149" spans="1:19" ht="14.25" customHeight="1">
      <c r="A6149" s="4" t="s">
        <v>3883</v>
      </c>
      <c r="B6149" s="5" t="s">
        <v>3897</v>
      </c>
      <c r="C6149" s="4">
        <v>0</v>
      </c>
      <c r="D6149" s="4" t="s">
        <v>3897</v>
      </c>
      <c r="E6149" s="4" t="b">
        <f t="shared" si="105"/>
        <v>0</v>
      </c>
      <c r="F6149" s="4">
        <v>0</v>
      </c>
      <c r="G6149" s="4">
        <v>5201</v>
      </c>
      <c r="H6149" s="3" t="s">
        <v>21</v>
      </c>
      <c r="K6149" s="4">
        <v>0</v>
      </c>
      <c r="L6149" s="4">
        <v>0</v>
      </c>
      <c r="M6149" s="4">
        <v>0</v>
      </c>
      <c r="N6149" s="4">
        <v>0</v>
      </c>
      <c r="O6149" s="4">
        <v>318239</v>
      </c>
      <c r="P6149" s="4">
        <v>318239</v>
      </c>
      <c r="Q6149" s="4">
        <v>8185</v>
      </c>
      <c r="R6149" s="4" t="b">
        <f t="shared" si="106"/>
        <v>0</v>
      </c>
      <c r="S6149" s="4">
        <v>0</v>
      </c>
    </row>
    <row r="6150" spans="1:19" ht="14.25" customHeight="1">
      <c r="A6150" s="4" t="s">
        <v>3883</v>
      </c>
      <c r="B6150" s="5" t="s">
        <v>481</v>
      </c>
      <c r="C6150" s="4">
        <v>0</v>
      </c>
      <c r="D6150" s="4" t="s">
        <v>481</v>
      </c>
      <c r="E6150" s="4" t="b">
        <f t="shared" si="105"/>
        <v>0</v>
      </c>
      <c r="F6150" s="4">
        <v>0</v>
      </c>
      <c r="G6150" s="4">
        <v>5202</v>
      </c>
      <c r="H6150" s="3" t="s">
        <v>21</v>
      </c>
      <c r="K6150" s="4">
        <v>0</v>
      </c>
      <c r="L6150" s="4">
        <v>0</v>
      </c>
      <c r="M6150" s="4">
        <v>5375</v>
      </c>
      <c r="N6150" s="4">
        <v>0</v>
      </c>
      <c r="O6150" s="4">
        <v>0</v>
      </c>
      <c r="P6150" s="4">
        <v>0</v>
      </c>
      <c r="Q6150" s="4">
        <v>8186</v>
      </c>
      <c r="R6150" s="4" t="b">
        <f t="shared" si="106"/>
        <v>0</v>
      </c>
      <c r="S6150" s="4">
        <v>0</v>
      </c>
    </row>
    <row r="6151" spans="1:19" ht="14.25" customHeight="1">
      <c r="A6151" s="4" t="s">
        <v>3883</v>
      </c>
      <c r="B6151" s="5"/>
      <c r="C6151" s="4">
        <v>0</v>
      </c>
      <c r="E6151" s="4" t="b">
        <f t="shared" si="105"/>
        <v>0</v>
      </c>
      <c r="F6151" s="4">
        <v>0</v>
      </c>
      <c r="G6151" s="4">
        <v>5202</v>
      </c>
      <c r="H6151" s="6">
        <v>43906</v>
      </c>
      <c r="I6151" s="4" t="s">
        <v>3884</v>
      </c>
      <c r="J6151" s="4" t="s">
        <v>40</v>
      </c>
      <c r="K6151" s="4">
        <v>13667</v>
      </c>
      <c r="L6151" s="4">
        <v>0</v>
      </c>
      <c r="M6151" s="4">
        <v>0</v>
      </c>
      <c r="N6151" s="4">
        <v>0</v>
      </c>
      <c r="O6151" s="4">
        <v>5375</v>
      </c>
      <c r="P6151" s="4">
        <v>5375</v>
      </c>
      <c r="Q6151" s="4">
        <v>8187</v>
      </c>
      <c r="R6151" s="4" t="b">
        <f t="shared" si="106"/>
        <v>0</v>
      </c>
      <c r="S6151" s="4">
        <v>0</v>
      </c>
    </row>
    <row r="6152" spans="1:19" ht="14.25" customHeight="1">
      <c r="A6152" s="4" t="s">
        <v>3883</v>
      </c>
      <c r="B6152" s="5" t="s">
        <v>3898</v>
      </c>
      <c r="C6152" s="4">
        <v>0</v>
      </c>
      <c r="D6152" s="4" t="s">
        <v>3898</v>
      </c>
      <c r="E6152" s="4" t="b">
        <f t="shared" si="105"/>
        <v>0</v>
      </c>
      <c r="F6152" s="4">
        <v>0</v>
      </c>
      <c r="G6152" s="4">
        <v>5202</v>
      </c>
      <c r="H6152" s="3" t="s">
        <v>21</v>
      </c>
      <c r="K6152" s="4">
        <v>0</v>
      </c>
      <c r="L6152" s="4">
        <v>0</v>
      </c>
      <c r="M6152" s="4">
        <v>0</v>
      </c>
      <c r="N6152" s="4">
        <v>0</v>
      </c>
      <c r="O6152" s="4">
        <v>5375</v>
      </c>
      <c r="P6152" s="4">
        <v>5375</v>
      </c>
      <c r="Q6152" s="4">
        <v>8188</v>
      </c>
      <c r="R6152" s="4" t="b">
        <f t="shared" si="106"/>
        <v>0</v>
      </c>
      <c r="S6152" s="4">
        <v>0</v>
      </c>
    </row>
    <row r="6153" spans="1:19" ht="14.25" customHeight="1">
      <c r="A6153" s="4" t="s">
        <v>3883</v>
      </c>
      <c r="B6153" s="5" t="s">
        <v>493</v>
      </c>
      <c r="C6153" s="4">
        <v>0</v>
      </c>
      <c r="D6153" s="4" t="s">
        <v>493</v>
      </c>
      <c r="E6153" s="4" t="b">
        <f t="shared" si="105"/>
        <v>0</v>
      </c>
      <c r="F6153" s="4">
        <v>0</v>
      </c>
      <c r="G6153" s="4">
        <v>5301</v>
      </c>
      <c r="H6153" s="3" t="s">
        <v>21</v>
      </c>
      <c r="K6153" s="4">
        <v>0</v>
      </c>
      <c r="L6153" s="4">
        <v>0</v>
      </c>
      <c r="M6153" s="4">
        <v>533668</v>
      </c>
      <c r="N6153" s="4">
        <v>0</v>
      </c>
      <c r="O6153" s="4">
        <v>0</v>
      </c>
      <c r="P6153" s="4">
        <v>0</v>
      </c>
      <c r="Q6153" s="4">
        <v>8189</v>
      </c>
      <c r="R6153" s="4" t="b">
        <f t="shared" si="106"/>
        <v>0</v>
      </c>
      <c r="S6153" s="4">
        <v>0</v>
      </c>
    </row>
    <row r="6154" spans="1:19" ht="14.25" customHeight="1">
      <c r="A6154" s="4" t="s">
        <v>3883</v>
      </c>
      <c r="B6154" s="5"/>
      <c r="C6154" s="4">
        <v>0</v>
      </c>
      <c r="E6154" s="4" t="b">
        <f t="shared" si="105"/>
        <v>0</v>
      </c>
      <c r="F6154" s="4">
        <v>0</v>
      </c>
      <c r="G6154" s="4">
        <v>5301</v>
      </c>
      <c r="H6154" s="6">
        <v>43844</v>
      </c>
      <c r="I6154" s="4" t="s">
        <v>3884</v>
      </c>
      <c r="J6154" s="4" t="s">
        <v>40</v>
      </c>
      <c r="K6154" s="4">
        <v>13513</v>
      </c>
      <c r="L6154" s="4">
        <v>0</v>
      </c>
      <c r="M6154" s="4">
        <v>0</v>
      </c>
      <c r="N6154" s="4">
        <v>0</v>
      </c>
      <c r="O6154" s="4">
        <v>99714</v>
      </c>
      <c r="P6154" s="4">
        <v>99714</v>
      </c>
      <c r="Q6154" s="4">
        <v>8190</v>
      </c>
      <c r="R6154" s="4" t="b">
        <f t="shared" si="106"/>
        <v>0</v>
      </c>
      <c r="S6154" s="4">
        <v>0</v>
      </c>
    </row>
    <row r="6155" spans="1:19" ht="14.25" customHeight="1">
      <c r="A6155" s="4" t="s">
        <v>3883</v>
      </c>
      <c r="B6155" s="5"/>
      <c r="C6155" s="4">
        <v>0</v>
      </c>
      <c r="E6155" s="4" t="b">
        <f t="shared" si="105"/>
        <v>0</v>
      </c>
      <c r="F6155" s="4">
        <v>0</v>
      </c>
      <c r="G6155" s="4">
        <v>5301</v>
      </c>
      <c r="H6155" s="6">
        <v>44001</v>
      </c>
      <c r="I6155" s="4" t="s">
        <v>3884</v>
      </c>
      <c r="J6155" s="4" t="s">
        <v>40</v>
      </c>
      <c r="K6155" s="4">
        <v>13846</v>
      </c>
      <c r="L6155" s="4">
        <v>0</v>
      </c>
      <c r="M6155" s="4">
        <v>0</v>
      </c>
      <c r="N6155" s="4">
        <v>0</v>
      </c>
      <c r="O6155" s="4">
        <v>103964</v>
      </c>
      <c r="P6155" s="4">
        <v>203678</v>
      </c>
      <c r="Q6155" s="4">
        <v>8191</v>
      </c>
      <c r="R6155" s="4" t="b">
        <f t="shared" si="106"/>
        <v>0</v>
      </c>
      <c r="S6155" s="4">
        <v>0</v>
      </c>
    </row>
    <row r="6156" spans="1:19" ht="14.25" customHeight="1">
      <c r="A6156" s="4" t="s">
        <v>3883</v>
      </c>
      <c r="B6156" s="5"/>
      <c r="C6156" s="4">
        <v>0</v>
      </c>
      <c r="E6156" s="4" t="b">
        <f t="shared" si="105"/>
        <v>0</v>
      </c>
      <c r="F6156" s="4">
        <v>0</v>
      </c>
      <c r="G6156" s="4">
        <v>5301</v>
      </c>
      <c r="H6156" s="6">
        <v>44043</v>
      </c>
      <c r="I6156" s="4" t="s">
        <v>3884</v>
      </c>
      <c r="J6156" s="4" t="s">
        <v>40</v>
      </c>
      <c r="K6156" s="4">
        <v>13944</v>
      </c>
      <c r="L6156" s="4">
        <v>0</v>
      </c>
      <c r="M6156" s="4">
        <v>0</v>
      </c>
      <c r="N6156" s="4">
        <v>0</v>
      </c>
      <c r="O6156" s="4">
        <v>180670</v>
      </c>
      <c r="P6156" s="4">
        <v>384348</v>
      </c>
      <c r="Q6156" s="4">
        <v>8192</v>
      </c>
      <c r="R6156" s="4" t="b">
        <f t="shared" si="106"/>
        <v>0</v>
      </c>
      <c r="S6156" s="4">
        <v>0</v>
      </c>
    </row>
    <row r="6157" spans="1:19" ht="14.25" customHeight="1">
      <c r="A6157" s="4" t="s">
        <v>3883</v>
      </c>
      <c r="B6157" s="5"/>
      <c r="C6157" s="4">
        <v>0</v>
      </c>
      <c r="E6157" s="4" t="b">
        <f t="shared" si="105"/>
        <v>0</v>
      </c>
      <c r="F6157" s="4">
        <v>0</v>
      </c>
      <c r="G6157" s="4">
        <v>5301</v>
      </c>
      <c r="H6157" s="6">
        <v>44070</v>
      </c>
      <c r="I6157" s="4" t="s">
        <v>3884</v>
      </c>
      <c r="J6157" s="4" t="s">
        <v>40</v>
      </c>
      <c r="K6157" s="4">
        <v>13999</v>
      </c>
      <c r="L6157" s="4">
        <v>0</v>
      </c>
      <c r="M6157" s="4">
        <v>0</v>
      </c>
      <c r="N6157" s="4">
        <v>0</v>
      </c>
      <c r="O6157" s="4">
        <v>78207</v>
      </c>
      <c r="P6157" s="4">
        <v>462555</v>
      </c>
      <c r="Q6157" s="4">
        <v>8193</v>
      </c>
      <c r="R6157" s="4" t="b">
        <f t="shared" si="106"/>
        <v>0</v>
      </c>
      <c r="S6157" s="4">
        <v>0</v>
      </c>
    </row>
    <row r="6158" spans="1:19" ht="14.25" customHeight="1">
      <c r="A6158" s="4" t="s">
        <v>3883</v>
      </c>
      <c r="B6158" s="5"/>
      <c r="C6158" s="4">
        <v>0</v>
      </c>
      <c r="E6158" s="4" t="b">
        <f t="shared" si="105"/>
        <v>0</v>
      </c>
      <c r="F6158" s="4">
        <v>0</v>
      </c>
      <c r="G6158" s="4">
        <v>5301</v>
      </c>
      <c r="H6158" s="6">
        <v>44104</v>
      </c>
      <c r="I6158" s="4" t="s">
        <v>3884</v>
      </c>
      <c r="J6158" s="4" t="s">
        <v>40</v>
      </c>
      <c r="K6158" s="4">
        <v>14074</v>
      </c>
      <c r="L6158" s="4">
        <v>0</v>
      </c>
      <c r="M6158" s="4">
        <v>0</v>
      </c>
      <c r="N6158" s="4">
        <v>0</v>
      </c>
      <c r="O6158" s="4">
        <v>71113</v>
      </c>
      <c r="P6158" s="4">
        <v>533668</v>
      </c>
      <c r="Q6158" s="4">
        <v>8194</v>
      </c>
      <c r="R6158" s="4" t="b">
        <f t="shared" si="106"/>
        <v>0</v>
      </c>
      <c r="S6158" s="4">
        <v>0</v>
      </c>
    </row>
    <row r="6159" spans="1:19" ht="14.25" customHeight="1">
      <c r="A6159" s="4" t="s">
        <v>3883</v>
      </c>
      <c r="B6159" s="5" t="s">
        <v>3899</v>
      </c>
      <c r="C6159" s="4">
        <v>0</v>
      </c>
      <c r="D6159" s="4" t="s">
        <v>3899</v>
      </c>
      <c r="E6159" s="4" t="b">
        <f t="shared" si="105"/>
        <v>0</v>
      </c>
      <c r="F6159" s="4">
        <v>0</v>
      </c>
      <c r="G6159" s="4">
        <v>5301</v>
      </c>
      <c r="H6159" s="3" t="s">
        <v>21</v>
      </c>
      <c r="K6159" s="4">
        <v>0</v>
      </c>
      <c r="L6159" s="4">
        <v>0</v>
      </c>
      <c r="M6159" s="4">
        <v>0</v>
      </c>
      <c r="N6159" s="4">
        <v>0</v>
      </c>
      <c r="O6159" s="4">
        <v>533668</v>
      </c>
      <c r="P6159" s="4">
        <v>533668</v>
      </c>
      <c r="Q6159" s="4">
        <v>8195</v>
      </c>
      <c r="R6159" s="4" t="b">
        <f t="shared" si="106"/>
        <v>0</v>
      </c>
      <c r="S6159" s="4">
        <v>0</v>
      </c>
    </row>
    <row r="6160" spans="1:19" ht="14.25" customHeight="1">
      <c r="A6160" s="4" t="s">
        <v>3883</v>
      </c>
      <c r="B6160" s="5" t="s">
        <v>498</v>
      </c>
      <c r="C6160" s="4">
        <v>0</v>
      </c>
      <c r="D6160" s="4" t="s">
        <v>498</v>
      </c>
      <c r="E6160" s="4" t="b">
        <f t="shared" si="105"/>
        <v>0</v>
      </c>
      <c r="F6160" s="4">
        <v>0</v>
      </c>
      <c r="G6160" s="4">
        <v>5302</v>
      </c>
      <c r="H6160" s="3" t="s">
        <v>21</v>
      </c>
      <c r="K6160" s="4">
        <v>0</v>
      </c>
      <c r="L6160" s="4">
        <v>0</v>
      </c>
      <c r="M6160" s="4">
        <v>25925</v>
      </c>
      <c r="N6160" s="4">
        <v>0</v>
      </c>
      <c r="O6160" s="4">
        <v>0</v>
      </c>
      <c r="P6160" s="4">
        <v>0</v>
      </c>
      <c r="Q6160" s="4">
        <v>8196</v>
      </c>
      <c r="R6160" s="4" t="b">
        <f t="shared" si="106"/>
        <v>0</v>
      </c>
      <c r="S6160" s="4">
        <v>0</v>
      </c>
    </row>
    <row r="6161" spans="1:19" ht="14.25" customHeight="1">
      <c r="A6161" s="4" t="s">
        <v>3883</v>
      </c>
      <c r="B6161" s="5"/>
      <c r="C6161" s="4">
        <v>0</v>
      </c>
      <c r="E6161" s="4" t="b">
        <f t="shared" si="105"/>
        <v>0</v>
      </c>
      <c r="F6161" s="4">
        <v>0</v>
      </c>
      <c r="G6161" s="4">
        <v>5302</v>
      </c>
      <c r="H6161" s="6">
        <v>43893</v>
      </c>
      <c r="I6161" s="4" t="s">
        <v>3884</v>
      </c>
      <c r="J6161" s="4" t="s">
        <v>40</v>
      </c>
      <c r="K6161" s="4">
        <v>13673</v>
      </c>
      <c r="L6161" s="4">
        <v>0</v>
      </c>
      <c r="M6161" s="4">
        <v>0</v>
      </c>
      <c r="N6161" s="4">
        <v>0</v>
      </c>
      <c r="O6161" s="4">
        <v>13161</v>
      </c>
      <c r="P6161" s="4">
        <v>13161</v>
      </c>
      <c r="Q6161" s="4">
        <v>8197</v>
      </c>
      <c r="R6161" s="4" t="b">
        <f t="shared" si="106"/>
        <v>0</v>
      </c>
      <c r="S6161" s="4">
        <v>0</v>
      </c>
    </row>
    <row r="6162" spans="1:19" ht="14.25" customHeight="1">
      <c r="A6162" s="4" t="s">
        <v>3883</v>
      </c>
      <c r="B6162" s="5"/>
      <c r="C6162" s="4">
        <v>0</v>
      </c>
      <c r="E6162" s="4" t="b">
        <f t="shared" si="105"/>
        <v>0</v>
      </c>
      <c r="F6162" s="4">
        <v>0</v>
      </c>
      <c r="G6162" s="4">
        <v>5302</v>
      </c>
      <c r="H6162" s="6">
        <v>44049</v>
      </c>
      <c r="I6162" s="4" t="s">
        <v>3884</v>
      </c>
      <c r="J6162" s="4" t="s">
        <v>40</v>
      </c>
      <c r="K6162" s="4">
        <v>14005</v>
      </c>
      <c r="L6162" s="4">
        <v>0</v>
      </c>
      <c r="M6162" s="4">
        <v>0</v>
      </c>
      <c r="N6162" s="4">
        <v>0</v>
      </c>
      <c r="O6162" s="4">
        <v>8572</v>
      </c>
      <c r="P6162" s="4">
        <v>21733</v>
      </c>
      <c r="Q6162" s="4">
        <v>8198</v>
      </c>
      <c r="R6162" s="4" t="b">
        <f t="shared" si="106"/>
        <v>0</v>
      </c>
      <c r="S6162" s="4">
        <v>0</v>
      </c>
    </row>
    <row r="6163" spans="1:19" ht="14.25" customHeight="1">
      <c r="A6163" s="4" t="s">
        <v>3883</v>
      </c>
      <c r="B6163" s="5"/>
      <c r="C6163" s="4">
        <v>0</v>
      </c>
      <c r="E6163" s="4" t="b">
        <f t="shared" si="105"/>
        <v>0</v>
      </c>
      <c r="F6163" s="4">
        <v>0</v>
      </c>
      <c r="G6163" s="4">
        <v>5302</v>
      </c>
      <c r="H6163" s="6">
        <v>44159</v>
      </c>
      <c r="I6163" s="4" t="s">
        <v>3884</v>
      </c>
      <c r="J6163" s="4" t="s">
        <v>40</v>
      </c>
      <c r="K6163" s="4">
        <v>14233</v>
      </c>
      <c r="L6163" s="4">
        <v>0</v>
      </c>
      <c r="M6163" s="4">
        <v>0</v>
      </c>
      <c r="N6163" s="4">
        <v>0</v>
      </c>
      <c r="O6163" s="4">
        <v>4192</v>
      </c>
      <c r="P6163" s="4">
        <v>25925</v>
      </c>
      <c r="Q6163" s="4">
        <v>8199</v>
      </c>
      <c r="R6163" s="4" t="b">
        <f t="shared" si="106"/>
        <v>0</v>
      </c>
      <c r="S6163" s="4">
        <v>0</v>
      </c>
    </row>
    <row r="6164" spans="1:19" ht="14.25" customHeight="1">
      <c r="A6164" s="4" t="s">
        <v>3883</v>
      </c>
      <c r="B6164" s="5" t="s">
        <v>3900</v>
      </c>
      <c r="C6164" s="4">
        <v>0</v>
      </c>
      <c r="D6164" s="4" t="s">
        <v>3900</v>
      </c>
      <c r="E6164" s="4" t="b">
        <f t="shared" si="105"/>
        <v>0</v>
      </c>
      <c r="F6164" s="4">
        <v>0</v>
      </c>
      <c r="G6164" s="4">
        <v>5302</v>
      </c>
      <c r="H6164" s="3" t="s">
        <v>21</v>
      </c>
      <c r="K6164" s="4">
        <v>0</v>
      </c>
      <c r="L6164" s="4">
        <v>0</v>
      </c>
      <c r="M6164" s="4">
        <v>0</v>
      </c>
      <c r="N6164" s="4">
        <v>0</v>
      </c>
      <c r="O6164" s="4">
        <v>25925</v>
      </c>
      <c r="P6164" s="4">
        <v>25925</v>
      </c>
      <c r="Q6164" s="4">
        <v>8200</v>
      </c>
      <c r="R6164" s="4" t="b">
        <f t="shared" si="106"/>
        <v>0</v>
      </c>
      <c r="S6164" s="4">
        <v>0</v>
      </c>
    </row>
    <row r="6165" spans="1:19" ht="14.25" customHeight="1">
      <c r="A6165" s="4" t="s">
        <v>3883</v>
      </c>
      <c r="B6165" s="5" t="s">
        <v>504</v>
      </c>
      <c r="C6165" s="4">
        <v>0</v>
      </c>
      <c r="D6165" s="4" t="s">
        <v>504</v>
      </c>
      <c r="E6165" s="4" t="b">
        <f t="shared" si="105"/>
        <v>0</v>
      </c>
      <c r="F6165" s="4">
        <v>0</v>
      </c>
      <c r="G6165" s="4">
        <v>5401</v>
      </c>
      <c r="H6165" s="3" t="s">
        <v>21</v>
      </c>
      <c r="K6165" s="4">
        <v>0</v>
      </c>
      <c r="L6165" s="4">
        <v>0</v>
      </c>
      <c r="M6165" s="4">
        <v>18942</v>
      </c>
      <c r="N6165" s="4">
        <v>0</v>
      </c>
      <c r="O6165" s="4">
        <v>0</v>
      </c>
      <c r="P6165" s="4">
        <v>0</v>
      </c>
      <c r="Q6165" s="4">
        <v>8201</v>
      </c>
      <c r="R6165" s="4" t="b">
        <f t="shared" si="106"/>
        <v>0</v>
      </c>
      <c r="S6165" s="4">
        <v>0</v>
      </c>
    </row>
    <row r="6166" spans="1:19" ht="14.25" customHeight="1">
      <c r="A6166" s="4" t="s">
        <v>3883</v>
      </c>
      <c r="B6166" s="5"/>
      <c r="C6166" s="4">
        <v>0</v>
      </c>
      <c r="E6166" s="4" t="b">
        <f t="shared" si="105"/>
        <v>0</v>
      </c>
      <c r="F6166" s="4">
        <v>0</v>
      </c>
      <c r="G6166" s="4">
        <v>5401</v>
      </c>
      <c r="H6166" s="6">
        <v>44025</v>
      </c>
      <c r="I6166" s="4" t="s">
        <v>3884</v>
      </c>
      <c r="J6166" s="4" t="s">
        <v>40</v>
      </c>
      <c r="K6166" s="4">
        <v>13913</v>
      </c>
      <c r="L6166" s="4">
        <v>0</v>
      </c>
      <c r="M6166" s="4">
        <v>0</v>
      </c>
      <c r="N6166" s="4">
        <v>0</v>
      </c>
      <c r="O6166" s="4">
        <v>2783</v>
      </c>
      <c r="P6166" s="4">
        <v>2783</v>
      </c>
      <c r="Q6166" s="4">
        <v>8202</v>
      </c>
      <c r="R6166" s="4" t="b">
        <f t="shared" si="106"/>
        <v>0</v>
      </c>
      <c r="S6166" s="4">
        <v>0</v>
      </c>
    </row>
    <row r="6167" spans="1:19" ht="14.25" customHeight="1">
      <c r="A6167" s="4" t="s">
        <v>3883</v>
      </c>
      <c r="B6167" s="5"/>
      <c r="C6167" s="4">
        <v>0</v>
      </c>
      <c r="E6167" s="4" t="b">
        <f t="shared" si="105"/>
        <v>0</v>
      </c>
      <c r="F6167" s="4">
        <v>0</v>
      </c>
      <c r="G6167" s="4">
        <v>5401</v>
      </c>
      <c r="H6167" s="6">
        <v>44144</v>
      </c>
      <c r="I6167" s="4" t="s">
        <v>3884</v>
      </c>
      <c r="J6167" s="4" t="s">
        <v>40</v>
      </c>
      <c r="K6167" s="4">
        <v>14182</v>
      </c>
      <c r="L6167" s="4">
        <v>0</v>
      </c>
      <c r="M6167" s="4">
        <v>0</v>
      </c>
      <c r="N6167" s="4">
        <v>0</v>
      </c>
      <c r="O6167" s="4">
        <v>2863</v>
      </c>
      <c r="P6167" s="4">
        <v>5646</v>
      </c>
      <c r="Q6167" s="4">
        <v>8203</v>
      </c>
      <c r="R6167" s="4" t="b">
        <f t="shared" si="106"/>
        <v>0</v>
      </c>
      <c r="S6167" s="4">
        <v>0</v>
      </c>
    </row>
    <row r="6168" spans="1:19" ht="14.25" customHeight="1">
      <c r="A6168" s="4" t="s">
        <v>3883</v>
      </c>
      <c r="B6168" s="5"/>
      <c r="C6168" s="4">
        <v>0</v>
      </c>
      <c r="E6168" s="4" t="b">
        <f t="shared" si="105"/>
        <v>0</v>
      </c>
      <c r="F6168" s="4">
        <v>0</v>
      </c>
      <c r="G6168" s="4">
        <v>5401</v>
      </c>
      <c r="H6168" s="6">
        <v>44144</v>
      </c>
      <c r="I6168" s="4" t="s">
        <v>3884</v>
      </c>
      <c r="J6168" s="4" t="s">
        <v>40</v>
      </c>
      <c r="K6168" s="4">
        <v>14183</v>
      </c>
      <c r="L6168" s="4">
        <v>0</v>
      </c>
      <c r="M6168" s="4">
        <v>0</v>
      </c>
      <c r="N6168" s="4">
        <v>0</v>
      </c>
      <c r="O6168" s="4">
        <v>3067</v>
      </c>
      <c r="P6168" s="4">
        <v>8713</v>
      </c>
      <c r="Q6168" s="4">
        <v>8204</v>
      </c>
      <c r="R6168" s="4" t="b">
        <f t="shared" si="106"/>
        <v>0</v>
      </c>
      <c r="S6168" s="4">
        <v>0</v>
      </c>
    </row>
    <row r="6169" spans="1:19" ht="14.25" customHeight="1">
      <c r="A6169" s="4" t="s">
        <v>3883</v>
      </c>
      <c r="B6169" s="5"/>
      <c r="C6169" s="4">
        <v>0</v>
      </c>
      <c r="E6169" s="4" t="b">
        <f t="shared" si="105"/>
        <v>0</v>
      </c>
      <c r="F6169" s="4">
        <v>0</v>
      </c>
      <c r="G6169" s="4">
        <v>5401</v>
      </c>
      <c r="H6169" s="6">
        <v>44144</v>
      </c>
      <c r="I6169" s="4" t="s">
        <v>3884</v>
      </c>
      <c r="J6169" s="4" t="s">
        <v>40</v>
      </c>
      <c r="K6169" s="4">
        <v>14184</v>
      </c>
      <c r="L6169" s="4">
        <v>0</v>
      </c>
      <c r="M6169" s="4">
        <v>0</v>
      </c>
      <c r="N6169" s="4">
        <v>0</v>
      </c>
      <c r="O6169" s="4">
        <v>3037</v>
      </c>
      <c r="P6169" s="4">
        <v>11750</v>
      </c>
      <c r="Q6169" s="4">
        <v>8205</v>
      </c>
      <c r="R6169" s="4" t="b">
        <f t="shared" si="106"/>
        <v>0</v>
      </c>
      <c r="S6169" s="4">
        <v>0</v>
      </c>
    </row>
    <row r="6170" spans="1:19" ht="14.25" customHeight="1">
      <c r="A6170" s="4" t="s">
        <v>3883</v>
      </c>
      <c r="B6170" s="5"/>
      <c r="C6170" s="4">
        <v>0</v>
      </c>
      <c r="E6170" s="4" t="b">
        <f t="shared" si="105"/>
        <v>0</v>
      </c>
      <c r="F6170" s="4">
        <v>0</v>
      </c>
      <c r="G6170" s="4">
        <v>5401</v>
      </c>
      <c r="H6170" s="6">
        <v>44169</v>
      </c>
      <c r="I6170" s="4" t="s">
        <v>3884</v>
      </c>
      <c r="J6170" s="4" t="s">
        <v>40</v>
      </c>
      <c r="K6170" s="4">
        <v>14249</v>
      </c>
      <c r="L6170" s="4">
        <v>0</v>
      </c>
      <c r="M6170" s="4">
        <v>0</v>
      </c>
      <c r="N6170" s="4">
        <v>0</v>
      </c>
      <c r="O6170" s="4">
        <v>7192</v>
      </c>
      <c r="P6170" s="4">
        <v>18942</v>
      </c>
      <c r="Q6170" s="4">
        <v>8206</v>
      </c>
      <c r="R6170" s="4" t="b">
        <f t="shared" si="106"/>
        <v>0</v>
      </c>
      <c r="S6170" s="4">
        <v>0</v>
      </c>
    </row>
    <row r="6171" spans="1:19" ht="14.25" customHeight="1">
      <c r="A6171" s="4" t="s">
        <v>3883</v>
      </c>
      <c r="B6171" s="5" t="s">
        <v>3901</v>
      </c>
      <c r="C6171" s="4">
        <v>0</v>
      </c>
      <c r="D6171" s="4" t="s">
        <v>3901</v>
      </c>
      <c r="E6171" s="4" t="b">
        <f t="shared" si="105"/>
        <v>0</v>
      </c>
      <c r="F6171" s="4">
        <v>0</v>
      </c>
      <c r="G6171" s="4">
        <v>5401</v>
      </c>
      <c r="H6171" s="3" t="s">
        <v>21</v>
      </c>
      <c r="K6171" s="4">
        <v>0</v>
      </c>
      <c r="L6171" s="4">
        <v>0</v>
      </c>
      <c r="M6171" s="4">
        <v>0</v>
      </c>
      <c r="N6171" s="4">
        <v>0</v>
      </c>
      <c r="O6171" s="4">
        <v>18942</v>
      </c>
      <c r="P6171" s="4">
        <v>18942</v>
      </c>
      <c r="Q6171" s="4">
        <v>8207</v>
      </c>
      <c r="R6171" s="4" t="b">
        <f t="shared" si="106"/>
        <v>0</v>
      </c>
      <c r="S6171" s="4">
        <v>0</v>
      </c>
    </row>
    <row r="6172" spans="1:19" ht="14.25" customHeight="1">
      <c r="A6172" s="4" t="s">
        <v>3883</v>
      </c>
      <c r="B6172" s="5" t="s">
        <v>515</v>
      </c>
      <c r="C6172" s="4">
        <v>0</v>
      </c>
      <c r="D6172" s="4" t="s">
        <v>515</v>
      </c>
      <c r="E6172" s="4" t="b">
        <f t="shared" si="105"/>
        <v>0</v>
      </c>
      <c r="F6172" s="4">
        <v>0</v>
      </c>
      <c r="G6172" s="4">
        <v>5402</v>
      </c>
      <c r="H6172" s="3" t="s">
        <v>21</v>
      </c>
      <c r="K6172" s="4">
        <v>0</v>
      </c>
      <c r="L6172" s="4">
        <v>0</v>
      </c>
      <c r="M6172" s="4">
        <v>7384</v>
      </c>
      <c r="N6172" s="4">
        <v>0</v>
      </c>
      <c r="O6172" s="4">
        <v>0</v>
      </c>
      <c r="P6172" s="4">
        <v>0</v>
      </c>
      <c r="Q6172" s="4">
        <v>8208</v>
      </c>
      <c r="R6172" s="4" t="b">
        <f t="shared" si="106"/>
        <v>0</v>
      </c>
      <c r="S6172" s="4">
        <v>0</v>
      </c>
    </row>
    <row r="6173" spans="1:19" ht="14.25" customHeight="1">
      <c r="A6173" s="4" t="s">
        <v>3883</v>
      </c>
      <c r="B6173" s="5"/>
      <c r="C6173" s="4">
        <v>0</v>
      </c>
      <c r="E6173" s="4" t="b">
        <f t="shared" si="105"/>
        <v>0</v>
      </c>
      <c r="F6173" s="4">
        <v>0</v>
      </c>
      <c r="G6173" s="4">
        <v>5402</v>
      </c>
      <c r="H6173" s="6">
        <v>43837</v>
      </c>
      <c r="I6173" s="4" t="s">
        <v>3884</v>
      </c>
      <c r="J6173" s="4" t="s">
        <v>40</v>
      </c>
      <c r="K6173" s="4">
        <v>13477</v>
      </c>
      <c r="L6173" s="4">
        <v>0</v>
      </c>
      <c r="M6173" s="4">
        <v>0</v>
      </c>
      <c r="N6173" s="4">
        <v>0</v>
      </c>
      <c r="O6173" s="4">
        <v>4220</v>
      </c>
      <c r="P6173" s="4">
        <v>4220</v>
      </c>
      <c r="Q6173" s="4">
        <v>8209</v>
      </c>
      <c r="R6173" s="4" t="b">
        <f t="shared" si="106"/>
        <v>0</v>
      </c>
      <c r="S6173" s="4">
        <v>0</v>
      </c>
    </row>
    <row r="6174" spans="1:19" ht="14.25" customHeight="1">
      <c r="A6174" s="4" t="s">
        <v>3883</v>
      </c>
      <c r="B6174" s="5"/>
      <c r="C6174" s="4">
        <v>0</v>
      </c>
      <c r="E6174" s="4" t="b">
        <f t="shared" si="105"/>
        <v>0</v>
      </c>
      <c r="F6174" s="4">
        <v>0</v>
      </c>
      <c r="G6174" s="4">
        <v>5402</v>
      </c>
      <c r="H6174" s="6">
        <v>43962</v>
      </c>
      <c r="I6174" s="4" t="s">
        <v>3884</v>
      </c>
      <c r="J6174" s="4" t="s">
        <v>40</v>
      </c>
      <c r="K6174" s="4">
        <v>13758</v>
      </c>
      <c r="L6174" s="4">
        <v>0</v>
      </c>
      <c r="M6174" s="4">
        <v>0</v>
      </c>
      <c r="N6174" s="4">
        <v>0</v>
      </c>
      <c r="O6174" s="4">
        <v>3164</v>
      </c>
      <c r="P6174" s="4">
        <v>7384</v>
      </c>
      <c r="Q6174" s="4">
        <v>8210</v>
      </c>
      <c r="R6174" s="4" t="b">
        <f t="shared" si="106"/>
        <v>0</v>
      </c>
      <c r="S6174" s="4">
        <v>0</v>
      </c>
    </row>
    <row r="6175" spans="1:19" ht="14.25" customHeight="1">
      <c r="A6175" s="4" t="s">
        <v>3883</v>
      </c>
      <c r="B6175" s="5" t="s">
        <v>3902</v>
      </c>
      <c r="C6175" s="4">
        <v>0</v>
      </c>
      <c r="D6175" s="4" t="s">
        <v>3902</v>
      </c>
      <c r="E6175" s="4" t="b">
        <f t="shared" si="105"/>
        <v>0</v>
      </c>
      <c r="F6175" s="4">
        <v>0</v>
      </c>
      <c r="G6175" s="4">
        <v>5402</v>
      </c>
      <c r="H6175" s="3" t="s">
        <v>21</v>
      </c>
      <c r="K6175" s="4">
        <v>0</v>
      </c>
      <c r="L6175" s="4">
        <v>0</v>
      </c>
      <c r="M6175" s="4">
        <v>0</v>
      </c>
      <c r="N6175" s="4">
        <v>0</v>
      </c>
      <c r="O6175" s="4">
        <v>7384</v>
      </c>
      <c r="P6175" s="4">
        <v>7384</v>
      </c>
      <c r="Q6175" s="4">
        <v>8211</v>
      </c>
      <c r="R6175" s="4" t="b">
        <f t="shared" si="106"/>
        <v>0</v>
      </c>
      <c r="S6175" s="4">
        <v>0</v>
      </c>
    </row>
    <row r="6176" spans="1:19" ht="14.25" customHeight="1">
      <c r="A6176" s="4" t="s">
        <v>3883</v>
      </c>
      <c r="B6176" s="5" t="s">
        <v>522</v>
      </c>
      <c r="C6176" s="4">
        <v>0</v>
      </c>
      <c r="D6176" s="4" t="s">
        <v>522</v>
      </c>
      <c r="E6176" s="4" t="b">
        <f t="shared" si="105"/>
        <v>0</v>
      </c>
      <c r="F6176" s="4">
        <v>0</v>
      </c>
      <c r="G6176" s="4">
        <v>5501</v>
      </c>
      <c r="H6176" s="3" t="s">
        <v>21</v>
      </c>
      <c r="K6176" s="4">
        <v>0</v>
      </c>
      <c r="L6176" s="4">
        <v>0</v>
      </c>
      <c r="M6176" s="4">
        <v>1188212</v>
      </c>
      <c r="N6176" s="4">
        <v>0</v>
      </c>
      <c r="O6176" s="4">
        <v>0</v>
      </c>
      <c r="P6176" s="4">
        <v>0</v>
      </c>
      <c r="Q6176" s="4">
        <v>8212</v>
      </c>
      <c r="R6176" s="4" t="b">
        <f t="shared" si="106"/>
        <v>0</v>
      </c>
      <c r="S6176" s="4">
        <v>0</v>
      </c>
    </row>
    <row r="6177" spans="1:19" ht="14.25" customHeight="1">
      <c r="A6177" s="4" t="s">
        <v>3883</v>
      </c>
      <c r="B6177" s="5"/>
      <c r="C6177" s="4">
        <v>0</v>
      </c>
      <c r="E6177" s="4" t="b">
        <f t="shared" si="105"/>
        <v>0</v>
      </c>
      <c r="F6177" s="4">
        <v>0</v>
      </c>
      <c r="G6177" s="4">
        <v>5501</v>
      </c>
      <c r="H6177" s="6">
        <v>43838</v>
      </c>
      <c r="I6177" s="4" t="s">
        <v>3884</v>
      </c>
      <c r="J6177" s="4" t="s">
        <v>40</v>
      </c>
      <c r="K6177" s="4">
        <v>13480</v>
      </c>
      <c r="L6177" s="4">
        <v>0</v>
      </c>
      <c r="M6177" s="4">
        <v>0</v>
      </c>
      <c r="N6177" s="4">
        <v>0</v>
      </c>
      <c r="O6177" s="4">
        <v>446928</v>
      </c>
      <c r="P6177" s="4">
        <v>446928</v>
      </c>
      <c r="Q6177" s="4">
        <v>8213</v>
      </c>
      <c r="R6177" s="4" t="b">
        <f t="shared" si="106"/>
        <v>0</v>
      </c>
      <c r="S6177" s="4">
        <v>0</v>
      </c>
    </row>
    <row r="6178" spans="1:19" ht="14.25" customHeight="1">
      <c r="A6178" s="4" t="s">
        <v>3883</v>
      </c>
      <c r="B6178" s="5"/>
      <c r="C6178" s="4">
        <v>0</v>
      </c>
      <c r="E6178" s="4" t="b">
        <f t="shared" si="105"/>
        <v>0</v>
      </c>
      <c r="F6178" s="4">
        <v>0</v>
      </c>
      <c r="G6178" s="4">
        <v>5501</v>
      </c>
      <c r="H6178" s="6">
        <v>43867</v>
      </c>
      <c r="I6178" s="4" t="s">
        <v>3884</v>
      </c>
      <c r="J6178" s="4" t="s">
        <v>40</v>
      </c>
      <c r="K6178" s="4">
        <v>13552</v>
      </c>
      <c r="L6178" s="4">
        <v>0</v>
      </c>
      <c r="M6178" s="4">
        <v>0</v>
      </c>
      <c r="N6178" s="4">
        <v>0</v>
      </c>
      <c r="O6178" s="4">
        <v>489816</v>
      </c>
      <c r="P6178" s="4">
        <v>936744</v>
      </c>
      <c r="Q6178" s="4">
        <v>8214</v>
      </c>
      <c r="R6178" s="4" t="b">
        <f t="shared" si="106"/>
        <v>0</v>
      </c>
      <c r="S6178" s="4">
        <v>0</v>
      </c>
    </row>
    <row r="6179" spans="1:19" ht="14.25" customHeight="1">
      <c r="A6179" s="4" t="s">
        <v>3883</v>
      </c>
      <c r="B6179" s="5"/>
      <c r="C6179" s="4">
        <v>0</v>
      </c>
      <c r="E6179" s="4" t="b">
        <f t="shared" si="105"/>
        <v>0</v>
      </c>
      <c r="F6179" s="4">
        <v>0</v>
      </c>
      <c r="G6179" s="4">
        <v>5501</v>
      </c>
      <c r="H6179" s="6">
        <v>43896</v>
      </c>
      <c r="I6179" s="4" t="s">
        <v>3884</v>
      </c>
      <c r="J6179" s="4" t="s">
        <v>40</v>
      </c>
      <c r="K6179" s="4">
        <v>13624</v>
      </c>
      <c r="L6179" s="4">
        <v>0</v>
      </c>
      <c r="M6179" s="4">
        <v>0</v>
      </c>
      <c r="N6179" s="4">
        <v>0</v>
      </c>
      <c r="O6179" s="4">
        <v>251468</v>
      </c>
      <c r="P6179" s="4">
        <v>1188212</v>
      </c>
      <c r="Q6179" s="4">
        <v>8215</v>
      </c>
      <c r="R6179" s="4" t="b">
        <f t="shared" si="106"/>
        <v>0</v>
      </c>
      <c r="S6179" s="4">
        <v>0</v>
      </c>
    </row>
    <row r="6180" spans="1:19" ht="14.25" customHeight="1">
      <c r="A6180" s="4" t="s">
        <v>3883</v>
      </c>
      <c r="B6180" s="5" t="s">
        <v>3903</v>
      </c>
      <c r="C6180" s="4">
        <v>0</v>
      </c>
      <c r="D6180" s="4" t="s">
        <v>3903</v>
      </c>
      <c r="E6180" s="4" t="b">
        <f t="shared" si="105"/>
        <v>0</v>
      </c>
      <c r="F6180" s="4">
        <v>0</v>
      </c>
      <c r="G6180" s="4">
        <v>5501</v>
      </c>
      <c r="H6180" s="3" t="s">
        <v>21</v>
      </c>
      <c r="K6180" s="4">
        <v>0</v>
      </c>
      <c r="L6180" s="4">
        <v>0</v>
      </c>
      <c r="M6180" s="4">
        <v>0</v>
      </c>
      <c r="N6180" s="4">
        <v>0</v>
      </c>
      <c r="O6180" s="4">
        <v>1188212</v>
      </c>
      <c r="P6180" s="4">
        <v>1188212</v>
      </c>
      <c r="Q6180" s="4">
        <v>8216</v>
      </c>
      <c r="R6180" s="4" t="b">
        <f t="shared" si="106"/>
        <v>0</v>
      </c>
      <c r="S6180" s="4">
        <v>0</v>
      </c>
    </row>
    <row r="6181" spans="1:19" ht="14.25" customHeight="1">
      <c r="A6181" s="4" t="s">
        <v>3883</v>
      </c>
      <c r="B6181" s="5" t="s">
        <v>533</v>
      </c>
      <c r="C6181" s="4">
        <v>0</v>
      </c>
      <c r="D6181" s="4" t="s">
        <v>533</v>
      </c>
      <c r="E6181" s="4" t="b">
        <f t="shared" si="105"/>
        <v>0</v>
      </c>
      <c r="F6181" s="4">
        <v>0</v>
      </c>
      <c r="G6181" s="4">
        <v>5502</v>
      </c>
      <c r="H6181" s="3" t="s">
        <v>21</v>
      </c>
      <c r="K6181" s="4">
        <v>0</v>
      </c>
      <c r="L6181" s="4">
        <v>0</v>
      </c>
      <c r="M6181" s="4">
        <v>4387</v>
      </c>
      <c r="N6181" s="4">
        <v>0</v>
      </c>
      <c r="O6181" s="4">
        <v>0</v>
      </c>
      <c r="P6181" s="4">
        <v>0</v>
      </c>
      <c r="Q6181" s="4">
        <v>8217</v>
      </c>
      <c r="R6181" s="4" t="b">
        <f t="shared" si="106"/>
        <v>0</v>
      </c>
      <c r="S6181" s="4">
        <v>0</v>
      </c>
    </row>
    <row r="6182" spans="1:19" ht="14.25" customHeight="1">
      <c r="A6182" s="4" t="s">
        <v>3883</v>
      </c>
      <c r="B6182" s="5"/>
      <c r="C6182" s="4">
        <v>0</v>
      </c>
      <c r="E6182" s="4" t="b">
        <f t="shared" si="105"/>
        <v>0</v>
      </c>
      <c r="F6182" s="4">
        <v>0</v>
      </c>
      <c r="G6182" s="4">
        <v>5502</v>
      </c>
      <c r="H6182" s="6">
        <v>43871</v>
      </c>
      <c r="I6182" s="4" t="s">
        <v>3884</v>
      </c>
      <c r="J6182" s="4" t="s">
        <v>40</v>
      </c>
      <c r="K6182" s="4">
        <v>13565</v>
      </c>
      <c r="L6182" s="4">
        <v>0</v>
      </c>
      <c r="M6182" s="4">
        <v>0</v>
      </c>
      <c r="N6182" s="4">
        <v>0</v>
      </c>
      <c r="O6182" s="4">
        <v>4387</v>
      </c>
      <c r="P6182" s="4">
        <v>4387</v>
      </c>
      <c r="Q6182" s="4">
        <v>8218</v>
      </c>
      <c r="R6182" s="4" t="b">
        <f t="shared" si="106"/>
        <v>0</v>
      </c>
      <c r="S6182" s="4">
        <v>0</v>
      </c>
    </row>
    <row r="6183" spans="1:19" ht="14.25" customHeight="1">
      <c r="A6183" s="4" t="s">
        <v>3883</v>
      </c>
      <c r="B6183" s="5" t="s">
        <v>3904</v>
      </c>
      <c r="C6183" s="4">
        <v>0</v>
      </c>
      <c r="D6183" s="4" t="s">
        <v>3904</v>
      </c>
      <c r="E6183" s="4" t="b">
        <f t="shared" si="105"/>
        <v>0</v>
      </c>
      <c r="F6183" s="4">
        <v>0</v>
      </c>
      <c r="G6183" s="4">
        <v>5502</v>
      </c>
      <c r="H6183" s="3" t="s">
        <v>21</v>
      </c>
      <c r="K6183" s="4">
        <v>0</v>
      </c>
      <c r="L6183" s="4">
        <v>0</v>
      </c>
      <c r="M6183" s="4">
        <v>0</v>
      </c>
      <c r="N6183" s="4">
        <v>0</v>
      </c>
      <c r="O6183" s="4">
        <v>4387</v>
      </c>
      <c r="P6183" s="4">
        <v>4387</v>
      </c>
      <c r="Q6183" s="4">
        <v>8219</v>
      </c>
      <c r="R6183" s="4" t="b">
        <f t="shared" si="106"/>
        <v>0</v>
      </c>
      <c r="S6183" s="4">
        <v>0</v>
      </c>
    </row>
    <row r="6184" spans="1:19" ht="14.25" customHeight="1">
      <c r="A6184" s="4" t="s">
        <v>3883</v>
      </c>
      <c r="B6184" s="5" t="s">
        <v>576</v>
      </c>
      <c r="C6184" s="4">
        <v>0</v>
      </c>
      <c r="D6184" s="4" t="s">
        <v>576</v>
      </c>
      <c r="E6184" s="4" t="b">
        <f t="shared" si="105"/>
        <v>0</v>
      </c>
      <c r="F6184" s="4">
        <v>0</v>
      </c>
      <c r="G6184" s="4">
        <v>6202</v>
      </c>
      <c r="H6184" s="3" t="s">
        <v>21</v>
      </c>
      <c r="K6184" s="4">
        <v>0</v>
      </c>
      <c r="L6184" s="4">
        <v>1000</v>
      </c>
      <c r="M6184" s="4">
        <v>26967</v>
      </c>
      <c r="N6184" s="4">
        <v>0</v>
      </c>
      <c r="O6184" s="4">
        <v>0</v>
      </c>
      <c r="P6184" s="4">
        <v>0</v>
      </c>
      <c r="Q6184" s="4">
        <v>8224</v>
      </c>
      <c r="R6184" s="4" t="b">
        <f t="shared" si="106"/>
        <v>0</v>
      </c>
      <c r="S6184" s="4">
        <v>0</v>
      </c>
    </row>
    <row r="6185" spans="1:19" ht="14.25" customHeight="1">
      <c r="A6185" s="4" t="s">
        <v>3883</v>
      </c>
      <c r="B6185" s="5"/>
      <c r="C6185" s="4">
        <v>0</v>
      </c>
      <c r="E6185" s="4" t="b">
        <f t="shared" si="105"/>
        <v>0</v>
      </c>
      <c r="F6185" s="4">
        <v>0</v>
      </c>
      <c r="G6185" s="4">
        <v>6202</v>
      </c>
      <c r="H6185" s="6">
        <v>43998</v>
      </c>
      <c r="I6185" s="4" t="s">
        <v>3884</v>
      </c>
      <c r="J6185" s="4" t="s">
        <v>40</v>
      </c>
      <c r="K6185" s="4">
        <v>13877</v>
      </c>
      <c r="L6185" s="4">
        <v>0</v>
      </c>
      <c r="M6185" s="4">
        <v>0</v>
      </c>
      <c r="N6185" s="4">
        <v>0</v>
      </c>
      <c r="O6185" s="4">
        <v>4721</v>
      </c>
      <c r="P6185" s="4">
        <v>4721</v>
      </c>
      <c r="Q6185" s="4">
        <v>8225</v>
      </c>
      <c r="R6185" s="4" t="b">
        <f t="shared" si="106"/>
        <v>0</v>
      </c>
      <c r="S6185" s="4">
        <v>0</v>
      </c>
    </row>
    <row r="6186" spans="1:19" ht="14.25" customHeight="1">
      <c r="A6186" s="4" t="s">
        <v>3883</v>
      </c>
      <c r="B6186" s="5"/>
      <c r="C6186" s="4">
        <v>0</v>
      </c>
      <c r="E6186" s="4" t="b">
        <f t="shared" si="105"/>
        <v>0</v>
      </c>
      <c r="F6186" s="4">
        <v>0</v>
      </c>
      <c r="G6186" s="4">
        <v>6202</v>
      </c>
      <c r="H6186" s="6">
        <v>44055</v>
      </c>
      <c r="I6186" s="4" t="s">
        <v>3905</v>
      </c>
      <c r="J6186" s="4" t="s">
        <v>40</v>
      </c>
      <c r="K6186" s="4">
        <v>13969</v>
      </c>
      <c r="L6186" s="4">
        <v>0</v>
      </c>
      <c r="M6186" s="4">
        <v>0</v>
      </c>
      <c r="N6186" s="4">
        <v>1000</v>
      </c>
      <c r="O6186" s="4">
        <v>0</v>
      </c>
      <c r="P6186" s="4">
        <v>3721</v>
      </c>
      <c r="Q6186" s="4">
        <v>8226</v>
      </c>
      <c r="R6186" s="4" t="b">
        <f t="shared" si="106"/>
        <v>0</v>
      </c>
      <c r="S6186" s="4">
        <v>0</v>
      </c>
    </row>
    <row r="6187" spans="1:19" ht="14.25" customHeight="1">
      <c r="A6187" s="4" t="s">
        <v>3883</v>
      </c>
      <c r="B6187" s="5"/>
      <c r="C6187" s="4">
        <v>0</v>
      </c>
      <c r="E6187" s="4" t="b">
        <f t="shared" si="105"/>
        <v>0</v>
      </c>
      <c r="F6187" s="4">
        <v>0</v>
      </c>
      <c r="G6187" s="4">
        <v>6202</v>
      </c>
      <c r="H6187" s="6">
        <v>44117</v>
      </c>
      <c r="I6187" s="4" t="s">
        <v>3884</v>
      </c>
      <c r="J6187" s="4" t="s">
        <v>40</v>
      </c>
      <c r="K6187" s="4">
        <v>14149</v>
      </c>
      <c r="L6187" s="4">
        <v>0</v>
      </c>
      <c r="M6187" s="4">
        <v>0</v>
      </c>
      <c r="N6187" s="4">
        <v>0</v>
      </c>
      <c r="O6187" s="4">
        <v>9838</v>
      </c>
      <c r="P6187" s="4">
        <v>13559</v>
      </c>
      <c r="Q6187" s="4">
        <v>8227</v>
      </c>
      <c r="R6187" s="4" t="b">
        <f t="shared" si="106"/>
        <v>0</v>
      </c>
      <c r="S6187" s="4">
        <v>0</v>
      </c>
    </row>
    <row r="6188" spans="1:19" ht="14.25" customHeight="1">
      <c r="A6188" s="4" t="s">
        <v>3883</v>
      </c>
      <c r="B6188" s="5"/>
      <c r="C6188" s="4">
        <v>0</v>
      </c>
      <c r="E6188" s="4" t="b">
        <f t="shared" si="105"/>
        <v>0</v>
      </c>
      <c r="F6188" s="4">
        <v>0</v>
      </c>
      <c r="G6188" s="4">
        <v>6202</v>
      </c>
      <c r="H6188" s="6">
        <v>44146</v>
      </c>
      <c r="I6188" s="4" t="s">
        <v>3884</v>
      </c>
      <c r="J6188" s="4" t="s">
        <v>40</v>
      </c>
      <c r="K6188" s="4">
        <v>14227</v>
      </c>
      <c r="L6188" s="4">
        <v>0</v>
      </c>
      <c r="M6188" s="4">
        <v>0</v>
      </c>
      <c r="N6188" s="4">
        <v>0</v>
      </c>
      <c r="O6188" s="4">
        <v>10063</v>
      </c>
      <c r="P6188" s="4">
        <v>23622</v>
      </c>
      <c r="Q6188" s="4">
        <v>8228</v>
      </c>
      <c r="R6188" s="4" t="b">
        <f t="shared" si="106"/>
        <v>0</v>
      </c>
      <c r="S6188" s="4">
        <v>0</v>
      </c>
    </row>
    <row r="6189" spans="1:19" ht="14.25" customHeight="1">
      <c r="A6189" s="4" t="s">
        <v>3883</v>
      </c>
      <c r="B6189" s="5"/>
      <c r="C6189" s="4">
        <v>0</v>
      </c>
      <c r="E6189" s="4" t="b">
        <f t="shared" si="105"/>
        <v>0</v>
      </c>
      <c r="F6189" s="4">
        <v>0</v>
      </c>
      <c r="G6189" s="4">
        <v>6202</v>
      </c>
      <c r="H6189" s="6">
        <v>44176</v>
      </c>
      <c r="I6189" s="4" t="s">
        <v>3884</v>
      </c>
      <c r="J6189" s="4" t="s">
        <v>40</v>
      </c>
      <c r="K6189" s="4">
        <v>14302</v>
      </c>
      <c r="L6189" s="4">
        <v>0</v>
      </c>
      <c r="M6189" s="4">
        <v>0</v>
      </c>
      <c r="N6189" s="4">
        <v>0</v>
      </c>
      <c r="O6189" s="4">
        <v>2345</v>
      </c>
      <c r="P6189" s="4">
        <v>25967</v>
      </c>
      <c r="Q6189" s="4">
        <v>8229</v>
      </c>
      <c r="R6189" s="4" t="b">
        <f t="shared" si="106"/>
        <v>0</v>
      </c>
      <c r="S6189" s="4">
        <v>0</v>
      </c>
    </row>
    <row r="6190" spans="1:19" ht="14.25" customHeight="1">
      <c r="A6190" s="4" t="s">
        <v>3883</v>
      </c>
      <c r="B6190" s="5" t="s">
        <v>3906</v>
      </c>
      <c r="C6190" s="4">
        <v>0</v>
      </c>
      <c r="D6190" s="4" t="s">
        <v>3906</v>
      </c>
      <c r="E6190" s="4" t="b">
        <f t="shared" si="105"/>
        <v>0</v>
      </c>
      <c r="F6190" s="4">
        <v>0</v>
      </c>
      <c r="G6190" s="4">
        <v>6202</v>
      </c>
      <c r="H6190" s="3" t="s">
        <v>21</v>
      </c>
      <c r="K6190" s="4">
        <v>0</v>
      </c>
      <c r="L6190" s="4">
        <v>0</v>
      </c>
      <c r="M6190" s="4">
        <v>0</v>
      </c>
      <c r="N6190" s="4">
        <v>1000</v>
      </c>
      <c r="O6190" s="4">
        <v>26967</v>
      </c>
      <c r="P6190" s="4">
        <v>25967</v>
      </c>
      <c r="Q6190" s="4">
        <v>8230</v>
      </c>
      <c r="R6190" s="4" t="b">
        <f t="shared" si="106"/>
        <v>0</v>
      </c>
      <c r="S6190" s="4">
        <v>0</v>
      </c>
    </row>
    <row r="6191" spans="1:19" ht="14.25" customHeight="1">
      <c r="A6191" s="4" t="s">
        <v>3883</v>
      </c>
      <c r="B6191" s="5" t="s">
        <v>598</v>
      </c>
      <c r="C6191" s="4">
        <v>0</v>
      </c>
      <c r="D6191" s="4" t="s">
        <v>598</v>
      </c>
      <c r="E6191" s="4" t="b">
        <f t="shared" si="105"/>
        <v>0</v>
      </c>
      <c r="F6191" s="4">
        <v>0</v>
      </c>
      <c r="G6191" s="4">
        <v>6302</v>
      </c>
      <c r="H6191" s="3" t="s">
        <v>21</v>
      </c>
      <c r="K6191" s="4">
        <v>0</v>
      </c>
      <c r="L6191" s="4">
        <v>0</v>
      </c>
      <c r="M6191" s="4">
        <v>1678476</v>
      </c>
      <c r="N6191" s="4">
        <v>0</v>
      </c>
      <c r="O6191" s="4">
        <v>0</v>
      </c>
      <c r="P6191" s="4">
        <v>0</v>
      </c>
      <c r="Q6191" s="4">
        <v>8233</v>
      </c>
      <c r="R6191" s="4" t="b">
        <f t="shared" si="106"/>
        <v>0</v>
      </c>
      <c r="S6191" s="4">
        <v>0</v>
      </c>
    </row>
    <row r="6192" spans="1:19" ht="14.25" customHeight="1">
      <c r="A6192" s="4" t="s">
        <v>3883</v>
      </c>
      <c r="B6192" s="5"/>
      <c r="C6192" s="4">
        <v>0</v>
      </c>
      <c r="E6192" s="4" t="b">
        <f t="shared" si="105"/>
        <v>0</v>
      </c>
      <c r="F6192" s="4">
        <v>0</v>
      </c>
      <c r="G6192" s="4">
        <v>6302</v>
      </c>
      <c r="H6192" s="6">
        <v>44012</v>
      </c>
      <c r="I6192" s="4" t="s">
        <v>3884</v>
      </c>
      <c r="J6192" s="4" t="s">
        <v>1266</v>
      </c>
      <c r="K6192" s="4">
        <v>580</v>
      </c>
      <c r="L6192" s="4">
        <v>0</v>
      </c>
      <c r="M6192" s="4">
        <v>0</v>
      </c>
      <c r="N6192" s="4">
        <v>0</v>
      </c>
      <c r="O6192" s="4">
        <v>154044</v>
      </c>
      <c r="P6192" s="4">
        <v>154044</v>
      </c>
      <c r="Q6192" s="4">
        <v>8234</v>
      </c>
      <c r="R6192" s="4" t="b">
        <f t="shared" si="106"/>
        <v>0</v>
      </c>
      <c r="S6192" s="4">
        <v>0</v>
      </c>
    </row>
    <row r="6193" spans="1:19" ht="14.25" customHeight="1">
      <c r="A6193" s="4" t="s">
        <v>3883</v>
      </c>
      <c r="B6193" s="5"/>
      <c r="C6193" s="4">
        <v>0</v>
      </c>
      <c r="E6193" s="4" t="b">
        <f t="shared" si="105"/>
        <v>0</v>
      </c>
      <c r="F6193" s="4">
        <v>0</v>
      </c>
      <c r="G6193" s="4">
        <v>6302</v>
      </c>
      <c r="H6193" s="6">
        <v>44172</v>
      </c>
      <c r="I6193" s="4" t="s">
        <v>3884</v>
      </c>
      <c r="J6193" s="4" t="s">
        <v>40</v>
      </c>
      <c r="K6193" s="4">
        <v>14291</v>
      </c>
      <c r="L6193" s="4">
        <v>0</v>
      </c>
      <c r="M6193" s="4">
        <v>0</v>
      </c>
      <c r="N6193" s="4">
        <v>0</v>
      </c>
      <c r="O6193" s="4">
        <v>82386</v>
      </c>
      <c r="P6193" s="4">
        <v>236430</v>
      </c>
      <c r="Q6193" s="4">
        <v>8235</v>
      </c>
      <c r="R6193" s="4" t="b">
        <f t="shared" si="106"/>
        <v>0</v>
      </c>
      <c r="S6193" s="4">
        <v>0</v>
      </c>
    </row>
    <row r="6194" spans="1:19" ht="14.25" customHeight="1">
      <c r="A6194" s="4" t="s">
        <v>3883</v>
      </c>
      <c r="B6194" s="5"/>
      <c r="C6194" s="4">
        <v>0</v>
      </c>
      <c r="E6194" s="4" t="b">
        <f t="shared" si="105"/>
        <v>0</v>
      </c>
      <c r="F6194" s="4">
        <v>0</v>
      </c>
      <c r="G6194" s="4">
        <v>6302</v>
      </c>
      <c r="H6194" s="6">
        <v>44195</v>
      </c>
      <c r="I6194" s="4" t="s">
        <v>3884</v>
      </c>
      <c r="J6194" s="4" t="s">
        <v>1266</v>
      </c>
      <c r="K6194" s="4">
        <v>585</v>
      </c>
      <c r="L6194" s="4">
        <v>0</v>
      </c>
      <c r="M6194" s="4">
        <v>0</v>
      </c>
      <c r="N6194" s="4">
        <v>0</v>
      </c>
      <c r="O6194" s="4">
        <v>1442046</v>
      </c>
      <c r="P6194" s="4">
        <v>1678476</v>
      </c>
      <c r="Q6194" s="4">
        <v>8236</v>
      </c>
      <c r="R6194" s="4" t="b">
        <f t="shared" si="106"/>
        <v>0</v>
      </c>
      <c r="S6194" s="4">
        <v>0</v>
      </c>
    </row>
    <row r="6195" spans="1:19" ht="14.25" customHeight="1">
      <c r="A6195" s="4" t="s">
        <v>3883</v>
      </c>
      <c r="B6195" s="5" t="s">
        <v>3907</v>
      </c>
      <c r="C6195" s="4">
        <v>0</v>
      </c>
      <c r="D6195" s="4" t="s">
        <v>3907</v>
      </c>
      <c r="E6195" s="4" t="b">
        <f t="shared" si="105"/>
        <v>0</v>
      </c>
      <c r="F6195" s="4">
        <v>0</v>
      </c>
      <c r="G6195" s="4">
        <v>6302</v>
      </c>
      <c r="H6195" s="3" t="s">
        <v>21</v>
      </c>
      <c r="K6195" s="4">
        <v>0</v>
      </c>
      <c r="L6195" s="4">
        <v>0</v>
      </c>
      <c r="M6195" s="4">
        <v>0</v>
      </c>
      <c r="N6195" s="4">
        <v>0</v>
      </c>
      <c r="O6195" s="4">
        <v>1678476</v>
      </c>
      <c r="P6195" s="4">
        <v>1678476</v>
      </c>
      <c r="Q6195" s="4">
        <v>8237</v>
      </c>
      <c r="R6195" s="4" t="b">
        <f t="shared" si="106"/>
        <v>0</v>
      </c>
      <c r="S6195" s="4">
        <v>0</v>
      </c>
    </row>
    <row r="6196" spans="1:19" ht="14.25" customHeight="1">
      <c r="A6196" s="4" t="s">
        <v>3883</v>
      </c>
      <c r="B6196" s="5" t="s">
        <v>615</v>
      </c>
      <c r="C6196" s="4">
        <v>0</v>
      </c>
      <c r="D6196" s="4" t="s">
        <v>615</v>
      </c>
      <c r="E6196" s="4" t="b">
        <f t="shared" si="105"/>
        <v>0</v>
      </c>
      <c r="F6196" s="4">
        <v>0</v>
      </c>
      <c r="G6196" s="4">
        <v>6402</v>
      </c>
      <c r="H6196" s="3" t="s">
        <v>21</v>
      </c>
      <c r="K6196" s="4">
        <v>0</v>
      </c>
      <c r="L6196" s="4">
        <v>0</v>
      </c>
      <c r="M6196" s="4">
        <v>13877</v>
      </c>
      <c r="N6196" s="4">
        <v>0</v>
      </c>
      <c r="O6196" s="4">
        <v>0</v>
      </c>
      <c r="P6196" s="4">
        <v>0</v>
      </c>
      <c r="Q6196" s="4">
        <v>8240</v>
      </c>
      <c r="R6196" s="4" t="b">
        <f t="shared" si="106"/>
        <v>0</v>
      </c>
      <c r="S6196" s="4">
        <v>0</v>
      </c>
    </row>
    <row r="6197" spans="1:19" ht="14.25" customHeight="1">
      <c r="A6197" s="4" t="s">
        <v>3883</v>
      </c>
      <c r="B6197" s="5"/>
      <c r="C6197" s="4">
        <v>0</v>
      </c>
      <c r="E6197" s="4" t="b">
        <f t="shared" si="105"/>
        <v>0</v>
      </c>
      <c r="F6197" s="4">
        <v>0</v>
      </c>
      <c r="G6197" s="4">
        <v>6402</v>
      </c>
      <c r="H6197" s="6">
        <v>44036</v>
      </c>
      <c r="I6197" s="4" t="s">
        <v>3884</v>
      </c>
      <c r="J6197" s="4" t="s">
        <v>40</v>
      </c>
      <c r="K6197" s="4">
        <v>13920</v>
      </c>
      <c r="L6197" s="4">
        <v>0</v>
      </c>
      <c r="M6197" s="4">
        <v>0</v>
      </c>
      <c r="N6197" s="4">
        <v>0</v>
      </c>
      <c r="O6197" s="4">
        <v>3020</v>
      </c>
      <c r="P6197" s="4">
        <v>3020</v>
      </c>
      <c r="Q6197" s="4">
        <v>8241</v>
      </c>
      <c r="R6197" s="4" t="b">
        <f t="shared" si="106"/>
        <v>0</v>
      </c>
      <c r="S6197" s="4">
        <v>0</v>
      </c>
    </row>
    <row r="6198" spans="1:19" ht="14.25" customHeight="1">
      <c r="A6198" s="4" t="s">
        <v>3883</v>
      </c>
      <c r="B6198" s="5"/>
      <c r="C6198" s="4">
        <v>0</v>
      </c>
      <c r="E6198" s="4" t="b">
        <f t="shared" si="105"/>
        <v>0</v>
      </c>
      <c r="F6198" s="4">
        <v>0</v>
      </c>
      <c r="G6198" s="4">
        <v>6402</v>
      </c>
      <c r="H6198" s="6">
        <v>44063</v>
      </c>
      <c r="I6198" s="4" t="s">
        <v>3884</v>
      </c>
      <c r="J6198" s="4" t="s">
        <v>40</v>
      </c>
      <c r="K6198" s="4">
        <v>13995</v>
      </c>
      <c r="L6198" s="4">
        <v>0</v>
      </c>
      <c r="M6198" s="4">
        <v>0</v>
      </c>
      <c r="N6198" s="4">
        <v>0</v>
      </c>
      <c r="O6198" s="4">
        <v>10857</v>
      </c>
      <c r="P6198" s="4">
        <v>13877</v>
      </c>
      <c r="Q6198" s="4">
        <v>8242</v>
      </c>
      <c r="R6198" s="4" t="b">
        <f t="shared" si="106"/>
        <v>0</v>
      </c>
      <c r="S6198" s="4">
        <v>0</v>
      </c>
    </row>
    <row r="6199" spans="1:19" ht="14.25" customHeight="1">
      <c r="A6199" s="4" t="s">
        <v>3883</v>
      </c>
      <c r="B6199" s="5" t="s">
        <v>3908</v>
      </c>
      <c r="C6199" s="4">
        <v>0</v>
      </c>
      <c r="D6199" s="4" t="s">
        <v>3908</v>
      </c>
      <c r="E6199" s="4" t="b">
        <f t="shared" si="105"/>
        <v>0</v>
      </c>
      <c r="F6199" s="4">
        <v>0</v>
      </c>
      <c r="G6199" s="4">
        <v>6402</v>
      </c>
      <c r="H6199" s="3" t="s">
        <v>21</v>
      </c>
      <c r="K6199" s="4">
        <v>0</v>
      </c>
      <c r="L6199" s="4">
        <v>0</v>
      </c>
      <c r="M6199" s="4">
        <v>0</v>
      </c>
      <c r="N6199" s="4">
        <v>0</v>
      </c>
      <c r="O6199" s="4">
        <v>13877</v>
      </c>
      <c r="P6199" s="4">
        <v>13877</v>
      </c>
      <c r="Q6199" s="4">
        <v>8243</v>
      </c>
      <c r="R6199" s="4" t="b">
        <f t="shared" si="106"/>
        <v>0</v>
      </c>
      <c r="S6199" s="4">
        <v>0</v>
      </c>
    </row>
    <row r="6200" spans="1:19" ht="14.25" customHeight="1">
      <c r="A6200" s="4" t="s">
        <v>3883</v>
      </c>
      <c r="B6200" s="5" t="s">
        <v>655</v>
      </c>
      <c r="C6200" s="4">
        <v>0</v>
      </c>
      <c r="D6200" s="4" t="s">
        <v>655</v>
      </c>
      <c r="E6200" s="4" t="b">
        <f t="shared" si="105"/>
        <v>0</v>
      </c>
      <c r="F6200" s="4">
        <v>0</v>
      </c>
      <c r="G6200" s="4">
        <v>7102</v>
      </c>
      <c r="H6200" s="3" t="s">
        <v>21</v>
      </c>
      <c r="K6200" s="4">
        <v>0</v>
      </c>
      <c r="L6200" s="4">
        <v>0</v>
      </c>
      <c r="M6200" s="4">
        <v>3339</v>
      </c>
      <c r="N6200" s="4">
        <v>0</v>
      </c>
      <c r="O6200" s="4">
        <v>0</v>
      </c>
      <c r="P6200" s="4">
        <v>0</v>
      </c>
      <c r="Q6200" s="4">
        <v>8246</v>
      </c>
      <c r="R6200" s="4" t="b">
        <f t="shared" si="106"/>
        <v>0</v>
      </c>
      <c r="S6200" s="4">
        <v>0</v>
      </c>
    </row>
    <row r="6201" spans="1:19" ht="14.25" customHeight="1">
      <c r="A6201" s="4" t="s">
        <v>3883</v>
      </c>
      <c r="B6201" s="5"/>
      <c r="C6201" s="4">
        <v>0</v>
      </c>
      <c r="E6201" s="4" t="b">
        <f t="shared" si="105"/>
        <v>0</v>
      </c>
      <c r="F6201" s="4">
        <v>0</v>
      </c>
      <c r="G6201" s="4">
        <v>7102</v>
      </c>
      <c r="H6201" s="6">
        <v>44054</v>
      </c>
      <c r="I6201" s="4" t="s">
        <v>3884</v>
      </c>
      <c r="J6201" s="4" t="s">
        <v>40</v>
      </c>
      <c r="K6201" s="4">
        <v>14006</v>
      </c>
      <c r="L6201" s="4">
        <v>0</v>
      </c>
      <c r="M6201" s="4">
        <v>0</v>
      </c>
      <c r="N6201" s="4">
        <v>0</v>
      </c>
      <c r="O6201" s="4">
        <v>3339</v>
      </c>
      <c r="P6201" s="4">
        <v>3339</v>
      </c>
      <c r="Q6201" s="4">
        <v>8247</v>
      </c>
      <c r="R6201" s="4" t="b">
        <f t="shared" si="106"/>
        <v>0</v>
      </c>
      <c r="S6201" s="4">
        <v>0</v>
      </c>
    </row>
    <row r="6202" spans="1:19" ht="14.25" customHeight="1">
      <c r="A6202" s="4" t="s">
        <v>3883</v>
      </c>
      <c r="B6202" s="5" t="s">
        <v>3909</v>
      </c>
      <c r="C6202" s="4">
        <v>0</v>
      </c>
      <c r="D6202" s="4" t="s">
        <v>3909</v>
      </c>
      <c r="E6202" s="4" t="b">
        <f t="shared" si="105"/>
        <v>0</v>
      </c>
      <c r="F6202" s="4">
        <v>0</v>
      </c>
      <c r="G6202" s="4">
        <v>7102</v>
      </c>
      <c r="H6202" s="3" t="s">
        <v>21</v>
      </c>
      <c r="K6202" s="4">
        <v>0</v>
      </c>
      <c r="L6202" s="4">
        <v>0</v>
      </c>
      <c r="M6202" s="4">
        <v>0</v>
      </c>
      <c r="N6202" s="4">
        <v>0</v>
      </c>
      <c r="O6202" s="4">
        <v>3339</v>
      </c>
      <c r="P6202" s="4">
        <v>3339</v>
      </c>
      <c r="Q6202" s="4">
        <v>8248</v>
      </c>
      <c r="R6202" s="4" t="b">
        <f t="shared" si="106"/>
        <v>0</v>
      </c>
      <c r="S6202" s="4">
        <v>0</v>
      </c>
    </row>
    <row r="6203" spans="1:19" ht="14.25" customHeight="1">
      <c r="A6203" s="4" t="s">
        <v>3883</v>
      </c>
      <c r="B6203" s="5" t="s">
        <v>615</v>
      </c>
      <c r="C6203" s="4">
        <v>0</v>
      </c>
      <c r="D6203" s="4" t="s">
        <v>615</v>
      </c>
      <c r="E6203" s="4" t="b">
        <f t="shared" si="105"/>
        <v>0</v>
      </c>
      <c r="F6203" s="4">
        <v>0</v>
      </c>
      <c r="G6203" s="4">
        <v>7202</v>
      </c>
      <c r="H6203" s="3" t="s">
        <v>21</v>
      </c>
      <c r="K6203" s="4">
        <v>0</v>
      </c>
      <c r="L6203" s="4">
        <v>0</v>
      </c>
      <c r="M6203" s="4">
        <v>3164</v>
      </c>
      <c r="N6203" s="4">
        <v>0</v>
      </c>
      <c r="O6203" s="4">
        <v>0</v>
      </c>
      <c r="P6203" s="4">
        <v>0</v>
      </c>
      <c r="Q6203" s="4">
        <v>8251</v>
      </c>
      <c r="R6203" s="4" t="b">
        <f t="shared" si="106"/>
        <v>0</v>
      </c>
      <c r="S6203" s="4">
        <v>0</v>
      </c>
    </row>
    <row r="6204" spans="1:19" ht="14.25" customHeight="1">
      <c r="A6204" s="4" t="s">
        <v>3883</v>
      </c>
      <c r="B6204" s="5"/>
      <c r="C6204" s="4">
        <v>0</v>
      </c>
      <c r="E6204" s="4" t="b">
        <f t="shared" si="105"/>
        <v>0</v>
      </c>
      <c r="F6204" s="4">
        <v>0</v>
      </c>
      <c r="G6204" s="4">
        <v>7202</v>
      </c>
      <c r="H6204" s="6">
        <v>43992</v>
      </c>
      <c r="I6204" s="4" t="s">
        <v>3884</v>
      </c>
      <c r="J6204" s="4" t="s">
        <v>40</v>
      </c>
      <c r="K6204" s="4">
        <v>13832</v>
      </c>
      <c r="L6204" s="4">
        <v>0</v>
      </c>
      <c r="M6204" s="4">
        <v>0</v>
      </c>
      <c r="N6204" s="4">
        <v>0</v>
      </c>
      <c r="O6204" s="4">
        <v>3164</v>
      </c>
      <c r="P6204" s="4">
        <v>3164</v>
      </c>
      <c r="Q6204" s="4">
        <v>8252</v>
      </c>
      <c r="R6204" s="4" t="b">
        <f t="shared" si="106"/>
        <v>0</v>
      </c>
      <c r="S6204" s="4">
        <v>0</v>
      </c>
    </row>
    <row r="6205" spans="1:19" ht="14.25" customHeight="1">
      <c r="A6205" s="4" t="s">
        <v>3883</v>
      </c>
      <c r="B6205" s="5" t="s">
        <v>3910</v>
      </c>
      <c r="C6205" s="4">
        <v>0</v>
      </c>
      <c r="D6205" s="4" t="s">
        <v>3910</v>
      </c>
      <c r="E6205" s="4" t="b">
        <f t="shared" si="105"/>
        <v>0</v>
      </c>
      <c r="F6205" s="4">
        <v>0</v>
      </c>
      <c r="G6205" s="4">
        <v>7202</v>
      </c>
      <c r="H6205" s="3" t="s">
        <v>21</v>
      </c>
      <c r="K6205" s="4">
        <v>0</v>
      </c>
      <c r="L6205" s="4">
        <v>0</v>
      </c>
      <c r="M6205" s="4">
        <v>0</v>
      </c>
      <c r="N6205" s="4">
        <v>0</v>
      </c>
      <c r="O6205" s="4">
        <v>3164</v>
      </c>
      <c r="P6205" s="4">
        <v>3164</v>
      </c>
      <c r="Q6205" s="4">
        <v>8253</v>
      </c>
      <c r="R6205" s="4" t="b">
        <f t="shared" si="106"/>
        <v>0</v>
      </c>
      <c r="S6205" s="4">
        <v>0</v>
      </c>
    </row>
    <row r="6206" spans="1:19" ht="14.25" customHeight="1">
      <c r="A6206" s="4" t="s">
        <v>3883</v>
      </c>
      <c r="B6206" s="5" t="s">
        <v>698</v>
      </c>
      <c r="C6206" s="4">
        <v>0</v>
      </c>
      <c r="D6206" s="4" t="s">
        <v>698</v>
      </c>
      <c r="E6206" s="4" t="b">
        <f t="shared" si="105"/>
        <v>0</v>
      </c>
      <c r="F6206" s="4">
        <v>0</v>
      </c>
      <c r="G6206" s="4">
        <v>7401</v>
      </c>
      <c r="H6206" s="3" t="s">
        <v>21</v>
      </c>
      <c r="K6206" s="4">
        <v>0</v>
      </c>
      <c r="L6206" s="4">
        <v>0</v>
      </c>
      <c r="M6206" s="4">
        <v>549491</v>
      </c>
      <c r="N6206" s="4">
        <v>0</v>
      </c>
      <c r="O6206" s="4">
        <v>0</v>
      </c>
      <c r="P6206" s="4">
        <v>0</v>
      </c>
      <c r="Q6206" s="4">
        <v>8258</v>
      </c>
      <c r="R6206" s="4" t="b">
        <f t="shared" si="106"/>
        <v>0</v>
      </c>
      <c r="S6206" s="4">
        <v>0</v>
      </c>
    </row>
    <row r="6207" spans="1:19" ht="14.25" customHeight="1">
      <c r="A6207" s="4" t="s">
        <v>3883</v>
      </c>
      <c r="B6207" s="5"/>
      <c r="C6207" s="4">
        <v>0</v>
      </c>
      <c r="E6207" s="4" t="b">
        <f t="shared" si="105"/>
        <v>0</v>
      </c>
      <c r="F6207" s="4">
        <v>0</v>
      </c>
      <c r="G6207" s="4">
        <v>7401</v>
      </c>
      <c r="H6207" s="6">
        <v>43845</v>
      </c>
      <c r="I6207" s="4" t="s">
        <v>3884</v>
      </c>
      <c r="J6207" s="4" t="s">
        <v>40</v>
      </c>
      <c r="K6207" s="4">
        <v>13516</v>
      </c>
      <c r="L6207" s="4">
        <v>0</v>
      </c>
      <c r="M6207" s="4">
        <v>0</v>
      </c>
      <c r="N6207" s="4">
        <v>0</v>
      </c>
      <c r="O6207" s="4">
        <v>136547</v>
      </c>
      <c r="P6207" s="4">
        <v>136547</v>
      </c>
      <c r="Q6207" s="4">
        <v>8259</v>
      </c>
      <c r="R6207" s="4" t="b">
        <f t="shared" si="106"/>
        <v>0</v>
      </c>
      <c r="S6207" s="4">
        <v>0</v>
      </c>
    </row>
    <row r="6208" spans="1:19" ht="14.25" customHeight="1">
      <c r="A6208" s="4" t="s">
        <v>3883</v>
      </c>
      <c r="B6208" s="5"/>
      <c r="C6208" s="4">
        <v>0</v>
      </c>
      <c r="E6208" s="4" t="b">
        <f t="shared" si="105"/>
        <v>0</v>
      </c>
      <c r="F6208" s="4">
        <v>0</v>
      </c>
      <c r="G6208" s="4">
        <v>7401</v>
      </c>
      <c r="H6208" s="6">
        <v>43906</v>
      </c>
      <c r="I6208" s="4" t="s">
        <v>3884</v>
      </c>
      <c r="J6208" s="4" t="s">
        <v>40</v>
      </c>
      <c r="K6208" s="4">
        <v>13666</v>
      </c>
      <c r="L6208" s="4">
        <v>0</v>
      </c>
      <c r="M6208" s="4">
        <v>0</v>
      </c>
      <c r="N6208" s="4">
        <v>0</v>
      </c>
      <c r="O6208" s="4">
        <v>139420</v>
      </c>
      <c r="P6208" s="4">
        <v>275967</v>
      </c>
      <c r="Q6208" s="4">
        <v>8260</v>
      </c>
      <c r="R6208" s="4" t="b">
        <f t="shared" si="106"/>
        <v>0</v>
      </c>
      <c r="S6208" s="4">
        <v>0</v>
      </c>
    </row>
    <row r="6209" spans="1:19" ht="14.25" customHeight="1">
      <c r="A6209" s="4" t="s">
        <v>3883</v>
      </c>
      <c r="B6209" s="5"/>
      <c r="C6209" s="4">
        <v>0</v>
      </c>
      <c r="E6209" s="4" t="b">
        <f t="shared" si="105"/>
        <v>0</v>
      </c>
      <c r="F6209" s="4">
        <v>0</v>
      </c>
      <c r="G6209" s="4">
        <v>7401</v>
      </c>
      <c r="H6209" s="6">
        <v>43936</v>
      </c>
      <c r="I6209" s="4" t="s">
        <v>3884</v>
      </c>
      <c r="J6209" s="4" t="s">
        <v>40</v>
      </c>
      <c r="K6209" s="4">
        <v>13709</v>
      </c>
      <c r="L6209" s="4">
        <v>0</v>
      </c>
      <c r="M6209" s="4">
        <v>0</v>
      </c>
      <c r="N6209" s="4">
        <v>0</v>
      </c>
      <c r="O6209" s="4">
        <v>49071</v>
      </c>
      <c r="P6209" s="4">
        <v>325038</v>
      </c>
      <c r="Q6209" s="4">
        <v>8261</v>
      </c>
      <c r="R6209" s="4" t="b">
        <f t="shared" si="106"/>
        <v>0</v>
      </c>
      <c r="S6209" s="4">
        <v>0</v>
      </c>
    </row>
    <row r="6210" spans="1:19" ht="14.25" customHeight="1">
      <c r="A6210" s="4" t="s">
        <v>3883</v>
      </c>
      <c r="B6210" s="5"/>
      <c r="C6210" s="4">
        <v>0</v>
      </c>
      <c r="E6210" s="4" t="b">
        <f t="shared" si="105"/>
        <v>0</v>
      </c>
      <c r="F6210" s="4">
        <v>0</v>
      </c>
      <c r="G6210" s="4">
        <v>7401</v>
      </c>
      <c r="H6210" s="6">
        <v>43965</v>
      </c>
      <c r="I6210" s="4" t="s">
        <v>3884</v>
      </c>
      <c r="J6210" s="4" t="s">
        <v>40</v>
      </c>
      <c r="K6210" s="4">
        <v>13778</v>
      </c>
      <c r="L6210" s="4">
        <v>0</v>
      </c>
      <c r="M6210" s="4">
        <v>0</v>
      </c>
      <c r="N6210" s="4">
        <v>0</v>
      </c>
      <c r="O6210" s="4">
        <v>110070</v>
      </c>
      <c r="P6210" s="4">
        <v>435108</v>
      </c>
      <c r="Q6210" s="4">
        <v>8262</v>
      </c>
      <c r="R6210" s="4" t="b">
        <f t="shared" si="106"/>
        <v>0</v>
      </c>
      <c r="S6210" s="4">
        <v>0</v>
      </c>
    </row>
    <row r="6211" spans="1:19" ht="14.25" customHeight="1">
      <c r="A6211" s="4" t="s">
        <v>3883</v>
      </c>
      <c r="B6211" s="5"/>
      <c r="C6211" s="4">
        <v>0</v>
      </c>
      <c r="E6211" s="4" t="b">
        <f t="shared" si="105"/>
        <v>0</v>
      </c>
      <c r="F6211" s="4">
        <v>0</v>
      </c>
      <c r="G6211" s="4">
        <v>7401</v>
      </c>
      <c r="H6211" s="6">
        <v>44029</v>
      </c>
      <c r="I6211" s="4" t="s">
        <v>3884</v>
      </c>
      <c r="J6211" s="4" t="s">
        <v>40</v>
      </c>
      <c r="K6211" s="4">
        <v>13918</v>
      </c>
      <c r="L6211" s="4">
        <v>0</v>
      </c>
      <c r="M6211" s="4">
        <v>0</v>
      </c>
      <c r="N6211" s="4">
        <v>0</v>
      </c>
      <c r="O6211" s="4">
        <v>114383</v>
      </c>
      <c r="P6211" s="4">
        <v>549491</v>
      </c>
      <c r="Q6211" s="4">
        <v>8263</v>
      </c>
      <c r="R6211" s="4" t="b">
        <f t="shared" si="106"/>
        <v>0</v>
      </c>
      <c r="S6211" s="4">
        <v>0</v>
      </c>
    </row>
    <row r="6212" spans="1:19" ht="14.25" customHeight="1">
      <c r="A6212" s="4" t="s">
        <v>3883</v>
      </c>
      <c r="B6212" s="5" t="s">
        <v>3911</v>
      </c>
      <c r="C6212" s="4">
        <v>0</v>
      </c>
      <c r="D6212" s="4" t="s">
        <v>3911</v>
      </c>
      <c r="E6212" s="4" t="b">
        <f t="shared" si="105"/>
        <v>0</v>
      </c>
      <c r="F6212" s="4">
        <v>0</v>
      </c>
      <c r="G6212" s="4">
        <v>7401</v>
      </c>
      <c r="H6212" s="3" t="s">
        <v>21</v>
      </c>
      <c r="K6212" s="4">
        <v>0</v>
      </c>
      <c r="L6212" s="4">
        <v>0</v>
      </c>
      <c r="M6212" s="4">
        <v>0</v>
      </c>
      <c r="N6212" s="4">
        <v>0</v>
      </c>
      <c r="O6212" s="4">
        <v>549491</v>
      </c>
      <c r="P6212" s="4">
        <v>549491</v>
      </c>
      <c r="Q6212" s="4">
        <v>8264</v>
      </c>
      <c r="R6212" s="4" t="b">
        <f t="shared" si="106"/>
        <v>0</v>
      </c>
      <c r="S6212" s="4">
        <v>0</v>
      </c>
    </row>
    <row r="6213" spans="1:19" ht="14.25" customHeight="1">
      <c r="A6213" s="4" t="s">
        <v>3883</v>
      </c>
      <c r="B6213" s="5" t="s">
        <v>719</v>
      </c>
      <c r="C6213" s="4">
        <v>0</v>
      </c>
      <c r="D6213" s="4" t="s">
        <v>719</v>
      </c>
      <c r="E6213" s="4" t="b">
        <f t="shared" si="105"/>
        <v>0</v>
      </c>
      <c r="F6213" s="4">
        <v>0</v>
      </c>
      <c r="G6213" s="4">
        <v>7501</v>
      </c>
      <c r="H6213" s="3" t="s">
        <v>21</v>
      </c>
      <c r="K6213" s="4">
        <v>0</v>
      </c>
      <c r="L6213" s="4">
        <v>0</v>
      </c>
      <c r="M6213" s="4">
        <v>191011</v>
      </c>
      <c r="N6213" s="4">
        <v>0</v>
      </c>
      <c r="O6213" s="4">
        <v>0</v>
      </c>
      <c r="P6213" s="4">
        <v>0</v>
      </c>
      <c r="Q6213" s="4">
        <v>8265</v>
      </c>
      <c r="R6213" s="4" t="b">
        <f t="shared" si="106"/>
        <v>0</v>
      </c>
      <c r="S6213" s="4">
        <v>0</v>
      </c>
    </row>
    <row r="6214" spans="1:19" ht="14.25" customHeight="1">
      <c r="A6214" s="4" t="s">
        <v>3883</v>
      </c>
      <c r="B6214" s="5"/>
      <c r="C6214" s="4">
        <v>0</v>
      </c>
      <c r="E6214" s="4" t="b">
        <f t="shared" si="105"/>
        <v>0</v>
      </c>
      <c r="F6214" s="4">
        <v>0</v>
      </c>
      <c r="G6214" s="4">
        <v>7501</v>
      </c>
      <c r="H6214" s="6">
        <v>43857</v>
      </c>
      <c r="I6214" s="4" t="s">
        <v>3884</v>
      </c>
      <c r="J6214" s="4" t="s">
        <v>40</v>
      </c>
      <c r="K6214" s="4">
        <v>13528</v>
      </c>
      <c r="L6214" s="4">
        <v>0</v>
      </c>
      <c r="M6214" s="4">
        <v>0</v>
      </c>
      <c r="N6214" s="4">
        <v>0</v>
      </c>
      <c r="O6214" s="4">
        <v>41081</v>
      </c>
      <c r="P6214" s="4">
        <v>41081</v>
      </c>
      <c r="Q6214" s="4">
        <v>8266</v>
      </c>
      <c r="R6214" s="4" t="b">
        <f t="shared" si="106"/>
        <v>0</v>
      </c>
      <c r="S6214" s="4">
        <v>0</v>
      </c>
    </row>
    <row r="6215" spans="1:19" ht="14.25" customHeight="1">
      <c r="A6215" s="4" t="s">
        <v>3883</v>
      </c>
      <c r="B6215" s="5"/>
      <c r="C6215" s="4">
        <v>0</v>
      </c>
      <c r="E6215" s="4" t="b">
        <f t="shared" si="105"/>
        <v>0</v>
      </c>
      <c r="F6215" s="4">
        <v>0</v>
      </c>
      <c r="G6215" s="4">
        <v>7501</v>
      </c>
      <c r="H6215" s="6">
        <v>43959</v>
      </c>
      <c r="I6215" s="4" t="s">
        <v>3884</v>
      </c>
      <c r="J6215" s="4" t="s">
        <v>40</v>
      </c>
      <c r="K6215" s="4">
        <v>13754</v>
      </c>
      <c r="L6215" s="4">
        <v>0</v>
      </c>
      <c r="M6215" s="4">
        <v>0</v>
      </c>
      <c r="N6215" s="4">
        <v>0</v>
      </c>
      <c r="O6215" s="4">
        <v>44966</v>
      </c>
      <c r="P6215" s="4">
        <v>86047</v>
      </c>
      <c r="Q6215" s="4">
        <v>8267</v>
      </c>
      <c r="R6215" s="4" t="b">
        <f t="shared" si="106"/>
        <v>0</v>
      </c>
      <c r="S6215" s="4">
        <v>0</v>
      </c>
    </row>
    <row r="6216" spans="1:19" ht="14.25" customHeight="1">
      <c r="A6216" s="4" t="s">
        <v>3883</v>
      </c>
      <c r="B6216" s="5"/>
      <c r="C6216" s="4">
        <v>0</v>
      </c>
      <c r="E6216" s="4" t="b">
        <f t="shared" si="105"/>
        <v>0</v>
      </c>
      <c r="F6216" s="4">
        <v>0</v>
      </c>
      <c r="G6216" s="4">
        <v>7501</v>
      </c>
      <c r="H6216" s="6">
        <v>44034</v>
      </c>
      <c r="I6216" s="4" t="s">
        <v>3884</v>
      </c>
      <c r="J6216" s="4" t="s">
        <v>40</v>
      </c>
      <c r="K6216" s="4">
        <v>13919</v>
      </c>
      <c r="L6216" s="4">
        <v>0</v>
      </c>
      <c r="M6216" s="4">
        <v>0</v>
      </c>
      <c r="N6216" s="4">
        <v>0</v>
      </c>
      <c r="O6216" s="4">
        <v>41296</v>
      </c>
      <c r="P6216" s="4">
        <v>127343</v>
      </c>
      <c r="Q6216" s="4">
        <v>8268</v>
      </c>
      <c r="R6216" s="4" t="b">
        <f t="shared" si="106"/>
        <v>0</v>
      </c>
      <c r="S6216" s="4">
        <v>0</v>
      </c>
    </row>
    <row r="6217" spans="1:19" ht="14.25" customHeight="1">
      <c r="A6217" s="4" t="s">
        <v>3883</v>
      </c>
      <c r="B6217" s="5"/>
      <c r="C6217" s="4">
        <v>0</v>
      </c>
      <c r="E6217" s="4" t="b">
        <f t="shared" si="105"/>
        <v>0</v>
      </c>
      <c r="F6217" s="4">
        <v>0</v>
      </c>
      <c r="G6217" s="4">
        <v>7501</v>
      </c>
      <c r="H6217" s="6">
        <v>44145</v>
      </c>
      <c r="I6217" s="4" t="s">
        <v>3884</v>
      </c>
      <c r="J6217" s="4" t="s">
        <v>40</v>
      </c>
      <c r="K6217" s="4">
        <v>14191</v>
      </c>
      <c r="L6217" s="4">
        <v>0</v>
      </c>
      <c r="M6217" s="4">
        <v>0</v>
      </c>
      <c r="N6217" s="4">
        <v>0</v>
      </c>
      <c r="O6217" s="4">
        <v>63668</v>
      </c>
      <c r="P6217" s="4">
        <v>191011</v>
      </c>
      <c r="Q6217" s="4">
        <v>8269</v>
      </c>
      <c r="R6217" s="4" t="b">
        <f t="shared" si="106"/>
        <v>0</v>
      </c>
      <c r="S6217" s="4">
        <v>0</v>
      </c>
    </row>
    <row r="6218" spans="1:19" ht="14.25" customHeight="1">
      <c r="A6218" s="4" t="s">
        <v>3883</v>
      </c>
      <c r="B6218" s="5" t="s">
        <v>3912</v>
      </c>
      <c r="C6218" s="4">
        <v>0</v>
      </c>
      <c r="D6218" s="4" t="s">
        <v>3912</v>
      </c>
      <c r="E6218" s="4" t="b">
        <f t="shared" si="105"/>
        <v>0</v>
      </c>
      <c r="F6218" s="4">
        <v>0</v>
      </c>
      <c r="G6218" s="4">
        <v>7501</v>
      </c>
      <c r="H6218" s="3" t="s">
        <v>21</v>
      </c>
      <c r="K6218" s="4">
        <v>0</v>
      </c>
      <c r="L6218" s="4">
        <v>0</v>
      </c>
      <c r="M6218" s="4">
        <v>0</v>
      </c>
      <c r="N6218" s="4">
        <v>0</v>
      </c>
      <c r="O6218" s="4">
        <v>191011</v>
      </c>
      <c r="P6218" s="4">
        <v>191011</v>
      </c>
      <c r="Q6218" s="4">
        <v>8270</v>
      </c>
      <c r="R6218" s="4" t="b">
        <f t="shared" si="106"/>
        <v>0</v>
      </c>
      <c r="S6218" s="4">
        <v>0</v>
      </c>
    </row>
    <row r="6219" spans="1:19" ht="14.25" customHeight="1">
      <c r="A6219" s="4" t="s">
        <v>3883</v>
      </c>
      <c r="B6219" s="5" t="s">
        <v>808</v>
      </c>
      <c r="C6219" s="4">
        <v>0</v>
      </c>
      <c r="D6219" s="4" t="s">
        <v>808</v>
      </c>
      <c r="E6219" s="4" t="b">
        <f t="shared" si="105"/>
        <v>0</v>
      </c>
      <c r="F6219" s="4">
        <v>0</v>
      </c>
      <c r="G6219" s="4">
        <v>8402</v>
      </c>
      <c r="H6219" s="3" t="s">
        <v>21</v>
      </c>
      <c r="K6219" s="4">
        <v>0</v>
      </c>
      <c r="L6219" s="4">
        <v>0</v>
      </c>
      <c r="M6219" s="4">
        <v>4286</v>
      </c>
      <c r="N6219" s="4">
        <v>0</v>
      </c>
      <c r="O6219" s="4">
        <v>0</v>
      </c>
      <c r="P6219" s="4">
        <v>0</v>
      </c>
      <c r="Q6219" s="4">
        <v>8273</v>
      </c>
      <c r="R6219" s="4" t="b">
        <f t="shared" si="106"/>
        <v>0</v>
      </c>
      <c r="S6219" s="4">
        <v>0</v>
      </c>
    </row>
    <row r="6220" spans="1:19" ht="14.25" customHeight="1">
      <c r="A6220" s="4" t="s">
        <v>3883</v>
      </c>
      <c r="B6220" s="5"/>
      <c r="C6220" s="4">
        <v>0</v>
      </c>
      <c r="E6220" s="4" t="b">
        <f t="shared" si="105"/>
        <v>0</v>
      </c>
      <c r="F6220" s="4">
        <v>0</v>
      </c>
      <c r="G6220" s="4">
        <v>8402</v>
      </c>
      <c r="H6220" s="6">
        <v>44053</v>
      </c>
      <c r="I6220" s="4" t="s">
        <v>3884</v>
      </c>
      <c r="J6220" s="4" t="s">
        <v>40</v>
      </c>
      <c r="K6220" s="4">
        <v>13962</v>
      </c>
      <c r="L6220" s="4">
        <v>0</v>
      </c>
      <c r="M6220" s="4">
        <v>0</v>
      </c>
      <c r="N6220" s="4">
        <v>0</v>
      </c>
      <c r="O6220" s="4">
        <v>4286</v>
      </c>
      <c r="P6220" s="4">
        <v>4286</v>
      </c>
      <c r="Q6220" s="4">
        <v>8274</v>
      </c>
      <c r="R6220" s="4" t="b">
        <f t="shared" si="106"/>
        <v>0</v>
      </c>
      <c r="S6220" s="4">
        <v>0</v>
      </c>
    </row>
    <row r="6221" spans="1:19" ht="14.25" customHeight="1">
      <c r="A6221" s="4" t="s">
        <v>3883</v>
      </c>
      <c r="B6221" s="5" t="s">
        <v>3913</v>
      </c>
      <c r="C6221" s="4">
        <v>0</v>
      </c>
      <c r="D6221" s="4" t="s">
        <v>3913</v>
      </c>
      <c r="E6221" s="4" t="b">
        <f t="shared" si="105"/>
        <v>0</v>
      </c>
      <c r="F6221" s="4">
        <v>0</v>
      </c>
      <c r="G6221" s="4">
        <v>8402</v>
      </c>
      <c r="H6221" s="3" t="s">
        <v>21</v>
      </c>
      <c r="K6221" s="4">
        <v>0</v>
      </c>
      <c r="L6221" s="4">
        <v>0</v>
      </c>
      <c r="M6221" s="4">
        <v>0</v>
      </c>
      <c r="N6221" s="4">
        <v>0</v>
      </c>
      <c r="O6221" s="4">
        <v>4286</v>
      </c>
      <c r="P6221" s="4">
        <v>4286</v>
      </c>
      <c r="Q6221" s="4">
        <v>8275</v>
      </c>
      <c r="R6221" s="4" t="b">
        <f t="shared" si="106"/>
        <v>0</v>
      </c>
      <c r="S6221" s="4">
        <v>0</v>
      </c>
    </row>
    <row r="6222" spans="1:19" ht="14.25" customHeight="1">
      <c r="A6222" s="4" t="s">
        <v>3883</v>
      </c>
      <c r="B6222" s="5" t="s">
        <v>904</v>
      </c>
      <c r="C6222" s="4">
        <v>0</v>
      </c>
      <c r="D6222" s="4" t="s">
        <v>904</v>
      </c>
      <c r="E6222" s="4" t="b">
        <f t="shared" si="105"/>
        <v>0</v>
      </c>
      <c r="F6222" s="4">
        <v>0</v>
      </c>
      <c r="G6222" s="4">
        <v>860034594</v>
      </c>
      <c r="H6222" s="3" t="s">
        <v>21</v>
      </c>
      <c r="K6222" s="4">
        <v>0</v>
      </c>
      <c r="L6222" s="4">
        <v>0</v>
      </c>
      <c r="M6222" s="4">
        <v>758.16</v>
      </c>
      <c r="N6222" s="4">
        <v>0</v>
      </c>
      <c r="O6222" s="4">
        <v>0</v>
      </c>
      <c r="P6222" s="4">
        <v>0</v>
      </c>
      <c r="Q6222" s="4">
        <v>8280</v>
      </c>
      <c r="R6222" s="4" t="b">
        <f t="shared" si="106"/>
        <v>0</v>
      </c>
      <c r="S6222" s="4">
        <v>0</v>
      </c>
    </row>
    <row r="6223" spans="1:19" ht="14.25" customHeight="1">
      <c r="A6223" s="4" t="s">
        <v>3883</v>
      </c>
      <c r="B6223" s="5"/>
      <c r="C6223" s="4">
        <v>0</v>
      </c>
      <c r="E6223" s="4" t="b">
        <f t="shared" si="105"/>
        <v>0</v>
      </c>
      <c r="F6223" s="4">
        <v>0</v>
      </c>
      <c r="G6223" s="4">
        <v>860034594</v>
      </c>
      <c r="H6223" s="6">
        <v>44012</v>
      </c>
      <c r="I6223" s="4" t="s">
        <v>3914</v>
      </c>
      <c r="J6223" s="4" t="s">
        <v>839</v>
      </c>
      <c r="K6223" s="4">
        <v>186</v>
      </c>
      <c r="L6223" s="4">
        <v>0</v>
      </c>
      <c r="M6223" s="4">
        <v>0</v>
      </c>
      <c r="N6223" s="4">
        <v>0</v>
      </c>
      <c r="O6223" s="4">
        <v>758.16</v>
      </c>
      <c r="P6223" s="4">
        <v>758.16</v>
      </c>
      <c r="Q6223" s="4">
        <v>8281</v>
      </c>
      <c r="R6223" s="4" t="b">
        <f t="shared" si="106"/>
        <v>0</v>
      </c>
      <c r="S6223" s="4">
        <v>0</v>
      </c>
    </row>
    <row r="6224" spans="1:19" ht="14.25" customHeight="1">
      <c r="A6224" s="4" t="s">
        <v>3883</v>
      </c>
      <c r="B6224" s="5" t="s">
        <v>3915</v>
      </c>
      <c r="C6224" s="4">
        <v>0</v>
      </c>
      <c r="D6224" s="4" t="s">
        <v>3915</v>
      </c>
      <c r="E6224" s="4" t="b">
        <f t="shared" si="105"/>
        <v>0</v>
      </c>
      <c r="F6224" s="4">
        <v>0</v>
      </c>
      <c r="G6224" s="4">
        <v>860034594</v>
      </c>
      <c r="H6224" s="3" t="s">
        <v>21</v>
      </c>
      <c r="K6224" s="4">
        <v>0</v>
      </c>
      <c r="L6224" s="4">
        <v>0</v>
      </c>
      <c r="M6224" s="4">
        <v>0</v>
      </c>
      <c r="N6224" s="4">
        <v>0</v>
      </c>
      <c r="O6224" s="4">
        <v>758.16</v>
      </c>
      <c r="P6224" s="4">
        <v>758.16</v>
      </c>
      <c r="Q6224" s="4">
        <v>8282</v>
      </c>
      <c r="R6224" s="4" t="b">
        <f t="shared" si="106"/>
        <v>0</v>
      </c>
      <c r="S6224" s="4">
        <v>0</v>
      </c>
    </row>
    <row r="6225" spans="1:19" ht="14.25" customHeight="1">
      <c r="A6225" s="4" t="s">
        <v>3883</v>
      </c>
      <c r="B6225" s="5" t="s">
        <v>3916</v>
      </c>
      <c r="C6225" s="4">
        <v>0</v>
      </c>
      <c r="D6225" s="4" t="s">
        <v>3916</v>
      </c>
      <c r="E6225" s="4" t="b">
        <f t="shared" si="105"/>
        <v>0</v>
      </c>
      <c r="F6225" s="4">
        <v>0</v>
      </c>
      <c r="G6225" s="4">
        <v>0</v>
      </c>
      <c r="H6225" s="3" t="s">
        <v>21</v>
      </c>
      <c r="K6225" s="4">
        <v>0</v>
      </c>
      <c r="L6225" s="4">
        <v>0</v>
      </c>
      <c r="M6225" s="4">
        <v>0</v>
      </c>
      <c r="N6225" s="4">
        <v>5756</v>
      </c>
      <c r="O6225" s="4">
        <v>5139071.16</v>
      </c>
      <c r="P6225" s="4">
        <v>5133315.16</v>
      </c>
      <c r="Q6225" s="4">
        <v>8283</v>
      </c>
      <c r="R6225" s="4" t="b">
        <f t="shared" ref="R6225:R6226" si="107">TRUE()</f>
        <v>1</v>
      </c>
      <c r="S6225" s="4">
        <v>0</v>
      </c>
    </row>
    <row r="6226" spans="1:19" ht="14.25" customHeight="1">
      <c r="A6226" s="4" t="s">
        <v>3917</v>
      </c>
      <c r="B6226" s="5" t="s">
        <v>1027</v>
      </c>
      <c r="C6226" s="4">
        <v>0</v>
      </c>
      <c r="D6226" s="4" t="s">
        <v>1027</v>
      </c>
      <c r="E6226" s="4" t="b">
        <f t="shared" si="105"/>
        <v>0</v>
      </c>
      <c r="F6226" s="4">
        <v>0</v>
      </c>
      <c r="G6226" s="4">
        <v>0</v>
      </c>
      <c r="H6226" s="3" t="s">
        <v>21</v>
      </c>
      <c r="K6226" s="4">
        <v>0</v>
      </c>
      <c r="L6226" s="4">
        <v>4209600</v>
      </c>
      <c r="M6226" s="4">
        <v>0</v>
      </c>
      <c r="N6226" s="4">
        <v>0</v>
      </c>
      <c r="O6226" s="4">
        <v>0</v>
      </c>
      <c r="P6226" s="4">
        <v>0</v>
      </c>
      <c r="Q6226" s="4">
        <v>8368</v>
      </c>
      <c r="R6226" s="4" t="b">
        <f t="shared" si="107"/>
        <v>1</v>
      </c>
      <c r="S6226" s="4">
        <v>0</v>
      </c>
    </row>
    <row r="6227" spans="1:19" ht="14.25" customHeight="1">
      <c r="A6227" s="4" t="s">
        <v>3917</v>
      </c>
      <c r="B6227" s="5"/>
      <c r="C6227" s="4">
        <v>0</v>
      </c>
      <c r="E6227" s="4" t="b">
        <f t="shared" si="105"/>
        <v>0</v>
      </c>
      <c r="F6227" s="4">
        <v>0</v>
      </c>
      <c r="G6227" s="4">
        <v>0</v>
      </c>
      <c r="H6227" s="6">
        <v>43860</v>
      </c>
      <c r="I6227" s="4" t="s">
        <v>2428</v>
      </c>
      <c r="J6227" s="4" t="s">
        <v>2429</v>
      </c>
      <c r="K6227" s="4">
        <v>54</v>
      </c>
      <c r="L6227" s="4">
        <v>0</v>
      </c>
      <c r="M6227" s="4">
        <v>0</v>
      </c>
      <c r="N6227" s="4">
        <v>175400</v>
      </c>
      <c r="O6227" s="4">
        <v>0</v>
      </c>
      <c r="P6227" s="4">
        <v>-175400</v>
      </c>
      <c r="Q6227" s="4">
        <v>8369</v>
      </c>
      <c r="R6227" s="4" t="b">
        <f t="shared" ref="R6227:R6238" si="108">FALSE()</f>
        <v>0</v>
      </c>
      <c r="S6227" s="4">
        <v>0</v>
      </c>
    </row>
    <row r="6228" spans="1:19" ht="14.25" customHeight="1">
      <c r="A6228" s="4" t="s">
        <v>3917</v>
      </c>
      <c r="B6228" s="5"/>
      <c r="C6228" s="4">
        <v>0</v>
      </c>
      <c r="E6228" s="4" t="b">
        <f t="shared" si="105"/>
        <v>0</v>
      </c>
      <c r="F6228" s="4">
        <v>0</v>
      </c>
      <c r="G6228" s="4">
        <v>0</v>
      </c>
      <c r="H6228" s="6">
        <v>43889</v>
      </c>
      <c r="I6228" s="4" t="s">
        <v>2428</v>
      </c>
      <c r="J6228" s="4" t="s">
        <v>2429</v>
      </c>
      <c r="K6228" s="4">
        <v>55</v>
      </c>
      <c r="L6228" s="4">
        <v>0</v>
      </c>
      <c r="M6228" s="4">
        <v>0</v>
      </c>
      <c r="N6228" s="4">
        <v>175400</v>
      </c>
      <c r="O6228" s="4">
        <v>0</v>
      </c>
      <c r="P6228" s="4">
        <v>-350800</v>
      </c>
      <c r="Q6228" s="4">
        <v>8370</v>
      </c>
      <c r="R6228" s="4" t="b">
        <f t="shared" si="108"/>
        <v>0</v>
      </c>
      <c r="S6228" s="4">
        <v>0</v>
      </c>
    </row>
    <row r="6229" spans="1:19" ht="14.25" customHeight="1">
      <c r="A6229" s="4" t="s">
        <v>3917</v>
      </c>
      <c r="B6229" s="5"/>
      <c r="C6229" s="4">
        <v>0</v>
      </c>
      <c r="E6229" s="4" t="b">
        <f t="shared" si="105"/>
        <v>0</v>
      </c>
      <c r="F6229" s="4">
        <v>0</v>
      </c>
      <c r="G6229" s="4">
        <v>0</v>
      </c>
      <c r="H6229" s="6">
        <v>43921</v>
      </c>
      <c r="I6229" s="4" t="s">
        <v>2428</v>
      </c>
      <c r="J6229" s="4" t="s">
        <v>2429</v>
      </c>
      <c r="K6229" s="4">
        <v>56</v>
      </c>
      <c r="L6229" s="4">
        <v>0</v>
      </c>
      <c r="M6229" s="4">
        <v>0</v>
      </c>
      <c r="N6229" s="4">
        <v>175400</v>
      </c>
      <c r="O6229" s="4">
        <v>0</v>
      </c>
      <c r="P6229" s="4">
        <v>-526200</v>
      </c>
      <c r="Q6229" s="4">
        <v>8371</v>
      </c>
      <c r="R6229" s="4" t="b">
        <f t="shared" si="108"/>
        <v>0</v>
      </c>
      <c r="S6229" s="4">
        <v>0</v>
      </c>
    </row>
    <row r="6230" spans="1:19" ht="14.25" customHeight="1">
      <c r="A6230" s="4" t="s">
        <v>3917</v>
      </c>
      <c r="B6230" s="5"/>
      <c r="C6230" s="4">
        <v>0</v>
      </c>
      <c r="E6230" s="4" t="b">
        <f t="shared" si="105"/>
        <v>0</v>
      </c>
      <c r="F6230" s="4">
        <v>0</v>
      </c>
      <c r="G6230" s="4">
        <v>0</v>
      </c>
      <c r="H6230" s="6">
        <v>43951</v>
      </c>
      <c r="I6230" s="4" t="s">
        <v>2428</v>
      </c>
      <c r="J6230" s="4" t="s">
        <v>2429</v>
      </c>
      <c r="K6230" s="4">
        <v>57</v>
      </c>
      <c r="L6230" s="4">
        <v>0</v>
      </c>
      <c r="M6230" s="4">
        <v>0</v>
      </c>
      <c r="N6230" s="4">
        <v>175400</v>
      </c>
      <c r="O6230" s="4">
        <v>0</v>
      </c>
      <c r="P6230" s="4">
        <v>-701600</v>
      </c>
      <c r="Q6230" s="4">
        <v>8372</v>
      </c>
      <c r="R6230" s="4" t="b">
        <f t="shared" si="108"/>
        <v>0</v>
      </c>
      <c r="S6230" s="4">
        <v>0</v>
      </c>
    </row>
    <row r="6231" spans="1:19" ht="14.25" customHeight="1">
      <c r="A6231" s="4" t="s">
        <v>3917</v>
      </c>
      <c r="B6231" s="5"/>
      <c r="C6231" s="4">
        <v>0</v>
      </c>
      <c r="E6231" s="4" t="b">
        <f t="shared" si="105"/>
        <v>0</v>
      </c>
      <c r="F6231" s="4">
        <v>0</v>
      </c>
      <c r="G6231" s="4">
        <v>0</v>
      </c>
      <c r="H6231" s="6">
        <v>43981</v>
      </c>
      <c r="I6231" s="4" t="s">
        <v>2428</v>
      </c>
      <c r="J6231" s="4" t="s">
        <v>2429</v>
      </c>
      <c r="K6231" s="4">
        <v>58</v>
      </c>
      <c r="L6231" s="4">
        <v>0</v>
      </c>
      <c r="M6231" s="4">
        <v>0</v>
      </c>
      <c r="N6231" s="4">
        <v>175400</v>
      </c>
      <c r="O6231" s="4">
        <v>0</v>
      </c>
      <c r="P6231" s="4">
        <v>-877000</v>
      </c>
      <c r="Q6231" s="4">
        <v>8373</v>
      </c>
      <c r="R6231" s="4" t="b">
        <f t="shared" si="108"/>
        <v>0</v>
      </c>
      <c r="S6231" s="4">
        <v>0</v>
      </c>
    </row>
    <row r="6232" spans="1:19" ht="14.25" customHeight="1">
      <c r="A6232" s="4" t="s">
        <v>3917</v>
      </c>
      <c r="B6232" s="5"/>
      <c r="C6232" s="4">
        <v>0</v>
      </c>
      <c r="E6232" s="4" t="b">
        <f t="shared" si="105"/>
        <v>0</v>
      </c>
      <c r="F6232" s="4">
        <v>0</v>
      </c>
      <c r="G6232" s="4">
        <v>0</v>
      </c>
      <c r="H6232" s="6">
        <v>44012</v>
      </c>
      <c r="I6232" s="4" t="s">
        <v>2428</v>
      </c>
      <c r="J6232" s="4" t="s">
        <v>2429</v>
      </c>
      <c r="K6232" s="4">
        <v>59</v>
      </c>
      <c r="L6232" s="4">
        <v>0</v>
      </c>
      <c r="M6232" s="4">
        <v>0</v>
      </c>
      <c r="N6232" s="4">
        <v>175400</v>
      </c>
      <c r="O6232" s="4">
        <v>0</v>
      </c>
      <c r="P6232" s="4">
        <v>-1052400</v>
      </c>
      <c r="Q6232" s="4">
        <v>8374</v>
      </c>
      <c r="R6232" s="4" t="b">
        <f t="shared" si="108"/>
        <v>0</v>
      </c>
      <c r="S6232" s="4">
        <v>0</v>
      </c>
    </row>
    <row r="6233" spans="1:19" ht="14.25" customHeight="1">
      <c r="A6233" s="4" t="s">
        <v>3917</v>
      </c>
      <c r="B6233" s="5"/>
      <c r="C6233" s="4">
        <v>0</v>
      </c>
      <c r="E6233" s="4" t="b">
        <f t="shared" si="105"/>
        <v>0</v>
      </c>
      <c r="F6233" s="4">
        <v>0</v>
      </c>
      <c r="G6233" s="4">
        <v>0</v>
      </c>
      <c r="H6233" s="6">
        <v>44042</v>
      </c>
      <c r="I6233" s="4" t="s">
        <v>2428</v>
      </c>
      <c r="J6233" s="4" t="s">
        <v>2429</v>
      </c>
      <c r="K6233" s="4">
        <v>60</v>
      </c>
      <c r="L6233" s="4">
        <v>0</v>
      </c>
      <c r="M6233" s="4">
        <v>0</v>
      </c>
      <c r="N6233" s="4">
        <v>175400</v>
      </c>
      <c r="O6233" s="4">
        <v>0</v>
      </c>
      <c r="P6233" s="4">
        <v>-1227800</v>
      </c>
      <c r="Q6233" s="4">
        <v>8375</v>
      </c>
      <c r="R6233" s="4" t="b">
        <f t="shared" si="108"/>
        <v>0</v>
      </c>
      <c r="S6233" s="4">
        <v>0</v>
      </c>
    </row>
    <row r="6234" spans="1:19" ht="14.25" customHeight="1">
      <c r="A6234" s="4" t="s">
        <v>3917</v>
      </c>
      <c r="B6234" s="5"/>
      <c r="C6234" s="4">
        <v>0</v>
      </c>
      <c r="E6234" s="4" t="b">
        <f t="shared" si="105"/>
        <v>0</v>
      </c>
      <c r="F6234" s="4">
        <v>0</v>
      </c>
      <c r="G6234" s="4">
        <v>0</v>
      </c>
      <c r="H6234" s="6">
        <v>44073</v>
      </c>
      <c r="I6234" s="4" t="s">
        <v>2428</v>
      </c>
      <c r="J6234" s="4" t="s">
        <v>2429</v>
      </c>
      <c r="K6234" s="4">
        <v>61</v>
      </c>
      <c r="L6234" s="4">
        <v>0</v>
      </c>
      <c r="M6234" s="4">
        <v>0</v>
      </c>
      <c r="N6234" s="4">
        <v>175400</v>
      </c>
      <c r="O6234" s="4">
        <v>0</v>
      </c>
      <c r="P6234" s="4">
        <v>-1403200</v>
      </c>
      <c r="Q6234" s="4">
        <v>8376</v>
      </c>
      <c r="R6234" s="4" t="b">
        <f t="shared" si="108"/>
        <v>0</v>
      </c>
      <c r="S6234" s="4">
        <v>0</v>
      </c>
    </row>
    <row r="6235" spans="1:19" ht="14.25" customHeight="1">
      <c r="A6235" s="4" t="s">
        <v>3917</v>
      </c>
      <c r="B6235" s="5"/>
      <c r="C6235" s="4">
        <v>0</v>
      </c>
      <c r="E6235" s="4" t="b">
        <f t="shared" si="105"/>
        <v>0</v>
      </c>
      <c r="F6235" s="4">
        <v>0</v>
      </c>
      <c r="G6235" s="4">
        <v>0</v>
      </c>
      <c r="H6235" s="6">
        <v>44104</v>
      </c>
      <c r="I6235" s="4" t="s">
        <v>2428</v>
      </c>
      <c r="J6235" s="4" t="s">
        <v>2429</v>
      </c>
      <c r="K6235" s="4">
        <v>62</v>
      </c>
      <c r="L6235" s="4">
        <v>0</v>
      </c>
      <c r="M6235" s="4">
        <v>0</v>
      </c>
      <c r="N6235" s="4">
        <v>175400</v>
      </c>
      <c r="O6235" s="4">
        <v>0</v>
      </c>
      <c r="P6235" s="4">
        <v>-1578600</v>
      </c>
      <c r="Q6235" s="4">
        <v>8377</v>
      </c>
      <c r="R6235" s="4" t="b">
        <f t="shared" si="108"/>
        <v>0</v>
      </c>
      <c r="S6235" s="4">
        <v>0</v>
      </c>
    </row>
    <row r="6236" spans="1:19" ht="14.25" customHeight="1">
      <c r="A6236" s="4" t="s">
        <v>3917</v>
      </c>
      <c r="B6236" s="5"/>
      <c r="C6236" s="4">
        <v>0</v>
      </c>
      <c r="E6236" s="4" t="b">
        <f t="shared" si="105"/>
        <v>0</v>
      </c>
      <c r="F6236" s="4">
        <v>0</v>
      </c>
      <c r="G6236" s="4">
        <v>0</v>
      </c>
      <c r="H6236" s="6">
        <v>44135</v>
      </c>
      <c r="I6236" s="4" t="s">
        <v>2428</v>
      </c>
      <c r="J6236" s="4" t="s">
        <v>2429</v>
      </c>
      <c r="K6236" s="4">
        <v>63</v>
      </c>
      <c r="L6236" s="4">
        <v>0</v>
      </c>
      <c r="M6236" s="4">
        <v>0</v>
      </c>
      <c r="N6236" s="4">
        <v>175400</v>
      </c>
      <c r="O6236" s="4">
        <v>0</v>
      </c>
      <c r="P6236" s="4">
        <v>-1754000</v>
      </c>
      <c r="Q6236" s="4">
        <v>8378</v>
      </c>
      <c r="R6236" s="4" t="b">
        <f t="shared" si="108"/>
        <v>0</v>
      </c>
      <c r="S6236" s="4">
        <v>0</v>
      </c>
    </row>
    <row r="6237" spans="1:19" ht="14.25" customHeight="1">
      <c r="A6237" s="4" t="s">
        <v>3917</v>
      </c>
      <c r="B6237" s="5"/>
      <c r="C6237" s="4">
        <v>0</v>
      </c>
      <c r="E6237" s="4" t="b">
        <f t="shared" si="105"/>
        <v>0</v>
      </c>
      <c r="F6237" s="4">
        <v>0</v>
      </c>
      <c r="G6237" s="4">
        <v>0</v>
      </c>
      <c r="H6237" s="6">
        <v>44165</v>
      </c>
      <c r="I6237" s="4" t="s">
        <v>2428</v>
      </c>
      <c r="J6237" s="4" t="s">
        <v>2429</v>
      </c>
      <c r="K6237" s="4">
        <v>64</v>
      </c>
      <c r="L6237" s="4">
        <v>0</v>
      </c>
      <c r="M6237" s="4">
        <v>0</v>
      </c>
      <c r="N6237" s="4">
        <v>175400</v>
      </c>
      <c r="O6237" s="4">
        <v>0</v>
      </c>
      <c r="P6237" s="4">
        <v>-1929400</v>
      </c>
      <c r="Q6237" s="4">
        <v>8379</v>
      </c>
      <c r="R6237" s="4" t="b">
        <f t="shared" si="108"/>
        <v>0</v>
      </c>
      <c r="S6237" s="4">
        <v>0</v>
      </c>
    </row>
    <row r="6238" spans="1:19" ht="14.25" customHeight="1">
      <c r="A6238" s="4" t="s">
        <v>3917</v>
      </c>
      <c r="B6238" s="5"/>
      <c r="C6238" s="4">
        <v>0</v>
      </c>
      <c r="E6238" s="4" t="b">
        <f t="shared" si="105"/>
        <v>0</v>
      </c>
      <c r="F6238" s="4">
        <v>0</v>
      </c>
      <c r="G6238" s="4">
        <v>0</v>
      </c>
      <c r="H6238" s="6">
        <v>44195</v>
      </c>
      <c r="I6238" s="4" t="s">
        <v>2428</v>
      </c>
      <c r="J6238" s="4" t="s">
        <v>2429</v>
      </c>
      <c r="K6238" s="4">
        <v>65</v>
      </c>
      <c r="L6238" s="4">
        <v>0</v>
      </c>
      <c r="M6238" s="4">
        <v>0</v>
      </c>
      <c r="N6238" s="4">
        <v>175400</v>
      </c>
      <c r="O6238" s="4">
        <v>0</v>
      </c>
      <c r="P6238" s="4">
        <v>-2104800</v>
      </c>
      <c r="Q6238" s="4">
        <v>8380</v>
      </c>
      <c r="R6238" s="4" t="b">
        <f t="shared" si="108"/>
        <v>0</v>
      </c>
      <c r="S6238" s="4">
        <v>0</v>
      </c>
    </row>
    <row r="6239" spans="1:19" ht="14.25" customHeight="1">
      <c r="A6239" s="4" t="s">
        <v>3917</v>
      </c>
      <c r="B6239" s="5" t="s">
        <v>3918</v>
      </c>
      <c r="C6239" s="4">
        <v>0</v>
      </c>
      <c r="D6239" s="4" t="s">
        <v>3918</v>
      </c>
      <c r="E6239" s="4" t="b">
        <f t="shared" si="105"/>
        <v>0</v>
      </c>
      <c r="F6239" s="4">
        <v>0</v>
      </c>
      <c r="G6239" s="4">
        <v>0</v>
      </c>
      <c r="H6239" s="3" t="s">
        <v>21</v>
      </c>
      <c r="K6239" s="4">
        <v>0</v>
      </c>
      <c r="L6239" s="4">
        <v>0</v>
      </c>
      <c r="M6239" s="4">
        <v>0</v>
      </c>
      <c r="N6239" s="4">
        <v>2104800</v>
      </c>
      <c r="O6239" s="4">
        <v>0</v>
      </c>
      <c r="P6239" s="4">
        <v>-2104800</v>
      </c>
      <c r="Q6239" s="4">
        <v>8381</v>
      </c>
      <c r="R6239" s="4" t="b">
        <f>TRUE()</f>
        <v>1</v>
      </c>
      <c r="S6239" s="4">
        <v>0</v>
      </c>
    </row>
    <row r="6240" spans="1:19" ht="14.25" customHeight="1">
      <c r="A6240" s="4" t="s">
        <v>2919</v>
      </c>
      <c r="B6240" s="5" t="s">
        <v>3919</v>
      </c>
      <c r="C6240" s="4">
        <v>0</v>
      </c>
      <c r="D6240" s="4" t="s">
        <v>3919</v>
      </c>
      <c r="E6240" s="4" t="b">
        <f t="shared" si="105"/>
        <v>0</v>
      </c>
      <c r="F6240" s="4">
        <v>0</v>
      </c>
      <c r="G6240" s="4">
        <v>0</v>
      </c>
      <c r="H6240" s="3" t="s">
        <v>21</v>
      </c>
      <c r="K6240" s="4">
        <v>0</v>
      </c>
      <c r="L6240" s="4">
        <v>0</v>
      </c>
      <c r="M6240" s="4">
        <v>0</v>
      </c>
      <c r="N6240" s="4">
        <v>2110556</v>
      </c>
      <c r="O6240" s="4">
        <v>215571071.16</v>
      </c>
      <c r="P6240" s="4">
        <v>213460515.16</v>
      </c>
      <c r="Q6240" s="4">
        <v>8382</v>
      </c>
      <c r="R6240" s="4" t="b">
        <f>FALSE()</f>
        <v>0</v>
      </c>
      <c r="S6240" s="4">
        <v>0</v>
      </c>
    </row>
    <row r="6241" spans="1:19" ht="14.25" customHeight="1">
      <c r="A6241" s="4" t="s">
        <v>2917</v>
      </c>
      <c r="B6241" s="5" t="s">
        <v>3920</v>
      </c>
      <c r="C6241" s="4">
        <v>0</v>
      </c>
      <c r="D6241" s="4" t="s">
        <v>3920</v>
      </c>
      <c r="E6241" s="4" t="b">
        <f t="shared" si="105"/>
        <v>0</v>
      </c>
      <c r="F6241" s="4">
        <v>0</v>
      </c>
      <c r="G6241" s="4">
        <v>0</v>
      </c>
      <c r="H6241" s="3" t="s">
        <v>21</v>
      </c>
      <c r="K6241" s="4">
        <v>0</v>
      </c>
      <c r="L6241" s="4">
        <v>0</v>
      </c>
      <c r="M6241" s="4">
        <v>0</v>
      </c>
      <c r="N6241" s="4">
        <v>2110556</v>
      </c>
      <c r="O6241" s="4">
        <v>215571071.16</v>
      </c>
      <c r="P6241" s="4">
        <v>213460515.16</v>
      </c>
      <c r="Q6241" s="4">
        <v>8383</v>
      </c>
      <c r="R6241" s="4" t="b">
        <f t="shared" ref="R6241:R6243" si="109">TRUE()</f>
        <v>1</v>
      </c>
      <c r="S6241" s="4">
        <v>0</v>
      </c>
    </row>
    <row r="6242" spans="1:19" ht="14.25" customHeight="1">
      <c r="A6242" s="4" t="s">
        <v>3921</v>
      </c>
      <c r="B6242" s="5" t="s">
        <v>3922</v>
      </c>
      <c r="C6242" s="4">
        <v>2</v>
      </c>
      <c r="D6242" s="4" t="s">
        <v>3922</v>
      </c>
      <c r="E6242" s="4" t="b">
        <f t="shared" si="105"/>
        <v>0</v>
      </c>
      <c r="F6242" s="4">
        <v>0</v>
      </c>
      <c r="G6242" s="4">
        <v>0</v>
      </c>
      <c r="H6242" s="3" t="s">
        <v>21</v>
      </c>
      <c r="K6242" s="4">
        <v>0</v>
      </c>
      <c r="L6242" s="4">
        <v>14257626</v>
      </c>
      <c r="M6242" s="4">
        <v>0</v>
      </c>
      <c r="N6242" s="4">
        <v>0</v>
      </c>
      <c r="O6242" s="4">
        <v>0</v>
      </c>
      <c r="P6242" s="4">
        <v>0</v>
      </c>
      <c r="Q6242" s="4">
        <v>8385</v>
      </c>
      <c r="R6242" s="4" t="b">
        <f t="shared" si="109"/>
        <v>1</v>
      </c>
      <c r="S6242" s="4">
        <v>0</v>
      </c>
    </row>
    <row r="6243" spans="1:19" ht="14.25" customHeight="1">
      <c r="A6243" s="4" t="s">
        <v>3923</v>
      </c>
      <c r="B6243" s="5" t="s">
        <v>3924</v>
      </c>
      <c r="C6243" s="4">
        <v>0</v>
      </c>
      <c r="D6243" s="4" t="s">
        <v>3924</v>
      </c>
      <c r="E6243" s="4" t="b">
        <f>TRUE()</f>
        <v>1</v>
      </c>
      <c r="F6243" s="4">
        <v>0</v>
      </c>
      <c r="G6243" s="4">
        <v>0</v>
      </c>
      <c r="H6243" s="3" t="s">
        <v>21</v>
      </c>
      <c r="K6243" s="4">
        <v>0</v>
      </c>
      <c r="L6243" s="4">
        <v>7128813</v>
      </c>
      <c r="M6243" s="4">
        <v>0</v>
      </c>
      <c r="N6243" s="4">
        <v>0</v>
      </c>
      <c r="O6243" s="4">
        <v>0</v>
      </c>
      <c r="P6243" s="4">
        <v>0</v>
      </c>
      <c r="Q6243" s="4">
        <v>8387</v>
      </c>
      <c r="R6243" s="4" t="b">
        <f t="shared" si="109"/>
        <v>1</v>
      </c>
      <c r="S6243" s="4">
        <v>0</v>
      </c>
    </row>
    <row r="6244" spans="1:19" ht="14.25" customHeight="1">
      <c r="A6244" s="4" t="s">
        <v>3923</v>
      </c>
      <c r="B6244" s="5" t="s">
        <v>38</v>
      </c>
      <c r="C6244" s="4">
        <v>0</v>
      </c>
      <c r="D6244" s="4" t="s">
        <v>38</v>
      </c>
      <c r="E6244" s="4" t="b">
        <f t="shared" ref="E6244:E7095" si="110">FALSE()</f>
        <v>0</v>
      </c>
      <c r="F6244" s="4">
        <v>0</v>
      </c>
      <c r="G6244" s="4">
        <v>1101</v>
      </c>
      <c r="H6244" s="3" t="s">
        <v>21</v>
      </c>
      <c r="K6244" s="4">
        <v>0</v>
      </c>
      <c r="L6244" s="4">
        <v>121000</v>
      </c>
      <c r="M6244" s="4">
        <v>0</v>
      </c>
      <c r="N6244" s="4">
        <v>0</v>
      </c>
      <c r="O6244" s="4">
        <v>0</v>
      </c>
      <c r="P6244" s="4">
        <v>0</v>
      </c>
      <c r="Q6244" s="4">
        <v>8388</v>
      </c>
      <c r="R6244" s="4" t="b">
        <f t="shared" ref="R6244:R7061" si="111">FALSE()</f>
        <v>0</v>
      </c>
      <c r="S6244" s="4">
        <v>0</v>
      </c>
    </row>
    <row r="6245" spans="1:19" ht="14.25" customHeight="1">
      <c r="A6245" s="4" t="s">
        <v>3923</v>
      </c>
      <c r="B6245" s="5"/>
      <c r="C6245" s="4">
        <v>0</v>
      </c>
      <c r="E6245" s="4" t="b">
        <f t="shared" si="110"/>
        <v>0</v>
      </c>
      <c r="F6245" s="4">
        <v>0</v>
      </c>
      <c r="G6245" s="4">
        <v>1101</v>
      </c>
      <c r="H6245" s="6">
        <v>43872</v>
      </c>
      <c r="I6245" s="4" t="s">
        <v>3925</v>
      </c>
      <c r="J6245" s="4" t="s">
        <v>40</v>
      </c>
      <c r="K6245" s="4">
        <v>13570</v>
      </c>
      <c r="L6245" s="4">
        <v>0</v>
      </c>
      <c r="M6245" s="4">
        <v>0</v>
      </c>
      <c r="N6245" s="4">
        <v>11000</v>
      </c>
      <c r="O6245" s="4">
        <v>0</v>
      </c>
      <c r="P6245" s="4">
        <v>-11000</v>
      </c>
      <c r="Q6245" s="4">
        <v>8389</v>
      </c>
      <c r="R6245" s="4" t="b">
        <f t="shared" si="111"/>
        <v>0</v>
      </c>
      <c r="S6245" s="4">
        <v>0</v>
      </c>
    </row>
    <row r="6246" spans="1:19" ht="14.25" customHeight="1">
      <c r="A6246" s="4" t="s">
        <v>3923</v>
      </c>
      <c r="B6246" s="5"/>
      <c r="C6246" s="4">
        <v>0</v>
      </c>
      <c r="E6246" s="4" t="b">
        <f t="shared" si="110"/>
        <v>0</v>
      </c>
      <c r="F6246" s="4">
        <v>0</v>
      </c>
      <c r="G6246" s="4">
        <v>1101</v>
      </c>
      <c r="H6246" s="6">
        <v>43901</v>
      </c>
      <c r="I6246" s="4" t="s">
        <v>3925</v>
      </c>
      <c r="J6246" s="4" t="s">
        <v>40</v>
      </c>
      <c r="K6246" s="4">
        <v>13647</v>
      </c>
      <c r="L6246" s="4">
        <v>0</v>
      </c>
      <c r="M6246" s="4">
        <v>0</v>
      </c>
      <c r="N6246" s="4">
        <v>11000</v>
      </c>
      <c r="O6246" s="4">
        <v>0</v>
      </c>
      <c r="P6246" s="4">
        <v>-22000</v>
      </c>
      <c r="Q6246" s="4">
        <v>8390</v>
      </c>
      <c r="R6246" s="4" t="b">
        <f t="shared" si="111"/>
        <v>0</v>
      </c>
      <c r="S6246" s="4">
        <v>0</v>
      </c>
    </row>
    <row r="6247" spans="1:19" ht="14.25" customHeight="1">
      <c r="A6247" s="4" t="s">
        <v>3923</v>
      </c>
      <c r="B6247" s="5"/>
      <c r="C6247" s="4">
        <v>0</v>
      </c>
      <c r="E6247" s="4" t="b">
        <f t="shared" si="110"/>
        <v>0</v>
      </c>
      <c r="F6247" s="4">
        <v>0</v>
      </c>
      <c r="G6247" s="4">
        <v>1101</v>
      </c>
      <c r="H6247" s="6">
        <v>43927</v>
      </c>
      <c r="I6247" s="4" t="s">
        <v>3925</v>
      </c>
      <c r="J6247" s="4" t="s">
        <v>40</v>
      </c>
      <c r="K6247" s="4">
        <v>13689</v>
      </c>
      <c r="L6247" s="4">
        <v>0</v>
      </c>
      <c r="M6247" s="4">
        <v>0</v>
      </c>
      <c r="N6247" s="4">
        <v>11000</v>
      </c>
      <c r="O6247" s="4">
        <v>0</v>
      </c>
      <c r="P6247" s="4">
        <v>-33000</v>
      </c>
      <c r="Q6247" s="4">
        <v>8391</v>
      </c>
      <c r="R6247" s="4" t="b">
        <f t="shared" si="111"/>
        <v>0</v>
      </c>
      <c r="S6247" s="4">
        <v>0</v>
      </c>
    </row>
    <row r="6248" spans="1:19" ht="14.25" customHeight="1">
      <c r="A6248" s="4" t="s">
        <v>3923</v>
      </c>
      <c r="B6248" s="5"/>
      <c r="C6248" s="4">
        <v>0</v>
      </c>
      <c r="E6248" s="4" t="b">
        <f t="shared" si="110"/>
        <v>0</v>
      </c>
      <c r="F6248" s="4">
        <v>0</v>
      </c>
      <c r="G6248" s="4">
        <v>1101</v>
      </c>
      <c r="H6248" s="6">
        <v>43962</v>
      </c>
      <c r="I6248" s="4" t="s">
        <v>3925</v>
      </c>
      <c r="J6248" s="4" t="s">
        <v>40</v>
      </c>
      <c r="K6248" s="4">
        <v>13756</v>
      </c>
      <c r="L6248" s="4">
        <v>0</v>
      </c>
      <c r="M6248" s="4">
        <v>0</v>
      </c>
      <c r="N6248" s="4">
        <v>11000</v>
      </c>
      <c r="O6248" s="4">
        <v>0</v>
      </c>
      <c r="P6248" s="4">
        <v>-44000</v>
      </c>
      <c r="Q6248" s="4">
        <v>8392</v>
      </c>
      <c r="R6248" s="4" t="b">
        <f t="shared" si="111"/>
        <v>0</v>
      </c>
      <c r="S6248" s="4">
        <v>0</v>
      </c>
    </row>
    <row r="6249" spans="1:19" ht="14.25" customHeight="1">
      <c r="A6249" s="4" t="s">
        <v>3923</v>
      </c>
      <c r="B6249" s="5"/>
      <c r="C6249" s="4">
        <v>0</v>
      </c>
      <c r="E6249" s="4" t="b">
        <f t="shared" si="110"/>
        <v>0</v>
      </c>
      <c r="F6249" s="4">
        <v>0</v>
      </c>
      <c r="G6249" s="4">
        <v>1101</v>
      </c>
      <c r="H6249" s="6">
        <v>43991</v>
      </c>
      <c r="I6249" s="4" t="s">
        <v>3925</v>
      </c>
      <c r="J6249" s="4" t="s">
        <v>40</v>
      </c>
      <c r="K6249" s="4">
        <v>13824</v>
      </c>
      <c r="L6249" s="4">
        <v>0</v>
      </c>
      <c r="M6249" s="4">
        <v>0</v>
      </c>
      <c r="N6249" s="4">
        <v>11000</v>
      </c>
      <c r="O6249" s="4">
        <v>0</v>
      </c>
      <c r="P6249" s="4">
        <v>-55000</v>
      </c>
      <c r="Q6249" s="4">
        <v>8393</v>
      </c>
      <c r="R6249" s="4" t="b">
        <f t="shared" si="111"/>
        <v>0</v>
      </c>
      <c r="S6249" s="4">
        <v>0</v>
      </c>
    </row>
    <row r="6250" spans="1:19" ht="14.25" customHeight="1">
      <c r="A6250" s="4" t="s">
        <v>3923</v>
      </c>
      <c r="B6250" s="5"/>
      <c r="C6250" s="4">
        <v>0</v>
      </c>
      <c r="E6250" s="4" t="b">
        <f t="shared" si="110"/>
        <v>0</v>
      </c>
      <c r="F6250" s="4">
        <v>0</v>
      </c>
      <c r="G6250" s="4">
        <v>1101</v>
      </c>
      <c r="H6250" s="6">
        <v>44018</v>
      </c>
      <c r="I6250" s="4" t="s">
        <v>3925</v>
      </c>
      <c r="J6250" s="4" t="s">
        <v>40</v>
      </c>
      <c r="K6250" s="4">
        <v>13883</v>
      </c>
      <c r="L6250" s="4">
        <v>0</v>
      </c>
      <c r="M6250" s="4">
        <v>0</v>
      </c>
      <c r="N6250" s="4">
        <v>11000</v>
      </c>
      <c r="O6250" s="4">
        <v>0</v>
      </c>
      <c r="P6250" s="4">
        <v>-66000</v>
      </c>
      <c r="Q6250" s="4">
        <v>8394</v>
      </c>
      <c r="R6250" s="4" t="b">
        <f t="shared" si="111"/>
        <v>0</v>
      </c>
      <c r="S6250" s="4">
        <v>0</v>
      </c>
    </row>
    <row r="6251" spans="1:19" ht="14.25" customHeight="1">
      <c r="A6251" s="4" t="s">
        <v>3923</v>
      </c>
      <c r="B6251" s="5"/>
      <c r="C6251" s="4">
        <v>0</v>
      </c>
      <c r="E6251" s="4" t="b">
        <f t="shared" si="110"/>
        <v>0</v>
      </c>
      <c r="F6251" s="4">
        <v>0</v>
      </c>
      <c r="G6251" s="4">
        <v>1101</v>
      </c>
      <c r="H6251" s="6">
        <v>44061</v>
      </c>
      <c r="I6251" s="4" t="s">
        <v>3925</v>
      </c>
      <c r="J6251" s="4" t="s">
        <v>40</v>
      </c>
      <c r="K6251" s="4">
        <v>13992</v>
      </c>
      <c r="L6251" s="4">
        <v>0</v>
      </c>
      <c r="M6251" s="4">
        <v>0</v>
      </c>
      <c r="N6251" s="4">
        <v>11000</v>
      </c>
      <c r="O6251" s="4">
        <v>0</v>
      </c>
      <c r="P6251" s="4">
        <v>-77000</v>
      </c>
      <c r="Q6251" s="4">
        <v>8395</v>
      </c>
      <c r="R6251" s="4" t="b">
        <f t="shared" si="111"/>
        <v>0</v>
      </c>
      <c r="S6251" s="4">
        <v>0</v>
      </c>
    </row>
    <row r="6252" spans="1:19" ht="14.25" customHeight="1">
      <c r="A6252" s="4" t="s">
        <v>3923</v>
      </c>
      <c r="B6252" s="5"/>
      <c r="C6252" s="4">
        <v>0</v>
      </c>
      <c r="E6252" s="4" t="b">
        <f t="shared" si="110"/>
        <v>0</v>
      </c>
      <c r="F6252" s="4">
        <v>0</v>
      </c>
      <c r="G6252" s="4">
        <v>1101</v>
      </c>
      <c r="H6252" s="6">
        <v>44082</v>
      </c>
      <c r="I6252" s="4" t="s">
        <v>3925</v>
      </c>
      <c r="J6252" s="4" t="s">
        <v>40</v>
      </c>
      <c r="K6252" s="4">
        <v>14046</v>
      </c>
      <c r="L6252" s="4">
        <v>0</v>
      </c>
      <c r="M6252" s="4">
        <v>0</v>
      </c>
      <c r="N6252" s="4">
        <v>11000</v>
      </c>
      <c r="O6252" s="4">
        <v>0</v>
      </c>
      <c r="P6252" s="4">
        <v>-88000</v>
      </c>
      <c r="Q6252" s="4">
        <v>8396</v>
      </c>
      <c r="R6252" s="4" t="b">
        <f t="shared" si="111"/>
        <v>0</v>
      </c>
      <c r="S6252" s="4">
        <v>0</v>
      </c>
    </row>
    <row r="6253" spans="1:19" ht="14.25" customHeight="1">
      <c r="A6253" s="4" t="s">
        <v>3923</v>
      </c>
      <c r="B6253" s="5"/>
      <c r="C6253" s="4">
        <v>0</v>
      </c>
      <c r="E6253" s="4" t="b">
        <f t="shared" si="110"/>
        <v>0</v>
      </c>
      <c r="F6253" s="4">
        <v>0</v>
      </c>
      <c r="G6253" s="4">
        <v>1101</v>
      </c>
      <c r="H6253" s="6">
        <v>44105</v>
      </c>
      <c r="I6253" s="4" t="s">
        <v>3925</v>
      </c>
      <c r="J6253" s="4" t="s">
        <v>40</v>
      </c>
      <c r="K6253" s="4">
        <v>14100</v>
      </c>
      <c r="L6253" s="4">
        <v>0</v>
      </c>
      <c r="M6253" s="4">
        <v>0</v>
      </c>
      <c r="N6253" s="4">
        <v>11000</v>
      </c>
      <c r="O6253" s="4">
        <v>0</v>
      </c>
      <c r="P6253" s="4">
        <v>-99000</v>
      </c>
      <c r="Q6253" s="4">
        <v>8397</v>
      </c>
      <c r="R6253" s="4" t="b">
        <f t="shared" si="111"/>
        <v>0</v>
      </c>
      <c r="S6253" s="4">
        <v>0</v>
      </c>
    </row>
    <row r="6254" spans="1:19" ht="14.25" customHeight="1">
      <c r="A6254" s="4" t="s">
        <v>3923</v>
      </c>
      <c r="B6254" s="5"/>
      <c r="C6254" s="4">
        <v>0</v>
      </c>
      <c r="E6254" s="4" t="b">
        <f t="shared" si="110"/>
        <v>0</v>
      </c>
      <c r="F6254" s="4">
        <v>0</v>
      </c>
      <c r="G6254" s="4">
        <v>1101</v>
      </c>
      <c r="H6254" s="6">
        <v>44144</v>
      </c>
      <c r="I6254" s="4" t="s">
        <v>3925</v>
      </c>
      <c r="J6254" s="4" t="s">
        <v>40</v>
      </c>
      <c r="K6254" s="4">
        <v>14179</v>
      </c>
      <c r="L6254" s="4">
        <v>0</v>
      </c>
      <c r="M6254" s="4">
        <v>0</v>
      </c>
      <c r="N6254" s="4">
        <v>11000</v>
      </c>
      <c r="O6254" s="4">
        <v>0</v>
      </c>
      <c r="P6254" s="4">
        <v>-110000</v>
      </c>
      <c r="Q6254" s="4">
        <v>8398</v>
      </c>
      <c r="R6254" s="4" t="b">
        <f t="shared" si="111"/>
        <v>0</v>
      </c>
      <c r="S6254" s="4">
        <v>0</v>
      </c>
    </row>
    <row r="6255" spans="1:19" ht="14.25" customHeight="1">
      <c r="A6255" s="4" t="s">
        <v>3923</v>
      </c>
      <c r="B6255" s="5"/>
      <c r="C6255" s="4">
        <v>0</v>
      </c>
      <c r="E6255" s="4" t="b">
        <f t="shared" si="110"/>
        <v>0</v>
      </c>
      <c r="F6255" s="4">
        <v>0</v>
      </c>
      <c r="G6255" s="4">
        <v>1101</v>
      </c>
      <c r="H6255" s="6">
        <v>44179</v>
      </c>
      <c r="I6255" s="4" t="s">
        <v>3925</v>
      </c>
      <c r="J6255" s="4" t="s">
        <v>40</v>
      </c>
      <c r="K6255" s="4">
        <v>14274</v>
      </c>
      <c r="L6255" s="4">
        <v>0</v>
      </c>
      <c r="M6255" s="4">
        <v>0</v>
      </c>
      <c r="N6255" s="4">
        <v>11000</v>
      </c>
      <c r="O6255" s="4">
        <v>0</v>
      </c>
      <c r="P6255" s="4">
        <v>-121000</v>
      </c>
      <c r="Q6255" s="4">
        <v>8399</v>
      </c>
      <c r="R6255" s="4" t="b">
        <f t="shared" si="111"/>
        <v>0</v>
      </c>
      <c r="S6255" s="4">
        <v>0</v>
      </c>
    </row>
    <row r="6256" spans="1:19" ht="14.25" customHeight="1">
      <c r="A6256" s="4" t="s">
        <v>3923</v>
      </c>
      <c r="B6256" s="5" t="s">
        <v>3926</v>
      </c>
      <c r="C6256" s="4">
        <v>0</v>
      </c>
      <c r="D6256" s="4" t="s">
        <v>3926</v>
      </c>
      <c r="E6256" s="4" t="b">
        <f t="shared" si="110"/>
        <v>0</v>
      </c>
      <c r="F6256" s="4">
        <v>0</v>
      </c>
      <c r="G6256" s="4">
        <v>1101</v>
      </c>
      <c r="H6256" s="3" t="s">
        <v>21</v>
      </c>
      <c r="K6256" s="4">
        <v>0</v>
      </c>
      <c r="L6256" s="4">
        <v>0</v>
      </c>
      <c r="M6256" s="4">
        <v>0</v>
      </c>
      <c r="N6256" s="4">
        <v>121000</v>
      </c>
      <c r="O6256" s="4">
        <v>0</v>
      </c>
      <c r="P6256" s="4">
        <v>-121000</v>
      </c>
      <c r="Q6256" s="4">
        <v>8400</v>
      </c>
      <c r="R6256" s="4" t="b">
        <f t="shared" si="111"/>
        <v>0</v>
      </c>
      <c r="S6256" s="4">
        <v>0</v>
      </c>
    </row>
    <row r="6257" spans="1:19" ht="14.25" customHeight="1">
      <c r="A6257" s="4" t="s">
        <v>3923</v>
      </c>
      <c r="B6257" s="5" t="s">
        <v>50</v>
      </c>
      <c r="C6257" s="4">
        <v>0</v>
      </c>
      <c r="D6257" s="4" t="s">
        <v>50</v>
      </c>
      <c r="E6257" s="4" t="b">
        <f t="shared" si="110"/>
        <v>0</v>
      </c>
      <c r="F6257" s="4">
        <v>0</v>
      </c>
      <c r="G6257" s="4">
        <v>1102</v>
      </c>
      <c r="H6257" s="3" t="s">
        <v>21</v>
      </c>
      <c r="K6257" s="4">
        <v>0</v>
      </c>
      <c r="L6257" s="4">
        <v>10000</v>
      </c>
      <c r="M6257" s="4">
        <v>0</v>
      </c>
      <c r="N6257" s="4">
        <v>0</v>
      </c>
      <c r="O6257" s="4">
        <v>0</v>
      </c>
      <c r="P6257" s="4">
        <v>0</v>
      </c>
      <c r="Q6257" s="4">
        <v>8401</v>
      </c>
      <c r="R6257" s="4" t="b">
        <f t="shared" si="111"/>
        <v>0</v>
      </c>
      <c r="S6257" s="4">
        <v>0</v>
      </c>
    </row>
    <row r="6258" spans="1:19" ht="14.25" customHeight="1">
      <c r="A6258" s="4" t="s">
        <v>3923</v>
      </c>
      <c r="B6258" s="5"/>
      <c r="C6258" s="4">
        <v>0</v>
      </c>
      <c r="E6258" s="4" t="b">
        <f t="shared" si="110"/>
        <v>0</v>
      </c>
      <c r="F6258" s="4">
        <v>0</v>
      </c>
      <c r="G6258" s="4">
        <v>1102</v>
      </c>
      <c r="H6258" s="6">
        <v>43844</v>
      </c>
      <c r="I6258" s="4" t="s">
        <v>3927</v>
      </c>
      <c r="J6258" s="4" t="s">
        <v>40</v>
      </c>
      <c r="K6258" s="4">
        <v>13515</v>
      </c>
      <c r="L6258" s="4">
        <v>0</v>
      </c>
      <c r="M6258" s="4">
        <v>0</v>
      </c>
      <c r="N6258" s="4">
        <v>10000</v>
      </c>
      <c r="O6258" s="4">
        <v>0</v>
      </c>
      <c r="P6258" s="4">
        <v>-10000</v>
      </c>
      <c r="Q6258" s="4">
        <v>8402</v>
      </c>
      <c r="R6258" s="4" t="b">
        <f t="shared" si="111"/>
        <v>0</v>
      </c>
      <c r="S6258" s="4">
        <v>0</v>
      </c>
    </row>
    <row r="6259" spans="1:19" ht="14.25" customHeight="1">
      <c r="A6259" s="4" t="s">
        <v>3923</v>
      </c>
      <c r="B6259" s="5" t="s">
        <v>3928</v>
      </c>
      <c r="C6259" s="4">
        <v>0</v>
      </c>
      <c r="D6259" s="4" t="s">
        <v>3928</v>
      </c>
      <c r="E6259" s="4" t="b">
        <f t="shared" si="110"/>
        <v>0</v>
      </c>
      <c r="F6259" s="4">
        <v>0</v>
      </c>
      <c r="G6259" s="4">
        <v>1102</v>
      </c>
      <c r="H6259" s="3" t="s">
        <v>21</v>
      </c>
      <c r="K6259" s="4">
        <v>0</v>
      </c>
      <c r="L6259" s="4">
        <v>0</v>
      </c>
      <c r="M6259" s="4">
        <v>0</v>
      </c>
      <c r="N6259" s="4">
        <v>10000</v>
      </c>
      <c r="O6259" s="4">
        <v>0</v>
      </c>
      <c r="P6259" s="4">
        <v>-10000</v>
      </c>
      <c r="Q6259" s="4">
        <v>8403</v>
      </c>
      <c r="R6259" s="4" t="b">
        <f t="shared" si="111"/>
        <v>0</v>
      </c>
      <c r="S6259" s="4">
        <v>0</v>
      </c>
    </row>
    <row r="6260" spans="1:19" ht="14.25" customHeight="1">
      <c r="A6260" s="4" t="s">
        <v>3923</v>
      </c>
      <c r="B6260" s="5" t="s">
        <v>58</v>
      </c>
      <c r="C6260" s="4">
        <v>0</v>
      </c>
      <c r="D6260" s="4" t="s">
        <v>58</v>
      </c>
      <c r="E6260" s="4" t="b">
        <f t="shared" si="110"/>
        <v>0</v>
      </c>
      <c r="F6260" s="4">
        <v>0</v>
      </c>
      <c r="G6260" s="4">
        <v>1201</v>
      </c>
      <c r="H6260" s="3" t="s">
        <v>21</v>
      </c>
      <c r="K6260" s="4">
        <v>0</v>
      </c>
      <c r="L6260" s="4">
        <v>120000</v>
      </c>
      <c r="M6260" s="4">
        <v>0</v>
      </c>
      <c r="N6260" s="4">
        <v>0</v>
      </c>
      <c r="O6260" s="4">
        <v>0</v>
      </c>
      <c r="P6260" s="4">
        <v>0</v>
      </c>
      <c r="Q6260" s="4">
        <v>8404</v>
      </c>
      <c r="R6260" s="4" t="b">
        <f t="shared" si="111"/>
        <v>0</v>
      </c>
      <c r="S6260" s="4">
        <v>0</v>
      </c>
    </row>
    <row r="6261" spans="1:19" ht="14.25" customHeight="1">
      <c r="A6261" s="4" t="s">
        <v>3923</v>
      </c>
      <c r="B6261" s="5"/>
      <c r="C6261" s="4">
        <v>0</v>
      </c>
      <c r="E6261" s="4" t="b">
        <f t="shared" si="110"/>
        <v>0</v>
      </c>
      <c r="F6261" s="4">
        <v>0</v>
      </c>
      <c r="G6261" s="4">
        <v>1201</v>
      </c>
      <c r="H6261" s="6">
        <v>43839</v>
      </c>
      <c r="I6261" s="4" t="s">
        <v>3929</v>
      </c>
      <c r="J6261" s="4" t="s">
        <v>40</v>
      </c>
      <c r="K6261" s="4">
        <v>13488</v>
      </c>
      <c r="L6261" s="4">
        <v>0</v>
      </c>
      <c r="M6261" s="4">
        <v>0</v>
      </c>
      <c r="N6261" s="4">
        <v>10000</v>
      </c>
      <c r="O6261" s="4">
        <v>0</v>
      </c>
      <c r="P6261" s="4">
        <v>-10000</v>
      </c>
      <c r="Q6261" s="4">
        <v>8405</v>
      </c>
      <c r="R6261" s="4" t="b">
        <f t="shared" si="111"/>
        <v>0</v>
      </c>
      <c r="S6261" s="4">
        <v>0</v>
      </c>
    </row>
    <row r="6262" spans="1:19" ht="14.25" customHeight="1">
      <c r="A6262" s="4" t="s">
        <v>3923</v>
      </c>
      <c r="B6262" s="5"/>
      <c r="C6262" s="4">
        <v>0</v>
      </c>
      <c r="E6262" s="4" t="b">
        <f t="shared" si="110"/>
        <v>0</v>
      </c>
      <c r="F6262" s="4">
        <v>0</v>
      </c>
      <c r="G6262" s="4">
        <v>1201</v>
      </c>
      <c r="H6262" s="6">
        <v>43872</v>
      </c>
      <c r="I6262" s="4" t="s">
        <v>3929</v>
      </c>
      <c r="J6262" s="4" t="s">
        <v>40</v>
      </c>
      <c r="K6262" s="4">
        <v>13568</v>
      </c>
      <c r="L6262" s="4">
        <v>0</v>
      </c>
      <c r="M6262" s="4">
        <v>0</v>
      </c>
      <c r="N6262" s="4">
        <v>10000</v>
      </c>
      <c r="O6262" s="4">
        <v>0</v>
      </c>
      <c r="P6262" s="4">
        <v>-20000</v>
      </c>
      <c r="Q6262" s="4">
        <v>8406</v>
      </c>
      <c r="R6262" s="4" t="b">
        <f t="shared" si="111"/>
        <v>0</v>
      </c>
      <c r="S6262" s="4">
        <v>0</v>
      </c>
    </row>
    <row r="6263" spans="1:19" ht="14.25" customHeight="1">
      <c r="A6263" s="4" t="s">
        <v>3923</v>
      </c>
      <c r="B6263" s="5"/>
      <c r="C6263" s="4">
        <v>0</v>
      </c>
      <c r="E6263" s="4" t="b">
        <f t="shared" si="110"/>
        <v>0</v>
      </c>
      <c r="F6263" s="4">
        <v>0</v>
      </c>
      <c r="G6263" s="4">
        <v>1201</v>
      </c>
      <c r="H6263" s="6">
        <v>43900</v>
      </c>
      <c r="I6263" s="4" t="s">
        <v>3929</v>
      </c>
      <c r="J6263" s="4" t="s">
        <v>40</v>
      </c>
      <c r="K6263" s="4">
        <v>13639</v>
      </c>
      <c r="L6263" s="4">
        <v>0</v>
      </c>
      <c r="M6263" s="4">
        <v>0</v>
      </c>
      <c r="N6263" s="4">
        <v>10000</v>
      </c>
      <c r="O6263" s="4">
        <v>0</v>
      </c>
      <c r="P6263" s="4">
        <v>-30000</v>
      </c>
      <c r="Q6263" s="4">
        <v>8407</v>
      </c>
      <c r="R6263" s="4" t="b">
        <f t="shared" si="111"/>
        <v>0</v>
      </c>
      <c r="S6263" s="4">
        <v>0</v>
      </c>
    </row>
    <row r="6264" spans="1:19" ht="14.25" customHeight="1">
      <c r="A6264" s="4" t="s">
        <v>3923</v>
      </c>
      <c r="B6264" s="5"/>
      <c r="C6264" s="4">
        <v>0</v>
      </c>
      <c r="E6264" s="4" t="b">
        <f t="shared" si="110"/>
        <v>0</v>
      </c>
      <c r="F6264" s="4">
        <v>0</v>
      </c>
      <c r="G6264" s="4">
        <v>1201</v>
      </c>
      <c r="H6264" s="6">
        <v>43924</v>
      </c>
      <c r="I6264" s="4" t="s">
        <v>3929</v>
      </c>
      <c r="J6264" s="4" t="s">
        <v>40</v>
      </c>
      <c r="K6264" s="4">
        <v>13682</v>
      </c>
      <c r="L6264" s="4">
        <v>0</v>
      </c>
      <c r="M6264" s="4">
        <v>0</v>
      </c>
      <c r="N6264" s="4">
        <v>10000</v>
      </c>
      <c r="O6264" s="4">
        <v>0</v>
      </c>
      <c r="P6264" s="4">
        <v>-40000</v>
      </c>
      <c r="Q6264" s="4">
        <v>8408</v>
      </c>
      <c r="R6264" s="4" t="b">
        <f t="shared" si="111"/>
        <v>0</v>
      </c>
      <c r="S6264" s="4">
        <v>0</v>
      </c>
    </row>
    <row r="6265" spans="1:19" ht="14.25" customHeight="1">
      <c r="A6265" s="4" t="s">
        <v>3923</v>
      </c>
      <c r="B6265" s="5"/>
      <c r="C6265" s="4">
        <v>0</v>
      </c>
      <c r="E6265" s="4" t="b">
        <f t="shared" si="110"/>
        <v>0</v>
      </c>
      <c r="F6265" s="4">
        <v>0</v>
      </c>
      <c r="G6265" s="4">
        <v>1201</v>
      </c>
      <c r="H6265" s="6">
        <v>43963</v>
      </c>
      <c r="I6265" s="4" t="s">
        <v>3929</v>
      </c>
      <c r="J6265" s="4" t="s">
        <v>40</v>
      </c>
      <c r="K6265" s="4">
        <v>13760</v>
      </c>
      <c r="L6265" s="4">
        <v>0</v>
      </c>
      <c r="M6265" s="4">
        <v>0</v>
      </c>
      <c r="N6265" s="4">
        <v>10000</v>
      </c>
      <c r="O6265" s="4">
        <v>0</v>
      </c>
      <c r="P6265" s="4">
        <v>-50000</v>
      </c>
      <c r="Q6265" s="4">
        <v>8409</v>
      </c>
      <c r="R6265" s="4" t="b">
        <f t="shared" si="111"/>
        <v>0</v>
      </c>
      <c r="S6265" s="4">
        <v>0</v>
      </c>
    </row>
    <row r="6266" spans="1:19" ht="14.25" customHeight="1">
      <c r="A6266" s="4" t="s">
        <v>3923</v>
      </c>
      <c r="B6266" s="5"/>
      <c r="C6266" s="4">
        <v>0</v>
      </c>
      <c r="E6266" s="4" t="b">
        <f t="shared" si="110"/>
        <v>0</v>
      </c>
      <c r="F6266" s="4">
        <v>0</v>
      </c>
      <c r="G6266" s="4">
        <v>1201</v>
      </c>
      <c r="H6266" s="6">
        <v>43990</v>
      </c>
      <c r="I6266" s="4" t="s">
        <v>3929</v>
      </c>
      <c r="J6266" s="4" t="s">
        <v>40</v>
      </c>
      <c r="K6266" s="4">
        <v>13817</v>
      </c>
      <c r="L6266" s="4">
        <v>0</v>
      </c>
      <c r="M6266" s="4">
        <v>0</v>
      </c>
      <c r="N6266" s="4">
        <v>10000</v>
      </c>
      <c r="O6266" s="4">
        <v>0</v>
      </c>
      <c r="P6266" s="4">
        <v>-60000</v>
      </c>
      <c r="Q6266" s="4">
        <v>8410</v>
      </c>
      <c r="R6266" s="4" t="b">
        <f t="shared" si="111"/>
        <v>0</v>
      </c>
      <c r="S6266" s="4">
        <v>0</v>
      </c>
    </row>
    <row r="6267" spans="1:19" ht="14.25" customHeight="1">
      <c r="A6267" s="4" t="s">
        <v>3923</v>
      </c>
      <c r="B6267" s="5"/>
      <c r="C6267" s="4">
        <v>0</v>
      </c>
      <c r="E6267" s="4" t="b">
        <f t="shared" si="110"/>
        <v>0</v>
      </c>
      <c r="F6267" s="4">
        <v>0</v>
      </c>
      <c r="G6267" s="4">
        <v>1201</v>
      </c>
      <c r="H6267" s="6">
        <v>44019</v>
      </c>
      <c r="I6267" s="4" t="s">
        <v>3929</v>
      </c>
      <c r="J6267" s="4" t="s">
        <v>40</v>
      </c>
      <c r="K6267" s="4">
        <v>13895</v>
      </c>
      <c r="L6267" s="4">
        <v>0</v>
      </c>
      <c r="M6267" s="4">
        <v>0</v>
      </c>
      <c r="N6267" s="4">
        <v>10000</v>
      </c>
      <c r="O6267" s="4">
        <v>0</v>
      </c>
      <c r="P6267" s="4">
        <v>-70000</v>
      </c>
      <c r="Q6267" s="4">
        <v>8411</v>
      </c>
      <c r="R6267" s="4" t="b">
        <f t="shared" si="111"/>
        <v>0</v>
      </c>
      <c r="S6267" s="4">
        <v>0</v>
      </c>
    </row>
    <row r="6268" spans="1:19" ht="14.25" customHeight="1">
      <c r="A6268" s="4" t="s">
        <v>3923</v>
      </c>
      <c r="B6268" s="5"/>
      <c r="C6268" s="4">
        <v>0</v>
      </c>
      <c r="E6268" s="4" t="b">
        <f t="shared" si="110"/>
        <v>0</v>
      </c>
      <c r="F6268" s="4">
        <v>0</v>
      </c>
      <c r="G6268" s="4">
        <v>1201</v>
      </c>
      <c r="H6268" s="6">
        <v>44044</v>
      </c>
      <c r="I6268" s="4" t="s">
        <v>1094</v>
      </c>
      <c r="J6268" s="4" t="s">
        <v>1069</v>
      </c>
      <c r="K6268" s="4">
        <v>572</v>
      </c>
      <c r="L6268" s="4">
        <v>0</v>
      </c>
      <c r="M6268" s="4">
        <v>0</v>
      </c>
      <c r="N6268" s="4">
        <v>10000</v>
      </c>
      <c r="O6268" s="4">
        <v>0</v>
      </c>
      <c r="P6268" s="4">
        <v>-80000</v>
      </c>
      <c r="Q6268" s="4">
        <v>8412</v>
      </c>
      <c r="R6268" s="4" t="b">
        <f t="shared" si="111"/>
        <v>0</v>
      </c>
      <c r="S6268" s="4">
        <v>0</v>
      </c>
    </row>
    <row r="6269" spans="1:19" ht="14.25" customHeight="1">
      <c r="A6269" s="4" t="s">
        <v>3923</v>
      </c>
      <c r="B6269" s="5"/>
      <c r="C6269" s="4">
        <v>0</v>
      </c>
      <c r="E6269" s="4" t="b">
        <f t="shared" si="110"/>
        <v>0</v>
      </c>
      <c r="F6269" s="4">
        <v>0</v>
      </c>
      <c r="G6269" s="4">
        <v>1201</v>
      </c>
      <c r="H6269" s="6">
        <v>44083</v>
      </c>
      <c r="I6269" s="4" t="s">
        <v>3929</v>
      </c>
      <c r="J6269" s="4" t="s">
        <v>40</v>
      </c>
      <c r="K6269" s="4">
        <v>14048</v>
      </c>
      <c r="L6269" s="4">
        <v>0</v>
      </c>
      <c r="M6269" s="4">
        <v>0</v>
      </c>
      <c r="N6269" s="4">
        <v>10000</v>
      </c>
      <c r="O6269" s="4">
        <v>0</v>
      </c>
      <c r="P6269" s="4">
        <v>-90000</v>
      </c>
      <c r="Q6269" s="4">
        <v>8413</v>
      </c>
      <c r="R6269" s="4" t="b">
        <f t="shared" si="111"/>
        <v>0</v>
      </c>
      <c r="S6269" s="4">
        <v>0</v>
      </c>
    </row>
    <row r="6270" spans="1:19" ht="14.25" customHeight="1">
      <c r="A6270" s="4" t="s">
        <v>3923</v>
      </c>
      <c r="B6270" s="5"/>
      <c r="C6270" s="4">
        <v>0</v>
      </c>
      <c r="E6270" s="4" t="b">
        <f t="shared" si="110"/>
        <v>0</v>
      </c>
      <c r="F6270" s="4">
        <v>0</v>
      </c>
      <c r="G6270" s="4">
        <v>1201</v>
      </c>
      <c r="H6270" s="6">
        <v>44110</v>
      </c>
      <c r="I6270" s="4" t="s">
        <v>3929</v>
      </c>
      <c r="J6270" s="4" t="s">
        <v>40</v>
      </c>
      <c r="K6270" s="4">
        <v>14112</v>
      </c>
      <c r="L6270" s="4">
        <v>0</v>
      </c>
      <c r="M6270" s="4">
        <v>0</v>
      </c>
      <c r="N6270" s="4">
        <v>10000</v>
      </c>
      <c r="O6270" s="4">
        <v>0</v>
      </c>
      <c r="P6270" s="4">
        <v>-100000</v>
      </c>
      <c r="Q6270" s="4">
        <v>8414</v>
      </c>
      <c r="R6270" s="4" t="b">
        <f t="shared" si="111"/>
        <v>0</v>
      </c>
      <c r="S6270" s="4">
        <v>0</v>
      </c>
    </row>
    <row r="6271" spans="1:19" ht="14.25" customHeight="1">
      <c r="A6271" s="4" t="s">
        <v>3923</v>
      </c>
      <c r="B6271" s="5"/>
      <c r="C6271" s="4">
        <v>0</v>
      </c>
      <c r="E6271" s="4" t="b">
        <f t="shared" si="110"/>
        <v>0</v>
      </c>
      <c r="F6271" s="4">
        <v>0</v>
      </c>
      <c r="G6271" s="4">
        <v>1201</v>
      </c>
      <c r="H6271" s="6">
        <v>44147</v>
      </c>
      <c r="I6271" s="4" t="s">
        <v>3929</v>
      </c>
      <c r="J6271" s="4" t="s">
        <v>40</v>
      </c>
      <c r="K6271" s="4">
        <v>14201</v>
      </c>
      <c r="L6271" s="4">
        <v>0</v>
      </c>
      <c r="M6271" s="4">
        <v>0</v>
      </c>
      <c r="N6271" s="4">
        <v>10000</v>
      </c>
      <c r="O6271" s="4">
        <v>0</v>
      </c>
      <c r="P6271" s="4">
        <v>-110000</v>
      </c>
      <c r="Q6271" s="4">
        <v>8415</v>
      </c>
      <c r="R6271" s="4" t="b">
        <f t="shared" si="111"/>
        <v>0</v>
      </c>
      <c r="S6271" s="4">
        <v>0</v>
      </c>
    </row>
    <row r="6272" spans="1:19" ht="14.25" customHeight="1">
      <c r="A6272" s="4" t="s">
        <v>3923</v>
      </c>
      <c r="B6272" s="5"/>
      <c r="C6272" s="4">
        <v>0</v>
      </c>
      <c r="E6272" s="4" t="b">
        <f t="shared" si="110"/>
        <v>0</v>
      </c>
      <c r="F6272" s="4">
        <v>0</v>
      </c>
      <c r="G6272" s="4">
        <v>1201</v>
      </c>
      <c r="H6272" s="6">
        <v>44172</v>
      </c>
      <c r="I6272" s="4" t="s">
        <v>3929</v>
      </c>
      <c r="J6272" s="4" t="s">
        <v>40</v>
      </c>
      <c r="K6272" s="4">
        <v>14254</v>
      </c>
      <c r="L6272" s="4">
        <v>0</v>
      </c>
      <c r="M6272" s="4">
        <v>0</v>
      </c>
      <c r="N6272" s="4">
        <v>10000</v>
      </c>
      <c r="O6272" s="4">
        <v>0</v>
      </c>
      <c r="P6272" s="4">
        <v>-120000</v>
      </c>
      <c r="Q6272" s="4">
        <v>8416</v>
      </c>
      <c r="R6272" s="4" t="b">
        <f t="shared" si="111"/>
        <v>0</v>
      </c>
      <c r="S6272" s="4">
        <v>0</v>
      </c>
    </row>
    <row r="6273" spans="1:19" ht="14.25" customHeight="1">
      <c r="A6273" s="4" t="s">
        <v>3923</v>
      </c>
      <c r="B6273" s="5" t="s">
        <v>3930</v>
      </c>
      <c r="C6273" s="4">
        <v>0</v>
      </c>
      <c r="D6273" s="4" t="s">
        <v>3930</v>
      </c>
      <c r="E6273" s="4" t="b">
        <f t="shared" si="110"/>
        <v>0</v>
      </c>
      <c r="F6273" s="4">
        <v>0</v>
      </c>
      <c r="G6273" s="4">
        <v>1201</v>
      </c>
      <c r="H6273" s="3" t="s">
        <v>21</v>
      </c>
      <c r="K6273" s="4">
        <v>0</v>
      </c>
      <c r="L6273" s="4">
        <v>0</v>
      </c>
      <c r="M6273" s="4">
        <v>0</v>
      </c>
      <c r="N6273" s="4">
        <v>120000</v>
      </c>
      <c r="O6273" s="4">
        <v>0</v>
      </c>
      <c r="P6273" s="4">
        <v>-120000</v>
      </c>
      <c r="Q6273" s="4">
        <v>8417</v>
      </c>
      <c r="R6273" s="4" t="b">
        <f t="shared" si="111"/>
        <v>0</v>
      </c>
      <c r="S6273" s="4">
        <v>0</v>
      </c>
    </row>
    <row r="6274" spans="1:19" ht="14.25" customHeight="1">
      <c r="A6274" s="4" t="s">
        <v>3923</v>
      </c>
      <c r="B6274" s="5" t="s">
        <v>69</v>
      </c>
      <c r="C6274" s="4">
        <v>0</v>
      </c>
      <c r="D6274" s="4" t="s">
        <v>69</v>
      </c>
      <c r="E6274" s="4" t="b">
        <f t="shared" si="110"/>
        <v>0</v>
      </c>
      <c r="F6274" s="4">
        <v>0</v>
      </c>
      <c r="G6274" s="4">
        <v>1202</v>
      </c>
      <c r="H6274" s="3" t="s">
        <v>21</v>
      </c>
      <c r="K6274" s="4">
        <v>0</v>
      </c>
      <c r="L6274" s="4">
        <v>120000</v>
      </c>
      <c r="M6274" s="4">
        <v>0</v>
      </c>
      <c r="N6274" s="4">
        <v>0</v>
      </c>
      <c r="O6274" s="4">
        <v>0</v>
      </c>
      <c r="P6274" s="4">
        <v>0</v>
      </c>
      <c r="Q6274" s="4">
        <v>8418</v>
      </c>
      <c r="R6274" s="4" t="b">
        <f t="shared" si="111"/>
        <v>0</v>
      </c>
      <c r="S6274" s="4">
        <v>0</v>
      </c>
    </row>
    <row r="6275" spans="1:19" ht="14.25" customHeight="1">
      <c r="A6275" s="4" t="s">
        <v>3923</v>
      </c>
      <c r="B6275" s="5"/>
      <c r="C6275" s="4">
        <v>0</v>
      </c>
      <c r="E6275" s="4" t="b">
        <f t="shared" si="110"/>
        <v>0</v>
      </c>
      <c r="F6275" s="4">
        <v>0</v>
      </c>
      <c r="G6275" s="4">
        <v>1202</v>
      </c>
      <c r="H6275" s="6">
        <v>43837</v>
      </c>
      <c r="I6275" s="4" t="s">
        <v>3931</v>
      </c>
      <c r="J6275" s="4" t="s">
        <v>40</v>
      </c>
      <c r="K6275" s="4">
        <v>13476</v>
      </c>
      <c r="L6275" s="4">
        <v>0</v>
      </c>
      <c r="M6275" s="4">
        <v>0</v>
      </c>
      <c r="N6275" s="4">
        <v>10000</v>
      </c>
      <c r="O6275" s="4">
        <v>0</v>
      </c>
      <c r="P6275" s="4">
        <v>-10000</v>
      </c>
      <c r="Q6275" s="4">
        <v>8419</v>
      </c>
      <c r="R6275" s="4" t="b">
        <f t="shared" si="111"/>
        <v>0</v>
      </c>
      <c r="S6275" s="4">
        <v>0</v>
      </c>
    </row>
    <row r="6276" spans="1:19" ht="14.25" customHeight="1">
      <c r="A6276" s="4" t="s">
        <v>3923</v>
      </c>
      <c r="B6276" s="5"/>
      <c r="C6276" s="4">
        <v>0</v>
      </c>
      <c r="E6276" s="4" t="b">
        <f t="shared" si="110"/>
        <v>0</v>
      </c>
      <c r="F6276" s="4">
        <v>0</v>
      </c>
      <c r="G6276" s="4">
        <v>1202</v>
      </c>
      <c r="H6276" s="6">
        <v>43867</v>
      </c>
      <c r="I6276" s="4" t="s">
        <v>3931</v>
      </c>
      <c r="J6276" s="4" t="s">
        <v>40</v>
      </c>
      <c r="K6276" s="4">
        <v>13554</v>
      </c>
      <c r="L6276" s="4">
        <v>0</v>
      </c>
      <c r="M6276" s="4">
        <v>0</v>
      </c>
      <c r="N6276" s="4">
        <v>10000</v>
      </c>
      <c r="O6276" s="4">
        <v>0</v>
      </c>
      <c r="P6276" s="4">
        <v>-20000</v>
      </c>
      <c r="Q6276" s="4">
        <v>8420</v>
      </c>
      <c r="R6276" s="4" t="b">
        <f t="shared" si="111"/>
        <v>0</v>
      </c>
      <c r="S6276" s="4">
        <v>0</v>
      </c>
    </row>
    <row r="6277" spans="1:19" ht="14.25" customHeight="1">
      <c r="A6277" s="4" t="s">
        <v>3923</v>
      </c>
      <c r="B6277" s="5"/>
      <c r="C6277" s="4">
        <v>0</v>
      </c>
      <c r="E6277" s="4" t="b">
        <f t="shared" si="110"/>
        <v>0</v>
      </c>
      <c r="F6277" s="4">
        <v>0</v>
      </c>
      <c r="G6277" s="4">
        <v>1202</v>
      </c>
      <c r="H6277" s="6">
        <v>43900</v>
      </c>
      <c r="I6277" s="4" t="s">
        <v>3931</v>
      </c>
      <c r="J6277" s="4" t="s">
        <v>40</v>
      </c>
      <c r="K6277" s="4">
        <v>13641</v>
      </c>
      <c r="L6277" s="4">
        <v>0</v>
      </c>
      <c r="M6277" s="4">
        <v>0</v>
      </c>
      <c r="N6277" s="4">
        <v>10000</v>
      </c>
      <c r="O6277" s="4">
        <v>0</v>
      </c>
      <c r="P6277" s="4">
        <v>-30000</v>
      </c>
      <c r="Q6277" s="4">
        <v>8421</v>
      </c>
      <c r="R6277" s="4" t="b">
        <f t="shared" si="111"/>
        <v>0</v>
      </c>
      <c r="S6277" s="4">
        <v>0</v>
      </c>
    </row>
    <row r="6278" spans="1:19" ht="14.25" customHeight="1">
      <c r="A6278" s="4" t="s">
        <v>3923</v>
      </c>
      <c r="B6278" s="5"/>
      <c r="C6278" s="4">
        <v>0</v>
      </c>
      <c r="E6278" s="4" t="b">
        <f t="shared" si="110"/>
        <v>0</v>
      </c>
      <c r="F6278" s="4">
        <v>0</v>
      </c>
      <c r="G6278" s="4">
        <v>1202</v>
      </c>
      <c r="H6278" s="6">
        <v>43927</v>
      </c>
      <c r="I6278" s="4" t="s">
        <v>3931</v>
      </c>
      <c r="J6278" s="4" t="s">
        <v>40</v>
      </c>
      <c r="K6278" s="4">
        <v>13687</v>
      </c>
      <c r="L6278" s="4">
        <v>0</v>
      </c>
      <c r="M6278" s="4">
        <v>0</v>
      </c>
      <c r="N6278" s="4">
        <v>10000</v>
      </c>
      <c r="O6278" s="4">
        <v>0</v>
      </c>
      <c r="P6278" s="4">
        <v>-40000</v>
      </c>
      <c r="Q6278" s="4">
        <v>8422</v>
      </c>
      <c r="R6278" s="4" t="b">
        <f t="shared" si="111"/>
        <v>0</v>
      </c>
      <c r="S6278" s="4">
        <v>0</v>
      </c>
    </row>
    <row r="6279" spans="1:19" ht="14.25" customHeight="1">
      <c r="A6279" s="4" t="s">
        <v>3923</v>
      </c>
      <c r="B6279" s="5"/>
      <c r="C6279" s="4">
        <v>0</v>
      </c>
      <c r="E6279" s="4" t="b">
        <f t="shared" si="110"/>
        <v>0</v>
      </c>
      <c r="F6279" s="4">
        <v>0</v>
      </c>
      <c r="G6279" s="4">
        <v>1202</v>
      </c>
      <c r="H6279" s="6">
        <v>43957</v>
      </c>
      <c r="I6279" s="4" t="s">
        <v>3931</v>
      </c>
      <c r="J6279" s="4" t="s">
        <v>40</v>
      </c>
      <c r="K6279" s="4">
        <v>13744</v>
      </c>
      <c r="L6279" s="4">
        <v>0</v>
      </c>
      <c r="M6279" s="4">
        <v>0</v>
      </c>
      <c r="N6279" s="4">
        <v>10000</v>
      </c>
      <c r="O6279" s="4">
        <v>0</v>
      </c>
      <c r="P6279" s="4">
        <v>-50000</v>
      </c>
      <c r="Q6279" s="4">
        <v>8423</v>
      </c>
      <c r="R6279" s="4" t="b">
        <f t="shared" si="111"/>
        <v>0</v>
      </c>
      <c r="S6279" s="4">
        <v>0</v>
      </c>
    </row>
    <row r="6280" spans="1:19" ht="14.25" customHeight="1">
      <c r="A6280" s="4" t="s">
        <v>3923</v>
      </c>
      <c r="B6280" s="5"/>
      <c r="C6280" s="4">
        <v>0</v>
      </c>
      <c r="E6280" s="4" t="b">
        <f t="shared" si="110"/>
        <v>0</v>
      </c>
      <c r="F6280" s="4">
        <v>0</v>
      </c>
      <c r="G6280" s="4">
        <v>1202</v>
      </c>
      <c r="H6280" s="6">
        <v>43990</v>
      </c>
      <c r="I6280" s="4" t="s">
        <v>3931</v>
      </c>
      <c r="J6280" s="4" t="s">
        <v>40</v>
      </c>
      <c r="K6280" s="4">
        <v>13821</v>
      </c>
      <c r="L6280" s="4">
        <v>0</v>
      </c>
      <c r="M6280" s="4">
        <v>0</v>
      </c>
      <c r="N6280" s="4">
        <v>10000</v>
      </c>
      <c r="O6280" s="4">
        <v>0</v>
      </c>
      <c r="P6280" s="4">
        <v>-60000</v>
      </c>
      <c r="Q6280" s="4">
        <v>8424</v>
      </c>
      <c r="R6280" s="4" t="b">
        <f t="shared" si="111"/>
        <v>0</v>
      </c>
      <c r="S6280" s="4">
        <v>0</v>
      </c>
    </row>
    <row r="6281" spans="1:19" ht="14.25" customHeight="1">
      <c r="A6281" s="4" t="s">
        <v>3923</v>
      </c>
      <c r="B6281" s="5"/>
      <c r="C6281" s="4">
        <v>0</v>
      </c>
      <c r="E6281" s="4" t="b">
        <f t="shared" si="110"/>
        <v>0</v>
      </c>
      <c r="F6281" s="4">
        <v>0</v>
      </c>
      <c r="G6281" s="4">
        <v>1202</v>
      </c>
      <c r="H6281" s="6">
        <v>44019</v>
      </c>
      <c r="I6281" s="4" t="s">
        <v>3931</v>
      </c>
      <c r="J6281" s="4" t="s">
        <v>40</v>
      </c>
      <c r="K6281" s="4">
        <v>13892</v>
      </c>
      <c r="L6281" s="4">
        <v>0</v>
      </c>
      <c r="M6281" s="4">
        <v>0</v>
      </c>
      <c r="N6281" s="4">
        <v>10000</v>
      </c>
      <c r="O6281" s="4">
        <v>0</v>
      </c>
      <c r="P6281" s="4">
        <v>-70000</v>
      </c>
      <c r="Q6281" s="4">
        <v>8425</v>
      </c>
      <c r="R6281" s="4" t="b">
        <f t="shared" si="111"/>
        <v>0</v>
      </c>
      <c r="S6281" s="4">
        <v>0</v>
      </c>
    </row>
    <row r="6282" spans="1:19" ht="14.25" customHeight="1">
      <c r="A6282" s="4" t="s">
        <v>3923</v>
      </c>
      <c r="B6282" s="5"/>
      <c r="C6282" s="4">
        <v>0</v>
      </c>
      <c r="E6282" s="4" t="b">
        <f t="shared" si="110"/>
        <v>0</v>
      </c>
      <c r="F6282" s="4">
        <v>0</v>
      </c>
      <c r="G6282" s="4">
        <v>1202</v>
      </c>
      <c r="H6282" s="6">
        <v>44049</v>
      </c>
      <c r="I6282" s="4" t="s">
        <v>3931</v>
      </c>
      <c r="J6282" s="4" t="s">
        <v>40</v>
      </c>
      <c r="K6282" s="4">
        <v>13960</v>
      </c>
      <c r="L6282" s="4">
        <v>0</v>
      </c>
      <c r="M6282" s="4">
        <v>0</v>
      </c>
      <c r="N6282" s="4">
        <v>10000</v>
      </c>
      <c r="O6282" s="4">
        <v>0</v>
      </c>
      <c r="P6282" s="4">
        <v>-80000</v>
      </c>
      <c r="Q6282" s="4">
        <v>8426</v>
      </c>
      <c r="R6282" s="4" t="b">
        <f t="shared" si="111"/>
        <v>0</v>
      </c>
      <c r="S6282" s="4">
        <v>0</v>
      </c>
    </row>
    <row r="6283" spans="1:19" ht="14.25" customHeight="1">
      <c r="A6283" s="4" t="s">
        <v>3923</v>
      </c>
      <c r="B6283" s="5"/>
      <c r="C6283" s="4">
        <v>0</v>
      </c>
      <c r="E6283" s="4" t="b">
        <f t="shared" si="110"/>
        <v>0</v>
      </c>
      <c r="F6283" s="4">
        <v>0</v>
      </c>
      <c r="G6283" s="4">
        <v>1202</v>
      </c>
      <c r="H6283" s="6">
        <v>44077</v>
      </c>
      <c r="I6283" s="4" t="s">
        <v>3931</v>
      </c>
      <c r="J6283" s="4" t="s">
        <v>40</v>
      </c>
      <c r="K6283" s="4">
        <v>14029</v>
      </c>
      <c r="L6283" s="4">
        <v>0</v>
      </c>
      <c r="M6283" s="4">
        <v>0</v>
      </c>
      <c r="N6283" s="4">
        <v>10000</v>
      </c>
      <c r="O6283" s="4">
        <v>0</v>
      </c>
      <c r="P6283" s="4">
        <v>-90000</v>
      </c>
      <c r="Q6283" s="4">
        <v>8427</v>
      </c>
      <c r="R6283" s="4" t="b">
        <f t="shared" si="111"/>
        <v>0</v>
      </c>
      <c r="S6283" s="4">
        <v>0</v>
      </c>
    </row>
    <row r="6284" spans="1:19" ht="14.25" customHeight="1">
      <c r="A6284" s="4" t="s">
        <v>3923</v>
      </c>
      <c r="B6284" s="5"/>
      <c r="C6284" s="4">
        <v>0</v>
      </c>
      <c r="E6284" s="4" t="b">
        <f t="shared" si="110"/>
        <v>0</v>
      </c>
      <c r="F6284" s="4">
        <v>0</v>
      </c>
      <c r="G6284" s="4">
        <v>1202</v>
      </c>
      <c r="H6284" s="6">
        <v>44110</v>
      </c>
      <c r="I6284" s="4" t="s">
        <v>3931</v>
      </c>
      <c r="J6284" s="4" t="s">
        <v>40</v>
      </c>
      <c r="K6284" s="4">
        <v>14113</v>
      </c>
      <c r="L6284" s="4">
        <v>0</v>
      </c>
      <c r="M6284" s="4">
        <v>0</v>
      </c>
      <c r="N6284" s="4">
        <v>10000</v>
      </c>
      <c r="O6284" s="4">
        <v>0</v>
      </c>
      <c r="P6284" s="4">
        <v>-100000</v>
      </c>
      <c r="Q6284" s="4">
        <v>8428</v>
      </c>
      <c r="R6284" s="4" t="b">
        <f t="shared" si="111"/>
        <v>0</v>
      </c>
      <c r="S6284" s="4">
        <v>0</v>
      </c>
    </row>
    <row r="6285" spans="1:19" ht="14.25" customHeight="1">
      <c r="A6285" s="4" t="s">
        <v>3923</v>
      </c>
      <c r="B6285" s="5"/>
      <c r="C6285" s="4">
        <v>0</v>
      </c>
      <c r="E6285" s="4" t="b">
        <f t="shared" si="110"/>
        <v>0</v>
      </c>
      <c r="F6285" s="4">
        <v>0</v>
      </c>
      <c r="G6285" s="4">
        <v>1202</v>
      </c>
      <c r="H6285" s="6">
        <v>44140</v>
      </c>
      <c r="I6285" s="4" t="s">
        <v>3931</v>
      </c>
      <c r="J6285" s="4" t="s">
        <v>40</v>
      </c>
      <c r="K6285" s="4">
        <v>14175</v>
      </c>
      <c r="L6285" s="4">
        <v>0</v>
      </c>
      <c r="M6285" s="4">
        <v>0</v>
      </c>
      <c r="N6285" s="4">
        <v>10000</v>
      </c>
      <c r="O6285" s="4">
        <v>0</v>
      </c>
      <c r="P6285" s="4">
        <v>-110000</v>
      </c>
      <c r="Q6285" s="4">
        <v>8429</v>
      </c>
      <c r="R6285" s="4" t="b">
        <f t="shared" si="111"/>
        <v>0</v>
      </c>
      <c r="S6285" s="4">
        <v>0</v>
      </c>
    </row>
    <row r="6286" spans="1:19" ht="14.25" customHeight="1">
      <c r="A6286" s="4" t="s">
        <v>3923</v>
      </c>
      <c r="B6286" s="5"/>
      <c r="C6286" s="4">
        <v>0</v>
      </c>
      <c r="E6286" s="4" t="b">
        <f t="shared" si="110"/>
        <v>0</v>
      </c>
      <c r="F6286" s="4">
        <v>0</v>
      </c>
      <c r="G6286" s="4">
        <v>1202</v>
      </c>
      <c r="H6286" s="6">
        <v>44167</v>
      </c>
      <c r="I6286" s="4" t="s">
        <v>3931</v>
      </c>
      <c r="J6286" s="4" t="s">
        <v>40</v>
      </c>
      <c r="K6286" s="4">
        <v>14244</v>
      </c>
      <c r="L6286" s="4">
        <v>0</v>
      </c>
      <c r="M6286" s="4">
        <v>0</v>
      </c>
      <c r="N6286" s="4">
        <v>10000</v>
      </c>
      <c r="O6286" s="4">
        <v>0</v>
      </c>
      <c r="P6286" s="4">
        <v>-120000</v>
      </c>
      <c r="Q6286" s="4">
        <v>8430</v>
      </c>
      <c r="R6286" s="4" t="b">
        <f t="shared" si="111"/>
        <v>0</v>
      </c>
      <c r="S6286" s="4">
        <v>0</v>
      </c>
    </row>
    <row r="6287" spans="1:19" ht="14.25" customHeight="1">
      <c r="A6287" s="4" t="s">
        <v>3923</v>
      </c>
      <c r="B6287" s="5" t="s">
        <v>3932</v>
      </c>
      <c r="C6287" s="4">
        <v>0</v>
      </c>
      <c r="D6287" s="4" t="s">
        <v>3932</v>
      </c>
      <c r="E6287" s="4" t="b">
        <f t="shared" si="110"/>
        <v>0</v>
      </c>
      <c r="F6287" s="4">
        <v>0</v>
      </c>
      <c r="G6287" s="4">
        <v>1202</v>
      </c>
      <c r="H6287" s="3" t="s">
        <v>21</v>
      </c>
      <c r="K6287" s="4">
        <v>0</v>
      </c>
      <c r="L6287" s="4">
        <v>0</v>
      </c>
      <c r="M6287" s="4">
        <v>0</v>
      </c>
      <c r="N6287" s="4">
        <v>120000</v>
      </c>
      <c r="O6287" s="4">
        <v>0</v>
      </c>
      <c r="P6287" s="4">
        <v>-120000</v>
      </c>
      <c r="Q6287" s="4">
        <v>8431</v>
      </c>
      <c r="R6287" s="4" t="b">
        <f t="shared" si="111"/>
        <v>0</v>
      </c>
      <c r="S6287" s="4">
        <v>0</v>
      </c>
    </row>
    <row r="6288" spans="1:19" ht="14.25" customHeight="1">
      <c r="A6288" s="4" t="s">
        <v>3923</v>
      </c>
      <c r="B6288" s="5" t="s">
        <v>81</v>
      </c>
      <c r="C6288" s="4">
        <v>0</v>
      </c>
      <c r="D6288" s="4" t="s">
        <v>81</v>
      </c>
      <c r="E6288" s="4" t="b">
        <f t="shared" si="110"/>
        <v>0</v>
      </c>
      <c r="F6288" s="4">
        <v>0</v>
      </c>
      <c r="G6288" s="4">
        <v>1301</v>
      </c>
      <c r="H6288" s="3" t="s">
        <v>21</v>
      </c>
      <c r="K6288" s="4">
        <v>0</v>
      </c>
      <c r="L6288" s="4">
        <v>120000</v>
      </c>
      <c r="M6288" s="4">
        <v>0</v>
      </c>
      <c r="N6288" s="4">
        <v>0</v>
      </c>
      <c r="O6288" s="4">
        <v>0</v>
      </c>
      <c r="P6288" s="4">
        <v>0</v>
      </c>
      <c r="Q6288" s="4">
        <v>8432</v>
      </c>
      <c r="R6288" s="4" t="b">
        <f t="shared" si="111"/>
        <v>0</v>
      </c>
      <c r="S6288" s="4">
        <v>0</v>
      </c>
    </row>
    <row r="6289" spans="1:19" ht="14.25" customHeight="1">
      <c r="A6289" s="4" t="s">
        <v>3923</v>
      </c>
      <c r="B6289" s="5"/>
      <c r="C6289" s="4">
        <v>0</v>
      </c>
      <c r="E6289" s="4" t="b">
        <f t="shared" si="110"/>
        <v>0</v>
      </c>
      <c r="F6289" s="4">
        <v>0</v>
      </c>
      <c r="G6289" s="4">
        <v>1301</v>
      </c>
      <c r="H6289" s="6">
        <v>43844</v>
      </c>
      <c r="I6289" s="4" t="s">
        <v>3933</v>
      </c>
      <c r="J6289" s="4" t="s">
        <v>40</v>
      </c>
      <c r="K6289" s="4">
        <v>13511</v>
      </c>
      <c r="L6289" s="4">
        <v>0</v>
      </c>
      <c r="M6289" s="4">
        <v>0</v>
      </c>
      <c r="N6289" s="4">
        <v>10000</v>
      </c>
      <c r="O6289" s="4">
        <v>0</v>
      </c>
      <c r="P6289" s="4">
        <v>-10000</v>
      </c>
      <c r="Q6289" s="4">
        <v>8433</v>
      </c>
      <c r="R6289" s="4" t="b">
        <f t="shared" si="111"/>
        <v>0</v>
      </c>
      <c r="S6289" s="4">
        <v>0</v>
      </c>
    </row>
    <row r="6290" spans="1:19" ht="14.25" customHeight="1">
      <c r="A6290" s="4" t="s">
        <v>3923</v>
      </c>
      <c r="B6290" s="5"/>
      <c r="C6290" s="4">
        <v>0</v>
      </c>
      <c r="E6290" s="4" t="b">
        <f t="shared" si="110"/>
        <v>0</v>
      </c>
      <c r="F6290" s="4">
        <v>0</v>
      </c>
      <c r="G6290" s="4">
        <v>1301</v>
      </c>
      <c r="H6290" s="6">
        <v>43874</v>
      </c>
      <c r="I6290" s="4" t="s">
        <v>3933</v>
      </c>
      <c r="J6290" s="4" t="s">
        <v>40</v>
      </c>
      <c r="K6290" s="4">
        <v>13585</v>
      </c>
      <c r="L6290" s="4">
        <v>0</v>
      </c>
      <c r="M6290" s="4">
        <v>0</v>
      </c>
      <c r="N6290" s="4">
        <v>10000</v>
      </c>
      <c r="O6290" s="4">
        <v>0</v>
      </c>
      <c r="P6290" s="4">
        <v>-20000</v>
      </c>
      <c r="Q6290" s="4">
        <v>8434</v>
      </c>
      <c r="R6290" s="4" t="b">
        <f t="shared" si="111"/>
        <v>0</v>
      </c>
      <c r="S6290" s="4">
        <v>0</v>
      </c>
    </row>
    <row r="6291" spans="1:19" ht="14.25" customHeight="1">
      <c r="A6291" s="4" t="s">
        <v>3923</v>
      </c>
      <c r="B6291" s="5"/>
      <c r="C6291" s="4">
        <v>0</v>
      </c>
      <c r="E6291" s="4" t="b">
        <f t="shared" si="110"/>
        <v>0</v>
      </c>
      <c r="F6291" s="4">
        <v>0</v>
      </c>
      <c r="G6291" s="4">
        <v>1301</v>
      </c>
      <c r="H6291" s="6">
        <v>43900</v>
      </c>
      <c r="I6291" s="4" t="s">
        <v>3933</v>
      </c>
      <c r="J6291" s="4" t="s">
        <v>40</v>
      </c>
      <c r="K6291" s="4">
        <v>13645</v>
      </c>
      <c r="L6291" s="4">
        <v>0</v>
      </c>
      <c r="M6291" s="4">
        <v>0</v>
      </c>
      <c r="N6291" s="4">
        <v>10000</v>
      </c>
      <c r="O6291" s="4">
        <v>0</v>
      </c>
      <c r="P6291" s="4">
        <v>-30000</v>
      </c>
      <c r="Q6291" s="4">
        <v>8435</v>
      </c>
      <c r="R6291" s="4" t="b">
        <f t="shared" si="111"/>
        <v>0</v>
      </c>
      <c r="S6291" s="4">
        <v>0</v>
      </c>
    </row>
    <row r="6292" spans="1:19" ht="14.25" customHeight="1">
      <c r="A6292" s="4" t="s">
        <v>3923</v>
      </c>
      <c r="B6292" s="5"/>
      <c r="C6292" s="4">
        <v>0</v>
      </c>
      <c r="E6292" s="4" t="b">
        <f t="shared" si="110"/>
        <v>0</v>
      </c>
      <c r="F6292" s="4">
        <v>0</v>
      </c>
      <c r="G6292" s="4">
        <v>1301</v>
      </c>
      <c r="H6292" s="6">
        <v>43924</v>
      </c>
      <c r="I6292" s="4" t="s">
        <v>3933</v>
      </c>
      <c r="J6292" s="4" t="s">
        <v>40</v>
      </c>
      <c r="K6292" s="4">
        <v>13684</v>
      </c>
      <c r="L6292" s="4">
        <v>0</v>
      </c>
      <c r="M6292" s="4">
        <v>0</v>
      </c>
      <c r="N6292" s="4">
        <v>10000</v>
      </c>
      <c r="O6292" s="4">
        <v>0</v>
      </c>
      <c r="P6292" s="4">
        <v>-40000</v>
      </c>
      <c r="Q6292" s="4">
        <v>8436</v>
      </c>
      <c r="R6292" s="4" t="b">
        <f t="shared" si="111"/>
        <v>0</v>
      </c>
      <c r="S6292" s="4">
        <v>0</v>
      </c>
    </row>
    <row r="6293" spans="1:19" ht="14.25" customHeight="1">
      <c r="A6293" s="4" t="s">
        <v>3923</v>
      </c>
      <c r="B6293" s="5"/>
      <c r="C6293" s="4">
        <v>0</v>
      </c>
      <c r="E6293" s="4" t="b">
        <f t="shared" si="110"/>
        <v>0</v>
      </c>
      <c r="F6293" s="4">
        <v>0</v>
      </c>
      <c r="G6293" s="4">
        <v>1301</v>
      </c>
      <c r="H6293" s="6">
        <v>43959</v>
      </c>
      <c r="I6293" s="4" t="s">
        <v>3933</v>
      </c>
      <c r="J6293" s="4" t="s">
        <v>40</v>
      </c>
      <c r="K6293" s="4">
        <v>13753</v>
      </c>
      <c r="L6293" s="4">
        <v>0</v>
      </c>
      <c r="M6293" s="4">
        <v>0</v>
      </c>
      <c r="N6293" s="4">
        <v>10000</v>
      </c>
      <c r="O6293" s="4">
        <v>0</v>
      </c>
      <c r="P6293" s="4">
        <v>-50000</v>
      </c>
      <c r="Q6293" s="4">
        <v>8437</v>
      </c>
      <c r="R6293" s="4" t="b">
        <f t="shared" si="111"/>
        <v>0</v>
      </c>
      <c r="S6293" s="4">
        <v>0</v>
      </c>
    </row>
    <row r="6294" spans="1:19" ht="14.25" customHeight="1">
      <c r="A6294" s="4" t="s">
        <v>3923</v>
      </c>
      <c r="B6294" s="5"/>
      <c r="C6294" s="4">
        <v>0</v>
      </c>
      <c r="E6294" s="4" t="b">
        <f t="shared" si="110"/>
        <v>0</v>
      </c>
      <c r="F6294" s="4">
        <v>0</v>
      </c>
      <c r="G6294" s="4">
        <v>1301</v>
      </c>
      <c r="H6294" s="6">
        <v>43994</v>
      </c>
      <c r="I6294" s="4" t="s">
        <v>3933</v>
      </c>
      <c r="J6294" s="4" t="s">
        <v>40</v>
      </c>
      <c r="K6294" s="4">
        <v>13841</v>
      </c>
      <c r="L6294" s="4">
        <v>0</v>
      </c>
      <c r="M6294" s="4">
        <v>0</v>
      </c>
      <c r="N6294" s="4">
        <v>10000</v>
      </c>
      <c r="O6294" s="4">
        <v>0</v>
      </c>
      <c r="P6294" s="4">
        <v>-60000</v>
      </c>
      <c r="Q6294" s="4">
        <v>8438</v>
      </c>
      <c r="R6294" s="4" t="b">
        <f t="shared" si="111"/>
        <v>0</v>
      </c>
      <c r="S6294" s="4">
        <v>0</v>
      </c>
    </row>
    <row r="6295" spans="1:19" ht="14.25" customHeight="1">
      <c r="A6295" s="4" t="s">
        <v>3923</v>
      </c>
      <c r="B6295" s="5"/>
      <c r="C6295" s="4">
        <v>0</v>
      </c>
      <c r="E6295" s="4" t="b">
        <f t="shared" si="110"/>
        <v>0</v>
      </c>
      <c r="F6295" s="4">
        <v>0</v>
      </c>
      <c r="G6295" s="4">
        <v>1301</v>
      </c>
      <c r="H6295" s="6">
        <v>44022</v>
      </c>
      <c r="I6295" s="4" t="s">
        <v>3933</v>
      </c>
      <c r="J6295" s="4" t="s">
        <v>40</v>
      </c>
      <c r="K6295" s="4">
        <v>13905</v>
      </c>
      <c r="L6295" s="4">
        <v>0</v>
      </c>
      <c r="M6295" s="4">
        <v>0</v>
      </c>
      <c r="N6295" s="4">
        <v>10000</v>
      </c>
      <c r="O6295" s="4">
        <v>0</v>
      </c>
      <c r="P6295" s="4">
        <v>-70000</v>
      </c>
      <c r="Q6295" s="4">
        <v>8439</v>
      </c>
      <c r="R6295" s="4" t="b">
        <f t="shared" si="111"/>
        <v>0</v>
      </c>
      <c r="S6295" s="4">
        <v>0</v>
      </c>
    </row>
    <row r="6296" spans="1:19" ht="14.25" customHeight="1">
      <c r="A6296" s="4" t="s">
        <v>3923</v>
      </c>
      <c r="B6296" s="5"/>
      <c r="C6296" s="4">
        <v>0</v>
      </c>
      <c r="E6296" s="4" t="b">
        <f t="shared" si="110"/>
        <v>0</v>
      </c>
      <c r="F6296" s="4">
        <v>0</v>
      </c>
      <c r="G6296" s="4">
        <v>1301</v>
      </c>
      <c r="H6296" s="6">
        <v>44057</v>
      </c>
      <c r="I6296" s="4" t="s">
        <v>3933</v>
      </c>
      <c r="J6296" s="4" t="s">
        <v>40</v>
      </c>
      <c r="K6296" s="4">
        <v>13980</v>
      </c>
      <c r="L6296" s="4">
        <v>0</v>
      </c>
      <c r="M6296" s="4">
        <v>0</v>
      </c>
      <c r="N6296" s="4">
        <v>10000</v>
      </c>
      <c r="O6296" s="4">
        <v>0</v>
      </c>
      <c r="P6296" s="4">
        <v>-80000</v>
      </c>
      <c r="Q6296" s="4">
        <v>8440</v>
      </c>
      <c r="R6296" s="4" t="b">
        <f t="shared" si="111"/>
        <v>0</v>
      </c>
      <c r="S6296" s="4">
        <v>0</v>
      </c>
    </row>
    <row r="6297" spans="1:19" ht="14.25" customHeight="1">
      <c r="A6297" s="4" t="s">
        <v>3923</v>
      </c>
      <c r="B6297" s="5"/>
      <c r="C6297" s="4">
        <v>0</v>
      </c>
      <c r="E6297" s="4" t="b">
        <f t="shared" si="110"/>
        <v>0</v>
      </c>
      <c r="F6297" s="4">
        <v>0</v>
      </c>
      <c r="G6297" s="4">
        <v>1301</v>
      </c>
      <c r="H6297" s="6">
        <v>44084</v>
      </c>
      <c r="I6297" s="4" t="s">
        <v>3933</v>
      </c>
      <c r="J6297" s="4" t="s">
        <v>40</v>
      </c>
      <c r="K6297" s="4">
        <v>14054</v>
      </c>
      <c r="L6297" s="4">
        <v>0</v>
      </c>
      <c r="M6297" s="4">
        <v>0</v>
      </c>
      <c r="N6297" s="4">
        <v>10000</v>
      </c>
      <c r="O6297" s="4">
        <v>0</v>
      </c>
      <c r="P6297" s="4">
        <v>-90000</v>
      </c>
      <c r="Q6297" s="4">
        <v>8441</v>
      </c>
      <c r="R6297" s="4" t="b">
        <f t="shared" si="111"/>
        <v>0</v>
      </c>
      <c r="S6297" s="4">
        <v>0</v>
      </c>
    </row>
    <row r="6298" spans="1:19" ht="14.25" customHeight="1">
      <c r="A6298" s="4" t="s">
        <v>3923</v>
      </c>
      <c r="B6298" s="5"/>
      <c r="C6298" s="4">
        <v>0</v>
      </c>
      <c r="E6298" s="4" t="b">
        <f t="shared" si="110"/>
        <v>0</v>
      </c>
      <c r="F6298" s="4">
        <v>0</v>
      </c>
      <c r="G6298" s="4">
        <v>1301</v>
      </c>
      <c r="H6298" s="6">
        <v>44112</v>
      </c>
      <c r="I6298" s="4" t="s">
        <v>3933</v>
      </c>
      <c r="J6298" s="4" t="s">
        <v>40</v>
      </c>
      <c r="K6298" s="4">
        <v>14118</v>
      </c>
      <c r="L6298" s="4">
        <v>0</v>
      </c>
      <c r="M6298" s="4">
        <v>0</v>
      </c>
      <c r="N6298" s="4">
        <v>10000</v>
      </c>
      <c r="O6298" s="4">
        <v>0</v>
      </c>
      <c r="P6298" s="4">
        <v>-100000</v>
      </c>
      <c r="Q6298" s="4">
        <v>8442</v>
      </c>
      <c r="R6298" s="4" t="b">
        <f t="shared" si="111"/>
        <v>0</v>
      </c>
      <c r="S6298" s="4">
        <v>0</v>
      </c>
    </row>
    <row r="6299" spans="1:19" ht="14.25" customHeight="1">
      <c r="A6299" s="4" t="s">
        <v>3923</v>
      </c>
      <c r="B6299" s="5"/>
      <c r="C6299" s="4">
        <v>0</v>
      </c>
      <c r="E6299" s="4" t="b">
        <f t="shared" si="110"/>
        <v>0</v>
      </c>
      <c r="F6299" s="4">
        <v>0</v>
      </c>
      <c r="G6299" s="4">
        <v>1301</v>
      </c>
      <c r="H6299" s="6">
        <v>44145</v>
      </c>
      <c r="I6299" s="4" t="s">
        <v>3933</v>
      </c>
      <c r="J6299" s="4" t="s">
        <v>40</v>
      </c>
      <c r="K6299" s="4">
        <v>14192</v>
      </c>
      <c r="L6299" s="4">
        <v>0</v>
      </c>
      <c r="M6299" s="4">
        <v>0</v>
      </c>
      <c r="N6299" s="4">
        <v>10000</v>
      </c>
      <c r="O6299" s="4">
        <v>0</v>
      </c>
      <c r="P6299" s="4">
        <v>-110000</v>
      </c>
      <c r="Q6299" s="4">
        <v>8443</v>
      </c>
      <c r="R6299" s="4" t="b">
        <f t="shared" si="111"/>
        <v>0</v>
      </c>
      <c r="S6299" s="4">
        <v>0</v>
      </c>
    </row>
    <row r="6300" spans="1:19" ht="14.25" customHeight="1">
      <c r="A6300" s="4" t="s">
        <v>3923</v>
      </c>
      <c r="B6300" s="5"/>
      <c r="C6300" s="4">
        <v>0</v>
      </c>
      <c r="E6300" s="4" t="b">
        <f t="shared" si="110"/>
        <v>0</v>
      </c>
      <c r="F6300" s="4">
        <v>0</v>
      </c>
      <c r="G6300" s="4">
        <v>1301</v>
      </c>
      <c r="H6300" s="6">
        <v>44179</v>
      </c>
      <c r="I6300" s="4" t="s">
        <v>3933</v>
      </c>
      <c r="J6300" s="4" t="s">
        <v>40</v>
      </c>
      <c r="K6300" s="4">
        <v>14277</v>
      </c>
      <c r="L6300" s="4">
        <v>0</v>
      </c>
      <c r="M6300" s="4">
        <v>0</v>
      </c>
      <c r="N6300" s="4">
        <v>10000</v>
      </c>
      <c r="O6300" s="4">
        <v>0</v>
      </c>
      <c r="P6300" s="4">
        <v>-120000</v>
      </c>
      <c r="Q6300" s="4">
        <v>8444</v>
      </c>
      <c r="R6300" s="4" t="b">
        <f t="shared" si="111"/>
        <v>0</v>
      </c>
      <c r="S6300" s="4">
        <v>0</v>
      </c>
    </row>
    <row r="6301" spans="1:19" ht="14.25" customHeight="1">
      <c r="A6301" s="4" t="s">
        <v>3923</v>
      </c>
      <c r="B6301" s="5" t="s">
        <v>3934</v>
      </c>
      <c r="C6301" s="4">
        <v>0</v>
      </c>
      <c r="D6301" s="4" t="s">
        <v>3934</v>
      </c>
      <c r="E6301" s="4" t="b">
        <f t="shared" si="110"/>
        <v>0</v>
      </c>
      <c r="F6301" s="4">
        <v>0</v>
      </c>
      <c r="G6301" s="4">
        <v>1301</v>
      </c>
      <c r="H6301" s="3" t="s">
        <v>21</v>
      </c>
      <c r="K6301" s="4">
        <v>0</v>
      </c>
      <c r="L6301" s="4">
        <v>0</v>
      </c>
      <c r="M6301" s="4">
        <v>0</v>
      </c>
      <c r="N6301" s="4">
        <v>120000</v>
      </c>
      <c r="O6301" s="4">
        <v>0</v>
      </c>
      <c r="P6301" s="4">
        <v>-120000</v>
      </c>
      <c r="Q6301" s="4">
        <v>8445</v>
      </c>
      <c r="R6301" s="4" t="b">
        <f t="shared" si="111"/>
        <v>0</v>
      </c>
      <c r="S6301" s="4">
        <v>0</v>
      </c>
    </row>
    <row r="6302" spans="1:19" ht="14.25" customHeight="1">
      <c r="A6302" s="4" t="s">
        <v>3923</v>
      </c>
      <c r="B6302" s="5" t="s">
        <v>92</v>
      </c>
      <c r="C6302" s="4">
        <v>0</v>
      </c>
      <c r="D6302" s="4" t="s">
        <v>92</v>
      </c>
      <c r="E6302" s="4" t="b">
        <f t="shared" si="110"/>
        <v>0</v>
      </c>
      <c r="F6302" s="4">
        <v>0</v>
      </c>
      <c r="G6302" s="4">
        <v>1302</v>
      </c>
      <c r="H6302" s="3" t="s">
        <v>21</v>
      </c>
      <c r="K6302" s="4">
        <v>0</v>
      </c>
      <c r="L6302" s="4">
        <v>132000</v>
      </c>
      <c r="M6302" s="4">
        <v>0</v>
      </c>
      <c r="N6302" s="4">
        <v>0</v>
      </c>
      <c r="O6302" s="4">
        <v>0</v>
      </c>
      <c r="P6302" s="4">
        <v>0</v>
      </c>
      <c r="Q6302" s="4">
        <v>8446</v>
      </c>
      <c r="R6302" s="4" t="b">
        <f t="shared" si="111"/>
        <v>0</v>
      </c>
      <c r="S6302" s="4">
        <v>0</v>
      </c>
    </row>
    <row r="6303" spans="1:19" ht="14.25" customHeight="1">
      <c r="A6303" s="4" t="s">
        <v>3923</v>
      </c>
      <c r="B6303" s="5"/>
      <c r="C6303" s="4">
        <v>0</v>
      </c>
      <c r="E6303" s="4" t="b">
        <f t="shared" si="110"/>
        <v>0</v>
      </c>
      <c r="F6303" s="4">
        <v>0</v>
      </c>
      <c r="G6303" s="4">
        <v>1302</v>
      </c>
      <c r="H6303" s="6">
        <v>43843</v>
      </c>
      <c r="I6303" s="4" t="s">
        <v>3935</v>
      </c>
      <c r="J6303" s="4" t="s">
        <v>40</v>
      </c>
      <c r="K6303" s="4">
        <v>13506</v>
      </c>
      <c r="L6303" s="4">
        <v>0</v>
      </c>
      <c r="M6303" s="4">
        <v>0</v>
      </c>
      <c r="N6303" s="4">
        <v>11000</v>
      </c>
      <c r="O6303" s="4">
        <v>0</v>
      </c>
      <c r="P6303" s="4">
        <v>-11000</v>
      </c>
      <c r="Q6303" s="4">
        <v>8447</v>
      </c>
      <c r="R6303" s="4" t="b">
        <f t="shared" si="111"/>
        <v>0</v>
      </c>
      <c r="S6303" s="4">
        <v>0</v>
      </c>
    </row>
    <row r="6304" spans="1:19" ht="14.25" customHeight="1">
      <c r="A6304" s="4" t="s">
        <v>3923</v>
      </c>
      <c r="B6304" s="5"/>
      <c r="C6304" s="4">
        <v>0</v>
      </c>
      <c r="E6304" s="4" t="b">
        <f t="shared" si="110"/>
        <v>0</v>
      </c>
      <c r="F6304" s="4">
        <v>0</v>
      </c>
      <c r="G6304" s="4">
        <v>1302</v>
      </c>
      <c r="H6304" s="6">
        <v>43874</v>
      </c>
      <c r="I6304" s="4" t="s">
        <v>3935</v>
      </c>
      <c r="J6304" s="4" t="s">
        <v>40</v>
      </c>
      <c r="K6304" s="4">
        <v>13590</v>
      </c>
      <c r="L6304" s="4">
        <v>0</v>
      </c>
      <c r="M6304" s="4">
        <v>0</v>
      </c>
      <c r="N6304" s="4">
        <v>11000</v>
      </c>
      <c r="O6304" s="4">
        <v>0</v>
      </c>
      <c r="P6304" s="4">
        <v>-22000</v>
      </c>
      <c r="Q6304" s="4">
        <v>8448</v>
      </c>
      <c r="R6304" s="4" t="b">
        <f t="shared" si="111"/>
        <v>0</v>
      </c>
      <c r="S6304" s="4">
        <v>0</v>
      </c>
    </row>
    <row r="6305" spans="1:19" ht="14.25" customHeight="1">
      <c r="A6305" s="4" t="s">
        <v>3923</v>
      </c>
      <c r="B6305" s="5"/>
      <c r="C6305" s="4">
        <v>0</v>
      </c>
      <c r="E6305" s="4" t="b">
        <f t="shared" si="110"/>
        <v>0</v>
      </c>
      <c r="F6305" s="4">
        <v>0</v>
      </c>
      <c r="G6305" s="4">
        <v>1302</v>
      </c>
      <c r="H6305" s="6">
        <v>43903</v>
      </c>
      <c r="I6305" s="4" t="s">
        <v>3935</v>
      </c>
      <c r="J6305" s="4" t="s">
        <v>40</v>
      </c>
      <c r="K6305" s="4">
        <v>13663</v>
      </c>
      <c r="L6305" s="4">
        <v>0</v>
      </c>
      <c r="M6305" s="4">
        <v>0</v>
      </c>
      <c r="N6305" s="4">
        <v>11000</v>
      </c>
      <c r="O6305" s="4">
        <v>0</v>
      </c>
      <c r="P6305" s="4">
        <v>-33000</v>
      </c>
      <c r="Q6305" s="4">
        <v>8449</v>
      </c>
      <c r="R6305" s="4" t="b">
        <f t="shared" si="111"/>
        <v>0</v>
      </c>
      <c r="S6305" s="4">
        <v>0</v>
      </c>
    </row>
    <row r="6306" spans="1:19" ht="14.25" customHeight="1">
      <c r="A6306" s="4" t="s">
        <v>3923</v>
      </c>
      <c r="B6306" s="5"/>
      <c r="C6306" s="4">
        <v>0</v>
      </c>
      <c r="E6306" s="4" t="b">
        <f t="shared" si="110"/>
        <v>0</v>
      </c>
      <c r="F6306" s="4">
        <v>0</v>
      </c>
      <c r="G6306" s="4">
        <v>1302</v>
      </c>
      <c r="H6306" s="6">
        <v>43927</v>
      </c>
      <c r="I6306" s="4" t="s">
        <v>3935</v>
      </c>
      <c r="J6306" s="4" t="s">
        <v>40</v>
      </c>
      <c r="K6306" s="4">
        <v>13690</v>
      </c>
      <c r="L6306" s="4">
        <v>0</v>
      </c>
      <c r="M6306" s="4">
        <v>0</v>
      </c>
      <c r="N6306" s="4">
        <v>11000</v>
      </c>
      <c r="O6306" s="4">
        <v>0</v>
      </c>
      <c r="P6306" s="4">
        <v>-44000</v>
      </c>
      <c r="Q6306" s="4">
        <v>8450</v>
      </c>
      <c r="R6306" s="4" t="b">
        <f t="shared" si="111"/>
        <v>0</v>
      </c>
      <c r="S6306" s="4">
        <v>0</v>
      </c>
    </row>
    <row r="6307" spans="1:19" ht="14.25" customHeight="1">
      <c r="A6307" s="4" t="s">
        <v>3923</v>
      </c>
      <c r="B6307" s="5"/>
      <c r="C6307" s="4">
        <v>0</v>
      </c>
      <c r="E6307" s="4" t="b">
        <f t="shared" si="110"/>
        <v>0</v>
      </c>
      <c r="F6307" s="4">
        <v>0</v>
      </c>
      <c r="G6307" s="4">
        <v>1302</v>
      </c>
      <c r="H6307" s="6">
        <v>43963</v>
      </c>
      <c r="I6307" s="4" t="s">
        <v>3935</v>
      </c>
      <c r="J6307" s="4" t="s">
        <v>40</v>
      </c>
      <c r="K6307" s="4">
        <v>13763</v>
      </c>
      <c r="L6307" s="4">
        <v>0</v>
      </c>
      <c r="M6307" s="4">
        <v>0</v>
      </c>
      <c r="N6307" s="4">
        <v>11000</v>
      </c>
      <c r="O6307" s="4">
        <v>0</v>
      </c>
      <c r="P6307" s="4">
        <v>-55000</v>
      </c>
      <c r="Q6307" s="4">
        <v>8451</v>
      </c>
      <c r="R6307" s="4" t="b">
        <f t="shared" si="111"/>
        <v>0</v>
      </c>
      <c r="S6307" s="4">
        <v>0</v>
      </c>
    </row>
    <row r="6308" spans="1:19" ht="14.25" customHeight="1">
      <c r="A6308" s="4" t="s">
        <v>3923</v>
      </c>
      <c r="B6308" s="5"/>
      <c r="C6308" s="4">
        <v>0</v>
      </c>
      <c r="E6308" s="4" t="b">
        <f t="shared" si="110"/>
        <v>0</v>
      </c>
      <c r="F6308" s="4">
        <v>0</v>
      </c>
      <c r="G6308" s="4">
        <v>1302</v>
      </c>
      <c r="H6308" s="6">
        <v>43991</v>
      </c>
      <c r="I6308" s="4" t="s">
        <v>3935</v>
      </c>
      <c r="J6308" s="4" t="s">
        <v>40</v>
      </c>
      <c r="K6308" s="4">
        <v>13825</v>
      </c>
      <c r="L6308" s="4">
        <v>0</v>
      </c>
      <c r="M6308" s="4">
        <v>0</v>
      </c>
      <c r="N6308" s="4">
        <v>11000</v>
      </c>
      <c r="O6308" s="4">
        <v>0</v>
      </c>
      <c r="P6308" s="4">
        <v>-66000</v>
      </c>
      <c r="Q6308" s="4">
        <v>8452</v>
      </c>
      <c r="R6308" s="4" t="b">
        <f t="shared" si="111"/>
        <v>0</v>
      </c>
      <c r="S6308" s="4">
        <v>0</v>
      </c>
    </row>
    <row r="6309" spans="1:19" ht="14.25" customHeight="1">
      <c r="A6309" s="4" t="s">
        <v>3923</v>
      </c>
      <c r="B6309" s="5"/>
      <c r="C6309" s="4">
        <v>0</v>
      </c>
      <c r="E6309" s="4" t="b">
        <f t="shared" si="110"/>
        <v>0</v>
      </c>
      <c r="F6309" s="4">
        <v>0</v>
      </c>
      <c r="G6309" s="4">
        <v>1302</v>
      </c>
      <c r="H6309" s="6">
        <v>44026</v>
      </c>
      <c r="I6309" s="4" t="s">
        <v>3935</v>
      </c>
      <c r="J6309" s="4" t="s">
        <v>40</v>
      </c>
      <c r="K6309" s="4">
        <v>13914</v>
      </c>
      <c r="L6309" s="4">
        <v>0</v>
      </c>
      <c r="M6309" s="4">
        <v>0</v>
      </c>
      <c r="N6309" s="4">
        <v>11000</v>
      </c>
      <c r="O6309" s="4">
        <v>0</v>
      </c>
      <c r="P6309" s="4">
        <v>-77000</v>
      </c>
      <c r="Q6309" s="4">
        <v>8453</v>
      </c>
      <c r="R6309" s="4" t="b">
        <f t="shared" si="111"/>
        <v>0</v>
      </c>
      <c r="S6309" s="4">
        <v>0</v>
      </c>
    </row>
    <row r="6310" spans="1:19" ht="14.25" customHeight="1">
      <c r="A6310" s="4" t="s">
        <v>3923</v>
      </c>
      <c r="B6310" s="5"/>
      <c r="C6310" s="4">
        <v>0</v>
      </c>
      <c r="E6310" s="4" t="b">
        <f t="shared" si="110"/>
        <v>0</v>
      </c>
      <c r="F6310" s="4">
        <v>0</v>
      </c>
      <c r="G6310" s="4">
        <v>1302</v>
      </c>
      <c r="H6310" s="6">
        <v>44057</v>
      </c>
      <c r="I6310" s="4" t="s">
        <v>3935</v>
      </c>
      <c r="J6310" s="4" t="s">
        <v>40</v>
      </c>
      <c r="K6310" s="4">
        <v>13982</v>
      </c>
      <c r="L6310" s="4">
        <v>0</v>
      </c>
      <c r="M6310" s="4">
        <v>0</v>
      </c>
      <c r="N6310" s="4">
        <v>11000</v>
      </c>
      <c r="O6310" s="4">
        <v>0</v>
      </c>
      <c r="P6310" s="4">
        <v>-88000</v>
      </c>
      <c r="Q6310" s="4">
        <v>8454</v>
      </c>
      <c r="R6310" s="4" t="b">
        <f t="shared" si="111"/>
        <v>0</v>
      </c>
      <c r="S6310" s="4">
        <v>0</v>
      </c>
    </row>
    <row r="6311" spans="1:19" ht="14.25" customHeight="1">
      <c r="A6311" s="4" t="s">
        <v>3923</v>
      </c>
      <c r="B6311" s="5"/>
      <c r="C6311" s="4">
        <v>0</v>
      </c>
      <c r="E6311" s="4" t="b">
        <f t="shared" si="110"/>
        <v>0</v>
      </c>
      <c r="F6311" s="4">
        <v>0</v>
      </c>
      <c r="G6311" s="4">
        <v>1302</v>
      </c>
      <c r="H6311" s="6">
        <v>44088</v>
      </c>
      <c r="I6311" s="4" t="s">
        <v>3935</v>
      </c>
      <c r="J6311" s="4" t="s">
        <v>40</v>
      </c>
      <c r="K6311" s="4">
        <v>14062</v>
      </c>
      <c r="L6311" s="4">
        <v>0</v>
      </c>
      <c r="M6311" s="4">
        <v>0</v>
      </c>
      <c r="N6311" s="4">
        <v>11000</v>
      </c>
      <c r="O6311" s="4">
        <v>0</v>
      </c>
      <c r="P6311" s="4">
        <v>-99000</v>
      </c>
      <c r="Q6311" s="4">
        <v>8455</v>
      </c>
      <c r="R6311" s="4" t="b">
        <f t="shared" si="111"/>
        <v>0</v>
      </c>
      <c r="S6311" s="4">
        <v>0</v>
      </c>
    </row>
    <row r="6312" spans="1:19" ht="14.25" customHeight="1">
      <c r="A6312" s="4" t="s">
        <v>3923</v>
      </c>
      <c r="B6312" s="5"/>
      <c r="C6312" s="4">
        <v>0</v>
      </c>
      <c r="E6312" s="4" t="b">
        <f t="shared" si="110"/>
        <v>0</v>
      </c>
      <c r="F6312" s="4">
        <v>0</v>
      </c>
      <c r="G6312" s="4">
        <v>1302</v>
      </c>
      <c r="H6312" s="6">
        <v>44119</v>
      </c>
      <c r="I6312" s="4" t="s">
        <v>3935</v>
      </c>
      <c r="J6312" s="4" t="s">
        <v>40</v>
      </c>
      <c r="K6312" s="4">
        <v>14134</v>
      </c>
      <c r="L6312" s="4">
        <v>0</v>
      </c>
      <c r="M6312" s="4">
        <v>0</v>
      </c>
      <c r="N6312" s="4">
        <v>11000</v>
      </c>
      <c r="O6312" s="4">
        <v>0</v>
      </c>
      <c r="P6312" s="4">
        <v>-110000</v>
      </c>
      <c r="Q6312" s="4">
        <v>8456</v>
      </c>
      <c r="R6312" s="4" t="b">
        <f t="shared" si="111"/>
        <v>0</v>
      </c>
      <c r="S6312" s="4">
        <v>0</v>
      </c>
    </row>
    <row r="6313" spans="1:19" ht="14.25" customHeight="1">
      <c r="A6313" s="4" t="s">
        <v>3923</v>
      </c>
      <c r="B6313" s="5"/>
      <c r="C6313" s="4">
        <v>0</v>
      </c>
      <c r="E6313" s="4" t="b">
        <f t="shared" si="110"/>
        <v>0</v>
      </c>
      <c r="F6313" s="4">
        <v>0</v>
      </c>
      <c r="G6313" s="4">
        <v>1302</v>
      </c>
      <c r="H6313" s="6">
        <v>44147</v>
      </c>
      <c r="I6313" s="4" t="s">
        <v>3935</v>
      </c>
      <c r="J6313" s="4" t="s">
        <v>40</v>
      </c>
      <c r="K6313" s="4">
        <v>14203</v>
      </c>
      <c r="L6313" s="4">
        <v>0</v>
      </c>
      <c r="M6313" s="4">
        <v>0</v>
      </c>
      <c r="N6313" s="4">
        <v>11000</v>
      </c>
      <c r="O6313" s="4">
        <v>0</v>
      </c>
      <c r="P6313" s="4">
        <v>-121000</v>
      </c>
      <c r="Q6313" s="4">
        <v>8457</v>
      </c>
      <c r="R6313" s="4" t="b">
        <f t="shared" si="111"/>
        <v>0</v>
      </c>
      <c r="S6313" s="4">
        <v>0</v>
      </c>
    </row>
    <row r="6314" spans="1:19" ht="14.25" customHeight="1">
      <c r="A6314" s="4" t="s">
        <v>3923</v>
      </c>
      <c r="B6314" s="5"/>
      <c r="C6314" s="4">
        <v>0</v>
      </c>
      <c r="E6314" s="4" t="b">
        <f t="shared" si="110"/>
        <v>0</v>
      </c>
      <c r="F6314" s="4">
        <v>0</v>
      </c>
      <c r="G6314" s="4">
        <v>1302</v>
      </c>
      <c r="H6314" s="6">
        <v>44179</v>
      </c>
      <c r="I6314" s="4" t="s">
        <v>3935</v>
      </c>
      <c r="J6314" s="4" t="s">
        <v>40</v>
      </c>
      <c r="K6314" s="4">
        <v>14273</v>
      </c>
      <c r="L6314" s="4">
        <v>0</v>
      </c>
      <c r="M6314" s="4">
        <v>0</v>
      </c>
      <c r="N6314" s="4">
        <v>11000</v>
      </c>
      <c r="O6314" s="4">
        <v>0</v>
      </c>
      <c r="P6314" s="4">
        <v>-132000</v>
      </c>
      <c r="Q6314" s="4">
        <v>8458</v>
      </c>
      <c r="R6314" s="4" t="b">
        <f t="shared" si="111"/>
        <v>0</v>
      </c>
      <c r="S6314" s="4">
        <v>0</v>
      </c>
    </row>
    <row r="6315" spans="1:19" ht="14.25" customHeight="1">
      <c r="A6315" s="4" t="s">
        <v>3923</v>
      </c>
      <c r="B6315" s="5" t="s">
        <v>3936</v>
      </c>
      <c r="C6315" s="4">
        <v>0</v>
      </c>
      <c r="D6315" s="4" t="s">
        <v>3936</v>
      </c>
      <c r="E6315" s="4" t="b">
        <f t="shared" si="110"/>
        <v>0</v>
      </c>
      <c r="F6315" s="4">
        <v>0</v>
      </c>
      <c r="G6315" s="4">
        <v>1302</v>
      </c>
      <c r="H6315" s="3" t="s">
        <v>21</v>
      </c>
      <c r="K6315" s="4">
        <v>0</v>
      </c>
      <c r="L6315" s="4">
        <v>0</v>
      </c>
      <c r="M6315" s="4">
        <v>0</v>
      </c>
      <c r="N6315" s="4">
        <v>132000</v>
      </c>
      <c r="O6315" s="4">
        <v>0</v>
      </c>
      <c r="P6315" s="4">
        <v>-132000</v>
      </c>
      <c r="Q6315" s="4">
        <v>8459</v>
      </c>
      <c r="R6315" s="4" t="b">
        <f t="shared" si="111"/>
        <v>0</v>
      </c>
      <c r="S6315" s="4">
        <v>0</v>
      </c>
    </row>
    <row r="6316" spans="1:19" ht="14.25" customHeight="1">
      <c r="A6316" s="4" t="s">
        <v>3923</v>
      </c>
      <c r="B6316" s="5" t="s">
        <v>103</v>
      </c>
      <c r="C6316" s="4">
        <v>0</v>
      </c>
      <c r="D6316" s="4" t="s">
        <v>103</v>
      </c>
      <c r="E6316" s="4" t="b">
        <f t="shared" si="110"/>
        <v>0</v>
      </c>
      <c r="F6316" s="4">
        <v>0</v>
      </c>
      <c r="G6316" s="4">
        <v>1401</v>
      </c>
      <c r="H6316" s="3" t="s">
        <v>21</v>
      </c>
      <c r="K6316" s="4">
        <v>0</v>
      </c>
      <c r="L6316" s="4">
        <v>121000</v>
      </c>
      <c r="M6316" s="4">
        <v>0</v>
      </c>
      <c r="N6316" s="4">
        <v>0</v>
      </c>
      <c r="O6316" s="4">
        <v>0</v>
      </c>
      <c r="P6316" s="4">
        <v>0</v>
      </c>
      <c r="Q6316" s="4">
        <v>8460</v>
      </c>
      <c r="R6316" s="4" t="b">
        <f t="shared" si="111"/>
        <v>0</v>
      </c>
      <c r="S6316" s="4">
        <v>0</v>
      </c>
    </row>
    <row r="6317" spans="1:19" ht="14.25" customHeight="1">
      <c r="A6317" s="4" t="s">
        <v>3923</v>
      </c>
      <c r="B6317" s="5"/>
      <c r="C6317" s="4">
        <v>0</v>
      </c>
      <c r="E6317" s="4" t="b">
        <f t="shared" si="110"/>
        <v>0</v>
      </c>
      <c r="F6317" s="4">
        <v>0</v>
      </c>
      <c r="G6317" s="4">
        <v>1401</v>
      </c>
      <c r="H6317" s="6">
        <v>43845</v>
      </c>
      <c r="I6317" s="4" t="s">
        <v>3937</v>
      </c>
      <c r="J6317" s="4" t="s">
        <v>40</v>
      </c>
      <c r="K6317" s="4">
        <v>13517</v>
      </c>
      <c r="L6317" s="4">
        <v>0</v>
      </c>
      <c r="M6317" s="4">
        <v>0</v>
      </c>
      <c r="N6317" s="4">
        <v>11000</v>
      </c>
      <c r="O6317" s="4">
        <v>0</v>
      </c>
      <c r="P6317" s="4">
        <v>-11000</v>
      </c>
      <c r="Q6317" s="4">
        <v>8461</v>
      </c>
      <c r="R6317" s="4" t="b">
        <f t="shared" si="111"/>
        <v>0</v>
      </c>
      <c r="S6317" s="4">
        <v>0</v>
      </c>
    </row>
    <row r="6318" spans="1:19" ht="14.25" customHeight="1">
      <c r="A6318" s="4" t="s">
        <v>3923</v>
      </c>
      <c r="B6318" s="5"/>
      <c r="C6318" s="4">
        <v>0</v>
      </c>
      <c r="E6318" s="4" t="b">
        <f t="shared" si="110"/>
        <v>0</v>
      </c>
      <c r="F6318" s="4">
        <v>0</v>
      </c>
      <c r="G6318" s="4">
        <v>1401</v>
      </c>
      <c r="H6318" s="6">
        <v>43902</v>
      </c>
      <c r="I6318" s="4" t="s">
        <v>3937</v>
      </c>
      <c r="J6318" s="4" t="s">
        <v>40</v>
      </c>
      <c r="K6318" s="4">
        <v>13653</v>
      </c>
      <c r="L6318" s="4">
        <v>0</v>
      </c>
      <c r="M6318" s="4">
        <v>0</v>
      </c>
      <c r="N6318" s="4">
        <v>11000</v>
      </c>
      <c r="O6318" s="4">
        <v>0</v>
      </c>
      <c r="P6318" s="4">
        <v>-22000</v>
      </c>
      <c r="Q6318" s="4">
        <v>8462</v>
      </c>
      <c r="R6318" s="4" t="b">
        <f t="shared" si="111"/>
        <v>0</v>
      </c>
      <c r="S6318" s="4">
        <v>0</v>
      </c>
    </row>
    <row r="6319" spans="1:19" ht="14.25" customHeight="1">
      <c r="A6319" s="4" t="s">
        <v>3923</v>
      </c>
      <c r="B6319" s="5"/>
      <c r="C6319" s="4">
        <v>0</v>
      </c>
      <c r="E6319" s="4" t="b">
        <f t="shared" si="110"/>
        <v>0</v>
      </c>
      <c r="F6319" s="4">
        <v>0</v>
      </c>
      <c r="G6319" s="4">
        <v>1401</v>
      </c>
      <c r="H6319" s="6">
        <v>43938</v>
      </c>
      <c r="I6319" s="4" t="s">
        <v>3937</v>
      </c>
      <c r="J6319" s="4" t="s">
        <v>40</v>
      </c>
      <c r="K6319" s="4">
        <v>13716</v>
      </c>
      <c r="L6319" s="4">
        <v>0</v>
      </c>
      <c r="M6319" s="4">
        <v>0</v>
      </c>
      <c r="N6319" s="4">
        <v>11000</v>
      </c>
      <c r="O6319" s="4">
        <v>0</v>
      </c>
      <c r="P6319" s="4">
        <v>-33000</v>
      </c>
      <c r="Q6319" s="4">
        <v>8463</v>
      </c>
      <c r="R6319" s="4" t="b">
        <f t="shared" si="111"/>
        <v>0</v>
      </c>
      <c r="S6319" s="4">
        <v>0</v>
      </c>
    </row>
    <row r="6320" spans="1:19" ht="14.25" customHeight="1">
      <c r="A6320" s="4" t="s">
        <v>3923</v>
      </c>
      <c r="B6320" s="5"/>
      <c r="C6320" s="4">
        <v>0</v>
      </c>
      <c r="E6320" s="4" t="b">
        <f t="shared" si="110"/>
        <v>0</v>
      </c>
      <c r="F6320" s="4">
        <v>0</v>
      </c>
      <c r="G6320" s="4">
        <v>1401</v>
      </c>
      <c r="H6320" s="6">
        <v>43981</v>
      </c>
      <c r="I6320" s="4" t="s">
        <v>3937</v>
      </c>
      <c r="J6320" s="4" t="s">
        <v>40</v>
      </c>
      <c r="K6320" s="4">
        <v>13790</v>
      </c>
      <c r="L6320" s="4">
        <v>0</v>
      </c>
      <c r="M6320" s="4">
        <v>0</v>
      </c>
      <c r="N6320" s="4">
        <v>11000</v>
      </c>
      <c r="O6320" s="4">
        <v>0</v>
      </c>
      <c r="P6320" s="4">
        <v>-44000</v>
      </c>
      <c r="Q6320" s="4">
        <v>8464</v>
      </c>
      <c r="R6320" s="4" t="b">
        <f t="shared" si="111"/>
        <v>0</v>
      </c>
      <c r="S6320" s="4">
        <v>0</v>
      </c>
    </row>
    <row r="6321" spans="1:19" ht="14.25" customHeight="1">
      <c r="A6321" s="4" t="s">
        <v>3923</v>
      </c>
      <c r="B6321" s="5"/>
      <c r="C6321" s="4">
        <v>0</v>
      </c>
      <c r="E6321" s="4" t="b">
        <f t="shared" si="110"/>
        <v>0</v>
      </c>
      <c r="F6321" s="4">
        <v>0</v>
      </c>
      <c r="G6321" s="4">
        <v>1401</v>
      </c>
      <c r="H6321" s="6">
        <v>43998</v>
      </c>
      <c r="I6321" s="4" t="s">
        <v>3937</v>
      </c>
      <c r="J6321" s="4" t="s">
        <v>40</v>
      </c>
      <c r="K6321" s="4">
        <v>13863</v>
      </c>
      <c r="L6321" s="4">
        <v>0</v>
      </c>
      <c r="M6321" s="4">
        <v>0</v>
      </c>
      <c r="N6321" s="4">
        <v>11000</v>
      </c>
      <c r="O6321" s="4">
        <v>0</v>
      </c>
      <c r="P6321" s="4">
        <v>-55000</v>
      </c>
      <c r="Q6321" s="4">
        <v>8465</v>
      </c>
      <c r="R6321" s="4" t="b">
        <f t="shared" si="111"/>
        <v>0</v>
      </c>
      <c r="S6321" s="4">
        <v>0</v>
      </c>
    </row>
    <row r="6322" spans="1:19" ht="14.25" customHeight="1">
      <c r="A6322" s="4" t="s">
        <v>3923</v>
      </c>
      <c r="B6322" s="5"/>
      <c r="C6322" s="4">
        <v>0</v>
      </c>
      <c r="E6322" s="4" t="b">
        <f t="shared" si="110"/>
        <v>0</v>
      </c>
      <c r="F6322" s="4">
        <v>0</v>
      </c>
      <c r="G6322" s="4">
        <v>1401</v>
      </c>
      <c r="H6322" s="6">
        <v>44026</v>
      </c>
      <c r="I6322" s="4" t="s">
        <v>3937</v>
      </c>
      <c r="J6322" s="4" t="s">
        <v>40</v>
      </c>
      <c r="K6322" s="4">
        <v>13935</v>
      </c>
      <c r="L6322" s="4">
        <v>0</v>
      </c>
      <c r="M6322" s="4">
        <v>0</v>
      </c>
      <c r="N6322" s="4">
        <v>11000</v>
      </c>
      <c r="O6322" s="4">
        <v>0</v>
      </c>
      <c r="P6322" s="4">
        <v>-66000</v>
      </c>
      <c r="Q6322" s="4">
        <v>8466</v>
      </c>
      <c r="R6322" s="4" t="b">
        <f t="shared" si="111"/>
        <v>0</v>
      </c>
      <c r="S6322" s="4">
        <v>0</v>
      </c>
    </row>
    <row r="6323" spans="1:19" ht="14.25" customHeight="1">
      <c r="A6323" s="4" t="s">
        <v>3923</v>
      </c>
      <c r="B6323" s="5"/>
      <c r="C6323" s="4">
        <v>0</v>
      </c>
      <c r="E6323" s="4" t="b">
        <f t="shared" si="110"/>
        <v>0</v>
      </c>
      <c r="F6323" s="4">
        <v>0</v>
      </c>
      <c r="G6323" s="4">
        <v>1401</v>
      </c>
      <c r="H6323" s="6">
        <v>44055</v>
      </c>
      <c r="I6323" s="4" t="s">
        <v>3937</v>
      </c>
      <c r="J6323" s="4" t="s">
        <v>40</v>
      </c>
      <c r="K6323" s="4">
        <v>14007</v>
      </c>
      <c r="L6323" s="4">
        <v>0</v>
      </c>
      <c r="M6323" s="4">
        <v>0</v>
      </c>
      <c r="N6323" s="4">
        <v>11000</v>
      </c>
      <c r="O6323" s="4">
        <v>0</v>
      </c>
      <c r="P6323" s="4">
        <v>-77000</v>
      </c>
      <c r="Q6323" s="4">
        <v>8467</v>
      </c>
      <c r="R6323" s="4" t="b">
        <f t="shared" si="111"/>
        <v>0</v>
      </c>
      <c r="S6323" s="4">
        <v>0</v>
      </c>
    </row>
    <row r="6324" spans="1:19" ht="14.25" customHeight="1">
      <c r="A6324" s="4" t="s">
        <v>3923</v>
      </c>
      <c r="B6324" s="5"/>
      <c r="C6324" s="4">
        <v>0</v>
      </c>
      <c r="E6324" s="4" t="b">
        <f t="shared" si="110"/>
        <v>0</v>
      </c>
      <c r="F6324" s="4">
        <v>0</v>
      </c>
      <c r="G6324" s="4">
        <v>1401</v>
      </c>
      <c r="H6324" s="6">
        <v>44085</v>
      </c>
      <c r="I6324" s="4" t="s">
        <v>3937</v>
      </c>
      <c r="J6324" s="4" t="s">
        <v>40</v>
      </c>
      <c r="K6324" s="4">
        <v>14058</v>
      </c>
      <c r="L6324" s="4">
        <v>0</v>
      </c>
      <c r="M6324" s="4">
        <v>0</v>
      </c>
      <c r="N6324" s="4">
        <v>11000</v>
      </c>
      <c r="O6324" s="4">
        <v>0</v>
      </c>
      <c r="P6324" s="4">
        <v>-88000</v>
      </c>
      <c r="Q6324" s="4">
        <v>8468</v>
      </c>
      <c r="R6324" s="4" t="b">
        <f t="shared" si="111"/>
        <v>0</v>
      </c>
      <c r="S6324" s="4">
        <v>0</v>
      </c>
    </row>
    <row r="6325" spans="1:19" ht="14.25" customHeight="1">
      <c r="A6325" s="4" t="s">
        <v>3923</v>
      </c>
      <c r="B6325" s="5"/>
      <c r="C6325" s="4">
        <v>0</v>
      </c>
      <c r="E6325" s="4" t="b">
        <f t="shared" si="110"/>
        <v>0</v>
      </c>
      <c r="F6325" s="4">
        <v>0</v>
      </c>
      <c r="G6325" s="4">
        <v>1401</v>
      </c>
      <c r="H6325" s="6">
        <v>44111</v>
      </c>
      <c r="I6325" s="4" t="s">
        <v>3937</v>
      </c>
      <c r="J6325" s="4" t="s">
        <v>40</v>
      </c>
      <c r="K6325" s="4">
        <v>14147</v>
      </c>
      <c r="L6325" s="4">
        <v>0</v>
      </c>
      <c r="M6325" s="4">
        <v>0</v>
      </c>
      <c r="N6325" s="4">
        <v>11000</v>
      </c>
      <c r="O6325" s="4">
        <v>0</v>
      </c>
      <c r="P6325" s="4">
        <v>-99000</v>
      </c>
      <c r="Q6325" s="4">
        <v>8469</v>
      </c>
      <c r="R6325" s="4" t="b">
        <f t="shared" si="111"/>
        <v>0</v>
      </c>
      <c r="S6325" s="4">
        <v>0</v>
      </c>
    </row>
    <row r="6326" spans="1:19" ht="14.25" customHeight="1">
      <c r="A6326" s="4" t="s">
        <v>3923</v>
      </c>
      <c r="B6326" s="5"/>
      <c r="C6326" s="4">
        <v>0</v>
      </c>
      <c r="E6326" s="4" t="b">
        <f t="shared" si="110"/>
        <v>0</v>
      </c>
      <c r="F6326" s="4">
        <v>0</v>
      </c>
      <c r="G6326" s="4">
        <v>1401</v>
      </c>
      <c r="H6326" s="6">
        <v>44146</v>
      </c>
      <c r="I6326" s="4" t="s">
        <v>3937</v>
      </c>
      <c r="J6326" s="4" t="s">
        <v>40</v>
      </c>
      <c r="K6326" s="4">
        <v>14226</v>
      </c>
      <c r="L6326" s="4">
        <v>0</v>
      </c>
      <c r="M6326" s="4">
        <v>0</v>
      </c>
      <c r="N6326" s="4">
        <v>11000</v>
      </c>
      <c r="O6326" s="4">
        <v>0</v>
      </c>
      <c r="P6326" s="4">
        <v>-110000</v>
      </c>
      <c r="Q6326" s="4">
        <v>8470</v>
      </c>
      <c r="R6326" s="4" t="b">
        <f t="shared" si="111"/>
        <v>0</v>
      </c>
      <c r="S6326" s="4">
        <v>0</v>
      </c>
    </row>
    <row r="6327" spans="1:19" ht="14.25" customHeight="1">
      <c r="A6327" s="4" t="s">
        <v>3923</v>
      </c>
      <c r="B6327" s="5"/>
      <c r="C6327" s="4">
        <v>0</v>
      </c>
      <c r="E6327" s="4" t="b">
        <f t="shared" si="110"/>
        <v>0</v>
      </c>
      <c r="F6327" s="4">
        <v>0</v>
      </c>
      <c r="G6327" s="4">
        <v>1401</v>
      </c>
      <c r="H6327" s="6">
        <v>44173</v>
      </c>
      <c r="I6327" s="4" t="s">
        <v>3937</v>
      </c>
      <c r="J6327" s="4" t="s">
        <v>40</v>
      </c>
      <c r="K6327" s="4">
        <v>14293</v>
      </c>
      <c r="L6327" s="4">
        <v>0</v>
      </c>
      <c r="M6327" s="4">
        <v>0</v>
      </c>
      <c r="N6327" s="4">
        <v>11000</v>
      </c>
      <c r="O6327" s="4">
        <v>0</v>
      </c>
      <c r="P6327" s="4">
        <v>-121000</v>
      </c>
      <c r="Q6327" s="4">
        <v>8471</v>
      </c>
      <c r="R6327" s="4" t="b">
        <f t="shared" si="111"/>
        <v>0</v>
      </c>
      <c r="S6327" s="4">
        <v>0</v>
      </c>
    </row>
    <row r="6328" spans="1:19" ht="14.25" customHeight="1">
      <c r="A6328" s="4" t="s">
        <v>3923</v>
      </c>
      <c r="B6328" s="5" t="s">
        <v>3938</v>
      </c>
      <c r="C6328" s="4">
        <v>0</v>
      </c>
      <c r="D6328" s="4" t="s">
        <v>3938</v>
      </c>
      <c r="E6328" s="4" t="b">
        <f t="shared" si="110"/>
        <v>0</v>
      </c>
      <c r="F6328" s="4">
        <v>0</v>
      </c>
      <c r="G6328" s="4">
        <v>1401</v>
      </c>
      <c r="H6328" s="3" t="s">
        <v>21</v>
      </c>
      <c r="K6328" s="4">
        <v>0</v>
      </c>
      <c r="L6328" s="4">
        <v>0</v>
      </c>
      <c r="M6328" s="4">
        <v>0</v>
      </c>
      <c r="N6328" s="4">
        <v>121000</v>
      </c>
      <c r="O6328" s="4">
        <v>0</v>
      </c>
      <c r="P6328" s="4">
        <v>-121000</v>
      </c>
      <c r="Q6328" s="4">
        <v>8472</v>
      </c>
      <c r="R6328" s="4" t="b">
        <f t="shared" si="111"/>
        <v>0</v>
      </c>
      <c r="S6328" s="4">
        <v>0</v>
      </c>
    </row>
    <row r="6329" spans="1:19" ht="14.25" customHeight="1">
      <c r="A6329" s="4" t="s">
        <v>3923</v>
      </c>
      <c r="B6329" s="5" t="s">
        <v>115</v>
      </c>
      <c r="C6329" s="4">
        <v>0</v>
      </c>
      <c r="D6329" s="4" t="s">
        <v>115</v>
      </c>
      <c r="E6329" s="4" t="b">
        <f t="shared" si="110"/>
        <v>0</v>
      </c>
      <c r="F6329" s="4">
        <v>0</v>
      </c>
      <c r="G6329" s="4">
        <v>1402</v>
      </c>
      <c r="H6329" s="3" t="s">
        <v>21</v>
      </c>
      <c r="K6329" s="4">
        <v>0</v>
      </c>
      <c r="L6329" s="4">
        <v>120000</v>
      </c>
      <c r="M6329" s="4">
        <v>0</v>
      </c>
      <c r="N6329" s="4">
        <v>0</v>
      </c>
      <c r="O6329" s="4">
        <v>0</v>
      </c>
      <c r="P6329" s="4">
        <v>0</v>
      </c>
      <c r="Q6329" s="4">
        <v>8473</v>
      </c>
      <c r="R6329" s="4" t="b">
        <f t="shared" si="111"/>
        <v>0</v>
      </c>
      <c r="S6329" s="4">
        <v>0</v>
      </c>
    </row>
    <row r="6330" spans="1:19" ht="14.25" customHeight="1">
      <c r="A6330" s="4" t="s">
        <v>3923</v>
      </c>
      <c r="B6330" s="5"/>
      <c r="C6330" s="4">
        <v>0</v>
      </c>
      <c r="E6330" s="4" t="b">
        <f t="shared" si="110"/>
        <v>0</v>
      </c>
      <c r="F6330" s="4">
        <v>0</v>
      </c>
      <c r="G6330" s="4">
        <v>1402</v>
      </c>
      <c r="H6330" s="6">
        <v>43843</v>
      </c>
      <c r="I6330" s="4" t="s">
        <v>3939</v>
      </c>
      <c r="J6330" s="4" t="s">
        <v>40</v>
      </c>
      <c r="K6330" s="4">
        <v>13500</v>
      </c>
      <c r="L6330" s="4">
        <v>0</v>
      </c>
      <c r="M6330" s="4">
        <v>0</v>
      </c>
      <c r="N6330" s="4">
        <v>10000</v>
      </c>
      <c r="O6330" s="4">
        <v>0</v>
      </c>
      <c r="P6330" s="4">
        <v>-10000</v>
      </c>
      <c r="Q6330" s="4">
        <v>8474</v>
      </c>
      <c r="R6330" s="4" t="b">
        <f t="shared" si="111"/>
        <v>0</v>
      </c>
      <c r="S6330" s="4">
        <v>0</v>
      </c>
    </row>
    <row r="6331" spans="1:19" ht="14.25" customHeight="1">
      <c r="A6331" s="4" t="s">
        <v>3923</v>
      </c>
      <c r="B6331" s="5"/>
      <c r="C6331" s="4">
        <v>0</v>
      </c>
      <c r="E6331" s="4" t="b">
        <f t="shared" si="110"/>
        <v>0</v>
      </c>
      <c r="F6331" s="4">
        <v>0</v>
      </c>
      <c r="G6331" s="4">
        <v>1402</v>
      </c>
      <c r="H6331" s="6">
        <v>43874</v>
      </c>
      <c r="I6331" s="4" t="s">
        <v>3939</v>
      </c>
      <c r="J6331" s="4" t="s">
        <v>40</v>
      </c>
      <c r="K6331" s="4">
        <v>13583</v>
      </c>
      <c r="L6331" s="4">
        <v>0</v>
      </c>
      <c r="M6331" s="4">
        <v>0</v>
      </c>
      <c r="N6331" s="4">
        <v>10000</v>
      </c>
      <c r="O6331" s="4">
        <v>0</v>
      </c>
      <c r="P6331" s="4">
        <v>-20000</v>
      </c>
      <c r="Q6331" s="4">
        <v>8475</v>
      </c>
      <c r="R6331" s="4" t="b">
        <f t="shared" si="111"/>
        <v>0</v>
      </c>
      <c r="S6331" s="4">
        <v>0</v>
      </c>
    </row>
    <row r="6332" spans="1:19" ht="14.25" customHeight="1">
      <c r="A6332" s="4" t="s">
        <v>3923</v>
      </c>
      <c r="B6332" s="5"/>
      <c r="C6332" s="4">
        <v>0</v>
      </c>
      <c r="E6332" s="4" t="b">
        <f t="shared" si="110"/>
        <v>0</v>
      </c>
      <c r="F6332" s="4">
        <v>0</v>
      </c>
      <c r="G6332" s="4">
        <v>1402</v>
      </c>
      <c r="H6332" s="6">
        <v>43900</v>
      </c>
      <c r="I6332" s="4" t="s">
        <v>3939</v>
      </c>
      <c r="J6332" s="4" t="s">
        <v>40</v>
      </c>
      <c r="K6332" s="4">
        <v>13636</v>
      </c>
      <c r="L6332" s="4">
        <v>0</v>
      </c>
      <c r="M6332" s="4">
        <v>0</v>
      </c>
      <c r="N6332" s="4">
        <v>10000</v>
      </c>
      <c r="O6332" s="4">
        <v>0</v>
      </c>
      <c r="P6332" s="4">
        <v>-30000</v>
      </c>
      <c r="Q6332" s="4">
        <v>8476</v>
      </c>
      <c r="R6332" s="4" t="b">
        <f t="shared" si="111"/>
        <v>0</v>
      </c>
      <c r="S6332" s="4">
        <v>0</v>
      </c>
    </row>
    <row r="6333" spans="1:19" ht="14.25" customHeight="1">
      <c r="A6333" s="4" t="s">
        <v>3923</v>
      </c>
      <c r="B6333" s="5"/>
      <c r="C6333" s="4">
        <v>0</v>
      </c>
      <c r="E6333" s="4" t="b">
        <f t="shared" si="110"/>
        <v>0</v>
      </c>
      <c r="F6333" s="4">
        <v>0</v>
      </c>
      <c r="G6333" s="4">
        <v>1402</v>
      </c>
      <c r="H6333" s="6">
        <v>43928</v>
      </c>
      <c r="I6333" s="4" t="s">
        <v>3939</v>
      </c>
      <c r="J6333" s="4" t="s">
        <v>40</v>
      </c>
      <c r="K6333" s="4">
        <v>13694</v>
      </c>
      <c r="L6333" s="4">
        <v>0</v>
      </c>
      <c r="M6333" s="4">
        <v>0</v>
      </c>
      <c r="N6333" s="4">
        <v>10000</v>
      </c>
      <c r="O6333" s="4">
        <v>0</v>
      </c>
      <c r="P6333" s="4">
        <v>-40000</v>
      </c>
      <c r="Q6333" s="4">
        <v>8477</v>
      </c>
      <c r="R6333" s="4" t="b">
        <f t="shared" si="111"/>
        <v>0</v>
      </c>
      <c r="S6333" s="4">
        <v>0</v>
      </c>
    </row>
    <row r="6334" spans="1:19" ht="14.25" customHeight="1">
      <c r="A6334" s="4" t="s">
        <v>3923</v>
      </c>
      <c r="B6334" s="5"/>
      <c r="C6334" s="4">
        <v>0</v>
      </c>
      <c r="E6334" s="4" t="b">
        <f t="shared" si="110"/>
        <v>0</v>
      </c>
      <c r="F6334" s="4">
        <v>0</v>
      </c>
      <c r="G6334" s="4">
        <v>1402</v>
      </c>
      <c r="H6334" s="6">
        <v>43964</v>
      </c>
      <c r="I6334" s="4" t="s">
        <v>3939</v>
      </c>
      <c r="J6334" s="4" t="s">
        <v>40</v>
      </c>
      <c r="K6334" s="4">
        <v>13765</v>
      </c>
      <c r="L6334" s="4">
        <v>0</v>
      </c>
      <c r="M6334" s="4">
        <v>0</v>
      </c>
      <c r="N6334" s="4">
        <v>10000</v>
      </c>
      <c r="O6334" s="4">
        <v>0</v>
      </c>
      <c r="P6334" s="4">
        <v>-50000</v>
      </c>
      <c r="Q6334" s="4">
        <v>8478</v>
      </c>
      <c r="R6334" s="4" t="b">
        <f t="shared" si="111"/>
        <v>0</v>
      </c>
      <c r="S6334" s="4">
        <v>0</v>
      </c>
    </row>
    <row r="6335" spans="1:19" ht="14.25" customHeight="1">
      <c r="A6335" s="4" t="s">
        <v>3923</v>
      </c>
      <c r="B6335" s="5"/>
      <c r="C6335" s="4">
        <v>0</v>
      </c>
      <c r="E6335" s="4" t="b">
        <f t="shared" si="110"/>
        <v>0</v>
      </c>
      <c r="F6335" s="4">
        <v>0</v>
      </c>
      <c r="G6335" s="4">
        <v>1402</v>
      </c>
      <c r="H6335" s="6">
        <v>43994</v>
      </c>
      <c r="I6335" s="4" t="s">
        <v>3939</v>
      </c>
      <c r="J6335" s="4" t="s">
        <v>40</v>
      </c>
      <c r="K6335" s="4">
        <v>13838</v>
      </c>
      <c r="L6335" s="4">
        <v>0</v>
      </c>
      <c r="M6335" s="4">
        <v>0</v>
      </c>
      <c r="N6335" s="4">
        <v>10000</v>
      </c>
      <c r="O6335" s="4">
        <v>0</v>
      </c>
      <c r="P6335" s="4">
        <v>-60000</v>
      </c>
      <c r="Q6335" s="4">
        <v>8479</v>
      </c>
      <c r="R6335" s="4" t="b">
        <f t="shared" si="111"/>
        <v>0</v>
      </c>
      <c r="S6335" s="4">
        <v>0</v>
      </c>
    </row>
    <row r="6336" spans="1:19" ht="14.25" customHeight="1">
      <c r="A6336" s="4" t="s">
        <v>3923</v>
      </c>
      <c r="B6336" s="5"/>
      <c r="C6336" s="4">
        <v>0</v>
      </c>
      <c r="E6336" s="4" t="b">
        <f t="shared" si="110"/>
        <v>0</v>
      </c>
      <c r="F6336" s="4">
        <v>0</v>
      </c>
      <c r="G6336" s="4">
        <v>1402</v>
      </c>
      <c r="H6336" s="6">
        <v>44020</v>
      </c>
      <c r="I6336" s="4" t="s">
        <v>3939</v>
      </c>
      <c r="J6336" s="4" t="s">
        <v>40</v>
      </c>
      <c r="K6336" s="4">
        <v>13897</v>
      </c>
      <c r="L6336" s="4">
        <v>0</v>
      </c>
      <c r="M6336" s="4">
        <v>0</v>
      </c>
      <c r="N6336" s="4">
        <v>10000</v>
      </c>
      <c r="O6336" s="4">
        <v>0</v>
      </c>
      <c r="P6336" s="4">
        <v>-70000</v>
      </c>
      <c r="Q6336" s="4">
        <v>8480</v>
      </c>
      <c r="R6336" s="4" t="b">
        <f t="shared" si="111"/>
        <v>0</v>
      </c>
      <c r="S6336" s="4">
        <v>0</v>
      </c>
    </row>
    <row r="6337" spans="1:19" ht="14.25" customHeight="1">
      <c r="A6337" s="4" t="s">
        <v>3923</v>
      </c>
      <c r="B6337" s="5"/>
      <c r="C6337" s="4">
        <v>0</v>
      </c>
      <c r="E6337" s="4" t="b">
        <f t="shared" si="110"/>
        <v>0</v>
      </c>
      <c r="F6337" s="4">
        <v>0</v>
      </c>
      <c r="G6337" s="4">
        <v>1402</v>
      </c>
      <c r="H6337" s="6">
        <v>44061</v>
      </c>
      <c r="I6337" s="4" t="s">
        <v>3939</v>
      </c>
      <c r="J6337" s="4" t="s">
        <v>40</v>
      </c>
      <c r="K6337" s="4">
        <v>13991</v>
      </c>
      <c r="L6337" s="4">
        <v>0</v>
      </c>
      <c r="M6337" s="4">
        <v>0</v>
      </c>
      <c r="N6337" s="4">
        <v>10000</v>
      </c>
      <c r="O6337" s="4">
        <v>0</v>
      </c>
      <c r="P6337" s="4">
        <v>-80000</v>
      </c>
      <c r="Q6337" s="4">
        <v>8481</v>
      </c>
      <c r="R6337" s="4" t="b">
        <f t="shared" si="111"/>
        <v>0</v>
      </c>
      <c r="S6337" s="4">
        <v>0</v>
      </c>
    </row>
    <row r="6338" spans="1:19" ht="14.25" customHeight="1">
      <c r="A6338" s="4" t="s">
        <v>3923</v>
      </c>
      <c r="B6338" s="5"/>
      <c r="C6338" s="4">
        <v>0</v>
      </c>
      <c r="E6338" s="4" t="b">
        <f t="shared" si="110"/>
        <v>0</v>
      </c>
      <c r="F6338" s="4">
        <v>0</v>
      </c>
      <c r="G6338" s="4">
        <v>1402</v>
      </c>
      <c r="H6338" s="6">
        <v>44082</v>
      </c>
      <c r="I6338" s="4" t="s">
        <v>3939</v>
      </c>
      <c r="J6338" s="4" t="s">
        <v>40</v>
      </c>
      <c r="K6338" s="4">
        <v>14044</v>
      </c>
      <c r="L6338" s="4">
        <v>0</v>
      </c>
      <c r="M6338" s="4">
        <v>0</v>
      </c>
      <c r="N6338" s="4">
        <v>10000</v>
      </c>
      <c r="O6338" s="4">
        <v>0</v>
      </c>
      <c r="P6338" s="4">
        <v>-90000</v>
      </c>
      <c r="Q6338" s="4">
        <v>8482</v>
      </c>
      <c r="R6338" s="4" t="b">
        <f t="shared" si="111"/>
        <v>0</v>
      </c>
      <c r="S6338" s="4">
        <v>0</v>
      </c>
    </row>
    <row r="6339" spans="1:19" ht="14.25" customHeight="1">
      <c r="A6339" s="4" t="s">
        <v>3923</v>
      </c>
      <c r="B6339" s="5"/>
      <c r="C6339" s="4">
        <v>0</v>
      </c>
      <c r="E6339" s="4" t="b">
        <f t="shared" si="110"/>
        <v>0</v>
      </c>
      <c r="F6339" s="4">
        <v>0</v>
      </c>
      <c r="G6339" s="4">
        <v>1402</v>
      </c>
      <c r="H6339" s="6">
        <v>44113</v>
      </c>
      <c r="I6339" s="4" t="s">
        <v>3939</v>
      </c>
      <c r="J6339" s="4" t="s">
        <v>40</v>
      </c>
      <c r="K6339" s="4">
        <v>14124</v>
      </c>
      <c r="L6339" s="4">
        <v>0</v>
      </c>
      <c r="M6339" s="4">
        <v>0</v>
      </c>
      <c r="N6339" s="4">
        <v>10000</v>
      </c>
      <c r="O6339" s="4">
        <v>0</v>
      </c>
      <c r="P6339" s="4">
        <v>-100000</v>
      </c>
      <c r="Q6339" s="4">
        <v>8483</v>
      </c>
      <c r="R6339" s="4" t="b">
        <f t="shared" si="111"/>
        <v>0</v>
      </c>
      <c r="S6339" s="4">
        <v>0</v>
      </c>
    </row>
    <row r="6340" spans="1:19" ht="14.25" customHeight="1">
      <c r="A6340" s="4" t="s">
        <v>3923</v>
      </c>
      <c r="B6340" s="5"/>
      <c r="C6340" s="4">
        <v>0</v>
      </c>
      <c r="E6340" s="4" t="b">
        <f t="shared" si="110"/>
        <v>0</v>
      </c>
      <c r="F6340" s="4">
        <v>0</v>
      </c>
      <c r="G6340" s="4">
        <v>1402</v>
      </c>
      <c r="H6340" s="6">
        <v>44145</v>
      </c>
      <c r="I6340" s="4" t="s">
        <v>3939</v>
      </c>
      <c r="J6340" s="4" t="s">
        <v>40</v>
      </c>
      <c r="K6340" s="4">
        <v>14190</v>
      </c>
      <c r="L6340" s="4">
        <v>0</v>
      </c>
      <c r="M6340" s="4">
        <v>0</v>
      </c>
      <c r="N6340" s="4">
        <v>10000</v>
      </c>
      <c r="O6340" s="4">
        <v>0</v>
      </c>
      <c r="P6340" s="4">
        <v>-110000</v>
      </c>
      <c r="Q6340" s="4">
        <v>8484</v>
      </c>
      <c r="R6340" s="4" t="b">
        <f t="shared" si="111"/>
        <v>0</v>
      </c>
      <c r="S6340" s="4">
        <v>0</v>
      </c>
    </row>
    <row r="6341" spans="1:19" ht="14.25" customHeight="1">
      <c r="A6341" s="4" t="s">
        <v>3923</v>
      </c>
      <c r="B6341" s="5"/>
      <c r="C6341" s="4">
        <v>0</v>
      </c>
      <c r="E6341" s="4" t="b">
        <f t="shared" si="110"/>
        <v>0</v>
      </c>
      <c r="F6341" s="4">
        <v>0</v>
      </c>
      <c r="G6341" s="4">
        <v>1402</v>
      </c>
      <c r="H6341" s="6">
        <v>44174</v>
      </c>
      <c r="I6341" s="4" t="s">
        <v>3939</v>
      </c>
      <c r="J6341" s="4" t="s">
        <v>40</v>
      </c>
      <c r="K6341" s="4">
        <v>14261</v>
      </c>
      <c r="L6341" s="4">
        <v>0</v>
      </c>
      <c r="M6341" s="4">
        <v>0</v>
      </c>
      <c r="N6341" s="4">
        <v>10000</v>
      </c>
      <c r="O6341" s="4">
        <v>0</v>
      </c>
      <c r="P6341" s="4">
        <v>-120000</v>
      </c>
      <c r="Q6341" s="4">
        <v>8485</v>
      </c>
      <c r="R6341" s="4" t="b">
        <f t="shared" si="111"/>
        <v>0</v>
      </c>
      <c r="S6341" s="4">
        <v>0</v>
      </c>
    </row>
    <row r="6342" spans="1:19" ht="14.25" customHeight="1">
      <c r="A6342" s="4" t="s">
        <v>3923</v>
      </c>
      <c r="B6342" s="5" t="s">
        <v>3940</v>
      </c>
      <c r="C6342" s="4">
        <v>0</v>
      </c>
      <c r="D6342" s="4" t="s">
        <v>3940</v>
      </c>
      <c r="E6342" s="4" t="b">
        <f t="shared" si="110"/>
        <v>0</v>
      </c>
      <c r="F6342" s="4">
        <v>0</v>
      </c>
      <c r="G6342" s="4">
        <v>1402</v>
      </c>
      <c r="H6342" s="3" t="s">
        <v>21</v>
      </c>
      <c r="K6342" s="4">
        <v>0</v>
      </c>
      <c r="L6342" s="4">
        <v>0</v>
      </c>
      <c r="M6342" s="4">
        <v>0</v>
      </c>
      <c r="N6342" s="4">
        <v>120000</v>
      </c>
      <c r="O6342" s="4">
        <v>0</v>
      </c>
      <c r="P6342" s="4">
        <v>-120000</v>
      </c>
      <c r="Q6342" s="4">
        <v>8486</v>
      </c>
      <c r="R6342" s="4" t="b">
        <f t="shared" si="111"/>
        <v>0</v>
      </c>
      <c r="S6342" s="4">
        <v>0</v>
      </c>
    </row>
    <row r="6343" spans="1:19" ht="14.25" customHeight="1">
      <c r="A6343" s="4" t="s">
        <v>3923</v>
      </c>
      <c r="B6343" s="5" t="s">
        <v>126</v>
      </c>
      <c r="C6343" s="4">
        <v>0</v>
      </c>
      <c r="D6343" s="4" t="s">
        <v>126</v>
      </c>
      <c r="E6343" s="4" t="b">
        <f t="shared" si="110"/>
        <v>0</v>
      </c>
      <c r="F6343" s="4">
        <v>0</v>
      </c>
      <c r="G6343" s="4">
        <v>1501</v>
      </c>
      <c r="H6343" s="3" t="s">
        <v>21</v>
      </c>
      <c r="K6343" s="4">
        <v>0</v>
      </c>
      <c r="L6343" s="4">
        <v>110000</v>
      </c>
      <c r="M6343" s="4">
        <v>0</v>
      </c>
      <c r="N6343" s="4">
        <v>0</v>
      </c>
      <c r="O6343" s="4">
        <v>0</v>
      </c>
      <c r="P6343" s="4">
        <v>0</v>
      </c>
      <c r="Q6343" s="4">
        <v>8487</v>
      </c>
      <c r="R6343" s="4" t="b">
        <f t="shared" si="111"/>
        <v>0</v>
      </c>
      <c r="S6343" s="4">
        <v>0</v>
      </c>
    </row>
    <row r="6344" spans="1:19" ht="14.25" customHeight="1">
      <c r="A6344" s="4" t="s">
        <v>3923</v>
      </c>
      <c r="B6344" s="5"/>
      <c r="C6344" s="4">
        <v>0</v>
      </c>
      <c r="E6344" s="4" t="b">
        <f t="shared" si="110"/>
        <v>0</v>
      </c>
      <c r="F6344" s="4">
        <v>0</v>
      </c>
      <c r="G6344" s="4">
        <v>1501</v>
      </c>
      <c r="H6344" s="6">
        <v>43891</v>
      </c>
      <c r="I6344" s="4" t="s">
        <v>1172</v>
      </c>
      <c r="J6344" s="4" t="s">
        <v>1069</v>
      </c>
      <c r="K6344" s="4">
        <v>564</v>
      </c>
      <c r="L6344" s="4">
        <v>0</v>
      </c>
      <c r="M6344" s="4">
        <v>0</v>
      </c>
      <c r="N6344" s="4">
        <v>11000</v>
      </c>
      <c r="O6344" s="4">
        <v>0</v>
      </c>
      <c r="P6344" s="4">
        <v>-11000</v>
      </c>
      <c r="Q6344" s="4">
        <v>8488</v>
      </c>
      <c r="R6344" s="4" t="b">
        <f t="shared" si="111"/>
        <v>0</v>
      </c>
      <c r="S6344" s="4">
        <v>0</v>
      </c>
    </row>
    <row r="6345" spans="1:19" ht="14.25" customHeight="1">
      <c r="A6345" s="4" t="s">
        <v>3923</v>
      </c>
      <c r="B6345" s="5"/>
      <c r="C6345" s="4">
        <v>0</v>
      </c>
      <c r="E6345" s="4" t="b">
        <f t="shared" si="110"/>
        <v>0</v>
      </c>
      <c r="F6345" s="4">
        <v>0</v>
      </c>
      <c r="G6345" s="4">
        <v>1501</v>
      </c>
      <c r="H6345" s="6">
        <v>43932</v>
      </c>
      <c r="I6345" s="4" t="s">
        <v>3941</v>
      </c>
      <c r="J6345" s="4" t="s">
        <v>40</v>
      </c>
      <c r="K6345" s="4">
        <v>13729</v>
      </c>
      <c r="L6345" s="4">
        <v>0</v>
      </c>
      <c r="M6345" s="4">
        <v>0</v>
      </c>
      <c r="N6345" s="4">
        <v>11000</v>
      </c>
      <c r="O6345" s="4">
        <v>0</v>
      </c>
      <c r="P6345" s="4">
        <v>-22000</v>
      </c>
      <c r="Q6345" s="4">
        <v>8489</v>
      </c>
      <c r="R6345" s="4" t="b">
        <f t="shared" si="111"/>
        <v>0</v>
      </c>
      <c r="S6345" s="4">
        <v>0</v>
      </c>
    </row>
    <row r="6346" spans="1:19" ht="14.25" customHeight="1">
      <c r="A6346" s="4" t="s">
        <v>3923</v>
      </c>
      <c r="B6346" s="5"/>
      <c r="C6346" s="4">
        <v>0</v>
      </c>
      <c r="E6346" s="4" t="b">
        <f t="shared" si="110"/>
        <v>0</v>
      </c>
      <c r="F6346" s="4">
        <v>0</v>
      </c>
      <c r="G6346" s="4">
        <v>1501</v>
      </c>
      <c r="H6346" s="6">
        <v>43959</v>
      </c>
      <c r="I6346" s="4" t="s">
        <v>3941</v>
      </c>
      <c r="J6346" s="4" t="s">
        <v>40</v>
      </c>
      <c r="K6346" s="4">
        <v>13795</v>
      </c>
      <c r="L6346" s="4">
        <v>0</v>
      </c>
      <c r="M6346" s="4">
        <v>0</v>
      </c>
      <c r="N6346" s="4">
        <v>11000</v>
      </c>
      <c r="O6346" s="4">
        <v>0</v>
      </c>
      <c r="P6346" s="4">
        <v>-33000</v>
      </c>
      <c r="Q6346" s="4">
        <v>8490</v>
      </c>
      <c r="R6346" s="4" t="b">
        <f t="shared" si="111"/>
        <v>0</v>
      </c>
      <c r="S6346" s="4">
        <v>0</v>
      </c>
    </row>
    <row r="6347" spans="1:19" ht="14.25" customHeight="1">
      <c r="A6347" s="4" t="s">
        <v>3923</v>
      </c>
      <c r="B6347" s="5"/>
      <c r="C6347" s="4">
        <v>0</v>
      </c>
      <c r="E6347" s="4" t="b">
        <f t="shared" si="110"/>
        <v>0</v>
      </c>
      <c r="F6347" s="4">
        <v>0</v>
      </c>
      <c r="G6347" s="4">
        <v>1501</v>
      </c>
      <c r="H6347" s="6">
        <v>44007</v>
      </c>
      <c r="I6347" s="4" t="s">
        <v>3941</v>
      </c>
      <c r="J6347" s="4" t="s">
        <v>40</v>
      </c>
      <c r="K6347" s="4">
        <v>13856</v>
      </c>
      <c r="L6347" s="4">
        <v>0</v>
      </c>
      <c r="M6347" s="4">
        <v>0</v>
      </c>
      <c r="N6347" s="4">
        <v>11000</v>
      </c>
      <c r="O6347" s="4">
        <v>0</v>
      </c>
      <c r="P6347" s="4">
        <v>-44000</v>
      </c>
      <c r="Q6347" s="4">
        <v>8491</v>
      </c>
      <c r="R6347" s="4" t="b">
        <f t="shared" si="111"/>
        <v>0</v>
      </c>
      <c r="S6347" s="4">
        <v>0</v>
      </c>
    </row>
    <row r="6348" spans="1:19" ht="14.25" customHeight="1">
      <c r="A6348" s="4" t="s">
        <v>3923</v>
      </c>
      <c r="B6348" s="5"/>
      <c r="C6348" s="4">
        <v>0</v>
      </c>
      <c r="E6348" s="4" t="b">
        <f t="shared" si="110"/>
        <v>0</v>
      </c>
      <c r="F6348" s="4">
        <v>0</v>
      </c>
      <c r="G6348" s="4">
        <v>1501</v>
      </c>
      <c r="H6348" s="6">
        <v>44017</v>
      </c>
      <c r="I6348" s="4" t="s">
        <v>3941</v>
      </c>
      <c r="J6348" s="4" t="s">
        <v>40</v>
      </c>
      <c r="K6348" s="4">
        <v>13938</v>
      </c>
      <c r="L6348" s="4">
        <v>0</v>
      </c>
      <c r="M6348" s="4">
        <v>0</v>
      </c>
      <c r="N6348" s="4">
        <v>11000</v>
      </c>
      <c r="O6348" s="4">
        <v>0</v>
      </c>
      <c r="P6348" s="4">
        <v>-55000</v>
      </c>
      <c r="Q6348" s="4">
        <v>8492</v>
      </c>
      <c r="R6348" s="4" t="b">
        <f t="shared" si="111"/>
        <v>0</v>
      </c>
      <c r="S6348" s="4">
        <v>0</v>
      </c>
    </row>
    <row r="6349" spans="1:19" ht="14.25" customHeight="1">
      <c r="A6349" s="4" t="s">
        <v>3923</v>
      </c>
      <c r="B6349" s="5"/>
      <c r="C6349" s="4">
        <v>0</v>
      </c>
      <c r="E6349" s="4" t="b">
        <f t="shared" si="110"/>
        <v>0</v>
      </c>
      <c r="F6349" s="4">
        <v>0</v>
      </c>
      <c r="G6349" s="4">
        <v>1501</v>
      </c>
      <c r="H6349" s="6">
        <v>44048</v>
      </c>
      <c r="I6349" s="4" t="s">
        <v>3941</v>
      </c>
      <c r="J6349" s="4" t="s">
        <v>40</v>
      </c>
      <c r="K6349" s="4">
        <v>14004</v>
      </c>
      <c r="L6349" s="4">
        <v>0</v>
      </c>
      <c r="M6349" s="4">
        <v>0</v>
      </c>
      <c r="N6349" s="4">
        <v>11000</v>
      </c>
      <c r="O6349" s="4">
        <v>0</v>
      </c>
      <c r="P6349" s="4">
        <v>-66000</v>
      </c>
      <c r="Q6349" s="4">
        <v>8493</v>
      </c>
      <c r="R6349" s="4" t="b">
        <f t="shared" si="111"/>
        <v>0</v>
      </c>
      <c r="S6349" s="4">
        <v>0</v>
      </c>
    </row>
    <row r="6350" spans="1:19" ht="14.25" customHeight="1">
      <c r="A6350" s="4" t="s">
        <v>3923</v>
      </c>
      <c r="B6350" s="5"/>
      <c r="C6350" s="4">
        <v>0</v>
      </c>
      <c r="E6350" s="4" t="b">
        <f t="shared" si="110"/>
        <v>0</v>
      </c>
      <c r="F6350" s="4">
        <v>0</v>
      </c>
      <c r="G6350" s="4">
        <v>1501</v>
      </c>
      <c r="H6350" s="6">
        <v>44075</v>
      </c>
      <c r="I6350" s="4" t="s">
        <v>3941</v>
      </c>
      <c r="J6350" s="4" t="s">
        <v>40</v>
      </c>
      <c r="K6350" s="4">
        <v>14077</v>
      </c>
      <c r="L6350" s="4">
        <v>0</v>
      </c>
      <c r="M6350" s="4">
        <v>0</v>
      </c>
      <c r="N6350" s="4">
        <v>11000</v>
      </c>
      <c r="O6350" s="4">
        <v>0</v>
      </c>
      <c r="P6350" s="4">
        <v>-77000</v>
      </c>
      <c r="Q6350" s="4">
        <v>8494</v>
      </c>
      <c r="R6350" s="4" t="b">
        <f t="shared" si="111"/>
        <v>0</v>
      </c>
      <c r="S6350" s="4">
        <v>0</v>
      </c>
    </row>
    <row r="6351" spans="1:19" ht="14.25" customHeight="1">
      <c r="A6351" s="4" t="s">
        <v>3923</v>
      </c>
      <c r="B6351" s="5"/>
      <c r="C6351" s="4">
        <v>0</v>
      </c>
      <c r="E6351" s="4" t="b">
        <f t="shared" si="110"/>
        <v>0</v>
      </c>
      <c r="F6351" s="4">
        <v>0</v>
      </c>
      <c r="G6351" s="4">
        <v>1501</v>
      </c>
      <c r="H6351" s="6">
        <v>44113</v>
      </c>
      <c r="I6351" s="4" t="s">
        <v>3941</v>
      </c>
      <c r="J6351" s="4" t="s">
        <v>40</v>
      </c>
      <c r="K6351" s="4">
        <v>14166</v>
      </c>
      <c r="L6351" s="4">
        <v>0</v>
      </c>
      <c r="M6351" s="4">
        <v>0</v>
      </c>
      <c r="N6351" s="4">
        <v>11000</v>
      </c>
      <c r="O6351" s="4">
        <v>0</v>
      </c>
      <c r="P6351" s="4">
        <v>-88000</v>
      </c>
      <c r="Q6351" s="4">
        <v>8495</v>
      </c>
      <c r="R6351" s="4" t="b">
        <f t="shared" si="111"/>
        <v>0</v>
      </c>
      <c r="S6351" s="4">
        <v>0</v>
      </c>
    </row>
    <row r="6352" spans="1:19" ht="14.25" customHeight="1">
      <c r="A6352" s="4" t="s">
        <v>3923</v>
      </c>
      <c r="B6352" s="5"/>
      <c r="C6352" s="4">
        <v>0</v>
      </c>
      <c r="E6352" s="4" t="b">
        <f t="shared" si="110"/>
        <v>0</v>
      </c>
      <c r="F6352" s="4">
        <v>0</v>
      </c>
      <c r="G6352" s="4">
        <v>1501</v>
      </c>
      <c r="H6352" s="6">
        <v>44144</v>
      </c>
      <c r="I6352" s="4" t="s">
        <v>3941</v>
      </c>
      <c r="J6352" s="4" t="s">
        <v>40</v>
      </c>
      <c r="K6352" s="4">
        <v>14224</v>
      </c>
      <c r="L6352" s="4">
        <v>0</v>
      </c>
      <c r="M6352" s="4">
        <v>0</v>
      </c>
      <c r="N6352" s="4">
        <v>11000</v>
      </c>
      <c r="O6352" s="4">
        <v>0</v>
      </c>
      <c r="P6352" s="4">
        <v>-99000</v>
      </c>
      <c r="Q6352" s="4">
        <v>8496</v>
      </c>
      <c r="R6352" s="4" t="b">
        <f t="shared" si="111"/>
        <v>0</v>
      </c>
      <c r="S6352" s="4">
        <v>0</v>
      </c>
    </row>
    <row r="6353" spans="1:19" ht="14.25" customHeight="1">
      <c r="A6353" s="4" t="s">
        <v>3923</v>
      </c>
      <c r="B6353" s="5"/>
      <c r="C6353" s="4">
        <v>0</v>
      </c>
      <c r="E6353" s="4" t="b">
        <f t="shared" si="110"/>
        <v>0</v>
      </c>
      <c r="F6353" s="4">
        <v>0</v>
      </c>
      <c r="G6353" s="4">
        <v>1501</v>
      </c>
      <c r="H6353" s="6">
        <v>44168</v>
      </c>
      <c r="I6353" s="4" t="s">
        <v>3941</v>
      </c>
      <c r="J6353" s="4" t="s">
        <v>40</v>
      </c>
      <c r="K6353" s="4">
        <v>14296</v>
      </c>
      <c r="L6353" s="4">
        <v>0</v>
      </c>
      <c r="M6353" s="4">
        <v>0</v>
      </c>
      <c r="N6353" s="4">
        <v>11000</v>
      </c>
      <c r="O6353" s="4">
        <v>0</v>
      </c>
      <c r="P6353" s="4">
        <v>-110000</v>
      </c>
      <c r="Q6353" s="4">
        <v>8497</v>
      </c>
      <c r="R6353" s="4" t="b">
        <f t="shared" si="111"/>
        <v>0</v>
      </c>
      <c r="S6353" s="4">
        <v>0</v>
      </c>
    </row>
    <row r="6354" spans="1:19" ht="14.25" customHeight="1">
      <c r="A6354" s="4" t="s">
        <v>3923</v>
      </c>
      <c r="B6354" s="5" t="s">
        <v>3942</v>
      </c>
      <c r="C6354" s="4">
        <v>0</v>
      </c>
      <c r="D6354" s="4" t="s">
        <v>3942</v>
      </c>
      <c r="E6354" s="4" t="b">
        <f t="shared" si="110"/>
        <v>0</v>
      </c>
      <c r="F6354" s="4">
        <v>0</v>
      </c>
      <c r="G6354" s="4">
        <v>1501</v>
      </c>
      <c r="H6354" s="3" t="s">
        <v>21</v>
      </c>
      <c r="K6354" s="4">
        <v>0</v>
      </c>
      <c r="L6354" s="4">
        <v>0</v>
      </c>
      <c r="M6354" s="4">
        <v>0</v>
      </c>
      <c r="N6354" s="4">
        <v>110000</v>
      </c>
      <c r="O6354" s="4">
        <v>0</v>
      </c>
      <c r="P6354" s="4">
        <v>-110000</v>
      </c>
      <c r="Q6354" s="4">
        <v>8498</v>
      </c>
      <c r="R6354" s="4" t="b">
        <f t="shared" si="111"/>
        <v>0</v>
      </c>
      <c r="S6354" s="4">
        <v>0</v>
      </c>
    </row>
    <row r="6355" spans="1:19" ht="14.25" customHeight="1">
      <c r="A6355" s="4" t="s">
        <v>3923</v>
      </c>
      <c r="B6355" s="5" t="s">
        <v>137</v>
      </c>
      <c r="C6355" s="4">
        <v>0</v>
      </c>
      <c r="D6355" s="4" t="s">
        <v>137</v>
      </c>
      <c r="E6355" s="4" t="b">
        <f t="shared" si="110"/>
        <v>0</v>
      </c>
      <c r="F6355" s="4">
        <v>0</v>
      </c>
      <c r="G6355" s="4">
        <v>1502</v>
      </c>
      <c r="H6355" s="3" t="s">
        <v>21</v>
      </c>
      <c r="K6355" s="4">
        <v>0</v>
      </c>
      <c r="L6355" s="4">
        <v>40000</v>
      </c>
      <c r="M6355" s="4">
        <v>0</v>
      </c>
      <c r="N6355" s="4">
        <v>0</v>
      </c>
      <c r="O6355" s="4">
        <v>0</v>
      </c>
      <c r="P6355" s="4">
        <v>0</v>
      </c>
      <c r="Q6355" s="4">
        <v>8499</v>
      </c>
      <c r="R6355" s="4" t="b">
        <f t="shared" si="111"/>
        <v>0</v>
      </c>
      <c r="S6355" s="4">
        <v>0</v>
      </c>
    </row>
    <row r="6356" spans="1:19" ht="14.25" customHeight="1">
      <c r="A6356" s="4" t="s">
        <v>3923</v>
      </c>
      <c r="B6356" s="5"/>
      <c r="C6356" s="4">
        <v>0</v>
      </c>
      <c r="E6356" s="4" t="b">
        <f t="shared" si="110"/>
        <v>0</v>
      </c>
      <c r="F6356" s="4">
        <v>0</v>
      </c>
      <c r="G6356" s="4">
        <v>1502</v>
      </c>
      <c r="H6356" s="6">
        <v>43949</v>
      </c>
      <c r="I6356" s="4" t="s">
        <v>3943</v>
      </c>
      <c r="J6356" s="4" t="s">
        <v>40</v>
      </c>
      <c r="K6356" s="4">
        <v>13724</v>
      </c>
      <c r="L6356" s="4">
        <v>0</v>
      </c>
      <c r="M6356" s="4">
        <v>0</v>
      </c>
      <c r="N6356" s="4">
        <v>10000</v>
      </c>
      <c r="O6356" s="4">
        <v>0</v>
      </c>
      <c r="P6356" s="4">
        <v>-10000</v>
      </c>
      <c r="Q6356" s="4">
        <v>8500</v>
      </c>
      <c r="R6356" s="4" t="b">
        <f t="shared" si="111"/>
        <v>0</v>
      </c>
      <c r="S6356" s="4">
        <v>0</v>
      </c>
    </row>
    <row r="6357" spans="1:19" ht="14.25" customHeight="1">
      <c r="A6357" s="4" t="s">
        <v>3923</v>
      </c>
      <c r="B6357" s="5"/>
      <c r="C6357" s="4">
        <v>0</v>
      </c>
      <c r="E6357" s="4" t="b">
        <f t="shared" si="110"/>
        <v>0</v>
      </c>
      <c r="F6357" s="4">
        <v>0</v>
      </c>
      <c r="G6357" s="4">
        <v>1502</v>
      </c>
      <c r="H6357" s="6">
        <v>43979</v>
      </c>
      <c r="I6357" s="4" t="s">
        <v>3943</v>
      </c>
      <c r="J6357" s="4" t="s">
        <v>40</v>
      </c>
      <c r="K6357" s="4">
        <v>13785</v>
      </c>
      <c r="L6357" s="4">
        <v>0</v>
      </c>
      <c r="M6357" s="4">
        <v>0</v>
      </c>
      <c r="N6357" s="4">
        <v>10000</v>
      </c>
      <c r="O6357" s="4">
        <v>0</v>
      </c>
      <c r="P6357" s="4">
        <v>-20000</v>
      </c>
      <c r="Q6357" s="4">
        <v>8501</v>
      </c>
      <c r="R6357" s="4" t="b">
        <f t="shared" si="111"/>
        <v>0</v>
      </c>
      <c r="S6357" s="4">
        <v>0</v>
      </c>
    </row>
    <row r="6358" spans="1:19" ht="14.25" customHeight="1">
      <c r="A6358" s="4" t="s">
        <v>3923</v>
      </c>
      <c r="B6358" s="5"/>
      <c r="C6358" s="4">
        <v>0</v>
      </c>
      <c r="E6358" s="4" t="b">
        <f t="shared" si="110"/>
        <v>0</v>
      </c>
      <c r="F6358" s="4">
        <v>0</v>
      </c>
      <c r="G6358" s="4">
        <v>1502</v>
      </c>
      <c r="H6358" s="6">
        <v>44119</v>
      </c>
      <c r="I6358" s="4" t="s">
        <v>3943</v>
      </c>
      <c r="J6358" s="4" t="s">
        <v>40</v>
      </c>
      <c r="K6358" s="4">
        <v>14136</v>
      </c>
      <c r="L6358" s="4">
        <v>0</v>
      </c>
      <c r="M6358" s="4">
        <v>0</v>
      </c>
      <c r="N6358" s="4">
        <v>10000</v>
      </c>
      <c r="O6358" s="4">
        <v>0</v>
      </c>
      <c r="P6358" s="4">
        <v>-30000</v>
      </c>
      <c r="Q6358" s="4">
        <v>8502</v>
      </c>
      <c r="R6358" s="4" t="b">
        <f t="shared" si="111"/>
        <v>0</v>
      </c>
      <c r="S6358" s="4">
        <v>0</v>
      </c>
    </row>
    <row r="6359" spans="1:19" ht="14.25" customHeight="1">
      <c r="A6359" s="4" t="s">
        <v>3923</v>
      </c>
      <c r="B6359" s="5"/>
      <c r="C6359" s="4">
        <v>0</v>
      </c>
      <c r="E6359" s="4" t="b">
        <f t="shared" si="110"/>
        <v>0</v>
      </c>
      <c r="F6359" s="4">
        <v>0</v>
      </c>
      <c r="G6359" s="4">
        <v>1502</v>
      </c>
      <c r="H6359" s="6">
        <v>44146</v>
      </c>
      <c r="I6359" s="4" t="s">
        <v>3943</v>
      </c>
      <c r="J6359" s="4" t="s">
        <v>40</v>
      </c>
      <c r="K6359" s="4">
        <v>14199</v>
      </c>
      <c r="L6359" s="4">
        <v>0</v>
      </c>
      <c r="M6359" s="4">
        <v>0</v>
      </c>
      <c r="N6359" s="4">
        <v>10000</v>
      </c>
      <c r="O6359" s="4">
        <v>0</v>
      </c>
      <c r="P6359" s="4">
        <v>-40000</v>
      </c>
      <c r="Q6359" s="4">
        <v>8503</v>
      </c>
      <c r="R6359" s="4" t="b">
        <f t="shared" si="111"/>
        <v>0</v>
      </c>
      <c r="S6359" s="4">
        <v>0</v>
      </c>
    </row>
    <row r="6360" spans="1:19" ht="14.25" customHeight="1">
      <c r="A6360" s="4" t="s">
        <v>3923</v>
      </c>
      <c r="B6360" s="5" t="s">
        <v>3944</v>
      </c>
      <c r="C6360" s="4">
        <v>0</v>
      </c>
      <c r="D6360" s="4" t="s">
        <v>3944</v>
      </c>
      <c r="E6360" s="4" t="b">
        <f t="shared" si="110"/>
        <v>0</v>
      </c>
      <c r="F6360" s="4">
        <v>0</v>
      </c>
      <c r="G6360" s="4">
        <v>1502</v>
      </c>
      <c r="H6360" s="3" t="s">
        <v>21</v>
      </c>
      <c r="K6360" s="4">
        <v>0</v>
      </c>
      <c r="L6360" s="4">
        <v>0</v>
      </c>
      <c r="M6360" s="4">
        <v>0</v>
      </c>
      <c r="N6360" s="4">
        <v>40000</v>
      </c>
      <c r="O6360" s="4">
        <v>0</v>
      </c>
      <c r="P6360" s="4">
        <v>-40000</v>
      </c>
      <c r="Q6360" s="4">
        <v>8504</v>
      </c>
      <c r="R6360" s="4" t="b">
        <f t="shared" si="111"/>
        <v>0</v>
      </c>
      <c r="S6360" s="4">
        <v>0</v>
      </c>
    </row>
    <row r="6361" spans="1:19" ht="14.25" customHeight="1">
      <c r="A6361" s="4" t="s">
        <v>3923</v>
      </c>
      <c r="B6361" s="5" t="s">
        <v>145</v>
      </c>
      <c r="C6361" s="4">
        <v>0</v>
      </c>
      <c r="D6361" s="4" t="s">
        <v>145</v>
      </c>
      <c r="E6361" s="4" t="b">
        <f t="shared" si="110"/>
        <v>0</v>
      </c>
      <c r="F6361" s="4">
        <v>0</v>
      </c>
      <c r="G6361" s="4">
        <v>2101</v>
      </c>
      <c r="H6361" s="3" t="s">
        <v>21</v>
      </c>
      <c r="K6361" s="4">
        <v>0</v>
      </c>
      <c r="L6361" s="4">
        <v>120000</v>
      </c>
      <c r="M6361" s="4">
        <v>0</v>
      </c>
      <c r="N6361" s="4">
        <v>0</v>
      </c>
      <c r="O6361" s="4">
        <v>0</v>
      </c>
      <c r="P6361" s="4">
        <v>0</v>
      </c>
      <c r="Q6361" s="4">
        <v>8505</v>
      </c>
      <c r="R6361" s="4" t="b">
        <f t="shared" si="111"/>
        <v>0</v>
      </c>
      <c r="S6361" s="4">
        <v>0</v>
      </c>
    </row>
    <row r="6362" spans="1:19" ht="14.25" customHeight="1">
      <c r="A6362" s="4" t="s">
        <v>3923</v>
      </c>
      <c r="B6362" s="5"/>
      <c r="C6362" s="4">
        <v>0</v>
      </c>
      <c r="E6362" s="4" t="b">
        <f t="shared" si="110"/>
        <v>0</v>
      </c>
      <c r="F6362" s="4">
        <v>0</v>
      </c>
      <c r="G6362" s="4">
        <v>2101</v>
      </c>
      <c r="H6362" s="6">
        <v>43832</v>
      </c>
      <c r="I6362" s="4" t="s">
        <v>3945</v>
      </c>
      <c r="J6362" s="4" t="s">
        <v>40</v>
      </c>
      <c r="K6362" s="4">
        <v>13541</v>
      </c>
      <c r="L6362" s="4">
        <v>0</v>
      </c>
      <c r="M6362" s="4">
        <v>0</v>
      </c>
      <c r="N6362" s="4">
        <v>10000</v>
      </c>
      <c r="O6362" s="4">
        <v>0</v>
      </c>
      <c r="P6362" s="4">
        <v>-10000</v>
      </c>
      <c r="Q6362" s="4">
        <v>8506</v>
      </c>
      <c r="R6362" s="4" t="b">
        <f t="shared" si="111"/>
        <v>0</v>
      </c>
      <c r="S6362" s="4">
        <v>0</v>
      </c>
    </row>
    <row r="6363" spans="1:19" ht="14.25" customHeight="1">
      <c r="A6363" s="4" t="s">
        <v>3923</v>
      </c>
      <c r="B6363" s="5"/>
      <c r="C6363" s="4">
        <v>0</v>
      </c>
      <c r="E6363" s="4" t="b">
        <f t="shared" si="110"/>
        <v>0</v>
      </c>
      <c r="F6363" s="4">
        <v>0</v>
      </c>
      <c r="G6363" s="4">
        <v>2101</v>
      </c>
      <c r="H6363" s="6">
        <v>43866</v>
      </c>
      <c r="I6363" s="4" t="s">
        <v>3945</v>
      </c>
      <c r="J6363" s="4" t="s">
        <v>40</v>
      </c>
      <c r="K6363" s="4">
        <v>13546</v>
      </c>
      <c r="L6363" s="4">
        <v>0</v>
      </c>
      <c r="M6363" s="4">
        <v>0</v>
      </c>
      <c r="N6363" s="4">
        <v>10000</v>
      </c>
      <c r="O6363" s="4">
        <v>0</v>
      </c>
      <c r="P6363" s="4">
        <v>-20000</v>
      </c>
      <c r="Q6363" s="4">
        <v>8507</v>
      </c>
      <c r="R6363" s="4" t="b">
        <f t="shared" si="111"/>
        <v>0</v>
      </c>
      <c r="S6363" s="4">
        <v>0</v>
      </c>
    </row>
    <row r="6364" spans="1:19" ht="14.25" customHeight="1">
      <c r="A6364" s="4" t="s">
        <v>3923</v>
      </c>
      <c r="B6364" s="5"/>
      <c r="C6364" s="4">
        <v>0</v>
      </c>
      <c r="E6364" s="4" t="b">
        <f t="shared" si="110"/>
        <v>0</v>
      </c>
      <c r="F6364" s="4">
        <v>0</v>
      </c>
      <c r="G6364" s="4">
        <v>2101</v>
      </c>
      <c r="H6364" s="6">
        <v>43902</v>
      </c>
      <c r="I6364" s="4" t="s">
        <v>3945</v>
      </c>
      <c r="J6364" s="4" t="s">
        <v>40</v>
      </c>
      <c r="K6364" s="4">
        <v>13657</v>
      </c>
      <c r="L6364" s="4">
        <v>0</v>
      </c>
      <c r="M6364" s="4">
        <v>0</v>
      </c>
      <c r="N6364" s="4">
        <v>10000</v>
      </c>
      <c r="O6364" s="4">
        <v>0</v>
      </c>
      <c r="P6364" s="4">
        <v>-30000</v>
      </c>
      <c r="Q6364" s="4">
        <v>8508</v>
      </c>
      <c r="R6364" s="4" t="b">
        <f t="shared" si="111"/>
        <v>0</v>
      </c>
      <c r="S6364" s="4">
        <v>0</v>
      </c>
    </row>
    <row r="6365" spans="1:19" ht="14.25" customHeight="1">
      <c r="A6365" s="4" t="s">
        <v>3923</v>
      </c>
      <c r="B6365" s="5"/>
      <c r="C6365" s="4">
        <v>0</v>
      </c>
      <c r="E6365" s="4" t="b">
        <f t="shared" si="110"/>
        <v>0</v>
      </c>
      <c r="F6365" s="4">
        <v>0</v>
      </c>
      <c r="G6365" s="4">
        <v>2101</v>
      </c>
      <c r="H6365" s="6">
        <v>43990</v>
      </c>
      <c r="I6365" s="4" t="s">
        <v>3945</v>
      </c>
      <c r="J6365" s="4" t="s">
        <v>868</v>
      </c>
      <c r="K6365" s="4">
        <v>31</v>
      </c>
      <c r="L6365" s="4">
        <v>0</v>
      </c>
      <c r="M6365" s="4">
        <v>0</v>
      </c>
      <c r="N6365" s="4">
        <v>20000</v>
      </c>
      <c r="O6365" s="4">
        <v>0</v>
      </c>
      <c r="P6365" s="4">
        <v>-50000</v>
      </c>
      <c r="Q6365" s="4">
        <v>8509</v>
      </c>
      <c r="R6365" s="4" t="b">
        <f t="shared" si="111"/>
        <v>0</v>
      </c>
      <c r="S6365" s="4">
        <v>0</v>
      </c>
    </row>
    <row r="6366" spans="1:19" ht="14.25" customHeight="1">
      <c r="A6366" s="4" t="s">
        <v>3923</v>
      </c>
      <c r="B6366" s="5"/>
      <c r="C6366" s="4">
        <v>0</v>
      </c>
      <c r="E6366" s="4" t="b">
        <f t="shared" si="110"/>
        <v>0</v>
      </c>
      <c r="F6366" s="4">
        <v>0</v>
      </c>
      <c r="G6366" s="4">
        <v>2101</v>
      </c>
      <c r="H6366" s="6">
        <v>43998</v>
      </c>
      <c r="I6366" s="4" t="s">
        <v>3945</v>
      </c>
      <c r="J6366" s="4" t="s">
        <v>40</v>
      </c>
      <c r="K6366" s="4">
        <v>13862</v>
      </c>
      <c r="L6366" s="4">
        <v>0</v>
      </c>
      <c r="M6366" s="4">
        <v>0</v>
      </c>
      <c r="N6366" s="4">
        <v>10000</v>
      </c>
      <c r="O6366" s="4">
        <v>0</v>
      </c>
      <c r="P6366" s="4">
        <v>-60000</v>
      </c>
      <c r="Q6366" s="4">
        <v>8510</v>
      </c>
      <c r="R6366" s="4" t="b">
        <f t="shared" si="111"/>
        <v>0</v>
      </c>
      <c r="S6366" s="4">
        <v>0</v>
      </c>
    </row>
    <row r="6367" spans="1:19" ht="14.25" customHeight="1">
      <c r="A6367" s="4" t="s">
        <v>3923</v>
      </c>
      <c r="B6367" s="5"/>
      <c r="C6367" s="4">
        <v>0</v>
      </c>
      <c r="E6367" s="4" t="b">
        <f t="shared" si="110"/>
        <v>0</v>
      </c>
      <c r="F6367" s="4">
        <v>0</v>
      </c>
      <c r="G6367" s="4">
        <v>2101</v>
      </c>
      <c r="H6367" s="6">
        <v>44026</v>
      </c>
      <c r="I6367" s="4" t="s">
        <v>3945</v>
      </c>
      <c r="J6367" s="4" t="s">
        <v>40</v>
      </c>
      <c r="K6367" s="4">
        <v>13936</v>
      </c>
      <c r="L6367" s="4">
        <v>0</v>
      </c>
      <c r="M6367" s="4">
        <v>0</v>
      </c>
      <c r="N6367" s="4">
        <v>10000</v>
      </c>
      <c r="O6367" s="4">
        <v>0</v>
      </c>
      <c r="P6367" s="4">
        <v>-70000</v>
      </c>
      <c r="Q6367" s="4">
        <v>8511</v>
      </c>
      <c r="R6367" s="4" t="b">
        <f t="shared" si="111"/>
        <v>0</v>
      </c>
      <c r="S6367" s="4">
        <v>0</v>
      </c>
    </row>
    <row r="6368" spans="1:19" ht="14.25" customHeight="1">
      <c r="A6368" s="4" t="s">
        <v>3923</v>
      </c>
      <c r="B6368" s="5"/>
      <c r="C6368" s="4">
        <v>0</v>
      </c>
      <c r="E6368" s="4" t="b">
        <f t="shared" si="110"/>
        <v>0</v>
      </c>
      <c r="F6368" s="4">
        <v>0</v>
      </c>
      <c r="G6368" s="4">
        <v>2101</v>
      </c>
      <c r="H6368" s="6">
        <v>44048</v>
      </c>
      <c r="I6368" s="4" t="s">
        <v>3945</v>
      </c>
      <c r="J6368" s="4" t="s">
        <v>40</v>
      </c>
      <c r="K6368" s="4">
        <v>13959</v>
      </c>
      <c r="L6368" s="4">
        <v>0</v>
      </c>
      <c r="M6368" s="4">
        <v>0</v>
      </c>
      <c r="N6368" s="4">
        <v>10000</v>
      </c>
      <c r="O6368" s="4">
        <v>0</v>
      </c>
      <c r="P6368" s="4">
        <v>-80000</v>
      </c>
      <c r="Q6368" s="4">
        <v>8512</v>
      </c>
      <c r="R6368" s="4" t="b">
        <f t="shared" si="111"/>
        <v>0</v>
      </c>
      <c r="S6368" s="4">
        <v>0</v>
      </c>
    </row>
    <row r="6369" spans="1:19" ht="14.25" customHeight="1">
      <c r="A6369" s="4" t="s">
        <v>3923</v>
      </c>
      <c r="B6369" s="5"/>
      <c r="C6369" s="4">
        <v>0</v>
      </c>
      <c r="E6369" s="4" t="b">
        <f t="shared" si="110"/>
        <v>0</v>
      </c>
      <c r="F6369" s="4">
        <v>0</v>
      </c>
      <c r="G6369" s="4">
        <v>2101</v>
      </c>
      <c r="H6369" s="6">
        <v>44081</v>
      </c>
      <c r="I6369" s="4" t="s">
        <v>3945</v>
      </c>
      <c r="J6369" s="4" t="s">
        <v>40</v>
      </c>
      <c r="K6369" s="4">
        <v>14038</v>
      </c>
      <c r="L6369" s="4">
        <v>0</v>
      </c>
      <c r="M6369" s="4">
        <v>0</v>
      </c>
      <c r="N6369" s="4">
        <v>10000</v>
      </c>
      <c r="O6369" s="4">
        <v>0</v>
      </c>
      <c r="P6369" s="4">
        <v>-90000</v>
      </c>
      <c r="Q6369" s="4">
        <v>8513</v>
      </c>
      <c r="R6369" s="4" t="b">
        <f t="shared" si="111"/>
        <v>0</v>
      </c>
      <c r="S6369" s="4">
        <v>0</v>
      </c>
    </row>
    <row r="6370" spans="1:19" ht="14.25" customHeight="1">
      <c r="A6370" s="4" t="s">
        <v>3923</v>
      </c>
      <c r="B6370" s="5"/>
      <c r="C6370" s="4">
        <v>0</v>
      </c>
      <c r="E6370" s="4" t="b">
        <f t="shared" si="110"/>
        <v>0</v>
      </c>
      <c r="F6370" s="4">
        <v>0</v>
      </c>
      <c r="G6370" s="4">
        <v>2101</v>
      </c>
      <c r="H6370" s="6">
        <v>44112</v>
      </c>
      <c r="I6370" s="4" t="s">
        <v>3945</v>
      </c>
      <c r="J6370" s="4" t="s">
        <v>40</v>
      </c>
      <c r="K6370" s="4">
        <v>14155</v>
      </c>
      <c r="L6370" s="4">
        <v>0</v>
      </c>
      <c r="M6370" s="4">
        <v>0</v>
      </c>
      <c r="N6370" s="4">
        <v>10000</v>
      </c>
      <c r="O6370" s="4">
        <v>0</v>
      </c>
      <c r="P6370" s="4">
        <v>-100000</v>
      </c>
      <c r="Q6370" s="4">
        <v>8514</v>
      </c>
      <c r="R6370" s="4" t="b">
        <f t="shared" si="111"/>
        <v>0</v>
      </c>
      <c r="S6370" s="4">
        <v>0</v>
      </c>
    </row>
    <row r="6371" spans="1:19" ht="14.25" customHeight="1">
      <c r="A6371" s="4" t="s">
        <v>3923</v>
      </c>
      <c r="B6371" s="5"/>
      <c r="C6371" s="4">
        <v>0</v>
      </c>
      <c r="E6371" s="4" t="b">
        <f t="shared" si="110"/>
        <v>0</v>
      </c>
      <c r="F6371" s="4">
        <v>0</v>
      </c>
      <c r="G6371" s="4">
        <v>2101</v>
      </c>
      <c r="H6371" s="6">
        <v>44141</v>
      </c>
      <c r="I6371" s="4" t="s">
        <v>3945</v>
      </c>
      <c r="J6371" s="4" t="s">
        <v>40</v>
      </c>
      <c r="K6371" s="4">
        <v>14222</v>
      </c>
      <c r="L6371" s="4">
        <v>0</v>
      </c>
      <c r="M6371" s="4">
        <v>0</v>
      </c>
      <c r="N6371" s="4">
        <v>10000</v>
      </c>
      <c r="O6371" s="4">
        <v>0</v>
      </c>
      <c r="P6371" s="4">
        <v>-110000</v>
      </c>
      <c r="Q6371" s="4">
        <v>8515</v>
      </c>
      <c r="R6371" s="4" t="b">
        <f t="shared" si="111"/>
        <v>0</v>
      </c>
      <c r="S6371" s="4">
        <v>0</v>
      </c>
    </row>
    <row r="6372" spans="1:19" ht="14.25" customHeight="1">
      <c r="A6372" s="4" t="s">
        <v>3923</v>
      </c>
      <c r="B6372" s="5"/>
      <c r="C6372" s="4">
        <v>0</v>
      </c>
      <c r="E6372" s="4" t="b">
        <f t="shared" si="110"/>
        <v>0</v>
      </c>
      <c r="F6372" s="4">
        <v>0</v>
      </c>
      <c r="G6372" s="4">
        <v>2101</v>
      </c>
      <c r="H6372" s="6">
        <v>44172</v>
      </c>
      <c r="I6372" s="4" t="s">
        <v>3945</v>
      </c>
      <c r="J6372" s="4" t="s">
        <v>40</v>
      </c>
      <c r="K6372" s="4">
        <v>14256</v>
      </c>
      <c r="L6372" s="4">
        <v>0</v>
      </c>
      <c r="M6372" s="4">
        <v>0</v>
      </c>
      <c r="N6372" s="4">
        <v>10000</v>
      </c>
      <c r="O6372" s="4">
        <v>0</v>
      </c>
      <c r="P6372" s="4">
        <v>-120000</v>
      </c>
      <c r="Q6372" s="4">
        <v>8516</v>
      </c>
      <c r="R6372" s="4" t="b">
        <f t="shared" si="111"/>
        <v>0</v>
      </c>
      <c r="S6372" s="4">
        <v>0</v>
      </c>
    </row>
    <row r="6373" spans="1:19" ht="14.25" customHeight="1">
      <c r="A6373" s="4" t="s">
        <v>3923</v>
      </c>
      <c r="B6373" s="5" t="s">
        <v>3946</v>
      </c>
      <c r="C6373" s="4">
        <v>0</v>
      </c>
      <c r="D6373" s="4" t="s">
        <v>3946</v>
      </c>
      <c r="E6373" s="4" t="b">
        <f t="shared" si="110"/>
        <v>0</v>
      </c>
      <c r="F6373" s="4">
        <v>0</v>
      </c>
      <c r="G6373" s="4">
        <v>2101</v>
      </c>
      <c r="H6373" s="3" t="s">
        <v>21</v>
      </c>
      <c r="K6373" s="4">
        <v>0</v>
      </c>
      <c r="L6373" s="4">
        <v>0</v>
      </c>
      <c r="M6373" s="4">
        <v>0</v>
      </c>
      <c r="N6373" s="4">
        <v>120000</v>
      </c>
      <c r="O6373" s="4">
        <v>0</v>
      </c>
      <c r="P6373" s="4">
        <v>-120000</v>
      </c>
      <c r="Q6373" s="4">
        <v>8517</v>
      </c>
      <c r="R6373" s="4" t="b">
        <f t="shared" si="111"/>
        <v>0</v>
      </c>
      <c r="S6373" s="4">
        <v>0</v>
      </c>
    </row>
    <row r="6374" spans="1:19" ht="14.25" customHeight="1">
      <c r="A6374" s="4" t="s">
        <v>3923</v>
      </c>
      <c r="B6374" s="5" t="s">
        <v>154</v>
      </c>
      <c r="C6374" s="4">
        <v>0</v>
      </c>
      <c r="D6374" s="4" t="s">
        <v>154</v>
      </c>
      <c r="E6374" s="4" t="b">
        <f t="shared" si="110"/>
        <v>0</v>
      </c>
      <c r="F6374" s="4">
        <v>0</v>
      </c>
      <c r="G6374" s="4">
        <v>2102</v>
      </c>
      <c r="H6374" s="3" t="s">
        <v>21</v>
      </c>
      <c r="K6374" s="4">
        <v>0</v>
      </c>
      <c r="L6374" s="4">
        <v>120000</v>
      </c>
      <c r="M6374" s="4">
        <v>0</v>
      </c>
      <c r="N6374" s="4">
        <v>0</v>
      </c>
      <c r="O6374" s="4">
        <v>0</v>
      </c>
      <c r="P6374" s="4">
        <v>0</v>
      </c>
      <c r="Q6374" s="4">
        <v>8518</v>
      </c>
      <c r="R6374" s="4" t="b">
        <f t="shared" si="111"/>
        <v>0</v>
      </c>
      <c r="S6374" s="4">
        <v>0</v>
      </c>
    </row>
    <row r="6375" spans="1:19" ht="14.25" customHeight="1">
      <c r="A6375" s="4" t="s">
        <v>3923</v>
      </c>
      <c r="B6375" s="5"/>
      <c r="C6375" s="4">
        <v>0</v>
      </c>
      <c r="E6375" s="4" t="b">
        <f t="shared" si="110"/>
        <v>0</v>
      </c>
      <c r="F6375" s="4">
        <v>0</v>
      </c>
      <c r="G6375" s="4">
        <v>2102</v>
      </c>
      <c r="H6375" s="6">
        <v>43839</v>
      </c>
      <c r="I6375" s="4" t="s">
        <v>3947</v>
      </c>
      <c r="J6375" s="4" t="s">
        <v>40</v>
      </c>
      <c r="K6375" s="4">
        <v>13492</v>
      </c>
      <c r="L6375" s="4">
        <v>0</v>
      </c>
      <c r="M6375" s="4">
        <v>0</v>
      </c>
      <c r="N6375" s="4">
        <v>10000</v>
      </c>
      <c r="O6375" s="4">
        <v>0</v>
      </c>
      <c r="P6375" s="4">
        <v>-10000</v>
      </c>
      <c r="Q6375" s="4">
        <v>8519</v>
      </c>
      <c r="R6375" s="4" t="b">
        <f t="shared" si="111"/>
        <v>0</v>
      </c>
      <c r="S6375" s="4">
        <v>0</v>
      </c>
    </row>
    <row r="6376" spans="1:19" ht="14.25" customHeight="1">
      <c r="A6376" s="4" t="s">
        <v>3923</v>
      </c>
      <c r="B6376" s="5"/>
      <c r="C6376" s="4">
        <v>0</v>
      </c>
      <c r="E6376" s="4" t="b">
        <f t="shared" si="110"/>
        <v>0</v>
      </c>
      <c r="F6376" s="4">
        <v>0</v>
      </c>
      <c r="G6376" s="4">
        <v>2102</v>
      </c>
      <c r="H6376" s="6">
        <v>43868</v>
      </c>
      <c r="I6376" s="4" t="s">
        <v>3947</v>
      </c>
      <c r="J6376" s="4" t="s">
        <v>40</v>
      </c>
      <c r="K6376" s="4">
        <v>13557</v>
      </c>
      <c r="L6376" s="4">
        <v>0</v>
      </c>
      <c r="M6376" s="4">
        <v>0</v>
      </c>
      <c r="N6376" s="4">
        <v>10000</v>
      </c>
      <c r="O6376" s="4">
        <v>0</v>
      </c>
      <c r="P6376" s="4">
        <v>-20000</v>
      </c>
      <c r="Q6376" s="4">
        <v>8520</v>
      </c>
      <c r="R6376" s="4" t="b">
        <f t="shared" si="111"/>
        <v>0</v>
      </c>
      <c r="S6376" s="4">
        <v>0</v>
      </c>
    </row>
    <row r="6377" spans="1:19" ht="14.25" customHeight="1">
      <c r="A6377" s="4" t="s">
        <v>3923</v>
      </c>
      <c r="B6377" s="5"/>
      <c r="C6377" s="4">
        <v>0</v>
      </c>
      <c r="E6377" s="4" t="b">
        <f t="shared" si="110"/>
        <v>0</v>
      </c>
      <c r="F6377" s="4">
        <v>0</v>
      </c>
      <c r="G6377" s="4">
        <v>2102</v>
      </c>
      <c r="H6377" s="6">
        <v>43900</v>
      </c>
      <c r="I6377" s="4" t="s">
        <v>3947</v>
      </c>
      <c r="J6377" s="4" t="s">
        <v>40</v>
      </c>
      <c r="K6377" s="4">
        <v>13640</v>
      </c>
      <c r="L6377" s="4">
        <v>0</v>
      </c>
      <c r="M6377" s="4">
        <v>0</v>
      </c>
      <c r="N6377" s="4">
        <v>10000</v>
      </c>
      <c r="O6377" s="4">
        <v>0</v>
      </c>
      <c r="P6377" s="4">
        <v>-30000</v>
      </c>
      <c r="Q6377" s="4">
        <v>8521</v>
      </c>
      <c r="R6377" s="4" t="b">
        <f t="shared" si="111"/>
        <v>0</v>
      </c>
      <c r="S6377" s="4">
        <v>0</v>
      </c>
    </row>
    <row r="6378" spans="1:19" ht="14.25" customHeight="1">
      <c r="A6378" s="4" t="s">
        <v>3923</v>
      </c>
      <c r="B6378" s="5"/>
      <c r="C6378" s="4">
        <v>0</v>
      </c>
      <c r="E6378" s="4" t="b">
        <f t="shared" si="110"/>
        <v>0</v>
      </c>
      <c r="F6378" s="4">
        <v>0</v>
      </c>
      <c r="G6378" s="4">
        <v>2102</v>
      </c>
      <c r="H6378" s="6">
        <v>43929</v>
      </c>
      <c r="I6378" s="4" t="s">
        <v>3947</v>
      </c>
      <c r="J6378" s="4" t="s">
        <v>40</v>
      </c>
      <c r="K6378" s="4">
        <v>13700</v>
      </c>
      <c r="L6378" s="4">
        <v>0</v>
      </c>
      <c r="M6378" s="4">
        <v>0</v>
      </c>
      <c r="N6378" s="4">
        <v>10000</v>
      </c>
      <c r="O6378" s="4">
        <v>0</v>
      </c>
      <c r="P6378" s="4">
        <v>-40000</v>
      </c>
      <c r="Q6378" s="4">
        <v>8522</v>
      </c>
      <c r="R6378" s="4" t="b">
        <f t="shared" si="111"/>
        <v>0</v>
      </c>
      <c r="S6378" s="4">
        <v>0</v>
      </c>
    </row>
    <row r="6379" spans="1:19" ht="14.25" customHeight="1">
      <c r="A6379" s="4" t="s">
        <v>3923</v>
      </c>
      <c r="B6379" s="5"/>
      <c r="C6379" s="4">
        <v>0</v>
      </c>
      <c r="E6379" s="4" t="b">
        <f t="shared" si="110"/>
        <v>0</v>
      </c>
      <c r="F6379" s="4">
        <v>0</v>
      </c>
      <c r="G6379" s="4">
        <v>2102</v>
      </c>
      <c r="H6379" s="6">
        <v>43969</v>
      </c>
      <c r="I6379" s="4" t="s">
        <v>3947</v>
      </c>
      <c r="J6379" s="4" t="s">
        <v>40</v>
      </c>
      <c r="K6379" s="4">
        <v>13781</v>
      </c>
      <c r="L6379" s="4">
        <v>0</v>
      </c>
      <c r="M6379" s="4">
        <v>0</v>
      </c>
      <c r="N6379" s="4">
        <v>10000</v>
      </c>
      <c r="O6379" s="4">
        <v>0</v>
      </c>
      <c r="P6379" s="4">
        <v>-50000</v>
      </c>
      <c r="Q6379" s="4">
        <v>8523</v>
      </c>
      <c r="R6379" s="4" t="b">
        <f t="shared" si="111"/>
        <v>0</v>
      </c>
      <c r="S6379" s="4">
        <v>0</v>
      </c>
    </row>
    <row r="6380" spans="1:19" ht="14.25" customHeight="1">
      <c r="A6380" s="4" t="s">
        <v>3923</v>
      </c>
      <c r="B6380" s="5"/>
      <c r="C6380" s="4">
        <v>0</v>
      </c>
      <c r="E6380" s="4" t="b">
        <f t="shared" si="110"/>
        <v>0</v>
      </c>
      <c r="F6380" s="4">
        <v>0</v>
      </c>
      <c r="G6380" s="4">
        <v>2102</v>
      </c>
      <c r="H6380" s="6">
        <v>43993</v>
      </c>
      <c r="I6380" s="4" t="s">
        <v>3947</v>
      </c>
      <c r="J6380" s="4" t="s">
        <v>40</v>
      </c>
      <c r="K6380" s="4">
        <v>13835</v>
      </c>
      <c r="L6380" s="4">
        <v>0</v>
      </c>
      <c r="M6380" s="4">
        <v>0</v>
      </c>
      <c r="N6380" s="4">
        <v>10000</v>
      </c>
      <c r="O6380" s="4">
        <v>0</v>
      </c>
      <c r="P6380" s="4">
        <v>-60000</v>
      </c>
      <c r="Q6380" s="4">
        <v>8524</v>
      </c>
      <c r="R6380" s="4" t="b">
        <f t="shared" si="111"/>
        <v>0</v>
      </c>
      <c r="S6380" s="4">
        <v>0</v>
      </c>
    </row>
    <row r="6381" spans="1:19" ht="14.25" customHeight="1">
      <c r="A6381" s="4" t="s">
        <v>3923</v>
      </c>
      <c r="B6381" s="5"/>
      <c r="C6381" s="4">
        <v>0</v>
      </c>
      <c r="E6381" s="4" t="b">
        <f t="shared" si="110"/>
        <v>0</v>
      </c>
      <c r="F6381" s="4">
        <v>0</v>
      </c>
      <c r="G6381" s="4">
        <v>2102</v>
      </c>
      <c r="H6381" s="6">
        <v>44021</v>
      </c>
      <c r="I6381" s="4" t="s">
        <v>3947</v>
      </c>
      <c r="J6381" s="4" t="s">
        <v>40</v>
      </c>
      <c r="K6381" s="4">
        <v>13902</v>
      </c>
      <c r="L6381" s="4">
        <v>0</v>
      </c>
      <c r="M6381" s="4">
        <v>0</v>
      </c>
      <c r="N6381" s="4">
        <v>10000</v>
      </c>
      <c r="O6381" s="4">
        <v>0</v>
      </c>
      <c r="P6381" s="4">
        <v>-70000</v>
      </c>
      <c r="Q6381" s="4">
        <v>8525</v>
      </c>
      <c r="R6381" s="4" t="b">
        <f t="shared" si="111"/>
        <v>0</v>
      </c>
      <c r="S6381" s="4">
        <v>0</v>
      </c>
    </row>
    <row r="6382" spans="1:19" ht="14.25" customHeight="1">
      <c r="A6382" s="4" t="s">
        <v>3923</v>
      </c>
      <c r="B6382" s="5"/>
      <c r="C6382" s="4">
        <v>0</v>
      </c>
      <c r="E6382" s="4" t="b">
        <f t="shared" si="110"/>
        <v>0</v>
      </c>
      <c r="F6382" s="4">
        <v>0</v>
      </c>
      <c r="G6382" s="4">
        <v>2102</v>
      </c>
      <c r="H6382" s="6">
        <v>44054</v>
      </c>
      <c r="I6382" s="4" t="s">
        <v>3947</v>
      </c>
      <c r="J6382" s="4" t="s">
        <v>40</v>
      </c>
      <c r="K6382" s="4">
        <v>13972</v>
      </c>
      <c r="L6382" s="4">
        <v>0</v>
      </c>
      <c r="M6382" s="4">
        <v>0</v>
      </c>
      <c r="N6382" s="4">
        <v>10000</v>
      </c>
      <c r="O6382" s="4">
        <v>0</v>
      </c>
      <c r="P6382" s="4">
        <v>-80000</v>
      </c>
      <c r="Q6382" s="4">
        <v>8526</v>
      </c>
      <c r="R6382" s="4" t="b">
        <f t="shared" si="111"/>
        <v>0</v>
      </c>
      <c r="S6382" s="4">
        <v>0</v>
      </c>
    </row>
    <row r="6383" spans="1:19" ht="14.25" customHeight="1">
      <c r="A6383" s="4" t="s">
        <v>3923</v>
      </c>
      <c r="B6383" s="5"/>
      <c r="C6383" s="4">
        <v>0</v>
      </c>
      <c r="E6383" s="4" t="b">
        <f t="shared" si="110"/>
        <v>0</v>
      </c>
      <c r="F6383" s="4">
        <v>0</v>
      </c>
      <c r="G6383" s="4">
        <v>2102</v>
      </c>
      <c r="H6383" s="6">
        <v>44084</v>
      </c>
      <c r="I6383" s="4" t="s">
        <v>3947</v>
      </c>
      <c r="J6383" s="4" t="s">
        <v>40</v>
      </c>
      <c r="K6383" s="4">
        <v>14053</v>
      </c>
      <c r="L6383" s="4">
        <v>0</v>
      </c>
      <c r="M6383" s="4">
        <v>0</v>
      </c>
      <c r="N6383" s="4">
        <v>10000</v>
      </c>
      <c r="O6383" s="4">
        <v>0</v>
      </c>
      <c r="P6383" s="4">
        <v>-90000</v>
      </c>
      <c r="Q6383" s="4">
        <v>8527</v>
      </c>
      <c r="R6383" s="4" t="b">
        <f t="shared" si="111"/>
        <v>0</v>
      </c>
      <c r="S6383" s="4">
        <v>0</v>
      </c>
    </row>
    <row r="6384" spans="1:19" ht="14.25" customHeight="1">
      <c r="A6384" s="4" t="s">
        <v>3923</v>
      </c>
      <c r="B6384" s="5"/>
      <c r="C6384" s="4">
        <v>0</v>
      </c>
      <c r="E6384" s="4" t="b">
        <f t="shared" si="110"/>
        <v>0</v>
      </c>
      <c r="F6384" s="4">
        <v>0</v>
      </c>
      <c r="G6384" s="4">
        <v>2102</v>
      </c>
      <c r="H6384" s="6">
        <v>44117</v>
      </c>
      <c r="I6384" s="4" t="s">
        <v>3947</v>
      </c>
      <c r="J6384" s="4" t="s">
        <v>40</v>
      </c>
      <c r="K6384" s="4">
        <v>14128</v>
      </c>
      <c r="L6384" s="4">
        <v>0</v>
      </c>
      <c r="M6384" s="4">
        <v>0</v>
      </c>
      <c r="N6384" s="4">
        <v>10000</v>
      </c>
      <c r="O6384" s="4">
        <v>0</v>
      </c>
      <c r="P6384" s="4">
        <v>-100000</v>
      </c>
      <c r="Q6384" s="4">
        <v>8528</v>
      </c>
      <c r="R6384" s="4" t="b">
        <f t="shared" si="111"/>
        <v>0</v>
      </c>
      <c r="S6384" s="4">
        <v>0</v>
      </c>
    </row>
    <row r="6385" spans="1:19" ht="14.25" customHeight="1">
      <c r="A6385" s="4" t="s">
        <v>3923</v>
      </c>
      <c r="B6385" s="5"/>
      <c r="C6385" s="4">
        <v>0</v>
      </c>
      <c r="E6385" s="4" t="b">
        <f t="shared" si="110"/>
        <v>0</v>
      </c>
      <c r="F6385" s="4">
        <v>0</v>
      </c>
      <c r="G6385" s="4">
        <v>2102</v>
      </c>
      <c r="H6385" s="6">
        <v>44146</v>
      </c>
      <c r="I6385" s="4" t="s">
        <v>3947</v>
      </c>
      <c r="J6385" s="4" t="s">
        <v>40</v>
      </c>
      <c r="K6385" s="4">
        <v>14200</v>
      </c>
      <c r="L6385" s="4">
        <v>0</v>
      </c>
      <c r="M6385" s="4">
        <v>0</v>
      </c>
      <c r="N6385" s="4">
        <v>10000</v>
      </c>
      <c r="O6385" s="4">
        <v>0</v>
      </c>
      <c r="P6385" s="4">
        <v>-110000</v>
      </c>
      <c r="Q6385" s="4">
        <v>8529</v>
      </c>
      <c r="R6385" s="4" t="b">
        <f t="shared" si="111"/>
        <v>0</v>
      </c>
      <c r="S6385" s="4">
        <v>0</v>
      </c>
    </row>
    <row r="6386" spans="1:19" ht="14.25" customHeight="1">
      <c r="A6386" s="4" t="s">
        <v>3923</v>
      </c>
      <c r="B6386" s="5"/>
      <c r="C6386" s="4">
        <v>0</v>
      </c>
      <c r="E6386" s="4" t="b">
        <f t="shared" si="110"/>
        <v>0</v>
      </c>
      <c r="F6386" s="4">
        <v>0</v>
      </c>
      <c r="G6386" s="4">
        <v>2102</v>
      </c>
      <c r="H6386" s="6">
        <v>44174</v>
      </c>
      <c r="I6386" s="4" t="s">
        <v>3947</v>
      </c>
      <c r="J6386" s="4" t="s">
        <v>40</v>
      </c>
      <c r="K6386" s="4">
        <v>14264</v>
      </c>
      <c r="L6386" s="4">
        <v>0</v>
      </c>
      <c r="M6386" s="4">
        <v>0</v>
      </c>
      <c r="N6386" s="4">
        <v>10000</v>
      </c>
      <c r="O6386" s="4">
        <v>0</v>
      </c>
      <c r="P6386" s="4">
        <v>-120000</v>
      </c>
      <c r="Q6386" s="4">
        <v>8530</v>
      </c>
      <c r="R6386" s="4" t="b">
        <f t="shared" si="111"/>
        <v>0</v>
      </c>
      <c r="S6386" s="4">
        <v>0</v>
      </c>
    </row>
    <row r="6387" spans="1:19" ht="14.25" customHeight="1">
      <c r="A6387" s="4" t="s">
        <v>3923</v>
      </c>
      <c r="B6387" s="5" t="s">
        <v>3948</v>
      </c>
      <c r="C6387" s="4">
        <v>0</v>
      </c>
      <c r="D6387" s="4" t="s">
        <v>3948</v>
      </c>
      <c r="E6387" s="4" t="b">
        <f t="shared" si="110"/>
        <v>0</v>
      </c>
      <c r="F6387" s="4">
        <v>0</v>
      </c>
      <c r="G6387" s="4">
        <v>2102</v>
      </c>
      <c r="H6387" s="3" t="s">
        <v>21</v>
      </c>
      <c r="K6387" s="4">
        <v>0</v>
      </c>
      <c r="L6387" s="4">
        <v>0</v>
      </c>
      <c r="M6387" s="4">
        <v>0</v>
      </c>
      <c r="N6387" s="4">
        <v>120000</v>
      </c>
      <c r="O6387" s="4">
        <v>0</v>
      </c>
      <c r="P6387" s="4">
        <v>-120000</v>
      </c>
      <c r="Q6387" s="4">
        <v>8531</v>
      </c>
      <c r="R6387" s="4" t="b">
        <f t="shared" si="111"/>
        <v>0</v>
      </c>
      <c r="S6387" s="4">
        <v>0</v>
      </c>
    </row>
    <row r="6388" spans="1:19" ht="14.25" customHeight="1">
      <c r="A6388" s="4" t="s">
        <v>3923</v>
      </c>
      <c r="B6388" s="5" t="s">
        <v>165</v>
      </c>
      <c r="C6388" s="4">
        <v>0</v>
      </c>
      <c r="D6388" s="4" t="s">
        <v>165</v>
      </c>
      <c r="E6388" s="4" t="b">
        <f t="shared" si="110"/>
        <v>0</v>
      </c>
      <c r="F6388" s="4">
        <v>0</v>
      </c>
      <c r="G6388" s="4">
        <v>2201</v>
      </c>
      <c r="H6388" s="3" t="s">
        <v>21</v>
      </c>
      <c r="K6388" s="4">
        <v>0</v>
      </c>
      <c r="L6388" s="4">
        <v>90000</v>
      </c>
      <c r="M6388" s="4">
        <v>0</v>
      </c>
      <c r="N6388" s="4">
        <v>0</v>
      </c>
      <c r="O6388" s="4">
        <v>0</v>
      </c>
      <c r="P6388" s="4">
        <v>0</v>
      </c>
      <c r="Q6388" s="4">
        <v>8532</v>
      </c>
      <c r="R6388" s="4" t="b">
        <f t="shared" si="111"/>
        <v>0</v>
      </c>
      <c r="S6388" s="4">
        <v>0</v>
      </c>
    </row>
    <row r="6389" spans="1:19" ht="14.25" customHeight="1">
      <c r="A6389" s="4" t="s">
        <v>3923</v>
      </c>
      <c r="B6389" s="5"/>
      <c r="C6389" s="4">
        <v>0</v>
      </c>
      <c r="E6389" s="4" t="b">
        <f t="shared" si="110"/>
        <v>0</v>
      </c>
      <c r="F6389" s="4">
        <v>0</v>
      </c>
      <c r="G6389" s="4">
        <v>2201</v>
      </c>
      <c r="H6389" s="6">
        <v>43844</v>
      </c>
      <c r="I6389" s="4" t="s">
        <v>3949</v>
      </c>
      <c r="J6389" s="4" t="s">
        <v>40</v>
      </c>
      <c r="K6389" s="4">
        <v>13537</v>
      </c>
      <c r="L6389" s="4">
        <v>0</v>
      </c>
      <c r="M6389" s="4">
        <v>0</v>
      </c>
      <c r="N6389" s="4">
        <v>10000</v>
      </c>
      <c r="O6389" s="4">
        <v>0</v>
      </c>
      <c r="P6389" s="4">
        <v>-10000</v>
      </c>
      <c r="Q6389" s="4">
        <v>8533</v>
      </c>
      <c r="R6389" s="4" t="b">
        <f t="shared" si="111"/>
        <v>0</v>
      </c>
      <c r="S6389" s="4">
        <v>0</v>
      </c>
    </row>
    <row r="6390" spans="1:19" ht="14.25" customHeight="1">
      <c r="A6390" s="4" t="s">
        <v>3923</v>
      </c>
      <c r="B6390" s="5"/>
      <c r="C6390" s="4">
        <v>0</v>
      </c>
      <c r="E6390" s="4" t="b">
        <f t="shared" si="110"/>
        <v>0</v>
      </c>
      <c r="F6390" s="4">
        <v>0</v>
      </c>
      <c r="G6390" s="4">
        <v>2201</v>
      </c>
      <c r="H6390" s="6">
        <v>43874</v>
      </c>
      <c r="I6390" s="4" t="s">
        <v>3949</v>
      </c>
      <c r="J6390" s="4" t="s">
        <v>40</v>
      </c>
      <c r="K6390" s="4">
        <v>13608</v>
      </c>
      <c r="L6390" s="4">
        <v>0</v>
      </c>
      <c r="M6390" s="4">
        <v>0</v>
      </c>
      <c r="N6390" s="4">
        <v>10000</v>
      </c>
      <c r="O6390" s="4">
        <v>0</v>
      </c>
      <c r="P6390" s="4">
        <v>-20000</v>
      </c>
      <c r="Q6390" s="4">
        <v>8534</v>
      </c>
      <c r="R6390" s="4" t="b">
        <f t="shared" si="111"/>
        <v>0</v>
      </c>
      <c r="S6390" s="4">
        <v>0</v>
      </c>
    </row>
    <row r="6391" spans="1:19" ht="14.25" customHeight="1">
      <c r="A6391" s="4" t="s">
        <v>3923</v>
      </c>
      <c r="B6391" s="5"/>
      <c r="C6391" s="4">
        <v>0</v>
      </c>
      <c r="E6391" s="4" t="b">
        <f t="shared" si="110"/>
        <v>0</v>
      </c>
      <c r="F6391" s="4">
        <v>0</v>
      </c>
      <c r="G6391" s="4">
        <v>2201</v>
      </c>
      <c r="H6391" s="6">
        <v>43900</v>
      </c>
      <c r="I6391" s="4" t="s">
        <v>3949</v>
      </c>
      <c r="J6391" s="4" t="s">
        <v>40</v>
      </c>
      <c r="K6391" s="4">
        <v>13676</v>
      </c>
      <c r="L6391" s="4">
        <v>0</v>
      </c>
      <c r="M6391" s="4">
        <v>0</v>
      </c>
      <c r="N6391" s="4">
        <v>10000</v>
      </c>
      <c r="O6391" s="4">
        <v>0</v>
      </c>
      <c r="P6391" s="4">
        <v>-30000</v>
      </c>
      <c r="Q6391" s="4">
        <v>8535</v>
      </c>
      <c r="R6391" s="4" t="b">
        <f t="shared" si="111"/>
        <v>0</v>
      </c>
      <c r="S6391" s="4">
        <v>0</v>
      </c>
    </row>
    <row r="6392" spans="1:19" ht="14.25" customHeight="1">
      <c r="A6392" s="4" t="s">
        <v>3923</v>
      </c>
      <c r="B6392" s="5"/>
      <c r="C6392" s="4">
        <v>0</v>
      </c>
      <c r="E6392" s="4" t="b">
        <f t="shared" si="110"/>
        <v>0</v>
      </c>
      <c r="F6392" s="4">
        <v>0</v>
      </c>
      <c r="G6392" s="4">
        <v>2201</v>
      </c>
      <c r="H6392" s="6">
        <v>43959</v>
      </c>
      <c r="I6392" s="4" t="s">
        <v>3949</v>
      </c>
      <c r="J6392" s="4" t="s">
        <v>40</v>
      </c>
      <c r="K6392" s="4">
        <v>13804</v>
      </c>
      <c r="L6392" s="4">
        <v>0</v>
      </c>
      <c r="M6392" s="4">
        <v>0</v>
      </c>
      <c r="N6392" s="4">
        <v>10000</v>
      </c>
      <c r="O6392" s="4">
        <v>0</v>
      </c>
      <c r="P6392" s="4">
        <v>-40000</v>
      </c>
      <c r="Q6392" s="4">
        <v>8536</v>
      </c>
      <c r="R6392" s="4" t="b">
        <f t="shared" si="111"/>
        <v>0</v>
      </c>
      <c r="S6392" s="4">
        <v>0</v>
      </c>
    </row>
    <row r="6393" spans="1:19" ht="14.25" customHeight="1">
      <c r="A6393" s="4" t="s">
        <v>3923</v>
      </c>
      <c r="B6393" s="5"/>
      <c r="C6393" s="4">
        <v>0</v>
      </c>
      <c r="E6393" s="4" t="b">
        <f t="shared" si="110"/>
        <v>0</v>
      </c>
      <c r="F6393" s="4">
        <v>0</v>
      </c>
      <c r="G6393" s="4">
        <v>2201</v>
      </c>
      <c r="H6393" s="6">
        <v>44056</v>
      </c>
      <c r="I6393" s="4" t="s">
        <v>3949</v>
      </c>
      <c r="J6393" s="4" t="s">
        <v>40</v>
      </c>
      <c r="K6393" s="4">
        <v>14013</v>
      </c>
      <c r="L6393" s="4">
        <v>0</v>
      </c>
      <c r="M6393" s="4">
        <v>0</v>
      </c>
      <c r="N6393" s="4">
        <v>10000</v>
      </c>
      <c r="O6393" s="4">
        <v>0</v>
      </c>
      <c r="P6393" s="4">
        <v>-50000</v>
      </c>
      <c r="Q6393" s="4">
        <v>8537</v>
      </c>
      <c r="R6393" s="4" t="b">
        <f t="shared" si="111"/>
        <v>0</v>
      </c>
      <c r="S6393" s="4">
        <v>0</v>
      </c>
    </row>
    <row r="6394" spans="1:19" ht="14.25" customHeight="1">
      <c r="A6394" s="4" t="s">
        <v>3923</v>
      </c>
      <c r="B6394" s="5"/>
      <c r="C6394" s="4">
        <v>0</v>
      </c>
      <c r="E6394" s="4" t="b">
        <f t="shared" si="110"/>
        <v>0</v>
      </c>
      <c r="F6394" s="4">
        <v>0</v>
      </c>
      <c r="G6394" s="4">
        <v>2201</v>
      </c>
      <c r="H6394" s="6">
        <v>44088</v>
      </c>
      <c r="I6394" s="4" t="s">
        <v>3949</v>
      </c>
      <c r="J6394" s="4" t="s">
        <v>40</v>
      </c>
      <c r="K6394" s="4">
        <v>14076</v>
      </c>
      <c r="L6394" s="4">
        <v>0</v>
      </c>
      <c r="M6394" s="4">
        <v>0</v>
      </c>
      <c r="N6394" s="4">
        <v>10000</v>
      </c>
      <c r="O6394" s="4">
        <v>0</v>
      </c>
      <c r="P6394" s="4">
        <v>-60000</v>
      </c>
      <c r="Q6394" s="4">
        <v>8538</v>
      </c>
      <c r="R6394" s="4" t="b">
        <f t="shared" si="111"/>
        <v>0</v>
      </c>
      <c r="S6394" s="4">
        <v>0</v>
      </c>
    </row>
    <row r="6395" spans="1:19" ht="14.25" customHeight="1">
      <c r="A6395" s="4" t="s">
        <v>3923</v>
      </c>
      <c r="B6395" s="5"/>
      <c r="C6395" s="4">
        <v>0</v>
      </c>
      <c r="E6395" s="4" t="b">
        <f t="shared" si="110"/>
        <v>0</v>
      </c>
      <c r="F6395" s="4">
        <v>0</v>
      </c>
      <c r="G6395" s="4">
        <v>2201</v>
      </c>
      <c r="H6395" s="6">
        <v>44117</v>
      </c>
      <c r="I6395" s="4" t="s">
        <v>3949</v>
      </c>
      <c r="J6395" s="4" t="s">
        <v>40</v>
      </c>
      <c r="K6395" s="4">
        <v>14145</v>
      </c>
      <c r="L6395" s="4">
        <v>0</v>
      </c>
      <c r="M6395" s="4">
        <v>0</v>
      </c>
      <c r="N6395" s="4">
        <v>10000</v>
      </c>
      <c r="O6395" s="4">
        <v>0</v>
      </c>
      <c r="P6395" s="4">
        <v>-70000</v>
      </c>
      <c r="Q6395" s="4">
        <v>8539</v>
      </c>
      <c r="R6395" s="4" t="b">
        <f t="shared" si="111"/>
        <v>0</v>
      </c>
      <c r="S6395" s="4">
        <v>0</v>
      </c>
    </row>
    <row r="6396" spans="1:19" ht="14.25" customHeight="1">
      <c r="A6396" s="4" t="s">
        <v>3923</v>
      </c>
      <c r="B6396" s="5"/>
      <c r="C6396" s="4">
        <v>0</v>
      </c>
      <c r="E6396" s="4" t="b">
        <f t="shared" si="110"/>
        <v>0</v>
      </c>
      <c r="F6396" s="4">
        <v>0</v>
      </c>
      <c r="G6396" s="4">
        <v>2201</v>
      </c>
      <c r="H6396" s="6">
        <v>44147</v>
      </c>
      <c r="I6396" s="4" t="s">
        <v>3949</v>
      </c>
      <c r="J6396" s="4" t="s">
        <v>40</v>
      </c>
      <c r="K6396" s="4">
        <v>14239</v>
      </c>
      <c r="L6396" s="4">
        <v>0</v>
      </c>
      <c r="M6396" s="4">
        <v>0</v>
      </c>
      <c r="N6396" s="4">
        <v>10000</v>
      </c>
      <c r="O6396" s="4">
        <v>0</v>
      </c>
      <c r="P6396" s="4">
        <v>-80000</v>
      </c>
      <c r="Q6396" s="4">
        <v>8540</v>
      </c>
      <c r="R6396" s="4" t="b">
        <f t="shared" si="111"/>
        <v>0</v>
      </c>
      <c r="S6396" s="4">
        <v>0</v>
      </c>
    </row>
    <row r="6397" spans="1:19" ht="14.25" customHeight="1">
      <c r="A6397" s="4" t="s">
        <v>3923</v>
      </c>
      <c r="B6397" s="5"/>
      <c r="C6397" s="4">
        <v>0</v>
      </c>
      <c r="E6397" s="4" t="b">
        <f t="shared" si="110"/>
        <v>0</v>
      </c>
      <c r="F6397" s="4">
        <v>0</v>
      </c>
      <c r="G6397" s="4">
        <v>2201</v>
      </c>
      <c r="H6397" s="6">
        <v>44178</v>
      </c>
      <c r="I6397" s="4" t="s">
        <v>3949</v>
      </c>
      <c r="J6397" s="4" t="s">
        <v>40</v>
      </c>
      <c r="K6397" s="4">
        <v>14289</v>
      </c>
      <c r="L6397" s="4">
        <v>0</v>
      </c>
      <c r="M6397" s="4">
        <v>0</v>
      </c>
      <c r="N6397" s="4">
        <v>10000</v>
      </c>
      <c r="O6397" s="4">
        <v>0</v>
      </c>
      <c r="P6397" s="4">
        <v>-90000</v>
      </c>
      <c r="Q6397" s="4">
        <v>8541</v>
      </c>
      <c r="R6397" s="4" t="b">
        <f t="shared" si="111"/>
        <v>0</v>
      </c>
      <c r="S6397" s="4">
        <v>0</v>
      </c>
    </row>
    <row r="6398" spans="1:19" ht="14.25" customHeight="1">
      <c r="A6398" s="4" t="s">
        <v>3923</v>
      </c>
      <c r="B6398" s="5" t="s">
        <v>3950</v>
      </c>
      <c r="C6398" s="4">
        <v>0</v>
      </c>
      <c r="D6398" s="4" t="s">
        <v>3950</v>
      </c>
      <c r="E6398" s="4" t="b">
        <f t="shared" si="110"/>
        <v>0</v>
      </c>
      <c r="F6398" s="4">
        <v>0</v>
      </c>
      <c r="G6398" s="4">
        <v>2201</v>
      </c>
      <c r="H6398" s="3" t="s">
        <v>21</v>
      </c>
      <c r="K6398" s="4">
        <v>0</v>
      </c>
      <c r="L6398" s="4">
        <v>0</v>
      </c>
      <c r="M6398" s="4">
        <v>0</v>
      </c>
      <c r="N6398" s="4">
        <v>90000</v>
      </c>
      <c r="O6398" s="4">
        <v>0</v>
      </c>
      <c r="P6398" s="4">
        <v>-90000</v>
      </c>
      <c r="Q6398" s="4">
        <v>8542</v>
      </c>
      <c r="R6398" s="4" t="b">
        <f t="shared" si="111"/>
        <v>0</v>
      </c>
      <c r="S6398" s="4">
        <v>0</v>
      </c>
    </row>
    <row r="6399" spans="1:19" ht="14.25" customHeight="1">
      <c r="A6399" s="4" t="s">
        <v>3923</v>
      </c>
      <c r="B6399" s="5" t="s">
        <v>175</v>
      </c>
      <c r="C6399" s="4">
        <v>0</v>
      </c>
      <c r="D6399" s="4" t="s">
        <v>175</v>
      </c>
      <c r="E6399" s="4" t="b">
        <f t="shared" si="110"/>
        <v>0</v>
      </c>
      <c r="F6399" s="4">
        <v>0</v>
      </c>
      <c r="G6399" s="4">
        <v>2202</v>
      </c>
      <c r="H6399" s="3" t="s">
        <v>21</v>
      </c>
      <c r="K6399" s="4">
        <v>0</v>
      </c>
      <c r="L6399" s="4">
        <v>120000</v>
      </c>
      <c r="M6399" s="4">
        <v>0</v>
      </c>
      <c r="N6399" s="4">
        <v>0</v>
      </c>
      <c r="O6399" s="4">
        <v>0</v>
      </c>
      <c r="P6399" s="4">
        <v>0</v>
      </c>
      <c r="Q6399" s="4">
        <v>8543</v>
      </c>
      <c r="R6399" s="4" t="b">
        <f t="shared" si="111"/>
        <v>0</v>
      </c>
      <c r="S6399" s="4">
        <v>0</v>
      </c>
    </row>
    <row r="6400" spans="1:19" ht="14.25" customHeight="1">
      <c r="A6400" s="4" t="s">
        <v>3923</v>
      </c>
      <c r="B6400" s="5"/>
      <c r="C6400" s="4">
        <v>0</v>
      </c>
      <c r="E6400" s="4" t="b">
        <f t="shared" si="110"/>
        <v>0</v>
      </c>
      <c r="F6400" s="4">
        <v>0</v>
      </c>
      <c r="G6400" s="4">
        <v>2202</v>
      </c>
      <c r="H6400" s="6">
        <v>43990</v>
      </c>
      <c r="I6400" s="4" t="s">
        <v>3951</v>
      </c>
      <c r="J6400" s="4" t="s">
        <v>1266</v>
      </c>
      <c r="K6400" s="4">
        <v>579</v>
      </c>
      <c r="L6400" s="4">
        <v>0</v>
      </c>
      <c r="M6400" s="4">
        <v>0</v>
      </c>
      <c r="N6400" s="4">
        <v>60000</v>
      </c>
      <c r="O6400" s="4">
        <v>0</v>
      </c>
      <c r="P6400" s="4">
        <v>-60000</v>
      </c>
      <c r="Q6400" s="4">
        <v>8544</v>
      </c>
      <c r="R6400" s="4" t="b">
        <f t="shared" si="111"/>
        <v>0</v>
      </c>
      <c r="S6400" s="4">
        <v>0</v>
      </c>
    </row>
    <row r="6401" spans="1:19" ht="14.25" customHeight="1">
      <c r="A6401" s="4" t="s">
        <v>3923</v>
      </c>
      <c r="B6401" s="5"/>
      <c r="C6401" s="4">
        <v>0</v>
      </c>
      <c r="E6401" s="4" t="b">
        <f t="shared" si="110"/>
        <v>0</v>
      </c>
      <c r="F6401" s="4">
        <v>0</v>
      </c>
      <c r="G6401" s="4">
        <v>2202</v>
      </c>
      <c r="H6401" s="6">
        <v>43998</v>
      </c>
      <c r="I6401" s="4" t="s">
        <v>3951</v>
      </c>
      <c r="J6401" s="4" t="s">
        <v>40</v>
      </c>
      <c r="K6401" s="4">
        <v>13843</v>
      </c>
      <c r="L6401" s="4">
        <v>0</v>
      </c>
      <c r="M6401" s="4">
        <v>0</v>
      </c>
      <c r="N6401" s="4">
        <v>10000</v>
      </c>
      <c r="O6401" s="4">
        <v>0</v>
      </c>
      <c r="P6401" s="4">
        <v>-70000</v>
      </c>
      <c r="Q6401" s="4">
        <v>8545</v>
      </c>
      <c r="R6401" s="4" t="b">
        <f t="shared" si="111"/>
        <v>0</v>
      </c>
      <c r="S6401" s="4">
        <v>0</v>
      </c>
    </row>
    <row r="6402" spans="1:19" ht="14.25" customHeight="1">
      <c r="A6402" s="4" t="s">
        <v>3923</v>
      </c>
      <c r="B6402" s="5"/>
      <c r="C6402" s="4">
        <v>0</v>
      </c>
      <c r="E6402" s="4" t="b">
        <f t="shared" si="110"/>
        <v>0</v>
      </c>
      <c r="F6402" s="4">
        <v>0</v>
      </c>
      <c r="G6402" s="4">
        <v>2202</v>
      </c>
      <c r="H6402" s="6">
        <v>44026</v>
      </c>
      <c r="I6402" s="4" t="s">
        <v>3951</v>
      </c>
      <c r="J6402" s="4" t="s">
        <v>40</v>
      </c>
      <c r="K6402" s="4">
        <v>13916</v>
      </c>
      <c r="L6402" s="4">
        <v>0</v>
      </c>
      <c r="M6402" s="4">
        <v>0</v>
      </c>
      <c r="N6402" s="4">
        <v>10000</v>
      </c>
      <c r="O6402" s="4">
        <v>0</v>
      </c>
      <c r="P6402" s="4">
        <v>-80000</v>
      </c>
      <c r="Q6402" s="4">
        <v>8546</v>
      </c>
      <c r="R6402" s="4" t="b">
        <f t="shared" si="111"/>
        <v>0</v>
      </c>
      <c r="S6402" s="4">
        <v>0</v>
      </c>
    </row>
    <row r="6403" spans="1:19" ht="14.25" customHeight="1">
      <c r="A6403" s="4" t="s">
        <v>3923</v>
      </c>
      <c r="B6403" s="5"/>
      <c r="C6403" s="4">
        <v>0</v>
      </c>
      <c r="E6403" s="4" t="b">
        <f t="shared" si="110"/>
        <v>0</v>
      </c>
      <c r="F6403" s="4">
        <v>0</v>
      </c>
      <c r="G6403" s="4">
        <v>2202</v>
      </c>
      <c r="H6403" s="6">
        <v>44062</v>
      </c>
      <c r="I6403" s="4" t="s">
        <v>3951</v>
      </c>
      <c r="J6403" s="4" t="s">
        <v>40</v>
      </c>
      <c r="K6403" s="4">
        <v>13994</v>
      </c>
      <c r="L6403" s="4">
        <v>0</v>
      </c>
      <c r="M6403" s="4">
        <v>0</v>
      </c>
      <c r="N6403" s="4">
        <v>10000</v>
      </c>
      <c r="O6403" s="4">
        <v>0</v>
      </c>
      <c r="P6403" s="4">
        <v>-90000</v>
      </c>
      <c r="Q6403" s="4">
        <v>8547</v>
      </c>
      <c r="R6403" s="4" t="b">
        <f t="shared" si="111"/>
        <v>0</v>
      </c>
      <c r="S6403" s="4">
        <v>0</v>
      </c>
    </row>
    <row r="6404" spans="1:19" ht="14.25" customHeight="1">
      <c r="A6404" s="4" t="s">
        <v>3923</v>
      </c>
      <c r="B6404" s="5"/>
      <c r="C6404" s="4">
        <v>0</v>
      </c>
      <c r="E6404" s="4" t="b">
        <f t="shared" si="110"/>
        <v>0</v>
      </c>
      <c r="F6404" s="4">
        <v>0</v>
      </c>
      <c r="G6404" s="4">
        <v>2202</v>
      </c>
      <c r="H6404" s="6">
        <v>44089</v>
      </c>
      <c r="I6404" s="4" t="s">
        <v>3951</v>
      </c>
      <c r="J6404" s="4" t="s">
        <v>40</v>
      </c>
      <c r="K6404" s="4">
        <v>14066</v>
      </c>
      <c r="L6404" s="4">
        <v>0</v>
      </c>
      <c r="M6404" s="4">
        <v>0</v>
      </c>
      <c r="N6404" s="4">
        <v>10000</v>
      </c>
      <c r="O6404" s="4">
        <v>0</v>
      </c>
      <c r="P6404" s="4">
        <v>-100000</v>
      </c>
      <c r="Q6404" s="4">
        <v>8548</v>
      </c>
      <c r="R6404" s="4" t="b">
        <f t="shared" si="111"/>
        <v>0</v>
      </c>
      <c r="S6404" s="4">
        <v>0</v>
      </c>
    </row>
    <row r="6405" spans="1:19" ht="14.25" customHeight="1">
      <c r="A6405" s="4" t="s">
        <v>3923</v>
      </c>
      <c r="B6405" s="5"/>
      <c r="C6405" s="4">
        <v>0</v>
      </c>
      <c r="E6405" s="4" t="b">
        <f t="shared" si="110"/>
        <v>0</v>
      </c>
      <c r="F6405" s="4">
        <v>0</v>
      </c>
      <c r="G6405" s="4">
        <v>2202</v>
      </c>
      <c r="H6405" s="6">
        <v>44146</v>
      </c>
      <c r="I6405" s="4" t="s">
        <v>3951</v>
      </c>
      <c r="J6405" s="4" t="s">
        <v>40</v>
      </c>
      <c r="K6405" s="4">
        <v>14195</v>
      </c>
      <c r="L6405" s="4">
        <v>0</v>
      </c>
      <c r="M6405" s="4">
        <v>0</v>
      </c>
      <c r="N6405" s="4">
        <v>10000</v>
      </c>
      <c r="O6405" s="4">
        <v>0</v>
      </c>
      <c r="P6405" s="4">
        <v>-110000</v>
      </c>
      <c r="Q6405" s="4">
        <v>8549</v>
      </c>
      <c r="R6405" s="4" t="b">
        <f t="shared" si="111"/>
        <v>0</v>
      </c>
      <c r="S6405" s="4">
        <v>0</v>
      </c>
    </row>
    <row r="6406" spans="1:19" ht="14.25" customHeight="1">
      <c r="A6406" s="4" t="s">
        <v>3923</v>
      </c>
      <c r="B6406" s="5"/>
      <c r="C6406" s="4">
        <v>0</v>
      </c>
      <c r="E6406" s="4" t="b">
        <f t="shared" si="110"/>
        <v>0</v>
      </c>
      <c r="F6406" s="4">
        <v>0</v>
      </c>
      <c r="G6406" s="4">
        <v>2202</v>
      </c>
      <c r="H6406" s="6">
        <v>44179</v>
      </c>
      <c r="I6406" s="4" t="s">
        <v>3951</v>
      </c>
      <c r="J6406" s="4" t="s">
        <v>40</v>
      </c>
      <c r="K6406" s="4">
        <v>14275</v>
      </c>
      <c r="L6406" s="4">
        <v>0</v>
      </c>
      <c r="M6406" s="4">
        <v>0</v>
      </c>
      <c r="N6406" s="4">
        <v>10000</v>
      </c>
      <c r="O6406" s="4">
        <v>0</v>
      </c>
      <c r="P6406" s="4">
        <v>-120000</v>
      </c>
      <c r="Q6406" s="4">
        <v>8550</v>
      </c>
      <c r="R6406" s="4" t="b">
        <f t="shared" si="111"/>
        <v>0</v>
      </c>
      <c r="S6406" s="4">
        <v>0</v>
      </c>
    </row>
    <row r="6407" spans="1:19" ht="14.25" customHeight="1">
      <c r="A6407" s="4" t="s">
        <v>3923</v>
      </c>
      <c r="B6407" s="5" t="s">
        <v>3952</v>
      </c>
      <c r="C6407" s="4">
        <v>0</v>
      </c>
      <c r="D6407" s="4" t="s">
        <v>3952</v>
      </c>
      <c r="E6407" s="4" t="b">
        <f t="shared" si="110"/>
        <v>0</v>
      </c>
      <c r="F6407" s="4">
        <v>0</v>
      </c>
      <c r="G6407" s="4">
        <v>2202</v>
      </c>
      <c r="H6407" s="3" t="s">
        <v>21</v>
      </c>
      <c r="K6407" s="4">
        <v>0</v>
      </c>
      <c r="L6407" s="4">
        <v>0</v>
      </c>
      <c r="M6407" s="4">
        <v>0</v>
      </c>
      <c r="N6407" s="4">
        <v>120000</v>
      </c>
      <c r="O6407" s="4">
        <v>0</v>
      </c>
      <c r="P6407" s="4">
        <v>-120000</v>
      </c>
      <c r="Q6407" s="4">
        <v>8551</v>
      </c>
      <c r="R6407" s="4" t="b">
        <f t="shared" si="111"/>
        <v>0</v>
      </c>
      <c r="S6407" s="4">
        <v>0</v>
      </c>
    </row>
    <row r="6408" spans="1:19" ht="14.25" customHeight="1">
      <c r="A6408" s="4" t="s">
        <v>3923</v>
      </c>
      <c r="B6408" s="5" t="s">
        <v>185</v>
      </c>
      <c r="C6408" s="4">
        <v>0</v>
      </c>
      <c r="D6408" s="4" t="s">
        <v>185</v>
      </c>
      <c r="E6408" s="4" t="b">
        <f t="shared" si="110"/>
        <v>0</v>
      </c>
      <c r="F6408" s="4">
        <v>0</v>
      </c>
      <c r="G6408" s="4">
        <v>2301</v>
      </c>
      <c r="H6408" s="3" t="s">
        <v>21</v>
      </c>
      <c r="K6408" s="4">
        <v>0</v>
      </c>
      <c r="L6408" s="4">
        <v>132000</v>
      </c>
      <c r="M6408" s="4">
        <v>0</v>
      </c>
      <c r="N6408" s="4">
        <v>0</v>
      </c>
      <c r="O6408" s="4">
        <v>0</v>
      </c>
      <c r="P6408" s="4">
        <v>0</v>
      </c>
      <c r="Q6408" s="4">
        <v>8552</v>
      </c>
      <c r="R6408" s="4" t="b">
        <f t="shared" si="111"/>
        <v>0</v>
      </c>
      <c r="S6408" s="4">
        <v>0</v>
      </c>
    </row>
    <row r="6409" spans="1:19" ht="14.25" customHeight="1">
      <c r="A6409" s="4" t="s">
        <v>3923</v>
      </c>
      <c r="B6409" s="5"/>
      <c r="C6409" s="4">
        <v>0</v>
      </c>
      <c r="E6409" s="4" t="b">
        <f t="shared" si="110"/>
        <v>0</v>
      </c>
      <c r="F6409" s="4">
        <v>0</v>
      </c>
      <c r="G6409" s="4">
        <v>2301</v>
      </c>
      <c r="H6409" s="6">
        <v>43831</v>
      </c>
      <c r="I6409" s="4" t="s">
        <v>1274</v>
      </c>
      <c r="J6409" s="4" t="s">
        <v>1069</v>
      </c>
      <c r="K6409" s="4">
        <v>561</v>
      </c>
      <c r="L6409" s="4">
        <v>0</v>
      </c>
      <c r="M6409" s="4">
        <v>0</v>
      </c>
      <c r="N6409" s="4">
        <v>11000</v>
      </c>
      <c r="O6409" s="4">
        <v>0</v>
      </c>
      <c r="P6409" s="4">
        <v>-11000</v>
      </c>
      <c r="Q6409" s="4">
        <v>8553</v>
      </c>
      <c r="R6409" s="4" t="b">
        <f t="shared" si="111"/>
        <v>0</v>
      </c>
      <c r="S6409" s="4">
        <v>0</v>
      </c>
    </row>
    <row r="6410" spans="1:19" ht="14.25" customHeight="1">
      <c r="A6410" s="4" t="s">
        <v>3923</v>
      </c>
      <c r="B6410" s="5"/>
      <c r="C6410" s="4">
        <v>0</v>
      </c>
      <c r="E6410" s="4" t="b">
        <f t="shared" si="110"/>
        <v>0</v>
      </c>
      <c r="F6410" s="4">
        <v>0</v>
      </c>
      <c r="G6410" s="4">
        <v>2301</v>
      </c>
      <c r="H6410" s="6">
        <v>43891</v>
      </c>
      <c r="I6410" s="4" t="s">
        <v>3953</v>
      </c>
      <c r="J6410" s="4" t="s">
        <v>1069</v>
      </c>
      <c r="K6410" s="4">
        <v>565</v>
      </c>
      <c r="L6410" s="4">
        <v>0</v>
      </c>
      <c r="M6410" s="4">
        <v>0</v>
      </c>
      <c r="N6410" s="4">
        <v>11000</v>
      </c>
      <c r="O6410" s="4">
        <v>0</v>
      </c>
      <c r="P6410" s="4">
        <v>-22000</v>
      </c>
      <c r="Q6410" s="4">
        <v>8554</v>
      </c>
      <c r="R6410" s="4" t="b">
        <f t="shared" si="111"/>
        <v>0</v>
      </c>
      <c r="S6410" s="4">
        <v>0</v>
      </c>
    </row>
    <row r="6411" spans="1:19" ht="14.25" customHeight="1">
      <c r="A6411" s="4" t="s">
        <v>3923</v>
      </c>
      <c r="B6411" s="5"/>
      <c r="C6411" s="4">
        <v>0</v>
      </c>
      <c r="E6411" s="4" t="b">
        <f t="shared" si="110"/>
        <v>0</v>
      </c>
      <c r="F6411" s="4">
        <v>0</v>
      </c>
      <c r="G6411" s="4">
        <v>2301</v>
      </c>
      <c r="H6411" s="6">
        <v>43903</v>
      </c>
      <c r="I6411" s="4" t="s">
        <v>3954</v>
      </c>
      <c r="J6411" s="4" t="s">
        <v>40</v>
      </c>
      <c r="K6411" s="4">
        <v>13672</v>
      </c>
      <c r="L6411" s="4">
        <v>0</v>
      </c>
      <c r="M6411" s="4">
        <v>0</v>
      </c>
      <c r="N6411" s="4">
        <v>11000</v>
      </c>
      <c r="O6411" s="4">
        <v>0</v>
      </c>
      <c r="P6411" s="4">
        <v>-33000</v>
      </c>
      <c r="Q6411" s="4">
        <v>8555</v>
      </c>
      <c r="R6411" s="4" t="b">
        <f t="shared" si="111"/>
        <v>0</v>
      </c>
      <c r="S6411" s="4">
        <v>0</v>
      </c>
    </row>
    <row r="6412" spans="1:19" ht="14.25" customHeight="1">
      <c r="A6412" s="4" t="s">
        <v>3923</v>
      </c>
      <c r="B6412" s="5"/>
      <c r="C6412" s="4">
        <v>0</v>
      </c>
      <c r="E6412" s="4" t="b">
        <f t="shared" si="110"/>
        <v>0</v>
      </c>
      <c r="F6412" s="4">
        <v>0</v>
      </c>
      <c r="G6412" s="4">
        <v>2301</v>
      </c>
      <c r="H6412" s="6">
        <v>43923</v>
      </c>
      <c r="I6412" s="4" t="s">
        <v>3954</v>
      </c>
      <c r="J6412" s="4" t="s">
        <v>40</v>
      </c>
      <c r="K6412" s="4">
        <v>13734</v>
      </c>
      <c r="L6412" s="4">
        <v>0</v>
      </c>
      <c r="M6412" s="4">
        <v>0</v>
      </c>
      <c r="N6412" s="4">
        <v>11000</v>
      </c>
      <c r="O6412" s="4">
        <v>0</v>
      </c>
      <c r="P6412" s="4">
        <v>-44000</v>
      </c>
      <c r="Q6412" s="4">
        <v>8556</v>
      </c>
      <c r="R6412" s="4" t="b">
        <f t="shared" si="111"/>
        <v>0</v>
      </c>
      <c r="S6412" s="4">
        <v>0</v>
      </c>
    </row>
    <row r="6413" spans="1:19" ht="14.25" customHeight="1">
      <c r="A6413" s="4" t="s">
        <v>3923</v>
      </c>
      <c r="B6413" s="5"/>
      <c r="C6413" s="4">
        <v>0</v>
      </c>
      <c r="E6413" s="4" t="b">
        <f t="shared" si="110"/>
        <v>0</v>
      </c>
      <c r="F6413" s="4">
        <v>0</v>
      </c>
      <c r="G6413" s="4">
        <v>2301</v>
      </c>
      <c r="H6413" s="6">
        <v>43958</v>
      </c>
      <c r="I6413" s="4" t="s">
        <v>3954</v>
      </c>
      <c r="J6413" s="4" t="s">
        <v>40</v>
      </c>
      <c r="K6413" s="4">
        <v>13801</v>
      </c>
      <c r="L6413" s="4">
        <v>0</v>
      </c>
      <c r="M6413" s="4">
        <v>0</v>
      </c>
      <c r="N6413" s="4">
        <v>11000</v>
      </c>
      <c r="O6413" s="4">
        <v>0</v>
      </c>
      <c r="P6413" s="4">
        <v>-55000</v>
      </c>
      <c r="Q6413" s="4">
        <v>8557</v>
      </c>
      <c r="R6413" s="4" t="b">
        <f t="shared" si="111"/>
        <v>0</v>
      </c>
      <c r="S6413" s="4">
        <v>0</v>
      </c>
    </row>
    <row r="6414" spans="1:19" ht="14.25" customHeight="1">
      <c r="A6414" s="4" t="s">
        <v>3923</v>
      </c>
      <c r="B6414" s="5"/>
      <c r="C6414" s="4">
        <v>0</v>
      </c>
      <c r="E6414" s="4" t="b">
        <f t="shared" si="110"/>
        <v>0</v>
      </c>
      <c r="F6414" s="4">
        <v>0</v>
      </c>
      <c r="G6414" s="4">
        <v>2301</v>
      </c>
      <c r="H6414" s="6">
        <v>43984</v>
      </c>
      <c r="I6414" s="4" t="s">
        <v>3954</v>
      </c>
      <c r="J6414" s="4" t="s">
        <v>40</v>
      </c>
      <c r="K6414" s="4">
        <v>13869</v>
      </c>
      <c r="L6414" s="4">
        <v>0</v>
      </c>
      <c r="M6414" s="4">
        <v>0</v>
      </c>
      <c r="N6414" s="4">
        <v>11000</v>
      </c>
      <c r="O6414" s="4">
        <v>0</v>
      </c>
      <c r="P6414" s="4">
        <v>-66000</v>
      </c>
      <c r="Q6414" s="4">
        <v>8558</v>
      </c>
      <c r="R6414" s="4" t="b">
        <f t="shared" si="111"/>
        <v>0</v>
      </c>
      <c r="S6414" s="4">
        <v>0</v>
      </c>
    </row>
    <row r="6415" spans="1:19" ht="14.25" customHeight="1">
      <c r="A6415" s="4" t="s">
        <v>3923</v>
      </c>
      <c r="B6415" s="5"/>
      <c r="C6415" s="4">
        <v>0</v>
      </c>
      <c r="E6415" s="4" t="b">
        <f t="shared" si="110"/>
        <v>0</v>
      </c>
      <c r="F6415" s="4">
        <v>0</v>
      </c>
      <c r="G6415" s="4">
        <v>2301</v>
      </c>
      <c r="H6415" s="6">
        <v>44014</v>
      </c>
      <c r="I6415" s="4" t="s">
        <v>3954</v>
      </c>
      <c r="J6415" s="4" t="s">
        <v>40</v>
      </c>
      <c r="K6415" s="4">
        <v>13941</v>
      </c>
      <c r="L6415" s="4">
        <v>0</v>
      </c>
      <c r="M6415" s="4">
        <v>0</v>
      </c>
      <c r="N6415" s="4">
        <v>11000</v>
      </c>
      <c r="O6415" s="4">
        <v>0</v>
      </c>
      <c r="P6415" s="4">
        <v>-77000</v>
      </c>
      <c r="Q6415" s="4">
        <v>8559</v>
      </c>
      <c r="R6415" s="4" t="b">
        <f t="shared" si="111"/>
        <v>0</v>
      </c>
      <c r="S6415" s="4">
        <v>0</v>
      </c>
    </row>
    <row r="6416" spans="1:19" ht="14.25" customHeight="1">
      <c r="A6416" s="4" t="s">
        <v>3923</v>
      </c>
      <c r="B6416" s="5"/>
      <c r="C6416" s="4">
        <v>0</v>
      </c>
      <c r="E6416" s="4" t="b">
        <f t="shared" si="110"/>
        <v>0</v>
      </c>
      <c r="F6416" s="4">
        <v>0</v>
      </c>
      <c r="G6416" s="4">
        <v>2301</v>
      </c>
      <c r="H6416" s="6">
        <v>44047</v>
      </c>
      <c r="I6416" s="4" t="s">
        <v>3954</v>
      </c>
      <c r="J6416" s="4" t="s">
        <v>40</v>
      </c>
      <c r="K6416" s="4">
        <v>14016</v>
      </c>
      <c r="L6416" s="4">
        <v>0</v>
      </c>
      <c r="M6416" s="4">
        <v>0</v>
      </c>
      <c r="N6416" s="4">
        <v>11000</v>
      </c>
      <c r="O6416" s="4">
        <v>0</v>
      </c>
      <c r="P6416" s="4">
        <v>-88000</v>
      </c>
      <c r="Q6416" s="4">
        <v>8560</v>
      </c>
      <c r="R6416" s="4" t="b">
        <f t="shared" si="111"/>
        <v>0</v>
      </c>
      <c r="S6416" s="4">
        <v>0</v>
      </c>
    </row>
    <row r="6417" spans="1:19" ht="14.25" customHeight="1">
      <c r="A6417" s="4" t="s">
        <v>3923</v>
      </c>
      <c r="B6417" s="5"/>
      <c r="C6417" s="4">
        <v>0</v>
      </c>
      <c r="E6417" s="4" t="b">
        <f t="shared" si="110"/>
        <v>0</v>
      </c>
      <c r="F6417" s="4">
        <v>0</v>
      </c>
      <c r="G6417" s="4">
        <v>2301</v>
      </c>
      <c r="H6417" s="6">
        <v>44076</v>
      </c>
      <c r="I6417" s="4" t="s">
        <v>3954</v>
      </c>
      <c r="J6417" s="4" t="s">
        <v>40</v>
      </c>
      <c r="K6417" s="4">
        <v>14089</v>
      </c>
      <c r="L6417" s="4">
        <v>0</v>
      </c>
      <c r="M6417" s="4">
        <v>0</v>
      </c>
      <c r="N6417" s="4">
        <v>11000</v>
      </c>
      <c r="O6417" s="4">
        <v>0</v>
      </c>
      <c r="P6417" s="4">
        <v>-99000</v>
      </c>
      <c r="Q6417" s="4">
        <v>8561</v>
      </c>
      <c r="R6417" s="4" t="b">
        <f t="shared" si="111"/>
        <v>0</v>
      </c>
      <c r="S6417" s="4">
        <v>0</v>
      </c>
    </row>
    <row r="6418" spans="1:19" ht="14.25" customHeight="1">
      <c r="A6418" s="4" t="s">
        <v>3923</v>
      </c>
      <c r="B6418" s="5"/>
      <c r="C6418" s="4">
        <v>0</v>
      </c>
      <c r="E6418" s="4" t="b">
        <f t="shared" si="110"/>
        <v>0</v>
      </c>
      <c r="F6418" s="4">
        <v>0</v>
      </c>
      <c r="G6418" s="4">
        <v>2301</v>
      </c>
      <c r="H6418" s="6">
        <v>44105</v>
      </c>
      <c r="I6418" s="4" t="s">
        <v>3954</v>
      </c>
      <c r="J6418" s="4" t="s">
        <v>40</v>
      </c>
      <c r="K6418" s="4">
        <v>14160</v>
      </c>
      <c r="L6418" s="4">
        <v>0</v>
      </c>
      <c r="M6418" s="4">
        <v>0</v>
      </c>
      <c r="N6418" s="4">
        <v>11000</v>
      </c>
      <c r="O6418" s="4">
        <v>0</v>
      </c>
      <c r="P6418" s="4">
        <v>-110000</v>
      </c>
      <c r="Q6418" s="4">
        <v>8562</v>
      </c>
      <c r="R6418" s="4" t="b">
        <f t="shared" si="111"/>
        <v>0</v>
      </c>
      <c r="S6418" s="4">
        <v>0</v>
      </c>
    </row>
    <row r="6419" spans="1:19" ht="14.25" customHeight="1">
      <c r="A6419" s="4" t="s">
        <v>3923</v>
      </c>
      <c r="B6419" s="5"/>
      <c r="C6419" s="4">
        <v>0</v>
      </c>
      <c r="E6419" s="4" t="b">
        <f t="shared" si="110"/>
        <v>0</v>
      </c>
      <c r="F6419" s="4">
        <v>0</v>
      </c>
      <c r="G6419" s="4">
        <v>2301</v>
      </c>
      <c r="H6419" s="6">
        <v>44138</v>
      </c>
      <c r="I6419" s="4" t="s">
        <v>3954</v>
      </c>
      <c r="J6419" s="4" t="s">
        <v>40</v>
      </c>
      <c r="K6419" s="4">
        <v>14235</v>
      </c>
      <c r="L6419" s="4">
        <v>0</v>
      </c>
      <c r="M6419" s="4">
        <v>0</v>
      </c>
      <c r="N6419" s="4">
        <v>11000</v>
      </c>
      <c r="O6419" s="4">
        <v>0</v>
      </c>
      <c r="P6419" s="4">
        <v>-121000</v>
      </c>
      <c r="Q6419" s="4">
        <v>8563</v>
      </c>
      <c r="R6419" s="4" t="b">
        <f t="shared" si="111"/>
        <v>0</v>
      </c>
      <c r="S6419" s="4">
        <v>0</v>
      </c>
    </row>
    <row r="6420" spans="1:19" ht="14.25" customHeight="1">
      <c r="A6420" s="4" t="s">
        <v>3923</v>
      </c>
      <c r="B6420" s="5"/>
      <c r="C6420" s="4">
        <v>0</v>
      </c>
      <c r="E6420" s="4" t="b">
        <f t="shared" si="110"/>
        <v>0</v>
      </c>
      <c r="F6420" s="4">
        <v>0</v>
      </c>
      <c r="G6420" s="4">
        <v>2301</v>
      </c>
      <c r="H6420" s="6">
        <v>44169</v>
      </c>
      <c r="I6420" s="4" t="s">
        <v>3954</v>
      </c>
      <c r="J6420" s="4" t="s">
        <v>40</v>
      </c>
      <c r="K6420" s="4">
        <v>14304</v>
      </c>
      <c r="L6420" s="4">
        <v>0</v>
      </c>
      <c r="M6420" s="4">
        <v>0</v>
      </c>
      <c r="N6420" s="4">
        <v>11000</v>
      </c>
      <c r="O6420" s="4">
        <v>0</v>
      </c>
      <c r="P6420" s="4">
        <v>-132000</v>
      </c>
      <c r="Q6420" s="4">
        <v>8564</v>
      </c>
      <c r="R6420" s="4" t="b">
        <f t="shared" si="111"/>
        <v>0</v>
      </c>
      <c r="S6420" s="4">
        <v>0</v>
      </c>
    </row>
    <row r="6421" spans="1:19" ht="14.25" customHeight="1">
      <c r="A6421" s="4" t="s">
        <v>3923</v>
      </c>
      <c r="B6421" s="5" t="s">
        <v>3955</v>
      </c>
      <c r="C6421" s="4">
        <v>0</v>
      </c>
      <c r="D6421" s="4" t="s">
        <v>3955</v>
      </c>
      <c r="E6421" s="4" t="b">
        <f t="shared" si="110"/>
        <v>0</v>
      </c>
      <c r="F6421" s="4">
        <v>0</v>
      </c>
      <c r="G6421" s="4">
        <v>2301</v>
      </c>
      <c r="H6421" s="3" t="s">
        <v>21</v>
      </c>
      <c r="K6421" s="4">
        <v>0</v>
      </c>
      <c r="L6421" s="4">
        <v>0</v>
      </c>
      <c r="M6421" s="4">
        <v>0</v>
      </c>
      <c r="N6421" s="4">
        <v>132000</v>
      </c>
      <c r="O6421" s="4">
        <v>0</v>
      </c>
      <c r="P6421" s="4">
        <v>-132000</v>
      </c>
      <c r="Q6421" s="4">
        <v>8565</v>
      </c>
      <c r="R6421" s="4" t="b">
        <f t="shared" si="111"/>
        <v>0</v>
      </c>
      <c r="S6421" s="4">
        <v>0</v>
      </c>
    </row>
    <row r="6422" spans="1:19" ht="14.25" customHeight="1">
      <c r="A6422" s="4" t="s">
        <v>3923</v>
      </c>
      <c r="B6422" s="5" t="s">
        <v>197</v>
      </c>
      <c r="C6422" s="4">
        <v>0</v>
      </c>
      <c r="D6422" s="4" t="s">
        <v>197</v>
      </c>
      <c r="E6422" s="4" t="b">
        <f t="shared" si="110"/>
        <v>0</v>
      </c>
      <c r="F6422" s="4">
        <v>0</v>
      </c>
      <c r="G6422" s="4">
        <v>2302</v>
      </c>
      <c r="H6422" s="3" t="s">
        <v>21</v>
      </c>
      <c r="K6422" s="4">
        <v>0</v>
      </c>
      <c r="L6422" s="4">
        <v>120000</v>
      </c>
      <c r="M6422" s="4">
        <v>0</v>
      </c>
      <c r="N6422" s="4">
        <v>0</v>
      </c>
      <c r="O6422" s="4">
        <v>0</v>
      </c>
      <c r="P6422" s="4">
        <v>0</v>
      </c>
      <c r="Q6422" s="4">
        <v>8566</v>
      </c>
      <c r="R6422" s="4" t="b">
        <f t="shared" si="111"/>
        <v>0</v>
      </c>
      <c r="S6422" s="4">
        <v>0</v>
      </c>
    </row>
    <row r="6423" spans="1:19" ht="14.25" customHeight="1">
      <c r="A6423" s="4" t="s">
        <v>3923</v>
      </c>
      <c r="B6423" s="5"/>
      <c r="C6423" s="4">
        <v>0</v>
      </c>
      <c r="E6423" s="4" t="b">
        <f t="shared" si="110"/>
        <v>0</v>
      </c>
      <c r="F6423" s="4">
        <v>0</v>
      </c>
      <c r="G6423" s="4">
        <v>2302</v>
      </c>
      <c r="H6423" s="6">
        <v>43844</v>
      </c>
      <c r="I6423" s="4" t="s">
        <v>3956</v>
      </c>
      <c r="J6423" s="4" t="s">
        <v>40</v>
      </c>
      <c r="K6423" s="4">
        <v>13512</v>
      </c>
      <c r="L6423" s="4">
        <v>0</v>
      </c>
      <c r="M6423" s="4">
        <v>0</v>
      </c>
      <c r="N6423" s="4">
        <v>10000</v>
      </c>
      <c r="O6423" s="4">
        <v>0</v>
      </c>
      <c r="P6423" s="4">
        <v>-10000</v>
      </c>
      <c r="Q6423" s="4">
        <v>8567</v>
      </c>
      <c r="R6423" s="4" t="b">
        <f t="shared" si="111"/>
        <v>0</v>
      </c>
      <c r="S6423" s="4">
        <v>0</v>
      </c>
    </row>
    <row r="6424" spans="1:19" ht="14.25" customHeight="1">
      <c r="A6424" s="4" t="s">
        <v>3923</v>
      </c>
      <c r="B6424" s="5"/>
      <c r="C6424" s="4">
        <v>0</v>
      </c>
      <c r="E6424" s="4" t="b">
        <f t="shared" si="110"/>
        <v>0</v>
      </c>
      <c r="F6424" s="4">
        <v>0</v>
      </c>
      <c r="G6424" s="4">
        <v>2302</v>
      </c>
      <c r="H6424" s="6">
        <v>43874</v>
      </c>
      <c r="I6424" s="4" t="s">
        <v>3956</v>
      </c>
      <c r="J6424" s="4" t="s">
        <v>40</v>
      </c>
      <c r="K6424" s="4">
        <v>13586</v>
      </c>
      <c r="L6424" s="4">
        <v>0</v>
      </c>
      <c r="M6424" s="4">
        <v>0</v>
      </c>
      <c r="N6424" s="4">
        <v>10000</v>
      </c>
      <c r="O6424" s="4">
        <v>0</v>
      </c>
      <c r="P6424" s="4">
        <v>-20000</v>
      </c>
      <c r="Q6424" s="4">
        <v>8568</v>
      </c>
      <c r="R6424" s="4" t="b">
        <f t="shared" si="111"/>
        <v>0</v>
      </c>
      <c r="S6424" s="4">
        <v>0</v>
      </c>
    </row>
    <row r="6425" spans="1:19" ht="14.25" customHeight="1">
      <c r="A6425" s="4" t="s">
        <v>3923</v>
      </c>
      <c r="B6425" s="5"/>
      <c r="C6425" s="4">
        <v>0</v>
      </c>
      <c r="E6425" s="4" t="b">
        <f t="shared" si="110"/>
        <v>0</v>
      </c>
      <c r="F6425" s="4">
        <v>0</v>
      </c>
      <c r="G6425" s="4">
        <v>2302</v>
      </c>
      <c r="H6425" s="6">
        <v>43902</v>
      </c>
      <c r="I6425" s="4" t="s">
        <v>3956</v>
      </c>
      <c r="J6425" s="4" t="s">
        <v>40</v>
      </c>
      <c r="K6425" s="4">
        <v>13655</v>
      </c>
      <c r="L6425" s="4">
        <v>0</v>
      </c>
      <c r="M6425" s="4">
        <v>0</v>
      </c>
      <c r="N6425" s="4">
        <v>10000</v>
      </c>
      <c r="O6425" s="4">
        <v>0</v>
      </c>
      <c r="P6425" s="4">
        <v>-30000</v>
      </c>
      <c r="Q6425" s="4">
        <v>8569</v>
      </c>
      <c r="R6425" s="4" t="b">
        <f t="shared" si="111"/>
        <v>0</v>
      </c>
      <c r="S6425" s="4">
        <v>0</v>
      </c>
    </row>
    <row r="6426" spans="1:19" ht="14.25" customHeight="1">
      <c r="A6426" s="4" t="s">
        <v>3923</v>
      </c>
      <c r="B6426" s="5"/>
      <c r="C6426" s="4">
        <v>0</v>
      </c>
      <c r="E6426" s="4" t="b">
        <f t="shared" si="110"/>
        <v>0</v>
      </c>
      <c r="F6426" s="4">
        <v>0</v>
      </c>
      <c r="G6426" s="4">
        <v>2302</v>
      </c>
      <c r="H6426" s="6">
        <v>43950</v>
      </c>
      <c r="I6426" s="4" t="s">
        <v>3956</v>
      </c>
      <c r="J6426" s="4" t="s">
        <v>40</v>
      </c>
      <c r="K6426" s="4">
        <v>13725</v>
      </c>
      <c r="L6426" s="4">
        <v>0</v>
      </c>
      <c r="M6426" s="4">
        <v>0</v>
      </c>
      <c r="N6426" s="4">
        <v>10000</v>
      </c>
      <c r="O6426" s="4">
        <v>0</v>
      </c>
      <c r="P6426" s="4">
        <v>-40000</v>
      </c>
      <c r="Q6426" s="4">
        <v>8570</v>
      </c>
      <c r="R6426" s="4" t="b">
        <f t="shared" si="111"/>
        <v>0</v>
      </c>
      <c r="S6426" s="4">
        <v>0</v>
      </c>
    </row>
    <row r="6427" spans="1:19" ht="14.25" customHeight="1">
      <c r="A6427" s="4" t="s">
        <v>3923</v>
      </c>
      <c r="B6427" s="5"/>
      <c r="C6427" s="4">
        <v>0</v>
      </c>
      <c r="E6427" s="4" t="b">
        <f t="shared" si="110"/>
        <v>0</v>
      </c>
      <c r="F6427" s="4">
        <v>0</v>
      </c>
      <c r="G6427" s="4">
        <v>2302</v>
      </c>
      <c r="H6427" s="6">
        <v>43969</v>
      </c>
      <c r="I6427" s="4" t="s">
        <v>3956</v>
      </c>
      <c r="J6427" s="4" t="s">
        <v>40</v>
      </c>
      <c r="K6427" s="4">
        <v>13798</v>
      </c>
      <c r="L6427" s="4">
        <v>0</v>
      </c>
      <c r="M6427" s="4">
        <v>0</v>
      </c>
      <c r="N6427" s="4">
        <v>10000</v>
      </c>
      <c r="O6427" s="4">
        <v>0</v>
      </c>
      <c r="P6427" s="4">
        <v>-50000</v>
      </c>
      <c r="Q6427" s="4">
        <v>8571</v>
      </c>
      <c r="R6427" s="4" t="b">
        <f t="shared" si="111"/>
        <v>0</v>
      </c>
      <c r="S6427" s="4">
        <v>0</v>
      </c>
    </row>
    <row r="6428" spans="1:19" ht="14.25" customHeight="1">
      <c r="A6428" s="4" t="s">
        <v>3923</v>
      </c>
      <c r="B6428" s="5"/>
      <c r="C6428" s="4">
        <v>0</v>
      </c>
      <c r="E6428" s="4" t="b">
        <f t="shared" si="110"/>
        <v>0</v>
      </c>
      <c r="F6428" s="4">
        <v>0</v>
      </c>
      <c r="G6428" s="4">
        <v>2302</v>
      </c>
      <c r="H6428" s="6">
        <v>43998</v>
      </c>
      <c r="I6428" s="4" t="s">
        <v>3956</v>
      </c>
      <c r="J6428" s="4" t="s">
        <v>40</v>
      </c>
      <c r="K6428" s="4">
        <v>13864</v>
      </c>
      <c r="L6428" s="4">
        <v>0</v>
      </c>
      <c r="M6428" s="4">
        <v>0</v>
      </c>
      <c r="N6428" s="4">
        <v>10000</v>
      </c>
      <c r="O6428" s="4">
        <v>0</v>
      </c>
      <c r="P6428" s="4">
        <v>-60000</v>
      </c>
      <c r="Q6428" s="4">
        <v>8572</v>
      </c>
      <c r="R6428" s="4" t="b">
        <f t="shared" si="111"/>
        <v>0</v>
      </c>
      <c r="S6428" s="4">
        <v>0</v>
      </c>
    </row>
    <row r="6429" spans="1:19" ht="14.25" customHeight="1">
      <c r="A6429" s="4" t="s">
        <v>3923</v>
      </c>
      <c r="B6429" s="5"/>
      <c r="C6429" s="4">
        <v>0</v>
      </c>
      <c r="E6429" s="4" t="b">
        <f t="shared" si="110"/>
        <v>0</v>
      </c>
      <c r="F6429" s="4">
        <v>0</v>
      </c>
      <c r="G6429" s="4">
        <v>2302</v>
      </c>
      <c r="H6429" s="6">
        <v>44026</v>
      </c>
      <c r="I6429" s="4" t="s">
        <v>3956</v>
      </c>
      <c r="J6429" s="4" t="s">
        <v>40</v>
      </c>
      <c r="K6429" s="4">
        <v>13934</v>
      </c>
      <c r="L6429" s="4">
        <v>0</v>
      </c>
      <c r="M6429" s="4">
        <v>0</v>
      </c>
      <c r="N6429" s="4">
        <v>10000</v>
      </c>
      <c r="O6429" s="4">
        <v>0</v>
      </c>
      <c r="P6429" s="4">
        <v>-70000</v>
      </c>
      <c r="Q6429" s="4">
        <v>8573</v>
      </c>
      <c r="R6429" s="4" t="b">
        <f t="shared" si="111"/>
        <v>0</v>
      </c>
      <c r="S6429" s="4">
        <v>0</v>
      </c>
    </row>
    <row r="6430" spans="1:19" ht="14.25" customHeight="1">
      <c r="A6430" s="4" t="s">
        <v>3923</v>
      </c>
      <c r="B6430" s="5"/>
      <c r="C6430" s="4">
        <v>0</v>
      </c>
      <c r="E6430" s="4" t="b">
        <f t="shared" si="110"/>
        <v>0</v>
      </c>
      <c r="F6430" s="4">
        <v>0</v>
      </c>
      <c r="G6430" s="4">
        <v>2302</v>
      </c>
      <c r="H6430" s="6">
        <v>44057</v>
      </c>
      <c r="I6430" s="4" t="s">
        <v>3956</v>
      </c>
      <c r="J6430" s="4" t="s">
        <v>40</v>
      </c>
      <c r="K6430" s="4">
        <v>14009</v>
      </c>
      <c r="L6430" s="4">
        <v>0</v>
      </c>
      <c r="M6430" s="4">
        <v>0</v>
      </c>
      <c r="N6430" s="4">
        <v>10000</v>
      </c>
      <c r="O6430" s="4">
        <v>0</v>
      </c>
      <c r="P6430" s="4">
        <v>-80000</v>
      </c>
      <c r="Q6430" s="4">
        <v>8574</v>
      </c>
      <c r="R6430" s="4" t="b">
        <f t="shared" si="111"/>
        <v>0</v>
      </c>
      <c r="S6430" s="4">
        <v>0</v>
      </c>
    </row>
    <row r="6431" spans="1:19" ht="14.25" customHeight="1">
      <c r="A6431" s="4" t="s">
        <v>3923</v>
      </c>
      <c r="B6431" s="5"/>
      <c r="C6431" s="4">
        <v>0</v>
      </c>
      <c r="E6431" s="4" t="b">
        <f t="shared" si="110"/>
        <v>0</v>
      </c>
      <c r="F6431" s="4">
        <v>0</v>
      </c>
      <c r="G6431" s="4">
        <v>2302</v>
      </c>
      <c r="H6431" s="6">
        <v>44088</v>
      </c>
      <c r="I6431" s="4" t="s">
        <v>3956</v>
      </c>
      <c r="J6431" s="4" t="s">
        <v>40</v>
      </c>
      <c r="K6431" s="4">
        <v>14080</v>
      </c>
      <c r="L6431" s="4">
        <v>0</v>
      </c>
      <c r="M6431" s="4">
        <v>0</v>
      </c>
      <c r="N6431" s="4">
        <v>10000</v>
      </c>
      <c r="O6431" s="4">
        <v>0</v>
      </c>
      <c r="P6431" s="4">
        <v>-90000</v>
      </c>
      <c r="Q6431" s="4">
        <v>8575</v>
      </c>
      <c r="R6431" s="4" t="b">
        <f t="shared" si="111"/>
        <v>0</v>
      </c>
      <c r="S6431" s="4">
        <v>0</v>
      </c>
    </row>
    <row r="6432" spans="1:19" ht="14.25" customHeight="1">
      <c r="A6432" s="4" t="s">
        <v>3923</v>
      </c>
      <c r="B6432" s="5"/>
      <c r="C6432" s="4">
        <v>0</v>
      </c>
      <c r="E6432" s="4" t="b">
        <f t="shared" si="110"/>
        <v>0</v>
      </c>
      <c r="F6432" s="4">
        <v>0</v>
      </c>
      <c r="G6432" s="4">
        <v>2302</v>
      </c>
      <c r="H6432" s="6">
        <v>44117</v>
      </c>
      <c r="I6432" s="4" t="s">
        <v>3956</v>
      </c>
      <c r="J6432" s="4" t="s">
        <v>40</v>
      </c>
      <c r="K6432" s="4">
        <v>14130</v>
      </c>
      <c r="L6432" s="4">
        <v>0</v>
      </c>
      <c r="M6432" s="4">
        <v>0</v>
      </c>
      <c r="N6432" s="4">
        <v>10000</v>
      </c>
      <c r="O6432" s="4">
        <v>0</v>
      </c>
      <c r="P6432" s="4">
        <v>-100000</v>
      </c>
      <c r="Q6432" s="4">
        <v>8576</v>
      </c>
      <c r="R6432" s="4" t="b">
        <f t="shared" si="111"/>
        <v>0</v>
      </c>
      <c r="S6432" s="4">
        <v>0</v>
      </c>
    </row>
    <row r="6433" spans="1:19" ht="14.25" customHeight="1">
      <c r="A6433" s="4" t="s">
        <v>3923</v>
      </c>
      <c r="B6433" s="5"/>
      <c r="C6433" s="4">
        <v>0</v>
      </c>
      <c r="E6433" s="4" t="b">
        <f t="shared" si="110"/>
        <v>0</v>
      </c>
      <c r="F6433" s="4">
        <v>0</v>
      </c>
      <c r="G6433" s="4">
        <v>2302</v>
      </c>
      <c r="H6433" s="6">
        <v>44148</v>
      </c>
      <c r="I6433" s="4" t="s">
        <v>3956</v>
      </c>
      <c r="J6433" s="4" t="s">
        <v>40</v>
      </c>
      <c r="K6433" s="4">
        <v>14206</v>
      </c>
      <c r="L6433" s="4">
        <v>0</v>
      </c>
      <c r="M6433" s="4">
        <v>0</v>
      </c>
      <c r="N6433" s="4">
        <v>10000</v>
      </c>
      <c r="O6433" s="4">
        <v>0</v>
      </c>
      <c r="P6433" s="4">
        <v>-110000</v>
      </c>
      <c r="Q6433" s="4">
        <v>8577</v>
      </c>
      <c r="R6433" s="4" t="b">
        <f t="shared" si="111"/>
        <v>0</v>
      </c>
      <c r="S6433" s="4">
        <v>0</v>
      </c>
    </row>
    <row r="6434" spans="1:19" ht="14.25" customHeight="1">
      <c r="A6434" s="4" t="s">
        <v>3923</v>
      </c>
      <c r="B6434" s="5"/>
      <c r="C6434" s="4">
        <v>0</v>
      </c>
      <c r="E6434" s="4" t="b">
        <f t="shared" si="110"/>
        <v>0</v>
      </c>
      <c r="F6434" s="4">
        <v>0</v>
      </c>
      <c r="G6434" s="4">
        <v>2302</v>
      </c>
      <c r="H6434" s="6">
        <v>44180</v>
      </c>
      <c r="I6434" s="4" t="s">
        <v>3956</v>
      </c>
      <c r="J6434" s="4" t="s">
        <v>40</v>
      </c>
      <c r="K6434" s="4">
        <v>14279</v>
      </c>
      <c r="L6434" s="4">
        <v>0</v>
      </c>
      <c r="M6434" s="4">
        <v>0</v>
      </c>
      <c r="N6434" s="4">
        <v>10000</v>
      </c>
      <c r="O6434" s="4">
        <v>0</v>
      </c>
      <c r="P6434" s="4">
        <v>-120000</v>
      </c>
      <c r="Q6434" s="4">
        <v>8578</v>
      </c>
      <c r="R6434" s="4" t="b">
        <f t="shared" si="111"/>
        <v>0</v>
      </c>
      <c r="S6434" s="4">
        <v>0</v>
      </c>
    </row>
    <row r="6435" spans="1:19" ht="14.25" customHeight="1">
      <c r="A6435" s="4" t="s">
        <v>3923</v>
      </c>
      <c r="B6435" s="5" t="s">
        <v>3957</v>
      </c>
      <c r="C6435" s="4">
        <v>0</v>
      </c>
      <c r="D6435" s="4" t="s">
        <v>3957</v>
      </c>
      <c r="E6435" s="4" t="b">
        <f t="shared" si="110"/>
        <v>0</v>
      </c>
      <c r="F6435" s="4">
        <v>0</v>
      </c>
      <c r="G6435" s="4">
        <v>2302</v>
      </c>
      <c r="H6435" s="3" t="s">
        <v>21</v>
      </c>
      <c r="K6435" s="4">
        <v>0</v>
      </c>
      <c r="L6435" s="4">
        <v>0</v>
      </c>
      <c r="M6435" s="4">
        <v>0</v>
      </c>
      <c r="N6435" s="4">
        <v>120000</v>
      </c>
      <c r="O6435" s="4">
        <v>0</v>
      </c>
      <c r="P6435" s="4">
        <v>-120000</v>
      </c>
      <c r="Q6435" s="4">
        <v>8579</v>
      </c>
      <c r="R6435" s="4" t="b">
        <f t="shared" si="111"/>
        <v>0</v>
      </c>
      <c r="S6435" s="4">
        <v>0</v>
      </c>
    </row>
    <row r="6436" spans="1:19" ht="14.25" customHeight="1">
      <c r="A6436" s="4" t="s">
        <v>3923</v>
      </c>
      <c r="B6436" s="5" t="s">
        <v>208</v>
      </c>
      <c r="C6436" s="4">
        <v>0</v>
      </c>
      <c r="D6436" s="4" t="s">
        <v>208</v>
      </c>
      <c r="E6436" s="4" t="b">
        <f t="shared" si="110"/>
        <v>0</v>
      </c>
      <c r="F6436" s="4">
        <v>0</v>
      </c>
      <c r="G6436" s="4">
        <v>2401</v>
      </c>
      <c r="H6436" s="3" t="s">
        <v>21</v>
      </c>
      <c r="K6436" s="4">
        <v>0</v>
      </c>
      <c r="L6436" s="4">
        <v>100000</v>
      </c>
      <c r="M6436" s="4">
        <v>0</v>
      </c>
      <c r="N6436" s="4">
        <v>0</v>
      </c>
      <c r="O6436" s="4">
        <v>0</v>
      </c>
      <c r="P6436" s="4">
        <v>0</v>
      </c>
      <c r="Q6436" s="4">
        <v>8580</v>
      </c>
      <c r="R6436" s="4" t="b">
        <f t="shared" si="111"/>
        <v>0</v>
      </c>
      <c r="S6436" s="4">
        <v>0</v>
      </c>
    </row>
    <row r="6437" spans="1:19" ht="14.25" customHeight="1">
      <c r="A6437" s="4" t="s">
        <v>3923</v>
      </c>
      <c r="B6437" s="5"/>
      <c r="C6437" s="4">
        <v>0</v>
      </c>
      <c r="E6437" s="4" t="b">
        <f t="shared" si="110"/>
        <v>0</v>
      </c>
      <c r="F6437" s="4">
        <v>0</v>
      </c>
      <c r="G6437" s="4">
        <v>2401</v>
      </c>
      <c r="H6437" s="6">
        <v>43866</v>
      </c>
      <c r="I6437" s="4" t="s">
        <v>3958</v>
      </c>
      <c r="J6437" s="4" t="s">
        <v>40</v>
      </c>
      <c r="K6437" s="4">
        <v>13547</v>
      </c>
      <c r="L6437" s="4">
        <v>0</v>
      </c>
      <c r="M6437" s="4">
        <v>0</v>
      </c>
      <c r="N6437" s="4">
        <v>10000</v>
      </c>
      <c r="O6437" s="4">
        <v>0</v>
      </c>
      <c r="P6437" s="4">
        <v>-10000</v>
      </c>
      <c r="Q6437" s="4">
        <v>8581</v>
      </c>
      <c r="R6437" s="4" t="b">
        <f t="shared" si="111"/>
        <v>0</v>
      </c>
      <c r="S6437" s="4">
        <v>0</v>
      </c>
    </row>
    <row r="6438" spans="1:19" ht="14.25" customHeight="1">
      <c r="A6438" s="4" t="s">
        <v>3923</v>
      </c>
      <c r="B6438" s="5"/>
      <c r="C6438" s="4">
        <v>0</v>
      </c>
      <c r="E6438" s="4" t="b">
        <f t="shared" si="110"/>
        <v>0</v>
      </c>
      <c r="F6438" s="4">
        <v>0</v>
      </c>
      <c r="G6438" s="4">
        <v>2401</v>
      </c>
      <c r="H6438" s="6">
        <v>43900</v>
      </c>
      <c r="I6438" s="4" t="s">
        <v>3958</v>
      </c>
      <c r="J6438" s="4" t="s">
        <v>40</v>
      </c>
      <c r="K6438" s="4">
        <v>13642</v>
      </c>
      <c r="L6438" s="4">
        <v>0</v>
      </c>
      <c r="M6438" s="4">
        <v>0</v>
      </c>
      <c r="N6438" s="4">
        <v>10000</v>
      </c>
      <c r="O6438" s="4">
        <v>0</v>
      </c>
      <c r="P6438" s="4">
        <v>-20000</v>
      </c>
      <c r="Q6438" s="4">
        <v>8582</v>
      </c>
      <c r="R6438" s="4" t="b">
        <f t="shared" si="111"/>
        <v>0</v>
      </c>
      <c r="S6438" s="4">
        <v>0</v>
      </c>
    </row>
    <row r="6439" spans="1:19" ht="14.25" customHeight="1">
      <c r="A6439" s="4" t="s">
        <v>3923</v>
      </c>
      <c r="B6439" s="5"/>
      <c r="C6439" s="4">
        <v>0</v>
      </c>
      <c r="E6439" s="4" t="b">
        <f t="shared" si="110"/>
        <v>0</v>
      </c>
      <c r="F6439" s="4">
        <v>0</v>
      </c>
      <c r="G6439" s="4">
        <v>2401</v>
      </c>
      <c r="H6439" s="6">
        <v>43936</v>
      </c>
      <c r="I6439" s="4" t="s">
        <v>3958</v>
      </c>
      <c r="J6439" s="4" t="s">
        <v>40</v>
      </c>
      <c r="K6439" s="4">
        <v>13727</v>
      </c>
      <c r="L6439" s="4">
        <v>0</v>
      </c>
      <c r="M6439" s="4">
        <v>0</v>
      </c>
      <c r="N6439" s="4">
        <v>10000</v>
      </c>
      <c r="O6439" s="4">
        <v>0</v>
      </c>
      <c r="P6439" s="4">
        <v>-30000</v>
      </c>
      <c r="Q6439" s="4">
        <v>8583</v>
      </c>
      <c r="R6439" s="4" t="b">
        <f t="shared" si="111"/>
        <v>0</v>
      </c>
      <c r="S6439" s="4">
        <v>0</v>
      </c>
    </row>
    <row r="6440" spans="1:19" ht="14.25" customHeight="1">
      <c r="A6440" s="4" t="s">
        <v>3923</v>
      </c>
      <c r="B6440" s="5"/>
      <c r="C6440" s="4">
        <v>0</v>
      </c>
      <c r="E6440" s="4" t="b">
        <f t="shared" si="110"/>
        <v>0</v>
      </c>
      <c r="F6440" s="4">
        <v>0</v>
      </c>
      <c r="G6440" s="4">
        <v>2401</v>
      </c>
      <c r="H6440" s="6">
        <v>43964</v>
      </c>
      <c r="I6440" s="4" t="s">
        <v>3958</v>
      </c>
      <c r="J6440" s="4" t="s">
        <v>40</v>
      </c>
      <c r="K6440" s="4">
        <v>13792</v>
      </c>
      <c r="L6440" s="4">
        <v>0</v>
      </c>
      <c r="M6440" s="4">
        <v>0</v>
      </c>
      <c r="N6440" s="4">
        <v>10000</v>
      </c>
      <c r="O6440" s="4">
        <v>0</v>
      </c>
      <c r="P6440" s="4">
        <v>-40000</v>
      </c>
      <c r="Q6440" s="4">
        <v>8584</v>
      </c>
      <c r="R6440" s="4" t="b">
        <f t="shared" si="111"/>
        <v>0</v>
      </c>
      <c r="S6440" s="4">
        <v>0</v>
      </c>
    </row>
    <row r="6441" spans="1:19" ht="14.25" customHeight="1">
      <c r="A6441" s="4" t="s">
        <v>3923</v>
      </c>
      <c r="B6441" s="5"/>
      <c r="C6441" s="4">
        <v>0</v>
      </c>
      <c r="E6441" s="4" t="b">
        <f t="shared" si="110"/>
        <v>0</v>
      </c>
      <c r="F6441" s="4">
        <v>0</v>
      </c>
      <c r="G6441" s="4">
        <v>2401</v>
      </c>
      <c r="H6441" s="6">
        <v>43984</v>
      </c>
      <c r="I6441" s="4" t="s">
        <v>3958</v>
      </c>
      <c r="J6441" s="4" t="s">
        <v>40</v>
      </c>
      <c r="K6441" s="4">
        <v>13855</v>
      </c>
      <c r="L6441" s="4">
        <v>0</v>
      </c>
      <c r="M6441" s="4">
        <v>0</v>
      </c>
      <c r="N6441" s="4">
        <v>10000</v>
      </c>
      <c r="O6441" s="4">
        <v>0</v>
      </c>
      <c r="P6441" s="4">
        <v>-50000</v>
      </c>
      <c r="Q6441" s="4">
        <v>8585</v>
      </c>
      <c r="R6441" s="4" t="b">
        <f t="shared" si="111"/>
        <v>0</v>
      </c>
      <c r="S6441" s="4">
        <v>0</v>
      </c>
    </row>
    <row r="6442" spans="1:19" ht="14.25" customHeight="1">
      <c r="A6442" s="4" t="s">
        <v>3923</v>
      </c>
      <c r="B6442" s="5"/>
      <c r="C6442" s="4">
        <v>0</v>
      </c>
      <c r="E6442" s="4" t="b">
        <f t="shared" si="110"/>
        <v>0</v>
      </c>
      <c r="F6442" s="4">
        <v>0</v>
      </c>
      <c r="G6442" s="4">
        <v>2401</v>
      </c>
      <c r="H6442" s="6">
        <v>44021</v>
      </c>
      <c r="I6442" s="4" t="s">
        <v>3958</v>
      </c>
      <c r="J6442" s="4" t="s">
        <v>40</v>
      </c>
      <c r="K6442" s="4">
        <v>13937</v>
      </c>
      <c r="L6442" s="4">
        <v>0</v>
      </c>
      <c r="M6442" s="4">
        <v>0</v>
      </c>
      <c r="N6442" s="4">
        <v>10000</v>
      </c>
      <c r="O6442" s="4">
        <v>0</v>
      </c>
      <c r="P6442" s="4">
        <v>-60000</v>
      </c>
      <c r="Q6442" s="4">
        <v>8586</v>
      </c>
      <c r="R6442" s="4" t="b">
        <f t="shared" si="111"/>
        <v>0</v>
      </c>
      <c r="S6442" s="4">
        <v>0</v>
      </c>
    </row>
    <row r="6443" spans="1:19" ht="14.25" customHeight="1">
      <c r="A6443" s="4" t="s">
        <v>3923</v>
      </c>
      <c r="B6443" s="5"/>
      <c r="C6443" s="4">
        <v>0</v>
      </c>
      <c r="E6443" s="4" t="b">
        <f t="shared" si="110"/>
        <v>0</v>
      </c>
      <c r="F6443" s="4">
        <v>0</v>
      </c>
      <c r="G6443" s="4">
        <v>2401</v>
      </c>
      <c r="H6443" s="6">
        <v>44082</v>
      </c>
      <c r="I6443" s="4" t="s">
        <v>3958</v>
      </c>
      <c r="J6443" s="4" t="s">
        <v>40</v>
      </c>
      <c r="K6443" s="4">
        <v>14096</v>
      </c>
      <c r="L6443" s="4">
        <v>0</v>
      </c>
      <c r="M6443" s="4">
        <v>0</v>
      </c>
      <c r="N6443" s="4">
        <v>10000</v>
      </c>
      <c r="O6443" s="4">
        <v>0</v>
      </c>
      <c r="P6443" s="4">
        <v>-70000</v>
      </c>
      <c r="Q6443" s="4">
        <v>8587</v>
      </c>
      <c r="R6443" s="4" t="b">
        <f t="shared" si="111"/>
        <v>0</v>
      </c>
      <c r="S6443" s="4">
        <v>0</v>
      </c>
    </row>
    <row r="6444" spans="1:19" ht="14.25" customHeight="1">
      <c r="A6444" s="4" t="s">
        <v>3923</v>
      </c>
      <c r="B6444" s="5"/>
      <c r="C6444" s="4">
        <v>0</v>
      </c>
      <c r="E6444" s="4" t="b">
        <f t="shared" si="110"/>
        <v>0</v>
      </c>
      <c r="F6444" s="4">
        <v>0</v>
      </c>
      <c r="G6444" s="4">
        <v>2401</v>
      </c>
      <c r="H6444" s="6">
        <v>44117</v>
      </c>
      <c r="I6444" s="4" t="s">
        <v>3958</v>
      </c>
      <c r="J6444" s="4" t="s">
        <v>40</v>
      </c>
      <c r="K6444" s="4">
        <v>14129</v>
      </c>
      <c r="L6444" s="4">
        <v>0</v>
      </c>
      <c r="M6444" s="4">
        <v>0</v>
      </c>
      <c r="N6444" s="4">
        <v>10000</v>
      </c>
      <c r="O6444" s="4">
        <v>0</v>
      </c>
      <c r="P6444" s="4">
        <v>-80000</v>
      </c>
      <c r="Q6444" s="4">
        <v>8588</v>
      </c>
      <c r="R6444" s="4" t="b">
        <f t="shared" si="111"/>
        <v>0</v>
      </c>
      <c r="S6444" s="4">
        <v>0</v>
      </c>
    </row>
    <row r="6445" spans="1:19" ht="14.25" customHeight="1">
      <c r="A6445" s="4" t="s">
        <v>3923</v>
      </c>
      <c r="B6445" s="5"/>
      <c r="C6445" s="4">
        <v>0</v>
      </c>
      <c r="E6445" s="4" t="b">
        <f t="shared" si="110"/>
        <v>0</v>
      </c>
      <c r="F6445" s="4">
        <v>0</v>
      </c>
      <c r="G6445" s="4">
        <v>2401</v>
      </c>
      <c r="H6445" s="6">
        <v>44141</v>
      </c>
      <c r="I6445" s="4" t="s">
        <v>3958</v>
      </c>
      <c r="J6445" s="4" t="s">
        <v>40</v>
      </c>
      <c r="K6445" s="4">
        <v>14177</v>
      </c>
      <c r="L6445" s="4">
        <v>0</v>
      </c>
      <c r="M6445" s="4">
        <v>0</v>
      </c>
      <c r="N6445" s="4">
        <v>10000</v>
      </c>
      <c r="O6445" s="4">
        <v>0</v>
      </c>
      <c r="P6445" s="4">
        <v>-90000</v>
      </c>
      <c r="Q6445" s="4">
        <v>8589</v>
      </c>
      <c r="R6445" s="4" t="b">
        <f t="shared" si="111"/>
        <v>0</v>
      </c>
      <c r="S6445" s="4">
        <v>0</v>
      </c>
    </row>
    <row r="6446" spans="1:19" ht="14.25" customHeight="1">
      <c r="A6446" s="4" t="s">
        <v>3923</v>
      </c>
      <c r="B6446" s="5"/>
      <c r="C6446" s="4">
        <v>0</v>
      </c>
      <c r="E6446" s="4" t="b">
        <f t="shared" si="110"/>
        <v>0</v>
      </c>
      <c r="F6446" s="4">
        <v>0</v>
      </c>
      <c r="G6446" s="4">
        <v>2401</v>
      </c>
      <c r="H6446" s="6">
        <v>44169</v>
      </c>
      <c r="I6446" s="4" t="s">
        <v>3958</v>
      </c>
      <c r="J6446" s="4" t="s">
        <v>40</v>
      </c>
      <c r="K6446" s="4">
        <v>14248</v>
      </c>
      <c r="L6446" s="4">
        <v>0</v>
      </c>
      <c r="M6446" s="4">
        <v>0</v>
      </c>
      <c r="N6446" s="4">
        <v>10000</v>
      </c>
      <c r="O6446" s="4">
        <v>0</v>
      </c>
      <c r="P6446" s="4">
        <v>-100000</v>
      </c>
      <c r="Q6446" s="4">
        <v>8590</v>
      </c>
      <c r="R6446" s="4" t="b">
        <f t="shared" si="111"/>
        <v>0</v>
      </c>
      <c r="S6446" s="4">
        <v>0</v>
      </c>
    </row>
    <row r="6447" spans="1:19" ht="14.25" customHeight="1">
      <c r="A6447" s="4" t="s">
        <v>3923</v>
      </c>
      <c r="B6447" s="5" t="s">
        <v>3959</v>
      </c>
      <c r="C6447" s="4">
        <v>0</v>
      </c>
      <c r="D6447" s="4" t="s">
        <v>3959</v>
      </c>
      <c r="E6447" s="4" t="b">
        <f t="shared" si="110"/>
        <v>0</v>
      </c>
      <c r="F6447" s="4">
        <v>0</v>
      </c>
      <c r="G6447" s="4">
        <v>2401</v>
      </c>
      <c r="H6447" s="3" t="s">
        <v>21</v>
      </c>
      <c r="K6447" s="4">
        <v>0</v>
      </c>
      <c r="L6447" s="4">
        <v>0</v>
      </c>
      <c r="M6447" s="4">
        <v>0</v>
      </c>
      <c r="N6447" s="4">
        <v>100000</v>
      </c>
      <c r="O6447" s="4">
        <v>0</v>
      </c>
      <c r="P6447" s="4">
        <v>-100000</v>
      </c>
      <c r="Q6447" s="4">
        <v>8591</v>
      </c>
      <c r="R6447" s="4" t="b">
        <f t="shared" si="111"/>
        <v>0</v>
      </c>
      <c r="S6447" s="4">
        <v>0</v>
      </c>
    </row>
    <row r="6448" spans="1:19" ht="14.25" customHeight="1">
      <c r="A6448" s="4" t="s">
        <v>3923</v>
      </c>
      <c r="B6448" s="5" t="s">
        <v>219</v>
      </c>
      <c r="C6448" s="4">
        <v>0</v>
      </c>
      <c r="D6448" s="4" t="s">
        <v>219</v>
      </c>
      <c r="E6448" s="4" t="b">
        <f t="shared" si="110"/>
        <v>0</v>
      </c>
      <c r="F6448" s="4">
        <v>0</v>
      </c>
      <c r="G6448" s="4">
        <v>2402</v>
      </c>
      <c r="H6448" s="3" t="s">
        <v>21</v>
      </c>
      <c r="K6448" s="4">
        <v>0</v>
      </c>
      <c r="L6448" s="4">
        <v>33000</v>
      </c>
      <c r="M6448" s="4">
        <v>0</v>
      </c>
      <c r="N6448" s="4">
        <v>0</v>
      </c>
      <c r="O6448" s="4">
        <v>0</v>
      </c>
      <c r="P6448" s="4">
        <v>0</v>
      </c>
      <c r="Q6448" s="4">
        <v>8592</v>
      </c>
      <c r="R6448" s="4" t="b">
        <f t="shared" si="111"/>
        <v>0</v>
      </c>
      <c r="S6448" s="4">
        <v>0</v>
      </c>
    </row>
    <row r="6449" spans="1:19" ht="14.25" customHeight="1">
      <c r="A6449" s="4" t="s">
        <v>3923</v>
      </c>
      <c r="B6449" s="5"/>
      <c r="C6449" s="4">
        <v>0</v>
      </c>
      <c r="E6449" s="4" t="b">
        <f t="shared" si="110"/>
        <v>0</v>
      </c>
      <c r="F6449" s="4">
        <v>0</v>
      </c>
      <c r="G6449" s="4">
        <v>2402</v>
      </c>
      <c r="H6449" s="6">
        <v>44105</v>
      </c>
      <c r="I6449" s="4" t="s">
        <v>3960</v>
      </c>
      <c r="J6449" s="4" t="s">
        <v>1069</v>
      </c>
      <c r="K6449" s="4">
        <v>575</v>
      </c>
      <c r="L6449" s="4">
        <v>0</v>
      </c>
      <c r="M6449" s="4">
        <v>0</v>
      </c>
      <c r="N6449" s="4">
        <v>11000</v>
      </c>
      <c r="O6449" s="4">
        <v>0</v>
      </c>
      <c r="P6449" s="4">
        <v>-11000</v>
      </c>
      <c r="Q6449" s="4">
        <v>8593</v>
      </c>
      <c r="R6449" s="4" t="b">
        <f t="shared" si="111"/>
        <v>0</v>
      </c>
      <c r="S6449" s="4">
        <v>0</v>
      </c>
    </row>
    <row r="6450" spans="1:19" ht="14.25" customHeight="1">
      <c r="A6450" s="4" t="s">
        <v>3923</v>
      </c>
      <c r="B6450" s="5"/>
      <c r="C6450" s="4">
        <v>0</v>
      </c>
      <c r="E6450" s="4" t="b">
        <f t="shared" si="110"/>
        <v>0</v>
      </c>
      <c r="F6450" s="4">
        <v>0</v>
      </c>
      <c r="G6450" s="4">
        <v>2402</v>
      </c>
      <c r="H6450" s="6">
        <v>44148</v>
      </c>
      <c r="I6450" s="4" t="s">
        <v>3961</v>
      </c>
      <c r="J6450" s="4" t="s">
        <v>40</v>
      </c>
      <c r="K6450" s="4">
        <v>14240</v>
      </c>
      <c r="L6450" s="4">
        <v>0</v>
      </c>
      <c r="M6450" s="4">
        <v>0</v>
      </c>
      <c r="N6450" s="4">
        <v>11000</v>
      </c>
      <c r="O6450" s="4">
        <v>0</v>
      </c>
      <c r="P6450" s="4">
        <v>-22000</v>
      </c>
      <c r="Q6450" s="4">
        <v>8594</v>
      </c>
      <c r="R6450" s="4" t="b">
        <f t="shared" si="111"/>
        <v>0</v>
      </c>
      <c r="S6450" s="4">
        <v>0</v>
      </c>
    </row>
    <row r="6451" spans="1:19" ht="14.25" customHeight="1">
      <c r="A6451" s="4" t="s">
        <v>3923</v>
      </c>
      <c r="B6451" s="5"/>
      <c r="C6451" s="4">
        <v>0</v>
      </c>
      <c r="E6451" s="4" t="b">
        <f t="shared" si="110"/>
        <v>0</v>
      </c>
      <c r="F6451" s="4">
        <v>0</v>
      </c>
      <c r="G6451" s="4">
        <v>2402</v>
      </c>
      <c r="H6451" s="6">
        <v>44179</v>
      </c>
      <c r="I6451" s="4" t="s">
        <v>3961</v>
      </c>
      <c r="J6451" s="4" t="s">
        <v>40</v>
      </c>
      <c r="K6451" s="4">
        <v>14309</v>
      </c>
      <c r="L6451" s="4">
        <v>0</v>
      </c>
      <c r="M6451" s="4">
        <v>0</v>
      </c>
      <c r="N6451" s="4">
        <v>11000</v>
      </c>
      <c r="O6451" s="4">
        <v>0</v>
      </c>
      <c r="P6451" s="4">
        <v>-33000</v>
      </c>
      <c r="Q6451" s="4">
        <v>8595</v>
      </c>
      <c r="R6451" s="4" t="b">
        <f t="shared" si="111"/>
        <v>0</v>
      </c>
      <c r="S6451" s="4">
        <v>0</v>
      </c>
    </row>
    <row r="6452" spans="1:19" ht="14.25" customHeight="1">
      <c r="A6452" s="4" t="s">
        <v>3923</v>
      </c>
      <c r="B6452" s="5" t="s">
        <v>3962</v>
      </c>
      <c r="C6452" s="4">
        <v>0</v>
      </c>
      <c r="D6452" s="4" t="s">
        <v>3962</v>
      </c>
      <c r="E6452" s="4" t="b">
        <f t="shared" si="110"/>
        <v>0</v>
      </c>
      <c r="F6452" s="4">
        <v>0</v>
      </c>
      <c r="G6452" s="4">
        <v>2402</v>
      </c>
      <c r="H6452" s="3" t="s">
        <v>21</v>
      </c>
      <c r="K6452" s="4">
        <v>0</v>
      </c>
      <c r="L6452" s="4">
        <v>0</v>
      </c>
      <c r="M6452" s="4">
        <v>0</v>
      </c>
      <c r="N6452" s="4">
        <v>33000</v>
      </c>
      <c r="O6452" s="4">
        <v>0</v>
      </c>
      <c r="P6452" s="4">
        <v>-33000</v>
      </c>
      <c r="Q6452" s="4">
        <v>8596</v>
      </c>
      <c r="R6452" s="4" t="b">
        <f t="shared" si="111"/>
        <v>0</v>
      </c>
      <c r="S6452" s="4">
        <v>0</v>
      </c>
    </row>
    <row r="6453" spans="1:19" ht="14.25" customHeight="1">
      <c r="A6453" s="4" t="s">
        <v>3923</v>
      </c>
      <c r="B6453" s="5" t="s">
        <v>229</v>
      </c>
      <c r="C6453" s="4">
        <v>0</v>
      </c>
      <c r="D6453" s="4" t="s">
        <v>229</v>
      </c>
      <c r="E6453" s="4" t="b">
        <f t="shared" si="110"/>
        <v>0</v>
      </c>
      <c r="F6453" s="4">
        <v>0</v>
      </c>
      <c r="G6453" s="4">
        <v>2501</v>
      </c>
      <c r="H6453" s="3" t="s">
        <v>21</v>
      </c>
      <c r="K6453" s="4">
        <v>0</v>
      </c>
      <c r="L6453" s="4">
        <v>77000</v>
      </c>
      <c r="M6453" s="4">
        <v>0</v>
      </c>
      <c r="N6453" s="4">
        <v>0</v>
      </c>
      <c r="O6453" s="4">
        <v>0</v>
      </c>
      <c r="P6453" s="4">
        <v>0</v>
      </c>
      <c r="Q6453" s="4">
        <v>8597</v>
      </c>
      <c r="R6453" s="4" t="b">
        <f t="shared" si="111"/>
        <v>0</v>
      </c>
      <c r="S6453" s="4">
        <v>0</v>
      </c>
    </row>
    <row r="6454" spans="1:19" ht="14.25" customHeight="1">
      <c r="A6454" s="4" t="s">
        <v>3923</v>
      </c>
      <c r="B6454" s="5"/>
      <c r="C6454" s="4">
        <v>0</v>
      </c>
      <c r="E6454" s="4" t="b">
        <f t="shared" si="110"/>
        <v>0</v>
      </c>
      <c r="F6454" s="4">
        <v>0</v>
      </c>
      <c r="G6454" s="4">
        <v>2501</v>
      </c>
      <c r="H6454" s="6">
        <v>43832</v>
      </c>
      <c r="I6454" s="4" t="s">
        <v>3963</v>
      </c>
      <c r="J6454" s="4" t="s">
        <v>40</v>
      </c>
      <c r="K6454" s="4">
        <v>13473</v>
      </c>
      <c r="L6454" s="4">
        <v>0</v>
      </c>
      <c r="M6454" s="4">
        <v>0</v>
      </c>
      <c r="N6454" s="4">
        <v>11000</v>
      </c>
      <c r="O6454" s="4">
        <v>0</v>
      </c>
      <c r="P6454" s="4">
        <v>-11000</v>
      </c>
      <c r="Q6454" s="4">
        <v>8598</v>
      </c>
      <c r="R6454" s="4" t="b">
        <f t="shared" si="111"/>
        <v>0</v>
      </c>
      <c r="S6454" s="4">
        <v>0</v>
      </c>
    </row>
    <row r="6455" spans="1:19" ht="14.25" customHeight="1">
      <c r="A6455" s="4" t="s">
        <v>3923</v>
      </c>
      <c r="B6455" s="5"/>
      <c r="C6455" s="4">
        <v>0</v>
      </c>
      <c r="E6455" s="4" t="b">
        <f t="shared" si="110"/>
        <v>0</v>
      </c>
      <c r="F6455" s="4">
        <v>0</v>
      </c>
      <c r="G6455" s="4">
        <v>2501</v>
      </c>
      <c r="H6455" s="6">
        <v>43864</v>
      </c>
      <c r="I6455" s="4" t="s">
        <v>3963</v>
      </c>
      <c r="J6455" s="4" t="s">
        <v>40</v>
      </c>
      <c r="K6455" s="4">
        <v>13543</v>
      </c>
      <c r="L6455" s="4">
        <v>0</v>
      </c>
      <c r="M6455" s="4">
        <v>0</v>
      </c>
      <c r="N6455" s="4">
        <v>11000</v>
      </c>
      <c r="O6455" s="4">
        <v>0</v>
      </c>
      <c r="P6455" s="4">
        <v>-22000</v>
      </c>
      <c r="Q6455" s="4">
        <v>8599</v>
      </c>
      <c r="R6455" s="4" t="b">
        <f t="shared" si="111"/>
        <v>0</v>
      </c>
      <c r="S6455" s="4">
        <v>0</v>
      </c>
    </row>
    <row r="6456" spans="1:19" ht="14.25" customHeight="1">
      <c r="A6456" s="4" t="s">
        <v>3923</v>
      </c>
      <c r="B6456" s="5"/>
      <c r="C6456" s="4">
        <v>0</v>
      </c>
      <c r="E6456" s="4" t="b">
        <f t="shared" si="110"/>
        <v>0</v>
      </c>
      <c r="F6456" s="4">
        <v>0</v>
      </c>
      <c r="G6456" s="4">
        <v>2501</v>
      </c>
      <c r="H6456" s="6">
        <v>43893</v>
      </c>
      <c r="I6456" s="4" t="s">
        <v>3963</v>
      </c>
      <c r="J6456" s="4" t="s">
        <v>40</v>
      </c>
      <c r="K6456" s="4">
        <v>13616</v>
      </c>
      <c r="L6456" s="4">
        <v>0</v>
      </c>
      <c r="M6456" s="4">
        <v>0</v>
      </c>
      <c r="N6456" s="4">
        <v>11000</v>
      </c>
      <c r="O6456" s="4">
        <v>0</v>
      </c>
      <c r="P6456" s="4">
        <v>-33000</v>
      </c>
      <c r="Q6456" s="4">
        <v>8600</v>
      </c>
      <c r="R6456" s="4" t="b">
        <f t="shared" si="111"/>
        <v>0</v>
      </c>
      <c r="S6456" s="4">
        <v>0</v>
      </c>
    </row>
    <row r="6457" spans="1:19" ht="14.25" customHeight="1">
      <c r="A6457" s="4" t="s">
        <v>3923</v>
      </c>
      <c r="B6457" s="5"/>
      <c r="C6457" s="4">
        <v>0</v>
      </c>
      <c r="E6457" s="4" t="b">
        <f t="shared" si="110"/>
        <v>0</v>
      </c>
      <c r="F6457" s="4">
        <v>0</v>
      </c>
      <c r="G6457" s="4">
        <v>2501</v>
      </c>
      <c r="H6457" s="6">
        <v>43924</v>
      </c>
      <c r="I6457" s="4" t="s">
        <v>3963</v>
      </c>
      <c r="J6457" s="4" t="s">
        <v>40</v>
      </c>
      <c r="K6457" s="4">
        <v>13683</v>
      </c>
      <c r="L6457" s="4">
        <v>0</v>
      </c>
      <c r="M6457" s="4">
        <v>0</v>
      </c>
      <c r="N6457" s="4">
        <v>11000</v>
      </c>
      <c r="O6457" s="4">
        <v>0</v>
      </c>
      <c r="P6457" s="4">
        <v>-44000</v>
      </c>
      <c r="Q6457" s="4">
        <v>8601</v>
      </c>
      <c r="R6457" s="4" t="b">
        <f t="shared" si="111"/>
        <v>0</v>
      </c>
      <c r="S6457" s="4">
        <v>0</v>
      </c>
    </row>
    <row r="6458" spans="1:19" ht="14.25" customHeight="1">
      <c r="A6458" s="4" t="s">
        <v>3923</v>
      </c>
      <c r="B6458" s="5"/>
      <c r="C6458" s="4">
        <v>0</v>
      </c>
      <c r="E6458" s="4" t="b">
        <f t="shared" si="110"/>
        <v>0</v>
      </c>
      <c r="F6458" s="4">
        <v>0</v>
      </c>
      <c r="G6458" s="4">
        <v>2501</v>
      </c>
      <c r="H6458" s="6">
        <v>44168</v>
      </c>
      <c r="I6458" s="4" t="s">
        <v>3963</v>
      </c>
      <c r="J6458" s="4" t="s">
        <v>40</v>
      </c>
      <c r="K6458" s="4">
        <v>14246</v>
      </c>
      <c r="L6458" s="4">
        <v>0</v>
      </c>
      <c r="M6458" s="4">
        <v>0</v>
      </c>
      <c r="N6458" s="4">
        <v>11000</v>
      </c>
      <c r="O6458" s="4">
        <v>0</v>
      </c>
      <c r="P6458" s="4">
        <v>-55000</v>
      </c>
      <c r="Q6458" s="4">
        <v>8602</v>
      </c>
      <c r="R6458" s="4" t="b">
        <f t="shared" si="111"/>
        <v>0</v>
      </c>
      <c r="S6458" s="4">
        <v>0</v>
      </c>
    </row>
    <row r="6459" spans="1:19" ht="14.25" customHeight="1">
      <c r="A6459" s="4" t="s">
        <v>3923</v>
      </c>
      <c r="B6459" s="5"/>
      <c r="C6459" s="4">
        <v>0</v>
      </c>
      <c r="E6459" s="4" t="b">
        <f t="shared" si="110"/>
        <v>0</v>
      </c>
      <c r="F6459" s="4">
        <v>0</v>
      </c>
      <c r="G6459" s="4">
        <v>2501</v>
      </c>
      <c r="H6459" s="6">
        <v>44195</v>
      </c>
      <c r="I6459" s="4" t="s">
        <v>3964</v>
      </c>
      <c r="J6459" s="4" t="s">
        <v>1266</v>
      </c>
      <c r="K6459" s="4">
        <v>587</v>
      </c>
      <c r="L6459" s="4">
        <v>0</v>
      </c>
      <c r="M6459" s="4">
        <v>0</v>
      </c>
      <c r="N6459" s="4">
        <v>22000</v>
      </c>
      <c r="O6459" s="4">
        <v>0</v>
      </c>
      <c r="P6459" s="4">
        <v>-77000</v>
      </c>
      <c r="Q6459" s="4">
        <v>8603</v>
      </c>
      <c r="R6459" s="4" t="b">
        <f t="shared" si="111"/>
        <v>0</v>
      </c>
      <c r="S6459" s="4">
        <v>0</v>
      </c>
    </row>
    <row r="6460" spans="1:19" ht="14.25" customHeight="1">
      <c r="A6460" s="4" t="s">
        <v>3923</v>
      </c>
      <c r="B6460" s="5" t="s">
        <v>3965</v>
      </c>
      <c r="C6460" s="4">
        <v>0</v>
      </c>
      <c r="D6460" s="4" t="s">
        <v>3965</v>
      </c>
      <c r="E6460" s="4" t="b">
        <f t="shared" si="110"/>
        <v>0</v>
      </c>
      <c r="F6460" s="4">
        <v>0</v>
      </c>
      <c r="G6460" s="4">
        <v>2501</v>
      </c>
      <c r="H6460" s="3" t="s">
        <v>21</v>
      </c>
      <c r="K6460" s="4">
        <v>0</v>
      </c>
      <c r="L6460" s="4">
        <v>0</v>
      </c>
      <c r="M6460" s="4">
        <v>0</v>
      </c>
      <c r="N6460" s="4">
        <v>77000</v>
      </c>
      <c r="O6460" s="4">
        <v>0</v>
      </c>
      <c r="P6460" s="4">
        <v>-77000</v>
      </c>
      <c r="Q6460" s="4">
        <v>8604</v>
      </c>
      <c r="R6460" s="4" t="b">
        <f t="shared" si="111"/>
        <v>0</v>
      </c>
      <c r="S6460" s="4">
        <v>0</v>
      </c>
    </row>
    <row r="6461" spans="1:19" ht="14.25" customHeight="1">
      <c r="A6461" s="4" t="s">
        <v>3923</v>
      </c>
      <c r="B6461" s="5" t="s">
        <v>240</v>
      </c>
      <c r="C6461" s="4">
        <v>0</v>
      </c>
      <c r="D6461" s="4" t="s">
        <v>240</v>
      </c>
      <c r="E6461" s="4" t="b">
        <f t="shared" si="110"/>
        <v>0</v>
      </c>
      <c r="F6461" s="4">
        <v>0</v>
      </c>
      <c r="G6461" s="4">
        <v>2502</v>
      </c>
      <c r="H6461" s="3" t="s">
        <v>21</v>
      </c>
      <c r="K6461" s="4">
        <v>0</v>
      </c>
      <c r="L6461" s="4">
        <v>88000</v>
      </c>
      <c r="M6461" s="4">
        <v>0</v>
      </c>
      <c r="N6461" s="4">
        <v>0</v>
      </c>
      <c r="O6461" s="4">
        <v>0</v>
      </c>
      <c r="P6461" s="4">
        <v>0</v>
      </c>
      <c r="Q6461" s="4">
        <v>8605</v>
      </c>
      <c r="R6461" s="4" t="b">
        <f t="shared" si="111"/>
        <v>0</v>
      </c>
      <c r="S6461" s="4">
        <v>0</v>
      </c>
    </row>
    <row r="6462" spans="1:19" ht="14.25" customHeight="1">
      <c r="A6462" s="4" t="s">
        <v>3923</v>
      </c>
      <c r="B6462" s="5"/>
      <c r="C6462" s="4">
        <v>0</v>
      </c>
      <c r="E6462" s="4" t="b">
        <f t="shared" si="110"/>
        <v>0</v>
      </c>
      <c r="F6462" s="4">
        <v>0</v>
      </c>
      <c r="G6462" s="4">
        <v>2502</v>
      </c>
      <c r="H6462" s="6">
        <v>43941</v>
      </c>
      <c r="I6462" s="4" t="s">
        <v>3966</v>
      </c>
      <c r="J6462" s="4" t="s">
        <v>40</v>
      </c>
      <c r="K6462" s="4">
        <v>13720</v>
      </c>
      <c r="L6462" s="4">
        <v>0</v>
      </c>
      <c r="M6462" s="4">
        <v>0</v>
      </c>
      <c r="N6462" s="4">
        <v>11000</v>
      </c>
      <c r="O6462" s="4">
        <v>0</v>
      </c>
      <c r="P6462" s="4">
        <v>-11000</v>
      </c>
      <c r="Q6462" s="4">
        <v>8606</v>
      </c>
      <c r="R6462" s="4" t="b">
        <f t="shared" si="111"/>
        <v>0</v>
      </c>
      <c r="S6462" s="4">
        <v>0</v>
      </c>
    </row>
    <row r="6463" spans="1:19" ht="14.25" customHeight="1">
      <c r="A6463" s="4" t="s">
        <v>3923</v>
      </c>
      <c r="B6463" s="5"/>
      <c r="C6463" s="4">
        <v>0</v>
      </c>
      <c r="E6463" s="4" t="b">
        <f t="shared" si="110"/>
        <v>0</v>
      </c>
      <c r="F6463" s="4">
        <v>0</v>
      </c>
      <c r="G6463" s="4">
        <v>2502</v>
      </c>
      <c r="H6463" s="6">
        <v>43973</v>
      </c>
      <c r="I6463" s="4" t="s">
        <v>3966</v>
      </c>
      <c r="J6463" s="4" t="s">
        <v>40</v>
      </c>
      <c r="K6463" s="4">
        <v>13782</v>
      </c>
      <c r="L6463" s="4">
        <v>0</v>
      </c>
      <c r="M6463" s="4">
        <v>0</v>
      </c>
      <c r="N6463" s="4">
        <v>11000</v>
      </c>
      <c r="O6463" s="4">
        <v>0</v>
      </c>
      <c r="P6463" s="4">
        <v>-22000</v>
      </c>
      <c r="Q6463" s="4">
        <v>8607</v>
      </c>
      <c r="R6463" s="4" t="b">
        <f t="shared" si="111"/>
        <v>0</v>
      </c>
      <c r="S6463" s="4">
        <v>0</v>
      </c>
    </row>
    <row r="6464" spans="1:19" ht="14.25" customHeight="1">
      <c r="A6464" s="4" t="s">
        <v>3923</v>
      </c>
      <c r="B6464" s="5"/>
      <c r="C6464" s="4">
        <v>0</v>
      </c>
      <c r="E6464" s="4" t="b">
        <f t="shared" si="110"/>
        <v>0</v>
      </c>
      <c r="F6464" s="4">
        <v>0</v>
      </c>
      <c r="G6464" s="4">
        <v>2502</v>
      </c>
      <c r="H6464" s="6">
        <v>44006</v>
      </c>
      <c r="I6464" s="4" t="s">
        <v>3966</v>
      </c>
      <c r="J6464" s="4" t="s">
        <v>40</v>
      </c>
      <c r="K6464" s="4">
        <v>13850</v>
      </c>
      <c r="L6464" s="4">
        <v>0</v>
      </c>
      <c r="M6464" s="4">
        <v>0</v>
      </c>
      <c r="N6464" s="4">
        <v>11000</v>
      </c>
      <c r="O6464" s="4">
        <v>0</v>
      </c>
      <c r="P6464" s="4">
        <v>-33000</v>
      </c>
      <c r="Q6464" s="4">
        <v>8608</v>
      </c>
      <c r="R6464" s="4" t="b">
        <f t="shared" si="111"/>
        <v>0</v>
      </c>
      <c r="S6464" s="4">
        <v>0</v>
      </c>
    </row>
    <row r="6465" spans="1:19" ht="14.25" customHeight="1">
      <c r="A6465" s="4" t="s">
        <v>3923</v>
      </c>
      <c r="B6465" s="5"/>
      <c r="C6465" s="4">
        <v>0</v>
      </c>
      <c r="E6465" s="4" t="b">
        <f t="shared" si="110"/>
        <v>0</v>
      </c>
      <c r="F6465" s="4">
        <v>0</v>
      </c>
      <c r="G6465" s="4">
        <v>2502</v>
      </c>
      <c r="H6465" s="6">
        <v>44022</v>
      </c>
      <c r="I6465" s="4" t="s">
        <v>3966</v>
      </c>
      <c r="J6465" s="4" t="s">
        <v>40</v>
      </c>
      <c r="K6465" s="4">
        <v>13908</v>
      </c>
      <c r="L6465" s="4">
        <v>0</v>
      </c>
      <c r="M6465" s="4">
        <v>0</v>
      </c>
      <c r="N6465" s="4">
        <v>11000</v>
      </c>
      <c r="O6465" s="4">
        <v>0</v>
      </c>
      <c r="P6465" s="4">
        <v>-44000</v>
      </c>
      <c r="Q6465" s="4">
        <v>8609</v>
      </c>
      <c r="R6465" s="4" t="b">
        <f t="shared" si="111"/>
        <v>0</v>
      </c>
      <c r="S6465" s="4">
        <v>0</v>
      </c>
    </row>
    <row r="6466" spans="1:19" ht="14.25" customHeight="1">
      <c r="A6466" s="4" t="s">
        <v>3923</v>
      </c>
      <c r="B6466" s="5"/>
      <c r="C6466" s="4">
        <v>0</v>
      </c>
      <c r="E6466" s="4" t="b">
        <f t="shared" si="110"/>
        <v>0</v>
      </c>
      <c r="F6466" s="4">
        <v>0</v>
      </c>
      <c r="G6466" s="4">
        <v>2502</v>
      </c>
      <c r="H6466" s="6">
        <v>44057</v>
      </c>
      <c r="I6466" s="4" t="s">
        <v>3966</v>
      </c>
      <c r="J6466" s="4" t="s">
        <v>40</v>
      </c>
      <c r="K6466" s="4">
        <v>13984</v>
      </c>
      <c r="L6466" s="4">
        <v>0</v>
      </c>
      <c r="M6466" s="4">
        <v>0</v>
      </c>
      <c r="N6466" s="4">
        <v>11000</v>
      </c>
      <c r="O6466" s="4">
        <v>0</v>
      </c>
      <c r="P6466" s="4">
        <v>-55000</v>
      </c>
      <c r="Q6466" s="4">
        <v>8610</v>
      </c>
      <c r="R6466" s="4" t="b">
        <f t="shared" si="111"/>
        <v>0</v>
      </c>
      <c r="S6466" s="4">
        <v>0</v>
      </c>
    </row>
    <row r="6467" spans="1:19" ht="14.25" customHeight="1">
      <c r="A6467" s="4" t="s">
        <v>3923</v>
      </c>
      <c r="B6467" s="5"/>
      <c r="C6467" s="4">
        <v>0</v>
      </c>
      <c r="E6467" s="4" t="b">
        <f t="shared" si="110"/>
        <v>0</v>
      </c>
      <c r="F6467" s="4">
        <v>0</v>
      </c>
      <c r="G6467" s="4">
        <v>2502</v>
      </c>
      <c r="H6467" s="6">
        <v>44088</v>
      </c>
      <c r="I6467" s="4" t="s">
        <v>3966</v>
      </c>
      <c r="J6467" s="4" t="s">
        <v>40</v>
      </c>
      <c r="K6467" s="4">
        <v>14065</v>
      </c>
      <c r="L6467" s="4">
        <v>0</v>
      </c>
      <c r="M6467" s="4">
        <v>0</v>
      </c>
      <c r="N6467" s="4">
        <v>11000</v>
      </c>
      <c r="O6467" s="4">
        <v>0</v>
      </c>
      <c r="P6467" s="4">
        <v>-66000</v>
      </c>
      <c r="Q6467" s="4">
        <v>8611</v>
      </c>
      <c r="R6467" s="4" t="b">
        <f t="shared" si="111"/>
        <v>0</v>
      </c>
      <c r="S6467" s="4">
        <v>0</v>
      </c>
    </row>
    <row r="6468" spans="1:19" ht="14.25" customHeight="1">
      <c r="A6468" s="4" t="s">
        <v>3923</v>
      </c>
      <c r="B6468" s="5"/>
      <c r="C6468" s="4">
        <v>0</v>
      </c>
      <c r="E6468" s="4" t="b">
        <f t="shared" si="110"/>
        <v>0</v>
      </c>
      <c r="F6468" s="4">
        <v>0</v>
      </c>
      <c r="G6468" s="4">
        <v>2502</v>
      </c>
      <c r="H6468" s="6">
        <v>44119</v>
      </c>
      <c r="I6468" s="4" t="s">
        <v>3966</v>
      </c>
      <c r="J6468" s="4" t="s">
        <v>40</v>
      </c>
      <c r="K6468" s="4">
        <v>14142</v>
      </c>
      <c r="L6468" s="4">
        <v>0</v>
      </c>
      <c r="M6468" s="4">
        <v>0</v>
      </c>
      <c r="N6468" s="4">
        <v>11000</v>
      </c>
      <c r="O6468" s="4">
        <v>0</v>
      </c>
      <c r="P6468" s="4">
        <v>-77000</v>
      </c>
      <c r="Q6468" s="4">
        <v>8612</v>
      </c>
      <c r="R6468" s="4" t="b">
        <f t="shared" si="111"/>
        <v>0</v>
      </c>
      <c r="S6468" s="4">
        <v>0</v>
      </c>
    </row>
    <row r="6469" spans="1:19" ht="14.25" customHeight="1">
      <c r="A6469" s="4" t="s">
        <v>3923</v>
      </c>
      <c r="B6469" s="5"/>
      <c r="C6469" s="4">
        <v>0</v>
      </c>
      <c r="E6469" s="4" t="b">
        <f t="shared" si="110"/>
        <v>0</v>
      </c>
      <c r="F6469" s="4">
        <v>0</v>
      </c>
      <c r="G6469" s="4">
        <v>2502</v>
      </c>
      <c r="H6469" s="6">
        <v>44150</v>
      </c>
      <c r="I6469" s="4" t="s">
        <v>3966</v>
      </c>
      <c r="J6469" s="4" t="s">
        <v>40</v>
      </c>
      <c r="K6469" s="4">
        <v>14217</v>
      </c>
      <c r="L6469" s="4">
        <v>0</v>
      </c>
      <c r="M6469" s="4">
        <v>0</v>
      </c>
      <c r="N6469" s="4">
        <v>11000</v>
      </c>
      <c r="O6469" s="4">
        <v>0</v>
      </c>
      <c r="P6469" s="4">
        <v>-88000</v>
      </c>
      <c r="Q6469" s="4">
        <v>8613</v>
      </c>
      <c r="R6469" s="4" t="b">
        <f t="shared" si="111"/>
        <v>0</v>
      </c>
      <c r="S6469" s="4">
        <v>0</v>
      </c>
    </row>
    <row r="6470" spans="1:19" ht="14.25" customHeight="1">
      <c r="A6470" s="4" t="s">
        <v>3923</v>
      </c>
      <c r="B6470" s="5" t="s">
        <v>3967</v>
      </c>
      <c r="C6470" s="4">
        <v>0</v>
      </c>
      <c r="D6470" s="4" t="s">
        <v>3967</v>
      </c>
      <c r="E6470" s="4" t="b">
        <f t="shared" si="110"/>
        <v>0</v>
      </c>
      <c r="F6470" s="4">
        <v>0</v>
      </c>
      <c r="G6470" s="4">
        <v>2502</v>
      </c>
      <c r="H6470" s="3" t="s">
        <v>21</v>
      </c>
      <c r="K6470" s="4">
        <v>0</v>
      </c>
      <c r="L6470" s="4">
        <v>0</v>
      </c>
      <c r="M6470" s="4">
        <v>0</v>
      </c>
      <c r="N6470" s="4">
        <v>88000</v>
      </c>
      <c r="O6470" s="4">
        <v>0</v>
      </c>
      <c r="P6470" s="4">
        <v>-88000</v>
      </c>
      <c r="Q6470" s="4">
        <v>8614</v>
      </c>
      <c r="R6470" s="4" t="b">
        <f t="shared" si="111"/>
        <v>0</v>
      </c>
      <c r="S6470" s="4">
        <v>0</v>
      </c>
    </row>
    <row r="6471" spans="1:19" ht="14.25" customHeight="1">
      <c r="A6471" s="4" t="s">
        <v>3923</v>
      </c>
      <c r="B6471" s="5" t="s">
        <v>250</v>
      </c>
      <c r="C6471" s="4">
        <v>0</v>
      </c>
      <c r="D6471" s="4" t="s">
        <v>250</v>
      </c>
      <c r="E6471" s="4" t="b">
        <f t="shared" si="110"/>
        <v>0</v>
      </c>
      <c r="F6471" s="4">
        <v>0</v>
      </c>
      <c r="G6471" s="4">
        <v>3101</v>
      </c>
      <c r="H6471" s="3" t="s">
        <v>21</v>
      </c>
      <c r="K6471" s="4">
        <v>0</v>
      </c>
      <c r="L6471" s="4">
        <v>121000</v>
      </c>
      <c r="M6471" s="4">
        <v>0</v>
      </c>
      <c r="N6471" s="4">
        <v>0</v>
      </c>
      <c r="O6471" s="4">
        <v>0</v>
      </c>
      <c r="P6471" s="4">
        <v>0</v>
      </c>
      <c r="Q6471" s="4">
        <v>8615</v>
      </c>
      <c r="R6471" s="4" t="b">
        <f t="shared" si="111"/>
        <v>0</v>
      </c>
      <c r="S6471" s="4">
        <v>0</v>
      </c>
    </row>
    <row r="6472" spans="1:19" ht="14.25" customHeight="1">
      <c r="A6472" s="4" t="s">
        <v>3923</v>
      </c>
      <c r="B6472" s="5"/>
      <c r="C6472" s="4">
        <v>0</v>
      </c>
      <c r="E6472" s="4" t="b">
        <f t="shared" si="110"/>
        <v>0</v>
      </c>
      <c r="F6472" s="4">
        <v>0</v>
      </c>
      <c r="G6472" s="4">
        <v>3101</v>
      </c>
      <c r="H6472" s="6">
        <v>43837</v>
      </c>
      <c r="I6472" s="4" t="s">
        <v>3968</v>
      </c>
      <c r="J6472" s="4" t="s">
        <v>40</v>
      </c>
      <c r="K6472" s="4">
        <v>13535</v>
      </c>
      <c r="L6472" s="4">
        <v>0</v>
      </c>
      <c r="M6472" s="4">
        <v>0</v>
      </c>
      <c r="N6472" s="4">
        <v>11000</v>
      </c>
      <c r="O6472" s="4">
        <v>0</v>
      </c>
      <c r="P6472" s="4">
        <v>-11000</v>
      </c>
      <c r="Q6472" s="4">
        <v>8616</v>
      </c>
      <c r="R6472" s="4" t="b">
        <f t="shared" si="111"/>
        <v>0</v>
      </c>
      <c r="S6472" s="4">
        <v>0</v>
      </c>
    </row>
    <row r="6473" spans="1:19" ht="14.25" customHeight="1">
      <c r="A6473" s="4" t="s">
        <v>3923</v>
      </c>
      <c r="B6473" s="5"/>
      <c r="C6473" s="4">
        <v>0</v>
      </c>
      <c r="E6473" s="4" t="b">
        <f t="shared" si="110"/>
        <v>0</v>
      </c>
      <c r="F6473" s="4">
        <v>0</v>
      </c>
      <c r="G6473" s="4">
        <v>3101</v>
      </c>
      <c r="H6473" s="6">
        <v>43863</v>
      </c>
      <c r="I6473" s="4" t="s">
        <v>3968</v>
      </c>
      <c r="J6473" s="4" t="s">
        <v>40</v>
      </c>
      <c r="K6473" s="4">
        <v>13607</v>
      </c>
      <c r="L6473" s="4">
        <v>0</v>
      </c>
      <c r="M6473" s="4">
        <v>0</v>
      </c>
      <c r="N6473" s="4">
        <v>11000</v>
      </c>
      <c r="O6473" s="4">
        <v>0</v>
      </c>
      <c r="P6473" s="4">
        <v>-22000</v>
      </c>
      <c r="Q6473" s="4">
        <v>8617</v>
      </c>
      <c r="R6473" s="4" t="b">
        <f t="shared" si="111"/>
        <v>0</v>
      </c>
      <c r="S6473" s="4">
        <v>0</v>
      </c>
    </row>
    <row r="6474" spans="1:19" ht="14.25" customHeight="1">
      <c r="A6474" s="4" t="s">
        <v>3923</v>
      </c>
      <c r="B6474" s="5"/>
      <c r="C6474" s="4">
        <v>0</v>
      </c>
      <c r="E6474" s="4" t="b">
        <f t="shared" si="110"/>
        <v>0</v>
      </c>
      <c r="F6474" s="4">
        <v>0</v>
      </c>
      <c r="G6474" s="4">
        <v>3101</v>
      </c>
      <c r="H6474" s="6">
        <v>43900</v>
      </c>
      <c r="I6474" s="4" t="s">
        <v>3968</v>
      </c>
      <c r="J6474" s="4" t="s">
        <v>40</v>
      </c>
      <c r="K6474" s="4">
        <v>13675</v>
      </c>
      <c r="L6474" s="4">
        <v>0</v>
      </c>
      <c r="M6474" s="4">
        <v>0</v>
      </c>
      <c r="N6474" s="4">
        <v>11000</v>
      </c>
      <c r="O6474" s="4">
        <v>0</v>
      </c>
      <c r="P6474" s="4">
        <v>-33000</v>
      </c>
      <c r="Q6474" s="4">
        <v>8618</v>
      </c>
      <c r="R6474" s="4" t="b">
        <f t="shared" si="111"/>
        <v>0</v>
      </c>
      <c r="S6474" s="4">
        <v>0</v>
      </c>
    </row>
    <row r="6475" spans="1:19" ht="14.25" customHeight="1">
      <c r="A6475" s="4" t="s">
        <v>3923</v>
      </c>
      <c r="B6475" s="5"/>
      <c r="C6475" s="4">
        <v>0</v>
      </c>
      <c r="E6475" s="4" t="b">
        <f t="shared" si="110"/>
        <v>0</v>
      </c>
      <c r="F6475" s="4">
        <v>0</v>
      </c>
      <c r="G6475" s="4">
        <v>3101</v>
      </c>
      <c r="H6475" s="6">
        <v>43928</v>
      </c>
      <c r="I6475" s="4" t="s">
        <v>3968</v>
      </c>
      <c r="J6475" s="4" t="s">
        <v>40</v>
      </c>
      <c r="K6475" s="4">
        <v>13738</v>
      </c>
      <c r="L6475" s="4">
        <v>0</v>
      </c>
      <c r="M6475" s="4">
        <v>0</v>
      </c>
      <c r="N6475" s="4">
        <v>11000</v>
      </c>
      <c r="O6475" s="4">
        <v>0</v>
      </c>
      <c r="P6475" s="4">
        <v>-44000</v>
      </c>
      <c r="Q6475" s="4">
        <v>8619</v>
      </c>
      <c r="R6475" s="4" t="b">
        <f t="shared" si="111"/>
        <v>0</v>
      </c>
      <c r="S6475" s="4">
        <v>0</v>
      </c>
    </row>
    <row r="6476" spans="1:19" ht="14.25" customHeight="1">
      <c r="A6476" s="4" t="s">
        <v>3923</v>
      </c>
      <c r="B6476" s="5"/>
      <c r="C6476" s="4">
        <v>0</v>
      </c>
      <c r="E6476" s="4" t="b">
        <f t="shared" si="110"/>
        <v>0</v>
      </c>
      <c r="F6476" s="4">
        <v>0</v>
      </c>
      <c r="G6476" s="4">
        <v>3101</v>
      </c>
      <c r="H6476" s="6">
        <v>43956</v>
      </c>
      <c r="I6476" s="4" t="s">
        <v>3968</v>
      </c>
      <c r="J6476" s="4" t="s">
        <v>40</v>
      </c>
      <c r="K6476" s="4">
        <v>13803</v>
      </c>
      <c r="L6476" s="4">
        <v>0</v>
      </c>
      <c r="M6476" s="4">
        <v>0</v>
      </c>
      <c r="N6476" s="4">
        <v>11000</v>
      </c>
      <c r="O6476" s="4">
        <v>0</v>
      </c>
      <c r="P6476" s="4">
        <v>-55000</v>
      </c>
      <c r="Q6476" s="4">
        <v>8620</v>
      </c>
      <c r="R6476" s="4" t="b">
        <f t="shared" si="111"/>
        <v>0</v>
      </c>
      <c r="S6476" s="4">
        <v>0</v>
      </c>
    </row>
    <row r="6477" spans="1:19" ht="14.25" customHeight="1">
      <c r="A6477" s="4" t="s">
        <v>3923</v>
      </c>
      <c r="B6477" s="5"/>
      <c r="C6477" s="4">
        <v>0</v>
      </c>
      <c r="E6477" s="4" t="b">
        <f t="shared" si="110"/>
        <v>0</v>
      </c>
      <c r="F6477" s="4">
        <v>0</v>
      </c>
      <c r="G6477" s="4">
        <v>3101</v>
      </c>
      <c r="H6477" s="6">
        <v>43984</v>
      </c>
      <c r="I6477" s="4" t="s">
        <v>3968</v>
      </c>
      <c r="J6477" s="4" t="s">
        <v>40</v>
      </c>
      <c r="K6477" s="4">
        <v>13872</v>
      </c>
      <c r="L6477" s="4">
        <v>0</v>
      </c>
      <c r="M6477" s="4">
        <v>0</v>
      </c>
      <c r="N6477" s="4">
        <v>11000</v>
      </c>
      <c r="O6477" s="4">
        <v>0</v>
      </c>
      <c r="P6477" s="4">
        <v>-66000</v>
      </c>
      <c r="Q6477" s="4">
        <v>8621</v>
      </c>
      <c r="R6477" s="4" t="b">
        <f t="shared" si="111"/>
        <v>0</v>
      </c>
      <c r="S6477" s="4">
        <v>0</v>
      </c>
    </row>
    <row r="6478" spans="1:19" ht="14.25" customHeight="1">
      <c r="A6478" s="4" t="s">
        <v>3923</v>
      </c>
      <c r="B6478" s="5"/>
      <c r="C6478" s="4">
        <v>0</v>
      </c>
      <c r="E6478" s="4" t="b">
        <f t="shared" si="110"/>
        <v>0</v>
      </c>
      <c r="F6478" s="4">
        <v>0</v>
      </c>
      <c r="G6478" s="4">
        <v>3101</v>
      </c>
      <c r="H6478" s="6">
        <v>44018</v>
      </c>
      <c r="I6478" s="4" t="s">
        <v>3968</v>
      </c>
      <c r="J6478" s="4" t="s">
        <v>40</v>
      </c>
      <c r="K6478" s="4">
        <v>13951</v>
      </c>
      <c r="L6478" s="4">
        <v>0</v>
      </c>
      <c r="M6478" s="4">
        <v>0</v>
      </c>
      <c r="N6478" s="4">
        <v>11000</v>
      </c>
      <c r="O6478" s="4">
        <v>0</v>
      </c>
      <c r="P6478" s="4">
        <v>-77000</v>
      </c>
      <c r="Q6478" s="4">
        <v>8622</v>
      </c>
      <c r="R6478" s="4" t="b">
        <f t="shared" si="111"/>
        <v>0</v>
      </c>
      <c r="S6478" s="4">
        <v>0</v>
      </c>
    </row>
    <row r="6479" spans="1:19" ht="14.25" customHeight="1">
      <c r="A6479" s="4" t="s">
        <v>3923</v>
      </c>
      <c r="B6479" s="5"/>
      <c r="C6479" s="4">
        <v>0</v>
      </c>
      <c r="E6479" s="4" t="b">
        <f t="shared" si="110"/>
        <v>0</v>
      </c>
      <c r="F6479" s="4">
        <v>0</v>
      </c>
      <c r="G6479" s="4">
        <v>3101</v>
      </c>
      <c r="H6479" s="6">
        <v>44047</v>
      </c>
      <c r="I6479" s="4" t="s">
        <v>3968</v>
      </c>
      <c r="J6479" s="4" t="s">
        <v>40</v>
      </c>
      <c r="K6479" s="4">
        <v>14018</v>
      </c>
      <c r="L6479" s="4">
        <v>0</v>
      </c>
      <c r="M6479" s="4">
        <v>0</v>
      </c>
      <c r="N6479" s="4">
        <v>11000</v>
      </c>
      <c r="O6479" s="4">
        <v>0</v>
      </c>
      <c r="P6479" s="4">
        <v>-88000</v>
      </c>
      <c r="Q6479" s="4">
        <v>8623</v>
      </c>
      <c r="R6479" s="4" t="b">
        <f t="shared" si="111"/>
        <v>0</v>
      </c>
      <c r="S6479" s="4">
        <v>0</v>
      </c>
    </row>
    <row r="6480" spans="1:19" ht="14.25" customHeight="1">
      <c r="A6480" s="4" t="s">
        <v>3923</v>
      </c>
      <c r="B6480" s="5"/>
      <c r="C6480" s="4">
        <v>0</v>
      </c>
      <c r="E6480" s="4" t="b">
        <f t="shared" si="110"/>
        <v>0</v>
      </c>
      <c r="F6480" s="4">
        <v>0</v>
      </c>
      <c r="G6480" s="4">
        <v>3101</v>
      </c>
      <c r="H6480" s="6">
        <v>44109</v>
      </c>
      <c r="I6480" s="4" t="s">
        <v>3968</v>
      </c>
      <c r="J6480" s="4" t="s">
        <v>40</v>
      </c>
      <c r="K6480" s="4">
        <v>14108</v>
      </c>
      <c r="L6480" s="4">
        <v>0</v>
      </c>
      <c r="M6480" s="4">
        <v>0</v>
      </c>
      <c r="N6480" s="4">
        <v>11000</v>
      </c>
      <c r="O6480" s="4">
        <v>0</v>
      </c>
      <c r="P6480" s="4">
        <v>-99000</v>
      </c>
      <c r="Q6480" s="4">
        <v>8624</v>
      </c>
      <c r="R6480" s="4" t="b">
        <f t="shared" si="111"/>
        <v>0</v>
      </c>
      <c r="S6480" s="4">
        <v>0</v>
      </c>
    </row>
    <row r="6481" spans="1:19" ht="14.25" customHeight="1">
      <c r="A6481" s="4" t="s">
        <v>3923</v>
      </c>
      <c r="B6481" s="5"/>
      <c r="C6481" s="4">
        <v>0</v>
      </c>
      <c r="E6481" s="4" t="b">
        <f t="shared" si="110"/>
        <v>0</v>
      </c>
      <c r="F6481" s="4">
        <v>0</v>
      </c>
      <c r="G6481" s="4">
        <v>3101</v>
      </c>
      <c r="H6481" s="6">
        <v>44138</v>
      </c>
      <c r="I6481" s="4" t="s">
        <v>3968</v>
      </c>
      <c r="J6481" s="4" t="s">
        <v>40</v>
      </c>
      <c r="K6481" s="4">
        <v>14237</v>
      </c>
      <c r="L6481" s="4">
        <v>0</v>
      </c>
      <c r="M6481" s="4">
        <v>0</v>
      </c>
      <c r="N6481" s="4">
        <v>11000</v>
      </c>
      <c r="O6481" s="4">
        <v>0</v>
      </c>
      <c r="P6481" s="4">
        <v>-110000</v>
      </c>
      <c r="Q6481" s="4">
        <v>8625</v>
      </c>
      <c r="R6481" s="4" t="b">
        <f t="shared" si="111"/>
        <v>0</v>
      </c>
      <c r="S6481" s="4">
        <v>0</v>
      </c>
    </row>
    <row r="6482" spans="1:19" ht="14.25" customHeight="1">
      <c r="A6482" s="4" t="s">
        <v>3923</v>
      </c>
      <c r="B6482" s="5"/>
      <c r="C6482" s="4">
        <v>0</v>
      </c>
      <c r="E6482" s="4" t="b">
        <f t="shared" si="110"/>
        <v>0</v>
      </c>
      <c r="F6482" s="4">
        <v>0</v>
      </c>
      <c r="G6482" s="4">
        <v>3101</v>
      </c>
      <c r="H6482" s="6">
        <v>44175</v>
      </c>
      <c r="I6482" s="4" t="s">
        <v>3968</v>
      </c>
      <c r="J6482" s="4" t="s">
        <v>40</v>
      </c>
      <c r="K6482" s="4">
        <v>14265</v>
      </c>
      <c r="L6482" s="4">
        <v>0</v>
      </c>
      <c r="M6482" s="4">
        <v>0</v>
      </c>
      <c r="N6482" s="4">
        <v>11000</v>
      </c>
      <c r="O6482" s="4">
        <v>0</v>
      </c>
      <c r="P6482" s="4">
        <v>-121000</v>
      </c>
      <c r="Q6482" s="4">
        <v>8626</v>
      </c>
      <c r="R6482" s="4" t="b">
        <f t="shared" si="111"/>
        <v>0</v>
      </c>
      <c r="S6482" s="4">
        <v>0</v>
      </c>
    </row>
    <row r="6483" spans="1:19" ht="14.25" customHeight="1">
      <c r="A6483" s="4" t="s">
        <v>3923</v>
      </c>
      <c r="B6483" s="5" t="s">
        <v>3969</v>
      </c>
      <c r="C6483" s="4">
        <v>0</v>
      </c>
      <c r="D6483" s="4" t="s">
        <v>3969</v>
      </c>
      <c r="E6483" s="4" t="b">
        <f t="shared" si="110"/>
        <v>0</v>
      </c>
      <c r="F6483" s="4">
        <v>0</v>
      </c>
      <c r="G6483" s="4">
        <v>3101</v>
      </c>
      <c r="H6483" s="3" t="s">
        <v>21</v>
      </c>
      <c r="K6483" s="4">
        <v>0</v>
      </c>
      <c r="L6483" s="4">
        <v>0</v>
      </c>
      <c r="M6483" s="4">
        <v>0</v>
      </c>
      <c r="N6483" s="4">
        <v>121000</v>
      </c>
      <c r="O6483" s="4">
        <v>0</v>
      </c>
      <c r="P6483" s="4">
        <v>-121000</v>
      </c>
      <c r="Q6483" s="4">
        <v>8627</v>
      </c>
      <c r="R6483" s="4" t="b">
        <f t="shared" si="111"/>
        <v>0</v>
      </c>
      <c r="S6483" s="4">
        <v>0</v>
      </c>
    </row>
    <row r="6484" spans="1:19" ht="14.25" customHeight="1">
      <c r="A6484" s="4" t="s">
        <v>3923</v>
      </c>
      <c r="B6484" s="5" t="s">
        <v>261</v>
      </c>
      <c r="C6484" s="4">
        <v>0</v>
      </c>
      <c r="D6484" s="4" t="s">
        <v>261</v>
      </c>
      <c r="E6484" s="4" t="b">
        <f t="shared" si="110"/>
        <v>0</v>
      </c>
      <c r="F6484" s="4">
        <v>0</v>
      </c>
      <c r="G6484" s="4">
        <v>3102</v>
      </c>
      <c r="H6484" s="3" t="s">
        <v>21</v>
      </c>
      <c r="K6484" s="4">
        <v>0</v>
      </c>
      <c r="L6484" s="4">
        <v>120000</v>
      </c>
      <c r="M6484" s="4">
        <v>0</v>
      </c>
      <c r="N6484" s="4">
        <v>0</v>
      </c>
      <c r="O6484" s="4">
        <v>0</v>
      </c>
      <c r="P6484" s="4">
        <v>0</v>
      </c>
      <c r="Q6484" s="4">
        <v>8628</v>
      </c>
      <c r="R6484" s="4" t="b">
        <f t="shared" si="111"/>
        <v>0</v>
      </c>
      <c r="S6484" s="4">
        <v>0</v>
      </c>
    </row>
    <row r="6485" spans="1:19" ht="14.25" customHeight="1">
      <c r="A6485" s="4" t="s">
        <v>3923</v>
      </c>
      <c r="B6485" s="5"/>
      <c r="C6485" s="4">
        <v>0</v>
      </c>
      <c r="E6485" s="4" t="b">
        <f t="shared" si="110"/>
        <v>0</v>
      </c>
      <c r="F6485" s="4">
        <v>0</v>
      </c>
      <c r="G6485" s="4">
        <v>3102</v>
      </c>
      <c r="H6485" s="6">
        <v>43843</v>
      </c>
      <c r="I6485" s="4" t="s">
        <v>3970</v>
      </c>
      <c r="J6485" s="4" t="s">
        <v>40</v>
      </c>
      <c r="K6485" s="4">
        <v>13502</v>
      </c>
      <c r="L6485" s="4">
        <v>0</v>
      </c>
      <c r="M6485" s="4">
        <v>0</v>
      </c>
      <c r="N6485" s="4">
        <v>10000</v>
      </c>
      <c r="O6485" s="4">
        <v>0</v>
      </c>
      <c r="P6485" s="4">
        <v>-10000</v>
      </c>
      <c r="Q6485" s="4">
        <v>8629</v>
      </c>
      <c r="R6485" s="4" t="b">
        <f t="shared" si="111"/>
        <v>0</v>
      </c>
      <c r="S6485" s="4">
        <v>0</v>
      </c>
    </row>
    <row r="6486" spans="1:19" ht="14.25" customHeight="1">
      <c r="A6486" s="4" t="s">
        <v>3923</v>
      </c>
      <c r="B6486" s="5"/>
      <c r="C6486" s="4">
        <v>0</v>
      </c>
      <c r="E6486" s="4" t="b">
        <f t="shared" si="110"/>
        <v>0</v>
      </c>
      <c r="F6486" s="4">
        <v>0</v>
      </c>
      <c r="G6486" s="4">
        <v>3102</v>
      </c>
      <c r="H6486" s="6">
        <v>43872</v>
      </c>
      <c r="I6486" s="4" t="s">
        <v>3970</v>
      </c>
      <c r="J6486" s="4" t="s">
        <v>40</v>
      </c>
      <c r="K6486" s="4">
        <v>13571</v>
      </c>
      <c r="L6486" s="4">
        <v>0</v>
      </c>
      <c r="M6486" s="4">
        <v>0</v>
      </c>
      <c r="N6486" s="4">
        <v>10000</v>
      </c>
      <c r="O6486" s="4">
        <v>0</v>
      </c>
      <c r="P6486" s="4">
        <v>-20000</v>
      </c>
      <c r="Q6486" s="4">
        <v>8630</v>
      </c>
      <c r="R6486" s="4" t="b">
        <f t="shared" si="111"/>
        <v>0</v>
      </c>
      <c r="S6486" s="4">
        <v>0</v>
      </c>
    </row>
    <row r="6487" spans="1:19" ht="14.25" customHeight="1">
      <c r="A6487" s="4" t="s">
        <v>3923</v>
      </c>
      <c r="B6487" s="5"/>
      <c r="C6487" s="4">
        <v>0</v>
      </c>
      <c r="E6487" s="4" t="b">
        <f t="shared" si="110"/>
        <v>0</v>
      </c>
      <c r="F6487" s="4">
        <v>0</v>
      </c>
      <c r="G6487" s="4">
        <v>3102</v>
      </c>
      <c r="H6487" s="6">
        <v>43902</v>
      </c>
      <c r="I6487" s="4" t="s">
        <v>3970</v>
      </c>
      <c r="J6487" s="4" t="s">
        <v>40</v>
      </c>
      <c r="K6487" s="4">
        <v>13654</v>
      </c>
      <c r="L6487" s="4">
        <v>0</v>
      </c>
      <c r="M6487" s="4">
        <v>0</v>
      </c>
      <c r="N6487" s="4">
        <v>10000</v>
      </c>
      <c r="O6487" s="4">
        <v>0</v>
      </c>
      <c r="P6487" s="4">
        <v>-30000</v>
      </c>
      <c r="Q6487" s="4">
        <v>8631</v>
      </c>
      <c r="R6487" s="4" t="b">
        <f t="shared" si="111"/>
        <v>0</v>
      </c>
      <c r="S6487" s="4">
        <v>0</v>
      </c>
    </row>
    <row r="6488" spans="1:19" ht="14.25" customHeight="1">
      <c r="A6488" s="4" t="s">
        <v>3923</v>
      </c>
      <c r="B6488" s="5"/>
      <c r="C6488" s="4">
        <v>0</v>
      </c>
      <c r="E6488" s="4" t="b">
        <f t="shared" si="110"/>
        <v>0</v>
      </c>
      <c r="F6488" s="4">
        <v>0</v>
      </c>
      <c r="G6488" s="4">
        <v>3102</v>
      </c>
      <c r="H6488" s="6">
        <v>43928</v>
      </c>
      <c r="I6488" s="4" t="s">
        <v>3970</v>
      </c>
      <c r="J6488" s="4" t="s">
        <v>40</v>
      </c>
      <c r="K6488" s="4">
        <v>13693</v>
      </c>
      <c r="L6488" s="4">
        <v>0</v>
      </c>
      <c r="M6488" s="4">
        <v>0</v>
      </c>
      <c r="N6488" s="4">
        <v>10000</v>
      </c>
      <c r="O6488" s="4">
        <v>0</v>
      </c>
      <c r="P6488" s="4">
        <v>-40000</v>
      </c>
      <c r="Q6488" s="4">
        <v>8632</v>
      </c>
      <c r="R6488" s="4" t="b">
        <f t="shared" si="111"/>
        <v>0</v>
      </c>
      <c r="S6488" s="4">
        <v>0</v>
      </c>
    </row>
    <row r="6489" spans="1:19" ht="14.25" customHeight="1">
      <c r="A6489" s="4" t="s">
        <v>3923</v>
      </c>
      <c r="B6489" s="5"/>
      <c r="C6489" s="4">
        <v>0</v>
      </c>
      <c r="E6489" s="4" t="b">
        <f t="shared" si="110"/>
        <v>0</v>
      </c>
      <c r="F6489" s="4">
        <v>0</v>
      </c>
      <c r="G6489" s="4">
        <v>3102</v>
      </c>
      <c r="H6489" s="6">
        <v>43965</v>
      </c>
      <c r="I6489" s="4" t="s">
        <v>3970</v>
      </c>
      <c r="J6489" s="4" t="s">
        <v>40</v>
      </c>
      <c r="K6489" s="4">
        <v>13771</v>
      </c>
      <c r="L6489" s="4">
        <v>0</v>
      </c>
      <c r="M6489" s="4">
        <v>0</v>
      </c>
      <c r="N6489" s="4">
        <v>10000</v>
      </c>
      <c r="O6489" s="4">
        <v>0</v>
      </c>
      <c r="P6489" s="4">
        <v>-50000</v>
      </c>
      <c r="Q6489" s="4">
        <v>8633</v>
      </c>
      <c r="R6489" s="4" t="b">
        <f t="shared" si="111"/>
        <v>0</v>
      </c>
      <c r="S6489" s="4">
        <v>0</v>
      </c>
    </row>
    <row r="6490" spans="1:19" ht="14.25" customHeight="1">
      <c r="A6490" s="4" t="s">
        <v>3923</v>
      </c>
      <c r="B6490" s="5"/>
      <c r="C6490" s="4">
        <v>0</v>
      </c>
      <c r="E6490" s="4" t="b">
        <f t="shared" si="110"/>
        <v>0</v>
      </c>
      <c r="F6490" s="4">
        <v>0</v>
      </c>
      <c r="G6490" s="4">
        <v>3102</v>
      </c>
      <c r="H6490" s="6">
        <v>44006</v>
      </c>
      <c r="I6490" s="4" t="s">
        <v>3970</v>
      </c>
      <c r="J6490" s="4" t="s">
        <v>40</v>
      </c>
      <c r="K6490" s="4">
        <v>13847</v>
      </c>
      <c r="L6490" s="4">
        <v>0</v>
      </c>
      <c r="M6490" s="4">
        <v>0</v>
      </c>
      <c r="N6490" s="4">
        <v>10000</v>
      </c>
      <c r="O6490" s="4">
        <v>0</v>
      </c>
      <c r="P6490" s="4">
        <v>-60000</v>
      </c>
      <c r="Q6490" s="4">
        <v>8634</v>
      </c>
      <c r="R6490" s="4" t="b">
        <f t="shared" si="111"/>
        <v>0</v>
      </c>
      <c r="S6490" s="4">
        <v>0</v>
      </c>
    </row>
    <row r="6491" spans="1:19" ht="14.25" customHeight="1">
      <c r="A6491" s="4" t="s">
        <v>3923</v>
      </c>
      <c r="B6491" s="5"/>
      <c r="C6491" s="4">
        <v>0</v>
      </c>
      <c r="E6491" s="4" t="b">
        <f t="shared" si="110"/>
        <v>0</v>
      </c>
      <c r="F6491" s="4">
        <v>0</v>
      </c>
      <c r="G6491" s="4">
        <v>3102</v>
      </c>
      <c r="H6491" s="6">
        <v>44022</v>
      </c>
      <c r="I6491" s="4" t="s">
        <v>3970</v>
      </c>
      <c r="J6491" s="4" t="s">
        <v>40</v>
      </c>
      <c r="K6491" s="4">
        <v>13907</v>
      </c>
      <c r="L6491" s="4">
        <v>0</v>
      </c>
      <c r="M6491" s="4">
        <v>0</v>
      </c>
      <c r="N6491" s="4">
        <v>10000</v>
      </c>
      <c r="O6491" s="4">
        <v>0</v>
      </c>
      <c r="P6491" s="4">
        <v>-70000</v>
      </c>
      <c r="Q6491" s="4">
        <v>8635</v>
      </c>
      <c r="R6491" s="4" t="b">
        <f t="shared" si="111"/>
        <v>0</v>
      </c>
      <c r="S6491" s="4">
        <v>0</v>
      </c>
    </row>
    <row r="6492" spans="1:19" ht="14.25" customHeight="1">
      <c r="A6492" s="4" t="s">
        <v>3923</v>
      </c>
      <c r="B6492" s="5"/>
      <c r="C6492" s="4">
        <v>0</v>
      </c>
      <c r="E6492" s="4" t="b">
        <f t="shared" si="110"/>
        <v>0</v>
      </c>
      <c r="F6492" s="4">
        <v>0</v>
      </c>
      <c r="G6492" s="4">
        <v>3102</v>
      </c>
      <c r="H6492" s="6">
        <v>44055</v>
      </c>
      <c r="I6492" s="4" t="s">
        <v>3970</v>
      </c>
      <c r="J6492" s="4" t="s">
        <v>40</v>
      </c>
      <c r="K6492" s="4">
        <v>13975</v>
      </c>
      <c r="L6492" s="4">
        <v>0</v>
      </c>
      <c r="M6492" s="4">
        <v>0</v>
      </c>
      <c r="N6492" s="4">
        <v>10000</v>
      </c>
      <c r="O6492" s="4">
        <v>0</v>
      </c>
      <c r="P6492" s="4">
        <v>-80000</v>
      </c>
      <c r="Q6492" s="4">
        <v>8636</v>
      </c>
      <c r="R6492" s="4" t="b">
        <f t="shared" si="111"/>
        <v>0</v>
      </c>
      <c r="S6492" s="4">
        <v>0</v>
      </c>
    </row>
    <row r="6493" spans="1:19" ht="14.25" customHeight="1">
      <c r="A6493" s="4" t="s">
        <v>3923</v>
      </c>
      <c r="B6493" s="5"/>
      <c r="C6493" s="4">
        <v>0</v>
      </c>
      <c r="E6493" s="4" t="b">
        <f t="shared" si="110"/>
        <v>0</v>
      </c>
      <c r="F6493" s="4">
        <v>0</v>
      </c>
      <c r="G6493" s="4">
        <v>3102</v>
      </c>
      <c r="H6493" s="6">
        <v>44083</v>
      </c>
      <c r="I6493" s="4" t="s">
        <v>3970</v>
      </c>
      <c r="J6493" s="4" t="s">
        <v>40</v>
      </c>
      <c r="K6493" s="4">
        <v>14050</v>
      </c>
      <c r="L6493" s="4">
        <v>0</v>
      </c>
      <c r="M6493" s="4">
        <v>0</v>
      </c>
      <c r="N6493" s="4">
        <v>10000</v>
      </c>
      <c r="O6493" s="4">
        <v>0</v>
      </c>
      <c r="P6493" s="4">
        <v>-90000</v>
      </c>
      <c r="Q6493" s="4">
        <v>8637</v>
      </c>
      <c r="R6493" s="4" t="b">
        <f t="shared" si="111"/>
        <v>0</v>
      </c>
      <c r="S6493" s="4">
        <v>0</v>
      </c>
    </row>
    <row r="6494" spans="1:19" ht="14.25" customHeight="1">
      <c r="A6494" s="4" t="s">
        <v>3923</v>
      </c>
      <c r="B6494" s="5"/>
      <c r="C6494" s="4">
        <v>0</v>
      </c>
      <c r="E6494" s="4" t="b">
        <f t="shared" si="110"/>
        <v>0</v>
      </c>
      <c r="F6494" s="4">
        <v>0</v>
      </c>
      <c r="G6494" s="4">
        <v>3102</v>
      </c>
      <c r="H6494" s="6">
        <v>44113</v>
      </c>
      <c r="I6494" s="4" t="s">
        <v>3970</v>
      </c>
      <c r="J6494" s="4" t="s">
        <v>40</v>
      </c>
      <c r="K6494" s="4">
        <v>14125</v>
      </c>
      <c r="L6494" s="4">
        <v>0</v>
      </c>
      <c r="M6494" s="4">
        <v>0</v>
      </c>
      <c r="N6494" s="4">
        <v>10000</v>
      </c>
      <c r="O6494" s="4">
        <v>0</v>
      </c>
      <c r="P6494" s="4">
        <v>-100000</v>
      </c>
      <c r="Q6494" s="4">
        <v>8638</v>
      </c>
      <c r="R6494" s="4" t="b">
        <f t="shared" si="111"/>
        <v>0</v>
      </c>
      <c r="S6494" s="4">
        <v>0</v>
      </c>
    </row>
    <row r="6495" spans="1:19" ht="14.25" customHeight="1">
      <c r="A6495" s="4" t="s">
        <v>3923</v>
      </c>
      <c r="B6495" s="5"/>
      <c r="C6495" s="4">
        <v>0</v>
      </c>
      <c r="E6495" s="4" t="b">
        <f t="shared" si="110"/>
        <v>0</v>
      </c>
      <c r="F6495" s="4">
        <v>0</v>
      </c>
      <c r="G6495" s="4">
        <v>3102</v>
      </c>
      <c r="H6495" s="6">
        <v>44147</v>
      </c>
      <c r="I6495" s="4" t="s">
        <v>3970</v>
      </c>
      <c r="J6495" s="4" t="s">
        <v>40</v>
      </c>
      <c r="K6495" s="4">
        <v>14204</v>
      </c>
      <c r="L6495" s="4">
        <v>0</v>
      </c>
      <c r="M6495" s="4">
        <v>0</v>
      </c>
      <c r="N6495" s="4">
        <v>10000</v>
      </c>
      <c r="O6495" s="4">
        <v>0</v>
      </c>
      <c r="P6495" s="4">
        <v>-110000</v>
      </c>
      <c r="Q6495" s="4">
        <v>8639</v>
      </c>
      <c r="R6495" s="4" t="b">
        <f t="shared" si="111"/>
        <v>0</v>
      </c>
      <c r="S6495" s="4">
        <v>0</v>
      </c>
    </row>
    <row r="6496" spans="1:19" ht="14.25" customHeight="1">
      <c r="A6496" s="4" t="s">
        <v>3923</v>
      </c>
      <c r="B6496" s="5"/>
      <c r="C6496" s="4">
        <v>0</v>
      </c>
      <c r="E6496" s="4" t="b">
        <f t="shared" si="110"/>
        <v>0</v>
      </c>
      <c r="F6496" s="4">
        <v>0</v>
      </c>
      <c r="G6496" s="4">
        <v>3102</v>
      </c>
      <c r="H6496" s="6">
        <v>44174</v>
      </c>
      <c r="I6496" s="4" t="s">
        <v>3970</v>
      </c>
      <c r="J6496" s="4" t="s">
        <v>40</v>
      </c>
      <c r="K6496" s="4">
        <v>14260</v>
      </c>
      <c r="L6496" s="4">
        <v>0</v>
      </c>
      <c r="M6496" s="4">
        <v>0</v>
      </c>
      <c r="N6496" s="4">
        <v>10000</v>
      </c>
      <c r="O6496" s="4">
        <v>0</v>
      </c>
      <c r="P6496" s="4">
        <v>-120000</v>
      </c>
      <c r="Q6496" s="4">
        <v>8640</v>
      </c>
      <c r="R6496" s="4" t="b">
        <f t="shared" si="111"/>
        <v>0</v>
      </c>
      <c r="S6496" s="4">
        <v>0</v>
      </c>
    </row>
    <row r="6497" spans="1:19" ht="14.25" customHeight="1">
      <c r="A6497" s="4" t="s">
        <v>3923</v>
      </c>
      <c r="B6497" s="5" t="s">
        <v>3971</v>
      </c>
      <c r="C6497" s="4">
        <v>0</v>
      </c>
      <c r="D6497" s="4" t="s">
        <v>3971</v>
      </c>
      <c r="E6497" s="4" t="b">
        <f t="shared" si="110"/>
        <v>0</v>
      </c>
      <c r="F6497" s="4">
        <v>0</v>
      </c>
      <c r="G6497" s="4">
        <v>3102</v>
      </c>
      <c r="H6497" s="3" t="s">
        <v>21</v>
      </c>
      <c r="K6497" s="4">
        <v>0</v>
      </c>
      <c r="L6497" s="4">
        <v>0</v>
      </c>
      <c r="M6497" s="4">
        <v>0</v>
      </c>
      <c r="N6497" s="4">
        <v>120000</v>
      </c>
      <c r="O6497" s="4">
        <v>0</v>
      </c>
      <c r="P6497" s="4">
        <v>-120000</v>
      </c>
      <c r="Q6497" s="4">
        <v>8641</v>
      </c>
      <c r="R6497" s="4" t="b">
        <f t="shared" si="111"/>
        <v>0</v>
      </c>
      <c r="S6497" s="4">
        <v>0</v>
      </c>
    </row>
    <row r="6498" spans="1:19" ht="14.25" customHeight="1">
      <c r="A6498" s="4" t="s">
        <v>3923</v>
      </c>
      <c r="B6498" s="5" t="s">
        <v>272</v>
      </c>
      <c r="C6498" s="4">
        <v>0</v>
      </c>
      <c r="D6498" s="4" t="s">
        <v>272</v>
      </c>
      <c r="E6498" s="4" t="b">
        <f t="shared" si="110"/>
        <v>0</v>
      </c>
      <c r="F6498" s="4">
        <v>0</v>
      </c>
      <c r="G6498" s="4">
        <v>3201</v>
      </c>
      <c r="H6498" s="3" t="s">
        <v>21</v>
      </c>
      <c r="K6498" s="4">
        <v>0</v>
      </c>
      <c r="L6498" s="4">
        <v>132000</v>
      </c>
      <c r="M6498" s="4">
        <v>0</v>
      </c>
      <c r="N6498" s="4">
        <v>0</v>
      </c>
      <c r="O6498" s="4">
        <v>0</v>
      </c>
      <c r="P6498" s="4">
        <v>0</v>
      </c>
      <c r="Q6498" s="4">
        <v>8642</v>
      </c>
      <c r="R6498" s="4" t="b">
        <f t="shared" si="111"/>
        <v>0</v>
      </c>
      <c r="S6498" s="4">
        <v>0</v>
      </c>
    </row>
    <row r="6499" spans="1:19" ht="14.25" customHeight="1">
      <c r="A6499" s="4" t="s">
        <v>3923</v>
      </c>
      <c r="B6499" s="5"/>
      <c r="C6499" s="4">
        <v>0</v>
      </c>
      <c r="E6499" s="4" t="b">
        <f t="shared" si="110"/>
        <v>0</v>
      </c>
      <c r="F6499" s="4">
        <v>0</v>
      </c>
      <c r="G6499" s="4">
        <v>3201</v>
      </c>
      <c r="H6499" s="6">
        <v>43839</v>
      </c>
      <c r="I6499" s="4" t="s">
        <v>3972</v>
      </c>
      <c r="J6499" s="4" t="s">
        <v>40</v>
      </c>
      <c r="K6499" s="4">
        <v>13489</v>
      </c>
      <c r="L6499" s="4">
        <v>0</v>
      </c>
      <c r="M6499" s="4">
        <v>0</v>
      </c>
      <c r="N6499" s="4">
        <v>11000</v>
      </c>
      <c r="O6499" s="4">
        <v>0</v>
      </c>
      <c r="P6499" s="4">
        <v>-11000</v>
      </c>
      <c r="Q6499" s="4">
        <v>8643</v>
      </c>
      <c r="R6499" s="4" t="b">
        <f t="shared" si="111"/>
        <v>0</v>
      </c>
      <c r="S6499" s="4">
        <v>0</v>
      </c>
    </row>
    <row r="6500" spans="1:19" ht="14.25" customHeight="1">
      <c r="A6500" s="4" t="s">
        <v>3923</v>
      </c>
      <c r="B6500" s="5"/>
      <c r="C6500" s="4">
        <v>0</v>
      </c>
      <c r="E6500" s="4" t="b">
        <f t="shared" si="110"/>
        <v>0</v>
      </c>
      <c r="F6500" s="4">
        <v>0</v>
      </c>
      <c r="G6500" s="4">
        <v>3201</v>
      </c>
      <c r="H6500" s="6">
        <v>43872</v>
      </c>
      <c r="I6500" s="4" t="s">
        <v>3972</v>
      </c>
      <c r="J6500" s="4" t="s">
        <v>40</v>
      </c>
      <c r="K6500" s="4">
        <v>13567</v>
      </c>
      <c r="L6500" s="4">
        <v>0</v>
      </c>
      <c r="M6500" s="4">
        <v>0</v>
      </c>
      <c r="N6500" s="4">
        <v>11000</v>
      </c>
      <c r="O6500" s="4">
        <v>0</v>
      </c>
      <c r="P6500" s="4">
        <v>-22000</v>
      </c>
      <c r="Q6500" s="4">
        <v>8644</v>
      </c>
      <c r="R6500" s="4" t="b">
        <f t="shared" si="111"/>
        <v>0</v>
      </c>
      <c r="S6500" s="4">
        <v>0</v>
      </c>
    </row>
    <row r="6501" spans="1:19" ht="14.25" customHeight="1">
      <c r="A6501" s="4" t="s">
        <v>3923</v>
      </c>
      <c r="B6501" s="5"/>
      <c r="C6501" s="4">
        <v>0</v>
      </c>
      <c r="E6501" s="4" t="b">
        <f t="shared" si="110"/>
        <v>0</v>
      </c>
      <c r="F6501" s="4">
        <v>0</v>
      </c>
      <c r="G6501" s="4">
        <v>3201</v>
      </c>
      <c r="H6501" s="6">
        <v>43901</v>
      </c>
      <c r="I6501" s="4" t="s">
        <v>3972</v>
      </c>
      <c r="J6501" s="4" t="s">
        <v>40</v>
      </c>
      <c r="K6501" s="4">
        <v>13648</v>
      </c>
      <c r="L6501" s="4">
        <v>0</v>
      </c>
      <c r="M6501" s="4">
        <v>0</v>
      </c>
      <c r="N6501" s="4">
        <v>11000</v>
      </c>
      <c r="O6501" s="4">
        <v>0</v>
      </c>
      <c r="P6501" s="4">
        <v>-33000</v>
      </c>
      <c r="Q6501" s="4">
        <v>8645</v>
      </c>
      <c r="R6501" s="4" t="b">
        <f t="shared" si="111"/>
        <v>0</v>
      </c>
      <c r="S6501" s="4">
        <v>0</v>
      </c>
    </row>
    <row r="6502" spans="1:19" ht="14.25" customHeight="1">
      <c r="A6502" s="4" t="s">
        <v>3923</v>
      </c>
      <c r="B6502" s="5"/>
      <c r="C6502" s="4">
        <v>0</v>
      </c>
      <c r="E6502" s="4" t="b">
        <f t="shared" si="110"/>
        <v>0</v>
      </c>
      <c r="F6502" s="4">
        <v>0</v>
      </c>
      <c r="G6502" s="4">
        <v>3201</v>
      </c>
      <c r="H6502" s="6">
        <v>43924</v>
      </c>
      <c r="I6502" s="4" t="s">
        <v>3972</v>
      </c>
      <c r="J6502" s="4" t="s">
        <v>40</v>
      </c>
      <c r="K6502" s="4">
        <v>13681</v>
      </c>
      <c r="L6502" s="4">
        <v>0</v>
      </c>
      <c r="M6502" s="4">
        <v>0</v>
      </c>
      <c r="N6502" s="4">
        <v>11000</v>
      </c>
      <c r="O6502" s="4">
        <v>0</v>
      </c>
      <c r="P6502" s="4">
        <v>-44000</v>
      </c>
      <c r="Q6502" s="4">
        <v>8646</v>
      </c>
      <c r="R6502" s="4" t="b">
        <f t="shared" si="111"/>
        <v>0</v>
      </c>
      <c r="S6502" s="4">
        <v>0</v>
      </c>
    </row>
    <row r="6503" spans="1:19" ht="14.25" customHeight="1">
      <c r="A6503" s="4" t="s">
        <v>3923</v>
      </c>
      <c r="B6503" s="5"/>
      <c r="C6503" s="4">
        <v>0</v>
      </c>
      <c r="E6503" s="4" t="b">
        <f t="shared" si="110"/>
        <v>0</v>
      </c>
      <c r="F6503" s="4">
        <v>0</v>
      </c>
      <c r="G6503" s="4">
        <v>3201</v>
      </c>
      <c r="H6503" s="6">
        <v>43962</v>
      </c>
      <c r="I6503" s="4" t="s">
        <v>3972</v>
      </c>
      <c r="J6503" s="4" t="s">
        <v>40</v>
      </c>
      <c r="K6503" s="4">
        <v>13759</v>
      </c>
      <c r="L6503" s="4">
        <v>0</v>
      </c>
      <c r="M6503" s="4">
        <v>0</v>
      </c>
      <c r="N6503" s="4">
        <v>11000</v>
      </c>
      <c r="O6503" s="4">
        <v>0</v>
      </c>
      <c r="P6503" s="4">
        <v>-55000</v>
      </c>
      <c r="Q6503" s="4">
        <v>8647</v>
      </c>
      <c r="R6503" s="4" t="b">
        <f t="shared" si="111"/>
        <v>0</v>
      </c>
      <c r="S6503" s="4">
        <v>0</v>
      </c>
    </row>
    <row r="6504" spans="1:19" ht="14.25" customHeight="1">
      <c r="A6504" s="4" t="s">
        <v>3923</v>
      </c>
      <c r="B6504" s="5"/>
      <c r="C6504" s="4">
        <v>0</v>
      </c>
      <c r="E6504" s="4" t="b">
        <f t="shared" si="110"/>
        <v>0</v>
      </c>
      <c r="F6504" s="4">
        <v>0</v>
      </c>
      <c r="G6504" s="4">
        <v>3201</v>
      </c>
      <c r="H6504" s="6">
        <v>43990</v>
      </c>
      <c r="I6504" s="4" t="s">
        <v>3972</v>
      </c>
      <c r="J6504" s="4" t="s">
        <v>40</v>
      </c>
      <c r="K6504" s="4">
        <v>13818</v>
      </c>
      <c r="L6504" s="4">
        <v>0</v>
      </c>
      <c r="M6504" s="4">
        <v>0</v>
      </c>
      <c r="N6504" s="4">
        <v>11000</v>
      </c>
      <c r="O6504" s="4">
        <v>0</v>
      </c>
      <c r="P6504" s="4">
        <v>-66000</v>
      </c>
      <c r="Q6504" s="4">
        <v>8648</v>
      </c>
      <c r="R6504" s="4" t="b">
        <f t="shared" si="111"/>
        <v>0</v>
      </c>
      <c r="S6504" s="4">
        <v>0</v>
      </c>
    </row>
    <row r="6505" spans="1:19" ht="14.25" customHeight="1">
      <c r="A6505" s="4" t="s">
        <v>3923</v>
      </c>
      <c r="B6505" s="5"/>
      <c r="C6505" s="4">
        <v>0</v>
      </c>
      <c r="E6505" s="4" t="b">
        <f t="shared" si="110"/>
        <v>0</v>
      </c>
      <c r="F6505" s="4">
        <v>0</v>
      </c>
      <c r="G6505" s="4">
        <v>3201</v>
      </c>
      <c r="H6505" s="6">
        <v>44019</v>
      </c>
      <c r="I6505" s="4" t="s">
        <v>3972</v>
      </c>
      <c r="J6505" s="4" t="s">
        <v>40</v>
      </c>
      <c r="K6505" s="4">
        <v>13894</v>
      </c>
      <c r="L6505" s="4">
        <v>0</v>
      </c>
      <c r="M6505" s="4">
        <v>0</v>
      </c>
      <c r="N6505" s="4">
        <v>11000</v>
      </c>
      <c r="O6505" s="4">
        <v>0</v>
      </c>
      <c r="P6505" s="4">
        <v>-77000</v>
      </c>
      <c r="Q6505" s="4">
        <v>8649</v>
      </c>
      <c r="R6505" s="4" t="b">
        <f t="shared" si="111"/>
        <v>0</v>
      </c>
      <c r="S6505" s="4">
        <v>0</v>
      </c>
    </row>
    <row r="6506" spans="1:19" ht="14.25" customHeight="1">
      <c r="A6506" s="4" t="s">
        <v>3923</v>
      </c>
      <c r="B6506" s="5"/>
      <c r="C6506" s="4">
        <v>0</v>
      </c>
      <c r="E6506" s="4" t="b">
        <f t="shared" si="110"/>
        <v>0</v>
      </c>
      <c r="F6506" s="4">
        <v>0</v>
      </c>
      <c r="G6506" s="4">
        <v>3201</v>
      </c>
      <c r="H6506" s="6">
        <v>44044</v>
      </c>
      <c r="I6506" s="4" t="s">
        <v>1401</v>
      </c>
      <c r="J6506" s="4" t="s">
        <v>1069</v>
      </c>
      <c r="K6506" s="4">
        <v>572</v>
      </c>
      <c r="L6506" s="4">
        <v>0</v>
      </c>
      <c r="M6506" s="4">
        <v>0</v>
      </c>
      <c r="N6506" s="4">
        <v>11000</v>
      </c>
      <c r="O6506" s="4">
        <v>0</v>
      </c>
      <c r="P6506" s="4">
        <v>-88000</v>
      </c>
      <c r="Q6506" s="4">
        <v>8650</v>
      </c>
      <c r="R6506" s="4" t="b">
        <f t="shared" si="111"/>
        <v>0</v>
      </c>
      <c r="S6506" s="4">
        <v>0</v>
      </c>
    </row>
    <row r="6507" spans="1:19" ht="14.25" customHeight="1">
      <c r="A6507" s="4" t="s">
        <v>3923</v>
      </c>
      <c r="B6507" s="5"/>
      <c r="C6507" s="4">
        <v>0</v>
      </c>
      <c r="E6507" s="4" t="b">
        <f t="shared" si="110"/>
        <v>0</v>
      </c>
      <c r="F6507" s="4">
        <v>0</v>
      </c>
      <c r="G6507" s="4">
        <v>3201</v>
      </c>
      <c r="H6507" s="6">
        <v>44083</v>
      </c>
      <c r="I6507" s="4" t="s">
        <v>3972</v>
      </c>
      <c r="J6507" s="4" t="s">
        <v>40</v>
      </c>
      <c r="K6507" s="4">
        <v>14049</v>
      </c>
      <c r="L6507" s="4">
        <v>0</v>
      </c>
      <c r="M6507" s="4">
        <v>0</v>
      </c>
      <c r="N6507" s="4">
        <v>11000</v>
      </c>
      <c r="O6507" s="4">
        <v>0</v>
      </c>
      <c r="P6507" s="4">
        <v>-99000</v>
      </c>
      <c r="Q6507" s="4">
        <v>8651</v>
      </c>
      <c r="R6507" s="4" t="b">
        <f t="shared" si="111"/>
        <v>0</v>
      </c>
      <c r="S6507" s="4">
        <v>0</v>
      </c>
    </row>
    <row r="6508" spans="1:19" ht="14.25" customHeight="1">
      <c r="A6508" s="4" t="s">
        <v>3923</v>
      </c>
      <c r="B6508" s="5"/>
      <c r="C6508" s="4">
        <v>0</v>
      </c>
      <c r="E6508" s="4" t="b">
        <f t="shared" si="110"/>
        <v>0</v>
      </c>
      <c r="F6508" s="4">
        <v>0</v>
      </c>
      <c r="G6508" s="4">
        <v>3201</v>
      </c>
      <c r="H6508" s="6">
        <v>44110</v>
      </c>
      <c r="I6508" s="4" t="s">
        <v>3972</v>
      </c>
      <c r="J6508" s="4" t="s">
        <v>40</v>
      </c>
      <c r="K6508" s="4">
        <v>14111</v>
      </c>
      <c r="L6508" s="4">
        <v>0</v>
      </c>
      <c r="M6508" s="4">
        <v>0</v>
      </c>
      <c r="N6508" s="4">
        <v>11000</v>
      </c>
      <c r="O6508" s="4">
        <v>0</v>
      </c>
      <c r="P6508" s="4">
        <v>-110000</v>
      </c>
      <c r="Q6508" s="4">
        <v>8652</v>
      </c>
      <c r="R6508" s="4" t="b">
        <f t="shared" si="111"/>
        <v>0</v>
      </c>
      <c r="S6508" s="4">
        <v>0</v>
      </c>
    </row>
    <row r="6509" spans="1:19" ht="14.25" customHeight="1">
      <c r="A6509" s="4" t="s">
        <v>3923</v>
      </c>
      <c r="B6509" s="5"/>
      <c r="C6509" s="4">
        <v>0</v>
      </c>
      <c r="E6509" s="4" t="b">
        <f t="shared" si="110"/>
        <v>0</v>
      </c>
      <c r="F6509" s="4">
        <v>0</v>
      </c>
      <c r="G6509" s="4">
        <v>3201</v>
      </c>
      <c r="H6509" s="6">
        <v>44147</v>
      </c>
      <c r="I6509" s="4" t="s">
        <v>3972</v>
      </c>
      <c r="J6509" s="4" t="s">
        <v>40</v>
      </c>
      <c r="K6509" s="4">
        <v>14202</v>
      </c>
      <c r="L6509" s="4">
        <v>0</v>
      </c>
      <c r="M6509" s="4">
        <v>0</v>
      </c>
      <c r="N6509" s="4">
        <v>11000</v>
      </c>
      <c r="O6509" s="4">
        <v>0</v>
      </c>
      <c r="P6509" s="4">
        <v>-121000</v>
      </c>
      <c r="Q6509" s="4">
        <v>8653</v>
      </c>
      <c r="R6509" s="4" t="b">
        <f t="shared" si="111"/>
        <v>0</v>
      </c>
      <c r="S6509" s="4">
        <v>0</v>
      </c>
    </row>
    <row r="6510" spans="1:19" ht="14.25" customHeight="1">
      <c r="A6510" s="4" t="s">
        <v>3923</v>
      </c>
      <c r="B6510" s="5"/>
      <c r="C6510" s="4">
        <v>0</v>
      </c>
      <c r="E6510" s="4" t="b">
        <f t="shared" si="110"/>
        <v>0</v>
      </c>
      <c r="F6510" s="4">
        <v>0</v>
      </c>
      <c r="G6510" s="4">
        <v>3201</v>
      </c>
      <c r="H6510" s="6">
        <v>44172</v>
      </c>
      <c r="I6510" s="4" t="s">
        <v>3972</v>
      </c>
      <c r="J6510" s="4" t="s">
        <v>40</v>
      </c>
      <c r="K6510" s="4">
        <v>14253</v>
      </c>
      <c r="L6510" s="4">
        <v>0</v>
      </c>
      <c r="M6510" s="4">
        <v>0</v>
      </c>
      <c r="N6510" s="4">
        <v>11000</v>
      </c>
      <c r="O6510" s="4">
        <v>0</v>
      </c>
      <c r="P6510" s="4">
        <v>-132000</v>
      </c>
      <c r="Q6510" s="4">
        <v>8654</v>
      </c>
      <c r="R6510" s="4" t="b">
        <f t="shared" si="111"/>
        <v>0</v>
      </c>
      <c r="S6510" s="4">
        <v>0</v>
      </c>
    </row>
    <row r="6511" spans="1:19" ht="14.25" customHeight="1">
      <c r="A6511" s="4" t="s">
        <v>3923</v>
      </c>
      <c r="B6511" s="5" t="s">
        <v>3973</v>
      </c>
      <c r="C6511" s="4">
        <v>0</v>
      </c>
      <c r="D6511" s="4" t="s">
        <v>3973</v>
      </c>
      <c r="E6511" s="4" t="b">
        <f t="shared" si="110"/>
        <v>0</v>
      </c>
      <c r="F6511" s="4">
        <v>0</v>
      </c>
      <c r="G6511" s="4">
        <v>3201</v>
      </c>
      <c r="H6511" s="3" t="s">
        <v>21</v>
      </c>
      <c r="K6511" s="4">
        <v>0</v>
      </c>
      <c r="L6511" s="4">
        <v>0</v>
      </c>
      <c r="M6511" s="4">
        <v>0</v>
      </c>
      <c r="N6511" s="4">
        <v>132000</v>
      </c>
      <c r="O6511" s="4">
        <v>0</v>
      </c>
      <c r="P6511" s="4">
        <v>-132000</v>
      </c>
      <c r="Q6511" s="4">
        <v>8655</v>
      </c>
      <c r="R6511" s="4" t="b">
        <f t="shared" si="111"/>
        <v>0</v>
      </c>
      <c r="S6511" s="4">
        <v>0</v>
      </c>
    </row>
    <row r="6512" spans="1:19" ht="14.25" customHeight="1">
      <c r="A6512" s="4" t="s">
        <v>3923</v>
      </c>
      <c r="B6512" s="5" t="s">
        <v>284</v>
      </c>
      <c r="C6512" s="4">
        <v>0</v>
      </c>
      <c r="D6512" s="4" t="s">
        <v>284</v>
      </c>
      <c r="E6512" s="4" t="b">
        <f t="shared" si="110"/>
        <v>0</v>
      </c>
      <c r="F6512" s="4">
        <v>0</v>
      </c>
      <c r="G6512" s="4">
        <v>3202</v>
      </c>
      <c r="H6512" s="3" t="s">
        <v>21</v>
      </c>
      <c r="K6512" s="4">
        <v>0</v>
      </c>
      <c r="L6512" s="4">
        <v>10000</v>
      </c>
      <c r="M6512" s="4">
        <v>0</v>
      </c>
      <c r="N6512" s="4">
        <v>0</v>
      </c>
      <c r="O6512" s="4">
        <v>0</v>
      </c>
      <c r="P6512" s="4">
        <v>0</v>
      </c>
      <c r="Q6512" s="4">
        <v>8656</v>
      </c>
      <c r="R6512" s="4" t="b">
        <f t="shared" si="111"/>
        <v>0</v>
      </c>
      <c r="S6512" s="4">
        <v>0</v>
      </c>
    </row>
    <row r="6513" spans="1:19" ht="14.25" customHeight="1">
      <c r="A6513" s="4" t="s">
        <v>3923</v>
      </c>
      <c r="B6513" s="5"/>
      <c r="C6513" s="4">
        <v>0</v>
      </c>
      <c r="E6513" s="4" t="b">
        <f t="shared" si="110"/>
        <v>0</v>
      </c>
      <c r="F6513" s="4">
        <v>0</v>
      </c>
      <c r="G6513" s="4">
        <v>3202</v>
      </c>
      <c r="H6513" s="6">
        <v>43901</v>
      </c>
      <c r="I6513" s="4" t="s">
        <v>3974</v>
      </c>
      <c r="J6513" s="4" t="s">
        <v>40</v>
      </c>
      <c r="K6513" s="4">
        <v>13652</v>
      </c>
      <c r="L6513" s="4">
        <v>0</v>
      </c>
      <c r="M6513" s="4">
        <v>0</v>
      </c>
      <c r="N6513" s="4">
        <v>10000</v>
      </c>
      <c r="O6513" s="4">
        <v>0</v>
      </c>
      <c r="P6513" s="4">
        <v>-10000</v>
      </c>
      <c r="Q6513" s="4">
        <v>8657</v>
      </c>
      <c r="R6513" s="4" t="b">
        <f t="shared" si="111"/>
        <v>0</v>
      </c>
      <c r="S6513" s="4">
        <v>0</v>
      </c>
    </row>
    <row r="6514" spans="1:19" ht="14.25" customHeight="1">
      <c r="A6514" s="4" t="s">
        <v>3923</v>
      </c>
      <c r="B6514" s="5" t="s">
        <v>3975</v>
      </c>
      <c r="C6514" s="4">
        <v>0</v>
      </c>
      <c r="D6514" s="4" t="s">
        <v>3975</v>
      </c>
      <c r="E6514" s="4" t="b">
        <f t="shared" si="110"/>
        <v>0</v>
      </c>
      <c r="F6514" s="4">
        <v>0</v>
      </c>
      <c r="G6514" s="4">
        <v>3202</v>
      </c>
      <c r="H6514" s="3" t="s">
        <v>21</v>
      </c>
      <c r="K6514" s="4">
        <v>0</v>
      </c>
      <c r="L6514" s="4">
        <v>0</v>
      </c>
      <c r="M6514" s="4">
        <v>0</v>
      </c>
      <c r="N6514" s="4">
        <v>10000</v>
      </c>
      <c r="O6514" s="4">
        <v>0</v>
      </c>
      <c r="P6514" s="4">
        <v>-10000</v>
      </c>
      <c r="Q6514" s="4">
        <v>8658</v>
      </c>
      <c r="R6514" s="4" t="b">
        <f t="shared" si="111"/>
        <v>0</v>
      </c>
      <c r="S6514" s="4">
        <v>0</v>
      </c>
    </row>
    <row r="6515" spans="1:19" ht="14.25" customHeight="1">
      <c r="A6515" s="4" t="s">
        <v>3923</v>
      </c>
      <c r="B6515" s="5" t="s">
        <v>290</v>
      </c>
      <c r="C6515" s="4">
        <v>0</v>
      </c>
      <c r="D6515" s="4" t="s">
        <v>290</v>
      </c>
      <c r="E6515" s="4" t="b">
        <f t="shared" si="110"/>
        <v>0</v>
      </c>
      <c r="F6515" s="4">
        <v>0</v>
      </c>
      <c r="G6515" s="4">
        <v>3301</v>
      </c>
      <c r="H6515" s="3" t="s">
        <v>21</v>
      </c>
      <c r="K6515" s="4">
        <v>0</v>
      </c>
      <c r="L6515" s="4">
        <v>132000</v>
      </c>
      <c r="M6515" s="4">
        <v>0</v>
      </c>
      <c r="N6515" s="4">
        <v>0</v>
      </c>
      <c r="O6515" s="4">
        <v>0</v>
      </c>
      <c r="P6515" s="4">
        <v>0</v>
      </c>
      <c r="Q6515" s="4">
        <v>8659</v>
      </c>
      <c r="R6515" s="4" t="b">
        <f t="shared" si="111"/>
        <v>0</v>
      </c>
      <c r="S6515" s="4">
        <v>0</v>
      </c>
    </row>
    <row r="6516" spans="1:19" ht="14.25" customHeight="1">
      <c r="A6516" s="4" t="s">
        <v>3923</v>
      </c>
      <c r="B6516" s="5"/>
      <c r="C6516" s="4">
        <v>0</v>
      </c>
      <c r="E6516" s="4" t="b">
        <f t="shared" si="110"/>
        <v>0</v>
      </c>
      <c r="F6516" s="4">
        <v>0</v>
      </c>
      <c r="G6516" s="4">
        <v>3301</v>
      </c>
      <c r="H6516" s="6">
        <v>43844</v>
      </c>
      <c r="I6516" s="4" t="s">
        <v>3976</v>
      </c>
      <c r="J6516" s="4" t="s">
        <v>40</v>
      </c>
      <c r="K6516" s="4">
        <v>13508</v>
      </c>
      <c r="L6516" s="4">
        <v>0</v>
      </c>
      <c r="M6516" s="4">
        <v>0</v>
      </c>
      <c r="N6516" s="4">
        <v>11000</v>
      </c>
      <c r="O6516" s="4">
        <v>0</v>
      </c>
      <c r="P6516" s="4">
        <v>-11000</v>
      </c>
      <c r="Q6516" s="4">
        <v>8660</v>
      </c>
      <c r="R6516" s="4" t="b">
        <f t="shared" si="111"/>
        <v>0</v>
      </c>
      <c r="S6516" s="4">
        <v>0</v>
      </c>
    </row>
    <row r="6517" spans="1:19" ht="14.25" customHeight="1">
      <c r="A6517" s="4" t="s">
        <v>3923</v>
      </c>
      <c r="B6517" s="5"/>
      <c r="C6517" s="4">
        <v>0</v>
      </c>
      <c r="E6517" s="4" t="b">
        <f t="shared" si="110"/>
        <v>0</v>
      </c>
      <c r="F6517" s="4">
        <v>0</v>
      </c>
      <c r="G6517" s="4">
        <v>3301</v>
      </c>
      <c r="H6517" s="6">
        <v>43868</v>
      </c>
      <c r="I6517" s="4" t="s">
        <v>3976</v>
      </c>
      <c r="J6517" s="4" t="s">
        <v>40</v>
      </c>
      <c r="K6517" s="4">
        <v>13555</v>
      </c>
      <c r="L6517" s="4">
        <v>0</v>
      </c>
      <c r="M6517" s="4">
        <v>0</v>
      </c>
      <c r="N6517" s="4">
        <v>11000</v>
      </c>
      <c r="O6517" s="4">
        <v>0</v>
      </c>
      <c r="P6517" s="4">
        <v>-22000</v>
      </c>
      <c r="Q6517" s="4">
        <v>8661</v>
      </c>
      <c r="R6517" s="4" t="b">
        <f t="shared" si="111"/>
        <v>0</v>
      </c>
      <c r="S6517" s="4">
        <v>0</v>
      </c>
    </row>
    <row r="6518" spans="1:19" ht="14.25" customHeight="1">
      <c r="A6518" s="4" t="s">
        <v>3923</v>
      </c>
      <c r="B6518" s="5"/>
      <c r="C6518" s="4">
        <v>0</v>
      </c>
      <c r="E6518" s="4" t="b">
        <f t="shared" si="110"/>
        <v>0</v>
      </c>
      <c r="F6518" s="4">
        <v>0</v>
      </c>
      <c r="G6518" s="4">
        <v>3301</v>
      </c>
      <c r="H6518" s="6">
        <v>43903</v>
      </c>
      <c r="I6518" s="4" t="s">
        <v>3976</v>
      </c>
      <c r="J6518" s="4" t="s">
        <v>40</v>
      </c>
      <c r="K6518" s="4">
        <v>13660</v>
      </c>
      <c r="L6518" s="4">
        <v>0</v>
      </c>
      <c r="M6518" s="4">
        <v>0</v>
      </c>
      <c r="N6518" s="4">
        <v>11000</v>
      </c>
      <c r="O6518" s="4">
        <v>0</v>
      </c>
      <c r="P6518" s="4">
        <v>-33000</v>
      </c>
      <c r="Q6518" s="4">
        <v>8662</v>
      </c>
      <c r="R6518" s="4" t="b">
        <f t="shared" si="111"/>
        <v>0</v>
      </c>
      <c r="S6518" s="4">
        <v>0</v>
      </c>
    </row>
    <row r="6519" spans="1:19" ht="14.25" customHeight="1">
      <c r="A6519" s="4" t="s">
        <v>3923</v>
      </c>
      <c r="B6519" s="5"/>
      <c r="C6519" s="4">
        <v>0</v>
      </c>
      <c r="E6519" s="4" t="b">
        <f t="shared" si="110"/>
        <v>0</v>
      </c>
      <c r="F6519" s="4">
        <v>0</v>
      </c>
      <c r="G6519" s="4">
        <v>3301</v>
      </c>
      <c r="H6519" s="6">
        <v>43934</v>
      </c>
      <c r="I6519" s="4" t="s">
        <v>3976</v>
      </c>
      <c r="J6519" s="4" t="s">
        <v>40</v>
      </c>
      <c r="K6519" s="4">
        <v>13702</v>
      </c>
      <c r="L6519" s="4">
        <v>0</v>
      </c>
      <c r="M6519" s="4">
        <v>0</v>
      </c>
      <c r="N6519" s="4">
        <v>11000</v>
      </c>
      <c r="O6519" s="4">
        <v>0</v>
      </c>
      <c r="P6519" s="4">
        <v>-44000</v>
      </c>
      <c r="Q6519" s="4">
        <v>8663</v>
      </c>
      <c r="R6519" s="4" t="b">
        <f t="shared" si="111"/>
        <v>0</v>
      </c>
      <c r="S6519" s="4">
        <v>0</v>
      </c>
    </row>
    <row r="6520" spans="1:19" ht="14.25" customHeight="1">
      <c r="A6520" s="4" t="s">
        <v>3923</v>
      </c>
      <c r="B6520" s="5"/>
      <c r="C6520" s="4">
        <v>0</v>
      </c>
      <c r="E6520" s="4" t="b">
        <f t="shared" si="110"/>
        <v>0</v>
      </c>
      <c r="F6520" s="4">
        <v>0</v>
      </c>
      <c r="G6520" s="4">
        <v>3301</v>
      </c>
      <c r="H6520" s="6">
        <v>43962</v>
      </c>
      <c r="I6520" s="4" t="s">
        <v>3976</v>
      </c>
      <c r="J6520" s="4" t="s">
        <v>40</v>
      </c>
      <c r="K6520" s="4">
        <v>13757</v>
      </c>
      <c r="L6520" s="4">
        <v>0</v>
      </c>
      <c r="M6520" s="4">
        <v>0</v>
      </c>
      <c r="N6520" s="4">
        <v>11000</v>
      </c>
      <c r="O6520" s="4">
        <v>0</v>
      </c>
      <c r="P6520" s="4">
        <v>-55000</v>
      </c>
      <c r="Q6520" s="4">
        <v>8664</v>
      </c>
      <c r="R6520" s="4" t="b">
        <f t="shared" si="111"/>
        <v>0</v>
      </c>
      <c r="S6520" s="4">
        <v>0</v>
      </c>
    </row>
    <row r="6521" spans="1:19" ht="14.25" customHeight="1">
      <c r="A6521" s="4" t="s">
        <v>3923</v>
      </c>
      <c r="B6521" s="5"/>
      <c r="C6521" s="4">
        <v>0</v>
      </c>
      <c r="E6521" s="4" t="b">
        <f t="shared" si="110"/>
        <v>0</v>
      </c>
      <c r="F6521" s="4">
        <v>0</v>
      </c>
      <c r="G6521" s="4">
        <v>3301</v>
      </c>
      <c r="H6521" s="6">
        <v>43994</v>
      </c>
      <c r="I6521" s="4" t="s">
        <v>3976</v>
      </c>
      <c r="J6521" s="4" t="s">
        <v>40</v>
      </c>
      <c r="K6521" s="4">
        <v>13839</v>
      </c>
      <c r="L6521" s="4">
        <v>0</v>
      </c>
      <c r="M6521" s="4">
        <v>0</v>
      </c>
      <c r="N6521" s="4">
        <v>11000</v>
      </c>
      <c r="O6521" s="4">
        <v>0</v>
      </c>
      <c r="P6521" s="4">
        <v>-66000</v>
      </c>
      <c r="Q6521" s="4">
        <v>8665</v>
      </c>
      <c r="R6521" s="4" t="b">
        <f t="shared" si="111"/>
        <v>0</v>
      </c>
      <c r="S6521" s="4">
        <v>0</v>
      </c>
    </row>
    <row r="6522" spans="1:19" ht="14.25" customHeight="1">
      <c r="A6522" s="4" t="s">
        <v>3923</v>
      </c>
      <c r="B6522" s="5"/>
      <c r="C6522" s="4">
        <v>0</v>
      </c>
      <c r="E6522" s="4" t="b">
        <f t="shared" si="110"/>
        <v>0</v>
      </c>
      <c r="F6522" s="4">
        <v>0</v>
      </c>
      <c r="G6522" s="4">
        <v>3301</v>
      </c>
      <c r="H6522" s="6">
        <v>44020</v>
      </c>
      <c r="I6522" s="4" t="s">
        <v>3976</v>
      </c>
      <c r="J6522" s="4" t="s">
        <v>40</v>
      </c>
      <c r="K6522" s="4">
        <v>13899</v>
      </c>
      <c r="L6522" s="4">
        <v>0</v>
      </c>
      <c r="M6522" s="4">
        <v>0</v>
      </c>
      <c r="N6522" s="4">
        <v>11000</v>
      </c>
      <c r="O6522" s="4">
        <v>0</v>
      </c>
      <c r="P6522" s="4">
        <v>-77000</v>
      </c>
      <c r="Q6522" s="4">
        <v>8666</v>
      </c>
      <c r="R6522" s="4" t="b">
        <f t="shared" si="111"/>
        <v>0</v>
      </c>
      <c r="S6522" s="4">
        <v>0</v>
      </c>
    </row>
    <row r="6523" spans="1:19" ht="14.25" customHeight="1">
      <c r="A6523" s="4" t="s">
        <v>3923</v>
      </c>
      <c r="B6523" s="5"/>
      <c r="C6523" s="4">
        <v>0</v>
      </c>
      <c r="E6523" s="4" t="b">
        <f t="shared" si="110"/>
        <v>0</v>
      </c>
      <c r="F6523" s="4">
        <v>0</v>
      </c>
      <c r="G6523" s="4">
        <v>3301</v>
      </c>
      <c r="H6523" s="6">
        <v>44057</v>
      </c>
      <c r="I6523" s="4" t="s">
        <v>3976</v>
      </c>
      <c r="J6523" s="4" t="s">
        <v>40</v>
      </c>
      <c r="K6523" s="4">
        <v>13981</v>
      </c>
      <c r="L6523" s="4">
        <v>0</v>
      </c>
      <c r="M6523" s="4">
        <v>0</v>
      </c>
      <c r="N6523" s="4">
        <v>11000</v>
      </c>
      <c r="O6523" s="4">
        <v>0</v>
      </c>
      <c r="P6523" s="4">
        <v>-88000</v>
      </c>
      <c r="Q6523" s="4">
        <v>8667</v>
      </c>
      <c r="R6523" s="4" t="b">
        <f t="shared" si="111"/>
        <v>0</v>
      </c>
      <c r="S6523" s="4">
        <v>0</v>
      </c>
    </row>
    <row r="6524" spans="1:19" ht="14.25" customHeight="1">
      <c r="A6524" s="4" t="s">
        <v>3923</v>
      </c>
      <c r="B6524" s="5"/>
      <c r="C6524" s="4">
        <v>0</v>
      </c>
      <c r="E6524" s="4" t="b">
        <f t="shared" si="110"/>
        <v>0</v>
      </c>
      <c r="F6524" s="4">
        <v>0</v>
      </c>
      <c r="G6524" s="4">
        <v>3301</v>
      </c>
      <c r="H6524" s="6">
        <v>44082</v>
      </c>
      <c r="I6524" s="4" t="s">
        <v>3976</v>
      </c>
      <c r="J6524" s="4" t="s">
        <v>40</v>
      </c>
      <c r="K6524" s="4">
        <v>14045</v>
      </c>
      <c r="L6524" s="4">
        <v>0</v>
      </c>
      <c r="M6524" s="4">
        <v>0</v>
      </c>
      <c r="N6524" s="4">
        <v>11000</v>
      </c>
      <c r="O6524" s="4">
        <v>0</v>
      </c>
      <c r="P6524" s="4">
        <v>-99000</v>
      </c>
      <c r="Q6524" s="4">
        <v>8668</v>
      </c>
      <c r="R6524" s="4" t="b">
        <f t="shared" si="111"/>
        <v>0</v>
      </c>
      <c r="S6524" s="4">
        <v>0</v>
      </c>
    </row>
    <row r="6525" spans="1:19" ht="14.25" customHeight="1">
      <c r="A6525" s="4" t="s">
        <v>3923</v>
      </c>
      <c r="B6525" s="5"/>
      <c r="C6525" s="4">
        <v>0</v>
      </c>
      <c r="E6525" s="4" t="b">
        <f t="shared" si="110"/>
        <v>0</v>
      </c>
      <c r="F6525" s="4">
        <v>0</v>
      </c>
      <c r="G6525" s="4">
        <v>3301</v>
      </c>
      <c r="H6525" s="6">
        <v>44111</v>
      </c>
      <c r="I6525" s="4" t="s">
        <v>3976</v>
      </c>
      <c r="J6525" s="4" t="s">
        <v>40</v>
      </c>
      <c r="K6525" s="4">
        <v>14115</v>
      </c>
      <c r="L6525" s="4">
        <v>0</v>
      </c>
      <c r="M6525" s="4">
        <v>0</v>
      </c>
      <c r="N6525" s="4">
        <v>11000</v>
      </c>
      <c r="O6525" s="4">
        <v>0</v>
      </c>
      <c r="P6525" s="4">
        <v>-110000</v>
      </c>
      <c r="Q6525" s="4">
        <v>8669</v>
      </c>
      <c r="R6525" s="4" t="b">
        <f t="shared" si="111"/>
        <v>0</v>
      </c>
      <c r="S6525" s="4">
        <v>0</v>
      </c>
    </row>
    <row r="6526" spans="1:19" ht="14.25" customHeight="1">
      <c r="A6526" s="4" t="s">
        <v>3923</v>
      </c>
      <c r="B6526" s="5"/>
      <c r="C6526" s="4">
        <v>0</v>
      </c>
      <c r="E6526" s="4" t="b">
        <f t="shared" si="110"/>
        <v>0</v>
      </c>
      <c r="F6526" s="4">
        <v>0</v>
      </c>
      <c r="G6526" s="4">
        <v>3301</v>
      </c>
      <c r="H6526" s="6">
        <v>44140</v>
      </c>
      <c r="I6526" s="4" t="s">
        <v>3976</v>
      </c>
      <c r="J6526" s="4" t="s">
        <v>40</v>
      </c>
      <c r="K6526" s="4">
        <v>14174</v>
      </c>
      <c r="L6526" s="4">
        <v>0</v>
      </c>
      <c r="M6526" s="4">
        <v>0</v>
      </c>
      <c r="N6526" s="4">
        <v>11000</v>
      </c>
      <c r="O6526" s="4">
        <v>0</v>
      </c>
      <c r="P6526" s="4">
        <v>-121000</v>
      </c>
      <c r="Q6526" s="4">
        <v>8670</v>
      </c>
      <c r="R6526" s="4" t="b">
        <f t="shared" si="111"/>
        <v>0</v>
      </c>
      <c r="S6526" s="4">
        <v>0</v>
      </c>
    </row>
    <row r="6527" spans="1:19" ht="14.25" customHeight="1">
      <c r="A6527" s="4" t="s">
        <v>3923</v>
      </c>
      <c r="B6527" s="5"/>
      <c r="C6527" s="4">
        <v>0</v>
      </c>
      <c r="E6527" s="4" t="b">
        <f t="shared" si="110"/>
        <v>0</v>
      </c>
      <c r="F6527" s="4">
        <v>0</v>
      </c>
      <c r="G6527" s="4">
        <v>3301</v>
      </c>
      <c r="H6527" s="6">
        <v>44168</v>
      </c>
      <c r="I6527" s="4" t="s">
        <v>3976</v>
      </c>
      <c r="J6527" s="4" t="s">
        <v>40</v>
      </c>
      <c r="K6527" s="4">
        <v>14245</v>
      </c>
      <c r="L6527" s="4">
        <v>0</v>
      </c>
      <c r="M6527" s="4">
        <v>0</v>
      </c>
      <c r="N6527" s="4">
        <v>11000</v>
      </c>
      <c r="O6527" s="4">
        <v>0</v>
      </c>
      <c r="P6527" s="4">
        <v>-132000</v>
      </c>
      <c r="Q6527" s="4">
        <v>8671</v>
      </c>
      <c r="R6527" s="4" t="b">
        <f t="shared" si="111"/>
        <v>0</v>
      </c>
      <c r="S6527" s="4">
        <v>0</v>
      </c>
    </row>
    <row r="6528" spans="1:19" ht="14.25" customHeight="1">
      <c r="A6528" s="4" t="s">
        <v>3923</v>
      </c>
      <c r="B6528" s="5" t="s">
        <v>3977</v>
      </c>
      <c r="C6528" s="4">
        <v>0</v>
      </c>
      <c r="D6528" s="4" t="s">
        <v>3977</v>
      </c>
      <c r="E6528" s="4" t="b">
        <f t="shared" si="110"/>
        <v>0</v>
      </c>
      <c r="F6528" s="4">
        <v>0</v>
      </c>
      <c r="G6528" s="4">
        <v>3301</v>
      </c>
      <c r="H6528" s="3" t="s">
        <v>21</v>
      </c>
      <c r="K6528" s="4">
        <v>0</v>
      </c>
      <c r="L6528" s="4">
        <v>0</v>
      </c>
      <c r="M6528" s="4">
        <v>0</v>
      </c>
      <c r="N6528" s="4">
        <v>132000</v>
      </c>
      <c r="O6528" s="4">
        <v>0</v>
      </c>
      <c r="P6528" s="4">
        <v>-132000</v>
      </c>
      <c r="Q6528" s="4">
        <v>8672</v>
      </c>
      <c r="R6528" s="4" t="b">
        <f t="shared" si="111"/>
        <v>0</v>
      </c>
      <c r="S6528" s="4">
        <v>0</v>
      </c>
    </row>
    <row r="6529" spans="1:19" ht="14.25" customHeight="1">
      <c r="A6529" s="4" t="s">
        <v>3923</v>
      </c>
      <c r="B6529" s="5" t="s">
        <v>302</v>
      </c>
      <c r="C6529" s="4">
        <v>0</v>
      </c>
      <c r="D6529" s="4" t="s">
        <v>302</v>
      </c>
      <c r="E6529" s="4" t="b">
        <f t="shared" si="110"/>
        <v>0</v>
      </c>
      <c r="F6529" s="4">
        <v>0</v>
      </c>
      <c r="G6529" s="4">
        <v>3302</v>
      </c>
      <c r="H6529" s="3" t="s">
        <v>21</v>
      </c>
      <c r="K6529" s="4">
        <v>0</v>
      </c>
      <c r="L6529" s="4">
        <v>90000</v>
      </c>
      <c r="M6529" s="4">
        <v>0</v>
      </c>
      <c r="N6529" s="4">
        <v>0</v>
      </c>
      <c r="O6529" s="4">
        <v>0</v>
      </c>
      <c r="P6529" s="4">
        <v>0</v>
      </c>
      <c r="Q6529" s="4">
        <v>8673</v>
      </c>
      <c r="R6529" s="4" t="b">
        <f t="shared" si="111"/>
        <v>0</v>
      </c>
      <c r="S6529" s="4">
        <v>0</v>
      </c>
    </row>
    <row r="6530" spans="1:19" ht="14.25" customHeight="1">
      <c r="A6530" s="4" t="s">
        <v>3923</v>
      </c>
      <c r="B6530" s="5"/>
      <c r="C6530" s="4">
        <v>0</v>
      </c>
      <c r="E6530" s="4" t="b">
        <f t="shared" si="110"/>
        <v>0</v>
      </c>
      <c r="F6530" s="4">
        <v>0</v>
      </c>
      <c r="G6530" s="4">
        <v>3302</v>
      </c>
      <c r="H6530" s="6">
        <v>43838</v>
      </c>
      <c r="I6530" s="4" t="s">
        <v>3978</v>
      </c>
      <c r="J6530" s="4" t="s">
        <v>40</v>
      </c>
      <c r="K6530" s="4">
        <v>13479</v>
      </c>
      <c r="L6530" s="4">
        <v>0</v>
      </c>
      <c r="M6530" s="4">
        <v>0</v>
      </c>
      <c r="N6530" s="4">
        <v>10000</v>
      </c>
      <c r="O6530" s="4">
        <v>0</v>
      </c>
      <c r="P6530" s="4">
        <v>-10000</v>
      </c>
      <c r="Q6530" s="4">
        <v>8674</v>
      </c>
      <c r="R6530" s="4" t="b">
        <f t="shared" si="111"/>
        <v>0</v>
      </c>
      <c r="S6530" s="4">
        <v>0</v>
      </c>
    </row>
    <row r="6531" spans="1:19" ht="14.25" customHeight="1">
      <c r="A6531" s="4" t="s">
        <v>3923</v>
      </c>
      <c r="B6531" s="5"/>
      <c r="C6531" s="4">
        <v>0</v>
      </c>
      <c r="E6531" s="4" t="b">
        <f t="shared" si="110"/>
        <v>0</v>
      </c>
      <c r="F6531" s="4">
        <v>0</v>
      </c>
      <c r="G6531" s="4">
        <v>3302</v>
      </c>
      <c r="H6531" s="6">
        <v>43875</v>
      </c>
      <c r="I6531" s="4" t="s">
        <v>3978</v>
      </c>
      <c r="J6531" s="4" t="s">
        <v>40</v>
      </c>
      <c r="K6531" s="4">
        <v>13595</v>
      </c>
      <c r="L6531" s="4">
        <v>0</v>
      </c>
      <c r="M6531" s="4">
        <v>0</v>
      </c>
      <c r="N6531" s="4">
        <v>10000</v>
      </c>
      <c r="O6531" s="4">
        <v>0</v>
      </c>
      <c r="P6531" s="4">
        <v>-20000</v>
      </c>
      <c r="Q6531" s="4">
        <v>8675</v>
      </c>
      <c r="R6531" s="4" t="b">
        <f t="shared" si="111"/>
        <v>0</v>
      </c>
      <c r="S6531" s="4">
        <v>0</v>
      </c>
    </row>
    <row r="6532" spans="1:19" ht="14.25" customHeight="1">
      <c r="A6532" s="4" t="s">
        <v>3923</v>
      </c>
      <c r="B6532" s="5"/>
      <c r="C6532" s="4">
        <v>0</v>
      </c>
      <c r="E6532" s="4" t="b">
        <f t="shared" si="110"/>
        <v>0</v>
      </c>
      <c r="F6532" s="4">
        <v>0</v>
      </c>
      <c r="G6532" s="4">
        <v>3302</v>
      </c>
      <c r="H6532" s="6">
        <v>43903</v>
      </c>
      <c r="I6532" s="4" t="s">
        <v>3978</v>
      </c>
      <c r="J6532" s="4" t="s">
        <v>40</v>
      </c>
      <c r="K6532" s="4">
        <v>13661</v>
      </c>
      <c r="L6532" s="4">
        <v>0</v>
      </c>
      <c r="M6532" s="4">
        <v>0</v>
      </c>
      <c r="N6532" s="4">
        <v>10000</v>
      </c>
      <c r="O6532" s="4">
        <v>0</v>
      </c>
      <c r="P6532" s="4">
        <v>-30000</v>
      </c>
      <c r="Q6532" s="4">
        <v>8676</v>
      </c>
      <c r="R6532" s="4" t="b">
        <f t="shared" si="111"/>
        <v>0</v>
      </c>
      <c r="S6532" s="4">
        <v>0</v>
      </c>
    </row>
    <row r="6533" spans="1:19" ht="14.25" customHeight="1">
      <c r="A6533" s="4" t="s">
        <v>3923</v>
      </c>
      <c r="B6533" s="5"/>
      <c r="C6533" s="4">
        <v>0</v>
      </c>
      <c r="E6533" s="4" t="b">
        <f t="shared" si="110"/>
        <v>0</v>
      </c>
      <c r="F6533" s="4">
        <v>0</v>
      </c>
      <c r="G6533" s="4">
        <v>3302</v>
      </c>
      <c r="H6533" s="6">
        <v>43934</v>
      </c>
      <c r="I6533" s="4" t="s">
        <v>3978</v>
      </c>
      <c r="J6533" s="4" t="s">
        <v>40</v>
      </c>
      <c r="K6533" s="4">
        <v>13704</v>
      </c>
      <c r="L6533" s="4">
        <v>0</v>
      </c>
      <c r="M6533" s="4">
        <v>0</v>
      </c>
      <c r="N6533" s="4">
        <v>10000</v>
      </c>
      <c r="O6533" s="4">
        <v>0</v>
      </c>
      <c r="P6533" s="4">
        <v>-40000</v>
      </c>
      <c r="Q6533" s="4">
        <v>8677</v>
      </c>
      <c r="R6533" s="4" t="b">
        <f t="shared" si="111"/>
        <v>0</v>
      </c>
      <c r="S6533" s="4">
        <v>0</v>
      </c>
    </row>
    <row r="6534" spans="1:19" ht="14.25" customHeight="1">
      <c r="A6534" s="4" t="s">
        <v>3923</v>
      </c>
      <c r="B6534" s="5"/>
      <c r="C6534" s="4">
        <v>0</v>
      </c>
      <c r="E6534" s="4" t="b">
        <f t="shared" si="110"/>
        <v>0</v>
      </c>
      <c r="F6534" s="4">
        <v>0</v>
      </c>
      <c r="G6534" s="4">
        <v>3302</v>
      </c>
      <c r="H6534" s="6">
        <v>43994</v>
      </c>
      <c r="I6534" s="4" t="s">
        <v>3978</v>
      </c>
      <c r="J6534" s="4" t="s">
        <v>40</v>
      </c>
      <c r="K6534" s="4">
        <v>13836</v>
      </c>
      <c r="L6534" s="4">
        <v>0</v>
      </c>
      <c r="M6534" s="4">
        <v>0</v>
      </c>
      <c r="N6534" s="4">
        <v>10000</v>
      </c>
      <c r="O6534" s="4">
        <v>0</v>
      </c>
      <c r="P6534" s="4">
        <v>-50000</v>
      </c>
      <c r="Q6534" s="4">
        <v>8678</v>
      </c>
      <c r="R6534" s="4" t="b">
        <f t="shared" si="111"/>
        <v>0</v>
      </c>
      <c r="S6534" s="4">
        <v>0</v>
      </c>
    </row>
    <row r="6535" spans="1:19" ht="14.25" customHeight="1">
      <c r="A6535" s="4" t="s">
        <v>3923</v>
      </c>
      <c r="B6535" s="5"/>
      <c r="C6535" s="4">
        <v>0</v>
      </c>
      <c r="E6535" s="4" t="b">
        <f t="shared" si="110"/>
        <v>0</v>
      </c>
      <c r="F6535" s="4">
        <v>0</v>
      </c>
      <c r="G6535" s="4">
        <v>3302</v>
      </c>
      <c r="H6535" s="6">
        <v>44027</v>
      </c>
      <c r="I6535" s="4" t="s">
        <v>3978</v>
      </c>
      <c r="J6535" s="4" t="s">
        <v>40</v>
      </c>
      <c r="K6535" s="4">
        <v>13917</v>
      </c>
      <c r="L6535" s="4">
        <v>0</v>
      </c>
      <c r="M6535" s="4">
        <v>0</v>
      </c>
      <c r="N6535" s="4">
        <v>10000</v>
      </c>
      <c r="O6535" s="4">
        <v>0</v>
      </c>
      <c r="P6535" s="4">
        <v>-60000</v>
      </c>
      <c r="Q6535" s="4">
        <v>8679</v>
      </c>
      <c r="R6535" s="4" t="b">
        <f t="shared" si="111"/>
        <v>0</v>
      </c>
      <c r="S6535" s="4">
        <v>0</v>
      </c>
    </row>
    <row r="6536" spans="1:19" ht="14.25" customHeight="1">
      <c r="A6536" s="4" t="s">
        <v>3923</v>
      </c>
      <c r="B6536" s="5"/>
      <c r="C6536" s="4">
        <v>0</v>
      </c>
      <c r="E6536" s="4" t="b">
        <f t="shared" si="110"/>
        <v>0</v>
      </c>
      <c r="F6536" s="4">
        <v>0</v>
      </c>
      <c r="G6536" s="4">
        <v>3302</v>
      </c>
      <c r="H6536" s="6">
        <v>44057</v>
      </c>
      <c r="I6536" s="4" t="s">
        <v>3978</v>
      </c>
      <c r="J6536" s="4" t="s">
        <v>40</v>
      </c>
      <c r="K6536" s="4">
        <v>13988</v>
      </c>
      <c r="L6536" s="4">
        <v>0</v>
      </c>
      <c r="M6536" s="4">
        <v>0</v>
      </c>
      <c r="N6536" s="4">
        <v>10000</v>
      </c>
      <c r="O6536" s="4">
        <v>0</v>
      </c>
      <c r="P6536" s="4">
        <v>-70000</v>
      </c>
      <c r="Q6536" s="4">
        <v>8680</v>
      </c>
      <c r="R6536" s="4" t="b">
        <f t="shared" si="111"/>
        <v>0</v>
      </c>
      <c r="S6536" s="4">
        <v>0</v>
      </c>
    </row>
    <row r="6537" spans="1:19" ht="14.25" customHeight="1">
      <c r="A6537" s="4" t="s">
        <v>3923</v>
      </c>
      <c r="B6537" s="5"/>
      <c r="C6537" s="4">
        <v>0</v>
      </c>
      <c r="E6537" s="4" t="b">
        <f t="shared" si="110"/>
        <v>0</v>
      </c>
      <c r="F6537" s="4">
        <v>0</v>
      </c>
      <c r="G6537" s="4">
        <v>3302</v>
      </c>
      <c r="H6537" s="6">
        <v>44083</v>
      </c>
      <c r="I6537" s="4" t="s">
        <v>3978</v>
      </c>
      <c r="J6537" s="4" t="s">
        <v>40</v>
      </c>
      <c r="K6537" s="4">
        <v>14052</v>
      </c>
      <c r="L6537" s="4">
        <v>0</v>
      </c>
      <c r="M6537" s="4">
        <v>0</v>
      </c>
      <c r="N6537" s="4">
        <v>10000</v>
      </c>
      <c r="O6537" s="4">
        <v>0</v>
      </c>
      <c r="P6537" s="4">
        <v>-80000</v>
      </c>
      <c r="Q6537" s="4">
        <v>8681</v>
      </c>
      <c r="R6537" s="4" t="b">
        <f t="shared" si="111"/>
        <v>0</v>
      </c>
      <c r="S6537" s="4">
        <v>0</v>
      </c>
    </row>
    <row r="6538" spans="1:19" ht="14.25" customHeight="1">
      <c r="A6538" s="4" t="s">
        <v>3923</v>
      </c>
      <c r="B6538" s="5"/>
      <c r="C6538" s="4">
        <v>0</v>
      </c>
      <c r="E6538" s="4" t="b">
        <f t="shared" si="110"/>
        <v>0</v>
      </c>
      <c r="F6538" s="4">
        <v>0</v>
      </c>
      <c r="G6538" s="4">
        <v>3302</v>
      </c>
      <c r="H6538" s="6">
        <v>44112</v>
      </c>
      <c r="I6538" s="4" t="s">
        <v>3978</v>
      </c>
      <c r="J6538" s="4" t="s">
        <v>40</v>
      </c>
      <c r="K6538" s="4">
        <v>14119</v>
      </c>
      <c r="L6538" s="4">
        <v>0</v>
      </c>
      <c r="M6538" s="4">
        <v>0</v>
      </c>
      <c r="N6538" s="4">
        <v>10000</v>
      </c>
      <c r="O6538" s="4">
        <v>0</v>
      </c>
      <c r="P6538" s="4">
        <v>-90000</v>
      </c>
      <c r="Q6538" s="4">
        <v>8682</v>
      </c>
      <c r="R6538" s="4" t="b">
        <f t="shared" si="111"/>
        <v>0</v>
      </c>
      <c r="S6538" s="4">
        <v>0</v>
      </c>
    </row>
    <row r="6539" spans="1:19" ht="14.25" customHeight="1">
      <c r="A6539" s="4" t="s">
        <v>3923</v>
      </c>
      <c r="B6539" s="5" t="s">
        <v>3979</v>
      </c>
      <c r="C6539" s="4">
        <v>0</v>
      </c>
      <c r="D6539" s="4" t="s">
        <v>3979</v>
      </c>
      <c r="E6539" s="4" t="b">
        <f t="shared" si="110"/>
        <v>0</v>
      </c>
      <c r="F6539" s="4">
        <v>0</v>
      </c>
      <c r="G6539" s="4">
        <v>3302</v>
      </c>
      <c r="H6539" s="3" t="s">
        <v>21</v>
      </c>
      <c r="K6539" s="4">
        <v>0</v>
      </c>
      <c r="L6539" s="4">
        <v>0</v>
      </c>
      <c r="M6539" s="4">
        <v>0</v>
      </c>
      <c r="N6539" s="4">
        <v>90000</v>
      </c>
      <c r="O6539" s="4">
        <v>0</v>
      </c>
      <c r="P6539" s="4">
        <v>-90000</v>
      </c>
      <c r="Q6539" s="4">
        <v>8683</v>
      </c>
      <c r="R6539" s="4" t="b">
        <f t="shared" si="111"/>
        <v>0</v>
      </c>
      <c r="S6539" s="4">
        <v>0</v>
      </c>
    </row>
    <row r="6540" spans="1:19" ht="14.25" customHeight="1">
      <c r="A6540" s="4" t="s">
        <v>3923</v>
      </c>
      <c r="B6540" s="5" t="s">
        <v>312</v>
      </c>
      <c r="C6540" s="4">
        <v>0</v>
      </c>
      <c r="D6540" s="4" t="s">
        <v>312</v>
      </c>
      <c r="E6540" s="4" t="b">
        <f t="shared" si="110"/>
        <v>0</v>
      </c>
      <c r="F6540" s="4">
        <v>0</v>
      </c>
      <c r="G6540" s="4">
        <v>3401</v>
      </c>
      <c r="H6540" s="3" t="s">
        <v>21</v>
      </c>
      <c r="K6540" s="4">
        <v>0</v>
      </c>
      <c r="L6540" s="4">
        <v>120000</v>
      </c>
      <c r="M6540" s="4">
        <v>0</v>
      </c>
      <c r="N6540" s="4">
        <v>0</v>
      </c>
      <c r="O6540" s="4">
        <v>0</v>
      </c>
      <c r="P6540" s="4">
        <v>0</v>
      </c>
      <c r="Q6540" s="4">
        <v>8684</v>
      </c>
      <c r="R6540" s="4" t="b">
        <f t="shared" si="111"/>
        <v>0</v>
      </c>
      <c r="S6540" s="4">
        <v>0</v>
      </c>
    </row>
    <row r="6541" spans="1:19" ht="14.25" customHeight="1">
      <c r="A6541" s="4" t="s">
        <v>3923</v>
      </c>
      <c r="B6541" s="5"/>
      <c r="C6541" s="4">
        <v>0</v>
      </c>
      <c r="E6541" s="4" t="b">
        <f t="shared" si="110"/>
        <v>0</v>
      </c>
      <c r="F6541" s="4">
        <v>0</v>
      </c>
      <c r="G6541" s="4">
        <v>3401</v>
      </c>
      <c r="H6541" s="6">
        <v>43831</v>
      </c>
      <c r="I6541" s="4" t="s">
        <v>1448</v>
      </c>
      <c r="J6541" s="4" t="s">
        <v>1069</v>
      </c>
      <c r="K6541" s="4">
        <v>561</v>
      </c>
      <c r="L6541" s="4">
        <v>0</v>
      </c>
      <c r="M6541" s="4">
        <v>0</v>
      </c>
      <c r="N6541" s="4">
        <v>10000</v>
      </c>
      <c r="O6541" s="4">
        <v>0</v>
      </c>
      <c r="P6541" s="4">
        <v>-10000</v>
      </c>
      <c r="Q6541" s="4">
        <v>8685</v>
      </c>
      <c r="R6541" s="4" t="b">
        <f t="shared" si="111"/>
        <v>0</v>
      </c>
      <c r="S6541" s="4">
        <v>0</v>
      </c>
    </row>
    <row r="6542" spans="1:19" ht="14.25" customHeight="1">
      <c r="A6542" s="4" t="s">
        <v>3923</v>
      </c>
      <c r="B6542" s="5"/>
      <c r="C6542" s="4">
        <v>0</v>
      </c>
      <c r="E6542" s="4" t="b">
        <f t="shared" si="110"/>
        <v>0</v>
      </c>
      <c r="F6542" s="4">
        <v>0</v>
      </c>
      <c r="G6542" s="4">
        <v>3401</v>
      </c>
      <c r="H6542" s="6">
        <v>43875</v>
      </c>
      <c r="I6542" s="4" t="s">
        <v>3980</v>
      </c>
      <c r="J6542" s="4" t="s">
        <v>40</v>
      </c>
      <c r="K6542" s="4">
        <v>13591</v>
      </c>
      <c r="L6542" s="4">
        <v>0</v>
      </c>
      <c r="M6542" s="4">
        <v>0</v>
      </c>
      <c r="N6542" s="4">
        <v>10000</v>
      </c>
      <c r="O6542" s="4">
        <v>0</v>
      </c>
      <c r="P6542" s="4">
        <v>-20000</v>
      </c>
      <c r="Q6542" s="4">
        <v>8686</v>
      </c>
      <c r="R6542" s="4" t="b">
        <f t="shared" si="111"/>
        <v>0</v>
      </c>
      <c r="S6542" s="4">
        <v>0</v>
      </c>
    </row>
    <row r="6543" spans="1:19" ht="14.25" customHeight="1">
      <c r="A6543" s="4" t="s">
        <v>3923</v>
      </c>
      <c r="B6543" s="5"/>
      <c r="C6543" s="4">
        <v>0</v>
      </c>
      <c r="E6543" s="4" t="b">
        <f t="shared" si="110"/>
        <v>0</v>
      </c>
      <c r="F6543" s="4">
        <v>0</v>
      </c>
      <c r="G6543" s="4">
        <v>3401</v>
      </c>
      <c r="H6543" s="6">
        <v>43906</v>
      </c>
      <c r="I6543" s="4" t="s">
        <v>3980</v>
      </c>
      <c r="J6543" s="4" t="s">
        <v>40</v>
      </c>
      <c r="K6543" s="4">
        <v>13664</v>
      </c>
      <c r="L6543" s="4">
        <v>0</v>
      </c>
      <c r="M6543" s="4">
        <v>0</v>
      </c>
      <c r="N6543" s="4">
        <v>10000</v>
      </c>
      <c r="O6543" s="4">
        <v>0</v>
      </c>
      <c r="P6543" s="4">
        <v>-30000</v>
      </c>
      <c r="Q6543" s="4">
        <v>8687</v>
      </c>
      <c r="R6543" s="4" t="b">
        <f t="shared" si="111"/>
        <v>0</v>
      </c>
      <c r="S6543" s="4">
        <v>0</v>
      </c>
    </row>
    <row r="6544" spans="1:19" ht="14.25" customHeight="1">
      <c r="A6544" s="4" t="s">
        <v>3923</v>
      </c>
      <c r="B6544" s="5"/>
      <c r="C6544" s="4">
        <v>0</v>
      </c>
      <c r="E6544" s="4" t="b">
        <f t="shared" si="110"/>
        <v>0</v>
      </c>
      <c r="F6544" s="4">
        <v>0</v>
      </c>
      <c r="G6544" s="4">
        <v>3401</v>
      </c>
      <c r="H6544" s="6">
        <v>43936</v>
      </c>
      <c r="I6544" s="4" t="s">
        <v>3980</v>
      </c>
      <c r="J6544" s="4" t="s">
        <v>40</v>
      </c>
      <c r="K6544" s="4">
        <v>13708</v>
      </c>
      <c r="L6544" s="4">
        <v>0</v>
      </c>
      <c r="M6544" s="4">
        <v>0</v>
      </c>
      <c r="N6544" s="4">
        <v>10000</v>
      </c>
      <c r="O6544" s="4">
        <v>0</v>
      </c>
      <c r="P6544" s="4">
        <v>-40000</v>
      </c>
      <c r="Q6544" s="4">
        <v>8688</v>
      </c>
      <c r="R6544" s="4" t="b">
        <f t="shared" si="111"/>
        <v>0</v>
      </c>
      <c r="S6544" s="4">
        <v>0</v>
      </c>
    </row>
    <row r="6545" spans="1:19" ht="14.25" customHeight="1">
      <c r="A6545" s="4" t="s">
        <v>3923</v>
      </c>
      <c r="B6545" s="5"/>
      <c r="C6545" s="4">
        <v>0</v>
      </c>
      <c r="E6545" s="4" t="b">
        <f t="shared" si="110"/>
        <v>0</v>
      </c>
      <c r="F6545" s="4">
        <v>0</v>
      </c>
      <c r="G6545" s="4">
        <v>3401</v>
      </c>
      <c r="H6545" s="6">
        <v>43957</v>
      </c>
      <c r="I6545" s="4" t="s">
        <v>3980</v>
      </c>
      <c r="J6545" s="4" t="s">
        <v>40</v>
      </c>
      <c r="K6545" s="4">
        <v>13745</v>
      </c>
      <c r="L6545" s="4">
        <v>0</v>
      </c>
      <c r="M6545" s="4">
        <v>0</v>
      </c>
      <c r="N6545" s="4">
        <v>10000</v>
      </c>
      <c r="O6545" s="4">
        <v>0</v>
      </c>
      <c r="P6545" s="4">
        <v>-50000</v>
      </c>
      <c r="Q6545" s="4">
        <v>8689</v>
      </c>
      <c r="R6545" s="4" t="b">
        <f t="shared" si="111"/>
        <v>0</v>
      </c>
      <c r="S6545" s="4">
        <v>0</v>
      </c>
    </row>
    <row r="6546" spans="1:19" ht="14.25" customHeight="1">
      <c r="A6546" s="4" t="s">
        <v>3923</v>
      </c>
      <c r="B6546" s="5"/>
      <c r="C6546" s="4">
        <v>0</v>
      </c>
      <c r="E6546" s="4" t="b">
        <f t="shared" si="110"/>
        <v>0</v>
      </c>
      <c r="F6546" s="4">
        <v>0</v>
      </c>
      <c r="G6546" s="4">
        <v>3401</v>
      </c>
      <c r="H6546" s="6">
        <v>43983</v>
      </c>
      <c r="I6546" s="4" t="s">
        <v>3980</v>
      </c>
      <c r="J6546" s="4" t="s">
        <v>40</v>
      </c>
      <c r="K6546" s="4">
        <v>13809</v>
      </c>
      <c r="L6546" s="4">
        <v>0</v>
      </c>
      <c r="M6546" s="4">
        <v>0</v>
      </c>
      <c r="N6546" s="4">
        <v>10000</v>
      </c>
      <c r="O6546" s="4">
        <v>0</v>
      </c>
      <c r="P6546" s="4">
        <v>-60000</v>
      </c>
      <c r="Q6546" s="4">
        <v>8690</v>
      </c>
      <c r="R6546" s="4" t="b">
        <f t="shared" si="111"/>
        <v>0</v>
      </c>
      <c r="S6546" s="4">
        <v>0</v>
      </c>
    </row>
    <row r="6547" spans="1:19" ht="14.25" customHeight="1">
      <c r="A6547" s="4" t="s">
        <v>3923</v>
      </c>
      <c r="B6547" s="5"/>
      <c r="C6547" s="4">
        <v>0</v>
      </c>
      <c r="E6547" s="4" t="b">
        <f t="shared" si="110"/>
        <v>0</v>
      </c>
      <c r="F6547" s="4">
        <v>0</v>
      </c>
      <c r="G6547" s="4">
        <v>3401</v>
      </c>
      <c r="H6547" s="6">
        <v>44018</v>
      </c>
      <c r="I6547" s="4" t="s">
        <v>3980</v>
      </c>
      <c r="J6547" s="4" t="s">
        <v>40</v>
      </c>
      <c r="K6547" s="4">
        <v>13887</v>
      </c>
      <c r="L6547" s="4">
        <v>0</v>
      </c>
      <c r="M6547" s="4">
        <v>0</v>
      </c>
      <c r="N6547" s="4">
        <v>10000</v>
      </c>
      <c r="O6547" s="4">
        <v>0</v>
      </c>
      <c r="P6547" s="4">
        <v>-70000</v>
      </c>
      <c r="Q6547" s="4">
        <v>8691</v>
      </c>
      <c r="R6547" s="4" t="b">
        <f t="shared" si="111"/>
        <v>0</v>
      </c>
      <c r="S6547" s="4">
        <v>0</v>
      </c>
    </row>
    <row r="6548" spans="1:19" ht="14.25" customHeight="1">
      <c r="A6548" s="4" t="s">
        <v>3923</v>
      </c>
      <c r="B6548" s="5"/>
      <c r="C6548" s="4">
        <v>0</v>
      </c>
      <c r="E6548" s="4" t="b">
        <f t="shared" si="110"/>
        <v>0</v>
      </c>
      <c r="F6548" s="4">
        <v>0</v>
      </c>
      <c r="G6548" s="4">
        <v>3401</v>
      </c>
      <c r="H6548" s="6">
        <v>44047</v>
      </c>
      <c r="I6548" s="4" t="s">
        <v>3980</v>
      </c>
      <c r="J6548" s="4" t="s">
        <v>40</v>
      </c>
      <c r="K6548" s="4">
        <v>13958</v>
      </c>
      <c r="L6548" s="4">
        <v>0</v>
      </c>
      <c r="M6548" s="4">
        <v>0</v>
      </c>
      <c r="N6548" s="4">
        <v>10000</v>
      </c>
      <c r="O6548" s="4">
        <v>0</v>
      </c>
      <c r="P6548" s="4">
        <v>-80000</v>
      </c>
      <c r="Q6548" s="4">
        <v>8692</v>
      </c>
      <c r="R6548" s="4" t="b">
        <f t="shared" si="111"/>
        <v>0</v>
      </c>
      <c r="S6548" s="4">
        <v>0</v>
      </c>
    </row>
    <row r="6549" spans="1:19" ht="14.25" customHeight="1">
      <c r="A6549" s="4" t="s">
        <v>3923</v>
      </c>
      <c r="B6549" s="5"/>
      <c r="C6549" s="4">
        <v>0</v>
      </c>
      <c r="E6549" s="4" t="b">
        <f t="shared" si="110"/>
        <v>0</v>
      </c>
      <c r="F6549" s="4">
        <v>0</v>
      </c>
      <c r="G6549" s="4">
        <v>3401</v>
      </c>
      <c r="H6549" s="6">
        <v>44078</v>
      </c>
      <c r="I6549" s="4" t="s">
        <v>3980</v>
      </c>
      <c r="J6549" s="4" t="s">
        <v>40</v>
      </c>
      <c r="K6549" s="4">
        <v>14036</v>
      </c>
      <c r="L6549" s="4">
        <v>0</v>
      </c>
      <c r="M6549" s="4">
        <v>0</v>
      </c>
      <c r="N6549" s="4">
        <v>10000</v>
      </c>
      <c r="O6549" s="4">
        <v>0</v>
      </c>
      <c r="P6549" s="4">
        <v>-90000</v>
      </c>
      <c r="Q6549" s="4">
        <v>8693</v>
      </c>
      <c r="R6549" s="4" t="b">
        <f t="shared" si="111"/>
        <v>0</v>
      </c>
      <c r="S6549" s="4">
        <v>0</v>
      </c>
    </row>
    <row r="6550" spans="1:19" ht="14.25" customHeight="1">
      <c r="A6550" s="4" t="s">
        <v>3923</v>
      </c>
      <c r="B6550" s="5"/>
      <c r="C6550" s="4">
        <v>0</v>
      </c>
      <c r="E6550" s="4" t="b">
        <f t="shared" si="110"/>
        <v>0</v>
      </c>
      <c r="F6550" s="4">
        <v>0</v>
      </c>
      <c r="G6550" s="4">
        <v>3401</v>
      </c>
      <c r="H6550" s="6">
        <v>44111</v>
      </c>
      <c r="I6550" s="4" t="s">
        <v>3980</v>
      </c>
      <c r="J6550" s="4" t="s">
        <v>40</v>
      </c>
      <c r="K6550" s="4">
        <v>14117</v>
      </c>
      <c r="L6550" s="4">
        <v>0</v>
      </c>
      <c r="M6550" s="4">
        <v>0</v>
      </c>
      <c r="N6550" s="4">
        <v>10000</v>
      </c>
      <c r="O6550" s="4">
        <v>0</v>
      </c>
      <c r="P6550" s="4">
        <v>-100000</v>
      </c>
      <c r="Q6550" s="4">
        <v>8694</v>
      </c>
      <c r="R6550" s="4" t="b">
        <f t="shared" si="111"/>
        <v>0</v>
      </c>
      <c r="S6550" s="4">
        <v>0</v>
      </c>
    </row>
    <row r="6551" spans="1:19" ht="14.25" customHeight="1">
      <c r="A6551" s="4" t="s">
        <v>3923</v>
      </c>
      <c r="B6551" s="5"/>
      <c r="C6551" s="4">
        <v>0</v>
      </c>
      <c r="E6551" s="4" t="b">
        <f t="shared" si="110"/>
        <v>0</v>
      </c>
      <c r="F6551" s="4">
        <v>0</v>
      </c>
      <c r="G6551" s="4">
        <v>3401</v>
      </c>
      <c r="H6551" s="6">
        <v>44147</v>
      </c>
      <c r="I6551" s="4" t="s">
        <v>3980</v>
      </c>
      <c r="J6551" s="4" t="s">
        <v>40</v>
      </c>
      <c r="K6551" s="4">
        <v>14205</v>
      </c>
      <c r="L6551" s="4">
        <v>0</v>
      </c>
      <c r="M6551" s="4">
        <v>0</v>
      </c>
      <c r="N6551" s="4">
        <v>10000</v>
      </c>
      <c r="O6551" s="4">
        <v>0</v>
      </c>
      <c r="P6551" s="4">
        <v>-110000</v>
      </c>
      <c r="Q6551" s="4">
        <v>8695</v>
      </c>
      <c r="R6551" s="4" t="b">
        <f t="shared" si="111"/>
        <v>0</v>
      </c>
      <c r="S6551" s="4">
        <v>0</v>
      </c>
    </row>
    <row r="6552" spans="1:19" ht="14.25" customHeight="1">
      <c r="A6552" s="4" t="s">
        <v>3923</v>
      </c>
      <c r="B6552" s="5"/>
      <c r="C6552" s="4">
        <v>0</v>
      </c>
      <c r="E6552" s="4" t="b">
        <f t="shared" si="110"/>
        <v>0</v>
      </c>
      <c r="F6552" s="4">
        <v>0</v>
      </c>
      <c r="G6552" s="4">
        <v>3401</v>
      </c>
      <c r="H6552" s="6">
        <v>44172</v>
      </c>
      <c r="I6552" s="4" t="s">
        <v>3980</v>
      </c>
      <c r="J6552" s="4" t="s">
        <v>40</v>
      </c>
      <c r="K6552" s="4">
        <v>14258</v>
      </c>
      <c r="L6552" s="4">
        <v>0</v>
      </c>
      <c r="M6552" s="4">
        <v>0</v>
      </c>
      <c r="N6552" s="4">
        <v>10000</v>
      </c>
      <c r="O6552" s="4">
        <v>0</v>
      </c>
      <c r="P6552" s="4">
        <v>-120000</v>
      </c>
      <c r="Q6552" s="4">
        <v>8696</v>
      </c>
      <c r="R6552" s="4" t="b">
        <f t="shared" si="111"/>
        <v>0</v>
      </c>
      <c r="S6552" s="4">
        <v>0</v>
      </c>
    </row>
    <row r="6553" spans="1:19" ht="14.25" customHeight="1">
      <c r="A6553" s="4" t="s">
        <v>3923</v>
      </c>
      <c r="B6553" s="5" t="s">
        <v>3981</v>
      </c>
      <c r="C6553" s="4">
        <v>0</v>
      </c>
      <c r="D6553" s="4" t="s">
        <v>3981</v>
      </c>
      <c r="E6553" s="4" t="b">
        <f t="shared" si="110"/>
        <v>0</v>
      </c>
      <c r="F6553" s="4">
        <v>0</v>
      </c>
      <c r="G6553" s="4">
        <v>3401</v>
      </c>
      <c r="H6553" s="3" t="s">
        <v>21</v>
      </c>
      <c r="K6553" s="4">
        <v>0</v>
      </c>
      <c r="L6553" s="4">
        <v>0</v>
      </c>
      <c r="M6553" s="4">
        <v>0</v>
      </c>
      <c r="N6553" s="4">
        <v>120000</v>
      </c>
      <c r="O6553" s="4">
        <v>0</v>
      </c>
      <c r="P6553" s="4">
        <v>-120000</v>
      </c>
      <c r="Q6553" s="4">
        <v>8697</v>
      </c>
      <c r="R6553" s="4" t="b">
        <f t="shared" si="111"/>
        <v>0</v>
      </c>
      <c r="S6553" s="4">
        <v>0</v>
      </c>
    </row>
    <row r="6554" spans="1:19" ht="14.25" customHeight="1">
      <c r="A6554" s="4" t="s">
        <v>3923</v>
      </c>
      <c r="B6554" s="5" t="s">
        <v>323</v>
      </c>
      <c r="C6554" s="4">
        <v>0</v>
      </c>
      <c r="D6554" s="4" t="s">
        <v>323</v>
      </c>
      <c r="E6554" s="4" t="b">
        <f t="shared" si="110"/>
        <v>0</v>
      </c>
      <c r="F6554" s="4">
        <v>0</v>
      </c>
      <c r="G6554" s="4">
        <v>3402</v>
      </c>
      <c r="H6554" s="3" t="s">
        <v>21</v>
      </c>
      <c r="K6554" s="4">
        <v>0</v>
      </c>
      <c r="L6554" s="4">
        <v>120000</v>
      </c>
      <c r="M6554" s="4">
        <v>0</v>
      </c>
      <c r="N6554" s="4">
        <v>0</v>
      </c>
      <c r="O6554" s="4">
        <v>0</v>
      </c>
      <c r="P6554" s="4">
        <v>0</v>
      </c>
      <c r="Q6554" s="4">
        <v>8698</v>
      </c>
      <c r="R6554" s="4" t="b">
        <f t="shared" si="111"/>
        <v>0</v>
      </c>
      <c r="S6554" s="4">
        <v>0</v>
      </c>
    </row>
    <row r="6555" spans="1:19" ht="14.25" customHeight="1">
      <c r="A6555" s="4" t="s">
        <v>3923</v>
      </c>
      <c r="B6555" s="5"/>
      <c r="C6555" s="4">
        <v>0</v>
      </c>
      <c r="E6555" s="4" t="b">
        <f t="shared" si="110"/>
        <v>0</v>
      </c>
      <c r="F6555" s="4">
        <v>0</v>
      </c>
      <c r="G6555" s="4">
        <v>3402</v>
      </c>
      <c r="H6555" s="6">
        <v>43875</v>
      </c>
      <c r="I6555" s="4" t="s">
        <v>3982</v>
      </c>
      <c r="J6555" s="4" t="s">
        <v>40</v>
      </c>
      <c r="K6555" s="4">
        <v>13592</v>
      </c>
      <c r="L6555" s="4">
        <v>0</v>
      </c>
      <c r="M6555" s="4">
        <v>0</v>
      </c>
      <c r="N6555" s="4">
        <v>11000</v>
      </c>
      <c r="O6555" s="4">
        <v>0</v>
      </c>
      <c r="P6555" s="4">
        <v>-11000</v>
      </c>
      <c r="Q6555" s="4">
        <v>8699</v>
      </c>
      <c r="R6555" s="4" t="b">
        <f t="shared" si="111"/>
        <v>0</v>
      </c>
      <c r="S6555" s="4">
        <v>0</v>
      </c>
    </row>
    <row r="6556" spans="1:19" ht="14.25" customHeight="1">
      <c r="A6556" s="4" t="s">
        <v>3923</v>
      </c>
      <c r="B6556" s="5"/>
      <c r="C6556" s="4">
        <v>0</v>
      </c>
      <c r="E6556" s="4" t="b">
        <f t="shared" si="110"/>
        <v>0</v>
      </c>
      <c r="F6556" s="4">
        <v>0</v>
      </c>
      <c r="G6556" s="4">
        <v>3402</v>
      </c>
      <c r="H6556" s="6">
        <v>43906</v>
      </c>
      <c r="I6556" s="4" t="s">
        <v>3982</v>
      </c>
      <c r="J6556" s="4" t="s">
        <v>40</v>
      </c>
      <c r="K6556" s="4">
        <v>13665</v>
      </c>
      <c r="L6556" s="4">
        <v>0</v>
      </c>
      <c r="M6556" s="4">
        <v>0</v>
      </c>
      <c r="N6556" s="4">
        <v>10000</v>
      </c>
      <c r="O6556" s="4">
        <v>0</v>
      </c>
      <c r="P6556" s="4">
        <v>-21000</v>
      </c>
      <c r="Q6556" s="4">
        <v>8700</v>
      </c>
      <c r="R6556" s="4" t="b">
        <f t="shared" si="111"/>
        <v>0</v>
      </c>
      <c r="S6556" s="4">
        <v>0</v>
      </c>
    </row>
    <row r="6557" spans="1:19" ht="14.25" customHeight="1">
      <c r="A6557" s="4" t="s">
        <v>3923</v>
      </c>
      <c r="B6557" s="5"/>
      <c r="C6557" s="4">
        <v>0</v>
      </c>
      <c r="E6557" s="4" t="b">
        <f t="shared" si="110"/>
        <v>0</v>
      </c>
      <c r="F6557" s="4">
        <v>0</v>
      </c>
      <c r="G6557" s="4">
        <v>3402</v>
      </c>
      <c r="H6557" s="6">
        <v>43936</v>
      </c>
      <c r="I6557" s="4" t="s">
        <v>3982</v>
      </c>
      <c r="J6557" s="4" t="s">
        <v>40</v>
      </c>
      <c r="K6557" s="4">
        <v>13730</v>
      </c>
      <c r="L6557" s="4">
        <v>0</v>
      </c>
      <c r="M6557" s="4">
        <v>0</v>
      </c>
      <c r="N6557" s="4">
        <v>11000</v>
      </c>
      <c r="O6557" s="4">
        <v>0</v>
      </c>
      <c r="P6557" s="4">
        <v>-32000</v>
      </c>
      <c r="Q6557" s="4">
        <v>8701</v>
      </c>
      <c r="R6557" s="4" t="b">
        <f t="shared" si="111"/>
        <v>0</v>
      </c>
      <c r="S6557" s="4">
        <v>0</v>
      </c>
    </row>
    <row r="6558" spans="1:19" ht="14.25" customHeight="1">
      <c r="A6558" s="4" t="s">
        <v>3923</v>
      </c>
      <c r="B6558" s="5"/>
      <c r="C6558" s="4">
        <v>0</v>
      </c>
      <c r="E6558" s="4" t="b">
        <f t="shared" si="110"/>
        <v>0</v>
      </c>
      <c r="F6558" s="4">
        <v>0</v>
      </c>
      <c r="G6558" s="4">
        <v>3402</v>
      </c>
      <c r="H6558" s="6">
        <v>43957</v>
      </c>
      <c r="I6558" s="4" t="s">
        <v>3982</v>
      </c>
      <c r="J6558" s="4" t="s">
        <v>40</v>
      </c>
      <c r="K6558" s="4">
        <v>13791</v>
      </c>
      <c r="L6558" s="4">
        <v>0</v>
      </c>
      <c r="M6558" s="4">
        <v>0</v>
      </c>
      <c r="N6558" s="4">
        <v>11000</v>
      </c>
      <c r="O6558" s="4">
        <v>0</v>
      </c>
      <c r="P6558" s="4">
        <v>-43000</v>
      </c>
      <c r="Q6558" s="4">
        <v>8702</v>
      </c>
      <c r="R6558" s="4" t="b">
        <f t="shared" si="111"/>
        <v>0</v>
      </c>
      <c r="S6558" s="4">
        <v>0</v>
      </c>
    </row>
    <row r="6559" spans="1:19" ht="14.25" customHeight="1">
      <c r="A6559" s="4" t="s">
        <v>3923</v>
      </c>
      <c r="B6559" s="5"/>
      <c r="C6559" s="4">
        <v>0</v>
      </c>
      <c r="E6559" s="4" t="b">
        <f t="shared" si="110"/>
        <v>0</v>
      </c>
      <c r="F6559" s="4">
        <v>0</v>
      </c>
      <c r="G6559" s="4">
        <v>3402</v>
      </c>
      <c r="H6559" s="6">
        <v>43992</v>
      </c>
      <c r="I6559" s="4" t="s">
        <v>3982</v>
      </c>
      <c r="J6559" s="4" t="s">
        <v>40</v>
      </c>
      <c r="K6559" s="4">
        <v>13860</v>
      </c>
      <c r="L6559" s="4">
        <v>0</v>
      </c>
      <c r="M6559" s="4">
        <v>0</v>
      </c>
      <c r="N6559" s="4">
        <v>11000</v>
      </c>
      <c r="O6559" s="4">
        <v>0</v>
      </c>
      <c r="P6559" s="4">
        <v>-54000</v>
      </c>
      <c r="Q6559" s="4">
        <v>8703</v>
      </c>
      <c r="R6559" s="4" t="b">
        <f t="shared" si="111"/>
        <v>0</v>
      </c>
      <c r="S6559" s="4">
        <v>0</v>
      </c>
    </row>
    <row r="6560" spans="1:19" ht="14.25" customHeight="1">
      <c r="A6560" s="4" t="s">
        <v>3923</v>
      </c>
      <c r="B6560" s="5"/>
      <c r="C6560" s="4">
        <v>0</v>
      </c>
      <c r="E6560" s="4" t="b">
        <f t="shared" si="110"/>
        <v>0</v>
      </c>
      <c r="F6560" s="4">
        <v>0</v>
      </c>
      <c r="G6560" s="4">
        <v>3402</v>
      </c>
      <c r="H6560" s="6">
        <v>44027</v>
      </c>
      <c r="I6560" s="4" t="s">
        <v>3982</v>
      </c>
      <c r="J6560" s="4" t="s">
        <v>40</v>
      </c>
      <c r="K6560" s="4">
        <v>13933</v>
      </c>
      <c r="L6560" s="4">
        <v>0</v>
      </c>
      <c r="M6560" s="4">
        <v>0</v>
      </c>
      <c r="N6560" s="4">
        <v>11000</v>
      </c>
      <c r="O6560" s="4">
        <v>0</v>
      </c>
      <c r="P6560" s="4">
        <v>-65000</v>
      </c>
      <c r="Q6560" s="4">
        <v>8704</v>
      </c>
      <c r="R6560" s="4" t="b">
        <f t="shared" si="111"/>
        <v>0</v>
      </c>
      <c r="S6560" s="4">
        <v>0</v>
      </c>
    </row>
    <row r="6561" spans="1:19" ht="14.25" customHeight="1">
      <c r="A6561" s="4" t="s">
        <v>3923</v>
      </c>
      <c r="B6561" s="5"/>
      <c r="C6561" s="4">
        <v>0</v>
      </c>
      <c r="E6561" s="4" t="b">
        <f t="shared" si="110"/>
        <v>0</v>
      </c>
      <c r="F6561" s="4">
        <v>0</v>
      </c>
      <c r="G6561" s="4">
        <v>3402</v>
      </c>
      <c r="H6561" s="6">
        <v>44061</v>
      </c>
      <c r="I6561" s="4" t="s">
        <v>3982</v>
      </c>
      <c r="J6561" s="4" t="s">
        <v>40</v>
      </c>
      <c r="K6561" s="4">
        <v>14014</v>
      </c>
      <c r="L6561" s="4">
        <v>0</v>
      </c>
      <c r="M6561" s="4">
        <v>0</v>
      </c>
      <c r="N6561" s="4">
        <v>11000</v>
      </c>
      <c r="O6561" s="4">
        <v>0</v>
      </c>
      <c r="P6561" s="4">
        <v>-76000</v>
      </c>
      <c r="Q6561" s="4">
        <v>8705</v>
      </c>
      <c r="R6561" s="4" t="b">
        <f t="shared" si="111"/>
        <v>0</v>
      </c>
      <c r="S6561" s="4">
        <v>0</v>
      </c>
    </row>
    <row r="6562" spans="1:19" ht="14.25" customHeight="1">
      <c r="A6562" s="4" t="s">
        <v>3923</v>
      </c>
      <c r="B6562" s="5"/>
      <c r="C6562" s="4">
        <v>0</v>
      </c>
      <c r="E6562" s="4" t="b">
        <f t="shared" si="110"/>
        <v>0</v>
      </c>
      <c r="F6562" s="4">
        <v>0</v>
      </c>
      <c r="G6562" s="4">
        <v>3402</v>
      </c>
      <c r="H6562" s="6">
        <v>44088</v>
      </c>
      <c r="I6562" s="4" t="s">
        <v>3982</v>
      </c>
      <c r="J6562" s="4" t="s">
        <v>40</v>
      </c>
      <c r="K6562" s="4">
        <v>14081</v>
      </c>
      <c r="L6562" s="4">
        <v>0</v>
      </c>
      <c r="M6562" s="4">
        <v>0</v>
      </c>
      <c r="N6562" s="4">
        <v>11000</v>
      </c>
      <c r="O6562" s="4">
        <v>0</v>
      </c>
      <c r="P6562" s="4">
        <v>-87000</v>
      </c>
      <c r="Q6562" s="4">
        <v>8706</v>
      </c>
      <c r="R6562" s="4" t="b">
        <f t="shared" si="111"/>
        <v>0</v>
      </c>
      <c r="S6562" s="4">
        <v>0</v>
      </c>
    </row>
    <row r="6563" spans="1:19" ht="14.25" customHeight="1">
      <c r="A6563" s="4" t="s">
        <v>3923</v>
      </c>
      <c r="B6563" s="5"/>
      <c r="C6563" s="4">
        <v>0</v>
      </c>
      <c r="E6563" s="4" t="b">
        <f t="shared" si="110"/>
        <v>0</v>
      </c>
      <c r="F6563" s="4">
        <v>0</v>
      </c>
      <c r="G6563" s="4">
        <v>3402</v>
      </c>
      <c r="H6563" s="6">
        <v>44117</v>
      </c>
      <c r="I6563" s="4" t="s">
        <v>3982</v>
      </c>
      <c r="J6563" s="4" t="s">
        <v>40</v>
      </c>
      <c r="K6563" s="4">
        <v>14167</v>
      </c>
      <c r="L6563" s="4">
        <v>0</v>
      </c>
      <c r="M6563" s="4">
        <v>0</v>
      </c>
      <c r="N6563" s="4">
        <v>11000</v>
      </c>
      <c r="O6563" s="4">
        <v>0</v>
      </c>
      <c r="P6563" s="4">
        <v>-98000</v>
      </c>
      <c r="Q6563" s="4">
        <v>8707</v>
      </c>
      <c r="R6563" s="4" t="b">
        <f t="shared" si="111"/>
        <v>0</v>
      </c>
      <c r="S6563" s="4">
        <v>0</v>
      </c>
    </row>
    <row r="6564" spans="1:19" ht="14.25" customHeight="1">
      <c r="A6564" s="4" t="s">
        <v>3923</v>
      </c>
      <c r="B6564" s="5"/>
      <c r="C6564" s="4">
        <v>0</v>
      </c>
      <c r="E6564" s="4" t="b">
        <f t="shared" si="110"/>
        <v>0</v>
      </c>
      <c r="F6564" s="4">
        <v>0</v>
      </c>
      <c r="G6564" s="4">
        <v>3402</v>
      </c>
      <c r="H6564" s="6">
        <v>44148</v>
      </c>
      <c r="I6564" s="4" t="s">
        <v>3982</v>
      </c>
      <c r="J6564" s="4" t="s">
        <v>40</v>
      </c>
      <c r="K6564" s="4">
        <v>14221</v>
      </c>
      <c r="L6564" s="4">
        <v>0</v>
      </c>
      <c r="M6564" s="4">
        <v>0</v>
      </c>
      <c r="N6564" s="4">
        <v>11000</v>
      </c>
      <c r="O6564" s="4">
        <v>0</v>
      </c>
      <c r="P6564" s="4">
        <v>-109000</v>
      </c>
      <c r="Q6564" s="4">
        <v>8708</v>
      </c>
      <c r="R6564" s="4" t="b">
        <f t="shared" si="111"/>
        <v>0</v>
      </c>
      <c r="S6564" s="4">
        <v>0</v>
      </c>
    </row>
    <row r="6565" spans="1:19" ht="14.25" customHeight="1">
      <c r="A6565" s="4" t="s">
        <v>3923</v>
      </c>
      <c r="B6565" s="5"/>
      <c r="C6565" s="4">
        <v>0</v>
      </c>
      <c r="E6565" s="4" t="b">
        <f t="shared" si="110"/>
        <v>0</v>
      </c>
      <c r="F6565" s="4">
        <v>0</v>
      </c>
      <c r="G6565" s="4">
        <v>3402</v>
      </c>
      <c r="H6565" s="6">
        <v>44179</v>
      </c>
      <c r="I6565" s="4" t="s">
        <v>3982</v>
      </c>
      <c r="J6565" s="4" t="s">
        <v>40</v>
      </c>
      <c r="K6565" s="4">
        <v>14300</v>
      </c>
      <c r="L6565" s="4">
        <v>0</v>
      </c>
      <c r="M6565" s="4">
        <v>0</v>
      </c>
      <c r="N6565" s="4">
        <v>11000</v>
      </c>
      <c r="O6565" s="4">
        <v>0</v>
      </c>
      <c r="P6565" s="4">
        <v>-120000</v>
      </c>
      <c r="Q6565" s="4">
        <v>8709</v>
      </c>
      <c r="R6565" s="4" t="b">
        <f t="shared" si="111"/>
        <v>0</v>
      </c>
      <c r="S6565" s="4">
        <v>0</v>
      </c>
    </row>
    <row r="6566" spans="1:19" ht="14.25" customHeight="1">
      <c r="A6566" s="4" t="s">
        <v>3923</v>
      </c>
      <c r="B6566" s="5" t="s">
        <v>3983</v>
      </c>
      <c r="C6566" s="4">
        <v>0</v>
      </c>
      <c r="D6566" s="4" t="s">
        <v>3983</v>
      </c>
      <c r="E6566" s="4" t="b">
        <f t="shared" si="110"/>
        <v>0</v>
      </c>
      <c r="F6566" s="4">
        <v>0</v>
      </c>
      <c r="G6566" s="4">
        <v>3402</v>
      </c>
      <c r="H6566" s="3" t="s">
        <v>21</v>
      </c>
      <c r="K6566" s="4">
        <v>0</v>
      </c>
      <c r="L6566" s="4">
        <v>0</v>
      </c>
      <c r="M6566" s="4">
        <v>0</v>
      </c>
      <c r="N6566" s="4">
        <v>120000</v>
      </c>
      <c r="O6566" s="4">
        <v>0</v>
      </c>
      <c r="P6566" s="4">
        <v>-120000</v>
      </c>
      <c r="Q6566" s="4">
        <v>8710</v>
      </c>
      <c r="R6566" s="4" t="b">
        <f t="shared" si="111"/>
        <v>0</v>
      </c>
      <c r="S6566" s="4">
        <v>0</v>
      </c>
    </row>
    <row r="6567" spans="1:19" ht="14.25" customHeight="1">
      <c r="A6567" s="4" t="s">
        <v>3923</v>
      </c>
      <c r="B6567" s="5" t="s">
        <v>334</v>
      </c>
      <c r="C6567" s="4">
        <v>0</v>
      </c>
      <c r="D6567" s="4" t="s">
        <v>334</v>
      </c>
      <c r="E6567" s="4" t="b">
        <f t="shared" si="110"/>
        <v>0</v>
      </c>
      <c r="F6567" s="4">
        <v>0</v>
      </c>
      <c r="G6567" s="4">
        <v>3501</v>
      </c>
      <c r="H6567" s="3" t="s">
        <v>21</v>
      </c>
      <c r="K6567" s="4">
        <v>0</v>
      </c>
      <c r="L6567" s="4">
        <v>120000</v>
      </c>
      <c r="M6567" s="4">
        <v>0</v>
      </c>
      <c r="N6567" s="4">
        <v>0</v>
      </c>
      <c r="O6567" s="4">
        <v>0</v>
      </c>
      <c r="P6567" s="4">
        <v>0</v>
      </c>
      <c r="Q6567" s="4">
        <v>8711</v>
      </c>
      <c r="R6567" s="4" t="b">
        <f t="shared" si="111"/>
        <v>0</v>
      </c>
      <c r="S6567" s="4">
        <v>0</v>
      </c>
    </row>
    <row r="6568" spans="1:19" ht="14.25" customHeight="1">
      <c r="A6568" s="4" t="s">
        <v>3923</v>
      </c>
      <c r="B6568" s="5"/>
      <c r="C6568" s="4">
        <v>0</v>
      </c>
      <c r="E6568" s="4" t="b">
        <f t="shared" si="110"/>
        <v>0</v>
      </c>
      <c r="F6568" s="4">
        <v>0</v>
      </c>
      <c r="G6568" s="4">
        <v>3501</v>
      </c>
      <c r="H6568" s="6">
        <v>43839</v>
      </c>
      <c r="I6568" s="4" t="s">
        <v>3984</v>
      </c>
      <c r="J6568" s="4" t="s">
        <v>40</v>
      </c>
      <c r="K6568" s="4">
        <v>13485</v>
      </c>
      <c r="L6568" s="4">
        <v>0</v>
      </c>
      <c r="M6568" s="4">
        <v>0</v>
      </c>
      <c r="N6568" s="4">
        <v>10000</v>
      </c>
      <c r="O6568" s="4">
        <v>0</v>
      </c>
      <c r="P6568" s="4">
        <v>-10000</v>
      </c>
      <c r="Q6568" s="4">
        <v>8712</v>
      </c>
      <c r="R6568" s="4" t="b">
        <f t="shared" si="111"/>
        <v>0</v>
      </c>
      <c r="S6568" s="4">
        <v>0</v>
      </c>
    </row>
    <row r="6569" spans="1:19" ht="14.25" customHeight="1">
      <c r="A6569" s="4" t="s">
        <v>3923</v>
      </c>
      <c r="B6569" s="5"/>
      <c r="C6569" s="4">
        <v>0</v>
      </c>
      <c r="E6569" s="4" t="b">
        <f t="shared" si="110"/>
        <v>0</v>
      </c>
      <c r="F6569" s="4">
        <v>0</v>
      </c>
      <c r="G6569" s="4">
        <v>3501</v>
      </c>
      <c r="H6569" s="6">
        <v>43873</v>
      </c>
      <c r="I6569" s="4" t="s">
        <v>3984</v>
      </c>
      <c r="J6569" s="4" t="s">
        <v>40</v>
      </c>
      <c r="K6569" s="4">
        <v>13578</v>
      </c>
      <c r="L6569" s="4">
        <v>0</v>
      </c>
      <c r="M6569" s="4">
        <v>0</v>
      </c>
      <c r="N6569" s="4">
        <v>10000</v>
      </c>
      <c r="O6569" s="4">
        <v>0</v>
      </c>
      <c r="P6569" s="4">
        <v>-20000</v>
      </c>
      <c r="Q6569" s="4">
        <v>8713</v>
      </c>
      <c r="R6569" s="4" t="b">
        <f t="shared" si="111"/>
        <v>0</v>
      </c>
      <c r="S6569" s="4">
        <v>0</v>
      </c>
    </row>
    <row r="6570" spans="1:19" ht="14.25" customHeight="1">
      <c r="A6570" s="4" t="s">
        <v>3923</v>
      </c>
      <c r="B6570" s="5"/>
      <c r="C6570" s="4">
        <v>0</v>
      </c>
      <c r="E6570" s="4" t="b">
        <f t="shared" si="110"/>
        <v>0</v>
      </c>
      <c r="F6570" s="4">
        <v>0</v>
      </c>
      <c r="G6570" s="4">
        <v>3501</v>
      </c>
      <c r="H6570" s="6">
        <v>43900</v>
      </c>
      <c r="I6570" s="4" t="s">
        <v>3984</v>
      </c>
      <c r="J6570" s="4" t="s">
        <v>40</v>
      </c>
      <c r="K6570" s="4">
        <v>13643</v>
      </c>
      <c r="L6570" s="4">
        <v>0</v>
      </c>
      <c r="M6570" s="4">
        <v>0</v>
      </c>
      <c r="N6570" s="4">
        <v>10000</v>
      </c>
      <c r="O6570" s="4">
        <v>0</v>
      </c>
      <c r="P6570" s="4">
        <v>-30000</v>
      </c>
      <c r="Q6570" s="4">
        <v>8714</v>
      </c>
      <c r="R6570" s="4" t="b">
        <f t="shared" si="111"/>
        <v>0</v>
      </c>
      <c r="S6570" s="4">
        <v>0</v>
      </c>
    </row>
    <row r="6571" spans="1:19" ht="14.25" customHeight="1">
      <c r="A6571" s="4" t="s">
        <v>3923</v>
      </c>
      <c r="B6571" s="5"/>
      <c r="C6571" s="4">
        <v>0</v>
      </c>
      <c r="E6571" s="4" t="b">
        <f t="shared" si="110"/>
        <v>0</v>
      </c>
      <c r="F6571" s="4">
        <v>0</v>
      </c>
      <c r="G6571" s="4">
        <v>3501</v>
      </c>
      <c r="H6571" s="6">
        <v>43938</v>
      </c>
      <c r="I6571" s="4" t="s">
        <v>3984</v>
      </c>
      <c r="J6571" s="4" t="s">
        <v>40</v>
      </c>
      <c r="K6571" s="4">
        <v>13718</v>
      </c>
      <c r="L6571" s="4">
        <v>0</v>
      </c>
      <c r="M6571" s="4">
        <v>0</v>
      </c>
      <c r="N6571" s="4">
        <v>10000</v>
      </c>
      <c r="O6571" s="4">
        <v>0</v>
      </c>
      <c r="P6571" s="4">
        <v>-40000</v>
      </c>
      <c r="Q6571" s="4">
        <v>8715</v>
      </c>
      <c r="R6571" s="4" t="b">
        <f t="shared" si="111"/>
        <v>0</v>
      </c>
      <c r="S6571" s="4">
        <v>0</v>
      </c>
    </row>
    <row r="6572" spans="1:19" ht="14.25" customHeight="1">
      <c r="A6572" s="4" t="s">
        <v>3923</v>
      </c>
      <c r="B6572" s="5"/>
      <c r="C6572" s="4">
        <v>0</v>
      </c>
      <c r="E6572" s="4" t="b">
        <f t="shared" si="110"/>
        <v>0</v>
      </c>
      <c r="F6572" s="4">
        <v>0</v>
      </c>
      <c r="G6572" s="4">
        <v>3501</v>
      </c>
      <c r="H6572" s="6">
        <v>43965</v>
      </c>
      <c r="I6572" s="4" t="s">
        <v>3984</v>
      </c>
      <c r="J6572" s="4" t="s">
        <v>40</v>
      </c>
      <c r="K6572" s="4">
        <v>13773</v>
      </c>
      <c r="L6572" s="4">
        <v>0</v>
      </c>
      <c r="M6572" s="4">
        <v>0</v>
      </c>
      <c r="N6572" s="4">
        <v>10000</v>
      </c>
      <c r="O6572" s="4">
        <v>0</v>
      </c>
      <c r="P6572" s="4">
        <v>-50000</v>
      </c>
      <c r="Q6572" s="4">
        <v>8716</v>
      </c>
      <c r="R6572" s="4" t="b">
        <f t="shared" si="111"/>
        <v>0</v>
      </c>
      <c r="S6572" s="4">
        <v>0</v>
      </c>
    </row>
    <row r="6573" spans="1:19" ht="14.25" customHeight="1">
      <c r="A6573" s="4" t="s">
        <v>3923</v>
      </c>
      <c r="B6573" s="5"/>
      <c r="C6573" s="4">
        <v>0</v>
      </c>
      <c r="E6573" s="4" t="b">
        <f t="shared" si="110"/>
        <v>0</v>
      </c>
      <c r="F6573" s="4">
        <v>0</v>
      </c>
      <c r="G6573" s="4">
        <v>3501</v>
      </c>
      <c r="H6573" s="6">
        <v>43992</v>
      </c>
      <c r="I6573" s="4" t="s">
        <v>3984</v>
      </c>
      <c r="J6573" s="4" t="s">
        <v>40</v>
      </c>
      <c r="K6573" s="4">
        <v>13827</v>
      </c>
      <c r="L6573" s="4">
        <v>0</v>
      </c>
      <c r="M6573" s="4">
        <v>0</v>
      </c>
      <c r="N6573" s="4">
        <v>10000</v>
      </c>
      <c r="O6573" s="4">
        <v>0</v>
      </c>
      <c r="P6573" s="4">
        <v>-60000</v>
      </c>
      <c r="Q6573" s="4">
        <v>8717</v>
      </c>
      <c r="R6573" s="4" t="b">
        <f t="shared" si="111"/>
        <v>0</v>
      </c>
      <c r="S6573" s="4">
        <v>0</v>
      </c>
    </row>
    <row r="6574" spans="1:19" ht="14.25" customHeight="1">
      <c r="A6574" s="4" t="s">
        <v>3923</v>
      </c>
      <c r="B6574" s="5"/>
      <c r="C6574" s="4">
        <v>0</v>
      </c>
      <c r="E6574" s="4" t="b">
        <f t="shared" si="110"/>
        <v>0</v>
      </c>
      <c r="F6574" s="4">
        <v>0</v>
      </c>
      <c r="G6574" s="4">
        <v>3501</v>
      </c>
      <c r="H6574" s="6">
        <v>44018</v>
      </c>
      <c r="I6574" s="4" t="s">
        <v>3984</v>
      </c>
      <c r="J6574" s="4" t="s">
        <v>40</v>
      </c>
      <c r="K6574" s="4">
        <v>13889</v>
      </c>
      <c r="L6574" s="4">
        <v>0</v>
      </c>
      <c r="M6574" s="4">
        <v>0</v>
      </c>
      <c r="N6574" s="4">
        <v>10000</v>
      </c>
      <c r="O6574" s="4">
        <v>0</v>
      </c>
      <c r="P6574" s="4">
        <v>-70000</v>
      </c>
      <c r="Q6574" s="4">
        <v>8718</v>
      </c>
      <c r="R6574" s="4" t="b">
        <f t="shared" si="111"/>
        <v>0</v>
      </c>
      <c r="S6574" s="4">
        <v>0</v>
      </c>
    </row>
    <row r="6575" spans="1:19" ht="14.25" customHeight="1">
      <c r="A6575" s="4" t="s">
        <v>3923</v>
      </c>
      <c r="B6575" s="5"/>
      <c r="C6575" s="4">
        <v>0</v>
      </c>
      <c r="E6575" s="4" t="b">
        <f t="shared" si="110"/>
        <v>0</v>
      </c>
      <c r="F6575" s="4">
        <v>0</v>
      </c>
      <c r="G6575" s="4">
        <v>3501</v>
      </c>
      <c r="H6575" s="6">
        <v>44053</v>
      </c>
      <c r="I6575" s="4" t="s">
        <v>3984</v>
      </c>
      <c r="J6575" s="4" t="s">
        <v>40</v>
      </c>
      <c r="K6575" s="4">
        <v>13967</v>
      </c>
      <c r="L6575" s="4">
        <v>0</v>
      </c>
      <c r="M6575" s="4">
        <v>0</v>
      </c>
      <c r="N6575" s="4">
        <v>10000</v>
      </c>
      <c r="O6575" s="4">
        <v>0</v>
      </c>
      <c r="P6575" s="4">
        <v>-80000</v>
      </c>
      <c r="Q6575" s="4">
        <v>8719</v>
      </c>
      <c r="R6575" s="4" t="b">
        <f t="shared" si="111"/>
        <v>0</v>
      </c>
      <c r="S6575" s="4">
        <v>0</v>
      </c>
    </row>
    <row r="6576" spans="1:19" ht="14.25" customHeight="1">
      <c r="A6576" s="4" t="s">
        <v>3923</v>
      </c>
      <c r="B6576" s="5"/>
      <c r="C6576" s="4">
        <v>0</v>
      </c>
      <c r="E6576" s="4" t="b">
        <f t="shared" si="110"/>
        <v>0</v>
      </c>
      <c r="F6576" s="4">
        <v>0</v>
      </c>
      <c r="G6576" s="4">
        <v>3501</v>
      </c>
      <c r="H6576" s="6">
        <v>44077</v>
      </c>
      <c r="I6576" s="4" t="s">
        <v>3984</v>
      </c>
      <c r="J6576" s="4" t="s">
        <v>40</v>
      </c>
      <c r="K6576" s="4">
        <v>14032</v>
      </c>
      <c r="L6576" s="4">
        <v>0</v>
      </c>
      <c r="M6576" s="4">
        <v>0</v>
      </c>
      <c r="N6576" s="4">
        <v>10000</v>
      </c>
      <c r="O6576" s="4">
        <v>0</v>
      </c>
      <c r="P6576" s="4">
        <v>-90000</v>
      </c>
      <c r="Q6576" s="4">
        <v>8720</v>
      </c>
      <c r="R6576" s="4" t="b">
        <f t="shared" si="111"/>
        <v>0</v>
      </c>
      <c r="S6576" s="4">
        <v>0</v>
      </c>
    </row>
    <row r="6577" spans="1:19" ht="14.25" customHeight="1">
      <c r="A6577" s="4" t="s">
        <v>3923</v>
      </c>
      <c r="B6577" s="5"/>
      <c r="C6577" s="4">
        <v>0</v>
      </c>
      <c r="E6577" s="4" t="b">
        <f t="shared" si="110"/>
        <v>0</v>
      </c>
      <c r="F6577" s="4">
        <v>0</v>
      </c>
      <c r="G6577" s="4">
        <v>3501</v>
      </c>
      <c r="H6577" s="6">
        <v>44106</v>
      </c>
      <c r="I6577" s="4" t="s">
        <v>3984</v>
      </c>
      <c r="J6577" s="4" t="s">
        <v>40</v>
      </c>
      <c r="K6577" s="4">
        <v>14106</v>
      </c>
      <c r="L6577" s="4">
        <v>0</v>
      </c>
      <c r="M6577" s="4">
        <v>0</v>
      </c>
      <c r="N6577" s="4">
        <v>10000</v>
      </c>
      <c r="O6577" s="4">
        <v>0</v>
      </c>
      <c r="P6577" s="4">
        <v>-100000</v>
      </c>
      <c r="Q6577" s="4">
        <v>8721</v>
      </c>
      <c r="R6577" s="4" t="b">
        <f t="shared" si="111"/>
        <v>0</v>
      </c>
      <c r="S6577" s="4">
        <v>0</v>
      </c>
    </row>
    <row r="6578" spans="1:19" ht="14.25" customHeight="1">
      <c r="A6578" s="4" t="s">
        <v>3923</v>
      </c>
      <c r="B6578" s="5"/>
      <c r="C6578" s="4">
        <v>0</v>
      </c>
      <c r="E6578" s="4" t="b">
        <f t="shared" si="110"/>
        <v>0</v>
      </c>
      <c r="F6578" s="4">
        <v>0</v>
      </c>
      <c r="G6578" s="4">
        <v>3501</v>
      </c>
      <c r="H6578" s="6">
        <v>44139</v>
      </c>
      <c r="I6578" s="4" t="s">
        <v>3984</v>
      </c>
      <c r="J6578" s="4" t="s">
        <v>40</v>
      </c>
      <c r="K6578" s="4">
        <v>14173</v>
      </c>
      <c r="L6578" s="4">
        <v>0</v>
      </c>
      <c r="M6578" s="4">
        <v>0</v>
      </c>
      <c r="N6578" s="4">
        <v>10000</v>
      </c>
      <c r="O6578" s="4">
        <v>0</v>
      </c>
      <c r="P6578" s="4">
        <v>-110000</v>
      </c>
      <c r="Q6578" s="4">
        <v>8722</v>
      </c>
      <c r="R6578" s="4" t="b">
        <f t="shared" si="111"/>
        <v>0</v>
      </c>
      <c r="S6578" s="4">
        <v>0</v>
      </c>
    </row>
    <row r="6579" spans="1:19" ht="14.25" customHeight="1">
      <c r="A6579" s="4" t="s">
        <v>3923</v>
      </c>
      <c r="B6579" s="5"/>
      <c r="C6579" s="4">
        <v>0</v>
      </c>
      <c r="E6579" s="4" t="b">
        <f t="shared" si="110"/>
        <v>0</v>
      </c>
      <c r="F6579" s="4">
        <v>0</v>
      </c>
      <c r="G6579" s="4">
        <v>3501</v>
      </c>
      <c r="H6579" s="6">
        <v>44169</v>
      </c>
      <c r="I6579" s="4" t="s">
        <v>3984</v>
      </c>
      <c r="J6579" s="4" t="s">
        <v>40</v>
      </c>
      <c r="K6579" s="4">
        <v>14251</v>
      </c>
      <c r="L6579" s="4">
        <v>0</v>
      </c>
      <c r="M6579" s="4">
        <v>0</v>
      </c>
      <c r="N6579" s="4">
        <v>10000</v>
      </c>
      <c r="O6579" s="4">
        <v>0</v>
      </c>
      <c r="P6579" s="4">
        <v>-120000</v>
      </c>
      <c r="Q6579" s="4">
        <v>8723</v>
      </c>
      <c r="R6579" s="4" t="b">
        <f t="shared" si="111"/>
        <v>0</v>
      </c>
      <c r="S6579" s="4">
        <v>0</v>
      </c>
    </row>
    <row r="6580" spans="1:19" ht="14.25" customHeight="1">
      <c r="A6580" s="4" t="s">
        <v>3923</v>
      </c>
      <c r="B6580" s="5" t="s">
        <v>3985</v>
      </c>
      <c r="C6580" s="4">
        <v>0</v>
      </c>
      <c r="D6580" s="4" t="s">
        <v>3985</v>
      </c>
      <c r="E6580" s="4" t="b">
        <f t="shared" si="110"/>
        <v>0</v>
      </c>
      <c r="F6580" s="4">
        <v>0</v>
      </c>
      <c r="G6580" s="4">
        <v>3501</v>
      </c>
      <c r="H6580" s="3" t="s">
        <v>21</v>
      </c>
      <c r="K6580" s="4">
        <v>0</v>
      </c>
      <c r="L6580" s="4">
        <v>0</v>
      </c>
      <c r="M6580" s="4">
        <v>0</v>
      </c>
      <c r="N6580" s="4">
        <v>120000</v>
      </c>
      <c r="O6580" s="4">
        <v>0</v>
      </c>
      <c r="P6580" s="4">
        <v>-120000</v>
      </c>
      <c r="Q6580" s="4">
        <v>8724</v>
      </c>
      <c r="R6580" s="4" t="b">
        <f t="shared" si="111"/>
        <v>0</v>
      </c>
      <c r="S6580" s="4">
        <v>0</v>
      </c>
    </row>
    <row r="6581" spans="1:19" ht="14.25" customHeight="1">
      <c r="A6581" s="4" t="s">
        <v>3923</v>
      </c>
      <c r="B6581" s="5" t="s">
        <v>345</v>
      </c>
      <c r="C6581" s="4">
        <v>0</v>
      </c>
      <c r="D6581" s="4" t="s">
        <v>345</v>
      </c>
      <c r="E6581" s="4" t="b">
        <f t="shared" si="110"/>
        <v>0</v>
      </c>
      <c r="F6581" s="4">
        <v>0</v>
      </c>
      <c r="G6581" s="4">
        <v>3502</v>
      </c>
      <c r="H6581" s="3" t="s">
        <v>21</v>
      </c>
      <c r="K6581" s="4">
        <v>0</v>
      </c>
      <c r="L6581" s="4">
        <v>120000</v>
      </c>
      <c r="M6581" s="4">
        <v>0</v>
      </c>
      <c r="N6581" s="4">
        <v>0</v>
      </c>
      <c r="O6581" s="4">
        <v>0</v>
      </c>
      <c r="P6581" s="4">
        <v>0</v>
      </c>
      <c r="Q6581" s="4">
        <v>8725</v>
      </c>
      <c r="R6581" s="4" t="b">
        <f t="shared" si="111"/>
        <v>0</v>
      </c>
      <c r="S6581" s="4">
        <v>0</v>
      </c>
    </row>
    <row r="6582" spans="1:19" ht="14.25" customHeight="1">
      <c r="A6582" s="4" t="s">
        <v>3923</v>
      </c>
      <c r="B6582" s="5"/>
      <c r="C6582" s="4">
        <v>0</v>
      </c>
      <c r="E6582" s="4" t="b">
        <f t="shared" si="110"/>
        <v>0</v>
      </c>
      <c r="F6582" s="4">
        <v>0</v>
      </c>
      <c r="G6582" s="4">
        <v>3502</v>
      </c>
      <c r="H6582" s="6">
        <v>43845</v>
      </c>
      <c r="I6582" s="4" t="s">
        <v>3986</v>
      </c>
      <c r="J6582" s="4" t="s">
        <v>40</v>
      </c>
      <c r="K6582" s="4">
        <v>13520</v>
      </c>
      <c r="L6582" s="4">
        <v>0</v>
      </c>
      <c r="M6582" s="4">
        <v>0</v>
      </c>
      <c r="N6582" s="4">
        <v>10000</v>
      </c>
      <c r="O6582" s="4">
        <v>0</v>
      </c>
      <c r="P6582" s="4">
        <v>-10000</v>
      </c>
      <c r="Q6582" s="4">
        <v>8726</v>
      </c>
      <c r="R6582" s="4" t="b">
        <f t="shared" si="111"/>
        <v>0</v>
      </c>
      <c r="S6582" s="4">
        <v>0</v>
      </c>
    </row>
    <row r="6583" spans="1:19" ht="14.25" customHeight="1">
      <c r="A6583" s="4" t="s">
        <v>3923</v>
      </c>
      <c r="B6583" s="5"/>
      <c r="C6583" s="4">
        <v>0</v>
      </c>
      <c r="E6583" s="4" t="b">
        <f t="shared" si="110"/>
        <v>0</v>
      </c>
      <c r="F6583" s="4">
        <v>0</v>
      </c>
      <c r="G6583" s="4">
        <v>3502</v>
      </c>
      <c r="H6583" s="6">
        <v>43871</v>
      </c>
      <c r="I6583" s="4" t="s">
        <v>3986</v>
      </c>
      <c r="J6583" s="4" t="s">
        <v>40</v>
      </c>
      <c r="K6583" s="4">
        <v>13559</v>
      </c>
      <c r="L6583" s="4">
        <v>0</v>
      </c>
      <c r="M6583" s="4">
        <v>0</v>
      </c>
      <c r="N6583" s="4">
        <v>10000</v>
      </c>
      <c r="O6583" s="4">
        <v>0</v>
      </c>
      <c r="P6583" s="4">
        <v>-20000</v>
      </c>
      <c r="Q6583" s="4">
        <v>8727</v>
      </c>
      <c r="R6583" s="4" t="b">
        <f t="shared" si="111"/>
        <v>0</v>
      </c>
      <c r="S6583" s="4">
        <v>0</v>
      </c>
    </row>
    <row r="6584" spans="1:19" ht="14.25" customHeight="1">
      <c r="A6584" s="4" t="s">
        <v>3923</v>
      </c>
      <c r="B6584" s="5"/>
      <c r="C6584" s="4">
        <v>0</v>
      </c>
      <c r="E6584" s="4" t="b">
        <f t="shared" si="110"/>
        <v>0</v>
      </c>
      <c r="F6584" s="4">
        <v>0</v>
      </c>
      <c r="G6584" s="4">
        <v>3502</v>
      </c>
      <c r="H6584" s="6">
        <v>43896</v>
      </c>
      <c r="I6584" s="4" t="s">
        <v>3986</v>
      </c>
      <c r="J6584" s="4" t="s">
        <v>40</v>
      </c>
      <c r="K6584" s="4">
        <v>13621</v>
      </c>
      <c r="L6584" s="4">
        <v>0</v>
      </c>
      <c r="M6584" s="4">
        <v>0</v>
      </c>
      <c r="N6584" s="4">
        <v>10000</v>
      </c>
      <c r="O6584" s="4">
        <v>0</v>
      </c>
      <c r="P6584" s="4">
        <v>-30000</v>
      </c>
      <c r="Q6584" s="4">
        <v>8728</v>
      </c>
      <c r="R6584" s="4" t="b">
        <f t="shared" si="111"/>
        <v>0</v>
      </c>
      <c r="S6584" s="4">
        <v>0</v>
      </c>
    </row>
    <row r="6585" spans="1:19" ht="14.25" customHeight="1">
      <c r="A6585" s="4" t="s">
        <v>3923</v>
      </c>
      <c r="B6585" s="5"/>
      <c r="C6585" s="4">
        <v>0</v>
      </c>
      <c r="E6585" s="4" t="b">
        <f t="shared" si="110"/>
        <v>0</v>
      </c>
      <c r="F6585" s="4">
        <v>0</v>
      </c>
      <c r="G6585" s="4">
        <v>3502</v>
      </c>
      <c r="H6585" s="6">
        <v>43949</v>
      </c>
      <c r="I6585" s="4" t="s">
        <v>3986</v>
      </c>
      <c r="J6585" s="4" t="s">
        <v>40</v>
      </c>
      <c r="K6585" s="4">
        <v>13732</v>
      </c>
      <c r="L6585" s="4">
        <v>0</v>
      </c>
      <c r="M6585" s="4">
        <v>0</v>
      </c>
      <c r="N6585" s="4">
        <v>10000</v>
      </c>
      <c r="O6585" s="4">
        <v>0</v>
      </c>
      <c r="P6585" s="4">
        <v>-40000</v>
      </c>
      <c r="Q6585" s="4">
        <v>8729</v>
      </c>
      <c r="R6585" s="4" t="b">
        <f t="shared" si="111"/>
        <v>0</v>
      </c>
      <c r="S6585" s="4">
        <v>0</v>
      </c>
    </row>
    <row r="6586" spans="1:19" ht="14.25" customHeight="1">
      <c r="A6586" s="4" t="s">
        <v>3923</v>
      </c>
      <c r="B6586" s="5"/>
      <c r="C6586" s="4">
        <v>0</v>
      </c>
      <c r="E6586" s="4" t="b">
        <f t="shared" si="110"/>
        <v>0</v>
      </c>
      <c r="F6586" s="4">
        <v>0</v>
      </c>
      <c r="G6586" s="4">
        <v>3502</v>
      </c>
      <c r="H6586" s="6">
        <v>43981</v>
      </c>
      <c r="I6586" s="4" t="s">
        <v>3986</v>
      </c>
      <c r="J6586" s="4" t="s">
        <v>40</v>
      </c>
      <c r="K6586" s="4">
        <v>13799</v>
      </c>
      <c r="L6586" s="4">
        <v>0</v>
      </c>
      <c r="M6586" s="4">
        <v>0</v>
      </c>
      <c r="N6586" s="4">
        <v>10000</v>
      </c>
      <c r="O6586" s="4">
        <v>0</v>
      </c>
      <c r="P6586" s="4">
        <v>-50000</v>
      </c>
      <c r="Q6586" s="4">
        <v>8730</v>
      </c>
      <c r="R6586" s="4" t="b">
        <f t="shared" si="111"/>
        <v>0</v>
      </c>
      <c r="S6586" s="4">
        <v>0</v>
      </c>
    </row>
    <row r="6587" spans="1:19" ht="14.25" customHeight="1">
      <c r="A6587" s="4" t="s">
        <v>3923</v>
      </c>
      <c r="B6587" s="5"/>
      <c r="C6587" s="4">
        <v>0</v>
      </c>
      <c r="E6587" s="4" t="b">
        <f t="shared" si="110"/>
        <v>0</v>
      </c>
      <c r="F6587" s="4">
        <v>0</v>
      </c>
      <c r="G6587" s="4">
        <v>3502</v>
      </c>
      <c r="H6587" s="6">
        <v>43994</v>
      </c>
      <c r="I6587" s="4" t="s">
        <v>3986</v>
      </c>
      <c r="J6587" s="4" t="s">
        <v>40</v>
      </c>
      <c r="K6587" s="4">
        <v>13861</v>
      </c>
      <c r="L6587" s="4">
        <v>0</v>
      </c>
      <c r="M6587" s="4">
        <v>0</v>
      </c>
      <c r="N6587" s="4">
        <v>10000</v>
      </c>
      <c r="O6587" s="4">
        <v>0</v>
      </c>
      <c r="P6587" s="4">
        <v>-60000</v>
      </c>
      <c r="Q6587" s="4">
        <v>8731</v>
      </c>
      <c r="R6587" s="4" t="b">
        <f t="shared" si="111"/>
        <v>0</v>
      </c>
      <c r="S6587" s="4">
        <v>0</v>
      </c>
    </row>
    <row r="6588" spans="1:19" ht="14.25" customHeight="1">
      <c r="A6588" s="4" t="s">
        <v>3923</v>
      </c>
      <c r="B6588" s="5"/>
      <c r="C6588" s="4">
        <v>0</v>
      </c>
      <c r="E6588" s="4" t="b">
        <f t="shared" si="110"/>
        <v>0</v>
      </c>
      <c r="F6588" s="4">
        <v>0</v>
      </c>
      <c r="G6588" s="4">
        <v>3502</v>
      </c>
      <c r="H6588" s="6">
        <v>44026</v>
      </c>
      <c r="I6588" s="4" t="s">
        <v>3986</v>
      </c>
      <c r="J6588" s="4" t="s">
        <v>40</v>
      </c>
      <c r="K6588" s="4">
        <v>13952</v>
      </c>
      <c r="L6588" s="4">
        <v>0</v>
      </c>
      <c r="M6588" s="4">
        <v>0</v>
      </c>
      <c r="N6588" s="4">
        <v>10000</v>
      </c>
      <c r="O6588" s="4">
        <v>0</v>
      </c>
      <c r="P6588" s="4">
        <v>-70000</v>
      </c>
      <c r="Q6588" s="4">
        <v>8732</v>
      </c>
      <c r="R6588" s="4" t="b">
        <f t="shared" si="111"/>
        <v>0</v>
      </c>
      <c r="S6588" s="4">
        <v>0</v>
      </c>
    </row>
    <row r="6589" spans="1:19" ht="14.25" customHeight="1">
      <c r="A6589" s="4" t="s">
        <v>3923</v>
      </c>
      <c r="B6589" s="5"/>
      <c r="C6589" s="4">
        <v>0</v>
      </c>
      <c r="E6589" s="4" t="b">
        <f t="shared" si="110"/>
        <v>0</v>
      </c>
      <c r="F6589" s="4">
        <v>0</v>
      </c>
      <c r="G6589" s="4">
        <v>3502</v>
      </c>
      <c r="H6589" s="6">
        <v>44055</v>
      </c>
      <c r="I6589" s="4" t="s">
        <v>3986</v>
      </c>
      <c r="J6589" s="4" t="s">
        <v>40</v>
      </c>
      <c r="K6589" s="4">
        <v>14020</v>
      </c>
      <c r="L6589" s="4">
        <v>0</v>
      </c>
      <c r="M6589" s="4">
        <v>0</v>
      </c>
      <c r="N6589" s="4">
        <v>10000</v>
      </c>
      <c r="O6589" s="4">
        <v>0</v>
      </c>
      <c r="P6589" s="4">
        <v>-80000</v>
      </c>
      <c r="Q6589" s="4">
        <v>8733</v>
      </c>
      <c r="R6589" s="4" t="b">
        <f t="shared" si="111"/>
        <v>0</v>
      </c>
      <c r="S6589" s="4">
        <v>0</v>
      </c>
    </row>
    <row r="6590" spans="1:19" ht="14.25" customHeight="1">
      <c r="A6590" s="4" t="s">
        <v>3923</v>
      </c>
      <c r="B6590" s="5"/>
      <c r="C6590" s="4">
        <v>0</v>
      </c>
      <c r="E6590" s="4" t="b">
        <f t="shared" si="110"/>
        <v>0</v>
      </c>
      <c r="F6590" s="4">
        <v>0</v>
      </c>
      <c r="G6590" s="4">
        <v>3502</v>
      </c>
      <c r="H6590" s="6">
        <v>44086</v>
      </c>
      <c r="I6590" s="4" t="s">
        <v>3986</v>
      </c>
      <c r="J6590" s="4" t="s">
        <v>40</v>
      </c>
      <c r="K6590" s="4">
        <v>14079</v>
      </c>
      <c r="L6590" s="4">
        <v>0</v>
      </c>
      <c r="M6590" s="4">
        <v>0</v>
      </c>
      <c r="N6590" s="4">
        <v>10000</v>
      </c>
      <c r="O6590" s="4">
        <v>0</v>
      </c>
      <c r="P6590" s="4">
        <v>-90000</v>
      </c>
      <c r="Q6590" s="4">
        <v>8734</v>
      </c>
      <c r="R6590" s="4" t="b">
        <f t="shared" si="111"/>
        <v>0</v>
      </c>
      <c r="S6590" s="4">
        <v>0</v>
      </c>
    </row>
    <row r="6591" spans="1:19" ht="14.25" customHeight="1">
      <c r="A6591" s="4" t="s">
        <v>3923</v>
      </c>
      <c r="B6591" s="5"/>
      <c r="C6591" s="4">
        <v>0</v>
      </c>
      <c r="E6591" s="4" t="b">
        <f t="shared" si="110"/>
        <v>0</v>
      </c>
      <c r="F6591" s="4">
        <v>0</v>
      </c>
      <c r="G6591" s="4">
        <v>3502</v>
      </c>
      <c r="H6591" s="6">
        <v>44118</v>
      </c>
      <c r="I6591" s="4" t="s">
        <v>3986</v>
      </c>
      <c r="J6591" s="4" t="s">
        <v>40</v>
      </c>
      <c r="K6591" s="4">
        <v>14154</v>
      </c>
      <c r="L6591" s="4">
        <v>0</v>
      </c>
      <c r="M6591" s="4">
        <v>0</v>
      </c>
      <c r="N6591" s="4">
        <v>10000</v>
      </c>
      <c r="O6591" s="4">
        <v>0</v>
      </c>
      <c r="P6591" s="4">
        <v>-100000</v>
      </c>
      <c r="Q6591" s="4">
        <v>8735</v>
      </c>
      <c r="R6591" s="4" t="b">
        <f t="shared" si="111"/>
        <v>0</v>
      </c>
      <c r="S6591" s="4">
        <v>0</v>
      </c>
    </row>
    <row r="6592" spans="1:19" ht="14.25" customHeight="1">
      <c r="A6592" s="4" t="s">
        <v>3923</v>
      </c>
      <c r="B6592" s="5"/>
      <c r="C6592" s="4">
        <v>0</v>
      </c>
      <c r="E6592" s="4" t="b">
        <f t="shared" si="110"/>
        <v>0</v>
      </c>
      <c r="F6592" s="4">
        <v>0</v>
      </c>
      <c r="G6592" s="4">
        <v>3502</v>
      </c>
      <c r="H6592" s="6">
        <v>44149</v>
      </c>
      <c r="I6592" s="4" t="s">
        <v>3986</v>
      </c>
      <c r="J6592" s="4" t="s">
        <v>40</v>
      </c>
      <c r="K6592" s="4">
        <v>14231</v>
      </c>
      <c r="L6592" s="4">
        <v>0</v>
      </c>
      <c r="M6592" s="4">
        <v>0</v>
      </c>
      <c r="N6592" s="4">
        <v>10000</v>
      </c>
      <c r="O6592" s="4">
        <v>0</v>
      </c>
      <c r="P6592" s="4">
        <v>-110000</v>
      </c>
      <c r="Q6592" s="4">
        <v>8736</v>
      </c>
      <c r="R6592" s="4" t="b">
        <f t="shared" si="111"/>
        <v>0</v>
      </c>
      <c r="S6592" s="4">
        <v>0</v>
      </c>
    </row>
    <row r="6593" spans="1:19" ht="14.25" customHeight="1">
      <c r="A6593" s="4" t="s">
        <v>3923</v>
      </c>
      <c r="B6593" s="5"/>
      <c r="C6593" s="4">
        <v>0</v>
      </c>
      <c r="E6593" s="4" t="b">
        <f t="shared" si="110"/>
        <v>0</v>
      </c>
      <c r="F6593" s="4">
        <v>0</v>
      </c>
      <c r="G6593" s="4">
        <v>3502</v>
      </c>
      <c r="H6593" s="6">
        <v>44179</v>
      </c>
      <c r="I6593" s="4" t="s">
        <v>3986</v>
      </c>
      <c r="J6593" s="4" t="s">
        <v>40</v>
      </c>
      <c r="K6593" s="4">
        <v>14310</v>
      </c>
      <c r="L6593" s="4">
        <v>0</v>
      </c>
      <c r="M6593" s="4">
        <v>0</v>
      </c>
      <c r="N6593" s="4">
        <v>10000</v>
      </c>
      <c r="O6593" s="4">
        <v>0</v>
      </c>
      <c r="P6593" s="4">
        <v>-120000</v>
      </c>
      <c r="Q6593" s="4">
        <v>8737</v>
      </c>
      <c r="R6593" s="4" t="b">
        <f t="shared" si="111"/>
        <v>0</v>
      </c>
      <c r="S6593" s="4">
        <v>0</v>
      </c>
    </row>
    <row r="6594" spans="1:19" ht="14.25" customHeight="1">
      <c r="A6594" s="4" t="s">
        <v>3923</v>
      </c>
      <c r="B6594" s="5" t="s">
        <v>3987</v>
      </c>
      <c r="C6594" s="4">
        <v>0</v>
      </c>
      <c r="D6594" s="4" t="s">
        <v>3987</v>
      </c>
      <c r="E6594" s="4" t="b">
        <f t="shared" si="110"/>
        <v>0</v>
      </c>
      <c r="F6594" s="4">
        <v>0</v>
      </c>
      <c r="G6594" s="4">
        <v>3502</v>
      </c>
      <c r="H6594" s="3" t="s">
        <v>21</v>
      </c>
      <c r="K6594" s="4">
        <v>0</v>
      </c>
      <c r="L6594" s="4">
        <v>0</v>
      </c>
      <c r="M6594" s="4">
        <v>0</v>
      </c>
      <c r="N6594" s="4">
        <v>120000</v>
      </c>
      <c r="O6594" s="4">
        <v>0</v>
      </c>
      <c r="P6594" s="4">
        <v>-120000</v>
      </c>
      <c r="Q6594" s="4">
        <v>8738</v>
      </c>
      <c r="R6594" s="4" t="b">
        <f t="shared" si="111"/>
        <v>0</v>
      </c>
      <c r="S6594" s="4">
        <v>0</v>
      </c>
    </row>
    <row r="6595" spans="1:19" ht="14.25" customHeight="1">
      <c r="A6595" s="4" t="s">
        <v>3923</v>
      </c>
      <c r="B6595" s="5" t="s">
        <v>356</v>
      </c>
      <c r="C6595" s="4">
        <v>0</v>
      </c>
      <c r="D6595" s="4" t="s">
        <v>356</v>
      </c>
      <c r="E6595" s="4" t="b">
        <f t="shared" si="110"/>
        <v>0</v>
      </c>
      <c r="F6595" s="4">
        <v>0</v>
      </c>
      <c r="G6595" s="4">
        <v>4101</v>
      </c>
      <c r="H6595" s="3" t="s">
        <v>21</v>
      </c>
      <c r="K6595" s="4">
        <v>0</v>
      </c>
      <c r="L6595" s="4">
        <v>132000</v>
      </c>
      <c r="M6595" s="4">
        <v>0</v>
      </c>
      <c r="N6595" s="4">
        <v>0</v>
      </c>
      <c r="O6595" s="4">
        <v>0</v>
      </c>
      <c r="P6595" s="4">
        <v>0</v>
      </c>
      <c r="Q6595" s="4">
        <v>8739</v>
      </c>
      <c r="R6595" s="4" t="b">
        <f t="shared" si="111"/>
        <v>0</v>
      </c>
      <c r="S6595" s="4">
        <v>0</v>
      </c>
    </row>
    <row r="6596" spans="1:19" ht="14.25" customHeight="1">
      <c r="A6596" s="4" t="s">
        <v>3923</v>
      </c>
      <c r="B6596" s="5"/>
      <c r="C6596" s="4">
        <v>0</v>
      </c>
      <c r="E6596" s="4" t="b">
        <f t="shared" si="110"/>
        <v>0</v>
      </c>
      <c r="F6596" s="4">
        <v>0</v>
      </c>
      <c r="G6596" s="4">
        <v>4101</v>
      </c>
      <c r="H6596" s="6">
        <v>43838</v>
      </c>
      <c r="I6596" s="4" t="s">
        <v>3988</v>
      </c>
      <c r="J6596" s="4" t="s">
        <v>40</v>
      </c>
      <c r="K6596" s="4">
        <v>13478</v>
      </c>
      <c r="L6596" s="4">
        <v>0</v>
      </c>
      <c r="M6596" s="4">
        <v>0</v>
      </c>
      <c r="N6596" s="4">
        <v>11000</v>
      </c>
      <c r="O6596" s="4">
        <v>0</v>
      </c>
      <c r="P6596" s="4">
        <v>-11000</v>
      </c>
      <c r="Q6596" s="4">
        <v>8740</v>
      </c>
      <c r="R6596" s="4" t="b">
        <f t="shared" si="111"/>
        <v>0</v>
      </c>
      <c r="S6596" s="4">
        <v>0</v>
      </c>
    </row>
    <row r="6597" spans="1:19" ht="14.25" customHeight="1">
      <c r="A6597" s="4" t="s">
        <v>3923</v>
      </c>
      <c r="B6597" s="5"/>
      <c r="C6597" s="4">
        <v>0</v>
      </c>
      <c r="E6597" s="4" t="b">
        <f t="shared" si="110"/>
        <v>0</v>
      </c>
      <c r="F6597" s="4">
        <v>0</v>
      </c>
      <c r="G6597" s="4">
        <v>4101</v>
      </c>
      <c r="H6597" s="6">
        <v>43867</v>
      </c>
      <c r="I6597" s="4" t="s">
        <v>3988</v>
      </c>
      <c r="J6597" s="4" t="s">
        <v>40</v>
      </c>
      <c r="K6597" s="4">
        <v>13549</v>
      </c>
      <c r="L6597" s="4">
        <v>0</v>
      </c>
      <c r="M6597" s="4">
        <v>0</v>
      </c>
      <c r="N6597" s="4">
        <v>11000</v>
      </c>
      <c r="O6597" s="4">
        <v>0</v>
      </c>
      <c r="P6597" s="4">
        <v>-22000</v>
      </c>
      <c r="Q6597" s="4">
        <v>8741</v>
      </c>
      <c r="R6597" s="4" t="b">
        <f t="shared" si="111"/>
        <v>0</v>
      </c>
      <c r="S6597" s="4">
        <v>0</v>
      </c>
    </row>
    <row r="6598" spans="1:19" ht="14.25" customHeight="1">
      <c r="A6598" s="4" t="s">
        <v>3923</v>
      </c>
      <c r="B6598" s="5"/>
      <c r="C6598" s="4">
        <v>0</v>
      </c>
      <c r="E6598" s="4" t="b">
        <f t="shared" si="110"/>
        <v>0</v>
      </c>
      <c r="F6598" s="4">
        <v>0</v>
      </c>
      <c r="G6598" s="4">
        <v>4101</v>
      </c>
      <c r="H6598" s="6">
        <v>43896</v>
      </c>
      <c r="I6598" s="4" t="s">
        <v>3988</v>
      </c>
      <c r="J6598" s="4" t="s">
        <v>40</v>
      </c>
      <c r="K6598" s="4">
        <v>13620</v>
      </c>
      <c r="L6598" s="4">
        <v>0</v>
      </c>
      <c r="M6598" s="4">
        <v>0</v>
      </c>
      <c r="N6598" s="4">
        <v>11000</v>
      </c>
      <c r="O6598" s="4">
        <v>0</v>
      </c>
      <c r="P6598" s="4">
        <v>-33000</v>
      </c>
      <c r="Q6598" s="4">
        <v>8742</v>
      </c>
      <c r="R6598" s="4" t="b">
        <f t="shared" si="111"/>
        <v>0</v>
      </c>
      <c r="S6598" s="4">
        <v>0</v>
      </c>
    </row>
    <row r="6599" spans="1:19" ht="14.25" customHeight="1">
      <c r="A6599" s="4" t="s">
        <v>3923</v>
      </c>
      <c r="B6599" s="5"/>
      <c r="C6599" s="4">
        <v>0</v>
      </c>
      <c r="E6599" s="4" t="b">
        <f t="shared" si="110"/>
        <v>0</v>
      </c>
      <c r="F6599" s="4">
        <v>0</v>
      </c>
      <c r="G6599" s="4">
        <v>4101</v>
      </c>
      <c r="H6599" s="6">
        <v>43934</v>
      </c>
      <c r="I6599" s="4" t="s">
        <v>3988</v>
      </c>
      <c r="J6599" s="4" t="s">
        <v>40</v>
      </c>
      <c r="K6599" s="4">
        <v>13703</v>
      </c>
      <c r="L6599" s="4">
        <v>0</v>
      </c>
      <c r="M6599" s="4">
        <v>0</v>
      </c>
      <c r="N6599" s="4">
        <v>11000</v>
      </c>
      <c r="O6599" s="4">
        <v>0</v>
      </c>
      <c r="P6599" s="4">
        <v>-44000</v>
      </c>
      <c r="Q6599" s="4">
        <v>8743</v>
      </c>
      <c r="R6599" s="4" t="b">
        <f t="shared" si="111"/>
        <v>0</v>
      </c>
      <c r="S6599" s="4">
        <v>0</v>
      </c>
    </row>
    <row r="6600" spans="1:19" ht="14.25" customHeight="1">
      <c r="A6600" s="4" t="s">
        <v>3923</v>
      </c>
      <c r="B6600" s="5"/>
      <c r="C6600" s="4">
        <v>0</v>
      </c>
      <c r="E6600" s="4" t="b">
        <f t="shared" si="110"/>
        <v>0</v>
      </c>
      <c r="F6600" s="4">
        <v>0</v>
      </c>
      <c r="G6600" s="4">
        <v>4101</v>
      </c>
      <c r="H6600" s="6">
        <v>43958</v>
      </c>
      <c r="I6600" s="4" t="s">
        <v>3988</v>
      </c>
      <c r="J6600" s="4" t="s">
        <v>40</v>
      </c>
      <c r="K6600" s="4">
        <v>13747</v>
      </c>
      <c r="L6600" s="4">
        <v>0</v>
      </c>
      <c r="M6600" s="4">
        <v>0</v>
      </c>
      <c r="N6600" s="4">
        <v>11000</v>
      </c>
      <c r="O6600" s="4">
        <v>0</v>
      </c>
      <c r="P6600" s="4">
        <v>-55000</v>
      </c>
      <c r="Q6600" s="4">
        <v>8744</v>
      </c>
      <c r="R6600" s="4" t="b">
        <f t="shared" si="111"/>
        <v>0</v>
      </c>
      <c r="S6600" s="4">
        <v>0</v>
      </c>
    </row>
    <row r="6601" spans="1:19" ht="14.25" customHeight="1">
      <c r="A6601" s="4" t="s">
        <v>3923</v>
      </c>
      <c r="B6601" s="5"/>
      <c r="C6601" s="4">
        <v>0</v>
      </c>
      <c r="E6601" s="4" t="b">
        <f t="shared" si="110"/>
        <v>0</v>
      </c>
      <c r="F6601" s="4">
        <v>0</v>
      </c>
      <c r="G6601" s="4">
        <v>4101</v>
      </c>
      <c r="H6601" s="6">
        <v>43990</v>
      </c>
      <c r="I6601" s="4" t="s">
        <v>3988</v>
      </c>
      <c r="J6601" s="4" t="s">
        <v>40</v>
      </c>
      <c r="K6601" s="4">
        <v>13816</v>
      </c>
      <c r="L6601" s="4">
        <v>0</v>
      </c>
      <c r="M6601" s="4">
        <v>0</v>
      </c>
      <c r="N6601" s="4">
        <v>11000</v>
      </c>
      <c r="O6601" s="4">
        <v>0</v>
      </c>
      <c r="P6601" s="4">
        <v>-66000</v>
      </c>
      <c r="Q6601" s="4">
        <v>8745</v>
      </c>
      <c r="R6601" s="4" t="b">
        <f t="shared" si="111"/>
        <v>0</v>
      </c>
      <c r="S6601" s="4">
        <v>0</v>
      </c>
    </row>
    <row r="6602" spans="1:19" ht="14.25" customHeight="1">
      <c r="A6602" s="4" t="s">
        <v>3923</v>
      </c>
      <c r="B6602" s="5"/>
      <c r="C6602" s="4">
        <v>0</v>
      </c>
      <c r="E6602" s="4" t="b">
        <f t="shared" si="110"/>
        <v>0</v>
      </c>
      <c r="F6602" s="4">
        <v>0</v>
      </c>
      <c r="G6602" s="4">
        <v>4101</v>
      </c>
      <c r="H6602" s="6">
        <v>44020</v>
      </c>
      <c r="I6602" s="4" t="s">
        <v>3988</v>
      </c>
      <c r="J6602" s="4" t="s">
        <v>40</v>
      </c>
      <c r="K6602" s="4">
        <v>13896</v>
      </c>
      <c r="L6602" s="4">
        <v>0</v>
      </c>
      <c r="M6602" s="4">
        <v>0</v>
      </c>
      <c r="N6602" s="4">
        <v>11000</v>
      </c>
      <c r="O6602" s="4">
        <v>0</v>
      </c>
      <c r="P6602" s="4">
        <v>-77000</v>
      </c>
      <c r="Q6602" s="4">
        <v>8746</v>
      </c>
      <c r="R6602" s="4" t="b">
        <f t="shared" si="111"/>
        <v>0</v>
      </c>
      <c r="S6602" s="4">
        <v>0</v>
      </c>
    </row>
    <row r="6603" spans="1:19" ht="14.25" customHeight="1">
      <c r="A6603" s="4" t="s">
        <v>3923</v>
      </c>
      <c r="B6603" s="5"/>
      <c r="C6603" s="4">
        <v>0</v>
      </c>
      <c r="E6603" s="4" t="b">
        <f t="shared" si="110"/>
        <v>0</v>
      </c>
      <c r="F6603" s="4">
        <v>0</v>
      </c>
      <c r="G6603" s="4">
        <v>4101</v>
      </c>
      <c r="H6603" s="6">
        <v>44053</v>
      </c>
      <c r="I6603" s="4" t="s">
        <v>3988</v>
      </c>
      <c r="J6603" s="4" t="s">
        <v>40</v>
      </c>
      <c r="K6603" s="4">
        <v>13963</v>
      </c>
      <c r="L6603" s="4">
        <v>0</v>
      </c>
      <c r="M6603" s="4">
        <v>0</v>
      </c>
      <c r="N6603" s="4">
        <v>11000</v>
      </c>
      <c r="O6603" s="4">
        <v>0</v>
      </c>
      <c r="P6603" s="4">
        <v>-88000</v>
      </c>
      <c r="Q6603" s="4">
        <v>8747</v>
      </c>
      <c r="R6603" s="4" t="b">
        <f t="shared" si="111"/>
        <v>0</v>
      </c>
      <c r="S6603" s="4">
        <v>0</v>
      </c>
    </row>
    <row r="6604" spans="1:19" ht="14.25" customHeight="1">
      <c r="A6604" s="4" t="s">
        <v>3923</v>
      </c>
      <c r="B6604" s="5"/>
      <c r="C6604" s="4">
        <v>0</v>
      </c>
      <c r="E6604" s="4" t="b">
        <f t="shared" si="110"/>
        <v>0</v>
      </c>
      <c r="F6604" s="4">
        <v>0</v>
      </c>
      <c r="G6604" s="4">
        <v>4101</v>
      </c>
      <c r="H6604" s="6">
        <v>44082</v>
      </c>
      <c r="I6604" s="4" t="s">
        <v>3988</v>
      </c>
      <c r="J6604" s="4" t="s">
        <v>40</v>
      </c>
      <c r="K6604" s="4">
        <v>14047</v>
      </c>
      <c r="L6604" s="4">
        <v>0</v>
      </c>
      <c r="M6604" s="4">
        <v>0</v>
      </c>
      <c r="N6604" s="4">
        <v>11000</v>
      </c>
      <c r="O6604" s="4">
        <v>0</v>
      </c>
      <c r="P6604" s="4">
        <v>-99000</v>
      </c>
      <c r="Q6604" s="4">
        <v>8748</v>
      </c>
      <c r="R6604" s="4" t="b">
        <f t="shared" si="111"/>
        <v>0</v>
      </c>
      <c r="S6604" s="4">
        <v>0</v>
      </c>
    </row>
    <row r="6605" spans="1:19" ht="14.25" customHeight="1">
      <c r="A6605" s="4" t="s">
        <v>3923</v>
      </c>
      <c r="B6605" s="5"/>
      <c r="C6605" s="4">
        <v>0</v>
      </c>
      <c r="E6605" s="4" t="b">
        <f t="shared" si="110"/>
        <v>0</v>
      </c>
      <c r="F6605" s="4">
        <v>0</v>
      </c>
      <c r="G6605" s="4">
        <v>4101</v>
      </c>
      <c r="H6605" s="6">
        <v>44109</v>
      </c>
      <c r="I6605" s="4" t="s">
        <v>3988</v>
      </c>
      <c r="J6605" s="4" t="s">
        <v>40</v>
      </c>
      <c r="K6605" s="4">
        <v>14109</v>
      </c>
      <c r="L6605" s="4">
        <v>0</v>
      </c>
      <c r="M6605" s="4">
        <v>0</v>
      </c>
      <c r="N6605" s="4">
        <v>11000</v>
      </c>
      <c r="O6605" s="4">
        <v>0</v>
      </c>
      <c r="P6605" s="4">
        <v>-110000</v>
      </c>
      <c r="Q6605" s="4">
        <v>8749</v>
      </c>
      <c r="R6605" s="4" t="b">
        <f t="shared" si="111"/>
        <v>0</v>
      </c>
      <c r="S6605" s="4">
        <v>0</v>
      </c>
    </row>
    <row r="6606" spans="1:19" ht="14.25" customHeight="1">
      <c r="A6606" s="4" t="s">
        <v>3923</v>
      </c>
      <c r="B6606" s="5"/>
      <c r="C6606" s="4">
        <v>0</v>
      </c>
      <c r="E6606" s="4" t="b">
        <f t="shared" si="110"/>
        <v>0</v>
      </c>
      <c r="F6606" s="4">
        <v>0</v>
      </c>
      <c r="G6606" s="4">
        <v>4101</v>
      </c>
      <c r="H6606" s="6">
        <v>44140</v>
      </c>
      <c r="I6606" s="4" t="s">
        <v>3988</v>
      </c>
      <c r="J6606" s="4" t="s">
        <v>40</v>
      </c>
      <c r="K6606" s="4">
        <v>14176</v>
      </c>
      <c r="L6606" s="4">
        <v>0</v>
      </c>
      <c r="M6606" s="4">
        <v>0</v>
      </c>
      <c r="N6606" s="4">
        <v>11000</v>
      </c>
      <c r="O6606" s="4">
        <v>0</v>
      </c>
      <c r="P6606" s="4">
        <v>-121000</v>
      </c>
      <c r="Q6606" s="4">
        <v>8750</v>
      </c>
      <c r="R6606" s="4" t="b">
        <f t="shared" si="111"/>
        <v>0</v>
      </c>
      <c r="S6606" s="4">
        <v>0</v>
      </c>
    </row>
    <row r="6607" spans="1:19" ht="14.25" customHeight="1">
      <c r="A6607" s="4" t="s">
        <v>3923</v>
      </c>
      <c r="B6607" s="5"/>
      <c r="C6607" s="4">
        <v>0</v>
      </c>
      <c r="E6607" s="4" t="b">
        <f t="shared" si="110"/>
        <v>0</v>
      </c>
      <c r="F6607" s="4">
        <v>0</v>
      </c>
      <c r="G6607" s="4">
        <v>4101</v>
      </c>
      <c r="H6607" s="6">
        <v>44172</v>
      </c>
      <c r="I6607" s="4" t="s">
        <v>3988</v>
      </c>
      <c r="J6607" s="4" t="s">
        <v>40</v>
      </c>
      <c r="K6607" s="4">
        <v>14252</v>
      </c>
      <c r="L6607" s="4">
        <v>0</v>
      </c>
      <c r="M6607" s="4">
        <v>0</v>
      </c>
      <c r="N6607" s="4">
        <v>11000</v>
      </c>
      <c r="O6607" s="4">
        <v>0</v>
      </c>
      <c r="P6607" s="4">
        <v>-132000</v>
      </c>
      <c r="Q6607" s="4">
        <v>8751</v>
      </c>
      <c r="R6607" s="4" t="b">
        <f t="shared" si="111"/>
        <v>0</v>
      </c>
      <c r="S6607" s="4">
        <v>0</v>
      </c>
    </row>
    <row r="6608" spans="1:19" ht="14.25" customHeight="1">
      <c r="A6608" s="4" t="s">
        <v>3923</v>
      </c>
      <c r="B6608" s="5" t="s">
        <v>3989</v>
      </c>
      <c r="C6608" s="4">
        <v>0</v>
      </c>
      <c r="D6608" s="4" t="s">
        <v>3989</v>
      </c>
      <c r="E6608" s="4" t="b">
        <f t="shared" si="110"/>
        <v>0</v>
      </c>
      <c r="F6608" s="4">
        <v>0</v>
      </c>
      <c r="G6608" s="4">
        <v>4101</v>
      </c>
      <c r="H6608" s="3" t="s">
        <v>21</v>
      </c>
      <c r="K6608" s="4">
        <v>0</v>
      </c>
      <c r="L6608" s="4">
        <v>0</v>
      </c>
      <c r="M6608" s="4">
        <v>0</v>
      </c>
      <c r="N6608" s="4">
        <v>132000</v>
      </c>
      <c r="O6608" s="4">
        <v>0</v>
      </c>
      <c r="P6608" s="4">
        <v>-132000</v>
      </c>
      <c r="Q6608" s="4">
        <v>8752</v>
      </c>
      <c r="R6608" s="4" t="b">
        <f t="shared" si="111"/>
        <v>0</v>
      </c>
      <c r="S6608" s="4">
        <v>0</v>
      </c>
    </row>
    <row r="6609" spans="1:19" ht="14.25" customHeight="1">
      <c r="A6609" s="4" t="s">
        <v>3923</v>
      </c>
      <c r="B6609" s="5" t="s">
        <v>367</v>
      </c>
      <c r="C6609" s="4">
        <v>0</v>
      </c>
      <c r="D6609" s="4" t="s">
        <v>367</v>
      </c>
      <c r="E6609" s="4" t="b">
        <f t="shared" si="110"/>
        <v>0</v>
      </c>
      <c r="F6609" s="4">
        <v>0</v>
      </c>
      <c r="G6609" s="4">
        <v>4102</v>
      </c>
      <c r="H6609" s="3" t="s">
        <v>21</v>
      </c>
      <c r="K6609" s="4">
        <v>0</v>
      </c>
      <c r="L6609" s="4">
        <v>110000</v>
      </c>
      <c r="M6609" s="4">
        <v>0</v>
      </c>
      <c r="N6609" s="4">
        <v>0</v>
      </c>
      <c r="O6609" s="4">
        <v>0</v>
      </c>
      <c r="P6609" s="4">
        <v>0</v>
      </c>
      <c r="Q6609" s="4">
        <v>8753</v>
      </c>
      <c r="R6609" s="4" t="b">
        <f t="shared" si="111"/>
        <v>0</v>
      </c>
      <c r="S6609" s="4">
        <v>0</v>
      </c>
    </row>
    <row r="6610" spans="1:19" ht="14.25" customHeight="1">
      <c r="A6610" s="4" t="s">
        <v>3923</v>
      </c>
      <c r="B6610" s="5"/>
      <c r="C6610" s="4">
        <v>0</v>
      </c>
      <c r="E6610" s="4" t="b">
        <f t="shared" si="110"/>
        <v>0</v>
      </c>
      <c r="F6610" s="4">
        <v>0</v>
      </c>
      <c r="G6610" s="4">
        <v>4102</v>
      </c>
      <c r="H6610" s="6">
        <v>43906</v>
      </c>
      <c r="I6610" s="4" t="s">
        <v>3990</v>
      </c>
      <c r="J6610" s="4" t="s">
        <v>40</v>
      </c>
      <c r="K6610" s="4">
        <v>13679</v>
      </c>
      <c r="L6610" s="4">
        <v>0</v>
      </c>
      <c r="M6610" s="4">
        <v>0</v>
      </c>
      <c r="N6610" s="4">
        <v>11000</v>
      </c>
      <c r="O6610" s="4">
        <v>0</v>
      </c>
      <c r="P6610" s="4">
        <v>-11000</v>
      </c>
      <c r="Q6610" s="4">
        <v>8754</v>
      </c>
      <c r="R6610" s="4" t="b">
        <f t="shared" si="111"/>
        <v>0</v>
      </c>
      <c r="S6610" s="4">
        <v>0</v>
      </c>
    </row>
    <row r="6611" spans="1:19" ht="14.25" customHeight="1">
      <c r="A6611" s="4" t="s">
        <v>3923</v>
      </c>
      <c r="B6611" s="5"/>
      <c r="C6611" s="4">
        <v>0</v>
      </c>
      <c r="E6611" s="4" t="b">
        <f t="shared" si="110"/>
        <v>0</v>
      </c>
      <c r="F6611" s="4">
        <v>0</v>
      </c>
      <c r="G6611" s="4">
        <v>4102</v>
      </c>
      <c r="H6611" s="6">
        <v>43950</v>
      </c>
      <c r="I6611" s="4" t="s">
        <v>3990</v>
      </c>
      <c r="J6611" s="4" t="s">
        <v>40</v>
      </c>
      <c r="K6611" s="4">
        <v>13731</v>
      </c>
      <c r="L6611" s="4">
        <v>0</v>
      </c>
      <c r="M6611" s="4">
        <v>0</v>
      </c>
      <c r="N6611" s="4">
        <v>11000</v>
      </c>
      <c r="O6611" s="4">
        <v>0</v>
      </c>
      <c r="P6611" s="4">
        <v>-22000</v>
      </c>
      <c r="Q6611" s="4">
        <v>8755</v>
      </c>
      <c r="R6611" s="4" t="b">
        <f t="shared" si="111"/>
        <v>0</v>
      </c>
      <c r="S6611" s="4">
        <v>0</v>
      </c>
    </row>
    <row r="6612" spans="1:19" ht="14.25" customHeight="1">
      <c r="A6612" s="4" t="s">
        <v>3923</v>
      </c>
      <c r="B6612" s="5"/>
      <c r="C6612" s="4">
        <v>0</v>
      </c>
      <c r="E6612" s="4" t="b">
        <f t="shared" si="110"/>
        <v>0</v>
      </c>
      <c r="F6612" s="4">
        <v>0</v>
      </c>
      <c r="G6612" s="4">
        <v>4102</v>
      </c>
      <c r="H6612" s="6">
        <v>43962</v>
      </c>
      <c r="I6612" s="4" t="s">
        <v>3990</v>
      </c>
      <c r="J6612" s="4" t="s">
        <v>40</v>
      </c>
      <c r="K6612" s="4">
        <v>13793</v>
      </c>
      <c r="L6612" s="4">
        <v>0</v>
      </c>
      <c r="M6612" s="4">
        <v>0</v>
      </c>
      <c r="N6612" s="4">
        <v>11000</v>
      </c>
      <c r="O6612" s="4">
        <v>0</v>
      </c>
      <c r="P6612" s="4">
        <v>-33000</v>
      </c>
      <c r="Q6612" s="4">
        <v>8756</v>
      </c>
      <c r="R6612" s="4" t="b">
        <f t="shared" si="111"/>
        <v>0</v>
      </c>
      <c r="S6612" s="4">
        <v>0</v>
      </c>
    </row>
    <row r="6613" spans="1:19" ht="14.25" customHeight="1">
      <c r="A6613" s="4" t="s">
        <v>3923</v>
      </c>
      <c r="B6613" s="5"/>
      <c r="C6613" s="4">
        <v>0</v>
      </c>
      <c r="E6613" s="4" t="b">
        <f t="shared" si="110"/>
        <v>0</v>
      </c>
      <c r="F6613" s="4">
        <v>0</v>
      </c>
      <c r="G6613" s="4">
        <v>4102</v>
      </c>
      <c r="H6613" s="6">
        <v>44006</v>
      </c>
      <c r="I6613" s="4" t="s">
        <v>3990</v>
      </c>
      <c r="J6613" s="4" t="s">
        <v>40</v>
      </c>
      <c r="K6613" s="4">
        <v>13867</v>
      </c>
      <c r="L6613" s="4">
        <v>0</v>
      </c>
      <c r="M6613" s="4">
        <v>0</v>
      </c>
      <c r="N6613" s="4">
        <v>11000</v>
      </c>
      <c r="O6613" s="4">
        <v>0</v>
      </c>
      <c r="P6613" s="4">
        <v>-44000</v>
      </c>
      <c r="Q6613" s="4">
        <v>8757</v>
      </c>
      <c r="R6613" s="4" t="b">
        <f t="shared" si="111"/>
        <v>0</v>
      </c>
      <c r="S6613" s="4">
        <v>0</v>
      </c>
    </row>
    <row r="6614" spans="1:19" ht="14.25" customHeight="1">
      <c r="A6614" s="4" t="s">
        <v>3923</v>
      </c>
      <c r="B6614" s="5"/>
      <c r="C6614" s="4">
        <v>0</v>
      </c>
      <c r="E6614" s="4" t="b">
        <f t="shared" si="110"/>
        <v>0</v>
      </c>
      <c r="F6614" s="4">
        <v>0</v>
      </c>
      <c r="G6614" s="4">
        <v>4102</v>
      </c>
      <c r="H6614" s="6">
        <v>44027</v>
      </c>
      <c r="I6614" s="4" t="s">
        <v>3990</v>
      </c>
      <c r="J6614" s="4" t="s">
        <v>40</v>
      </c>
      <c r="K6614" s="4">
        <v>13932</v>
      </c>
      <c r="L6614" s="4">
        <v>0</v>
      </c>
      <c r="M6614" s="4">
        <v>0</v>
      </c>
      <c r="N6614" s="4">
        <v>11000</v>
      </c>
      <c r="O6614" s="4">
        <v>0</v>
      </c>
      <c r="P6614" s="4">
        <v>-55000</v>
      </c>
      <c r="Q6614" s="4">
        <v>8758</v>
      </c>
      <c r="R6614" s="4" t="b">
        <f t="shared" si="111"/>
        <v>0</v>
      </c>
      <c r="S6614" s="4">
        <v>0</v>
      </c>
    </row>
    <row r="6615" spans="1:19" ht="14.25" customHeight="1">
      <c r="A6615" s="4" t="s">
        <v>3923</v>
      </c>
      <c r="B6615" s="5"/>
      <c r="C6615" s="4">
        <v>0</v>
      </c>
      <c r="E6615" s="4" t="b">
        <f t="shared" si="110"/>
        <v>0</v>
      </c>
      <c r="F6615" s="4">
        <v>0</v>
      </c>
      <c r="G6615" s="4">
        <v>4102</v>
      </c>
      <c r="H6615" s="6">
        <v>44064</v>
      </c>
      <c r="I6615" s="4" t="s">
        <v>3990</v>
      </c>
      <c r="J6615" s="4" t="s">
        <v>40</v>
      </c>
      <c r="K6615" s="4">
        <v>14012</v>
      </c>
      <c r="L6615" s="4">
        <v>0</v>
      </c>
      <c r="M6615" s="4">
        <v>0</v>
      </c>
      <c r="N6615" s="4">
        <v>11000</v>
      </c>
      <c r="O6615" s="4">
        <v>0</v>
      </c>
      <c r="P6615" s="4">
        <v>-66000</v>
      </c>
      <c r="Q6615" s="4">
        <v>8759</v>
      </c>
      <c r="R6615" s="4" t="b">
        <f t="shared" si="111"/>
        <v>0</v>
      </c>
      <c r="S6615" s="4">
        <v>0</v>
      </c>
    </row>
    <row r="6616" spans="1:19" ht="14.25" customHeight="1">
      <c r="A6616" s="4" t="s">
        <v>3923</v>
      </c>
      <c r="B6616" s="5"/>
      <c r="C6616" s="4">
        <v>0</v>
      </c>
      <c r="E6616" s="4" t="b">
        <f t="shared" si="110"/>
        <v>0</v>
      </c>
      <c r="F6616" s="4">
        <v>0</v>
      </c>
      <c r="G6616" s="4">
        <v>4102</v>
      </c>
      <c r="H6616" s="6">
        <v>44089</v>
      </c>
      <c r="I6616" s="4" t="s">
        <v>3990</v>
      </c>
      <c r="J6616" s="4" t="s">
        <v>40</v>
      </c>
      <c r="K6616" s="4">
        <v>14083</v>
      </c>
      <c r="L6616" s="4">
        <v>0</v>
      </c>
      <c r="M6616" s="4">
        <v>0</v>
      </c>
      <c r="N6616" s="4">
        <v>11000</v>
      </c>
      <c r="O6616" s="4">
        <v>0</v>
      </c>
      <c r="P6616" s="4">
        <v>-77000</v>
      </c>
      <c r="Q6616" s="4">
        <v>8760</v>
      </c>
      <c r="R6616" s="4" t="b">
        <f t="shared" si="111"/>
        <v>0</v>
      </c>
      <c r="S6616" s="4">
        <v>0</v>
      </c>
    </row>
    <row r="6617" spans="1:19" ht="14.25" customHeight="1">
      <c r="A6617" s="4" t="s">
        <v>3923</v>
      </c>
      <c r="B6617" s="5"/>
      <c r="C6617" s="4">
        <v>0</v>
      </c>
      <c r="E6617" s="4" t="b">
        <f t="shared" si="110"/>
        <v>0</v>
      </c>
      <c r="F6617" s="4">
        <v>0</v>
      </c>
      <c r="G6617" s="4">
        <v>4102</v>
      </c>
      <c r="H6617" s="6">
        <v>44119</v>
      </c>
      <c r="I6617" s="4" t="s">
        <v>3990</v>
      </c>
      <c r="J6617" s="4" t="s">
        <v>40</v>
      </c>
      <c r="K6617" s="4">
        <v>14153</v>
      </c>
      <c r="L6617" s="4">
        <v>0</v>
      </c>
      <c r="M6617" s="4">
        <v>0</v>
      </c>
      <c r="N6617" s="4">
        <v>11000</v>
      </c>
      <c r="O6617" s="4">
        <v>0</v>
      </c>
      <c r="P6617" s="4">
        <v>-88000</v>
      </c>
      <c r="Q6617" s="4">
        <v>8761</v>
      </c>
      <c r="R6617" s="4" t="b">
        <f t="shared" si="111"/>
        <v>0</v>
      </c>
      <c r="S6617" s="4">
        <v>0</v>
      </c>
    </row>
    <row r="6618" spans="1:19" ht="14.25" customHeight="1">
      <c r="A6618" s="4" t="s">
        <v>3923</v>
      </c>
      <c r="B6618" s="5"/>
      <c r="C6618" s="4">
        <v>0</v>
      </c>
      <c r="E6618" s="4" t="b">
        <f t="shared" si="110"/>
        <v>0</v>
      </c>
      <c r="F6618" s="4">
        <v>0</v>
      </c>
      <c r="G6618" s="4">
        <v>4102</v>
      </c>
      <c r="H6618" s="6">
        <v>44149</v>
      </c>
      <c r="I6618" s="4" t="s">
        <v>3990</v>
      </c>
      <c r="J6618" s="4" t="s">
        <v>40</v>
      </c>
      <c r="K6618" s="4">
        <v>14230</v>
      </c>
      <c r="L6618" s="4">
        <v>0</v>
      </c>
      <c r="M6618" s="4">
        <v>0</v>
      </c>
      <c r="N6618" s="4">
        <v>11000</v>
      </c>
      <c r="O6618" s="4">
        <v>0</v>
      </c>
      <c r="P6618" s="4">
        <v>-99000</v>
      </c>
      <c r="Q6618" s="4">
        <v>8762</v>
      </c>
      <c r="R6618" s="4" t="b">
        <f t="shared" si="111"/>
        <v>0</v>
      </c>
      <c r="S6618" s="4">
        <v>0</v>
      </c>
    </row>
    <row r="6619" spans="1:19" ht="14.25" customHeight="1">
      <c r="A6619" s="4" t="s">
        <v>3923</v>
      </c>
      <c r="B6619" s="5"/>
      <c r="C6619" s="4">
        <v>0</v>
      </c>
      <c r="E6619" s="4" t="b">
        <f t="shared" si="110"/>
        <v>0</v>
      </c>
      <c r="F6619" s="4">
        <v>0</v>
      </c>
      <c r="G6619" s="4">
        <v>4102</v>
      </c>
      <c r="H6619" s="6">
        <v>44180</v>
      </c>
      <c r="I6619" s="4" t="s">
        <v>3990</v>
      </c>
      <c r="J6619" s="4" t="s">
        <v>40</v>
      </c>
      <c r="K6619" s="4">
        <v>14301</v>
      </c>
      <c r="L6619" s="4">
        <v>0</v>
      </c>
      <c r="M6619" s="4">
        <v>0</v>
      </c>
      <c r="N6619" s="4">
        <v>11000</v>
      </c>
      <c r="O6619" s="4">
        <v>0</v>
      </c>
      <c r="P6619" s="4">
        <v>-110000</v>
      </c>
      <c r="Q6619" s="4">
        <v>8763</v>
      </c>
      <c r="R6619" s="4" t="b">
        <f t="shared" si="111"/>
        <v>0</v>
      </c>
      <c r="S6619" s="4">
        <v>0</v>
      </c>
    </row>
    <row r="6620" spans="1:19" ht="14.25" customHeight="1">
      <c r="A6620" s="4" t="s">
        <v>3923</v>
      </c>
      <c r="B6620" s="5" t="s">
        <v>3991</v>
      </c>
      <c r="C6620" s="4">
        <v>0</v>
      </c>
      <c r="D6620" s="4" t="s">
        <v>3991</v>
      </c>
      <c r="E6620" s="4" t="b">
        <f t="shared" si="110"/>
        <v>0</v>
      </c>
      <c r="F6620" s="4">
        <v>0</v>
      </c>
      <c r="G6620" s="4">
        <v>4102</v>
      </c>
      <c r="H6620" s="3" t="s">
        <v>21</v>
      </c>
      <c r="K6620" s="4">
        <v>0</v>
      </c>
      <c r="L6620" s="4">
        <v>0</v>
      </c>
      <c r="M6620" s="4">
        <v>0</v>
      </c>
      <c r="N6620" s="4">
        <v>110000</v>
      </c>
      <c r="O6620" s="4">
        <v>0</v>
      </c>
      <c r="P6620" s="4">
        <v>-110000</v>
      </c>
      <c r="Q6620" s="4">
        <v>8764</v>
      </c>
      <c r="R6620" s="4" t="b">
        <f t="shared" si="111"/>
        <v>0</v>
      </c>
      <c r="S6620" s="4">
        <v>0</v>
      </c>
    </row>
    <row r="6621" spans="1:19" ht="14.25" customHeight="1">
      <c r="A6621" s="4" t="s">
        <v>3923</v>
      </c>
      <c r="B6621" s="5" t="s">
        <v>378</v>
      </c>
      <c r="C6621" s="4">
        <v>0</v>
      </c>
      <c r="D6621" s="4" t="s">
        <v>378</v>
      </c>
      <c r="E6621" s="4" t="b">
        <f t="shared" si="110"/>
        <v>0</v>
      </c>
      <c r="F6621" s="4">
        <v>0</v>
      </c>
      <c r="G6621" s="4">
        <v>4201</v>
      </c>
      <c r="H6621" s="3" t="s">
        <v>21</v>
      </c>
      <c r="K6621" s="4">
        <v>0</v>
      </c>
      <c r="L6621" s="4">
        <v>120000</v>
      </c>
      <c r="M6621" s="4">
        <v>0</v>
      </c>
      <c r="N6621" s="4">
        <v>0</v>
      </c>
      <c r="O6621" s="4">
        <v>0</v>
      </c>
      <c r="P6621" s="4">
        <v>0</v>
      </c>
      <c r="Q6621" s="4">
        <v>8765</v>
      </c>
      <c r="R6621" s="4" t="b">
        <f t="shared" si="111"/>
        <v>0</v>
      </c>
      <c r="S6621" s="4">
        <v>0</v>
      </c>
    </row>
    <row r="6622" spans="1:19" ht="14.25" customHeight="1">
      <c r="A6622" s="4" t="s">
        <v>3923</v>
      </c>
      <c r="B6622" s="5"/>
      <c r="C6622" s="4">
        <v>0</v>
      </c>
      <c r="E6622" s="4" t="b">
        <f t="shared" si="110"/>
        <v>0</v>
      </c>
      <c r="F6622" s="4">
        <v>0</v>
      </c>
      <c r="G6622" s="4">
        <v>4201</v>
      </c>
      <c r="H6622" s="6">
        <v>43843</v>
      </c>
      <c r="I6622" s="4" t="s">
        <v>3992</v>
      </c>
      <c r="J6622" s="4" t="s">
        <v>40</v>
      </c>
      <c r="K6622" s="4">
        <v>13505</v>
      </c>
      <c r="L6622" s="4">
        <v>0</v>
      </c>
      <c r="M6622" s="4">
        <v>0</v>
      </c>
      <c r="N6622" s="4">
        <v>10000</v>
      </c>
      <c r="O6622" s="4">
        <v>0</v>
      </c>
      <c r="P6622" s="4">
        <v>-10000</v>
      </c>
      <c r="Q6622" s="4">
        <v>8766</v>
      </c>
      <c r="R6622" s="4" t="b">
        <f t="shared" si="111"/>
        <v>0</v>
      </c>
      <c r="S6622" s="4">
        <v>0</v>
      </c>
    </row>
    <row r="6623" spans="1:19" ht="14.25" customHeight="1">
      <c r="A6623" s="4" t="s">
        <v>3923</v>
      </c>
      <c r="B6623" s="5"/>
      <c r="C6623" s="4">
        <v>0</v>
      </c>
      <c r="E6623" s="4" t="b">
        <f t="shared" si="110"/>
        <v>0</v>
      </c>
      <c r="F6623" s="4">
        <v>0</v>
      </c>
      <c r="G6623" s="4">
        <v>4201</v>
      </c>
      <c r="H6623" s="6">
        <v>43872</v>
      </c>
      <c r="I6623" s="4" t="s">
        <v>3992</v>
      </c>
      <c r="J6623" s="4" t="s">
        <v>40</v>
      </c>
      <c r="K6623" s="4">
        <v>13574</v>
      </c>
      <c r="L6623" s="4">
        <v>0</v>
      </c>
      <c r="M6623" s="4">
        <v>0</v>
      </c>
      <c r="N6623" s="4">
        <v>10000</v>
      </c>
      <c r="O6623" s="4">
        <v>0</v>
      </c>
      <c r="P6623" s="4">
        <v>-20000</v>
      </c>
      <c r="Q6623" s="4">
        <v>8767</v>
      </c>
      <c r="R6623" s="4" t="b">
        <f t="shared" si="111"/>
        <v>0</v>
      </c>
      <c r="S6623" s="4">
        <v>0</v>
      </c>
    </row>
    <row r="6624" spans="1:19" ht="14.25" customHeight="1">
      <c r="A6624" s="4" t="s">
        <v>3923</v>
      </c>
      <c r="B6624" s="5"/>
      <c r="C6624" s="4">
        <v>0</v>
      </c>
      <c r="E6624" s="4" t="b">
        <f t="shared" si="110"/>
        <v>0</v>
      </c>
      <c r="F6624" s="4">
        <v>0</v>
      </c>
      <c r="G6624" s="4">
        <v>4201</v>
      </c>
      <c r="H6624" s="6">
        <v>43901</v>
      </c>
      <c r="I6624" s="4" t="s">
        <v>3992</v>
      </c>
      <c r="J6624" s="4" t="s">
        <v>40</v>
      </c>
      <c r="K6624" s="4">
        <v>13649</v>
      </c>
      <c r="L6624" s="4">
        <v>0</v>
      </c>
      <c r="M6624" s="4">
        <v>0</v>
      </c>
      <c r="N6624" s="4">
        <v>10000</v>
      </c>
      <c r="O6624" s="4">
        <v>0</v>
      </c>
      <c r="P6624" s="4">
        <v>-30000</v>
      </c>
      <c r="Q6624" s="4">
        <v>8768</v>
      </c>
      <c r="R6624" s="4" t="b">
        <f t="shared" si="111"/>
        <v>0</v>
      </c>
      <c r="S6624" s="4">
        <v>0</v>
      </c>
    </row>
    <row r="6625" spans="1:19" ht="14.25" customHeight="1">
      <c r="A6625" s="4" t="s">
        <v>3923</v>
      </c>
      <c r="B6625" s="5"/>
      <c r="C6625" s="4">
        <v>0</v>
      </c>
      <c r="E6625" s="4" t="b">
        <f t="shared" si="110"/>
        <v>0</v>
      </c>
      <c r="F6625" s="4">
        <v>0</v>
      </c>
      <c r="G6625" s="4">
        <v>4201</v>
      </c>
      <c r="H6625" s="6">
        <v>43927</v>
      </c>
      <c r="I6625" s="4" t="s">
        <v>3992</v>
      </c>
      <c r="J6625" s="4" t="s">
        <v>40</v>
      </c>
      <c r="K6625" s="4">
        <v>13685</v>
      </c>
      <c r="L6625" s="4">
        <v>0</v>
      </c>
      <c r="M6625" s="4">
        <v>0</v>
      </c>
      <c r="N6625" s="4">
        <v>10000</v>
      </c>
      <c r="O6625" s="4">
        <v>0</v>
      </c>
      <c r="P6625" s="4">
        <v>-40000</v>
      </c>
      <c r="Q6625" s="4">
        <v>8769</v>
      </c>
      <c r="R6625" s="4" t="b">
        <f t="shared" si="111"/>
        <v>0</v>
      </c>
      <c r="S6625" s="4">
        <v>0</v>
      </c>
    </row>
    <row r="6626" spans="1:19" ht="14.25" customHeight="1">
      <c r="A6626" s="4" t="s">
        <v>3923</v>
      </c>
      <c r="B6626" s="5"/>
      <c r="C6626" s="4">
        <v>0</v>
      </c>
      <c r="E6626" s="4" t="b">
        <f t="shared" si="110"/>
        <v>0</v>
      </c>
      <c r="F6626" s="4">
        <v>0</v>
      </c>
      <c r="G6626" s="4">
        <v>4201</v>
      </c>
      <c r="H6626" s="6">
        <v>43963</v>
      </c>
      <c r="I6626" s="4" t="s">
        <v>3992</v>
      </c>
      <c r="J6626" s="4" t="s">
        <v>40</v>
      </c>
      <c r="K6626" s="4">
        <v>13761</v>
      </c>
      <c r="L6626" s="4">
        <v>0</v>
      </c>
      <c r="M6626" s="4">
        <v>0</v>
      </c>
      <c r="N6626" s="4">
        <v>10000</v>
      </c>
      <c r="O6626" s="4">
        <v>0</v>
      </c>
      <c r="P6626" s="4">
        <v>-50000</v>
      </c>
      <c r="Q6626" s="4">
        <v>8770</v>
      </c>
      <c r="R6626" s="4" t="b">
        <f t="shared" si="111"/>
        <v>0</v>
      </c>
      <c r="S6626" s="4">
        <v>0</v>
      </c>
    </row>
    <row r="6627" spans="1:19" ht="14.25" customHeight="1">
      <c r="A6627" s="4" t="s">
        <v>3923</v>
      </c>
      <c r="B6627" s="5"/>
      <c r="C6627" s="4">
        <v>0</v>
      </c>
      <c r="E6627" s="4" t="b">
        <f t="shared" si="110"/>
        <v>0</v>
      </c>
      <c r="F6627" s="4">
        <v>0</v>
      </c>
      <c r="G6627" s="4">
        <v>4201</v>
      </c>
      <c r="H6627" s="6">
        <v>43998</v>
      </c>
      <c r="I6627" s="4" t="s">
        <v>3992</v>
      </c>
      <c r="J6627" s="4" t="s">
        <v>40</v>
      </c>
      <c r="K6627" s="4">
        <v>13844</v>
      </c>
      <c r="L6627" s="4">
        <v>0</v>
      </c>
      <c r="M6627" s="4">
        <v>0</v>
      </c>
      <c r="N6627" s="4">
        <v>10000</v>
      </c>
      <c r="O6627" s="4">
        <v>0</v>
      </c>
      <c r="P6627" s="4">
        <v>-60000</v>
      </c>
      <c r="Q6627" s="4">
        <v>8771</v>
      </c>
      <c r="R6627" s="4" t="b">
        <f t="shared" si="111"/>
        <v>0</v>
      </c>
      <c r="S6627" s="4">
        <v>0</v>
      </c>
    </row>
    <row r="6628" spans="1:19" ht="14.25" customHeight="1">
      <c r="A6628" s="4" t="s">
        <v>3923</v>
      </c>
      <c r="B6628" s="5"/>
      <c r="C6628" s="4">
        <v>0</v>
      </c>
      <c r="E6628" s="4" t="b">
        <f t="shared" si="110"/>
        <v>0</v>
      </c>
      <c r="F6628" s="4">
        <v>0</v>
      </c>
      <c r="G6628" s="4">
        <v>4201</v>
      </c>
      <c r="H6628" s="6">
        <v>44025</v>
      </c>
      <c r="I6628" s="4" t="s">
        <v>3992</v>
      </c>
      <c r="J6628" s="4" t="s">
        <v>40</v>
      </c>
      <c r="K6628" s="4">
        <v>13911</v>
      </c>
      <c r="L6628" s="4">
        <v>0</v>
      </c>
      <c r="M6628" s="4">
        <v>0</v>
      </c>
      <c r="N6628" s="4">
        <v>10000</v>
      </c>
      <c r="O6628" s="4">
        <v>0</v>
      </c>
      <c r="P6628" s="4">
        <v>-70000</v>
      </c>
      <c r="Q6628" s="4">
        <v>8772</v>
      </c>
      <c r="R6628" s="4" t="b">
        <f t="shared" si="111"/>
        <v>0</v>
      </c>
      <c r="S6628" s="4">
        <v>0</v>
      </c>
    </row>
    <row r="6629" spans="1:19" ht="14.25" customHeight="1">
      <c r="A6629" s="4" t="s">
        <v>3923</v>
      </c>
      <c r="B6629" s="5"/>
      <c r="C6629" s="4">
        <v>0</v>
      </c>
      <c r="E6629" s="4" t="b">
        <f t="shared" si="110"/>
        <v>0</v>
      </c>
      <c r="F6629" s="4">
        <v>0</v>
      </c>
      <c r="G6629" s="4">
        <v>4201</v>
      </c>
      <c r="H6629" s="6">
        <v>44053</v>
      </c>
      <c r="I6629" s="4" t="s">
        <v>3992</v>
      </c>
      <c r="J6629" s="4" t="s">
        <v>40</v>
      </c>
      <c r="K6629" s="4">
        <v>13964</v>
      </c>
      <c r="L6629" s="4">
        <v>0</v>
      </c>
      <c r="M6629" s="4">
        <v>0</v>
      </c>
      <c r="N6629" s="4">
        <v>10000</v>
      </c>
      <c r="O6629" s="4">
        <v>0</v>
      </c>
      <c r="P6629" s="4">
        <v>-80000</v>
      </c>
      <c r="Q6629" s="4">
        <v>8773</v>
      </c>
      <c r="R6629" s="4" t="b">
        <f t="shared" si="111"/>
        <v>0</v>
      </c>
      <c r="S6629" s="4">
        <v>0</v>
      </c>
    </row>
    <row r="6630" spans="1:19" ht="14.25" customHeight="1">
      <c r="A6630" s="4" t="s">
        <v>3923</v>
      </c>
      <c r="B6630" s="5"/>
      <c r="C6630" s="4">
        <v>0</v>
      </c>
      <c r="E6630" s="4" t="b">
        <f t="shared" si="110"/>
        <v>0</v>
      </c>
      <c r="F6630" s="4">
        <v>0</v>
      </c>
      <c r="G6630" s="4">
        <v>4201</v>
      </c>
      <c r="H6630" s="6">
        <v>44085</v>
      </c>
      <c r="I6630" s="4" t="s">
        <v>3992</v>
      </c>
      <c r="J6630" s="4" t="s">
        <v>40</v>
      </c>
      <c r="K6630" s="4">
        <v>14056</v>
      </c>
      <c r="L6630" s="4">
        <v>0</v>
      </c>
      <c r="M6630" s="4">
        <v>0</v>
      </c>
      <c r="N6630" s="4">
        <v>10000</v>
      </c>
      <c r="O6630" s="4">
        <v>0</v>
      </c>
      <c r="P6630" s="4">
        <v>-90000</v>
      </c>
      <c r="Q6630" s="4">
        <v>8774</v>
      </c>
      <c r="R6630" s="4" t="b">
        <f t="shared" si="111"/>
        <v>0</v>
      </c>
      <c r="S6630" s="4">
        <v>0</v>
      </c>
    </row>
    <row r="6631" spans="1:19" ht="14.25" customHeight="1">
      <c r="A6631" s="4" t="s">
        <v>3923</v>
      </c>
      <c r="B6631" s="5"/>
      <c r="C6631" s="4">
        <v>0</v>
      </c>
      <c r="E6631" s="4" t="b">
        <f t="shared" si="110"/>
        <v>0</v>
      </c>
      <c r="F6631" s="4">
        <v>0</v>
      </c>
      <c r="G6631" s="4">
        <v>4201</v>
      </c>
      <c r="H6631" s="6">
        <v>44118</v>
      </c>
      <c r="I6631" s="4" t="s">
        <v>3992</v>
      </c>
      <c r="J6631" s="4" t="s">
        <v>40</v>
      </c>
      <c r="K6631" s="4">
        <v>14132</v>
      </c>
      <c r="L6631" s="4">
        <v>0</v>
      </c>
      <c r="M6631" s="4">
        <v>0</v>
      </c>
      <c r="N6631" s="4">
        <v>10000</v>
      </c>
      <c r="O6631" s="4">
        <v>0</v>
      </c>
      <c r="P6631" s="4">
        <v>-100000</v>
      </c>
      <c r="Q6631" s="4">
        <v>8775</v>
      </c>
      <c r="R6631" s="4" t="b">
        <f t="shared" si="111"/>
        <v>0</v>
      </c>
      <c r="S6631" s="4">
        <v>0</v>
      </c>
    </row>
    <row r="6632" spans="1:19" ht="14.25" customHeight="1">
      <c r="A6632" s="4" t="s">
        <v>3923</v>
      </c>
      <c r="B6632" s="5"/>
      <c r="C6632" s="4">
        <v>0</v>
      </c>
      <c r="E6632" s="4" t="b">
        <f t="shared" si="110"/>
        <v>0</v>
      </c>
      <c r="F6632" s="4">
        <v>0</v>
      </c>
      <c r="G6632" s="4">
        <v>4201</v>
      </c>
      <c r="H6632" s="6">
        <v>44146</v>
      </c>
      <c r="I6632" s="4" t="s">
        <v>3992</v>
      </c>
      <c r="J6632" s="4" t="s">
        <v>40</v>
      </c>
      <c r="K6632" s="4">
        <v>14197</v>
      </c>
      <c r="L6632" s="4">
        <v>0</v>
      </c>
      <c r="M6632" s="4">
        <v>0</v>
      </c>
      <c r="N6632" s="4">
        <v>10000</v>
      </c>
      <c r="O6632" s="4">
        <v>0</v>
      </c>
      <c r="P6632" s="4">
        <v>-110000</v>
      </c>
      <c r="Q6632" s="4">
        <v>8776</v>
      </c>
      <c r="R6632" s="4" t="b">
        <f t="shared" si="111"/>
        <v>0</v>
      </c>
      <c r="S6632" s="4">
        <v>0</v>
      </c>
    </row>
    <row r="6633" spans="1:19" ht="14.25" customHeight="1">
      <c r="A6633" s="4" t="s">
        <v>3923</v>
      </c>
      <c r="B6633" s="5"/>
      <c r="C6633" s="4">
        <v>0</v>
      </c>
      <c r="E6633" s="4" t="b">
        <f t="shared" si="110"/>
        <v>0</v>
      </c>
      <c r="F6633" s="4">
        <v>0</v>
      </c>
      <c r="G6633" s="4">
        <v>4201</v>
      </c>
      <c r="H6633" s="6">
        <v>44179</v>
      </c>
      <c r="I6633" s="4" t="s">
        <v>3992</v>
      </c>
      <c r="J6633" s="4" t="s">
        <v>40</v>
      </c>
      <c r="K6633" s="4">
        <v>14272</v>
      </c>
      <c r="L6633" s="4">
        <v>0</v>
      </c>
      <c r="M6633" s="4">
        <v>0</v>
      </c>
      <c r="N6633" s="4">
        <v>10000</v>
      </c>
      <c r="O6633" s="4">
        <v>0</v>
      </c>
      <c r="P6633" s="4">
        <v>-120000</v>
      </c>
      <c r="Q6633" s="4">
        <v>8777</v>
      </c>
      <c r="R6633" s="4" t="b">
        <f t="shared" si="111"/>
        <v>0</v>
      </c>
      <c r="S6633" s="4">
        <v>0</v>
      </c>
    </row>
    <row r="6634" spans="1:19" ht="14.25" customHeight="1">
      <c r="A6634" s="4" t="s">
        <v>3923</v>
      </c>
      <c r="B6634" s="5" t="s">
        <v>3993</v>
      </c>
      <c r="C6634" s="4">
        <v>0</v>
      </c>
      <c r="D6634" s="4" t="s">
        <v>3993</v>
      </c>
      <c r="E6634" s="4" t="b">
        <f t="shared" si="110"/>
        <v>0</v>
      </c>
      <c r="F6634" s="4">
        <v>0</v>
      </c>
      <c r="G6634" s="4">
        <v>4201</v>
      </c>
      <c r="H6634" s="3" t="s">
        <v>21</v>
      </c>
      <c r="K6634" s="4">
        <v>0</v>
      </c>
      <c r="L6634" s="4">
        <v>0</v>
      </c>
      <c r="M6634" s="4">
        <v>0</v>
      </c>
      <c r="N6634" s="4">
        <v>120000</v>
      </c>
      <c r="O6634" s="4">
        <v>0</v>
      </c>
      <c r="P6634" s="4">
        <v>-120000</v>
      </c>
      <c r="Q6634" s="4">
        <v>8778</v>
      </c>
      <c r="R6634" s="4" t="b">
        <f t="shared" si="111"/>
        <v>0</v>
      </c>
      <c r="S6634" s="4">
        <v>0</v>
      </c>
    </row>
    <row r="6635" spans="1:19" ht="14.25" customHeight="1">
      <c r="A6635" s="4" t="s">
        <v>3923</v>
      </c>
      <c r="B6635" s="5" t="s">
        <v>389</v>
      </c>
      <c r="C6635" s="4">
        <v>0</v>
      </c>
      <c r="D6635" s="4" t="s">
        <v>389</v>
      </c>
      <c r="E6635" s="4" t="b">
        <f t="shared" si="110"/>
        <v>0</v>
      </c>
      <c r="F6635" s="4">
        <v>0</v>
      </c>
      <c r="G6635" s="4">
        <v>4202</v>
      </c>
      <c r="H6635" s="3" t="s">
        <v>21</v>
      </c>
      <c r="K6635" s="4">
        <v>0</v>
      </c>
      <c r="L6635" s="4">
        <v>44000</v>
      </c>
      <c r="M6635" s="4">
        <v>0</v>
      </c>
      <c r="N6635" s="4">
        <v>0</v>
      </c>
      <c r="O6635" s="4">
        <v>0</v>
      </c>
      <c r="P6635" s="4">
        <v>0</v>
      </c>
      <c r="Q6635" s="4">
        <v>8779</v>
      </c>
      <c r="R6635" s="4" t="b">
        <f t="shared" si="111"/>
        <v>0</v>
      </c>
      <c r="S6635" s="4">
        <v>0</v>
      </c>
    </row>
    <row r="6636" spans="1:19" ht="14.25" customHeight="1">
      <c r="A6636" s="4" t="s">
        <v>3923</v>
      </c>
      <c r="B6636" s="5"/>
      <c r="C6636" s="4">
        <v>0</v>
      </c>
      <c r="E6636" s="4" t="b">
        <f t="shared" si="110"/>
        <v>0</v>
      </c>
      <c r="F6636" s="4">
        <v>0</v>
      </c>
      <c r="G6636" s="4">
        <v>4202</v>
      </c>
      <c r="H6636" s="6">
        <v>43874</v>
      </c>
      <c r="I6636" s="4" t="s">
        <v>3994</v>
      </c>
      <c r="J6636" s="4" t="s">
        <v>40</v>
      </c>
      <c r="K6636" s="4">
        <v>13589</v>
      </c>
      <c r="L6636" s="4">
        <v>0</v>
      </c>
      <c r="M6636" s="4">
        <v>0</v>
      </c>
      <c r="N6636" s="4">
        <v>11000</v>
      </c>
      <c r="O6636" s="4">
        <v>0</v>
      </c>
      <c r="P6636" s="4">
        <v>-11000</v>
      </c>
      <c r="Q6636" s="4">
        <v>8780</v>
      </c>
      <c r="R6636" s="4" t="b">
        <f t="shared" si="111"/>
        <v>0</v>
      </c>
      <c r="S6636" s="4">
        <v>0</v>
      </c>
    </row>
    <row r="6637" spans="1:19" ht="14.25" customHeight="1">
      <c r="A6637" s="4" t="s">
        <v>3923</v>
      </c>
      <c r="B6637" s="5"/>
      <c r="C6637" s="4">
        <v>0</v>
      </c>
      <c r="E6637" s="4" t="b">
        <f t="shared" si="110"/>
        <v>0</v>
      </c>
      <c r="F6637" s="4">
        <v>0</v>
      </c>
      <c r="G6637" s="4">
        <v>4202</v>
      </c>
      <c r="H6637" s="6">
        <v>43990</v>
      </c>
      <c r="I6637" s="4" t="s">
        <v>3994</v>
      </c>
      <c r="J6637" s="4" t="s">
        <v>40</v>
      </c>
      <c r="K6637" s="4">
        <v>13819</v>
      </c>
      <c r="L6637" s="4">
        <v>0</v>
      </c>
      <c r="M6637" s="4">
        <v>0</v>
      </c>
      <c r="N6637" s="4">
        <v>11000</v>
      </c>
      <c r="O6637" s="4">
        <v>0</v>
      </c>
      <c r="P6637" s="4">
        <v>-22000</v>
      </c>
      <c r="Q6637" s="4">
        <v>8781</v>
      </c>
      <c r="R6637" s="4" t="b">
        <f t="shared" si="111"/>
        <v>0</v>
      </c>
      <c r="S6637" s="4">
        <v>0</v>
      </c>
    </row>
    <row r="6638" spans="1:19" ht="14.25" customHeight="1">
      <c r="A6638" s="4" t="s">
        <v>3923</v>
      </c>
      <c r="B6638" s="5"/>
      <c r="C6638" s="4">
        <v>0</v>
      </c>
      <c r="E6638" s="4" t="b">
        <f t="shared" si="110"/>
        <v>0</v>
      </c>
      <c r="F6638" s="4">
        <v>0</v>
      </c>
      <c r="G6638" s="4">
        <v>4202</v>
      </c>
      <c r="H6638" s="6">
        <v>44081</v>
      </c>
      <c r="I6638" s="4" t="s">
        <v>3994</v>
      </c>
      <c r="J6638" s="4" t="s">
        <v>40</v>
      </c>
      <c r="K6638" s="4">
        <v>14039</v>
      </c>
      <c r="L6638" s="4">
        <v>0</v>
      </c>
      <c r="M6638" s="4">
        <v>0</v>
      </c>
      <c r="N6638" s="4">
        <v>11000</v>
      </c>
      <c r="O6638" s="4">
        <v>0</v>
      </c>
      <c r="P6638" s="4">
        <v>-33000</v>
      </c>
      <c r="Q6638" s="4">
        <v>8782</v>
      </c>
      <c r="R6638" s="4" t="b">
        <f t="shared" si="111"/>
        <v>0</v>
      </c>
      <c r="S6638" s="4">
        <v>0</v>
      </c>
    </row>
    <row r="6639" spans="1:19" ht="14.25" customHeight="1">
      <c r="A6639" s="4" t="s">
        <v>3923</v>
      </c>
      <c r="B6639" s="5"/>
      <c r="C6639" s="4">
        <v>0</v>
      </c>
      <c r="E6639" s="4" t="b">
        <f t="shared" si="110"/>
        <v>0</v>
      </c>
      <c r="F6639" s="4">
        <v>0</v>
      </c>
      <c r="G6639" s="4">
        <v>4202</v>
      </c>
      <c r="H6639" s="6">
        <v>44176</v>
      </c>
      <c r="I6639" s="4" t="s">
        <v>3994</v>
      </c>
      <c r="J6639" s="4" t="s">
        <v>40</v>
      </c>
      <c r="K6639" s="4">
        <v>14270</v>
      </c>
      <c r="L6639" s="4">
        <v>0</v>
      </c>
      <c r="M6639" s="4">
        <v>0</v>
      </c>
      <c r="N6639" s="4">
        <v>11000</v>
      </c>
      <c r="O6639" s="4">
        <v>0</v>
      </c>
      <c r="P6639" s="4">
        <v>-44000</v>
      </c>
      <c r="Q6639" s="4">
        <v>8783</v>
      </c>
      <c r="R6639" s="4" t="b">
        <f t="shared" si="111"/>
        <v>0</v>
      </c>
      <c r="S6639" s="4">
        <v>0</v>
      </c>
    </row>
    <row r="6640" spans="1:19" ht="14.25" customHeight="1">
      <c r="A6640" s="4" t="s">
        <v>3923</v>
      </c>
      <c r="B6640" s="5" t="s">
        <v>3995</v>
      </c>
      <c r="C6640" s="4">
        <v>0</v>
      </c>
      <c r="D6640" s="4" t="s">
        <v>3995</v>
      </c>
      <c r="E6640" s="4" t="b">
        <f t="shared" si="110"/>
        <v>0</v>
      </c>
      <c r="F6640" s="4">
        <v>0</v>
      </c>
      <c r="G6640" s="4">
        <v>4202</v>
      </c>
      <c r="H6640" s="3" t="s">
        <v>21</v>
      </c>
      <c r="K6640" s="4">
        <v>0</v>
      </c>
      <c r="L6640" s="4">
        <v>0</v>
      </c>
      <c r="M6640" s="4">
        <v>0</v>
      </c>
      <c r="N6640" s="4">
        <v>44000</v>
      </c>
      <c r="O6640" s="4">
        <v>0</v>
      </c>
      <c r="P6640" s="4">
        <v>-44000</v>
      </c>
      <c r="Q6640" s="4">
        <v>8784</v>
      </c>
      <c r="R6640" s="4" t="b">
        <f t="shared" si="111"/>
        <v>0</v>
      </c>
      <c r="S6640" s="4">
        <v>0</v>
      </c>
    </row>
    <row r="6641" spans="1:19" ht="14.25" customHeight="1">
      <c r="A6641" s="4" t="s">
        <v>3923</v>
      </c>
      <c r="B6641" s="5" t="s">
        <v>395</v>
      </c>
      <c r="C6641" s="4">
        <v>0</v>
      </c>
      <c r="D6641" s="4" t="s">
        <v>395</v>
      </c>
      <c r="E6641" s="4" t="b">
        <f t="shared" si="110"/>
        <v>0</v>
      </c>
      <c r="F6641" s="4">
        <v>0</v>
      </c>
      <c r="G6641" s="4">
        <v>4301</v>
      </c>
      <c r="H6641" s="3" t="s">
        <v>21</v>
      </c>
      <c r="K6641" s="4">
        <v>0</v>
      </c>
      <c r="L6641" s="4">
        <v>120000</v>
      </c>
      <c r="M6641" s="4">
        <v>0</v>
      </c>
      <c r="N6641" s="4">
        <v>0</v>
      </c>
      <c r="O6641" s="4">
        <v>0</v>
      </c>
      <c r="P6641" s="4">
        <v>0</v>
      </c>
      <c r="Q6641" s="4">
        <v>8785</v>
      </c>
      <c r="R6641" s="4" t="b">
        <f t="shared" si="111"/>
        <v>0</v>
      </c>
      <c r="S6641" s="4">
        <v>0</v>
      </c>
    </row>
    <row r="6642" spans="1:19" ht="14.25" customHeight="1">
      <c r="A6642" s="4" t="s">
        <v>3923</v>
      </c>
      <c r="B6642" s="5"/>
      <c r="C6642" s="4">
        <v>0</v>
      </c>
      <c r="E6642" s="4" t="b">
        <f t="shared" si="110"/>
        <v>0</v>
      </c>
      <c r="F6642" s="4">
        <v>0</v>
      </c>
      <c r="G6642" s="4">
        <v>4301</v>
      </c>
      <c r="H6642" s="6">
        <v>43840</v>
      </c>
      <c r="I6642" s="4" t="s">
        <v>3996</v>
      </c>
      <c r="J6642" s="4" t="s">
        <v>40</v>
      </c>
      <c r="K6642" s="4">
        <v>13496</v>
      </c>
      <c r="L6642" s="4">
        <v>0</v>
      </c>
      <c r="M6642" s="4">
        <v>0</v>
      </c>
      <c r="N6642" s="4">
        <v>10000</v>
      </c>
      <c r="O6642" s="4">
        <v>0</v>
      </c>
      <c r="P6642" s="4">
        <v>-10000</v>
      </c>
      <c r="Q6642" s="4">
        <v>8786</v>
      </c>
      <c r="R6642" s="4" t="b">
        <f t="shared" si="111"/>
        <v>0</v>
      </c>
      <c r="S6642" s="4">
        <v>0</v>
      </c>
    </row>
    <row r="6643" spans="1:19" ht="14.25" customHeight="1">
      <c r="A6643" s="4" t="s">
        <v>3923</v>
      </c>
      <c r="B6643" s="5"/>
      <c r="C6643" s="4">
        <v>0</v>
      </c>
      <c r="E6643" s="4" t="b">
        <f t="shared" si="110"/>
        <v>0</v>
      </c>
      <c r="F6643" s="4">
        <v>0</v>
      </c>
      <c r="G6643" s="4">
        <v>4301</v>
      </c>
      <c r="H6643" s="6">
        <v>43867</v>
      </c>
      <c r="I6643" s="4" t="s">
        <v>3996</v>
      </c>
      <c r="J6643" s="4" t="s">
        <v>40</v>
      </c>
      <c r="K6643" s="4">
        <v>13553</v>
      </c>
      <c r="L6643" s="4">
        <v>0</v>
      </c>
      <c r="M6643" s="4">
        <v>0</v>
      </c>
      <c r="N6643" s="4">
        <v>10000</v>
      </c>
      <c r="O6643" s="4">
        <v>0</v>
      </c>
      <c r="P6643" s="4">
        <v>-20000</v>
      </c>
      <c r="Q6643" s="4">
        <v>8787</v>
      </c>
      <c r="R6643" s="4" t="b">
        <f t="shared" si="111"/>
        <v>0</v>
      </c>
      <c r="S6643" s="4">
        <v>0</v>
      </c>
    </row>
    <row r="6644" spans="1:19" ht="14.25" customHeight="1">
      <c r="A6644" s="4" t="s">
        <v>3923</v>
      </c>
      <c r="B6644" s="5"/>
      <c r="C6644" s="4">
        <v>0</v>
      </c>
      <c r="E6644" s="4" t="b">
        <f t="shared" si="110"/>
        <v>0</v>
      </c>
      <c r="F6644" s="4">
        <v>0</v>
      </c>
      <c r="G6644" s="4">
        <v>4301</v>
      </c>
      <c r="H6644" s="6">
        <v>43899</v>
      </c>
      <c r="I6644" s="4" t="s">
        <v>3996</v>
      </c>
      <c r="J6644" s="4" t="s">
        <v>40</v>
      </c>
      <c r="K6644" s="4">
        <v>13633</v>
      </c>
      <c r="L6644" s="4">
        <v>0</v>
      </c>
      <c r="M6644" s="4">
        <v>0</v>
      </c>
      <c r="N6644" s="4">
        <v>10000</v>
      </c>
      <c r="O6644" s="4">
        <v>0</v>
      </c>
      <c r="P6644" s="4">
        <v>-30000</v>
      </c>
      <c r="Q6644" s="4">
        <v>8788</v>
      </c>
      <c r="R6644" s="4" t="b">
        <f t="shared" si="111"/>
        <v>0</v>
      </c>
      <c r="S6644" s="4">
        <v>0</v>
      </c>
    </row>
    <row r="6645" spans="1:19" ht="14.25" customHeight="1">
      <c r="A6645" s="4" t="s">
        <v>3923</v>
      </c>
      <c r="B6645" s="5"/>
      <c r="C6645" s="4">
        <v>0</v>
      </c>
      <c r="E6645" s="4" t="b">
        <f t="shared" si="110"/>
        <v>0</v>
      </c>
      <c r="F6645" s="4">
        <v>0</v>
      </c>
      <c r="G6645" s="4">
        <v>4301</v>
      </c>
      <c r="H6645" s="6">
        <v>43928</v>
      </c>
      <c r="I6645" s="4" t="s">
        <v>3996</v>
      </c>
      <c r="J6645" s="4" t="s">
        <v>40</v>
      </c>
      <c r="K6645" s="4">
        <v>13691</v>
      </c>
      <c r="L6645" s="4">
        <v>0</v>
      </c>
      <c r="M6645" s="4">
        <v>0</v>
      </c>
      <c r="N6645" s="4">
        <v>10000</v>
      </c>
      <c r="O6645" s="4">
        <v>0</v>
      </c>
      <c r="P6645" s="4">
        <v>-40000</v>
      </c>
      <c r="Q6645" s="4">
        <v>8789</v>
      </c>
      <c r="R6645" s="4" t="b">
        <f t="shared" si="111"/>
        <v>0</v>
      </c>
      <c r="S6645" s="4">
        <v>0</v>
      </c>
    </row>
    <row r="6646" spans="1:19" ht="14.25" customHeight="1">
      <c r="A6646" s="4" t="s">
        <v>3923</v>
      </c>
      <c r="B6646" s="5"/>
      <c r="C6646" s="4">
        <v>0</v>
      </c>
      <c r="E6646" s="4" t="b">
        <f t="shared" si="110"/>
        <v>0</v>
      </c>
      <c r="F6646" s="4">
        <v>0</v>
      </c>
      <c r="G6646" s="4">
        <v>4301</v>
      </c>
      <c r="H6646" s="6">
        <v>43959</v>
      </c>
      <c r="I6646" s="4" t="s">
        <v>3996</v>
      </c>
      <c r="J6646" s="4" t="s">
        <v>40</v>
      </c>
      <c r="K6646" s="4">
        <v>13752</v>
      </c>
      <c r="L6646" s="4">
        <v>0</v>
      </c>
      <c r="M6646" s="4">
        <v>0</v>
      </c>
      <c r="N6646" s="4">
        <v>10000</v>
      </c>
      <c r="O6646" s="4">
        <v>0</v>
      </c>
      <c r="P6646" s="4">
        <v>-50000</v>
      </c>
      <c r="Q6646" s="4">
        <v>8790</v>
      </c>
      <c r="R6646" s="4" t="b">
        <f t="shared" si="111"/>
        <v>0</v>
      </c>
      <c r="S6646" s="4">
        <v>0</v>
      </c>
    </row>
    <row r="6647" spans="1:19" ht="14.25" customHeight="1">
      <c r="A6647" s="4" t="s">
        <v>3923</v>
      </c>
      <c r="B6647" s="5"/>
      <c r="C6647" s="4">
        <v>0</v>
      </c>
      <c r="E6647" s="4" t="b">
        <f t="shared" si="110"/>
        <v>0</v>
      </c>
      <c r="F6647" s="4">
        <v>0</v>
      </c>
      <c r="G6647" s="4">
        <v>4301</v>
      </c>
      <c r="H6647" s="6">
        <v>43987</v>
      </c>
      <c r="I6647" s="4" t="s">
        <v>3996</v>
      </c>
      <c r="J6647" s="4" t="s">
        <v>40</v>
      </c>
      <c r="K6647" s="4">
        <v>13815</v>
      </c>
      <c r="L6647" s="4">
        <v>0</v>
      </c>
      <c r="M6647" s="4">
        <v>0</v>
      </c>
      <c r="N6647" s="4">
        <v>10000</v>
      </c>
      <c r="O6647" s="4">
        <v>0</v>
      </c>
      <c r="P6647" s="4">
        <v>-60000</v>
      </c>
      <c r="Q6647" s="4">
        <v>8791</v>
      </c>
      <c r="R6647" s="4" t="b">
        <f t="shared" si="111"/>
        <v>0</v>
      </c>
      <c r="S6647" s="4">
        <v>0</v>
      </c>
    </row>
    <row r="6648" spans="1:19" ht="14.25" customHeight="1">
      <c r="A6648" s="4" t="s">
        <v>3923</v>
      </c>
      <c r="B6648" s="5"/>
      <c r="C6648" s="4">
        <v>0</v>
      </c>
      <c r="E6648" s="4" t="b">
        <f t="shared" si="110"/>
        <v>0</v>
      </c>
      <c r="F6648" s="4">
        <v>0</v>
      </c>
      <c r="G6648" s="4">
        <v>4301</v>
      </c>
      <c r="H6648" s="6">
        <v>44015</v>
      </c>
      <c r="I6648" s="4" t="s">
        <v>3996</v>
      </c>
      <c r="J6648" s="4" t="s">
        <v>40</v>
      </c>
      <c r="K6648" s="4">
        <v>13882</v>
      </c>
      <c r="L6648" s="4">
        <v>0</v>
      </c>
      <c r="M6648" s="4">
        <v>0</v>
      </c>
      <c r="N6648" s="4">
        <v>10000</v>
      </c>
      <c r="O6648" s="4">
        <v>0</v>
      </c>
      <c r="P6648" s="4">
        <v>-70000</v>
      </c>
      <c r="Q6648" s="4">
        <v>8792</v>
      </c>
      <c r="R6648" s="4" t="b">
        <f t="shared" si="111"/>
        <v>0</v>
      </c>
      <c r="S6648" s="4">
        <v>0</v>
      </c>
    </row>
    <row r="6649" spans="1:19" ht="14.25" customHeight="1">
      <c r="A6649" s="4" t="s">
        <v>3923</v>
      </c>
      <c r="B6649" s="5"/>
      <c r="C6649" s="4">
        <v>0</v>
      </c>
      <c r="E6649" s="4" t="b">
        <f t="shared" si="110"/>
        <v>0</v>
      </c>
      <c r="F6649" s="4">
        <v>0</v>
      </c>
      <c r="G6649" s="4">
        <v>4301</v>
      </c>
      <c r="H6649" s="6">
        <v>44044</v>
      </c>
      <c r="I6649" s="4" t="s">
        <v>1593</v>
      </c>
      <c r="J6649" s="4" t="s">
        <v>1069</v>
      </c>
      <c r="K6649" s="4">
        <v>572</v>
      </c>
      <c r="L6649" s="4">
        <v>0</v>
      </c>
      <c r="M6649" s="4">
        <v>0</v>
      </c>
      <c r="N6649" s="4">
        <v>10000</v>
      </c>
      <c r="O6649" s="4">
        <v>0</v>
      </c>
      <c r="P6649" s="4">
        <v>-80000</v>
      </c>
      <c r="Q6649" s="4">
        <v>8793</v>
      </c>
      <c r="R6649" s="4" t="b">
        <f t="shared" si="111"/>
        <v>0</v>
      </c>
      <c r="S6649" s="4">
        <v>0</v>
      </c>
    </row>
    <row r="6650" spans="1:19" ht="14.25" customHeight="1">
      <c r="A6650" s="4" t="s">
        <v>3923</v>
      </c>
      <c r="B6650" s="5"/>
      <c r="C6650" s="4">
        <v>0</v>
      </c>
      <c r="E6650" s="4" t="b">
        <f t="shared" si="110"/>
        <v>0</v>
      </c>
      <c r="F6650" s="4">
        <v>0</v>
      </c>
      <c r="G6650" s="4">
        <v>4301</v>
      </c>
      <c r="H6650" s="6">
        <v>44082</v>
      </c>
      <c r="I6650" s="4" t="s">
        <v>3996</v>
      </c>
      <c r="J6650" s="4" t="s">
        <v>40</v>
      </c>
      <c r="K6650" s="4">
        <v>14040</v>
      </c>
      <c r="L6650" s="4">
        <v>0</v>
      </c>
      <c r="M6650" s="4">
        <v>0</v>
      </c>
      <c r="N6650" s="4">
        <v>10000</v>
      </c>
      <c r="O6650" s="4">
        <v>0</v>
      </c>
      <c r="P6650" s="4">
        <v>-90000</v>
      </c>
      <c r="Q6650" s="4">
        <v>8794</v>
      </c>
      <c r="R6650" s="4" t="b">
        <f t="shared" si="111"/>
        <v>0</v>
      </c>
      <c r="S6650" s="4">
        <v>0</v>
      </c>
    </row>
    <row r="6651" spans="1:19" ht="14.25" customHeight="1">
      <c r="A6651" s="4" t="s">
        <v>3923</v>
      </c>
      <c r="B6651" s="5"/>
      <c r="C6651" s="4">
        <v>0</v>
      </c>
      <c r="E6651" s="4" t="b">
        <f t="shared" si="110"/>
        <v>0</v>
      </c>
      <c r="F6651" s="4">
        <v>0</v>
      </c>
      <c r="G6651" s="4">
        <v>4301</v>
      </c>
      <c r="H6651" s="6">
        <v>44105</v>
      </c>
      <c r="I6651" s="4" t="s">
        <v>3996</v>
      </c>
      <c r="J6651" s="4" t="s">
        <v>40</v>
      </c>
      <c r="K6651" s="4">
        <v>14101</v>
      </c>
      <c r="L6651" s="4">
        <v>0</v>
      </c>
      <c r="M6651" s="4">
        <v>0</v>
      </c>
      <c r="N6651" s="4">
        <v>10000</v>
      </c>
      <c r="O6651" s="4">
        <v>0</v>
      </c>
      <c r="P6651" s="4">
        <v>-100000</v>
      </c>
      <c r="Q6651" s="4">
        <v>8795</v>
      </c>
      <c r="R6651" s="4" t="b">
        <f t="shared" si="111"/>
        <v>0</v>
      </c>
      <c r="S6651" s="4">
        <v>0</v>
      </c>
    </row>
    <row r="6652" spans="1:19" ht="14.25" customHeight="1">
      <c r="A6652" s="4" t="s">
        <v>3923</v>
      </c>
      <c r="B6652" s="5"/>
      <c r="C6652" s="4">
        <v>0</v>
      </c>
      <c r="E6652" s="4" t="b">
        <f t="shared" si="110"/>
        <v>0</v>
      </c>
      <c r="F6652" s="4">
        <v>0</v>
      </c>
      <c r="G6652" s="4">
        <v>4301</v>
      </c>
      <c r="H6652" s="6">
        <v>44145</v>
      </c>
      <c r="I6652" s="4" t="s">
        <v>3996</v>
      </c>
      <c r="J6652" s="4" t="s">
        <v>40</v>
      </c>
      <c r="K6652" s="4">
        <v>14187</v>
      </c>
      <c r="L6652" s="4">
        <v>0</v>
      </c>
      <c r="M6652" s="4">
        <v>0</v>
      </c>
      <c r="N6652" s="4">
        <v>10000</v>
      </c>
      <c r="O6652" s="4">
        <v>0</v>
      </c>
      <c r="P6652" s="4">
        <v>-110000</v>
      </c>
      <c r="Q6652" s="4">
        <v>8796</v>
      </c>
      <c r="R6652" s="4" t="b">
        <f t="shared" si="111"/>
        <v>0</v>
      </c>
      <c r="S6652" s="4">
        <v>0</v>
      </c>
    </row>
    <row r="6653" spans="1:19" ht="14.25" customHeight="1">
      <c r="A6653" s="4" t="s">
        <v>3923</v>
      </c>
      <c r="B6653" s="5"/>
      <c r="C6653" s="4">
        <v>0</v>
      </c>
      <c r="E6653" s="4" t="b">
        <f t="shared" si="110"/>
        <v>0</v>
      </c>
      <c r="F6653" s="4">
        <v>0</v>
      </c>
      <c r="G6653" s="4">
        <v>4301</v>
      </c>
      <c r="H6653" s="6">
        <v>44175</v>
      </c>
      <c r="I6653" s="4" t="s">
        <v>3996</v>
      </c>
      <c r="J6653" s="4" t="s">
        <v>40</v>
      </c>
      <c r="K6653" s="4">
        <v>14266</v>
      </c>
      <c r="L6653" s="4">
        <v>0</v>
      </c>
      <c r="M6653" s="4">
        <v>0</v>
      </c>
      <c r="N6653" s="4">
        <v>10000</v>
      </c>
      <c r="O6653" s="4">
        <v>0</v>
      </c>
      <c r="P6653" s="4">
        <v>-120000</v>
      </c>
      <c r="Q6653" s="4">
        <v>8797</v>
      </c>
      <c r="R6653" s="4" t="b">
        <f t="shared" si="111"/>
        <v>0</v>
      </c>
      <c r="S6653" s="4">
        <v>0</v>
      </c>
    </row>
    <row r="6654" spans="1:19" ht="14.25" customHeight="1">
      <c r="A6654" s="4" t="s">
        <v>3923</v>
      </c>
      <c r="B6654" s="5" t="s">
        <v>3997</v>
      </c>
      <c r="C6654" s="4">
        <v>0</v>
      </c>
      <c r="D6654" s="4" t="s">
        <v>3997</v>
      </c>
      <c r="E6654" s="4" t="b">
        <f t="shared" si="110"/>
        <v>0</v>
      </c>
      <c r="F6654" s="4">
        <v>0</v>
      </c>
      <c r="G6654" s="4">
        <v>4301</v>
      </c>
      <c r="H6654" s="3" t="s">
        <v>21</v>
      </c>
      <c r="K6654" s="4">
        <v>0</v>
      </c>
      <c r="L6654" s="4">
        <v>0</v>
      </c>
      <c r="M6654" s="4">
        <v>0</v>
      </c>
      <c r="N6654" s="4">
        <v>120000</v>
      </c>
      <c r="O6654" s="4">
        <v>0</v>
      </c>
      <c r="P6654" s="4">
        <v>-120000</v>
      </c>
      <c r="Q6654" s="4">
        <v>8798</v>
      </c>
      <c r="R6654" s="4" t="b">
        <f t="shared" si="111"/>
        <v>0</v>
      </c>
      <c r="S6654" s="4">
        <v>0</v>
      </c>
    </row>
    <row r="6655" spans="1:19" ht="14.25" customHeight="1">
      <c r="A6655" s="4" t="s">
        <v>3923</v>
      </c>
      <c r="B6655" s="5" t="s">
        <v>406</v>
      </c>
      <c r="C6655" s="4">
        <v>0</v>
      </c>
      <c r="D6655" s="4" t="s">
        <v>406</v>
      </c>
      <c r="E6655" s="4" t="b">
        <f t="shared" si="110"/>
        <v>0</v>
      </c>
      <c r="F6655" s="4">
        <v>0</v>
      </c>
      <c r="G6655" s="4">
        <v>4302</v>
      </c>
      <c r="H6655" s="3" t="s">
        <v>21</v>
      </c>
      <c r="K6655" s="4">
        <v>0</v>
      </c>
      <c r="L6655" s="4">
        <v>132000</v>
      </c>
      <c r="M6655" s="4">
        <v>0</v>
      </c>
      <c r="N6655" s="4">
        <v>0</v>
      </c>
      <c r="O6655" s="4">
        <v>0</v>
      </c>
      <c r="P6655" s="4">
        <v>0</v>
      </c>
      <c r="Q6655" s="4">
        <v>8799</v>
      </c>
      <c r="R6655" s="4" t="b">
        <f t="shared" si="111"/>
        <v>0</v>
      </c>
      <c r="S6655" s="4">
        <v>0</v>
      </c>
    </row>
    <row r="6656" spans="1:19" ht="14.25" customHeight="1">
      <c r="A6656" s="4" t="s">
        <v>3923</v>
      </c>
      <c r="B6656" s="5"/>
      <c r="C6656" s="4">
        <v>0</v>
      </c>
      <c r="E6656" s="4" t="b">
        <f t="shared" si="110"/>
        <v>0</v>
      </c>
      <c r="F6656" s="4">
        <v>0</v>
      </c>
      <c r="G6656" s="4">
        <v>4302</v>
      </c>
      <c r="H6656" s="6">
        <v>43845</v>
      </c>
      <c r="I6656" s="4" t="s">
        <v>3998</v>
      </c>
      <c r="J6656" s="4" t="s">
        <v>40</v>
      </c>
      <c r="K6656" s="4">
        <v>13521</v>
      </c>
      <c r="L6656" s="4">
        <v>0</v>
      </c>
      <c r="M6656" s="4">
        <v>0</v>
      </c>
      <c r="N6656" s="4">
        <v>11000</v>
      </c>
      <c r="O6656" s="4">
        <v>0</v>
      </c>
      <c r="P6656" s="4">
        <v>-11000</v>
      </c>
      <c r="Q6656" s="4">
        <v>8800</v>
      </c>
      <c r="R6656" s="4" t="b">
        <f t="shared" si="111"/>
        <v>0</v>
      </c>
      <c r="S6656" s="4">
        <v>0</v>
      </c>
    </row>
    <row r="6657" spans="1:19" ht="14.25" customHeight="1">
      <c r="A6657" s="4" t="s">
        <v>3923</v>
      </c>
      <c r="B6657" s="5"/>
      <c r="C6657" s="4">
        <v>0</v>
      </c>
      <c r="E6657" s="4" t="b">
        <f t="shared" si="110"/>
        <v>0</v>
      </c>
      <c r="F6657" s="4">
        <v>0</v>
      </c>
      <c r="G6657" s="4">
        <v>4302</v>
      </c>
      <c r="H6657" s="6">
        <v>43875</v>
      </c>
      <c r="I6657" s="4" t="s">
        <v>3998</v>
      </c>
      <c r="J6657" s="4" t="s">
        <v>40</v>
      </c>
      <c r="K6657" s="4">
        <v>13594</v>
      </c>
      <c r="L6657" s="4">
        <v>0</v>
      </c>
      <c r="M6657" s="4">
        <v>0</v>
      </c>
      <c r="N6657" s="4">
        <v>11000</v>
      </c>
      <c r="O6657" s="4">
        <v>0</v>
      </c>
      <c r="P6657" s="4">
        <v>-22000</v>
      </c>
      <c r="Q6657" s="4">
        <v>8801</v>
      </c>
      <c r="R6657" s="4" t="b">
        <f t="shared" si="111"/>
        <v>0</v>
      </c>
      <c r="S6657" s="4">
        <v>0</v>
      </c>
    </row>
    <row r="6658" spans="1:19" ht="14.25" customHeight="1">
      <c r="A6658" s="4" t="s">
        <v>3923</v>
      </c>
      <c r="B6658" s="5"/>
      <c r="C6658" s="4">
        <v>0</v>
      </c>
      <c r="E6658" s="4" t="b">
        <f t="shared" si="110"/>
        <v>0</v>
      </c>
      <c r="F6658" s="4">
        <v>0</v>
      </c>
      <c r="G6658" s="4">
        <v>4302</v>
      </c>
      <c r="H6658" s="6">
        <v>43922</v>
      </c>
      <c r="I6658" s="4" t="s">
        <v>3999</v>
      </c>
      <c r="J6658" s="4" t="s">
        <v>1069</v>
      </c>
      <c r="K6658" s="4">
        <v>567</v>
      </c>
      <c r="L6658" s="4">
        <v>0</v>
      </c>
      <c r="M6658" s="4">
        <v>0</v>
      </c>
      <c r="N6658" s="4">
        <v>11000</v>
      </c>
      <c r="O6658" s="4">
        <v>0</v>
      </c>
      <c r="P6658" s="4">
        <v>-33000</v>
      </c>
      <c r="Q6658" s="4">
        <v>8802</v>
      </c>
      <c r="R6658" s="4" t="b">
        <f t="shared" si="111"/>
        <v>0</v>
      </c>
      <c r="S6658" s="4">
        <v>0</v>
      </c>
    </row>
    <row r="6659" spans="1:19" ht="14.25" customHeight="1">
      <c r="A6659" s="4" t="s">
        <v>3923</v>
      </c>
      <c r="B6659" s="5"/>
      <c r="C6659" s="4">
        <v>0</v>
      </c>
      <c r="E6659" s="4" t="b">
        <f t="shared" si="110"/>
        <v>0</v>
      </c>
      <c r="F6659" s="4">
        <v>0</v>
      </c>
      <c r="G6659" s="4">
        <v>4302</v>
      </c>
      <c r="H6659" s="6">
        <v>43942</v>
      </c>
      <c r="I6659" s="4" t="s">
        <v>3998</v>
      </c>
      <c r="J6659" s="4" t="s">
        <v>40</v>
      </c>
      <c r="K6659" s="4">
        <v>13721</v>
      </c>
      <c r="L6659" s="4">
        <v>0</v>
      </c>
      <c r="M6659" s="4">
        <v>0</v>
      </c>
      <c r="N6659" s="4">
        <v>11000</v>
      </c>
      <c r="O6659" s="4">
        <v>0</v>
      </c>
      <c r="P6659" s="4">
        <v>-44000</v>
      </c>
      <c r="Q6659" s="4">
        <v>8803</v>
      </c>
      <c r="R6659" s="4" t="b">
        <f t="shared" si="111"/>
        <v>0</v>
      </c>
      <c r="S6659" s="4">
        <v>0</v>
      </c>
    </row>
    <row r="6660" spans="1:19" ht="14.25" customHeight="1">
      <c r="A6660" s="4" t="s">
        <v>3923</v>
      </c>
      <c r="B6660" s="5"/>
      <c r="C6660" s="4">
        <v>0</v>
      </c>
      <c r="E6660" s="4" t="b">
        <f t="shared" si="110"/>
        <v>0</v>
      </c>
      <c r="F6660" s="4">
        <v>0</v>
      </c>
      <c r="G6660" s="4">
        <v>4302</v>
      </c>
      <c r="H6660" s="6">
        <v>43965</v>
      </c>
      <c r="I6660" s="4" t="s">
        <v>3998</v>
      </c>
      <c r="J6660" s="4" t="s">
        <v>40</v>
      </c>
      <c r="K6660" s="4">
        <v>13777</v>
      </c>
      <c r="L6660" s="4">
        <v>0</v>
      </c>
      <c r="M6660" s="4">
        <v>0</v>
      </c>
      <c r="N6660" s="4">
        <v>11000</v>
      </c>
      <c r="O6660" s="4">
        <v>0</v>
      </c>
      <c r="P6660" s="4">
        <v>-55000</v>
      </c>
      <c r="Q6660" s="4">
        <v>8804</v>
      </c>
      <c r="R6660" s="4" t="b">
        <f t="shared" si="111"/>
        <v>0</v>
      </c>
      <c r="S6660" s="4">
        <v>0</v>
      </c>
    </row>
    <row r="6661" spans="1:19" ht="14.25" customHeight="1">
      <c r="A6661" s="4" t="s">
        <v>3923</v>
      </c>
      <c r="B6661" s="5"/>
      <c r="C6661" s="4">
        <v>0</v>
      </c>
      <c r="E6661" s="4" t="b">
        <f t="shared" si="110"/>
        <v>0</v>
      </c>
      <c r="F6661" s="4">
        <v>0</v>
      </c>
      <c r="G6661" s="4">
        <v>4302</v>
      </c>
      <c r="H6661" s="6">
        <v>44006</v>
      </c>
      <c r="I6661" s="4" t="s">
        <v>3998</v>
      </c>
      <c r="J6661" s="4" t="s">
        <v>40</v>
      </c>
      <c r="K6661" s="4">
        <v>13849</v>
      </c>
      <c r="L6661" s="4">
        <v>0</v>
      </c>
      <c r="M6661" s="4">
        <v>0</v>
      </c>
      <c r="N6661" s="4">
        <v>11000</v>
      </c>
      <c r="O6661" s="4">
        <v>0</v>
      </c>
      <c r="P6661" s="4">
        <v>-66000</v>
      </c>
      <c r="Q6661" s="4">
        <v>8805</v>
      </c>
      <c r="R6661" s="4" t="b">
        <f t="shared" si="111"/>
        <v>0</v>
      </c>
      <c r="S6661" s="4">
        <v>0</v>
      </c>
    </row>
    <row r="6662" spans="1:19" ht="14.25" customHeight="1">
      <c r="A6662" s="4" t="s">
        <v>3923</v>
      </c>
      <c r="B6662" s="5"/>
      <c r="C6662" s="4">
        <v>0</v>
      </c>
      <c r="E6662" s="4" t="b">
        <f t="shared" si="110"/>
        <v>0</v>
      </c>
      <c r="F6662" s="4">
        <v>0</v>
      </c>
      <c r="G6662" s="4">
        <v>4302</v>
      </c>
      <c r="H6662" s="6">
        <v>44074</v>
      </c>
      <c r="I6662" s="4" t="s">
        <v>3998</v>
      </c>
      <c r="J6662" s="4" t="s">
        <v>40</v>
      </c>
      <c r="K6662" s="4">
        <v>14024</v>
      </c>
      <c r="L6662" s="4">
        <v>0</v>
      </c>
      <c r="M6662" s="4">
        <v>0</v>
      </c>
      <c r="N6662" s="4">
        <v>22000</v>
      </c>
      <c r="O6662" s="4">
        <v>0</v>
      </c>
      <c r="P6662" s="4">
        <v>-88000</v>
      </c>
      <c r="Q6662" s="4">
        <v>8806</v>
      </c>
      <c r="R6662" s="4" t="b">
        <f t="shared" si="111"/>
        <v>0</v>
      </c>
      <c r="S6662" s="4">
        <v>0</v>
      </c>
    </row>
    <row r="6663" spans="1:19" ht="14.25" customHeight="1">
      <c r="A6663" s="4" t="s">
        <v>3923</v>
      </c>
      <c r="B6663" s="5"/>
      <c r="C6663" s="4">
        <v>0</v>
      </c>
      <c r="E6663" s="4" t="b">
        <f t="shared" si="110"/>
        <v>0</v>
      </c>
      <c r="F6663" s="4">
        <v>0</v>
      </c>
      <c r="G6663" s="4">
        <v>4302</v>
      </c>
      <c r="H6663" s="6">
        <v>44089</v>
      </c>
      <c r="I6663" s="4" t="s">
        <v>3998</v>
      </c>
      <c r="J6663" s="4" t="s">
        <v>40</v>
      </c>
      <c r="K6663" s="4">
        <v>14087</v>
      </c>
      <c r="L6663" s="4">
        <v>0</v>
      </c>
      <c r="M6663" s="4">
        <v>0</v>
      </c>
      <c r="N6663" s="4">
        <v>11000</v>
      </c>
      <c r="O6663" s="4">
        <v>0</v>
      </c>
      <c r="P6663" s="4">
        <v>-99000</v>
      </c>
      <c r="Q6663" s="4">
        <v>8807</v>
      </c>
      <c r="R6663" s="4" t="b">
        <f t="shared" si="111"/>
        <v>0</v>
      </c>
      <c r="S6663" s="4">
        <v>0</v>
      </c>
    </row>
    <row r="6664" spans="1:19" ht="14.25" customHeight="1">
      <c r="A6664" s="4" t="s">
        <v>3923</v>
      </c>
      <c r="B6664" s="5"/>
      <c r="C6664" s="4">
        <v>0</v>
      </c>
      <c r="E6664" s="4" t="b">
        <f t="shared" si="110"/>
        <v>0</v>
      </c>
      <c r="F6664" s="4">
        <v>0</v>
      </c>
      <c r="G6664" s="4">
        <v>4302</v>
      </c>
      <c r="H6664" s="6">
        <v>44118</v>
      </c>
      <c r="I6664" s="4" t="s">
        <v>3998</v>
      </c>
      <c r="J6664" s="4" t="s">
        <v>40</v>
      </c>
      <c r="K6664" s="4">
        <v>14156</v>
      </c>
      <c r="L6664" s="4">
        <v>0</v>
      </c>
      <c r="M6664" s="4">
        <v>0</v>
      </c>
      <c r="N6664" s="4">
        <v>11000</v>
      </c>
      <c r="O6664" s="4">
        <v>0</v>
      </c>
      <c r="P6664" s="4">
        <v>-110000</v>
      </c>
      <c r="Q6664" s="4">
        <v>8808</v>
      </c>
      <c r="R6664" s="4" t="b">
        <f t="shared" si="111"/>
        <v>0</v>
      </c>
      <c r="S6664" s="4">
        <v>0</v>
      </c>
    </row>
    <row r="6665" spans="1:19" ht="14.25" customHeight="1">
      <c r="A6665" s="4" t="s">
        <v>3923</v>
      </c>
      <c r="B6665" s="5"/>
      <c r="C6665" s="4">
        <v>0</v>
      </c>
      <c r="E6665" s="4" t="b">
        <f t="shared" si="110"/>
        <v>0</v>
      </c>
      <c r="F6665" s="4">
        <v>0</v>
      </c>
      <c r="G6665" s="4">
        <v>4302</v>
      </c>
      <c r="H6665" s="6">
        <v>44152</v>
      </c>
      <c r="I6665" s="4" t="s">
        <v>3998</v>
      </c>
      <c r="J6665" s="4" t="s">
        <v>40</v>
      </c>
      <c r="K6665" s="4">
        <v>14242</v>
      </c>
      <c r="L6665" s="4">
        <v>0</v>
      </c>
      <c r="M6665" s="4">
        <v>0</v>
      </c>
      <c r="N6665" s="4">
        <v>11000</v>
      </c>
      <c r="O6665" s="4">
        <v>0</v>
      </c>
      <c r="P6665" s="4">
        <v>-121000</v>
      </c>
      <c r="Q6665" s="4">
        <v>8809</v>
      </c>
      <c r="R6665" s="4" t="b">
        <f t="shared" si="111"/>
        <v>0</v>
      </c>
      <c r="S6665" s="4">
        <v>0</v>
      </c>
    </row>
    <row r="6666" spans="1:19" ht="14.25" customHeight="1">
      <c r="A6666" s="4" t="s">
        <v>3923</v>
      </c>
      <c r="B6666" s="5"/>
      <c r="C6666" s="4">
        <v>0</v>
      </c>
      <c r="E6666" s="4" t="b">
        <f t="shared" si="110"/>
        <v>0</v>
      </c>
      <c r="F6666" s="4">
        <v>0</v>
      </c>
      <c r="G6666" s="4">
        <v>4302</v>
      </c>
      <c r="H6666" s="6">
        <v>44180</v>
      </c>
      <c r="I6666" s="4" t="s">
        <v>3998</v>
      </c>
      <c r="J6666" s="4" t="s">
        <v>40</v>
      </c>
      <c r="K6666" s="4">
        <v>14280</v>
      </c>
      <c r="L6666" s="4">
        <v>0</v>
      </c>
      <c r="M6666" s="4">
        <v>0</v>
      </c>
      <c r="N6666" s="4">
        <v>11000</v>
      </c>
      <c r="O6666" s="4">
        <v>0</v>
      </c>
      <c r="P6666" s="4">
        <v>-132000</v>
      </c>
      <c r="Q6666" s="4">
        <v>8810</v>
      </c>
      <c r="R6666" s="4" t="b">
        <f t="shared" si="111"/>
        <v>0</v>
      </c>
      <c r="S6666" s="4">
        <v>0</v>
      </c>
    </row>
    <row r="6667" spans="1:19" ht="14.25" customHeight="1">
      <c r="A6667" s="4" t="s">
        <v>3923</v>
      </c>
      <c r="B6667" s="5" t="s">
        <v>4000</v>
      </c>
      <c r="C6667" s="4">
        <v>0</v>
      </c>
      <c r="D6667" s="4" t="s">
        <v>4000</v>
      </c>
      <c r="E6667" s="4" t="b">
        <f t="shared" si="110"/>
        <v>0</v>
      </c>
      <c r="F6667" s="4">
        <v>0</v>
      </c>
      <c r="G6667" s="4">
        <v>4302</v>
      </c>
      <c r="H6667" s="3" t="s">
        <v>21</v>
      </c>
      <c r="K6667" s="4">
        <v>0</v>
      </c>
      <c r="L6667" s="4">
        <v>0</v>
      </c>
      <c r="M6667" s="4">
        <v>0</v>
      </c>
      <c r="N6667" s="4">
        <v>132000</v>
      </c>
      <c r="O6667" s="4">
        <v>0</v>
      </c>
      <c r="P6667" s="4">
        <v>-132000</v>
      </c>
      <c r="Q6667" s="4">
        <v>8811</v>
      </c>
      <c r="R6667" s="4" t="b">
        <f t="shared" si="111"/>
        <v>0</v>
      </c>
      <c r="S6667" s="4">
        <v>0</v>
      </c>
    </row>
    <row r="6668" spans="1:19" ht="14.25" customHeight="1">
      <c r="A6668" s="4" t="s">
        <v>3923</v>
      </c>
      <c r="B6668" s="5" t="s">
        <v>416</v>
      </c>
      <c r="C6668" s="4">
        <v>0</v>
      </c>
      <c r="D6668" s="4" t="s">
        <v>416</v>
      </c>
      <c r="E6668" s="4" t="b">
        <f t="shared" si="110"/>
        <v>0</v>
      </c>
      <c r="F6668" s="4">
        <v>0</v>
      </c>
      <c r="G6668" s="4">
        <v>4401</v>
      </c>
      <c r="H6668" s="3" t="s">
        <v>21</v>
      </c>
      <c r="K6668" s="4">
        <v>0</v>
      </c>
      <c r="L6668" s="4">
        <v>120000</v>
      </c>
      <c r="M6668" s="4">
        <v>0</v>
      </c>
      <c r="N6668" s="4">
        <v>0</v>
      </c>
      <c r="O6668" s="4">
        <v>0</v>
      </c>
      <c r="P6668" s="4">
        <v>0</v>
      </c>
      <c r="Q6668" s="4">
        <v>8812</v>
      </c>
      <c r="R6668" s="4" t="b">
        <f t="shared" si="111"/>
        <v>0</v>
      </c>
      <c r="S6668" s="4">
        <v>0</v>
      </c>
    </row>
    <row r="6669" spans="1:19" ht="14.25" customHeight="1">
      <c r="A6669" s="4" t="s">
        <v>3923</v>
      </c>
      <c r="B6669" s="5"/>
      <c r="C6669" s="4">
        <v>0</v>
      </c>
      <c r="E6669" s="4" t="b">
        <f t="shared" si="110"/>
        <v>0</v>
      </c>
      <c r="F6669" s="4">
        <v>0</v>
      </c>
      <c r="G6669" s="4">
        <v>4401</v>
      </c>
      <c r="H6669" s="6">
        <v>43844</v>
      </c>
      <c r="I6669" s="4" t="s">
        <v>4001</v>
      </c>
      <c r="J6669" s="4" t="s">
        <v>40</v>
      </c>
      <c r="K6669" s="4">
        <v>13509</v>
      </c>
      <c r="L6669" s="4">
        <v>0</v>
      </c>
      <c r="M6669" s="4">
        <v>0</v>
      </c>
      <c r="N6669" s="4">
        <v>10000</v>
      </c>
      <c r="O6669" s="4">
        <v>0</v>
      </c>
      <c r="P6669" s="4">
        <v>-10000</v>
      </c>
      <c r="Q6669" s="4">
        <v>8813</v>
      </c>
      <c r="R6669" s="4" t="b">
        <f t="shared" si="111"/>
        <v>0</v>
      </c>
      <c r="S6669" s="4">
        <v>0</v>
      </c>
    </row>
    <row r="6670" spans="1:19" ht="14.25" customHeight="1">
      <c r="A6670" s="4" t="s">
        <v>3923</v>
      </c>
      <c r="B6670" s="5"/>
      <c r="C6670" s="4">
        <v>0</v>
      </c>
      <c r="E6670" s="4" t="b">
        <f t="shared" si="110"/>
        <v>0</v>
      </c>
      <c r="F6670" s="4">
        <v>0</v>
      </c>
      <c r="G6670" s="4">
        <v>4401</v>
      </c>
      <c r="H6670" s="6">
        <v>43868</v>
      </c>
      <c r="I6670" s="4" t="s">
        <v>4001</v>
      </c>
      <c r="J6670" s="4" t="s">
        <v>40</v>
      </c>
      <c r="K6670" s="4">
        <v>13558</v>
      </c>
      <c r="L6670" s="4">
        <v>0</v>
      </c>
      <c r="M6670" s="4">
        <v>0</v>
      </c>
      <c r="N6670" s="4">
        <v>10000</v>
      </c>
      <c r="O6670" s="4">
        <v>0</v>
      </c>
      <c r="P6670" s="4">
        <v>-20000</v>
      </c>
      <c r="Q6670" s="4">
        <v>8814</v>
      </c>
      <c r="R6670" s="4" t="b">
        <f t="shared" si="111"/>
        <v>0</v>
      </c>
      <c r="S6670" s="4">
        <v>0</v>
      </c>
    </row>
    <row r="6671" spans="1:19" ht="14.25" customHeight="1">
      <c r="A6671" s="4" t="s">
        <v>3923</v>
      </c>
      <c r="B6671" s="5"/>
      <c r="C6671" s="4">
        <v>0</v>
      </c>
      <c r="E6671" s="4" t="b">
        <f t="shared" si="110"/>
        <v>0</v>
      </c>
      <c r="F6671" s="4">
        <v>0</v>
      </c>
      <c r="G6671" s="4">
        <v>4401</v>
      </c>
      <c r="H6671" s="6">
        <v>43903</v>
      </c>
      <c r="I6671" s="4" t="s">
        <v>4001</v>
      </c>
      <c r="J6671" s="4" t="s">
        <v>40</v>
      </c>
      <c r="K6671" s="4">
        <v>13658</v>
      </c>
      <c r="L6671" s="4">
        <v>0</v>
      </c>
      <c r="M6671" s="4">
        <v>0</v>
      </c>
      <c r="N6671" s="4">
        <v>10000</v>
      </c>
      <c r="O6671" s="4">
        <v>0</v>
      </c>
      <c r="P6671" s="4">
        <v>-30000</v>
      </c>
      <c r="Q6671" s="4">
        <v>8815</v>
      </c>
      <c r="R6671" s="4" t="b">
        <f t="shared" si="111"/>
        <v>0</v>
      </c>
      <c r="S6671" s="4">
        <v>0</v>
      </c>
    </row>
    <row r="6672" spans="1:19" ht="14.25" customHeight="1">
      <c r="A6672" s="4" t="s">
        <v>3923</v>
      </c>
      <c r="B6672" s="5"/>
      <c r="C6672" s="4">
        <v>0</v>
      </c>
      <c r="E6672" s="4" t="b">
        <f t="shared" si="110"/>
        <v>0</v>
      </c>
      <c r="F6672" s="4">
        <v>0</v>
      </c>
      <c r="G6672" s="4">
        <v>4401</v>
      </c>
      <c r="H6672" s="6">
        <v>43937</v>
      </c>
      <c r="I6672" s="4" t="s">
        <v>4001</v>
      </c>
      <c r="J6672" s="4" t="s">
        <v>40</v>
      </c>
      <c r="K6672" s="4">
        <v>13710</v>
      </c>
      <c r="L6672" s="4">
        <v>0</v>
      </c>
      <c r="M6672" s="4">
        <v>0</v>
      </c>
      <c r="N6672" s="4">
        <v>10000</v>
      </c>
      <c r="O6672" s="4">
        <v>0</v>
      </c>
      <c r="P6672" s="4">
        <v>-40000</v>
      </c>
      <c r="Q6672" s="4">
        <v>8816</v>
      </c>
      <c r="R6672" s="4" t="b">
        <f t="shared" si="111"/>
        <v>0</v>
      </c>
      <c r="S6672" s="4">
        <v>0</v>
      </c>
    </row>
    <row r="6673" spans="1:19" ht="14.25" customHeight="1">
      <c r="A6673" s="4" t="s">
        <v>3923</v>
      </c>
      <c r="B6673" s="5"/>
      <c r="C6673" s="4">
        <v>0</v>
      </c>
      <c r="E6673" s="4" t="b">
        <f t="shared" si="110"/>
        <v>0</v>
      </c>
      <c r="F6673" s="4">
        <v>0</v>
      </c>
      <c r="G6673" s="4">
        <v>4401</v>
      </c>
      <c r="H6673" s="6">
        <v>43963</v>
      </c>
      <c r="I6673" s="4" t="s">
        <v>4001</v>
      </c>
      <c r="J6673" s="4" t="s">
        <v>40</v>
      </c>
      <c r="K6673" s="4">
        <v>13764</v>
      </c>
      <c r="L6673" s="4">
        <v>0</v>
      </c>
      <c r="M6673" s="4">
        <v>0</v>
      </c>
      <c r="N6673" s="4">
        <v>10000</v>
      </c>
      <c r="O6673" s="4">
        <v>0</v>
      </c>
      <c r="P6673" s="4">
        <v>-50000</v>
      </c>
      <c r="Q6673" s="4">
        <v>8817</v>
      </c>
      <c r="R6673" s="4" t="b">
        <f t="shared" si="111"/>
        <v>0</v>
      </c>
      <c r="S6673" s="4">
        <v>0</v>
      </c>
    </row>
    <row r="6674" spans="1:19" ht="14.25" customHeight="1">
      <c r="A6674" s="4" t="s">
        <v>3923</v>
      </c>
      <c r="B6674" s="5"/>
      <c r="C6674" s="4">
        <v>0</v>
      </c>
      <c r="E6674" s="4" t="b">
        <f t="shared" si="110"/>
        <v>0</v>
      </c>
      <c r="F6674" s="4">
        <v>0</v>
      </c>
      <c r="G6674" s="4">
        <v>4401</v>
      </c>
      <c r="H6674" s="6">
        <v>43992</v>
      </c>
      <c r="I6674" s="4" t="s">
        <v>4001</v>
      </c>
      <c r="J6674" s="4" t="s">
        <v>40</v>
      </c>
      <c r="K6674" s="4">
        <v>13833</v>
      </c>
      <c r="L6674" s="4">
        <v>0</v>
      </c>
      <c r="M6674" s="4">
        <v>0</v>
      </c>
      <c r="N6674" s="4">
        <v>10000</v>
      </c>
      <c r="O6674" s="4">
        <v>0</v>
      </c>
      <c r="P6674" s="4">
        <v>-60000</v>
      </c>
      <c r="Q6674" s="4">
        <v>8818</v>
      </c>
      <c r="R6674" s="4" t="b">
        <f t="shared" si="111"/>
        <v>0</v>
      </c>
      <c r="S6674" s="4">
        <v>0</v>
      </c>
    </row>
    <row r="6675" spans="1:19" ht="14.25" customHeight="1">
      <c r="A6675" s="4" t="s">
        <v>3923</v>
      </c>
      <c r="B6675" s="5"/>
      <c r="C6675" s="4">
        <v>0</v>
      </c>
      <c r="E6675" s="4" t="b">
        <f t="shared" si="110"/>
        <v>0</v>
      </c>
      <c r="F6675" s="4">
        <v>0</v>
      </c>
      <c r="G6675" s="4">
        <v>4401</v>
      </c>
      <c r="H6675" s="6">
        <v>44020</v>
      </c>
      <c r="I6675" s="4" t="s">
        <v>4001</v>
      </c>
      <c r="J6675" s="4" t="s">
        <v>40</v>
      </c>
      <c r="K6675" s="4">
        <v>13900</v>
      </c>
      <c r="L6675" s="4">
        <v>0</v>
      </c>
      <c r="M6675" s="4">
        <v>0</v>
      </c>
      <c r="N6675" s="4">
        <v>10000</v>
      </c>
      <c r="O6675" s="4">
        <v>0</v>
      </c>
      <c r="P6675" s="4">
        <v>-70000</v>
      </c>
      <c r="Q6675" s="4">
        <v>8819</v>
      </c>
      <c r="R6675" s="4" t="b">
        <f t="shared" si="111"/>
        <v>0</v>
      </c>
      <c r="S6675" s="4">
        <v>0</v>
      </c>
    </row>
    <row r="6676" spans="1:19" ht="14.25" customHeight="1">
      <c r="A6676" s="4" t="s">
        <v>3923</v>
      </c>
      <c r="B6676" s="5"/>
      <c r="C6676" s="4">
        <v>0</v>
      </c>
      <c r="E6676" s="4" t="b">
        <f t="shared" si="110"/>
        <v>0</v>
      </c>
      <c r="F6676" s="4">
        <v>0</v>
      </c>
      <c r="G6676" s="4">
        <v>4401</v>
      </c>
      <c r="H6676" s="6">
        <v>44053</v>
      </c>
      <c r="I6676" s="4" t="s">
        <v>4001</v>
      </c>
      <c r="J6676" s="4" t="s">
        <v>40</v>
      </c>
      <c r="K6676" s="4">
        <v>14026</v>
      </c>
      <c r="L6676" s="4">
        <v>0</v>
      </c>
      <c r="M6676" s="4">
        <v>0</v>
      </c>
      <c r="N6676" s="4">
        <v>10000</v>
      </c>
      <c r="O6676" s="4">
        <v>0</v>
      </c>
      <c r="P6676" s="4">
        <v>-80000</v>
      </c>
      <c r="Q6676" s="4">
        <v>8820</v>
      </c>
      <c r="R6676" s="4" t="b">
        <f t="shared" si="111"/>
        <v>0</v>
      </c>
      <c r="S6676" s="4">
        <v>0</v>
      </c>
    </row>
    <row r="6677" spans="1:19" ht="14.25" customHeight="1">
      <c r="A6677" s="4" t="s">
        <v>3923</v>
      </c>
      <c r="B6677" s="5"/>
      <c r="C6677" s="4">
        <v>0</v>
      </c>
      <c r="E6677" s="4" t="b">
        <f t="shared" si="110"/>
        <v>0</v>
      </c>
      <c r="F6677" s="4">
        <v>0</v>
      </c>
      <c r="G6677" s="4">
        <v>4401</v>
      </c>
      <c r="H6677" s="6">
        <v>44085</v>
      </c>
      <c r="I6677" s="4" t="s">
        <v>4001</v>
      </c>
      <c r="J6677" s="4" t="s">
        <v>40</v>
      </c>
      <c r="K6677" s="4">
        <v>14060</v>
      </c>
      <c r="L6677" s="4">
        <v>0</v>
      </c>
      <c r="M6677" s="4">
        <v>0</v>
      </c>
      <c r="N6677" s="4">
        <v>10000</v>
      </c>
      <c r="O6677" s="4">
        <v>0</v>
      </c>
      <c r="P6677" s="4">
        <v>-90000</v>
      </c>
      <c r="Q6677" s="4">
        <v>8821</v>
      </c>
      <c r="R6677" s="4" t="b">
        <f t="shared" si="111"/>
        <v>0</v>
      </c>
      <c r="S6677" s="4">
        <v>0</v>
      </c>
    </row>
    <row r="6678" spans="1:19" ht="14.25" customHeight="1">
      <c r="A6678" s="4" t="s">
        <v>3923</v>
      </c>
      <c r="B6678" s="5"/>
      <c r="C6678" s="4">
        <v>0</v>
      </c>
      <c r="E6678" s="4" t="b">
        <f t="shared" si="110"/>
        <v>0</v>
      </c>
      <c r="F6678" s="4">
        <v>0</v>
      </c>
      <c r="G6678" s="4">
        <v>4401</v>
      </c>
      <c r="H6678" s="6">
        <v>44112</v>
      </c>
      <c r="I6678" s="4" t="s">
        <v>4001</v>
      </c>
      <c r="J6678" s="4" t="s">
        <v>40</v>
      </c>
      <c r="K6678" s="4">
        <v>14120</v>
      </c>
      <c r="L6678" s="4">
        <v>0</v>
      </c>
      <c r="M6678" s="4">
        <v>0</v>
      </c>
      <c r="N6678" s="4">
        <v>10000</v>
      </c>
      <c r="O6678" s="4">
        <v>0</v>
      </c>
      <c r="P6678" s="4">
        <v>-100000</v>
      </c>
      <c r="Q6678" s="4">
        <v>8822</v>
      </c>
      <c r="R6678" s="4" t="b">
        <f t="shared" si="111"/>
        <v>0</v>
      </c>
      <c r="S6678" s="4">
        <v>0</v>
      </c>
    </row>
    <row r="6679" spans="1:19" ht="14.25" customHeight="1">
      <c r="A6679" s="4" t="s">
        <v>3923</v>
      </c>
      <c r="B6679" s="5"/>
      <c r="C6679" s="4">
        <v>0</v>
      </c>
      <c r="E6679" s="4" t="b">
        <f t="shared" si="110"/>
        <v>0</v>
      </c>
      <c r="F6679" s="4">
        <v>0</v>
      </c>
      <c r="G6679" s="4">
        <v>4401</v>
      </c>
      <c r="H6679" s="6">
        <v>44148</v>
      </c>
      <c r="I6679" s="4" t="s">
        <v>4001</v>
      </c>
      <c r="J6679" s="4" t="s">
        <v>40</v>
      </c>
      <c r="K6679" s="4">
        <v>14207</v>
      </c>
      <c r="L6679" s="4">
        <v>0</v>
      </c>
      <c r="M6679" s="4">
        <v>0</v>
      </c>
      <c r="N6679" s="4">
        <v>10000</v>
      </c>
      <c r="O6679" s="4">
        <v>0</v>
      </c>
      <c r="P6679" s="4">
        <v>-110000</v>
      </c>
      <c r="Q6679" s="4">
        <v>8823</v>
      </c>
      <c r="R6679" s="4" t="b">
        <f t="shared" si="111"/>
        <v>0</v>
      </c>
      <c r="S6679" s="4">
        <v>0</v>
      </c>
    </row>
    <row r="6680" spans="1:19" ht="14.25" customHeight="1">
      <c r="A6680" s="4" t="s">
        <v>3923</v>
      </c>
      <c r="B6680" s="5"/>
      <c r="C6680" s="4">
        <v>0</v>
      </c>
      <c r="E6680" s="4" t="b">
        <f t="shared" si="110"/>
        <v>0</v>
      </c>
      <c r="F6680" s="4">
        <v>0</v>
      </c>
      <c r="G6680" s="4">
        <v>4401</v>
      </c>
      <c r="H6680" s="6">
        <v>44179</v>
      </c>
      <c r="I6680" s="4" t="s">
        <v>4001</v>
      </c>
      <c r="J6680" s="4" t="s">
        <v>40</v>
      </c>
      <c r="K6680" s="4">
        <v>14276</v>
      </c>
      <c r="L6680" s="4">
        <v>0</v>
      </c>
      <c r="M6680" s="4">
        <v>0</v>
      </c>
      <c r="N6680" s="4">
        <v>10000</v>
      </c>
      <c r="O6680" s="4">
        <v>0</v>
      </c>
      <c r="P6680" s="4">
        <v>-120000</v>
      </c>
      <c r="Q6680" s="4">
        <v>8824</v>
      </c>
      <c r="R6680" s="4" t="b">
        <f t="shared" si="111"/>
        <v>0</v>
      </c>
      <c r="S6680" s="4">
        <v>0</v>
      </c>
    </row>
    <row r="6681" spans="1:19" ht="14.25" customHeight="1">
      <c r="A6681" s="4" t="s">
        <v>3923</v>
      </c>
      <c r="B6681" s="5" t="s">
        <v>4002</v>
      </c>
      <c r="C6681" s="4">
        <v>0</v>
      </c>
      <c r="D6681" s="4" t="s">
        <v>4002</v>
      </c>
      <c r="E6681" s="4" t="b">
        <f t="shared" si="110"/>
        <v>0</v>
      </c>
      <c r="F6681" s="4">
        <v>0</v>
      </c>
      <c r="G6681" s="4">
        <v>4401</v>
      </c>
      <c r="H6681" s="3" t="s">
        <v>21</v>
      </c>
      <c r="K6681" s="4">
        <v>0</v>
      </c>
      <c r="L6681" s="4">
        <v>0</v>
      </c>
      <c r="M6681" s="4">
        <v>0</v>
      </c>
      <c r="N6681" s="4">
        <v>120000</v>
      </c>
      <c r="O6681" s="4">
        <v>0</v>
      </c>
      <c r="P6681" s="4">
        <v>-120000</v>
      </c>
      <c r="Q6681" s="4">
        <v>8825</v>
      </c>
      <c r="R6681" s="4" t="b">
        <f t="shared" si="111"/>
        <v>0</v>
      </c>
      <c r="S6681" s="4">
        <v>0</v>
      </c>
    </row>
    <row r="6682" spans="1:19" ht="14.25" customHeight="1">
      <c r="A6682" s="4" t="s">
        <v>3923</v>
      </c>
      <c r="B6682" s="5" t="s">
        <v>434</v>
      </c>
      <c r="C6682" s="4">
        <v>0</v>
      </c>
      <c r="D6682" s="4" t="s">
        <v>434</v>
      </c>
      <c r="E6682" s="4" t="b">
        <f t="shared" si="110"/>
        <v>0</v>
      </c>
      <c r="F6682" s="4">
        <v>0</v>
      </c>
      <c r="G6682" s="4">
        <v>4501</v>
      </c>
      <c r="H6682" s="3" t="s">
        <v>21</v>
      </c>
      <c r="K6682" s="4">
        <v>0</v>
      </c>
      <c r="L6682" s="4">
        <v>120000</v>
      </c>
      <c r="M6682" s="4">
        <v>0</v>
      </c>
      <c r="N6682" s="4">
        <v>0</v>
      </c>
      <c r="O6682" s="4">
        <v>0</v>
      </c>
      <c r="P6682" s="4">
        <v>0</v>
      </c>
      <c r="Q6682" s="4">
        <v>8826</v>
      </c>
      <c r="R6682" s="4" t="b">
        <f t="shared" si="111"/>
        <v>0</v>
      </c>
      <c r="S6682" s="4">
        <v>0</v>
      </c>
    </row>
    <row r="6683" spans="1:19" ht="14.25" customHeight="1">
      <c r="A6683" s="4" t="s">
        <v>3923</v>
      </c>
      <c r="B6683" s="5"/>
      <c r="C6683" s="4">
        <v>0</v>
      </c>
      <c r="E6683" s="4" t="b">
        <f t="shared" si="110"/>
        <v>0</v>
      </c>
      <c r="F6683" s="4">
        <v>0</v>
      </c>
      <c r="G6683" s="4">
        <v>4501</v>
      </c>
      <c r="H6683" s="6">
        <v>43839</v>
      </c>
      <c r="I6683" s="4" t="s">
        <v>4003</v>
      </c>
      <c r="J6683" s="4" t="s">
        <v>40</v>
      </c>
      <c r="K6683" s="4">
        <v>13486</v>
      </c>
      <c r="L6683" s="4">
        <v>0</v>
      </c>
      <c r="M6683" s="4">
        <v>0</v>
      </c>
      <c r="N6683" s="4">
        <v>10000</v>
      </c>
      <c r="O6683" s="4">
        <v>0</v>
      </c>
      <c r="P6683" s="4">
        <v>-10000</v>
      </c>
      <c r="Q6683" s="4">
        <v>8827</v>
      </c>
      <c r="R6683" s="4" t="b">
        <f t="shared" si="111"/>
        <v>0</v>
      </c>
      <c r="S6683" s="4">
        <v>0</v>
      </c>
    </row>
    <row r="6684" spans="1:19" ht="14.25" customHeight="1">
      <c r="A6684" s="4" t="s">
        <v>3923</v>
      </c>
      <c r="B6684" s="5"/>
      <c r="C6684" s="4">
        <v>0</v>
      </c>
      <c r="E6684" s="4" t="b">
        <f t="shared" si="110"/>
        <v>0</v>
      </c>
      <c r="F6684" s="4">
        <v>0</v>
      </c>
      <c r="G6684" s="4">
        <v>4501</v>
      </c>
      <c r="H6684" s="6">
        <v>43873</v>
      </c>
      <c r="I6684" s="4" t="s">
        <v>4003</v>
      </c>
      <c r="J6684" s="4" t="s">
        <v>40</v>
      </c>
      <c r="K6684" s="4">
        <v>13577</v>
      </c>
      <c r="L6684" s="4">
        <v>0</v>
      </c>
      <c r="M6684" s="4">
        <v>0</v>
      </c>
      <c r="N6684" s="4">
        <v>10000</v>
      </c>
      <c r="O6684" s="4">
        <v>0</v>
      </c>
      <c r="P6684" s="4">
        <v>-20000</v>
      </c>
      <c r="Q6684" s="4">
        <v>8828</v>
      </c>
      <c r="R6684" s="4" t="b">
        <f t="shared" si="111"/>
        <v>0</v>
      </c>
      <c r="S6684" s="4">
        <v>0</v>
      </c>
    </row>
    <row r="6685" spans="1:19" ht="14.25" customHeight="1">
      <c r="A6685" s="4" t="s">
        <v>3923</v>
      </c>
      <c r="B6685" s="5"/>
      <c r="C6685" s="4">
        <v>0</v>
      </c>
      <c r="E6685" s="4" t="b">
        <f t="shared" si="110"/>
        <v>0</v>
      </c>
      <c r="F6685" s="4">
        <v>0</v>
      </c>
      <c r="G6685" s="4">
        <v>4501</v>
      </c>
      <c r="H6685" s="6">
        <v>43900</v>
      </c>
      <c r="I6685" s="4" t="s">
        <v>4003</v>
      </c>
      <c r="J6685" s="4" t="s">
        <v>40</v>
      </c>
      <c r="K6685" s="4">
        <v>13644</v>
      </c>
      <c r="L6685" s="4">
        <v>0</v>
      </c>
      <c r="M6685" s="4">
        <v>0</v>
      </c>
      <c r="N6685" s="4">
        <v>10000</v>
      </c>
      <c r="O6685" s="4">
        <v>0</v>
      </c>
      <c r="P6685" s="4">
        <v>-30000</v>
      </c>
      <c r="Q6685" s="4">
        <v>8829</v>
      </c>
      <c r="R6685" s="4" t="b">
        <f t="shared" si="111"/>
        <v>0</v>
      </c>
      <c r="S6685" s="4">
        <v>0</v>
      </c>
    </row>
    <row r="6686" spans="1:19" ht="14.25" customHeight="1">
      <c r="A6686" s="4" t="s">
        <v>3923</v>
      </c>
      <c r="B6686" s="5"/>
      <c r="C6686" s="4">
        <v>0</v>
      </c>
      <c r="E6686" s="4" t="b">
        <f t="shared" si="110"/>
        <v>0</v>
      </c>
      <c r="F6686" s="4">
        <v>0</v>
      </c>
      <c r="G6686" s="4">
        <v>4501</v>
      </c>
      <c r="H6686" s="6">
        <v>43938</v>
      </c>
      <c r="I6686" s="4" t="s">
        <v>4003</v>
      </c>
      <c r="J6686" s="4" t="s">
        <v>40</v>
      </c>
      <c r="K6686" s="4">
        <v>13714</v>
      </c>
      <c r="L6686" s="4">
        <v>0</v>
      </c>
      <c r="M6686" s="4">
        <v>0</v>
      </c>
      <c r="N6686" s="4">
        <v>10000</v>
      </c>
      <c r="O6686" s="4">
        <v>0</v>
      </c>
      <c r="P6686" s="4">
        <v>-40000</v>
      </c>
      <c r="Q6686" s="4">
        <v>8830</v>
      </c>
      <c r="R6686" s="4" t="b">
        <f t="shared" si="111"/>
        <v>0</v>
      </c>
      <c r="S6686" s="4">
        <v>0</v>
      </c>
    </row>
    <row r="6687" spans="1:19" ht="14.25" customHeight="1">
      <c r="A6687" s="4" t="s">
        <v>3923</v>
      </c>
      <c r="B6687" s="5"/>
      <c r="C6687" s="4">
        <v>0</v>
      </c>
      <c r="E6687" s="4" t="b">
        <f t="shared" si="110"/>
        <v>0</v>
      </c>
      <c r="F6687" s="4">
        <v>0</v>
      </c>
      <c r="G6687" s="4">
        <v>4501</v>
      </c>
      <c r="H6687" s="6">
        <v>43965</v>
      </c>
      <c r="I6687" s="4" t="s">
        <v>4003</v>
      </c>
      <c r="J6687" s="4" t="s">
        <v>40</v>
      </c>
      <c r="K6687" s="4">
        <v>13776</v>
      </c>
      <c r="L6687" s="4">
        <v>0</v>
      </c>
      <c r="M6687" s="4">
        <v>0</v>
      </c>
      <c r="N6687" s="4">
        <v>10000</v>
      </c>
      <c r="O6687" s="4">
        <v>0</v>
      </c>
      <c r="P6687" s="4">
        <v>-50000</v>
      </c>
      <c r="Q6687" s="4">
        <v>8831</v>
      </c>
      <c r="R6687" s="4" t="b">
        <f t="shared" si="111"/>
        <v>0</v>
      </c>
      <c r="S6687" s="4">
        <v>0</v>
      </c>
    </row>
    <row r="6688" spans="1:19" ht="14.25" customHeight="1">
      <c r="A6688" s="4" t="s">
        <v>3923</v>
      </c>
      <c r="B6688" s="5"/>
      <c r="C6688" s="4">
        <v>0</v>
      </c>
      <c r="E6688" s="4" t="b">
        <f t="shared" si="110"/>
        <v>0</v>
      </c>
      <c r="F6688" s="4">
        <v>0</v>
      </c>
      <c r="G6688" s="4">
        <v>4501</v>
      </c>
      <c r="H6688" s="6">
        <v>43992</v>
      </c>
      <c r="I6688" s="4" t="s">
        <v>4003</v>
      </c>
      <c r="J6688" s="4" t="s">
        <v>40</v>
      </c>
      <c r="K6688" s="4">
        <v>13828</v>
      </c>
      <c r="L6688" s="4">
        <v>0</v>
      </c>
      <c r="M6688" s="4">
        <v>0</v>
      </c>
      <c r="N6688" s="4">
        <v>10000</v>
      </c>
      <c r="O6688" s="4">
        <v>0</v>
      </c>
      <c r="P6688" s="4">
        <v>-60000</v>
      </c>
      <c r="Q6688" s="4">
        <v>8832</v>
      </c>
      <c r="R6688" s="4" t="b">
        <f t="shared" si="111"/>
        <v>0</v>
      </c>
      <c r="S6688" s="4">
        <v>0</v>
      </c>
    </row>
    <row r="6689" spans="1:19" ht="14.25" customHeight="1">
      <c r="A6689" s="4" t="s">
        <v>3923</v>
      </c>
      <c r="B6689" s="5"/>
      <c r="C6689" s="4">
        <v>0</v>
      </c>
      <c r="E6689" s="4" t="b">
        <f t="shared" si="110"/>
        <v>0</v>
      </c>
      <c r="F6689" s="4">
        <v>0</v>
      </c>
      <c r="G6689" s="4">
        <v>4501</v>
      </c>
      <c r="H6689" s="6">
        <v>44018</v>
      </c>
      <c r="I6689" s="4" t="s">
        <v>4003</v>
      </c>
      <c r="J6689" s="4" t="s">
        <v>40</v>
      </c>
      <c r="K6689" s="4">
        <v>13888</v>
      </c>
      <c r="L6689" s="4">
        <v>0</v>
      </c>
      <c r="M6689" s="4">
        <v>0</v>
      </c>
      <c r="N6689" s="4">
        <v>10000</v>
      </c>
      <c r="O6689" s="4">
        <v>0</v>
      </c>
      <c r="P6689" s="4">
        <v>-70000</v>
      </c>
      <c r="Q6689" s="4">
        <v>8833</v>
      </c>
      <c r="R6689" s="4" t="b">
        <f t="shared" si="111"/>
        <v>0</v>
      </c>
      <c r="S6689" s="4">
        <v>0</v>
      </c>
    </row>
    <row r="6690" spans="1:19" ht="14.25" customHeight="1">
      <c r="A6690" s="4" t="s">
        <v>3923</v>
      </c>
      <c r="B6690" s="5"/>
      <c r="C6690" s="4">
        <v>0</v>
      </c>
      <c r="E6690" s="4" t="b">
        <f t="shared" si="110"/>
        <v>0</v>
      </c>
      <c r="F6690" s="4">
        <v>0</v>
      </c>
      <c r="G6690" s="4">
        <v>4501</v>
      </c>
      <c r="H6690" s="6">
        <v>44053</v>
      </c>
      <c r="I6690" s="4" t="s">
        <v>4003</v>
      </c>
      <c r="J6690" s="4" t="s">
        <v>40</v>
      </c>
      <c r="K6690" s="4">
        <v>13966</v>
      </c>
      <c r="L6690" s="4">
        <v>0</v>
      </c>
      <c r="M6690" s="4">
        <v>0</v>
      </c>
      <c r="N6690" s="4">
        <v>10000</v>
      </c>
      <c r="O6690" s="4">
        <v>0</v>
      </c>
      <c r="P6690" s="4">
        <v>-80000</v>
      </c>
      <c r="Q6690" s="4">
        <v>8834</v>
      </c>
      <c r="R6690" s="4" t="b">
        <f t="shared" si="111"/>
        <v>0</v>
      </c>
      <c r="S6690" s="4">
        <v>0</v>
      </c>
    </row>
    <row r="6691" spans="1:19" ht="14.25" customHeight="1">
      <c r="A6691" s="4" t="s">
        <v>3923</v>
      </c>
      <c r="B6691" s="5"/>
      <c r="C6691" s="4">
        <v>0</v>
      </c>
      <c r="E6691" s="4" t="b">
        <f t="shared" si="110"/>
        <v>0</v>
      </c>
      <c r="F6691" s="4">
        <v>0</v>
      </c>
      <c r="G6691" s="4">
        <v>4501</v>
      </c>
      <c r="H6691" s="6">
        <v>44077</v>
      </c>
      <c r="I6691" s="4" t="s">
        <v>4003</v>
      </c>
      <c r="J6691" s="4" t="s">
        <v>40</v>
      </c>
      <c r="K6691" s="4">
        <v>14031</v>
      </c>
      <c r="L6691" s="4">
        <v>0</v>
      </c>
      <c r="M6691" s="4">
        <v>0</v>
      </c>
      <c r="N6691" s="4">
        <v>10000</v>
      </c>
      <c r="O6691" s="4">
        <v>0</v>
      </c>
      <c r="P6691" s="4">
        <v>-90000</v>
      </c>
      <c r="Q6691" s="4">
        <v>8835</v>
      </c>
      <c r="R6691" s="4" t="b">
        <f t="shared" si="111"/>
        <v>0</v>
      </c>
      <c r="S6691" s="4">
        <v>0</v>
      </c>
    </row>
    <row r="6692" spans="1:19" ht="14.25" customHeight="1">
      <c r="A6692" s="4" t="s">
        <v>3923</v>
      </c>
      <c r="B6692" s="5"/>
      <c r="C6692" s="4">
        <v>0</v>
      </c>
      <c r="E6692" s="4" t="b">
        <f t="shared" si="110"/>
        <v>0</v>
      </c>
      <c r="F6692" s="4">
        <v>0</v>
      </c>
      <c r="G6692" s="4">
        <v>4501</v>
      </c>
      <c r="H6692" s="6">
        <v>44106</v>
      </c>
      <c r="I6692" s="4" t="s">
        <v>4003</v>
      </c>
      <c r="J6692" s="4" t="s">
        <v>40</v>
      </c>
      <c r="K6692" s="4">
        <v>14105</v>
      </c>
      <c r="L6692" s="4">
        <v>0</v>
      </c>
      <c r="M6692" s="4">
        <v>0</v>
      </c>
      <c r="N6692" s="4">
        <v>10000</v>
      </c>
      <c r="O6692" s="4">
        <v>0</v>
      </c>
      <c r="P6692" s="4">
        <v>-100000</v>
      </c>
      <c r="Q6692" s="4">
        <v>8836</v>
      </c>
      <c r="R6692" s="4" t="b">
        <f t="shared" si="111"/>
        <v>0</v>
      </c>
      <c r="S6692" s="4">
        <v>0</v>
      </c>
    </row>
    <row r="6693" spans="1:19" ht="14.25" customHeight="1">
      <c r="A6693" s="4" t="s">
        <v>3923</v>
      </c>
      <c r="B6693" s="5"/>
      <c r="C6693" s="4">
        <v>0</v>
      </c>
      <c r="E6693" s="4" t="b">
        <f t="shared" si="110"/>
        <v>0</v>
      </c>
      <c r="F6693" s="4">
        <v>0</v>
      </c>
      <c r="G6693" s="4">
        <v>4501</v>
      </c>
      <c r="H6693" s="6">
        <v>44139</v>
      </c>
      <c r="I6693" s="4" t="s">
        <v>4003</v>
      </c>
      <c r="J6693" s="4" t="s">
        <v>40</v>
      </c>
      <c r="K6693" s="4">
        <v>14172</v>
      </c>
      <c r="L6693" s="4">
        <v>0</v>
      </c>
      <c r="M6693" s="4">
        <v>0</v>
      </c>
      <c r="N6693" s="4">
        <v>10000</v>
      </c>
      <c r="O6693" s="4">
        <v>0</v>
      </c>
      <c r="P6693" s="4">
        <v>-110000</v>
      </c>
      <c r="Q6693" s="4">
        <v>8837</v>
      </c>
      <c r="R6693" s="4" t="b">
        <f t="shared" si="111"/>
        <v>0</v>
      </c>
      <c r="S6693" s="4">
        <v>0</v>
      </c>
    </row>
    <row r="6694" spans="1:19" ht="14.25" customHeight="1">
      <c r="A6694" s="4" t="s">
        <v>3923</v>
      </c>
      <c r="B6694" s="5"/>
      <c r="C6694" s="4">
        <v>0</v>
      </c>
      <c r="E6694" s="4" t="b">
        <f t="shared" si="110"/>
        <v>0</v>
      </c>
      <c r="F6694" s="4">
        <v>0</v>
      </c>
      <c r="G6694" s="4">
        <v>4501</v>
      </c>
      <c r="H6694" s="6">
        <v>44169</v>
      </c>
      <c r="I6694" s="4" t="s">
        <v>4003</v>
      </c>
      <c r="J6694" s="4" t="s">
        <v>40</v>
      </c>
      <c r="K6694" s="4">
        <v>14250</v>
      </c>
      <c r="L6694" s="4">
        <v>0</v>
      </c>
      <c r="M6694" s="4">
        <v>0</v>
      </c>
      <c r="N6694" s="4">
        <v>10000</v>
      </c>
      <c r="O6694" s="4">
        <v>0</v>
      </c>
      <c r="P6694" s="4">
        <v>-120000</v>
      </c>
      <c r="Q6694" s="4">
        <v>8838</v>
      </c>
      <c r="R6694" s="4" t="b">
        <f t="shared" si="111"/>
        <v>0</v>
      </c>
      <c r="S6694" s="4">
        <v>0</v>
      </c>
    </row>
    <row r="6695" spans="1:19" ht="14.25" customHeight="1">
      <c r="A6695" s="4" t="s">
        <v>3923</v>
      </c>
      <c r="B6695" s="5" t="s">
        <v>4004</v>
      </c>
      <c r="C6695" s="4">
        <v>0</v>
      </c>
      <c r="D6695" s="4" t="s">
        <v>4004</v>
      </c>
      <c r="E6695" s="4" t="b">
        <f t="shared" si="110"/>
        <v>0</v>
      </c>
      <c r="F6695" s="4">
        <v>0</v>
      </c>
      <c r="G6695" s="4">
        <v>4501</v>
      </c>
      <c r="H6695" s="3" t="s">
        <v>21</v>
      </c>
      <c r="K6695" s="4">
        <v>0</v>
      </c>
      <c r="L6695" s="4">
        <v>0</v>
      </c>
      <c r="M6695" s="4">
        <v>0</v>
      </c>
      <c r="N6695" s="4">
        <v>120000</v>
      </c>
      <c r="O6695" s="4">
        <v>0</v>
      </c>
      <c r="P6695" s="4">
        <v>-120000</v>
      </c>
      <c r="Q6695" s="4">
        <v>8839</v>
      </c>
      <c r="R6695" s="4" t="b">
        <f t="shared" si="111"/>
        <v>0</v>
      </c>
      <c r="S6695" s="4">
        <v>0</v>
      </c>
    </row>
    <row r="6696" spans="1:19" ht="14.25" customHeight="1">
      <c r="A6696" s="4" t="s">
        <v>3923</v>
      </c>
      <c r="B6696" s="5" t="s">
        <v>446</v>
      </c>
      <c r="C6696" s="4">
        <v>0</v>
      </c>
      <c r="D6696" s="4" t="s">
        <v>446</v>
      </c>
      <c r="E6696" s="4" t="b">
        <f t="shared" si="110"/>
        <v>0</v>
      </c>
      <c r="F6696" s="4">
        <v>0</v>
      </c>
      <c r="G6696" s="4">
        <v>4502</v>
      </c>
      <c r="H6696" s="3" t="s">
        <v>21</v>
      </c>
      <c r="K6696" s="4">
        <v>0</v>
      </c>
      <c r="L6696" s="4">
        <v>120000</v>
      </c>
      <c r="M6696" s="4">
        <v>0</v>
      </c>
      <c r="N6696" s="4">
        <v>0</v>
      </c>
      <c r="O6696" s="4">
        <v>0</v>
      </c>
      <c r="P6696" s="4">
        <v>0</v>
      </c>
      <c r="Q6696" s="4">
        <v>8840</v>
      </c>
      <c r="R6696" s="4" t="b">
        <f t="shared" si="111"/>
        <v>0</v>
      </c>
      <c r="S6696" s="4">
        <v>0</v>
      </c>
    </row>
    <row r="6697" spans="1:19" ht="14.25" customHeight="1">
      <c r="A6697" s="4" t="s">
        <v>3923</v>
      </c>
      <c r="B6697" s="5"/>
      <c r="C6697" s="4">
        <v>0</v>
      </c>
      <c r="E6697" s="4" t="b">
        <f t="shared" si="110"/>
        <v>0</v>
      </c>
      <c r="F6697" s="4">
        <v>0</v>
      </c>
      <c r="G6697" s="4">
        <v>4502</v>
      </c>
      <c r="H6697" s="6">
        <v>43839</v>
      </c>
      <c r="I6697" s="4" t="s">
        <v>4005</v>
      </c>
      <c r="J6697" s="4" t="s">
        <v>40</v>
      </c>
      <c r="K6697" s="4">
        <v>13481</v>
      </c>
      <c r="L6697" s="4">
        <v>0</v>
      </c>
      <c r="M6697" s="4">
        <v>0</v>
      </c>
      <c r="N6697" s="4">
        <v>10000</v>
      </c>
      <c r="O6697" s="4">
        <v>0</v>
      </c>
      <c r="P6697" s="4">
        <v>-10000</v>
      </c>
      <c r="Q6697" s="4">
        <v>8841</v>
      </c>
      <c r="R6697" s="4" t="b">
        <f t="shared" si="111"/>
        <v>0</v>
      </c>
      <c r="S6697" s="4">
        <v>0</v>
      </c>
    </row>
    <row r="6698" spans="1:19" ht="14.25" customHeight="1">
      <c r="A6698" s="4" t="s">
        <v>3923</v>
      </c>
      <c r="B6698" s="5"/>
      <c r="C6698" s="4">
        <v>0</v>
      </c>
      <c r="E6698" s="4" t="b">
        <f t="shared" si="110"/>
        <v>0</v>
      </c>
      <c r="F6698" s="4">
        <v>0</v>
      </c>
      <c r="G6698" s="4">
        <v>4502</v>
      </c>
      <c r="H6698" s="6">
        <v>43871</v>
      </c>
      <c r="I6698" s="4" t="s">
        <v>4005</v>
      </c>
      <c r="J6698" s="4" t="s">
        <v>40</v>
      </c>
      <c r="K6698" s="4">
        <v>13562</v>
      </c>
      <c r="L6698" s="4">
        <v>0</v>
      </c>
      <c r="M6698" s="4">
        <v>0</v>
      </c>
      <c r="N6698" s="4">
        <v>10000</v>
      </c>
      <c r="O6698" s="4">
        <v>0</v>
      </c>
      <c r="P6698" s="4">
        <v>-20000</v>
      </c>
      <c r="Q6698" s="4">
        <v>8842</v>
      </c>
      <c r="R6698" s="4" t="b">
        <f t="shared" si="111"/>
        <v>0</v>
      </c>
      <c r="S6698" s="4">
        <v>0</v>
      </c>
    </row>
    <row r="6699" spans="1:19" ht="14.25" customHeight="1">
      <c r="A6699" s="4" t="s">
        <v>3923</v>
      </c>
      <c r="B6699" s="5"/>
      <c r="C6699" s="4">
        <v>0</v>
      </c>
      <c r="E6699" s="4" t="b">
        <f t="shared" si="110"/>
        <v>0</v>
      </c>
      <c r="F6699" s="4">
        <v>0</v>
      </c>
      <c r="G6699" s="4">
        <v>4502</v>
      </c>
      <c r="H6699" s="6">
        <v>43899</v>
      </c>
      <c r="I6699" s="4" t="s">
        <v>4005</v>
      </c>
      <c r="J6699" s="4" t="s">
        <v>40</v>
      </c>
      <c r="K6699" s="4">
        <v>13631</v>
      </c>
      <c r="L6699" s="4">
        <v>0</v>
      </c>
      <c r="M6699" s="4">
        <v>0</v>
      </c>
      <c r="N6699" s="4">
        <v>10000</v>
      </c>
      <c r="O6699" s="4">
        <v>0</v>
      </c>
      <c r="P6699" s="4">
        <v>-30000</v>
      </c>
      <c r="Q6699" s="4">
        <v>8843</v>
      </c>
      <c r="R6699" s="4" t="b">
        <f t="shared" si="111"/>
        <v>0</v>
      </c>
      <c r="S6699" s="4">
        <v>0</v>
      </c>
    </row>
    <row r="6700" spans="1:19" ht="14.25" customHeight="1">
      <c r="A6700" s="4" t="s">
        <v>3923</v>
      </c>
      <c r="B6700" s="5"/>
      <c r="C6700" s="4">
        <v>0</v>
      </c>
      <c r="E6700" s="4" t="b">
        <f t="shared" si="110"/>
        <v>0</v>
      </c>
      <c r="F6700" s="4">
        <v>0</v>
      </c>
      <c r="G6700" s="4">
        <v>4502</v>
      </c>
      <c r="H6700" s="6">
        <v>43938</v>
      </c>
      <c r="I6700" s="4" t="s">
        <v>4005</v>
      </c>
      <c r="J6700" s="4" t="s">
        <v>40</v>
      </c>
      <c r="K6700" s="4">
        <v>13717</v>
      </c>
      <c r="L6700" s="4">
        <v>0</v>
      </c>
      <c r="M6700" s="4">
        <v>0</v>
      </c>
      <c r="N6700" s="4">
        <v>10000</v>
      </c>
      <c r="O6700" s="4">
        <v>0</v>
      </c>
      <c r="P6700" s="4">
        <v>-40000</v>
      </c>
      <c r="Q6700" s="4">
        <v>8844</v>
      </c>
      <c r="R6700" s="4" t="b">
        <f t="shared" si="111"/>
        <v>0</v>
      </c>
      <c r="S6700" s="4">
        <v>0</v>
      </c>
    </row>
    <row r="6701" spans="1:19" ht="14.25" customHeight="1">
      <c r="A6701" s="4" t="s">
        <v>3923</v>
      </c>
      <c r="B6701" s="5"/>
      <c r="C6701" s="4">
        <v>0</v>
      </c>
      <c r="E6701" s="4" t="b">
        <f t="shared" si="110"/>
        <v>0</v>
      </c>
      <c r="F6701" s="4">
        <v>0</v>
      </c>
      <c r="G6701" s="4">
        <v>4502</v>
      </c>
      <c r="H6701" s="6">
        <v>43965</v>
      </c>
      <c r="I6701" s="4" t="s">
        <v>4005</v>
      </c>
      <c r="J6701" s="4" t="s">
        <v>40</v>
      </c>
      <c r="K6701" s="4">
        <v>13772</v>
      </c>
      <c r="L6701" s="4">
        <v>0</v>
      </c>
      <c r="M6701" s="4">
        <v>0</v>
      </c>
      <c r="N6701" s="4">
        <v>10000</v>
      </c>
      <c r="O6701" s="4">
        <v>0</v>
      </c>
      <c r="P6701" s="4">
        <v>-50000</v>
      </c>
      <c r="Q6701" s="4">
        <v>8845</v>
      </c>
      <c r="R6701" s="4" t="b">
        <f t="shared" si="111"/>
        <v>0</v>
      </c>
      <c r="S6701" s="4">
        <v>0</v>
      </c>
    </row>
    <row r="6702" spans="1:19" ht="14.25" customHeight="1">
      <c r="A6702" s="4" t="s">
        <v>3923</v>
      </c>
      <c r="B6702" s="5"/>
      <c r="C6702" s="4">
        <v>0</v>
      </c>
      <c r="E6702" s="4" t="b">
        <f t="shared" si="110"/>
        <v>0</v>
      </c>
      <c r="F6702" s="4">
        <v>0</v>
      </c>
      <c r="G6702" s="4">
        <v>4502</v>
      </c>
      <c r="H6702" s="6">
        <v>43992</v>
      </c>
      <c r="I6702" s="4" t="s">
        <v>4005</v>
      </c>
      <c r="J6702" s="4" t="s">
        <v>40</v>
      </c>
      <c r="K6702" s="4">
        <v>13829</v>
      </c>
      <c r="L6702" s="4">
        <v>0</v>
      </c>
      <c r="M6702" s="4">
        <v>0</v>
      </c>
      <c r="N6702" s="4">
        <v>10000</v>
      </c>
      <c r="O6702" s="4">
        <v>0</v>
      </c>
      <c r="P6702" s="4">
        <v>-60000</v>
      </c>
      <c r="Q6702" s="4">
        <v>8846</v>
      </c>
      <c r="R6702" s="4" t="b">
        <f t="shared" si="111"/>
        <v>0</v>
      </c>
      <c r="S6702" s="4">
        <v>0</v>
      </c>
    </row>
    <row r="6703" spans="1:19" ht="14.25" customHeight="1">
      <c r="A6703" s="4" t="s">
        <v>3923</v>
      </c>
      <c r="B6703" s="5"/>
      <c r="C6703" s="4">
        <v>0</v>
      </c>
      <c r="E6703" s="4" t="b">
        <f t="shared" si="110"/>
        <v>0</v>
      </c>
      <c r="F6703" s="4">
        <v>0</v>
      </c>
      <c r="G6703" s="4">
        <v>4502</v>
      </c>
      <c r="H6703" s="6">
        <v>44018</v>
      </c>
      <c r="I6703" s="4" t="s">
        <v>4005</v>
      </c>
      <c r="J6703" s="4" t="s">
        <v>40</v>
      </c>
      <c r="K6703" s="4">
        <v>13884</v>
      </c>
      <c r="L6703" s="4">
        <v>0</v>
      </c>
      <c r="M6703" s="4">
        <v>0</v>
      </c>
      <c r="N6703" s="4">
        <v>10000</v>
      </c>
      <c r="O6703" s="4">
        <v>0</v>
      </c>
      <c r="P6703" s="4">
        <v>-70000</v>
      </c>
      <c r="Q6703" s="4">
        <v>8847</v>
      </c>
      <c r="R6703" s="4" t="b">
        <f t="shared" si="111"/>
        <v>0</v>
      </c>
      <c r="S6703" s="4">
        <v>0</v>
      </c>
    </row>
    <row r="6704" spans="1:19" ht="14.25" customHeight="1">
      <c r="A6704" s="4" t="s">
        <v>3923</v>
      </c>
      <c r="B6704" s="5"/>
      <c r="C6704" s="4">
        <v>0</v>
      </c>
      <c r="E6704" s="4" t="b">
        <f t="shared" si="110"/>
        <v>0</v>
      </c>
      <c r="F6704" s="4">
        <v>0</v>
      </c>
      <c r="G6704" s="4">
        <v>4502</v>
      </c>
      <c r="H6704" s="6">
        <v>44057</v>
      </c>
      <c r="I6704" s="4" t="s">
        <v>4005</v>
      </c>
      <c r="J6704" s="4" t="s">
        <v>40</v>
      </c>
      <c r="K6704" s="4">
        <v>13985</v>
      </c>
      <c r="L6704" s="4">
        <v>0</v>
      </c>
      <c r="M6704" s="4">
        <v>0</v>
      </c>
      <c r="N6704" s="4">
        <v>10000</v>
      </c>
      <c r="O6704" s="4">
        <v>0</v>
      </c>
      <c r="P6704" s="4">
        <v>-80000</v>
      </c>
      <c r="Q6704" s="4">
        <v>8848</v>
      </c>
      <c r="R6704" s="4" t="b">
        <f t="shared" si="111"/>
        <v>0</v>
      </c>
      <c r="S6704" s="4">
        <v>0</v>
      </c>
    </row>
    <row r="6705" spans="1:19" ht="14.25" customHeight="1">
      <c r="A6705" s="4" t="s">
        <v>3923</v>
      </c>
      <c r="B6705" s="5"/>
      <c r="C6705" s="4">
        <v>0</v>
      </c>
      <c r="E6705" s="4" t="b">
        <f t="shared" si="110"/>
        <v>0</v>
      </c>
      <c r="F6705" s="4">
        <v>0</v>
      </c>
      <c r="G6705" s="4">
        <v>4502</v>
      </c>
      <c r="H6705" s="6">
        <v>44088</v>
      </c>
      <c r="I6705" s="4" t="s">
        <v>4005</v>
      </c>
      <c r="J6705" s="4" t="s">
        <v>40</v>
      </c>
      <c r="K6705" s="4">
        <v>14064</v>
      </c>
      <c r="L6705" s="4">
        <v>0</v>
      </c>
      <c r="M6705" s="4">
        <v>0</v>
      </c>
      <c r="N6705" s="4">
        <v>10000</v>
      </c>
      <c r="O6705" s="4">
        <v>0</v>
      </c>
      <c r="P6705" s="4">
        <v>-90000</v>
      </c>
      <c r="Q6705" s="4">
        <v>8849</v>
      </c>
      <c r="R6705" s="4" t="b">
        <f t="shared" si="111"/>
        <v>0</v>
      </c>
      <c r="S6705" s="4">
        <v>0</v>
      </c>
    </row>
    <row r="6706" spans="1:19" ht="14.25" customHeight="1">
      <c r="A6706" s="4" t="s">
        <v>3923</v>
      </c>
      <c r="B6706" s="5"/>
      <c r="C6706" s="4">
        <v>0</v>
      </c>
      <c r="E6706" s="4" t="b">
        <f t="shared" si="110"/>
        <v>0</v>
      </c>
      <c r="F6706" s="4">
        <v>0</v>
      </c>
      <c r="G6706" s="4">
        <v>4502</v>
      </c>
      <c r="H6706" s="6">
        <v>44113</v>
      </c>
      <c r="I6706" s="4" t="s">
        <v>4005</v>
      </c>
      <c r="J6706" s="4" t="s">
        <v>40</v>
      </c>
      <c r="K6706" s="4">
        <v>14126</v>
      </c>
      <c r="L6706" s="4">
        <v>0</v>
      </c>
      <c r="M6706" s="4">
        <v>0</v>
      </c>
      <c r="N6706" s="4">
        <v>10000</v>
      </c>
      <c r="O6706" s="4">
        <v>0</v>
      </c>
      <c r="P6706" s="4">
        <v>-100000</v>
      </c>
      <c r="Q6706" s="4">
        <v>8850</v>
      </c>
      <c r="R6706" s="4" t="b">
        <f t="shared" si="111"/>
        <v>0</v>
      </c>
      <c r="S6706" s="4">
        <v>0</v>
      </c>
    </row>
    <row r="6707" spans="1:19" ht="14.25" customHeight="1">
      <c r="A6707" s="4" t="s">
        <v>3923</v>
      </c>
      <c r="B6707" s="5"/>
      <c r="C6707" s="4">
        <v>0</v>
      </c>
      <c r="E6707" s="4" t="b">
        <f t="shared" si="110"/>
        <v>0</v>
      </c>
      <c r="F6707" s="4">
        <v>0</v>
      </c>
      <c r="G6707" s="4">
        <v>4502</v>
      </c>
      <c r="H6707" s="6">
        <v>44145</v>
      </c>
      <c r="I6707" s="4" t="s">
        <v>4005</v>
      </c>
      <c r="J6707" s="4" t="s">
        <v>40</v>
      </c>
      <c r="K6707" s="4">
        <v>14193</v>
      </c>
      <c r="L6707" s="4">
        <v>0</v>
      </c>
      <c r="M6707" s="4">
        <v>0</v>
      </c>
      <c r="N6707" s="4">
        <v>10000</v>
      </c>
      <c r="O6707" s="4">
        <v>0</v>
      </c>
      <c r="P6707" s="4">
        <v>-110000</v>
      </c>
      <c r="Q6707" s="4">
        <v>8851</v>
      </c>
      <c r="R6707" s="4" t="b">
        <f t="shared" si="111"/>
        <v>0</v>
      </c>
      <c r="S6707" s="4">
        <v>0</v>
      </c>
    </row>
    <row r="6708" spans="1:19" ht="14.25" customHeight="1">
      <c r="A6708" s="4" t="s">
        <v>3923</v>
      </c>
      <c r="B6708" s="5"/>
      <c r="C6708" s="4">
        <v>0</v>
      </c>
      <c r="E6708" s="4" t="b">
        <f t="shared" si="110"/>
        <v>0</v>
      </c>
      <c r="F6708" s="4">
        <v>0</v>
      </c>
      <c r="G6708" s="4">
        <v>4502</v>
      </c>
      <c r="H6708" s="6">
        <v>44172</v>
      </c>
      <c r="I6708" s="4" t="s">
        <v>4005</v>
      </c>
      <c r="J6708" s="4" t="s">
        <v>40</v>
      </c>
      <c r="K6708" s="4">
        <v>14255</v>
      </c>
      <c r="L6708" s="4">
        <v>0</v>
      </c>
      <c r="M6708" s="4">
        <v>0</v>
      </c>
      <c r="N6708" s="4">
        <v>10000</v>
      </c>
      <c r="O6708" s="4">
        <v>0</v>
      </c>
      <c r="P6708" s="4">
        <v>-120000</v>
      </c>
      <c r="Q6708" s="4">
        <v>8852</v>
      </c>
      <c r="R6708" s="4" t="b">
        <f t="shared" si="111"/>
        <v>0</v>
      </c>
      <c r="S6708" s="4">
        <v>0</v>
      </c>
    </row>
    <row r="6709" spans="1:19" ht="14.25" customHeight="1">
      <c r="A6709" s="4" t="s">
        <v>3923</v>
      </c>
      <c r="B6709" s="5" t="s">
        <v>4006</v>
      </c>
      <c r="C6709" s="4">
        <v>0</v>
      </c>
      <c r="D6709" s="4" t="s">
        <v>4006</v>
      </c>
      <c r="E6709" s="4" t="b">
        <f t="shared" si="110"/>
        <v>0</v>
      </c>
      <c r="F6709" s="4">
        <v>0</v>
      </c>
      <c r="G6709" s="4">
        <v>4502</v>
      </c>
      <c r="H6709" s="3" t="s">
        <v>21</v>
      </c>
      <c r="K6709" s="4">
        <v>0</v>
      </c>
      <c r="L6709" s="4">
        <v>0</v>
      </c>
      <c r="M6709" s="4">
        <v>0</v>
      </c>
      <c r="N6709" s="4">
        <v>120000</v>
      </c>
      <c r="O6709" s="4">
        <v>0</v>
      </c>
      <c r="P6709" s="4">
        <v>-120000</v>
      </c>
      <c r="Q6709" s="4">
        <v>8853</v>
      </c>
      <c r="R6709" s="4" t="b">
        <f t="shared" si="111"/>
        <v>0</v>
      </c>
      <c r="S6709" s="4">
        <v>0</v>
      </c>
    </row>
    <row r="6710" spans="1:19" ht="14.25" customHeight="1">
      <c r="A6710" s="4" t="s">
        <v>3923</v>
      </c>
      <c r="B6710" s="5" t="s">
        <v>457</v>
      </c>
      <c r="C6710" s="4">
        <v>0</v>
      </c>
      <c r="D6710" s="4" t="s">
        <v>457</v>
      </c>
      <c r="E6710" s="4" t="b">
        <f t="shared" si="110"/>
        <v>0</v>
      </c>
      <c r="F6710" s="4">
        <v>0</v>
      </c>
      <c r="G6710" s="4">
        <v>5101</v>
      </c>
      <c r="H6710" s="3" t="s">
        <v>21</v>
      </c>
      <c r="K6710" s="4">
        <v>0</v>
      </c>
      <c r="L6710" s="4">
        <v>77000</v>
      </c>
      <c r="M6710" s="4">
        <v>0</v>
      </c>
      <c r="N6710" s="4">
        <v>0</v>
      </c>
      <c r="O6710" s="4">
        <v>0</v>
      </c>
      <c r="P6710" s="4">
        <v>0</v>
      </c>
      <c r="Q6710" s="4">
        <v>8854</v>
      </c>
      <c r="R6710" s="4" t="b">
        <f t="shared" si="111"/>
        <v>0</v>
      </c>
      <c r="S6710" s="4">
        <v>0</v>
      </c>
    </row>
    <row r="6711" spans="1:19" ht="14.25" customHeight="1">
      <c r="A6711" s="4" t="s">
        <v>3923</v>
      </c>
      <c r="B6711" s="5"/>
      <c r="C6711" s="4">
        <v>0</v>
      </c>
      <c r="E6711" s="4" t="b">
        <f t="shared" si="110"/>
        <v>0</v>
      </c>
      <c r="F6711" s="4">
        <v>0</v>
      </c>
      <c r="G6711" s="4">
        <v>5101</v>
      </c>
      <c r="H6711" s="6">
        <v>43845</v>
      </c>
      <c r="I6711" s="4" t="s">
        <v>4007</v>
      </c>
      <c r="J6711" s="4" t="s">
        <v>40</v>
      </c>
      <c r="K6711" s="4">
        <v>13518</v>
      </c>
      <c r="L6711" s="4">
        <v>0</v>
      </c>
      <c r="M6711" s="4">
        <v>0</v>
      </c>
      <c r="N6711" s="4">
        <v>11000</v>
      </c>
      <c r="O6711" s="4">
        <v>0</v>
      </c>
      <c r="P6711" s="4">
        <v>-11000</v>
      </c>
      <c r="Q6711" s="4">
        <v>8855</v>
      </c>
      <c r="R6711" s="4" t="b">
        <f t="shared" si="111"/>
        <v>0</v>
      </c>
      <c r="S6711" s="4">
        <v>0</v>
      </c>
    </row>
    <row r="6712" spans="1:19" ht="14.25" customHeight="1">
      <c r="A6712" s="4" t="s">
        <v>3923</v>
      </c>
      <c r="B6712" s="5"/>
      <c r="C6712" s="4">
        <v>0</v>
      </c>
      <c r="E6712" s="4" t="b">
        <f t="shared" si="110"/>
        <v>0</v>
      </c>
      <c r="F6712" s="4">
        <v>0</v>
      </c>
      <c r="G6712" s="4">
        <v>5101</v>
      </c>
      <c r="H6712" s="6">
        <v>43901</v>
      </c>
      <c r="I6712" s="4" t="s">
        <v>4007</v>
      </c>
      <c r="J6712" s="4" t="s">
        <v>40</v>
      </c>
      <c r="K6712" s="4">
        <v>13646</v>
      </c>
      <c r="L6712" s="4">
        <v>0</v>
      </c>
      <c r="M6712" s="4">
        <v>0</v>
      </c>
      <c r="N6712" s="4">
        <v>11000</v>
      </c>
      <c r="O6712" s="4">
        <v>0</v>
      </c>
      <c r="P6712" s="4">
        <v>-22000</v>
      </c>
      <c r="Q6712" s="4">
        <v>8856</v>
      </c>
      <c r="R6712" s="4" t="b">
        <f t="shared" si="111"/>
        <v>0</v>
      </c>
      <c r="S6712" s="4">
        <v>0</v>
      </c>
    </row>
    <row r="6713" spans="1:19" ht="14.25" customHeight="1">
      <c r="A6713" s="4" t="s">
        <v>3923</v>
      </c>
      <c r="B6713" s="5"/>
      <c r="C6713" s="4">
        <v>0</v>
      </c>
      <c r="E6713" s="4" t="b">
        <f t="shared" si="110"/>
        <v>0</v>
      </c>
      <c r="F6713" s="4">
        <v>0</v>
      </c>
      <c r="G6713" s="4">
        <v>5101</v>
      </c>
      <c r="H6713" s="6">
        <v>43936</v>
      </c>
      <c r="I6713" s="4" t="s">
        <v>4007</v>
      </c>
      <c r="J6713" s="4" t="s">
        <v>40</v>
      </c>
      <c r="K6713" s="4">
        <v>13707</v>
      </c>
      <c r="L6713" s="4">
        <v>0</v>
      </c>
      <c r="M6713" s="4">
        <v>0</v>
      </c>
      <c r="N6713" s="4">
        <v>11000</v>
      </c>
      <c r="O6713" s="4">
        <v>0</v>
      </c>
      <c r="P6713" s="4">
        <v>-33000</v>
      </c>
      <c r="Q6713" s="4">
        <v>8857</v>
      </c>
      <c r="R6713" s="4" t="b">
        <f t="shared" si="111"/>
        <v>0</v>
      </c>
      <c r="S6713" s="4">
        <v>0</v>
      </c>
    </row>
    <row r="6714" spans="1:19" ht="14.25" customHeight="1">
      <c r="A6714" s="4" t="s">
        <v>3923</v>
      </c>
      <c r="B6714" s="5"/>
      <c r="C6714" s="4">
        <v>0</v>
      </c>
      <c r="E6714" s="4" t="b">
        <f t="shared" si="110"/>
        <v>0</v>
      </c>
      <c r="F6714" s="4">
        <v>0</v>
      </c>
      <c r="G6714" s="4">
        <v>5101</v>
      </c>
      <c r="H6714" s="6">
        <v>43980</v>
      </c>
      <c r="I6714" s="4" t="s">
        <v>4007</v>
      </c>
      <c r="J6714" s="4" t="s">
        <v>40</v>
      </c>
      <c r="K6714" s="4">
        <v>13786</v>
      </c>
      <c r="L6714" s="4">
        <v>0</v>
      </c>
      <c r="M6714" s="4">
        <v>0</v>
      </c>
      <c r="N6714" s="4">
        <v>11000</v>
      </c>
      <c r="O6714" s="4">
        <v>0</v>
      </c>
      <c r="P6714" s="4">
        <v>-44000</v>
      </c>
      <c r="Q6714" s="4">
        <v>8858</v>
      </c>
      <c r="R6714" s="4" t="b">
        <f t="shared" si="111"/>
        <v>0</v>
      </c>
      <c r="S6714" s="4">
        <v>0</v>
      </c>
    </row>
    <row r="6715" spans="1:19" ht="14.25" customHeight="1">
      <c r="A6715" s="4" t="s">
        <v>3923</v>
      </c>
      <c r="B6715" s="5"/>
      <c r="C6715" s="4">
        <v>0</v>
      </c>
      <c r="E6715" s="4" t="b">
        <f t="shared" si="110"/>
        <v>0</v>
      </c>
      <c r="F6715" s="4">
        <v>0</v>
      </c>
      <c r="G6715" s="4">
        <v>5101</v>
      </c>
      <c r="H6715" s="6">
        <v>44007</v>
      </c>
      <c r="I6715" s="4" t="s">
        <v>4007</v>
      </c>
      <c r="J6715" s="4" t="s">
        <v>40</v>
      </c>
      <c r="K6715" s="4">
        <v>13854</v>
      </c>
      <c r="L6715" s="4">
        <v>0</v>
      </c>
      <c r="M6715" s="4">
        <v>0</v>
      </c>
      <c r="N6715" s="4">
        <v>11000</v>
      </c>
      <c r="O6715" s="4">
        <v>0</v>
      </c>
      <c r="P6715" s="4">
        <v>-55000</v>
      </c>
      <c r="Q6715" s="4">
        <v>8859</v>
      </c>
      <c r="R6715" s="4" t="b">
        <f t="shared" si="111"/>
        <v>0</v>
      </c>
      <c r="S6715" s="4">
        <v>0</v>
      </c>
    </row>
    <row r="6716" spans="1:19" ht="14.25" customHeight="1">
      <c r="A6716" s="4" t="s">
        <v>3923</v>
      </c>
      <c r="B6716" s="5"/>
      <c r="C6716" s="4">
        <v>0</v>
      </c>
      <c r="E6716" s="4" t="b">
        <f t="shared" si="110"/>
        <v>0</v>
      </c>
      <c r="F6716" s="4">
        <v>0</v>
      </c>
      <c r="G6716" s="4">
        <v>5101</v>
      </c>
      <c r="H6716" s="6">
        <v>44063</v>
      </c>
      <c r="I6716" s="4" t="s">
        <v>4007</v>
      </c>
      <c r="J6716" s="4" t="s">
        <v>40</v>
      </c>
      <c r="K6716" s="4">
        <v>14010</v>
      </c>
      <c r="L6716" s="4">
        <v>0</v>
      </c>
      <c r="M6716" s="4">
        <v>0</v>
      </c>
      <c r="N6716" s="4">
        <v>11000</v>
      </c>
      <c r="O6716" s="4">
        <v>0</v>
      </c>
      <c r="P6716" s="4">
        <v>-66000</v>
      </c>
      <c r="Q6716" s="4">
        <v>8860</v>
      </c>
      <c r="R6716" s="4" t="b">
        <f t="shared" si="111"/>
        <v>0</v>
      </c>
      <c r="S6716" s="4">
        <v>0</v>
      </c>
    </row>
    <row r="6717" spans="1:19" ht="14.25" customHeight="1">
      <c r="A6717" s="4" t="s">
        <v>3923</v>
      </c>
      <c r="B6717" s="5"/>
      <c r="C6717" s="4">
        <v>0</v>
      </c>
      <c r="E6717" s="4" t="b">
        <f t="shared" si="110"/>
        <v>0</v>
      </c>
      <c r="F6717" s="4">
        <v>0</v>
      </c>
      <c r="G6717" s="4">
        <v>5101</v>
      </c>
      <c r="H6717" s="6">
        <v>44176</v>
      </c>
      <c r="I6717" s="4" t="s">
        <v>4007</v>
      </c>
      <c r="J6717" s="4" t="s">
        <v>40</v>
      </c>
      <c r="K6717" s="4">
        <v>14298</v>
      </c>
      <c r="L6717" s="4">
        <v>0</v>
      </c>
      <c r="M6717" s="4">
        <v>0</v>
      </c>
      <c r="N6717" s="4">
        <v>11000</v>
      </c>
      <c r="O6717" s="4">
        <v>0</v>
      </c>
      <c r="P6717" s="4">
        <v>-77000</v>
      </c>
      <c r="Q6717" s="4">
        <v>8861</v>
      </c>
      <c r="R6717" s="4" t="b">
        <f t="shared" si="111"/>
        <v>0</v>
      </c>
      <c r="S6717" s="4">
        <v>0</v>
      </c>
    </row>
    <row r="6718" spans="1:19" ht="14.25" customHeight="1">
      <c r="A6718" s="4" t="s">
        <v>3923</v>
      </c>
      <c r="B6718" s="5" t="s">
        <v>4008</v>
      </c>
      <c r="C6718" s="4">
        <v>0</v>
      </c>
      <c r="D6718" s="4" t="s">
        <v>4008</v>
      </c>
      <c r="E6718" s="4" t="b">
        <f t="shared" si="110"/>
        <v>0</v>
      </c>
      <c r="F6718" s="4">
        <v>0</v>
      </c>
      <c r="G6718" s="4">
        <v>5101</v>
      </c>
      <c r="H6718" s="3" t="s">
        <v>21</v>
      </c>
      <c r="K6718" s="4">
        <v>0</v>
      </c>
      <c r="L6718" s="4">
        <v>0</v>
      </c>
      <c r="M6718" s="4">
        <v>0</v>
      </c>
      <c r="N6718" s="4">
        <v>77000</v>
      </c>
      <c r="O6718" s="4">
        <v>0</v>
      </c>
      <c r="P6718" s="4">
        <v>-77000</v>
      </c>
      <c r="Q6718" s="4">
        <v>8862</v>
      </c>
      <c r="R6718" s="4" t="b">
        <f t="shared" si="111"/>
        <v>0</v>
      </c>
      <c r="S6718" s="4">
        <v>0</v>
      </c>
    </row>
    <row r="6719" spans="1:19" ht="14.25" customHeight="1">
      <c r="A6719" s="4" t="s">
        <v>3923</v>
      </c>
      <c r="B6719" s="5" t="s">
        <v>470</v>
      </c>
      <c r="C6719" s="4">
        <v>0</v>
      </c>
      <c r="D6719" s="4" t="s">
        <v>470</v>
      </c>
      <c r="E6719" s="4" t="b">
        <f t="shared" si="110"/>
        <v>0</v>
      </c>
      <c r="F6719" s="4">
        <v>0</v>
      </c>
      <c r="G6719" s="4">
        <v>5201</v>
      </c>
      <c r="H6719" s="3" t="s">
        <v>21</v>
      </c>
      <c r="K6719" s="4">
        <v>0</v>
      </c>
      <c r="L6719" s="4">
        <v>99000</v>
      </c>
      <c r="M6719" s="4">
        <v>0</v>
      </c>
      <c r="N6719" s="4">
        <v>0</v>
      </c>
      <c r="O6719" s="4">
        <v>0</v>
      </c>
      <c r="P6719" s="4">
        <v>0</v>
      </c>
      <c r="Q6719" s="4">
        <v>8863</v>
      </c>
      <c r="R6719" s="4" t="b">
        <f t="shared" si="111"/>
        <v>0</v>
      </c>
      <c r="S6719" s="4">
        <v>0</v>
      </c>
    </row>
    <row r="6720" spans="1:19" ht="14.25" customHeight="1">
      <c r="A6720" s="4" t="s">
        <v>3923</v>
      </c>
      <c r="B6720" s="5"/>
      <c r="C6720" s="4">
        <v>0</v>
      </c>
      <c r="E6720" s="4" t="b">
        <f t="shared" si="110"/>
        <v>0</v>
      </c>
      <c r="F6720" s="4">
        <v>0</v>
      </c>
      <c r="G6720" s="4">
        <v>5201</v>
      </c>
      <c r="H6720" s="6">
        <v>43873</v>
      </c>
      <c r="I6720" s="4" t="s">
        <v>4009</v>
      </c>
      <c r="J6720" s="4" t="s">
        <v>40</v>
      </c>
      <c r="K6720" s="4">
        <v>13579</v>
      </c>
      <c r="L6720" s="4">
        <v>0</v>
      </c>
      <c r="M6720" s="4">
        <v>0</v>
      </c>
      <c r="N6720" s="4">
        <v>11000</v>
      </c>
      <c r="O6720" s="4">
        <v>0</v>
      </c>
      <c r="P6720" s="4">
        <v>-11000</v>
      </c>
      <c r="Q6720" s="4">
        <v>8864</v>
      </c>
      <c r="R6720" s="4" t="b">
        <f t="shared" si="111"/>
        <v>0</v>
      </c>
      <c r="S6720" s="4">
        <v>0</v>
      </c>
    </row>
    <row r="6721" spans="1:19" ht="14.25" customHeight="1">
      <c r="A6721" s="4" t="s">
        <v>3923</v>
      </c>
      <c r="B6721" s="5"/>
      <c r="C6721" s="4">
        <v>0</v>
      </c>
      <c r="E6721" s="4" t="b">
        <f t="shared" si="110"/>
        <v>0</v>
      </c>
      <c r="F6721" s="4">
        <v>0</v>
      </c>
      <c r="G6721" s="4">
        <v>5201</v>
      </c>
      <c r="H6721" s="6">
        <v>43929</v>
      </c>
      <c r="I6721" s="4" t="s">
        <v>4009</v>
      </c>
      <c r="J6721" s="4" t="s">
        <v>40</v>
      </c>
      <c r="K6721" s="4">
        <v>13699</v>
      </c>
      <c r="L6721" s="4">
        <v>0</v>
      </c>
      <c r="M6721" s="4">
        <v>0</v>
      </c>
      <c r="N6721" s="4">
        <v>11000</v>
      </c>
      <c r="O6721" s="4">
        <v>0</v>
      </c>
      <c r="P6721" s="4">
        <v>-22000</v>
      </c>
      <c r="Q6721" s="4">
        <v>8865</v>
      </c>
      <c r="R6721" s="4" t="b">
        <f t="shared" si="111"/>
        <v>0</v>
      </c>
      <c r="S6721" s="4">
        <v>0</v>
      </c>
    </row>
    <row r="6722" spans="1:19" ht="14.25" customHeight="1">
      <c r="A6722" s="4" t="s">
        <v>3923</v>
      </c>
      <c r="B6722" s="5"/>
      <c r="C6722" s="4">
        <v>0</v>
      </c>
      <c r="E6722" s="4" t="b">
        <f t="shared" si="110"/>
        <v>0</v>
      </c>
      <c r="F6722" s="4">
        <v>0</v>
      </c>
      <c r="G6722" s="4">
        <v>5201</v>
      </c>
      <c r="H6722" s="6">
        <v>43958</v>
      </c>
      <c r="I6722" s="4" t="s">
        <v>4009</v>
      </c>
      <c r="J6722" s="4" t="s">
        <v>40</v>
      </c>
      <c r="K6722" s="4">
        <v>13749</v>
      </c>
      <c r="L6722" s="4">
        <v>0</v>
      </c>
      <c r="M6722" s="4">
        <v>0</v>
      </c>
      <c r="N6722" s="4">
        <v>11000</v>
      </c>
      <c r="O6722" s="4">
        <v>0</v>
      </c>
      <c r="P6722" s="4">
        <v>-33000</v>
      </c>
      <c r="Q6722" s="4">
        <v>8866</v>
      </c>
      <c r="R6722" s="4" t="b">
        <f t="shared" si="111"/>
        <v>0</v>
      </c>
      <c r="S6722" s="4">
        <v>0</v>
      </c>
    </row>
    <row r="6723" spans="1:19" ht="14.25" customHeight="1">
      <c r="A6723" s="4" t="s">
        <v>3923</v>
      </c>
      <c r="B6723" s="5"/>
      <c r="C6723" s="4">
        <v>0</v>
      </c>
      <c r="E6723" s="4" t="b">
        <f t="shared" si="110"/>
        <v>0</v>
      </c>
      <c r="F6723" s="4">
        <v>0</v>
      </c>
      <c r="G6723" s="4">
        <v>5201</v>
      </c>
      <c r="H6723" s="6">
        <v>43985</v>
      </c>
      <c r="I6723" s="4" t="s">
        <v>4009</v>
      </c>
      <c r="J6723" s="4" t="s">
        <v>40</v>
      </c>
      <c r="K6723" s="4">
        <v>13812</v>
      </c>
      <c r="L6723" s="4">
        <v>0</v>
      </c>
      <c r="M6723" s="4">
        <v>0</v>
      </c>
      <c r="N6723" s="4">
        <v>11000</v>
      </c>
      <c r="O6723" s="4">
        <v>0</v>
      </c>
      <c r="P6723" s="4">
        <v>-44000</v>
      </c>
      <c r="Q6723" s="4">
        <v>8867</v>
      </c>
      <c r="R6723" s="4" t="b">
        <f t="shared" si="111"/>
        <v>0</v>
      </c>
      <c r="S6723" s="4">
        <v>0</v>
      </c>
    </row>
    <row r="6724" spans="1:19" ht="14.25" customHeight="1">
      <c r="A6724" s="4" t="s">
        <v>3923</v>
      </c>
      <c r="B6724" s="5"/>
      <c r="C6724" s="4">
        <v>0</v>
      </c>
      <c r="E6724" s="4" t="b">
        <f t="shared" si="110"/>
        <v>0</v>
      </c>
      <c r="F6724" s="4">
        <v>0</v>
      </c>
      <c r="G6724" s="4">
        <v>5201</v>
      </c>
      <c r="H6724" s="6">
        <v>44022</v>
      </c>
      <c r="I6724" s="4" t="s">
        <v>4009</v>
      </c>
      <c r="J6724" s="4" t="s">
        <v>40</v>
      </c>
      <c r="K6724" s="4">
        <v>13904</v>
      </c>
      <c r="L6724" s="4">
        <v>0</v>
      </c>
      <c r="M6724" s="4">
        <v>0</v>
      </c>
      <c r="N6724" s="4">
        <v>11000</v>
      </c>
      <c r="O6724" s="4">
        <v>0</v>
      </c>
      <c r="P6724" s="4">
        <v>-55000</v>
      </c>
      <c r="Q6724" s="4">
        <v>8868</v>
      </c>
      <c r="R6724" s="4" t="b">
        <f t="shared" si="111"/>
        <v>0</v>
      </c>
      <c r="S6724" s="4">
        <v>0</v>
      </c>
    </row>
    <row r="6725" spans="1:19" ht="14.25" customHeight="1">
      <c r="A6725" s="4" t="s">
        <v>3923</v>
      </c>
      <c r="B6725" s="5"/>
      <c r="C6725" s="4">
        <v>0</v>
      </c>
      <c r="E6725" s="4" t="b">
        <f t="shared" si="110"/>
        <v>0</v>
      </c>
      <c r="F6725" s="4">
        <v>0</v>
      </c>
      <c r="G6725" s="4">
        <v>5201</v>
      </c>
      <c r="H6725" s="6">
        <v>44055</v>
      </c>
      <c r="I6725" s="4" t="s">
        <v>4009</v>
      </c>
      <c r="J6725" s="4" t="s">
        <v>40</v>
      </c>
      <c r="K6725" s="4">
        <v>13973</v>
      </c>
      <c r="L6725" s="4">
        <v>0</v>
      </c>
      <c r="M6725" s="4">
        <v>0</v>
      </c>
      <c r="N6725" s="4">
        <v>11000</v>
      </c>
      <c r="O6725" s="4">
        <v>0</v>
      </c>
      <c r="P6725" s="4">
        <v>-66000</v>
      </c>
      <c r="Q6725" s="4">
        <v>8869</v>
      </c>
      <c r="R6725" s="4" t="b">
        <f t="shared" si="111"/>
        <v>0</v>
      </c>
      <c r="S6725" s="4">
        <v>0</v>
      </c>
    </row>
    <row r="6726" spans="1:19" ht="14.25" customHeight="1">
      <c r="A6726" s="4" t="s">
        <v>3923</v>
      </c>
      <c r="B6726" s="5"/>
      <c r="C6726" s="4">
        <v>0</v>
      </c>
      <c r="E6726" s="4" t="b">
        <f t="shared" si="110"/>
        <v>0</v>
      </c>
      <c r="F6726" s="4">
        <v>0</v>
      </c>
      <c r="G6726" s="4">
        <v>5201</v>
      </c>
      <c r="H6726" s="6">
        <v>44076</v>
      </c>
      <c r="I6726" s="4" t="s">
        <v>4009</v>
      </c>
      <c r="J6726" s="4" t="s">
        <v>40</v>
      </c>
      <c r="K6726" s="4">
        <v>14028</v>
      </c>
      <c r="L6726" s="4">
        <v>0</v>
      </c>
      <c r="M6726" s="4">
        <v>0</v>
      </c>
      <c r="N6726" s="4">
        <v>11000</v>
      </c>
      <c r="O6726" s="4">
        <v>0</v>
      </c>
      <c r="P6726" s="4">
        <v>-77000</v>
      </c>
      <c r="Q6726" s="4">
        <v>8870</v>
      </c>
      <c r="R6726" s="4" t="b">
        <f t="shared" si="111"/>
        <v>0</v>
      </c>
      <c r="S6726" s="4">
        <v>0</v>
      </c>
    </row>
    <row r="6727" spans="1:19" ht="14.25" customHeight="1">
      <c r="A6727" s="4" t="s">
        <v>3923</v>
      </c>
      <c r="B6727" s="5"/>
      <c r="C6727" s="4">
        <v>0</v>
      </c>
      <c r="E6727" s="4" t="b">
        <f t="shared" si="110"/>
        <v>0</v>
      </c>
      <c r="F6727" s="4">
        <v>0</v>
      </c>
      <c r="G6727" s="4">
        <v>5201</v>
      </c>
      <c r="H6727" s="6">
        <v>44105</v>
      </c>
      <c r="I6727" s="4" t="s">
        <v>1724</v>
      </c>
      <c r="J6727" s="4" t="s">
        <v>1069</v>
      </c>
      <c r="K6727" s="4">
        <v>575</v>
      </c>
      <c r="L6727" s="4">
        <v>0</v>
      </c>
      <c r="M6727" s="4">
        <v>0</v>
      </c>
      <c r="N6727" s="4">
        <v>11000</v>
      </c>
      <c r="O6727" s="4">
        <v>0</v>
      </c>
      <c r="P6727" s="4">
        <v>-88000</v>
      </c>
      <c r="Q6727" s="4">
        <v>8871</v>
      </c>
      <c r="R6727" s="4" t="b">
        <f t="shared" si="111"/>
        <v>0</v>
      </c>
      <c r="S6727" s="4">
        <v>0</v>
      </c>
    </row>
    <row r="6728" spans="1:19" ht="14.25" customHeight="1">
      <c r="A6728" s="4" t="s">
        <v>3923</v>
      </c>
      <c r="B6728" s="5"/>
      <c r="C6728" s="4">
        <v>0</v>
      </c>
      <c r="E6728" s="4" t="b">
        <f t="shared" si="110"/>
        <v>0</v>
      </c>
      <c r="F6728" s="4">
        <v>0</v>
      </c>
      <c r="G6728" s="4">
        <v>5201</v>
      </c>
      <c r="H6728" s="6">
        <v>44166</v>
      </c>
      <c r="I6728" s="4" t="s">
        <v>1728</v>
      </c>
      <c r="J6728" s="4" t="s">
        <v>1069</v>
      </c>
      <c r="K6728" s="4">
        <v>577</v>
      </c>
      <c r="L6728" s="4">
        <v>0</v>
      </c>
      <c r="M6728" s="4">
        <v>0</v>
      </c>
      <c r="N6728" s="4">
        <v>11000</v>
      </c>
      <c r="O6728" s="4">
        <v>0</v>
      </c>
      <c r="P6728" s="4">
        <v>-99000</v>
      </c>
      <c r="Q6728" s="4">
        <v>8872</v>
      </c>
      <c r="R6728" s="4" t="b">
        <f t="shared" si="111"/>
        <v>0</v>
      </c>
      <c r="S6728" s="4">
        <v>0</v>
      </c>
    </row>
    <row r="6729" spans="1:19" ht="14.25" customHeight="1">
      <c r="A6729" s="4" t="s">
        <v>3923</v>
      </c>
      <c r="B6729" s="5" t="s">
        <v>4010</v>
      </c>
      <c r="C6729" s="4">
        <v>0</v>
      </c>
      <c r="D6729" s="4" t="s">
        <v>4010</v>
      </c>
      <c r="E6729" s="4" t="b">
        <f t="shared" si="110"/>
        <v>0</v>
      </c>
      <c r="F6729" s="4">
        <v>0</v>
      </c>
      <c r="G6729" s="4">
        <v>5201</v>
      </c>
      <c r="H6729" s="3" t="s">
        <v>21</v>
      </c>
      <c r="K6729" s="4">
        <v>0</v>
      </c>
      <c r="L6729" s="4">
        <v>0</v>
      </c>
      <c r="M6729" s="4">
        <v>0</v>
      </c>
      <c r="N6729" s="4">
        <v>99000</v>
      </c>
      <c r="O6729" s="4">
        <v>0</v>
      </c>
      <c r="P6729" s="4">
        <v>-99000</v>
      </c>
      <c r="Q6729" s="4">
        <v>8873</v>
      </c>
      <c r="R6729" s="4" t="b">
        <f t="shared" si="111"/>
        <v>0</v>
      </c>
      <c r="S6729" s="4">
        <v>0</v>
      </c>
    </row>
    <row r="6730" spans="1:19" ht="14.25" customHeight="1">
      <c r="A6730" s="4" t="s">
        <v>3923</v>
      </c>
      <c r="B6730" s="5" t="s">
        <v>481</v>
      </c>
      <c r="C6730" s="4">
        <v>0</v>
      </c>
      <c r="D6730" s="4" t="s">
        <v>481</v>
      </c>
      <c r="E6730" s="4" t="b">
        <f t="shared" si="110"/>
        <v>0</v>
      </c>
      <c r="F6730" s="4">
        <v>0</v>
      </c>
      <c r="G6730" s="4">
        <v>5202</v>
      </c>
      <c r="H6730" s="3" t="s">
        <v>21</v>
      </c>
      <c r="K6730" s="4">
        <v>0</v>
      </c>
      <c r="L6730" s="4">
        <v>121000</v>
      </c>
      <c r="M6730" s="4">
        <v>0</v>
      </c>
      <c r="N6730" s="4">
        <v>0</v>
      </c>
      <c r="O6730" s="4">
        <v>0</v>
      </c>
      <c r="P6730" s="4">
        <v>0</v>
      </c>
      <c r="Q6730" s="4">
        <v>8874</v>
      </c>
      <c r="R6730" s="4" t="b">
        <f t="shared" si="111"/>
        <v>0</v>
      </c>
      <c r="S6730" s="4">
        <v>0</v>
      </c>
    </row>
    <row r="6731" spans="1:19" ht="14.25" customHeight="1">
      <c r="A6731" s="4" t="s">
        <v>3923</v>
      </c>
      <c r="B6731" s="5"/>
      <c r="C6731" s="4">
        <v>0</v>
      </c>
      <c r="E6731" s="4" t="b">
        <f t="shared" si="110"/>
        <v>0</v>
      </c>
      <c r="F6731" s="4">
        <v>0</v>
      </c>
      <c r="G6731" s="4">
        <v>5202</v>
      </c>
      <c r="H6731" s="6">
        <v>43833</v>
      </c>
      <c r="I6731" s="4" t="s">
        <v>4011</v>
      </c>
      <c r="J6731" s="4" t="s">
        <v>40</v>
      </c>
      <c r="K6731" s="4">
        <v>13474</v>
      </c>
      <c r="L6731" s="4">
        <v>0</v>
      </c>
      <c r="M6731" s="4">
        <v>0</v>
      </c>
      <c r="N6731" s="4">
        <v>11000</v>
      </c>
      <c r="O6731" s="4">
        <v>0</v>
      </c>
      <c r="P6731" s="4">
        <v>-11000</v>
      </c>
      <c r="Q6731" s="4">
        <v>8875</v>
      </c>
      <c r="R6731" s="4" t="b">
        <f t="shared" si="111"/>
        <v>0</v>
      </c>
      <c r="S6731" s="4">
        <v>0</v>
      </c>
    </row>
    <row r="6732" spans="1:19" ht="14.25" customHeight="1">
      <c r="A6732" s="4" t="s">
        <v>3923</v>
      </c>
      <c r="B6732" s="5"/>
      <c r="C6732" s="4">
        <v>0</v>
      </c>
      <c r="E6732" s="4" t="b">
        <f t="shared" si="110"/>
        <v>0</v>
      </c>
      <c r="F6732" s="4">
        <v>0</v>
      </c>
      <c r="G6732" s="4">
        <v>5202</v>
      </c>
      <c r="H6732" s="6">
        <v>43934</v>
      </c>
      <c r="I6732" s="4" t="s">
        <v>4011</v>
      </c>
      <c r="J6732" s="4" t="s">
        <v>40</v>
      </c>
      <c r="K6732" s="4">
        <v>13701</v>
      </c>
      <c r="L6732" s="4">
        <v>0</v>
      </c>
      <c r="M6732" s="4">
        <v>0</v>
      </c>
      <c r="N6732" s="4">
        <v>11000</v>
      </c>
      <c r="O6732" s="4">
        <v>0</v>
      </c>
      <c r="P6732" s="4">
        <v>-22000</v>
      </c>
      <c r="Q6732" s="4">
        <v>8876</v>
      </c>
      <c r="R6732" s="4" t="b">
        <f t="shared" si="111"/>
        <v>0</v>
      </c>
      <c r="S6732" s="4">
        <v>0</v>
      </c>
    </row>
    <row r="6733" spans="1:19" ht="14.25" customHeight="1">
      <c r="A6733" s="4" t="s">
        <v>3923</v>
      </c>
      <c r="B6733" s="5"/>
      <c r="C6733" s="4">
        <v>0</v>
      </c>
      <c r="E6733" s="4" t="b">
        <f t="shared" si="110"/>
        <v>0</v>
      </c>
      <c r="F6733" s="4">
        <v>0</v>
      </c>
      <c r="G6733" s="4">
        <v>5202</v>
      </c>
      <c r="H6733" s="6">
        <v>43977</v>
      </c>
      <c r="I6733" s="4" t="s">
        <v>4011</v>
      </c>
      <c r="J6733" s="4" t="s">
        <v>40</v>
      </c>
      <c r="K6733" s="4">
        <v>13783</v>
      </c>
      <c r="L6733" s="4">
        <v>0</v>
      </c>
      <c r="M6733" s="4">
        <v>0</v>
      </c>
      <c r="N6733" s="4">
        <v>11000</v>
      </c>
      <c r="O6733" s="4">
        <v>0</v>
      </c>
      <c r="P6733" s="4">
        <v>-33000</v>
      </c>
      <c r="Q6733" s="4">
        <v>8877</v>
      </c>
      <c r="R6733" s="4" t="b">
        <f t="shared" si="111"/>
        <v>0</v>
      </c>
      <c r="S6733" s="4">
        <v>0</v>
      </c>
    </row>
    <row r="6734" spans="1:19" ht="14.25" customHeight="1">
      <c r="A6734" s="4" t="s">
        <v>3923</v>
      </c>
      <c r="B6734" s="5"/>
      <c r="C6734" s="4">
        <v>0</v>
      </c>
      <c r="E6734" s="4" t="b">
        <f t="shared" si="110"/>
        <v>0</v>
      </c>
      <c r="F6734" s="4">
        <v>0</v>
      </c>
      <c r="G6734" s="4">
        <v>5202</v>
      </c>
      <c r="H6734" s="6">
        <v>44007</v>
      </c>
      <c r="I6734" s="4" t="s">
        <v>4011</v>
      </c>
      <c r="J6734" s="4" t="s">
        <v>40</v>
      </c>
      <c r="K6734" s="4">
        <v>13852</v>
      </c>
      <c r="L6734" s="4">
        <v>0</v>
      </c>
      <c r="M6734" s="4">
        <v>0</v>
      </c>
      <c r="N6734" s="4">
        <v>11000</v>
      </c>
      <c r="O6734" s="4">
        <v>0</v>
      </c>
      <c r="P6734" s="4">
        <v>-44000</v>
      </c>
      <c r="Q6734" s="4">
        <v>8878</v>
      </c>
      <c r="R6734" s="4" t="b">
        <f t="shared" si="111"/>
        <v>0</v>
      </c>
      <c r="S6734" s="4">
        <v>0</v>
      </c>
    </row>
    <row r="6735" spans="1:19" ht="14.25" customHeight="1">
      <c r="A6735" s="4" t="s">
        <v>3923</v>
      </c>
      <c r="B6735" s="5"/>
      <c r="C6735" s="4">
        <v>0</v>
      </c>
      <c r="E6735" s="4" t="b">
        <f t="shared" si="110"/>
        <v>0</v>
      </c>
      <c r="F6735" s="4">
        <v>0</v>
      </c>
      <c r="G6735" s="4">
        <v>5202</v>
      </c>
      <c r="H6735" s="6">
        <v>44022</v>
      </c>
      <c r="I6735" s="4" t="s">
        <v>4011</v>
      </c>
      <c r="J6735" s="4" t="s">
        <v>40</v>
      </c>
      <c r="K6735" s="4">
        <v>13909</v>
      </c>
      <c r="L6735" s="4">
        <v>0</v>
      </c>
      <c r="M6735" s="4">
        <v>0</v>
      </c>
      <c r="N6735" s="4">
        <v>11000</v>
      </c>
      <c r="O6735" s="4">
        <v>0</v>
      </c>
      <c r="P6735" s="4">
        <v>-55000</v>
      </c>
      <c r="Q6735" s="4">
        <v>8879</v>
      </c>
      <c r="R6735" s="4" t="b">
        <f t="shared" si="111"/>
        <v>0</v>
      </c>
      <c r="S6735" s="4">
        <v>0</v>
      </c>
    </row>
    <row r="6736" spans="1:19" ht="14.25" customHeight="1">
      <c r="A6736" s="4" t="s">
        <v>3923</v>
      </c>
      <c r="B6736" s="5"/>
      <c r="C6736" s="4">
        <v>0</v>
      </c>
      <c r="E6736" s="4" t="b">
        <f t="shared" si="110"/>
        <v>0</v>
      </c>
      <c r="F6736" s="4">
        <v>0</v>
      </c>
      <c r="G6736" s="4">
        <v>5202</v>
      </c>
      <c r="H6736" s="6">
        <v>44049</v>
      </c>
      <c r="I6736" s="4" t="s">
        <v>4011</v>
      </c>
      <c r="J6736" s="4" t="s">
        <v>40</v>
      </c>
      <c r="K6736" s="4">
        <v>13961</v>
      </c>
      <c r="L6736" s="4">
        <v>0</v>
      </c>
      <c r="M6736" s="4">
        <v>0</v>
      </c>
      <c r="N6736" s="4">
        <v>11000</v>
      </c>
      <c r="O6736" s="4">
        <v>0</v>
      </c>
      <c r="P6736" s="4">
        <v>-66000</v>
      </c>
      <c r="Q6736" s="4">
        <v>8880</v>
      </c>
      <c r="R6736" s="4" t="b">
        <f t="shared" si="111"/>
        <v>0</v>
      </c>
      <c r="S6736" s="4">
        <v>0</v>
      </c>
    </row>
    <row r="6737" spans="1:19" ht="14.25" customHeight="1">
      <c r="A6737" s="4" t="s">
        <v>3923</v>
      </c>
      <c r="B6737" s="5"/>
      <c r="C6737" s="4">
        <v>0</v>
      </c>
      <c r="E6737" s="4" t="b">
        <f t="shared" si="110"/>
        <v>0</v>
      </c>
      <c r="F6737" s="4">
        <v>0</v>
      </c>
      <c r="G6737" s="4">
        <v>5202</v>
      </c>
      <c r="H6737" s="6">
        <v>44084</v>
      </c>
      <c r="I6737" s="4" t="s">
        <v>4011</v>
      </c>
      <c r="J6737" s="4" t="s">
        <v>40</v>
      </c>
      <c r="K6737" s="4">
        <v>14055</v>
      </c>
      <c r="L6737" s="4">
        <v>0</v>
      </c>
      <c r="M6737" s="4">
        <v>0</v>
      </c>
      <c r="N6737" s="4">
        <v>11000</v>
      </c>
      <c r="O6737" s="4">
        <v>0</v>
      </c>
      <c r="P6737" s="4">
        <v>-77000</v>
      </c>
      <c r="Q6737" s="4">
        <v>8881</v>
      </c>
      <c r="R6737" s="4" t="b">
        <f t="shared" si="111"/>
        <v>0</v>
      </c>
      <c r="S6737" s="4">
        <v>0</v>
      </c>
    </row>
    <row r="6738" spans="1:19" ht="14.25" customHeight="1">
      <c r="A6738" s="4" t="s">
        <v>3923</v>
      </c>
      <c r="B6738" s="5"/>
      <c r="C6738" s="4">
        <v>0</v>
      </c>
      <c r="E6738" s="4" t="b">
        <f t="shared" si="110"/>
        <v>0</v>
      </c>
      <c r="F6738" s="4">
        <v>0</v>
      </c>
      <c r="G6738" s="4">
        <v>5202</v>
      </c>
      <c r="H6738" s="6">
        <v>44110</v>
      </c>
      <c r="I6738" s="4" t="s">
        <v>4011</v>
      </c>
      <c r="J6738" s="4" t="s">
        <v>40</v>
      </c>
      <c r="K6738" s="4">
        <v>14114</v>
      </c>
      <c r="L6738" s="4">
        <v>0</v>
      </c>
      <c r="M6738" s="4">
        <v>0</v>
      </c>
      <c r="N6738" s="4">
        <v>11000</v>
      </c>
      <c r="O6738" s="4">
        <v>0</v>
      </c>
      <c r="P6738" s="4">
        <v>-88000</v>
      </c>
      <c r="Q6738" s="4">
        <v>8882</v>
      </c>
      <c r="R6738" s="4" t="b">
        <f t="shared" si="111"/>
        <v>0</v>
      </c>
      <c r="S6738" s="4">
        <v>0</v>
      </c>
    </row>
    <row r="6739" spans="1:19" ht="14.25" customHeight="1">
      <c r="A6739" s="4" t="s">
        <v>3923</v>
      </c>
      <c r="B6739" s="5"/>
      <c r="C6739" s="4">
        <v>0</v>
      </c>
      <c r="E6739" s="4" t="b">
        <f t="shared" si="110"/>
        <v>0</v>
      </c>
      <c r="F6739" s="4">
        <v>0</v>
      </c>
      <c r="G6739" s="4">
        <v>5202</v>
      </c>
      <c r="H6739" s="6">
        <v>44145</v>
      </c>
      <c r="I6739" s="4" t="s">
        <v>4011</v>
      </c>
      <c r="J6739" s="4" t="s">
        <v>40</v>
      </c>
      <c r="K6739" s="4">
        <v>14194</v>
      </c>
      <c r="L6739" s="4">
        <v>0</v>
      </c>
      <c r="M6739" s="4">
        <v>0</v>
      </c>
      <c r="N6739" s="4">
        <v>11000</v>
      </c>
      <c r="O6739" s="4">
        <v>0</v>
      </c>
      <c r="P6739" s="4">
        <v>-99000</v>
      </c>
      <c r="Q6739" s="4">
        <v>8883</v>
      </c>
      <c r="R6739" s="4" t="b">
        <f t="shared" si="111"/>
        <v>0</v>
      </c>
      <c r="S6739" s="4">
        <v>0</v>
      </c>
    </row>
    <row r="6740" spans="1:19" ht="14.25" customHeight="1">
      <c r="A6740" s="4" t="s">
        <v>3923</v>
      </c>
      <c r="B6740" s="5"/>
      <c r="C6740" s="4">
        <v>0</v>
      </c>
      <c r="E6740" s="4" t="b">
        <f t="shared" si="110"/>
        <v>0</v>
      </c>
      <c r="F6740" s="4">
        <v>0</v>
      </c>
      <c r="G6740" s="4">
        <v>5202</v>
      </c>
      <c r="H6740" s="6">
        <v>44172</v>
      </c>
      <c r="I6740" s="4" t="s">
        <v>4011</v>
      </c>
      <c r="J6740" s="4" t="s">
        <v>40</v>
      </c>
      <c r="K6740" s="4">
        <v>14259</v>
      </c>
      <c r="L6740" s="4">
        <v>0</v>
      </c>
      <c r="M6740" s="4">
        <v>0</v>
      </c>
      <c r="N6740" s="4">
        <v>11000</v>
      </c>
      <c r="O6740" s="4">
        <v>0</v>
      </c>
      <c r="P6740" s="4">
        <v>-110000</v>
      </c>
      <c r="Q6740" s="4">
        <v>8884</v>
      </c>
      <c r="R6740" s="4" t="b">
        <f t="shared" si="111"/>
        <v>0</v>
      </c>
      <c r="S6740" s="4">
        <v>0</v>
      </c>
    </row>
    <row r="6741" spans="1:19" ht="14.25" customHeight="1">
      <c r="A6741" s="4" t="s">
        <v>3923</v>
      </c>
      <c r="B6741" s="5"/>
      <c r="C6741" s="4">
        <v>0</v>
      </c>
      <c r="E6741" s="4" t="b">
        <f t="shared" si="110"/>
        <v>0</v>
      </c>
      <c r="F6741" s="4">
        <v>0</v>
      </c>
      <c r="G6741" s="4">
        <v>5202</v>
      </c>
      <c r="H6741" s="6">
        <v>44195</v>
      </c>
      <c r="I6741" s="4" t="s">
        <v>4012</v>
      </c>
      <c r="J6741" s="4" t="s">
        <v>1266</v>
      </c>
      <c r="K6741" s="4">
        <v>583</v>
      </c>
      <c r="L6741" s="4">
        <v>0</v>
      </c>
      <c r="M6741" s="4">
        <v>0</v>
      </c>
      <c r="N6741" s="4">
        <v>11000</v>
      </c>
      <c r="O6741" s="4">
        <v>0</v>
      </c>
      <c r="P6741" s="4">
        <v>-121000</v>
      </c>
      <c r="Q6741" s="4">
        <v>8885</v>
      </c>
      <c r="R6741" s="4" t="b">
        <f t="shared" si="111"/>
        <v>0</v>
      </c>
      <c r="S6741" s="4">
        <v>0</v>
      </c>
    </row>
    <row r="6742" spans="1:19" ht="14.25" customHeight="1">
      <c r="A6742" s="4" t="s">
        <v>3923</v>
      </c>
      <c r="B6742" s="5" t="s">
        <v>4013</v>
      </c>
      <c r="C6742" s="4">
        <v>0</v>
      </c>
      <c r="D6742" s="4" t="s">
        <v>4013</v>
      </c>
      <c r="E6742" s="4" t="b">
        <f t="shared" si="110"/>
        <v>0</v>
      </c>
      <c r="F6742" s="4">
        <v>0</v>
      </c>
      <c r="G6742" s="4">
        <v>5202</v>
      </c>
      <c r="H6742" s="3" t="s">
        <v>21</v>
      </c>
      <c r="K6742" s="4">
        <v>0</v>
      </c>
      <c r="L6742" s="4">
        <v>0</v>
      </c>
      <c r="M6742" s="4">
        <v>0</v>
      </c>
      <c r="N6742" s="4">
        <v>121000</v>
      </c>
      <c r="O6742" s="4">
        <v>0</v>
      </c>
      <c r="P6742" s="4">
        <v>-121000</v>
      </c>
      <c r="Q6742" s="4">
        <v>8886</v>
      </c>
      <c r="R6742" s="4" t="b">
        <f t="shared" si="111"/>
        <v>0</v>
      </c>
      <c r="S6742" s="4">
        <v>0</v>
      </c>
    </row>
    <row r="6743" spans="1:19" ht="14.25" customHeight="1">
      <c r="A6743" s="4" t="s">
        <v>3923</v>
      </c>
      <c r="B6743" s="5" t="s">
        <v>498</v>
      </c>
      <c r="C6743" s="4">
        <v>0</v>
      </c>
      <c r="D6743" s="4" t="s">
        <v>498</v>
      </c>
      <c r="E6743" s="4" t="b">
        <f t="shared" si="110"/>
        <v>0</v>
      </c>
      <c r="F6743" s="4">
        <v>0</v>
      </c>
      <c r="G6743" s="4">
        <v>5302</v>
      </c>
      <c r="H6743" s="3" t="s">
        <v>21</v>
      </c>
      <c r="K6743" s="4">
        <v>0</v>
      </c>
      <c r="L6743" s="4">
        <v>50000</v>
      </c>
      <c r="M6743" s="4">
        <v>0</v>
      </c>
      <c r="N6743" s="4">
        <v>0</v>
      </c>
      <c r="O6743" s="4">
        <v>0</v>
      </c>
      <c r="P6743" s="4">
        <v>0</v>
      </c>
      <c r="Q6743" s="4">
        <v>8889</v>
      </c>
      <c r="R6743" s="4" t="b">
        <f t="shared" si="111"/>
        <v>0</v>
      </c>
      <c r="S6743" s="4">
        <v>0</v>
      </c>
    </row>
    <row r="6744" spans="1:19" ht="14.25" customHeight="1">
      <c r="A6744" s="4" t="s">
        <v>3923</v>
      </c>
      <c r="B6744" s="5"/>
      <c r="C6744" s="4">
        <v>0</v>
      </c>
      <c r="E6744" s="4" t="b">
        <f t="shared" si="110"/>
        <v>0</v>
      </c>
      <c r="F6744" s="4">
        <v>0</v>
      </c>
      <c r="G6744" s="4">
        <v>5302</v>
      </c>
      <c r="H6744" s="6">
        <v>43893</v>
      </c>
      <c r="I6744" s="4" t="s">
        <v>4014</v>
      </c>
      <c r="J6744" s="4" t="s">
        <v>40</v>
      </c>
      <c r="K6744" s="4">
        <v>13673</v>
      </c>
      <c r="L6744" s="4">
        <v>0</v>
      </c>
      <c r="M6744" s="4">
        <v>0</v>
      </c>
      <c r="N6744" s="4">
        <v>10000</v>
      </c>
      <c r="O6744" s="4">
        <v>0</v>
      </c>
      <c r="P6744" s="4">
        <v>-10000</v>
      </c>
      <c r="Q6744" s="4">
        <v>8890</v>
      </c>
      <c r="R6744" s="4" t="b">
        <f t="shared" si="111"/>
        <v>0</v>
      </c>
      <c r="S6744" s="4">
        <v>0</v>
      </c>
    </row>
    <row r="6745" spans="1:19" ht="14.25" customHeight="1">
      <c r="A6745" s="4" t="s">
        <v>3923</v>
      </c>
      <c r="B6745" s="5"/>
      <c r="C6745" s="4">
        <v>0</v>
      </c>
      <c r="E6745" s="4" t="b">
        <f t="shared" si="110"/>
        <v>0</v>
      </c>
      <c r="F6745" s="4">
        <v>0</v>
      </c>
      <c r="G6745" s="4">
        <v>5302</v>
      </c>
      <c r="H6745" s="6">
        <v>43922</v>
      </c>
      <c r="I6745" s="4" t="s">
        <v>1761</v>
      </c>
      <c r="J6745" s="4" t="s">
        <v>1069</v>
      </c>
      <c r="K6745" s="4">
        <v>566</v>
      </c>
      <c r="L6745" s="4">
        <v>0</v>
      </c>
      <c r="M6745" s="4">
        <v>0</v>
      </c>
      <c r="N6745" s="4">
        <v>10000</v>
      </c>
      <c r="O6745" s="4">
        <v>0</v>
      </c>
      <c r="P6745" s="4">
        <v>-20000</v>
      </c>
      <c r="Q6745" s="4">
        <v>8891</v>
      </c>
      <c r="R6745" s="4" t="b">
        <f t="shared" si="111"/>
        <v>0</v>
      </c>
      <c r="S6745" s="4">
        <v>0</v>
      </c>
    </row>
    <row r="6746" spans="1:19" ht="14.25" customHeight="1">
      <c r="A6746" s="4" t="s">
        <v>3923</v>
      </c>
      <c r="B6746" s="5"/>
      <c r="C6746" s="4">
        <v>0</v>
      </c>
      <c r="E6746" s="4" t="b">
        <f t="shared" si="110"/>
        <v>0</v>
      </c>
      <c r="F6746" s="4">
        <v>0</v>
      </c>
      <c r="G6746" s="4">
        <v>5302</v>
      </c>
      <c r="H6746" s="6">
        <v>43962</v>
      </c>
      <c r="I6746" s="4" t="s">
        <v>4014</v>
      </c>
      <c r="J6746" s="4" t="s">
        <v>40</v>
      </c>
      <c r="K6746" s="4">
        <v>13794</v>
      </c>
      <c r="L6746" s="4">
        <v>0</v>
      </c>
      <c r="M6746" s="4">
        <v>0</v>
      </c>
      <c r="N6746" s="4">
        <v>10000</v>
      </c>
      <c r="O6746" s="4">
        <v>0</v>
      </c>
      <c r="P6746" s="4">
        <v>-30000</v>
      </c>
      <c r="Q6746" s="4">
        <v>8892</v>
      </c>
      <c r="R6746" s="4" t="b">
        <f t="shared" si="111"/>
        <v>0</v>
      </c>
      <c r="S6746" s="4">
        <v>0</v>
      </c>
    </row>
    <row r="6747" spans="1:19" ht="14.25" customHeight="1">
      <c r="A6747" s="4" t="s">
        <v>3923</v>
      </c>
      <c r="B6747" s="5"/>
      <c r="C6747" s="4">
        <v>0</v>
      </c>
      <c r="E6747" s="4" t="b">
        <f t="shared" si="110"/>
        <v>0</v>
      </c>
      <c r="F6747" s="4">
        <v>0</v>
      </c>
      <c r="G6747" s="4">
        <v>5302</v>
      </c>
      <c r="H6747" s="6">
        <v>44049</v>
      </c>
      <c r="I6747" s="4" t="s">
        <v>4014</v>
      </c>
      <c r="J6747" s="4" t="s">
        <v>40</v>
      </c>
      <c r="K6747" s="4">
        <v>14005</v>
      </c>
      <c r="L6747" s="4">
        <v>0</v>
      </c>
      <c r="M6747" s="4">
        <v>0</v>
      </c>
      <c r="N6747" s="4">
        <v>10000</v>
      </c>
      <c r="O6747" s="4">
        <v>0</v>
      </c>
      <c r="P6747" s="4">
        <v>-40000</v>
      </c>
      <c r="Q6747" s="4">
        <v>8893</v>
      </c>
      <c r="R6747" s="4" t="b">
        <f t="shared" si="111"/>
        <v>0</v>
      </c>
      <c r="S6747" s="4">
        <v>0</v>
      </c>
    </row>
    <row r="6748" spans="1:19" ht="14.25" customHeight="1">
      <c r="A6748" s="4" t="s">
        <v>3923</v>
      </c>
      <c r="B6748" s="5"/>
      <c r="C6748" s="4">
        <v>0</v>
      </c>
      <c r="E6748" s="4" t="b">
        <f t="shared" si="110"/>
        <v>0</v>
      </c>
      <c r="F6748" s="4">
        <v>0</v>
      </c>
      <c r="G6748" s="4">
        <v>5302</v>
      </c>
      <c r="H6748" s="6">
        <v>44166</v>
      </c>
      <c r="I6748" s="4" t="s">
        <v>1771</v>
      </c>
      <c r="J6748" s="4" t="s">
        <v>1069</v>
      </c>
      <c r="K6748" s="4">
        <v>577</v>
      </c>
      <c r="L6748" s="4">
        <v>0</v>
      </c>
      <c r="M6748" s="4">
        <v>0</v>
      </c>
      <c r="N6748" s="4">
        <v>10000</v>
      </c>
      <c r="O6748" s="4">
        <v>0</v>
      </c>
      <c r="P6748" s="4">
        <v>-50000</v>
      </c>
      <c r="Q6748" s="4">
        <v>8894</v>
      </c>
      <c r="R6748" s="4" t="b">
        <f t="shared" si="111"/>
        <v>0</v>
      </c>
      <c r="S6748" s="4">
        <v>0</v>
      </c>
    </row>
    <row r="6749" spans="1:19" ht="14.25" customHeight="1">
      <c r="A6749" s="4" t="s">
        <v>3923</v>
      </c>
      <c r="B6749" s="5" t="s">
        <v>4015</v>
      </c>
      <c r="C6749" s="4">
        <v>0</v>
      </c>
      <c r="D6749" s="4" t="s">
        <v>4015</v>
      </c>
      <c r="E6749" s="4" t="b">
        <f t="shared" si="110"/>
        <v>0</v>
      </c>
      <c r="F6749" s="4">
        <v>0</v>
      </c>
      <c r="G6749" s="4">
        <v>5302</v>
      </c>
      <c r="H6749" s="3" t="s">
        <v>21</v>
      </c>
      <c r="K6749" s="4">
        <v>0</v>
      </c>
      <c r="L6749" s="4">
        <v>0</v>
      </c>
      <c r="M6749" s="4">
        <v>0</v>
      </c>
      <c r="N6749" s="4">
        <v>50000</v>
      </c>
      <c r="O6749" s="4">
        <v>0</v>
      </c>
      <c r="P6749" s="4">
        <v>-50000</v>
      </c>
      <c r="Q6749" s="4">
        <v>8895</v>
      </c>
      <c r="R6749" s="4" t="b">
        <f t="shared" si="111"/>
        <v>0</v>
      </c>
      <c r="S6749" s="4">
        <v>0</v>
      </c>
    </row>
    <row r="6750" spans="1:19" ht="14.25" customHeight="1">
      <c r="A6750" s="4" t="s">
        <v>3923</v>
      </c>
      <c r="B6750" s="5" t="s">
        <v>504</v>
      </c>
      <c r="C6750" s="4">
        <v>0</v>
      </c>
      <c r="D6750" s="4" t="s">
        <v>504</v>
      </c>
      <c r="E6750" s="4" t="b">
        <f t="shared" si="110"/>
        <v>0</v>
      </c>
      <c r="F6750" s="4">
        <v>0</v>
      </c>
      <c r="G6750" s="4">
        <v>5401</v>
      </c>
      <c r="H6750" s="3" t="s">
        <v>21</v>
      </c>
      <c r="K6750" s="4">
        <v>0</v>
      </c>
      <c r="L6750" s="4">
        <v>10000</v>
      </c>
      <c r="M6750" s="4">
        <v>0</v>
      </c>
      <c r="N6750" s="4">
        <v>0</v>
      </c>
      <c r="O6750" s="4">
        <v>0</v>
      </c>
      <c r="P6750" s="4">
        <v>0</v>
      </c>
      <c r="Q6750" s="4">
        <v>8896</v>
      </c>
      <c r="R6750" s="4" t="b">
        <f t="shared" si="111"/>
        <v>0</v>
      </c>
      <c r="S6750" s="4">
        <v>0</v>
      </c>
    </row>
    <row r="6751" spans="1:19" ht="14.25" customHeight="1">
      <c r="A6751" s="4" t="s">
        <v>3923</v>
      </c>
      <c r="B6751" s="5"/>
      <c r="C6751" s="4">
        <v>0</v>
      </c>
      <c r="E6751" s="4" t="b">
        <f t="shared" si="110"/>
        <v>0</v>
      </c>
      <c r="F6751" s="4">
        <v>0</v>
      </c>
      <c r="G6751" s="4">
        <v>5401</v>
      </c>
      <c r="H6751" s="6">
        <v>44169</v>
      </c>
      <c r="I6751" s="4" t="s">
        <v>4016</v>
      </c>
      <c r="J6751" s="4" t="s">
        <v>40</v>
      </c>
      <c r="K6751" s="4">
        <v>14249</v>
      </c>
      <c r="L6751" s="4">
        <v>0</v>
      </c>
      <c r="M6751" s="4">
        <v>0</v>
      </c>
      <c r="N6751" s="4">
        <v>10000</v>
      </c>
      <c r="O6751" s="4">
        <v>0</v>
      </c>
      <c r="P6751" s="4">
        <v>-10000</v>
      </c>
      <c r="Q6751" s="4">
        <v>8897</v>
      </c>
      <c r="R6751" s="4" t="b">
        <f t="shared" si="111"/>
        <v>0</v>
      </c>
      <c r="S6751" s="4">
        <v>0</v>
      </c>
    </row>
    <row r="6752" spans="1:19" ht="14.25" customHeight="1">
      <c r="A6752" s="4" t="s">
        <v>3923</v>
      </c>
      <c r="B6752" s="5" t="s">
        <v>4017</v>
      </c>
      <c r="C6752" s="4">
        <v>0</v>
      </c>
      <c r="D6752" s="4" t="s">
        <v>4017</v>
      </c>
      <c r="E6752" s="4" t="b">
        <f t="shared" si="110"/>
        <v>0</v>
      </c>
      <c r="F6752" s="4">
        <v>0</v>
      </c>
      <c r="G6752" s="4">
        <v>5401</v>
      </c>
      <c r="H6752" s="3" t="s">
        <v>21</v>
      </c>
      <c r="K6752" s="4">
        <v>0</v>
      </c>
      <c r="L6752" s="4">
        <v>0</v>
      </c>
      <c r="M6752" s="4">
        <v>0</v>
      </c>
      <c r="N6752" s="4">
        <v>10000</v>
      </c>
      <c r="O6752" s="4">
        <v>0</v>
      </c>
      <c r="P6752" s="4">
        <v>-10000</v>
      </c>
      <c r="Q6752" s="4">
        <v>8898</v>
      </c>
      <c r="R6752" s="4" t="b">
        <f t="shared" si="111"/>
        <v>0</v>
      </c>
      <c r="S6752" s="4">
        <v>0</v>
      </c>
    </row>
    <row r="6753" spans="1:19" ht="14.25" customHeight="1">
      <c r="A6753" s="4" t="s">
        <v>3923</v>
      </c>
      <c r="B6753" s="5" t="s">
        <v>515</v>
      </c>
      <c r="C6753" s="4">
        <v>0</v>
      </c>
      <c r="D6753" s="4" t="s">
        <v>515</v>
      </c>
      <c r="E6753" s="4" t="b">
        <f t="shared" si="110"/>
        <v>0</v>
      </c>
      <c r="F6753" s="4">
        <v>0</v>
      </c>
      <c r="G6753" s="4">
        <v>5402</v>
      </c>
      <c r="H6753" s="3" t="s">
        <v>21</v>
      </c>
      <c r="K6753" s="4">
        <v>0</v>
      </c>
      <c r="L6753" s="4">
        <v>60000</v>
      </c>
      <c r="M6753" s="4">
        <v>0</v>
      </c>
      <c r="N6753" s="4">
        <v>0</v>
      </c>
      <c r="O6753" s="4">
        <v>0</v>
      </c>
      <c r="P6753" s="4">
        <v>0</v>
      </c>
      <c r="Q6753" s="4">
        <v>8899</v>
      </c>
      <c r="R6753" s="4" t="b">
        <f t="shared" si="111"/>
        <v>0</v>
      </c>
      <c r="S6753" s="4">
        <v>0</v>
      </c>
    </row>
    <row r="6754" spans="1:19" ht="14.25" customHeight="1">
      <c r="A6754" s="4" t="s">
        <v>3923</v>
      </c>
      <c r="B6754" s="5"/>
      <c r="C6754" s="4">
        <v>0</v>
      </c>
      <c r="E6754" s="4" t="b">
        <f t="shared" si="110"/>
        <v>0</v>
      </c>
      <c r="F6754" s="4">
        <v>0</v>
      </c>
      <c r="G6754" s="4">
        <v>5402</v>
      </c>
      <c r="H6754" s="6">
        <v>43837</v>
      </c>
      <c r="I6754" s="4" t="s">
        <v>4018</v>
      </c>
      <c r="J6754" s="4" t="s">
        <v>40</v>
      </c>
      <c r="K6754" s="4">
        <v>13477</v>
      </c>
      <c r="L6754" s="4">
        <v>0</v>
      </c>
      <c r="M6754" s="4">
        <v>0</v>
      </c>
      <c r="N6754" s="4">
        <v>10000</v>
      </c>
      <c r="O6754" s="4">
        <v>0</v>
      </c>
      <c r="P6754" s="4">
        <v>-10000</v>
      </c>
      <c r="Q6754" s="4">
        <v>8900</v>
      </c>
      <c r="R6754" s="4" t="b">
        <f t="shared" si="111"/>
        <v>0</v>
      </c>
      <c r="S6754" s="4">
        <v>0</v>
      </c>
    </row>
    <row r="6755" spans="1:19" ht="14.25" customHeight="1">
      <c r="A6755" s="4" t="s">
        <v>3923</v>
      </c>
      <c r="B6755" s="5"/>
      <c r="C6755" s="4">
        <v>0</v>
      </c>
      <c r="E6755" s="4" t="b">
        <f t="shared" si="110"/>
        <v>0</v>
      </c>
      <c r="F6755" s="4">
        <v>0</v>
      </c>
      <c r="G6755" s="4">
        <v>5402</v>
      </c>
      <c r="H6755" s="6">
        <v>43962</v>
      </c>
      <c r="I6755" s="4" t="s">
        <v>4018</v>
      </c>
      <c r="J6755" s="4" t="s">
        <v>40</v>
      </c>
      <c r="K6755" s="4">
        <v>13758</v>
      </c>
      <c r="L6755" s="4">
        <v>0</v>
      </c>
      <c r="M6755" s="4">
        <v>0</v>
      </c>
      <c r="N6755" s="4">
        <v>10000</v>
      </c>
      <c r="O6755" s="4">
        <v>0</v>
      </c>
      <c r="P6755" s="4">
        <v>-20000</v>
      </c>
      <c r="Q6755" s="4">
        <v>8901</v>
      </c>
      <c r="R6755" s="4" t="b">
        <f t="shared" si="111"/>
        <v>0</v>
      </c>
      <c r="S6755" s="4">
        <v>0</v>
      </c>
    </row>
    <row r="6756" spans="1:19" ht="14.25" customHeight="1">
      <c r="A6756" s="4" t="s">
        <v>3923</v>
      </c>
      <c r="B6756" s="5"/>
      <c r="C6756" s="4">
        <v>0</v>
      </c>
      <c r="E6756" s="4" t="b">
        <f t="shared" si="110"/>
        <v>0</v>
      </c>
      <c r="F6756" s="4">
        <v>0</v>
      </c>
      <c r="G6756" s="4">
        <v>5402</v>
      </c>
      <c r="H6756" s="6">
        <v>44007</v>
      </c>
      <c r="I6756" s="4" t="s">
        <v>4018</v>
      </c>
      <c r="J6756" s="4" t="s">
        <v>40</v>
      </c>
      <c r="K6756" s="4">
        <v>13853</v>
      </c>
      <c r="L6756" s="4">
        <v>0</v>
      </c>
      <c r="M6756" s="4">
        <v>0</v>
      </c>
      <c r="N6756" s="4">
        <v>10000</v>
      </c>
      <c r="O6756" s="4">
        <v>0</v>
      </c>
      <c r="P6756" s="4">
        <v>-30000</v>
      </c>
      <c r="Q6756" s="4">
        <v>8902</v>
      </c>
      <c r="R6756" s="4" t="b">
        <f t="shared" si="111"/>
        <v>0</v>
      </c>
      <c r="S6756" s="4">
        <v>0</v>
      </c>
    </row>
    <row r="6757" spans="1:19" ht="14.25" customHeight="1">
      <c r="A6757" s="4" t="s">
        <v>3923</v>
      </c>
      <c r="B6757" s="5"/>
      <c r="C6757" s="4">
        <v>0</v>
      </c>
      <c r="E6757" s="4" t="b">
        <f t="shared" si="110"/>
        <v>0</v>
      </c>
      <c r="F6757" s="4">
        <v>0</v>
      </c>
      <c r="G6757" s="4">
        <v>5402</v>
      </c>
      <c r="H6757" s="6">
        <v>44044</v>
      </c>
      <c r="I6757" s="4" t="s">
        <v>1794</v>
      </c>
      <c r="J6757" s="4" t="s">
        <v>1069</v>
      </c>
      <c r="K6757" s="4">
        <v>572</v>
      </c>
      <c r="L6757" s="4">
        <v>0</v>
      </c>
      <c r="M6757" s="4">
        <v>0</v>
      </c>
      <c r="N6757" s="4">
        <v>10000</v>
      </c>
      <c r="O6757" s="4">
        <v>0</v>
      </c>
      <c r="P6757" s="4">
        <v>-40000</v>
      </c>
      <c r="Q6757" s="4">
        <v>8903</v>
      </c>
      <c r="R6757" s="4" t="b">
        <f t="shared" si="111"/>
        <v>0</v>
      </c>
      <c r="S6757" s="4">
        <v>0</v>
      </c>
    </row>
    <row r="6758" spans="1:19" ht="14.25" customHeight="1">
      <c r="A6758" s="4" t="s">
        <v>3923</v>
      </c>
      <c r="B6758" s="5"/>
      <c r="C6758" s="4">
        <v>0</v>
      </c>
      <c r="E6758" s="4" t="b">
        <f t="shared" si="110"/>
        <v>0</v>
      </c>
      <c r="F6758" s="4">
        <v>0</v>
      </c>
      <c r="G6758" s="4">
        <v>5402</v>
      </c>
      <c r="H6758" s="6">
        <v>44075</v>
      </c>
      <c r="I6758" s="4" t="s">
        <v>1796</v>
      </c>
      <c r="J6758" s="4" t="s">
        <v>1069</v>
      </c>
      <c r="K6758" s="4">
        <v>573</v>
      </c>
      <c r="L6758" s="4">
        <v>0</v>
      </c>
      <c r="M6758" s="4">
        <v>0</v>
      </c>
      <c r="N6758" s="4">
        <v>10000</v>
      </c>
      <c r="O6758" s="4">
        <v>0</v>
      </c>
      <c r="P6758" s="4">
        <v>-50000</v>
      </c>
      <c r="Q6758" s="4">
        <v>8904</v>
      </c>
      <c r="R6758" s="4" t="b">
        <f t="shared" si="111"/>
        <v>0</v>
      </c>
      <c r="S6758" s="4">
        <v>0</v>
      </c>
    </row>
    <row r="6759" spans="1:19" ht="14.25" customHeight="1">
      <c r="A6759" s="4" t="s">
        <v>3923</v>
      </c>
      <c r="B6759" s="5"/>
      <c r="C6759" s="4">
        <v>0</v>
      </c>
      <c r="E6759" s="4" t="b">
        <f t="shared" si="110"/>
        <v>0</v>
      </c>
      <c r="F6759" s="4">
        <v>0</v>
      </c>
      <c r="G6759" s="4">
        <v>5402</v>
      </c>
      <c r="H6759" s="6">
        <v>44106</v>
      </c>
      <c r="I6759" s="4" t="s">
        <v>4018</v>
      </c>
      <c r="J6759" s="4" t="s">
        <v>40</v>
      </c>
      <c r="K6759" s="4">
        <v>14103</v>
      </c>
      <c r="L6759" s="4">
        <v>0</v>
      </c>
      <c r="M6759" s="4">
        <v>0</v>
      </c>
      <c r="N6759" s="4">
        <v>10000</v>
      </c>
      <c r="O6759" s="4">
        <v>0</v>
      </c>
      <c r="P6759" s="4">
        <v>-60000</v>
      </c>
      <c r="Q6759" s="4">
        <v>8905</v>
      </c>
      <c r="R6759" s="4" t="b">
        <f t="shared" si="111"/>
        <v>0</v>
      </c>
      <c r="S6759" s="4">
        <v>0</v>
      </c>
    </row>
    <row r="6760" spans="1:19" ht="14.25" customHeight="1">
      <c r="A6760" s="4" t="s">
        <v>3923</v>
      </c>
      <c r="B6760" s="5" t="s">
        <v>4019</v>
      </c>
      <c r="C6760" s="4">
        <v>0</v>
      </c>
      <c r="D6760" s="4" t="s">
        <v>4019</v>
      </c>
      <c r="E6760" s="4" t="b">
        <f t="shared" si="110"/>
        <v>0</v>
      </c>
      <c r="F6760" s="4">
        <v>0</v>
      </c>
      <c r="G6760" s="4">
        <v>5402</v>
      </c>
      <c r="H6760" s="3" t="s">
        <v>21</v>
      </c>
      <c r="K6760" s="4">
        <v>0</v>
      </c>
      <c r="L6760" s="4">
        <v>0</v>
      </c>
      <c r="M6760" s="4">
        <v>0</v>
      </c>
      <c r="N6760" s="4">
        <v>60000</v>
      </c>
      <c r="O6760" s="4">
        <v>0</v>
      </c>
      <c r="P6760" s="4">
        <v>-60000</v>
      </c>
      <c r="Q6760" s="4">
        <v>8906</v>
      </c>
      <c r="R6760" s="4" t="b">
        <f t="shared" si="111"/>
        <v>0</v>
      </c>
      <c r="S6760" s="4">
        <v>0</v>
      </c>
    </row>
    <row r="6761" spans="1:19" ht="14.25" customHeight="1">
      <c r="A6761" s="4" t="s">
        <v>3923</v>
      </c>
      <c r="B6761" s="5" t="s">
        <v>522</v>
      </c>
      <c r="C6761" s="4">
        <v>0</v>
      </c>
      <c r="D6761" s="4" t="s">
        <v>522</v>
      </c>
      <c r="E6761" s="4" t="b">
        <f t="shared" si="110"/>
        <v>0</v>
      </c>
      <c r="F6761" s="4">
        <v>0</v>
      </c>
      <c r="G6761" s="4">
        <v>5501</v>
      </c>
      <c r="H6761" s="3" t="s">
        <v>21</v>
      </c>
      <c r="K6761" s="4">
        <v>0</v>
      </c>
      <c r="L6761" s="4">
        <v>26813</v>
      </c>
      <c r="M6761" s="4">
        <v>0</v>
      </c>
      <c r="N6761" s="4">
        <v>0</v>
      </c>
      <c r="O6761" s="4">
        <v>0</v>
      </c>
      <c r="P6761" s="4">
        <v>0</v>
      </c>
      <c r="Q6761" s="4">
        <v>8907</v>
      </c>
      <c r="R6761" s="4" t="b">
        <f t="shared" si="111"/>
        <v>0</v>
      </c>
      <c r="S6761" s="4">
        <v>0</v>
      </c>
    </row>
    <row r="6762" spans="1:19" ht="14.25" customHeight="1">
      <c r="A6762" s="4" t="s">
        <v>3923</v>
      </c>
      <c r="B6762" s="5"/>
      <c r="C6762" s="4">
        <v>0</v>
      </c>
      <c r="E6762" s="4" t="b">
        <f t="shared" si="110"/>
        <v>0</v>
      </c>
      <c r="F6762" s="4">
        <v>0</v>
      </c>
      <c r="G6762" s="4">
        <v>5501</v>
      </c>
      <c r="H6762" s="6">
        <v>44111</v>
      </c>
      <c r="I6762" s="4" t="s">
        <v>4020</v>
      </c>
      <c r="J6762" s="4" t="s">
        <v>40</v>
      </c>
      <c r="K6762" s="4">
        <v>14163</v>
      </c>
      <c r="L6762" s="4">
        <v>0</v>
      </c>
      <c r="M6762" s="4">
        <v>0</v>
      </c>
      <c r="N6762" s="4">
        <v>10000</v>
      </c>
      <c r="O6762" s="4">
        <v>0</v>
      </c>
      <c r="P6762" s="4">
        <v>-10000</v>
      </c>
      <c r="Q6762" s="4">
        <v>8908</v>
      </c>
      <c r="R6762" s="4" t="b">
        <f t="shared" si="111"/>
        <v>0</v>
      </c>
      <c r="S6762" s="4">
        <v>0</v>
      </c>
    </row>
    <row r="6763" spans="1:19" ht="14.25" customHeight="1">
      <c r="A6763" s="4" t="s">
        <v>3923</v>
      </c>
      <c r="B6763" s="5"/>
      <c r="C6763" s="4">
        <v>0</v>
      </c>
      <c r="E6763" s="4" t="b">
        <f t="shared" si="110"/>
        <v>0</v>
      </c>
      <c r="F6763" s="4">
        <v>0</v>
      </c>
      <c r="G6763" s="4">
        <v>5501</v>
      </c>
      <c r="H6763" s="6">
        <v>44169</v>
      </c>
      <c r="I6763" s="4" t="s">
        <v>4020</v>
      </c>
      <c r="J6763" s="4" t="s">
        <v>40</v>
      </c>
      <c r="K6763" s="4">
        <v>14290</v>
      </c>
      <c r="L6763" s="4">
        <v>0</v>
      </c>
      <c r="M6763" s="4">
        <v>0</v>
      </c>
      <c r="N6763" s="4">
        <v>10000</v>
      </c>
      <c r="O6763" s="4">
        <v>0</v>
      </c>
      <c r="P6763" s="4">
        <v>-20000</v>
      </c>
      <c r="Q6763" s="4">
        <v>8909</v>
      </c>
      <c r="R6763" s="4" t="b">
        <f t="shared" si="111"/>
        <v>0</v>
      </c>
      <c r="S6763" s="4">
        <v>0</v>
      </c>
    </row>
    <row r="6764" spans="1:19" ht="14.25" customHeight="1">
      <c r="A6764" s="4" t="s">
        <v>3923</v>
      </c>
      <c r="B6764" s="5"/>
      <c r="C6764" s="4">
        <v>0</v>
      </c>
      <c r="E6764" s="4" t="b">
        <f t="shared" si="110"/>
        <v>0</v>
      </c>
      <c r="F6764" s="4">
        <v>0</v>
      </c>
      <c r="G6764" s="4">
        <v>5501</v>
      </c>
      <c r="H6764" s="6">
        <v>44195</v>
      </c>
      <c r="I6764" s="4" t="s">
        <v>4021</v>
      </c>
      <c r="J6764" s="4" t="s">
        <v>1266</v>
      </c>
      <c r="K6764" s="4">
        <v>582</v>
      </c>
      <c r="L6764" s="4">
        <v>0</v>
      </c>
      <c r="M6764" s="4">
        <v>0</v>
      </c>
      <c r="N6764" s="4">
        <v>6813</v>
      </c>
      <c r="O6764" s="4">
        <v>0</v>
      </c>
      <c r="P6764" s="4">
        <v>-26813</v>
      </c>
      <c r="Q6764" s="4">
        <v>8910</v>
      </c>
      <c r="R6764" s="4" t="b">
        <f t="shared" si="111"/>
        <v>0</v>
      </c>
      <c r="S6764" s="4">
        <v>0</v>
      </c>
    </row>
    <row r="6765" spans="1:19" ht="14.25" customHeight="1">
      <c r="A6765" s="4" t="s">
        <v>3923</v>
      </c>
      <c r="B6765" s="5" t="s">
        <v>4022</v>
      </c>
      <c r="C6765" s="4">
        <v>0</v>
      </c>
      <c r="D6765" s="4" t="s">
        <v>4022</v>
      </c>
      <c r="E6765" s="4" t="b">
        <f t="shared" si="110"/>
        <v>0</v>
      </c>
      <c r="F6765" s="4">
        <v>0</v>
      </c>
      <c r="G6765" s="4">
        <v>5501</v>
      </c>
      <c r="H6765" s="3" t="s">
        <v>21</v>
      </c>
      <c r="K6765" s="4">
        <v>0</v>
      </c>
      <c r="L6765" s="4">
        <v>0</v>
      </c>
      <c r="M6765" s="4">
        <v>0</v>
      </c>
      <c r="N6765" s="4">
        <v>26813</v>
      </c>
      <c r="O6765" s="4">
        <v>0</v>
      </c>
      <c r="P6765" s="4">
        <v>-26813</v>
      </c>
      <c r="Q6765" s="4">
        <v>8911</v>
      </c>
      <c r="R6765" s="4" t="b">
        <f t="shared" si="111"/>
        <v>0</v>
      </c>
      <c r="S6765" s="4">
        <v>0</v>
      </c>
    </row>
    <row r="6766" spans="1:19" ht="14.25" customHeight="1">
      <c r="A6766" s="4" t="s">
        <v>3923</v>
      </c>
      <c r="B6766" s="5" t="s">
        <v>533</v>
      </c>
      <c r="C6766" s="4">
        <v>0</v>
      </c>
      <c r="D6766" s="4" t="s">
        <v>533</v>
      </c>
      <c r="E6766" s="4" t="b">
        <f t="shared" si="110"/>
        <v>0</v>
      </c>
      <c r="F6766" s="4">
        <v>0</v>
      </c>
      <c r="G6766" s="4">
        <v>5502</v>
      </c>
      <c r="H6766" s="3" t="s">
        <v>21</v>
      </c>
      <c r="K6766" s="4">
        <v>0</v>
      </c>
      <c r="L6766" s="4">
        <v>110000</v>
      </c>
      <c r="M6766" s="4">
        <v>0</v>
      </c>
      <c r="N6766" s="4">
        <v>0</v>
      </c>
      <c r="O6766" s="4">
        <v>0</v>
      </c>
      <c r="P6766" s="4">
        <v>0</v>
      </c>
      <c r="Q6766" s="4">
        <v>8912</v>
      </c>
      <c r="R6766" s="4" t="b">
        <f t="shared" si="111"/>
        <v>0</v>
      </c>
      <c r="S6766" s="4">
        <v>0</v>
      </c>
    </row>
    <row r="6767" spans="1:19" ht="14.25" customHeight="1">
      <c r="A6767" s="4" t="s">
        <v>3923</v>
      </c>
      <c r="B6767" s="5"/>
      <c r="C6767" s="4">
        <v>0</v>
      </c>
      <c r="E6767" s="4" t="b">
        <f t="shared" si="110"/>
        <v>0</v>
      </c>
      <c r="F6767" s="4">
        <v>0</v>
      </c>
      <c r="G6767" s="4">
        <v>5502</v>
      </c>
      <c r="H6767" s="6">
        <v>43833</v>
      </c>
      <c r="I6767" s="4" t="s">
        <v>4023</v>
      </c>
      <c r="J6767" s="4" t="s">
        <v>40</v>
      </c>
      <c r="K6767" s="4">
        <v>13536</v>
      </c>
      <c r="L6767" s="4">
        <v>0</v>
      </c>
      <c r="M6767" s="4">
        <v>0</v>
      </c>
      <c r="N6767" s="4">
        <v>10000</v>
      </c>
      <c r="O6767" s="4">
        <v>0</v>
      </c>
      <c r="P6767" s="4">
        <v>-10000</v>
      </c>
      <c r="Q6767" s="4">
        <v>8913</v>
      </c>
      <c r="R6767" s="4" t="b">
        <f t="shared" si="111"/>
        <v>0</v>
      </c>
      <c r="S6767" s="4">
        <v>0</v>
      </c>
    </row>
    <row r="6768" spans="1:19" ht="14.25" customHeight="1">
      <c r="A6768" s="4" t="s">
        <v>3923</v>
      </c>
      <c r="B6768" s="5"/>
      <c r="C6768" s="4">
        <v>0</v>
      </c>
      <c r="E6768" s="4" t="b">
        <f t="shared" si="110"/>
        <v>0</v>
      </c>
      <c r="F6768" s="4">
        <v>0</v>
      </c>
      <c r="G6768" s="4">
        <v>5502</v>
      </c>
      <c r="H6768" s="6">
        <v>43871</v>
      </c>
      <c r="I6768" s="4" t="s">
        <v>4023</v>
      </c>
      <c r="J6768" s="4" t="s">
        <v>40</v>
      </c>
      <c r="K6768" s="4">
        <v>13565</v>
      </c>
      <c r="L6768" s="4">
        <v>0</v>
      </c>
      <c r="M6768" s="4">
        <v>0</v>
      </c>
      <c r="N6768" s="4">
        <v>10000</v>
      </c>
      <c r="O6768" s="4">
        <v>0</v>
      </c>
      <c r="P6768" s="4">
        <v>-20000</v>
      </c>
      <c r="Q6768" s="4">
        <v>8914</v>
      </c>
      <c r="R6768" s="4" t="b">
        <f t="shared" si="111"/>
        <v>0</v>
      </c>
      <c r="S6768" s="4">
        <v>0</v>
      </c>
    </row>
    <row r="6769" spans="1:19" ht="14.25" customHeight="1">
      <c r="A6769" s="4" t="s">
        <v>3923</v>
      </c>
      <c r="B6769" s="5"/>
      <c r="C6769" s="4">
        <v>0</v>
      </c>
      <c r="E6769" s="4" t="b">
        <f t="shared" si="110"/>
        <v>0</v>
      </c>
      <c r="F6769" s="4">
        <v>0</v>
      </c>
      <c r="G6769" s="4">
        <v>5502</v>
      </c>
      <c r="H6769" s="6">
        <v>43899</v>
      </c>
      <c r="I6769" s="4" t="s">
        <v>4023</v>
      </c>
      <c r="J6769" s="4" t="s">
        <v>40</v>
      </c>
      <c r="K6769" s="4">
        <v>13634</v>
      </c>
      <c r="L6769" s="4">
        <v>0</v>
      </c>
      <c r="M6769" s="4">
        <v>0</v>
      </c>
      <c r="N6769" s="4">
        <v>10000</v>
      </c>
      <c r="O6769" s="4">
        <v>0</v>
      </c>
      <c r="P6769" s="4">
        <v>-30000</v>
      </c>
      <c r="Q6769" s="4">
        <v>8915</v>
      </c>
      <c r="R6769" s="4" t="b">
        <f t="shared" si="111"/>
        <v>0</v>
      </c>
      <c r="S6769" s="4">
        <v>0</v>
      </c>
    </row>
    <row r="6770" spans="1:19" ht="14.25" customHeight="1">
      <c r="A6770" s="4" t="s">
        <v>3923</v>
      </c>
      <c r="B6770" s="5"/>
      <c r="C6770" s="4">
        <v>0</v>
      </c>
      <c r="E6770" s="4" t="b">
        <f t="shared" si="110"/>
        <v>0</v>
      </c>
      <c r="F6770" s="4">
        <v>0</v>
      </c>
      <c r="G6770" s="4">
        <v>5502</v>
      </c>
      <c r="H6770" s="6">
        <v>43941</v>
      </c>
      <c r="I6770" s="4" t="s">
        <v>4023</v>
      </c>
      <c r="J6770" s="4" t="s">
        <v>40</v>
      </c>
      <c r="K6770" s="4">
        <v>13719</v>
      </c>
      <c r="L6770" s="4">
        <v>0</v>
      </c>
      <c r="M6770" s="4">
        <v>0</v>
      </c>
      <c r="N6770" s="4">
        <v>10000</v>
      </c>
      <c r="O6770" s="4">
        <v>0</v>
      </c>
      <c r="P6770" s="4">
        <v>-40000</v>
      </c>
      <c r="Q6770" s="4">
        <v>8916</v>
      </c>
      <c r="R6770" s="4" t="b">
        <f t="shared" si="111"/>
        <v>0</v>
      </c>
      <c r="S6770" s="4">
        <v>0</v>
      </c>
    </row>
    <row r="6771" spans="1:19" ht="14.25" customHeight="1">
      <c r="A6771" s="4" t="s">
        <v>3923</v>
      </c>
      <c r="B6771" s="5"/>
      <c r="C6771" s="4">
        <v>0</v>
      </c>
      <c r="E6771" s="4" t="b">
        <f t="shared" si="110"/>
        <v>0</v>
      </c>
      <c r="F6771" s="4">
        <v>0</v>
      </c>
      <c r="G6771" s="4">
        <v>5502</v>
      </c>
      <c r="H6771" s="6">
        <v>43965</v>
      </c>
      <c r="I6771" s="4" t="s">
        <v>4023</v>
      </c>
      <c r="J6771" s="4" t="s">
        <v>40</v>
      </c>
      <c r="K6771" s="4">
        <v>13774</v>
      </c>
      <c r="L6771" s="4">
        <v>0</v>
      </c>
      <c r="M6771" s="4">
        <v>0</v>
      </c>
      <c r="N6771" s="4">
        <v>10000</v>
      </c>
      <c r="O6771" s="4">
        <v>0</v>
      </c>
      <c r="P6771" s="4">
        <v>-50000</v>
      </c>
      <c r="Q6771" s="4">
        <v>8917</v>
      </c>
      <c r="R6771" s="4" t="b">
        <f t="shared" si="111"/>
        <v>0</v>
      </c>
      <c r="S6771" s="4">
        <v>0</v>
      </c>
    </row>
    <row r="6772" spans="1:19" ht="14.25" customHeight="1">
      <c r="A6772" s="4" t="s">
        <v>3923</v>
      </c>
      <c r="B6772" s="5"/>
      <c r="C6772" s="4">
        <v>0</v>
      </c>
      <c r="E6772" s="4" t="b">
        <f t="shared" si="110"/>
        <v>0</v>
      </c>
      <c r="F6772" s="4">
        <v>0</v>
      </c>
      <c r="G6772" s="4">
        <v>5502</v>
      </c>
      <c r="H6772" s="6">
        <v>43985</v>
      </c>
      <c r="I6772" s="4" t="s">
        <v>4023</v>
      </c>
      <c r="J6772" s="4" t="s">
        <v>40</v>
      </c>
      <c r="K6772" s="4">
        <v>13813</v>
      </c>
      <c r="L6772" s="4">
        <v>0</v>
      </c>
      <c r="M6772" s="4">
        <v>0</v>
      </c>
      <c r="N6772" s="4">
        <v>10000</v>
      </c>
      <c r="O6772" s="4">
        <v>0</v>
      </c>
      <c r="P6772" s="4">
        <v>-60000</v>
      </c>
      <c r="Q6772" s="4">
        <v>8918</v>
      </c>
      <c r="R6772" s="4" t="b">
        <f t="shared" si="111"/>
        <v>0</v>
      </c>
      <c r="S6772" s="4">
        <v>0</v>
      </c>
    </row>
    <row r="6773" spans="1:19" ht="14.25" customHeight="1">
      <c r="A6773" s="4" t="s">
        <v>3923</v>
      </c>
      <c r="B6773" s="5"/>
      <c r="C6773" s="4">
        <v>0</v>
      </c>
      <c r="E6773" s="4" t="b">
        <f t="shared" si="110"/>
        <v>0</v>
      </c>
      <c r="F6773" s="4">
        <v>0</v>
      </c>
      <c r="G6773" s="4">
        <v>5502</v>
      </c>
      <c r="H6773" s="6">
        <v>44019</v>
      </c>
      <c r="I6773" s="4" t="s">
        <v>4023</v>
      </c>
      <c r="J6773" s="4" t="s">
        <v>40</v>
      </c>
      <c r="K6773" s="4">
        <v>13893</v>
      </c>
      <c r="L6773" s="4">
        <v>0</v>
      </c>
      <c r="M6773" s="4">
        <v>0</v>
      </c>
      <c r="N6773" s="4">
        <v>10000</v>
      </c>
      <c r="O6773" s="4">
        <v>0</v>
      </c>
      <c r="P6773" s="4">
        <v>-70000</v>
      </c>
      <c r="Q6773" s="4">
        <v>8919</v>
      </c>
      <c r="R6773" s="4" t="b">
        <f t="shared" si="111"/>
        <v>0</v>
      </c>
      <c r="S6773" s="4">
        <v>0</v>
      </c>
    </row>
    <row r="6774" spans="1:19" ht="14.25" customHeight="1">
      <c r="A6774" s="4" t="s">
        <v>3923</v>
      </c>
      <c r="B6774" s="5"/>
      <c r="C6774" s="4">
        <v>0</v>
      </c>
      <c r="E6774" s="4" t="b">
        <f t="shared" si="110"/>
        <v>0</v>
      </c>
      <c r="F6774" s="4">
        <v>0</v>
      </c>
      <c r="G6774" s="4">
        <v>5502</v>
      </c>
      <c r="H6774" s="6">
        <v>44056</v>
      </c>
      <c r="I6774" s="4" t="s">
        <v>4023</v>
      </c>
      <c r="J6774" s="4" t="s">
        <v>40</v>
      </c>
      <c r="K6774" s="4">
        <v>13979</v>
      </c>
      <c r="L6774" s="4">
        <v>0</v>
      </c>
      <c r="M6774" s="4">
        <v>0</v>
      </c>
      <c r="N6774" s="4">
        <v>10000</v>
      </c>
      <c r="O6774" s="4">
        <v>0</v>
      </c>
      <c r="P6774" s="4">
        <v>-80000</v>
      </c>
      <c r="Q6774" s="4">
        <v>8920</v>
      </c>
      <c r="R6774" s="4" t="b">
        <f t="shared" si="111"/>
        <v>0</v>
      </c>
      <c r="S6774" s="4">
        <v>0</v>
      </c>
    </row>
    <row r="6775" spans="1:19" ht="14.25" customHeight="1">
      <c r="A6775" s="4" t="s">
        <v>3923</v>
      </c>
      <c r="B6775" s="5"/>
      <c r="C6775" s="4">
        <v>0</v>
      </c>
      <c r="E6775" s="4" t="b">
        <f t="shared" si="110"/>
        <v>0</v>
      </c>
      <c r="F6775" s="4">
        <v>0</v>
      </c>
      <c r="G6775" s="4">
        <v>5502</v>
      </c>
      <c r="H6775" s="6">
        <v>44089</v>
      </c>
      <c r="I6775" s="4" t="s">
        <v>4023</v>
      </c>
      <c r="J6775" s="4" t="s">
        <v>40</v>
      </c>
      <c r="K6775" s="4">
        <v>14067</v>
      </c>
      <c r="L6775" s="4">
        <v>0</v>
      </c>
      <c r="M6775" s="4">
        <v>0</v>
      </c>
      <c r="N6775" s="4">
        <v>10000</v>
      </c>
      <c r="O6775" s="4">
        <v>0</v>
      </c>
      <c r="P6775" s="4">
        <v>-90000</v>
      </c>
      <c r="Q6775" s="4">
        <v>8921</v>
      </c>
      <c r="R6775" s="4" t="b">
        <f t="shared" si="111"/>
        <v>0</v>
      </c>
      <c r="S6775" s="4">
        <v>0</v>
      </c>
    </row>
    <row r="6776" spans="1:19" ht="14.25" customHeight="1">
      <c r="A6776" s="4" t="s">
        <v>3923</v>
      </c>
      <c r="B6776" s="5"/>
      <c r="C6776" s="4">
        <v>0</v>
      </c>
      <c r="E6776" s="4" t="b">
        <f t="shared" si="110"/>
        <v>0</v>
      </c>
      <c r="F6776" s="4">
        <v>0</v>
      </c>
      <c r="G6776" s="4">
        <v>5502</v>
      </c>
      <c r="H6776" s="6">
        <v>44119</v>
      </c>
      <c r="I6776" s="4" t="s">
        <v>4023</v>
      </c>
      <c r="J6776" s="4" t="s">
        <v>40</v>
      </c>
      <c r="K6776" s="4">
        <v>14137</v>
      </c>
      <c r="L6776" s="4">
        <v>0</v>
      </c>
      <c r="M6776" s="4">
        <v>0</v>
      </c>
      <c r="N6776" s="4">
        <v>10000</v>
      </c>
      <c r="O6776" s="4">
        <v>0</v>
      </c>
      <c r="P6776" s="4">
        <v>-100000</v>
      </c>
      <c r="Q6776" s="4">
        <v>8922</v>
      </c>
      <c r="R6776" s="4" t="b">
        <f t="shared" si="111"/>
        <v>0</v>
      </c>
      <c r="S6776" s="4">
        <v>0</v>
      </c>
    </row>
    <row r="6777" spans="1:19" ht="14.25" customHeight="1">
      <c r="A6777" s="4" t="s">
        <v>3923</v>
      </c>
      <c r="B6777" s="5"/>
      <c r="C6777" s="4">
        <v>0</v>
      </c>
      <c r="E6777" s="4" t="b">
        <f t="shared" si="110"/>
        <v>0</v>
      </c>
      <c r="F6777" s="4">
        <v>0</v>
      </c>
      <c r="G6777" s="4">
        <v>5502</v>
      </c>
      <c r="H6777" s="6">
        <v>44180</v>
      </c>
      <c r="I6777" s="4" t="s">
        <v>4023</v>
      </c>
      <c r="J6777" s="4" t="s">
        <v>40</v>
      </c>
      <c r="K6777" s="4">
        <v>14281</v>
      </c>
      <c r="L6777" s="4">
        <v>0</v>
      </c>
      <c r="M6777" s="4">
        <v>0</v>
      </c>
      <c r="N6777" s="4">
        <v>10000</v>
      </c>
      <c r="O6777" s="4">
        <v>0</v>
      </c>
      <c r="P6777" s="4">
        <v>-110000</v>
      </c>
      <c r="Q6777" s="4">
        <v>8923</v>
      </c>
      <c r="R6777" s="4" t="b">
        <f t="shared" si="111"/>
        <v>0</v>
      </c>
      <c r="S6777" s="4">
        <v>0</v>
      </c>
    </row>
    <row r="6778" spans="1:19" ht="14.25" customHeight="1">
      <c r="A6778" s="4" t="s">
        <v>3923</v>
      </c>
      <c r="B6778" s="5" t="s">
        <v>4024</v>
      </c>
      <c r="C6778" s="4">
        <v>0</v>
      </c>
      <c r="D6778" s="4" t="s">
        <v>4024</v>
      </c>
      <c r="E6778" s="4" t="b">
        <f t="shared" si="110"/>
        <v>0</v>
      </c>
      <c r="F6778" s="4">
        <v>0</v>
      </c>
      <c r="G6778" s="4">
        <v>5502</v>
      </c>
      <c r="H6778" s="3" t="s">
        <v>21</v>
      </c>
      <c r="K6778" s="4">
        <v>0</v>
      </c>
      <c r="L6778" s="4">
        <v>0</v>
      </c>
      <c r="M6778" s="4">
        <v>0</v>
      </c>
      <c r="N6778" s="4">
        <v>110000</v>
      </c>
      <c r="O6778" s="4">
        <v>0</v>
      </c>
      <c r="P6778" s="4">
        <v>-110000</v>
      </c>
      <c r="Q6778" s="4">
        <v>8924</v>
      </c>
      <c r="R6778" s="4" t="b">
        <f t="shared" si="111"/>
        <v>0</v>
      </c>
      <c r="S6778" s="4">
        <v>0</v>
      </c>
    </row>
    <row r="6779" spans="1:19" ht="14.25" customHeight="1">
      <c r="A6779" s="4" t="s">
        <v>3923</v>
      </c>
      <c r="B6779" s="5" t="s">
        <v>545</v>
      </c>
      <c r="C6779" s="4">
        <v>0</v>
      </c>
      <c r="D6779" s="4" t="s">
        <v>545</v>
      </c>
      <c r="E6779" s="4" t="b">
        <f t="shared" si="110"/>
        <v>0</v>
      </c>
      <c r="F6779" s="4">
        <v>0</v>
      </c>
      <c r="G6779" s="4">
        <v>6101</v>
      </c>
      <c r="H6779" s="3" t="s">
        <v>21</v>
      </c>
      <c r="K6779" s="4">
        <v>0</v>
      </c>
      <c r="L6779" s="4">
        <v>20000</v>
      </c>
      <c r="M6779" s="4">
        <v>0</v>
      </c>
      <c r="N6779" s="4">
        <v>0</v>
      </c>
      <c r="O6779" s="4">
        <v>0</v>
      </c>
      <c r="P6779" s="4">
        <v>0</v>
      </c>
      <c r="Q6779" s="4">
        <v>8925</v>
      </c>
      <c r="R6779" s="4" t="b">
        <f t="shared" si="111"/>
        <v>0</v>
      </c>
      <c r="S6779" s="4">
        <v>0</v>
      </c>
    </row>
    <row r="6780" spans="1:19" ht="14.25" customHeight="1">
      <c r="A6780" s="4" t="s">
        <v>3923</v>
      </c>
      <c r="B6780" s="5"/>
      <c r="C6780" s="4">
        <v>0</v>
      </c>
      <c r="E6780" s="4" t="b">
        <f t="shared" si="110"/>
        <v>0</v>
      </c>
      <c r="F6780" s="4">
        <v>0</v>
      </c>
      <c r="G6780" s="4">
        <v>6101</v>
      </c>
      <c r="H6780" s="6">
        <v>44002</v>
      </c>
      <c r="I6780" s="4" t="s">
        <v>4025</v>
      </c>
      <c r="J6780" s="4" t="s">
        <v>40</v>
      </c>
      <c r="K6780" s="4">
        <v>13866</v>
      </c>
      <c r="L6780" s="4">
        <v>0</v>
      </c>
      <c r="M6780" s="4">
        <v>0</v>
      </c>
      <c r="N6780" s="4">
        <v>10000</v>
      </c>
      <c r="O6780" s="4">
        <v>0</v>
      </c>
      <c r="P6780" s="4">
        <v>-10000</v>
      </c>
      <c r="Q6780" s="4">
        <v>8926</v>
      </c>
      <c r="R6780" s="4" t="b">
        <f t="shared" si="111"/>
        <v>0</v>
      </c>
      <c r="S6780" s="4">
        <v>0</v>
      </c>
    </row>
    <row r="6781" spans="1:19" ht="14.25" customHeight="1">
      <c r="A6781" s="4" t="s">
        <v>3923</v>
      </c>
      <c r="B6781" s="5"/>
      <c r="C6781" s="4">
        <v>0</v>
      </c>
      <c r="E6781" s="4" t="b">
        <f t="shared" si="110"/>
        <v>0</v>
      </c>
      <c r="F6781" s="4">
        <v>0</v>
      </c>
      <c r="G6781" s="4">
        <v>6101</v>
      </c>
      <c r="H6781" s="6">
        <v>44061</v>
      </c>
      <c r="I6781" s="4" t="s">
        <v>4025</v>
      </c>
      <c r="J6781" s="4" t="s">
        <v>40</v>
      </c>
      <c r="K6781" s="4">
        <v>13993</v>
      </c>
      <c r="L6781" s="4">
        <v>0</v>
      </c>
      <c r="M6781" s="4">
        <v>0</v>
      </c>
      <c r="N6781" s="4">
        <v>10000</v>
      </c>
      <c r="O6781" s="4">
        <v>0</v>
      </c>
      <c r="P6781" s="4">
        <v>-20000</v>
      </c>
      <c r="Q6781" s="4">
        <v>8927</v>
      </c>
      <c r="R6781" s="4" t="b">
        <f t="shared" si="111"/>
        <v>0</v>
      </c>
      <c r="S6781" s="4">
        <v>0</v>
      </c>
    </row>
    <row r="6782" spans="1:19" ht="14.25" customHeight="1">
      <c r="A6782" s="4" t="s">
        <v>3923</v>
      </c>
      <c r="B6782" s="5" t="s">
        <v>4026</v>
      </c>
      <c r="C6782" s="4">
        <v>0</v>
      </c>
      <c r="D6782" s="4" t="s">
        <v>4026</v>
      </c>
      <c r="E6782" s="4" t="b">
        <f t="shared" si="110"/>
        <v>0</v>
      </c>
      <c r="F6782" s="4">
        <v>0</v>
      </c>
      <c r="G6782" s="4">
        <v>6101</v>
      </c>
      <c r="H6782" s="3" t="s">
        <v>21</v>
      </c>
      <c r="K6782" s="4">
        <v>0</v>
      </c>
      <c r="L6782" s="4">
        <v>0</v>
      </c>
      <c r="M6782" s="4">
        <v>0</v>
      </c>
      <c r="N6782" s="4">
        <v>20000</v>
      </c>
      <c r="O6782" s="4">
        <v>0</v>
      </c>
      <c r="P6782" s="4">
        <v>-20000</v>
      </c>
      <c r="Q6782" s="4">
        <v>8928</v>
      </c>
      <c r="R6782" s="4" t="b">
        <f t="shared" si="111"/>
        <v>0</v>
      </c>
      <c r="S6782" s="4">
        <v>0</v>
      </c>
    </row>
    <row r="6783" spans="1:19" ht="14.25" customHeight="1">
      <c r="A6783" s="4" t="s">
        <v>3923</v>
      </c>
      <c r="B6783" s="5" t="s">
        <v>554</v>
      </c>
      <c r="C6783" s="4">
        <v>0</v>
      </c>
      <c r="D6783" s="4" t="s">
        <v>554</v>
      </c>
      <c r="E6783" s="4" t="b">
        <f t="shared" si="110"/>
        <v>0</v>
      </c>
      <c r="F6783" s="4">
        <v>0</v>
      </c>
      <c r="G6783" s="4">
        <v>6102</v>
      </c>
      <c r="H6783" s="3" t="s">
        <v>21</v>
      </c>
      <c r="K6783" s="4">
        <v>0</v>
      </c>
      <c r="L6783" s="4">
        <v>121000</v>
      </c>
      <c r="M6783" s="4">
        <v>0</v>
      </c>
      <c r="N6783" s="4">
        <v>0</v>
      </c>
      <c r="O6783" s="4">
        <v>0</v>
      </c>
      <c r="P6783" s="4">
        <v>0</v>
      </c>
      <c r="Q6783" s="4">
        <v>8929</v>
      </c>
      <c r="R6783" s="4" t="b">
        <f t="shared" si="111"/>
        <v>0</v>
      </c>
      <c r="S6783" s="4">
        <v>0</v>
      </c>
    </row>
    <row r="6784" spans="1:19" ht="14.25" customHeight="1">
      <c r="A6784" s="4" t="s">
        <v>3923</v>
      </c>
      <c r="B6784" s="5"/>
      <c r="C6784" s="4">
        <v>0</v>
      </c>
      <c r="E6784" s="4" t="b">
        <f t="shared" si="110"/>
        <v>0</v>
      </c>
      <c r="F6784" s="4">
        <v>0</v>
      </c>
      <c r="G6784" s="4">
        <v>6102</v>
      </c>
      <c r="H6784" s="6">
        <v>43843</v>
      </c>
      <c r="I6784" s="4" t="s">
        <v>4027</v>
      </c>
      <c r="J6784" s="4" t="s">
        <v>40</v>
      </c>
      <c r="K6784" s="4">
        <v>13504</v>
      </c>
      <c r="L6784" s="4">
        <v>0</v>
      </c>
      <c r="M6784" s="4">
        <v>0</v>
      </c>
      <c r="N6784" s="4">
        <v>11000</v>
      </c>
      <c r="O6784" s="4">
        <v>0</v>
      </c>
      <c r="P6784" s="4">
        <v>-11000</v>
      </c>
      <c r="Q6784" s="4">
        <v>8930</v>
      </c>
      <c r="R6784" s="4" t="b">
        <f t="shared" si="111"/>
        <v>0</v>
      </c>
      <c r="S6784" s="4">
        <v>0</v>
      </c>
    </row>
    <row r="6785" spans="1:19" ht="14.25" customHeight="1">
      <c r="A6785" s="4" t="s">
        <v>3923</v>
      </c>
      <c r="B6785" s="5"/>
      <c r="C6785" s="4">
        <v>0</v>
      </c>
      <c r="E6785" s="4" t="b">
        <f t="shared" si="110"/>
        <v>0</v>
      </c>
      <c r="F6785" s="4">
        <v>0</v>
      </c>
      <c r="G6785" s="4">
        <v>6102</v>
      </c>
      <c r="H6785" s="6">
        <v>43872</v>
      </c>
      <c r="I6785" s="4" t="s">
        <v>4027</v>
      </c>
      <c r="J6785" s="4" t="s">
        <v>40</v>
      </c>
      <c r="K6785" s="4">
        <v>13569</v>
      </c>
      <c r="L6785" s="4">
        <v>0</v>
      </c>
      <c r="M6785" s="4">
        <v>0</v>
      </c>
      <c r="N6785" s="4">
        <v>11000</v>
      </c>
      <c r="O6785" s="4">
        <v>0</v>
      </c>
      <c r="P6785" s="4">
        <v>-22000</v>
      </c>
      <c r="Q6785" s="4">
        <v>8931</v>
      </c>
      <c r="R6785" s="4" t="b">
        <f t="shared" si="111"/>
        <v>0</v>
      </c>
      <c r="S6785" s="4">
        <v>0</v>
      </c>
    </row>
    <row r="6786" spans="1:19" ht="14.25" customHeight="1">
      <c r="A6786" s="4" t="s">
        <v>3923</v>
      </c>
      <c r="B6786" s="5"/>
      <c r="C6786" s="4">
        <v>0</v>
      </c>
      <c r="E6786" s="4" t="b">
        <f t="shared" si="110"/>
        <v>0</v>
      </c>
      <c r="F6786" s="4">
        <v>0</v>
      </c>
      <c r="G6786" s="4">
        <v>6102</v>
      </c>
      <c r="H6786" s="6">
        <v>43903</v>
      </c>
      <c r="I6786" s="4" t="s">
        <v>4027</v>
      </c>
      <c r="J6786" s="4" t="s">
        <v>40</v>
      </c>
      <c r="K6786" s="4">
        <v>13662</v>
      </c>
      <c r="L6786" s="4">
        <v>0</v>
      </c>
      <c r="M6786" s="4">
        <v>0</v>
      </c>
      <c r="N6786" s="4">
        <v>11000</v>
      </c>
      <c r="O6786" s="4">
        <v>0</v>
      </c>
      <c r="P6786" s="4">
        <v>-33000</v>
      </c>
      <c r="Q6786" s="4">
        <v>8932</v>
      </c>
      <c r="R6786" s="4" t="b">
        <f t="shared" si="111"/>
        <v>0</v>
      </c>
      <c r="S6786" s="4">
        <v>0</v>
      </c>
    </row>
    <row r="6787" spans="1:19" ht="14.25" customHeight="1">
      <c r="A6787" s="4" t="s">
        <v>3923</v>
      </c>
      <c r="B6787" s="5"/>
      <c r="C6787" s="4">
        <v>0</v>
      </c>
      <c r="E6787" s="4" t="b">
        <f t="shared" si="110"/>
        <v>0</v>
      </c>
      <c r="F6787" s="4">
        <v>0</v>
      </c>
      <c r="G6787" s="4">
        <v>6102</v>
      </c>
      <c r="H6787" s="6">
        <v>43929</v>
      </c>
      <c r="I6787" s="4" t="s">
        <v>4027</v>
      </c>
      <c r="J6787" s="4" t="s">
        <v>40</v>
      </c>
      <c r="K6787" s="4">
        <v>13742</v>
      </c>
      <c r="L6787" s="4">
        <v>0</v>
      </c>
      <c r="M6787" s="4">
        <v>0</v>
      </c>
      <c r="N6787" s="4">
        <v>11000</v>
      </c>
      <c r="O6787" s="4">
        <v>0</v>
      </c>
      <c r="P6787" s="4">
        <v>-44000</v>
      </c>
      <c r="Q6787" s="4">
        <v>8933</v>
      </c>
      <c r="R6787" s="4" t="b">
        <f t="shared" si="111"/>
        <v>0</v>
      </c>
      <c r="S6787" s="4">
        <v>0</v>
      </c>
    </row>
    <row r="6788" spans="1:19" ht="14.25" customHeight="1">
      <c r="A6788" s="4" t="s">
        <v>3923</v>
      </c>
      <c r="B6788" s="5"/>
      <c r="C6788" s="4">
        <v>0</v>
      </c>
      <c r="E6788" s="4" t="b">
        <f t="shared" si="110"/>
        <v>0</v>
      </c>
      <c r="F6788" s="4">
        <v>0</v>
      </c>
      <c r="G6788" s="4">
        <v>6102</v>
      </c>
      <c r="H6788" s="6">
        <v>43965</v>
      </c>
      <c r="I6788" s="4" t="s">
        <v>4027</v>
      </c>
      <c r="J6788" s="4" t="s">
        <v>40</v>
      </c>
      <c r="K6788" s="4">
        <v>13768</v>
      </c>
      <c r="L6788" s="4">
        <v>0</v>
      </c>
      <c r="M6788" s="4">
        <v>0</v>
      </c>
      <c r="N6788" s="4">
        <v>11000</v>
      </c>
      <c r="O6788" s="4">
        <v>0</v>
      </c>
      <c r="P6788" s="4">
        <v>-55000</v>
      </c>
      <c r="Q6788" s="4">
        <v>8934</v>
      </c>
      <c r="R6788" s="4" t="b">
        <f t="shared" si="111"/>
        <v>0</v>
      </c>
      <c r="S6788" s="4">
        <v>0</v>
      </c>
    </row>
    <row r="6789" spans="1:19" ht="14.25" customHeight="1">
      <c r="A6789" s="4" t="s">
        <v>3923</v>
      </c>
      <c r="B6789" s="5"/>
      <c r="C6789" s="4">
        <v>0</v>
      </c>
      <c r="E6789" s="4" t="b">
        <f t="shared" si="110"/>
        <v>0</v>
      </c>
      <c r="F6789" s="4">
        <v>0</v>
      </c>
      <c r="G6789" s="4">
        <v>6102</v>
      </c>
      <c r="H6789" s="6">
        <v>43992</v>
      </c>
      <c r="I6789" s="4" t="s">
        <v>4027</v>
      </c>
      <c r="J6789" s="4" t="s">
        <v>40</v>
      </c>
      <c r="K6789" s="4">
        <v>13834</v>
      </c>
      <c r="L6789" s="4">
        <v>0</v>
      </c>
      <c r="M6789" s="4">
        <v>0</v>
      </c>
      <c r="N6789" s="4">
        <v>11000</v>
      </c>
      <c r="O6789" s="4">
        <v>0</v>
      </c>
      <c r="P6789" s="4">
        <v>-66000</v>
      </c>
      <c r="Q6789" s="4">
        <v>8935</v>
      </c>
      <c r="R6789" s="4" t="b">
        <f t="shared" si="111"/>
        <v>0</v>
      </c>
      <c r="S6789" s="4">
        <v>0</v>
      </c>
    </row>
    <row r="6790" spans="1:19" ht="14.25" customHeight="1">
      <c r="A6790" s="4" t="s">
        <v>3923</v>
      </c>
      <c r="B6790" s="5"/>
      <c r="C6790" s="4">
        <v>0</v>
      </c>
      <c r="E6790" s="4" t="b">
        <f t="shared" si="110"/>
        <v>0</v>
      </c>
      <c r="F6790" s="4">
        <v>0</v>
      </c>
      <c r="G6790" s="4">
        <v>6102</v>
      </c>
      <c r="H6790" s="6">
        <v>44026</v>
      </c>
      <c r="I6790" s="4" t="s">
        <v>4027</v>
      </c>
      <c r="J6790" s="4" t="s">
        <v>40</v>
      </c>
      <c r="K6790" s="4">
        <v>13915</v>
      </c>
      <c r="L6790" s="4">
        <v>0</v>
      </c>
      <c r="M6790" s="4">
        <v>0</v>
      </c>
      <c r="N6790" s="4">
        <v>11000</v>
      </c>
      <c r="O6790" s="4">
        <v>0</v>
      </c>
      <c r="P6790" s="4">
        <v>-77000</v>
      </c>
      <c r="Q6790" s="4">
        <v>8936</v>
      </c>
      <c r="R6790" s="4" t="b">
        <f t="shared" si="111"/>
        <v>0</v>
      </c>
      <c r="S6790" s="4">
        <v>0</v>
      </c>
    </row>
    <row r="6791" spans="1:19" ht="14.25" customHeight="1">
      <c r="A6791" s="4" t="s">
        <v>3923</v>
      </c>
      <c r="B6791" s="5"/>
      <c r="C6791" s="4">
        <v>0</v>
      </c>
      <c r="E6791" s="4" t="b">
        <f t="shared" si="110"/>
        <v>0</v>
      </c>
      <c r="F6791" s="4">
        <v>0</v>
      </c>
      <c r="G6791" s="4">
        <v>6102</v>
      </c>
      <c r="H6791" s="6">
        <v>44063</v>
      </c>
      <c r="I6791" s="4" t="s">
        <v>4027</v>
      </c>
      <c r="J6791" s="4" t="s">
        <v>40</v>
      </c>
      <c r="K6791" s="4">
        <v>14011</v>
      </c>
      <c r="L6791" s="4">
        <v>0</v>
      </c>
      <c r="M6791" s="4">
        <v>0</v>
      </c>
      <c r="N6791" s="4">
        <v>11000</v>
      </c>
      <c r="O6791" s="4">
        <v>0</v>
      </c>
      <c r="P6791" s="4">
        <v>-88000</v>
      </c>
      <c r="Q6791" s="4">
        <v>8937</v>
      </c>
      <c r="R6791" s="4" t="b">
        <f t="shared" si="111"/>
        <v>0</v>
      </c>
      <c r="S6791" s="4">
        <v>0</v>
      </c>
    </row>
    <row r="6792" spans="1:19" ht="14.25" customHeight="1">
      <c r="A6792" s="4" t="s">
        <v>3923</v>
      </c>
      <c r="B6792" s="5"/>
      <c r="C6792" s="4">
        <v>0</v>
      </c>
      <c r="E6792" s="4" t="b">
        <f t="shared" si="110"/>
        <v>0</v>
      </c>
      <c r="F6792" s="4">
        <v>0</v>
      </c>
      <c r="G6792" s="4">
        <v>6102</v>
      </c>
      <c r="H6792" s="6">
        <v>44118</v>
      </c>
      <c r="I6792" s="4" t="s">
        <v>4027</v>
      </c>
      <c r="J6792" s="4" t="s">
        <v>40</v>
      </c>
      <c r="K6792" s="4">
        <v>14151</v>
      </c>
      <c r="L6792" s="4">
        <v>0</v>
      </c>
      <c r="M6792" s="4">
        <v>0</v>
      </c>
      <c r="N6792" s="4">
        <v>11000</v>
      </c>
      <c r="O6792" s="4">
        <v>0</v>
      </c>
      <c r="P6792" s="4">
        <v>-99000</v>
      </c>
      <c r="Q6792" s="4">
        <v>8938</v>
      </c>
      <c r="R6792" s="4" t="b">
        <f t="shared" si="111"/>
        <v>0</v>
      </c>
      <c r="S6792" s="4">
        <v>0</v>
      </c>
    </row>
    <row r="6793" spans="1:19" ht="14.25" customHeight="1">
      <c r="A6793" s="4" t="s">
        <v>3923</v>
      </c>
      <c r="B6793" s="5"/>
      <c r="C6793" s="4">
        <v>0</v>
      </c>
      <c r="E6793" s="4" t="b">
        <f t="shared" si="110"/>
        <v>0</v>
      </c>
      <c r="F6793" s="4">
        <v>0</v>
      </c>
      <c r="G6793" s="4">
        <v>6102</v>
      </c>
      <c r="H6793" s="6">
        <v>44148</v>
      </c>
      <c r="I6793" s="4" t="s">
        <v>4027</v>
      </c>
      <c r="J6793" s="4" t="s">
        <v>40</v>
      </c>
      <c r="K6793" s="4">
        <v>14229</v>
      </c>
      <c r="L6793" s="4">
        <v>0</v>
      </c>
      <c r="M6793" s="4">
        <v>0</v>
      </c>
      <c r="N6793" s="4">
        <v>11000</v>
      </c>
      <c r="O6793" s="4">
        <v>0</v>
      </c>
      <c r="P6793" s="4">
        <v>-110000</v>
      </c>
      <c r="Q6793" s="4">
        <v>8939</v>
      </c>
      <c r="R6793" s="4" t="b">
        <f t="shared" si="111"/>
        <v>0</v>
      </c>
      <c r="S6793" s="4">
        <v>0</v>
      </c>
    </row>
    <row r="6794" spans="1:19" ht="14.25" customHeight="1">
      <c r="A6794" s="4" t="s">
        <v>3923</v>
      </c>
      <c r="B6794" s="5"/>
      <c r="C6794" s="4">
        <v>0</v>
      </c>
      <c r="E6794" s="4" t="b">
        <f t="shared" si="110"/>
        <v>0</v>
      </c>
      <c r="F6794" s="4">
        <v>0</v>
      </c>
      <c r="G6794" s="4">
        <v>6102</v>
      </c>
      <c r="H6794" s="6">
        <v>44176</v>
      </c>
      <c r="I6794" s="4" t="s">
        <v>4027</v>
      </c>
      <c r="J6794" s="4" t="s">
        <v>40</v>
      </c>
      <c r="K6794" s="4">
        <v>14299</v>
      </c>
      <c r="L6794" s="4">
        <v>0</v>
      </c>
      <c r="M6794" s="4">
        <v>0</v>
      </c>
      <c r="N6794" s="4">
        <v>11000</v>
      </c>
      <c r="O6794" s="4">
        <v>0</v>
      </c>
      <c r="P6794" s="4">
        <v>-121000</v>
      </c>
      <c r="Q6794" s="4">
        <v>8940</v>
      </c>
      <c r="R6794" s="4" t="b">
        <f t="shared" si="111"/>
        <v>0</v>
      </c>
      <c r="S6794" s="4">
        <v>0</v>
      </c>
    </row>
    <row r="6795" spans="1:19" ht="14.25" customHeight="1">
      <c r="A6795" s="4" t="s">
        <v>3923</v>
      </c>
      <c r="B6795" s="5" t="s">
        <v>4028</v>
      </c>
      <c r="C6795" s="4">
        <v>0</v>
      </c>
      <c r="D6795" s="4" t="s">
        <v>4028</v>
      </c>
      <c r="E6795" s="4" t="b">
        <f t="shared" si="110"/>
        <v>0</v>
      </c>
      <c r="F6795" s="4">
        <v>0</v>
      </c>
      <c r="G6795" s="4">
        <v>6102</v>
      </c>
      <c r="H6795" s="3" t="s">
        <v>21</v>
      </c>
      <c r="K6795" s="4">
        <v>0</v>
      </c>
      <c r="L6795" s="4">
        <v>0</v>
      </c>
      <c r="M6795" s="4">
        <v>0</v>
      </c>
      <c r="N6795" s="4">
        <v>121000</v>
      </c>
      <c r="O6795" s="4">
        <v>0</v>
      </c>
      <c r="P6795" s="4">
        <v>-121000</v>
      </c>
      <c r="Q6795" s="4">
        <v>8941</v>
      </c>
      <c r="R6795" s="4" t="b">
        <f t="shared" si="111"/>
        <v>0</v>
      </c>
      <c r="S6795" s="4">
        <v>0</v>
      </c>
    </row>
    <row r="6796" spans="1:19" ht="14.25" customHeight="1">
      <c r="A6796" s="4" t="s">
        <v>3923</v>
      </c>
      <c r="B6796" s="5" t="s">
        <v>565</v>
      </c>
      <c r="C6796" s="4">
        <v>0</v>
      </c>
      <c r="D6796" s="4" t="s">
        <v>565</v>
      </c>
      <c r="E6796" s="4" t="b">
        <f t="shared" si="110"/>
        <v>0</v>
      </c>
      <c r="F6796" s="4">
        <v>0</v>
      </c>
      <c r="G6796" s="4">
        <v>6201</v>
      </c>
      <c r="H6796" s="3" t="s">
        <v>21</v>
      </c>
      <c r="K6796" s="4">
        <v>0</v>
      </c>
      <c r="L6796" s="4">
        <v>120000</v>
      </c>
      <c r="M6796" s="4">
        <v>0</v>
      </c>
      <c r="N6796" s="4">
        <v>0</v>
      </c>
      <c r="O6796" s="4">
        <v>0</v>
      </c>
      <c r="P6796" s="4">
        <v>0</v>
      </c>
      <c r="Q6796" s="4">
        <v>8942</v>
      </c>
      <c r="R6796" s="4" t="b">
        <f t="shared" si="111"/>
        <v>0</v>
      </c>
      <c r="S6796" s="4">
        <v>0</v>
      </c>
    </row>
    <row r="6797" spans="1:19" ht="14.25" customHeight="1">
      <c r="A6797" s="4" t="s">
        <v>3923</v>
      </c>
      <c r="B6797" s="5"/>
      <c r="C6797" s="4">
        <v>0</v>
      </c>
      <c r="E6797" s="4" t="b">
        <f t="shared" si="110"/>
        <v>0</v>
      </c>
      <c r="F6797" s="4">
        <v>0</v>
      </c>
      <c r="G6797" s="4">
        <v>6201</v>
      </c>
      <c r="H6797" s="6">
        <v>43843</v>
      </c>
      <c r="I6797" s="4" t="s">
        <v>4029</v>
      </c>
      <c r="J6797" s="4" t="s">
        <v>40</v>
      </c>
      <c r="K6797" s="4">
        <v>13499</v>
      </c>
      <c r="L6797" s="4">
        <v>0</v>
      </c>
      <c r="M6797" s="4">
        <v>0</v>
      </c>
      <c r="N6797" s="4">
        <v>10000</v>
      </c>
      <c r="O6797" s="4">
        <v>0</v>
      </c>
      <c r="P6797" s="4">
        <v>-10000</v>
      </c>
      <c r="Q6797" s="4">
        <v>8943</v>
      </c>
      <c r="R6797" s="4" t="b">
        <f t="shared" si="111"/>
        <v>0</v>
      </c>
      <c r="S6797" s="4">
        <v>0</v>
      </c>
    </row>
    <row r="6798" spans="1:19" ht="14.25" customHeight="1">
      <c r="A6798" s="4" t="s">
        <v>3923</v>
      </c>
      <c r="B6798" s="5"/>
      <c r="C6798" s="4">
        <v>0</v>
      </c>
      <c r="E6798" s="4" t="b">
        <f t="shared" si="110"/>
        <v>0</v>
      </c>
      <c r="F6798" s="4">
        <v>0</v>
      </c>
      <c r="G6798" s="4">
        <v>6201</v>
      </c>
      <c r="H6798" s="6">
        <v>43871</v>
      </c>
      <c r="I6798" s="4" t="s">
        <v>4029</v>
      </c>
      <c r="J6798" s="4" t="s">
        <v>40</v>
      </c>
      <c r="K6798" s="4">
        <v>13560</v>
      </c>
      <c r="L6798" s="4">
        <v>0</v>
      </c>
      <c r="M6798" s="4">
        <v>0</v>
      </c>
      <c r="N6798" s="4">
        <v>10000</v>
      </c>
      <c r="O6798" s="4">
        <v>0</v>
      </c>
      <c r="P6798" s="4">
        <v>-20000</v>
      </c>
      <c r="Q6798" s="4">
        <v>8944</v>
      </c>
      <c r="R6798" s="4" t="b">
        <f t="shared" si="111"/>
        <v>0</v>
      </c>
      <c r="S6798" s="4">
        <v>0</v>
      </c>
    </row>
    <row r="6799" spans="1:19" ht="14.25" customHeight="1">
      <c r="A6799" s="4" t="s">
        <v>3923</v>
      </c>
      <c r="B6799" s="5"/>
      <c r="C6799" s="4">
        <v>0</v>
      </c>
      <c r="E6799" s="4" t="b">
        <f t="shared" si="110"/>
        <v>0</v>
      </c>
      <c r="F6799" s="4">
        <v>0</v>
      </c>
      <c r="G6799" s="4">
        <v>6201</v>
      </c>
      <c r="H6799" s="6">
        <v>43899</v>
      </c>
      <c r="I6799" s="4" t="s">
        <v>4029</v>
      </c>
      <c r="J6799" s="4" t="s">
        <v>40</v>
      </c>
      <c r="K6799" s="4">
        <v>13628</v>
      </c>
      <c r="L6799" s="4">
        <v>0</v>
      </c>
      <c r="M6799" s="4">
        <v>0</v>
      </c>
      <c r="N6799" s="4">
        <v>10000</v>
      </c>
      <c r="O6799" s="4">
        <v>0</v>
      </c>
      <c r="P6799" s="4">
        <v>-30000</v>
      </c>
      <c r="Q6799" s="4">
        <v>8945</v>
      </c>
      <c r="R6799" s="4" t="b">
        <f t="shared" si="111"/>
        <v>0</v>
      </c>
      <c r="S6799" s="4">
        <v>0</v>
      </c>
    </row>
    <row r="6800" spans="1:19" ht="14.25" customHeight="1">
      <c r="A6800" s="4" t="s">
        <v>3923</v>
      </c>
      <c r="B6800" s="5"/>
      <c r="C6800" s="4">
        <v>0</v>
      </c>
      <c r="E6800" s="4" t="b">
        <f t="shared" si="110"/>
        <v>0</v>
      </c>
      <c r="F6800" s="4">
        <v>0</v>
      </c>
      <c r="G6800" s="4">
        <v>6201</v>
      </c>
      <c r="H6800" s="6">
        <v>43944</v>
      </c>
      <c r="I6800" s="4" t="s">
        <v>4029</v>
      </c>
      <c r="J6800" s="4" t="s">
        <v>40</v>
      </c>
      <c r="K6800" s="4">
        <v>13722</v>
      </c>
      <c r="L6800" s="4">
        <v>0</v>
      </c>
      <c r="M6800" s="4">
        <v>0</v>
      </c>
      <c r="N6800" s="4">
        <v>10000</v>
      </c>
      <c r="O6800" s="4">
        <v>0</v>
      </c>
      <c r="P6800" s="4">
        <v>-40000</v>
      </c>
      <c r="Q6800" s="4">
        <v>8946</v>
      </c>
      <c r="R6800" s="4" t="b">
        <f t="shared" si="111"/>
        <v>0</v>
      </c>
      <c r="S6800" s="4">
        <v>0</v>
      </c>
    </row>
    <row r="6801" spans="1:19" ht="14.25" customHeight="1">
      <c r="A6801" s="4" t="s">
        <v>3923</v>
      </c>
      <c r="B6801" s="5"/>
      <c r="C6801" s="4">
        <v>0</v>
      </c>
      <c r="E6801" s="4" t="b">
        <f t="shared" si="110"/>
        <v>0</v>
      </c>
      <c r="F6801" s="4">
        <v>0</v>
      </c>
      <c r="G6801" s="4">
        <v>6201</v>
      </c>
      <c r="H6801" s="6">
        <v>43965</v>
      </c>
      <c r="I6801" s="4" t="s">
        <v>4029</v>
      </c>
      <c r="J6801" s="4" t="s">
        <v>40</v>
      </c>
      <c r="K6801" s="4">
        <v>13767</v>
      </c>
      <c r="L6801" s="4">
        <v>0</v>
      </c>
      <c r="M6801" s="4">
        <v>0</v>
      </c>
      <c r="N6801" s="4">
        <v>10000</v>
      </c>
      <c r="O6801" s="4">
        <v>0</v>
      </c>
      <c r="P6801" s="4">
        <v>-50000</v>
      </c>
      <c r="Q6801" s="4">
        <v>8947</v>
      </c>
      <c r="R6801" s="4" t="b">
        <f t="shared" si="111"/>
        <v>0</v>
      </c>
      <c r="S6801" s="4">
        <v>0</v>
      </c>
    </row>
    <row r="6802" spans="1:19" ht="14.25" customHeight="1">
      <c r="A6802" s="4" t="s">
        <v>3923</v>
      </c>
      <c r="B6802" s="5"/>
      <c r="C6802" s="4">
        <v>0</v>
      </c>
      <c r="E6802" s="4" t="b">
        <f t="shared" si="110"/>
        <v>0</v>
      </c>
      <c r="F6802" s="4">
        <v>0</v>
      </c>
      <c r="G6802" s="4">
        <v>6201</v>
      </c>
      <c r="H6802" s="6">
        <v>43986</v>
      </c>
      <c r="I6802" s="4" t="s">
        <v>4029</v>
      </c>
      <c r="J6802" s="4" t="s">
        <v>40</v>
      </c>
      <c r="K6802" s="4">
        <v>13814</v>
      </c>
      <c r="L6802" s="4">
        <v>0</v>
      </c>
      <c r="M6802" s="4">
        <v>0</v>
      </c>
      <c r="N6802" s="4">
        <v>10000</v>
      </c>
      <c r="O6802" s="4">
        <v>0</v>
      </c>
      <c r="P6802" s="4">
        <v>-60000</v>
      </c>
      <c r="Q6802" s="4">
        <v>8948</v>
      </c>
      <c r="R6802" s="4" t="b">
        <f t="shared" si="111"/>
        <v>0</v>
      </c>
      <c r="S6802" s="4">
        <v>0</v>
      </c>
    </row>
    <row r="6803" spans="1:19" ht="14.25" customHeight="1">
      <c r="A6803" s="4" t="s">
        <v>3923</v>
      </c>
      <c r="B6803" s="5"/>
      <c r="C6803" s="4">
        <v>0</v>
      </c>
      <c r="E6803" s="4" t="b">
        <f t="shared" si="110"/>
        <v>0</v>
      </c>
      <c r="F6803" s="4">
        <v>0</v>
      </c>
      <c r="G6803" s="4">
        <v>6201</v>
      </c>
      <c r="H6803" s="6">
        <v>44021</v>
      </c>
      <c r="I6803" s="4" t="s">
        <v>4029</v>
      </c>
      <c r="J6803" s="4" t="s">
        <v>40</v>
      </c>
      <c r="K6803" s="4">
        <v>13901</v>
      </c>
      <c r="L6803" s="4">
        <v>0</v>
      </c>
      <c r="M6803" s="4">
        <v>0</v>
      </c>
      <c r="N6803" s="4">
        <v>10000</v>
      </c>
      <c r="O6803" s="4">
        <v>0</v>
      </c>
      <c r="P6803" s="4">
        <v>-70000</v>
      </c>
      <c r="Q6803" s="4">
        <v>8949</v>
      </c>
      <c r="R6803" s="4" t="b">
        <f t="shared" si="111"/>
        <v>0</v>
      </c>
      <c r="S6803" s="4">
        <v>0</v>
      </c>
    </row>
    <row r="6804" spans="1:19" ht="14.25" customHeight="1">
      <c r="A6804" s="4" t="s">
        <v>3923</v>
      </c>
      <c r="B6804" s="5"/>
      <c r="C6804" s="4">
        <v>0</v>
      </c>
      <c r="E6804" s="4" t="b">
        <f t="shared" si="110"/>
        <v>0</v>
      </c>
      <c r="F6804" s="4">
        <v>0</v>
      </c>
      <c r="G6804" s="4">
        <v>6201</v>
      </c>
      <c r="H6804" s="6">
        <v>44056</v>
      </c>
      <c r="I6804" s="4" t="s">
        <v>4029</v>
      </c>
      <c r="J6804" s="4" t="s">
        <v>40</v>
      </c>
      <c r="K6804" s="4">
        <v>13976</v>
      </c>
      <c r="L6804" s="4">
        <v>0</v>
      </c>
      <c r="M6804" s="4">
        <v>0</v>
      </c>
      <c r="N6804" s="4">
        <v>10000</v>
      </c>
      <c r="O6804" s="4">
        <v>0</v>
      </c>
      <c r="P6804" s="4">
        <v>-80000</v>
      </c>
      <c r="Q6804" s="4">
        <v>8950</v>
      </c>
      <c r="R6804" s="4" t="b">
        <f t="shared" si="111"/>
        <v>0</v>
      </c>
      <c r="S6804" s="4">
        <v>0</v>
      </c>
    </row>
    <row r="6805" spans="1:19" ht="14.25" customHeight="1">
      <c r="A6805" s="4" t="s">
        <v>3923</v>
      </c>
      <c r="B6805" s="5"/>
      <c r="C6805" s="4">
        <v>0</v>
      </c>
      <c r="E6805" s="4" t="b">
        <f t="shared" si="110"/>
        <v>0</v>
      </c>
      <c r="F6805" s="4">
        <v>0</v>
      </c>
      <c r="G6805" s="4">
        <v>6201</v>
      </c>
      <c r="H6805" s="6">
        <v>44085</v>
      </c>
      <c r="I6805" s="4" t="s">
        <v>4029</v>
      </c>
      <c r="J6805" s="4" t="s">
        <v>40</v>
      </c>
      <c r="K6805" s="4">
        <v>14059</v>
      </c>
      <c r="L6805" s="4">
        <v>0</v>
      </c>
      <c r="M6805" s="4">
        <v>0</v>
      </c>
      <c r="N6805" s="4">
        <v>10000</v>
      </c>
      <c r="O6805" s="4">
        <v>0</v>
      </c>
      <c r="P6805" s="4">
        <v>-90000</v>
      </c>
      <c r="Q6805" s="4">
        <v>8951</v>
      </c>
      <c r="R6805" s="4" t="b">
        <f t="shared" si="111"/>
        <v>0</v>
      </c>
      <c r="S6805" s="4">
        <v>0</v>
      </c>
    </row>
    <row r="6806" spans="1:19" ht="14.25" customHeight="1">
      <c r="A6806" s="4" t="s">
        <v>3923</v>
      </c>
      <c r="B6806" s="5"/>
      <c r="C6806" s="4">
        <v>0</v>
      </c>
      <c r="E6806" s="4" t="b">
        <f t="shared" si="110"/>
        <v>0</v>
      </c>
      <c r="F6806" s="4">
        <v>0</v>
      </c>
      <c r="G6806" s="4">
        <v>6201</v>
      </c>
      <c r="H6806" s="6">
        <v>44111</v>
      </c>
      <c r="I6806" s="4" t="s">
        <v>4029</v>
      </c>
      <c r="J6806" s="4" t="s">
        <v>40</v>
      </c>
      <c r="K6806" s="4">
        <v>14116</v>
      </c>
      <c r="L6806" s="4">
        <v>0</v>
      </c>
      <c r="M6806" s="4">
        <v>0</v>
      </c>
      <c r="N6806" s="4">
        <v>10000</v>
      </c>
      <c r="O6806" s="4">
        <v>0</v>
      </c>
      <c r="P6806" s="4">
        <v>-100000</v>
      </c>
      <c r="Q6806" s="4">
        <v>8952</v>
      </c>
      <c r="R6806" s="4" t="b">
        <f t="shared" si="111"/>
        <v>0</v>
      </c>
      <c r="S6806" s="4">
        <v>0</v>
      </c>
    </row>
    <row r="6807" spans="1:19" ht="14.25" customHeight="1">
      <c r="A6807" s="4" t="s">
        <v>3923</v>
      </c>
      <c r="B6807" s="5"/>
      <c r="C6807" s="4">
        <v>0</v>
      </c>
      <c r="E6807" s="4" t="b">
        <f t="shared" si="110"/>
        <v>0</v>
      </c>
      <c r="F6807" s="4">
        <v>0</v>
      </c>
      <c r="G6807" s="4">
        <v>6201</v>
      </c>
      <c r="H6807" s="6">
        <v>44146</v>
      </c>
      <c r="I6807" s="4" t="s">
        <v>4029</v>
      </c>
      <c r="J6807" s="4" t="s">
        <v>40</v>
      </c>
      <c r="K6807" s="4">
        <v>14196</v>
      </c>
      <c r="L6807" s="4">
        <v>0</v>
      </c>
      <c r="M6807" s="4">
        <v>0</v>
      </c>
      <c r="N6807" s="4">
        <v>10000</v>
      </c>
      <c r="O6807" s="4">
        <v>0</v>
      </c>
      <c r="P6807" s="4">
        <v>-110000</v>
      </c>
      <c r="Q6807" s="4">
        <v>8953</v>
      </c>
      <c r="R6807" s="4" t="b">
        <f t="shared" si="111"/>
        <v>0</v>
      </c>
      <c r="S6807" s="4">
        <v>0</v>
      </c>
    </row>
    <row r="6808" spans="1:19" ht="14.25" customHeight="1">
      <c r="A6808" s="4" t="s">
        <v>3923</v>
      </c>
      <c r="B6808" s="5"/>
      <c r="C6808" s="4">
        <v>0</v>
      </c>
      <c r="E6808" s="4" t="b">
        <f t="shared" si="110"/>
        <v>0</v>
      </c>
      <c r="F6808" s="4">
        <v>0</v>
      </c>
      <c r="G6808" s="4">
        <v>6201</v>
      </c>
      <c r="H6808" s="6">
        <v>44176</v>
      </c>
      <c r="I6808" s="4" t="s">
        <v>4029</v>
      </c>
      <c r="J6808" s="4" t="s">
        <v>40</v>
      </c>
      <c r="K6808" s="4">
        <v>14269</v>
      </c>
      <c r="L6808" s="4">
        <v>0</v>
      </c>
      <c r="M6808" s="4">
        <v>0</v>
      </c>
      <c r="N6808" s="4">
        <v>10000</v>
      </c>
      <c r="O6808" s="4">
        <v>0</v>
      </c>
      <c r="P6808" s="4">
        <v>-120000</v>
      </c>
      <c r="Q6808" s="4">
        <v>8954</v>
      </c>
      <c r="R6808" s="4" t="b">
        <f t="shared" si="111"/>
        <v>0</v>
      </c>
      <c r="S6808" s="4">
        <v>0</v>
      </c>
    </row>
    <row r="6809" spans="1:19" ht="14.25" customHeight="1">
      <c r="A6809" s="4" t="s">
        <v>3923</v>
      </c>
      <c r="B6809" s="5" t="s">
        <v>4030</v>
      </c>
      <c r="C6809" s="4">
        <v>0</v>
      </c>
      <c r="D6809" s="4" t="s">
        <v>4030</v>
      </c>
      <c r="E6809" s="4" t="b">
        <f t="shared" si="110"/>
        <v>0</v>
      </c>
      <c r="F6809" s="4">
        <v>0</v>
      </c>
      <c r="G6809" s="4">
        <v>6201</v>
      </c>
      <c r="H6809" s="3" t="s">
        <v>21</v>
      </c>
      <c r="K6809" s="4">
        <v>0</v>
      </c>
      <c r="L6809" s="4">
        <v>0</v>
      </c>
      <c r="M6809" s="4">
        <v>0</v>
      </c>
      <c r="N6809" s="4">
        <v>120000</v>
      </c>
      <c r="O6809" s="4">
        <v>0</v>
      </c>
      <c r="P6809" s="4">
        <v>-120000</v>
      </c>
      <c r="Q6809" s="4">
        <v>8955</v>
      </c>
      <c r="R6809" s="4" t="b">
        <f t="shared" si="111"/>
        <v>0</v>
      </c>
      <c r="S6809" s="4">
        <v>0</v>
      </c>
    </row>
    <row r="6810" spans="1:19" ht="14.25" customHeight="1">
      <c r="A6810" s="4" t="s">
        <v>3923</v>
      </c>
      <c r="B6810" s="5" t="s">
        <v>576</v>
      </c>
      <c r="C6810" s="4">
        <v>0</v>
      </c>
      <c r="D6810" s="4" t="s">
        <v>576</v>
      </c>
      <c r="E6810" s="4" t="b">
        <f t="shared" si="110"/>
        <v>0</v>
      </c>
      <c r="F6810" s="4">
        <v>0</v>
      </c>
      <c r="G6810" s="4">
        <v>6202</v>
      </c>
      <c r="H6810" s="3" t="s">
        <v>21</v>
      </c>
      <c r="K6810" s="4">
        <v>0</v>
      </c>
      <c r="L6810" s="4">
        <v>44000</v>
      </c>
      <c r="M6810" s="4">
        <v>0</v>
      </c>
      <c r="N6810" s="4">
        <v>0</v>
      </c>
      <c r="O6810" s="4">
        <v>0</v>
      </c>
      <c r="P6810" s="4">
        <v>0</v>
      </c>
      <c r="Q6810" s="4">
        <v>8956</v>
      </c>
      <c r="R6810" s="4" t="b">
        <f t="shared" si="111"/>
        <v>0</v>
      </c>
      <c r="S6810" s="4">
        <v>0</v>
      </c>
    </row>
    <row r="6811" spans="1:19" ht="14.25" customHeight="1">
      <c r="A6811" s="4" t="s">
        <v>3923</v>
      </c>
      <c r="B6811" s="5"/>
      <c r="C6811" s="4">
        <v>0</v>
      </c>
      <c r="E6811" s="4" t="b">
        <f t="shared" si="110"/>
        <v>0</v>
      </c>
      <c r="F6811" s="4">
        <v>0</v>
      </c>
      <c r="G6811" s="4">
        <v>6202</v>
      </c>
      <c r="H6811" s="6">
        <v>43840</v>
      </c>
      <c r="I6811" s="4" t="s">
        <v>4031</v>
      </c>
      <c r="J6811" s="4" t="s">
        <v>40</v>
      </c>
      <c r="K6811" s="4">
        <v>13495</v>
      </c>
      <c r="L6811" s="4">
        <v>0</v>
      </c>
      <c r="M6811" s="4">
        <v>0</v>
      </c>
      <c r="N6811" s="4">
        <v>11000</v>
      </c>
      <c r="O6811" s="4">
        <v>0</v>
      </c>
      <c r="P6811" s="4">
        <v>-11000</v>
      </c>
      <c r="Q6811" s="4">
        <v>8957</v>
      </c>
      <c r="R6811" s="4" t="b">
        <f t="shared" si="111"/>
        <v>0</v>
      </c>
      <c r="S6811" s="4">
        <v>0</v>
      </c>
    </row>
    <row r="6812" spans="1:19" ht="14.25" customHeight="1">
      <c r="A6812" s="4" t="s">
        <v>3923</v>
      </c>
      <c r="B6812" s="5"/>
      <c r="C6812" s="4">
        <v>0</v>
      </c>
      <c r="E6812" s="4" t="b">
        <f t="shared" si="110"/>
        <v>0</v>
      </c>
      <c r="F6812" s="4">
        <v>0</v>
      </c>
      <c r="G6812" s="4">
        <v>6202</v>
      </c>
      <c r="H6812" s="6">
        <v>43873</v>
      </c>
      <c r="I6812" s="4" t="s">
        <v>4031</v>
      </c>
      <c r="J6812" s="4" t="s">
        <v>40</v>
      </c>
      <c r="K6812" s="4">
        <v>13580</v>
      </c>
      <c r="L6812" s="4">
        <v>0</v>
      </c>
      <c r="M6812" s="4">
        <v>0</v>
      </c>
      <c r="N6812" s="4">
        <v>11000</v>
      </c>
      <c r="O6812" s="4">
        <v>0</v>
      </c>
      <c r="P6812" s="4">
        <v>-22000</v>
      </c>
      <c r="Q6812" s="4">
        <v>8958</v>
      </c>
      <c r="R6812" s="4" t="b">
        <f t="shared" si="111"/>
        <v>0</v>
      </c>
      <c r="S6812" s="4">
        <v>0</v>
      </c>
    </row>
    <row r="6813" spans="1:19" ht="14.25" customHeight="1">
      <c r="A6813" s="4" t="s">
        <v>3923</v>
      </c>
      <c r="B6813" s="5"/>
      <c r="C6813" s="4">
        <v>0</v>
      </c>
      <c r="E6813" s="4" t="b">
        <f t="shared" si="110"/>
        <v>0</v>
      </c>
      <c r="F6813" s="4">
        <v>0</v>
      </c>
      <c r="G6813" s="4">
        <v>6202</v>
      </c>
      <c r="H6813" s="6">
        <v>43896</v>
      </c>
      <c r="I6813" s="4" t="s">
        <v>4031</v>
      </c>
      <c r="J6813" s="4" t="s">
        <v>40</v>
      </c>
      <c r="K6813" s="4">
        <v>13623</v>
      </c>
      <c r="L6813" s="4">
        <v>0</v>
      </c>
      <c r="M6813" s="4">
        <v>0</v>
      </c>
      <c r="N6813" s="4">
        <v>11000</v>
      </c>
      <c r="O6813" s="4">
        <v>0</v>
      </c>
      <c r="P6813" s="4">
        <v>-33000</v>
      </c>
      <c r="Q6813" s="4">
        <v>8959</v>
      </c>
      <c r="R6813" s="4" t="b">
        <f t="shared" si="111"/>
        <v>0</v>
      </c>
      <c r="S6813" s="4">
        <v>0</v>
      </c>
    </row>
    <row r="6814" spans="1:19" ht="14.25" customHeight="1">
      <c r="A6814" s="4" t="s">
        <v>3923</v>
      </c>
      <c r="B6814" s="5"/>
      <c r="C6814" s="4">
        <v>0</v>
      </c>
      <c r="E6814" s="4" t="b">
        <f t="shared" si="110"/>
        <v>0</v>
      </c>
      <c r="F6814" s="4">
        <v>0</v>
      </c>
      <c r="G6814" s="4">
        <v>6202</v>
      </c>
      <c r="H6814" s="6">
        <v>43928</v>
      </c>
      <c r="I6814" s="4" t="s">
        <v>4031</v>
      </c>
      <c r="J6814" s="4" t="s">
        <v>40</v>
      </c>
      <c r="K6814" s="4">
        <v>13692</v>
      </c>
      <c r="L6814" s="4">
        <v>0</v>
      </c>
      <c r="M6814" s="4">
        <v>0</v>
      </c>
      <c r="N6814" s="4">
        <v>11000</v>
      </c>
      <c r="O6814" s="4">
        <v>0</v>
      </c>
      <c r="P6814" s="4">
        <v>-44000</v>
      </c>
      <c r="Q6814" s="4">
        <v>8960</v>
      </c>
      <c r="R6814" s="4" t="b">
        <f t="shared" si="111"/>
        <v>0</v>
      </c>
      <c r="S6814" s="4">
        <v>0</v>
      </c>
    </row>
    <row r="6815" spans="1:19" ht="14.25" customHeight="1">
      <c r="A6815" s="4" t="s">
        <v>3923</v>
      </c>
      <c r="B6815" s="5" t="s">
        <v>4032</v>
      </c>
      <c r="C6815" s="4">
        <v>0</v>
      </c>
      <c r="D6815" s="4" t="s">
        <v>4032</v>
      </c>
      <c r="E6815" s="4" t="b">
        <f t="shared" si="110"/>
        <v>0</v>
      </c>
      <c r="F6815" s="4">
        <v>0</v>
      </c>
      <c r="G6815" s="4">
        <v>6202</v>
      </c>
      <c r="H6815" s="3" t="s">
        <v>21</v>
      </c>
      <c r="K6815" s="4">
        <v>0</v>
      </c>
      <c r="L6815" s="4">
        <v>0</v>
      </c>
      <c r="M6815" s="4">
        <v>0</v>
      </c>
      <c r="N6815" s="4">
        <v>44000</v>
      </c>
      <c r="O6815" s="4">
        <v>0</v>
      </c>
      <c r="P6815" s="4">
        <v>-44000</v>
      </c>
      <c r="Q6815" s="4">
        <v>8961</v>
      </c>
      <c r="R6815" s="4" t="b">
        <f t="shared" si="111"/>
        <v>0</v>
      </c>
      <c r="S6815" s="4">
        <v>0</v>
      </c>
    </row>
    <row r="6816" spans="1:19" ht="14.25" customHeight="1">
      <c r="A6816" s="4" t="s">
        <v>3923</v>
      </c>
      <c r="B6816" s="5" t="s">
        <v>587</v>
      </c>
      <c r="C6816" s="4">
        <v>0</v>
      </c>
      <c r="D6816" s="4" t="s">
        <v>587</v>
      </c>
      <c r="E6816" s="4" t="b">
        <f t="shared" si="110"/>
        <v>0</v>
      </c>
      <c r="F6816" s="4">
        <v>0</v>
      </c>
      <c r="G6816" s="4">
        <v>6301</v>
      </c>
      <c r="H6816" s="3" t="s">
        <v>21</v>
      </c>
      <c r="K6816" s="4">
        <v>0</v>
      </c>
      <c r="L6816" s="4">
        <v>110000</v>
      </c>
      <c r="M6816" s="4">
        <v>0</v>
      </c>
      <c r="N6816" s="4">
        <v>0</v>
      </c>
      <c r="O6816" s="4">
        <v>0</v>
      </c>
      <c r="P6816" s="4">
        <v>0</v>
      </c>
      <c r="Q6816" s="4">
        <v>8962</v>
      </c>
      <c r="R6816" s="4" t="b">
        <f t="shared" si="111"/>
        <v>0</v>
      </c>
      <c r="S6816" s="4">
        <v>0</v>
      </c>
    </row>
    <row r="6817" spans="1:19" ht="14.25" customHeight="1">
      <c r="A6817" s="4" t="s">
        <v>3923</v>
      </c>
      <c r="B6817" s="5"/>
      <c r="C6817" s="4">
        <v>0</v>
      </c>
      <c r="E6817" s="4" t="b">
        <f t="shared" si="110"/>
        <v>0</v>
      </c>
      <c r="F6817" s="4">
        <v>0</v>
      </c>
      <c r="G6817" s="4">
        <v>6301</v>
      </c>
      <c r="H6817" s="6">
        <v>43845</v>
      </c>
      <c r="I6817" s="4" t="s">
        <v>4033</v>
      </c>
      <c r="J6817" s="4" t="s">
        <v>40</v>
      </c>
      <c r="K6817" s="4">
        <v>13519</v>
      </c>
      <c r="L6817" s="4">
        <v>0</v>
      </c>
      <c r="M6817" s="4">
        <v>0</v>
      </c>
      <c r="N6817" s="4">
        <v>10000</v>
      </c>
      <c r="O6817" s="4">
        <v>0</v>
      </c>
      <c r="P6817" s="4">
        <v>-10000</v>
      </c>
      <c r="Q6817" s="4">
        <v>8963</v>
      </c>
      <c r="R6817" s="4" t="b">
        <f t="shared" si="111"/>
        <v>0</v>
      </c>
      <c r="S6817" s="4">
        <v>0</v>
      </c>
    </row>
    <row r="6818" spans="1:19" ht="14.25" customHeight="1">
      <c r="A6818" s="4" t="s">
        <v>3923</v>
      </c>
      <c r="B6818" s="5"/>
      <c r="C6818" s="4">
        <v>0</v>
      </c>
      <c r="E6818" s="4" t="b">
        <f t="shared" si="110"/>
        <v>0</v>
      </c>
      <c r="F6818" s="4">
        <v>0</v>
      </c>
      <c r="G6818" s="4">
        <v>6301</v>
      </c>
      <c r="H6818" s="6">
        <v>43899</v>
      </c>
      <c r="I6818" s="4" t="s">
        <v>4033</v>
      </c>
      <c r="J6818" s="4" t="s">
        <v>40</v>
      </c>
      <c r="K6818" s="4">
        <v>13625</v>
      </c>
      <c r="L6818" s="4">
        <v>0</v>
      </c>
      <c r="M6818" s="4">
        <v>0</v>
      </c>
      <c r="N6818" s="4">
        <v>10000</v>
      </c>
      <c r="O6818" s="4">
        <v>0</v>
      </c>
      <c r="P6818" s="4">
        <v>-20000</v>
      </c>
      <c r="Q6818" s="4">
        <v>8964</v>
      </c>
      <c r="R6818" s="4" t="b">
        <f t="shared" si="111"/>
        <v>0</v>
      </c>
      <c r="S6818" s="4">
        <v>0</v>
      </c>
    </row>
    <row r="6819" spans="1:19" ht="14.25" customHeight="1">
      <c r="A6819" s="4" t="s">
        <v>3923</v>
      </c>
      <c r="B6819" s="5"/>
      <c r="C6819" s="4">
        <v>0</v>
      </c>
      <c r="E6819" s="4" t="b">
        <f t="shared" si="110"/>
        <v>0</v>
      </c>
      <c r="F6819" s="4">
        <v>0</v>
      </c>
      <c r="G6819" s="4">
        <v>6301</v>
      </c>
      <c r="H6819" s="6">
        <v>43934</v>
      </c>
      <c r="I6819" s="4" t="s">
        <v>4033</v>
      </c>
      <c r="J6819" s="4" t="s">
        <v>40</v>
      </c>
      <c r="K6819" s="4">
        <v>13706</v>
      </c>
      <c r="L6819" s="4">
        <v>0</v>
      </c>
      <c r="M6819" s="4">
        <v>0</v>
      </c>
      <c r="N6819" s="4">
        <v>10000</v>
      </c>
      <c r="O6819" s="4">
        <v>0</v>
      </c>
      <c r="P6819" s="4">
        <v>-30000</v>
      </c>
      <c r="Q6819" s="4">
        <v>8965</v>
      </c>
      <c r="R6819" s="4" t="b">
        <f t="shared" si="111"/>
        <v>0</v>
      </c>
      <c r="S6819" s="4">
        <v>0</v>
      </c>
    </row>
    <row r="6820" spans="1:19" ht="14.25" customHeight="1">
      <c r="A6820" s="4" t="s">
        <v>3923</v>
      </c>
      <c r="B6820" s="5"/>
      <c r="C6820" s="4">
        <v>0</v>
      </c>
      <c r="E6820" s="4" t="b">
        <f t="shared" si="110"/>
        <v>0</v>
      </c>
      <c r="F6820" s="4">
        <v>0</v>
      </c>
      <c r="G6820" s="4">
        <v>6301</v>
      </c>
      <c r="H6820" s="6">
        <v>43969</v>
      </c>
      <c r="I6820" s="4" t="s">
        <v>4033</v>
      </c>
      <c r="J6820" s="4" t="s">
        <v>40</v>
      </c>
      <c r="K6820" s="4">
        <v>13780</v>
      </c>
      <c r="L6820" s="4">
        <v>0</v>
      </c>
      <c r="M6820" s="4">
        <v>0</v>
      </c>
      <c r="N6820" s="4">
        <v>10000</v>
      </c>
      <c r="O6820" s="4">
        <v>0</v>
      </c>
      <c r="P6820" s="4">
        <v>-40000</v>
      </c>
      <c r="Q6820" s="4">
        <v>8966</v>
      </c>
      <c r="R6820" s="4" t="b">
        <f t="shared" si="111"/>
        <v>0</v>
      </c>
      <c r="S6820" s="4">
        <v>0</v>
      </c>
    </row>
    <row r="6821" spans="1:19" ht="14.25" customHeight="1">
      <c r="A6821" s="4" t="s">
        <v>3923</v>
      </c>
      <c r="B6821" s="5"/>
      <c r="C6821" s="4">
        <v>0</v>
      </c>
      <c r="E6821" s="4" t="b">
        <f t="shared" si="110"/>
        <v>0</v>
      </c>
      <c r="F6821" s="4">
        <v>0</v>
      </c>
      <c r="G6821" s="4">
        <v>6301</v>
      </c>
      <c r="H6821" s="6">
        <v>43994</v>
      </c>
      <c r="I6821" s="4" t="s">
        <v>4033</v>
      </c>
      <c r="J6821" s="4" t="s">
        <v>40</v>
      </c>
      <c r="K6821" s="4">
        <v>13842</v>
      </c>
      <c r="L6821" s="4">
        <v>0</v>
      </c>
      <c r="M6821" s="4">
        <v>0</v>
      </c>
      <c r="N6821" s="4">
        <v>10000</v>
      </c>
      <c r="O6821" s="4">
        <v>0</v>
      </c>
      <c r="P6821" s="4">
        <v>-50000</v>
      </c>
      <c r="Q6821" s="4">
        <v>8967</v>
      </c>
      <c r="R6821" s="4" t="b">
        <f t="shared" si="111"/>
        <v>0</v>
      </c>
      <c r="S6821" s="4">
        <v>0</v>
      </c>
    </row>
    <row r="6822" spans="1:19" ht="14.25" customHeight="1">
      <c r="A6822" s="4" t="s">
        <v>3923</v>
      </c>
      <c r="B6822" s="5"/>
      <c r="C6822" s="4">
        <v>0</v>
      </c>
      <c r="E6822" s="4" t="b">
        <f t="shared" si="110"/>
        <v>0</v>
      </c>
      <c r="F6822" s="4">
        <v>0</v>
      </c>
      <c r="G6822" s="4">
        <v>6301</v>
      </c>
      <c r="H6822" s="6">
        <v>44025</v>
      </c>
      <c r="I6822" s="4" t="s">
        <v>4033</v>
      </c>
      <c r="J6822" s="4" t="s">
        <v>40</v>
      </c>
      <c r="K6822" s="4">
        <v>13910</v>
      </c>
      <c r="L6822" s="4">
        <v>0</v>
      </c>
      <c r="M6822" s="4">
        <v>0</v>
      </c>
      <c r="N6822" s="4">
        <v>10000</v>
      </c>
      <c r="O6822" s="4">
        <v>0</v>
      </c>
      <c r="P6822" s="4">
        <v>-60000</v>
      </c>
      <c r="Q6822" s="4">
        <v>8968</v>
      </c>
      <c r="R6822" s="4" t="b">
        <f t="shared" si="111"/>
        <v>0</v>
      </c>
      <c r="S6822" s="4">
        <v>0</v>
      </c>
    </row>
    <row r="6823" spans="1:19" ht="14.25" customHeight="1">
      <c r="A6823" s="4" t="s">
        <v>3923</v>
      </c>
      <c r="B6823" s="5"/>
      <c r="C6823" s="4">
        <v>0</v>
      </c>
      <c r="E6823" s="4" t="b">
        <f t="shared" si="110"/>
        <v>0</v>
      </c>
      <c r="F6823" s="4">
        <v>0</v>
      </c>
      <c r="G6823" s="4">
        <v>6301</v>
      </c>
      <c r="H6823" s="6">
        <v>44061</v>
      </c>
      <c r="I6823" s="4" t="s">
        <v>4033</v>
      </c>
      <c r="J6823" s="4" t="s">
        <v>40</v>
      </c>
      <c r="K6823" s="4">
        <v>13989</v>
      </c>
      <c r="L6823" s="4">
        <v>0</v>
      </c>
      <c r="M6823" s="4">
        <v>0</v>
      </c>
      <c r="N6823" s="4">
        <v>10000</v>
      </c>
      <c r="O6823" s="4">
        <v>0</v>
      </c>
      <c r="P6823" s="4">
        <v>-70000</v>
      </c>
      <c r="Q6823" s="4">
        <v>8969</v>
      </c>
      <c r="R6823" s="4" t="b">
        <f t="shared" si="111"/>
        <v>0</v>
      </c>
      <c r="S6823" s="4">
        <v>0</v>
      </c>
    </row>
    <row r="6824" spans="1:19" ht="14.25" customHeight="1">
      <c r="A6824" s="4" t="s">
        <v>3923</v>
      </c>
      <c r="B6824" s="5"/>
      <c r="C6824" s="4">
        <v>0</v>
      </c>
      <c r="E6824" s="4" t="b">
        <f t="shared" si="110"/>
        <v>0</v>
      </c>
      <c r="F6824" s="4">
        <v>0</v>
      </c>
      <c r="G6824" s="4">
        <v>6301</v>
      </c>
      <c r="H6824" s="6">
        <v>44088</v>
      </c>
      <c r="I6824" s="4" t="s">
        <v>4033</v>
      </c>
      <c r="J6824" s="4" t="s">
        <v>40</v>
      </c>
      <c r="K6824" s="4">
        <v>14061</v>
      </c>
      <c r="L6824" s="4">
        <v>0</v>
      </c>
      <c r="M6824" s="4">
        <v>0</v>
      </c>
      <c r="N6824" s="4">
        <v>10000</v>
      </c>
      <c r="O6824" s="4">
        <v>0</v>
      </c>
      <c r="P6824" s="4">
        <v>-80000</v>
      </c>
      <c r="Q6824" s="4">
        <v>8970</v>
      </c>
      <c r="R6824" s="4" t="b">
        <f t="shared" si="111"/>
        <v>0</v>
      </c>
      <c r="S6824" s="4">
        <v>0</v>
      </c>
    </row>
    <row r="6825" spans="1:19" ht="14.25" customHeight="1">
      <c r="A6825" s="4" t="s">
        <v>3923</v>
      </c>
      <c r="B6825" s="5"/>
      <c r="C6825" s="4">
        <v>0</v>
      </c>
      <c r="E6825" s="4" t="b">
        <f t="shared" si="110"/>
        <v>0</v>
      </c>
      <c r="F6825" s="4">
        <v>0</v>
      </c>
      <c r="G6825" s="4">
        <v>6301</v>
      </c>
      <c r="H6825" s="6">
        <v>44118</v>
      </c>
      <c r="I6825" s="4" t="s">
        <v>4033</v>
      </c>
      <c r="J6825" s="4" t="s">
        <v>40</v>
      </c>
      <c r="K6825" s="4">
        <v>14133</v>
      </c>
      <c r="L6825" s="4">
        <v>0</v>
      </c>
      <c r="M6825" s="4">
        <v>0</v>
      </c>
      <c r="N6825" s="4">
        <v>10000</v>
      </c>
      <c r="O6825" s="4">
        <v>0</v>
      </c>
      <c r="P6825" s="4">
        <v>-90000</v>
      </c>
      <c r="Q6825" s="4">
        <v>8971</v>
      </c>
      <c r="R6825" s="4" t="b">
        <f t="shared" si="111"/>
        <v>0</v>
      </c>
      <c r="S6825" s="4">
        <v>0</v>
      </c>
    </row>
    <row r="6826" spans="1:19" ht="14.25" customHeight="1">
      <c r="A6826" s="4" t="s">
        <v>3923</v>
      </c>
      <c r="B6826" s="5"/>
      <c r="C6826" s="4">
        <v>0</v>
      </c>
      <c r="E6826" s="4" t="b">
        <f t="shared" si="110"/>
        <v>0</v>
      </c>
      <c r="F6826" s="4">
        <v>0</v>
      </c>
      <c r="G6826" s="4">
        <v>6301</v>
      </c>
      <c r="H6826" s="6">
        <v>44148</v>
      </c>
      <c r="I6826" s="4" t="s">
        <v>4033</v>
      </c>
      <c r="J6826" s="4" t="s">
        <v>40</v>
      </c>
      <c r="K6826" s="4">
        <v>14208</v>
      </c>
      <c r="L6826" s="4">
        <v>0</v>
      </c>
      <c r="M6826" s="4">
        <v>0</v>
      </c>
      <c r="N6826" s="4">
        <v>10000</v>
      </c>
      <c r="O6826" s="4">
        <v>0</v>
      </c>
      <c r="P6826" s="4">
        <v>-100000</v>
      </c>
      <c r="Q6826" s="4">
        <v>8972</v>
      </c>
      <c r="R6826" s="4" t="b">
        <f t="shared" si="111"/>
        <v>0</v>
      </c>
      <c r="S6826" s="4">
        <v>0</v>
      </c>
    </row>
    <row r="6827" spans="1:19" ht="14.25" customHeight="1">
      <c r="A6827" s="4" t="s">
        <v>3923</v>
      </c>
      <c r="B6827" s="5"/>
      <c r="C6827" s="4">
        <v>0</v>
      </c>
      <c r="E6827" s="4" t="b">
        <f t="shared" si="110"/>
        <v>0</v>
      </c>
      <c r="F6827" s="4">
        <v>0</v>
      </c>
      <c r="G6827" s="4">
        <v>6301</v>
      </c>
      <c r="H6827" s="6">
        <v>44179</v>
      </c>
      <c r="I6827" s="4" t="s">
        <v>4033</v>
      </c>
      <c r="J6827" s="4" t="s">
        <v>40</v>
      </c>
      <c r="K6827" s="4">
        <v>14278</v>
      </c>
      <c r="L6827" s="4">
        <v>0</v>
      </c>
      <c r="M6827" s="4">
        <v>0</v>
      </c>
      <c r="N6827" s="4">
        <v>10000</v>
      </c>
      <c r="O6827" s="4">
        <v>0</v>
      </c>
      <c r="P6827" s="4">
        <v>-110000</v>
      </c>
      <c r="Q6827" s="4">
        <v>8973</v>
      </c>
      <c r="R6827" s="4" t="b">
        <f t="shared" si="111"/>
        <v>0</v>
      </c>
      <c r="S6827" s="4">
        <v>0</v>
      </c>
    </row>
    <row r="6828" spans="1:19" ht="14.25" customHeight="1">
      <c r="A6828" s="4" t="s">
        <v>3923</v>
      </c>
      <c r="B6828" s="5" t="s">
        <v>4034</v>
      </c>
      <c r="C6828" s="4">
        <v>0</v>
      </c>
      <c r="D6828" s="4" t="s">
        <v>4034</v>
      </c>
      <c r="E6828" s="4" t="b">
        <f t="shared" si="110"/>
        <v>0</v>
      </c>
      <c r="F6828" s="4">
        <v>0</v>
      </c>
      <c r="G6828" s="4">
        <v>6301</v>
      </c>
      <c r="H6828" s="3" t="s">
        <v>21</v>
      </c>
      <c r="K6828" s="4">
        <v>0</v>
      </c>
      <c r="L6828" s="4">
        <v>0</v>
      </c>
      <c r="M6828" s="4">
        <v>0</v>
      </c>
      <c r="N6828" s="4">
        <v>110000</v>
      </c>
      <c r="O6828" s="4">
        <v>0</v>
      </c>
      <c r="P6828" s="4">
        <v>-110000</v>
      </c>
      <c r="Q6828" s="4">
        <v>8974</v>
      </c>
      <c r="R6828" s="4" t="b">
        <f t="shared" si="111"/>
        <v>0</v>
      </c>
      <c r="S6828" s="4">
        <v>0</v>
      </c>
    </row>
    <row r="6829" spans="1:19" ht="14.25" customHeight="1">
      <c r="A6829" s="4" t="s">
        <v>3923</v>
      </c>
      <c r="B6829" s="5" t="s">
        <v>603</v>
      </c>
      <c r="C6829" s="4">
        <v>0</v>
      </c>
      <c r="D6829" s="4" t="s">
        <v>603</v>
      </c>
      <c r="E6829" s="4" t="b">
        <f t="shared" si="110"/>
        <v>0</v>
      </c>
      <c r="F6829" s="4">
        <v>0</v>
      </c>
      <c r="G6829" s="4">
        <v>6401</v>
      </c>
      <c r="H6829" s="3" t="s">
        <v>21</v>
      </c>
      <c r="K6829" s="4">
        <v>0</v>
      </c>
      <c r="L6829" s="4">
        <v>120000</v>
      </c>
      <c r="M6829" s="4">
        <v>0</v>
      </c>
      <c r="N6829" s="4">
        <v>0</v>
      </c>
      <c r="O6829" s="4">
        <v>0</v>
      </c>
      <c r="P6829" s="4">
        <v>0</v>
      </c>
      <c r="Q6829" s="4">
        <v>8975</v>
      </c>
      <c r="R6829" s="4" t="b">
        <f t="shared" si="111"/>
        <v>0</v>
      </c>
      <c r="S6829" s="4">
        <v>0</v>
      </c>
    </row>
    <row r="6830" spans="1:19" ht="14.25" customHeight="1">
      <c r="A6830" s="4" t="s">
        <v>3923</v>
      </c>
      <c r="B6830" s="5"/>
      <c r="C6830" s="4">
        <v>0</v>
      </c>
      <c r="E6830" s="4" t="b">
        <f t="shared" si="110"/>
        <v>0</v>
      </c>
      <c r="F6830" s="4">
        <v>0</v>
      </c>
      <c r="G6830" s="4">
        <v>6401</v>
      </c>
      <c r="H6830" s="6">
        <v>43845</v>
      </c>
      <c r="I6830" s="4" t="s">
        <v>4035</v>
      </c>
      <c r="J6830" s="4" t="s">
        <v>40</v>
      </c>
      <c r="K6830" s="4">
        <v>13538</v>
      </c>
      <c r="L6830" s="4">
        <v>0</v>
      </c>
      <c r="M6830" s="4">
        <v>0</v>
      </c>
      <c r="N6830" s="4">
        <v>10000</v>
      </c>
      <c r="O6830" s="4">
        <v>0</v>
      </c>
      <c r="P6830" s="4">
        <v>-10000</v>
      </c>
      <c r="Q6830" s="4">
        <v>8976</v>
      </c>
      <c r="R6830" s="4" t="b">
        <f t="shared" si="111"/>
        <v>0</v>
      </c>
      <c r="S6830" s="4">
        <v>0</v>
      </c>
    </row>
    <row r="6831" spans="1:19" ht="14.25" customHeight="1">
      <c r="A6831" s="4" t="s">
        <v>3923</v>
      </c>
      <c r="B6831" s="5"/>
      <c r="C6831" s="4">
        <v>0</v>
      </c>
      <c r="E6831" s="4" t="b">
        <f t="shared" si="110"/>
        <v>0</v>
      </c>
      <c r="F6831" s="4">
        <v>0</v>
      </c>
      <c r="G6831" s="4">
        <v>6401</v>
      </c>
      <c r="H6831" s="6">
        <v>43878</v>
      </c>
      <c r="I6831" s="4" t="s">
        <v>4035</v>
      </c>
      <c r="J6831" s="4" t="s">
        <v>40</v>
      </c>
      <c r="K6831" s="4">
        <v>13609</v>
      </c>
      <c r="L6831" s="4">
        <v>0</v>
      </c>
      <c r="M6831" s="4">
        <v>0</v>
      </c>
      <c r="N6831" s="4">
        <v>10000</v>
      </c>
      <c r="O6831" s="4">
        <v>0</v>
      </c>
      <c r="P6831" s="4">
        <v>-20000</v>
      </c>
      <c r="Q6831" s="4">
        <v>8977</v>
      </c>
      <c r="R6831" s="4" t="b">
        <f t="shared" si="111"/>
        <v>0</v>
      </c>
      <c r="S6831" s="4">
        <v>0</v>
      </c>
    </row>
    <row r="6832" spans="1:19" ht="14.25" customHeight="1">
      <c r="A6832" s="4" t="s">
        <v>3923</v>
      </c>
      <c r="B6832" s="5"/>
      <c r="C6832" s="4">
        <v>0</v>
      </c>
      <c r="E6832" s="4" t="b">
        <f t="shared" si="110"/>
        <v>0</v>
      </c>
      <c r="F6832" s="4">
        <v>0</v>
      </c>
      <c r="G6832" s="4">
        <v>6401</v>
      </c>
      <c r="H6832" s="6">
        <v>43906</v>
      </c>
      <c r="I6832" s="4" t="s">
        <v>4035</v>
      </c>
      <c r="J6832" s="4" t="s">
        <v>40</v>
      </c>
      <c r="K6832" s="4">
        <v>13677</v>
      </c>
      <c r="L6832" s="4">
        <v>0</v>
      </c>
      <c r="M6832" s="4">
        <v>0</v>
      </c>
      <c r="N6832" s="4">
        <v>10000</v>
      </c>
      <c r="O6832" s="4">
        <v>0</v>
      </c>
      <c r="P6832" s="4">
        <v>-30000</v>
      </c>
      <c r="Q6832" s="4">
        <v>8978</v>
      </c>
      <c r="R6832" s="4" t="b">
        <f t="shared" si="111"/>
        <v>0</v>
      </c>
      <c r="S6832" s="4">
        <v>0</v>
      </c>
    </row>
    <row r="6833" spans="1:19" ht="14.25" customHeight="1">
      <c r="A6833" s="4" t="s">
        <v>3923</v>
      </c>
      <c r="B6833" s="5"/>
      <c r="C6833" s="4">
        <v>0</v>
      </c>
      <c r="E6833" s="4" t="b">
        <f t="shared" si="110"/>
        <v>0</v>
      </c>
      <c r="F6833" s="4">
        <v>0</v>
      </c>
      <c r="G6833" s="4">
        <v>6401</v>
      </c>
      <c r="H6833" s="6">
        <v>43934</v>
      </c>
      <c r="I6833" s="4" t="s">
        <v>4035</v>
      </c>
      <c r="J6833" s="4" t="s">
        <v>40</v>
      </c>
      <c r="K6833" s="4">
        <v>13739</v>
      </c>
      <c r="L6833" s="4">
        <v>0</v>
      </c>
      <c r="M6833" s="4">
        <v>0</v>
      </c>
      <c r="N6833" s="4">
        <v>10000</v>
      </c>
      <c r="O6833" s="4">
        <v>0</v>
      </c>
      <c r="P6833" s="4">
        <v>-40000</v>
      </c>
      <c r="Q6833" s="4">
        <v>8979</v>
      </c>
      <c r="R6833" s="4" t="b">
        <f t="shared" si="111"/>
        <v>0</v>
      </c>
      <c r="S6833" s="4">
        <v>0</v>
      </c>
    </row>
    <row r="6834" spans="1:19" ht="14.25" customHeight="1">
      <c r="A6834" s="4" t="s">
        <v>3923</v>
      </c>
      <c r="B6834" s="5"/>
      <c r="C6834" s="4">
        <v>0</v>
      </c>
      <c r="E6834" s="4" t="b">
        <f t="shared" si="110"/>
        <v>0</v>
      </c>
      <c r="F6834" s="4">
        <v>0</v>
      </c>
      <c r="G6834" s="4">
        <v>6401</v>
      </c>
      <c r="H6834" s="6">
        <v>43962</v>
      </c>
      <c r="I6834" s="4" t="s">
        <v>4035</v>
      </c>
      <c r="J6834" s="4" t="s">
        <v>40</v>
      </c>
      <c r="K6834" s="4">
        <v>13806</v>
      </c>
      <c r="L6834" s="4">
        <v>0</v>
      </c>
      <c r="M6834" s="4">
        <v>0</v>
      </c>
      <c r="N6834" s="4">
        <v>10000</v>
      </c>
      <c r="O6834" s="4">
        <v>0</v>
      </c>
      <c r="P6834" s="4">
        <v>-50000</v>
      </c>
      <c r="Q6834" s="4">
        <v>8980</v>
      </c>
      <c r="R6834" s="4" t="b">
        <f t="shared" si="111"/>
        <v>0</v>
      </c>
      <c r="S6834" s="4">
        <v>0</v>
      </c>
    </row>
    <row r="6835" spans="1:19" ht="14.25" customHeight="1">
      <c r="A6835" s="4" t="s">
        <v>3923</v>
      </c>
      <c r="B6835" s="5"/>
      <c r="C6835" s="4">
        <v>0</v>
      </c>
      <c r="E6835" s="4" t="b">
        <f t="shared" si="110"/>
        <v>0</v>
      </c>
      <c r="F6835" s="4">
        <v>0</v>
      </c>
      <c r="G6835" s="4">
        <v>6401</v>
      </c>
      <c r="H6835" s="6">
        <v>43998</v>
      </c>
      <c r="I6835" s="4" t="s">
        <v>4035</v>
      </c>
      <c r="J6835" s="4" t="s">
        <v>40</v>
      </c>
      <c r="K6835" s="4">
        <v>13876</v>
      </c>
      <c r="L6835" s="4">
        <v>0</v>
      </c>
      <c r="M6835" s="4">
        <v>0</v>
      </c>
      <c r="N6835" s="4">
        <v>10000</v>
      </c>
      <c r="O6835" s="4">
        <v>0</v>
      </c>
      <c r="P6835" s="4">
        <v>-60000</v>
      </c>
      <c r="Q6835" s="4">
        <v>8981</v>
      </c>
      <c r="R6835" s="4" t="b">
        <f t="shared" si="111"/>
        <v>0</v>
      </c>
      <c r="S6835" s="4">
        <v>0</v>
      </c>
    </row>
    <row r="6836" spans="1:19" ht="14.25" customHeight="1">
      <c r="A6836" s="4" t="s">
        <v>3923</v>
      </c>
      <c r="B6836" s="5"/>
      <c r="C6836" s="4">
        <v>0</v>
      </c>
      <c r="E6836" s="4" t="b">
        <f t="shared" si="110"/>
        <v>0</v>
      </c>
      <c r="F6836" s="4">
        <v>0</v>
      </c>
      <c r="G6836" s="4">
        <v>6401</v>
      </c>
      <c r="H6836" s="6">
        <v>44039</v>
      </c>
      <c r="I6836" s="4" t="s">
        <v>4035</v>
      </c>
      <c r="J6836" s="4" t="s">
        <v>40</v>
      </c>
      <c r="K6836" s="4">
        <v>13931</v>
      </c>
      <c r="L6836" s="4">
        <v>0</v>
      </c>
      <c r="M6836" s="4">
        <v>0</v>
      </c>
      <c r="N6836" s="4">
        <v>10000</v>
      </c>
      <c r="O6836" s="4">
        <v>0</v>
      </c>
      <c r="P6836" s="4">
        <v>-70000</v>
      </c>
      <c r="Q6836" s="4">
        <v>8982</v>
      </c>
      <c r="R6836" s="4" t="b">
        <f t="shared" si="111"/>
        <v>0</v>
      </c>
      <c r="S6836" s="4">
        <v>0</v>
      </c>
    </row>
    <row r="6837" spans="1:19" ht="14.25" customHeight="1">
      <c r="A6837" s="4" t="s">
        <v>3923</v>
      </c>
      <c r="B6837" s="5"/>
      <c r="C6837" s="4">
        <v>0</v>
      </c>
      <c r="E6837" s="4" t="b">
        <f t="shared" si="110"/>
        <v>0</v>
      </c>
      <c r="F6837" s="4">
        <v>0</v>
      </c>
      <c r="G6837" s="4">
        <v>6401</v>
      </c>
      <c r="H6837" s="6">
        <v>44057</v>
      </c>
      <c r="I6837" s="4" t="s">
        <v>4035</v>
      </c>
      <c r="J6837" s="4" t="s">
        <v>40</v>
      </c>
      <c r="K6837" s="4">
        <v>14021</v>
      </c>
      <c r="L6837" s="4">
        <v>0</v>
      </c>
      <c r="M6837" s="4">
        <v>0</v>
      </c>
      <c r="N6837" s="4">
        <v>10000</v>
      </c>
      <c r="O6837" s="4">
        <v>0</v>
      </c>
      <c r="P6837" s="4">
        <v>-80000</v>
      </c>
      <c r="Q6837" s="4">
        <v>8983</v>
      </c>
      <c r="R6837" s="4" t="b">
        <f t="shared" si="111"/>
        <v>0</v>
      </c>
      <c r="S6837" s="4">
        <v>0</v>
      </c>
    </row>
    <row r="6838" spans="1:19" ht="14.25" customHeight="1">
      <c r="A6838" s="4" t="s">
        <v>3923</v>
      </c>
      <c r="B6838" s="5"/>
      <c r="C6838" s="4">
        <v>0</v>
      </c>
      <c r="E6838" s="4" t="b">
        <f t="shared" si="110"/>
        <v>0</v>
      </c>
      <c r="F6838" s="4">
        <v>0</v>
      </c>
      <c r="G6838" s="4">
        <v>6401</v>
      </c>
      <c r="H6838" s="6">
        <v>44088</v>
      </c>
      <c r="I6838" s="4" t="s">
        <v>4035</v>
      </c>
      <c r="J6838" s="4" t="s">
        <v>40</v>
      </c>
      <c r="K6838" s="4">
        <v>14094</v>
      </c>
      <c r="L6838" s="4">
        <v>0</v>
      </c>
      <c r="M6838" s="4">
        <v>0</v>
      </c>
      <c r="N6838" s="4">
        <v>10000</v>
      </c>
      <c r="O6838" s="4">
        <v>0</v>
      </c>
      <c r="P6838" s="4">
        <v>-90000</v>
      </c>
      <c r="Q6838" s="4">
        <v>8984</v>
      </c>
      <c r="R6838" s="4" t="b">
        <f t="shared" si="111"/>
        <v>0</v>
      </c>
      <c r="S6838" s="4">
        <v>0</v>
      </c>
    </row>
    <row r="6839" spans="1:19" ht="14.25" customHeight="1">
      <c r="A6839" s="4" t="s">
        <v>3923</v>
      </c>
      <c r="B6839" s="5"/>
      <c r="C6839" s="4">
        <v>0</v>
      </c>
      <c r="E6839" s="4" t="b">
        <f t="shared" si="110"/>
        <v>0</v>
      </c>
      <c r="F6839" s="4">
        <v>0</v>
      </c>
      <c r="G6839" s="4">
        <v>6401</v>
      </c>
      <c r="H6839" s="6">
        <v>44112</v>
      </c>
      <c r="I6839" s="4" t="s">
        <v>4035</v>
      </c>
      <c r="J6839" s="4" t="s">
        <v>40</v>
      </c>
      <c r="K6839" s="4">
        <v>14165</v>
      </c>
      <c r="L6839" s="4">
        <v>0</v>
      </c>
      <c r="M6839" s="4">
        <v>0</v>
      </c>
      <c r="N6839" s="4">
        <v>10000</v>
      </c>
      <c r="O6839" s="4">
        <v>0</v>
      </c>
      <c r="P6839" s="4">
        <v>-100000</v>
      </c>
      <c r="Q6839" s="4">
        <v>8985</v>
      </c>
      <c r="R6839" s="4" t="b">
        <f t="shared" si="111"/>
        <v>0</v>
      </c>
      <c r="S6839" s="4">
        <v>0</v>
      </c>
    </row>
    <row r="6840" spans="1:19" ht="14.25" customHeight="1">
      <c r="A6840" s="4" t="s">
        <v>3923</v>
      </c>
      <c r="B6840" s="5"/>
      <c r="C6840" s="4">
        <v>0</v>
      </c>
      <c r="E6840" s="4" t="b">
        <f t="shared" si="110"/>
        <v>0</v>
      </c>
      <c r="F6840" s="4">
        <v>0</v>
      </c>
      <c r="G6840" s="4">
        <v>6401</v>
      </c>
      <c r="H6840" s="6">
        <v>44144</v>
      </c>
      <c r="I6840" s="4" t="s">
        <v>4035</v>
      </c>
      <c r="J6840" s="4" t="s">
        <v>40</v>
      </c>
      <c r="K6840" s="4">
        <v>14225</v>
      </c>
      <c r="L6840" s="4">
        <v>0</v>
      </c>
      <c r="M6840" s="4">
        <v>0</v>
      </c>
      <c r="N6840" s="4">
        <v>10000</v>
      </c>
      <c r="O6840" s="4">
        <v>0</v>
      </c>
      <c r="P6840" s="4">
        <v>-110000</v>
      </c>
      <c r="Q6840" s="4">
        <v>8986</v>
      </c>
      <c r="R6840" s="4" t="b">
        <f t="shared" si="111"/>
        <v>0</v>
      </c>
      <c r="S6840" s="4">
        <v>0</v>
      </c>
    </row>
    <row r="6841" spans="1:19" ht="14.25" customHeight="1">
      <c r="A6841" s="4" t="s">
        <v>3923</v>
      </c>
      <c r="B6841" s="5"/>
      <c r="C6841" s="4">
        <v>0</v>
      </c>
      <c r="E6841" s="4" t="b">
        <f t="shared" si="110"/>
        <v>0</v>
      </c>
      <c r="F6841" s="4">
        <v>0</v>
      </c>
      <c r="G6841" s="4">
        <v>6401</v>
      </c>
      <c r="H6841" s="6">
        <v>44174</v>
      </c>
      <c r="I6841" s="4" t="s">
        <v>4035</v>
      </c>
      <c r="J6841" s="4" t="s">
        <v>40</v>
      </c>
      <c r="K6841" s="4">
        <v>14308</v>
      </c>
      <c r="L6841" s="4">
        <v>0</v>
      </c>
      <c r="M6841" s="4">
        <v>0</v>
      </c>
      <c r="N6841" s="4">
        <v>10000</v>
      </c>
      <c r="O6841" s="4">
        <v>0</v>
      </c>
      <c r="P6841" s="4">
        <v>-120000</v>
      </c>
      <c r="Q6841" s="4">
        <v>8987</v>
      </c>
      <c r="R6841" s="4" t="b">
        <f t="shared" si="111"/>
        <v>0</v>
      </c>
      <c r="S6841" s="4">
        <v>0</v>
      </c>
    </row>
    <row r="6842" spans="1:19" ht="14.25" customHeight="1">
      <c r="A6842" s="4" t="s">
        <v>3923</v>
      </c>
      <c r="B6842" s="5" t="s">
        <v>4036</v>
      </c>
      <c r="C6842" s="4">
        <v>0</v>
      </c>
      <c r="D6842" s="4" t="s">
        <v>4036</v>
      </c>
      <c r="E6842" s="4" t="b">
        <f t="shared" si="110"/>
        <v>0</v>
      </c>
      <c r="F6842" s="4">
        <v>0</v>
      </c>
      <c r="G6842" s="4">
        <v>6401</v>
      </c>
      <c r="H6842" s="3" t="s">
        <v>21</v>
      </c>
      <c r="K6842" s="4">
        <v>0</v>
      </c>
      <c r="L6842" s="4">
        <v>0</v>
      </c>
      <c r="M6842" s="4">
        <v>0</v>
      </c>
      <c r="N6842" s="4">
        <v>120000</v>
      </c>
      <c r="O6842" s="4">
        <v>0</v>
      </c>
      <c r="P6842" s="4">
        <v>-120000</v>
      </c>
      <c r="Q6842" s="4">
        <v>8988</v>
      </c>
      <c r="R6842" s="4" t="b">
        <f t="shared" si="111"/>
        <v>0</v>
      </c>
      <c r="S6842" s="4">
        <v>0</v>
      </c>
    </row>
    <row r="6843" spans="1:19" ht="14.25" customHeight="1">
      <c r="A6843" s="4" t="s">
        <v>3923</v>
      </c>
      <c r="B6843" s="5" t="s">
        <v>615</v>
      </c>
      <c r="C6843" s="4">
        <v>0</v>
      </c>
      <c r="D6843" s="4" t="s">
        <v>615</v>
      </c>
      <c r="E6843" s="4" t="b">
        <f t="shared" si="110"/>
        <v>0</v>
      </c>
      <c r="F6843" s="4">
        <v>0</v>
      </c>
      <c r="G6843" s="4">
        <v>6402</v>
      </c>
      <c r="H6843" s="3" t="s">
        <v>21</v>
      </c>
      <c r="K6843" s="4">
        <v>0</v>
      </c>
      <c r="L6843" s="4">
        <v>50000</v>
      </c>
      <c r="M6843" s="4">
        <v>0</v>
      </c>
      <c r="N6843" s="4">
        <v>0</v>
      </c>
      <c r="O6843" s="4">
        <v>0</v>
      </c>
      <c r="P6843" s="4">
        <v>0</v>
      </c>
      <c r="Q6843" s="4">
        <v>8989</v>
      </c>
      <c r="R6843" s="4" t="b">
        <f t="shared" si="111"/>
        <v>0</v>
      </c>
      <c r="S6843" s="4">
        <v>0</v>
      </c>
    </row>
    <row r="6844" spans="1:19" ht="14.25" customHeight="1">
      <c r="A6844" s="4" t="s">
        <v>3923</v>
      </c>
      <c r="B6844" s="5"/>
      <c r="C6844" s="4">
        <v>0</v>
      </c>
      <c r="E6844" s="4" t="b">
        <f t="shared" si="110"/>
        <v>0</v>
      </c>
      <c r="F6844" s="4">
        <v>0</v>
      </c>
      <c r="G6844" s="4">
        <v>6402</v>
      </c>
      <c r="H6844" s="6">
        <v>43874</v>
      </c>
      <c r="I6844" s="4" t="s">
        <v>4037</v>
      </c>
      <c r="J6844" s="4" t="s">
        <v>40</v>
      </c>
      <c r="K6844" s="4">
        <v>13588</v>
      </c>
      <c r="L6844" s="4">
        <v>0</v>
      </c>
      <c r="M6844" s="4">
        <v>0</v>
      </c>
      <c r="N6844" s="4">
        <v>10000</v>
      </c>
      <c r="O6844" s="4">
        <v>0</v>
      </c>
      <c r="P6844" s="4">
        <v>-10000</v>
      </c>
      <c r="Q6844" s="4">
        <v>8990</v>
      </c>
      <c r="R6844" s="4" t="b">
        <f t="shared" si="111"/>
        <v>0</v>
      </c>
      <c r="S6844" s="4">
        <v>0</v>
      </c>
    </row>
    <row r="6845" spans="1:19" ht="14.25" customHeight="1">
      <c r="A6845" s="4" t="s">
        <v>3923</v>
      </c>
      <c r="B6845" s="5"/>
      <c r="C6845" s="4">
        <v>0</v>
      </c>
      <c r="E6845" s="4" t="b">
        <f t="shared" si="110"/>
        <v>0</v>
      </c>
      <c r="F6845" s="4">
        <v>0</v>
      </c>
      <c r="G6845" s="4">
        <v>6402</v>
      </c>
      <c r="H6845" s="6">
        <v>44073</v>
      </c>
      <c r="I6845" s="4" t="s">
        <v>616</v>
      </c>
      <c r="J6845" s="4" t="s">
        <v>1069</v>
      </c>
      <c r="K6845" s="4">
        <v>574</v>
      </c>
      <c r="L6845" s="4">
        <v>0</v>
      </c>
      <c r="M6845" s="4">
        <v>0</v>
      </c>
      <c r="N6845" s="4">
        <v>40000</v>
      </c>
      <c r="O6845" s="4">
        <v>0</v>
      </c>
      <c r="P6845" s="4">
        <v>-50000</v>
      </c>
      <c r="Q6845" s="4">
        <v>8991</v>
      </c>
      <c r="R6845" s="4" t="b">
        <f t="shared" si="111"/>
        <v>0</v>
      </c>
      <c r="S6845" s="4">
        <v>0</v>
      </c>
    </row>
    <row r="6846" spans="1:19" ht="14.25" customHeight="1">
      <c r="A6846" s="4" t="s">
        <v>3923</v>
      </c>
      <c r="B6846" s="5" t="s">
        <v>4038</v>
      </c>
      <c r="C6846" s="4">
        <v>0</v>
      </c>
      <c r="D6846" s="4" t="s">
        <v>4038</v>
      </c>
      <c r="E6846" s="4" t="b">
        <f t="shared" si="110"/>
        <v>0</v>
      </c>
      <c r="F6846" s="4">
        <v>0</v>
      </c>
      <c r="G6846" s="4">
        <v>6402</v>
      </c>
      <c r="H6846" s="3" t="s">
        <v>21</v>
      </c>
      <c r="K6846" s="4">
        <v>0</v>
      </c>
      <c r="L6846" s="4">
        <v>0</v>
      </c>
      <c r="M6846" s="4">
        <v>0</v>
      </c>
      <c r="N6846" s="4">
        <v>50000</v>
      </c>
      <c r="O6846" s="4">
        <v>0</v>
      </c>
      <c r="P6846" s="4">
        <v>-50000</v>
      </c>
      <c r="Q6846" s="4">
        <v>8992</v>
      </c>
      <c r="R6846" s="4" t="b">
        <f t="shared" si="111"/>
        <v>0</v>
      </c>
      <c r="S6846" s="4">
        <v>0</v>
      </c>
    </row>
    <row r="6847" spans="1:19" ht="14.25" customHeight="1">
      <c r="A6847" s="4" t="s">
        <v>3923</v>
      </c>
      <c r="B6847" s="5" t="s">
        <v>624</v>
      </c>
      <c r="C6847" s="4">
        <v>0</v>
      </c>
      <c r="D6847" s="4" t="s">
        <v>624</v>
      </c>
      <c r="E6847" s="4" t="b">
        <f t="shared" si="110"/>
        <v>0</v>
      </c>
      <c r="F6847" s="4">
        <v>0</v>
      </c>
      <c r="G6847" s="4">
        <v>6501</v>
      </c>
      <c r="H6847" s="3" t="s">
        <v>21</v>
      </c>
      <c r="K6847" s="4">
        <v>0</v>
      </c>
      <c r="L6847" s="4">
        <v>80000</v>
      </c>
      <c r="M6847" s="4">
        <v>0</v>
      </c>
      <c r="N6847" s="4">
        <v>0</v>
      </c>
      <c r="O6847" s="4">
        <v>0</v>
      </c>
      <c r="P6847" s="4">
        <v>0</v>
      </c>
      <c r="Q6847" s="4">
        <v>8993</v>
      </c>
      <c r="R6847" s="4" t="b">
        <f t="shared" si="111"/>
        <v>0</v>
      </c>
      <c r="S6847" s="4">
        <v>0</v>
      </c>
    </row>
    <row r="6848" spans="1:19" ht="14.25" customHeight="1">
      <c r="A6848" s="4" t="s">
        <v>3923</v>
      </c>
      <c r="B6848" s="5"/>
      <c r="C6848" s="4">
        <v>0</v>
      </c>
      <c r="E6848" s="4" t="b">
        <f t="shared" si="110"/>
        <v>0</v>
      </c>
      <c r="F6848" s="4">
        <v>0</v>
      </c>
      <c r="G6848" s="4">
        <v>6501</v>
      </c>
      <c r="H6848" s="6">
        <v>43871</v>
      </c>
      <c r="I6848" s="4" t="s">
        <v>4039</v>
      </c>
      <c r="J6848" s="4" t="s">
        <v>40</v>
      </c>
      <c r="K6848" s="4">
        <v>13561</v>
      </c>
      <c r="L6848" s="4">
        <v>0</v>
      </c>
      <c r="M6848" s="4">
        <v>0</v>
      </c>
      <c r="N6848" s="4">
        <v>10000</v>
      </c>
      <c r="O6848" s="4">
        <v>0</v>
      </c>
      <c r="P6848" s="4">
        <v>-10000</v>
      </c>
      <c r="Q6848" s="4">
        <v>8994</v>
      </c>
      <c r="R6848" s="4" t="b">
        <f t="shared" si="111"/>
        <v>0</v>
      </c>
      <c r="S6848" s="4">
        <v>0</v>
      </c>
    </row>
    <row r="6849" spans="1:19" ht="14.25" customHeight="1">
      <c r="A6849" s="4" t="s">
        <v>3923</v>
      </c>
      <c r="B6849" s="5"/>
      <c r="C6849" s="4">
        <v>0</v>
      </c>
      <c r="E6849" s="4" t="b">
        <f t="shared" si="110"/>
        <v>0</v>
      </c>
      <c r="F6849" s="4">
        <v>0</v>
      </c>
      <c r="G6849" s="4">
        <v>6501</v>
      </c>
      <c r="H6849" s="6">
        <v>43903</v>
      </c>
      <c r="I6849" s="4" t="s">
        <v>4039</v>
      </c>
      <c r="J6849" s="4" t="s">
        <v>40</v>
      </c>
      <c r="K6849" s="4">
        <v>13659</v>
      </c>
      <c r="L6849" s="4">
        <v>0</v>
      </c>
      <c r="M6849" s="4">
        <v>0</v>
      </c>
      <c r="N6849" s="4">
        <v>10000</v>
      </c>
      <c r="O6849" s="4">
        <v>0</v>
      </c>
      <c r="P6849" s="4">
        <v>-20000</v>
      </c>
      <c r="Q6849" s="4">
        <v>8995</v>
      </c>
      <c r="R6849" s="4" t="b">
        <f t="shared" si="111"/>
        <v>0</v>
      </c>
      <c r="S6849" s="4">
        <v>0</v>
      </c>
    </row>
    <row r="6850" spans="1:19" ht="14.25" customHeight="1">
      <c r="A6850" s="4" t="s">
        <v>3923</v>
      </c>
      <c r="B6850" s="5"/>
      <c r="C6850" s="4">
        <v>0</v>
      </c>
      <c r="E6850" s="4" t="b">
        <f t="shared" si="110"/>
        <v>0</v>
      </c>
      <c r="F6850" s="4">
        <v>0</v>
      </c>
      <c r="G6850" s="4">
        <v>6501</v>
      </c>
      <c r="H6850" s="6">
        <v>43950</v>
      </c>
      <c r="I6850" s="4" t="s">
        <v>4039</v>
      </c>
      <c r="J6850" s="4" t="s">
        <v>40</v>
      </c>
      <c r="K6850" s="4">
        <v>13726</v>
      </c>
      <c r="L6850" s="4">
        <v>0</v>
      </c>
      <c r="M6850" s="4">
        <v>0</v>
      </c>
      <c r="N6850" s="4">
        <v>10000</v>
      </c>
      <c r="O6850" s="4">
        <v>0</v>
      </c>
      <c r="P6850" s="4">
        <v>-30000</v>
      </c>
      <c r="Q6850" s="4">
        <v>8996</v>
      </c>
      <c r="R6850" s="4" t="b">
        <f t="shared" si="111"/>
        <v>0</v>
      </c>
      <c r="S6850" s="4">
        <v>0</v>
      </c>
    </row>
    <row r="6851" spans="1:19" ht="14.25" customHeight="1">
      <c r="A6851" s="4" t="s">
        <v>3923</v>
      </c>
      <c r="B6851" s="5"/>
      <c r="C6851" s="4">
        <v>0</v>
      </c>
      <c r="E6851" s="4" t="b">
        <f t="shared" si="110"/>
        <v>0</v>
      </c>
      <c r="F6851" s="4">
        <v>0</v>
      </c>
      <c r="G6851" s="4">
        <v>6501</v>
      </c>
      <c r="H6851" s="6">
        <v>43965</v>
      </c>
      <c r="I6851" s="4" t="s">
        <v>4039</v>
      </c>
      <c r="J6851" s="4" t="s">
        <v>40</v>
      </c>
      <c r="K6851" s="4">
        <v>13769</v>
      </c>
      <c r="L6851" s="4">
        <v>0</v>
      </c>
      <c r="M6851" s="4">
        <v>0</v>
      </c>
      <c r="N6851" s="4">
        <v>10000</v>
      </c>
      <c r="O6851" s="4">
        <v>0</v>
      </c>
      <c r="P6851" s="4">
        <v>-40000</v>
      </c>
      <c r="Q6851" s="4">
        <v>8997</v>
      </c>
      <c r="R6851" s="4" t="b">
        <f t="shared" si="111"/>
        <v>0</v>
      </c>
      <c r="S6851" s="4">
        <v>0</v>
      </c>
    </row>
    <row r="6852" spans="1:19" ht="14.25" customHeight="1">
      <c r="A6852" s="4" t="s">
        <v>3923</v>
      </c>
      <c r="B6852" s="5"/>
      <c r="C6852" s="4">
        <v>0</v>
      </c>
      <c r="E6852" s="4" t="b">
        <f t="shared" si="110"/>
        <v>0</v>
      </c>
      <c r="F6852" s="4">
        <v>0</v>
      </c>
      <c r="G6852" s="4">
        <v>6501</v>
      </c>
      <c r="H6852" s="6">
        <v>44006</v>
      </c>
      <c r="I6852" s="4" t="s">
        <v>4039</v>
      </c>
      <c r="J6852" s="4" t="s">
        <v>40</v>
      </c>
      <c r="K6852" s="4">
        <v>13848</v>
      </c>
      <c r="L6852" s="4">
        <v>0</v>
      </c>
      <c r="M6852" s="4">
        <v>0</v>
      </c>
      <c r="N6852" s="4">
        <v>10000</v>
      </c>
      <c r="O6852" s="4">
        <v>0</v>
      </c>
      <c r="P6852" s="4">
        <v>-50000</v>
      </c>
      <c r="Q6852" s="4">
        <v>8998</v>
      </c>
      <c r="R6852" s="4" t="b">
        <f t="shared" si="111"/>
        <v>0</v>
      </c>
      <c r="S6852" s="4">
        <v>0</v>
      </c>
    </row>
    <row r="6853" spans="1:19" ht="14.25" customHeight="1">
      <c r="A6853" s="4" t="s">
        <v>3923</v>
      </c>
      <c r="B6853" s="5"/>
      <c r="C6853" s="4">
        <v>0</v>
      </c>
      <c r="E6853" s="4" t="b">
        <f t="shared" si="110"/>
        <v>0</v>
      </c>
      <c r="F6853" s="4">
        <v>0</v>
      </c>
      <c r="G6853" s="4">
        <v>6501</v>
      </c>
      <c r="H6853" s="6">
        <v>44063</v>
      </c>
      <c r="I6853" s="4" t="s">
        <v>4039</v>
      </c>
      <c r="J6853" s="4" t="s">
        <v>40</v>
      </c>
      <c r="K6853" s="4">
        <v>14025</v>
      </c>
      <c r="L6853" s="4">
        <v>0</v>
      </c>
      <c r="M6853" s="4">
        <v>0</v>
      </c>
      <c r="N6853" s="4">
        <v>10000</v>
      </c>
      <c r="O6853" s="4">
        <v>0</v>
      </c>
      <c r="P6853" s="4">
        <v>-60000</v>
      </c>
      <c r="Q6853" s="4">
        <v>8999</v>
      </c>
      <c r="R6853" s="4" t="b">
        <f t="shared" si="111"/>
        <v>0</v>
      </c>
      <c r="S6853" s="4">
        <v>0</v>
      </c>
    </row>
    <row r="6854" spans="1:19" ht="14.25" customHeight="1">
      <c r="A6854" s="4" t="s">
        <v>3923</v>
      </c>
      <c r="B6854" s="5"/>
      <c r="C6854" s="4">
        <v>0</v>
      </c>
      <c r="E6854" s="4" t="b">
        <f t="shared" si="110"/>
        <v>0</v>
      </c>
      <c r="F6854" s="4">
        <v>0</v>
      </c>
      <c r="G6854" s="4">
        <v>6501</v>
      </c>
      <c r="H6854" s="6">
        <v>44144</v>
      </c>
      <c r="I6854" s="4" t="s">
        <v>4039</v>
      </c>
      <c r="J6854" s="4" t="s">
        <v>40</v>
      </c>
      <c r="K6854" s="4">
        <v>14178</v>
      </c>
      <c r="L6854" s="4">
        <v>0</v>
      </c>
      <c r="M6854" s="4">
        <v>0</v>
      </c>
      <c r="N6854" s="4">
        <v>10000</v>
      </c>
      <c r="O6854" s="4">
        <v>0</v>
      </c>
      <c r="P6854" s="4">
        <v>-70000</v>
      </c>
      <c r="Q6854" s="4">
        <v>9000</v>
      </c>
      <c r="R6854" s="4" t="b">
        <f t="shared" si="111"/>
        <v>0</v>
      </c>
      <c r="S6854" s="4">
        <v>0</v>
      </c>
    </row>
    <row r="6855" spans="1:19" ht="14.25" customHeight="1">
      <c r="A6855" s="4" t="s">
        <v>3923</v>
      </c>
      <c r="B6855" s="5"/>
      <c r="C6855" s="4">
        <v>0</v>
      </c>
      <c r="E6855" s="4" t="b">
        <f t="shared" si="110"/>
        <v>0</v>
      </c>
      <c r="F6855" s="4">
        <v>0</v>
      </c>
      <c r="G6855" s="4">
        <v>6501</v>
      </c>
      <c r="H6855" s="6">
        <v>44172</v>
      </c>
      <c r="I6855" s="4" t="s">
        <v>4039</v>
      </c>
      <c r="J6855" s="4" t="s">
        <v>40</v>
      </c>
      <c r="K6855" s="4">
        <v>14312</v>
      </c>
      <c r="L6855" s="4">
        <v>0</v>
      </c>
      <c r="M6855" s="4">
        <v>0</v>
      </c>
      <c r="N6855" s="4">
        <v>10000</v>
      </c>
      <c r="O6855" s="4">
        <v>0</v>
      </c>
      <c r="P6855" s="4">
        <v>-80000</v>
      </c>
      <c r="Q6855" s="4">
        <v>9001</v>
      </c>
      <c r="R6855" s="4" t="b">
        <f t="shared" si="111"/>
        <v>0</v>
      </c>
      <c r="S6855" s="4">
        <v>0</v>
      </c>
    </row>
    <row r="6856" spans="1:19" ht="14.25" customHeight="1">
      <c r="A6856" s="4" t="s">
        <v>3923</v>
      </c>
      <c r="B6856" s="5" t="s">
        <v>4040</v>
      </c>
      <c r="C6856" s="4">
        <v>0</v>
      </c>
      <c r="D6856" s="4" t="s">
        <v>4040</v>
      </c>
      <c r="E6856" s="4" t="b">
        <f t="shared" si="110"/>
        <v>0</v>
      </c>
      <c r="F6856" s="4">
        <v>0</v>
      </c>
      <c r="G6856" s="4">
        <v>6501</v>
      </c>
      <c r="H6856" s="3" t="s">
        <v>21</v>
      </c>
      <c r="K6856" s="4">
        <v>0</v>
      </c>
      <c r="L6856" s="4">
        <v>0</v>
      </c>
      <c r="M6856" s="4">
        <v>0</v>
      </c>
      <c r="N6856" s="4">
        <v>80000</v>
      </c>
      <c r="O6856" s="4">
        <v>0</v>
      </c>
      <c r="P6856" s="4">
        <v>-80000</v>
      </c>
      <c r="Q6856" s="4">
        <v>9002</v>
      </c>
      <c r="R6856" s="4" t="b">
        <f t="shared" si="111"/>
        <v>0</v>
      </c>
      <c r="S6856" s="4">
        <v>0</v>
      </c>
    </row>
    <row r="6857" spans="1:19" ht="14.25" customHeight="1">
      <c r="A6857" s="4" t="s">
        <v>3923</v>
      </c>
      <c r="B6857" s="5" t="s">
        <v>635</v>
      </c>
      <c r="C6857" s="4">
        <v>0</v>
      </c>
      <c r="D6857" s="4" t="s">
        <v>635</v>
      </c>
      <c r="E6857" s="4" t="b">
        <f t="shared" si="110"/>
        <v>0</v>
      </c>
      <c r="F6857" s="4">
        <v>0</v>
      </c>
      <c r="G6857" s="4">
        <v>6502</v>
      </c>
      <c r="H6857" s="3" t="s">
        <v>21</v>
      </c>
      <c r="K6857" s="4">
        <v>0</v>
      </c>
      <c r="L6857" s="4">
        <v>132000</v>
      </c>
      <c r="M6857" s="4">
        <v>0</v>
      </c>
      <c r="N6857" s="4">
        <v>0</v>
      </c>
      <c r="O6857" s="4">
        <v>0</v>
      </c>
      <c r="P6857" s="4">
        <v>0</v>
      </c>
      <c r="Q6857" s="4">
        <v>9003</v>
      </c>
      <c r="R6857" s="4" t="b">
        <f t="shared" si="111"/>
        <v>0</v>
      </c>
      <c r="S6857" s="4">
        <v>0</v>
      </c>
    </row>
    <row r="6858" spans="1:19" ht="14.25" customHeight="1">
      <c r="A6858" s="4" t="s">
        <v>3923</v>
      </c>
      <c r="B6858" s="5"/>
      <c r="C6858" s="4">
        <v>0</v>
      </c>
      <c r="E6858" s="4" t="b">
        <f t="shared" si="110"/>
        <v>0</v>
      </c>
      <c r="F6858" s="4">
        <v>0</v>
      </c>
      <c r="G6858" s="4">
        <v>6502</v>
      </c>
      <c r="H6858" s="6">
        <v>43844</v>
      </c>
      <c r="I6858" s="4" t="s">
        <v>4041</v>
      </c>
      <c r="J6858" s="4" t="s">
        <v>40</v>
      </c>
      <c r="K6858" s="4">
        <v>13510</v>
      </c>
      <c r="L6858" s="4">
        <v>0</v>
      </c>
      <c r="M6858" s="4">
        <v>0</v>
      </c>
      <c r="N6858" s="4">
        <v>11000</v>
      </c>
      <c r="O6858" s="4">
        <v>0</v>
      </c>
      <c r="P6858" s="4">
        <v>-11000</v>
      </c>
      <c r="Q6858" s="4">
        <v>9004</v>
      </c>
      <c r="R6858" s="4" t="b">
        <f t="shared" si="111"/>
        <v>0</v>
      </c>
      <c r="S6858" s="4">
        <v>0</v>
      </c>
    </row>
    <row r="6859" spans="1:19" ht="14.25" customHeight="1">
      <c r="A6859" s="4" t="s">
        <v>3923</v>
      </c>
      <c r="B6859" s="5"/>
      <c r="C6859" s="4">
        <v>0</v>
      </c>
      <c r="E6859" s="4" t="b">
        <f t="shared" si="110"/>
        <v>0</v>
      </c>
      <c r="F6859" s="4">
        <v>0</v>
      </c>
      <c r="G6859" s="4">
        <v>6502</v>
      </c>
      <c r="H6859" s="6">
        <v>43871</v>
      </c>
      <c r="I6859" s="4" t="s">
        <v>4041</v>
      </c>
      <c r="J6859" s="4" t="s">
        <v>40</v>
      </c>
      <c r="K6859" s="4">
        <v>13563</v>
      </c>
      <c r="L6859" s="4">
        <v>0</v>
      </c>
      <c r="M6859" s="4">
        <v>0</v>
      </c>
      <c r="N6859" s="4">
        <v>11000</v>
      </c>
      <c r="O6859" s="4">
        <v>0</v>
      </c>
      <c r="P6859" s="4">
        <v>-22000</v>
      </c>
      <c r="Q6859" s="4">
        <v>9005</v>
      </c>
      <c r="R6859" s="4" t="b">
        <f t="shared" si="111"/>
        <v>0</v>
      </c>
      <c r="S6859" s="4">
        <v>0</v>
      </c>
    </row>
    <row r="6860" spans="1:19" ht="14.25" customHeight="1">
      <c r="A6860" s="4" t="s">
        <v>3923</v>
      </c>
      <c r="B6860" s="5"/>
      <c r="C6860" s="4">
        <v>0</v>
      </c>
      <c r="E6860" s="4" t="b">
        <f t="shared" si="110"/>
        <v>0</v>
      </c>
      <c r="F6860" s="4">
        <v>0</v>
      </c>
      <c r="G6860" s="4">
        <v>6502</v>
      </c>
      <c r="H6860" s="6">
        <v>43899</v>
      </c>
      <c r="I6860" s="4" t="s">
        <v>4041</v>
      </c>
      <c r="J6860" s="4" t="s">
        <v>40</v>
      </c>
      <c r="K6860" s="4">
        <v>13627</v>
      </c>
      <c r="L6860" s="4">
        <v>0</v>
      </c>
      <c r="M6860" s="4">
        <v>0</v>
      </c>
      <c r="N6860" s="4">
        <v>11000</v>
      </c>
      <c r="O6860" s="4">
        <v>0</v>
      </c>
      <c r="P6860" s="4">
        <v>-33000</v>
      </c>
      <c r="Q6860" s="4">
        <v>9006</v>
      </c>
      <c r="R6860" s="4" t="b">
        <f t="shared" si="111"/>
        <v>0</v>
      </c>
      <c r="S6860" s="4">
        <v>0</v>
      </c>
    </row>
    <row r="6861" spans="1:19" ht="14.25" customHeight="1">
      <c r="A6861" s="4" t="s">
        <v>3923</v>
      </c>
      <c r="B6861" s="5"/>
      <c r="C6861" s="4">
        <v>0</v>
      </c>
      <c r="E6861" s="4" t="b">
        <f t="shared" si="110"/>
        <v>0</v>
      </c>
      <c r="F6861" s="4">
        <v>0</v>
      </c>
      <c r="G6861" s="4">
        <v>6502</v>
      </c>
      <c r="H6861" s="6">
        <v>43928</v>
      </c>
      <c r="I6861" s="4" t="s">
        <v>4041</v>
      </c>
      <c r="J6861" s="4" t="s">
        <v>40</v>
      </c>
      <c r="K6861" s="4">
        <v>13741</v>
      </c>
      <c r="L6861" s="4">
        <v>0</v>
      </c>
      <c r="M6861" s="4">
        <v>0</v>
      </c>
      <c r="N6861" s="4">
        <v>11000</v>
      </c>
      <c r="O6861" s="4">
        <v>0</v>
      </c>
      <c r="P6861" s="4">
        <v>-44000</v>
      </c>
      <c r="Q6861" s="4">
        <v>9007</v>
      </c>
      <c r="R6861" s="4" t="b">
        <f t="shared" si="111"/>
        <v>0</v>
      </c>
      <c r="S6861" s="4">
        <v>0</v>
      </c>
    </row>
    <row r="6862" spans="1:19" ht="14.25" customHeight="1">
      <c r="A6862" s="4" t="s">
        <v>3923</v>
      </c>
      <c r="B6862" s="5"/>
      <c r="C6862" s="4">
        <v>0</v>
      </c>
      <c r="E6862" s="4" t="b">
        <f t="shared" si="110"/>
        <v>0</v>
      </c>
      <c r="F6862" s="4">
        <v>0</v>
      </c>
      <c r="G6862" s="4">
        <v>6502</v>
      </c>
      <c r="H6862" s="6">
        <v>43962</v>
      </c>
      <c r="I6862" s="4" t="s">
        <v>4041</v>
      </c>
      <c r="J6862" s="4" t="s">
        <v>40</v>
      </c>
      <c r="K6862" s="4">
        <v>13797</v>
      </c>
      <c r="L6862" s="4">
        <v>0</v>
      </c>
      <c r="M6862" s="4">
        <v>0</v>
      </c>
      <c r="N6862" s="4">
        <v>11000</v>
      </c>
      <c r="O6862" s="4">
        <v>0</v>
      </c>
      <c r="P6862" s="4">
        <v>-55000</v>
      </c>
      <c r="Q6862" s="4">
        <v>9008</v>
      </c>
      <c r="R6862" s="4" t="b">
        <f t="shared" si="111"/>
        <v>0</v>
      </c>
      <c r="S6862" s="4">
        <v>0</v>
      </c>
    </row>
    <row r="6863" spans="1:19" ht="14.25" customHeight="1">
      <c r="A6863" s="4" t="s">
        <v>3923</v>
      </c>
      <c r="B6863" s="5"/>
      <c r="C6863" s="4">
        <v>0</v>
      </c>
      <c r="E6863" s="4" t="b">
        <f t="shared" si="110"/>
        <v>0</v>
      </c>
      <c r="F6863" s="4">
        <v>0</v>
      </c>
      <c r="G6863" s="4">
        <v>6502</v>
      </c>
      <c r="H6863" s="6">
        <v>43994</v>
      </c>
      <c r="I6863" s="4" t="s">
        <v>4041</v>
      </c>
      <c r="J6863" s="4" t="s">
        <v>40</v>
      </c>
      <c r="K6863" s="4">
        <v>13868</v>
      </c>
      <c r="L6863" s="4">
        <v>0</v>
      </c>
      <c r="M6863" s="4">
        <v>0</v>
      </c>
      <c r="N6863" s="4">
        <v>11000</v>
      </c>
      <c r="O6863" s="4">
        <v>0</v>
      </c>
      <c r="P6863" s="4">
        <v>-66000</v>
      </c>
      <c r="Q6863" s="4">
        <v>9009</v>
      </c>
      <c r="R6863" s="4" t="b">
        <f t="shared" si="111"/>
        <v>0</v>
      </c>
      <c r="S6863" s="4">
        <v>0</v>
      </c>
    </row>
    <row r="6864" spans="1:19" ht="14.25" customHeight="1">
      <c r="A6864" s="4" t="s">
        <v>3923</v>
      </c>
      <c r="B6864" s="5"/>
      <c r="C6864" s="4">
        <v>0</v>
      </c>
      <c r="E6864" s="4" t="b">
        <f t="shared" si="110"/>
        <v>0</v>
      </c>
      <c r="F6864" s="4">
        <v>0</v>
      </c>
      <c r="G6864" s="4">
        <v>6502</v>
      </c>
      <c r="H6864" s="6">
        <v>44022</v>
      </c>
      <c r="I6864" s="4" t="s">
        <v>4041</v>
      </c>
      <c r="J6864" s="4" t="s">
        <v>40</v>
      </c>
      <c r="K6864" s="4">
        <v>13940</v>
      </c>
      <c r="L6864" s="4">
        <v>0</v>
      </c>
      <c r="M6864" s="4">
        <v>0</v>
      </c>
      <c r="N6864" s="4">
        <v>11000</v>
      </c>
      <c r="O6864" s="4">
        <v>0</v>
      </c>
      <c r="P6864" s="4">
        <v>-77000</v>
      </c>
      <c r="Q6864" s="4">
        <v>9010</v>
      </c>
      <c r="R6864" s="4" t="b">
        <f t="shared" si="111"/>
        <v>0</v>
      </c>
      <c r="S6864" s="4">
        <v>0</v>
      </c>
    </row>
    <row r="6865" spans="1:19" ht="14.25" customHeight="1">
      <c r="A6865" s="4" t="s">
        <v>3923</v>
      </c>
      <c r="B6865" s="5"/>
      <c r="C6865" s="4">
        <v>0</v>
      </c>
      <c r="E6865" s="4" t="b">
        <f t="shared" si="110"/>
        <v>0</v>
      </c>
      <c r="F6865" s="4">
        <v>0</v>
      </c>
      <c r="G6865" s="4">
        <v>6502</v>
      </c>
      <c r="H6865" s="6">
        <v>44054</v>
      </c>
      <c r="I6865" s="4" t="s">
        <v>4041</v>
      </c>
      <c r="J6865" s="4" t="s">
        <v>40</v>
      </c>
      <c r="K6865" s="4">
        <v>14015</v>
      </c>
      <c r="L6865" s="4">
        <v>0</v>
      </c>
      <c r="M6865" s="4">
        <v>0</v>
      </c>
      <c r="N6865" s="4">
        <v>11000</v>
      </c>
      <c r="O6865" s="4">
        <v>0</v>
      </c>
      <c r="P6865" s="4">
        <v>-88000</v>
      </c>
      <c r="Q6865" s="4">
        <v>9011</v>
      </c>
      <c r="R6865" s="4" t="b">
        <f t="shared" si="111"/>
        <v>0</v>
      </c>
      <c r="S6865" s="4">
        <v>0</v>
      </c>
    </row>
    <row r="6866" spans="1:19" ht="14.25" customHeight="1">
      <c r="A6866" s="4" t="s">
        <v>3923</v>
      </c>
      <c r="B6866" s="5"/>
      <c r="C6866" s="4">
        <v>0</v>
      </c>
      <c r="E6866" s="4" t="b">
        <f t="shared" si="110"/>
        <v>0</v>
      </c>
      <c r="F6866" s="4">
        <v>0</v>
      </c>
      <c r="G6866" s="4">
        <v>6502</v>
      </c>
      <c r="H6866" s="6">
        <v>44085</v>
      </c>
      <c r="I6866" s="4" t="s">
        <v>4041</v>
      </c>
      <c r="J6866" s="4" t="s">
        <v>40</v>
      </c>
      <c r="K6866" s="4">
        <v>14075</v>
      </c>
      <c r="L6866" s="4">
        <v>0</v>
      </c>
      <c r="M6866" s="4">
        <v>0</v>
      </c>
      <c r="N6866" s="4">
        <v>11000</v>
      </c>
      <c r="O6866" s="4">
        <v>0</v>
      </c>
      <c r="P6866" s="4">
        <v>-99000</v>
      </c>
      <c r="Q6866" s="4">
        <v>9012</v>
      </c>
      <c r="R6866" s="4" t="b">
        <f t="shared" si="111"/>
        <v>0</v>
      </c>
      <c r="S6866" s="4">
        <v>0</v>
      </c>
    </row>
    <row r="6867" spans="1:19" ht="14.25" customHeight="1">
      <c r="A6867" s="4" t="s">
        <v>3923</v>
      </c>
      <c r="B6867" s="5"/>
      <c r="C6867" s="4">
        <v>0</v>
      </c>
      <c r="E6867" s="4" t="b">
        <f t="shared" si="110"/>
        <v>0</v>
      </c>
      <c r="F6867" s="4">
        <v>0</v>
      </c>
      <c r="G6867" s="4">
        <v>6502</v>
      </c>
      <c r="H6867" s="6">
        <v>44117</v>
      </c>
      <c r="I6867" s="4" t="s">
        <v>4041</v>
      </c>
      <c r="J6867" s="4" t="s">
        <v>40</v>
      </c>
      <c r="K6867" s="4">
        <v>14158</v>
      </c>
      <c r="L6867" s="4">
        <v>0</v>
      </c>
      <c r="M6867" s="4">
        <v>0</v>
      </c>
      <c r="N6867" s="4">
        <v>11000</v>
      </c>
      <c r="O6867" s="4">
        <v>0</v>
      </c>
      <c r="P6867" s="4">
        <v>-110000</v>
      </c>
      <c r="Q6867" s="4">
        <v>9013</v>
      </c>
      <c r="R6867" s="4" t="b">
        <f t="shared" si="111"/>
        <v>0</v>
      </c>
      <c r="S6867" s="4">
        <v>0</v>
      </c>
    </row>
    <row r="6868" spans="1:19" ht="14.25" customHeight="1">
      <c r="A6868" s="4" t="s">
        <v>3923</v>
      </c>
      <c r="B6868" s="5"/>
      <c r="C6868" s="4">
        <v>0</v>
      </c>
      <c r="E6868" s="4" t="b">
        <f t="shared" si="110"/>
        <v>0</v>
      </c>
      <c r="F6868" s="4">
        <v>0</v>
      </c>
      <c r="G6868" s="4">
        <v>6502</v>
      </c>
      <c r="H6868" s="6">
        <v>44144</v>
      </c>
      <c r="I6868" s="4" t="s">
        <v>4041</v>
      </c>
      <c r="J6868" s="4" t="s">
        <v>40</v>
      </c>
      <c r="K6868" s="4">
        <v>14238</v>
      </c>
      <c r="L6868" s="4">
        <v>0</v>
      </c>
      <c r="M6868" s="4">
        <v>0</v>
      </c>
      <c r="N6868" s="4">
        <v>11000</v>
      </c>
      <c r="O6868" s="4">
        <v>0</v>
      </c>
      <c r="P6868" s="4">
        <v>-121000</v>
      </c>
      <c r="Q6868" s="4">
        <v>9014</v>
      </c>
      <c r="R6868" s="4" t="b">
        <f t="shared" si="111"/>
        <v>0</v>
      </c>
      <c r="S6868" s="4">
        <v>0</v>
      </c>
    </row>
    <row r="6869" spans="1:19" ht="14.25" customHeight="1">
      <c r="A6869" s="4" t="s">
        <v>3923</v>
      </c>
      <c r="B6869" s="5"/>
      <c r="C6869" s="4">
        <v>0</v>
      </c>
      <c r="E6869" s="4" t="b">
        <f t="shared" si="110"/>
        <v>0</v>
      </c>
      <c r="F6869" s="4">
        <v>0</v>
      </c>
      <c r="G6869" s="4">
        <v>6502</v>
      </c>
      <c r="H6869" s="6">
        <v>44172</v>
      </c>
      <c r="I6869" s="4" t="s">
        <v>4041</v>
      </c>
      <c r="J6869" s="4" t="s">
        <v>40</v>
      </c>
      <c r="K6869" s="4">
        <v>14311</v>
      </c>
      <c r="L6869" s="4">
        <v>0</v>
      </c>
      <c r="M6869" s="4">
        <v>0</v>
      </c>
      <c r="N6869" s="4">
        <v>11000</v>
      </c>
      <c r="O6869" s="4">
        <v>0</v>
      </c>
      <c r="P6869" s="4">
        <v>-132000</v>
      </c>
      <c r="Q6869" s="4">
        <v>9015</v>
      </c>
      <c r="R6869" s="4" t="b">
        <f t="shared" si="111"/>
        <v>0</v>
      </c>
      <c r="S6869" s="4">
        <v>0</v>
      </c>
    </row>
    <row r="6870" spans="1:19" ht="14.25" customHeight="1">
      <c r="A6870" s="4" t="s">
        <v>3923</v>
      </c>
      <c r="B6870" s="5" t="s">
        <v>4042</v>
      </c>
      <c r="C6870" s="4">
        <v>0</v>
      </c>
      <c r="D6870" s="4" t="s">
        <v>4042</v>
      </c>
      <c r="E6870" s="4" t="b">
        <f t="shared" si="110"/>
        <v>0</v>
      </c>
      <c r="F6870" s="4">
        <v>0</v>
      </c>
      <c r="G6870" s="4">
        <v>6502</v>
      </c>
      <c r="H6870" s="3" t="s">
        <v>21</v>
      </c>
      <c r="K6870" s="4">
        <v>0</v>
      </c>
      <c r="L6870" s="4">
        <v>0</v>
      </c>
      <c r="M6870" s="4">
        <v>0</v>
      </c>
      <c r="N6870" s="4">
        <v>132000</v>
      </c>
      <c r="O6870" s="4">
        <v>0</v>
      </c>
      <c r="P6870" s="4">
        <v>-132000</v>
      </c>
      <c r="Q6870" s="4">
        <v>9016</v>
      </c>
      <c r="R6870" s="4" t="b">
        <f t="shared" si="111"/>
        <v>0</v>
      </c>
      <c r="S6870" s="4">
        <v>0</v>
      </c>
    </row>
    <row r="6871" spans="1:19" ht="14.25" customHeight="1">
      <c r="A6871" s="4" t="s">
        <v>3923</v>
      </c>
      <c r="B6871" s="5" t="s">
        <v>646</v>
      </c>
      <c r="C6871" s="4">
        <v>0</v>
      </c>
      <c r="D6871" s="4" t="s">
        <v>646</v>
      </c>
      <c r="E6871" s="4" t="b">
        <f t="shared" si="110"/>
        <v>0</v>
      </c>
      <c r="F6871" s="4">
        <v>0</v>
      </c>
      <c r="G6871" s="4">
        <v>7101</v>
      </c>
      <c r="H6871" s="3" t="s">
        <v>21</v>
      </c>
      <c r="K6871" s="4">
        <v>0</v>
      </c>
      <c r="L6871" s="4">
        <v>110000</v>
      </c>
      <c r="M6871" s="4">
        <v>0</v>
      </c>
      <c r="N6871" s="4">
        <v>0</v>
      </c>
      <c r="O6871" s="4">
        <v>0</v>
      </c>
      <c r="P6871" s="4">
        <v>0</v>
      </c>
      <c r="Q6871" s="4">
        <v>9017</v>
      </c>
      <c r="R6871" s="4" t="b">
        <f t="shared" si="111"/>
        <v>0</v>
      </c>
      <c r="S6871" s="4">
        <v>0</v>
      </c>
    </row>
    <row r="6872" spans="1:19" ht="14.25" customHeight="1">
      <c r="A6872" s="4" t="s">
        <v>3923</v>
      </c>
      <c r="B6872" s="5"/>
      <c r="C6872" s="4">
        <v>0</v>
      </c>
      <c r="E6872" s="4" t="b">
        <f t="shared" si="110"/>
        <v>0</v>
      </c>
      <c r="F6872" s="4">
        <v>0</v>
      </c>
      <c r="G6872" s="4">
        <v>7101</v>
      </c>
      <c r="H6872" s="6">
        <v>43844</v>
      </c>
      <c r="I6872" s="4" t="s">
        <v>4043</v>
      </c>
      <c r="J6872" s="4" t="s">
        <v>40</v>
      </c>
      <c r="K6872" s="4">
        <v>13514</v>
      </c>
      <c r="L6872" s="4">
        <v>0</v>
      </c>
      <c r="M6872" s="4">
        <v>0</v>
      </c>
      <c r="N6872" s="4">
        <v>10000</v>
      </c>
      <c r="O6872" s="4">
        <v>0</v>
      </c>
      <c r="P6872" s="4">
        <v>-10000</v>
      </c>
      <c r="Q6872" s="4">
        <v>9018</v>
      </c>
      <c r="R6872" s="4" t="b">
        <f t="shared" si="111"/>
        <v>0</v>
      </c>
      <c r="S6872" s="4">
        <v>0</v>
      </c>
    </row>
    <row r="6873" spans="1:19" ht="14.25" customHeight="1">
      <c r="A6873" s="4" t="s">
        <v>3923</v>
      </c>
      <c r="B6873" s="5"/>
      <c r="C6873" s="4">
        <v>0</v>
      </c>
      <c r="E6873" s="4" t="b">
        <f t="shared" si="110"/>
        <v>0</v>
      </c>
      <c r="F6873" s="4">
        <v>0</v>
      </c>
      <c r="G6873" s="4">
        <v>7101</v>
      </c>
      <c r="H6873" s="6">
        <v>43872</v>
      </c>
      <c r="I6873" s="4" t="s">
        <v>4043</v>
      </c>
      <c r="J6873" s="4" t="s">
        <v>40</v>
      </c>
      <c r="K6873" s="4">
        <v>13573</v>
      </c>
      <c r="L6873" s="4">
        <v>0</v>
      </c>
      <c r="M6873" s="4">
        <v>0</v>
      </c>
      <c r="N6873" s="4">
        <v>10000</v>
      </c>
      <c r="O6873" s="4">
        <v>0</v>
      </c>
      <c r="P6873" s="4">
        <v>-20000</v>
      </c>
      <c r="Q6873" s="4">
        <v>9019</v>
      </c>
      <c r="R6873" s="4" t="b">
        <f t="shared" si="111"/>
        <v>0</v>
      </c>
      <c r="S6873" s="4">
        <v>0</v>
      </c>
    </row>
    <row r="6874" spans="1:19" ht="14.25" customHeight="1">
      <c r="A6874" s="4" t="s">
        <v>3923</v>
      </c>
      <c r="B6874" s="5"/>
      <c r="C6874" s="4">
        <v>0</v>
      </c>
      <c r="E6874" s="4" t="b">
        <f t="shared" si="110"/>
        <v>0</v>
      </c>
      <c r="F6874" s="4">
        <v>0</v>
      </c>
      <c r="G6874" s="4">
        <v>7101</v>
      </c>
      <c r="H6874" s="6">
        <v>43901</v>
      </c>
      <c r="I6874" s="4" t="s">
        <v>4043</v>
      </c>
      <c r="J6874" s="4" t="s">
        <v>40</v>
      </c>
      <c r="K6874" s="4">
        <v>13651</v>
      </c>
      <c r="L6874" s="4">
        <v>0</v>
      </c>
      <c r="M6874" s="4">
        <v>0</v>
      </c>
      <c r="N6874" s="4">
        <v>10000</v>
      </c>
      <c r="O6874" s="4">
        <v>0</v>
      </c>
      <c r="P6874" s="4">
        <v>-30000</v>
      </c>
      <c r="Q6874" s="4">
        <v>9020</v>
      </c>
      <c r="R6874" s="4" t="b">
        <f t="shared" si="111"/>
        <v>0</v>
      </c>
      <c r="S6874" s="4">
        <v>0</v>
      </c>
    </row>
    <row r="6875" spans="1:19" ht="14.25" customHeight="1">
      <c r="A6875" s="4" t="s">
        <v>3923</v>
      </c>
      <c r="B6875" s="5"/>
      <c r="C6875" s="4">
        <v>0</v>
      </c>
      <c r="E6875" s="4" t="b">
        <f t="shared" si="110"/>
        <v>0</v>
      </c>
      <c r="F6875" s="4">
        <v>0</v>
      </c>
      <c r="G6875" s="4">
        <v>7101</v>
      </c>
      <c r="H6875" s="6">
        <v>43934</v>
      </c>
      <c r="I6875" s="4" t="s">
        <v>4043</v>
      </c>
      <c r="J6875" s="4" t="s">
        <v>40</v>
      </c>
      <c r="K6875" s="4">
        <v>13705</v>
      </c>
      <c r="L6875" s="4">
        <v>0</v>
      </c>
      <c r="M6875" s="4">
        <v>0</v>
      </c>
      <c r="N6875" s="4">
        <v>10000</v>
      </c>
      <c r="O6875" s="4">
        <v>0</v>
      </c>
      <c r="P6875" s="4">
        <v>-40000</v>
      </c>
      <c r="Q6875" s="4">
        <v>9021</v>
      </c>
      <c r="R6875" s="4" t="b">
        <f t="shared" si="111"/>
        <v>0</v>
      </c>
      <c r="S6875" s="4">
        <v>0</v>
      </c>
    </row>
    <row r="6876" spans="1:19" ht="14.25" customHeight="1">
      <c r="A6876" s="4" t="s">
        <v>3923</v>
      </c>
      <c r="B6876" s="5"/>
      <c r="C6876" s="4">
        <v>0</v>
      </c>
      <c r="E6876" s="4" t="b">
        <f t="shared" si="110"/>
        <v>0</v>
      </c>
      <c r="F6876" s="4">
        <v>0</v>
      </c>
      <c r="G6876" s="4">
        <v>7101</v>
      </c>
      <c r="H6876" s="6">
        <v>43990</v>
      </c>
      <c r="I6876" s="4" t="s">
        <v>4043</v>
      </c>
      <c r="J6876" s="4" t="s">
        <v>868</v>
      </c>
      <c r="K6876" s="4">
        <v>32</v>
      </c>
      <c r="L6876" s="4">
        <v>0</v>
      </c>
      <c r="M6876" s="4">
        <v>0</v>
      </c>
      <c r="N6876" s="4">
        <v>10000</v>
      </c>
      <c r="O6876" s="4">
        <v>0</v>
      </c>
      <c r="P6876" s="4">
        <v>-50000</v>
      </c>
      <c r="Q6876" s="4">
        <v>9022</v>
      </c>
      <c r="R6876" s="4" t="b">
        <f t="shared" si="111"/>
        <v>0</v>
      </c>
      <c r="S6876" s="4">
        <v>0</v>
      </c>
    </row>
    <row r="6877" spans="1:19" ht="14.25" customHeight="1">
      <c r="A6877" s="4" t="s">
        <v>3923</v>
      </c>
      <c r="B6877" s="5"/>
      <c r="C6877" s="4">
        <v>0</v>
      </c>
      <c r="E6877" s="4" t="b">
        <f t="shared" si="110"/>
        <v>0</v>
      </c>
      <c r="F6877" s="4">
        <v>0</v>
      </c>
      <c r="G6877" s="4">
        <v>7101</v>
      </c>
      <c r="H6877" s="6">
        <v>44025</v>
      </c>
      <c r="I6877" s="4" t="s">
        <v>4043</v>
      </c>
      <c r="J6877" s="4" t="s">
        <v>40</v>
      </c>
      <c r="K6877" s="4">
        <v>13954</v>
      </c>
      <c r="L6877" s="4">
        <v>0</v>
      </c>
      <c r="M6877" s="4">
        <v>0</v>
      </c>
      <c r="N6877" s="4">
        <v>10000</v>
      </c>
      <c r="O6877" s="4">
        <v>0</v>
      </c>
      <c r="P6877" s="4">
        <v>-60000</v>
      </c>
      <c r="Q6877" s="4">
        <v>9023</v>
      </c>
      <c r="R6877" s="4" t="b">
        <f t="shared" si="111"/>
        <v>0</v>
      </c>
      <c r="S6877" s="4">
        <v>0</v>
      </c>
    </row>
    <row r="6878" spans="1:19" ht="14.25" customHeight="1">
      <c r="A6878" s="4" t="s">
        <v>3923</v>
      </c>
      <c r="B6878" s="5"/>
      <c r="C6878" s="4">
        <v>0</v>
      </c>
      <c r="E6878" s="4" t="b">
        <f t="shared" si="110"/>
        <v>0</v>
      </c>
      <c r="F6878" s="4">
        <v>0</v>
      </c>
      <c r="G6878" s="4">
        <v>7101</v>
      </c>
      <c r="H6878" s="6">
        <v>44054</v>
      </c>
      <c r="I6878" s="4" t="s">
        <v>4043</v>
      </c>
      <c r="J6878" s="4" t="s">
        <v>40</v>
      </c>
      <c r="K6878" s="4">
        <v>14008</v>
      </c>
      <c r="L6878" s="4">
        <v>0</v>
      </c>
      <c r="M6878" s="4">
        <v>0</v>
      </c>
      <c r="N6878" s="4">
        <v>10000</v>
      </c>
      <c r="O6878" s="4">
        <v>0</v>
      </c>
      <c r="P6878" s="4">
        <v>-70000</v>
      </c>
      <c r="Q6878" s="4">
        <v>9024</v>
      </c>
      <c r="R6878" s="4" t="b">
        <f t="shared" si="111"/>
        <v>0</v>
      </c>
      <c r="S6878" s="4">
        <v>0</v>
      </c>
    </row>
    <row r="6879" spans="1:19" ht="14.25" customHeight="1">
      <c r="A6879" s="4" t="s">
        <v>3923</v>
      </c>
      <c r="B6879" s="5"/>
      <c r="C6879" s="4">
        <v>0</v>
      </c>
      <c r="E6879" s="4" t="b">
        <f t="shared" si="110"/>
        <v>0</v>
      </c>
      <c r="F6879" s="4">
        <v>0</v>
      </c>
      <c r="G6879" s="4">
        <v>7101</v>
      </c>
      <c r="H6879" s="6">
        <v>44080</v>
      </c>
      <c r="I6879" s="4" t="s">
        <v>4043</v>
      </c>
      <c r="J6879" s="4" t="s">
        <v>40</v>
      </c>
      <c r="K6879" s="4">
        <v>14078</v>
      </c>
      <c r="L6879" s="4">
        <v>0</v>
      </c>
      <c r="M6879" s="4">
        <v>0</v>
      </c>
      <c r="N6879" s="4">
        <v>10000</v>
      </c>
      <c r="O6879" s="4">
        <v>0</v>
      </c>
      <c r="P6879" s="4">
        <v>-80000</v>
      </c>
      <c r="Q6879" s="4">
        <v>9025</v>
      </c>
      <c r="R6879" s="4" t="b">
        <f t="shared" si="111"/>
        <v>0</v>
      </c>
      <c r="S6879" s="4">
        <v>0</v>
      </c>
    </row>
    <row r="6880" spans="1:19" ht="14.25" customHeight="1">
      <c r="A6880" s="4" t="s">
        <v>3923</v>
      </c>
      <c r="B6880" s="5"/>
      <c r="C6880" s="4">
        <v>0</v>
      </c>
      <c r="E6880" s="4" t="b">
        <f t="shared" si="110"/>
        <v>0</v>
      </c>
      <c r="F6880" s="4">
        <v>0</v>
      </c>
      <c r="G6880" s="4">
        <v>7101</v>
      </c>
      <c r="H6880" s="6">
        <v>44118</v>
      </c>
      <c r="I6880" s="4" t="s">
        <v>4043</v>
      </c>
      <c r="J6880" s="4" t="s">
        <v>40</v>
      </c>
      <c r="K6880" s="4">
        <v>14152</v>
      </c>
      <c r="L6880" s="4">
        <v>0</v>
      </c>
      <c r="M6880" s="4">
        <v>0</v>
      </c>
      <c r="N6880" s="4">
        <v>10000</v>
      </c>
      <c r="O6880" s="4">
        <v>0</v>
      </c>
      <c r="P6880" s="4">
        <v>-90000</v>
      </c>
      <c r="Q6880" s="4">
        <v>9026</v>
      </c>
      <c r="R6880" s="4" t="b">
        <f t="shared" si="111"/>
        <v>0</v>
      </c>
      <c r="S6880" s="4">
        <v>0</v>
      </c>
    </row>
    <row r="6881" spans="1:19" ht="14.25" customHeight="1">
      <c r="A6881" s="4" t="s">
        <v>3923</v>
      </c>
      <c r="B6881" s="5"/>
      <c r="C6881" s="4">
        <v>0</v>
      </c>
      <c r="E6881" s="4" t="b">
        <f t="shared" si="110"/>
        <v>0</v>
      </c>
      <c r="F6881" s="4">
        <v>0</v>
      </c>
      <c r="G6881" s="4">
        <v>7101</v>
      </c>
      <c r="H6881" s="6">
        <v>44146</v>
      </c>
      <c r="I6881" s="4" t="s">
        <v>4043</v>
      </c>
      <c r="J6881" s="4" t="s">
        <v>40</v>
      </c>
      <c r="K6881" s="4">
        <v>14228</v>
      </c>
      <c r="L6881" s="4">
        <v>0</v>
      </c>
      <c r="M6881" s="4">
        <v>0</v>
      </c>
      <c r="N6881" s="4">
        <v>10000</v>
      </c>
      <c r="O6881" s="4">
        <v>0</v>
      </c>
      <c r="P6881" s="4">
        <v>-100000</v>
      </c>
      <c r="Q6881" s="4">
        <v>9027</v>
      </c>
      <c r="R6881" s="4" t="b">
        <f t="shared" si="111"/>
        <v>0</v>
      </c>
      <c r="S6881" s="4">
        <v>0</v>
      </c>
    </row>
    <row r="6882" spans="1:19" ht="14.25" customHeight="1">
      <c r="A6882" s="4" t="s">
        <v>3923</v>
      </c>
      <c r="B6882" s="5"/>
      <c r="C6882" s="4">
        <v>0</v>
      </c>
      <c r="E6882" s="4" t="b">
        <f t="shared" si="110"/>
        <v>0</v>
      </c>
      <c r="F6882" s="4">
        <v>0</v>
      </c>
      <c r="G6882" s="4">
        <v>7101</v>
      </c>
      <c r="H6882" s="6">
        <v>44174</v>
      </c>
      <c r="I6882" s="4" t="s">
        <v>4043</v>
      </c>
      <c r="J6882" s="4" t="s">
        <v>40</v>
      </c>
      <c r="K6882" s="4">
        <v>14294</v>
      </c>
      <c r="L6882" s="4">
        <v>0</v>
      </c>
      <c r="M6882" s="4">
        <v>0</v>
      </c>
      <c r="N6882" s="4">
        <v>10000</v>
      </c>
      <c r="O6882" s="4">
        <v>0</v>
      </c>
      <c r="P6882" s="4">
        <v>-110000</v>
      </c>
      <c r="Q6882" s="4">
        <v>9028</v>
      </c>
      <c r="R6882" s="4" t="b">
        <f t="shared" si="111"/>
        <v>0</v>
      </c>
      <c r="S6882" s="4">
        <v>0</v>
      </c>
    </row>
    <row r="6883" spans="1:19" ht="14.25" customHeight="1">
      <c r="A6883" s="4" t="s">
        <v>3923</v>
      </c>
      <c r="B6883" s="5" t="s">
        <v>4044</v>
      </c>
      <c r="C6883" s="4">
        <v>0</v>
      </c>
      <c r="D6883" s="4" t="s">
        <v>4044</v>
      </c>
      <c r="E6883" s="4" t="b">
        <f t="shared" si="110"/>
        <v>0</v>
      </c>
      <c r="F6883" s="4">
        <v>0</v>
      </c>
      <c r="G6883" s="4">
        <v>7101</v>
      </c>
      <c r="H6883" s="3" t="s">
        <v>21</v>
      </c>
      <c r="K6883" s="4">
        <v>0</v>
      </c>
      <c r="L6883" s="4">
        <v>0</v>
      </c>
      <c r="M6883" s="4">
        <v>0</v>
      </c>
      <c r="N6883" s="4">
        <v>110000</v>
      </c>
      <c r="O6883" s="4">
        <v>0</v>
      </c>
      <c r="P6883" s="4">
        <v>-110000</v>
      </c>
      <c r="Q6883" s="4">
        <v>9029</v>
      </c>
      <c r="R6883" s="4" t="b">
        <f t="shared" si="111"/>
        <v>0</v>
      </c>
      <c r="S6883" s="4">
        <v>0</v>
      </c>
    </row>
    <row r="6884" spans="1:19" ht="14.25" customHeight="1">
      <c r="A6884" s="4" t="s">
        <v>3923</v>
      </c>
      <c r="B6884" s="5" t="s">
        <v>655</v>
      </c>
      <c r="C6884" s="4">
        <v>0</v>
      </c>
      <c r="D6884" s="4" t="s">
        <v>655</v>
      </c>
      <c r="E6884" s="4" t="b">
        <f t="shared" si="110"/>
        <v>0</v>
      </c>
      <c r="F6884" s="4">
        <v>0</v>
      </c>
      <c r="G6884" s="4">
        <v>7102</v>
      </c>
      <c r="H6884" s="3" t="s">
        <v>21</v>
      </c>
      <c r="K6884" s="4">
        <v>0</v>
      </c>
      <c r="L6884" s="4">
        <v>33000</v>
      </c>
      <c r="M6884" s="4">
        <v>0</v>
      </c>
      <c r="N6884" s="4">
        <v>0</v>
      </c>
      <c r="O6884" s="4">
        <v>0</v>
      </c>
      <c r="P6884" s="4">
        <v>0</v>
      </c>
      <c r="Q6884" s="4">
        <v>9030</v>
      </c>
      <c r="R6884" s="4" t="b">
        <f t="shared" si="111"/>
        <v>0</v>
      </c>
      <c r="S6884" s="4">
        <v>0</v>
      </c>
    </row>
    <row r="6885" spans="1:19" ht="14.25" customHeight="1">
      <c r="A6885" s="4" t="s">
        <v>3923</v>
      </c>
      <c r="B6885" s="5"/>
      <c r="C6885" s="4">
        <v>0</v>
      </c>
      <c r="E6885" s="4" t="b">
        <f t="shared" si="110"/>
        <v>0</v>
      </c>
      <c r="F6885" s="4">
        <v>0</v>
      </c>
      <c r="G6885" s="4">
        <v>7102</v>
      </c>
      <c r="H6885" s="6">
        <v>44111</v>
      </c>
      <c r="I6885" s="4" t="s">
        <v>4045</v>
      </c>
      <c r="J6885" s="4" t="s">
        <v>40</v>
      </c>
      <c r="K6885" s="4">
        <v>14164</v>
      </c>
      <c r="L6885" s="4">
        <v>0</v>
      </c>
      <c r="M6885" s="4">
        <v>0</v>
      </c>
      <c r="N6885" s="4">
        <v>11000</v>
      </c>
      <c r="O6885" s="4">
        <v>0</v>
      </c>
      <c r="P6885" s="4">
        <v>-11000</v>
      </c>
      <c r="Q6885" s="4">
        <v>9031</v>
      </c>
      <c r="R6885" s="4" t="b">
        <f t="shared" si="111"/>
        <v>0</v>
      </c>
      <c r="S6885" s="4">
        <v>0</v>
      </c>
    </row>
    <row r="6886" spans="1:19" ht="14.25" customHeight="1">
      <c r="A6886" s="4" t="s">
        <v>3923</v>
      </c>
      <c r="B6886" s="5"/>
      <c r="C6886" s="4">
        <v>0</v>
      </c>
      <c r="E6886" s="4" t="b">
        <f t="shared" si="110"/>
        <v>0</v>
      </c>
      <c r="F6886" s="4">
        <v>0</v>
      </c>
      <c r="G6886" s="4">
        <v>7102</v>
      </c>
      <c r="H6886" s="6">
        <v>44142</v>
      </c>
      <c r="I6886" s="4" t="s">
        <v>4045</v>
      </c>
      <c r="J6886" s="4" t="s">
        <v>40</v>
      </c>
      <c r="K6886" s="4">
        <v>14223</v>
      </c>
      <c r="L6886" s="4">
        <v>0</v>
      </c>
      <c r="M6886" s="4">
        <v>0</v>
      </c>
      <c r="N6886" s="4">
        <v>11000</v>
      </c>
      <c r="O6886" s="4">
        <v>0</v>
      </c>
      <c r="P6886" s="4">
        <v>-22000</v>
      </c>
      <c r="Q6886" s="4">
        <v>9032</v>
      </c>
      <c r="R6886" s="4" t="b">
        <f t="shared" si="111"/>
        <v>0</v>
      </c>
      <c r="S6886" s="4">
        <v>0</v>
      </c>
    </row>
    <row r="6887" spans="1:19" ht="14.25" customHeight="1">
      <c r="A6887" s="4" t="s">
        <v>3923</v>
      </c>
      <c r="B6887" s="5"/>
      <c r="C6887" s="4">
        <v>0</v>
      </c>
      <c r="E6887" s="4" t="b">
        <f t="shared" si="110"/>
        <v>0</v>
      </c>
      <c r="F6887" s="4">
        <v>0</v>
      </c>
      <c r="G6887" s="4">
        <v>7102</v>
      </c>
      <c r="H6887" s="6">
        <v>44174</v>
      </c>
      <c r="I6887" s="4" t="s">
        <v>4045</v>
      </c>
      <c r="J6887" s="4" t="s">
        <v>40</v>
      </c>
      <c r="K6887" s="4">
        <v>14295</v>
      </c>
      <c r="L6887" s="4">
        <v>0</v>
      </c>
      <c r="M6887" s="4">
        <v>0</v>
      </c>
      <c r="N6887" s="4">
        <v>11000</v>
      </c>
      <c r="O6887" s="4">
        <v>0</v>
      </c>
      <c r="P6887" s="4">
        <v>-33000</v>
      </c>
      <c r="Q6887" s="4">
        <v>9033</v>
      </c>
      <c r="R6887" s="4" t="b">
        <f t="shared" si="111"/>
        <v>0</v>
      </c>
      <c r="S6887" s="4">
        <v>0</v>
      </c>
    </row>
    <row r="6888" spans="1:19" ht="14.25" customHeight="1">
      <c r="A6888" s="4" t="s">
        <v>3923</v>
      </c>
      <c r="B6888" s="5" t="s">
        <v>4046</v>
      </c>
      <c r="C6888" s="4">
        <v>0</v>
      </c>
      <c r="D6888" s="4" t="s">
        <v>4046</v>
      </c>
      <c r="E6888" s="4" t="b">
        <f t="shared" si="110"/>
        <v>0</v>
      </c>
      <c r="F6888" s="4">
        <v>0</v>
      </c>
      <c r="G6888" s="4">
        <v>7102</v>
      </c>
      <c r="H6888" s="3" t="s">
        <v>21</v>
      </c>
      <c r="K6888" s="4">
        <v>0</v>
      </c>
      <c r="L6888" s="4">
        <v>0</v>
      </c>
      <c r="M6888" s="4">
        <v>0</v>
      </c>
      <c r="N6888" s="4">
        <v>33000</v>
      </c>
      <c r="O6888" s="4">
        <v>0</v>
      </c>
      <c r="P6888" s="4">
        <v>-33000</v>
      </c>
      <c r="Q6888" s="4">
        <v>9034</v>
      </c>
      <c r="R6888" s="4" t="b">
        <f t="shared" si="111"/>
        <v>0</v>
      </c>
      <c r="S6888" s="4">
        <v>0</v>
      </c>
    </row>
    <row r="6889" spans="1:19" ht="14.25" customHeight="1">
      <c r="A6889" s="4" t="s">
        <v>3923</v>
      </c>
      <c r="B6889" s="5" t="s">
        <v>666</v>
      </c>
      <c r="C6889" s="4">
        <v>0</v>
      </c>
      <c r="D6889" s="4" t="s">
        <v>666</v>
      </c>
      <c r="E6889" s="4" t="b">
        <f t="shared" si="110"/>
        <v>0</v>
      </c>
      <c r="F6889" s="4">
        <v>0</v>
      </c>
      <c r="G6889" s="4">
        <v>7201</v>
      </c>
      <c r="H6889" s="3" t="s">
        <v>21</v>
      </c>
      <c r="K6889" s="4">
        <v>0</v>
      </c>
      <c r="L6889" s="4">
        <v>11000</v>
      </c>
      <c r="M6889" s="4">
        <v>0</v>
      </c>
      <c r="N6889" s="4">
        <v>0</v>
      </c>
      <c r="O6889" s="4">
        <v>0</v>
      </c>
      <c r="P6889" s="4">
        <v>0</v>
      </c>
      <c r="Q6889" s="4">
        <v>9035</v>
      </c>
      <c r="R6889" s="4" t="b">
        <f t="shared" si="111"/>
        <v>0</v>
      </c>
      <c r="S6889" s="4">
        <v>0</v>
      </c>
    </row>
    <row r="6890" spans="1:19" ht="14.25" customHeight="1">
      <c r="A6890" s="4" t="s">
        <v>3923</v>
      </c>
      <c r="B6890" s="5"/>
      <c r="C6890" s="4">
        <v>0</v>
      </c>
      <c r="E6890" s="4" t="b">
        <f t="shared" si="110"/>
        <v>0</v>
      </c>
      <c r="F6890" s="4">
        <v>0</v>
      </c>
      <c r="G6890" s="4">
        <v>7201</v>
      </c>
      <c r="H6890" s="6">
        <v>44081</v>
      </c>
      <c r="I6890" s="4" t="s">
        <v>4047</v>
      </c>
      <c r="J6890" s="4" t="s">
        <v>40</v>
      </c>
      <c r="K6890" s="4">
        <v>14037</v>
      </c>
      <c r="L6890" s="4">
        <v>0</v>
      </c>
      <c r="M6890" s="4">
        <v>0</v>
      </c>
      <c r="N6890" s="4">
        <v>11000</v>
      </c>
      <c r="O6890" s="4">
        <v>0</v>
      </c>
      <c r="P6890" s="4">
        <v>-11000</v>
      </c>
      <c r="Q6890" s="4">
        <v>9036</v>
      </c>
      <c r="R6890" s="4" t="b">
        <f t="shared" si="111"/>
        <v>0</v>
      </c>
      <c r="S6890" s="4">
        <v>0</v>
      </c>
    </row>
    <row r="6891" spans="1:19" ht="14.25" customHeight="1">
      <c r="A6891" s="4" t="s">
        <v>3923</v>
      </c>
      <c r="B6891" s="5" t="s">
        <v>4048</v>
      </c>
      <c r="C6891" s="4">
        <v>0</v>
      </c>
      <c r="D6891" s="4" t="s">
        <v>4048</v>
      </c>
      <c r="E6891" s="4" t="b">
        <f t="shared" si="110"/>
        <v>0</v>
      </c>
      <c r="F6891" s="4">
        <v>0</v>
      </c>
      <c r="G6891" s="4">
        <v>7201</v>
      </c>
      <c r="H6891" s="3" t="s">
        <v>21</v>
      </c>
      <c r="K6891" s="4">
        <v>0</v>
      </c>
      <c r="L6891" s="4">
        <v>0</v>
      </c>
      <c r="M6891" s="4">
        <v>0</v>
      </c>
      <c r="N6891" s="4">
        <v>11000</v>
      </c>
      <c r="O6891" s="4">
        <v>0</v>
      </c>
      <c r="P6891" s="4">
        <v>-11000</v>
      </c>
      <c r="Q6891" s="4">
        <v>9037</v>
      </c>
      <c r="R6891" s="4" t="b">
        <f t="shared" si="111"/>
        <v>0</v>
      </c>
      <c r="S6891" s="4">
        <v>0</v>
      </c>
    </row>
    <row r="6892" spans="1:19" ht="14.25" customHeight="1">
      <c r="A6892" s="4" t="s">
        <v>3923</v>
      </c>
      <c r="B6892" s="5" t="s">
        <v>615</v>
      </c>
      <c r="C6892" s="4">
        <v>0</v>
      </c>
      <c r="D6892" s="4" t="s">
        <v>615</v>
      </c>
      <c r="E6892" s="4" t="b">
        <f t="shared" si="110"/>
        <v>0</v>
      </c>
      <c r="F6892" s="4">
        <v>0</v>
      </c>
      <c r="G6892" s="4">
        <v>7202</v>
      </c>
      <c r="H6892" s="3" t="s">
        <v>21</v>
      </c>
      <c r="K6892" s="4">
        <v>0</v>
      </c>
      <c r="L6892" s="4">
        <v>50000</v>
      </c>
      <c r="M6892" s="4">
        <v>0</v>
      </c>
      <c r="N6892" s="4">
        <v>0</v>
      </c>
      <c r="O6892" s="4">
        <v>0</v>
      </c>
      <c r="P6892" s="4">
        <v>0</v>
      </c>
      <c r="Q6892" s="4">
        <v>9038</v>
      </c>
      <c r="R6892" s="4" t="b">
        <f t="shared" si="111"/>
        <v>0</v>
      </c>
      <c r="S6892" s="4">
        <v>0</v>
      </c>
    </row>
    <row r="6893" spans="1:19" ht="14.25" customHeight="1">
      <c r="A6893" s="4" t="s">
        <v>3923</v>
      </c>
      <c r="B6893" s="5"/>
      <c r="C6893" s="4">
        <v>0</v>
      </c>
      <c r="E6893" s="4" t="b">
        <f t="shared" si="110"/>
        <v>0</v>
      </c>
      <c r="F6893" s="4">
        <v>0</v>
      </c>
      <c r="G6893" s="4">
        <v>7202</v>
      </c>
      <c r="H6893" s="6">
        <v>43874</v>
      </c>
      <c r="I6893" s="4" t="s">
        <v>4049</v>
      </c>
      <c r="J6893" s="4" t="s">
        <v>40</v>
      </c>
      <c r="K6893" s="4">
        <v>13587</v>
      </c>
      <c r="L6893" s="4">
        <v>0</v>
      </c>
      <c r="M6893" s="4">
        <v>0</v>
      </c>
      <c r="N6893" s="4">
        <v>10000</v>
      </c>
      <c r="O6893" s="4">
        <v>0</v>
      </c>
      <c r="P6893" s="4">
        <v>-10000</v>
      </c>
      <c r="Q6893" s="4">
        <v>9039</v>
      </c>
      <c r="R6893" s="4" t="b">
        <f t="shared" si="111"/>
        <v>0</v>
      </c>
      <c r="S6893" s="4">
        <v>0</v>
      </c>
    </row>
    <row r="6894" spans="1:19" ht="14.25" customHeight="1">
      <c r="A6894" s="4" t="s">
        <v>3923</v>
      </c>
      <c r="B6894" s="5"/>
      <c r="C6894" s="4">
        <v>0</v>
      </c>
      <c r="E6894" s="4" t="b">
        <f t="shared" si="110"/>
        <v>0</v>
      </c>
      <c r="F6894" s="4">
        <v>0</v>
      </c>
      <c r="G6894" s="4">
        <v>7202</v>
      </c>
      <c r="H6894" s="6">
        <v>44073</v>
      </c>
      <c r="I6894" s="4" t="s">
        <v>672</v>
      </c>
      <c r="J6894" s="4" t="s">
        <v>40</v>
      </c>
      <c r="K6894" s="4">
        <v>14027</v>
      </c>
      <c r="L6894" s="4">
        <v>0</v>
      </c>
      <c r="M6894" s="4">
        <v>0</v>
      </c>
      <c r="N6894" s="4">
        <v>40000</v>
      </c>
      <c r="O6894" s="4">
        <v>0</v>
      </c>
      <c r="P6894" s="4">
        <v>-50000</v>
      </c>
      <c r="Q6894" s="4">
        <v>9040</v>
      </c>
      <c r="R6894" s="4" t="b">
        <f t="shared" si="111"/>
        <v>0</v>
      </c>
      <c r="S6894" s="4">
        <v>0</v>
      </c>
    </row>
    <row r="6895" spans="1:19" ht="14.25" customHeight="1">
      <c r="A6895" s="4" t="s">
        <v>3923</v>
      </c>
      <c r="B6895" s="5" t="s">
        <v>4050</v>
      </c>
      <c r="C6895" s="4">
        <v>0</v>
      </c>
      <c r="D6895" s="4" t="s">
        <v>4050</v>
      </c>
      <c r="E6895" s="4" t="b">
        <f t="shared" si="110"/>
        <v>0</v>
      </c>
      <c r="F6895" s="4">
        <v>0</v>
      </c>
      <c r="G6895" s="4">
        <v>7202</v>
      </c>
      <c r="H6895" s="3" t="s">
        <v>21</v>
      </c>
      <c r="K6895" s="4">
        <v>0</v>
      </c>
      <c r="L6895" s="4">
        <v>0</v>
      </c>
      <c r="M6895" s="4">
        <v>0</v>
      </c>
      <c r="N6895" s="4">
        <v>50000</v>
      </c>
      <c r="O6895" s="4">
        <v>0</v>
      </c>
      <c r="P6895" s="4">
        <v>-50000</v>
      </c>
      <c r="Q6895" s="4">
        <v>9041</v>
      </c>
      <c r="R6895" s="4" t="b">
        <f t="shared" si="111"/>
        <v>0</v>
      </c>
      <c r="S6895" s="4">
        <v>0</v>
      </c>
    </row>
    <row r="6896" spans="1:19" ht="14.25" customHeight="1">
      <c r="A6896" s="4" t="s">
        <v>3923</v>
      </c>
      <c r="B6896" s="5" t="s">
        <v>680</v>
      </c>
      <c r="C6896" s="4">
        <v>0</v>
      </c>
      <c r="D6896" s="4" t="s">
        <v>680</v>
      </c>
      <c r="E6896" s="4" t="b">
        <f t="shared" si="110"/>
        <v>0</v>
      </c>
      <c r="F6896" s="4">
        <v>0</v>
      </c>
      <c r="G6896" s="4">
        <v>7301</v>
      </c>
      <c r="H6896" s="3" t="s">
        <v>21</v>
      </c>
      <c r="K6896" s="4">
        <v>0</v>
      </c>
      <c r="L6896" s="4">
        <v>132000</v>
      </c>
      <c r="M6896" s="4">
        <v>0</v>
      </c>
      <c r="N6896" s="4">
        <v>0</v>
      </c>
      <c r="O6896" s="4">
        <v>0</v>
      </c>
      <c r="P6896" s="4">
        <v>0</v>
      </c>
      <c r="Q6896" s="4">
        <v>9042</v>
      </c>
      <c r="R6896" s="4" t="b">
        <f t="shared" si="111"/>
        <v>0</v>
      </c>
      <c r="S6896" s="4">
        <v>0</v>
      </c>
    </row>
    <row r="6897" spans="1:19" ht="14.25" customHeight="1">
      <c r="A6897" s="4" t="s">
        <v>3923</v>
      </c>
      <c r="B6897" s="5"/>
      <c r="C6897" s="4">
        <v>0</v>
      </c>
      <c r="E6897" s="4" t="b">
        <f t="shared" si="110"/>
        <v>0</v>
      </c>
      <c r="F6897" s="4">
        <v>0</v>
      </c>
      <c r="G6897" s="4">
        <v>7301</v>
      </c>
      <c r="H6897" s="6">
        <v>43840</v>
      </c>
      <c r="I6897" s="4" t="s">
        <v>4051</v>
      </c>
      <c r="J6897" s="4" t="s">
        <v>40</v>
      </c>
      <c r="K6897" s="4">
        <v>13493</v>
      </c>
      <c r="L6897" s="4">
        <v>0</v>
      </c>
      <c r="M6897" s="4">
        <v>0</v>
      </c>
      <c r="N6897" s="4">
        <v>11000</v>
      </c>
      <c r="O6897" s="4">
        <v>0</v>
      </c>
      <c r="P6897" s="4">
        <v>-11000</v>
      </c>
      <c r="Q6897" s="4">
        <v>9043</v>
      </c>
      <c r="R6897" s="4" t="b">
        <f t="shared" si="111"/>
        <v>0</v>
      </c>
      <c r="S6897" s="4">
        <v>0</v>
      </c>
    </row>
    <row r="6898" spans="1:19" ht="14.25" customHeight="1">
      <c r="A6898" s="4" t="s">
        <v>3923</v>
      </c>
      <c r="B6898" s="5"/>
      <c r="C6898" s="4">
        <v>0</v>
      </c>
      <c r="E6898" s="4" t="b">
        <f t="shared" si="110"/>
        <v>0</v>
      </c>
      <c r="F6898" s="4">
        <v>0</v>
      </c>
      <c r="G6898" s="4">
        <v>7301</v>
      </c>
      <c r="H6898" s="6">
        <v>43865</v>
      </c>
      <c r="I6898" s="4" t="s">
        <v>4051</v>
      </c>
      <c r="J6898" s="4" t="s">
        <v>40</v>
      </c>
      <c r="K6898" s="4">
        <v>13544</v>
      </c>
      <c r="L6898" s="4">
        <v>0</v>
      </c>
      <c r="M6898" s="4">
        <v>0</v>
      </c>
      <c r="N6898" s="4">
        <v>11000</v>
      </c>
      <c r="O6898" s="4">
        <v>0</v>
      </c>
      <c r="P6898" s="4">
        <v>-22000</v>
      </c>
      <c r="Q6898" s="4">
        <v>9044</v>
      </c>
      <c r="R6898" s="4" t="b">
        <f t="shared" si="111"/>
        <v>0</v>
      </c>
      <c r="S6898" s="4">
        <v>0</v>
      </c>
    </row>
    <row r="6899" spans="1:19" ht="14.25" customHeight="1">
      <c r="A6899" s="4" t="s">
        <v>3923</v>
      </c>
      <c r="B6899" s="5"/>
      <c r="C6899" s="4">
        <v>0</v>
      </c>
      <c r="E6899" s="4" t="b">
        <f t="shared" si="110"/>
        <v>0</v>
      </c>
      <c r="F6899" s="4">
        <v>0</v>
      </c>
      <c r="G6899" s="4">
        <v>7301</v>
      </c>
      <c r="H6899" s="6">
        <v>43892</v>
      </c>
      <c r="I6899" s="4" t="s">
        <v>4051</v>
      </c>
      <c r="J6899" s="4" t="s">
        <v>40</v>
      </c>
      <c r="K6899" s="4">
        <v>13615</v>
      </c>
      <c r="L6899" s="4">
        <v>0</v>
      </c>
      <c r="M6899" s="4">
        <v>0</v>
      </c>
      <c r="N6899" s="4">
        <v>11000</v>
      </c>
      <c r="O6899" s="4">
        <v>0</v>
      </c>
      <c r="P6899" s="4">
        <v>-33000</v>
      </c>
      <c r="Q6899" s="4">
        <v>9045</v>
      </c>
      <c r="R6899" s="4" t="b">
        <f t="shared" si="111"/>
        <v>0</v>
      </c>
      <c r="S6899" s="4">
        <v>0</v>
      </c>
    </row>
    <row r="6900" spans="1:19" ht="14.25" customHeight="1">
      <c r="A6900" s="4" t="s">
        <v>3923</v>
      </c>
      <c r="B6900" s="5"/>
      <c r="C6900" s="4">
        <v>0</v>
      </c>
      <c r="E6900" s="4" t="b">
        <f t="shared" si="110"/>
        <v>0</v>
      </c>
      <c r="F6900" s="4">
        <v>0</v>
      </c>
      <c r="G6900" s="4">
        <v>7301</v>
      </c>
      <c r="H6900" s="6">
        <v>43938</v>
      </c>
      <c r="I6900" s="4" t="s">
        <v>4051</v>
      </c>
      <c r="J6900" s="4" t="s">
        <v>40</v>
      </c>
      <c r="K6900" s="4">
        <v>13711</v>
      </c>
      <c r="L6900" s="4">
        <v>0</v>
      </c>
      <c r="M6900" s="4">
        <v>0</v>
      </c>
      <c r="N6900" s="4">
        <v>11000</v>
      </c>
      <c r="O6900" s="4">
        <v>0</v>
      </c>
      <c r="P6900" s="4">
        <v>-44000</v>
      </c>
      <c r="Q6900" s="4">
        <v>9046</v>
      </c>
      <c r="R6900" s="4" t="b">
        <f t="shared" si="111"/>
        <v>0</v>
      </c>
      <c r="S6900" s="4">
        <v>0</v>
      </c>
    </row>
    <row r="6901" spans="1:19" ht="14.25" customHeight="1">
      <c r="A6901" s="4" t="s">
        <v>3923</v>
      </c>
      <c r="B6901" s="5"/>
      <c r="C6901" s="4">
        <v>0</v>
      </c>
      <c r="E6901" s="4" t="b">
        <f t="shared" si="110"/>
        <v>0</v>
      </c>
      <c r="F6901" s="4">
        <v>0</v>
      </c>
      <c r="G6901" s="4">
        <v>7301</v>
      </c>
      <c r="H6901" s="6">
        <v>43965</v>
      </c>
      <c r="I6901" s="4" t="s">
        <v>4051</v>
      </c>
      <c r="J6901" s="4" t="s">
        <v>40</v>
      </c>
      <c r="K6901" s="4">
        <v>13775</v>
      </c>
      <c r="L6901" s="4">
        <v>0</v>
      </c>
      <c r="M6901" s="4">
        <v>0</v>
      </c>
      <c r="N6901" s="4">
        <v>11000</v>
      </c>
      <c r="O6901" s="4">
        <v>0</v>
      </c>
      <c r="P6901" s="4">
        <v>-55000</v>
      </c>
      <c r="Q6901" s="4">
        <v>9047</v>
      </c>
      <c r="R6901" s="4" t="b">
        <f t="shared" si="111"/>
        <v>0</v>
      </c>
      <c r="S6901" s="4">
        <v>0</v>
      </c>
    </row>
    <row r="6902" spans="1:19" ht="14.25" customHeight="1">
      <c r="A6902" s="4" t="s">
        <v>3923</v>
      </c>
      <c r="B6902" s="5"/>
      <c r="C6902" s="4">
        <v>0</v>
      </c>
      <c r="E6902" s="4" t="b">
        <f t="shared" si="110"/>
        <v>0</v>
      </c>
      <c r="F6902" s="4">
        <v>0</v>
      </c>
      <c r="G6902" s="4">
        <v>7301</v>
      </c>
      <c r="H6902" s="6">
        <v>43992</v>
      </c>
      <c r="I6902" s="4" t="s">
        <v>4051</v>
      </c>
      <c r="J6902" s="4" t="s">
        <v>40</v>
      </c>
      <c r="K6902" s="4">
        <v>13826</v>
      </c>
      <c r="L6902" s="4">
        <v>0</v>
      </c>
      <c r="M6902" s="4">
        <v>0</v>
      </c>
      <c r="N6902" s="4">
        <v>11000</v>
      </c>
      <c r="O6902" s="4">
        <v>0</v>
      </c>
      <c r="P6902" s="4">
        <v>-66000</v>
      </c>
      <c r="Q6902" s="4">
        <v>9048</v>
      </c>
      <c r="R6902" s="4" t="b">
        <f t="shared" si="111"/>
        <v>0</v>
      </c>
      <c r="S6902" s="4">
        <v>0</v>
      </c>
    </row>
    <row r="6903" spans="1:19" ht="14.25" customHeight="1">
      <c r="A6903" s="4" t="s">
        <v>3923</v>
      </c>
      <c r="B6903" s="5"/>
      <c r="C6903" s="4">
        <v>0</v>
      </c>
      <c r="E6903" s="4" t="b">
        <f t="shared" si="110"/>
        <v>0</v>
      </c>
      <c r="F6903" s="4">
        <v>0</v>
      </c>
      <c r="G6903" s="4">
        <v>7301</v>
      </c>
      <c r="H6903" s="6">
        <v>44018</v>
      </c>
      <c r="I6903" s="4" t="s">
        <v>4051</v>
      </c>
      <c r="J6903" s="4" t="s">
        <v>40</v>
      </c>
      <c r="K6903" s="4">
        <v>13886</v>
      </c>
      <c r="L6903" s="4">
        <v>0</v>
      </c>
      <c r="M6903" s="4">
        <v>0</v>
      </c>
      <c r="N6903" s="4">
        <v>11000</v>
      </c>
      <c r="O6903" s="4">
        <v>0</v>
      </c>
      <c r="P6903" s="4">
        <v>-77000</v>
      </c>
      <c r="Q6903" s="4">
        <v>9049</v>
      </c>
      <c r="R6903" s="4" t="b">
        <f t="shared" si="111"/>
        <v>0</v>
      </c>
      <c r="S6903" s="4">
        <v>0</v>
      </c>
    </row>
    <row r="6904" spans="1:19" ht="14.25" customHeight="1">
      <c r="A6904" s="4" t="s">
        <v>3923</v>
      </c>
      <c r="B6904" s="5"/>
      <c r="C6904" s="4">
        <v>0</v>
      </c>
      <c r="E6904" s="4" t="b">
        <f t="shared" si="110"/>
        <v>0</v>
      </c>
      <c r="F6904" s="4">
        <v>0</v>
      </c>
      <c r="G6904" s="4">
        <v>7301</v>
      </c>
      <c r="H6904" s="6">
        <v>44053</v>
      </c>
      <c r="I6904" s="4" t="s">
        <v>4051</v>
      </c>
      <c r="J6904" s="4" t="s">
        <v>40</v>
      </c>
      <c r="K6904" s="4">
        <v>13965</v>
      </c>
      <c r="L6904" s="4">
        <v>0</v>
      </c>
      <c r="M6904" s="4">
        <v>0</v>
      </c>
      <c r="N6904" s="4">
        <v>11000</v>
      </c>
      <c r="O6904" s="4">
        <v>0</v>
      </c>
      <c r="P6904" s="4">
        <v>-88000</v>
      </c>
      <c r="Q6904" s="4">
        <v>9050</v>
      </c>
      <c r="R6904" s="4" t="b">
        <f t="shared" si="111"/>
        <v>0</v>
      </c>
      <c r="S6904" s="4">
        <v>0</v>
      </c>
    </row>
    <row r="6905" spans="1:19" ht="14.25" customHeight="1">
      <c r="A6905" s="4" t="s">
        <v>3923</v>
      </c>
      <c r="B6905" s="5"/>
      <c r="C6905" s="4">
        <v>0</v>
      </c>
      <c r="E6905" s="4" t="b">
        <f t="shared" si="110"/>
        <v>0</v>
      </c>
      <c r="F6905" s="4">
        <v>0</v>
      </c>
      <c r="G6905" s="4">
        <v>7301</v>
      </c>
      <c r="H6905" s="6">
        <v>44082</v>
      </c>
      <c r="I6905" s="4" t="s">
        <v>4051</v>
      </c>
      <c r="J6905" s="4" t="s">
        <v>40</v>
      </c>
      <c r="K6905" s="4">
        <v>14042</v>
      </c>
      <c r="L6905" s="4">
        <v>0</v>
      </c>
      <c r="M6905" s="4">
        <v>0</v>
      </c>
      <c r="N6905" s="4">
        <v>11000</v>
      </c>
      <c r="O6905" s="4">
        <v>0</v>
      </c>
      <c r="P6905" s="4">
        <v>-99000</v>
      </c>
      <c r="Q6905" s="4">
        <v>9051</v>
      </c>
      <c r="R6905" s="4" t="b">
        <f t="shared" si="111"/>
        <v>0</v>
      </c>
      <c r="S6905" s="4">
        <v>0</v>
      </c>
    </row>
    <row r="6906" spans="1:19" ht="14.25" customHeight="1">
      <c r="A6906" s="4" t="s">
        <v>3923</v>
      </c>
      <c r="B6906" s="5"/>
      <c r="C6906" s="4">
        <v>0</v>
      </c>
      <c r="E6906" s="4" t="b">
        <f t="shared" si="110"/>
        <v>0</v>
      </c>
      <c r="F6906" s="4">
        <v>0</v>
      </c>
      <c r="G6906" s="4">
        <v>7301</v>
      </c>
      <c r="H6906" s="6">
        <v>44105</v>
      </c>
      <c r="I6906" s="4" t="s">
        <v>4051</v>
      </c>
      <c r="J6906" s="4" t="s">
        <v>40</v>
      </c>
      <c r="K6906" s="4">
        <v>14102</v>
      </c>
      <c r="L6906" s="4">
        <v>0</v>
      </c>
      <c r="M6906" s="4">
        <v>0</v>
      </c>
      <c r="N6906" s="4">
        <v>11000</v>
      </c>
      <c r="O6906" s="4">
        <v>0</v>
      </c>
      <c r="P6906" s="4">
        <v>-110000</v>
      </c>
      <c r="Q6906" s="4">
        <v>9052</v>
      </c>
      <c r="R6906" s="4" t="b">
        <f t="shared" si="111"/>
        <v>0</v>
      </c>
      <c r="S6906" s="4">
        <v>0</v>
      </c>
    </row>
    <row r="6907" spans="1:19" ht="14.25" customHeight="1">
      <c r="A6907" s="4" t="s">
        <v>3923</v>
      </c>
      <c r="B6907" s="5"/>
      <c r="C6907" s="4">
        <v>0</v>
      </c>
      <c r="E6907" s="4" t="b">
        <f t="shared" si="110"/>
        <v>0</v>
      </c>
      <c r="F6907" s="4">
        <v>0</v>
      </c>
      <c r="G6907" s="4">
        <v>7301</v>
      </c>
      <c r="H6907" s="6">
        <v>44145</v>
      </c>
      <c r="I6907" s="4" t="s">
        <v>4051</v>
      </c>
      <c r="J6907" s="4" t="s">
        <v>40</v>
      </c>
      <c r="K6907" s="4">
        <v>14188</v>
      </c>
      <c r="L6907" s="4">
        <v>0</v>
      </c>
      <c r="M6907" s="4">
        <v>0</v>
      </c>
      <c r="N6907" s="4">
        <v>11000</v>
      </c>
      <c r="O6907" s="4">
        <v>0</v>
      </c>
      <c r="P6907" s="4">
        <v>-121000</v>
      </c>
      <c r="Q6907" s="4">
        <v>9053</v>
      </c>
      <c r="R6907" s="4" t="b">
        <f t="shared" si="111"/>
        <v>0</v>
      </c>
      <c r="S6907" s="4">
        <v>0</v>
      </c>
    </row>
    <row r="6908" spans="1:19" ht="14.25" customHeight="1">
      <c r="A6908" s="4" t="s">
        <v>3923</v>
      </c>
      <c r="B6908" s="5"/>
      <c r="C6908" s="4">
        <v>0</v>
      </c>
      <c r="E6908" s="4" t="b">
        <f t="shared" si="110"/>
        <v>0</v>
      </c>
      <c r="F6908" s="4">
        <v>0</v>
      </c>
      <c r="G6908" s="4">
        <v>7301</v>
      </c>
      <c r="H6908" s="6">
        <v>44175</v>
      </c>
      <c r="I6908" s="4" t="s">
        <v>4051</v>
      </c>
      <c r="J6908" s="4" t="s">
        <v>40</v>
      </c>
      <c r="K6908" s="4">
        <v>14267</v>
      </c>
      <c r="L6908" s="4">
        <v>0</v>
      </c>
      <c r="M6908" s="4">
        <v>0</v>
      </c>
      <c r="N6908" s="4">
        <v>11000</v>
      </c>
      <c r="O6908" s="4">
        <v>0</v>
      </c>
      <c r="P6908" s="4">
        <v>-132000</v>
      </c>
      <c r="Q6908" s="4">
        <v>9054</v>
      </c>
      <c r="R6908" s="4" t="b">
        <f t="shared" si="111"/>
        <v>0</v>
      </c>
      <c r="S6908" s="4">
        <v>0</v>
      </c>
    </row>
    <row r="6909" spans="1:19" ht="14.25" customHeight="1">
      <c r="A6909" s="4" t="s">
        <v>3923</v>
      </c>
      <c r="B6909" s="5" t="s">
        <v>4052</v>
      </c>
      <c r="C6909" s="4">
        <v>0</v>
      </c>
      <c r="D6909" s="4" t="s">
        <v>4052</v>
      </c>
      <c r="E6909" s="4" t="b">
        <f t="shared" si="110"/>
        <v>0</v>
      </c>
      <c r="F6909" s="4">
        <v>0</v>
      </c>
      <c r="G6909" s="4">
        <v>7301</v>
      </c>
      <c r="H6909" s="3" t="s">
        <v>21</v>
      </c>
      <c r="K6909" s="4">
        <v>0</v>
      </c>
      <c r="L6909" s="4">
        <v>0</v>
      </c>
      <c r="M6909" s="4">
        <v>0</v>
      </c>
      <c r="N6909" s="4">
        <v>132000</v>
      </c>
      <c r="O6909" s="4">
        <v>0</v>
      </c>
      <c r="P6909" s="4">
        <v>-132000</v>
      </c>
      <c r="Q6909" s="4">
        <v>9055</v>
      </c>
      <c r="R6909" s="4" t="b">
        <f t="shared" si="111"/>
        <v>0</v>
      </c>
      <c r="S6909" s="4">
        <v>0</v>
      </c>
    </row>
    <row r="6910" spans="1:19" ht="14.25" customHeight="1">
      <c r="A6910" s="4" t="s">
        <v>3923</v>
      </c>
      <c r="B6910" s="5" t="s">
        <v>691</v>
      </c>
      <c r="C6910" s="4">
        <v>0</v>
      </c>
      <c r="D6910" s="4" t="s">
        <v>691</v>
      </c>
      <c r="E6910" s="4" t="b">
        <f t="shared" si="110"/>
        <v>0</v>
      </c>
      <c r="F6910" s="4">
        <v>0</v>
      </c>
      <c r="G6910" s="4">
        <v>7302</v>
      </c>
      <c r="H6910" s="3" t="s">
        <v>21</v>
      </c>
      <c r="K6910" s="4">
        <v>0</v>
      </c>
      <c r="L6910" s="4">
        <v>40000</v>
      </c>
      <c r="M6910" s="4">
        <v>0</v>
      </c>
      <c r="N6910" s="4">
        <v>0</v>
      </c>
      <c r="O6910" s="4">
        <v>0</v>
      </c>
      <c r="P6910" s="4">
        <v>0</v>
      </c>
      <c r="Q6910" s="4">
        <v>9056</v>
      </c>
      <c r="R6910" s="4" t="b">
        <f t="shared" si="111"/>
        <v>0</v>
      </c>
      <c r="S6910" s="4">
        <v>0</v>
      </c>
    </row>
    <row r="6911" spans="1:19" ht="14.25" customHeight="1">
      <c r="A6911" s="4" t="s">
        <v>3923</v>
      </c>
      <c r="B6911" s="5"/>
      <c r="C6911" s="4">
        <v>0</v>
      </c>
      <c r="E6911" s="4" t="b">
        <f t="shared" si="110"/>
        <v>0</v>
      </c>
      <c r="F6911" s="4">
        <v>0</v>
      </c>
      <c r="G6911" s="4">
        <v>7302</v>
      </c>
      <c r="H6911" s="6">
        <v>43837</v>
      </c>
      <c r="I6911" s="4" t="s">
        <v>4053</v>
      </c>
      <c r="J6911" s="4" t="s">
        <v>40</v>
      </c>
      <c r="K6911" s="4">
        <v>13533</v>
      </c>
      <c r="L6911" s="4">
        <v>0</v>
      </c>
      <c r="M6911" s="4">
        <v>0</v>
      </c>
      <c r="N6911" s="4">
        <v>10000</v>
      </c>
      <c r="O6911" s="4">
        <v>0</v>
      </c>
      <c r="P6911" s="4">
        <v>-10000</v>
      </c>
      <c r="Q6911" s="4">
        <v>9057</v>
      </c>
      <c r="R6911" s="4" t="b">
        <f t="shared" si="111"/>
        <v>0</v>
      </c>
      <c r="S6911" s="4">
        <v>0</v>
      </c>
    </row>
    <row r="6912" spans="1:19" ht="14.25" customHeight="1">
      <c r="A6912" s="4" t="s">
        <v>3923</v>
      </c>
      <c r="B6912" s="5"/>
      <c r="C6912" s="4">
        <v>0</v>
      </c>
      <c r="E6912" s="4" t="b">
        <f t="shared" si="110"/>
        <v>0</v>
      </c>
      <c r="F6912" s="4">
        <v>0</v>
      </c>
      <c r="G6912" s="4">
        <v>7302</v>
      </c>
      <c r="H6912" s="6">
        <v>43874</v>
      </c>
      <c r="I6912" s="4" t="s">
        <v>4053</v>
      </c>
      <c r="J6912" s="4" t="s">
        <v>40</v>
      </c>
      <c r="K6912" s="4">
        <v>13613</v>
      </c>
      <c r="L6912" s="4">
        <v>0</v>
      </c>
      <c r="M6912" s="4">
        <v>0</v>
      </c>
      <c r="N6912" s="4">
        <v>10000</v>
      </c>
      <c r="O6912" s="4">
        <v>0</v>
      </c>
      <c r="P6912" s="4">
        <v>-20000</v>
      </c>
      <c r="Q6912" s="4">
        <v>9058</v>
      </c>
      <c r="R6912" s="4" t="b">
        <f t="shared" si="111"/>
        <v>0</v>
      </c>
      <c r="S6912" s="4">
        <v>0</v>
      </c>
    </row>
    <row r="6913" spans="1:19" ht="14.25" customHeight="1">
      <c r="A6913" s="4" t="s">
        <v>3923</v>
      </c>
      <c r="B6913" s="5"/>
      <c r="C6913" s="4">
        <v>0</v>
      </c>
      <c r="E6913" s="4" t="b">
        <f t="shared" si="110"/>
        <v>0</v>
      </c>
      <c r="F6913" s="4">
        <v>0</v>
      </c>
      <c r="G6913" s="4">
        <v>7302</v>
      </c>
      <c r="H6913" s="6">
        <v>43903</v>
      </c>
      <c r="I6913" s="4" t="s">
        <v>4053</v>
      </c>
      <c r="J6913" s="4" t="s">
        <v>40</v>
      </c>
      <c r="K6913" s="4">
        <v>13671</v>
      </c>
      <c r="L6913" s="4">
        <v>0</v>
      </c>
      <c r="M6913" s="4">
        <v>0</v>
      </c>
      <c r="N6913" s="4">
        <v>10000</v>
      </c>
      <c r="O6913" s="4">
        <v>0</v>
      </c>
      <c r="P6913" s="4">
        <v>-30000</v>
      </c>
      <c r="Q6913" s="4">
        <v>9059</v>
      </c>
      <c r="R6913" s="4" t="b">
        <f t="shared" si="111"/>
        <v>0</v>
      </c>
      <c r="S6913" s="4">
        <v>0</v>
      </c>
    </row>
    <row r="6914" spans="1:19" ht="14.25" customHeight="1">
      <c r="A6914" s="4" t="s">
        <v>3923</v>
      </c>
      <c r="B6914" s="5"/>
      <c r="C6914" s="4">
        <v>0</v>
      </c>
      <c r="E6914" s="4" t="b">
        <f t="shared" si="110"/>
        <v>0</v>
      </c>
      <c r="F6914" s="4">
        <v>0</v>
      </c>
      <c r="G6914" s="4">
        <v>7302</v>
      </c>
      <c r="H6914" s="6">
        <v>43937</v>
      </c>
      <c r="I6914" s="4" t="s">
        <v>4053</v>
      </c>
      <c r="J6914" s="4" t="s">
        <v>40</v>
      </c>
      <c r="K6914" s="4">
        <v>13736</v>
      </c>
      <c r="L6914" s="4">
        <v>0</v>
      </c>
      <c r="M6914" s="4">
        <v>0</v>
      </c>
      <c r="N6914" s="4">
        <v>10000</v>
      </c>
      <c r="O6914" s="4">
        <v>0</v>
      </c>
      <c r="P6914" s="4">
        <v>-40000</v>
      </c>
      <c r="Q6914" s="4">
        <v>9060</v>
      </c>
      <c r="R6914" s="4" t="b">
        <f t="shared" si="111"/>
        <v>0</v>
      </c>
      <c r="S6914" s="4">
        <v>0</v>
      </c>
    </row>
    <row r="6915" spans="1:19" ht="14.25" customHeight="1">
      <c r="A6915" s="4" t="s">
        <v>3923</v>
      </c>
      <c r="B6915" s="5" t="s">
        <v>4054</v>
      </c>
      <c r="C6915" s="4">
        <v>0</v>
      </c>
      <c r="D6915" s="4" t="s">
        <v>4054</v>
      </c>
      <c r="E6915" s="4" t="b">
        <f t="shared" si="110"/>
        <v>0</v>
      </c>
      <c r="F6915" s="4">
        <v>0</v>
      </c>
      <c r="G6915" s="4">
        <v>7302</v>
      </c>
      <c r="H6915" s="3" t="s">
        <v>21</v>
      </c>
      <c r="K6915" s="4">
        <v>0</v>
      </c>
      <c r="L6915" s="4">
        <v>0</v>
      </c>
      <c r="M6915" s="4">
        <v>0</v>
      </c>
      <c r="N6915" s="4">
        <v>40000</v>
      </c>
      <c r="O6915" s="4">
        <v>0</v>
      </c>
      <c r="P6915" s="4">
        <v>-40000</v>
      </c>
      <c r="Q6915" s="4">
        <v>9061</v>
      </c>
      <c r="R6915" s="4" t="b">
        <f t="shared" si="111"/>
        <v>0</v>
      </c>
      <c r="S6915" s="4">
        <v>0</v>
      </c>
    </row>
    <row r="6916" spans="1:19" ht="14.25" customHeight="1">
      <c r="A6916" s="4" t="s">
        <v>3923</v>
      </c>
      <c r="B6916" s="5" t="s">
        <v>705</v>
      </c>
      <c r="C6916" s="4">
        <v>0</v>
      </c>
      <c r="D6916" s="4" t="s">
        <v>705</v>
      </c>
      <c r="E6916" s="4" t="b">
        <f t="shared" si="110"/>
        <v>0</v>
      </c>
      <c r="F6916" s="4">
        <v>0</v>
      </c>
      <c r="G6916" s="4">
        <v>7402</v>
      </c>
      <c r="H6916" s="3" t="s">
        <v>21</v>
      </c>
      <c r="K6916" s="4">
        <v>0</v>
      </c>
      <c r="L6916" s="4">
        <v>120000</v>
      </c>
      <c r="M6916" s="4">
        <v>0</v>
      </c>
      <c r="N6916" s="4">
        <v>0</v>
      </c>
      <c r="O6916" s="4">
        <v>0</v>
      </c>
      <c r="P6916" s="4">
        <v>0</v>
      </c>
      <c r="Q6916" s="4">
        <v>9062</v>
      </c>
      <c r="R6916" s="4" t="b">
        <f t="shared" si="111"/>
        <v>0</v>
      </c>
      <c r="S6916" s="4">
        <v>0</v>
      </c>
    </row>
    <row r="6917" spans="1:19" ht="14.25" customHeight="1">
      <c r="A6917" s="4" t="s">
        <v>3923</v>
      </c>
      <c r="B6917" s="5"/>
      <c r="C6917" s="4">
        <v>0</v>
      </c>
      <c r="E6917" s="4" t="b">
        <f t="shared" si="110"/>
        <v>0</v>
      </c>
      <c r="F6917" s="4">
        <v>0</v>
      </c>
      <c r="G6917" s="4">
        <v>7402</v>
      </c>
      <c r="H6917" s="6">
        <v>43840</v>
      </c>
      <c r="I6917" s="4" t="s">
        <v>4055</v>
      </c>
      <c r="J6917" s="4" t="s">
        <v>40</v>
      </c>
      <c r="K6917" s="4">
        <v>13534</v>
      </c>
      <c r="L6917" s="4">
        <v>0</v>
      </c>
      <c r="M6917" s="4">
        <v>0</v>
      </c>
      <c r="N6917" s="4">
        <v>10000</v>
      </c>
      <c r="O6917" s="4">
        <v>0</v>
      </c>
      <c r="P6917" s="4">
        <v>-10000</v>
      </c>
      <c r="Q6917" s="4">
        <v>9063</v>
      </c>
      <c r="R6917" s="4" t="b">
        <f t="shared" si="111"/>
        <v>0</v>
      </c>
      <c r="S6917" s="4">
        <v>0</v>
      </c>
    </row>
    <row r="6918" spans="1:19" ht="14.25" customHeight="1">
      <c r="A6918" s="4" t="s">
        <v>3923</v>
      </c>
      <c r="B6918" s="5"/>
      <c r="C6918" s="4">
        <v>0</v>
      </c>
      <c r="E6918" s="4" t="b">
        <f t="shared" si="110"/>
        <v>0</v>
      </c>
      <c r="F6918" s="4">
        <v>0</v>
      </c>
      <c r="G6918" s="4">
        <v>7402</v>
      </c>
      <c r="H6918" s="6">
        <v>43866</v>
      </c>
      <c r="I6918" s="4" t="s">
        <v>4055</v>
      </c>
      <c r="J6918" s="4" t="s">
        <v>40</v>
      </c>
      <c r="K6918" s="4">
        <v>13604</v>
      </c>
      <c r="L6918" s="4">
        <v>0</v>
      </c>
      <c r="M6918" s="4">
        <v>0</v>
      </c>
      <c r="N6918" s="4">
        <v>10000</v>
      </c>
      <c r="O6918" s="4">
        <v>0</v>
      </c>
      <c r="P6918" s="4">
        <v>-20000</v>
      </c>
      <c r="Q6918" s="4">
        <v>9064</v>
      </c>
      <c r="R6918" s="4" t="b">
        <f t="shared" si="111"/>
        <v>0</v>
      </c>
      <c r="S6918" s="4">
        <v>0</v>
      </c>
    </row>
    <row r="6919" spans="1:19" ht="14.25" customHeight="1">
      <c r="A6919" s="4" t="s">
        <v>3923</v>
      </c>
      <c r="B6919" s="5"/>
      <c r="C6919" s="4">
        <v>0</v>
      </c>
      <c r="E6919" s="4" t="b">
        <f t="shared" si="110"/>
        <v>0</v>
      </c>
      <c r="F6919" s="4">
        <v>0</v>
      </c>
      <c r="G6919" s="4">
        <v>7402</v>
      </c>
      <c r="H6919" s="6">
        <v>43899</v>
      </c>
      <c r="I6919" s="4" t="s">
        <v>4055</v>
      </c>
      <c r="J6919" s="4" t="s">
        <v>40</v>
      </c>
      <c r="K6919" s="4">
        <v>13670</v>
      </c>
      <c r="L6919" s="4">
        <v>0</v>
      </c>
      <c r="M6919" s="4">
        <v>0</v>
      </c>
      <c r="N6919" s="4">
        <v>10000</v>
      </c>
      <c r="O6919" s="4">
        <v>0</v>
      </c>
      <c r="P6919" s="4">
        <v>-30000</v>
      </c>
      <c r="Q6919" s="4">
        <v>9065</v>
      </c>
      <c r="R6919" s="4" t="b">
        <f t="shared" si="111"/>
        <v>0</v>
      </c>
      <c r="S6919" s="4">
        <v>0</v>
      </c>
    </row>
    <row r="6920" spans="1:19" ht="14.25" customHeight="1">
      <c r="A6920" s="4" t="s">
        <v>3923</v>
      </c>
      <c r="B6920" s="5"/>
      <c r="C6920" s="4">
        <v>0</v>
      </c>
      <c r="E6920" s="4" t="b">
        <f t="shared" si="110"/>
        <v>0</v>
      </c>
      <c r="F6920" s="4">
        <v>0</v>
      </c>
      <c r="G6920" s="4">
        <v>7402</v>
      </c>
      <c r="H6920" s="6">
        <v>43934</v>
      </c>
      <c r="I6920" s="4" t="s">
        <v>4055</v>
      </c>
      <c r="J6920" s="4" t="s">
        <v>40</v>
      </c>
      <c r="K6920" s="4">
        <v>13735</v>
      </c>
      <c r="L6920" s="4">
        <v>0</v>
      </c>
      <c r="M6920" s="4">
        <v>0</v>
      </c>
      <c r="N6920" s="4">
        <v>10000</v>
      </c>
      <c r="O6920" s="4">
        <v>0</v>
      </c>
      <c r="P6920" s="4">
        <v>-40000</v>
      </c>
      <c r="Q6920" s="4">
        <v>9066</v>
      </c>
      <c r="R6920" s="4" t="b">
        <f t="shared" si="111"/>
        <v>0</v>
      </c>
      <c r="S6920" s="4">
        <v>0</v>
      </c>
    </row>
    <row r="6921" spans="1:19" ht="14.25" customHeight="1">
      <c r="A6921" s="4" t="s">
        <v>3923</v>
      </c>
      <c r="B6921" s="5"/>
      <c r="C6921" s="4">
        <v>0</v>
      </c>
      <c r="E6921" s="4" t="b">
        <f t="shared" si="110"/>
        <v>0</v>
      </c>
      <c r="F6921" s="4">
        <v>0</v>
      </c>
      <c r="G6921" s="4">
        <v>7402</v>
      </c>
      <c r="H6921" s="6">
        <v>43958</v>
      </c>
      <c r="I6921" s="4" t="s">
        <v>4055</v>
      </c>
      <c r="J6921" s="4" t="s">
        <v>40</v>
      </c>
      <c r="K6921" s="4">
        <v>13802</v>
      </c>
      <c r="L6921" s="4">
        <v>0</v>
      </c>
      <c r="M6921" s="4">
        <v>0</v>
      </c>
      <c r="N6921" s="4">
        <v>10000</v>
      </c>
      <c r="O6921" s="4">
        <v>0</v>
      </c>
      <c r="P6921" s="4">
        <v>-50000</v>
      </c>
      <c r="Q6921" s="4">
        <v>9067</v>
      </c>
      <c r="R6921" s="4" t="b">
        <f t="shared" si="111"/>
        <v>0</v>
      </c>
      <c r="S6921" s="4">
        <v>0</v>
      </c>
    </row>
    <row r="6922" spans="1:19" ht="14.25" customHeight="1">
      <c r="A6922" s="4" t="s">
        <v>3923</v>
      </c>
      <c r="B6922" s="5"/>
      <c r="C6922" s="4">
        <v>0</v>
      </c>
      <c r="E6922" s="4" t="b">
        <f t="shared" si="110"/>
        <v>0</v>
      </c>
      <c r="F6922" s="4">
        <v>0</v>
      </c>
      <c r="G6922" s="4">
        <v>7402</v>
      </c>
      <c r="H6922" s="6">
        <v>43990</v>
      </c>
      <c r="I6922" s="4" t="s">
        <v>4055</v>
      </c>
      <c r="J6922" s="4" t="s">
        <v>40</v>
      </c>
      <c r="K6922" s="4">
        <v>13870</v>
      </c>
      <c r="L6922" s="4">
        <v>0</v>
      </c>
      <c r="M6922" s="4">
        <v>0</v>
      </c>
      <c r="N6922" s="4">
        <v>10000</v>
      </c>
      <c r="O6922" s="4">
        <v>0</v>
      </c>
      <c r="P6922" s="4">
        <v>-60000</v>
      </c>
      <c r="Q6922" s="4">
        <v>9068</v>
      </c>
      <c r="R6922" s="4" t="b">
        <f t="shared" si="111"/>
        <v>0</v>
      </c>
      <c r="S6922" s="4">
        <v>0</v>
      </c>
    </row>
    <row r="6923" spans="1:19" ht="14.25" customHeight="1">
      <c r="A6923" s="4" t="s">
        <v>3923</v>
      </c>
      <c r="B6923" s="5"/>
      <c r="C6923" s="4">
        <v>0</v>
      </c>
      <c r="E6923" s="4" t="b">
        <f t="shared" si="110"/>
        <v>0</v>
      </c>
      <c r="F6923" s="4">
        <v>0</v>
      </c>
      <c r="G6923" s="4">
        <v>7402</v>
      </c>
      <c r="H6923" s="6">
        <v>44018</v>
      </c>
      <c r="I6923" s="4" t="s">
        <v>4055</v>
      </c>
      <c r="J6923" s="4" t="s">
        <v>40</v>
      </c>
      <c r="K6923" s="4">
        <v>13942</v>
      </c>
      <c r="L6923" s="4">
        <v>0</v>
      </c>
      <c r="M6923" s="4">
        <v>0</v>
      </c>
      <c r="N6923" s="4">
        <v>10000</v>
      </c>
      <c r="O6923" s="4">
        <v>0</v>
      </c>
      <c r="P6923" s="4">
        <v>-70000</v>
      </c>
      <c r="Q6923" s="4">
        <v>9069</v>
      </c>
      <c r="R6923" s="4" t="b">
        <f t="shared" si="111"/>
        <v>0</v>
      </c>
      <c r="S6923" s="4">
        <v>0</v>
      </c>
    </row>
    <row r="6924" spans="1:19" ht="14.25" customHeight="1">
      <c r="A6924" s="4" t="s">
        <v>3923</v>
      </c>
      <c r="B6924" s="5"/>
      <c r="C6924" s="4">
        <v>0</v>
      </c>
      <c r="E6924" s="4" t="b">
        <f t="shared" si="110"/>
        <v>0</v>
      </c>
      <c r="F6924" s="4">
        <v>0</v>
      </c>
      <c r="G6924" s="4">
        <v>7402</v>
      </c>
      <c r="H6924" s="6">
        <v>44049</v>
      </c>
      <c r="I6924" s="4" t="s">
        <v>4055</v>
      </c>
      <c r="J6924" s="4" t="s">
        <v>40</v>
      </c>
      <c r="K6924" s="4">
        <v>14017</v>
      </c>
      <c r="L6924" s="4">
        <v>0</v>
      </c>
      <c r="M6924" s="4">
        <v>0</v>
      </c>
      <c r="N6924" s="4">
        <v>10000</v>
      </c>
      <c r="O6924" s="4">
        <v>0</v>
      </c>
      <c r="P6924" s="4">
        <v>-80000</v>
      </c>
      <c r="Q6924" s="4">
        <v>9070</v>
      </c>
      <c r="R6924" s="4" t="b">
        <f t="shared" si="111"/>
        <v>0</v>
      </c>
      <c r="S6924" s="4">
        <v>0</v>
      </c>
    </row>
    <row r="6925" spans="1:19" ht="14.25" customHeight="1">
      <c r="A6925" s="4" t="s">
        <v>3923</v>
      </c>
      <c r="B6925" s="5"/>
      <c r="C6925" s="4">
        <v>0</v>
      </c>
      <c r="E6925" s="4" t="b">
        <f t="shared" si="110"/>
        <v>0</v>
      </c>
      <c r="F6925" s="4">
        <v>0</v>
      </c>
      <c r="G6925" s="4">
        <v>7402</v>
      </c>
      <c r="H6925" s="6">
        <v>44081</v>
      </c>
      <c r="I6925" s="4" t="s">
        <v>4055</v>
      </c>
      <c r="J6925" s="4" t="s">
        <v>40</v>
      </c>
      <c r="K6925" s="4">
        <v>14090</v>
      </c>
      <c r="L6925" s="4">
        <v>0</v>
      </c>
      <c r="M6925" s="4">
        <v>0</v>
      </c>
      <c r="N6925" s="4">
        <v>10000</v>
      </c>
      <c r="O6925" s="4">
        <v>0</v>
      </c>
      <c r="P6925" s="4">
        <v>-90000</v>
      </c>
      <c r="Q6925" s="4">
        <v>9071</v>
      </c>
      <c r="R6925" s="4" t="b">
        <f t="shared" si="111"/>
        <v>0</v>
      </c>
      <c r="S6925" s="4">
        <v>0</v>
      </c>
    </row>
    <row r="6926" spans="1:19" ht="14.25" customHeight="1">
      <c r="A6926" s="4" t="s">
        <v>3923</v>
      </c>
      <c r="B6926" s="5"/>
      <c r="C6926" s="4">
        <v>0</v>
      </c>
      <c r="E6926" s="4" t="b">
        <f t="shared" si="110"/>
        <v>0</v>
      </c>
      <c r="F6926" s="4">
        <v>0</v>
      </c>
      <c r="G6926" s="4">
        <v>7402</v>
      </c>
      <c r="H6926" s="6">
        <v>44127</v>
      </c>
      <c r="I6926" s="4" t="s">
        <v>4055</v>
      </c>
      <c r="J6926" s="4" t="s">
        <v>40</v>
      </c>
      <c r="K6926" s="4">
        <v>14161</v>
      </c>
      <c r="L6926" s="4">
        <v>0</v>
      </c>
      <c r="M6926" s="4">
        <v>0</v>
      </c>
      <c r="N6926" s="4">
        <v>10000</v>
      </c>
      <c r="O6926" s="4">
        <v>0</v>
      </c>
      <c r="P6926" s="4">
        <v>-100000</v>
      </c>
      <c r="Q6926" s="4">
        <v>9072</v>
      </c>
      <c r="R6926" s="4" t="b">
        <f t="shared" si="111"/>
        <v>0</v>
      </c>
      <c r="S6926" s="4">
        <v>0</v>
      </c>
    </row>
    <row r="6927" spans="1:19" ht="14.25" customHeight="1">
      <c r="A6927" s="4" t="s">
        <v>3923</v>
      </c>
      <c r="B6927" s="5"/>
      <c r="C6927" s="4">
        <v>0</v>
      </c>
      <c r="E6927" s="4" t="b">
        <f t="shared" si="110"/>
        <v>0</v>
      </c>
      <c r="F6927" s="4">
        <v>0</v>
      </c>
      <c r="G6927" s="4">
        <v>7402</v>
      </c>
      <c r="H6927" s="6">
        <v>44144</v>
      </c>
      <c r="I6927" s="4" t="s">
        <v>4055</v>
      </c>
      <c r="J6927" s="4" t="s">
        <v>40</v>
      </c>
      <c r="K6927" s="4">
        <v>14236</v>
      </c>
      <c r="L6927" s="4">
        <v>0</v>
      </c>
      <c r="M6927" s="4">
        <v>0</v>
      </c>
      <c r="N6927" s="4">
        <v>10000</v>
      </c>
      <c r="O6927" s="4">
        <v>0</v>
      </c>
      <c r="P6927" s="4">
        <v>-110000</v>
      </c>
      <c r="Q6927" s="4">
        <v>9073</v>
      </c>
      <c r="R6927" s="4" t="b">
        <f t="shared" si="111"/>
        <v>0</v>
      </c>
      <c r="S6927" s="4">
        <v>0</v>
      </c>
    </row>
    <row r="6928" spans="1:19" ht="14.25" customHeight="1">
      <c r="A6928" s="4" t="s">
        <v>3923</v>
      </c>
      <c r="B6928" s="5"/>
      <c r="C6928" s="4">
        <v>0</v>
      </c>
      <c r="E6928" s="4" t="b">
        <f t="shared" si="110"/>
        <v>0</v>
      </c>
      <c r="F6928" s="4">
        <v>0</v>
      </c>
      <c r="G6928" s="4">
        <v>7402</v>
      </c>
      <c r="H6928" s="6">
        <v>44172</v>
      </c>
      <c r="I6928" s="4" t="s">
        <v>4055</v>
      </c>
      <c r="J6928" s="4" t="s">
        <v>40</v>
      </c>
      <c r="K6928" s="4">
        <v>14303</v>
      </c>
      <c r="L6928" s="4">
        <v>0</v>
      </c>
      <c r="M6928" s="4">
        <v>0</v>
      </c>
      <c r="N6928" s="4">
        <v>10000</v>
      </c>
      <c r="O6928" s="4">
        <v>0</v>
      </c>
      <c r="P6928" s="4">
        <v>-120000</v>
      </c>
      <c r="Q6928" s="4">
        <v>9074</v>
      </c>
      <c r="R6928" s="4" t="b">
        <f t="shared" si="111"/>
        <v>0</v>
      </c>
      <c r="S6928" s="4">
        <v>0</v>
      </c>
    </row>
    <row r="6929" spans="1:19" ht="14.25" customHeight="1">
      <c r="A6929" s="4" t="s">
        <v>3923</v>
      </c>
      <c r="B6929" s="5" t="s">
        <v>4056</v>
      </c>
      <c r="C6929" s="4">
        <v>0</v>
      </c>
      <c r="D6929" s="4" t="s">
        <v>4056</v>
      </c>
      <c r="E6929" s="4" t="b">
        <f t="shared" si="110"/>
        <v>0</v>
      </c>
      <c r="F6929" s="4">
        <v>0</v>
      </c>
      <c r="G6929" s="4">
        <v>7402</v>
      </c>
      <c r="H6929" s="3" t="s">
        <v>21</v>
      </c>
      <c r="K6929" s="4">
        <v>0</v>
      </c>
      <c r="L6929" s="4">
        <v>0</v>
      </c>
      <c r="M6929" s="4">
        <v>0</v>
      </c>
      <c r="N6929" s="4">
        <v>120000</v>
      </c>
      <c r="O6929" s="4">
        <v>0</v>
      </c>
      <c r="P6929" s="4">
        <v>-120000</v>
      </c>
      <c r="Q6929" s="4">
        <v>9075</v>
      </c>
      <c r="R6929" s="4" t="b">
        <f t="shared" si="111"/>
        <v>0</v>
      </c>
      <c r="S6929" s="4">
        <v>0</v>
      </c>
    </row>
    <row r="6930" spans="1:19" ht="14.25" customHeight="1">
      <c r="A6930" s="4" t="s">
        <v>3923</v>
      </c>
      <c r="B6930" s="5" t="s">
        <v>724</v>
      </c>
      <c r="C6930" s="4">
        <v>0</v>
      </c>
      <c r="D6930" s="4" t="s">
        <v>724</v>
      </c>
      <c r="E6930" s="4" t="b">
        <f t="shared" si="110"/>
        <v>0</v>
      </c>
      <c r="F6930" s="4">
        <v>0</v>
      </c>
      <c r="G6930" s="4">
        <v>7502</v>
      </c>
      <c r="H6930" s="3" t="s">
        <v>21</v>
      </c>
      <c r="K6930" s="4">
        <v>0</v>
      </c>
      <c r="L6930" s="4">
        <v>120000</v>
      </c>
      <c r="M6930" s="4">
        <v>0</v>
      </c>
      <c r="N6930" s="4">
        <v>0</v>
      </c>
      <c r="O6930" s="4">
        <v>0</v>
      </c>
      <c r="P6930" s="4">
        <v>0</v>
      </c>
      <c r="Q6930" s="4">
        <v>9076</v>
      </c>
      <c r="R6930" s="4" t="b">
        <f t="shared" si="111"/>
        <v>0</v>
      </c>
      <c r="S6930" s="4">
        <v>0</v>
      </c>
    </row>
    <row r="6931" spans="1:19" ht="14.25" customHeight="1">
      <c r="A6931" s="4" t="s">
        <v>3923</v>
      </c>
      <c r="B6931" s="5"/>
      <c r="C6931" s="4">
        <v>0</v>
      </c>
      <c r="E6931" s="4" t="b">
        <f t="shared" si="110"/>
        <v>0</v>
      </c>
      <c r="F6931" s="4">
        <v>0</v>
      </c>
      <c r="G6931" s="4">
        <v>7502</v>
      </c>
      <c r="H6931" s="6">
        <v>43840</v>
      </c>
      <c r="I6931" s="4" t="s">
        <v>4057</v>
      </c>
      <c r="J6931" s="4" t="s">
        <v>40</v>
      </c>
      <c r="K6931" s="4">
        <v>13498</v>
      </c>
      <c r="L6931" s="4">
        <v>0</v>
      </c>
      <c r="M6931" s="4">
        <v>0</v>
      </c>
      <c r="N6931" s="4">
        <v>10000</v>
      </c>
      <c r="O6931" s="4">
        <v>0</v>
      </c>
      <c r="P6931" s="4">
        <v>-10000</v>
      </c>
      <c r="Q6931" s="4">
        <v>9077</v>
      </c>
      <c r="R6931" s="4" t="b">
        <f t="shared" si="111"/>
        <v>0</v>
      </c>
      <c r="S6931" s="4">
        <v>0</v>
      </c>
    </row>
    <row r="6932" spans="1:19" ht="14.25" customHeight="1">
      <c r="A6932" s="4" t="s">
        <v>3923</v>
      </c>
      <c r="B6932" s="5"/>
      <c r="C6932" s="4">
        <v>0</v>
      </c>
      <c r="E6932" s="4" t="b">
        <f t="shared" si="110"/>
        <v>0</v>
      </c>
      <c r="F6932" s="4">
        <v>0</v>
      </c>
      <c r="G6932" s="4">
        <v>7502</v>
      </c>
      <c r="H6932" s="6">
        <v>43871</v>
      </c>
      <c r="I6932" s="4" t="s">
        <v>4057</v>
      </c>
      <c r="J6932" s="4" t="s">
        <v>40</v>
      </c>
      <c r="K6932" s="4">
        <v>13564</v>
      </c>
      <c r="L6932" s="4">
        <v>0</v>
      </c>
      <c r="M6932" s="4">
        <v>0</v>
      </c>
      <c r="N6932" s="4">
        <v>10000</v>
      </c>
      <c r="O6932" s="4">
        <v>0</v>
      </c>
      <c r="P6932" s="4">
        <v>-20000</v>
      </c>
      <c r="Q6932" s="4">
        <v>9078</v>
      </c>
      <c r="R6932" s="4" t="b">
        <f t="shared" si="111"/>
        <v>0</v>
      </c>
      <c r="S6932" s="4">
        <v>0</v>
      </c>
    </row>
    <row r="6933" spans="1:19" ht="14.25" customHeight="1">
      <c r="A6933" s="4" t="s">
        <v>3923</v>
      </c>
      <c r="B6933" s="5"/>
      <c r="C6933" s="4">
        <v>0</v>
      </c>
      <c r="E6933" s="4" t="b">
        <f t="shared" si="110"/>
        <v>0</v>
      </c>
      <c r="F6933" s="4">
        <v>0</v>
      </c>
      <c r="G6933" s="4">
        <v>7502</v>
      </c>
      <c r="H6933" s="6">
        <v>43899</v>
      </c>
      <c r="I6933" s="4" t="s">
        <v>4057</v>
      </c>
      <c r="J6933" s="4" t="s">
        <v>40</v>
      </c>
      <c r="K6933" s="4">
        <v>13632</v>
      </c>
      <c r="L6933" s="4">
        <v>0</v>
      </c>
      <c r="M6933" s="4">
        <v>0</v>
      </c>
      <c r="N6933" s="4">
        <v>10000</v>
      </c>
      <c r="O6933" s="4">
        <v>0</v>
      </c>
      <c r="P6933" s="4">
        <v>-30000</v>
      </c>
      <c r="Q6933" s="4">
        <v>9079</v>
      </c>
      <c r="R6933" s="4" t="b">
        <f t="shared" si="111"/>
        <v>0</v>
      </c>
      <c r="S6933" s="4">
        <v>0</v>
      </c>
    </row>
    <row r="6934" spans="1:19" ht="14.25" customHeight="1">
      <c r="A6934" s="4" t="s">
        <v>3923</v>
      </c>
      <c r="B6934" s="5"/>
      <c r="C6934" s="4">
        <v>0</v>
      </c>
      <c r="E6934" s="4" t="b">
        <f t="shared" si="110"/>
        <v>0</v>
      </c>
      <c r="F6934" s="4">
        <v>0</v>
      </c>
      <c r="G6934" s="4">
        <v>7502</v>
      </c>
      <c r="H6934" s="6">
        <v>43927</v>
      </c>
      <c r="I6934" s="4" t="s">
        <v>4057</v>
      </c>
      <c r="J6934" s="4" t="s">
        <v>40</v>
      </c>
      <c r="K6934" s="4">
        <v>13686</v>
      </c>
      <c r="L6934" s="4">
        <v>0</v>
      </c>
      <c r="M6934" s="4">
        <v>0</v>
      </c>
      <c r="N6934" s="4">
        <v>10000</v>
      </c>
      <c r="O6934" s="4">
        <v>0</v>
      </c>
      <c r="P6934" s="4">
        <v>-40000</v>
      </c>
      <c r="Q6934" s="4">
        <v>9080</v>
      </c>
      <c r="R6934" s="4" t="b">
        <f t="shared" si="111"/>
        <v>0</v>
      </c>
      <c r="S6934" s="4">
        <v>0</v>
      </c>
    </row>
    <row r="6935" spans="1:19" ht="14.25" customHeight="1">
      <c r="A6935" s="4" t="s">
        <v>3923</v>
      </c>
      <c r="B6935" s="5"/>
      <c r="C6935" s="4">
        <v>0</v>
      </c>
      <c r="E6935" s="4" t="b">
        <f t="shared" si="110"/>
        <v>0</v>
      </c>
      <c r="F6935" s="4">
        <v>0</v>
      </c>
      <c r="G6935" s="4">
        <v>7502</v>
      </c>
      <c r="H6935" s="6">
        <v>43963</v>
      </c>
      <c r="I6935" s="4" t="s">
        <v>4057</v>
      </c>
      <c r="J6935" s="4" t="s">
        <v>40</v>
      </c>
      <c r="K6935" s="4">
        <v>13762</v>
      </c>
      <c r="L6935" s="4">
        <v>0</v>
      </c>
      <c r="M6935" s="4">
        <v>0</v>
      </c>
      <c r="N6935" s="4">
        <v>10000</v>
      </c>
      <c r="O6935" s="4">
        <v>0</v>
      </c>
      <c r="P6935" s="4">
        <v>-50000</v>
      </c>
      <c r="Q6935" s="4">
        <v>9081</v>
      </c>
      <c r="R6935" s="4" t="b">
        <f t="shared" si="111"/>
        <v>0</v>
      </c>
      <c r="S6935" s="4">
        <v>0</v>
      </c>
    </row>
    <row r="6936" spans="1:19" ht="14.25" customHeight="1">
      <c r="A6936" s="4" t="s">
        <v>3923</v>
      </c>
      <c r="B6936" s="5"/>
      <c r="C6936" s="4">
        <v>0</v>
      </c>
      <c r="E6936" s="4" t="b">
        <f t="shared" si="110"/>
        <v>0</v>
      </c>
      <c r="F6936" s="4">
        <v>0</v>
      </c>
      <c r="G6936" s="4">
        <v>7502</v>
      </c>
      <c r="H6936" s="6">
        <v>43994</v>
      </c>
      <c r="I6936" s="4" t="s">
        <v>4057</v>
      </c>
      <c r="J6936" s="4" t="s">
        <v>40</v>
      </c>
      <c r="K6936" s="4">
        <v>13840</v>
      </c>
      <c r="L6936" s="4">
        <v>0</v>
      </c>
      <c r="M6936" s="4">
        <v>0</v>
      </c>
      <c r="N6936" s="4">
        <v>10000</v>
      </c>
      <c r="O6936" s="4">
        <v>0</v>
      </c>
      <c r="P6936" s="4">
        <v>-60000</v>
      </c>
      <c r="Q6936" s="4">
        <v>9082</v>
      </c>
      <c r="R6936" s="4" t="b">
        <f t="shared" si="111"/>
        <v>0</v>
      </c>
      <c r="S6936" s="4">
        <v>0</v>
      </c>
    </row>
    <row r="6937" spans="1:19" ht="14.25" customHeight="1">
      <c r="A6937" s="4" t="s">
        <v>3923</v>
      </c>
      <c r="B6937" s="5"/>
      <c r="C6937" s="4">
        <v>0</v>
      </c>
      <c r="E6937" s="4" t="b">
        <f t="shared" si="110"/>
        <v>0</v>
      </c>
      <c r="F6937" s="4">
        <v>0</v>
      </c>
      <c r="G6937" s="4">
        <v>7502</v>
      </c>
      <c r="H6937" s="6">
        <v>44019</v>
      </c>
      <c r="I6937" s="4" t="s">
        <v>4057</v>
      </c>
      <c r="J6937" s="4" t="s">
        <v>40</v>
      </c>
      <c r="K6937" s="4">
        <v>13890</v>
      </c>
      <c r="L6937" s="4">
        <v>0</v>
      </c>
      <c r="M6937" s="4">
        <v>0</v>
      </c>
      <c r="N6937" s="4">
        <v>10000</v>
      </c>
      <c r="O6937" s="4">
        <v>0</v>
      </c>
      <c r="P6937" s="4">
        <v>-70000</v>
      </c>
      <c r="Q6937" s="4">
        <v>9083</v>
      </c>
      <c r="R6937" s="4" t="b">
        <f t="shared" si="111"/>
        <v>0</v>
      </c>
      <c r="S6937" s="4">
        <v>0</v>
      </c>
    </row>
    <row r="6938" spans="1:19" ht="14.25" customHeight="1">
      <c r="A6938" s="4" t="s">
        <v>3923</v>
      </c>
      <c r="B6938" s="5"/>
      <c r="C6938" s="4">
        <v>0</v>
      </c>
      <c r="E6938" s="4" t="b">
        <f t="shared" si="110"/>
        <v>0</v>
      </c>
      <c r="F6938" s="4">
        <v>0</v>
      </c>
      <c r="G6938" s="4">
        <v>7502</v>
      </c>
      <c r="H6938" s="6">
        <v>44056</v>
      </c>
      <c r="I6938" s="4" t="s">
        <v>4057</v>
      </c>
      <c r="J6938" s="4" t="s">
        <v>40</v>
      </c>
      <c r="K6938" s="4">
        <v>13977</v>
      </c>
      <c r="L6938" s="4">
        <v>0</v>
      </c>
      <c r="M6938" s="4">
        <v>0</v>
      </c>
      <c r="N6938" s="4">
        <v>10000</v>
      </c>
      <c r="O6938" s="4">
        <v>0</v>
      </c>
      <c r="P6938" s="4">
        <v>-80000</v>
      </c>
      <c r="Q6938" s="4">
        <v>9084</v>
      </c>
      <c r="R6938" s="4" t="b">
        <f t="shared" si="111"/>
        <v>0</v>
      </c>
      <c r="S6938" s="4">
        <v>0</v>
      </c>
    </row>
    <row r="6939" spans="1:19" ht="14.25" customHeight="1">
      <c r="A6939" s="4" t="s">
        <v>3923</v>
      </c>
      <c r="B6939" s="5"/>
      <c r="C6939" s="4">
        <v>0</v>
      </c>
      <c r="E6939" s="4" t="b">
        <f t="shared" si="110"/>
        <v>0</v>
      </c>
      <c r="F6939" s="4">
        <v>0</v>
      </c>
      <c r="G6939" s="4">
        <v>7502</v>
      </c>
      <c r="H6939" s="6">
        <v>44085</v>
      </c>
      <c r="I6939" s="4" t="s">
        <v>4057</v>
      </c>
      <c r="J6939" s="4" t="s">
        <v>40</v>
      </c>
      <c r="K6939" s="4">
        <v>14057</v>
      </c>
      <c r="L6939" s="4">
        <v>0</v>
      </c>
      <c r="M6939" s="4">
        <v>0</v>
      </c>
      <c r="N6939" s="4">
        <v>10000</v>
      </c>
      <c r="O6939" s="4">
        <v>0</v>
      </c>
      <c r="P6939" s="4">
        <v>-90000</v>
      </c>
      <c r="Q6939" s="4">
        <v>9085</v>
      </c>
      <c r="R6939" s="4" t="b">
        <f t="shared" si="111"/>
        <v>0</v>
      </c>
      <c r="S6939" s="4">
        <v>0</v>
      </c>
    </row>
    <row r="6940" spans="1:19" ht="14.25" customHeight="1">
      <c r="A6940" s="4" t="s">
        <v>3923</v>
      </c>
      <c r="B6940" s="5"/>
      <c r="C6940" s="4">
        <v>0</v>
      </c>
      <c r="E6940" s="4" t="b">
        <f t="shared" si="110"/>
        <v>0</v>
      </c>
      <c r="F6940" s="4">
        <v>0</v>
      </c>
      <c r="G6940" s="4">
        <v>7502</v>
      </c>
      <c r="H6940" s="6">
        <v>44118</v>
      </c>
      <c r="I6940" s="4" t="s">
        <v>4057</v>
      </c>
      <c r="J6940" s="4" t="s">
        <v>40</v>
      </c>
      <c r="K6940" s="4">
        <v>14131</v>
      </c>
      <c r="L6940" s="4">
        <v>0</v>
      </c>
      <c r="M6940" s="4">
        <v>0</v>
      </c>
      <c r="N6940" s="4">
        <v>10000</v>
      </c>
      <c r="O6940" s="4">
        <v>0</v>
      </c>
      <c r="P6940" s="4">
        <v>-100000</v>
      </c>
      <c r="Q6940" s="4">
        <v>9086</v>
      </c>
      <c r="R6940" s="4" t="b">
        <f t="shared" si="111"/>
        <v>0</v>
      </c>
      <c r="S6940" s="4">
        <v>0</v>
      </c>
    </row>
    <row r="6941" spans="1:19" ht="14.25" customHeight="1">
      <c r="A6941" s="4" t="s">
        <v>3923</v>
      </c>
      <c r="B6941" s="5"/>
      <c r="C6941" s="4">
        <v>0</v>
      </c>
      <c r="E6941" s="4" t="b">
        <f t="shared" si="110"/>
        <v>0</v>
      </c>
      <c r="F6941" s="4">
        <v>0</v>
      </c>
      <c r="G6941" s="4">
        <v>7502</v>
      </c>
      <c r="H6941" s="6">
        <v>44146</v>
      </c>
      <c r="I6941" s="4" t="s">
        <v>4057</v>
      </c>
      <c r="J6941" s="4" t="s">
        <v>40</v>
      </c>
      <c r="K6941" s="4">
        <v>14198</v>
      </c>
      <c r="L6941" s="4">
        <v>0</v>
      </c>
      <c r="M6941" s="4">
        <v>0</v>
      </c>
      <c r="N6941" s="4">
        <v>10000</v>
      </c>
      <c r="O6941" s="4">
        <v>0</v>
      </c>
      <c r="P6941" s="4">
        <v>-110000</v>
      </c>
      <c r="Q6941" s="4">
        <v>9087</v>
      </c>
      <c r="R6941" s="4" t="b">
        <f t="shared" si="111"/>
        <v>0</v>
      </c>
      <c r="S6941" s="4">
        <v>0</v>
      </c>
    </row>
    <row r="6942" spans="1:19" ht="14.25" customHeight="1">
      <c r="A6942" s="4" t="s">
        <v>3923</v>
      </c>
      <c r="B6942" s="5"/>
      <c r="C6942" s="4">
        <v>0</v>
      </c>
      <c r="E6942" s="4" t="b">
        <f t="shared" si="110"/>
        <v>0</v>
      </c>
      <c r="F6942" s="4">
        <v>0</v>
      </c>
      <c r="G6942" s="4">
        <v>7502</v>
      </c>
      <c r="H6942" s="6">
        <v>44179</v>
      </c>
      <c r="I6942" s="4" t="s">
        <v>4057</v>
      </c>
      <c r="J6942" s="4" t="s">
        <v>40</v>
      </c>
      <c r="K6942" s="4">
        <v>14271</v>
      </c>
      <c r="L6942" s="4">
        <v>0</v>
      </c>
      <c r="M6942" s="4">
        <v>0</v>
      </c>
      <c r="N6942" s="4">
        <v>10000</v>
      </c>
      <c r="O6942" s="4">
        <v>0</v>
      </c>
      <c r="P6942" s="4">
        <v>-120000</v>
      </c>
      <c r="Q6942" s="4">
        <v>9088</v>
      </c>
      <c r="R6942" s="4" t="b">
        <f t="shared" si="111"/>
        <v>0</v>
      </c>
      <c r="S6942" s="4">
        <v>0</v>
      </c>
    </row>
    <row r="6943" spans="1:19" ht="14.25" customHeight="1">
      <c r="A6943" s="4" t="s">
        <v>3923</v>
      </c>
      <c r="B6943" s="5" t="s">
        <v>4058</v>
      </c>
      <c r="C6943" s="4">
        <v>0</v>
      </c>
      <c r="D6943" s="4" t="s">
        <v>4058</v>
      </c>
      <c r="E6943" s="4" t="b">
        <f t="shared" si="110"/>
        <v>0</v>
      </c>
      <c r="F6943" s="4">
        <v>0</v>
      </c>
      <c r="G6943" s="4">
        <v>7502</v>
      </c>
      <c r="H6943" s="3" t="s">
        <v>21</v>
      </c>
      <c r="K6943" s="4">
        <v>0</v>
      </c>
      <c r="L6943" s="4">
        <v>0</v>
      </c>
      <c r="M6943" s="4">
        <v>0</v>
      </c>
      <c r="N6943" s="4">
        <v>120000</v>
      </c>
      <c r="O6943" s="4">
        <v>0</v>
      </c>
      <c r="P6943" s="4">
        <v>-120000</v>
      </c>
      <c r="Q6943" s="4">
        <v>9089</v>
      </c>
      <c r="R6943" s="4" t="b">
        <f t="shared" si="111"/>
        <v>0</v>
      </c>
      <c r="S6943" s="4">
        <v>0</v>
      </c>
    </row>
    <row r="6944" spans="1:19" ht="14.25" customHeight="1">
      <c r="A6944" s="4" t="s">
        <v>3923</v>
      </c>
      <c r="B6944" s="5" t="s">
        <v>735</v>
      </c>
      <c r="C6944" s="4">
        <v>0</v>
      </c>
      <c r="D6944" s="4" t="s">
        <v>735</v>
      </c>
      <c r="E6944" s="4" t="b">
        <f t="shared" si="110"/>
        <v>0</v>
      </c>
      <c r="F6944" s="4">
        <v>0</v>
      </c>
      <c r="G6944" s="4">
        <v>8101</v>
      </c>
      <c r="H6944" s="3" t="s">
        <v>21</v>
      </c>
      <c r="K6944" s="4">
        <v>0</v>
      </c>
      <c r="L6944" s="4">
        <v>120000</v>
      </c>
      <c r="M6944" s="4">
        <v>0</v>
      </c>
      <c r="N6944" s="4">
        <v>0</v>
      </c>
      <c r="O6944" s="4">
        <v>0</v>
      </c>
      <c r="P6944" s="4">
        <v>0</v>
      </c>
      <c r="Q6944" s="4">
        <v>9090</v>
      </c>
      <c r="R6944" s="4" t="b">
        <f t="shared" si="111"/>
        <v>0</v>
      </c>
      <c r="S6944" s="4">
        <v>0</v>
      </c>
    </row>
    <row r="6945" spans="1:19" ht="14.25" customHeight="1">
      <c r="A6945" s="4" t="s">
        <v>3923</v>
      </c>
      <c r="B6945" s="5"/>
      <c r="C6945" s="4">
        <v>0</v>
      </c>
      <c r="E6945" s="4" t="b">
        <f t="shared" si="110"/>
        <v>0</v>
      </c>
      <c r="F6945" s="4">
        <v>0</v>
      </c>
      <c r="G6945" s="4">
        <v>8101</v>
      </c>
      <c r="H6945" s="6">
        <v>43843</v>
      </c>
      <c r="I6945" s="4" t="s">
        <v>4059</v>
      </c>
      <c r="J6945" s="4" t="s">
        <v>40</v>
      </c>
      <c r="K6945" s="4">
        <v>13501</v>
      </c>
      <c r="L6945" s="4">
        <v>0</v>
      </c>
      <c r="M6945" s="4">
        <v>0</v>
      </c>
      <c r="N6945" s="4">
        <v>10000</v>
      </c>
      <c r="O6945" s="4">
        <v>0</v>
      </c>
      <c r="P6945" s="4">
        <v>-10000</v>
      </c>
      <c r="Q6945" s="4">
        <v>9091</v>
      </c>
      <c r="R6945" s="4" t="b">
        <f t="shared" si="111"/>
        <v>0</v>
      </c>
      <c r="S6945" s="4">
        <v>0</v>
      </c>
    </row>
    <row r="6946" spans="1:19" ht="14.25" customHeight="1">
      <c r="A6946" s="4" t="s">
        <v>3923</v>
      </c>
      <c r="B6946" s="5"/>
      <c r="C6946" s="4">
        <v>0</v>
      </c>
      <c r="E6946" s="4" t="b">
        <f t="shared" si="110"/>
        <v>0</v>
      </c>
      <c r="F6946" s="4">
        <v>0</v>
      </c>
      <c r="G6946" s="4">
        <v>8101</v>
      </c>
      <c r="H6946" s="6">
        <v>43874</v>
      </c>
      <c r="I6946" s="4" t="s">
        <v>4059</v>
      </c>
      <c r="J6946" s="4" t="s">
        <v>40</v>
      </c>
      <c r="K6946" s="4">
        <v>13582</v>
      </c>
      <c r="L6946" s="4">
        <v>0</v>
      </c>
      <c r="M6946" s="4">
        <v>0</v>
      </c>
      <c r="N6946" s="4">
        <v>10000</v>
      </c>
      <c r="O6946" s="4">
        <v>0</v>
      </c>
      <c r="P6946" s="4">
        <v>-20000</v>
      </c>
      <c r="Q6946" s="4">
        <v>9092</v>
      </c>
      <c r="R6946" s="4" t="b">
        <f t="shared" si="111"/>
        <v>0</v>
      </c>
      <c r="S6946" s="4">
        <v>0</v>
      </c>
    </row>
    <row r="6947" spans="1:19" ht="14.25" customHeight="1">
      <c r="A6947" s="4" t="s">
        <v>3923</v>
      </c>
      <c r="B6947" s="5"/>
      <c r="C6947" s="4">
        <v>0</v>
      </c>
      <c r="E6947" s="4" t="b">
        <f t="shared" si="110"/>
        <v>0</v>
      </c>
      <c r="F6947" s="4">
        <v>0</v>
      </c>
      <c r="G6947" s="4">
        <v>8101</v>
      </c>
      <c r="H6947" s="6">
        <v>43900</v>
      </c>
      <c r="I6947" s="4" t="s">
        <v>4059</v>
      </c>
      <c r="J6947" s="4" t="s">
        <v>40</v>
      </c>
      <c r="K6947" s="4">
        <v>13635</v>
      </c>
      <c r="L6947" s="4">
        <v>0</v>
      </c>
      <c r="M6947" s="4">
        <v>0</v>
      </c>
      <c r="N6947" s="4">
        <v>10000</v>
      </c>
      <c r="O6947" s="4">
        <v>0</v>
      </c>
      <c r="P6947" s="4">
        <v>-30000</v>
      </c>
      <c r="Q6947" s="4">
        <v>9093</v>
      </c>
      <c r="R6947" s="4" t="b">
        <f t="shared" si="111"/>
        <v>0</v>
      </c>
      <c r="S6947" s="4">
        <v>0</v>
      </c>
    </row>
    <row r="6948" spans="1:19" ht="14.25" customHeight="1">
      <c r="A6948" s="4" t="s">
        <v>3923</v>
      </c>
      <c r="B6948" s="5"/>
      <c r="C6948" s="4">
        <v>0</v>
      </c>
      <c r="E6948" s="4" t="b">
        <f t="shared" si="110"/>
        <v>0</v>
      </c>
      <c r="F6948" s="4">
        <v>0</v>
      </c>
      <c r="G6948" s="4">
        <v>8101</v>
      </c>
      <c r="H6948" s="6">
        <v>43928</v>
      </c>
      <c r="I6948" s="4" t="s">
        <v>4059</v>
      </c>
      <c r="J6948" s="4" t="s">
        <v>40</v>
      </c>
      <c r="K6948" s="4">
        <v>13695</v>
      </c>
      <c r="L6948" s="4">
        <v>0</v>
      </c>
      <c r="M6948" s="4">
        <v>0</v>
      </c>
      <c r="N6948" s="4">
        <v>10000</v>
      </c>
      <c r="O6948" s="4">
        <v>0</v>
      </c>
      <c r="P6948" s="4">
        <v>-40000</v>
      </c>
      <c r="Q6948" s="4">
        <v>9094</v>
      </c>
      <c r="R6948" s="4" t="b">
        <f t="shared" si="111"/>
        <v>0</v>
      </c>
      <c r="S6948" s="4">
        <v>0</v>
      </c>
    </row>
    <row r="6949" spans="1:19" ht="14.25" customHeight="1">
      <c r="A6949" s="4" t="s">
        <v>3923</v>
      </c>
      <c r="B6949" s="5"/>
      <c r="C6949" s="4">
        <v>0</v>
      </c>
      <c r="E6949" s="4" t="b">
        <f t="shared" si="110"/>
        <v>0</v>
      </c>
      <c r="F6949" s="4">
        <v>0</v>
      </c>
      <c r="G6949" s="4">
        <v>8101</v>
      </c>
      <c r="H6949" s="6">
        <v>43983</v>
      </c>
      <c r="I6949" s="4" t="s">
        <v>2174</v>
      </c>
      <c r="J6949" s="4" t="s">
        <v>1069</v>
      </c>
      <c r="K6949" s="4">
        <v>569</v>
      </c>
      <c r="L6949" s="4">
        <v>0</v>
      </c>
      <c r="M6949" s="4">
        <v>0</v>
      </c>
      <c r="N6949" s="4">
        <v>10000</v>
      </c>
      <c r="O6949" s="4">
        <v>0</v>
      </c>
      <c r="P6949" s="4">
        <v>-50000</v>
      </c>
      <c r="Q6949" s="4">
        <v>9095</v>
      </c>
      <c r="R6949" s="4" t="b">
        <f t="shared" si="111"/>
        <v>0</v>
      </c>
      <c r="S6949" s="4">
        <v>0</v>
      </c>
    </row>
    <row r="6950" spans="1:19" ht="14.25" customHeight="1">
      <c r="A6950" s="4" t="s">
        <v>3923</v>
      </c>
      <c r="B6950" s="5"/>
      <c r="C6950" s="4">
        <v>0</v>
      </c>
      <c r="E6950" s="4" t="b">
        <f t="shared" si="110"/>
        <v>0</v>
      </c>
      <c r="F6950" s="4">
        <v>0</v>
      </c>
      <c r="G6950" s="4">
        <v>8101</v>
      </c>
      <c r="H6950" s="6">
        <v>43994</v>
      </c>
      <c r="I6950" s="4" t="s">
        <v>1250</v>
      </c>
      <c r="J6950" s="4" t="s">
        <v>40</v>
      </c>
      <c r="K6950" s="4">
        <v>13837</v>
      </c>
      <c r="L6950" s="4">
        <v>0</v>
      </c>
      <c r="M6950" s="4">
        <v>0</v>
      </c>
      <c r="N6950" s="4">
        <v>10000</v>
      </c>
      <c r="O6950" s="4">
        <v>0</v>
      </c>
      <c r="P6950" s="4">
        <v>-60000</v>
      </c>
      <c r="Q6950" s="4">
        <v>9096</v>
      </c>
      <c r="R6950" s="4" t="b">
        <f t="shared" si="111"/>
        <v>0</v>
      </c>
      <c r="S6950" s="4">
        <v>0</v>
      </c>
    </row>
    <row r="6951" spans="1:19" ht="14.25" customHeight="1">
      <c r="A6951" s="4" t="s">
        <v>3923</v>
      </c>
      <c r="B6951" s="5"/>
      <c r="C6951" s="4">
        <v>0</v>
      </c>
      <c r="E6951" s="4" t="b">
        <f t="shared" si="110"/>
        <v>0</v>
      </c>
      <c r="F6951" s="4">
        <v>0</v>
      </c>
      <c r="G6951" s="4">
        <v>8101</v>
      </c>
      <c r="H6951" s="6">
        <v>44020</v>
      </c>
      <c r="I6951" s="4" t="s">
        <v>4059</v>
      </c>
      <c r="J6951" s="4" t="s">
        <v>40</v>
      </c>
      <c r="K6951" s="4">
        <v>13898</v>
      </c>
      <c r="L6951" s="4">
        <v>0</v>
      </c>
      <c r="M6951" s="4">
        <v>0</v>
      </c>
      <c r="N6951" s="4">
        <v>10000</v>
      </c>
      <c r="O6951" s="4">
        <v>0</v>
      </c>
      <c r="P6951" s="4">
        <v>-70000</v>
      </c>
      <c r="Q6951" s="4">
        <v>9097</v>
      </c>
      <c r="R6951" s="4" t="b">
        <f t="shared" si="111"/>
        <v>0</v>
      </c>
      <c r="S6951" s="4">
        <v>0</v>
      </c>
    </row>
    <row r="6952" spans="1:19" ht="14.25" customHeight="1">
      <c r="A6952" s="4" t="s">
        <v>3923</v>
      </c>
      <c r="B6952" s="5"/>
      <c r="C6952" s="4">
        <v>0</v>
      </c>
      <c r="E6952" s="4" t="b">
        <f t="shared" si="110"/>
        <v>0</v>
      </c>
      <c r="F6952" s="4">
        <v>0</v>
      </c>
      <c r="G6952" s="4">
        <v>8101</v>
      </c>
      <c r="H6952" s="6">
        <v>44061</v>
      </c>
      <c r="I6952" s="4" t="s">
        <v>4059</v>
      </c>
      <c r="J6952" s="4" t="s">
        <v>40</v>
      </c>
      <c r="K6952" s="4">
        <v>13990</v>
      </c>
      <c r="L6952" s="4">
        <v>0</v>
      </c>
      <c r="M6952" s="4">
        <v>0</v>
      </c>
      <c r="N6952" s="4">
        <v>10000</v>
      </c>
      <c r="O6952" s="4">
        <v>0</v>
      </c>
      <c r="P6952" s="4">
        <v>-80000</v>
      </c>
      <c r="Q6952" s="4">
        <v>9098</v>
      </c>
      <c r="R6952" s="4" t="b">
        <f t="shared" si="111"/>
        <v>0</v>
      </c>
      <c r="S6952" s="4">
        <v>0</v>
      </c>
    </row>
    <row r="6953" spans="1:19" ht="14.25" customHeight="1">
      <c r="A6953" s="4" t="s">
        <v>3923</v>
      </c>
      <c r="B6953" s="5"/>
      <c r="C6953" s="4">
        <v>0</v>
      </c>
      <c r="E6953" s="4" t="b">
        <f t="shared" si="110"/>
        <v>0</v>
      </c>
      <c r="F6953" s="4">
        <v>0</v>
      </c>
      <c r="G6953" s="4">
        <v>8101</v>
      </c>
      <c r="H6953" s="6">
        <v>44082</v>
      </c>
      <c r="I6953" s="4" t="s">
        <v>4059</v>
      </c>
      <c r="J6953" s="4" t="s">
        <v>40</v>
      </c>
      <c r="K6953" s="4">
        <v>14043</v>
      </c>
      <c r="L6953" s="4">
        <v>0</v>
      </c>
      <c r="M6953" s="4">
        <v>0</v>
      </c>
      <c r="N6953" s="4">
        <v>10000</v>
      </c>
      <c r="O6953" s="4">
        <v>0</v>
      </c>
      <c r="P6953" s="4">
        <v>-90000</v>
      </c>
      <c r="Q6953" s="4">
        <v>9099</v>
      </c>
      <c r="R6953" s="4" t="b">
        <f t="shared" si="111"/>
        <v>0</v>
      </c>
      <c r="S6953" s="4">
        <v>0</v>
      </c>
    </row>
    <row r="6954" spans="1:19" ht="14.25" customHeight="1">
      <c r="A6954" s="4" t="s">
        <v>3923</v>
      </c>
      <c r="B6954" s="5"/>
      <c r="C6954" s="4">
        <v>0</v>
      </c>
      <c r="E6954" s="4" t="b">
        <f t="shared" si="110"/>
        <v>0</v>
      </c>
      <c r="F6954" s="4">
        <v>0</v>
      </c>
      <c r="G6954" s="4">
        <v>8101</v>
      </c>
      <c r="H6954" s="6">
        <v>44113</v>
      </c>
      <c r="I6954" s="4" t="s">
        <v>4059</v>
      </c>
      <c r="J6954" s="4" t="s">
        <v>40</v>
      </c>
      <c r="K6954" s="4">
        <v>14123</v>
      </c>
      <c r="L6954" s="4">
        <v>0</v>
      </c>
      <c r="M6954" s="4">
        <v>0</v>
      </c>
      <c r="N6954" s="4">
        <v>10000</v>
      </c>
      <c r="O6954" s="4">
        <v>0</v>
      </c>
      <c r="P6954" s="4">
        <v>-100000</v>
      </c>
      <c r="Q6954" s="4">
        <v>9100</v>
      </c>
      <c r="R6954" s="4" t="b">
        <f t="shared" si="111"/>
        <v>0</v>
      </c>
      <c r="S6954" s="4">
        <v>0</v>
      </c>
    </row>
    <row r="6955" spans="1:19" ht="14.25" customHeight="1">
      <c r="A6955" s="4" t="s">
        <v>3923</v>
      </c>
      <c r="B6955" s="5"/>
      <c r="C6955" s="4">
        <v>0</v>
      </c>
      <c r="E6955" s="4" t="b">
        <f t="shared" si="110"/>
        <v>0</v>
      </c>
      <c r="F6955" s="4">
        <v>0</v>
      </c>
      <c r="G6955" s="4">
        <v>8101</v>
      </c>
      <c r="H6955" s="6">
        <v>44145</v>
      </c>
      <c r="I6955" s="4" t="s">
        <v>4059</v>
      </c>
      <c r="J6955" s="4" t="s">
        <v>40</v>
      </c>
      <c r="K6955" s="4">
        <v>14189</v>
      </c>
      <c r="L6955" s="4">
        <v>0</v>
      </c>
      <c r="M6955" s="4">
        <v>0</v>
      </c>
      <c r="N6955" s="4">
        <v>10000</v>
      </c>
      <c r="O6955" s="4">
        <v>0</v>
      </c>
      <c r="P6955" s="4">
        <v>-110000</v>
      </c>
      <c r="Q6955" s="4">
        <v>9101</v>
      </c>
      <c r="R6955" s="4" t="b">
        <f t="shared" si="111"/>
        <v>0</v>
      </c>
      <c r="S6955" s="4">
        <v>0</v>
      </c>
    </row>
    <row r="6956" spans="1:19" ht="14.25" customHeight="1">
      <c r="A6956" s="4" t="s">
        <v>3923</v>
      </c>
      <c r="B6956" s="5"/>
      <c r="C6956" s="4">
        <v>0</v>
      </c>
      <c r="E6956" s="4" t="b">
        <f t="shared" si="110"/>
        <v>0</v>
      </c>
      <c r="F6956" s="4">
        <v>0</v>
      </c>
      <c r="G6956" s="4">
        <v>8101</v>
      </c>
      <c r="H6956" s="6">
        <v>44174</v>
      </c>
      <c r="I6956" s="4" t="s">
        <v>4059</v>
      </c>
      <c r="J6956" s="4" t="s">
        <v>40</v>
      </c>
      <c r="K6956" s="4">
        <v>14262</v>
      </c>
      <c r="L6956" s="4">
        <v>0</v>
      </c>
      <c r="M6956" s="4">
        <v>0</v>
      </c>
      <c r="N6956" s="4">
        <v>10000</v>
      </c>
      <c r="O6956" s="4">
        <v>0</v>
      </c>
      <c r="P6956" s="4">
        <v>-120000</v>
      </c>
      <c r="Q6956" s="4">
        <v>9102</v>
      </c>
      <c r="R6956" s="4" t="b">
        <f t="shared" si="111"/>
        <v>0</v>
      </c>
      <c r="S6956" s="4">
        <v>0</v>
      </c>
    </row>
    <row r="6957" spans="1:19" ht="14.25" customHeight="1">
      <c r="A6957" s="4" t="s">
        <v>3923</v>
      </c>
      <c r="B6957" s="5" t="s">
        <v>4060</v>
      </c>
      <c r="C6957" s="4">
        <v>0</v>
      </c>
      <c r="D6957" s="4" t="s">
        <v>4060</v>
      </c>
      <c r="E6957" s="4" t="b">
        <f t="shared" si="110"/>
        <v>0</v>
      </c>
      <c r="F6957" s="4">
        <v>0</v>
      </c>
      <c r="G6957" s="4">
        <v>8101</v>
      </c>
      <c r="H6957" s="3" t="s">
        <v>21</v>
      </c>
      <c r="K6957" s="4">
        <v>0</v>
      </c>
      <c r="L6957" s="4">
        <v>0</v>
      </c>
      <c r="M6957" s="4">
        <v>0</v>
      </c>
      <c r="N6957" s="4">
        <v>120000</v>
      </c>
      <c r="O6957" s="4">
        <v>0</v>
      </c>
      <c r="P6957" s="4">
        <v>-120000</v>
      </c>
      <c r="Q6957" s="4">
        <v>9103</v>
      </c>
      <c r="R6957" s="4" t="b">
        <f t="shared" si="111"/>
        <v>0</v>
      </c>
      <c r="S6957" s="4">
        <v>0</v>
      </c>
    </row>
    <row r="6958" spans="1:19" ht="14.25" customHeight="1">
      <c r="A6958" s="4" t="s">
        <v>3923</v>
      </c>
      <c r="B6958" s="5" t="s">
        <v>746</v>
      </c>
      <c r="C6958" s="4">
        <v>0</v>
      </c>
      <c r="D6958" s="4" t="s">
        <v>746</v>
      </c>
      <c r="E6958" s="4" t="b">
        <f t="shared" si="110"/>
        <v>0</v>
      </c>
      <c r="F6958" s="4">
        <v>0</v>
      </c>
      <c r="G6958" s="4">
        <v>8102</v>
      </c>
      <c r="H6958" s="3" t="s">
        <v>21</v>
      </c>
      <c r="K6958" s="4">
        <v>0</v>
      </c>
      <c r="L6958" s="4">
        <v>132000</v>
      </c>
      <c r="M6958" s="4">
        <v>0</v>
      </c>
      <c r="N6958" s="4">
        <v>0</v>
      </c>
      <c r="O6958" s="4">
        <v>0</v>
      </c>
      <c r="P6958" s="4">
        <v>0</v>
      </c>
      <c r="Q6958" s="4">
        <v>9104</v>
      </c>
      <c r="R6958" s="4" t="b">
        <f t="shared" si="111"/>
        <v>0</v>
      </c>
      <c r="S6958" s="4">
        <v>0</v>
      </c>
    </row>
    <row r="6959" spans="1:19" ht="14.25" customHeight="1">
      <c r="A6959" s="4" t="s">
        <v>3923</v>
      </c>
      <c r="B6959" s="5"/>
      <c r="C6959" s="4">
        <v>0</v>
      </c>
      <c r="E6959" s="4" t="b">
        <f t="shared" si="110"/>
        <v>0</v>
      </c>
      <c r="F6959" s="4">
        <v>0</v>
      </c>
      <c r="G6959" s="4">
        <v>8102</v>
      </c>
      <c r="H6959" s="6">
        <v>43843</v>
      </c>
      <c r="I6959" s="4" t="s">
        <v>4061</v>
      </c>
      <c r="J6959" s="4" t="s">
        <v>40</v>
      </c>
      <c r="K6959" s="4">
        <v>13503</v>
      </c>
      <c r="L6959" s="4">
        <v>0</v>
      </c>
      <c r="M6959" s="4">
        <v>0</v>
      </c>
      <c r="N6959" s="4">
        <v>11000</v>
      </c>
      <c r="O6959" s="4">
        <v>0</v>
      </c>
      <c r="P6959" s="4">
        <v>-11000</v>
      </c>
      <c r="Q6959" s="4">
        <v>9105</v>
      </c>
      <c r="R6959" s="4" t="b">
        <f t="shared" si="111"/>
        <v>0</v>
      </c>
      <c r="S6959" s="4">
        <v>0</v>
      </c>
    </row>
    <row r="6960" spans="1:19" ht="14.25" customHeight="1">
      <c r="A6960" s="4" t="s">
        <v>3923</v>
      </c>
      <c r="B6960" s="5"/>
      <c r="C6960" s="4">
        <v>0</v>
      </c>
      <c r="E6960" s="4" t="b">
        <f t="shared" si="110"/>
        <v>0</v>
      </c>
      <c r="F6960" s="4">
        <v>0</v>
      </c>
      <c r="G6960" s="4">
        <v>8102</v>
      </c>
      <c r="H6960" s="6">
        <v>43873</v>
      </c>
      <c r="I6960" s="4" t="s">
        <v>4061</v>
      </c>
      <c r="J6960" s="4" t="s">
        <v>40</v>
      </c>
      <c r="K6960" s="4">
        <v>13576</v>
      </c>
      <c r="L6960" s="4">
        <v>0</v>
      </c>
      <c r="M6960" s="4">
        <v>0</v>
      </c>
      <c r="N6960" s="4">
        <v>11000</v>
      </c>
      <c r="O6960" s="4">
        <v>0</v>
      </c>
      <c r="P6960" s="4">
        <v>-22000</v>
      </c>
      <c r="Q6960" s="4">
        <v>9106</v>
      </c>
      <c r="R6960" s="4" t="b">
        <f t="shared" si="111"/>
        <v>0</v>
      </c>
      <c r="S6960" s="4">
        <v>0</v>
      </c>
    </row>
    <row r="6961" spans="1:19" ht="14.25" customHeight="1">
      <c r="A6961" s="4" t="s">
        <v>3923</v>
      </c>
      <c r="B6961" s="5"/>
      <c r="C6961" s="4">
        <v>0</v>
      </c>
      <c r="E6961" s="4" t="b">
        <f t="shared" si="110"/>
        <v>0</v>
      </c>
      <c r="F6961" s="4">
        <v>0</v>
      </c>
      <c r="G6961" s="4">
        <v>8102</v>
      </c>
      <c r="H6961" s="6">
        <v>43896</v>
      </c>
      <c r="I6961" s="4" t="s">
        <v>4061</v>
      </c>
      <c r="J6961" s="4" t="s">
        <v>40</v>
      </c>
      <c r="K6961" s="4">
        <v>13622</v>
      </c>
      <c r="L6961" s="4">
        <v>0</v>
      </c>
      <c r="M6961" s="4">
        <v>0</v>
      </c>
      <c r="N6961" s="4">
        <v>11000</v>
      </c>
      <c r="O6961" s="4">
        <v>0</v>
      </c>
      <c r="P6961" s="4">
        <v>-33000</v>
      </c>
      <c r="Q6961" s="4">
        <v>9107</v>
      </c>
      <c r="R6961" s="4" t="b">
        <f t="shared" si="111"/>
        <v>0</v>
      </c>
      <c r="S6961" s="4">
        <v>0</v>
      </c>
    </row>
    <row r="6962" spans="1:19" ht="14.25" customHeight="1">
      <c r="A6962" s="4" t="s">
        <v>3923</v>
      </c>
      <c r="B6962" s="5"/>
      <c r="C6962" s="4">
        <v>0</v>
      </c>
      <c r="E6962" s="4" t="b">
        <f t="shared" si="110"/>
        <v>0</v>
      </c>
      <c r="F6962" s="4">
        <v>0</v>
      </c>
      <c r="G6962" s="4">
        <v>8102</v>
      </c>
      <c r="H6962" s="6">
        <v>43927</v>
      </c>
      <c r="I6962" s="4" t="s">
        <v>4061</v>
      </c>
      <c r="J6962" s="4" t="s">
        <v>40</v>
      </c>
      <c r="K6962" s="4">
        <v>13740</v>
      </c>
      <c r="L6962" s="4">
        <v>0</v>
      </c>
      <c r="M6962" s="4">
        <v>0</v>
      </c>
      <c r="N6962" s="4">
        <v>11000</v>
      </c>
      <c r="O6962" s="4">
        <v>0</v>
      </c>
      <c r="P6962" s="4">
        <v>-44000</v>
      </c>
      <c r="Q6962" s="4">
        <v>9108</v>
      </c>
      <c r="R6962" s="4" t="b">
        <f t="shared" si="111"/>
        <v>0</v>
      </c>
      <c r="S6962" s="4">
        <v>0</v>
      </c>
    </row>
    <row r="6963" spans="1:19" ht="14.25" customHeight="1">
      <c r="A6963" s="4" t="s">
        <v>3923</v>
      </c>
      <c r="B6963" s="5"/>
      <c r="C6963" s="4">
        <v>0</v>
      </c>
      <c r="E6963" s="4" t="b">
        <f t="shared" si="110"/>
        <v>0</v>
      </c>
      <c r="F6963" s="4">
        <v>0</v>
      </c>
      <c r="G6963" s="4">
        <v>8102</v>
      </c>
      <c r="H6963" s="6">
        <v>43958</v>
      </c>
      <c r="I6963" s="4" t="s">
        <v>4061</v>
      </c>
      <c r="J6963" s="4" t="s">
        <v>40</v>
      </c>
      <c r="K6963" s="4">
        <v>13766</v>
      </c>
      <c r="L6963" s="4">
        <v>0</v>
      </c>
      <c r="M6963" s="4">
        <v>0</v>
      </c>
      <c r="N6963" s="4">
        <v>11000</v>
      </c>
      <c r="O6963" s="4">
        <v>0</v>
      </c>
      <c r="P6963" s="4">
        <v>-55000</v>
      </c>
      <c r="Q6963" s="4">
        <v>9109</v>
      </c>
      <c r="R6963" s="4" t="b">
        <f t="shared" si="111"/>
        <v>0</v>
      </c>
      <c r="S6963" s="4">
        <v>0</v>
      </c>
    </row>
    <row r="6964" spans="1:19" ht="14.25" customHeight="1">
      <c r="A6964" s="4" t="s">
        <v>3923</v>
      </c>
      <c r="B6964" s="5"/>
      <c r="C6964" s="4">
        <v>0</v>
      </c>
      <c r="E6964" s="4" t="b">
        <f t="shared" si="110"/>
        <v>0</v>
      </c>
      <c r="F6964" s="4">
        <v>0</v>
      </c>
      <c r="G6964" s="4">
        <v>8102</v>
      </c>
      <c r="H6964" s="6">
        <v>43990</v>
      </c>
      <c r="I6964" s="4" t="s">
        <v>4061</v>
      </c>
      <c r="J6964" s="4" t="s">
        <v>40</v>
      </c>
      <c r="K6964" s="4">
        <v>13873</v>
      </c>
      <c r="L6964" s="4">
        <v>0</v>
      </c>
      <c r="M6964" s="4">
        <v>0</v>
      </c>
      <c r="N6964" s="4">
        <v>11000</v>
      </c>
      <c r="O6964" s="4">
        <v>0</v>
      </c>
      <c r="P6964" s="4">
        <v>-66000</v>
      </c>
      <c r="Q6964" s="4">
        <v>9110</v>
      </c>
      <c r="R6964" s="4" t="b">
        <f t="shared" si="111"/>
        <v>0</v>
      </c>
      <c r="S6964" s="4">
        <v>0</v>
      </c>
    </row>
    <row r="6965" spans="1:19" ht="14.25" customHeight="1">
      <c r="A6965" s="4" t="s">
        <v>3923</v>
      </c>
      <c r="B6965" s="5"/>
      <c r="C6965" s="4">
        <v>0</v>
      </c>
      <c r="E6965" s="4" t="b">
        <f t="shared" si="110"/>
        <v>0</v>
      </c>
      <c r="F6965" s="4">
        <v>0</v>
      </c>
      <c r="G6965" s="4">
        <v>8102</v>
      </c>
      <c r="H6965" s="6">
        <v>44018</v>
      </c>
      <c r="I6965" s="4" t="s">
        <v>4061</v>
      </c>
      <c r="J6965" s="4" t="s">
        <v>40</v>
      </c>
      <c r="K6965" s="4">
        <v>13949</v>
      </c>
      <c r="L6965" s="4">
        <v>0</v>
      </c>
      <c r="M6965" s="4">
        <v>0</v>
      </c>
      <c r="N6965" s="4">
        <v>11000</v>
      </c>
      <c r="O6965" s="4">
        <v>0</v>
      </c>
      <c r="P6965" s="4">
        <v>-77000</v>
      </c>
      <c r="Q6965" s="4">
        <v>9111</v>
      </c>
      <c r="R6965" s="4" t="b">
        <f t="shared" si="111"/>
        <v>0</v>
      </c>
      <c r="S6965" s="4">
        <v>0</v>
      </c>
    </row>
    <row r="6966" spans="1:19" ht="14.25" customHeight="1">
      <c r="A6966" s="4" t="s">
        <v>3923</v>
      </c>
      <c r="B6966" s="5"/>
      <c r="C6966" s="4">
        <v>0</v>
      </c>
      <c r="E6966" s="4" t="b">
        <f t="shared" si="110"/>
        <v>0</v>
      </c>
      <c r="F6966" s="4">
        <v>0</v>
      </c>
      <c r="G6966" s="4">
        <v>8102</v>
      </c>
      <c r="H6966" s="6">
        <v>44049</v>
      </c>
      <c r="I6966" s="4" t="s">
        <v>4061</v>
      </c>
      <c r="J6966" s="4" t="s">
        <v>40</v>
      </c>
      <c r="K6966" s="4">
        <v>14019</v>
      </c>
      <c r="L6966" s="4">
        <v>0</v>
      </c>
      <c r="M6966" s="4">
        <v>0</v>
      </c>
      <c r="N6966" s="4">
        <v>11000</v>
      </c>
      <c r="O6966" s="4">
        <v>0</v>
      </c>
      <c r="P6966" s="4">
        <v>-88000</v>
      </c>
      <c r="Q6966" s="4">
        <v>9112</v>
      </c>
      <c r="R6966" s="4" t="b">
        <f t="shared" si="111"/>
        <v>0</v>
      </c>
      <c r="S6966" s="4">
        <v>0</v>
      </c>
    </row>
    <row r="6967" spans="1:19" ht="14.25" customHeight="1">
      <c r="A6967" s="4" t="s">
        <v>3923</v>
      </c>
      <c r="B6967" s="5"/>
      <c r="C6967" s="4">
        <v>0</v>
      </c>
      <c r="E6967" s="4" t="b">
        <f t="shared" si="110"/>
        <v>0</v>
      </c>
      <c r="F6967" s="4">
        <v>0</v>
      </c>
      <c r="G6967" s="4">
        <v>8102</v>
      </c>
      <c r="H6967" s="6">
        <v>44081</v>
      </c>
      <c r="I6967" s="4" t="s">
        <v>4061</v>
      </c>
      <c r="J6967" s="4" t="s">
        <v>40</v>
      </c>
      <c r="K6967" s="4">
        <v>14093</v>
      </c>
      <c r="L6967" s="4">
        <v>0</v>
      </c>
      <c r="M6967" s="4">
        <v>0</v>
      </c>
      <c r="N6967" s="4">
        <v>11000</v>
      </c>
      <c r="O6967" s="4">
        <v>0</v>
      </c>
      <c r="P6967" s="4">
        <v>-99000</v>
      </c>
      <c r="Q6967" s="4">
        <v>9113</v>
      </c>
      <c r="R6967" s="4" t="b">
        <f t="shared" si="111"/>
        <v>0</v>
      </c>
      <c r="S6967" s="4">
        <v>0</v>
      </c>
    </row>
    <row r="6968" spans="1:19" ht="14.25" customHeight="1">
      <c r="A6968" s="4" t="s">
        <v>3923</v>
      </c>
      <c r="B6968" s="5"/>
      <c r="C6968" s="4">
        <v>0</v>
      </c>
      <c r="E6968" s="4" t="b">
        <f t="shared" si="110"/>
        <v>0</v>
      </c>
      <c r="F6968" s="4">
        <v>0</v>
      </c>
      <c r="G6968" s="4">
        <v>8102</v>
      </c>
      <c r="H6968" s="6">
        <v>44111</v>
      </c>
      <c r="I6968" s="4" t="s">
        <v>4061</v>
      </c>
      <c r="J6968" s="4" t="s">
        <v>40</v>
      </c>
      <c r="K6968" s="4">
        <v>14159</v>
      </c>
      <c r="L6968" s="4">
        <v>0</v>
      </c>
      <c r="M6968" s="4">
        <v>0</v>
      </c>
      <c r="N6968" s="4">
        <v>11000</v>
      </c>
      <c r="O6968" s="4">
        <v>0</v>
      </c>
      <c r="P6968" s="4">
        <v>-110000</v>
      </c>
      <c r="Q6968" s="4">
        <v>9114</v>
      </c>
      <c r="R6968" s="4" t="b">
        <f t="shared" si="111"/>
        <v>0</v>
      </c>
      <c r="S6968" s="4">
        <v>0</v>
      </c>
    </row>
    <row r="6969" spans="1:19" ht="14.25" customHeight="1">
      <c r="A6969" s="4" t="s">
        <v>3923</v>
      </c>
      <c r="B6969" s="5"/>
      <c r="C6969" s="4">
        <v>0</v>
      </c>
      <c r="E6969" s="4" t="b">
        <f t="shared" si="110"/>
        <v>0</v>
      </c>
      <c r="F6969" s="4">
        <v>0</v>
      </c>
      <c r="G6969" s="4">
        <v>8102</v>
      </c>
      <c r="H6969" s="6">
        <v>44138</v>
      </c>
      <c r="I6969" s="4" t="s">
        <v>4061</v>
      </c>
      <c r="J6969" s="4" t="s">
        <v>40</v>
      </c>
      <c r="K6969" s="4">
        <v>14168</v>
      </c>
      <c r="L6969" s="4">
        <v>0</v>
      </c>
      <c r="M6969" s="4">
        <v>0</v>
      </c>
      <c r="N6969" s="4">
        <v>11000</v>
      </c>
      <c r="O6969" s="4">
        <v>0</v>
      </c>
      <c r="P6969" s="4">
        <v>-121000</v>
      </c>
      <c r="Q6969" s="4">
        <v>9115</v>
      </c>
      <c r="R6969" s="4" t="b">
        <f t="shared" si="111"/>
        <v>0</v>
      </c>
      <c r="S6969" s="4">
        <v>0</v>
      </c>
    </row>
    <row r="6970" spans="1:19" ht="14.25" customHeight="1">
      <c r="A6970" s="4" t="s">
        <v>3923</v>
      </c>
      <c r="B6970" s="5"/>
      <c r="C6970" s="4">
        <v>0</v>
      </c>
      <c r="E6970" s="4" t="b">
        <f t="shared" si="110"/>
        <v>0</v>
      </c>
      <c r="F6970" s="4">
        <v>0</v>
      </c>
      <c r="G6970" s="4">
        <v>8102</v>
      </c>
      <c r="H6970" s="6">
        <v>44168</v>
      </c>
      <c r="I6970" s="4" t="s">
        <v>4061</v>
      </c>
      <c r="J6970" s="4" t="s">
        <v>40</v>
      </c>
      <c r="K6970" s="4">
        <v>14307</v>
      </c>
      <c r="L6970" s="4">
        <v>0</v>
      </c>
      <c r="M6970" s="4">
        <v>0</v>
      </c>
      <c r="N6970" s="4">
        <v>11000</v>
      </c>
      <c r="O6970" s="4">
        <v>0</v>
      </c>
      <c r="P6970" s="4">
        <v>-132000</v>
      </c>
      <c r="Q6970" s="4">
        <v>9116</v>
      </c>
      <c r="R6970" s="4" t="b">
        <f t="shared" si="111"/>
        <v>0</v>
      </c>
      <c r="S6970" s="4">
        <v>0</v>
      </c>
    </row>
    <row r="6971" spans="1:19" ht="14.25" customHeight="1">
      <c r="A6971" s="4" t="s">
        <v>3923</v>
      </c>
      <c r="B6971" s="5" t="s">
        <v>4062</v>
      </c>
      <c r="C6971" s="4">
        <v>0</v>
      </c>
      <c r="D6971" s="4" t="s">
        <v>4062</v>
      </c>
      <c r="E6971" s="4" t="b">
        <f t="shared" si="110"/>
        <v>0</v>
      </c>
      <c r="F6971" s="4">
        <v>0</v>
      </c>
      <c r="G6971" s="4">
        <v>8102</v>
      </c>
      <c r="H6971" s="3" t="s">
        <v>21</v>
      </c>
      <c r="K6971" s="4">
        <v>0</v>
      </c>
      <c r="L6971" s="4">
        <v>0</v>
      </c>
      <c r="M6971" s="4">
        <v>0</v>
      </c>
      <c r="N6971" s="4">
        <v>132000</v>
      </c>
      <c r="O6971" s="4">
        <v>0</v>
      </c>
      <c r="P6971" s="4">
        <v>-132000</v>
      </c>
      <c r="Q6971" s="4">
        <v>9117</v>
      </c>
      <c r="R6971" s="4" t="b">
        <f t="shared" si="111"/>
        <v>0</v>
      </c>
      <c r="S6971" s="4">
        <v>0</v>
      </c>
    </row>
    <row r="6972" spans="1:19" ht="14.25" customHeight="1">
      <c r="A6972" s="4" t="s">
        <v>3923</v>
      </c>
      <c r="B6972" s="5" t="s">
        <v>757</v>
      </c>
      <c r="C6972" s="4">
        <v>0</v>
      </c>
      <c r="D6972" s="4" t="s">
        <v>757</v>
      </c>
      <c r="E6972" s="4" t="b">
        <f t="shared" si="110"/>
        <v>0</v>
      </c>
      <c r="F6972" s="4">
        <v>0</v>
      </c>
      <c r="G6972" s="4">
        <v>8201</v>
      </c>
      <c r="H6972" s="3" t="s">
        <v>21</v>
      </c>
      <c r="K6972" s="4">
        <v>0</v>
      </c>
      <c r="L6972" s="4">
        <v>120000</v>
      </c>
      <c r="M6972" s="4">
        <v>0</v>
      </c>
      <c r="N6972" s="4">
        <v>0</v>
      </c>
      <c r="O6972" s="4">
        <v>0</v>
      </c>
      <c r="P6972" s="4">
        <v>0</v>
      </c>
      <c r="Q6972" s="4">
        <v>9118</v>
      </c>
      <c r="R6972" s="4" t="b">
        <f t="shared" si="111"/>
        <v>0</v>
      </c>
      <c r="S6972" s="4">
        <v>0</v>
      </c>
    </row>
    <row r="6973" spans="1:19" ht="14.25" customHeight="1">
      <c r="A6973" s="4" t="s">
        <v>3923</v>
      </c>
      <c r="B6973" s="5"/>
      <c r="C6973" s="4">
        <v>0</v>
      </c>
      <c r="E6973" s="4" t="b">
        <f t="shared" si="110"/>
        <v>0</v>
      </c>
      <c r="F6973" s="4">
        <v>0</v>
      </c>
      <c r="G6973" s="4">
        <v>8201</v>
      </c>
      <c r="H6973" s="6">
        <v>43831</v>
      </c>
      <c r="I6973" s="4" t="s">
        <v>2196</v>
      </c>
      <c r="J6973" s="4" t="s">
        <v>1069</v>
      </c>
      <c r="K6973" s="4">
        <v>561</v>
      </c>
      <c r="L6973" s="4">
        <v>0</v>
      </c>
      <c r="M6973" s="4">
        <v>0</v>
      </c>
      <c r="N6973" s="4">
        <v>10000</v>
      </c>
      <c r="O6973" s="4">
        <v>0</v>
      </c>
      <c r="P6973" s="4">
        <v>-10000</v>
      </c>
      <c r="Q6973" s="4">
        <v>9119</v>
      </c>
      <c r="R6973" s="4" t="b">
        <f t="shared" si="111"/>
        <v>0</v>
      </c>
      <c r="S6973" s="4">
        <v>0</v>
      </c>
    </row>
    <row r="6974" spans="1:19" ht="14.25" customHeight="1">
      <c r="A6974" s="4" t="s">
        <v>3923</v>
      </c>
      <c r="B6974" s="5"/>
      <c r="C6974" s="4">
        <v>0</v>
      </c>
      <c r="E6974" s="4" t="b">
        <f t="shared" si="110"/>
        <v>0</v>
      </c>
      <c r="F6974" s="4">
        <v>0</v>
      </c>
      <c r="G6974" s="4">
        <v>8201</v>
      </c>
      <c r="H6974" s="6">
        <v>43862</v>
      </c>
      <c r="I6974" s="4" t="s">
        <v>2198</v>
      </c>
      <c r="J6974" s="4" t="s">
        <v>1069</v>
      </c>
      <c r="K6974" s="4">
        <v>562</v>
      </c>
      <c r="L6974" s="4">
        <v>0</v>
      </c>
      <c r="M6974" s="4">
        <v>0</v>
      </c>
      <c r="N6974" s="4">
        <v>10000</v>
      </c>
      <c r="O6974" s="4">
        <v>0</v>
      </c>
      <c r="P6974" s="4">
        <v>-20000</v>
      </c>
      <c r="Q6974" s="4">
        <v>9120</v>
      </c>
      <c r="R6974" s="4" t="b">
        <f t="shared" si="111"/>
        <v>0</v>
      </c>
      <c r="S6974" s="4">
        <v>0</v>
      </c>
    </row>
    <row r="6975" spans="1:19" ht="14.25" customHeight="1">
      <c r="A6975" s="4" t="s">
        <v>3923</v>
      </c>
      <c r="B6975" s="5"/>
      <c r="C6975" s="4">
        <v>0</v>
      </c>
      <c r="E6975" s="4" t="b">
        <f t="shared" si="110"/>
        <v>0</v>
      </c>
      <c r="F6975" s="4">
        <v>0</v>
      </c>
      <c r="G6975" s="4">
        <v>8201</v>
      </c>
      <c r="H6975" s="6">
        <v>43891</v>
      </c>
      <c r="I6975" s="4" t="s">
        <v>2200</v>
      </c>
      <c r="J6975" s="4" t="s">
        <v>1069</v>
      </c>
      <c r="K6975" s="4">
        <v>564</v>
      </c>
      <c r="L6975" s="4">
        <v>0</v>
      </c>
      <c r="M6975" s="4">
        <v>0</v>
      </c>
      <c r="N6975" s="4">
        <v>10000</v>
      </c>
      <c r="O6975" s="4">
        <v>0</v>
      </c>
      <c r="P6975" s="4">
        <v>-30000</v>
      </c>
      <c r="Q6975" s="4">
        <v>9121</v>
      </c>
      <c r="R6975" s="4" t="b">
        <f t="shared" si="111"/>
        <v>0</v>
      </c>
      <c r="S6975" s="4">
        <v>0</v>
      </c>
    </row>
    <row r="6976" spans="1:19" ht="14.25" customHeight="1">
      <c r="A6976" s="4" t="s">
        <v>3923</v>
      </c>
      <c r="B6976" s="5"/>
      <c r="C6976" s="4">
        <v>0</v>
      </c>
      <c r="E6976" s="4" t="b">
        <f t="shared" si="110"/>
        <v>0</v>
      </c>
      <c r="F6976" s="4">
        <v>0</v>
      </c>
      <c r="G6976" s="4">
        <v>8201</v>
      </c>
      <c r="H6976" s="6">
        <v>43922</v>
      </c>
      <c r="I6976" s="4" t="s">
        <v>2202</v>
      </c>
      <c r="J6976" s="4" t="s">
        <v>1069</v>
      </c>
      <c r="K6976" s="4">
        <v>566</v>
      </c>
      <c r="L6976" s="4">
        <v>0</v>
      </c>
      <c r="M6976" s="4">
        <v>0</v>
      </c>
      <c r="N6976" s="4">
        <v>10000</v>
      </c>
      <c r="O6976" s="4">
        <v>0</v>
      </c>
      <c r="P6976" s="4">
        <v>-40000</v>
      </c>
      <c r="Q6976" s="4">
        <v>9122</v>
      </c>
      <c r="R6976" s="4" t="b">
        <f t="shared" si="111"/>
        <v>0</v>
      </c>
      <c r="S6976" s="4">
        <v>0</v>
      </c>
    </row>
    <row r="6977" spans="1:19" ht="14.25" customHeight="1">
      <c r="A6977" s="4" t="s">
        <v>3923</v>
      </c>
      <c r="B6977" s="5"/>
      <c r="C6977" s="4">
        <v>0</v>
      </c>
      <c r="E6977" s="4" t="b">
        <f t="shared" si="110"/>
        <v>0</v>
      </c>
      <c r="F6977" s="4">
        <v>0</v>
      </c>
      <c r="G6977" s="4">
        <v>8201</v>
      </c>
      <c r="H6977" s="6">
        <v>43952</v>
      </c>
      <c r="I6977" s="4" t="s">
        <v>2204</v>
      </c>
      <c r="J6977" s="4" t="s">
        <v>1069</v>
      </c>
      <c r="K6977" s="4">
        <v>568</v>
      </c>
      <c r="L6977" s="4">
        <v>0</v>
      </c>
      <c r="M6977" s="4">
        <v>0</v>
      </c>
      <c r="N6977" s="4">
        <v>10000</v>
      </c>
      <c r="O6977" s="4">
        <v>0</v>
      </c>
      <c r="P6977" s="4">
        <v>-50000</v>
      </c>
      <c r="Q6977" s="4">
        <v>9123</v>
      </c>
      <c r="R6977" s="4" t="b">
        <f t="shared" si="111"/>
        <v>0</v>
      </c>
      <c r="S6977" s="4">
        <v>0</v>
      </c>
    </row>
    <row r="6978" spans="1:19" ht="14.25" customHeight="1">
      <c r="A6978" s="4" t="s">
        <v>3923</v>
      </c>
      <c r="B6978" s="5"/>
      <c r="C6978" s="4">
        <v>0</v>
      </c>
      <c r="E6978" s="4" t="b">
        <f t="shared" si="110"/>
        <v>0</v>
      </c>
      <c r="F6978" s="4">
        <v>0</v>
      </c>
      <c r="G6978" s="4">
        <v>8201</v>
      </c>
      <c r="H6978" s="6">
        <v>43983</v>
      </c>
      <c r="I6978" s="4" t="s">
        <v>2206</v>
      </c>
      <c r="J6978" s="4" t="s">
        <v>1069</v>
      </c>
      <c r="K6978" s="4">
        <v>569</v>
      </c>
      <c r="L6978" s="4">
        <v>0</v>
      </c>
      <c r="M6978" s="4">
        <v>0</v>
      </c>
      <c r="N6978" s="4">
        <v>10000</v>
      </c>
      <c r="O6978" s="4">
        <v>0</v>
      </c>
      <c r="P6978" s="4">
        <v>-60000</v>
      </c>
      <c r="Q6978" s="4">
        <v>9124</v>
      </c>
      <c r="R6978" s="4" t="b">
        <f t="shared" si="111"/>
        <v>0</v>
      </c>
      <c r="S6978" s="4">
        <v>0</v>
      </c>
    </row>
    <row r="6979" spans="1:19" ht="14.25" customHeight="1">
      <c r="A6979" s="4" t="s">
        <v>3923</v>
      </c>
      <c r="B6979" s="5"/>
      <c r="C6979" s="4">
        <v>0</v>
      </c>
      <c r="E6979" s="4" t="b">
        <f t="shared" si="110"/>
        <v>0</v>
      </c>
      <c r="F6979" s="4">
        <v>0</v>
      </c>
      <c r="G6979" s="4">
        <v>8201</v>
      </c>
      <c r="H6979" s="6">
        <v>44013</v>
      </c>
      <c r="I6979" s="4" t="s">
        <v>2208</v>
      </c>
      <c r="J6979" s="4" t="s">
        <v>1069</v>
      </c>
      <c r="K6979" s="4">
        <v>570</v>
      </c>
      <c r="L6979" s="4">
        <v>0</v>
      </c>
      <c r="M6979" s="4">
        <v>0</v>
      </c>
      <c r="N6979" s="4">
        <v>10000</v>
      </c>
      <c r="O6979" s="4">
        <v>0</v>
      </c>
      <c r="P6979" s="4">
        <v>-70000</v>
      </c>
      <c r="Q6979" s="4">
        <v>9125</v>
      </c>
      <c r="R6979" s="4" t="b">
        <f t="shared" si="111"/>
        <v>0</v>
      </c>
      <c r="S6979" s="4">
        <v>0</v>
      </c>
    </row>
    <row r="6980" spans="1:19" ht="14.25" customHeight="1">
      <c r="A6980" s="4" t="s">
        <v>3923</v>
      </c>
      <c r="B6980" s="5"/>
      <c r="C6980" s="4">
        <v>0</v>
      </c>
      <c r="E6980" s="4" t="b">
        <f t="shared" si="110"/>
        <v>0</v>
      </c>
      <c r="F6980" s="4">
        <v>0</v>
      </c>
      <c r="G6980" s="4">
        <v>8201</v>
      </c>
      <c r="H6980" s="6">
        <v>44044</v>
      </c>
      <c r="I6980" s="4" t="s">
        <v>2210</v>
      </c>
      <c r="J6980" s="4" t="s">
        <v>1069</v>
      </c>
      <c r="K6980" s="4">
        <v>572</v>
      </c>
      <c r="L6980" s="4">
        <v>0</v>
      </c>
      <c r="M6980" s="4">
        <v>0</v>
      </c>
      <c r="N6980" s="4">
        <v>10000</v>
      </c>
      <c r="O6980" s="4">
        <v>0</v>
      </c>
      <c r="P6980" s="4">
        <v>-80000</v>
      </c>
      <c r="Q6980" s="4">
        <v>9126</v>
      </c>
      <c r="R6980" s="4" t="b">
        <f t="shared" si="111"/>
        <v>0</v>
      </c>
      <c r="S6980" s="4">
        <v>0</v>
      </c>
    </row>
    <row r="6981" spans="1:19" ht="14.25" customHeight="1">
      <c r="A6981" s="4" t="s">
        <v>3923</v>
      </c>
      <c r="B6981" s="5"/>
      <c r="C6981" s="4">
        <v>0</v>
      </c>
      <c r="E6981" s="4" t="b">
        <f t="shared" si="110"/>
        <v>0</v>
      </c>
      <c r="F6981" s="4">
        <v>0</v>
      </c>
      <c r="G6981" s="4">
        <v>8201</v>
      </c>
      <c r="H6981" s="6">
        <v>44075</v>
      </c>
      <c r="I6981" s="4" t="s">
        <v>2212</v>
      </c>
      <c r="J6981" s="4" t="s">
        <v>1069</v>
      </c>
      <c r="K6981" s="4">
        <v>573</v>
      </c>
      <c r="L6981" s="4">
        <v>0</v>
      </c>
      <c r="M6981" s="4">
        <v>0</v>
      </c>
      <c r="N6981" s="4">
        <v>10000</v>
      </c>
      <c r="O6981" s="4">
        <v>0</v>
      </c>
      <c r="P6981" s="4">
        <v>-90000</v>
      </c>
      <c r="Q6981" s="4">
        <v>9127</v>
      </c>
      <c r="R6981" s="4" t="b">
        <f t="shared" si="111"/>
        <v>0</v>
      </c>
      <c r="S6981" s="4">
        <v>0</v>
      </c>
    </row>
    <row r="6982" spans="1:19" ht="14.25" customHeight="1">
      <c r="A6982" s="4" t="s">
        <v>3923</v>
      </c>
      <c r="B6982" s="5"/>
      <c r="C6982" s="4">
        <v>0</v>
      </c>
      <c r="E6982" s="4" t="b">
        <f t="shared" si="110"/>
        <v>0</v>
      </c>
      <c r="F6982" s="4">
        <v>0</v>
      </c>
      <c r="G6982" s="4">
        <v>8201</v>
      </c>
      <c r="H6982" s="6">
        <v>44105</v>
      </c>
      <c r="I6982" s="4" t="s">
        <v>2214</v>
      </c>
      <c r="J6982" s="4" t="s">
        <v>1069</v>
      </c>
      <c r="K6982" s="4">
        <v>575</v>
      </c>
      <c r="L6982" s="4">
        <v>0</v>
      </c>
      <c r="M6982" s="4">
        <v>0</v>
      </c>
      <c r="N6982" s="4">
        <v>10000</v>
      </c>
      <c r="O6982" s="4">
        <v>0</v>
      </c>
      <c r="P6982" s="4">
        <v>-100000</v>
      </c>
      <c r="Q6982" s="4">
        <v>9128</v>
      </c>
      <c r="R6982" s="4" t="b">
        <f t="shared" si="111"/>
        <v>0</v>
      </c>
      <c r="S6982" s="4">
        <v>0</v>
      </c>
    </row>
    <row r="6983" spans="1:19" ht="14.25" customHeight="1">
      <c r="A6983" s="4" t="s">
        <v>3923</v>
      </c>
      <c r="B6983" s="5"/>
      <c r="C6983" s="4">
        <v>0</v>
      </c>
      <c r="E6983" s="4" t="b">
        <f t="shared" si="110"/>
        <v>0</v>
      </c>
      <c r="F6983" s="4">
        <v>0</v>
      </c>
      <c r="G6983" s="4">
        <v>8201</v>
      </c>
      <c r="H6983" s="6">
        <v>44136</v>
      </c>
      <c r="I6983" s="4" t="s">
        <v>2216</v>
      </c>
      <c r="J6983" s="4" t="s">
        <v>1069</v>
      </c>
      <c r="K6983" s="4">
        <v>576</v>
      </c>
      <c r="L6983" s="4">
        <v>0</v>
      </c>
      <c r="M6983" s="4">
        <v>0</v>
      </c>
      <c r="N6983" s="4">
        <v>10000</v>
      </c>
      <c r="O6983" s="4">
        <v>0</v>
      </c>
      <c r="P6983" s="4">
        <v>-110000</v>
      </c>
      <c r="Q6983" s="4">
        <v>9129</v>
      </c>
      <c r="R6983" s="4" t="b">
        <f t="shared" si="111"/>
        <v>0</v>
      </c>
      <c r="S6983" s="4">
        <v>0</v>
      </c>
    </row>
    <row r="6984" spans="1:19" ht="14.25" customHeight="1">
      <c r="A6984" s="4" t="s">
        <v>3923</v>
      </c>
      <c r="B6984" s="5"/>
      <c r="C6984" s="4">
        <v>0</v>
      </c>
      <c r="E6984" s="4" t="b">
        <f t="shared" si="110"/>
        <v>0</v>
      </c>
      <c r="F6984" s="4">
        <v>0</v>
      </c>
      <c r="G6984" s="4">
        <v>8201</v>
      </c>
      <c r="H6984" s="6">
        <v>44166</v>
      </c>
      <c r="I6984" s="4" t="s">
        <v>2218</v>
      </c>
      <c r="J6984" s="4" t="s">
        <v>1069</v>
      </c>
      <c r="K6984" s="4">
        <v>577</v>
      </c>
      <c r="L6984" s="4">
        <v>0</v>
      </c>
      <c r="M6984" s="4">
        <v>0</v>
      </c>
      <c r="N6984" s="4">
        <v>10000</v>
      </c>
      <c r="O6984" s="4">
        <v>0</v>
      </c>
      <c r="P6984" s="4">
        <v>-120000</v>
      </c>
      <c r="Q6984" s="4">
        <v>9130</v>
      </c>
      <c r="R6984" s="4" t="b">
        <f t="shared" si="111"/>
        <v>0</v>
      </c>
      <c r="S6984" s="4">
        <v>0</v>
      </c>
    </row>
    <row r="6985" spans="1:19" ht="14.25" customHeight="1">
      <c r="A6985" s="4" t="s">
        <v>3923</v>
      </c>
      <c r="B6985" s="5" t="s">
        <v>4063</v>
      </c>
      <c r="C6985" s="4">
        <v>0</v>
      </c>
      <c r="D6985" s="4" t="s">
        <v>4063</v>
      </c>
      <c r="E6985" s="4" t="b">
        <f t="shared" si="110"/>
        <v>0</v>
      </c>
      <c r="F6985" s="4">
        <v>0</v>
      </c>
      <c r="G6985" s="4">
        <v>8201</v>
      </c>
      <c r="H6985" s="3" t="s">
        <v>21</v>
      </c>
      <c r="K6985" s="4">
        <v>0</v>
      </c>
      <c r="L6985" s="4">
        <v>0</v>
      </c>
      <c r="M6985" s="4">
        <v>0</v>
      </c>
      <c r="N6985" s="4">
        <v>120000</v>
      </c>
      <c r="O6985" s="4">
        <v>0</v>
      </c>
      <c r="P6985" s="4">
        <v>-120000</v>
      </c>
      <c r="Q6985" s="4">
        <v>9131</v>
      </c>
      <c r="R6985" s="4" t="b">
        <f t="shared" si="111"/>
        <v>0</v>
      </c>
      <c r="S6985" s="4">
        <v>0</v>
      </c>
    </row>
    <row r="6986" spans="1:19" ht="14.25" customHeight="1">
      <c r="A6986" s="4" t="s">
        <v>3923</v>
      </c>
      <c r="B6986" s="5" t="s">
        <v>763</v>
      </c>
      <c r="C6986" s="4">
        <v>0</v>
      </c>
      <c r="D6986" s="4" t="s">
        <v>763</v>
      </c>
      <c r="E6986" s="4" t="b">
        <f t="shared" si="110"/>
        <v>0</v>
      </c>
      <c r="F6986" s="4">
        <v>0</v>
      </c>
      <c r="G6986" s="4">
        <v>8202</v>
      </c>
      <c r="H6986" s="3" t="s">
        <v>21</v>
      </c>
      <c r="K6986" s="4">
        <v>0</v>
      </c>
      <c r="L6986" s="4">
        <v>132000</v>
      </c>
      <c r="M6986" s="4">
        <v>0</v>
      </c>
      <c r="N6986" s="4">
        <v>0</v>
      </c>
      <c r="O6986" s="4">
        <v>0</v>
      </c>
      <c r="P6986" s="4">
        <v>0</v>
      </c>
      <c r="Q6986" s="4">
        <v>9132</v>
      </c>
      <c r="R6986" s="4" t="b">
        <f t="shared" si="111"/>
        <v>0</v>
      </c>
      <c r="S6986" s="4">
        <v>0</v>
      </c>
    </row>
    <row r="6987" spans="1:19" ht="14.25" customHeight="1">
      <c r="A6987" s="4" t="s">
        <v>3923</v>
      </c>
      <c r="B6987" s="5"/>
      <c r="C6987" s="4">
        <v>0</v>
      </c>
      <c r="E6987" s="4" t="b">
        <f t="shared" si="110"/>
        <v>0</v>
      </c>
      <c r="F6987" s="4">
        <v>0</v>
      </c>
      <c r="G6987" s="4">
        <v>8202</v>
      </c>
      <c r="H6987" s="6">
        <v>43837</v>
      </c>
      <c r="I6987" s="4" t="s">
        <v>4064</v>
      </c>
      <c r="J6987" s="4" t="s">
        <v>40</v>
      </c>
      <c r="K6987" s="4">
        <v>13475</v>
      </c>
      <c r="L6987" s="4">
        <v>0</v>
      </c>
      <c r="M6987" s="4">
        <v>0</v>
      </c>
      <c r="N6987" s="4">
        <v>11000</v>
      </c>
      <c r="O6987" s="4">
        <v>0</v>
      </c>
      <c r="P6987" s="4">
        <v>-11000</v>
      </c>
      <c r="Q6987" s="4">
        <v>9133</v>
      </c>
      <c r="R6987" s="4" t="b">
        <f t="shared" si="111"/>
        <v>0</v>
      </c>
      <c r="S6987" s="4">
        <v>0</v>
      </c>
    </row>
    <row r="6988" spans="1:19" ht="14.25" customHeight="1">
      <c r="A6988" s="4" t="s">
        <v>3923</v>
      </c>
      <c r="B6988" s="5"/>
      <c r="C6988" s="4">
        <v>0</v>
      </c>
      <c r="E6988" s="4" t="b">
        <f t="shared" si="110"/>
        <v>0</v>
      </c>
      <c r="F6988" s="4">
        <v>0</v>
      </c>
      <c r="G6988" s="4">
        <v>8202</v>
      </c>
      <c r="H6988" s="6">
        <v>43866</v>
      </c>
      <c r="I6988" s="4" t="s">
        <v>4064</v>
      </c>
      <c r="J6988" s="4" t="s">
        <v>40</v>
      </c>
      <c r="K6988" s="4">
        <v>13548</v>
      </c>
      <c r="L6988" s="4">
        <v>0</v>
      </c>
      <c r="M6988" s="4">
        <v>0</v>
      </c>
      <c r="N6988" s="4">
        <v>11000</v>
      </c>
      <c r="O6988" s="4">
        <v>0</v>
      </c>
      <c r="P6988" s="4">
        <v>-22000</v>
      </c>
      <c r="Q6988" s="4">
        <v>9134</v>
      </c>
      <c r="R6988" s="4" t="b">
        <f t="shared" si="111"/>
        <v>0</v>
      </c>
      <c r="S6988" s="4">
        <v>0</v>
      </c>
    </row>
    <row r="6989" spans="1:19" ht="14.25" customHeight="1">
      <c r="A6989" s="4" t="s">
        <v>3923</v>
      </c>
      <c r="B6989" s="5"/>
      <c r="C6989" s="4">
        <v>0</v>
      </c>
      <c r="E6989" s="4" t="b">
        <f t="shared" si="110"/>
        <v>0</v>
      </c>
      <c r="F6989" s="4">
        <v>0</v>
      </c>
      <c r="G6989" s="4">
        <v>8202</v>
      </c>
      <c r="H6989" s="6">
        <v>43899</v>
      </c>
      <c r="I6989" s="4" t="s">
        <v>4064</v>
      </c>
      <c r="J6989" s="4" t="s">
        <v>40</v>
      </c>
      <c r="K6989" s="4">
        <v>13626</v>
      </c>
      <c r="L6989" s="4">
        <v>0</v>
      </c>
      <c r="M6989" s="4">
        <v>0</v>
      </c>
      <c r="N6989" s="4">
        <v>11000</v>
      </c>
      <c r="O6989" s="4">
        <v>0</v>
      </c>
      <c r="P6989" s="4">
        <v>-33000</v>
      </c>
      <c r="Q6989" s="4">
        <v>9135</v>
      </c>
      <c r="R6989" s="4" t="b">
        <f t="shared" si="111"/>
        <v>0</v>
      </c>
      <c r="S6989" s="4">
        <v>0</v>
      </c>
    </row>
    <row r="6990" spans="1:19" ht="14.25" customHeight="1">
      <c r="A6990" s="4" t="s">
        <v>3923</v>
      </c>
      <c r="B6990" s="5"/>
      <c r="C6990" s="4">
        <v>0</v>
      </c>
      <c r="E6990" s="4" t="b">
        <f t="shared" si="110"/>
        <v>0</v>
      </c>
      <c r="F6990" s="4">
        <v>0</v>
      </c>
      <c r="G6990" s="4">
        <v>8202</v>
      </c>
      <c r="H6990" s="6">
        <v>43938</v>
      </c>
      <c r="I6990" s="4" t="s">
        <v>4064</v>
      </c>
      <c r="J6990" s="4" t="s">
        <v>40</v>
      </c>
      <c r="K6990" s="4">
        <v>13715</v>
      </c>
      <c r="L6990" s="4">
        <v>0</v>
      </c>
      <c r="M6990" s="4">
        <v>0</v>
      </c>
      <c r="N6990" s="4">
        <v>11000</v>
      </c>
      <c r="O6990" s="4">
        <v>0</v>
      </c>
      <c r="P6990" s="4">
        <v>-44000</v>
      </c>
      <c r="Q6990" s="4">
        <v>9136</v>
      </c>
      <c r="R6990" s="4" t="b">
        <f t="shared" si="111"/>
        <v>0</v>
      </c>
      <c r="S6990" s="4">
        <v>0</v>
      </c>
    </row>
    <row r="6991" spans="1:19" ht="14.25" customHeight="1">
      <c r="A6991" s="4" t="s">
        <v>3923</v>
      </c>
      <c r="B6991" s="5"/>
      <c r="C6991" s="4">
        <v>0</v>
      </c>
      <c r="E6991" s="4" t="b">
        <f t="shared" si="110"/>
        <v>0</v>
      </c>
      <c r="F6991" s="4">
        <v>0</v>
      </c>
      <c r="G6991" s="4">
        <v>8202</v>
      </c>
      <c r="H6991" s="6">
        <v>43958</v>
      </c>
      <c r="I6991" s="4" t="s">
        <v>4064</v>
      </c>
      <c r="J6991" s="4" t="s">
        <v>40</v>
      </c>
      <c r="K6991" s="4">
        <v>13748</v>
      </c>
      <c r="L6991" s="4">
        <v>0</v>
      </c>
      <c r="M6991" s="4">
        <v>0</v>
      </c>
      <c r="N6991" s="4">
        <v>11000</v>
      </c>
      <c r="O6991" s="4">
        <v>0</v>
      </c>
      <c r="P6991" s="4">
        <v>-55000</v>
      </c>
      <c r="Q6991" s="4">
        <v>9137</v>
      </c>
      <c r="R6991" s="4" t="b">
        <f t="shared" si="111"/>
        <v>0</v>
      </c>
      <c r="S6991" s="4">
        <v>0</v>
      </c>
    </row>
    <row r="6992" spans="1:19" ht="14.25" customHeight="1">
      <c r="A6992" s="4" t="s">
        <v>3923</v>
      </c>
      <c r="B6992" s="5"/>
      <c r="C6992" s="4">
        <v>0</v>
      </c>
      <c r="E6992" s="4" t="b">
        <f t="shared" si="110"/>
        <v>0</v>
      </c>
      <c r="F6992" s="4">
        <v>0</v>
      </c>
      <c r="G6992" s="4">
        <v>8202</v>
      </c>
      <c r="H6992" s="6">
        <v>43984</v>
      </c>
      <c r="I6992" s="4" t="s">
        <v>4064</v>
      </c>
      <c r="J6992" s="4" t="s">
        <v>40</v>
      </c>
      <c r="K6992" s="4">
        <v>13811</v>
      </c>
      <c r="L6992" s="4">
        <v>0</v>
      </c>
      <c r="M6992" s="4">
        <v>0</v>
      </c>
      <c r="N6992" s="4">
        <v>11000</v>
      </c>
      <c r="O6992" s="4">
        <v>0</v>
      </c>
      <c r="P6992" s="4">
        <v>-66000</v>
      </c>
      <c r="Q6992" s="4">
        <v>9138</v>
      </c>
      <c r="R6992" s="4" t="b">
        <f t="shared" si="111"/>
        <v>0</v>
      </c>
      <c r="S6992" s="4">
        <v>0</v>
      </c>
    </row>
    <row r="6993" spans="1:19" ht="14.25" customHeight="1">
      <c r="A6993" s="4" t="s">
        <v>3923</v>
      </c>
      <c r="B6993" s="5"/>
      <c r="C6993" s="4">
        <v>0</v>
      </c>
      <c r="E6993" s="4" t="b">
        <f t="shared" si="110"/>
        <v>0</v>
      </c>
      <c r="F6993" s="4">
        <v>0</v>
      </c>
      <c r="G6993" s="4">
        <v>8202</v>
      </c>
      <c r="H6993" s="6">
        <v>44018</v>
      </c>
      <c r="I6993" s="4" t="s">
        <v>4064</v>
      </c>
      <c r="J6993" s="4" t="s">
        <v>40</v>
      </c>
      <c r="K6993" s="4">
        <v>13885</v>
      </c>
      <c r="L6993" s="4">
        <v>0</v>
      </c>
      <c r="M6993" s="4">
        <v>0</v>
      </c>
      <c r="N6993" s="4">
        <v>11000</v>
      </c>
      <c r="O6993" s="4">
        <v>0</v>
      </c>
      <c r="P6993" s="4">
        <v>-77000</v>
      </c>
      <c r="Q6993" s="4">
        <v>9139</v>
      </c>
      <c r="R6993" s="4" t="b">
        <f t="shared" si="111"/>
        <v>0</v>
      </c>
      <c r="S6993" s="4">
        <v>0</v>
      </c>
    </row>
    <row r="6994" spans="1:19" ht="14.25" customHeight="1">
      <c r="A6994" s="4" t="s">
        <v>3923</v>
      </c>
      <c r="B6994" s="5"/>
      <c r="C6994" s="4">
        <v>0</v>
      </c>
      <c r="E6994" s="4" t="b">
        <f t="shared" si="110"/>
        <v>0</v>
      </c>
      <c r="F6994" s="4">
        <v>0</v>
      </c>
      <c r="G6994" s="4">
        <v>8202</v>
      </c>
      <c r="H6994" s="6">
        <v>44057</v>
      </c>
      <c r="I6994" s="4" t="s">
        <v>4064</v>
      </c>
      <c r="J6994" s="4" t="s">
        <v>40</v>
      </c>
      <c r="K6994" s="4">
        <v>13987</v>
      </c>
      <c r="L6994" s="4">
        <v>0</v>
      </c>
      <c r="M6994" s="4">
        <v>0</v>
      </c>
      <c r="N6994" s="4">
        <v>11000</v>
      </c>
      <c r="O6994" s="4">
        <v>0</v>
      </c>
      <c r="P6994" s="4">
        <v>-88000</v>
      </c>
      <c r="Q6994" s="4">
        <v>9140</v>
      </c>
      <c r="R6994" s="4" t="b">
        <f t="shared" si="111"/>
        <v>0</v>
      </c>
      <c r="S6994" s="4">
        <v>0</v>
      </c>
    </row>
    <row r="6995" spans="1:19" ht="14.25" customHeight="1">
      <c r="A6995" s="4" t="s">
        <v>3923</v>
      </c>
      <c r="B6995" s="5"/>
      <c r="C6995" s="4">
        <v>0</v>
      </c>
      <c r="E6995" s="4" t="b">
        <f t="shared" si="110"/>
        <v>0</v>
      </c>
      <c r="F6995" s="4">
        <v>0</v>
      </c>
      <c r="G6995" s="4">
        <v>8202</v>
      </c>
      <c r="H6995" s="6">
        <v>44088</v>
      </c>
      <c r="I6995" s="4" t="s">
        <v>4064</v>
      </c>
      <c r="J6995" s="4" t="s">
        <v>40</v>
      </c>
      <c r="K6995" s="4">
        <v>14063</v>
      </c>
      <c r="L6995" s="4">
        <v>0</v>
      </c>
      <c r="M6995" s="4">
        <v>0</v>
      </c>
      <c r="N6995" s="4">
        <v>11000</v>
      </c>
      <c r="O6995" s="4">
        <v>0</v>
      </c>
      <c r="P6995" s="4">
        <v>-99000</v>
      </c>
      <c r="Q6995" s="4">
        <v>9141</v>
      </c>
      <c r="R6995" s="4" t="b">
        <f t="shared" si="111"/>
        <v>0</v>
      </c>
      <c r="S6995" s="4">
        <v>0</v>
      </c>
    </row>
    <row r="6996" spans="1:19" ht="14.25" customHeight="1">
      <c r="A6996" s="4" t="s">
        <v>3923</v>
      </c>
      <c r="B6996" s="5"/>
      <c r="C6996" s="4">
        <v>0</v>
      </c>
      <c r="E6996" s="4" t="b">
        <f t="shared" si="110"/>
        <v>0</v>
      </c>
      <c r="F6996" s="4">
        <v>0</v>
      </c>
      <c r="G6996" s="4">
        <v>8202</v>
      </c>
      <c r="H6996" s="6">
        <v>44113</v>
      </c>
      <c r="I6996" s="4" t="s">
        <v>4064</v>
      </c>
      <c r="J6996" s="4" t="s">
        <v>40</v>
      </c>
      <c r="K6996" s="4">
        <v>14122</v>
      </c>
      <c r="L6996" s="4">
        <v>0</v>
      </c>
      <c r="M6996" s="4">
        <v>0</v>
      </c>
      <c r="N6996" s="4">
        <v>11000</v>
      </c>
      <c r="O6996" s="4">
        <v>0</v>
      </c>
      <c r="P6996" s="4">
        <v>-110000</v>
      </c>
      <c r="Q6996" s="4">
        <v>9142</v>
      </c>
      <c r="R6996" s="4" t="b">
        <f t="shared" si="111"/>
        <v>0</v>
      </c>
      <c r="S6996" s="4">
        <v>0</v>
      </c>
    </row>
    <row r="6997" spans="1:19" ht="14.25" customHeight="1">
      <c r="A6997" s="4" t="s">
        <v>3923</v>
      </c>
      <c r="B6997" s="5"/>
      <c r="C6997" s="4">
        <v>0</v>
      </c>
      <c r="E6997" s="4" t="b">
        <f t="shared" si="110"/>
        <v>0</v>
      </c>
      <c r="F6997" s="4">
        <v>0</v>
      </c>
      <c r="G6997" s="4">
        <v>8202</v>
      </c>
      <c r="H6997" s="6">
        <v>44144</v>
      </c>
      <c r="I6997" s="4" t="s">
        <v>4064</v>
      </c>
      <c r="J6997" s="4" t="s">
        <v>40</v>
      </c>
      <c r="K6997" s="4">
        <v>14180</v>
      </c>
      <c r="L6997" s="4">
        <v>0</v>
      </c>
      <c r="M6997" s="4">
        <v>0</v>
      </c>
      <c r="N6997" s="4">
        <v>11000</v>
      </c>
      <c r="O6997" s="4">
        <v>0</v>
      </c>
      <c r="P6997" s="4">
        <v>-121000</v>
      </c>
      <c r="Q6997" s="4">
        <v>9143</v>
      </c>
      <c r="R6997" s="4" t="b">
        <f t="shared" si="111"/>
        <v>0</v>
      </c>
      <c r="S6997" s="4">
        <v>0</v>
      </c>
    </row>
    <row r="6998" spans="1:19" ht="14.25" customHeight="1">
      <c r="A6998" s="4" t="s">
        <v>3923</v>
      </c>
      <c r="B6998" s="5"/>
      <c r="C6998" s="4">
        <v>0</v>
      </c>
      <c r="E6998" s="4" t="b">
        <f t="shared" si="110"/>
        <v>0</v>
      </c>
      <c r="F6998" s="4">
        <v>0</v>
      </c>
      <c r="G6998" s="4">
        <v>8202</v>
      </c>
      <c r="H6998" s="6">
        <v>44172</v>
      </c>
      <c r="I6998" s="4" t="s">
        <v>4064</v>
      </c>
      <c r="J6998" s="4" t="s">
        <v>40</v>
      </c>
      <c r="K6998" s="4">
        <v>14257</v>
      </c>
      <c r="L6998" s="4">
        <v>0</v>
      </c>
      <c r="M6998" s="4">
        <v>0</v>
      </c>
      <c r="N6998" s="4">
        <v>11000</v>
      </c>
      <c r="O6998" s="4">
        <v>0</v>
      </c>
      <c r="P6998" s="4">
        <v>-132000</v>
      </c>
      <c r="Q6998" s="4">
        <v>9144</v>
      </c>
      <c r="R6998" s="4" t="b">
        <f t="shared" si="111"/>
        <v>0</v>
      </c>
      <c r="S6998" s="4">
        <v>0</v>
      </c>
    </row>
    <row r="6999" spans="1:19" ht="14.25" customHeight="1">
      <c r="A6999" s="4" t="s">
        <v>3923</v>
      </c>
      <c r="B6999" s="5" t="s">
        <v>4065</v>
      </c>
      <c r="C6999" s="4">
        <v>0</v>
      </c>
      <c r="D6999" s="4" t="s">
        <v>4065</v>
      </c>
      <c r="E6999" s="4" t="b">
        <f t="shared" si="110"/>
        <v>0</v>
      </c>
      <c r="F6999" s="4">
        <v>0</v>
      </c>
      <c r="G6999" s="4">
        <v>8202</v>
      </c>
      <c r="H6999" s="3" t="s">
        <v>21</v>
      </c>
      <c r="K6999" s="4">
        <v>0</v>
      </c>
      <c r="L6999" s="4">
        <v>0</v>
      </c>
      <c r="M6999" s="4">
        <v>0</v>
      </c>
      <c r="N6999" s="4">
        <v>132000</v>
      </c>
      <c r="O6999" s="4">
        <v>0</v>
      </c>
      <c r="P6999" s="4">
        <v>-132000</v>
      </c>
      <c r="Q6999" s="4">
        <v>9145</v>
      </c>
      <c r="R6999" s="4" t="b">
        <f t="shared" si="111"/>
        <v>0</v>
      </c>
      <c r="S6999" s="4">
        <v>0</v>
      </c>
    </row>
    <row r="7000" spans="1:19" ht="14.25" customHeight="1">
      <c r="A7000" s="4" t="s">
        <v>3923</v>
      </c>
      <c r="B7000" s="5" t="s">
        <v>776</v>
      </c>
      <c r="C7000" s="4">
        <v>0</v>
      </c>
      <c r="D7000" s="4" t="s">
        <v>776</v>
      </c>
      <c r="E7000" s="4" t="b">
        <f t="shared" si="110"/>
        <v>0</v>
      </c>
      <c r="F7000" s="4">
        <v>0</v>
      </c>
      <c r="G7000" s="4">
        <v>8301</v>
      </c>
      <c r="H7000" s="3" t="s">
        <v>21</v>
      </c>
      <c r="K7000" s="4">
        <v>0</v>
      </c>
      <c r="L7000" s="4">
        <v>100000</v>
      </c>
      <c r="M7000" s="4">
        <v>0</v>
      </c>
      <c r="N7000" s="4">
        <v>0</v>
      </c>
      <c r="O7000" s="4">
        <v>0</v>
      </c>
      <c r="P7000" s="4">
        <v>0</v>
      </c>
      <c r="Q7000" s="4">
        <v>9146</v>
      </c>
      <c r="R7000" s="4" t="b">
        <f t="shared" si="111"/>
        <v>0</v>
      </c>
      <c r="S7000" s="4">
        <v>0</v>
      </c>
    </row>
    <row r="7001" spans="1:19" ht="14.25" customHeight="1">
      <c r="A7001" s="4" t="s">
        <v>3923</v>
      </c>
      <c r="B7001" s="5"/>
      <c r="C7001" s="4">
        <v>0</v>
      </c>
      <c r="E7001" s="4" t="b">
        <f t="shared" si="110"/>
        <v>0</v>
      </c>
      <c r="F7001" s="4">
        <v>0</v>
      </c>
      <c r="G7001" s="4">
        <v>8301</v>
      </c>
      <c r="H7001" s="6">
        <v>43839</v>
      </c>
      <c r="I7001" s="4" t="s">
        <v>4066</v>
      </c>
      <c r="J7001" s="4" t="s">
        <v>40</v>
      </c>
      <c r="K7001" s="4">
        <v>13487</v>
      </c>
      <c r="L7001" s="4">
        <v>0</v>
      </c>
      <c r="M7001" s="4">
        <v>0</v>
      </c>
      <c r="N7001" s="4">
        <v>10000</v>
      </c>
      <c r="O7001" s="4">
        <v>0</v>
      </c>
      <c r="P7001" s="4">
        <v>-10000</v>
      </c>
      <c r="Q7001" s="4">
        <v>9147</v>
      </c>
      <c r="R7001" s="4" t="b">
        <f t="shared" si="111"/>
        <v>0</v>
      </c>
      <c r="S7001" s="4">
        <v>0</v>
      </c>
    </row>
    <row r="7002" spans="1:19" ht="14.25" customHeight="1">
      <c r="A7002" s="4" t="s">
        <v>3923</v>
      </c>
      <c r="B7002" s="5"/>
      <c r="C7002" s="4">
        <v>0</v>
      </c>
      <c r="E7002" s="4" t="b">
        <f t="shared" si="110"/>
        <v>0</v>
      </c>
      <c r="F7002" s="4">
        <v>0</v>
      </c>
      <c r="G7002" s="4">
        <v>8301</v>
      </c>
      <c r="H7002" s="6">
        <v>43864</v>
      </c>
      <c r="I7002" s="4" t="s">
        <v>4066</v>
      </c>
      <c r="J7002" s="4" t="s">
        <v>40</v>
      </c>
      <c r="K7002" s="4">
        <v>13542</v>
      </c>
      <c r="L7002" s="4">
        <v>0</v>
      </c>
      <c r="M7002" s="4">
        <v>0</v>
      </c>
      <c r="N7002" s="4">
        <v>10000</v>
      </c>
      <c r="O7002" s="4">
        <v>0</v>
      </c>
      <c r="P7002" s="4">
        <v>-20000</v>
      </c>
      <c r="Q7002" s="4">
        <v>9148</v>
      </c>
      <c r="R7002" s="4" t="b">
        <f t="shared" si="111"/>
        <v>0</v>
      </c>
      <c r="S7002" s="4">
        <v>0</v>
      </c>
    </row>
    <row r="7003" spans="1:19" ht="14.25" customHeight="1">
      <c r="A7003" s="4" t="s">
        <v>3923</v>
      </c>
      <c r="B7003" s="5"/>
      <c r="C7003" s="4">
        <v>0</v>
      </c>
      <c r="E7003" s="4" t="b">
        <f t="shared" si="110"/>
        <v>0</v>
      </c>
      <c r="F7003" s="4">
        <v>0</v>
      </c>
      <c r="G7003" s="4">
        <v>8301</v>
      </c>
      <c r="H7003" s="6">
        <v>43894</v>
      </c>
      <c r="I7003" s="4" t="s">
        <v>4066</v>
      </c>
      <c r="J7003" s="4" t="s">
        <v>40</v>
      </c>
      <c r="K7003" s="4">
        <v>13618</v>
      </c>
      <c r="L7003" s="4">
        <v>0</v>
      </c>
      <c r="M7003" s="4">
        <v>0</v>
      </c>
      <c r="N7003" s="4">
        <v>10000</v>
      </c>
      <c r="O7003" s="4">
        <v>0</v>
      </c>
      <c r="P7003" s="4">
        <v>-30000</v>
      </c>
      <c r="Q7003" s="4">
        <v>9149</v>
      </c>
      <c r="R7003" s="4" t="b">
        <f t="shared" si="111"/>
        <v>0</v>
      </c>
      <c r="S7003" s="4">
        <v>0</v>
      </c>
    </row>
    <row r="7004" spans="1:19" ht="14.25" customHeight="1">
      <c r="A7004" s="4" t="s">
        <v>3923</v>
      </c>
      <c r="B7004" s="5"/>
      <c r="C7004" s="4">
        <v>0</v>
      </c>
      <c r="E7004" s="4" t="b">
        <f t="shared" si="110"/>
        <v>0</v>
      </c>
      <c r="F7004" s="4">
        <v>0</v>
      </c>
      <c r="G7004" s="4">
        <v>8301</v>
      </c>
      <c r="H7004" s="6">
        <v>43927</v>
      </c>
      <c r="I7004" s="4" t="s">
        <v>4066</v>
      </c>
      <c r="J7004" s="4" t="s">
        <v>40</v>
      </c>
      <c r="K7004" s="4">
        <v>13688</v>
      </c>
      <c r="L7004" s="4">
        <v>0</v>
      </c>
      <c r="M7004" s="4">
        <v>0</v>
      </c>
      <c r="N7004" s="4">
        <v>10000</v>
      </c>
      <c r="O7004" s="4">
        <v>0</v>
      </c>
      <c r="P7004" s="4">
        <v>-40000</v>
      </c>
      <c r="Q7004" s="4">
        <v>9150</v>
      </c>
      <c r="R7004" s="4" t="b">
        <f t="shared" si="111"/>
        <v>0</v>
      </c>
      <c r="S7004" s="4">
        <v>0</v>
      </c>
    </row>
    <row r="7005" spans="1:19" ht="14.25" customHeight="1">
      <c r="A7005" s="4" t="s">
        <v>3923</v>
      </c>
      <c r="B7005" s="5"/>
      <c r="C7005" s="4">
        <v>0</v>
      </c>
      <c r="E7005" s="4" t="b">
        <f t="shared" si="110"/>
        <v>0</v>
      </c>
      <c r="F7005" s="4">
        <v>0</v>
      </c>
      <c r="G7005" s="4">
        <v>8301</v>
      </c>
      <c r="H7005" s="6">
        <v>44015</v>
      </c>
      <c r="I7005" s="4" t="s">
        <v>4066</v>
      </c>
      <c r="J7005" s="4" t="s">
        <v>40</v>
      </c>
      <c r="K7005" s="4">
        <v>13881</v>
      </c>
      <c r="L7005" s="4">
        <v>0</v>
      </c>
      <c r="M7005" s="4">
        <v>0</v>
      </c>
      <c r="N7005" s="4">
        <v>10000</v>
      </c>
      <c r="O7005" s="4">
        <v>0</v>
      </c>
      <c r="P7005" s="4">
        <v>-50000</v>
      </c>
      <c r="Q7005" s="4">
        <v>9151</v>
      </c>
      <c r="R7005" s="4" t="b">
        <f t="shared" si="111"/>
        <v>0</v>
      </c>
      <c r="S7005" s="4">
        <v>0</v>
      </c>
    </row>
    <row r="7006" spans="1:19" ht="14.25" customHeight="1">
      <c r="A7006" s="4" t="s">
        <v>3923</v>
      </c>
      <c r="B7006" s="5"/>
      <c r="C7006" s="4">
        <v>0</v>
      </c>
      <c r="E7006" s="4" t="b">
        <f t="shared" si="110"/>
        <v>0</v>
      </c>
      <c r="F7006" s="4">
        <v>0</v>
      </c>
      <c r="G7006" s="4">
        <v>8301</v>
      </c>
      <c r="H7006" s="6">
        <v>44057</v>
      </c>
      <c r="I7006" s="4" t="s">
        <v>4066</v>
      </c>
      <c r="J7006" s="4" t="s">
        <v>40</v>
      </c>
      <c r="K7006" s="4">
        <v>13983</v>
      </c>
      <c r="L7006" s="4">
        <v>0</v>
      </c>
      <c r="M7006" s="4">
        <v>0</v>
      </c>
      <c r="N7006" s="4">
        <v>10000</v>
      </c>
      <c r="O7006" s="4">
        <v>0</v>
      </c>
      <c r="P7006" s="4">
        <v>-60000</v>
      </c>
      <c r="Q7006" s="4">
        <v>9152</v>
      </c>
      <c r="R7006" s="4" t="b">
        <f t="shared" si="111"/>
        <v>0</v>
      </c>
      <c r="S7006" s="4">
        <v>0</v>
      </c>
    </row>
    <row r="7007" spans="1:19" ht="14.25" customHeight="1">
      <c r="A7007" s="4" t="s">
        <v>3923</v>
      </c>
      <c r="B7007" s="5"/>
      <c r="C7007" s="4">
        <v>0</v>
      </c>
      <c r="E7007" s="4" t="b">
        <f t="shared" si="110"/>
        <v>0</v>
      </c>
      <c r="F7007" s="4">
        <v>0</v>
      </c>
      <c r="G7007" s="4">
        <v>8301</v>
      </c>
      <c r="H7007" s="6">
        <v>44075</v>
      </c>
      <c r="I7007" s="4" t="s">
        <v>2250</v>
      </c>
      <c r="J7007" s="4" t="s">
        <v>1069</v>
      </c>
      <c r="K7007" s="4">
        <v>573</v>
      </c>
      <c r="L7007" s="4">
        <v>0</v>
      </c>
      <c r="M7007" s="4">
        <v>0</v>
      </c>
      <c r="N7007" s="4">
        <v>10000</v>
      </c>
      <c r="O7007" s="4">
        <v>0</v>
      </c>
      <c r="P7007" s="4">
        <v>-70000</v>
      </c>
      <c r="Q7007" s="4">
        <v>9153</v>
      </c>
      <c r="R7007" s="4" t="b">
        <f t="shared" si="111"/>
        <v>0</v>
      </c>
      <c r="S7007" s="4">
        <v>0</v>
      </c>
    </row>
    <row r="7008" spans="1:19" ht="14.25" customHeight="1">
      <c r="A7008" s="4" t="s">
        <v>3923</v>
      </c>
      <c r="B7008" s="5"/>
      <c r="C7008" s="4">
        <v>0</v>
      </c>
      <c r="E7008" s="4" t="b">
        <f t="shared" si="110"/>
        <v>0</v>
      </c>
      <c r="F7008" s="4">
        <v>0</v>
      </c>
      <c r="G7008" s="4">
        <v>8301</v>
      </c>
      <c r="H7008" s="6">
        <v>44105</v>
      </c>
      <c r="I7008" s="4" t="s">
        <v>2252</v>
      </c>
      <c r="J7008" s="4" t="s">
        <v>1069</v>
      </c>
      <c r="K7008" s="4">
        <v>575</v>
      </c>
      <c r="L7008" s="4">
        <v>0</v>
      </c>
      <c r="M7008" s="4">
        <v>0</v>
      </c>
      <c r="N7008" s="4">
        <v>10000</v>
      </c>
      <c r="O7008" s="4">
        <v>0</v>
      </c>
      <c r="P7008" s="4">
        <v>-80000</v>
      </c>
      <c r="Q7008" s="4">
        <v>9154</v>
      </c>
      <c r="R7008" s="4" t="b">
        <f t="shared" si="111"/>
        <v>0</v>
      </c>
      <c r="S7008" s="4">
        <v>0</v>
      </c>
    </row>
    <row r="7009" spans="1:19" ht="14.25" customHeight="1">
      <c r="A7009" s="4" t="s">
        <v>3923</v>
      </c>
      <c r="B7009" s="5"/>
      <c r="C7009" s="4">
        <v>0</v>
      </c>
      <c r="E7009" s="4" t="b">
        <f t="shared" si="110"/>
        <v>0</v>
      </c>
      <c r="F7009" s="4">
        <v>0</v>
      </c>
      <c r="G7009" s="4">
        <v>8301</v>
      </c>
      <c r="H7009" s="6">
        <v>44136</v>
      </c>
      <c r="I7009" s="4" t="s">
        <v>2254</v>
      </c>
      <c r="J7009" s="4" t="s">
        <v>1069</v>
      </c>
      <c r="K7009" s="4">
        <v>576</v>
      </c>
      <c r="L7009" s="4">
        <v>0</v>
      </c>
      <c r="M7009" s="4">
        <v>0</v>
      </c>
      <c r="N7009" s="4">
        <v>10000</v>
      </c>
      <c r="O7009" s="4">
        <v>0</v>
      </c>
      <c r="P7009" s="4">
        <v>-90000</v>
      </c>
      <c r="Q7009" s="4">
        <v>9155</v>
      </c>
      <c r="R7009" s="4" t="b">
        <f t="shared" si="111"/>
        <v>0</v>
      </c>
      <c r="S7009" s="4">
        <v>0</v>
      </c>
    </row>
    <row r="7010" spans="1:19" ht="14.25" customHeight="1">
      <c r="A7010" s="4" t="s">
        <v>3923</v>
      </c>
      <c r="B7010" s="5"/>
      <c r="C7010" s="4">
        <v>0</v>
      </c>
      <c r="E7010" s="4" t="b">
        <f t="shared" si="110"/>
        <v>0</v>
      </c>
      <c r="F7010" s="4">
        <v>0</v>
      </c>
      <c r="G7010" s="4">
        <v>8301</v>
      </c>
      <c r="H7010" s="6">
        <v>44166</v>
      </c>
      <c r="I7010" s="4" t="s">
        <v>2256</v>
      </c>
      <c r="J7010" s="4" t="s">
        <v>1069</v>
      </c>
      <c r="K7010" s="4">
        <v>577</v>
      </c>
      <c r="L7010" s="4">
        <v>0</v>
      </c>
      <c r="M7010" s="4">
        <v>0</v>
      </c>
      <c r="N7010" s="4">
        <v>10000</v>
      </c>
      <c r="O7010" s="4">
        <v>0</v>
      </c>
      <c r="P7010" s="4">
        <v>-100000</v>
      </c>
      <c r="Q7010" s="4">
        <v>9156</v>
      </c>
      <c r="R7010" s="4" t="b">
        <f t="shared" si="111"/>
        <v>0</v>
      </c>
      <c r="S7010" s="4">
        <v>0</v>
      </c>
    </row>
    <row r="7011" spans="1:19" ht="14.25" customHeight="1">
      <c r="A7011" s="4" t="s">
        <v>3923</v>
      </c>
      <c r="B7011" s="5" t="s">
        <v>4067</v>
      </c>
      <c r="C7011" s="4">
        <v>0</v>
      </c>
      <c r="D7011" s="4" t="s">
        <v>4067</v>
      </c>
      <c r="E7011" s="4" t="b">
        <f t="shared" si="110"/>
        <v>0</v>
      </c>
      <c r="F7011" s="4">
        <v>0</v>
      </c>
      <c r="G7011" s="4">
        <v>8301</v>
      </c>
      <c r="H7011" s="3" t="s">
        <v>21</v>
      </c>
      <c r="K7011" s="4">
        <v>0</v>
      </c>
      <c r="L7011" s="4">
        <v>0</v>
      </c>
      <c r="M7011" s="4">
        <v>0</v>
      </c>
      <c r="N7011" s="4">
        <v>100000</v>
      </c>
      <c r="O7011" s="4">
        <v>0</v>
      </c>
      <c r="P7011" s="4">
        <v>-100000</v>
      </c>
      <c r="Q7011" s="4">
        <v>9157</v>
      </c>
      <c r="R7011" s="4" t="b">
        <f t="shared" si="111"/>
        <v>0</v>
      </c>
      <c r="S7011" s="4">
        <v>0</v>
      </c>
    </row>
    <row r="7012" spans="1:19" ht="14.25" customHeight="1">
      <c r="A7012" s="4" t="s">
        <v>3923</v>
      </c>
      <c r="B7012" s="5" t="s">
        <v>786</v>
      </c>
      <c r="C7012" s="4">
        <v>0</v>
      </c>
      <c r="D7012" s="4" t="s">
        <v>786</v>
      </c>
      <c r="E7012" s="4" t="b">
        <f t="shared" si="110"/>
        <v>0</v>
      </c>
      <c r="F7012" s="4">
        <v>0</v>
      </c>
      <c r="G7012" s="4">
        <v>8302</v>
      </c>
      <c r="H7012" s="3" t="s">
        <v>21</v>
      </c>
      <c r="K7012" s="4">
        <v>0</v>
      </c>
      <c r="L7012" s="4">
        <v>120000</v>
      </c>
      <c r="M7012" s="4">
        <v>0</v>
      </c>
      <c r="N7012" s="4">
        <v>0</v>
      </c>
      <c r="O7012" s="4">
        <v>0</v>
      </c>
      <c r="P7012" s="4">
        <v>0</v>
      </c>
      <c r="Q7012" s="4">
        <v>9158</v>
      </c>
      <c r="R7012" s="4" t="b">
        <f t="shared" si="111"/>
        <v>0</v>
      </c>
      <c r="S7012" s="4">
        <v>0</v>
      </c>
    </row>
    <row r="7013" spans="1:19" ht="14.25" customHeight="1">
      <c r="A7013" s="4" t="s">
        <v>3923</v>
      </c>
      <c r="B7013" s="5"/>
      <c r="C7013" s="4">
        <v>0</v>
      </c>
      <c r="E7013" s="4" t="b">
        <f t="shared" si="110"/>
        <v>0</v>
      </c>
      <c r="F7013" s="4">
        <v>0</v>
      </c>
      <c r="G7013" s="4">
        <v>8302</v>
      </c>
      <c r="H7013" s="6">
        <v>43839</v>
      </c>
      <c r="I7013" s="4" t="s">
        <v>4068</v>
      </c>
      <c r="J7013" s="4" t="s">
        <v>40</v>
      </c>
      <c r="K7013" s="4">
        <v>13483</v>
      </c>
      <c r="L7013" s="4">
        <v>0</v>
      </c>
      <c r="M7013" s="4">
        <v>0</v>
      </c>
      <c r="N7013" s="4">
        <v>10000</v>
      </c>
      <c r="O7013" s="4">
        <v>0</v>
      </c>
      <c r="P7013" s="4">
        <v>-10000</v>
      </c>
      <c r="Q7013" s="4">
        <v>9159</v>
      </c>
      <c r="R7013" s="4" t="b">
        <f t="shared" si="111"/>
        <v>0</v>
      </c>
      <c r="S7013" s="4">
        <v>0</v>
      </c>
    </row>
    <row r="7014" spans="1:19" ht="14.25" customHeight="1">
      <c r="A7014" s="4" t="s">
        <v>3923</v>
      </c>
      <c r="B7014" s="5"/>
      <c r="C7014" s="4">
        <v>0</v>
      </c>
      <c r="E7014" s="4" t="b">
        <f t="shared" si="110"/>
        <v>0</v>
      </c>
      <c r="F7014" s="4">
        <v>0</v>
      </c>
      <c r="G7014" s="4">
        <v>8302</v>
      </c>
      <c r="H7014" s="6">
        <v>43867</v>
      </c>
      <c r="I7014" s="4" t="s">
        <v>4068</v>
      </c>
      <c r="J7014" s="4" t="s">
        <v>40</v>
      </c>
      <c r="K7014" s="4">
        <v>13550</v>
      </c>
      <c r="L7014" s="4">
        <v>0</v>
      </c>
      <c r="M7014" s="4">
        <v>0</v>
      </c>
      <c r="N7014" s="4">
        <v>10000</v>
      </c>
      <c r="O7014" s="4">
        <v>0</v>
      </c>
      <c r="P7014" s="4">
        <v>-20000</v>
      </c>
      <c r="Q7014" s="4">
        <v>9160</v>
      </c>
      <c r="R7014" s="4" t="b">
        <f t="shared" si="111"/>
        <v>0</v>
      </c>
      <c r="S7014" s="4">
        <v>0</v>
      </c>
    </row>
    <row r="7015" spans="1:19" ht="14.25" customHeight="1">
      <c r="A7015" s="4" t="s">
        <v>3923</v>
      </c>
      <c r="B7015" s="5"/>
      <c r="C7015" s="4">
        <v>0</v>
      </c>
      <c r="E7015" s="4" t="b">
        <f t="shared" si="110"/>
        <v>0</v>
      </c>
      <c r="F7015" s="4">
        <v>0</v>
      </c>
      <c r="G7015" s="4">
        <v>8302</v>
      </c>
      <c r="H7015" s="6">
        <v>43894</v>
      </c>
      <c r="I7015" s="4" t="s">
        <v>4068</v>
      </c>
      <c r="J7015" s="4" t="s">
        <v>40</v>
      </c>
      <c r="K7015" s="4">
        <v>13619</v>
      </c>
      <c r="L7015" s="4">
        <v>0</v>
      </c>
      <c r="M7015" s="4">
        <v>0</v>
      </c>
      <c r="N7015" s="4">
        <v>10000</v>
      </c>
      <c r="O7015" s="4">
        <v>0</v>
      </c>
      <c r="P7015" s="4">
        <v>-30000</v>
      </c>
      <c r="Q7015" s="4">
        <v>9161</v>
      </c>
      <c r="R7015" s="4" t="b">
        <f t="shared" si="111"/>
        <v>0</v>
      </c>
      <c r="S7015" s="4">
        <v>0</v>
      </c>
    </row>
    <row r="7016" spans="1:19" ht="14.25" customHeight="1">
      <c r="A7016" s="4" t="s">
        <v>3923</v>
      </c>
      <c r="B7016" s="5"/>
      <c r="C7016" s="4">
        <v>0</v>
      </c>
      <c r="E7016" s="4" t="b">
        <f t="shared" si="110"/>
        <v>0</v>
      </c>
      <c r="F7016" s="4">
        <v>0</v>
      </c>
      <c r="G7016" s="4">
        <v>8302</v>
      </c>
      <c r="H7016" s="6">
        <v>43924</v>
      </c>
      <c r="I7016" s="4" t="s">
        <v>4068</v>
      </c>
      <c r="J7016" s="4" t="s">
        <v>40</v>
      </c>
      <c r="K7016" s="4">
        <v>13680</v>
      </c>
      <c r="L7016" s="4">
        <v>0</v>
      </c>
      <c r="M7016" s="4">
        <v>0</v>
      </c>
      <c r="N7016" s="4">
        <v>10000</v>
      </c>
      <c r="O7016" s="4">
        <v>0</v>
      </c>
      <c r="P7016" s="4">
        <v>-40000</v>
      </c>
      <c r="Q7016" s="4">
        <v>9162</v>
      </c>
      <c r="R7016" s="4" t="b">
        <f t="shared" si="111"/>
        <v>0</v>
      </c>
      <c r="S7016" s="4">
        <v>0</v>
      </c>
    </row>
    <row r="7017" spans="1:19" ht="14.25" customHeight="1">
      <c r="A7017" s="4" t="s">
        <v>3923</v>
      </c>
      <c r="B7017" s="5"/>
      <c r="C7017" s="4">
        <v>0</v>
      </c>
      <c r="E7017" s="4" t="b">
        <f t="shared" si="110"/>
        <v>0</v>
      </c>
      <c r="F7017" s="4">
        <v>0</v>
      </c>
      <c r="G7017" s="4">
        <v>8302</v>
      </c>
      <c r="H7017" s="6">
        <v>43957</v>
      </c>
      <c r="I7017" s="4" t="s">
        <v>4068</v>
      </c>
      <c r="J7017" s="4" t="s">
        <v>40</v>
      </c>
      <c r="K7017" s="4">
        <v>13743</v>
      </c>
      <c r="L7017" s="4">
        <v>0</v>
      </c>
      <c r="M7017" s="4">
        <v>0</v>
      </c>
      <c r="N7017" s="4">
        <v>10000</v>
      </c>
      <c r="O7017" s="4">
        <v>0</v>
      </c>
      <c r="P7017" s="4">
        <v>-50000</v>
      </c>
      <c r="Q7017" s="4">
        <v>9163</v>
      </c>
      <c r="R7017" s="4" t="b">
        <f t="shared" si="111"/>
        <v>0</v>
      </c>
      <c r="S7017" s="4">
        <v>0</v>
      </c>
    </row>
    <row r="7018" spans="1:19" ht="14.25" customHeight="1">
      <c r="A7018" s="4" t="s">
        <v>3923</v>
      </c>
      <c r="B7018" s="5"/>
      <c r="C7018" s="4">
        <v>0</v>
      </c>
      <c r="E7018" s="4" t="b">
        <f t="shared" si="110"/>
        <v>0</v>
      </c>
      <c r="F7018" s="4">
        <v>0</v>
      </c>
      <c r="G7018" s="4">
        <v>8302</v>
      </c>
      <c r="H7018" s="6">
        <v>43983</v>
      </c>
      <c r="I7018" s="4" t="s">
        <v>4068</v>
      </c>
      <c r="J7018" s="4" t="s">
        <v>40</v>
      </c>
      <c r="K7018" s="4">
        <v>13808</v>
      </c>
      <c r="L7018" s="4">
        <v>0</v>
      </c>
      <c r="M7018" s="4">
        <v>0</v>
      </c>
      <c r="N7018" s="4">
        <v>10000</v>
      </c>
      <c r="O7018" s="4">
        <v>0</v>
      </c>
      <c r="P7018" s="4">
        <v>-60000</v>
      </c>
      <c r="Q7018" s="4">
        <v>9164</v>
      </c>
      <c r="R7018" s="4" t="b">
        <f t="shared" si="111"/>
        <v>0</v>
      </c>
      <c r="S7018" s="4">
        <v>0</v>
      </c>
    </row>
    <row r="7019" spans="1:19" ht="14.25" customHeight="1">
      <c r="A7019" s="4" t="s">
        <v>3923</v>
      </c>
      <c r="B7019" s="5"/>
      <c r="C7019" s="4">
        <v>0</v>
      </c>
      <c r="E7019" s="4" t="b">
        <f t="shared" si="110"/>
        <v>0</v>
      </c>
      <c r="F7019" s="4">
        <v>0</v>
      </c>
      <c r="G7019" s="4">
        <v>8302</v>
      </c>
      <c r="H7019" s="6">
        <v>44013</v>
      </c>
      <c r="I7019" s="4" t="s">
        <v>4068</v>
      </c>
      <c r="J7019" s="4" t="s">
        <v>40</v>
      </c>
      <c r="K7019" s="4">
        <v>13879</v>
      </c>
      <c r="L7019" s="4">
        <v>0</v>
      </c>
      <c r="M7019" s="4">
        <v>0</v>
      </c>
      <c r="N7019" s="4">
        <v>10000</v>
      </c>
      <c r="O7019" s="4">
        <v>0</v>
      </c>
      <c r="P7019" s="4">
        <v>-70000</v>
      </c>
      <c r="Q7019" s="4">
        <v>9165</v>
      </c>
      <c r="R7019" s="4" t="b">
        <f t="shared" si="111"/>
        <v>0</v>
      </c>
      <c r="S7019" s="4">
        <v>0</v>
      </c>
    </row>
    <row r="7020" spans="1:19" ht="14.25" customHeight="1">
      <c r="A7020" s="4" t="s">
        <v>3923</v>
      </c>
      <c r="B7020" s="5"/>
      <c r="C7020" s="4">
        <v>0</v>
      </c>
      <c r="E7020" s="4" t="b">
        <f t="shared" si="110"/>
        <v>0</v>
      </c>
      <c r="F7020" s="4">
        <v>0</v>
      </c>
      <c r="G7020" s="4">
        <v>8302</v>
      </c>
      <c r="H7020" s="6">
        <v>44055</v>
      </c>
      <c r="I7020" s="4" t="s">
        <v>4068</v>
      </c>
      <c r="J7020" s="4" t="s">
        <v>40</v>
      </c>
      <c r="K7020" s="4">
        <v>13974</v>
      </c>
      <c r="L7020" s="4">
        <v>0</v>
      </c>
      <c r="M7020" s="4">
        <v>0</v>
      </c>
      <c r="N7020" s="4">
        <v>10000</v>
      </c>
      <c r="O7020" s="4">
        <v>0</v>
      </c>
      <c r="P7020" s="4">
        <v>-80000</v>
      </c>
      <c r="Q7020" s="4">
        <v>9166</v>
      </c>
      <c r="R7020" s="4" t="b">
        <f t="shared" si="111"/>
        <v>0</v>
      </c>
      <c r="S7020" s="4">
        <v>0</v>
      </c>
    </row>
    <row r="7021" spans="1:19" ht="14.25" customHeight="1">
      <c r="A7021" s="4" t="s">
        <v>3923</v>
      </c>
      <c r="B7021" s="5"/>
      <c r="C7021" s="4">
        <v>0</v>
      </c>
      <c r="E7021" s="4" t="b">
        <f t="shared" si="110"/>
        <v>0</v>
      </c>
      <c r="F7021" s="4">
        <v>0</v>
      </c>
      <c r="G7021" s="4">
        <v>8302</v>
      </c>
      <c r="H7021" s="6">
        <v>44078</v>
      </c>
      <c r="I7021" s="4" t="s">
        <v>4068</v>
      </c>
      <c r="J7021" s="4" t="s">
        <v>40</v>
      </c>
      <c r="K7021" s="4">
        <v>14034</v>
      </c>
      <c r="L7021" s="4">
        <v>0</v>
      </c>
      <c r="M7021" s="4">
        <v>0</v>
      </c>
      <c r="N7021" s="4">
        <v>10000</v>
      </c>
      <c r="O7021" s="4">
        <v>0</v>
      </c>
      <c r="P7021" s="4">
        <v>-90000</v>
      </c>
      <c r="Q7021" s="4">
        <v>9167</v>
      </c>
      <c r="R7021" s="4" t="b">
        <f t="shared" si="111"/>
        <v>0</v>
      </c>
      <c r="S7021" s="4">
        <v>0</v>
      </c>
    </row>
    <row r="7022" spans="1:19" ht="14.25" customHeight="1">
      <c r="A7022" s="4" t="s">
        <v>3923</v>
      </c>
      <c r="B7022" s="5"/>
      <c r="C7022" s="4">
        <v>0</v>
      </c>
      <c r="E7022" s="4" t="b">
        <f t="shared" si="110"/>
        <v>0</v>
      </c>
      <c r="F7022" s="4">
        <v>0</v>
      </c>
      <c r="G7022" s="4">
        <v>8302</v>
      </c>
      <c r="H7022" s="6">
        <v>44106</v>
      </c>
      <c r="I7022" s="4" t="s">
        <v>4068</v>
      </c>
      <c r="J7022" s="4" t="s">
        <v>40</v>
      </c>
      <c r="K7022" s="4">
        <v>14107</v>
      </c>
      <c r="L7022" s="4">
        <v>0</v>
      </c>
      <c r="M7022" s="4">
        <v>0</v>
      </c>
      <c r="N7022" s="4">
        <v>10000</v>
      </c>
      <c r="O7022" s="4">
        <v>0</v>
      </c>
      <c r="P7022" s="4">
        <v>-100000</v>
      </c>
      <c r="Q7022" s="4">
        <v>9168</v>
      </c>
      <c r="R7022" s="4" t="b">
        <f t="shared" si="111"/>
        <v>0</v>
      </c>
      <c r="S7022" s="4">
        <v>0</v>
      </c>
    </row>
    <row r="7023" spans="1:19" ht="14.25" customHeight="1">
      <c r="A7023" s="4" t="s">
        <v>3923</v>
      </c>
      <c r="B7023" s="5"/>
      <c r="C7023" s="4">
        <v>0</v>
      </c>
      <c r="E7023" s="4" t="b">
        <f t="shared" si="110"/>
        <v>0</v>
      </c>
      <c r="F7023" s="4">
        <v>0</v>
      </c>
      <c r="G7023" s="4">
        <v>8302</v>
      </c>
      <c r="H7023" s="6">
        <v>44138</v>
      </c>
      <c r="I7023" s="4" t="s">
        <v>4068</v>
      </c>
      <c r="J7023" s="4" t="s">
        <v>40</v>
      </c>
      <c r="K7023" s="4">
        <v>14169</v>
      </c>
      <c r="L7023" s="4">
        <v>0</v>
      </c>
      <c r="M7023" s="4">
        <v>0</v>
      </c>
      <c r="N7023" s="4">
        <v>10000</v>
      </c>
      <c r="O7023" s="4">
        <v>0</v>
      </c>
      <c r="P7023" s="4">
        <v>-110000</v>
      </c>
      <c r="Q7023" s="4">
        <v>9169</v>
      </c>
      <c r="R7023" s="4" t="b">
        <f t="shared" si="111"/>
        <v>0</v>
      </c>
      <c r="S7023" s="4">
        <v>0</v>
      </c>
    </row>
    <row r="7024" spans="1:19" ht="14.25" customHeight="1">
      <c r="A7024" s="4" t="s">
        <v>3923</v>
      </c>
      <c r="B7024" s="5"/>
      <c r="C7024" s="4">
        <v>0</v>
      </c>
      <c r="E7024" s="4" t="b">
        <f t="shared" si="110"/>
        <v>0</v>
      </c>
      <c r="F7024" s="4">
        <v>0</v>
      </c>
      <c r="G7024" s="4">
        <v>8302</v>
      </c>
      <c r="H7024" s="6">
        <v>44166</v>
      </c>
      <c r="I7024" s="4" t="s">
        <v>4068</v>
      </c>
      <c r="J7024" s="4" t="s">
        <v>40</v>
      </c>
      <c r="K7024" s="4">
        <v>14243</v>
      </c>
      <c r="L7024" s="4">
        <v>0</v>
      </c>
      <c r="M7024" s="4">
        <v>0</v>
      </c>
      <c r="N7024" s="4">
        <v>10000</v>
      </c>
      <c r="O7024" s="4">
        <v>0</v>
      </c>
      <c r="P7024" s="4">
        <v>-120000</v>
      </c>
      <c r="Q7024" s="4">
        <v>9170</v>
      </c>
      <c r="R7024" s="4" t="b">
        <f t="shared" si="111"/>
        <v>0</v>
      </c>
      <c r="S7024" s="4">
        <v>0</v>
      </c>
    </row>
    <row r="7025" spans="1:19" ht="14.25" customHeight="1">
      <c r="A7025" s="4" t="s">
        <v>3923</v>
      </c>
      <c r="B7025" s="5" t="s">
        <v>4069</v>
      </c>
      <c r="C7025" s="4">
        <v>0</v>
      </c>
      <c r="D7025" s="4" t="s">
        <v>4069</v>
      </c>
      <c r="E7025" s="4" t="b">
        <f t="shared" si="110"/>
        <v>0</v>
      </c>
      <c r="F7025" s="4">
        <v>0</v>
      </c>
      <c r="G7025" s="4">
        <v>8302</v>
      </c>
      <c r="H7025" s="3" t="s">
        <v>21</v>
      </c>
      <c r="K7025" s="4">
        <v>0</v>
      </c>
      <c r="L7025" s="4">
        <v>0</v>
      </c>
      <c r="M7025" s="4">
        <v>0</v>
      </c>
      <c r="N7025" s="4">
        <v>120000</v>
      </c>
      <c r="O7025" s="4">
        <v>0</v>
      </c>
      <c r="P7025" s="4">
        <v>-120000</v>
      </c>
      <c r="Q7025" s="4">
        <v>9171</v>
      </c>
      <c r="R7025" s="4" t="b">
        <f t="shared" si="111"/>
        <v>0</v>
      </c>
      <c r="S7025" s="4">
        <v>0</v>
      </c>
    </row>
    <row r="7026" spans="1:19" ht="14.25" customHeight="1">
      <c r="A7026" s="4" t="s">
        <v>3923</v>
      </c>
      <c r="B7026" s="5" t="s">
        <v>797</v>
      </c>
      <c r="C7026" s="4">
        <v>0</v>
      </c>
      <c r="D7026" s="4" t="s">
        <v>797</v>
      </c>
      <c r="E7026" s="4" t="b">
        <f t="shared" si="110"/>
        <v>0</v>
      </c>
      <c r="F7026" s="4">
        <v>0</v>
      </c>
      <c r="G7026" s="4">
        <v>8401</v>
      </c>
      <c r="H7026" s="3" t="s">
        <v>21</v>
      </c>
      <c r="K7026" s="4">
        <v>0</v>
      </c>
      <c r="L7026" s="4">
        <v>99000</v>
      </c>
      <c r="M7026" s="4">
        <v>0</v>
      </c>
      <c r="N7026" s="4">
        <v>0</v>
      </c>
      <c r="O7026" s="4">
        <v>0</v>
      </c>
      <c r="P7026" s="4">
        <v>0</v>
      </c>
      <c r="Q7026" s="4">
        <v>9172</v>
      </c>
      <c r="R7026" s="4" t="b">
        <f t="shared" si="111"/>
        <v>0</v>
      </c>
      <c r="S7026" s="4">
        <v>0</v>
      </c>
    </row>
    <row r="7027" spans="1:19" ht="14.25" customHeight="1">
      <c r="A7027" s="4" t="s">
        <v>3923</v>
      </c>
      <c r="B7027" s="5"/>
      <c r="C7027" s="4">
        <v>0</v>
      </c>
      <c r="E7027" s="4" t="b">
        <f t="shared" si="110"/>
        <v>0</v>
      </c>
      <c r="F7027" s="4">
        <v>0</v>
      </c>
      <c r="G7027" s="4">
        <v>8401</v>
      </c>
      <c r="H7027" s="6">
        <v>43873</v>
      </c>
      <c r="I7027" s="4" t="s">
        <v>4070</v>
      </c>
      <c r="J7027" s="4" t="s">
        <v>40</v>
      </c>
      <c r="K7027" s="4">
        <v>13581</v>
      </c>
      <c r="L7027" s="4">
        <v>0</v>
      </c>
      <c r="M7027" s="4">
        <v>0</v>
      </c>
      <c r="N7027" s="4">
        <v>11000</v>
      </c>
      <c r="O7027" s="4">
        <v>0</v>
      </c>
      <c r="P7027" s="4">
        <v>-11000</v>
      </c>
      <c r="Q7027" s="4">
        <v>9173</v>
      </c>
      <c r="R7027" s="4" t="b">
        <f t="shared" si="111"/>
        <v>0</v>
      </c>
      <c r="S7027" s="4">
        <v>0</v>
      </c>
    </row>
    <row r="7028" spans="1:19" ht="14.25" customHeight="1">
      <c r="A7028" s="4" t="s">
        <v>3923</v>
      </c>
      <c r="B7028" s="5"/>
      <c r="C7028" s="4">
        <v>0</v>
      </c>
      <c r="E7028" s="4" t="b">
        <f t="shared" si="110"/>
        <v>0</v>
      </c>
      <c r="F7028" s="4">
        <v>0</v>
      </c>
      <c r="G7028" s="4">
        <v>8401</v>
      </c>
      <c r="H7028" s="6">
        <v>43901</v>
      </c>
      <c r="I7028" s="4" t="s">
        <v>4070</v>
      </c>
      <c r="J7028" s="4" t="s">
        <v>40</v>
      </c>
      <c r="K7028" s="4">
        <v>13650</v>
      </c>
      <c r="L7028" s="4">
        <v>0</v>
      </c>
      <c r="M7028" s="4">
        <v>0</v>
      </c>
      <c r="N7028" s="4">
        <v>11000</v>
      </c>
      <c r="O7028" s="4">
        <v>0</v>
      </c>
      <c r="P7028" s="4">
        <v>-22000</v>
      </c>
      <c r="Q7028" s="4">
        <v>9174</v>
      </c>
      <c r="R7028" s="4" t="b">
        <f t="shared" si="111"/>
        <v>0</v>
      </c>
      <c r="S7028" s="4">
        <v>0</v>
      </c>
    </row>
    <row r="7029" spans="1:19" ht="14.25" customHeight="1">
      <c r="A7029" s="4" t="s">
        <v>3923</v>
      </c>
      <c r="B7029" s="5"/>
      <c r="C7029" s="4">
        <v>0</v>
      </c>
      <c r="E7029" s="4" t="b">
        <f t="shared" si="110"/>
        <v>0</v>
      </c>
      <c r="F7029" s="4">
        <v>0</v>
      </c>
      <c r="G7029" s="4">
        <v>8401</v>
      </c>
      <c r="H7029" s="6">
        <v>43941</v>
      </c>
      <c r="I7029" s="4" t="s">
        <v>4070</v>
      </c>
      <c r="J7029" s="4" t="s">
        <v>40</v>
      </c>
      <c r="K7029" s="4">
        <v>13733</v>
      </c>
      <c r="L7029" s="4">
        <v>0</v>
      </c>
      <c r="M7029" s="4">
        <v>0</v>
      </c>
      <c r="N7029" s="4">
        <v>11000</v>
      </c>
      <c r="O7029" s="4">
        <v>0</v>
      </c>
      <c r="P7029" s="4">
        <v>-33000</v>
      </c>
      <c r="Q7029" s="4">
        <v>9175</v>
      </c>
      <c r="R7029" s="4" t="b">
        <f t="shared" si="111"/>
        <v>0</v>
      </c>
      <c r="S7029" s="4">
        <v>0</v>
      </c>
    </row>
    <row r="7030" spans="1:19" ht="14.25" customHeight="1">
      <c r="A7030" s="4" t="s">
        <v>3923</v>
      </c>
      <c r="B7030" s="5"/>
      <c r="C7030" s="4">
        <v>0</v>
      </c>
      <c r="E7030" s="4" t="b">
        <f t="shared" si="110"/>
        <v>0</v>
      </c>
      <c r="F7030" s="4">
        <v>0</v>
      </c>
      <c r="G7030" s="4">
        <v>8401</v>
      </c>
      <c r="H7030" s="6">
        <v>43972</v>
      </c>
      <c r="I7030" s="4" t="s">
        <v>4070</v>
      </c>
      <c r="J7030" s="4" t="s">
        <v>40</v>
      </c>
      <c r="K7030" s="4">
        <v>13800</v>
      </c>
      <c r="L7030" s="4">
        <v>0</v>
      </c>
      <c r="M7030" s="4">
        <v>0</v>
      </c>
      <c r="N7030" s="4">
        <v>11000</v>
      </c>
      <c r="O7030" s="4">
        <v>0</v>
      </c>
      <c r="P7030" s="4">
        <v>-44000</v>
      </c>
      <c r="Q7030" s="4">
        <v>9176</v>
      </c>
      <c r="R7030" s="4" t="b">
        <f t="shared" si="111"/>
        <v>0</v>
      </c>
      <c r="S7030" s="4">
        <v>0</v>
      </c>
    </row>
    <row r="7031" spans="1:19" ht="14.25" customHeight="1">
      <c r="A7031" s="4" t="s">
        <v>3923</v>
      </c>
      <c r="B7031" s="5"/>
      <c r="C7031" s="4">
        <v>0</v>
      </c>
      <c r="E7031" s="4" t="b">
        <f t="shared" si="110"/>
        <v>0</v>
      </c>
      <c r="F7031" s="4">
        <v>0</v>
      </c>
      <c r="G7031" s="4">
        <v>8401</v>
      </c>
      <c r="H7031" s="6">
        <v>44006</v>
      </c>
      <c r="I7031" s="4" t="s">
        <v>2847</v>
      </c>
      <c r="J7031" s="4" t="s">
        <v>40</v>
      </c>
      <c r="K7031" s="4">
        <v>13878</v>
      </c>
      <c r="L7031" s="4">
        <v>0</v>
      </c>
      <c r="M7031" s="4">
        <v>0</v>
      </c>
      <c r="N7031" s="4">
        <v>11000</v>
      </c>
      <c r="O7031" s="4">
        <v>0</v>
      </c>
      <c r="P7031" s="4">
        <v>-55000</v>
      </c>
      <c r="Q7031" s="4">
        <v>9177</v>
      </c>
      <c r="R7031" s="4" t="b">
        <f t="shared" si="111"/>
        <v>0</v>
      </c>
      <c r="S7031" s="4">
        <v>0</v>
      </c>
    </row>
    <row r="7032" spans="1:19" ht="14.25" customHeight="1">
      <c r="A7032" s="4" t="s">
        <v>3923</v>
      </c>
      <c r="B7032" s="5"/>
      <c r="C7032" s="4">
        <v>0</v>
      </c>
      <c r="E7032" s="4" t="b">
        <f t="shared" si="110"/>
        <v>0</v>
      </c>
      <c r="F7032" s="4">
        <v>0</v>
      </c>
      <c r="G7032" s="4">
        <v>8401</v>
      </c>
      <c r="H7032" s="6">
        <v>44054</v>
      </c>
      <c r="I7032" s="4" t="s">
        <v>4070</v>
      </c>
      <c r="J7032" s="4" t="s">
        <v>40</v>
      </c>
      <c r="K7032" s="4">
        <v>14023</v>
      </c>
      <c r="L7032" s="4">
        <v>0</v>
      </c>
      <c r="M7032" s="4">
        <v>0</v>
      </c>
      <c r="N7032" s="4">
        <v>11000</v>
      </c>
      <c r="O7032" s="4">
        <v>0</v>
      </c>
      <c r="P7032" s="4">
        <v>-66000</v>
      </c>
      <c r="Q7032" s="4">
        <v>9178</v>
      </c>
      <c r="R7032" s="4" t="b">
        <f t="shared" si="111"/>
        <v>0</v>
      </c>
      <c r="S7032" s="4">
        <v>0</v>
      </c>
    </row>
    <row r="7033" spans="1:19" ht="14.25" customHeight="1">
      <c r="A7033" s="4" t="s">
        <v>3923</v>
      </c>
      <c r="B7033" s="5"/>
      <c r="C7033" s="4">
        <v>0</v>
      </c>
      <c r="E7033" s="4" t="b">
        <f t="shared" si="110"/>
        <v>0</v>
      </c>
      <c r="F7033" s="4">
        <v>0</v>
      </c>
      <c r="G7033" s="4">
        <v>8401</v>
      </c>
      <c r="H7033" s="6">
        <v>44113</v>
      </c>
      <c r="I7033" s="4" t="s">
        <v>4070</v>
      </c>
      <c r="J7033" s="4" t="s">
        <v>40</v>
      </c>
      <c r="K7033" s="4">
        <v>14148</v>
      </c>
      <c r="L7033" s="4">
        <v>0</v>
      </c>
      <c r="M7033" s="4">
        <v>0</v>
      </c>
      <c r="N7033" s="4">
        <v>11000</v>
      </c>
      <c r="O7033" s="4">
        <v>0</v>
      </c>
      <c r="P7033" s="4">
        <v>-77000</v>
      </c>
      <c r="Q7033" s="4">
        <v>9179</v>
      </c>
      <c r="R7033" s="4" t="b">
        <f t="shared" si="111"/>
        <v>0</v>
      </c>
      <c r="S7033" s="4">
        <v>0</v>
      </c>
    </row>
    <row r="7034" spans="1:19" ht="14.25" customHeight="1">
      <c r="A7034" s="4" t="s">
        <v>3923</v>
      </c>
      <c r="B7034" s="5"/>
      <c r="C7034" s="4">
        <v>0</v>
      </c>
      <c r="E7034" s="4" t="b">
        <f t="shared" si="110"/>
        <v>0</v>
      </c>
      <c r="F7034" s="4">
        <v>0</v>
      </c>
      <c r="G7034" s="4">
        <v>8401</v>
      </c>
      <c r="H7034" s="6">
        <v>44144</v>
      </c>
      <c r="I7034" s="4" t="s">
        <v>4070</v>
      </c>
      <c r="J7034" s="4" t="s">
        <v>40</v>
      </c>
      <c r="K7034" s="4">
        <v>14241</v>
      </c>
      <c r="L7034" s="4">
        <v>0</v>
      </c>
      <c r="M7034" s="4">
        <v>0</v>
      </c>
      <c r="N7034" s="4">
        <v>11000</v>
      </c>
      <c r="O7034" s="4">
        <v>0</v>
      </c>
      <c r="P7034" s="4">
        <v>-88000</v>
      </c>
      <c r="Q7034" s="4">
        <v>9180</v>
      </c>
      <c r="R7034" s="4" t="b">
        <f t="shared" si="111"/>
        <v>0</v>
      </c>
      <c r="S7034" s="4">
        <v>0</v>
      </c>
    </row>
    <row r="7035" spans="1:19" ht="14.25" customHeight="1">
      <c r="A7035" s="4" t="s">
        <v>3923</v>
      </c>
      <c r="B7035" s="5"/>
      <c r="C7035" s="4">
        <v>0</v>
      </c>
      <c r="E7035" s="4" t="b">
        <f t="shared" si="110"/>
        <v>0</v>
      </c>
      <c r="F7035" s="4">
        <v>0</v>
      </c>
      <c r="G7035" s="4">
        <v>8401</v>
      </c>
      <c r="H7035" s="6">
        <v>44144</v>
      </c>
      <c r="I7035" s="4" t="s">
        <v>2849</v>
      </c>
      <c r="J7035" s="4" t="s">
        <v>40</v>
      </c>
      <c r="K7035" s="4">
        <v>14241</v>
      </c>
      <c r="L7035" s="4">
        <v>0</v>
      </c>
      <c r="M7035" s="4">
        <v>0</v>
      </c>
      <c r="N7035" s="4">
        <v>11000</v>
      </c>
      <c r="O7035" s="4">
        <v>0</v>
      </c>
      <c r="P7035" s="4">
        <v>-99000</v>
      </c>
      <c r="Q7035" s="4">
        <v>9181</v>
      </c>
      <c r="R7035" s="4" t="b">
        <f t="shared" si="111"/>
        <v>0</v>
      </c>
      <c r="S7035" s="4">
        <v>0</v>
      </c>
    </row>
    <row r="7036" spans="1:19" ht="14.25" customHeight="1">
      <c r="A7036" s="4" t="s">
        <v>3923</v>
      </c>
      <c r="B7036" s="5" t="s">
        <v>4071</v>
      </c>
      <c r="C7036" s="4">
        <v>0</v>
      </c>
      <c r="D7036" s="4" t="s">
        <v>4071</v>
      </c>
      <c r="E7036" s="4" t="b">
        <f t="shared" si="110"/>
        <v>0</v>
      </c>
      <c r="F7036" s="4">
        <v>0</v>
      </c>
      <c r="G7036" s="4">
        <v>8401</v>
      </c>
      <c r="H7036" s="3" t="s">
        <v>21</v>
      </c>
      <c r="K7036" s="4">
        <v>0</v>
      </c>
      <c r="L7036" s="4">
        <v>0</v>
      </c>
      <c r="M7036" s="4">
        <v>0</v>
      </c>
      <c r="N7036" s="4">
        <v>99000</v>
      </c>
      <c r="O7036" s="4">
        <v>0</v>
      </c>
      <c r="P7036" s="4">
        <v>-99000</v>
      </c>
      <c r="Q7036" s="4">
        <v>9182</v>
      </c>
      <c r="R7036" s="4" t="b">
        <f t="shared" si="111"/>
        <v>0</v>
      </c>
      <c r="S7036" s="4">
        <v>0</v>
      </c>
    </row>
    <row r="7037" spans="1:19" ht="14.25" customHeight="1">
      <c r="A7037" s="4" t="s">
        <v>3923</v>
      </c>
      <c r="B7037" s="5" t="s">
        <v>808</v>
      </c>
      <c r="C7037" s="4">
        <v>0</v>
      </c>
      <c r="D7037" s="4" t="s">
        <v>808</v>
      </c>
      <c r="E7037" s="4" t="b">
        <f t="shared" si="110"/>
        <v>0</v>
      </c>
      <c r="F7037" s="4">
        <v>0</v>
      </c>
      <c r="G7037" s="4">
        <v>8402</v>
      </c>
      <c r="H7037" s="3" t="s">
        <v>21</v>
      </c>
      <c r="K7037" s="4">
        <v>0</v>
      </c>
      <c r="L7037" s="4">
        <v>90000</v>
      </c>
      <c r="M7037" s="4">
        <v>0</v>
      </c>
      <c r="N7037" s="4">
        <v>0</v>
      </c>
      <c r="O7037" s="4">
        <v>0</v>
      </c>
      <c r="P7037" s="4">
        <v>0</v>
      </c>
      <c r="Q7037" s="4">
        <v>9183</v>
      </c>
      <c r="R7037" s="4" t="b">
        <f t="shared" si="111"/>
        <v>0</v>
      </c>
      <c r="S7037" s="4">
        <v>0</v>
      </c>
    </row>
    <row r="7038" spans="1:19" ht="14.25" customHeight="1">
      <c r="A7038" s="4" t="s">
        <v>3923</v>
      </c>
      <c r="B7038" s="5"/>
      <c r="C7038" s="4">
        <v>0</v>
      </c>
      <c r="E7038" s="4" t="b">
        <f t="shared" si="110"/>
        <v>0</v>
      </c>
      <c r="F7038" s="4">
        <v>0</v>
      </c>
      <c r="G7038" s="4">
        <v>8402</v>
      </c>
      <c r="H7038" s="6">
        <v>43840</v>
      </c>
      <c r="I7038" s="4" t="s">
        <v>4072</v>
      </c>
      <c r="J7038" s="4" t="s">
        <v>40</v>
      </c>
      <c r="K7038" s="4">
        <v>13497</v>
      </c>
      <c r="L7038" s="4">
        <v>0</v>
      </c>
      <c r="M7038" s="4">
        <v>0</v>
      </c>
      <c r="N7038" s="4">
        <v>10000</v>
      </c>
      <c r="O7038" s="4">
        <v>0</v>
      </c>
      <c r="P7038" s="4">
        <v>-10000</v>
      </c>
      <c r="Q7038" s="4">
        <v>9184</v>
      </c>
      <c r="R7038" s="4" t="b">
        <f t="shared" si="111"/>
        <v>0</v>
      </c>
      <c r="S7038" s="4">
        <v>0</v>
      </c>
    </row>
    <row r="7039" spans="1:19" ht="14.25" customHeight="1">
      <c r="A7039" s="4" t="s">
        <v>3923</v>
      </c>
      <c r="B7039" s="5"/>
      <c r="C7039" s="4">
        <v>0</v>
      </c>
      <c r="E7039" s="4" t="b">
        <f t="shared" si="110"/>
        <v>0</v>
      </c>
      <c r="F7039" s="4">
        <v>0</v>
      </c>
      <c r="G7039" s="4">
        <v>8402</v>
      </c>
      <c r="H7039" s="6">
        <v>43872</v>
      </c>
      <c r="I7039" s="4" t="s">
        <v>4072</v>
      </c>
      <c r="J7039" s="4" t="s">
        <v>40</v>
      </c>
      <c r="K7039" s="4">
        <v>13572</v>
      </c>
      <c r="L7039" s="4">
        <v>0</v>
      </c>
      <c r="M7039" s="4">
        <v>0</v>
      </c>
      <c r="N7039" s="4">
        <v>10000</v>
      </c>
      <c r="O7039" s="4">
        <v>0</v>
      </c>
      <c r="P7039" s="4">
        <v>-20000</v>
      </c>
      <c r="Q7039" s="4">
        <v>9185</v>
      </c>
      <c r="R7039" s="4" t="b">
        <f t="shared" si="111"/>
        <v>0</v>
      </c>
      <c r="S7039" s="4">
        <v>0</v>
      </c>
    </row>
    <row r="7040" spans="1:19" ht="14.25" customHeight="1">
      <c r="A7040" s="4" t="s">
        <v>3923</v>
      </c>
      <c r="B7040" s="5"/>
      <c r="C7040" s="4">
        <v>0</v>
      </c>
      <c r="E7040" s="4" t="b">
        <f t="shared" si="110"/>
        <v>0</v>
      </c>
      <c r="F7040" s="4">
        <v>0</v>
      </c>
      <c r="G7040" s="4">
        <v>8402</v>
      </c>
      <c r="H7040" s="6">
        <v>43900</v>
      </c>
      <c r="I7040" s="4" t="s">
        <v>4072</v>
      </c>
      <c r="J7040" s="4" t="s">
        <v>40</v>
      </c>
      <c r="K7040" s="4">
        <v>13638</v>
      </c>
      <c r="L7040" s="4">
        <v>0</v>
      </c>
      <c r="M7040" s="4">
        <v>0</v>
      </c>
      <c r="N7040" s="4">
        <v>10000</v>
      </c>
      <c r="O7040" s="4">
        <v>0</v>
      </c>
      <c r="P7040" s="4">
        <v>-30000</v>
      </c>
      <c r="Q7040" s="4">
        <v>9186</v>
      </c>
      <c r="R7040" s="4" t="b">
        <f t="shared" si="111"/>
        <v>0</v>
      </c>
      <c r="S7040" s="4">
        <v>0</v>
      </c>
    </row>
    <row r="7041" spans="1:19" ht="14.25" customHeight="1">
      <c r="A7041" s="4" t="s">
        <v>3923</v>
      </c>
      <c r="B7041" s="5"/>
      <c r="C7041" s="4">
        <v>0</v>
      </c>
      <c r="E7041" s="4" t="b">
        <f t="shared" si="110"/>
        <v>0</v>
      </c>
      <c r="F7041" s="4">
        <v>0</v>
      </c>
      <c r="G7041" s="4">
        <v>8402</v>
      </c>
      <c r="H7041" s="6">
        <v>43959</v>
      </c>
      <c r="I7041" s="4" t="s">
        <v>4072</v>
      </c>
      <c r="J7041" s="4" t="s">
        <v>40</v>
      </c>
      <c r="K7041" s="4">
        <v>13755</v>
      </c>
      <c r="L7041" s="4">
        <v>0</v>
      </c>
      <c r="M7041" s="4">
        <v>0</v>
      </c>
      <c r="N7041" s="4">
        <v>10000</v>
      </c>
      <c r="O7041" s="4">
        <v>0</v>
      </c>
      <c r="P7041" s="4">
        <v>-40000</v>
      </c>
      <c r="Q7041" s="4">
        <v>9187</v>
      </c>
      <c r="R7041" s="4" t="b">
        <f t="shared" si="111"/>
        <v>0</v>
      </c>
      <c r="S7041" s="4">
        <v>0</v>
      </c>
    </row>
    <row r="7042" spans="1:19" ht="14.25" customHeight="1">
      <c r="A7042" s="4" t="s">
        <v>3923</v>
      </c>
      <c r="B7042" s="5"/>
      <c r="C7042" s="4">
        <v>0</v>
      </c>
      <c r="E7042" s="4" t="b">
        <f t="shared" si="110"/>
        <v>0</v>
      </c>
      <c r="F7042" s="4">
        <v>0</v>
      </c>
      <c r="G7042" s="4">
        <v>8402</v>
      </c>
      <c r="H7042" s="6">
        <v>43990</v>
      </c>
      <c r="I7042" s="4" t="s">
        <v>4072</v>
      </c>
      <c r="J7042" s="4" t="s">
        <v>40</v>
      </c>
      <c r="K7042" s="4">
        <v>13823</v>
      </c>
      <c r="L7042" s="4">
        <v>0</v>
      </c>
      <c r="M7042" s="4">
        <v>0</v>
      </c>
      <c r="N7042" s="4">
        <v>10000</v>
      </c>
      <c r="O7042" s="4">
        <v>0</v>
      </c>
      <c r="P7042" s="4">
        <v>-50000</v>
      </c>
      <c r="Q7042" s="4">
        <v>9188</v>
      </c>
      <c r="R7042" s="4" t="b">
        <f t="shared" si="111"/>
        <v>0</v>
      </c>
      <c r="S7042" s="4">
        <v>0</v>
      </c>
    </row>
    <row r="7043" spans="1:19" ht="14.25" customHeight="1">
      <c r="A7043" s="4" t="s">
        <v>3923</v>
      </c>
      <c r="B7043" s="5"/>
      <c r="C7043" s="4">
        <v>0</v>
      </c>
      <c r="E7043" s="4" t="b">
        <f t="shared" si="110"/>
        <v>0</v>
      </c>
      <c r="F7043" s="4">
        <v>0</v>
      </c>
      <c r="G7043" s="4">
        <v>8402</v>
      </c>
      <c r="H7043" s="6">
        <v>44053</v>
      </c>
      <c r="I7043" s="4" t="s">
        <v>4072</v>
      </c>
      <c r="J7043" s="4" t="s">
        <v>40</v>
      </c>
      <c r="K7043" s="4">
        <v>13962</v>
      </c>
      <c r="L7043" s="4">
        <v>0</v>
      </c>
      <c r="M7043" s="4">
        <v>0</v>
      </c>
      <c r="N7043" s="4">
        <v>10000</v>
      </c>
      <c r="O7043" s="4">
        <v>0</v>
      </c>
      <c r="P7043" s="4">
        <v>-60000</v>
      </c>
      <c r="Q7043" s="4">
        <v>9189</v>
      </c>
      <c r="R7043" s="4" t="b">
        <f t="shared" si="111"/>
        <v>0</v>
      </c>
      <c r="S7043" s="4">
        <v>0</v>
      </c>
    </row>
    <row r="7044" spans="1:19" ht="14.25" customHeight="1">
      <c r="A7044" s="4" t="s">
        <v>3923</v>
      </c>
      <c r="B7044" s="5"/>
      <c r="C7044" s="4">
        <v>0</v>
      </c>
      <c r="E7044" s="4" t="b">
        <f t="shared" si="110"/>
        <v>0</v>
      </c>
      <c r="F7044" s="4">
        <v>0</v>
      </c>
      <c r="G7044" s="4">
        <v>8402</v>
      </c>
      <c r="H7044" s="6">
        <v>44112</v>
      </c>
      <c r="I7044" s="4" t="s">
        <v>4072</v>
      </c>
      <c r="J7044" s="4" t="s">
        <v>40</v>
      </c>
      <c r="K7044" s="4">
        <v>14121</v>
      </c>
      <c r="L7044" s="4">
        <v>0</v>
      </c>
      <c r="M7044" s="4">
        <v>0</v>
      </c>
      <c r="N7044" s="4">
        <v>10000</v>
      </c>
      <c r="O7044" s="4">
        <v>0</v>
      </c>
      <c r="P7044" s="4">
        <v>-70000</v>
      </c>
      <c r="Q7044" s="4">
        <v>9190</v>
      </c>
      <c r="R7044" s="4" t="b">
        <f t="shared" si="111"/>
        <v>0</v>
      </c>
      <c r="S7044" s="4">
        <v>0</v>
      </c>
    </row>
    <row r="7045" spans="1:19" ht="14.25" customHeight="1">
      <c r="A7045" s="4" t="s">
        <v>3923</v>
      </c>
      <c r="B7045" s="5"/>
      <c r="C7045" s="4">
        <v>0</v>
      </c>
      <c r="E7045" s="4" t="b">
        <f t="shared" si="110"/>
        <v>0</v>
      </c>
      <c r="F7045" s="4">
        <v>0</v>
      </c>
      <c r="G7045" s="4">
        <v>8402</v>
      </c>
      <c r="H7045" s="6">
        <v>44145</v>
      </c>
      <c r="I7045" s="4" t="s">
        <v>4072</v>
      </c>
      <c r="J7045" s="4" t="s">
        <v>40</v>
      </c>
      <c r="K7045" s="4">
        <v>14185</v>
      </c>
      <c r="L7045" s="4">
        <v>0</v>
      </c>
      <c r="M7045" s="4">
        <v>0</v>
      </c>
      <c r="N7045" s="4">
        <v>10000</v>
      </c>
      <c r="O7045" s="4">
        <v>0</v>
      </c>
      <c r="P7045" s="4">
        <v>-80000</v>
      </c>
      <c r="Q7045" s="4">
        <v>9191</v>
      </c>
      <c r="R7045" s="4" t="b">
        <f t="shared" si="111"/>
        <v>0</v>
      </c>
      <c r="S7045" s="4">
        <v>0</v>
      </c>
    </row>
    <row r="7046" spans="1:19" ht="14.25" customHeight="1">
      <c r="A7046" s="4" t="s">
        <v>3923</v>
      </c>
      <c r="B7046" s="5"/>
      <c r="C7046" s="4">
        <v>0</v>
      </c>
      <c r="E7046" s="4" t="b">
        <f t="shared" si="110"/>
        <v>0</v>
      </c>
      <c r="F7046" s="4">
        <v>0</v>
      </c>
      <c r="G7046" s="4">
        <v>8402</v>
      </c>
      <c r="H7046" s="6">
        <v>44180</v>
      </c>
      <c r="I7046" s="4" t="s">
        <v>4072</v>
      </c>
      <c r="J7046" s="4" t="s">
        <v>40</v>
      </c>
      <c r="K7046" s="4">
        <v>14282</v>
      </c>
      <c r="L7046" s="4">
        <v>0</v>
      </c>
      <c r="M7046" s="4">
        <v>0</v>
      </c>
      <c r="N7046" s="4">
        <v>10000</v>
      </c>
      <c r="O7046" s="4">
        <v>0</v>
      </c>
      <c r="P7046" s="4">
        <v>-90000</v>
      </c>
      <c r="Q7046" s="4">
        <v>9192</v>
      </c>
      <c r="R7046" s="4" t="b">
        <f t="shared" si="111"/>
        <v>0</v>
      </c>
      <c r="S7046" s="4">
        <v>0</v>
      </c>
    </row>
    <row r="7047" spans="1:19" ht="14.25" customHeight="1">
      <c r="A7047" s="4" t="s">
        <v>3923</v>
      </c>
      <c r="B7047" s="5" t="s">
        <v>4073</v>
      </c>
      <c r="C7047" s="4">
        <v>0</v>
      </c>
      <c r="D7047" s="4" t="s">
        <v>4073</v>
      </c>
      <c r="E7047" s="4" t="b">
        <f t="shared" si="110"/>
        <v>0</v>
      </c>
      <c r="F7047" s="4">
        <v>0</v>
      </c>
      <c r="G7047" s="4">
        <v>8402</v>
      </c>
      <c r="H7047" s="3" t="s">
        <v>21</v>
      </c>
      <c r="K7047" s="4">
        <v>0</v>
      </c>
      <c r="L7047" s="4">
        <v>0</v>
      </c>
      <c r="M7047" s="4">
        <v>0</v>
      </c>
      <c r="N7047" s="4">
        <v>90000</v>
      </c>
      <c r="O7047" s="4">
        <v>0</v>
      </c>
      <c r="P7047" s="4">
        <v>-90000</v>
      </c>
      <c r="Q7047" s="4">
        <v>9193</v>
      </c>
      <c r="R7047" s="4" t="b">
        <f t="shared" si="111"/>
        <v>0</v>
      </c>
      <c r="S7047" s="4">
        <v>0</v>
      </c>
    </row>
    <row r="7048" spans="1:19" ht="14.25" customHeight="1">
      <c r="A7048" s="4" t="s">
        <v>3923</v>
      </c>
      <c r="B7048" s="5" t="s">
        <v>820</v>
      </c>
      <c r="C7048" s="4">
        <v>0</v>
      </c>
      <c r="D7048" s="4" t="s">
        <v>820</v>
      </c>
      <c r="E7048" s="4" t="b">
        <f t="shared" si="110"/>
        <v>0</v>
      </c>
      <c r="F7048" s="4">
        <v>0</v>
      </c>
      <c r="G7048" s="4">
        <v>8502</v>
      </c>
      <c r="H7048" s="3" t="s">
        <v>21</v>
      </c>
      <c r="K7048" s="4">
        <v>0</v>
      </c>
      <c r="L7048" s="4">
        <v>132000</v>
      </c>
      <c r="M7048" s="4">
        <v>0</v>
      </c>
      <c r="N7048" s="4">
        <v>0</v>
      </c>
      <c r="O7048" s="4">
        <v>0</v>
      </c>
      <c r="P7048" s="4">
        <v>0</v>
      </c>
      <c r="Q7048" s="4">
        <v>9194</v>
      </c>
      <c r="R7048" s="4" t="b">
        <f t="shared" si="111"/>
        <v>0</v>
      </c>
      <c r="S7048" s="4">
        <v>0</v>
      </c>
    </row>
    <row r="7049" spans="1:19" ht="14.25" customHeight="1">
      <c r="A7049" s="4" t="s">
        <v>3923</v>
      </c>
      <c r="B7049" s="5"/>
      <c r="C7049" s="4">
        <v>0</v>
      </c>
      <c r="E7049" s="4" t="b">
        <f t="shared" si="110"/>
        <v>0</v>
      </c>
      <c r="F7049" s="4">
        <v>0</v>
      </c>
      <c r="G7049" s="4">
        <v>8502</v>
      </c>
      <c r="H7049" s="6">
        <v>43840</v>
      </c>
      <c r="I7049" s="4" t="s">
        <v>4074</v>
      </c>
      <c r="J7049" s="4" t="s">
        <v>40</v>
      </c>
      <c r="K7049" s="4">
        <v>13494</v>
      </c>
      <c r="L7049" s="4">
        <v>0</v>
      </c>
      <c r="M7049" s="4">
        <v>0</v>
      </c>
      <c r="N7049" s="4">
        <v>11000</v>
      </c>
      <c r="O7049" s="4">
        <v>0</v>
      </c>
      <c r="P7049" s="4">
        <v>-11000</v>
      </c>
      <c r="Q7049" s="4">
        <v>9195</v>
      </c>
      <c r="R7049" s="4" t="b">
        <f t="shared" si="111"/>
        <v>0</v>
      </c>
      <c r="S7049" s="4">
        <v>0</v>
      </c>
    </row>
    <row r="7050" spans="1:19" ht="14.25" customHeight="1">
      <c r="A7050" s="4" t="s">
        <v>3923</v>
      </c>
      <c r="B7050" s="5"/>
      <c r="C7050" s="4">
        <v>0</v>
      </c>
      <c r="E7050" s="4" t="b">
        <f t="shared" si="110"/>
        <v>0</v>
      </c>
      <c r="F7050" s="4">
        <v>0</v>
      </c>
      <c r="G7050" s="4">
        <v>8502</v>
      </c>
      <c r="H7050" s="6">
        <v>43875</v>
      </c>
      <c r="I7050" s="4" t="s">
        <v>4074</v>
      </c>
      <c r="J7050" s="4" t="s">
        <v>40</v>
      </c>
      <c r="K7050" s="4">
        <v>13593</v>
      </c>
      <c r="L7050" s="4">
        <v>0</v>
      </c>
      <c r="M7050" s="4">
        <v>0</v>
      </c>
      <c r="N7050" s="4">
        <v>11000</v>
      </c>
      <c r="O7050" s="4">
        <v>0</v>
      </c>
      <c r="P7050" s="4">
        <v>-22000</v>
      </c>
      <c r="Q7050" s="4">
        <v>9196</v>
      </c>
      <c r="R7050" s="4" t="b">
        <f t="shared" si="111"/>
        <v>0</v>
      </c>
      <c r="S7050" s="4">
        <v>0</v>
      </c>
    </row>
    <row r="7051" spans="1:19" ht="14.25" customHeight="1">
      <c r="A7051" s="4" t="s">
        <v>3923</v>
      </c>
      <c r="B7051" s="5"/>
      <c r="C7051" s="4">
        <v>0</v>
      </c>
      <c r="E7051" s="4" t="b">
        <f t="shared" si="110"/>
        <v>0</v>
      </c>
      <c r="F7051" s="4">
        <v>0</v>
      </c>
      <c r="G7051" s="4">
        <v>8502</v>
      </c>
      <c r="H7051" s="6">
        <v>43902</v>
      </c>
      <c r="I7051" s="4" t="s">
        <v>4074</v>
      </c>
      <c r="J7051" s="4" t="s">
        <v>40</v>
      </c>
      <c r="K7051" s="4">
        <v>13656</v>
      </c>
      <c r="L7051" s="4">
        <v>0</v>
      </c>
      <c r="M7051" s="4">
        <v>0</v>
      </c>
      <c r="N7051" s="4">
        <v>11000</v>
      </c>
      <c r="O7051" s="4">
        <v>0</v>
      </c>
      <c r="P7051" s="4">
        <v>-33000</v>
      </c>
      <c r="Q7051" s="4">
        <v>9197</v>
      </c>
      <c r="R7051" s="4" t="b">
        <f t="shared" si="111"/>
        <v>0</v>
      </c>
      <c r="S7051" s="4">
        <v>0</v>
      </c>
    </row>
    <row r="7052" spans="1:19" ht="14.25" customHeight="1">
      <c r="A7052" s="4" t="s">
        <v>3923</v>
      </c>
      <c r="B7052" s="5"/>
      <c r="C7052" s="4">
        <v>0</v>
      </c>
      <c r="E7052" s="4" t="b">
        <f t="shared" si="110"/>
        <v>0</v>
      </c>
      <c r="F7052" s="4">
        <v>0</v>
      </c>
      <c r="G7052" s="4">
        <v>8502</v>
      </c>
      <c r="H7052" s="6">
        <v>43938</v>
      </c>
      <c r="I7052" s="4" t="s">
        <v>4074</v>
      </c>
      <c r="J7052" s="4" t="s">
        <v>40</v>
      </c>
      <c r="K7052" s="4">
        <v>13712</v>
      </c>
      <c r="L7052" s="4">
        <v>0</v>
      </c>
      <c r="M7052" s="4">
        <v>0</v>
      </c>
      <c r="N7052" s="4">
        <v>11000</v>
      </c>
      <c r="O7052" s="4">
        <v>0</v>
      </c>
      <c r="P7052" s="4">
        <v>-44000</v>
      </c>
      <c r="Q7052" s="4">
        <v>9198</v>
      </c>
      <c r="R7052" s="4" t="b">
        <f t="shared" si="111"/>
        <v>0</v>
      </c>
      <c r="S7052" s="4">
        <v>0</v>
      </c>
    </row>
    <row r="7053" spans="1:19" ht="14.25" customHeight="1">
      <c r="A7053" s="4" t="s">
        <v>3923</v>
      </c>
      <c r="B7053" s="5"/>
      <c r="C7053" s="4">
        <v>0</v>
      </c>
      <c r="E7053" s="4" t="b">
        <f t="shared" si="110"/>
        <v>0</v>
      </c>
      <c r="F7053" s="4">
        <v>0</v>
      </c>
      <c r="G7053" s="4">
        <v>8502</v>
      </c>
      <c r="H7053" s="6">
        <v>43965</v>
      </c>
      <c r="I7053" s="4" t="s">
        <v>4074</v>
      </c>
      <c r="J7053" s="4" t="s">
        <v>40</v>
      </c>
      <c r="K7053" s="4">
        <v>13770</v>
      </c>
      <c r="L7053" s="4">
        <v>0</v>
      </c>
      <c r="M7053" s="4">
        <v>0</v>
      </c>
      <c r="N7053" s="4">
        <v>11000</v>
      </c>
      <c r="O7053" s="4">
        <v>0</v>
      </c>
      <c r="P7053" s="4">
        <v>-55000</v>
      </c>
      <c r="Q7053" s="4">
        <v>9199</v>
      </c>
      <c r="R7053" s="4" t="b">
        <f t="shared" si="111"/>
        <v>0</v>
      </c>
      <c r="S7053" s="4">
        <v>0</v>
      </c>
    </row>
    <row r="7054" spans="1:19" ht="14.25" customHeight="1">
      <c r="A7054" s="4" t="s">
        <v>3923</v>
      </c>
      <c r="B7054" s="5"/>
      <c r="C7054" s="4">
        <v>0</v>
      </c>
      <c r="E7054" s="4" t="b">
        <f t="shared" si="110"/>
        <v>0</v>
      </c>
      <c r="F7054" s="4">
        <v>0</v>
      </c>
      <c r="G7054" s="4">
        <v>8502</v>
      </c>
      <c r="H7054" s="6">
        <v>43992</v>
      </c>
      <c r="I7054" s="4" t="s">
        <v>4074</v>
      </c>
      <c r="J7054" s="4" t="s">
        <v>40</v>
      </c>
      <c r="K7054" s="4">
        <v>13830</v>
      </c>
      <c r="L7054" s="4">
        <v>0</v>
      </c>
      <c r="M7054" s="4">
        <v>0</v>
      </c>
      <c r="N7054" s="4">
        <v>11000</v>
      </c>
      <c r="O7054" s="4">
        <v>0</v>
      </c>
      <c r="P7054" s="4">
        <v>-66000</v>
      </c>
      <c r="Q7054" s="4">
        <v>9200</v>
      </c>
      <c r="R7054" s="4" t="b">
        <f t="shared" si="111"/>
        <v>0</v>
      </c>
      <c r="S7054" s="4">
        <v>0</v>
      </c>
    </row>
    <row r="7055" spans="1:19" ht="14.25" customHeight="1">
      <c r="A7055" s="4" t="s">
        <v>3923</v>
      </c>
      <c r="B7055" s="5"/>
      <c r="C7055" s="4">
        <v>0</v>
      </c>
      <c r="E7055" s="4" t="b">
        <f t="shared" si="110"/>
        <v>0</v>
      </c>
      <c r="F7055" s="4">
        <v>0</v>
      </c>
      <c r="G7055" s="4">
        <v>8502</v>
      </c>
      <c r="H7055" s="6">
        <v>44022</v>
      </c>
      <c r="I7055" s="4" t="s">
        <v>4074</v>
      </c>
      <c r="J7055" s="4" t="s">
        <v>40</v>
      </c>
      <c r="K7055" s="4">
        <v>13906</v>
      </c>
      <c r="L7055" s="4">
        <v>0</v>
      </c>
      <c r="M7055" s="4">
        <v>0</v>
      </c>
      <c r="N7055" s="4">
        <v>11000</v>
      </c>
      <c r="O7055" s="4">
        <v>0</v>
      </c>
      <c r="P7055" s="4">
        <v>-77000</v>
      </c>
      <c r="Q7055" s="4">
        <v>9201</v>
      </c>
      <c r="R7055" s="4" t="b">
        <f t="shared" si="111"/>
        <v>0</v>
      </c>
      <c r="S7055" s="4">
        <v>0</v>
      </c>
    </row>
    <row r="7056" spans="1:19" ht="14.25" customHeight="1">
      <c r="A7056" s="4" t="s">
        <v>3923</v>
      </c>
      <c r="B7056" s="5"/>
      <c r="C7056" s="4">
        <v>0</v>
      </c>
      <c r="E7056" s="4" t="b">
        <f t="shared" si="110"/>
        <v>0</v>
      </c>
      <c r="F7056" s="4">
        <v>0</v>
      </c>
      <c r="G7056" s="4">
        <v>8502</v>
      </c>
      <c r="H7056" s="6">
        <v>44057</v>
      </c>
      <c r="I7056" s="4" t="s">
        <v>4074</v>
      </c>
      <c r="J7056" s="4" t="s">
        <v>40</v>
      </c>
      <c r="K7056" s="4">
        <v>13986</v>
      </c>
      <c r="L7056" s="4">
        <v>0</v>
      </c>
      <c r="M7056" s="4">
        <v>0</v>
      </c>
      <c r="N7056" s="4">
        <v>11000</v>
      </c>
      <c r="O7056" s="4">
        <v>0</v>
      </c>
      <c r="P7056" s="4">
        <v>-88000</v>
      </c>
      <c r="Q7056" s="4">
        <v>9202</v>
      </c>
      <c r="R7056" s="4" t="b">
        <f t="shared" si="111"/>
        <v>0</v>
      </c>
      <c r="S7056" s="4">
        <v>0</v>
      </c>
    </row>
    <row r="7057" spans="1:19" ht="14.25" customHeight="1">
      <c r="A7057" s="4" t="s">
        <v>3923</v>
      </c>
      <c r="B7057" s="5"/>
      <c r="C7057" s="4">
        <v>0</v>
      </c>
      <c r="E7057" s="4" t="b">
        <f t="shared" si="110"/>
        <v>0</v>
      </c>
      <c r="F7057" s="4">
        <v>0</v>
      </c>
      <c r="G7057" s="4">
        <v>8502</v>
      </c>
      <c r="H7057" s="6">
        <v>44082</v>
      </c>
      <c r="I7057" s="4" t="s">
        <v>4074</v>
      </c>
      <c r="J7057" s="4" t="s">
        <v>40</v>
      </c>
      <c r="K7057" s="4">
        <v>14041</v>
      </c>
      <c r="L7057" s="4">
        <v>0</v>
      </c>
      <c r="M7057" s="4">
        <v>0</v>
      </c>
      <c r="N7057" s="4">
        <v>11000</v>
      </c>
      <c r="O7057" s="4">
        <v>0</v>
      </c>
      <c r="P7057" s="4">
        <v>-99000</v>
      </c>
      <c r="Q7057" s="4">
        <v>9203</v>
      </c>
      <c r="R7057" s="4" t="b">
        <f t="shared" si="111"/>
        <v>0</v>
      </c>
      <c r="S7057" s="4">
        <v>0</v>
      </c>
    </row>
    <row r="7058" spans="1:19" ht="14.25" customHeight="1">
      <c r="A7058" s="4" t="s">
        <v>3923</v>
      </c>
      <c r="B7058" s="5"/>
      <c r="C7058" s="4">
        <v>0</v>
      </c>
      <c r="E7058" s="4" t="b">
        <f t="shared" si="110"/>
        <v>0</v>
      </c>
      <c r="F7058" s="4">
        <v>0</v>
      </c>
      <c r="G7058" s="4">
        <v>8502</v>
      </c>
      <c r="H7058" s="6">
        <v>44113</v>
      </c>
      <c r="I7058" s="4" t="s">
        <v>4074</v>
      </c>
      <c r="J7058" s="4" t="s">
        <v>40</v>
      </c>
      <c r="K7058" s="4">
        <v>14127</v>
      </c>
      <c r="L7058" s="4">
        <v>0</v>
      </c>
      <c r="M7058" s="4">
        <v>0</v>
      </c>
      <c r="N7058" s="4">
        <v>11000</v>
      </c>
      <c r="O7058" s="4">
        <v>0</v>
      </c>
      <c r="P7058" s="4">
        <v>-110000</v>
      </c>
      <c r="Q7058" s="4">
        <v>9204</v>
      </c>
      <c r="R7058" s="4" t="b">
        <f t="shared" si="111"/>
        <v>0</v>
      </c>
      <c r="S7058" s="4">
        <v>0</v>
      </c>
    </row>
    <row r="7059" spans="1:19" ht="14.25" customHeight="1">
      <c r="A7059" s="4" t="s">
        <v>3923</v>
      </c>
      <c r="B7059" s="5"/>
      <c r="C7059" s="4">
        <v>0</v>
      </c>
      <c r="E7059" s="4" t="b">
        <f t="shared" si="110"/>
        <v>0</v>
      </c>
      <c r="F7059" s="4">
        <v>0</v>
      </c>
      <c r="G7059" s="4">
        <v>8502</v>
      </c>
      <c r="H7059" s="6">
        <v>44145</v>
      </c>
      <c r="I7059" s="4" t="s">
        <v>4074</v>
      </c>
      <c r="J7059" s="4" t="s">
        <v>40</v>
      </c>
      <c r="K7059" s="4">
        <v>14186</v>
      </c>
      <c r="L7059" s="4">
        <v>0</v>
      </c>
      <c r="M7059" s="4">
        <v>0</v>
      </c>
      <c r="N7059" s="4">
        <v>11000</v>
      </c>
      <c r="O7059" s="4">
        <v>0</v>
      </c>
      <c r="P7059" s="4">
        <v>-121000</v>
      </c>
      <c r="Q7059" s="4">
        <v>9205</v>
      </c>
      <c r="R7059" s="4" t="b">
        <f t="shared" si="111"/>
        <v>0</v>
      </c>
      <c r="S7059" s="4">
        <v>0</v>
      </c>
    </row>
    <row r="7060" spans="1:19" ht="14.25" customHeight="1">
      <c r="A7060" s="4" t="s">
        <v>3923</v>
      </c>
      <c r="B7060" s="5"/>
      <c r="C7060" s="4">
        <v>0</v>
      </c>
      <c r="E7060" s="4" t="b">
        <f t="shared" si="110"/>
        <v>0</v>
      </c>
      <c r="F7060" s="4">
        <v>0</v>
      </c>
      <c r="G7060" s="4">
        <v>8502</v>
      </c>
      <c r="H7060" s="6">
        <v>44175</v>
      </c>
      <c r="I7060" s="4" t="s">
        <v>4074</v>
      </c>
      <c r="J7060" s="4" t="s">
        <v>40</v>
      </c>
      <c r="K7060" s="4">
        <v>14268</v>
      </c>
      <c r="L7060" s="4">
        <v>0</v>
      </c>
      <c r="M7060" s="4">
        <v>0</v>
      </c>
      <c r="N7060" s="4">
        <v>11000</v>
      </c>
      <c r="O7060" s="4">
        <v>0</v>
      </c>
      <c r="P7060" s="4">
        <v>-132000</v>
      </c>
      <c r="Q7060" s="4">
        <v>9206</v>
      </c>
      <c r="R7060" s="4" t="b">
        <f t="shared" si="111"/>
        <v>0</v>
      </c>
      <c r="S7060" s="4">
        <v>0</v>
      </c>
    </row>
    <row r="7061" spans="1:19" ht="14.25" customHeight="1">
      <c r="A7061" s="4" t="s">
        <v>3923</v>
      </c>
      <c r="B7061" s="5" t="s">
        <v>4075</v>
      </c>
      <c r="C7061" s="4">
        <v>0</v>
      </c>
      <c r="D7061" s="4" t="s">
        <v>4075</v>
      </c>
      <c r="E7061" s="4" t="b">
        <f t="shared" si="110"/>
        <v>0</v>
      </c>
      <c r="F7061" s="4">
        <v>0</v>
      </c>
      <c r="G7061" s="4">
        <v>8502</v>
      </c>
      <c r="H7061" s="3" t="s">
        <v>21</v>
      </c>
      <c r="K7061" s="4">
        <v>0</v>
      </c>
      <c r="L7061" s="4">
        <v>0</v>
      </c>
      <c r="M7061" s="4">
        <v>0</v>
      </c>
      <c r="N7061" s="4">
        <v>132000</v>
      </c>
      <c r="O7061" s="4">
        <v>0</v>
      </c>
      <c r="P7061" s="4">
        <v>-132000</v>
      </c>
      <c r="Q7061" s="4">
        <v>9207</v>
      </c>
      <c r="R7061" s="4" t="b">
        <f t="shared" si="111"/>
        <v>0</v>
      </c>
      <c r="S7061" s="4">
        <v>0</v>
      </c>
    </row>
    <row r="7062" spans="1:19" ht="14.25" customHeight="1">
      <c r="A7062" s="4" t="s">
        <v>3923</v>
      </c>
      <c r="B7062" s="5" t="s">
        <v>4076</v>
      </c>
      <c r="C7062" s="4">
        <v>0</v>
      </c>
      <c r="D7062" s="4" t="s">
        <v>4076</v>
      </c>
      <c r="E7062" s="4" t="b">
        <f t="shared" si="110"/>
        <v>0</v>
      </c>
      <c r="F7062" s="4">
        <v>0</v>
      </c>
      <c r="G7062" s="4">
        <v>0</v>
      </c>
      <c r="H7062" s="3" t="s">
        <v>21</v>
      </c>
      <c r="K7062" s="4">
        <v>0</v>
      </c>
      <c r="L7062" s="4">
        <v>0</v>
      </c>
      <c r="M7062" s="4">
        <v>0</v>
      </c>
      <c r="N7062" s="4">
        <v>7128813</v>
      </c>
      <c r="O7062" s="4">
        <v>0</v>
      </c>
      <c r="P7062" s="4">
        <v>-7128813</v>
      </c>
      <c r="Q7062" s="4">
        <v>9208</v>
      </c>
      <c r="R7062" s="4" t="b">
        <f t="shared" ref="R7062:R7066" si="112">TRUE()</f>
        <v>1</v>
      </c>
      <c r="S7062" s="4">
        <v>0</v>
      </c>
    </row>
    <row r="7063" spans="1:19" ht="14.25" customHeight="1">
      <c r="A7063" s="4" t="s">
        <v>3921</v>
      </c>
      <c r="B7063" s="5" t="s">
        <v>4077</v>
      </c>
      <c r="C7063" s="4">
        <v>0</v>
      </c>
      <c r="D7063" s="4" t="s">
        <v>4077</v>
      </c>
      <c r="E7063" s="4" t="b">
        <f t="shared" si="110"/>
        <v>0</v>
      </c>
      <c r="F7063" s="4">
        <v>0</v>
      </c>
      <c r="G7063" s="4">
        <v>0</v>
      </c>
      <c r="H7063" s="3" t="s">
        <v>21</v>
      </c>
      <c r="K7063" s="4">
        <v>0</v>
      </c>
      <c r="L7063" s="4">
        <v>0</v>
      </c>
      <c r="M7063" s="4">
        <v>0</v>
      </c>
      <c r="N7063" s="4">
        <v>7128813</v>
      </c>
      <c r="O7063" s="4">
        <v>0</v>
      </c>
      <c r="P7063" s="4">
        <v>-7128813</v>
      </c>
      <c r="Q7063" s="4">
        <v>9223</v>
      </c>
      <c r="R7063" s="4" t="b">
        <f t="shared" si="112"/>
        <v>1</v>
      </c>
      <c r="S7063" s="4">
        <v>0</v>
      </c>
    </row>
    <row r="7064" spans="1:19" ht="14.25" customHeight="1">
      <c r="A7064" s="4" t="s">
        <v>2915</v>
      </c>
      <c r="B7064" s="5" t="s">
        <v>4078</v>
      </c>
      <c r="C7064" s="4">
        <v>0</v>
      </c>
      <c r="D7064" s="4" t="s">
        <v>4078</v>
      </c>
      <c r="E7064" s="4" t="b">
        <f t="shared" si="110"/>
        <v>0</v>
      </c>
      <c r="F7064" s="4">
        <v>0</v>
      </c>
      <c r="G7064" s="4">
        <v>0</v>
      </c>
      <c r="H7064" s="3" t="s">
        <v>21</v>
      </c>
      <c r="K7064" s="4">
        <v>0</v>
      </c>
      <c r="L7064" s="4">
        <v>0</v>
      </c>
      <c r="M7064" s="4">
        <v>0</v>
      </c>
      <c r="N7064" s="4">
        <v>9239369</v>
      </c>
      <c r="O7064" s="4">
        <v>215571071.16</v>
      </c>
      <c r="P7064" s="4">
        <v>206331702.16</v>
      </c>
      <c r="Q7064" s="4">
        <v>9224</v>
      </c>
      <c r="R7064" s="4" t="b">
        <f t="shared" si="112"/>
        <v>1</v>
      </c>
      <c r="S7064" s="4">
        <v>0</v>
      </c>
    </row>
    <row r="7065" spans="1:19" ht="14.25" customHeight="1">
      <c r="A7065" s="4" t="s">
        <v>4079</v>
      </c>
      <c r="B7065" s="5" t="s">
        <v>4080</v>
      </c>
      <c r="C7065" s="4">
        <v>5</v>
      </c>
      <c r="D7065" s="4" t="s">
        <v>4080</v>
      </c>
      <c r="E7065" s="4" t="b">
        <f t="shared" si="110"/>
        <v>0</v>
      </c>
      <c r="F7065" s="4">
        <v>0</v>
      </c>
      <c r="G7065" s="4">
        <v>0</v>
      </c>
      <c r="H7065" s="3" t="s">
        <v>21</v>
      </c>
      <c r="K7065" s="4">
        <v>0</v>
      </c>
      <c r="L7065" s="4">
        <v>0</v>
      </c>
      <c r="M7065" s="4">
        <v>2109882.7200000002</v>
      </c>
      <c r="N7065" s="4">
        <v>0</v>
      </c>
      <c r="O7065" s="4">
        <v>0</v>
      </c>
      <c r="P7065" s="4">
        <v>0</v>
      </c>
      <c r="Q7065" s="4">
        <v>9226</v>
      </c>
      <c r="R7065" s="4" t="b">
        <f t="shared" si="112"/>
        <v>1</v>
      </c>
      <c r="S7065" s="4">
        <v>0</v>
      </c>
    </row>
    <row r="7066" spans="1:19" ht="14.25" customHeight="1">
      <c r="A7066" s="4" t="s">
        <v>4081</v>
      </c>
      <c r="B7066" s="5" t="s">
        <v>4082</v>
      </c>
      <c r="C7066" s="4">
        <v>1</v>
      </c>
      <c r="D7066" s="4" t="s">
        <v>4082</v>
      </c>
      <c r="E7066" s="4" t="b">
        <f t="shared" si="110"/>
        <v>0</v>
      </c>
      <c r="F7066" s="4">
        <v>0</v>
      </c>
      <c r="G7066" s="4">
        <v>0</v>
      </c>
      <c r="H7066" s="3" t="s">
        <v>21</v>
      </c>
      <c r="K7066" s="4">
        <v>0</v>
      </c>
      <c r="L7066" s="4">
        <v>0</v>
      </c>
      <c r="M7066" s="4">
        <v>42096.72</v>
      </c>
      <c r="N7066" s="4">
        <v>0</v>
      </c>
      <c r="O7066" s="4">
        <v>0</v>
      </c>
      <c r="P7066" s="4">
        <v>0</v>
      </c>
      <c r="Q7066" s="4">
        <v>9231</v>
      </c>
      <c r="R7066" s="4" t="b">
        <f t="shared" si="112"/>
        <v>1</v>
      </c>
      <c r="S7066" s="4">
        <v>0</v>
      </c>
    </row>
    <row r="7067" spans="1:19" ht="14.25" customHeight="1">
      <c r="A7067" s="4" t="s">
        <v>4083</v>
      </c>
      <c r="B7067" s="5" t="s">
        <v>4084</v>
      </c>
      <c r="C7067" s="4">
        <v>2</v>
      </c>
      <c r="D7067" s="4" t="s">
        <v>4084</v>
      </c>
      <c r="E7067" s="4" t="b">
        <f t="shared" si="110"/>
        <v>0</v>
      </c>
      <c r="F7067" s="4">
        <v>0</v>
      </c>
      <c r="G7067" s="4">
        <v>0</v>
      </c>
      <c r="H7067" s="3" t="s">
        <v>21</v>
      </c>
      <c r="K7067" s="4">
        <v>0</v>
      </c>
      <c r="L7067" s="4">
        <v>0</v>
      </c>
      <c r="M7067" s="4">
        <v>42096.72</v>
      </c>
      <c r="N7067" s="4">
        <v>0</v>
      </c>
      <c r="O7067" s="4">
        <v>0</v>
      </c>
      <c r="P7067" s="4">
        <v>0</v>
      </c>
      <c r="Q7067" s="4">
        <v>9232</v>
      </c>
      <c r="R7067" s="4" t="b">
        <f>FALSE()</f>
        <v>0</v>
      </c>
      <c r="S7067" s="4">
        <v>0</v>
      </c>
    </row>
    <row r="7068" spans="1:19" ht="14.25" customHeight="1">
      <c r="A7068" s="4" t="s">
        <v>4085</v>
      </c>
      <c r="B7068" s="5" t="s">
        <v>4086</v>
      </c>
      <c r="C7068" s="4">
        <v>0</v>
      </c>
      <c r="D7068" s="4" t="s">
        <v>4086</v>
      </c>
      <c r="E7068" s="4" t="b">
        <f t="shared" si="110"/>
        <v>0</v>
      </c>
      <c r="F7068" s="4">
        <v>0</v>
      </c>
      <c r="G7068" s="4">
        <v>0</v>
      </c>
      <c r="H7068" s="3" t="s">
        <v>21</v>
      </c>
      <c r="K7068" s="4">
        <v>0</v>
      </c>
      <c r="L7068" s="4">
        <v>0</v>
      </c>
      <c r="M7068" s="4">
        <v>42096.72</v>
      </c>
      <c r="N7068" s="4">
        <v>0</v>
      </c>
      <c r="O7068" s="4">
        <v>0</v>
      </c>
      <c r="P7068" s="4">
        <v>0</v>
      </c>
      <c r="Q7068" s="4">
        <v>9234</v>
      </c>
      <c r="R7068" s="4" t="b">
        <f>TRUE()</f>
        <v>1</v>
      </c>
      <c r="S7068" s="4">
        <v>0</v>
      </c>
    </row>
    <row r="7069" spans="1:19" ht="14.25" customHeight="1">
      <c r="A7069" s="4" t="s">
        <v>4085</v>
      </c>
      <c r="B7069" s="5"/>
      <c r="C7069" s="4">
        <v>0</v>
      </c>
      <c r="E7069" s="4" t="b">
        <f t="shared" si="110"/>
        <v>0</v>
      </c>
      <c r="F7069" s="4">
        <v>0</v>
      </c>
      <c r="G7069" s="4">
        <v>0</v>
      </c>
      <c r="H7069" s="6">
        <v>43831</v>
      </c>
      <c r="I7069" s="4" t="s">
        <v>4087</v>
      </c>
      <c r="J7069" s="4" t="s">
        <v>839</v>
      </c>
      <c r="K7069" s="4">
        <v>176</v>
      </c>
      <c r="L7069" s="4">
        <v>0</v>
      </c>
      <c r="M7069" s="4">
        <v>0</v>
      </c>
      <c r="N7069" s="4">
        <v>0</v>
      </c>
      <c r="O7069" s="4">
        <v>759.23</v>
      </c>
      <c r="P7069" s="4">
        <v>759.23</v>
      </c>
      <c r="Q7069" s="4">
        <v>9235</v>
      </c>
      <c r="R7069" s="4" t="b">
        <f t="shared" ref="R7069:R7091" si="113">FALSE()</f>
        <v>0</v>
      </c>
      <c r="S7069" s="4">
        <v>0</v>
      </c>
    </row>
    <row r="7070" spans="1:19" ht="14.25" customHeight="1">
      <c r="A7070" s="4" t="s">
        <v>4085</v>
      </c>
      <c r="B7070" s="5"/>
      <c r="C7070" s="4">
        <v>0</v>
      </c>
      <c r="E7070" s="4" t="b">
        <f t="shared" si="110"/>
        <v>0</v>
      </c>
      <c r="F7070" s="4">
        <v>0</v>
      </c>
      <c r="G7070" s="4">
        <v>0</v>
      </c>
      <c r="H7070" s="6">
        <v>43860</v>
      </c>
      <c r="I7070" s="4" t="s">
        <v>4088</v>
      </c>
      <c r="J7070" s="4" t="s">
        <v>839</v>
      </c>
      <c r="K7070" s="4">
        <v>178</v>
      </c>
      <c r="L7070" s="4">
        <v>0</v>
      </c>
      <c r="M7070" s="4">
        <v>0</v>
      </c>
      <c r="N7070" s="4">
        <v>0</v>
      </c>
      <c r="O7070" s="4">
        <v>870.33</v>
      </c>
      <c r="P7070" s="4">
        <v>1629.56</v>
      </c>
      <c r="Q7070" s="4">
        <v>9236</v>
      </c>
      <c r="R7070" s="4" t="b">
        <f t="shared" si="113"/>
        <v>0</v>
      </c>
      <c r="S7070" s="4">
        <v>0</v>
      </c>
    </row>
    <row r="7071" spans="1:19" ht="14.25" customHeight="1">
      <c r="A7071" s="4" t="s">
        <v>4085</v>
      </c>
      <c r="B7071" s="5"/>
      <c r="C7071" s="4">
        <v>0</v>
      </c>
      <c r="E7071" s="4" t="b">
        <f t="shared" si="110"/>
        <v>0</v>
      </c>
      <c r="F7071" s="4">
        <v>0</v>
      </c>
      <c r="G7071" s="4">
        <v>0</v>
      </c>
      <c r="H7071" s="6">
        <v>43889</v>
      </c>
      <c r="I7071" s="4" t="s">
        <v>4087</v>
      </c>
      <c r="J7071" s="4" t="s">
        <v>839</v>
      </c>
      <c r="K7071" s="4">
        <v>179</v>
      </c>
      <c r="L7071" s="4">
        <v>0</v>
      </c>
      <c r="M7071" s="4">
        <v>0</v>
      </c>
      <c r="N7071" s="4">
        <v>0</v>
      </c>
      <c r="O7071" s="4">
        <v>915.14</v>
      </c>
      <c r="P7071" s="4">
        <v>2544.6999999999998</v>
      </c>
      <c r="Q7071" s="4">
        <v>9237</v>
      </c>
      <c r="R7071" s="4" t="b">
        <f t="shared" si="113"/>
        <v>0</v>
      </c>
      <c r="S7071" s="4">
        <v>0</v>
      </c>
    </row>
    <row r="7072" spans="1:19" ht="14.25" customHeight="1">
      <c r="A7072" s="4" t="s">
        <v>4085</v>
      </c>
      <c r="B7072" s="5"/>
      <c r="C7072" s="4">
        <v>0</v>
      </c>
      <c r="E7072" s="4" t="b">
        <f t="shared" si="110"/>
        <v>0</v>
      </c>
      <c r="F7072" s="4">
        <v>0</v>
      </c>
      <c r="G7072" s="4">
        <v>0</v>
      </c>
      <c r="H7072" s="6">
        <v>43889</v>
      </c>
      <c r="I7072" s="4" t="s">
        <v>4089</v>
      </c>
      <c r="J7072" s="4" t="s">
        <v>839</v>
      </c>
      <c r="K7072" s="4">
        <v>180</v>
      </c>
      <c r="L7072" s="4">
        <v>0</v>
      </c>
      <c r="M7072" s="4">
        <v>0</v>
      </c>
      <c r="N7072" s="4">
        <v>0</v>
      </c>
      <c r="O7072" s="4">
        <v>821.35</v>
      </c>
      <c r="P7072" s="4">
        <v>3366.05</v>
      </c>
      <c r="Q7072" s="4">
        <v>9238</v>
      </c>
      <c r="R7072" s="4" t="b">
        <f t="shared" si="113"/>
        <v>0</v>
      </c>
      <c r="S7072" s="4">
        <v>0</v>
      </c>
    </row>
    <row r="7073" spans="1:19" ht="14.25" customHeight="1">
      <c r="A7073" s="4" t="s">
        <v>4085</v>
      </c>
      <c r="B7073" s="5"/>
      <c r="C7073" s="4">
        <v>0</v>
      </c>
      <c r="E7073" s="4" t="b">
        <f t="shared" si="110"/>
        <v>0</v>
      </c>
      <c r="F7073" s="4">
        <v>0</v>
      </c>
      <c r="G7073" s="4">
        <v>0</v>
      </c>
      <c r="H7073" s="6">
        <v>43921</v>
      </c>
      <c r="I7073" s="4" t="s">
        <v>4090</v>
      </c>
      <c r="J7073" s="4" t="s">
        <v>839</v>
      </c>
      <c r="K7073" s="4">
        <v>181</v>
      </c>
      <c r="L7073" s="4">
        <v>0</v>
      </c>
      <c r="M7073" s="4">
        <v>0</v>
      </c>
      <c r="N7073" s="4">
        <v>0</v>
      </c>
      <c r="O7073" s="4">
        <v>989.42</v>
      </c>
      <c r="P7073" s="4">
        <v>4355.47</v>
      </c>
      <c r="Q7073" s="4">
        <v>9239</v>
      </c>
      <c r="R7073" s="4" t="b">
        <f t="shared" si="113"/>
        <v>0</v>
      </c>
      <c r="S7073" s="4">
        <v>0</v>
      </c>
    </row>
    <row r="7074" spans="1:19" ht="14.25" customHeight="1">
      <c r="A7074" s="4" t="s">
        <v>4085</v>
      </c>
      <c r="B7074" s="5"/>
      <c r="C7074" s="4">
        <v>0</v>
      </c>
      <c r="E7074" s="4" t="b">
        <f t="shared" si="110"/>
        <v>0</v>
      </c>
      <c r="F7074" s="4">
        <v>0</v>
      </c>
      <c r="G7074" s="4">
        <v>0</v>
      </c>
      <c r="H7074" s="6">
        <v>43921</v>
      </c>
      <c r="I7074" s="4" t="s">
        <v>4091</v>
      </c>
      <c r="J7074" s="4" t="s">
        <v>839</v>
      </c>
      <c r="K7074" s="4">
        <v>182</v>
      </c>
      <c r="L7074" s="4">
        <v>0</v>
      </c>
      <c r="M7074" s="4">
        <v>0</v>
      </c>
      <c r="N7074" s="4">
        <v>0</v>
      </c>
      <c r="O7074" s="4">
        <v>885.77</v>
      </c>
      <c r="P7074" s="4">
        <v>5241.24</v>
      </c>
      <c r="Q7074" s="4">
        <v>9240</v>
      </c>
      <c r="R7074" s="4" t="b">
        <f t="shared" si="113"/>
        <v>0</v>
      </c>
      <c r="S7074" s="4">
        <v>0</v>
      </c>
    </row>
    <row r="7075" spans="1:19" ht="14.25" customHeight="1">
      <c r="A7075" s="4" t="s">
        <v>4085</v>
      </c>
      <c r="B7075" s="5"/>
      <c r="C7075" s="4">
        <v>0</v>
      </c>
      <c r="E7075" s="4" t="b">
        <f t="shared" si="110"/>
        <v>0</v>
      </c>
      <c r="F7075" s="4">
        <v>0</v>
      </c>
      <c r="G7075" s="4">
        <v>0</v>
      </c>
      <c r="H7075" s="6">
        <v>43951</v>
      </c>
      <c r="I7075" s="4" t="s">
        <v>4092</v>
      </c>
      <c r="J7075" s="4" t="s">
        <v>839</v>
      </c>
      <c r="K7075" s="4">
        <v>183</v>
      </c>
      <c r="L7075" s="4">
        <v>0</v>
      </c>
      <c r="M7075" s="4">
        <v>0</v>
      </c>
      <c r="N7075" s="4">
        <v>0</v>
      </c>
      <c r="O7075" s="4">
        <v>902.05</v>
      </c>
      <c r="P7075" s="4">
        <v>6143.29</v>
      </c>
      <c r="Q7075" s="4">
        <v>9241</v>
      </c>
      <c r="R7075" s="4" t="b">
        <f t="shared" si="113"/>
        <v>0</v>
      </c>
      <c r="S7075" s="4">
        <v>0</v>
      </c>
    </row>
    <row r="7076" spans="1:19" ht="14.25" customHeight="1">
      <c r="A7076" s="4" t="s">
        <v>4085</v>
      </c>
      <c r="B7076" s="5"/>
      <c r="C7076" s="4">
        <v>0</v>
      </c>
      <c r="E7076" s="4" t="b">
        <f t="shared" si="110"/>
        <v>0</v>
      </c>
      <c r="F7076" s="4">
        <v>0</v>
      </c>
      <c r="G7076" s="4">
        <v>0</v>
      </c>
      <c r="H7076" s="6">
        <v>43951</v>
      </c>
      <c r="I7076" s="4" t="s">
        <v>4092</v>
      </c>
      <c r="J7076" s="4" t="s">
        <v>839</v>
      </c>
      <c r="K7076" s="4">
        <v>183</v>
      </c>
      <c r="L7076" s="4">
        <v>0</v>
      </c>
      <c r="M7076" s="4">
        <v>0</v>
      </c>
      <c r="N7076" s="4">
        <v>0</v>
      </c>
      <c r="O7076" s="4">
        <v>863.56</v>
      </c>
      <c r="P7076" s="4">
        <v>7006.85</v>
      </c>
      <c r="Q7076" s="4">
        <v>9242</v>
      </c>
      <c r="R7076" s="4" t="b">
        <f t="shared" si="113"/>
        <v>0</v>
      </c>
      <c r="S7076" s="4">
        <v>0</v>
      </c>
    </row>
    <row r="7077" spans="1:19" ht="14.25" customHeight="1">
      <c r="A7077" s="4" t="s">
        <v>4085</v>
      </c>
      <c r="B7077" s="5"/>
      <c r="C7077" s="4">
        <v>0</v>
      </c>
      <c r="E7077" s="4" t="b">
        <f t="shared" si="110"/>
        <v>0</v>
      </c>
      <c r="F7077" s="4">
        <v>0</v>
      </c>
      <c r="G7077" s="4">
        <v>0</v>
      </c>
      <c r="H7077" s="6">
        <v>43981</v>
      </c>
      <c r="I7077" s="4" t="s">
        <v>4093</v>
      </c>
      <c r="J7077" s="4" t="s">
        <v>870</v>
      </c>
      <c r="K7077" s="4">
        <v>58</v>
      </c>
      <c r="L7077" s="4">
        <v>0</v>
      </c>
      <c r="M7077" s="4">
        <v>0</v>
      </c>
      <c r="N7077" s="4">
        <v>0</v>
      </c>
      <c r="O7077" s="4">
        <v>900.7</v>
      </c>
      <c r="P7077" s="4">
        <v>7907.55</v>
      </c>
      <c r="Q7077" s="4">
        <v>9243</v>
      </c>
      <c r="R7077" s="4" t="b">
        <f t="shared" si="113"/>
        <v>0</v>
      </c>
      <c r="S7077" s="4">
        <v>0</v>
      </c>
    </row>
    <row r="7078" spans="1:19" ht="14.25" customHeight="1">
      <c r="A7078" s="4" t="s">
        <v>4085</v>
      </c>
      <c r="B7078" s="5"/>
      <c r="C7078" s="4">
        <v>0</v>
      </c>
      <c r="E7078" s="4" t="b">
        <f t="shared" si="110"/>
        <v>0</v>
      </c>
      <c r="F7078" s="4">
        <v>0</v>
      </c>
      <c r="G7078" s="4">
        <v>0</v>
      </c>
      <c r="H7078" s="6">
        <v>43981</v>
      </c>
      <c r="I7078" s="4" t="s">
        <v>4087</v>
      </c>
      <c r="J7078" s="4" t="s">
        <v>839</v>
      </c>
      <c r="K7078" s="4">
        <v>185</v>
      </c>
      <c r="L7078" s="4">
        <v>0</v>
      </c>
      <c r="M7078" s="4">
        <v>0</v>
      </c>
      <c r="N7078" s="4">
        <v>0</v>
      </c>
      <c r="O7078" s="4">
        <v>715.15</v>
      </c>
      <c r="P7078" s="4">
        <v>8622.7000000000007</v>
      </c>
      <c r="Q7078" s="4">
        <v>9244</v>
      </c>
      <c r="R7078" s="4" t="b">
        <f t="shared" si="113"/>
        <v>0</v>
      </c>
      <c r="S7078" s="4">
        <v>0</v>
      </c>
    </row>
    <row r="7079" spans="1:19" ht="14.25" customHeight="1">
      <c r="A7079" s="4" t="s">
        <v>4085</v>
      </c>
      <c r="B7079" s="5"/>
      <c r="C7079" s="4">
        <v>0</v>
      </c>
      <c r="E7079" s="4" t="b">
        <f t="shared" si="110"/>
        <v>0</v>
      </c>
      <c r="F7079" s="4">
        <v>0</v>
      </c>
      <c r="G7079" s="4">
        <v>0</v>
      </c>
      <c r="H7079" s="6">
        <v>44012</v>
      </c>
      <c r="I7079" s="4" t="s">
        <v>3914</v>
      </c>
      <c r="J7079" s="4" t="s">
        <v>839</v>
      </c>
      <c r="K7079" s="4">
        <v>186</v>
      </c>
      <c r="L7079" s="4">
        <v>0</v>
      </c>
      <c r="M7079" s="4">
        <v>0</v>
      </c>
      <c r="N7079" s="4">
        <v>0</v>
      </c>
      <c r="O7079" s="4">
        <v>875.85</v>
      </c>
      <c r="P7079" s="4">
        <v>9498.5499999999993</v>
      </c>
      <c r="Q7079" s="4">
        <v>9245</v>
      </c>
      <c r="R7079" s="4" t="b">
        <f t="shared" si="113"/>
        <v>0</v>
      </c>
      <c r="S7079" s="4">
        <v>0</v>
      </c>
    </row>
    <row r="7080" spans="1:19" ht="14.25" customHeight="1">
      <c r="A7080" s="4" t="s">
        <v>4085</v>
      </c>
      <c r="B7080" s="5"/>
      <c r="C7080" s="4">
        <v>0</v>
      </c>
      <c r="E7080" s="4" t="b">
        <f t="shared" si="110"/>
        <v>0</v>
      </c>
      <c r="F7080" s="4">
        <v>0</v>
      </c>
      <c r="G7080" s="4">
        <v>0</v>
      </c>
      <c r="H7080" s="6">
        <v>44043</v>
      </c>
      <c r="I7080" s="4" t="s">
        <v>4087</v>
      </c>
      <c r="J7080" s="4" t="s">
        <v>839</v>
      </c>
      <c r="K7080" s="4">
        <v>187</v>
      </c>
      <c r="L7080" s="4">
        <v>0</v>
      </c>
      <c r="M7080" s="4">
        <v>0</v>
      </c>
      <c r="N7080" s="4">
        <v>0</v>
      </c>
      <c r="O7080" s="4">
        <v>800.66</v>
      </c>
      <c r="P7080" s="4">
        <v>10299.209999999999</v>
      </c>
      <c r="Q7080" s="4">
        <v>9246</v>
      </c>
      <c r="R7080" s="4" t="b">
        <f t="shared" si="113"/>
        <v>0</v>
      </c>
      <c r="S7080" s="4">
        <v>0</v>
      </c>
    </row>
    <row r="7081" spans="1:19" ht="14.25" customHeight="1">
      <c r="A7081" s="4" t="s">
        <v>4085</v>
      </c>
      <c r="B7081" s="5"/>
      <c r="C7081" s="4">
        <v>0</v>
      </c>
      <c r="E7081" s="4" t="b">
        <f t="shared" si="110"/>
        <v>0</v>
      </c>
      <c r="F7081" s="4">
        <v>0</v>
      </c>
      <c r="G7081" s="4">
        <v>0</v>
      </c>
      <c r="H7081" s="6">
        <v>44043</v>
      </c>
      <c r="I7081" s="4" t="s">
        <v>4087</v>
      </c>
      <c r="J7081" s="4" t="s">
        <v>839</v>
      </c>
      <c r="K7081" s="4">
        <v>187</v>
      </c>
      <c r="L7081" s="4">
        <v>0</v>
      </c>
      <c r="M7081" s="4">
        <v>0</v>
      </c>
      <c r="N7081" s="4">
        <v>0</v>
      </c>
      <c r="O7081" s="4">
        <v>905.08</v>
      </c>
      <c r="P7081" s="4">
        <v>11204.29</v>
      </c>
      <c r="Q7081" s="4">
        <v>9247</v>
      </c>
      <c r="R7081" s="4" t="b">
        <f t="shared" si="113"/>
        <v>0</v>
      </c>
      <c r="S7081" s="4">
        <v>0</v>
      </c>
    </row>
    <row r="7082" spans="1:19" ht="14.25" customHeight="1">
      <c r="A7082" s="4" t="s">
        <v>4085</v>
      </c>
      <c r="B7082" s="5"/>
      <c r="C7082" s="4">
        <v>0</v>
      </c>
      <c r="E7082" s="4" t="b">
        <f t="shared" si="110"/>
        <v>0</v>
      </c>
      <c r="F7082" s="4">
        <v>0</v>
      </c>
      <c r="G7082" s="4">
        <v>0</v>
      </c>
      <c r="H7082" s="6">
        <v>44074</v>
      </c>
      <c r="J7082" s="4" t="s">
        <v>839</v>
      </c>
      <c r="K7082" s="4">
        <v>188</v>
      </c>
      <c r="L7082" s="4">
        <v>0</v>
      </c>
      <c r="M7082" s="4">
        <v>0</v>
      </c>
      <c r="N7082" s="4">
        <v>0</v>
      </c>
      <c r="O7082" s="4">
        <v>1007.9</v>
      </c>
      <c r="P7082" s="4">
        <v>12212.19</v>
      </c>
      <c r="Q7082" s="4">
        <v>9248</v>
      </c>
      <c r="R7082" s="4" t="b">
        <f t="shared" si="113"/>
        <v>0</v>
      </c>
      <c r="S7082" s="4">
        <v>0</v>
      </c>
    </row>
    <row r="7083" spans="1:19" ht="14.25" customHeight="1">
      <c r="A7083" s="4" t="s">
        <v>4085</v>
      </c>
      <c r="B7083" s="5"/>
      <c r="C7083" s="4">
        <v>0</v>
      </c>
      <c r="E7083" s="4" t="b">
        <f t="shared" si="110"/>
        <v>0</v>
      </c>
      <c r="F7083" s="4">
        <v>0</v>
      </c>
      <c r="G7083" s="4">
        <v>0</v>
      </c>
      <c r="H7083" s="6">
        <v>44074</v>
      </c>
      <c r="J7083" s="4" t="s">
        <v>839</v>
      </c>
      <c r="K7083" s="4">
        <v>188</v>
      </c>
      <c r="L7083" s="4">
        <v>0</v>
      </c>
      <c r="M7083" s="4">
        <v>0</v>
      </c>
      <c r="N7083" s="4">
        <v>0</v>
      </c>
      <c r="O7083" s="4">
        <v>905.12</v>
      </c>
      <c r="P7083" s="4">
        <v>13117.31</v>
      </c>
      <c r="Q7083" s="4">
        <v>9249</v>
      </c>
      <c r="R7083" s="4" t="b">
        <f t="shared" si="113"/>
        <v>0</v>
      </c>
      <c r="S7083" s="4">
        <v>0</v>
      </c>
    </row>
    <row r="7084" spans="1:19" ht="14.25" customHeight="1">
      <c r="A7084" s="4" t="s">
        <v>4085</v>
      </c>
      <c r="B7084" s="5"/>
      <c r="C7084" s="4">
        <v>0</v>
      </c>
      <c r="E7084" s="4" t="b">
        <f t="shared" si="110"/>
        <v>0</v>
      </c>
      <c r="F7084" s="4">
        <v>0</v>
      </c>
      <c r="G7084" s="4">
        <v>0</v>
      </c>
      <c r="H7084" s="6">
        <v>44104</v>
      </c>
      <c r="I7084" s="4" t="s">
        <v>4094</v>
      </c>
      <c r="J7084" s="4" t="s">
        <v>839</v>
      </c>
      <c r="K7084" s="4">
        <v>189</v>
      </c>
      <c r="L7084" s="4">
        <v>0</v>
      </c>
      <c r="M7084" s="4">
        <v>0</v>
      </c>
      <c r="N7084" s="4">
        <v>0</v>
      </c>
      <c r="O7084" s="4">
        <v>1106.6199999999999</v>
      </c>
      <c r="P7084" s="4">
        <v>14223.93</v>
      </c>
      <c r="Q7084" s="4">
        <v>9250</v>
      </c>
      <c r="R7084" s="4" t="b">
        <f t="shared" si="113"/>
        <v>0</v>
      </c>
      <c r="S7084" s="4">
        <v>0</v>
      </c>
    </row>
    <row r="7085" spans="1:19" ht="14.25" customHeight="1">
      <c r="A7085" s="4" t="s">
        <v>4085</v>
      </c>
      <c r="B7085" s="5"/>
      <c r="C7085" s="4">
        <v>0</v>
      </c>
      <c r="E7085" s="4" t="b">
        <f t="shared" si="110"/>
        <v>0</v>
      </c>
      <c r="F7085" s="4">
        <v>0</v>
      </c>
      <c r="G7085" s="4">
        <v>0</v>
      </c>
      <c r="H7085" s="6">
        <v>44104</v>
      </c>
      <c r="I7085" s="4" t="s">
        <v>4094</v>
      </c>
      <c r="J7085" s="4" t="s">
        <v>839</v>
      </c>
      <c r="K7085" s="4">
        <v>189</v>
      </c>
      <c r="L7085" s="4">
        <v>0</v>
      </c>
      <c r="M7085" s="4">
        <v>0</v>
      </c>
      <c r="N7085" s="4">
        <v>0</v>
      </c>
      <c r="O7085" s="4">
        <v>875.96</v>
      </c>
      <c r="P7085" s="4">
        <v>15099.89</v>
      </c>
      <c r="Q7085" s="4">
        <v>9251</v>
      </c>
      <c r="R7085" s="4" t="b">
        <f t="shared" si="113"/>
        <v>0</v>
      </c>
      <c r="S7085" s="4">
        <v>0</v>
      </c>
    </row>
    <row r="7086" spans="1:19" ht="14.25" customHeight="1">
      <c r="A7086" s="4" t="s">
        <v>4085</v>
      </c>
      <c r="B7086" s="5"/>
      <c r="C7086" s="4">
        <v>0</v>
      </c>
      <c r="E7086" s="4" t="b">
        <f t="shared" si="110"/>
        <v>0</v>
      </c>
      <c r="F7086" s="4">
        <v>0</v>
      </c>
      <c r="G7086" s="4">
        <v>0</v>
      </c>
      <c r="H7086" s="6">
        <v>44134</v>
      </c>
      <c r="I7086" s="4" t="s">
        <v>4087</v>
      </c>
      <c r="J7086" s="4" t="s">
        <v>839</v>
      </c>
      <c r="K7086" s="4">
        <v>190</v>
      </c>
      <c r="L7086" s="4">
        <v>0</v>
      </c>
      <c r="M7086" s="4">
        <v>0</v>
      </c>
      <c r="N7086" s="4">
        <v>0</v>
      </c>
      <c r="O7086" s="4">
        <v>1261.76</v>
      </c>
      <c r="P7086" s="4">
        <v>16361.65</v>
      </c>
      <c r="Q7086" s="4">
        <v>9252</v>
      </c>
      <c r="R7086" s="4" t="b">
        <f t="shared" si="113"/>
        <v>0</v>
      </c>
      <c r="S7086" s="4">
        <v>0</v>
      </c>
    </row>
    <row r="7087" spans="1:19" ht="14.25" customHeight="1">
      <c r="A7087" s="4" t="s">
        <v>4085</v>
      </c>
      <c r="B7087" s="5"/>
      <c r="C7087" s="4">
        <v>0</v>
      </c>
      <c r="E7087" s="4" t="b">
        <f t="shared" si="110"/>
        <v>0</v>
      </c>
      <c r="F7087" s="4">
        <v>0</v>
      </c>
      <c r="G7087" s="4">
        <v>0</v>
      </c>
      <c r="H7087" s="6">
        <v>44134</v>
      </c>
      <c r="I7087" s="4" t="s">
        <v>4087</v>
      </c>
      <c r="J7087" s="4" t="s">
        <v>839</v>
      </c>
      <c r="K7087" s="4">
        <v>190</v>
      </c>
      <c r="L7087" s="4">
        <v>0</v>
      </c>
      <c r="M7087" s="4">
        <v>0</v>
      </c>
      <c r="N7087" s="4">
        <v>0</v>
      </c>
      <c r="O7087" s="4">
        <v>906.88</v>
      </c>
      <c r="P7087" s="4">
        <v>17268.53</v>
      </c>
      <c r="Q7087" s="4">
        <v>9253</v>
      </c>
      <c r="R7087" s="4" t="b">
        <f t="shared" si="113"/>
        <v>0</v>
      </c>
      <c r="S7087" s="4">
        <v>0</v>
      </c>
    </row>
    <row r="7088" spans="1:19" ht="14.25" customHeight="1">
      <c r="A7088" s="4" t="s">
        <v>4085</v>
      </c>
      <c r="B7088" s="5"/>
      <c r="C7088" s="4">
        <v>0</v>
      </c>
      <c r="E7088" s="4" t="b">
        <f t="shared" si="110"/>
        <v>0</v>
      </c>
      <c r="F7088" s="4">
        <v>0</v>
      </c>
      <c r="G7088" s="4">
        <v>0</v>
      </c>
      <c r="H7088" s="6">
        <v>44165</v>
      </c>
      <c r="I7088" s="4" t="s">
        <v>4087</v>
      </c>
      <c r="J7088" s="4" t="s">
        <v>839</v>
      </c>
      <c r="K7088" s="4">
        <v>191</v>
      </c>
      <c r="L7088" s="4">
        <v>0</v>
      </c>
      <c r="M7088" s="4">
        <v>0</v>
      </c>
      <c r="N7088" s="4">
        <v>0</v>
      </c>
      <c r="O7088" s="4">
        <v>908.87</v>
      </c>
      <c r="P7088" s="4">
        <v>18177.400000000001</v>
      </c>
      <c r="Q7088" s="4">
        <v>9254</v>
      </c>
      <c r="R7088" s="4" t="b">
        <f t="shared" si="113"/>
        <v>0</v>
      </c>
      <c r="S7088" s="4">
        <v>0</v>
      </c>
    </row>
    <row r="7089" spans="1:19" ht="14.25" customHeight="1">
      <c r="A7089" s="4" t="s">
        <v>4085</v>
      </c>
      <c r="B7089" s="5"/>
      <c r="C7089" s="4">
        <v>0</v>
      </c>
      <c r="E7089" s="4" t="b">
        <f t="shared" si="110"/>
        <v>0</v>
      </c>
      <c r="F7089" s="4">
        <v>0</v>
      </c>
      <c r="G7089" s="4">
        <v>0</v>
      </c>
      <c r="H7089" s="6">
        <v>44165</v>
      </c>
      <c r="I7089" s="4" t="s">
        <v>4095</v>
      </c>
      <c r="J7089" s="4" t="s">
        <v>839</v>
      </c>
      <c r="K7089" s="4">
        <v>192</v>
      </c>
      <c r="L7089" s="4">
        <v>0</v>
      </c>
      <c r="M7089" s="4">
        <v>0</v>
      </c>
      <c r="N7089" s="4">
        <v>0</v>
      </c>
      <c r="O7089" s="4">
        <v>926.53</v>
      </c>
      <c r="P7089" s="4">
        <v>19103.93</v>
      </c>
      <c r="Q7089" s="4">
        <v>9255</v>
      </c>
      <c r="R7089" s="4" t="b">
        <f t="shared" si="113"/>
        <v>0</v>
      </c>
      <c r="S7089" s="4">
        <v>0</v>
      </c>
    </row>
    <row r="7090" spans="1:19" ht="14.25" customHeight="1">
      <c r="A7090" s="4" t="s">
        <v>4085</v>
      </c>
      <c r="B7090" s="5"/>
      <c r="C7090" s="4">
        <v>0</v>
      </c>
      <c r="E7090" s="4" t="b">
        <f t="shared" si="110"/>
        <v>0</v>
      </c>
      <c r="F7090" s="4">
        <v>0</v>
      </c>
      <c r="G7090" s="4">
        <v>0</v>
      </c>
      <c r="H7090" s="6">
        <v>44195</v>
      </c>
      <c r="J7090" s="4" t="s">
        <v>839</v>
      </c>
      <c r="K7090" s="4">
        <v>193</v>
      </c>
      <c r="L7090" s="4">
        <v>0</v>
      </c>
      <c r="M7090" s="4">
        <v>0</v>
      </c>
      <c r="N7090" s="4">
        <v>0</v>
      </c>
      <c r="O7090" s="4">
        <v>986.97</v>
      </c>
      <c r="P7090" s="4">
        <v>20090.900000000001</v>
      </c>
      <c r="Q7090" s="4">
        <v>9256</v>
      </c>
      <c r="R7090" s="4" t="b">
        <f t="shared" si="113"/>
        <v>0</v>
      </c>
      <c r="S7090" s="4">
        <v>0</v>
      </c>
    </row>
    <row r="7091" spans="1:19" ht="14.25" customHeight="1">
      <c r="A7091" s="4" t="s">
        <v>4085</v>
      </c>
      <c r="B7091" s="5"/>
      <c r="C7091" s="4">
        <v>0</v>
      </c>
      <c r="E7091" s="4" t="b">
        <f t="shared" si="110"/>
        <v>0</v>
      </c>
      <c r="F7091" s="4">
        <v>0</v>
      </c>
      <c r="G7091" s="4">
        <v>0</v>
      </c>
      <c r="H7091" s="6">
        <v>44195</v>
      </c>
      <c r="I7091" s="4" t="s">
        <v>4096</v>
      </c>
      <c r="J7091" s="4" t="s">
        <v>839</v>
      </c>
      <c r="K7091" s="4">
        <v>194</v>
      </c>
      <c r="L7091" s="4">
        <v>0</v>
      </c>
      <c r="M7091" s="4">
        <v>0</v>
      </c>
      <c r="N7091" s="4">
        <v>0</v>
      </c>
      <c r="O7091" s="4">
        <v>957.46</v>
      </c>
      <c r="P7091" s="4">
        <v>21048.36</v>
      </c>
      <c r="Q7091" s="4">
        <v>9257</v>
      </c>
      <c r="R7091" s="4" t="b">
        <f t="shared" si="113"/>
        <v>0</v>
      </c>
      <c r="S7091" s="4">
        <v>0</v>
      </c>
    </row>
    <row r="7092" spans="1:19" ht="14.25" customHeight="1">
      <c r="A7092" s="4" t="s">
        <v>4085</v>
      </c>
      <c r="B7092" s="5" t="s">
        <v>4097</v>
      </c>
      <c r="C7092" s="4">
        <v>0</v>
      </c>
      <c r="D7092" s="4" t="s">
        <v>4097</v>
      </c>
      <c r="E7092" s="4" t="b">
        <f t="shared" si="110"/>
        <v>0</v>
      </c>
      <c r="F7092" s="4">
        <v>0</v>
      </c>
      <c r="G7092" s="4">
        <v>0</v>
      </c>
      <c r="H7092" s="3" t="s">
        <v>21</v>
      </c>
      <c r="K7092" s="4">
        <v>0</v>
      </c>
      <c r="L7092" s="4">
        <v>0</v>
      </c>
      <c r="M7092" s="4">
        <v>0</v>
      </c>
      <c r="N7092" s="4">
        <v>0</v>
      </c>
      <c r="O7092" s="4">
        <v>21048.36</v>
      </c>
      <c r="P7092" s="4">
        <v>21048.36</v>
      </c>
      <c r="Q7092" s="4">
        <v>9258</v>
      </c>
      <c r="R7092" s="4" t="b">
        <f>TRUE()</f>
        <v>1</v>
      </c>
      <c r="S7092" s="4">
        <v>0</v>
      </c>
    </row>
    <row r="7093" spans="1:19" ht="14.25" customHeight="1">
      <c r="A7093" s="4" t="s">
        <v>4083</v>
      </c>
      <c r="B7093" s="5" t="s">
        <v>4098</v>
      </c>
      <c r="C7093" s="4">
        <v>0</v>
      </c>
      <c r="D7093" s="4" t="s">
        <v>4098</v>
      </c>
      <c r="E7093" s="4" t="b">
        <f t="shared" si="110"/>
        <v>0</v>
      </c>
      <c r="F7093" s="4">
        <v>0</v>
      </c>
      <c r="G7093" s="4">
        <v>0</v>
      </c>
      <c r="H7093" s="3" t="s">
        <v>21</v>
      </c>
      <c r="K7093" s="4">
        <v>0</v>
      </c>
      <c r="L7093" s="4">
        <v>0</v>
      </c>
      <c r="M7093" s="4">
        <v>0</v>
      </c>
      <c r="N7093" s="4">
        <v>0</v>
      </c>
      <c r="O7093" s="4">
        <v>21048.36</v>
      </c>
      <c r="P7093" s="4">
        <v>21048.36</v>
      </c>
      <c r="Q7093" s="4">
        <v>9263</v>
      </c>
      <c r="R7093" s="4" t="b">
        <f>FALSE()</f>
        <v>0</v>
      </c>
      <c r="S7093" s="4">
        <v>0</v>
      </c>
    </row>
    <row r="7094" spans="1:19" ht="14.25" customHeight="1">
      <c r="A7094" s="4" t="s">
        <v>4081</v>
      </c>
      <c r="B7094" s="5" t="s">
        <v>4099</v>
      </c>
      <c r="C7094" s="4">
        <v>0</v>
      </c>
      <c r="D7094" s="4" t="s">
        <v>4099</v>
      </c>
      <c r="E7094" s="4" t="b">
        <f t="shared" si="110"/>
        <v>0</v>
      </c>
      <c r="F7094" s="4">
        <v>0</v>
      </c>
      <c r="G7094" s="4">
        <v>0</v>
      </c>
      <c r="H7094" s="3" t="s">
        <v>21</v>
      </c>
      <c r="K7094" s="4">
        <v>0</v>
      </c>
      <c r="L7094" s="4">
        <v>0</v>
      </c>
      <c r="M7094" s="4">
        <v>0</v>
      </c>
      <c r="N7094" s="4">
        <v>0</v>
      </c>
      <c r="O7094" s="4">
        <v>21048.36</v>
      </c>
      <c r="P7094" s="4">
        <v>21048.36</v>
      </c>
      <c r="Q7094" s="4">
        <v>9264</v>
      </c>
      <c r="R7094" s="4" t="b">
        <f t="shared" ref="R7094:R7096" si="114">TRUE()</f>
        <v>1</v>
      </c>
      <c r="S7094" s="4">
        <v>0</v>
      </c>
    </row>
    <row r="7095" spans="1:19" ht="14.25" customHeight="1">
      <c r="A7095" s="4" t="s">
        <v>4100</v>
      </c>
      <c r="B7095" s="5" t="s">
        <v>4101</v>
      </c>
      <c r="C7095" s="4">
        <v>2</v>
      </c>
      <c r="D7095" s="4" t="s">
        <v>4101</v>
      </c>
      <c r="E7095" s="4" t="b">
        <f t="shared" si="110"/>
        <v>0</v>
      </c>
      <c r="F7095" s="4">
        <v>0</v>
      </c>
      <c r="G7095" s="4">
        <v>0</v>
      </c>
      <c r="H7095" s="3" t="s">
        <v>21</v>
      </c>
      <c r="K7095" s="4">
        <v>0</v>
      </c>
      <c r="L7095" s="4">
        <v>0</v>
      </c>
      <c r="M7095" s="4">
        <v>462872</v>
      </c>
      <c r="N7095" s="4">
        <v>0</v>
      </c>
      <c r="O7095" s="4">
        <v>0</v>
      </c>
      <c r="P7095" s="4">
        <v>0</v>
      </c>
      <c r="Q7095" s="4">
        <v>9266</v>
      </c>
      <c r="R7095" s="4" t="b">
        <f t="shared" si="114"/>
        <v>1</v>
      </c>
      <c r="S7095" s="4">
        <v>0</v>
      </c>
    </row>
    <row r="7096" spans="1:19" ht="14.25" customHeight="1">
      <c r="A7096" s="4" t="s">
        <v>4102</v>
      </c>
      <c r="B7096" s="5" t="s">
        <v>4103</v>
      </c>
      <c r="C7096" s="4">
        <v>0</v>
      </c>
      <c r="D7096" s="4" t="s">
        <v>4103</v>
      </c>
      <c r="E7096" s="4" t="b">
        <f>TRUE()</f>
        <v>1</v>
      </c>
      <c r="F7096" s="4">
        <v>0</v>
      </c>
      <c r="G7096" s="4">
        <v>0</v>
      </c>
      <c r="H7096" s="3" t="s">
        <v>21</v>
      </c>
      <c r="K7096" s="4">
        <v>0</v>
      </c>
      <c r="L7096" s="4">
        <v>0</v>
      </c>
      <c r="M7096" s="4">
        <v>161436</v>
      </c>
      <c r="N7096" s="4">
        <v>0</v>
      </c>
      <c r="O7096" s="4">
        <v>0</v>
      </c>
      <c r="P7096" s="4">
        <v>0</v>
      </c>
      <c r="Q7096" s="4">
        <v>9268</v>
      </c>
      <c r="R7096" s="4" t="b">
        <f t="shared" si="114"/>
        <v>1</v>
      </c>
      <c r="S7096" s="4">
        <v>0</v>
      </c>
    </row>
    <row r="7097" spans="1:19" ht="14.25" customHeight="1">
      <c r="A7097" s="4" t="s">
        <v>4102</v>
      </c>
      <c r="B7097" s="5" t="s">
        <v>666</v>
      </c>
      <c r="C7097" s="4">
        <v>0</v>
      </c>
      <c r="D7097" s="4" t="s">
        <v>666</v>
      </c>
      <c r="E7097" s="4" t="b">
        <f t="shared" ref="E7097:E7123" si="115">FALSE()</f>
        <v>0</v>
      </c>
      <c r="F7097" s="4">
        <v>0</v>
      </c>
      <c r="G7097" s="4">
        <v>7201</v>
      </c>
      <c r="H7097" s="3" t="s">
        <v>21</v>
      </c>
      <c r="K7097" s="4">
        <v>0</v>
      </c>
      <c r="L7097" s="4">
        <v>0</v>
      </c>
      <c r="M7097" s="4">
        <v>161436</v>
      </c>
      <c r="N7097" s="4">
        <v>0</v>
      </c>
      <c r="O7097" s="4">
        <v>0</v>
      </c>
      <c r="P7097" s="4">
        <v>0</v>
      </c>
      <c r="Q7097" s="4">
        <v>9271</v>
      </c>
      <c r="R7097" s="4" t="b">
        <f t="shared" ref="R7097:R7099" si="116">FALSE()</f>
        <v>0</v>
      </c>
      <c r="S7097" s="4">
        <v>0</v>
      </c>
    </row>
    <row r="7098" spans="1:19" ht="14.25" customHeight="1">
      <c r="A7098" s="4" t="s">
        <v>4102</v>
      </c>
      <c r="B7098" s="5"/>
      <c r="C7098" s="4">
        <v>0</v>
      </c>
      <c r="E7098" s="4" t="b">
        <f t="shared" si="115"/>
        <v>0</v>
      </c>
      <c r="F7098" s="4">
        <v>0</v>
      </c>
      <c r="G7098" s="4">
        <v>7201</v>
      </c>
      <c r="H7098" s="6">
        <v>44195</v>
      </c>
      <c r="I7098" s="4" t="s">
        <v>2412</v>
      </c>
      <c r="J7098" s="4" t="s">
        <v>1266</v>
      </c>
      <c r="K7098" s="4">
        <v>586</v>
      </c>
      <c r="L7098" s="4">
        <v>0</v>
      </c>
      <c r="M7098" s="4">
        <v>0</v>
      </c>
      <c r="N7098" s="4">
        <v>0</v>
      </c>
      <c r="O7098" s="4">
        <v>161436</v>
      </c>
      <c r="P7098" s="4">
        <v>161436</v>
      </c>
      <c r="Q7098" s="4">
        <v>9272</v>
      </c>
      <c r="R7098" s="4" t="b">
        <f t="shared" si="116"/>
        <v>0</v>
      </c>
      <c r="S7098" s="4">
        <v>0</v>
      </c>
    </row>
    <row r="7099" spans="1:19" ht="14.25" customHeight="1">
      <c r="A7099" s="4" t="s">
        <v>4102</v>
      </c>
      <c r="B7099" s="5" t="s">
        <v>4104</v>
      </c>
      <c r="C7099" s="4">
        <v>0</v>
      </c>
      <c r="D7099" s="4" t="s">
        <v>4104</v>
      </c>
      <c r="E7099" s="4" t="b">
        <f t="shared" si="115"/>
        <v>0</v>
      </c>
      <c r="F7099" s="4">
        <v>0</v>
      </c>
      <c r="G7099" s="4">
        <v>7201</v>
      </c>
      <c r="H7099" s="3" t="s">
        <v>21</v>
      </c>
      <c r="K7099" s="4">
        <v>0</v>
      </c>
      <c r="L7099" s="4">
        <v>0</v>
      </c>
      <c r="M7099" s="4">
        <v>0</v>
      </c>
      <c r="N7099" s="4">
        <v>0</v>
      </c>
      <c r="O7099" s="4">
        <v>161436</v>
      </c>
      <c r="P7099" s="4">
        <v>161436</v>
      </c>
      <c r="Q7099" s="4">
        <v>9273</v>
      </c>
      <c r="R7099" s="4" t="b">
        <f t="shared" si="116"/>
        <v>0</v>
      </c>
      <c r="S7099" s="4">
        <v>0</v>
      </c>
    </row>
    <row r="7100" spans="1:19" ht="14.25" customHeight="1">
      <c r="A7100" s="4" t="s">
        <v>4102</v>
      </c>
      <c r="B7100" s="5" t="s">
        <v>4105</v>
      </c>
      <c r="C7100" s="4">
        <v>0</v>
      </c>
      <c r="D7100" s="4" t="s">
        <v>4105</v>
      </c>
      <c r="E7100" s="4" t="b">
        <f t="shared" si="115"/>
        <v>0</v>
      </c>
      <c r="F7100" s="4">
        <v>0</v>
      </c>
      <c r="G7100" s="4">
        <v>0</v>
      </c>
      <c r="H7100" s="3" t="s">
        <v>21</v>
      </c>
      <c r="K7100" s="4">
        <v>0</v>
      </c>
      <c r="L7100" s="4">
        <v>0</v>
      </c>
      <c r="M7100" s="4">
        <v>0</v>
      </c>
      <c r="N7100" s="4">
        <v>0</v>
      </c>
      <c r="O7100" s="4">
        <v>161436</v>
      </c>
      <c r="P7100" s="4">
        <v>161436</v>
      </c>
      <c r="Q7100" s="4">
        <v>9276</v>
      </c>
      <c r="R7100" s="4" t="b">
        <f>TRUE()</f>
        <v>1</v>
      </c>
      <c r="S7100" s="4">
        <v>0</v>
      </c>
    </row>
    <row r="7101" spans="1:19" ht="14.25" customHeight="1">
      <c r="A7101" s="4" t="s">
        <v>4106</v>
      </c>
      <c r="B7101" s="5" t="s">
        <v>4107</v>
      </c>
      <c r="C7101" s="4">
        <v>3</v>
      </c>
      <c r="D7101" s="4" t="s">
        <v>4107</v>
      </c>
      <c r="E7101" s="4" t="b">
        <f t="shared" si="115"/>
        <v>0</v>
      </c>
      <c r="F7101" s="4">
        <v>0</v>
      </c>
      <c r="G7101" s="4">
        <v>0</v>
      </c>
      <c r="H7101" s="3" t="s">
        <v>21</v>
      </c>
      <c r="K7101" s="4">
        <v>0</v>
      </c>
      <c r="L7101" s="4">
        <v>0</v>
      </c>
      <c r="M7101" s="4">
        <v>140000</v>
      </c>
      <c r="N7101" s="4">
        <v>0</v>
      </c>
      <c r="O7101" s="4">
        <v>0</v>
      </c>
      <c r="P7101" s="4">
        <v>0</v>
      </c>
      <c r="Q7101" s="4">
        <v>9278</v>
      </c>
      <c r="R7101" s="4" t="b">
        <f>FALSE()</f>
        <v>0</v>
      </c>
      <c r="S7101" s="4">
        <v>0</v>
      </c>
    </row>
    <row r="7102" spans="1:19" ht="14.25" customHeight="1">
      <c r="A7102" s="4" t="s">
        <v>4108</v>
      </c>
      <c r="B7102" s="5" t="s">
        <v>4109</v>
      </c>
      <c r="C7102" s="4">
        <v>0</v>
      </c>
      <c r="D7102" s="4" t="s">
        <v>4109</v>
      </c>
      <c r="E7102" s="4" t="b">
        <f t="shared" si="115"/>
        <v>0</v>
      </c>
      <c r="F7102" s="4">
        <v>0</v>
      </c>
      <c r="G7102" s="4">
        <v>0</v>
      </c>
      <c r="H7102" s="3" t="s">
        <v>21</v>
      </c>
      <c r="K7102" s="4">
        <v>0</v>
      </c>
      <c r="L7102" s="4">
        <v>0</v>
      </c>
      <c r="M7102" s="4">
        <v>140000</v>
      </c>
      <c r="N7102" s="4">
        <v>0</v>
      </c>
      <c r="O7102" s="4">
        <v>0</v>
      </c>
      <c r="P7102" s="4">
        <v>0</v>
      </c>
      <c r="Q7102" s="4">
        <v>9284</v>
      </c>
      <c r="R7102" s="4" t="b">
        <f>TRUE()</f>
        <v>1</v>
      </c>
      <c r="S7102" s="4">
        <v>0</v>
      </c>
    </row>
    <row r="7103" spans="1:19" ht="14.25" customHeight="1">
      <c r="A7103" s="4" t="s">
        <v>4108</v>
      </c>
      <c r="B7103" s="5"/>
      <c r="C7103" s="4">
        <v>0</v>
      </c>
      <c r="E7103" s="4" t="b">
        <f t="shared" si="115"/>
        <v>0</v>
      </c>
      <c r="F7103" s="4">
        <v>0</v>
      </c>
      <c r="G7103" s="4">
        <v>0</v>
      </c>
      <c r="H7103" s="6">
        <v>43889</v>
      </c>
      <c r="I7103" s="4" t="s">
        <v>4110</v>
      </c>
      <c r="J7103" s="4" t="s">
        <v>40</v>
      </c>
      <c r="K7103" s="4">
        <v>13606</v>
      </c>
      <c r="L7103" s="4">
        <v>0</v>
      </c>
      <c r="M7103" s="4">
        <v>0</v>
      </c>
      <c r="N7103" s="4">
        <v>0</v>
      </c>
      <c r="O7103" s="4">
        <v>70000</v>
      </c>
      <c r="P7103" s="4">
        <v>70000</v>
      </c>
      <c r="Q7103" s="4">
        <v>9285</v>
      </c>
      <c r="R7103" s="4" t="b">
        <f>FALSE()</f>
        <v>0</v>
      </c>
      <c r="S7103" s="4">
        <v>0</v>
      </c>
    </row>
    <row r="7104" spans="1:19" ht="14.25" customHeight="1">
      <c r="A7104" s="4" t="s">
        <v>4108</v>
      </c>
      <c r="B7104" s="5" t="s">
        <v>4111</v>
      </c>
      <c r="C7104" s="4">
        <v>0</v>
      </c>
      <c r="D7104" s="4" t="s">
        <v>4111</v>
      </c>
      <c r="E7104" s="4" t="b">
        <f t="shared" si="115"/>
        <v>0</v>
      </c>
      <c r="F7104" s="4">
        <v>0</v>
      </c>
      <c r="G7104" s="4">
        <v>0</v>
      </c>
      <c r="H7104" s="3" t="s">
        <v>21</v>
      </c>
      <c r="K7104" s="4">
        <v>0</v>
      </c>
      <c r="L7104" s="4">
        <v>0</v>
      </c>
      <c r="M7104" s="4">
        <v>0</v>
      </c>
      <c r="N7104" s="4">
        <v>0</v>
      </c>
      <c r="O7104" s="4">
        <v>70000</v>
      </c>
      <c r="P7104" s="4">
        <v>70000</v>
      </c>
      <c r="Q7104" s="4">
        <v>9286</v>
      </c>
      <c r="R7104" s="4" t="b">
        <f>TRUE()</f>
        <v>1</v>
      </c>
      <c r="S7104" s="4">
        <v>0</v>
      </c>
    </row>
    <row r="7105" spans="1:19" ht="14.25" customHeight="1">
      <c r="A7105" s="4" t="s">
        <v>4106</v>
      </c>
      <c r="B7105" s="5" t="s">
        <v>4112</v>
      </c>
      <c r="C7105" s="4">
        <v>0</v>
      </c>
      <c r="D7105" s="4" t="s">
        <v>4112</v>
      </c>
      <c r="E7105" s="4" t="b">
        <f t="shared" si="115"/>
        <v>0</v>
      </c>
      <c r="F7105" s="4">
        <v>0</v>
      </c>
      <c r="G7105" s="4">
        <v>0</v>
      </c>
      <c r="H7105" s="3" t="s">
        <v>21</v>
      </c>
      <c r="K7105" s="4">
        <v>0</v>
      </c>
      <c r="L7105" s="4">
        <v>0</v>
      </c>
      <c r="M7105" s="4">
        <v>0</v>
      </c>
      <c r="N7105" s="4">
        <v>0</v>
      </c>
      <c r="O7105" s="4">
        <v>70000</v>
      </c>
      <c r="P7105" s="4">
        <v>70000</v>
      </c>
      <c r="Q7105" s="4">
        <v>9319</v>
      </c>
      <c r="R7105" s="4" t="b">
        <f>FALSE()</f>
        <v>0</v>
      </c>
      <c r="S7105" s="4">
        <v>0</v>
      </c>
    </row>
    <row r="7106" spans="1:19" ht="14.25" customHeight="1">
      <c r="A7106" s="4" t="s">
        <v>4100</v>
      </c>
      <c r="B7106" s="5" t="s">
        <v>4113</v>
      </c>
      <c r="C7106" s="4">
        <v>0</v>
      </c>
      <c r="D7106" s="4" t="s">
        <v>4113</v>
      </c>
      <c r="E7106" s="4" t="b">
        <f t="shared" si="115"/>
        <v>0</v>
      </c>
      <c r="F7106" s="4">
        <v>0</v>
      </c>
      <c r="G7106" s="4">
        <v>0</v>
      </c>
      <c r="H7106" s="3" t="s">
        <v>21</v>
      </c>
      <c r="K7106" s="4">
        <v>0</v>
      </c>
      <c r="L7106" s="4">
        <v>0</v>
      </c>
      <c r="M7106" s="4">
        <v>0</v>
      </c>
      <c r="N7106" s="4">
        <v>0</v>
      </c>
      <c r="O7106" s="4">
        <v>231436</v>
      </c>
      <c r="P7106" s="4">
        <v>231436</v>
      </c>
      <c r="Q7106" s="4">
        <v>9320</v>
      </c>
      <c r="R7106" s="4" t="b">
        <f t="shared" ref="R7106:R7108" si="117">TRUE()</f>
        <v>1</v>
      </c>
      <c r="S7106" s="4">
        <v>0</v>
      </c>
    </row>
    <row r="7107" spans="1:19" ht="14.25" customHeight="1">
      <c r="A7107" s="4" t="s">
        <v>4114</v>
      </c>
      <c r="B7107" s="5" t="s">
        <v>4115</v>
      </c>
      <c r="C7107" s="4">
        <v>4</v>
      </c>
      <c r="D7107" s="4" t="s">
        <v>4115</v>
      </c>
      <c r="E7107" s="4" t="b">
        <f t="shared" si="115"/>
        <v>0</v>
      </c>
      <c r="F7107" s="4">
        <v>0</v>
      </c>
      <c r="G7107" s="4">
        <v>0</v>
      </c>
      <c r="H7107" s="3" t="s">
        <v>21</v>
      </c>
      <c r="K7107" s="4">
        <v>0</v>
      </c>
      <c r="L7107" s="4">
        <v>0</v>
      </c>
      <c r="M7107" s="4">
        <v>1604914</v>
      </c>
      <c r="N7107" s="4">
        <v>0</v>
      </c>
      <c r="O7107" s="4">
        <v>0</v>
      </c>
      <c r="P7107" s="4">
        <v>0</v>
      </c>
      <c r="Q7107" s="4">
        <v>9326</v>
      </c>
      <c r="R7107" s="4" t="b">
        <f t="shared" si="117"/>
        <v>1</v>
      </c>
      <c r="S7107" s="4">
        <v>0</v>
      </c>
    </row>
    <row r="7108" spans="1:19" ht="14.25" customHeight="1">
      <c r="A7108" s="4" t="s">
        <v>4116</v>
      </c>
      <c r="B7108" s="5" t="s">
        <v>4117</v>
      </c>
      <c r="C7108" s="4">
        <v>0</v>
      </c>
      <c r="D7108" s="4" t="s">
        <v>4117</v>
      </c>
      <c r="E7108" s="4" t="b">
        <f t="shared" si="115"/>
        <v>0</v>
      </c>
      <c r="F7108" s="4">
        <v>0</v>
      </c>
      <c r="G7108" s="4">
        <v>0</v>
      </c>
      <c r="H7108" s="3" t="s">
        <v>21</v>
      </c>
      <c r="K7108" s="4">
        <v>0</v>
      </c>
      <c r="L7108" s="4">
        <v>0</v>
      </c>
      <c r="M7108" s="4">
        <v>1600000</v>
      </c>
      <c r="N7108" s="4">
        <v>0</v>
      </c>
      <c r="O7108" s="4">
        <v>0</v>
      </c>
      <c r="P7108" s="4">
        <v>0</v>
      </c>
      <c r="Q7108" s="4">
        <v>9328</v>
      </c>
      <c r="R7108" s="4" t="b">
        <f t="shared" si="117"/>
        <v>1</v>
      </c>
      <c r="S7108" s="4">
        <v>0</v>
      </c>
    </row>
    <row r="7109" spans="1:19" ht="14.25" customHeight="1">
      <c r="A7109" s="4" t="s">
        <v>4116</v>
      </c>
      <c r="B7109" s="5"/>
      <c r="C7109" s="4">
        <v>0</v>
      </c>
      <c r="E7109" s="4" t="b">
        <f t="shared" si="115"/>
        <v>0</v>
      </c>
      <c r="F7109" s="4">
        <v>0</v>
      </c>
      <c r="G7109" s="4">
        <v>0</v>
      </c>
      <c r="H7109" s="6">
        <v>44172</v>
      </c>
      <c r="I7109" s="4" t="s">
        <v>4118</v>
      </c>
      <c r="J7109" s="4" t="s">
        <v>40</v>
      </c>
      <c r="K7109" s="4">
        <v>14305</v>
      </c>
      <c r="L7109" s="4">
        <v>0</v>
      </c>
      <c r="M7109" s="4">
        <v>0</v>
      </c>
      <c r="N7109" s="4">
        <v>0</v>
      </c>
      <c r="O7109" s="4">
        <v>800000</v>
      </c>
      <c r="P7109" s="4">
        <v>800000</v>
      </c>
      <c r="Q7109" s="4">
        <v>9329</v>
      </c>
      <c r="R7109" s="4" t="b">
        <f>FALSE()</f>
        <v>0</v>
      </c>
      <c r="S7109" s="4">
        <v>0</v>
      </c>
    </row>
    <row r="7110" spans="1:19" ht="14.25" customHeight="1">
      <c r="A7110" s="4" t="s">
        <v>4116</v>
      </c>
      <c r="B7110" s="5" t="s">
        <v>4119</v>
      </c>
      <c r="C7110" s="4">
        <v>0</v>
      </c>
      <c r="D7110" s="4" t="s">
        <v>4119</v>
      </c>
      <c r="E7110" s="4" t="b">
        <f t="shared" si="115"/>
        <v>0</v>
      </c>
      <c r="F7110" s="4">
        <v>0</v>
      </c>
      <c r="G7110" s="4">
        <v>0</v>
      </c>
      <c r="H7110" s="3" t="s">
        <v>21</v>
      </c>
      <c r="K7110" s="4">
        <v>0</v>
      </c>
      <c r="L7110" s="4">
        <v>0</v>
      </c>
      <c r="M7110" s="4">
        <v>0</v>
      </c>
      <c r="N7110" s="4">
        <v>0</v>
      </c>
      <c r="O7110" s="4">
        <v>800000</v>
      </c>
      <c r="P7110" s="4">
        <v>800000</v>
      </c>
      <c r="Q7110" s="4">
        <v>9330</v>
      </c>
      <c r="R7110" s="4" t="b">
        <f t="shared" ref="R7110:R7111" si="118">TRUE()</f>
        <v>1</v>
      </c>
      <c r="S7110" s="4">
        <v>0</v>
      </c>
    </row>
    <row r="7111" spans="1:19" ht="14.25" customHeight="1">
      <c r="A7111" s="4" t="s">
        <v>4120</v>
      </c>
      <c r="B7111" s="5" t="s">
        <v>4121</v>
      </c>
      <c r="C7111" s="4">
        <v>0</v>
      </c>
      <c r="D7111" s="4" t="s">
        <v>4121</v>
      </c>
      <c r="E7111" s="4" t="b">
        <f t="shared" si="115"/>
        <v>0</v>
      </c>
      <c r="F7111" s="4">
        <v>0</v>
      </c>
      <c r="G7111" s="4">
        <v>0</v>
      </c>
      <c r="H7111" s="3" t="s">
        <v>21</v>
      </c>
      <c r="K7111" s="4">
        <v>0</v>
      </c>
      <c r="L7111" s="4">
        <v>0</v>
      </c>
      <c r="M7111" s="4">
        <v>4914</v>
      </c>
      <c r="N7111" s="4">
        <v>0</v>
      </c>
      <c r="O7111" s="4">
        <v>0</v>
      </c>
      <c r="P7111" s="4">
        <v>0</v>
      </c>
      <c r="Q7111" s="4">
        <v>9343</v>
      </c>
      <c r="R7111" s="4" t="b">
        <f t="shared" si="118"/>
        <v>1</v>
      </c>
      <c r="S7111" s="4">
        <v>0</v>
      </c>
    </row>
    <row r="7112" spans="1:19" ht="14.25" customHeight="1">
      <c r="A7112" s="4" t="s">
        <v>4120</v>
      </c>
      <c r="B7112" s="5"/>
      <c r="C7112" s="4">
        <v>0</v>
      </c>
      <c r="E7112" s="4" t="b">
        <f t="shared" si="115"/>
        <v>0</v>
      </c>
      <c r="F7112" s="4">
        <v>0</v>
      </c>
      <c r="G7112" s="4">
        <v>0</v>
      </c>
      <c r="H7112" s="6">
        <v>43874</v>
      </c>
      <c r="I7112" s="4" t="s">
        <v>1074</v>
      </c>
      <c r="J7112" s="4" t="s">
        <v>40</v>
      </c>
      <c r="K7112" s="4">
        <v>13613</v>
      </c>
      <c r="L7112" s="4">
        <v>0</v>
      </c>
      <c r="M7112" s="4">
        <v>0</v>
      </c>
      <c r="N7112" s="4">
        <v>0</v>
      </c>
      <c r="O7112" s="4">
        <v>5</v>
      </c>
      <c r="P7112" s="4">
        <v>5</v>
      </c>
      <c r="Q7112" s="4">
        <v>9344</v>
      </c>
      <c r="R7112" s="4" t="b">
        <f t="shared" ref="R7112:R7116" si="119">FALSE()</f>
        <v>0</v>
      </c>
      <c r="S7112" s="4">
        <v>0</v>
      </c>
    </row>
    <row r="7113" spans="1:19" ht="14.25" customHeight="1">
      <c r="A7113" s="4" t="s">
        <v>4120</v>
      </c>
      <c r="B7113" s="5"/>
      <c r="C7113" s="4">
        <v>0</v>
      </c>
      <c r="E7113" s="4" t="b">
        <f t="shared" si="115"/>
        <v>0</v>
      </c>
      <c r="F7113" s="4">
        <v>0</v>
      </c>
      <c r="G7113" s="4">
        <v>0</v>
      </c>
      <c r="H7113" s="6">
        <v>44027</v>
      </c>
      <c r="I7113" s="4" t="s">
        <v>4122</v>
      </c>
      <c r="J7113" s="4" t="s">
        <v>2399</v>
      </c>
      <c r="K7113" s="4">
        <v>1120</v>
      </c>
      <c r="L7113" s="4">
        <v>0</v>
      </c>
      <c r="M7113" s="4">
        <v>0</v>
      </c>
      <c r="N7113" s="4">
        <v>0</v>
      </c>
      <c r="O7113" s="4">
        <v>200</v>
      </c>
      <c r="P7113" s="4">
        <v>205</v>
      </c>
      <c r="Q7113" s="4">
        <v>9345</v>
      </c>
      <c r="R7113" s="4" t="b">
        <f t="shared" si="119"/>
        <v>0</v>
      </c>
      <c r="S7113" s="4">
        <v>0</v>
      </c>
    </row>
    <row r="7114" spans="1:19" ht="14.25" customHeight="1">
      <c r="A7114" s="4" t="s">
        <v>4120</v>
      </c>
      <c r="B7114" s="5"/>
      <c r="C7114" s="4">
        <v>0</v>
      </c>
      <c r="E7114" s="4" t="b">
        <f t="shared" si="115"/>
        <v>0</v>
      </c>
      <c r="F7114" s="4">
        <v>0</v>
      </c>
      <c r="G7114" s="4">
        <v>0</v>
      </c>
      <c r="H7114" s="6">
        <v>44073</v>
      </c>
      <c r="I7114" s="4" t="s">
        <v>2706</v>
      </c>
      <c r="J7114" s="4" t="s">
        <v>2399</v>
      </c>
      <c r="K7114" s="4">
        <v>1148</v>
      </c>
      <c r="L7114" s="4">
        <v>0</v>
      </c>
      <c r="M7114" s="4">
        <v>0</v>
      </c>
      <c r="N7114" s="4">
        <v>0</v>
      </c>
      <c r="O7114" s="4">
        <v>202</v>
      </c>
      <c r="P7114" s="4">
        <v>407</v>
      </c>
      <c r="Q7114" s="4">
        <v>9346</v>
      </c>
      <c r="R7114" s="4" t="b">
        <f t="shared" si="119"/>
        <v>0</v>
      </c>
      <c r="S7114" s="4">
        <v>0</v>
      </c>
    </row>
    <row r="7115" spans="1:19" ht="14.25" customHeight="1">
      <c r="A7115" s="4" t="s">
        <v>4120</v>
      </c>
      <c r="B7115" s="5"/>
      <c r="C7115" s="4">
        <v>0</v>
      </c>
      <c r="E7115" s="4" t="b">
        <f t="shared" si="115"/>
        <v>0</v>
      </c>
      <c r="F7115" s="4">
        <v>0</v>
      </c>
      <c r="G7115" s="4">
        <v>0</v>
      </c>
      <c r="H7115" s="6">
        <v>44119</v>
      </c>
      <c r="I7115" s="4" t="s">
        <v>4123</v>
      </c>
      <c r="J7115" s="4" t="s">
        <v>834</v>
      </c>
      <c r="K7115" s="4">
        <v>3186</v>
      </c>
      <c r="L7115" s="4">
        <v>0</v>
      </c>
      <c r="M7115" s="4">
        <v>0</v>
      </c>
      <c r="N7115" s="4">
        <v>0</v>
      </c>
      <c r="O7115" s="4">
        <v>2020</v>
      </c>
      <c r="P7115" s="4">
        <v>2427</v>
      </c>
      <c r="Q7115" s="4">
        <v>9347</v>
      </c>
      <c r="R7115" s="4" t="b">
        <f t="shared" si="119"/>
        <v>0</v>
      </c>
      <c r="S7115" s="4">
        <v>0</v>
      </c>
    </row>
    <row r="7116" spans="1:19" ht="14.25" customHeight="1">
      <c r="A7116" s="4" t="s">
        <v>4120</v>
      </c>
      <c r="B7116" s="5"/>
      <c r="C7116" s="4">
        <v>0</v>
      </c>
      <c r="E7116" s="4" t="b">
        <f t="shared" si="115"/>
        <v>0</v>
      </c>
      <c r="F7116" s="4">
        <v>0</v>
      </c>
      <c r="G7116" s="4">
        <v>0</v>
      </c>
      <c r="H7116" s="6">
        <v>44195</v>
      </c>
      <c r="I7116" s="4" t="s">
        <v>2404</v>
      </c>
      <c r="J7116" s="4" t="s">
        <v>1266</v>
      </c>
      <c r="K7116" s="4">
        <v>584</v>
      </c>
      <c r="L7116" s="4">
        <v>0</v>
      </c>
      <c r="M7116" s="4">
        <v>0</v>
      </c>
      <c r="N7116" s="4">
        <v>0</v>
      </c>
      <c r="O7116" s="4">
        <v>30</v>
      </c>
      <c r="P7116" s="4">
        <v>2457</v>
      </c>
      <c r="Q7116" s="4">
        <v>9348</v>
      </c>
      <c r="R7116" s="4" t="b">
        <f t="shared" si="119"/>
        <v>0</v>
      </c>
      <c r="S7116" s="4">
        <v>0</v>
      </c>
    </row>
    <row r="7117" spans="1:19" ht="14.25" customHeight="1">
      <c r="A7117" s="4" t="s">
        <v>4120</v>
      </c>
      <c r="B7117" s="5" t="s">
        <v>4124</v>
      </c>
      <c r="C7117" s="4">
        <v>0</v>
      </c>
      <c r="D7117" s="4" t="s">
        <v>4124</v>
      </c>
      <c r="E7117" s="4" t="b">
        <f t="shared" si="115"/>
        <v>0</v>
      </c>
      <c r="F7117" s="4">
        <v>0</v>
      </c>
      <c r="G7117" s="4">
        <v>0</v>
      </c>
      <c r="H7117" s="3" t="s">
        <v>21</v>
      </c>
      <c r="K7117" s="4">
        <v>0</v>
      </c>
      <c r="L7117" s="4">
        <v>0</v>
      </c>
      <c r="M7117" s="4">
        <v>0</v>
      </c>
      <c r="N7117" s="4">
        <v>0</v>
      </c>
      <c r="O7117" s="4">
        <v>2457</v>
      </c>
      <c r="P7117" s="4">
        <v>2457</v>
      </c>
      <c r="Q7117" s="4">
        <v>9349</v>
      </c>
      <c r="R7117" s="4" t="b">
        <f t="shared" ref="R7117:R7124" si="120">TRUE()</f>
        <v>1</v>
      </c>
      <c r="S7117" s="4">
        <v>0</v>
      </c>
    </row>
    <row r="7118" spans="1:19" ht="14.25" customHeight="1">
      <c r="A7118" s="4" t="s">
        <v>4114</v>
      </c>
      <c r="B7118" s="5" t="s">
        <v>4125</v>
      </c>
      <c r="C7118" s="4">
        <v>0</v>
      </c>
      <c r="D7118" s="4" t="s">
        <v>4125</v>
      </c>
      <c r="E7118" s="4" t="b">
        <f t="shared" si="115"/>
        <v>0</v>
      </c>
      <c r="F7118" s="4">
        <v>0</v>
      </c>
      <c r="G7118" s="4">
        <v>0</v>
      </c>
      <c r="H7118" s="3" t="s">
        <v>21</v>
      </c>
      <c r="K7118" s="4">
        <v>0</v>
      </c>
      <c r="L7118" s="4">
        <v>0</v>
      </c>
      <c r="M7118" s="4">
        <v>0</v>
      </c>
      <c r="N7118" s="4">
        <v>0</v>
      </c>
      <c r="O7118" s="4">
        <v>802457</v>
      </c>
      <c r="P7118" s="4">
        <v>802457</v>
      </c>
      <c r="Q7118" s="4">
        <v>9356</v>
      </c>
      <c r="R7118" s="4" t="b">
        <f t="shared" si="120"/>
        <v>1</v>
      </c>
      <c r="S7118" s="4">
        <v>0</v>
      </c>
    </row>
    <row r="7119" spans="1:19" ht="14.25" customHeight="1">
      <c r="A7119" s="4" t="s">
        <v>4079</v>
      </c>
      <c r="B7119" s="5" t="s">
        <v>4126</v>
      </c>
      <c r="C7119" s="4">
        <v>0</v>
      </c>
      <c r="D7119" s="4" t="s">
        <v>4126</v>
      </c>
      <c r="E7119" s="4" t="b">
        <f t="shared" si="115"/>
        <v>0</v>
      </c>
      <c r="F7119" s="4">
        <v>0</v>
      </c>
      <c r="G7119" s="4">
        <v>0</v>
      </c>
      <c r="H7119" s="3" t="s">
        <v>21</v>
      </c>
      <c r="K7119" s="4">
        <v>0</v>
      </c>
      <c r="L7119" s="4">
        <v>0</v>
      </c>
      <c r="M7119" s="4">
        <v>0</v>
      </c>
      <c r="N7119" s="4">
        <v>0</v>
      </c>
      <c r="O7119" s="4">
        <v>1054941.3600000001</v>
      </c>
      <c r="P7119" s="4">
        <v>1054941.3600000001</v>
      </c>
      <c r="Q7119" s="4">
        <v>9357</v>
      </c>
      <c r="R7119" s="4" t="b">
        <f t="shared" si="120"/>
        <v>1</v>
      </c>
      <c r="S7119" s="4">
        <v>0</v>
      </c>
    </row>
    <row r="7120" spans="1:19" ht="14.25" customHeight="1">
      <c r="A7120" s="4" t="s">
        <v>2913</v>
      </c>
      <c r="B7120" s="5" t="s">
        <v>4127</v>
      </c>
      <c r="C7120" s="4">
        <v>0</v>
      </c>
      <c r="D7120" s="4" t="s">
        <v>4127</v>
      </c>
      <c r="E7120" s="4" t="b">
        <f t="shared" si="115"/>
        <v>0</v>
      </c>
      <c r="F7120" s="4">
        <v>0</v>
      </c>
      <c r="G7120" s="4">
        <v>0</v>
      </c>
      <c r="H7120" s="3" t="s">
        <v>21</v>
      </c>
      <c r="K7120" s="4">
        <v>0</v>
      </c>
      <c r="L7120" s="4">
        <v>0</v>
      </c>
      <c r="M7120" s="4">
        <v>0</v>
      </c>
      <c r="N7120" s="4">
        <v>9239369</v>
      </c>
      <c r="O7120" s="4">
        <v>216626012.52000001</v>
      </c>
      <c r="P7120" s="4">
        <v>207386643.52000001</v>
      </c>
      <c r="Q7120" s="4">
        <v>9358</v>
      </c>
      <c r="R7120" s="4" t="b">
        <f t="shared" si="120"/>
        <v>1</v>
      </c>
      <c r="S7120" s="4">
        <v>0</v>
      </c>
    </row>
    <row r="7121" spans="1:19" ht="14.25" customHeight="1">
      <c r="A7121" s="4" t="s">
        <v>4128</v>
      </c>
      <c r="B7121" s="5" t="s">
        <v>4129</v>
      </c>
      <c r="C7121" s="4">
        <v>3</v>
      </c>
      <c r="D7121" s="4" t="s">
        <v>4129</v>
      </c>
      <c r="E7121" s="4" t="b">
        <f t="shared" si="115"/>
        <v>0</v>
      </c>
      <c r="F7121" s="4">
        <v>0</v>
      </c>
      <c r="G7121" s="4">
        <v>0</v>
      </c>
      <c r="H7121" s="3" t="s">
        <v>21</v>
      </c>
      <c r="K7121" s="4">
        <v>0</v>
      </c>
      <c r="L7121" s="4">
        <v>380445272.5</v>
      </c>
      <c r="M7121" s="4">
        <v>800608</v>
      </c>
      <c r="N7121" s="4">
        <v>0</v>
      </c>
      <c r="O7121" s="4">
        <v>0</v>
      </c>
      <c r="P7121" s="4">
        <v>0</v>
      </c>
      <c r="Q7121" s="4">
        <v>9359</v>
      </c>
      <c r="R7121" s="4" t="b">
        <f t="shared" si="120"/>
        <v>1</v>
      </c>
      <c r="S7121" s="4">
        <v>0</v>
      </c>
    </row>
    <row r="7122" spans="1:19" ht="14.25" customHeight="1">
      <c r="A7122" s="4" t="s">
        <v>4130</v>
      </c>
      <c r="B7122" s="5" t="s">
        <v>4131</v>
      </c>
      <c r="C7122" s="4">
        <v>13</v>
      </c>
      <c r="D7122" s="4" t="s">
        <v>4131</v>
      </c>
      <c r="E7122" s="4" t="b">
        <f t="shared" si="115"/>
        <v>0</v>
      </c>
      <c r="F7122" s="4">
        <v>0</v>
      </c>
      <c r="G7122" s="4">
        <v>0</v>
      </c>
      <c r="H7122" s="3" t="s">
        <v>21</v>
      </c>
      <c r="K7122" s="4">
        <v>0</v>
      </c>
      <c r="L7122" s="4">
        <v>374320567.18000001</v>
      </c>
      <c r="M7122" s="4">
        <v>800000</v>
      </c>
      <c r="N7122" s="4">
        <v>0</v>
      </c>
      <c r="O7122" s="4">
        <v>0</v>
      </c>
      <c r="P7122" s="4">
        <v>0</v>
      </c>
      <c r="Q7122" s="4">
        <v>9360</v>
      </c>
      <c r="R7122" s="4" t="b">
        <f t="shared" si="120"/>
        <v>1</v>
      </c>
      <c r="S7122" s="4">
        <v>0</v>
      </c>
    </row>
    <row r="7123" spans="1:19" ht="14.25" customHeight="1">
      <c r="A7123" s="4" t="s">
        <v>4132</v>
      </c>
      <c r="B7123" s="5" t="s">
        <v>2443</v>
      </c>
      <c r="C7123" s="4">
        <v>5</v>
      </c>
      <c r="D7123" s="4" t="s">
        <v>2443</v>
      </c>
      <c r="E7123" s="4" t="b">
        <f t="shared" si="115"/>
        <v>0</v>
      </c>
      <c r="F7123" s="4">
        <v>0</v>
      </c>
      <c r="G7123" s="4">
        <v>0</v>
      </c>
      <c r="H7123" s="3" t="s">
        <v>21</v>
      </c>
      <c r="K7123" s="4">
        <v>0</v>
      </c>
      <c r="L7123" s="4">
        <v>56495920</v>
      </c>
      <c r="M7123" s="4">
        <v>0</v>
      </c>
      <c r="N7123" s="4">
        <v>0</v>
      </c>
      <c r="O7123" s="4">
        <v>0</v>
      </c>
      <c r="P7123" s="4">
        <v>0</v>
      </c>
      <c r="Q7123" s="4">
        <v>9419</v>
      </c>
      <c r="R7123" s="4" t="b">
        <f t="shared" si="120"/>
        <v>1</v>
      </c>
      <c r="S7123" s="4">
        <v>0</v>
      </c>
    </row>
    <row r="7124" spans="1:19" ht="14.25" customHeight="1">
      <c r="A7124" s="4" t="s">
        <v>4133</v>
      </c>
      <c r="B7124" s="5" t="s">
        <v>4134</v>
      </c>
      <c r="C7124" s="4">
        <v>0</v>
      </c>
      <c r="D7124" s="4" t="s">
        <v>4134</v>
      </c>
      <c r="E7124" s="4" t="b">
        <f>TRUE()</f>
        <v>1</v>
      </c>
      <c r="F7124" s="4">
        <v>0</v>
      </c>
      <c r="G7124" s="4">
        <v>0</v>
      </c>
      <c r="H7124" s="3" t="s">
        <v>21</v>
      </c>
      <c r="K7124" s="4">
        <v>0</v>
      </c>
      <c r="L7124" s="4">
        <v>4775960</v>
      </c>
      <c r="M7124" s="4">
        <v>0</v>
      </c>
      <c r="N7124" s="4">
        <v>0</v>
      </c>
      <c r="O7124" s="4">
        <v>0</v>
      </c>
      <c r="P7124" s="4">
        <v>0</v>
      </c>
      <c r="Q7124" s="4">
        <v>9421</v>
      </c>
      <c r="R7124" s="4" t="b">
        <f t="shared" si="120"/>
        <v>1</v>
      </c>
      <c r="S7124" s="4">
        <v>0</v>
      </c>
    </row>
    <row r="7125" spans="1:19" ht="14.25" customHeight="1">
      <c r="A7125" s="4" t="s">
        <v>4133</v>
      </c>
      <c r="B7125" s="5" t="s">
        <v>846</v>
      </c>
      <c r="C7125" s="4">
        <v>0</v>
      </c>
      <c r="D7125" s="4" t="s">
        <v>846</v>
      </c>
      <c r="E7125" s="4" t="b">
        <f t="shared" ref="E7125:E7141" si="121">FALSE()</f>
        <v>0</v>
      </c>
      <c r="F7125" s="4">
        <v>0</v>
      </c>
      <c r="G7125" s="4">
        <v>63357862</v>
      </c>
      <c r="H7125" s="3" t="s">
        <v>21</v>
      </c>
      <c r="K7125" s="4">
        <v>0</v>
      </c>
      <c r="L7125" s="4">
        <v>4775960</v>
      </c>
      <c r="M7125" s="4">
        <v>0</v>
      </c>
      <c r="N7125" s="4">
        <v>0</v>
      </c>
      <c r="O7125" s="4">
        <v>0</v>
      </c>
      <c r="P7125" s="4">
        <v>0</v>
      </c>
      <c r="Q7125" s="4">
        <v>9426</v>
      </c>
      <c r="R7125" s="4" t="b">
        <f t="shared" ref="R7125:R7140" si="122">FALSE()</f>
        <v>0</v>
      </c>
      <c r="S7125" s="4">
        <v>0</v>
      </c>
    </row>
    <row r="7126" spans="1:19" ht="14.25" customHeight="1">
      <c r="A7126" s="4" t="s">
        <v>4133</v>
      </c>
      <c r="B7126" s="5"/>
      <c r="C7126" s="4">
        <v>0</v>
      </c>
      <c r="E7126" s="4" t="b">
        <f t="shared" si="121"/>
        <v>0</v>
      </c>
      <c r="F7126" s="4">
        <v>0</v>
      </c>
      <c r="G7126" s="4">
        <v>63357862</v>
      </c>
      <c r="H7126" s="6">
        <v>43861</v>
      </c>
      <c r="I7126" s="4" t="s">
        <v>2476</v>
      </c>
      <c r="J7126" s="4" t="s">
        <v>2399</v>
      </c>
      <c r="K7126" s="4">
        <v>1053</v>
      </c>
      <c r="L7126" s="4">
        <v>0</v>
      </c>
      <c r="M7126" s="4">
        <v>0</v>
      </c>
      <c r="N7126" s="4">
        <v>375240</v>
      </c>
      <c r="O7126" s="4">
        <v>0</v>
      </c>
      <c r="P7126" s="4">
        <v>375240</v>
      </c>
      <c r="Q7126" s="4">
        <v>9427</v>
      </c>
      <c r="R7126" s="4" t="b">
        <f t="shared" si="122"/>
        <v>0</v>
      </c>
      <c r="S7126" s="4">
        <v>0</v>
      </c>
    </row>
    <row r="7127" spans="1:19" ht="14.25" customHeight="1">
      <c r="A7127" s="4" t="s">
        <v>4133</v>
      </c>
      <c r="B7127" s="5"/>
      <c r="C7127" s="4">
        <v>0</v>
      </c>
      <c r="E7127" s="4" t="b">
        <f t="shared" si="121"/>
        <v>0</v>
      </c>
      <c r="F7127" s="4">
        <v>0</v>
      </c>
      <c r="G7127" s="4">
        <v>63357862</v>
      </c>
      <c r="H7127" s="6">
        <v>43889</v>
      </c>
      <c r="I7127" s="4" t="s">
        <v>2477</v>
      </c>
      <c r="J7127" s="4" t="s">
        <v>2399</v>
      </c>
      <c r="K7127" s="4">
        <v>1056</v>
      </c>
      <c r="L7127" s="4">
        <v>0</v>
      </c>
      <c r="M7127" s="4">
        <v>0</v>
      </c>
      <c r="N7127" s="4">
        <v>375240</v>
      </c>
      <c r="O7127" s="4">
        <v>0</v>
      </c>
      <c r="P7127" s="4">
        <v>750480</v>
      </c>
      <c r="Q7127" s="4">
        <v>9428</v>
      </c>
      <c r="R7127" s="4" t="b">
        <f t="shared" si="122"/>
        <v>0</v>
      </c>
      <c r="S7127" s="4">
        <v>0</v>
      </c>
    </row>
    <row r="7128" spans="1:19" ht="14.25" customHeight="1">
      <c r="A7128" s="4" t="s">
        <v>4133</v>
      </c>
      <c r="B7128" s="5"/>
      <c r="C7128" s="4">
        <v>0</v>
      </c>
      <c r="E7128" s="4" t="b">
        <f t="shared" si="121"/>
        <v>0</v>
      </c>
      <c r="F7128" s="4">
        <v>0</v>
      </c>
      <c r="G7128" s="4">
        <v>63357862</v>
      </c>
      <c r="H7128" s="6">
        <v>43920</v>
      </c>
      <c r="I7128" s="4" t="s">
        <v>2478</v>
      </c>
      <c r="J7128" s="4" t="s">
        <v>2399</v>
      </c>
      <c r="K7128" s="4">
        <v>1075</v>
      </c>
      <c r="L7128" s="4">
        <v>0</v>
      </c>
      <c r="M7128" s="4">
        <v>0</v>
      </c>
      <c r="N7128" s="4">
        <v>375240</v>
      </c>
      <c r="O7128" s="4">
        <v>0</v>
      </c>
      <c r="P7128" s="4">
        <v>1125720</v>
      </c>
      <c r="Q7128" s="4">
        <v>9429</v>
      </c>
      <c r="R7128" s="4" t="b">
        <f t="shared" si="122"/>
        <v>0</v>
      </c>
      <c r="S7128" s="4">
        <v>0</v>
      </c>
    </row>
    <row r="7129" spans="1:19" ht="14.25" customHeight="1">
      <c r="A7129" s="4" t="s">
        <v>4133</v>
      </c>
      <c r="B7129" s="5"/>
      <c r="C7129" s="4">
        <v>0</v>
      </c>
      <c r="E7129" s="4" t="b">
        <f t="shared" si="121"/>
        <v>0</v>
      </c>
      <c r="F7129" s="4">
        <v>0</v>
      </c>
      <c r="G7129" s="4">
        <v>63357862</v>
      </c>
      <c r="H7129" s="6">
        <v>43951</v>
      </c>
      <c r="I7129" s="4" t="s">
        <v>2479</v>
      </c>
      <c r="J7129" s="4" t="s">
        <v>2399</v>
      </c>
      <c r="K7129" s="4">
        <v>1083</v>
      </c>
      <c r="L7129" s="4">
        <v>0</v>
      </c>
      <c r="M7129" s="4">
        <v>0</v>
      </c>
      <c r="N7129" s="4">
        <v>375240</v>
      </c>
      <c r="O7129" s="4">
        <v>0</v>
      </c>
      <c r="P7129" s="4">
        <v>1500960</v>
      </c>
      <c r="Q7129" s="4">
        <v>9430</v>
      </c>
      <c r="R7129" s="4" t="b">
        <f t="shared" si="122"/>
        <v>0</v>
      </c>
      <c r="S7129" s="4">
        <v>0</v>
      </c>
    </row>
    <row r="7130" spans="1:19" ht="14.25" customHeight="1">
      <c r="A7130" s="4" t="s">
        <v>4133</v>
      </c>
      <c r="B7130" s="5"/>
      <c r="C7130" s="4">
        <v>0</v>
      </c>
      <c r="E7130" s="4" t="b">
        <f t="shared" si="121"/>
        <v>0</v>
      </c>
      <c r="F7130" s="4">
        <v>0</v>
      </c>
      <c r="G7130" s="4">
        <v>63357862</v>
      </c>
      <c r="H7130" s="6">
        <v>43981</v>
      </c>
      <c r="I7130" s="4" t="s">
        <v>2480</v>
      </c>
      <c r="J7130" s="4" t="s">
        <v>2399</v>
      </c>
      <c r="K7130" s="4">
        <v>1096</v>
      </c>
      <c r="L7130" s="4">
        <v>0</v>
      </c>
      <c r="M7130" s="4">
        <v>0</v>
      </c>
      <c r="N7130" s="4">
        <v>398000</v>
      </c>
      <c r="O7130" s="4">
        <v>0</v>
      </c>
      <c r="P7130" s="4">
        <v>1898960</v>
      </c>
      <c r="Q7130" s="4">
        <v>9431</v>
      </c>
      <c r="R7130" s="4" t="b">
        <f t="shared" si="122"/>
        <v>0</v>
      </c>
      <c r="S7130" s="4">
        <v>0</v>
      </c>
    </row>
    <row r="7131" spans="1:19" ht="14.25" customHeight="1">
      <c r="A7131" s="4" t="s">
        <v>4133</v>
      </c>
      <c r="B7131" s="5"/>
      <c r="C7131" s="4">
        <v>0</v>
      </c>
      <c r="E7131" s="4" t="b">
        <f t="shared" si="121"/>
        <v>0</v>
      </c>
      <c r="F7131" s="4">
        <v>0</v>
      </c>
      <c r="G7131" s="4">
        <v>63357862</v>
      </c>
      <c r="H7131" s="6">
        <v>43981</v>
      </c>
      <c r="I7131" s="4" t="s">
        <v>2450</v>
      </c>
      <c r="J7131" s="4" t="s">
        <v>2399</v>
      </c>
      <c r="K7131" s="4">
        <v>1096</v>
      </c>
      <c r="L7131" s="4">
        <v>0</v>
      </c>
      <c r="M7131" s="4">
        <v>0</v>
      </c>
      <c r="N7131" s="4">
        <v>91000</v>
      </c>
      <c r="O7131" s="4">
        <v>0</v>
      </c>
      <c r="P7131" s="4">
        <v>1989960</v>
      </c>
      <c r="Q7131" s="4">
        <v>9432</v>
      </c>
      <c r="R7131" s="4" t="b">
        <f t="shared" si="122"/>
        <v>0</v>
      </c>
      <c r="S7131" s="4">
        <v>0</v>
      </c>
    </row>
    <row r="7132" spans="1:19" ht="14.25" customHeight="1">
      <c r="A7132" s="4" t="s">
        <v>4133</v>
      </c>
      <c r="B7132" s="5"/>
      <c r="C7132" s="4">
        <v>0</v>
      </c>
      <c r="E7132" s="4" t="b">
        <f t="shared" si="121"/>
        <v>0</v>
      </c>
      <c r="F7132" s="4">
        <v>0</v>
      </c>
      <c r="G7132" s="4">
        <v>63357862</v>
      </c>
      <c r="H7132" s="6">
        <v>44008</v>
      </c>
      <c r="I7132" s="4" t="s">
        <v>2451</v>
      </c>
      <c r="J7132" s="4" t="s">
        <v>2399</v>
      </c>
      <c r="K7132" s="4">
        <v>1116</v>
      </c>
      <c r="L7132" s="4">
        <v>0</v>
      </c>
      <c r="M7132" s="4">
        <v>0</v>
      </c>
      <c r="N7132" s="4">
        <v>398000</v>
      </c>
      <c r="O7132" s="4">
        <v>0</v>
      </c>
      <c r="P7132" s="4">
        <v>2387960</v>
      </c>
      <c r="Q7132" s="4">
        <v>9433</v>
      </c>
      <c r="R7132" s="4" t="b">
        <f t="shared" si="122"/>
        <v>0</v>
      </c>
      <c r="S7132" s="4">
        <v>0</v>
      </c>
    </row>
    <row r="7133" spans="1:19" ht="14.25" customHeight="1">
      <c r="A7133" s="4" t="s">
        <v>4133</v>
      </c>
      <c r="B7133" s="5"/>
      <c r="C7133" s="4">
        <v>0</v>
      </c>
      <c r="E7133" s="4" t="b">
        <f t="shared" si="121"/>
        <v>0</v>
      </c>
      <c r="F7133" s="4">
        <v>0</v>
      </c>
      <c r="G7133" s="4">
        <v>63357862</v>
      </c>
      <c r="H7133" s="6">
        <v>44008</v>
      </c>
      <c r="I7133" s="4" t="s">
        <v>2451</v>
      </c>
      <c r="J7133" s="4" t="s">
        <v>2399</v>
      </c>
      <c r="K7133" s="4">
        <v>1116</v>
      </c>
      <c r="L7133" s="4">
        <v>0</v>
      </c>
      <c r="M7133" s="4">
        <v>0</v>
      </c>
      <c r="N7133" s="4">
        <v>0</v>
      </c>
      <c r="O7133" s="4">
        <v>0</v>
      </c>
      <c r="P7133" s="4">
        <v>2387960</v>
      </c>
      <c r="Q7133" s="4">
        <v>9434</v>
      </c>
      <c r="R7133" s="4" t="b">
        <f t="shared" si="122"/>
        <v>0</v>
      </c>
      <c r="S7133" s="4">
        <v>0</v>
      </c>
    </row>
    <row r="7134" spans="1:19" ht="14.25" customHeight="1">
      <c r="A7134" s="4" t="s">
        <v>4133</v>
      </c>
      <c r="B7134" s="5"/>
      <c r="C7134" s="4">
        <v>0</v>
      </c>
      <c r="E7134" s="4" t="b">
        <f t="shared" si="121"/>
        <v>0</v>
      </c>
      <c r="F7134" s="4">
        <v>0</v>
      </c>
      <c r="G7134" s="4">
        <v>63357862</v>
      </c>
      <c r="H7134" s="6">
        <v>44042</v>
      </c>
      <c r="I7134" s="4" t="s">
        <v>2452</v>
      </c>
      <c r="J7134" s="4" t="s">
        <v>2399</v>
      </c>
      <c r="K7134" s="4">
        <v>1122</v>
      </c>
      <c r="L7134" s="4">
        <v>0</v>
      </c>
      <c r="M7134" s="4">
        <v>0</v>
      </c>
      <c r="N7134" s="4">
        <v>398000</v>
      </c>
      <c r="O7134" s="4">
        <v>0</v>
      </c>
      <c r="P7134" s="4">
        <v>2785960</v>
      </c>
      <c r="Q7134" s="4">
        <v>9435</v>
      </c>
      <c r="R7134" s="4" t="b">
        <f t="shared" si="122"/>
        <v>0</v>
      </c>
      <c r="S7134" s="4">
        <v>0</v>
      </c>
    </row>
    <row r="7135" spans="1:19" ht="14.25" customHeight="1">
      <c r="A7135" s="4" t="s">
        <v>4133</v>
      </c>
      <c r="B7135" s="5"/>
      <c r="C7135" s="4">
        <v>0</v>
      </c>
      <c r="E7135" s="4" t="b">
        <f t="shared" si="121"/>
        <v>0</v>
      </c>
      <c r="F7135" s="4">
        <v>0</v>
      </c>
      <c r="G7135" s="4">
        <v>63357862</v>
      </c>
      <c r="H7135" s="6">
        <v>44073</v>
      </c>
      <c r="I7135" s="4" t="s">
        <v>2453</v>
      </c>
      <c r="J7135" s="4" t="s">
        <v>2399</v>
      </c>
      <c r="K7135" s="4">
        <v>1137</v>
      </c>
      <c r="L7135" s="4">
        <v>0</v>
      </c>
      <c r="M7135" s="4">
        <v>0</v>
      </c>
      <c r="N7135" s="4">
        <v>398000</v>
      </c>
      <c r="O7135" s="4">
        <v>0</v>
      </c>
      <c r="P7135" s="4">
        <v>3183960</v>
      </c>
      <c r="Q7135" s="4">
        <v>9436</v>
      </c>
      <c r="R7135" s="4" t="b">
        <f t="shared" si="122"/>
        <v>0</v>
      </c>
      <c r="S7135" s="4">
        <v>0</v>
      </c>
    </row>
    <row r="7136" spans="1:19" ht="14.25" customHeight="1">
      <c r="A7136" s="4" t="s">
        <v>4133</v>
      </c>
      <c r="B7136" s="5"/>
      <c r="C7136" s="4">
        <v>0</v>
      </c>
      <c r="E7136" s="4" t="b">
        <f t="shared" si="121"/>
        <v>0</v>
      </c>
      <c r="F7136" s="4">
        <v>0</v>
      </c>
      <c r="G7136" s="4">
        <v>63357862</v>
      </c>
      <c r="H7136" s="6">
        <v>44104</v>
      </c>
      <c r="I7136" s="4" t="s">
        <v>2482</v>
      </c>
      <c r="J7136" s="4" t="s">
        <v>2399</v>
      </c>
      <c r="K7136" s="4">
        <v>1151</v>
      </c>
      <c r="L7136" s="4">
        <v>0</v>
      </c>
      <c r="M7136" s="4">
        <v>0</v>
      </c>
      <c r="N7136" s="4">
        <v>398000</v>
      </c>
      <c r="O7136" s="4">
        <v>0</v>
      </c>
      <c r="P7136" s="4">
        <v>3581960</v>
      </c>
      <c r="Q7136" s="4">
        <v>9437</v>
      </c>
      <c r="R7136" s="4" t="b">
        <f t="shared" si="122"/>
        <v>0</v>
      </c>
      <c r="S7136" s="4">
        <v>0</v>
      </c>
    </row>
    <row r="7137" spans="1:19" ht="14.25" customHeight="1">
      <c r="A7137" s="4" t="s">
        <v>4133</v>
      </c>
      <c r="B7137" s="5"/>
      <c r="C7137" s="4">
        <v>0</v>
      </c>
      <c r="E7137" s="4" t="b">
        <f t="shared" si="121"/>
        <v>0</v>
      </c>
      <c r="F7137" s="4">
        <v>0</v>
      </c>
      <c r="G7137" s="4">
        <v>63357862</v>
      </c>
      <c r="H7137" s="6">
        <v>44133</v>
      </c>
      <c r="I7137" s="4" t="s">
        <v>2483</v>
      </c>
      <c r="J7137" s="4" t="s">
        <v>2399</v>
      </c>
      <c r="K7137" s="4">
        <v>1171</v>
      </c>
      <c r="L7137" s="4">
        <v>0</v>
      </c>
      <c r="M7137" s="4">
        <v>0</v>
      </c>
      <c r="N7137" s="4">
        <v>398000</v>
      </c>
      <c r="O7137" s="4">
        <v>0</v>
      </c>
      <c r="P7137" s="4">
        <v>3979960</v>
      </c>
      <c r="Q7137" s="4">
        <v>9438</v>
      </c>
      <c r="R7137" s="4" t="b">
        <f t="shared" si="122"/>
        <v>0</v>
      </c>
      <c r="S7137" s="4">
        <v>0</v>
      </c>
    </row>
    <row r="7138" spans="1:19" ht="14.25" customHeight="1">
      <c r="A7138" s="4" t="s">
        <v>4133</v>
      </c>
      <c r="B7138" s="5"/>
      <c r="C7138" s="4">
        <v>0</v>
      </c>
      <c r="E7138" s="4" t="b">
        <f t="shared" si="121"/>
        <v>0</v>
      </c>
      <c r="F7138" s="4">
        <v>0</v>
      </c>
      <c r="G7138" s="4">
        <v>63357862</v>
      </c>
      <c r="H7138" s="6">
        <v>44164</v>
      </c>
      <c r="I7138" s="4" t="s">
        <v>2456</v>
      </c>
      <c r="J7138" s="4" t="s">
        <v>2399</v>
      </c>
      <c r="K7138" s="4">
        <v>1182</v>
      </c>
      <c r="L7138" s="4">
        <v>0</v>
      </c>
      <c r="M7138" s="4">
        <v>0</v>
      </c>
      <c r="N7138" s="4">
        <v>398000</v>
      </c>
      <c r="O7138" s="4">
        <v>0</v>
      </c>
      <c r="P7138" s="4">
        <v>4377960</v>
      </c>
      <c r="Q7138" s="4">
        <v>9439</v>
      </c>
      <c r="R7138" s="4" t="b">
        <f t="shared" si="122"/>
        <v>0</v>
      </c>
      <c r="S7138" s="4">
        <v>0</v>
      </c>
    </row>
    <row r="7139" spans="1:19" ht="14.25" customHeight="1">
      <c r="A7139" s="4" t="s">
        <v>4133</v>
      </c>
      <c r="B7139" s="5"/>
      <c r="C7139" s="4">
        <v>0</v>
      </c>
      <c r="E7139" s="4" t="b">
        <f t="shared" si="121"/>
        <v>0</v>
      </c>
      <c r="F7139" s="4">
        <v>0</v>
      </c>
      <c r="G7139" s="4">
        <v>63357862</v>
      </c>
      <c r="H7139" s="6">
        <v>44178</v>
      </c>
      <c r="I7139" s="4" t="s">
        <v>2458</v>
      </c>
      <c r="J7139" s="4" t="s">
        <v>2399</v>
      </c>
      <c r="K7139" s="4">
        <v>1192</v>
      </c>
      <c r="L7139" s="4">
        <v>0</v>
      </c>
      <c r="M7139" s="4">
        <v>0</v>
      </c>
      <c r="N7139" s="4">
        <v>398000</v>
      </c>
      <c r="O7139" s="4">
        <v>0</v>
      </c>
      <c r="P7139" s="4">
        <v>4775960</v>
      </c>
      <c r="Q7139" s="4">
        <v>9440</v>
      </c>
      <c r="R7139" s="4" t="b">
        <f t="shared" si="122"/>
        <v>0</v>
      </c>
      <c r="S7139" s="4">
        <v>0</v>
      </c>
    </row>
    <row r="7140" spans="1:19" ht="14.25" customHeight="1">
      <c r="A7140" s="4" t="s">
        <v>4133</v>
      </c>
      <c r="B7140" s="5" t="s">
        <v>4135</v>
      </c>
      <c r="C7140" s="4">
        <v>0</v>
      </c>
      <c r="D7140" s="4" t="s">
        <v>4135</v>
      </c>
      <c r="E7140" s="4" t="b">
        <f t="shared" si="121"/>
        <v>0</v>
      </c>
      <c r="F7140" s="4">
        <v>0</v>
      </c>
      <c r="G7140" s="4">
        <v>63357862</v>
      </c>
      <c r="H7140" s="3" t="s">
        <v>21</v>
      </c>
      <c r="K7140" s="4">
        <v>0</v>
      </c>
      <c r="L7140" s="4">
        <v>0</v>
      </c>
      <c r="M7140" s="4">
        <v>0</v>
      </c>
      <c r="N7140" s="4">
        <v>4775960</v>
      </c>
      <c r="O7140" s="4">
        <v>0</v>
      </c>
      <c r="P7140" s="4">
        <v>4775960</v>
      </c>
      <c r="Q7140" s="4">
        <v>9441</v>
      </c>
      <c r="R7140" s="4" t="b">
        <f t="shared" si="122"/>
        <v>0</v>
      </c>
      <c r="S7140" s="4">
        <v>0</v>
      </c>
    </row>
    <row r="7141" spans="1:19" ht="14.25" customHeight="1">
      <c r="A7141" s="4" t="s">
        <v>4133</v>
      </c>
      <c r="B7141" s="5" t="s">
        <v>4136</v>
      </c>
      <c r="C7141" s="4">
        <v>0</v>
      </c>
      <c r="D7141" s="4" t="s">
        <v>4136</v>
      </c>
      <c r="E7141" s="4" t="b">
        <f t="shared" si="121"/>
        <v>0</v>
      </c>
      <c r="F7141" s="4">
        <v>0</v>
      </c>
      <c r="G7141" s="4">
        <v>0</v>
      </c>
      <c r="H7141" s="3" t="s">
        <v>21</v>
      </c>
      <c r="K7141" s="4">
        <v>0</v>
      </c>
      <c r="L7141" s="4">
        <v>0</v>
      </c>
      <c r="M7141" s="4">
        <v>0</v>
      </c>
      <c r="N7141" s="4">
        <v>4775960</v>
      </c>
      <c r="O7141" s="4">
        <v>0</v>
      </c>
      <c r="P7141" s="4">
        <v>4775960</v>
      </c>
      <c r="Q7141" s="4">
        <v>9442</v>
      </c>
      <c r="R7141" s="4" t="b">
        <f t="shared" ref="R7141:R7142" si="123">TRUE()</f>
        <v>1</v>
      </c>
      <c r="S7141" s="4">
        <v>0</v>
      </c>
    </row>
    <row r="7142" spans="1:19" ht="14.25" customHeight="1">
      <c r="A7142" s="4" t="s">
        <v>4137</v>
      </c>
      <c r="B7142" s="5" t="s">
        <v>4138</v>
      </c>
      <c r="C7142" s="4">
        <v>0</v>
      </c>
      <c r="D7142" s="4" t="s">
        <v>4138</v>
      </c>
      <c r="E7142" s="4" t="b">
        <f>TRUE()</f>
        <v>1</v>
      </c>
      <c r="F7142" s="4">
        <v>0</v>
      </c>
      <c r="G7142" s="4">
        <v>0</v>
      </c>
      <c r="H7142" s="3" t="s">
        <v>21</v>
      </c>
      <c r="K7142" s="4">
        <v>0</v>
      </c>
      <c r="L7142" s="4">
        <v>7284000</v>
      </c>
      <c r="M7142" s="4">
        <v>0</v>
      </c>
      <c r="N7142" s="4">
        <v>0</v>
      </c>
      <c r="O7142" s="4">
        <v>0</v>
      </c>
      <c r="P7142" s="4">
        <v>0</v>
      </c>
      <c r="Q7142" s="4">
        <v>9451</v>
      </c>
      <c r="R7142" s="4" t="b">
        <f t="shared" si="123"/>
        <v>1</v>
      </c>
      <c r="S7142" s="4">
        <v>0</v>
      </c>
    </row>
    <row r="7143" spans="1:19" ht="14.25" customHeight="1">
      <c r="A7143" s="4" t="s">
        <v>4137</v>
      </c>
      <c r="B7143" s="5" t="s">
        <v>844</v>
      </c>
      <c r="C7143" s="4">
        <v>0</v>
      </c>
      <c r="D7143" s="4" t="s">
        <v>844</v>
      </c>
      <c r="E7143" s="4" t="b">
        <f t="shared" ref="E7143:E7158" si="124">FALSE()</f>
        <v>0</v>
      </c>
      <c r="F7143" s="4">
        <v>0</v>
      </c>
      <c r="G7143" s="4">
        <v>52295664</v>
      </c>
      <c r="H7143" s="3" t="s">
        <v>21</v>
      </c>
      <c r="K7143" s="4">
        <v>0</v>
      </c>
      <c r="L7143" s="4">
        <v>7284000</v>
      </c>
      <c r="M7143" s="4">
        <v>0</v>
      </c>
      <c r="N7143" s="4">
        <v>0</v>
      </c>
      <c r="O7143" s="4">
        <v>0</v>
      </c>
      <c r="P7143" s="4">
        <v>0</v>
      </c>
      <c r="Q7143" s="4">
        <v>9458</v>
      </c>
      <c r="R7143" s="4" t="b">
        <f t="shared" ref="R7143:R7157" si="125">FALSE()</f>
        <v>0</v>
      </c>
      <c r="S7143" s="4">
        <v>0</v>
      </c>
    </row>
    <row r="7144" spans="1:19" ht="14.25" customHeight="1">
      <c r="A7144" s="4" t="s">
        <v>4137</v>
      </c>
      <c r="B7144" s="5"/>
      <c r="C7144" s="4">
        <v>0</v>
      </c>
      <c r="E7144" s="4" t="b">
        <f t="shared" si="124"/>
        <v>0</v>
      </c>
      <c r="F7144" s="4">
        <v>0</v>
      </c>
      <c r="G7144" s="4">
        <v>52295664</v>
      </c>
      <c r="H7144" s="6">
        <v>43861</v>
      </c>
      <c r="I7144" s="4" t="s">
        <v>2461</v>
      </c>
      <c r="J7144" s="4" t="s">
        <v>2399</v>
      </c>
      <c r="K7144" s="4">
        <v>1052</v>
      </c>
      <c r="L7144" s="4">
        <v>0</v>
      </c>
      <c r="M7144" s="4">
        <v>0</v>
      </c>
      <c r="N7144" s="4">
        <v>572400</v>
      </c>
      <c r="O7144" s="4">
        <v>0</v>
      </c>
      <c r="P7144" s="4">
        <v>572400</v>
      </c>
      <c r="Q7144" s="4">
        <v>9459</v>
      </c>
      <c r="R7144" s="4" t="b">
        <f t="shared" si="125"/>
        <v>0</v>
      </c>
      <c r="S7144" s="4">
        <v>0</v>
      </c>
    </row>
    <row r="7145" spans="1:19" ht="14.25" customHeight="1">
      <c r="A7145" s="4" t="s">
        <v>4137</v>
      </c>
      <c r="B7145" s="5"/>
      <c r="C7145" s="4">
        <v>0</v>
      </c>
      <c r="E7145" s="4" t="b">
        <f t="shared" si="124"/>
        <v>0</v>
      </c>
      <c r="F7145" s="4">
        <v>0</v>
      </c>
      <c r="G7145" s="4">
        <v>52295664</v>
      </c>
      <c r="H7145" s="6">
        <v>43889</v>
      </c>
      <c r="I7145" s="4" t="s">
        <v>2462</v>
      </c>
      <c r="J7145" s="4" t="s">
        <v>2399</v>
      </c>
      <c r="K7145" s="4">
        <v>1057</v>
      </c>
      <c r="L7145" s="4">
        <v>0</v>
      </c>
      <c r="M7145" s="4">
        <v>0</v>
      </c>
      <c r="N7145" s="4">
        <v>572400</v>
      </c>
      <c r="O7145" s="4">
        <v>0</v>
      </c>
      <c r="P7145" s="4">
        <v>1144800</v>
      </c>
      <c r="Q7145" s="4">
        <v>9460</v>
      </c>
      <c r="R7145" s="4" t="b">
        <f t="shared" si="125"/>
        <v>0</v>
      </c>
      <c r="S7145" s="4">
        <v>0</v>
      </c>
    </row>
    <row r="7146" spans="1:19" ht="14.25" customHeight="1">
      <c r="A7146" s="4" t="s">
        <v>4137</v>
      </c>
      <c r="B7146" s="5"/>
      <c r="C7146" s="4">
        <v>0</v>
      </c>
      <c r="E7146" s="4" t="b">
        <f t="shared" si="124"/>
        <v>0</v>
      </c>
      <c r="F7146" s="4">
        <v>0</v>
      </c>
      <c r="G7146" s="4">
        <v>52295664</v>
      </c>
      <c r="H7146" s="6">
        <v>43920</v>
      </c>
      <c r="I7146" s="4" t="s">
        <v>2463</v>
      </c>
      <c r="J7146" s="4" t="s">
        <v>2399</v>
      </c>
      <c r="K7146" s="4">
        <v>1074</v>
      </c>
      <c r="L7146" s="4">
        <v>0</v>
      </c>
      <c r="M7146" s="4">
        <v>0</v>
      </c>
      <c r="N7146" s="4">
        <v>572400</v>
      </c>
      <c r="O7146" s="4">
        <v>0</v>
      </c>
      <c r="P7146" s="4">
        <v>1717200</v>
      </c>
      <c r="Q7146" s="4">
        <v>9461</v>
      </c>
      <c r="R7146" s="4" t="b">
        <f t="shared" si="125"/>
        <v>0</v>
      </c>
      <c r="S7146" s="4">
        <v>0</v>
      </c>
    </row>
    <row r="7147" spans="1:19" ht="14.25" customHeight="1">
      <c r="A7147" s="4" t="s">
        <v>4137</v>
      </c>
      <c r="B7147" s="5"/>
      <c r="C7147" s="4">
        <v>0</v>
      </c>
      <c r="E7147" s="4" t="b">
        <f t="shared" si="124"/>
        <v>0</v>
      </c>
      <c r="F7147" s="4">
        <v>0</v>
      </c>
      <c r="G7147" s="4">
        <v>52295664</v>
      </c>
      <c r="H7147" s="6">
        <v>43951</v>
      </c>
      <c r="I7147" s="4" t="s">
        <v>2464</v>
      </c>
      <c r="J7147" s="4" t="s">
        <v>2399</v>
      </c>
      <c r="K7147" s="4">
        <v>1082</v>
      </c>
      <c r="L7147" s="4">
        <v>0</v>
      </c>
      <c r="M7147" s="4">
        <v>0</v>
      </c>
      <c r="N7147" s="4">
        <v>572400</v>
      </c>
      <c r="O7147" s="4">
        <v>0</v>
      </c>
      <c r="P7147" s="4">
        <v>2289600</v>
      </c>
      <c r="Q7147" s="4">
        <v>9462</v>
      </c>
      <c r="R7147" s="4" t="b">
        <f t="shared" si="125"/>
        <v>0</v>
      </c>
      <c r="S7147" s="4">
        <v>0</v>
      </c>
    </row>
    <row r="7148" spans="1:19" ht="14.25" customHeight="1">
      <c r="A7148" s="4" t="s">
        <v>4137</v>
      </c>
      <c r="B7148" s="5"/>
      <c r="C7148" s="4">
        <v>0</v>
      </c>
      <c r="E7148" s="4" t="b">
        <f t="shared" si="124"/>
        <v>0</v>
      </c>
      <c r="F7148" s="4">
        <v>0</v>
      </c>
      <c r="G7148" s="4">
        <v>52295664</v>
      </c>
      <c r="H7148" s="6">
        <v>43981</v>
      </c>
      <c r="I7148" s="4" t="s">
        <v>2465</v>
      </c>
      <c r="J7148" s="4" t="s">
        <v>2399</v>
      </c>
      <c r="K7148" s="4">
        <v>1097</v>
      </c>
      <c r="L7148" s="4">
        <v>0</v>
      </c>
      <c r="M7148" s="4">
        <v>0</v>
      </c>
      <c r="N7148" s="4">
        <v>607000</v>
      </c>
      <c r="O7148" s="4">
        <v>0</v>
      </c>
      <c r="P7148" s="4">
        <v>2896600</v>
      </c>
      <c r="Q7148" s="4">
        <v>9463</v>
      </c>
      <c r="R7148" s="4" t="b">
        <f t="shared" si="125"/>
        <v>0</v>
      </c>
      <c r="S7148" s="4">
        <v>0</v>
      </c>
    </row>
    <row r="7149" spans="1:19" ht="14.25" customHeight="1">
      <c r="A7149" s="4" t="s">
        <v>4137</v>
      </c>
      <c r="B7149" s="5"/>
      <c r="C7149" s="4">
        <v>0</v>
      </c>
      <c r="E7149" s="4" t="b">
        <f t="shared" si="124"/>
        <v>0</v>
      </c>
      <c r="F7149" s="4">
        <v>0</v>
      </c>
      <c r="G7149" s="4">
        <v>52295664</v>
      </c>
      <c r="H7149" s="6">
        <v>43981</v>
      </c>
      <c r="I7149" s="4" t="s">
        <v>4139</v>
      </c>
      <c r="J7149" s="4" t="s">
        <v>2399</v>
      </c>
      <c r="K7149" s="4">
        <v>1097</v>
      </c>
      <c r="L7149" s="4">
        <v>0</v>
      </c>
      <c r="M7149" s="4">
        <v>0</v>
      </c>
      <c r="N7149" s="4">
        <v>138400</v>
      </c>
      <c r="O7149" s="4">
        <v>0</v>
      </c>
      <c r="P7149" s="4">
        <v>3035000</v>
      </c>
      <c r="Q7149" s="4">
        <v>9464</v>
      </c>
      <c r="R7149" s="4" t="b">
        <f t="shared" si="125"/>
        <v>0</v>
      </c>
      <c r="S7149" s="4">
        <v>0</v>
      </c>
    </row>
    <row r="7150" spans="1:19" ht="14.25" customHeight="1">
      <c r="A7150" s="4" t="s">
        <v>4137</v>
      </c>
      <c r="B7150" s="5"/>
      <c r="C7150" s="4">
        <v>0</v>
      </c>
      <c r="E7150" s="4" t="b">
        <f t="shared" si="124"/>
        <v>0</v>
      </c>
      <c r="F7150" s="4">
        <v>0</v>
      </c>
      <c r="G7150" s="4">
        <v>52295664</v>
      </c>
      <c r="H7150" s="6">
        <v>44008</v>
      </c>
      <c r="I7150" s="4" t="s">
        <v>2466</v>
      </c>
      <c r="J7150" s="4" t="s">
        <v>2399</v>
      </c>
      <c r="K7150" s="4">
        <v>1115</v>
      </c>
      <c r="L7150" s="4">
        <v>0</v>
      </c>
      <c r="M7150" s="4">
        <v>0</v>
      </c>
      <c r="N7150" s="4">
        <v>607000</v>
      </c>
      <c r="O7150" s="4">
        <v>0</v>
      </c>
      <c r="P7150" s="4">
        <v>3642000</v>
      </c>
      <c r="Q7150" s="4">
        <v>9465</v>
      </c>
      <c r="R7150" s="4" t="b">
        <f t="shared" si="125"/>
        <v>0</v>
      </c>
      <c r="S7150" s="4">
        <v>0</v>
      </c>
    </row>
    <row r="7151" spans="1:19" ht="14.25" customHeight="1">
      <c r="A7151" s="4" t="s">
        <v>4137</v>
      </c>
      <c r="B7151" s="5"/>
      <c r="C7151" s="4">
        <v>0</v>
      </c>
      <c r="E7151" s="4" t="b">
        <f t="shared" si="124"/>
        <v>0</v>
      </c>
      <c r="F7151" s="4">
        <v>0</v>
      </c>
      <c r="G7151" s="4">
        <v>52295664</v>
      </c>
      <c r="H7151" s="6">
        <v>44042</v>
      </c>
      <c r="I7151" s="4" t="s">
        <v>2467</v>
      </c>
      <c r="J7151" s="4" t="s">
        <v>2399</v>
      </c>
      <c r="K7151" s="4">
        <v>1123</v>
      </c>
      <c r="L7151" s="4">
        <v>0</v>
      </c>
      <c r="M7151" s="4">
        <v>0</v>
      </c>
      <c r="N7151" s="4">
        <v>607000</v>
      </c>
      <c r="O7151" s="4">
        <v>0</v>
      </c>
      <c r="P7151" s="4">
        <v>4249000</v>
      </c>
      <c r="Q7151" s="4">
        <v>9466</v>
      </c>
      <c r="R7151" s="4" t="b">
        <f t="shared" si="125"/>
        <v>0</v>
      </c>
      <c r="S7151" s="4">
        <v>0</v>
      </c>
    </row>
    <row r="7152" spans="1:19" ht="14.25" customHeight="1">
      <c r="A7152" s="4" t="s">
        <v>4137</v>
      </c>
      <c r="B7152" s="5"/>
      <c r="C7152" s="4">
        <v>0</v>
      </c>
      <c r="E7152" s="4" t="b">
        <f t="shared" si="124"/>
        <v>0</v>
      </c>
      <c r="F7152" s="4">
        <v>0</v>
      </c>
      <c r="G7152" s="4">
        <v>52295664</v>
      </c>
      <c r="H7152" s="6">
        <v>44073</v>
      </c>
      <c r="I7152" s="4" t="s">
        <v>2468</v>
      </c>
      <c r="J7152" s="4" t="s">
        <v>2399</v>
      </c>
      <c r="K7152" s="4">
        <v>1136</v>
      </c>
      <c r="L7152" s="4">
        <v>0</v>
      </c>
      <c r="M7152" s="4">
        <v>0</v>
      </c>
      <c r="N7152" s="4">
        <v>607000</v>
      </c>
      <c r="O7152" s="4">
        <v>0</v>
      </c>
      <c r="P7152" s="4">
        <v>4856000</v>
      </c>
      <c r="Q7152" s="4">
        <v>9467</v>
      </c>
      <c r="R7152" s="4" t="b">
        <f t="shared" si="125"/>
        <v>0</v>
      </c>
      <c r="S7152" s="4">
        <v>0</v>
      </c>
    </row>
    <row r="7153" spans="1:19" ht="14.25" customHeight="1">
      <c r="A7153" s="4" t="s">
        <v>4137</v>
      </c>
      <c r="B7153" s="5"/>
      <c r="C7153" s="4">
        <v>0</v>
      </c>
      <c r="E7153" s="4" t="b">
        <f t="shared" si="124"/>
        <v>0</v>
      </c>
      <c r="F7153" s="4">
        <v>0</v>
      </c>
      <c r="G7153" s="4">
        <v>52295664</v>
      </c>
      <c r="H7153" s="6">
        <v>44104</v>
      </c>
      <c r="I7153" s="4" t="s">
        <v>2468</v>
      </c>
      <c r="J7153" s="4" t="s">
        <v>2399</v>
      </c>
      <c r="K7153" s="4">
        <v>1152</v>
      </c>
      <c r="L7153" s="4">
        <v>0</v>
      </c>
      <c r="M7153" s="4">
        <v>0</v>
      </c>
      <c r="N7153" s="4">
        <v>607000</v>
      </c>
      <c r="O7153" s="4">
        <v>0</v>
      </c>
      <c r="P7153" s="4">
        <v>5463000</v>
      </c>
      <c r="Q7153" s="4">
        <v>9468</v>
      </c>
      <c r="R7153" s="4" t="b">
        <f t="shared" si="125"/>
        <v>0</v>
      </c>
      <c r="S7153" s="4">
        <v>0</v>
      </c>
    </row>
    <row r="7154" spans="1:19" ht="14.25" customHeight="1">
      <c r="A7154" s="4" t="s">
        <v>4137</v>
      </c>
      <c r="B7154" s="5"/>
      <c r="C7154" s="4">
        <v>0</v>
      </c>
      <c r="E7154" s="4" t="b">
        <f t="shared" si="124"/>
        <v>0</v>
      </c>
      <c r="F7154" s="4">
        <v>0</v>
      </c>
      <c r="G7154" s="4">
        <v>52295664</v>
      </c>
      <c r="H7154" s="6">
        <v>44133</v>
      </c>
      <c r="I7154" s="4" t="s">
        <v>2470</v>
      </c>
      <c r="J7154" s="4" t="s">
        <v>2399</v>
      </c>
      <c r="K7154" s="4">
        <v>1170</v>
      </c>
      <c r="L7154" s="4">
        <v>0</v>
      </c>
      <c r="M7154" s="4">
        <v>0</v>
      </c>
      <c r="N7154" s="4">
        <v>607000</v>
      </c>
      <c r="O7154" s="4">
        <v>0</v>
      </c>
      <c r="P7154" s="4">
        <v>6070000</v>
      </c>
      <c r="Q7154" s="4">
        <v>9469</v>
      </c>
      <c r="R7154" s="4" t="b">
        <f t="shared" si="125"/>
        <v>0</v>
      </c>
      <c r="S7154" s="4">
        <v>0</v>
      </c>
    </row>
    <row r="7155" spans="1:19" ht="14.25" customHeight="1">
      <c r="A7155" s="4" t="s">
        <v>4137</v>
      </c>
      <c r="B7155" s="5"/>
      <c r="C7155" s="4">
        <v>0</v>
      </c>
      <c r="E7155" s="4" t="b">
        <f t="shared" si="124"/>
        <v>0</v>
      </c>
      <c r="F7155" s="4">
        <v>0</v>
      </c>
      <c r="G7155" s="4">
        <v>52295664</v>
      </c>
      <c r="H7155" s="6">
        <v>44164</v>
      </c>
      <c r="I7155" s="4" t="s">
        <v>2472</v>
      </c>
      <c r="J7155" s="4" t="s">
        <v>2399</v>
      </c>
      <c r="K7155" s="4">
        <v>1181</v>
      </c>
      <c r="L7155" s="4">
        <v>0</v>
      </c>
      <c r="M7155" s="4">
        <v>0</v>
      </c>
      <c r="N7155" s="4">
        <v>607000</v>
      </c>
      <c r="O7155" s="4">
        <v>0</v>
      </c>
      <c r="P7155" s="4">
        <v>6677000</v>
      </c>
      <c r="Q7155" s="4">
        <v>9470</v>
      </c>
      <c r="R7155" s="4" t="b">
        <f t="shared" si="125"/>
        <v>0</v>
      </c>
      <c r="S7155" s="4">
        <v>0</v>
      </c>
    </row>
    <row r="7156" spans="1:19" ht="14.25" customHeight="1">
      <c r="A7156" s="4" t="s">
        <v>4137</v>
      </c>
      <c r="B7156" s="5"/>
      <c r="C7156" s="4">
        <v>0</v>
      </c>
      <c r="E7156" s="4" t="b">
        <f t="shared" si="124"/>
        <v>0</v>
      </c>
      <c r="F7156" s="4">
        <v>0</v>
      </c>
      <c r="G7156" s="4">
        <v>52295664</v>
      </c>
      <c r="H7156" s="6">
        <v>44178</v>
      </c>
      <c r="I7156" s="4" t="s">
        <v>2473</v>
      </c>
      <c r="J7156" s="4" t="s">
        <v>2399</v>
      </c>
      <c r="K7156" s="4">
        <v>1193</v>
      </c>
      <c r="L7156" s="4">
        <v>0</v>
      </c>
      <c r="M7156" s="4">
        <v>0</v>
      </c>
      <c r="N7156" s="4">
        <v>607000</v>
      </c>
      <c r="O7156" s="4">
        <v>0</v>
      </c>
      <c r="P7156" s="4">
        <v>7284000</v>
      </c>
      <c r="Q7156" s="4">
        <v>9471</v>
      </c>
      <c r="R7156" s="4" t="b">
        <f t="shared" si="125"/>
        <v>0</v>
      </c>
      <c r="S7156" s="4">
        <v>0</v>
      </c>
    </row>
    <row r="7157" spans="1:19" ht="14.25" customHeight="1">
      <c r="A7157" s="4" t="s">
        <v>4137</v>
      </c>
      <c r="B7157" s="5" t="s">
        <v>4140</v>
      </c>
      <c r="C7157" s="4">
        <v>0</v>
      </c>
      <c r="D7157" s="4" t="s">
        <v>4140</v>
      </c>
      <c r="E7157" s="4" t="b">
        <f t="shared" si="124"/>
        <v>0</v>
      </c>
      <c r="F7157" s="4">
        <v>0</v>
      </c>
      <c r="G7157" s="4">
        <v>52295664</v>
      </c>
      <c r="H7157" s="3" t="s">
        <v>21</v>
      </c>
      <c r="K7157" s="4">
        <v>0</v>
      </c>
      <c r="L7157" s="4">
        <v>0</v>
      </c>
      <c r="M7157" s="4">
        <v>0</v>
      </c>
      <c r="N7157" s="4">
        <v>7284000</v>
      </c>
      <c r="O7157" s="4">
        <v>0</v>
      </c>
      <c r="P7157" s="4">
        <v>7284000</v>
      </c>
      <c r="Q7157" s="4">
        <v>9472</v>
      </c>
      <c r="R7157" s="4" t="b">
        <f t="shared" si="125"/>
        <v>0</v>
      </c>
      <c r="S7157" s="4">
        <v>0</v>
      </c>
    </row>
    <row r="7158" spans="1:19" ht="14.25" customHeight="1">
      <c r="A7158" s="4" t="s">
        <v>4137</v>
      </c>
      <c r="B7158" s="5" t="s">
        <v>4141</v>
      </c>
      <c r="C7158" s="4">
        <v>0</v>
      </c>
      <c r="D7158" s="4" t="s">
        <v>4141</v>
      </c>
      <c r="E7158" s="4" t="b">
        <f t="shared" si="124"/>
        <v>0</v>
      </c>
      <c r="F7158" s="4">
        <v>0</v>
      </c>
      <c r="G7158" s="4">
        <v>0</v>
      </c>
      <c r="H7158" s="3" t="s">
        <v>21</v>
      </c>
      <c r="K7158" s="4">
        <v>0</v>
      </c>
      <c r="L7158" s="4">
        <v>0</v>
      </c>
      <c r="M7158" s="4">
        <v>0</v>
      </c>
      <c r="N7158" s="4">
        <v>7284000</v>
      </c>
      <c r="O7158" s="4">
        <v>0</v>
      </c>
      <c r="P7158" s="4">
        <v>7284000</v>
      </c>
      <c r="Q7158" s="4">
        <v>9473</v>
      </c>
      <c r="R7158" s="4" t="b">
        <f t="shared" ref="R7158:R7159" si="126">TRUE()</f>
        <v>1</v>
      </c>
      <c r="S7158" s="4">
        <v>0</v>
      </c>
    </row>
    <row r="7159" spans="1:19" ht="14.25" customHeight="1">
      <c r="A7159" s="4" t="s">
        <v>4142</v>
      </c>
      <c r="B7159" s="5" t="s">
        <v>4143</v>
      </c>
      <c r="C7159" s="4">
        <v>0</v>
      </c>
      <c r="D7159" s="4" t="s">
        <v>4143</v>
      </c>
      <c r="E7159" s="4" t="b">
        <f>TRUE()</f>
        <v>1</v>
      </c>
      <c r="F7159" s="4">
        <v>0</v>
      </c>
      <c r="G7159" s="4">
        <v>0</v>
      </c>
      <c r="H7159" s="3" t="s">
        <v>21</v>
      </c>
      <c r="K7159" s="4">
        <v>0</v>
      </c>
      <c r="L7159" s="4">
        <v>16188000</v>
      </c>
      <c r="M7159" s="4">
        <v>0</v>
      </c>
      <c r="N7159" s="4">
        <v>0</v>
      </c>
      <c r="O7159" s="4">
        <v>0</v>
      </c>
      <c r="P7159" s="4">
        <v>0</v>
      </c>
      <c r="Q7159" s="4">
        <v>9476</v>
      </c>
      <c r="R7159" s="4" t="b">
        <f t="shared" si="126"/>
        <v>1</v>
      </c>
      <c r="S7159" s="4">
        <v>0</v>
      </c>
    </row>
    <row r="7160" spans="1:19" ht="14.25" customHeight="1">
      <c r="A7160" s="4" t="s">
        <v>4142</v>
      </c>
      <c r="B7160" s="5" t="s">
        <v>831</v>
      </c>
      <c r="C7160" s="4">
        <v>0</v>
      </c>
      <c r="D7160" s="4" t="s">
        <v>831</v>
      </c>
      <c r="E7160" s="4" t="b">
        <f t="shared" ref="E7160:E7177" si="127">FALSE()</f>
        <v>0</v>
      </c>
      <c r="F7160" s="4">
        <v>0</v>
      </c>
      <c r="G7160" s="4">
        <v>2996611</v>
      </c>
      <c r="H7160" s="3" t="s">
        <v>21</v>
      </c>
      <c r="K7160" s="4">
        <v>0</v>
      </c>
      <c r="L7160" s="4">
        <v>16188000</v>
      </c>
      <c r="M7160" s="4">
        <v>0</v>
      </c>
      <c r="N7160" s="4">
        <v>0</v>
      </c>
      <c r="O7160" s="4">
        <v>0</v>
      </c>
      <c r="P7160" s="4">
        <v>0</v>
      </c>
      <c r="Q7160" s="4">
        <v>9477</v>
      </c>
      <c r="R7160" s="4" t="b">
        <f t="shared" ref="R7160:R7174" si="128">FALSE()</f>
        <v>0</v>
      </c>
      <c r="S7160" s="4">
        <v>0</v>
      </c>
    </row>
    <row r="7161" spans="1:19" ht="14.25" customHeight="1">
      <c r="A7161" s="4" t="s">
        <v>4142</v>
      </c>
      <c r="B7161" s="5"/>
      <c r="C7161" s="4">
        <v>0</v>
      </c>
      <c r="E7161" s="4" t="b">
        <f t="shared" si="127"/>
        <v>0</v>
      </c>
      <c r="F7161" s="4">
        <v>0</v>
      </c>
      <c r="G7161" s="4">
        <v>2996611</v>
      </c>
      <c r="H7161" s="6">
        <v>43860</v>
      </c>
      <c r="I7161" s="4" t="s">
        <v>2445</v>
      </c>
      <c r="J7161" s="4" t="s">
        <v>2399</v>
      </c>
      <c r="K7161" s="4">
        <v>1051</v>
      </c>
      <c r="L7161" s="4">
        <v>0</v>
      </c>
      <c r="M7161" s="4">
        <v>0</v>
      </c>
      <c r="N7161" s="4">
        <v>1272000</v>
      </c>
      <c r="O7161" s="4">
        <v>0</v>
      </c>
      <c r="P7161" s="4">
        <v>1272000</v>
      </c>
      <c r="Q7161" s="4">
        <v>9478</v>
      </c>
      <c r="R7161" s="4" t="b">
        <f t="shared" si="128"/>
        <v>0</v>
      </c>
      <c r="S7161" s="4">
        <v>0</v>
      </c>
    </row>
    <row r="7162" spans="1:19" ht="14.25" customHeight="1">
      <c r="A7162" s="4" t="s">
        <v>4142</v>
      </c>
      <c r="B7162" s="5"/>
      <c r="C7162" s="4">
        <v>0</v>
      </c>
      <c r="E7162" s="4" t="b">
        <f t="shared" si="127"/>
        <v>0</v>
      </c>
      <c r="F7162" s="4">
        <v>0</v>
      </c>
      <c r="G7162" s="4">
        <v>2996611</v>
      </c>
      <c r="H7162" s="6">
        <v>43889</v>
      </c>
      <c r="I7162" s="4" t="s">
        <v>2446</v>
      </c>
      <c r="J7162" s="4" t="s">
        <v>2399</v>
      </c>
      <c r="K7162" s="4">
        <v>1058</v>
      </c>
      <c r="L7162" s="4">
        <v>0</v>
      </c>
      <c r="M7162" s="4">
        <v>0</v>
      </c>
      <c r="N7162" s="4">
        <v>1272000</v>
      </c>
      <c r="O7162" s="4">
        <v>0</v>
      </c>
      <c r="P7162" s="4">
        <v>2544000</v>
      </c>
      <c r="Q7162" s="4">
        <v>9479</v>
      </c>
      <c r="R7162" s="4" t="b">
        <f t="shared" si="128"/>
        <v>0</v>
      </c>
      <c r="S7162" s="4">
        <v>0</v>
      </c>
    </row>
    <row r="7163" spans="1:19" ht="14.25" customHeight="1">
      <c r="A7163" s="4" t="s">
        <v>4142</v>
      </c>
      <c r="B7163" s="5"/>
      <c r="C7163" s="4">
        <v>0</v>
      </c>
      <c r="E7163" s="4" t="b">
        <f t="shared" si="127"/>
        <v>0</v>
      </c>
      <c r="F7163" s="4">
        <v>0</v>
      </c>
      <c r="G7163" s="4">
        <v>2996611</v>
      </c>
      <c r="H7163" s="6">
        <v>43920</v>
      </c>
      <c r="I7163" s="4" t="s">
        <v>2447</v>
      </c>
      <c r="J7163" s="4" t="s">
        <v>2399</v>
      </c>
      <c r="K7163" s="4">
        <v>1073</v>
      </c>
      <c r="L7163" s="4">
        <v>0</v>
      </c>
      <c r="M7163" s="4">
        <v>0</v>
      </c>
      <c r="N7163" s="4">
        <v>1272000</v>
      </c>
      <c r="O7163" s="4">
        <v>0</v>
      </c>
      <c r="P7163" s="4">
        <v>3816000</v>
      </c>
      <c r="Q7163" s="4">
        <v>9480</v>
      </c>
      <c r="R7163" s="4" t="b">
        <f t="shared" si="128"/>
        <v>0</v>
      </c>
      <c r="S7163" s="4">
        <v>0</v>
      </c>
    </row>
    <row r="7164" spans="1:19" ht="14.25" customHeight="1">
      <c r="A7164" s="4" t="s">
        <v>4142</v>
      </c>
      <c r="B7164" s="5"/>
      <c r="C7164" s="4">
        <v>0</v>
      </c>
      <c r="E7164" s="4" t="b">
        <f t="shared" si="127"/>
        <v>0</v>
      </c>
      <c r="F7164" s="4">
        <v>0</v>
      </c>
      <c r="G7164" s="4">
        <v>2996611</v>
      </c>
      <c r="H7164" s="6">
        <v>43936</v>
      </c>
      <c r="I7164" s="4" t="s">
        <v>2448</v>
      </c>
      <c r="J7164" s="4" t="s">
        <v>2399</v>
      </c>
      <c r="K7164" s="4">
        <v>1081</v>
      </c>
      <c r="L7164" s="4">
        <v>0</v>
      </c>
      <c r="M7164" s="4">
        <v>0</v>
      </c>
      <c r="N7164" s="4">
        <v>1272000</v>
      </c>
      <c r="O7164" s="4">
        <v>0</v>
      </c>
      <c r="P7164" s="4">
        <v>5088000</v>
      </c>
      <c r="Q7164" s="4">
        <v>9481</v>
      </c>
      <c r="R7164" s="4" t="b">
        <f t="shared" si="128"/>
        <v>0</v>
      </c>
      <c r="S7164" s="4">
        <v>0</v>
      </c>
    </row>
    <row r="7165" spans="1:19" ht="14.25" customHeight="1">
      <c r="A7165" s="4" t="s">
        <v>4142</v>
      </c>
      <c r="B7165" s="5"/>
      <c r="C7165" s="4">
        <v>0</v>
      </c>
      <c r="E7165" s="4" t="b">
        <f t="shared" si="127"/>
        <v>0</v>
      </c>
      <c r="F7165" s="4">
        <v>0</v>
      </c>
      <c r="G7165" s="4">
        <v>2996611</v>
      </c>
      <c r="H7165" s="6">
        <v>43981</v>
      </c>
      <c r="I7165" s="4" t="s">
        <v>2449</v>
      </c>
      <c r="J7165" s="4" t="s">
        <v>2399</v>
      </c>
      <c r="K7165" s="4">
        <v>1098</v>
      </c>
      <c r="L7165" s="4">
        <v>0</v>
      </c>
      <c r="M7165" s="4">
        <v>0</v>
      </c>
      <c r="N7165" s="4">
        <v>1349000</v>
      </c>
      <c r="O7165" s="4">
        <v>0</v>
      </c>
      <c r="P7165" s="4">
        <v>6437000</v>
      </c>
      <c r="Q7165" s="4">
        <v>9482</v>
      </c>
      <c r="R7165" s="4" t="b">
        <f t="shared" si="128"/>
        <v>0</v>
      </c>
      <c r="S7165" s="4">
        <v>0</v>
      </c>
    </row>
    <row r="7166" spans="1:19" ht="14.25" customHeight="1">
      <c r="A7166" s="4" t="s">
        <v>4142</v>
      </c>
      <c r="B7166" s="5"/>
      <c r="C7166" s="4">
        <v>0</v>
      </c>
      <c r="E7166" s="4" t="b">
        <f t="shared" si="127"/>
        <v>0</v>
      </c>
      <c r="F7166" s="4">
        <v>0</v>
      </c>
      <c r="G7166" s="4">
        <v>2996611</v>
      </c>
      <c r="H7166" s="6">
        <v>43981</v>
      </c>
      <c r="I7166" s="4" t="s">
        <v>4144</v>
      </c>
      <c r="J7166" s="4" t="s">
        <v>2399</v>
      </c>
      <c r="K7166" s="4">
        <v>1098</v>
      </c>
      <c r="L7166" s="4">
        <v>0</v>
      </c>
      <c r="M7166" s="4">
        <v>0</v>
      </c>
      <c r="N7166" s="4">
        <v>308000</v>
      </c>
      <c r="O7166" s="4">
        <v>0</v>
      </c>
      <c r="P7166" s="4">
        <v>6745000</v>
      </c>
      <c r="Q7166" s="4">
        <v>9483</v>
      </c>
      <c r="R7166" s="4" t="b">
        <f t="shared" si="128"/>
        <v>0</v>
      </c>
      <c r="S7166" s="4">
        <v>0</v>
      </c>
    </row>
    <row r="7167" spans="1:19" ht="14.25" customHeight="1">
      <c r="A7167" s="4" t="s">
        <v>4142</v>
      </c>
      <c r="B7167" s="5"/>
      <c r="C7167" s="4">
        <v>0</v>
      </c>
      <c r="E7167" s="4" t="b">
        <f t="shared" si="127"/>
        <v>0</v>
      </c>
      <c r="F7167" s="4">
        <v>0</v>
      </c>
      <c r="G7167" s="4">
        <v>2996611</v>
      </c>
      <c r="H7167" s="6">
        <v>44008</v>
      </c>
      <c r="I7167" s="4" t="s">
        <v>2451</v>
      </c>
      <c r="J7167" s="4" t="s">
        <v>2399</v>
      </c>
      <c r="K7167" s="4">
        <v>1114</v>
      </c>
      <c r="L7167" s="4">
        <v>0</v>
      </c>
      <c r="M7167" s="4">
        <v>0</v>
      </c>
      <c r="N7167" s="4">
        <v>1349000</v>
      </c>
      <c r="O7167" s="4">
        <v>0</v>
      </c>
      <c r="P7167" s="4">
        <v>8094000</v>
      </c>
      <c r="Q7167" s="4">
        <v>9484</v>
      </c>
      <c r="R7167" s="4" t="b">
        <f t="shared" si="128"/>
        <v>0</v>
      </c>
      <c r="S7167" s="4">
        <v>0</v>
      </c>
    </row>
    <row r="7168" spans="1:19" ht="14.25" customHeight="1">
      <c r="A7168" s="4" t="s">
        <v>4142</v>
      </c>
      <c r="B7168" s="5"/>
      <c r="C7168" s="4">
        <v>0</v>
      </c>
      <c r="E7168" s="4" t="b">
        <f t="shared" si="127"/>
        <v>0</v>
      </c>
      <c r="F7168" s="4">
        <v>0</v>
      </c>
      <c r="G7168" s="4">
        <v>2996611</v>
      </c>
      <c r="H7168" s="6">
        <v>44042</v>
      </c>
      <c r="I7168" s="4" t="s">
        <v>2452</v>
      </c>
      <c r="J7168" s="4" t="s">
        <v>2399</v>
      </c>
      <c r="K7168" s="4">
        <v>1124</v>
      </c>
      <c r="L7168" s="4">
        <v>0</v>
      </c>
      <c r="M7168" s="4">
        <v>0</v>
      </c>
      <c r="N7168" s="4">
        <v>1349000</v>
      </c>
      <c r="O7168" s="4">
        <v>0</v>
      </c>
      <c r="P7168" s="4">
        <v>9443000</v>
      </c>
      <c r="Q7168" s="4">
        <v>9485</v>
      </c>
      <c r="R7168" s="4" t="b">
        <f t="shared" si="128"/>
        <v>0</v>
      </c>
      <c r="S7168" s="4">
        <v>0</v>
      </c>
    </row>
    <row r="7169" spans="1:19" ht="14.25" customHeight="1">
      <c r="A7169" s="4" t="s">
        <v>4142</v>
      </c>
      <c r="B7169" s="5"/>
      <c r="C7169" s="4">
        <v>0</v>
      </c>
      <c r="E7169" s="4" t="b">
        <f t="shared" si="127"/>
        <v>0</v>
      </c>
      <c r="F7169" s="4">
        <v>0</v>
      </c>
      <c r="G7169" s="4">
        <v>2996611</v>
      </c>
      <c r="H7169" s="6">
        <v>44073</v>
      </c>
      <c r="I7169" s="4" t="s">
        <v>2453</v>
      </c>
      <c r="J7169" s="4" t="s">
        <v>2399</v>
      </c>
      <c r="K7169" s="4">
        <v>1135</v>
      </c>
      <c r="L7169" s="4">
        <v>0</v>
      </c>
      <c r="M7169" s="4">
        <v>0</v>
      </c>
      <c r="N7169" s="4">
        <v>1349000</v>
      </c>
      <c r="O7169" s="4">
        <v>0</v>
      </c>
      <c r="P7169" s="4">
        <v>10792000</v>
      </c>
      <c r="Q7169" s="4">
        <v>9486</v>
      </c>
      <c r="R7169" s="4" t="b">
        <f t="shared" si="128"/>
        <v>0</v>
      </c>
      <c r="S7169" s="4">
        <v>0</v>
      </c>
    </row>
    <row r="7170" spans="1:19" ht="14.25" customHeight="1">
      <c r="A7170" s="4" t="s">
        <v>4142</v>
      </c>
      <c r="B7170" s="5"/>
      <c r="C7170" s="4">
        <v>0</v>
      </c>
      <c r="E7170" s="4" t="b">
        <f t="shared" si="127"/>
        <v>0</v>
      </c>
      <c r="F7170" s="4">
        <v>0</v>
      </c>
      <c r="G7170" s="4">
        <v>2996611</v>
      </c>
      <c r="H7170" s="6">
        <v>44104</v>
      </c>
      <c r="I7170" s="4" t="s">
        <v>2454</v>
      </c>
      <c r="J7170" s="4" t="s">
        <v>2399</v>
      </c>
      <c r="K7170" s="4">
        <v>1153</v>
      </c>
      <c r="L7170" s="4">
        <v>0</v>
      </c>
      <c r="M7170" s="4">
        <v>0</v>
      </c>
      <c r="N7170" s="4">
        <v>1349000</v>
      </c>
      <c r="O7170" s="4">
        <v>0</v>
      </c>
      <c r="P7170" s="4">
        <v>12141000</v>
      </c>
      <c r="Q7170" s="4">
        <v>9487</v>
      </c>
      <c r="R7170" s="4" t="b">
        <f t="shared" si="128"/>
        <v>0</v>
      </c>
      <c r="S7170" s="4">
        <v>0</v>
      </c>
    </row>
    <row r="7171" spans="1:19" ht="14.25" customHeight="1">
      <c r="A7171" s="4" t="s">
        <v>4142</v>
      </c>
      <c r="B7171" s="5"/>
      <c r="C7171" s="4">
        <v>0</v>
      </c>
      <c r="E7171" s="4" t="b">
        <f t="shared" si="127"/>
        <v>0</v>
      </c>
      <c r="F7171" s="4">
        <v>0</v>
      </c>
      <c r="G7171" s="4">
        <v>2996611</v>
      </c>
      <c r="H7171" s="6">
        <v>44133</v>
      </c>
      <c r="I7171" s="4" t="s">
        <v>2455</v>
      </c>
      <c r="J7171" s="4" t="s">
        <v>2399</v>
      </c>
      <c r="K7171" s="4">
        <v>1169</v>
      </c>
      <c r="L7171" s="4">
        <v>0</v>
      </c>
      <c r="M7171" s="4">
        <v>0</v>
      </c>
      <c r="N7171" s="4">
        <v>1349000</v>
      </c>
      <c r="O7171" s="4">
        <v>0</v>
      </c>
      <c r="P7171" s="4">
        <v>13490000</v>
      </c>
      <c r="Q7171" s="4">
        <v>9488</v>
      </c>
      <c r="R7171" s="4" t="b">
        <f t="shared" si="128"/>
        <v>0</v>
      </c>
      <c r="S7171" s="4">
        <v>0</v>
      </c>
    </row>
    <row r="7172" spans="1:19" ht="14.25" customHeight="1">
      <c r="A7172" s="4" t="s">
        <v>4142</v>
      </c>
      <c r="B7172" s="5"/>
      <c r="C7172" s="4">
        <v>0</v>
      </c>
      <c r="E7172" s="4" t="b">
        <f t="shared" si="127"/>
        <v>0</v>
      </c>
      <c r="F7172" s="4">
        <v>0</v>
      </c>
      <c r="G7172" s="4">
        <v>2996611</v>
      </c>
      <c r="H7172" s="6">
        <v>44164</v>
      </c>
      <c r="I7172" s="4" t="s">
        <v>2456</v>
      </c>
      <c r="J7172" s="4" t="s">
        <v>2399</v>
      </c>
      <c r="K7172" s="4">
        <v>1180</v>
      </c>
      <c r="L7172" s="4">
        <v>0</v>
      </c>
      <c r="M7172" s="4">
        <v>0</v>
      </c>
      <c r="N7172" s="4">
        <v>1349000</v>
      </c>
      <c r="O7172" s="4">
        <v>0</v>
      </c>
      <c r="P7172" s="4">
        <v>14839000</v>
      </c>
      <c r="Q7172" s="4">
        <v>9489</v>
      </c>
      <c r="R7172" s="4" t="b">
        <f t="shared" si="128"/>
        <v>0</v>
      </c>
      <c r="S7172" s="4">
        <v>0</v>
      </c>
    </row>
    <row r="7173" spans="1:19" ht="14.25" customHeight="1">
      <c r="A7173" s="4" t="s">
        <v>4142</v>
      </c>
      <c r="B7173" s="5"/>
      <c r="C7173" s="4">
        <v>0</v>
      </c>
      <c r="E7173" s="4" t="b">
        <f t="shared" si="127"/>
        <v>0</v>
      </c>
      <c r="F7173" s="4">
        <v>0</v>
      </c>
      <c r="G7173" s="4">
        <v>2996611</v>
      </c>
      <c r="H7173" s="6">
        <v>44178</v>
      </c>
      <c r="I7173" s="4" t="s">
        <v>2458</v>
      </c>
      <c r="J7173" s="4" t="s">
        <v>2399</v>
      </c>
      <c r="K7173" s="4">
        <v>1194</v>
      </c>
      <c r="L7173" s="4">
        <v>0</v>
      </c>
      <c r="M7173" s="4">
        <v>0</v>
      </c>
      <c r="N7173" s="4">
        <v>1349000</v>
      </c>
      <c r="O7173" s="4">
        <v>0</v>
      </c>
      <c r="P7173" s="4">
        <v>16188000</v>
      </c>
      <c r="Q7173" s="4">
        <v>9490</v>
      </c>
      <c r="R7173" s="4" t="b">
        <f t="shared" si="128"/>
        <v>0</v>
      </c>
      <c r="S7173" s="4">
        <v>0</v>
      </c>
    </row>
    <row r="7174" spans="1:19" ht="14.25" customHeight="1">
      <c r="A7174" s="4" t="s">
        <v>4142</v>
      </c>
      <c r="B7174" s="5" t="s">
        <v>4145</v>
      </c>
      <c r="C7174" s="4">
        <v>0</v>
      </c>
      <c r="D7174" s="4" t="s">
        <v>4145</v>
      </c>
      <c r="E7174" s="4" t="b">
        <f t="shared" si="127"/>
        <v>0</v>
      </c>
      <c r="F7174" s="4">
        <v>0</v>
      </c>
      <c r="G7174" s="4">
        <v>2996611</v>
      </c>
      <c r="H7174" s="3" t="s">
        <v>21</v>
      </c>
      <c r="K7174" s="4">
        <v>0</v>
      </c>
      <c r="L7174" s="4">
        <v>0</v>
      </c>
      <c r="M7174" s="4">
        <v>0</v>
      </c>
      <c r="N7174" s="4">
        <v>16188000</v>
      </c>
      <c r="O7174" s="4">
        <v>0</v>
      </c>
      <c r="P7174" s="4">
        <v>16188000</v>
      </c>
      <c r="Q7174" s="4">
        <v>9491</v>
      </c>
      <c r="R7174" s="4" t="b">
        <f t="shared" si="128"/>
        <v>0</v>
      </c>
      <c r="S7174" s="4">
        <v>0</v>
      </c>
    </row>
    <row r="7175" spans="1:19" ht="14.25" customHeight="1">
      <c r="A7175" s="4" t="s">
        <v>4142</v>
      </c>
      <c r="B7175" s="5" t="s">
        <v>4146</v>
      </c>
      <c r="C7175" s="4">
        <v>0</v>
      </c>
      <c r="D7175" s="4" t="s">
        <v>4146</v>
      </c>
      <c r="E7175" s="4" t="b">
        <f t="shared" si="127"/>
        <v>0</v>
      </c>
      <c r="F7175" s="4">
        <v>0</v>
      </c>
      <c r="G7175" s="4">
        <v>0</v>
      </c>
      <c r="H7175" s="3" t="s">
        <v>21</v>
      </c>
      <c r="K7175" s="4">
        <v>0</v>
      </c>
      <c r="L7175" s="4">
        <v>0</v>
      </c>
      <c r="M7175" s="4">
        <v>0</v>
      </c>
      <c r="N7175" s="4">
        <v>16188000</v>
      </c>
      <c r="O7175" s="4">
        <v>0</v>
      </c>
      <c r="P7175" s="4">
        <v>16188000</v>
      </c>
      <c r="Q7175" s="4">
        <v>9496</v>
      </c>
      <c r="R7175" s="4" t="b">
        <f t="shared" ref="R7175:R7178" si="129">TRUE()</f>
        <v>1</v>
      </c>
      <c r="S7175" s="4">
        <v>0</v>
      </c>
    </row>
    <row r="7176" spans="1:19" ht="14.25" customHeight="1">
      <c r="A7176" s="4" t="s">
        <v>4132</v>
      </c>
      <c r="B7176" s="5" t="s">
        <v>4147</v>
      </c>
      <c r="C7176" s="4">
        <v>0</v>
      </c>
      <c r="D7176" s="4" t="s">
        <v>4147</v>
      </c>
      <c r="E7176" s="4" t="b">
        <f t="shared" si="127"/>
        <v>0</v>
      </c>
      <c r="F7176" s="4">
        <v>0</v>
      </c>
      <c r="G7176" s="4">
        <v>0</v>
      </c>
      <c r="H7176" s="3" t="s">
        <v>21</v>
      </c>
      <c r="K7176" s="4">
        <v>0</v>
      </c>
      <c r="L7176" s="4">
        <v>0</v>
      </c>
      <c r="M7176" s="4">
        <v>0</v>
      </c>
      <c r="N7176" s="4">
        <v>28247960</v>
      </c>
      <c r="O7176" s="4">
        <v>0</v>
      </c>
      <c r="P7176" s="4">
        <v>28247960</v>
      </c>
      <c r="Q7176" s="4">
        <v>9511</v>
      </c>
      <c r="R7176" s="4" t="b">
        <f t="shared" si="129"/>
        <v>1</v>
      </c>
      <c r="S7176" s="4">
        <v>0</v>
      </c>
    </row>
    <row r="7177" spans="1:19" ht="14.25" customHeight="1">
      <c r="A7177" s="4" t="s">
        <v>4148</v>
      </c>
      <c r="B7177" s="5" t="s">
        <v>2427</v>
      </c>
      <c r="C7177" s="4">
        <v>1</v>
      </c>
      <c r="D7177" s="4" t="s">
        <v>2427</v>
      </c>
      <c r="E7177" s="4" t="b">
        <f t="shared" si="127"/>
        <v>0</v>
      </c>
      <c r="F7177" s="4">
        <v>0</v>
      </c>
      <c r="G7177" s="4">
        <v>0</v>
      </c>
      <c r="H7177" s="3" t="s">
        <v>21</v>
      </c>
      <c r="K7177" s="4">
        <v>0</v>
      </c>
      <c r="L7177" s="4">
        <v>21001504</v>
      </c>
      <c r="M7177" s="4">
        <v>0</v>
      </c>
      <c r="N7177" s="4">
        <v>0</v>
      </c>
      <c r="O7177" s="4">
        <v>0</v>
      </c>
      <c r="P7177" s="4">
        <v>0</v>
      </c>
      <c r="Q7177" s="4">
        <v>9537</v>
      </c>
      <c r="R7177" s="4" t="b">
        <f t="shared" si="129"/>
        <v>1</v>
      </c>
      <c r="S7177" s="4">
        <v>0</v>
      </c>
    </row>
    <row r="7178" spans="1:19" ht="14.25" customHeight="1">
      <c r="A7178" s="4" t="s">
        <v>4149</v>
      </c>
      <c r="B7178" s="5" t="s">
        <v>4150</v>
      </c>
      <c r="C7178" s="4">
        <v>0</v>
      </c>
      <c r="D7178" s="4" t="s">
        <v>4150</v>
      </c>
      <c r="E7178" s="4" t="b">
        <f>TRUE()</f>
        <v>1</v>
      </c>
      <c r="F7178" s="4">
        <v>0</v>
      </c>
      <c r="G7178" s="4">
        <v>0</v>
      </c>
      <c r="H7178" s="3" t="s">
        <v>21</v>
      </c>
      <c r="K7178" s="4">
        <v>0</v>
      </c>
      <c r="L7178" s="4">
        <v>10500752</v>
      </c>
      <c r="M7178" s="4">
        <v>0</v>
      </c>
      <c r="N7178" s="4">
        <v>0</v>
      </c>
      <c r="O7178" s="4">
        <v>0</v>
      </c>
      <c r="P7178" s="4">
        <v>0</v>
      </c>
      <c r="Q7178" s="4">
        <v>9539</v>
      </c>
      <c r="R7178" s="4" t="b">
        <f t="shared" si="129"/>
        <v>1</v>
      </c>
      <c r="S7178" s="4">
        <v>0</v>
      </c>
    </row>
    <row r="7179" spans="1:19" ht="14.25" customHeight="1">
      <c r="A7179" s="4" t="s">
        <v>4149</v>
      </c>
      <c r="B7179" s="5" t="s">
        <v>978</v>
      </c>
      <c r="C7179" s="4">
        <v>0</v>
      </c>
      <c r="D7179" s="4" t="s">
        <v>978</v>
      </c>
      <c r="E7179" s="4" t="b">
        <f t="shared" ref="E7179:E7196" si="130">FALSE()</f>
        <v>0</v>
      </c>
      <c r="F7179" s="4">
        <v>0</v>
      </c>
      <c r="G7179" s="4">
        <v>860037707</v>
      </c>
      <c r="H7179" s="3" t="s">
        <v>21</v>
      </c>
      <c r="K7179" s="4">
        <v>0</v>
      </c>
      <c r="L7179" s="4">
        <v>10500752</v>
      </c>
      <c r="M7179" s="4">
        <v>0</v>
      </c>
      <c r="N7179" s="4">
        <v>0</v>
      </c>
      <c r="O7179" s="4">
        <v>0</v>
      </c>
      <c r="P7179" s="4">
        <v>0</v>
      </c>
      <c r="Q7179" s="4">
        <v>9550</v>
      </c>
      <c r="R7179" s="4" t="b">
        <f t="shared" ref="R7179:R7192" si="131">FALSE()</f>
        <v>0</v>
      </c>
      <c r="S7179" s="4">
        <v>0</v>
      </c>
    </row>
    <row r="7180" spans="1:19" ht="14.25" customHeight="1">
      <c r="A7180" s="4" t="s">
        <v>4149</v>
      </c>
      <c r="B7180" s="5"/>
      <c r="C7180" s="4">
        <v>0</v>
      </c>
      <c r="E7180" s="4" t="b">
        <f t="shared" si="130"/>
        <v>0</v>
      </c>
      <c r="F7180" s="4">
        <v>0</v>
      </c>
      <c r="G7180" s="4">
        <v>860037707</v>
      </c>
      <c r="H7180" s="6">
        <v>43860</v>
      </c>
      <c r="I7180" s="4" t="s">
        <v>2428</v>
      </c>
      <c r="J7180" s="4" t="s">
        <v>2429</v>
      </c>
      <c r="K7180" s="4">
        <v>54</v>
      </c>
      <c r="L7180" s="4">
        <v>0</v>
      </c>
      <c r="M7180" s="4">
        <v>0</v>
      </c>
      <c r="N7180" s="4">
        <v>875063</v>
      </c>
      <c r="O7180" s="4">
        <v>0</v>
      </c>
      <c r="P7180" s="4">
        <v>875063</v>
      </c>
      <c r="Q7180" s="4">
        <v>9551</v>
      </c>
      <c r="R7180" s="4" t="b">
        <f t="shared" si="131"/>
        <v>0</v>
      </c>
      <c r="S7180" s="4">
        <v>0</v>
      </c>
    </row>
    <row r="7181" spans="1:19" ht="14.25" customHeight="1">
      <c r="A7181" s="4" t="s">
        <v>4149</v>
      </c>
      <c r="B7181" s="5"/>
      <c r="C7181" s="4">
        <v>0</v>
      </c>
      <c r="E7181" s="4" t="b">
        <f t="shared" si="130"/>
        <v>0</v>
      </c>
      <c r="F7181" s="4">
        <v>0</v>
      </c>
      <c r="G7181" s="4">
        <v>860037707</v>
      </c>
      <c r="H7181" s="6">
        <v>43889</v>
      </c>
      <c r="I7181" s="4" t="s">
        <v>2428</v>
      </c>
      <c r="J7181" s="4" t="s">
        <v>2429</v>
      </c>
      <c r="K7181" s="4">
        <v>55</v>
      </c>
      <c r="L7181" s="4">
        <v>0</v>
      </c>
      <c r="M7181" s="4">
        <v>0</v>
      </c>
      <c r="N7181" s="4">
        <v>875063</v>
      </c>
      <c r="O7181" s="4">
        <v>0</v>
      </c>
      <c r="P7181" s="4">
        <v>1750126</v>
      </c>
      <c r="Q7181" s="4">
        <v>9552</v>
      </c>
      <c r="R7181" s="4" t="b">
        <f t="shared" si="131"/>
        <v>0</v>
      </c>
      <c r="S7181" s="4">
        <v>0</v>
      </c>
    </row>
    <row r="7182" spans="1:19" ht="14.25" customHeight="1">
      <c r="A7182" s="4" t="s">
        <v>4149</v>
      </c>
      <c r="B7182" s="5"/>
      <c r="C7182" s="4">
        <v>0</v>
      </c>
      <c r="E7182" s="4" t="b">
        <f t="shared" si="130"/>
        <v>0</v>
      </c>
      <c r="F7182" s="4">
        <v>0</v>
      </c>
      <c r="G7182" s="4">
        <v>860037707</v>
      </c>
      <c r="H7182" s="6">
        <v>43921</v>
      </c>
      <c r="I7182" s="4" t="s">
        <v>2428</v>
      </c>
      <c r="J7182" s="4" t="s">
        <v>2429</v>
      </c>
      <c r="K7182" s="4">
        <v>56</v>
      </c>
      <c r="L7182" s="4">
        <v>0</v>
      </c>
      <c r="M7182" s="4">
        <v>0</v>
      </c>
      <c r="N7182" s="4">
        <v>875063</v>
      </c>
      <c r="O7182" s="4">
        <v>0</v>
      </c>
      <c r="P7182" s="4">
        <v>2625189</v>
      </c>
      <c r="Q7182" s="4">
        <v>9553</v>
      </c>
      <c r="R7182" s="4" t="b">
        <f t="shared" si="131"/>
        <v>0</v>
      </c>
      <c r="S7182" s="4">
        <v>0</v>
      </c>
    </row>
    <row r="7183" spans="1:19" ht="14.25" customHeight="1">
      <c r="A7183" s="4" t="s">
        <v>4149</v>
      </c>
      <c r="B7183" s="5"/>
      <c r="C7183" s="4">
        <v>0</v>
      </c>
      <c r="E7183" s="4" t="b">
        <f t="shared" si="130"/>
        <v>0</v>
      </c>
      <c r="F7183" s="4">
        <v>0</v>
      </c>
      <c r="G7183" s="4">
        <v>860037707</v>
      </c>
      <c r="H7183" s="6">
        <v>43951</v>
      </c>
      <c r="I7183" s="4" t="s">
        <v>2428</v>
      </c>
      <c r="J7183" s="4" t="s">
        <v>2429</v>
      </c>
      <c r="K7183" s="4">
        <v>57</v>
      </c>
      <c r="L7183" s="4">
        <v>0</v>
      </c>
      <c r="M7183" s="4">
        <v>0</v>
      </c>
      <c r="N7183" s="4">
        <v>875063</v>
      </c>
      <c r="O7183" s="4">
        <v>0</v>
      </c>
      <c r="P7183" s="4">
        <v>3500252</v>
      </c>
      <c r="Q7183" s="4">
        <v>9554</v>
      </c>
      <c r="R7183" s="4" t="b">
        <f t="shared" si="131"/>
        <v>0</v>
      </c>
      <c r="S7183" s="4">
        <v>0</v>
      </c>
    </row>
    <row r="7184" spans="1:19" ht="14.25" customHeight="1">
      <c r="A7184" s="4" t="s">
        <v>4149</v>
      </c>
      <c r="B7184" s="5"/>
      <c r="C7184" s="4">
        <v>0</v>
      </c>
      <c r="E7184" s="4" t="b">
        <f t="shared" si="130"/>
        <v>0</v>
      </c>
      <c r="F7184" s="4">
        <v>0</v>
      </c>
      <c r="G7184" s="4">
        <v>860037707</v>
      </c>
      <c r="H7184" s="6">
        <v>43981</v>
      </c>
      <c r="I7184" s="4" t="s">
        <v>2428</v>
      </c>
      <c r="J7184" s="4" t="s">
        <v>2429</v>
      </c>
      <c r="K7184" s="4">
        <v>58</v>
      </c>
      <c r="L7184" s="4">
        <v>0</v>
      </c>
      <c r="M7184" s="4">
        <v>0</v>
      </c>
      <c r="N7184" s="4">
        <v>875063</v>
      </c>
      <c r="O7184" s="4">
        <v>0</v>
      </c>
      <c r="P7184" s="4">
        <v>4375315</v>
      </c>
      <c r="Q7184" s="4">
        <v>9555</v>
      </c>
      <c r="R7184" s="4" t="b">
        <f t="shared" si="131"/>
        <v>0</v>
      </c>
      <c r="S7184" s="4">
        <v>0</v>
      </c>
    </row>
    <row r="7185" spans="1:19" ht="14.25" customHeight="1">
      <c r="A7185" s="4" t="s">
        <v>4149</v>
      </c>
      <c r="B7185" s="5"/>
      <c r="C7185" s="4">
        <v>0</v>
      </c>
      <c r="E7185" s="4" t="b">
        <f t="shared" si="130"/>
        <v>0</v>
      </c>
      <c r="F7185" s="4">
        <v>0</v>
      </c>
      <c r="G7185" s="4">
        <v>860037707</v>
      </c>
      <c r="H7185" s="6">
        <v>44012</v>
      </c>
      <c r="I7185" s="4" t="s">
        <v>2428</v>
      </c>
      <c r="J7185" s="4" t="s">
        <v>2429</v>
      </c>
      <c r="K7185" s="4">
        <v>59</v>
      </c>
      <c r="L7185" s="4">
        <v>0</v>
      </c>
      <c r="M7185" s="4">
        <v>0</v>
      </c>
      <c r="N7185" s="4">
        <v>875063</v>
      </c>
      <c r="O7185" s="4">
        <v>0</v>
      </c>
      <c r="P7185" s="4">
        <v>5250378</v>
      </c>
      <c r="Q7185" s="4">
        <v>9556</v>
      </c>
      <c r="R7185" s="4" t="b">
        <f t="shared" si="131"/>
        <v>0</v>
      </c>
      <c r="S7185" s="4">
        <v>0</v>
      </c>
    </row>
    <row r="7186" spans="1:19" ht="14.25" customHeight="1">
      <c r="A7186" s="4" t="s">
        <v>4149</v>
      </c>
      <c r="B7186" s="5"/>
      <c r="C7186" s="4">
        <v>0</v>
      </c>
      <c r="E7186" s="4" t="b">
        <f t="shared" si="130"/>
        <v>0</v>
      </c>
      <c r="F7186" s="4">
        <v>0</v>
      </c>
      <c r="G7186" s="4">
        <v>860037707</v>
      </c>
      <c r="H7186" s="6">
        <v>44042</v>
      </c>
      <c r="I7186" s="4" t="s">
        <v>2428</v>
      </c>
      <c r="J7186" s="4" t="s">
        <v>2429</v>
      </c>
      <c r="K7186" s="4">
        <v>60</v>
      </c>
      <c r="L7186" s="4">
        <v>0</v>
      </c>
      <c r="M7186" s="4">
        <v>0</v>
      </c>
      <c r="N7186" s="4">
        <v>875063</v>
      </c>
      <c r="O7186" s="4">
        <v>0</v>
      </c>
      <c r="P7186" s="4">
        <v>6125441</v>
      </c>
      <c r="Q7186" s="4">
        <v>9557</v>
      </c>
      <c r="R7186" s="4" t="b">
        <f t="shared" si="131"/>
        <v>0</v>
      </c>
      <c r="S7186" s="4">
        <v>0</v>
      </c>
    </row>
    <row r="7187" spans="1:19" ht="14.25" customHeight="1">
      <c r="A7187" s="4" t="s">
        <v>4149</v>
      </c>
      <c r="B7187" s="5"/>
      <c r="C7187" s="4">
        <v>0</v>
      </c>
      <c r="E7187" s="4" t="b">
        <f t="shared" si="130"/>
        <v>0</v>
      </c>
      <c r="F7187" s="4">
        <v>0</v>
      </c>
      <c r="G7187" s="4">
        <v>860037707</v>
      </c>
      <c r="H7187" s="6">
        <v>44073</v>
      </c>
      <c r="I7187" s="4" t="s">
        <v>2428</v>
      </c>
      <c r="J7187" s="4" t="s">
        <v>2429</v>
      </c>
      <c r="K7187" s="4">
        <v>61</v>
      </c>
      <c r="L7187" s="4">
        <v>0</v>
      </c>
      <c r="M7187" s="4">
        <v>0</v>
      </c>
      <c r="N7187" s="4">
        <v>875063</v>
      </c>
      <c r="O7187" s="4">
        <v>0</v>
      </c>
      <c r="P7187" s="4">
        <v>7000504</v>
      </c>
      <c r="Q7187" s="4">
        <v>9558</v>
      </c>
      <c r="R7187" s="4" t="b">
        <f t="shared" si="131"/>
        <v>0</v>
      </c>
      <c r="S7187" s="4">
        <v>0</v>
      </c>
    </row>
    <row r="7188" spans="1:19" ht="14.25" customHeight="1">
      <c r="A7188" s="4" t="s">
        <v>4149</v>
      </c>
      <c r="B7188" s="5"/>
      <c r="C7188" s="4">
        <v>0</v>
      </c>
      <c r="E7188" s="4" t="b">
        <f t="shared" si="130"/>
        <v>0</v>
      </c>
      <c r="F7188" s="4">
        <v>0</v>
      </c>
      <c r="G7188" s="4">
        <v>860037707</v>
      </c>
      <c r="H7188" s="6">
        <v>44104</v>
      </c>
      <c r="I7188" s="4" t="s">
        <v>2428</v>
      </c>
      <c r="J7188" s="4" t="s">
        <v>2429</v>
      </c>
      <c r="K7188" s="4">
        <v>62</v>
      </c>
      <c r="L7188" s="4">
        <v>0</v>
      </c>
      <c r="M7188" s="4">
        <v>0</v>
      </c>
      <c r="N7188" s="4">
        <v>875063</v>
      </c>
      <c r="O7188" s="4">
        <v>0</v>
      </c>
      <c r="P7188" s="4">
        <v>7875567</v>
      </c>
      <c r="Q7188" s="4">
        <v>9559</v>
      </c>
      <c r="R7188" s="4" t="b">
        <f t="shared" si="131"/>
        <v>0</v>
      </c>
      <c r="S7188" s="4">
        <v>0</v>
      </c>
    </row>
    <row r="7189" spans="1:19" ht="14.25" customHeight="1">
      <c r="A7189" s="4" t="s">
        <v>4149</v>
      </c>
      <c r="B7189" s="5"/>
      <c r="C7189" s="4">
        <v>0</v>
      </c>
      <c r="E7189" s="4" t="b">
        <f t="shared" si="130"/>
        <v>0</v>
      </c>
      <c r="F7189" s="4">
        <v>0</v>
      </c>
      <c r="G7189" s="4">
        <v>860037707</v>
      </c>
      <c r="H7189" s="6">
        <v>44135</v>
      </c>
      <c r="I7189" s="4" t="s">
        <v>2428</v>
      </c>
      <c r="J7189" s="4" t="s">
        <v>2429</v>
      </c>
      <c r="K7189" s="4">
        <v>63</v>
      </c>
      <c r="L7189" s="4">
        <v>0</v>
      </c>
      <c r="M7189" s="4">
        <v>0</v>
      </c>
      <c r="N7189" s="4">
        <v>875063</v>
      </c>
      <c r="O7189" s="4">
        <v>0</v>
      </c>
      <c r="P7189" s="4">
        <v>8750630</v>
      </c>
      <c r="Q7189" s="4">
        <v>9560</v>
      </c>
      <c r="R7189" s="4" t="b">
        <f t="shared" si="131"/>
        <v>0</v>
      </c>
      <c r="S7189" s="4">
        <v>0</v>
      </c>
    </row>
    <row r="7190" spans="1:19" ht="14.25" customHeight="1">
      <c r="A7190" s="4" t="s">
        <v>4149</v>
      </c>
      <c r="B7190" s="5"/>
      <c r="C7190" s="4">
        <v>0</v>
      </c>
      <c r="E7190" s="4" t="b">
        <f t="shared" si="130"/>
        <v>0</v>
      </c>
      <c r="F7190" s="4">
        <v>0</v>
      </c>
      <c r="G7190" s="4">
        <v>860037707</v>
      </c>
      <c r="H7190" s="6">
        <v>44165</v>
      </c>
      <c r="I7190" s="4" t="s">
        <v>2428</v>
      </c>
      <c r="J7190" s="4" t="s">
        <v>2429</v>
      </c>
      <c r="K7190" s="4">
        <v>64</v>
      </c>
      <c r="L7190" s="4">
        <v>0</v>
      </c>
      <c r="M7190" s="4">
        <v>0</v>
      </c>
      <c r="N7190" s="4">
        <v>875063</v>
      </c>
      <c r="O7190" s="4">
        <v>0</v>
      </c>
      <c r="P7190" s="4">
        <v>9625693</v>
      </c>
      <c r="Q7190" s="4">
        <v>9561</v>
      </c>
      <c r="R7190" s="4" t="b">
        <f t="shared" si="131"/>
        <v>0</v>
      </c>
      <c r="S7190" s="4">
        <v>0</v>
      </c>
    </row>
    <row r="7191" spans="1:19" ht="14.25" customHeight="1">
      <c r="A7191" s="4" t="s">
        <v>4149</v>
      </c>
      <c r="B7191" s="5"/>
      <c r="C7191" s="4">
        <v>0</v>
      </c>
      <c r="E7191" s="4" t="b">
        <f t="shared" si="130"/>
        <v>0</v>
      </c>
      <c r="F7191" s="4">
        <v>0</v>
      </c>
      <c r="G7191" s="4">
        <v>860037707</v>
      </c>
      <c r="H7191" s="6">
        <v>44195</v>
      </c>
      <c r="I7191" s="4" t="s">
        <v>2428</v>
      </c>
      <c r="J7191" s="4" t="s">
        <v>2429</v>
      </c>
      <c r="K7191" s="4">
        <v>65</v>
      </c>
      <c r="L7191" s="4">
        <v>0</v>
      </c>
      <c r="M7191" s="4">
        <v>0</v>
      </c>
      <c r="N7191" s="4">
        <v>875059</v>
      </c>
      <c r="O7191" s="4">
        <v>0</v>
      </c>
      <c r="P7191" s="4">
        <v>10500752</v>
      </c>
      <c r="Q7191" s="4">
        <v>9562</v>
      </c>
      <c r="R7191" s="4" t="b">
        <f t="shared" si="131"/>
        <v>0</v>
      </c>
      <c r="S7191" s="4">
        <v>0</v>
      </c>
    </row>
    <row r="7192" spans="1:19" ht="14.25" customHeight="1">
      <c r="A7192" s="4" t="s">
        <v>4149</v>
      </c>
      <c r="B7192" s="5" t="s">
        <v>4151</v>
      </c>
      <c r="C7192" s="4">
        <v>0</v>
      </c>
      <c r="D7192" s="4" t="s">
        <v>4151</v>
      </c>
      <c r="E7192" s="4" t="b">
        <f t="shared" si="130"/>
        <v>0</v>
      </c>
      <c r="F7192" s="4">
        <v>0</v>
      </c>
      <c r="G7192" s="4">
        <v>860037707</v>
      </c>
      <c r="H7192" s="3" t="s">
        <v>21</v>
      </c>
      <c r="K7192" s="4">
        <v>0</v>
      </c>
      <c r="L7192" s="4">
        <v>0</v>
      </c>
      <c r="M7192" s="4">
        <v>0</v>
      </c>
      <c r="N7192" s="4">
        <v>10500752</v>
      </c>
      <c r="O7192" s="4">
        <v>0</v>
      </c>
      <c r="P7192" s="4">
        <v>10500752</v>
      </c>
      <c r="Q7192" s="4">
        <v>9563</v>
      </c>
      <c r="R7192" s="4" t="b">
        <f t="shared" si="131"/>
        <v>0</v>
      </c>
      <c r="S7192" s="4">
        <v>0</v>
      </c>
    </row>
    <row r="7193" spans="1:19" ht="14.25" customHeight="1">
      <c r="A7193" s="4" t="s">
        <v>4149</v>
      </c>
      <c r="B7193" s="5" t="s">
        <v>4152</v>
      </c>
      <c r="C7193" s="4">
        <v>0</v>
      </c>
      <c r="D7193" s="4" t="s">
        <v>4152</v>
      </c>
      <c r="E7193" s="4" t="b">
        <f t="shared" si="130"/>
        <v>0</v>
      </c>
      <c r="F7193" s="4">
        <v>0</v>
      </c>
      <c r="G7193" s="4">
        <v>0</v>
      </c>
      <c r="H7193" s="3" t="s">
        <v>21</v>
      </c>
      <c r="K7193" s="4">
        <v>0</v>
      </c>
      <c r="L7193" s="4">
        <v>0</v>
      </c>
      <c r="M7193" s="4">
        <v>0</v>
      </c>
      <c r="N7193" s="4">
        <v>10500752</v>
      </c>
      <c r="O7193" s="4">
        <v>0</v>
      </c>
      <c r="P7193" s="4">
        <v>10500752</v>
      </c>
      <c r="Q7193" s="4">
        <v>9566</v>
      </c>
      <c r="R7193" s="4" t="b">
        <f t="shared" ref="R7193:R7195" si="132">TRUE()</f>
        <v>1</v>
      </c>
      <c r="S7193" s="4">
        <v>0</v>
      </c>
    </row>
    <row r="7194" spans="1:19" ht="14.25" customHeight="1">
      <c r="A7194" s="4" t="s">
        <v>4148</v>
      </c>
      <c r="B7194" s="5" t="s">
        <v>4153</v>
      </c>
      <c r="C7194" s="4">
        <v>0</v>
      </c>
      <c r="D7194" s="4" t="s">
        <v>4153</v>
      </c>
      <c r="E7194" s="4" t="b">
        <f t="shared" si="130"/>
        <v>0</v>
      </c>
      <c r="F7194" s="4">
        <v>0</v>
      </c>
      <c r="G7194" s="4">
        <v>0</v>
      </c>
      <c r="H7194" s="3" t="s">
        <v>21</v>
      </c>
      <c r="K7194" s="4">
        <v>0</v>
      </c>
      <c r="L7194" s="4">
        <v>0</v>
      </c>
      <c r="M7194" s="4">
        <v>0</v>
      </c>
      <c r="N7194" s="4">
        <v>10500752</v>
      </c>
      <c r="O7194" s="4">
        <v>0</v>
      </c>
      <c r="P7194" s="4">
        <v>10500752</v>
      </c>
      <c r="Q7194" s="4">
        <v>9567</v>
      </c>
      <c r="R7194" s="4" t="b">
        <f t="shared" si="132"/>
        <v>1</v>
      </c>
      <c r="S7194" s="4">
        <v>0</v>
      </c>
    </row>
    <row r="7195" spans="1:19" ht="14.25" customHeight="1">
      <c r="A7195" s="4" t="s">
        <v>4154</v>
      </c>
      <c r="B7195" s="5" t="s">
        <v>2671</v>
      </c>
      <c r="C7195" s="4">
        <v>9</v>
      </c>
      <c r="D7195" s="4" t="s">
        <v>2671</v>
      </c>
      <c r="E7195" s="4" t="b">
        <f t="shared" si="130"/>
        <v>0</v>
      </c>
      <c r="F7195" s="4">
        <v>0</v>
      </c>
      <c r="G7195" s="4">
        <v>0</v>
      </c>
      <c r="H7195" s="3" t="s">
        <v>21</v>
      </c>
      <c r="K7195" s="4">
        <v>0</v>
      </c>
      <c r="L7195" s="4">
        <v>257395520</v>
      </c>
      <c r="M7195" s="4">
        <v>0</v>
      </c>
      <c r="N7195" s="4">
        <v>0</v>
      </c>
      <c r="O7195" s="4">
        <v>0</v>
      </c>
      <c r="P7195" s="4">
        <v>0</v>
      </c>
      <c r="Q7195" s="4">
        <v>9569</v>
      </c>
      <c r="R7195" s="4" t="b">
        <f t="shared" si="132"/>
        <v>1</v>
      </c>
      <c r="S7195" s="4">
        <v>0</v>
      </c>
    </row>
    <row r="7196" spans="1:19" ht="14.25" customHeight="1">
      <c r="A7196" s="4" t="s">
        <v>4155</v>
      </c>
      <c r="B7196" s="5" t="s">
        <v>4156</v>
      </c>
      <c r="C7196" s="4">
        <v>2</v>
      </c>
      <c r="D7196" s="4" t="s">
        <v>4156</v>
      </c>
      <c r="E7196" s="4" t="b">
        <f t="shared" si="130"/>
        <v>0</v>
      </c>
      <c r="F7196" s="4">
        <v>0</v>
      </c>
      <c r="G7196" s="4">
        <v>0</v>
      </c>
      <c r="H7196" s="3" t="s">
        <v>21</v>
      </c>
      <c r="K7196" s="4">
        <v>0</v>
      </c>
      <c r="L7196" s="4">
        <v>242643912</v>
      </c>
      <c r="M7196" s="4">
        <v>0</v>
      </c>
      <c r="N7196" s="4">
        <v>0</v>
      </c>
      <c r="O7196" s="4">
        <v>0</v>
      </c>
      <c r="P7196" s="4">
        <v>0</v>
      </c>
      <c r="Q7196" s="4">
        <v>9570</v>
      </c>
      <c r="R7196" s="4" t="b">
        <f>FALSE()</f>
        <v>0</v>
      </c>
      <c r="S7196" s="4">
        <v>0</v>
      </c>
    </row>
    <row r="7197" spans="1:19" ht="14.25" customHeight="1">
      <c r="A7197" s="4" t="s">
        <v>4157</v>
      </c>
      <c r="B7197" s="5" t="s">
        <v>4158</v>
      </c>
      <c r="C7197" s="4">
        <v>0</v>
      </c>
      <c r="D7197" s="4" t="s">
        <v>4158</v>
      </c>
      <c r="E7197" s="4" t="b">
        <f>TRUE()</f>
        <v>1</v>
      </c>
      <c r="F7197" s="4">
        <v>0</v>
      </c>
      <c r="G7197" s="4">
        <v>0</v>
      </c>
      <c r="H7197" s="3" t="s">
        <v>21</v>
      </c>
      <c r="K7197" s="4">
        <v>0</v>
      </c>
      <c r="L7197" s="4">
        <v>43810644</v>
      </c>
      <c r="M7197" s="4">
        <v>0</v>
      </c>
      <c r="N7197" s="4">
        <v>0</v>
      </c>
      <c r="O7197" s="4">
        <v>0</v>
      </c>
      <c r="P7197" s="4">
        <v>0</v>
      </c>
      <c r="Q7197" s="4">
        <v>9572</v>
      </c>
      <c r="R7197" s="4" t="b">
        <f>TRUE()</f>
        <v>1</v>
      </c>
      <c r="S7197" s="4">
        <v>0</v>
      </c>
    </row>
    <row r="7198" spans="1:19" ht="14.25" customHeight="1">
      <c r="A7198" s="4" t="s">
        <v>4157</v>
      </c>
      <c r="B7198" s="5" t="s">
        <v>1000</v>
      </c>
      <c r="C7198" s="4">
        <v>0</v>
      </c>
      <c r="D7198" s="4" t="s">
        <v>1000</v>
      </c>
      <c r="E7198" s="4" t="b">
        <f t="shared" ref="E7198:E7232" si="133">FALSE()</f>
        <v>0</v>
      </c>
      <c r="F7198" s="4">
        <v>0</v>
      </c>
      <c r="G7198" s="4">
        <v>901121838</v>
      </c>
      <c r="H7198" s="3" t="s">
        <v>21</v>
      </c>
      <c r="K7198" s="4">
        <v>0</v>
      </c>
      <c r="L7198" s="4">
        <v>43810644</v>
      </c>
      <c r="M7198" s="4">
        <v>0</v>
      </c>
      <c r="N7198" s="4">
        <v>0</v>
      </c>
      <c r="O7198" s="4">
        <v>0</v>
      </c>
      <c r="P7198" s="4">
        <v>0</v>
      </c>
      <c r="Q7198" s="4">
        <v>9597</v>
      </c>
      <c r="R7198" s="4" t="b">
        <f t="shared" ref="R7198:R7231" si="134">FALSE()</f>
        <v>0</v>
      </c>
      <c r="S7198" s="4">
        <v>0</v>
      </c>
    </row>
    <row r="7199" spans="1:19" ht="14.25" customHeight="1">
      <c r="A7199" s="4" t="s">
        <v>4157</v>
      </c>
      <c r="B7199" s="5"/>
      <c r="C7199" s="4">
        <v>0</v>
      </c>
      <c r="E7199" s="4" t="b">
        <f t="shared" si="133"/>
        <v>0</v>
      </c>
      <c r="F7199" s="4">
        <v>0</v>
      </c>
      <c r="G7199" s="4">
        <v>901121838</v>
      </c>
      <c r="H7199" s="6">
        <v>43860</v>
      </c>
      <c r="I7199" s="4" t="s">
        <v>2509</v>
      </c>
      <c r="J7199" s="4" t="s">
        <v>2399</v>
      </c>
      <c r="K7199" s="4">
        <v>1045</v>
      </c>
      <c r="L7199" s="4">
        <v>0</v>
      </c>
      <c r="M7199" s="4">
        <v>0</v>
      </c>
      <c r="N7199" s="4">
        <v>3385752</v>
      </c>
      <c r="O7199" s="4">
        <v>0</v>
      </c>
      <c r="P7199" s="4">
        <v>3385752</v>
      </c>
      <c r="Q7199" s="4">
        <v>9598</v>
      </c>
      <c r="R7199" s="4" t="b">
        <f t="shared" si="134"/>
        <v>0</v>
      </c>
      <c r="S7199" s="4">
        <v>0</v>
      </c>
    </row>
    <row r="7200" spans="1:19" ht="14.25" customHeight="1">
      <c r="A7200" s="4" t="s">
        <v>4157</v>
      </c>
      <c r="B7200" s="5"/>
      <c r="C7200" s="4">
        <v>0</v>
      </c>
      <c r="E7200" s="4" t="b">
        <f t="shared" si="133"/>
        <v>0</v>
      </c>
      <c r="F7200" s="4">
        <v>0</v>
      </c>
      <c r="G7200" s="4">
        <v>901121838</v>
      </c>
      <c r="H7200" s="6">
        <v>43860</v>
      </c>
      <c r="I7200" s="4" t="s">
        <v>2509</v>
      </c>
      <c r="J7200" s="4" t="s">
        <v>2399</v>
      </c>
      <c r="K7200" s="4">
        <v>1045</v>
      </c>
      <c r="L7200" s="4">
        <v>0</v>
      </c>
      <c r="M7200" s="4">
        <v>0</v>
      </c>
      <c r="N7200" s="4">
        <v>58484</v>
      </c>
      <c r="O7200" s="4">
        <v>0</v>
      </c>
      <c r="P7200" s="4">
        <v>3444236</v>
      </c>
      <c r="Q7200" s="4">
        <v>9599</v>
      </c>
      <c r="R7200" s="4" t="b">
        <f t="shared" si="134"/>
        <v>0</v>
      </c>
      <c r="S7200" s="4">
        <v>0</v>
      </c>
    </row>
    <row r="7201" spans="1:19" ht="14.25" customHeight="1">
      <c r="A7201" s="4" t="s">
        <v>4157</v>
      </c>
      <c r="B7201" s="5"/>
      <c r="C7201" s="4">
        <v>0</v>
      </c>
      <c r="E7201" s="4" t="b">
        <f t="shared" si="133"/>
        <v>0</v>
      </c>
      <c r="F7201" s="4">
        <v>0</v>
      </c>
      <c r="G7201" s="4">
        <v>901121838</v>
      </c>
      <c r="H7201" s="6">
        <v>43889</v>
      </c>
      <c r="I7201" s="4" t="s">
        <v>2510</v>
      </c>
      <c r="J7201" s="4" t="s">
        <v>2399</v>
      </c>
      <c r="K7201" s="4">
        <v>1060</v>
      </c>
      <c r="L7201" s="4">
        <v>0</v>
      </c>
      <c r="M7201" s="4">
        <v>0</v>
      </c>
      <c r="N7201" s="4">
        <v>3385752</v>
      </c>
      <c r="O7201" s="4">
        <v>0</v>
      </c>
      <c r="P7201" s="4">
        <v>6829988</v>
      </c>
      <c r="Q7201" s="4">
        <v>9600</v>
      </c>
      <c r="R7201" s="4" t="b">
        <f t="shared" si="134"/>
        <v>0</v>
      </c>
      <c r="S7201" s="4">
        <v>0</v>
      </c>
    </row>
    <row r="7202" spans="1:19" ht="14.25" customHeight="1">
      <c r="A7202" s="4" t="s">
        <v>4157</v>
      </c>
      <c r="B7202" s="5"/>
      <c r="C7202" s="4">
        <v>0</v>
      </c>
      <c r="E7202" s="4" t="b">
        <f t="shared" si="133"/>
        <v>0</v>
      </c>
      <c r="F7202" s="4">
        <v>0</v>
      </c>
      <c r="G7202" s="4">
        <v>901121838</v>
      </c>
      <c r="H7202" s="6">
        <v>43889</v>
      </c>
      <c r="I7202" s="4" t="s">
        <v>2510</v>
      </c>
      <c r="J7202" s="4" t="s">
        <v>2399</v>
      </c>
      <c r="K7202" s="4">
        <v>1060</v>
      </c>
      <c r="L7202" s="4">
        <v>0</v>
      </c>
      <c r="M7202" s="4">
        <v>0</v>
      </c>
      <c r="N7202" s="4">
        <v>58484</v>
      </c>
      <c r="O7202" s="4">
        <v>0</v>
      </c>
      <c r="P7202" s="4">
        <v>6888472</v>
      </c>
      <c r="Q7202" s="4">
        <v>9601</v>
      </c>
      <c r="R7202" s="4" t="b">
        <f t="shared" si="134"/>
        <v>0</v>
      </c>
      <c r="S7202" s="4">
        <v>0</v>
      </c>
    </row>
    <row r="7203" spans="1:19" ht="14.25" customHeight="1">
      <c r="A7203" s="4" t="s">
        <v>4157</v>
      </c>
      <c r="B7203" s="5"/>
      <c r="C7203" s="4">
        <v>0</v>
      </c>
      <c r="E7203" s="4" t="b">
        <f t="shared" si="133"/>
        <v>0</v>
      </c>
      <c r="F7203" s="4">
        <v>0</v>
      </c>
      <c r="G7203" s="4">
        <v>901121838</v>
      </c>
      <c r="H7203" s="6">
        <v>43920</v>
      </c>
      <c r="I7203" s="4" t="s">
        <v>2511</v>
      </c>
      <c r="J7203" s="4" t="s">
        <v>2399</v>
      </c>
      <c r="K7203" s="4">
        <v>1071</v>
      </c>
      <c r="L7203" s="4">
        <v>0</v>
      </c>
      <c r="M7203" s="4">
        <v>0</v>
      </c>
      <c r="N7203" s="4">
        <v>3385752</v>
      </c>
      <c r="O7203" s="4">
        <v>0</v>
      </c>
      <c r="P7203" s="4">
        <v>10274224</v>
      </c>
      <c r="Q7203" s="4">
        <v>9602</v>
      </c>
      <c r="R7203" s="4" t="b">
        <f t="shared" si="134"/>
        <v>0</v>
      </c>
      <c r="S7203" s="4">
        <v>0</v>
      </c>
    </row>
    <row r="7204" spans="1:19" ht="14.25" customHeight="1">
      <c r="A7204" s="4" t="s">
        <v>4157</v>
      </c>
      <c r="B7204" s="5"/>
      <c r="C7204" s="4">
        <v>0</v>
      </c>
      <c r="E7204" s="4" t="b">
        <f t="shared" si="133"/>
        <v>0</v>
      </c>
      <c r="F7204" s="4">
        <v>0</v>
      </c>
      <c r="G7204" s="4">
        <v>901121838</v>
      </c>
      <c r="H7204" s="6">
        <v>43920</v>
      </c>
      <c r="I7204" s="4" t="s">
        <v>2511</v>
      </c>
      <c r="J7204" s="4" t="s">
        <v>2399</v>
      </c>
      <c r="K7204" s="4">
        <v>1071</v>
      </c>
      <c r="L7204" s="4">
        <v>0</v>
      </c>
      <c r="M7204" s="4">
        <v>0</v>
      </c>
      <c r="N7204" s="4">
        <v>58484</v>
      </c>
      <c r="O7204" s="4">
        <v>0</v>
      </c>
      <c r="P7204" s="4">
        <v>10332708</v>
      </c>
      <c r="Q7204" s="4">
        <v>9603</v>
      </c>
      <c r="R7204" s="4" t="b">
        <f t="shared" si="134"/>
        <v>0</v>
      </c>
      <c r="S7204" s="4">
        <v>0</v>
      </c>
    </row>
    <row r="7205" spans="1:19" ht="14.25" customHeight="1">
      <c r="A7205" s="4" t="s">
        <v>4157</v>
      </c>
      <c r="B7205" s="5"/>
      <c r="C7205" s="4">
        <v>0</v>
      </c>
      <c r="E7205" s="4" t="b">
        <f t="shared" si="133"/>
        <v>0</v>
      </c>
      <c r="F7205" s="4">
        <v>0</v>
      </c>
      <c r="G7205" s="4">
        <v>901121838</v>
      </c>
      <c r="H7205" s="6">
        <v>43951</v>
      </c>
      <c r="I7205" s="4" t="s">
        <v>2511</v>
      </c>
      <c r="J7205" s="4" t="s">
        <v>2399</v>
      </c>
      <c r="K7205" s="4">
        <v>1085</v>
      </c>
      <c r="L7205" s="4">
        <v>0</v>
      </c>
      <c r="M7205" s="4">
        <v>0</v>
      </c>
      <c r="N7205" s="4">
        <v>4198332</v>
      </c>
      <c r="O7205" s="4">
        <v>0</v>
      </c>
      <c r="P7205" s="4">
        <v>14531040</v>
      </c>
      <c r="Q7205" s="4">
        <v>9604</v>
      </c>
      <c r="R7205" s="4" t="b">
        <f t="shared" si="134"/>
        <v>0</v>
      </c>
      <c r="S7205" s="4">
        <v>0</v>
      </c>
    </row>
    <row r="7206" spans="1:19" ht="14.25" customHeight="1">
      <c r="A7206" s="4" t="s">
        <v>4157</v>
      </c>
      <c r="B7206" s="5"/>
      <c r="C7206" s="4">
        <v>0</v>
      </c>
      <c r="E7206" s="4" t="b">
        <f t="shared" si="133"/>
        <v>0</v>
      </c>
      <c r="F7206" s="4">
        <v>0</v>
      </c>
      <c r="G7206" s="4">
        <v>901121838</v>
      </c>
      <c r="H7206" s="6">
        <v>43951</v>
      </c>
      <c r="I7206" s="4" t="s">
        <v>4159</v>
      </c>
      <c r="J7206" s="4" t="s">
        <v>2399</v>
      </c>
      <c r="K7206" s="4">
        <v>1085</v>
      </c>
      <c r="L7206" s="4">
        <v>0</v>
      </c>
      <c r="M7206" s="4">
        <v>0</v>
      </c>
      <c r="N7206" s="4">
        <v>72516</v>
      </c>
      <c r="O7206" s="4">
        <v>0</v>
      </c>
      <c r="P7206" s="4">
        <v>14603556</v>
      </c>
      <c r="Q7206" s="4">
        <v>9605</v>
      </c>
      <c r="R7206" s="4" t="b">
        <f t="shared" si="134"/>
        <v>0</v>
      </c>
      <c r="S7206" s="4">
        <v>0</v>
      </c>
    </row>
    <row r="7207" spans="1:19" ht="14.25" customHeight="1">
      <c r="A7207" s="4" t="s">
        <v>4157</v>
      </c>
      <c r="B7207" s="5"/>
      <c r="C7207" s="4">
        <v>0</v>
      </c>
      <c r="E7207" s="4" t="b">
        <f t="shared" si="133"/>
        <v>0</v>
      </c>
      <c r="F7207" s="4">
        <v>0</v>
      </c>
      <c r="G7207" s="4">
        <v>901121838</v>
      </c>
      <c r="H7207" s="6">
        <v>43981</v>
      </c>
      <c r="I7207" s="4" t="s">
        <v>2513</v>
      </c>
      <c r="J7207" s="4" t="s">
        <v>2399</v>
      </c>
      <c r="K7207" s="4">
        <v>1095</v>
      </c>
      <c r="L7207" s="4">
        <v>0</v>
      </c>
      <c r="M7207" s="4">
        <v>0</v>
      </c>
      <c r="N7207" s="4">
        <v>3262633</v>
      </c>
      <c r="O7207" s="4">
        <v>0</v>
      </c>
      <c r="P7207" s="4">
        <v>17866189</v>
      </c>
      <c r="Q7207" s="4">
        <v>9606</v>
      </c>
      <c r="R7207" s="4" t="b">
        <f t="shared" si="134"/>
        <v>0</v>
      </c>
      <c r="S7207" s="4">
        <v>0</v>
      </c>
    </row>
    <row r="7208" spans="1:19" ht="14.25" customHeight="1">
      <c r="A7208" s="4" t="s">
        <v>4157</v>
      </c>
      <c r="B7208" s="5"/>
      <c r="C7208" s="4">
        <v>0</v>
      </c>
      <c r="E7208" s="4" t="b">
        <f t="shared" si="133"/>
        <v>0</v>
      </c>
      <c r="F7208" s="4">
        <v>0</v>
      </c>
      <c r="G7208" s="4">
        <v>901121838</v>
      </c>
      <c r="H7208" s="6">
        <v>43981</v>
      </c>
      <c r="I7208" s="4" t="s">
        <v>2513</v>
      </c>
      <c r="J7208" s="4" t="s">
        <v>2399</v>
      </c>
      <c r="K7208" s="4">
        <v>1095</v>
      </c>
      <c r="L7208" s="4">
        <v>0</v>
      </c>
      <c r="M7208" s="4">
        <v>0</v>
      </c>
      <c r="N7208" s="4">
        <v>326263</v>
      </c>
      <c r="O7208" s="4">
        <v>0</v>
      </c>
      <c r="P7208" s="4">
        <v>18192452</v>
      </c>
      <c r="Q7208" s="4">
        <v>9607</v>
      </c>
      <c r="R7208" s="4" t="b">
        <f t="shared" si="134"/>
        <v>0</v>
      </c>
      <c r="S7208" s="4">
        <v>0</v>
      </c>
    </row>
    <row r="7209" spans="1:19" ht="14.25" customHeight="1">
      <c r="A7209" s="4" t="s">
        <v>4157</v>
      </c>
      <c r="B7209" s="5"/>
      <c r="C7209" s="4">
        <v>0</v>
      </c>
      <c r="E7209" s="4" t="b">
        <f t="shared" si="133"/>
        <v>0</v>
      </c>
      <c r="F7209" s="4">
        <v>0</v>
      </c>
      <c r="G7209" s="4">
        <v>901121838</v>
      </c>
      <c r="H7209" s="6">
        <v>43981</v>
      </c>
      <c r="I7209" s="4" t="s">
        <v>2515</v>
      </c>
      <c r="J7209" s="4" t="s">
        <v>2399</v>
      </c>
      <c r="K7209" s="4">
        <v>1095</v>
      </c>
      <c r="L7209" s="4">
        <v>0</v>
      </c>
      <c r="M7209" s="4">
        <v>0</v>
      </c>
      <c r="N7209" s="4">
        <v>61990</v>
      </c>
      <c r="O7209" s="4">
        <v>0</v>
      </c>
      <c r="P7209" s="4">
        <v>18254442</v>
      </c>
      <c r="Q7209" s="4">
        <v>9608</v>
      </c>
      <c r="R7209" s="4" t="b">
        <f t="shared" si="134"/>
        <v>0</v>
      </c>
      <c r="S7209" s="4">
        <v>0</v>
      </c>
    </row>
    <row r="7210" spans="1:19" ht="14.25" customHeight="1">
      <c r="A7210" s="4" t="s">
        <v>4157</v>
      </c>
      <c r="B7210" s="5"/>
      <c r="C7210" s="4">
        <v>0</v>
      </c>
      <c r="E7210" s="4" t="b">
        <f t="shared" si="133"/>
        <v>0</v>
      </c>
      <c r="F7210" s="4">
        <v>0</v>
      </c>
      <c r="G7210" s="4">
        <v>901121838</v>
      </c>
      <c r="H7210" s="6">
        <v>44008</v>
      </c>
      <c r="I7210" s="4" t="s">
        <v>2516</v>
      </c>
      <c r="J7210" s="4" t="s">
        <v>2399</v>
      </c>
      <c r="K7210" s="4">
        <v>1113</v>
      </c>
      <c r="L7210" s="4">
        <v>0</v>
      </c>
      <c r="M7210" s="4">
        <v>0</v>
      </c>
      <c r="N7210" s="4">
        <v>3262633</v>
      </c>
      <c r="O7210" s="4">
        <v>0</v>
      </c>
      <c r="P7210" s="4">
        <v>21517075</v>
      </c>
      <c r="Q7210" s="4">
        <v>9609</v>
      </c>
      <c r="R7210" s="4" t="b">
        <f t="shared" si="134"/>
        <v>0</v>
      </c>
      <c r="S7210" s="4">
        <v>0</v>
      </c>
    </row>
    <row r="7211" spans="1:19" ht="14.25" customHeight="1">
      <c r="A7211" s="4" t="s">
        <v>4157</v>
      </c>
      <c r="B7211" s="5"/>
      <c r="C7211" s="4">
        <v>0</v>
      </c>
      <c r="E7211" s="4" t="b">
        <f t="shared" si="133"/>
        <v>0</v>
      </c>
      <c r="F7211" s="4">
        <v>0</v>
      </c>
      <c r="G7211" s="4">
        <v>901121838</v>
      </c>
      <c r="H7211" s="6">
        <v>44008</v>
      </c>
      <c r="I7211" s="4" t="s">
        <v>2516</v>
      </c>
      <c r="J7211" s="4" t="s">
        <v>2399</v>
      </c>
      <c r="K7211" s="4">
        <v>1113</v>
      </c>
      <c r="L7211" s="4">
        <v>0</v>
      </c>
      <c r="M7211" s="4">
        <v>0</v>
      </c>
      <c r="N7211" s="4">
        <v>326263</v>
      </c>
      <c r="O7211" s="4">
        <v>0</v>
      </c>
      <c r="P7211" s="4">
        <v>21843338</v>
      </c>
      <c r="Q7211" s="4">
        <v>9610</v>
      </c>
      <c r="R7211" s="4" t="b">
        <f t="shared" si="134"/>
        <v>0</v>
      </c>
      <c r="S7211" s="4">
        <v>0</v>
      </c>
    </row>
    <row r="7212" spans="1:19" ht="14.25" customHeight="1">
      <c r="A7212" s="4" t="s">
        <v>4157</v>
      </c>
      <c r="B7212" s="5"/>
      <c r="C7212" s="4">
        <v>0</v>
      </c>
      <c r="E7212" s="4" t="b">
        <f t="shared" si="133"/>
        <v>0</v>
      </c>
      <c r="F7212" s="4">
        <v>0</v>
      </c>
      <c r="G7212" s="4">
        <v>901121838</v>
      </c>
      <c r="H7212" s="6">
        <v>44008</v>
      </c>
      <c r="I7212" s="4" t="s">
        <v>2516</v>
      </c>
      <c r="J7212" s="4" t="s">
        <v>2399</v>
      </c>
      <c r="K7212" s="4">
        <v>1113</v>
      </c>
      <c r="L7212" s="4">
        <v>0</v>
      </c>
      <c r="M7212" s="4">
        <v>0</v>
      </c>
      <c r="N7212" s="4">
        <v>61990</v>
      </c>
      <c r="O7212" s="4">
        <v>0</v>
      </c>
      <c r="P7212" s="4">
        <v>21905328</v>
      </c>
      <c r="Q7212" s="4">
        <v>9611</v>
      </c>
      <c r="R7212" s="4" t="b">
        <f t="shared" si="134"/>
        <v>0</v>
      </c>
      <c r="S7212" s="4">
        <v>0</v>
      </c>
    </row>
    <row r="7213" spans="1:19" ht="14.25" customHeight="1">
      <c r="A7213" s="4" t="s">
        <v>4157</v>
      </c>
      <c r="B7213" s="5"/>
      <c r="C7213" s="4">
        <v>0</v>
      </c>
      <c r="E7213" s="4" t="b">
        <f t="shared" si="133"/>
        <v>0</v>
      </c>
      <c r="F7213" s="4">
        <v>0</v>
      </c>
      <c r="G7213" s="4">
        <v>901121838</v>
      </c>
      <c r="H7213" s="6">
        <v>44027</v>
      </c>
      <c r="I7213" s="4" t="s">
        <v>2517</v>
      </c>
      <c r="J7213" s="4" t="s">
        <v>2399</v>
      </c>
      <c r="K7213" s="4">
        <v>1121</v>
      </c>
      <c r="L7213" s="4">
        <v>0</v>
      </c>
      <c r="M7213" s="4">
        <v>0</v>
      </c>
      <c r="N7213" s="4">
        <v>3262633</v>
      </c>
      <c r="O7213" s="4">
        <v>0</v>
      </c>
      <c r="P7213" s="4">
        <v>25167961</v>
      </c>
      <c r="Q7213" s="4">
        <v>9612</v>
      </c>
      <c r="R7213" s="4" t="b">
        <f t="shared" si="134"/>
        <v>0</v>
      </c>
      <c r="S7213" s="4">
        <v>0</v>
      </c>
    </row>
    <row r="7214" spans="1:19" ht="14.25" customHeight="1">
      <c r="A7214" s="4" t="s">
        <v>4157</v>
      </c>
      <c r="B7214" s="5"/>
      <c r="C7214" s="4">
        <v>0</v>
      </c>
      <c r="E7214" s="4" t="b">
        <f t="shared" si="133"/>
        <v>0</v>
      </c>
      <c r="F7214" s="4">
        <v>0</v>
      </c>
      <c r="G7214" s="4">
        <v>901121838</v>
      </c>
      <c r="H7214" s="6">
        <v>44027</v>
      </c>
      <c r="I7214" s="4" t="s">
        <v>2517</v>
      </c>
      <c r="J7214" s="4" t="s">
        <v>2399</v>
      </c>
      <c r="K7214" s="4">
        <v>1121</v>
      </c>
      <c r="L7214" s="4">
        <v>0</v>
      </c>
      <c r="M7214" s="4">
        <v>0</v>
      </c>
      <c r="N7214" s="4">
        <v>326263</v>
      </c>
      <c r="O7214" s="4">
        <v>0</v>
      </c>
      <c r="P7214" s="4">
        <v>25494224</v>
      </c>
      <c r="Q7214" s="4">
        <v>9613</v>
      </c>
      <c r="R7214" s="4" t="b">
        <f t="shared" si="134"/>
        <v>0</v>
      </c>
      <c r="S7214" s="4">
        <v>0</v>
      </c>
    </row>
    <row r="7215" spans="1:19" ht="14.25" customHeight="1">
      <c r="A7215" s="4" t="s">
        <v>4157</v>
      </c>
      <c r="B7215" s="5"/>
      <c r="C7215" s="4">
        <v>0</v>
      </c>
      <c r="E7215" s="4" t="b">
        <f t="shared" si="133"/>
        <v>0</v>
      </c>
      <c r="F7215" s="4">
        <v>0</v>
      </c>
      <c r="G7215" s="4">
        <v>901121838</v>
      </c>
      <c r="H7215" s="6">
        <v>44027</v>
      </c>
      <c r="I7215" s="4" t="s">
        <v>2517</v>
      </c>
      <c r="J7215" s="4" t="s">
        <v>2399</v>
      </c>
      <c r="K7215" s="4">
        <v>1121</v>
      </c>
      <c r="L7215" s="4">
        <v>0</v>
      </c>
      <c r="M7215" s="4">
        <v>0</v>
      </c>
      <c r="N7215" s="4">
        <v>61990</v>
      </c>
      <c r="O7215" s="4">
        <v>0</v>
      </c>
      <c r="P7215" s="4">
        <v>25556214</v>
      </c>
      <c r="Q7215" s="4">
        <v>9614</v>
      </c>
      <c r="R7215" s="4" t="b">
        <f t="shared" si="134"/>
        <v>0</v>
      </c>
      <c r="S7215" s="4">
        <v>0</v>
      </c>
    </row>
    <row r="7216" spans="1:19" ht="14.25" customHeight="1">
      <c r="A7216" s="4" t="s">
        <v>4157</v>
      </c>
      <c r="B7216" s="5"/>
      <c r="C7216" s="4">
        <v>0</v>
      </c>
      <c r="E7216" s="4" t="b">
        <f t="shared" si="133"/>
        <v>0</v>
      </c>
      <c r="F7216" s="4">
        <v>0</v>
      </c>
      <c r="G7216" s="4">
        <v>901121838</v>
      </c>
      <c r="H7216" s="6">
        <v>44073</v>
      </c>
      <c r="I7216" s="4" t="s">
        <v>2518</v>
      </c>
      <c r="J7216" s="4" t="s">
        <v>2399</v>
      </c>
      <c r="K7216" s="4">
        <v>1134</v>
      </c>
      <c r="L7216" s="4">
        <v>0</v>
      </c>
      <c r="M7216" s="4">
        <v>0</v>
      </c>
      <c r="N7216" s="4">
        <v>3262633</v>
      </c>
      <c r="O7216" s="4">
        <v>0</v>
      </c>
      <c r="P7216" s="4">
        <v>28818847</v>
      </c>
      <c r="Q7216" s="4">
        <v>9615</v>
      </c>
      <c r="R7216" s="4" t="b">
        <f t="shared" si="134"/>
        <v>0</v>
      </c>
      <c r="S7216" s="4">
        <v>0</v>
      </c>
    </row>
    <row r="7217" spans="1:19" ht="14.25" customHeight="1">
      <c r="A7217" s="4" t="s">
        <v>4157</v>
      </c>
      <c r="B7217" s="5"/>
      <c r="C7217" s="4">
        <v>0</v>
      </c>
      <c r="E7217" s="4" t="b">
        <f t="shared" si="133"/>
        <v>0</v>
      </c>
      <c r="F7217" s="4">
        <v>0</v>
      </c>
      <c r="G7217" s="4">
        <v>901121838</v>
      </c>
      <c r="H7217" s="6">
        <v>44073</v>
      </c>
      <c r="I7217" s="4" t="s">
        <v>2518</v>
      </c>
      <c r="J7217" s="4" t="s">
        <v>2399</v>
      </c>
      <c r="K7217" s="4">
        <v>1134</v>
      </c>
      <c r="L7217" s="4">
        <v>0</v>
      </c>
      <c r="M7217" s="4">
        <v>0</v>
      </c>
      <c r="N7217" s="4">
        <v>326263</v>
      </c>
      <c r="O7217" s="4">
        <v>0</v>
      </c>
      <c r="P7217" s="4">
        <v>29145110</v>
      </c>
      <c r="Q7217" s="4">
        <v>9616</v>
      </c>
      <c r="R7217" s="4" t="b">
        <f t="shared" si="134"/>
        <v>0</v>
      </c>
      <c r="S7217" s="4">
        <v>0</v>
      </c>
    </row>
    <row r="7218" spans="1:19" ht="14.25" customHeight="1">
      <c r="A7218" s="4" t="s">
        <v>4157</v>
      </c>
      <c r="B7218" s="5"/>
      <c r="C7218" s="4">
        <v>0</v>
      </c>
      <c r="E7218" s="4" t="b">
        <f t="shared" si="133"/>
        <v>0</v>
      </c>
      <c r="F7218" s="4">
        <v>0</v>
      </c>
      <c r="G7218" s="4">
        <v>901121838</v>
      </c>
      <c r="H7218" s="6">
        <v>44073</v>
      </c>
      <c r="I7218" s="4" t="s">
        <v>2518</v>
      </c>
      <c r="J7218" s="4" t="s">
        <v>2399</v>
      </c>
      <c r="K7218" s="4">
        <v>1134</v>
      </c>
      <c r="L7218" s="4">
        <v>0</v>
      </c>
      <c r="M7218" s="4">
        <v>0</v>
      </c>
      <c r="N7218" s="4">
        <v>61990</v>
      </c>
      <c r="O7218" s="4">
        <v>0</v>
      </c>
      <c r="P7218" s="4">
        <v>29207100</v>
      </c>
      <c r="Q7218" s="4">
        <v>9617</v>
      </c>
      <c r="R7218" s="4" t="b">
        <f t="shared" si="134"/>
        <v>0</v>
      </c>
      <c r="S7218" s="4">
        <v>0</v>
      </c>
    </row>
    <row r="7219" spans="1:19" ht="14.25" customHeight="1">
      <c r="A7219" s="4" t="s">
        <v>4157</v>
      </c>
      <c r="B7219" s="5"/>
      <c r="C7219" s="4">
        <v>0</v>
      </c>
      <c r="E7219" s="4" t="b">
        <f t="shared" si="133"/>
        <v>0</v>
      </c>
      <c r="F7219" s="4">
        <v>0</v>
      </c>
      <c r="G7219" s="4">
        <v>901121838</v>
      </c>
      <c r="H7219" s="6">
        <v>44104</v>
      </c>
      <c r="I7219" s="4" t="s">
        <v>2519</v>
      </c>
      <c r="J7219" s="4" t="s">
        <v>2399</v>
      </c>
      <c r="K7219" s="4">
        <v>1154</v>
      </c>
      <c r="L7219" s="4">
        <v>0</v>
      </c>
      <c r="M7219" s="4">
        <v>0</v>
      </c>
      <c r="N7219" s="4">
        <v>3262633</v>
      </c>
      <c r="O7219" s="4">
        <v>0</v>
      </c>
      <c r="P7219" s="4">
        <v>32469733</v>
      </c>
      <c r="Q7219" s="4">
        <v>9618</v>
      </c>
      <c r="R7219" s="4" t="b">
        <f t="shared" si="134"/>
        <v>0</v>
      </c>
      <c r="S7219" s="4">
        <v>0</v>
      </c>
    </row>
    <row r="7220" spans="1:19" ht="14.25" customHeight="1">
      <c r="A7220" s="4" t="s">
        <v>4157</v>
      </c>
      <c r="B7220" s="5"/>
      <c r="C7220" s="4">
        <v>0</v>
      </c>
      <c r="E7220" s="4" t="b">
        <f t="shared" si="133"/>
        <v>0</v>
      </c>
      <c r="F7220" s="4">
        <v>0</v>
      </c>
      <c r="G7220" s="4">
        <v>901121838</v>
      </c>
      <c r="H7220" s="6">
        <v>44104</v>
      </c>
      <c r="I7220" s="4" t="s">
        <v>2519</v>
      </c>
      <c r="J7220" s="4" t="s">
        <v>2399</v>
      </c>
      <c r="K7220" s="4">
        <v>1154</v>
      </c>
      <c r="L7220" s="4">
        <v>0</v>
      </c>
      <c r="M7220" s="4">
        <v>0</v>
      </c>
      <c r="N7220" s="4">
        <v>326263</v>
      </c>
      <c r="O7220" s="4">
        <v>0</v>
      </c>
      <c r="P7220" s="4">
        <v>32795996</v>
      </c>
      <c r="Q7220" s="4">
        <v>9619</v>
      </c>
      <c r="R7220" s="4" t="b">
        <f t="shared" si="134"/>
        <v>0</v>
      </c>
      <c r="S7220" s="4">
        <v>0</v>
      </c>
    </row>
    <row r="7221" spans="1:19" ht="14.25" customHeight="1">
      <c r="A7221" s="4" t="s">
        <v>4157</v>
      </c>
      <c r="B7221" s="5"/>
      <c r="C7221" s="4">
        <v>0</v>
      </c>
      <c r="E7221" s="4" t="b">
        <f t="shared" si="133"/>
        <v>0</v>
      </c>
      <c r="F7221" s="4">
        <v>0</v>
      </c>
      <c r="G7221" s="4">
        <v>901121838</v>
      </c>
      <c r="H7221" s="6">
        <v>44104</v>
      </c>
      <c r="I7221" s="4" t="s">
        <v>2519</v>
      </c>
      <c r="J7221" s="4" t="s">
        <v>2399</v>
      </c>
      <c r="K7221" s="4">
        <v>1154</v>
      </c>
      <c r="L7221" s="4">
        <v>0</v>
      </c>
      <c r="M7221" s="4">
        <v>0</v>
      </c>
      <c r="N7221" s="4">
        <v>61990</v>
      </c>
      <c r="O7221" s="4">
        <v>0</v>
      </c>
      <c r="P7221" s="4">
        <v>32857986</v>
      </c>
      <c r="Q7221" s="4">
        <v>9620</v>
      </c>
      <c r="R7221" s="4" t="b">
        <f t="shared" si="134"/>
        <v>0</v>
      </c>
      <c r="S7221" s="4">
        <v>0</v>
      </c>
    </row>
    <row r="7222" spans="1:19" ht="14.25" customHeight="1">
      <c r="A7222" s="4" t="s">
        <v>4157</v>
      </c>
      <c r="B7222" s="5"/>
      <c r="C7222" s="4">
        <v>0</v>
      </c>
      <c r="E7222" s="4" t="b">
        <f t="shared" si="133"/>
        <v>0</v>
      </c>
      <c r="F7222" s="4">
        <v>0</v>
      </c>
      <c r="G7222" s="4">
        <v>901121838</v>
      </c>
      <c r="H7222" s="6">
        <v>44133</v>
      </c>
      <c r="I7222" s="4" t="s">
        <v>2520</v>
      </c>
      <c r="J7222" s="4" t="s">
        <v>2399</v>
      </c>
      <c r="K7222" s="4">
        <v>1168</v>
      </c>
      <c r="L7222" s="4">
        <v>0</v>
      </c>
      <c r="M7222" s="4">
        <v>0</v>
      </c>
      <c r="N7222" s="4">
        <v>3262633</v>
      </c>
      <c r="O7222" s="4">
        <v>0</v>
      </c>
      <c r="P7222" s="4">
        <v>36120619</v>
      </c>
      <c r="Q7222" s="4">
        <v>9621</v>
      </c>
      <c r="R7222" s="4" t="b">
        <f t="shared" si="134"/>
        <v>0</v>
      </c>
      <c r="S7222" s="4">
        <v>0</v>
      </c>
    </row>
    <row r="7223" spans="1:19" ht="14.25" customHeight="1">
      <c r="A7223" s="4" t="s">
        <v>4157</v>
      </c>
      <c r="B7223" s="5"/>
      <c r="C7223" s="4">
        <v>0</v>
      </c>
      <c r="E7223" s="4" t="b">
        <f t="shared" si="133"/>
        <v>0</v>
      </c>
      <c r="F7223" s="4">
        <v>0</v>
      </c>
      <c r="G7223" s="4">
        <v>901121838</v>
      </c>
      <c r="H7223" s="6">
        <v>44133</v>
      </c>
      <c r="I7223" s="4" t="s">
        <v>2520</v>
      </c>
      <c r="J7223" s="4" t="s">
        <v>2399</v>
      </c>
      <c r="K7223" s="4">
        <v>1168</v>
      </c>
      <c r="L7223" s="4">
        <v>0</v>
      </c>
      <c r="M7223" s="4">
        <v>0</v>
      </c>
      <c r="N7223" s="4">
        <v>326263</v>
      </c>
      <c r="O7223" s="4">
        <v>0</v>
      </c>
      <c r="P7223" s="4">
        <v>36446882</v>
      </c>
      <c r="Q7223" s="4">
        <v>9622</v>
      </c>
      <c r="R7223" s="4" t="b">
        <f t="shared" si="134"/>
        <v>0</v>
      </c>
      <c r="S7223" s="4">
        <v>0</v>
      </c>
    </row>
    <row r="7224" spans="1:19" ht="14.25" customHeight="1">
      <c r="A7224" s="4" t="s">
        <v>4157</v>
      </c>
      <c r="B7224" s="5"/>
      <c r="C7224" s="4">
        <v>0</v>
      </c>
      <c r="E7224" s="4" t="b">
        <f t="shared" si="133"/>
        <v>0</v>
      </c>
      <c r="F7224" s="4">
        <v>0</v>
      </c>
      <c r="G7224" s="4">
        <v>901121838</v>
      </c>
      <c r="H7224" s="6">
        <v>44133</v>
      </c>
      <c r="I7224" s="4" t="s">
        <v>2520</v>
      </c>
      <c r="J7224" s="4" t="s">
        <v>2399</v>
      </c>
      <c r="K7224" s="4">
        <v>1168</v>
      </c>
      <c r="L7224" s="4">
        <v>0</v>
      </c>
      <c r="M7224" s="4">
        <v>0</v>
      </c>
      <c r="N7224" s="4">
        <v>61990</v>
      </c>
      <c r="O7224" s="4">
        <v>0</v>
      </c>
      <c r="P7224" s="4">
        <v>36508872</v>
      </c>
      <c r="Q7224" s="4">
        <v>9623</v>
      </c>
      <c r="R7224" s="4" t="b">
        <f t="shared" si="134"/>
        <v>0</v>
      </c>
      <c r="S7224" s="4">
        <v>0</v>
      </c>
    </row>
    <row r="7225" spans="1:19" ht="14.25" customHeight="1">
      <c r="A7225" s="4" t="s">
        <v>4157</v>
      </c>
      <c r="B7225" s="5"/>
      <c r="C7225" s="4">
        <v>0</v>
      </c>
      <c r="E7225" s="4" t="b">
        <f t="shared" si="133"/>
        <v>0</v>
      </c>
      <c r="F7225" s="4">
        <v>0</v>
      </c>
      <c r="G7225" s="4">
        <v>901121838</v>
      </c>
      <c r="H7225" s="6">
        <v>44164</v>
      </c>
      <c r="I7225" s="4" t="s">
        <v>2521</v>
      </c>
      <c r="J7225" s="4" t="s">
        <v>2399</v>
      </c>
      <c r="K7225" s="4">
        <v>1179</v>
      </c>
      <c r="L7225" s="4">
        <v>0</v>
      </c>
      <c r="M7225" s="4">
        <v>0</v>
      </c>
      <c r="N7225" s="4">
        <v>3262633</v>
      </c>
      <c r="O7225" s="4">
        <v>0</v>
      </c>
      <c r="P7225" s="4">
        <v>39771505</v>
      </c>
      <c r="Q7225" s="4">
        <v>9624</v>
      </c>
      <c r="R7225" s="4" t="b">
        <f t="shared" si="134"/>
        <v>0</v>
      </c>
      <c r="S7225" s="4">
        <v>0</v>
      </c>
    </row>
    <row r="7226" spans="1:19" ht="14.25" customHeight="1">
      <c r="A7226" s="4" t="s">
        <v>4157</v>
      </c>
      <c r="B7226" s="5"/>
      <c r="C7226" s="4">
        <v>0</v>
      </c>
      <c r="E7226" s="4" t="b">
        <f t="shared" si="133"/>
        <v>0</v>
      </c>
      <c r="F7226" s="4">
        <v>0</v>
      </c>
      <c r="G7226" s="4">
        <v>901121838</v>
      </c>
      <c r="H7226" s="6">
        <v>44164</v>
      </c>
      <c r="I7226" s="4" t="s">
        <v>2521</v>
      </c>
      <c r="J7226" s="4" t="s">
        <v>2399</v>
      </c>
      <c r="K7226" s="4">
        <v>1179</v>
      </c>
      <c r="L7226" s="4">
        <v>0</v>
      </c>
      <c r="M7226" s="4">
        <v>0</v>
      </c>
      <c r="N7226" s="4">
        <v>326263</v>
      </c>
      <c r="O7226" s="4">
        <v>0</v>
      </c>
      <c r="P7226" s="4">
        <v>40097768</v>
      </c>
      <c r="Q7226" s="4">
        <v>9625</v>
      </c>
      <c r="R7226" s="4" t="b">
        <f t="shared" si="134"/>
        <v>0</v>
      </c>
      <c r="S7226" s="4">
        <v>0</v>
      </c>
    </row>
    <row r="7227" spans="1:19" ht="14.25" customHeight="1">
      <c r="A7227" s="4" t="s">
        <v>4157</v>
      </c>
      <c r="B7227" s="5"/>
      <c r="C7227" s="4">
        <v>0</v>
      </c>
      <c r="E7227" s="4" t="b">
        <f t="shared" si="133"/>
        <v>0</v>
      </c>
      <c r="F7227" s="4">
        <v>0</v>
      </c>
      <c r="G7227" s="4">
        <v>901121838</v>
      </c>
      <c r="H7227" s="6">
        <v>44164</v>
      </c>
      <c r="I7227" s="4" t="s">
        <v>2521</v>
      </c>
      <c r="J7227" s="4" t="s">
        <v>2399</v>
      </c>
      <c r="K7227" s="4">
        <v>1179</v>
      </c>
      <c r="L7227" s="4">
        <v>0</v>
      </c>
      <c r="M7227" s="4">
        <v>0</v>
      </c>
      <c r="N7227" s="4">
        <v>61990</v>
      </c>
      <c r="O7227" s="4">
        <v>0</v>
      </c>
      <c r="P7227" s="4">
        <v>40159758</v>
      </c>
      <c r="Q7227" s="4">
        <v>9626</v>
      </c>
      <c r="R7227" s="4" t="b">
        <f t="shared" si="134"/>
        <v>0</v>
      </c>
      <c r="S7227" s="4">
        <v>0</v>
      </c>
    </row>
    <row r="7228" spans="1:19" ht="14.25" customHeight="1">
      <c r="A7228" s="4" t="s">
        <v>4157</v>
      </c>
      <c r="B7228" s="5"/>
      <c r="C7228" s="4">
        <v>0</v>
      </c>
      <c r="E7228" s="4" t="b">
        <f t="shared" si="133"/>
        <v>0</v>
      </c>
      <c r="F7228" s="4">
        <v>0</v>
      </c>
      <c r="G7228" s="4">
        <v>901121838</v>
      </c>
      <c r="H7228" s="6">
        <v>44178</v>
      </c>
      <c r="I7228" s="4" t="s">
        <v>2522</v>
      </c>
      <c r="J7228" s="4" t="s">
        <v>2399</v>
      </c>
      <c r="K7228" s="4">
        <v>1191</v>
      </c>
      <c r="L7228" s="4">
        <v>0</v>
      </c>
      <c r="M7228" s="4">
        <v>0</v>
      </c>
      <c r="N7228" s="4">
        <v>3262633</v>
      </c>
      <c r="O7228" s="4">
        <v>0</v>
      </c>
      <c r="P7228" s="4">
        <v>43422391</v>
      </c>
      <c r="Q7228" s="4">
        <v>9627</v>
      </c>
      <c r="R7228" s="4" t="b">
        <f t="shared" si="134"/>
        <v>0</v>
      </c>
      <c r="S7228" s="4">
        <v>0</v>
      </c>
    </row>
    <row r="7229" spans="1:19" ht="14.25" customHeight="1">
      <c r="A7229" s="4" t="s">
        <v>4157</v>
      </c>
      <c r="B7229" s="5"/>
      <c r="C7229" s="4">
        <v>0</v>
      </c>
      <c r="E7229" s="4" t="b">
        <f t="shared" si="133"/>
        <v>0</v>
      </c>
      <c r="F7229" s="4">
        <v>0</v>
      </c>
      <c r="G7229" s="4">
        <v>901121838</v>
      </c>
      <c r="H7229" s="6">
        <v>44178</v>
      </c>
      <c r="I7229" s="4" t="s">
        <v>2522</v>
      </c>
      <c r="J7229" s="4" t="s">
        <v>2399</v>
      </c>
      <c r="K7229" s="4">
        <v>1191</v>
      </c>
      <c r="L7229" s="4">
        <v>0</v>
      </c>
      <c r="M7229" s="4">
        <v>0</v>
      </c>
      <c r="N7229" s="4">
        <v>326263</v>
      </c>
      <c r="O7229" s="4">
        <v>0</v>
      </c>
      <c r="P7229" s="4">
        <v>43748654</v>
      </c>
      <c r="Q7229" s="4">
        <v>9628</v>
      </c>
      <c r="R7229" s="4" t="b">
        <f t="shared" si="134"/>
        <v>0</v>
      </c>
      <c r="S7229" s="4">
        <v>0</v>
      </c>
    </row>
    <row r="7230" spans="1:19" ht="14.25" customHeight="1">
      <c r="A7230" s="4" t="s">
        <v>4157</v>
      </c>
      <c r="B7230" s="5"/>
      <c r="C7230" s="4">
        <v>0</v>
      </c>
      <c r="E7230" s="4" t="b">
        <f t="shared" si="133"/>
        <v>0</v>
      </c>
      <c r="F7230" s="4">
        <v>0</v>
      </c>
      <c r="G7230" s="4">
        <v>901121838</v>
      </c>
      <c r="H7230" s="6">
        <v>44178</v>
      </c>
      <c r="I7230" s="4" t="s">
        <v>2522</v>
      </c>
      <c r="J7230" s="4" t="s">
        <v>2399</v>
      </c>
      <c r="K7230" s="4">
        <v>1191</v>
      </c>
      <c r="L7230" s="4">
        <v>0</v>
      </c>
      <c r="M7230" s="4">
        <v>0</v>
      </c>
      <c r="N7230" s="4">
        <v>61990</v>
      </c>
      <c r="O7230" s="4">
        <v>0</v>
      </c>
      <c r="P7230" s="4">
        <v>43810644</v>
      </c>
      <c r="Q7230" s="4">
        <v>9629</v>
      </c>
      <c r="R7230" s="4" t="b">
        <f t="shared" si="134"/>
        <v>0</v>
      </c>
      <c r="S7230" s="4">
        <v>0</v>
      </c>
    </row>
    <row r="7231" spans="1:19" ht="14.25" customHeight="1">
      <c r="A7231" s="4" t="s">
        <v>4157</v>
      </c>
      <c r="B7231" s="5" t="s">
        <v>4160</v>
      </c>
      <c r="C7231" s="4">
        <v>0</v>
      </c>
      <c r="D7231" s="4" t="s">
        <v>4160</v>
      </c>
      <c r="E7231" s="4" t="b">
        <f t="shared" si="133"/>
        <v>0</v>
      </c>
      <c r="F7231" s="4">
        <v>0</v>
      </c>
      <c r="G7231" s="4">
        <v>901121838</v>
      </c>
      <c r="H7231" s="3" t="s">
        <v>21</v>
      </c>
      <c r="K7231" s="4">
        <v>0</v>
      </c>
      <c r="L7231" s="4">
        <v>0</v>
      </c>
      <c r="M7231" s="4">
        <v>0</v>
      </c>
      <c r="N7231" s="4">
        <v>43810644</v>
      </c>
      <c r="O7231" s="4">
        <v>0</v>
      </c>
      <c r="P7231" s="4">
        <v>43810644</v>
      </c>
      <c r="Q7231" s="4">
        <v>9630</v>
      </c>
      <c r="R7231" s="4" t="b">
        <f t="shared" si="134"/>
        <v>0</v>
      </c>
      <c r="S7231" s="4">
        <v>0</v>
      </c>
    </row>
    <row r="7232" spans="1:19" ht="14.25" customHeight="1">
      <c r="A7232" s="4" t="s">
        <v>4157</v>
      </c>
      <c r="B7232" s="5" t="s">
        <v>4161</v>
      </c>
      <c r="C7232" s="4">
        <v>0</v>
      </c>
      <c r="D7232" s="4" t="s">
        <v>4161</v>
      </c>
      <c r="E7232" s="4" t="b">
        <f t="shared" si="133"/>
        <v>0</v>
      </c>
      <c r="F7232" s="4">
        <v>0</v>
      </c>
      <c r="G7232" s="4">
        <v>0</v>
      </c>
      <c r="H7232" s="3" t="s">
        <v>21</v>
      </c>
      <c r="K7232" s="4">
        <v>0</v>
      </c>
      <c r="L7232" s="4">
        <v>0</v>
      </c>
      <c r="M7232" s="4">
        <v>0</v>
      </c>
      <c r="N7232" s="4">
        <v>43810644</v>
      </c>
      <c r="O7232" s="4">
        <v>0</v>
      </c>
      <c r="P7232" s="4">
        <v>43810644</v>
      </c>
      <c r="Q7232" s="4">
        <v>9631</v>
      </c>
      <c r="R7232" s="4" t="b">
        <f t="shared" ref="R7232:R7233" si="135">TRUE()</f>
        <v>1</v>
      </c>
      <c r="S7232" s="4">
        <v>0</v>
      </c>
    </row>
    <row r="7233" spans="1:19" ht="14.25" customHeight="1">
      <c r="A7233" s="4" t="s">
        <v>4162</v>
      </c>
      <c r="B7233" s="5" t="s">
        <v>2489</v>
      </c>
      <c r="C7233" s="4">
        <v>0</v>
      </c>
      <c r="D7233" s="4" t="s">
        <v>2489</v>
      </c>
      <c r="E7233" s="4" t="b">
        <f>TRUE()</f>
        <v>1</v>
      </c>
      <c r="F7233" s="4">
        <v>0</v>
      </c>
      <c r="G7233" s="4">
        <v>0</v>
      </c>
      <c r="H7233" s="3" t="s">
        <v>21</v>
      </c>
      <c r="K7233" s="4">
        <v>0</v>
      </c>
      <c r="L7233" s="4">
        <v>77511312</v>
      </c>
      <c r="M7233" s="4">
        <v>0</v>
      </c>
      <c r="N7233" s="4">
        <v>0</v>
      </c>
      <c r="O7233" s="4">
        <v>0</v>
      </c>
      <c r="P7233" s="4">
        <v>0</v>
      </c>
      <c r="Q7233" s="4">
        <v>9634</v>
      </c>
      <c r="R7233" s="4" t="b">
        <f t="shared" si="135"/>
        <v>1</v>
      </c>
      <c r="S7233" s="4">
        <v>0</v>
      </c>
    </row>
    <row r="7234" spans="1:19" ht="14.25" customHeight="1">
      <c r="A7234" s="4" t="s">
        <v>4162</v>
      </c>
      <c r="B7234" s="5" t="s">
        <v>971</v>
      </c>
      <c r="C7234" s="4">
        <v>0</v>
      </c>
      <c r="D7234" s="4" t="s">
        <v>971</v>
      </c>
      <c r="E7234" s="4" t="b">
        <f t="shared" ref="E7234:E7261" si="136">FALSE()</f>
        <v>0</v>
      </c>
      <c r="F7234" s="4">
        <v>0</v>
      </c>
      <c r="G7234" s="4">
        <v>830082027</v>
      </c>
      <c r="H7234" s="3" t="s">
        <v>21</v>
      </c>
      <c r="K7234" s="4">
        <v>0</v>
      </c>
      <c r="L7234" s="4">
        <v>77511312</v>
      </c>
      <c r="M7234" s="4">
        <v>0</v>
      </c>
      <c r="N7234" s="4">
        <v>0</v>
      </c>
      <c r="O7234" s="4">
        <v>0</v>
      </c>
      <c r="P7234" s="4">
        <v>0</v>
      </c>
      <c r="Q7234" s="4">
        <v>9635</v>
      </c>
      <c r="R7234" s="4" t="b">
        <f t="shared" ref="R7234:R7259" si="137">FALSE()</f>
        <v>0</v>
      </c>
      <c r="S7234" s="4">
        <v>0</v>
      </c>
    </row>
    <row r="7235" spans="1:19" ht="14.25" customHeight="1">
      <c r="A7235" s="4" t="s">
        <v>4162</v>
      </c>
      <c r="B7235" s="5"/>
      <c r="C7235" s="4">
        <v>0</v>
      </c>
      <c r="E7235" s="4" t="b">
        <f t="shared" si="136"/>
        <v>0</v>
      </c>
      <c r="F7235" s="4">
        <v>0</v>
      </c>
      <c r="G7235" s="4">
        <v>830082027</v>
      </c>
      <c r="H7235" s="6">
        <v>43860</v>
      </c>
      <c r="I7235" s="4" t="s">
        <v>2491</v>
      </c>
      <c r="J7235" s="4" t="s">
        <v>2399</v>
      </c>
      <c r="K7235" s="4">
        <v>1047</v>
      </c>
      <c r="L7235" s="4">
        <v>0</v>
      </c>
      <c r="M7235" s="4">
        <v>0</v>
      </c>
      <c r="N7235" s="4">
        <v>6338839</v>
      </c>
      <c r="O7235" s="4">
        <v>0</v>
      </c>
      <c r="P7235" s="4">
        <v>6338839</v>
      </c>
      <c r="Q7235" s="4">
        <v>9636</v>
      </c>
      <c r="R7235" s="4" t="b">
        <f t="shared" si="137"/>
        <v>0</v>
      </c>
      <c r="S7235" s="4">
        <v>0</v>
      </c>
    </row>
    <row r="7236" spans="1:19" ht="14.25" customHeight="1">
      <c r="A7236" s="4" t="s">
        <v>4162</v>
      </c>
      <c r="B7236" s="5"/>
      <c r="C7236" s="4">
        <v>0</v>
      </c>
      <c r="E7236" s="4" t="b">
        <f t="shared" si="136"/>
        <v>0</v>
      </c>
      <c r="F7236" s="4">
        <v>0</v>
      </c>
      <c r="G7236" s="4">
        <v>830082027</v>
      </c>
      <c r="H7236" s="6">
        <v>43860</v>
      </c>
      <c r="I7236" s="4" t="s">
        <v>2491</v>
      </c>
      <c r="J7236" s="4" t="s">
        <v>2399</v>
      </c>
      <c r="K7236" s="4">
        <v>1047</v>
      </c>
      <c r="L7236" s="4">
        <v>0</v>
      </c>
      <c r="M7236" s="4">
        <v>0</v>
      </c>
      <c r="N7236" s="4">
        <v>120437</v>
      </c>
      <c r="O7236" s="4">
        <v>0</v>
      </c>
      <c r="P7236" s="4">
        <v>6459276</v>
      </c>
      <c r="Q7236" s="4">
        <v>9637</v>
      </c>
      <c r="R7236" s="4" t="b">
        <f t="shared" si="137"/>
        <v>0</v>
      </c>
      <c r="S7236" s="4">
        <v>0</v>
      </c>
    </row>
    <row r="7237" spans="1:19" ht="14.25" customHeight="1">
      <c r="A7237" s="4" t="s">
        <v>4162</v>
      </c>
      <c r="B7237" s="5"/>
      <c r="C7237" s="4">
        <v>0</v>
      </c>
      <c r="E7237" s="4" t="b">
        <f t="shared" si="136"/>
        <v>0</v>
      </c>
      <c r="F7237" s="4">
        <v>0</v>
      </c>
      <c r="G7237" s="4">
        <v>830082027</v>
      </c>
      <c r="H7237" s="6">
        <v>43889</v>
      </c>
      <c r="I7237" s="4" t="s">
        <v>2492</v>
      </c>
      <c r="J7237" s="4" t="s">
        <v>2399</v>
      </c>
      <c r="K7237" s="4">
        <v>1059</v>
      </c>
      <c r="L7237" s="4">
        <v>0</v>
      </c>
      <c r="M7237" s="4">
        <v>0</v>
      </c>
      <c r="N7237" s="4">
        <v>6338839</v>
      </c>
      <c r="O7237" s="4">
        <v>0</v>
      </c>
      <c r="P7237" s="4">
        <v>12798115</v>
      </c>
      <c r="Q7237" s="4">
        <v>9638</v>
      </c>
      <c r="R7237" s="4" t="b">
        <f t="shared" si="137"/>
        <v>0</v>
      </c>
      <c r="S7237" s="4">
        <v>0</v>
      </c>
    </row>
    <row r="7238" spans="1:19" ht="14.25" customHeight="1">
      <c r="A7238" s="4" t="s">
        <v>4162</v>
      </c>
      <c r="B7238" s="5"/>
      <c r="C7238" s="4">
        <v>0</v>
      </c>
      <c r="E7238" s="4" t="b">
        <f t="shared" si="136"/>
        <v>0</v>
      </c>
      <c r="F7238" s="4">
        <v>0</v>
      </c>
      <c r="G7238" s="4">
        <v>830082027</v>
      </c>
      <c r="H7238" s="6">
        <v>43889</v>
      </c>
      <c r="I7238" s="4" t="s">
        <v>2492</v>
      </c>
      <c r="J7238" s="4" t="s">
        <v>2399</v>
      </c>
      <c r="K7238" s="4">
        <v>1059</v>
      </c>
      <c r="L7238" s="4">
        <v>0</v>
      </c>
      <c r="M7238" s="4">
        <v>0</v>
      </c>
      <c r="N7238" s="4">
        <v>120437</v>
      </c>
      <c r="O7238" s="4">
        <v>0</v>
      </c>
      <c r="P7238" s="4">
        <v>12918552</v>
      </c>
      <c r="Q7238" s="4">
        <v>9639</v>
      </c>
      <c r="R7238" s="4" t="b">
        <f t="shared" si="137"/>
        <v>0</v>
      </c>
      <c r="S7238" s="4">
        <v>0</v>
      </c>
    </row>
    <row r="7239" spans="1:19" ht="14.25" customHeight="1">
      <c r="A7239" s="4" t="s">
        <v>4162</v>
      </c>
      <c r="B7239" s="5"/>
      <c r="C7239" s="4">
        <v>0</v>
      </c>
      <c r="E7239" s="4" t="b">
        <f t="shared" si="136"/>
        <v>0</v>
      </c>
      <c r="F7239" s="4">
        <v>0</v>
      </c>
      <c r="G7239" s="4">
        <v>830082027</v>
      </c>
      <c r="H7239" s="6">
        <v>43920</v>
      </c>
      <c r="I7239" s="4" t="s">
        <v>2493</v>
      </c>
      <c r="J7239" s="4" t="s">
        <v>2399</v>
      </c>
      <c r="K7239" s="4">
        <v>1072</v>
      </c>
      <c r="L7239" s="4">
        <v>0</v>
      </c>
      <c r="M7239" s="4">
        <v>0</v>
      </c>
      <c r="N7239" s="4">
        <v>6338839</v>
      </c>
      <c r="O7239" s="4">
        <v>0</v>
      </c>
      <c r="P7239" s="4">
        <v>19257391</v>
      </c>
      <c r="Q7239" s="4">
        <v>9640</v>
      </c>
      <c r="R7239" s="4" t="b">
        <f t="shared" si="137"/>
        <v>0</v>
      </c>
      <c r="S7239" s="4">
        <v>0</v>
      </c>
    </row>
    <row r="7240" spans="1:19" ht="14.25" customHeight="1">
      <c r="A7240" s="4" t="s">
        <v>4162</v>
      </c>
      <c r="B7240" s="5"/>
      <c r="C7240" s="4">
        <v>0</v>
      </c>
      <c r="E7240" s="4" t="b">
        <f t="shared" si="136"/>
        <v>0</v>
      </c>
      <c r="F7240" s="4">
        <v>0</v>
      </c>
      <c r="G7240" s="4">
        <v>830082027</v>
      </c>
      <c r="H7240" s="6">
        <v>43920</v>
      </c>
      <c r="I7240" s="4" t="s">
        <v>2493</v>
      </c>
      <c r="J7240" s="4" t="s">
        <v>2399</v>
      </c>
      <c r="K7240" s="4">
        <v>1072</v>
      </c>
      <c r="L7240" s="4">
        <v>0</v>
      </c>
      <c r="M7240" s="4">
        <v>0</v>
      </c>
      <c r="N7240" s="4">
        <v>120437</v>
      </c>
      <c r="O7240" s="4">
        <v>0</v>
      </c>
      <c r="P7240" s="4">
        <v>19377828</v>
      </c>
      <c r="Q7240" s="4">
        <v>9641</v>
      </c>
      <c r="R7240" s="4" t="b">
        <f t="shared" si="137"/>
        <v>0</v>
      </c>
      <c r="S7240" s="4">
        <v>0</v>
      </c>
    </row>
    <row r="7241" spans="1:19" ht="14.25" customHeight="1">
      <c r="A7241" s="4" t="s">
        <v>4162</v>
      </c>
      <c r="B7241" s="5"/>
      <c r="C7241" s="4">
        <v>0</v>
      </c>
      <c r="E7241" s="4" t="b">
        <f t="shared" si="136"/>
        <v>0</v>
      </c>
      <c r="F7241" s="4">
        <v>0</v>
      </c>
      <c r="G7241" s="4">
        <v>830082027</v>
      </c>
      <c r="H7241" s="6">
        <v>43951</v>
      </c>
      <c r="I7241" s="4" t="s">
        <v>2494</v>
      </c>
      <c r="J7241" s="4" t="s">
        <v>2399</v>
      </c>
      <c r="K7241" s="4">
        <v>1086</v>
      </c>
      <c r="L7241" s="4">
        <v>0</v>
      </c>
      <c r="M7241" s="4">
        <v>0</v>
      </c>
      <c r="N7241" s="4">
        <v>6338839</v>
      </c>
      <c r="O7241" s="4">
        <v>0</v>
      </c>
      <c r="P7241" s="4">
        <v>25716667</v>
      </c>
      <c r="Q7241" s="4">
        <v>9642</v>
      </c>
      <c r="R7241" s="4" t="b">
        <f t="shared" si="137"/>
        <v>0</v>
      </c>
      <c r="S7241" s="4">
        <v>0</v>
      </c>
    </row>
    <row r="7242" spans="1:19" ht="14.25" customHeight="1">
      <c r="A7242" s="4" t="s">
        <v>4162</v>
      </c>
      <c r="B7242" s="5"/>
      <c r="C7242" s="4">
        <v>0</v>
      </c>
      <c r="E7242" s="4" t="b">
        <f t="shared" si="136"/>
        <v>0</v>
      </c>
      <c r="F7242" s="4">
        <v>0</v>
      </c>
      <c r="G7242" s="4">
        <v>830082027</v>
      </c>
      <c r="H7242" s="6">
        <v>43951</v>
      </c>
      <c r="I7242" s="4" t="s">
        <v>2494</v>
      </c>
      <c r="J7242" s="4" t="s">
        <v>2399</v>
      </c>
      <c r="K7242" s="4">
        <v>1086</v>
      </c>
      <c r="L7242" s="4">
        <v>0</v>
      </c>
      <c r="M7242" s="4">
        <v>0</v>
      </c>
      <c r="N7242" s="4">
        <v>120437</v>
      </c>
      <c r="O7242" s="4">
        <v>0</v>
      </c>
      <c r="P7242" s="4">
        <v>25837104</v>
      </c>
      <c r="Q7242" s="4">
        <v>9643</v>
      </c>
      <c r="R7242" s="4" t="b">
        <f t="shared" si="137"/>
        <v>0</v>
      </c>
      <c r="S7242" s="4">
        <v>0</v>
      </c>
    </row>
    <row r="7243" spans="1:19" ht="14.25" customHeight="1">
      <c r="A7243" s="4" t="s">
        <v>4162</v>
      </c>
      <c r="B7243" s="5"/>
      <c r="C7243" s="4">
        <v>0</v>
      </c>
      <c r="E7243" s="4" t="b">
        <f t="shared" si="136"/>
        <v>0</v>
      </c>
      <c r="F7243" s="4">
        <v>0</v>
      </c>
      <c r="G7243" s="4">
        <v>830082027</v>
      </c>
      <c r="H7243" s="6">
        <v>43981</v>
      </c>
      <c r="I7243" s="4" t="s">
        <v>2496</v>
      </c>
      <c r="J7243" s="4" t="s">
        <v>2399</v>
      </c>
      <c r="K7243" s="4">
        <v>1094</v>
      </c>
      <c r="L7243" s="4">
        <v>0</v>
      </c>
      <c r="M7243" s="4">
        <v>0</v>
      </c>
      <c r="N7243" s="4">
        <v>6338839</v>
      </c>
      <c r="O7243" s="4">
        <v>0</v>
      </c>
      <c r="P7243" s="4">
        <v>32175943</v>
      </c>
      <c r="Q7243" s="4">
        <v>9644</v>
      </c>
      <c r="R7243" s="4" t="b">
        <f t="shared" si="137"/>
        <v>0</v>
      </c>
      <c r="S7243" s="4">
        <v>0</v>
      </c>
    </row>
    <row r="7244" spans="1:19" ht="14.25" customHeight="1">
      <c r="A7244" s="4" t="s">
        <v>4162</v>
      </c>
      <c r="B7244" s="5"/>
      <c r="C7244" s="4">
        <v>0</v>
      </c>
      <c r="E7244" s="4" t="b">
        <f t="shared" si="136"/>
        <v>0</v>
      </c>
      <c r="F7244" s="4">
        <v>0</v>
      </c>
      <c r="G7244" s="4">
        <v>830082027</v>
      </c>
      <c r="H7244" s="6">
        <v>43981</v>
      </c>
      <c r="I7244" s="4" t="s">
        <v>2496</v>
      </c>
      <c r="J7244" s="4" t="s">
        <v>2399</v>
      </c>
      <c r="K7244" s="4">
        <v>1094</v>
      </c>
      <c r="L7244" s="4">
        <v>0</v>
      </c>
      <c r="M7244" s="4">
        <v>0</v>
      </c>
      <c r="N7244" s="4">
        <v>120437</v>
      </c>
      <c r="O7244" s="4">
        <v>0</v>
      </c>
      <c r="P7244" s="4">
        <v>32296380</v>
      </c>
      <c r="Q7244" s="4">
        <v>9645</v>
      </c>
      <c r="R7244" s="4" t="b">
        <f t="shared" si="137"/>
        <v>0</v>
      </c>
      <c r="S7244" s="4">
        <v>0</v>
      </c>
    </row>
    <row r="7245" spans="1:19" ht="14.25" customHeight="1">
      <c r="A7245" s="4" t="s">
        <v>4162</v>
      </c>
      <c r="B7245" s="5"/>
      <c r="C7245" s="4">
        <v>0</v>
      </c>
      <c r="E7245" s="4" t="b">
        <f t="shared" si="136"/>
        <v>0</v>
      </c>
      <c r="F7245" s="4">
        <v>0</v>
      </c>
      <c r="G7245" s="4">
        <v>830082027</v>
      </c>
      <c r="H7245" s="6">
        <v>44008</v>
      </c>
      <c r="I7245" s="4" t="s">
        <v>2497</v>
      </c>
      <c r="J7245" s="4" t="s">
        <v>2399</v>
      </c>
      <c r="K7245" s="4">
        <v>1112</v>
      </c>
      <c r="L7245" s="4">
        <v>0</v>
      </c>
      <c r="M7245" s="4">
        <v>0</v>
      </c>
      <c r="N7245" s="4">
        <v>6338839</v>
      </c>
      <c r="O7245" s="4">
        <v>0</v>
      </c>
      <c r="P7245" s="4">
        <v>38635219</v>
      </c>
      <c r="Q7245" s="4">
        <v>9646</v>
      </c>
      <c r="R7245" s="4" t="b">
        <f t="shared" si="137"/>
        <v>0</v>
      </c>
      <c r="S7245" s="4">
        <v>0</v>
      </c>
    </row>
    <row r="7246" spans="1:19" ht="14.25" customHeight="1">
      <c r="A7246" s="4" t="s">
        <v>4162</v>
      </c>
      <c r="B7246" s="5"/>
      <c r="C7246" s="4">
        <v>0</v>
      </c>
      <c r="E7246" s="4" t="b">
        <f t="shared" si="136"/>
        <v>0</v>
      </c>
      <c r="F7246" s="4">
        <v>0</v>
      </c>
      <c r="G7246" s="4">
        <v>830082027</v>
      </c>
      <c r="H7246" s="6">
        <v>44008</v>
      </c>
      <c r="I7246" s="4" t="s">
        <v>2497</v>
      </c>
      <c r="J7246" s="4" t="s">
        <v>2399</v>
      </c>
      <c r="K7246" s="4">
        <v>1112</v>
      </c>
      <c r="L7246" s="4">
        <v>0</v>
      </c>
      <c r="M7246" s="4">
        <v>0</v>
      </c>
      <c r="N7246" s="4">
        <v>120437</v>
      </c>
      <c r="O7246" s="4">
        <v>0</v>
      </c>
      <c r="P7246" s="4">
        <v>38755656</v>
      </c>
      <c r="Q7246" s="4">
        <v>9647</v>
      </c>
      <c r="R7246" s="4" t="b">
        <f t="shared" si="137"/>
        <v>0</v>
      </c>
      <c r="S7246" s="4">
        <v>0</v>
      </c>
    </row>
    <row r="7247" spans="1:19" ht="14.25" customHeight="1">
      <c r="A7247" s="4" t="s">
        <v>4162</v>
      </c>
      <c r="B7247" s="5"/>
      <c r="C7247" s="4">
        <v>0</v>
      </c>
      <c r="E7247" s="4" t="b">
        <f t="shared" si="136"/>
        <v>0</v>
      </c>
      <c r="F7247" s="4">
        <v>0</v>
      </c>
      <c r="G7247" s="4">
        <v>830082027</v>
      </c>
      <c r="H7247" s="6">
        <v>44042</v>
      </c>
      <c r="I7247" s="4" t="s">
        <v>2498</v>
      </c>
      <c r="J7247" s="4" t="s">
        <v>2399</v>
      </c>
      <c r="K7247" s="4">
        <v>1125</v>
      </c>
      <c r="L7247" s="4">
        <v>0</v>
      </c>
      <c r="M7247" s="4">
        <v>0</v>
      </c>
      <c r="N7247" s="4">
        <v>6338839</v>
      </c>
      <c r="O7247" s="4">
        <v>0</v>
      </c>
      <c r="P7247" s="4">
        <v>45094495</v>
      </c>
      <c r="Q7247" s="4">
        <v>9648</v>
      </c>
      <c r="R7247" s="4" t="b">
        <f t="shared" si="137"/>
        <v>0</v>
      </c>
      <c r="S7247" s="4">
        <v>0</v>
      </c>
    </row>
    <row r="7248" spans="1:19" ht="14.25" customHeight="1">
      <c r="A7248" s="4" t="s">
        <v>4162</v>
      </c>
      <c r="B7248" s="5"/>
      <c r="C7248" s="4">
        <v>0</v>
      </c>
      <c r="E7248" s="4" t="b">
        <f t="shared" si="136"/>
        <v>0</v>
      </c>
      <c r="F7248" s="4">
        <v>0</v>
      </c>
      <c r="G7248" s="4">
        <v>830082027</v>
      </c>
      <c r="H7248" s="6">
        <v>44042</v>
      </c>
      <c r="I7248" s="4" t="s">
        <v>2498</v>
      </c>
      <c r="J7248" s="4" t="s">
        <v>2399</v>
      </c>
      <c r="K7248" s="4">
        <v>1125</v>
      </c>
      <c r="L7248" s="4">
        <v>0</v>
      </c>
      <c r="M7248" s="4">
        <v>0</v>
      </c>
      <c r="N7248" s="4">
        <v>120437</v>
      </c>
      <c r="O7248" s="4">
        <v>0</v>
      </c>
      <c r="P7248" s="4">
        <v>45214932</v>
      </c>
      <c r="Q7248" s="4">
        <v>9649</v>
      </c>
      <c r="R7248" s="4" t="b">
        <f t="shared" si="137"/>
        <v>0</v>
      </c>
      <c r="S7248" s="4">
        <v>0</v>
      </c>
    </row>
    <row r="7249" spans="1:19" ht="14.25" customHeight="1">
      <c r="A7249" s="4" t="s">
        <v>4162</v>
      </c>
      <c r="B7249" s="5"/>
      <c r="C7249" s="4">
        <v>0</v>
      </c>
      <c r="E7249" s="4" t="b">
        <f t="shared" si="136"/>
        <v>0</v>
      </c>
      <c r="F7249" s="4">
        <v>0</v>
      </c>
      <c r="G7249" s="4">
        <v>830082027</v>
      </c>
      <c r="H7249" s="6">
        <v>44073</v>
      </c>
      <c r="I7249" s="4" t="s">
        <v>2499</v>
      </c>
      <c r="J7249" s="4" t="s">
        <v>2399</v>
      </c>
      <c r="K7249" s="4">
        <v>1133</v>
      </c>
      <c r="L7249" s="4">
        <v>0</v>
      </c>
      <c r="M7249" s="4">
        <v>0</v>
      </c>
      <c r="N7249" s="4">
        <v>6338839</v>
      </c>
      <c r="O7249" s="4">
        <v>0</v>
      </c>
      <c r="P7249" s="4">
        <v>51553771</v>
      </c>
      <c r="Q7249" s="4">
        <v>9650</v>
      </c>
      <c r="R7249" s="4" t="b">
        <f t="shared" si="137"/>
        <v>0</v>
      </c>
      <c r="S7249" s="4">
        <v>0</v>
      </c>
    </row>
    <row r="7250" spans="1:19" ht="14.25" customHeight="1">
      <c r="A7250" s="4" t="s">
        <v>4162</v>
      </c>
      <c r="B7250" s="5"/>
      <c r="C7250" s="4">
        <v>0</v>
      </c>
      <c r="E7250" s="4" t="b">
        <f t="shared" si="136"/>
        <v>0</v>
      </c>
      <c r="F7250" s="4">
        <v>0</v>
      </c>
      <c r="G7250" s="4">
        <v>830082027</v>
      </c>
      <c r="H7250" s="6">
        <v>44073</v>
      </c>
      <c r="I7250" s="4" t="s">
        <v>2499</v>
      </c>
      <c r="J7250" s="4" t="s">
        <v>2399</v>
      </c>
      <c r="K7250" s="4">
        <v>1133</v>
      </c>
      <c r="L7250" s="4">
        <v>0</v>
      </c>
      <c r="M7250" s="4">
        <v>0</v>
      </c>
      <c r="N7250" s="4">
        <v>120437</v>
      </c>
      <c r="O7250" s="4">
        <v>0</v>
      </c>
      <c r="P7250" s="4">
        <v>51674208</v>
      </c>
      <c r="Q7250" s="4">
        <v>9651</v>
      </c>
      <c r="R7250" s="4" t="b">
        <f t="shared" si="137"/>
        <v>0</v>
      </c>
      <c r="S7250" s="4">
        <v>0</v>
      </c>
    </row>
    <row r="7251" spans="1:19" ht="14.25" customHeight="1">
      <c r="A7251" s="4" t="s">
        <v>4162</v>
      </c>
      <c r="B7251" s="5"/>
      <c r="C7251" s="4">
        <v>0</v>
      </c>
      <c r="E7251" s="4" t="b">
        <f t="shared" si="136"/>
        <v>0</v>
      </c>
      <c r="F7251" s="4">
        <v>0</v>
      </c>
      <c r="G7251" s="4">
        <v>830082027</v>
      </c>
      <c r="H7251" s="6">
        <v>44104</v>
      </c>
      <c r="I7251" s="4" t="s">
        <v>2500</v>
      </c>
      <c r="J7251" s="4" t="s">
        <v>2399</v>
      </c>
      <c r="K7251" s="4">
        <v>1155</v>
      </c>
      <c r="L7251" s="4">
        <v>0</v>
      </c>
      <c r="M7251" s="4">
        <v>0</v>
      </c>
      <c r="N7251" s="4">
        <v>6338839</v>
      </c>
      <c r="O7251" s="4">
        <v>0</v>
      </c>
      <c r="P7251" s="4">
        <v>58013047</v>
      </c>
      <c r="Q7251" s="4">
        <v>9652</v>
      </c>
      <c r="R7251" s="4" t="b">
        <f t="shared" si="137"/>
        <v>0</v>
      </c>
      <c r="S7251" s="4">
        <v>0</v>
      </c>
    </row>
    <row r="7252" spans="1:19" ht="14.25" customHeight="1">
      <c r="A7252" s="4" t="s">
        <v>4162</v>
      </c>
      <c r="B7252" s="5"/>
      <c r="C7252" s="4">
        <v>0</v>
      </c>
      <c r="E7252" s="4" t="b">
        <f t="shared" si="136"/>
        <v>0</v>
      </c>
      <c r="F7252" s="4">
        <v>0</v>
      </c>
      <c r="G7252" s="4">
        <v>830082027</v>
      </c>
      <c r="H7252" s="6">
        <v>44104</v>
      </c>
      <c r="I7252" s="4" t="s">
        <v>2500</v>
      </c>
      <c r="J7252" s="4" t="s">
        <v>2399</v>
      </c>
      <c r="K7252" s="4">
        <v>1155</v>
      </c>
      <c r="L7252" s="4">
        <v>0</v>
      </c>
      <c r="M7252" s="4">
        <v>0</v>
      </c>
      <c r="N7252" s="4">
        <v>120437</v>
      </c>
      <c r="O7252" s="4">
        <v>0</v>
      </c>
      <c r="P7252" s="4">
        <v>58133484</v>
      </c>
      <c r="Q7252" s="4">
        <v>9653</v>
      </c>
      <c r="R7252" s="4" t="b">
        <f t="shared" si="137"/>
        <v>0</v>
      </c>
      <c r="S7252" s="4">
        <v>0</v>
      </c>
    </row>
    <row r="7253" spans="1:19" ht="14.25" customHeight="1">
      <c r="A7253" s="4" t="s">
        <v>4162</v>
      </c>
      <c r="B7253" s="5"/>
      <c r="C7253" s="4">
        <v>0</v>
      </c>
      <c r="E7253" s="4" t="b">
        <f t="shared" si="136"/>
        <v>0</v>
      </c>
      <c r="F7253" s="4">
        <v>0</v>
      </c>
      <c r="G7253" s="4">
        <v>830082027</v>
      </c>
      <c r="H7253" s="6">
        <v>44133</v>
      </c>
      <c r="I7253" s="4" t="s">
        <v>2501</v>
      </c>
      <c r="J7253" s="4" t="s">
        <v>2399</v>
      </c>
      <c r="K7253" s="4">
        <v>1167</v>
      </c>
      <c r="L7253" s="4">
        <v>0</v>
      </c>
      <c r="M7253" s="4">
        <v>0</v>
      </c>
      <c r="N7253" s="4">
        <v>6338839</v>
      </c>
      <c r="O7253" s="4">
        <v>0</v>
      </c>
      <c r="P7253" s="4">
        <v>64472323</v>
      </c>
      <c r="Q7253" s="4">
        <v>9654</v>
      </c>
      <c r="R7253" s="4" t="b">
        <f t="shared" si="137"/>
        <v>0</v>
      </c>
      <c r="S7253" s="4">
        <v>0</v>
      </c>
    </row>
    <row r="7254" spans="1:19" ht="14.25" customHeight="1">
      <c r="A7254" s="4" t="s">
        <v>4162</v>
      </c>
      <c r="B7254" s="5"/>
      <c r="C7254" s="4">
        <v>0</v>
      </c>
      <c r="E7254" s="4" t="b">
        <f t="shared" si="136"/>
        <v>0</v>
      </c>
      <c r="F7254" s="4">
        <v>0</v>
      </c>
      <c r="G7254" s="4">
        <v>830082027</v>
      </c>
      <c r="H7254" s="6">
        <v>44133</v>
      </c>
      <c r="I7254" s="4" t="s">
        <v>2501</v>
      </c>
      <c r="J7254" s="4" t="s">
        <v>2399</v>
      </c>
      <c r="K7254" s="4">
        <v>1167</v>
      </c>
      <c r="L7254" s="4">
        <v>0</v>
      </c>
      <c r="M7254" s="4">
        <v>0</v>
      </c>
      <c r="N7254" s="4">
        <v>120437</v>
      </c>
      <c r="O7254" s="4">
        <v>0</v>
      </c>
      <c r="P7254" s="4">
        <v>64592760</v>
      </c>
      <c r="Q7254" s="4">
        <v>9655</v>
      </c>
      <c r="R7254" s="4" t="b">
        <f t="shared" si="137"/>
        <v>0</v>
      </c>
      <c r="S7254" s="4">
        <v>0</v>
      </c>
    </row>
    <row r="7255" spans="1:19" ht="14.25" customHeight="1">
      <c r="A7255" s="4" t="s">
        <v>4162</v>
      </c>
      <c r="B7255" s="5"/>
      <c r="C7255" s="4">
        <v>0</v>
      </c>
      <c r="E7255" s="4" t="b">
        <f t="shared" si="136"/>
        <v>0</v>
      </c>
      <c r="F7255" s="4">
        <v>0</v>
      </c>
      <c r="G7255" s="4">
        <v>830082027</v>
      </c>
      <c r="H7255" s="6">
        <v>44164</v>
      </c>
      <c r="I7255" s="4" t="s">
        <v>2502</v>
      </c>
      <c r="J7255" s="4" t="s">
        <v>2399</v>
      </c>
      <c r="K7255" s="4">
        <v>1178</v>
      </c>
      <c r="L7255" s="4">
        <v>0</v>
      </c>
      <c r="M7255" s="4">
        <v>0</v>
      </c>
      <c r="N7255" s="4">
        <v>6338839</v>
      </c>
      <c r="O7255" s="4">
        <v>0</v>
      </c>
      <c r="P7255" s="4">
        <v>70931599</v>
      </c>
      <c r="Q7255" s="4">
        <v>9656</v>
      </c>
      <c r="R7255" s="4" t="b">
        <f t="shared" si="137"/>
        <v>0</v>
      </c>
      <c r="S7255" s="4">
        <v>0</v>
      </c>
    </row>
    <row r="7256" spans="1:19" ht="14.25" customHeight="1">
      <c r="A7256" s="4" t="s">
        <v>4162</v>
      </c>
      <c r="B7256" s="5"/>
      <c r="C7256" s="4">
        <v>0</v>
      </c>
      <c r="E7256" s="4" t="b">
        <f t="shared" si="136"/>
        <v>0</v>
      </c>
      <c r="F7256" s="4">
        <v>0</v>
      </c>
      <c r="G7256" s="4">
        <v>830082027</v>
      </c>
      <c r="H7256" s="6">
        <v>44164</v>
      </c>
      <c r="I7256" s="4" t="s">
        <v>2502</v>
      </c>
      <c r="J7256" s="4" t="s">
        <v>2399</v>
      </c>
      <c r="K7256" s="4">
        <v>1178</v>
      </c>
      <c r="L7256" s="4">
        <v>0</v>
      </c>
      <c r="M7256" s="4">
        <v>0</v>
      </c>
      <c r="N7256" s="4">
        <v>120437</v>
      </c>
      <c r="O7256" s="4">
        <v>0</v>
      </c>
      <c r="P7256" s="4">
        <v>71052036</v>
      </c>
      <c r="Q7256" s="4">
        <v>9657</v>
      </c>
      <c r="R7256" s="4" t="b">
        <f t="shared" si="137"/>
        <v>0</v>
      </c>
      <c r="S7256" s="4">
        <v>0</v>
      </c>
    </row>
    <row r="7257" spans="1:19" ht="14.25" customHeight="1">
      <c r="A7257" s="4" t="s">
        <v>4162</v>
      </c>
      <c r="B7257" s="5"/>
      <c r="C7257" s="4">
        <v>0</v>
      </c>
      <c r="E7257" s="4" t="b">
        <f t="shared" si="136"/>
        <v>0</v>
      </c>
      <c r="F7257" s="4">
        <v>0</v>
      </c>
      <c r="G7257" s="4">
        <v>830082027</v>
      </c>
      <c r="H7257" s="6">
        <v>44194</v>
      </c>
      <c r="I7257" s="4" t="s">
        <v>2503</v>
      </c>
      <c r="J7257" s="4" t="s">
        <v>2399</v>
      </c>
      <c r="K7257" s="4">
        <v>1190</v>
      </c>
      <c r="L7257" s="4">
        <v>0</v>
      </c>
      <c r="M7257" s="4">
        <v>0</v>
      </c>
      <c r="N7257" s="4">
        <v>6338839</v>
      </c>
      <c r="O7257" s="4">
        <v>0</v>
      </c>
      <c r="P7257" s="4">
        <v>77390875</v>
      </c>
      <c r="Q7257" s="4">
        <v>9658</v>
      </c>
      <c r="R7257" s="4" t="b">
        <f t="shared" si="137"/>
        <v>0</v>
      </c>
      <c r="S7257" s="4">
        <v>0</v>
      </c>
    </row>
    <row r="7258" spans="1:19" ht="14.25" customHeight="1">
      <c r="A7258" s="4" t="s">
        <v>4162</v>
      </c>
      <c r="B7258" s="5"/>
      <c r="C7258" s="4">
        <v>0</v>
      </c>
      <c r="E7258" s="4" t="b">
        <f t="shared" si="136"/>
        <v>0</v>
      </c>
      <c r="F7258" s="4">
        <v>0</v>
      </c>
      <c r="G7258" s="4">
        <v>830082027</v>
      </c>
      <c r="H7258" s="6">
        <v>44194</v>
      </c>
      <c r="I7258" s="4" t="s">
        <v>2503</v>
      </c>
      <c r="J7258" s="4" t="s">
        <v>2399</v>
      </c>
      <c r="K7258" s="4">
        <v>1190</v>
      </c>
      <c r="L7258" s="4">
        <v>0</v>
      </c>
      <c r="M7258" s="4">
        <v>0</v>
      </c>
      <c r="N7258" s="4">
        <v>120437</v>
      </c>
      <c r="O7258" s="4">
        <v>0</v>
      </c>
      <c r="P7258" s="4">
        <v>77511312</v>
      </c>
      <c r="Q7258" s="4">
        <v>9659</v>
      </c>
      <c r="R7258" s="4" t="b">
        <f t="shared" si="137"/>
        <v>0</v>
      </c>
      <c r="S7258" s="4">
        <v>0</v>
      </c>
    </row>
    <row r="7259" spans="1:19" ht="14.25" customHeight="1">
      <c r="A7259" s="4" t="s">
        <v>4162</v>
      </c>
      <c r="B7259" s="5" t="s">
        <v>4163</v>
      </c>
      <c r="C7259" s="4">
        <v>0</v>
      </c>
      <c r="D7259" s="4" t="s">
        <v>4163</v>
      </c>
      <c r="E7259" s="4" t="b">
        <f t="shared" si="136"/>
        <v>0</v>
      </c>
      <c r="F7259" s="4">
        <v>0</v>
      </c>
      <c r="G7259" s="4">
        <v>830082027</v>
      </c>
      <c r="H7259" s="3" t="s">
        <v>21</v>
      </c>
      <c r="K7259" s="4">
        <v>0</v>
      </c>
      <c r="L7259" s="4">
        <v>0</v>
      </c>
      <c r="M7259" s="4">
        <v>0</v>
      </c>
      <c r="N7259" s="4">
        <v>77511312</v>
      </c>
      <c r="O7259" s="4">
        <v>0</v>
      </c>
      <c r="P7259" s="4">
        <v>77511312</v>
      </c>
      <c r="Q7259" s="4">
        <v>9660</v>
      </c>
      <c r="R7259" s="4" t="b">
        <f t="shared" si="137"/>
        <v>0</v>
      </c>
      <c r="S7259" s="4">
        <v>0</v>
      </c>
    </row>
    <row r="7260" spans="1:19" ht="14.25" customHeight="1">
      <c r="A7260" s="4" t="s">
        <v>4162</v>
      </c>
      <c r="B7260" s="5" t="s">
        <v>4164</v>
      </c>
      <c r="C7260" s="4">
        <v>0</v>
      </c>
      <c r="D7260" s="4" t="s">
        <v>4164</v>
      </c>
      <c r="E7260" s="4" t="b">
        <f t="shared" si="136"/>
        <v>0</v>
      </c>
      <c r="F7260" s="4">
        <v>0</v>
      </c>
      <c r="G7260" s="4">
        <v>0</v>
      </c>
      <c r="H7260" s="3" t="s">
        <v>21</v>
      </c>
      <c r="K7260" s="4">
        <v>0</v>
      </c>
      <c r="L7260" s="4">
        <v>0</v>
      </c>
      <c r="M7260" s="4">
        <v>0</v>
      </c>
      <c r="N7260" s="4">
        <v>77511312</v>
      </c>
      <c r="O7260" s="4">
        <v>0</v>
      </c>
      <c r="P7260" s="4">
        <v>77511312</v>
      </c>
      <c r="Q7260" s="4">
        <v>9663</v>
      </c>
      <c r="R7260" s="4" t="b">
        <f>TRUE()</f>
        <v>1</v>
      </c>
      <c r="S7260" s="4">
        <v>0</v>
      </c>
    </row>
    <row r="7261" spans="1:19" ht="14.25" customHeight="1">
      <c r="A7261" s="4" t="s">
        <v>4155</v>
      </c>
      <c r="B7261" s="5" t="s">
        <v>4165</v>
      </c>
      <c r="C7261" s="4">
        <v>0</v>
      </c>
      <c r="D7261" s="4" t="s">
        <v>4165</v>
      </c>
      <c r="E7261" s="4" t="b">
        <f t="shared" si="136"/>
        <v>0</v>
      </c>
      <c r="F7261" s="4">
        <v>0</v>
      </c>
      <c r="G7261" s="4">
        <v>0</v>
      </c>
      <c r="H7261" s="3" t="s">
        <v>21</v>
      </c>
      <c r="K7261" s="4">
        <v>0</v>
      </c>
      <c r="L7261" s="4">
        <v>0</v>
      </c>
      <c r="M7261" s="4">
        <v>0</v>
      </c>
      <c r="N7261" s="4">
        <v>121321956</v>
      </c>
      <c r="O7261" s="4">
        <v>0</v>
      </c>
      <c r="P7261" s="4">
        <v>121321956</v>
      </c>
      <c r="Q7261" s="4">
        <v>9664</v>
      </c>
      <c r="R7261" s="4" t="b">
        <f>FALSE()</f>
        <v>0</v>
      </c>
      <c r="S7261" s="4">
        <v>0</v>
      </c>
    </row>
    <row r="7262" spans="1:19" ht="14.25" customHeight="1">
      <c r="A7262" s="4" t="s">
        <v>4166</v>
      </c>
      <c r="B7262" s="5" t="s">
        <v>4167</v>
      </c>
      <c r="C7262" s="4">
        <v>0</v>
      </c>
      <c r="D7262" s="4" t="s">
        <v>4167</v>
      </c>
      <c r="E7262" s="4" t="b">
        <f>TRUE()</f>
        <v>1</v>
      </c>
      <c r="F7262" s="4">
        <v>0</v>
      </c>
      <c r="G7262" s="4">
        <v>0</v>
      </c>
      <c r="H7262" s="3" t="s">
        <v>21</v>
      </c>
      <c r="K7262" s="4">
        <v>0</v>
      </c>
      <c r="L7262" s="4">
        <v>841385</v>
      </c>
      <c r="M7262" s="4">
        <v>0</v>
      </c>
      <c r="N7262" s="4">
        <v>0</v>
      </c>
      <c r="O7262" s="4">
        <v>0</v>
      </c>
      <c r="P7262" s="4">
        <v>0</v>
      </c>
      <c r="Q7262" s="4">
        <v>9675</v>
      </c>
      <c r="R7262" s="4" t="b">
        <f>TRUE()</f>
        <v>1</v>
      </c>
      <c r="S7262" s="4">
        <v>0</v>
      </c>
    </row>
    <row r="7263" spans="1:19" ht="14.25" customHeight="1">
      <c r="A7263" s="4" t="s">
        <v>4166</v>
      </c>
      <c r="B7263" s="5" t="s">
        <v>912</v>
      </c>
      <c r="C7263" s="4">
        <v>0</v>
      </c>
      <c r="D7263" s="4" t="s">
        <v>912</v>
      </c>
      <c r="E7263" s="4" t="b">
        <f t="shared" ref="E7263:E7271" si="138">FALSE()</f>
        <v>0</v>
      </c>
      <c r="F7263" s="4">
        <v>0</v>
      </c>
      <c r="G7263" s="4">
        <v>899999094</v>
      </c>
      <c r="H7263" s="3" t="s">
        <v>21</v>
      </c>
      <c r="K7263" s="4">
        <v>0</v>
      </c>
      <c r="L7263" s="4">
        <v>841385</v>
      </c>
      <c r="M7263" s="4">
        <v>0</v>
      </c>
      <c r="N7263" s="4">
        <v>0</v>
      </c>
      <c r="O7263" s="4">
        <v>0</v>
      </c>
      <c r="P7263" s="4">
        <v>0</v>
      </c>
      <c r="Q7263" s="4">
        <v>9680</v>
      </c>
      <c r="R7263" s="4" t="b">
        <f t="shared" ref="R7263:R7270" si="139">FALSE()</f>
        <v>0</v>
      </c>
      <c r="S7263" s="4">
        <v>0</v>
      </c>
    </row>
    <row r="7264" spans="1:19" ht="14.25" customHeight="1">
      <c r="A7264" s="4" t="s">
        <v>4166</v>
      </c>
      <c r="B7264" s="5"/>
      <c r="C7264" s="4">
        <v>0</v>
      </c>
      <c r="E7264" s="4" t="b">
        <f t="shared" si="138"/>
        <v>0</v>
      </c>
      <c r="F7264" s="4">
        <v>0</v>
      </c>
      <c r="G7264" s="4">
        <v>899999094</v>
      </c>
      <c r="H7264" s="6">
        <v>43889</v>
      </c>
      <c r="I7264" s="7" t="s">
        <v>2580</v>
      </c>
      <c r="J7264" s="4" t="s">
        <v>2399</v>
      </c>
      <c r="K7264" s="4">
        <v>1068</v>
      </c>
      <c r="L7264" s="4">
        <v>0</v>
      </c>
      <c r="M7264" s="4">
        <v>0</v>
      </c>
      <c r="N7264" s="4">
        <v>117740</v>
      </c>
      <c r="O7264" s="4">
        <v>0</v>
      </c>
      <c r="P7264" s="4">
        <v>117740</v>
      </c>
      <c r="Q7264" s="4">
        <v>9681</v>
      </c>
      <c r="R7264" s="4" t="b">
        <f t="shared" si="139"/>
        <v>0</v>
      </c>
      <c r="S7264" s="4">
        <v>0</v>
      </c>
    </row>
    <row r="7265" spans="1:19" ht="14.25" customHeight="1">
      <c r="A7265" s="4" t="s">
        <v>4166</v>
      </c>
      <c r="B7265" s="5"/>
      <c r="C7265" s="4">
        <v>0</v>
      </c>
      <c r="E7265" s="4" t="b">
        <f t="shared" si="138"/>
        <v>0</v>
      </c>
      <c r="F7265" s="4">
        <v>0</v>
      </c>
      <c r="G7265" s="4">
        <v>899999094</v>
      </c>
      <c r="H7265" s="6">
        <v>43951</v>
      </c>
      <c r="I7265" s="4" t="s">
        <v>2592</v>
      </c>
      <c r="J7265" s="4" t="s">
        <v>2399</v>
      </c>
      <c r="K7265" s="4">
        <v>1088</v>
      </c>
      <c r="L7265" s="4">
        <v>0</v>
      </c>
      <c r="M7265" s="4">
        <v>0</v>
      </c>
      <c r="N7265" s="4">
        <v>99557</v>
      </c>
      <c r="O7265" s="4">
        <v>0</v>
      </c>
      <c r="P7265" s="4">
        <v>217297</v>
      </c>
      <c r="Q7265" s="4">
        <v>9682</v>
      </c>
      <c r="R7265" s="4" t="b">
        <f t="shared" si="139"/>
        <v>0</v>
      </c>
      <c r="S7265" s="4">
        <v>0</v>
      </c>
    </row>
    <row r="7266" spans="1:19" ht="14.25" customHeight="1">
      <c r="A7266" s="4" t="s">
        <v>4166</v>
      </c>
      <c r="B7266" s="5"/>
      <c r="C7266" s="4">
        <v>0</v>
      </c>
      <c r="E7266" s="4" t="b">
        <f t="shared" si="138"/>
        <v>0</v>
      </c>
      <c r="F7266" s="4">
        <v>0</v>
      </c>
      <c r="G7266" s="4">
        <v>899999094</v>
      </c>
      <c r="H7266" s="6">
        <v>44042</v>
      </c>
      <c r="I7266" s="4" t="s">
        <v>2569</v>
      </c>
      <c r="J7266" s="4" t="s">
        <v>2399</v>
      </c>
      <c r="K7266" s="4">
        <v>1129</v>
      </c>
      <c r="L7266" s="4">
        <v>0</v>
      </c>
      <c r="M7266" s="4">
        <v>0</v>
      </c>
      <c r="N7266" s="4">
        <v>97378</v>
      </c>
      <c r="O7266" s="4">
        <v>0</v>
      </c>
      <c r="P7266" s="4">
        <v>314675</v>
      </c>
      <c r="Q7266" s="4">
        <v>9683</v>
      </c>
      <c r="R7266" s="4" t="b">
        <f t="shared" si="139"/>
        <v>0</v>
      </c>
      <c r="S7266" s="4">
        <v>0</v>
      </c>
    </row>
    <row r="7267" spans="1:19" ht="14.25" customHeight="1">
      <c r="A7267" s="4" t="s">
        <v>4166</v>
      </c>
      <c r="B7267" s="5"/>
      <c r="C7267" s="4">
        <v>0</v>
      </c>
      <c r="E7267" s="4" t="b">
        <f t="shared" si="138"/>
        <v>0</v>
      </c>
      <c r="F7267" s="4">
        <v>0</v>
      </c>
      <c r="G7267" s="4">
        <v>899999094</v>
      </c>
      <c r="H7267" s="6">
        <v>44104</v>
      </c>
      <c r="I7267" s="4" t="s">
        <v>2569</v>
      </c>
      <c r="J7267" s="4" t="s">
        <v>2399</v>
      </c>
      <c r="K7267" s="4">
        <v>1164</v>
      </c>
      <c r="L7267" s="4">
        <v>0</v>
      </c>
      <c r="M7267" s="4">
        <v>0</v>
      </c>
      <c r="N7267" s="4">
        <v>292770</v>
      </c>
      <c r="O7267" s="4">
        <v>0</v>
      </c>
      <c r="P7267" s="4">
        <v>607445</v>
      </c>
      <c r="Q7267" s="4">
        <v>9684</v>
      </c>
      <c r="R7267" s="4" t="b">
        <f t="shared" si="139"/>
        <v>0</v>
      </c>
      <c r="S7267" s="4">
        <v>0</v>
      </c>
    </row>
    <row r="7268" spans="1:19" ht="14.25" customHeight="1">
      <c r="A7268" s="4" t="s">
        <v>4166</v>
      </c>
      <c r="B7268" s="5"/>
      <c r="C7268" s="4">
        <v>0</v>
      </c>
      <c r="E7268" s="4" t="b">
        <f t="shared" si="138"/>
        <v>0</v>
      </c>
      <c r="F7268" s="4">
        <v>0</v>
      </c>
      <c r="G7268" s="4">
        <v>899999094</v>
      </c>
      <c r="H7268" s="6">
        <v>44164</v>
      </c>
      <c r="I7268" s="4" t="s">
        <v>864</v>
      </c>
      <c r="J7268" s="4" t="s">
        <v>2399</v>
      </c>
      <c r="K7268" s="4">
        <v>1187</v>
      </c>
      <c r="L7268" s="4">
        <v>0</v>
      </c>
      <c r="M7268" s="4">
        <v>0</v>
      </c>
      <c r="N7268" s="4">
        <v>112030</v>
      </c>
      <c r="O7268" s="4">
        <v>0</v>
      </c>
      <c r="P7268" s="4">
        <v>719475</v>
      </c>
      <c r="Q7268" s="4">
        <v>9685</v>
      </c>
      <c r="R7268" s="4" t="b">
        <f t="shared" si="139"/>
        <v>0</v>
      </c>
      <c r="S7268" s="4">
        <v>0</v>
      </c>
    </row>
    <row r="7269" spans="1:19" ht="14.25" customHeight="1">
      <c r="A7269" s="4" t="s">
        <v>4166</v>
      </c>
      <c r="B7269" s="5"/>
      <c r="C7269" s="4">
        <v>0</v>
      </c>
      <c r="E7269" s="4" t="b">
        <f t="shared" si="138"/>
        <v>0</v>
      </c>
      <c r="F7269" s="4">
        <v>0</v>
      </c>
      <c r="G7269" s="4">
        <v>899999094</v>
      </c>
      <c r="H7269" s="6">
        <v>44195</v>
      </c>
      <c r="I7269" s="4" t="s">
        <v>2569</v>
      </c>
      <c r="J7269" s="4" t="s">
        <v>2399</v>
      </c>
      <c r="K7269" s="4">
        <v>1199</v>
      </c>
      <c r="L7269" s="4">
        <v>0</v>
      </c>
      <c r="M7269" s="4">
        <v>0</v>
      </c>
      <c r="N7269" s="4">
        <v>121910</v>
      </c>
      <c r="O7269" s="4">
        <v>0</v>
      </c>
      <c r="P7269" s="4">
        <v>841385</v>
      </c>
      <c r="Q7269" s="4">
        <v>9686</v>
      </c>
      <c r="R7269" s="4" t="b">
        <f t="shared" si="139"/>
        <v>0</v>
      </c>
      <c r="S7269" s="4">
        <v>0</v>
      </c>
    </row>
    <row r="7270" spans="1:19" ht="14.25" customHeight="1">
      <c r="A7270" s="4" t="s">
        <v>4166</v>
      </c>
      <c r="B7270" s="5" t="s">
        <v>4168</v>
      </c>
      <c r="C7270" s="4">
        <v>0</v>
      </c>
      <c r="D7270" s="4" t="s">
        <v>4168</v>
      </c>
      <c r="E7270" s="4" t="b">
        <f t="shared" si="138"/>
        <v>0</v>
      </c>
      <c r="F7270" s="4">
        <v>0</v>
      </c>
      <c r="G7270" s="4">
        <v>899999094</v>
      </c>
      <c r="H7270" s="3" t="s">
        <v>21</v>
      </c>
      <c r="K7270" s="4">
        <v>0</v>
      </c>
      <c r="L7270" s="4">
        <v>0</v>
      </c>
      <c r="M7270" s="4">
        <v>0</v>
      </c>
      <c r="N7270" s="4">
        <v>841385</v>
      </c>
      <c r="O7270" s="4">
        <v>0</v>
      </c>
      <c r="P7270" s="4">
        <v>841385</v>
      </c>
      <c r="Q7270" s="4">
        <v>9687</v>
      </c>
      <c r="R7270" s="4" t="b">
        <f t="shared" si="139"/>
        <v>0</v>
      </c>
      <c r="S7270" s="4">
        <v>0</v>
      </c>
    </row>
    <row r="7271" spans="1:19" ht="14.25" customHeight="1">
      <c r="A7271" s="4" t="s">
        <v>4166</v>
      </c>
      <c r="B7271" s="5" t="s">
        <v>4169</v>
      </c>
      <c r="C7271" s="4">
        <v>0</v>
      </c>
      <c r="D7271" s="4" t="s">
        <v>4169</v>
      </c>
      <c r="E7271" s="4" t="b">
        <f t="shared" si="138"/>
        <v>0</v>
      </c>
      <c r="F7271" s="4">
        <v>0</v>
      </c>
      <c r="G7271" s="4">
        <v>0</v>
      </c>
      <c r="H7271" s="3" t="s">
        <v>21</v>
      </c>
      <c r="K7271" s="4">
        <v>0</v>
      </c>
      <c r="L7271" s="4">
        <v>0</v>
      </c>
      <c r="M7271" s="4">
        <v>0</v>
      </c>
      <c r="N7271" s="4">
        <v>841385</v>
      </c>
      <c r="O7271" s="4">
        <v>0</v>
      </c>
      <c r="P7271" s="4">
        <v>841385</v>
      </c>
      <c r="Q7271" s="4">
        <v>9688</v>
      </c>
      <c r="R7271" s="4" t="b">
        <f t="shared" ref="R7271:R7272" si="140">TRUE()</f>
        <v>1</v>
      </c>
      <c r="S7271" s="4">
        <v>0</v>
      </c>
    </row>
    <row r="7272" spans="1:19" ht="14.25" customHeight="1">
      <c r="A7272" s="4" t="s">
        <v>4170</v>
      </c>
      <c r="B7272" s="5" t="s">
        <v>4171</v>
      </c>
      <c r="C7272" s="4">
        <v>0</v>
      </c>
      <c r="D7272" s="4" t="s">
        <v>4171</v>
      </c>
      <c r="E7272" s="4" t="b">
        <f>TRUE()</f>
        <v>1</v>
      </c>
      <c r="F7272" s="4">
        <v>0</v>
      </c>
      <c r="G7272" s="4">
        <v>0</v>
      </c>
      <c r="H7272" s="3" t="s">
        <v>21</v>
      </c>
      <c r="K7272" s="4">
        <v>0</v>
      </c>
      <c r="L7272" s="4">
        <v>5431950</v>
      </c>
      <c r="M7272" s="4">
        <v>0</v>
      </c>
      <c r="N7272" s="4">
        <v>0</v>
      </c>
      <c r="O7272" s="4">
        <v>0</v>
      </c>
      <c r="P7272" s="4">
        <v>0</v>
      </c>
      <c r="Q7272" s="4">
        <v>9691</v>
      </c>
      <c r="R7272" s="4" t="b">
        <f t="shared" si="140"/>
        <v>1</v>
      </c>
      <c r="S7272" s="4">
        <v>0</v>
      </c>
    </row>
    <row r="7273" spans="1:19" ht="14.25" customHeight="1">
      <c r="A7273" s="4" t="s">
        <v>4170</v>
      </c>
      <c r="B7273" s="5" t="s">
        <v>857</v>
      </c>
      <c r="C7273" s="4">
        <v>0</v>
      </c>
      <c r="D7273" s="4" t="s">
        <v>857</v>
      </c>
      <c r="E7273" s="4" t="b">
        <f t="shared" ref="E7273:E7303" si="141">FALSE()</f>
        <v>0</v>
      </c>
      <c r="F7273" s="4">
        <v>0</v>
      </c>
      <c r="G7273" s="4">
        <v>830037248</v>
      </c>
      <c r="H7273" s="3" t="s">
        <v>21</v>
      </c>
      <c r="K7273" s="4">
        <v>0</v>
      </c>
      <c r="L7273" s="4">
        <v>5431950</v>
      </c>
      <c r="M7273" s="4">
        <v>0</v>
      </c>
      <c r="N7273" s="4">
        <v>0</v>
      </c>
      <c r="O7273" s="4">
        <v>0</v>
      </c>
      <c r="P7273" s="4">
        <v>0</v>
      </c>
      <c r="Q7273" s="4">
        <v>9696</v>
      </c>
      <c r="R7273" s="4" t="b">
        <f t="shared" ref="R7273:R7302" si="142">FALSE()</f>
        <v>0</v>
      </c>
      <c r="S7273" s="4">
        <v>0</v>
      </c>
    </row>
    <row r="7274" spans="1:19" ht="14.25" customHeight="1">
      <c r="A7274" s="4" t="s">
        <v>4170</v>
      </c>
      <c r="B7274" s="5"/>
      <c r="C7274" s="4">
        <v>0</v>
      </c>
      <c r="E7274" s="4" t="b">
        <f t="shared" si="141"/>
        <v>0</v>
      </c>
      <c r="F7274" s="4">
        <v>0</v>
      </c>
      <c r="G7274" s="4">
        <v>830037248</v>
      </c>
      <c r="H7274" s="6">
        <v>43858</v>
      </c>
      <c r="I7274" s="4" t="s">
        <v>2569</v>
      </c>
      <c r="J7274" s="4" t="s">
        <v>2399</v>
      </c>
      <c r="K7274" s="4">
        <v>1055</v>
      </c>
      <c r="L7274" s="4">
        <v>0</v>
      </c>
      <c r="M7274" s="4">
        <v>0</v>
      </c>
      <c r="N7274" s="4">
        <v>397260</v>
      </c>
      <c r="O7274" s="4">
        <v>0</v>
      </c>
      <c r="P7274" s="4">
        <v>397260</v>
      </c>
      <c r="Q7274" s="4">
        <v>9697</v>
      </c>
      <c r="R7274" s="4" t="b">
        <f t="shared" si="142"/>
        <v>0</v>
      </c>
      <c r="S7274" s="4">
        <v>0</v>
      </c>
    </row>
    <row r="7275" spans="1:19" ht="14.25" customHeight="1">
      <c r="A7275" s="4" t="s">
        <v>4170</v>
      </c>
      <c r="B7275" s="5"/>
      <c r="C7275" s="4">
        <v>0</v>
      </c>
      <c r="E7275" s="4" t="b">
        <f t="shared" si="141"/>
        <v>0</v>
      </c>
      <c r="F7275" s="4">
        <v>0</v>
      </c>
      <c r="G7275" s="4">
        <v>830037248</v>
      </c>
      <c r="H7275" s="6">
        <v>43889</v>
      </c>
      <c r="I7275" s="4" t="s">
        <v>2569</v>
      </c>
      <c r="J7275" s="4" t="s">
        <v>2399</v>
      </c>
      <c r="K7275" s="4">
        <v>1062</v>
      </c>
      <c r="L7275" s="4">
        <v>0</v>
      </c>
      <c r="M7275" s="4">
        <v>0</v>
      </c>
      <c r="N7275" s="4">
        <v>405880</v>
      </c>
      <c r="O7275" s="4">
        <v>0</v>
      </c>
      <c r="P7275" s="4">
        <v>803140</v>
      </c>
      <c r="Q7275" s="4">
        <v>9698</v>
      </c>
      <c r="R7275" s="4" t="b">
        <f t="shared" si="142"/>
        <v>0</v>
      </c>
      <c r="S7275" s="4">
        <v>0</v>
      </c>
    </row>
    <row r="7276" spans="1:19" ht="14.25" customHeight="1">
      <c r="A7276" s="4" t="s">
        <v>4170</v>
      </c>
      <c r="B7276" s="5"/>
      <c r="C7276" s="4">
        <v>0</v>
      </c>
      <c r="E7276" s="4" t="b">
        <f t="shared" si="141"/>
        <v>0</v>
      </c>
      <c r="F7276" s="4">
        <v>0</v>
      </c>
      <c r="G7276" s="4">
        <v>830037248</v>
      </c>
      <c r="H7276" s="6">
        <v>43920</v>
      </c>
      <c r="I7276" s="4" t="s">
        <v>864</v>
      </c>
      <c r="J7276" s="4" t="s">
        <v>2399</v>
      </c>
      <c r="K7276" s="4">
        <v>1077</v>
      </c>
      <c r="L7276" s="4">
        <v>0</v>
      </c>
      <c r="M7276" s="4">
        <v>0</v>
      </c>
      <c r="N7276" s="4">
        <v>490890</v>
      </c>
      <c r="O7276" s="4">
        <v>0</v>
      </c>
      <c r="P7276" s="4">
        <v>1294030</v>
      </c>
      <c r="Q7276" s="4">
        <v>9699</v>
      </c>
      <c r="R7276" s="4" t="b">
        <f t="shared" si="142"/>
        <v>0</v>
      </c>
      <c r="S7276" s="4">
        <v>0</v>
      </c>
    </row>
    <row r="7277" spans="1:19" ht="14.25" customHeight="1">
      <c r="A7277" s="4" t="s">
        <v>4170</v>
      </c>
      <c r="B7277" s="5"/>
      <c r="C7277" s="4">
        <v>0</v>
      </c>
      <c r="E7277" s="4" t="b">
        <f t="shared" si="141"/>
        <v>0</v>
      </c>
      <c r="F7277" s="4">
        <v>0</v>
      </c>
      <c r="G7277" s="4">
        <v>830037248</v>
      </c>
      <c r="H7277" s="6">
        <v>43951</v>
      </c>
      <c r="I7277" s="4" t="s">
        <v>864</v>
      </c>
      <c r="J7277" s="4" t="s">
        <v>2399</v>
      </c>
      <c r="K7277" s="4">
        <v>1089</v>
      </c>
      <c r="L7277" s="4">
        <v>0</v>
      </c>
      <c r="M7277" s="4">
        <v>0</v>
      </c>
      <c r="N7277" s="4">
        <v>12260</v>
      </c>
      <c r="O7277" s="4">
        <v>0</v>
      </c>
      <c r="P7277" s="4">
        <v>1306290</v>
      </c>
      <c r="Q7277" s="4">
        <v>9700</v>
      </c>
      <c r="R7277" s="4" t="b">
        <f t="shared" si="142"/>
        <v>0</v>
      </c>
      <c r="S7277" s="4">
        <v>0</v>
      </c>
    </row>
    <row r="7278" spans="1:19" ht="14.25" customHeight="1">
      <c r="A7278" s="4" t="s">
        <v>4170</v>
      </c>
      <c r="B7278" s="5"/>
      <c r="C7278" s="4">
        <v>0</v>
      </c>
      <c r="E7278" s="4" t="b">
        <f t="shared" si="141"/>
        <v>0</v>
      </c>
      <c r="F7278" s="4">
        <v>0</v>
      </c>
      <c r="G7278" s="4">
        <v>830037248</v>
      </c>
      <c r="H7278" s="6">
        <v>43951</v>
      </c>
      <c r="I7278" s="4" t="s">
        <v>864</v>
      </c>
      <c r="J7278" s="4" t="s">
        <v>2399</v>
      </c>
      <c r="K7278" s="4">
        <v>1089</v>
      </c>
      <c r="L7278" s="4">
        <v>0</v>
      </c>
      <c r="M7278" s="4">
        <v>0</v>
      </c>
      <c r="N7278" s="4">
        <v>15610</v>
      </c>
      <c r="O7278" s="4">
        <v>0</v>
      </c>
      <c r="P7278" s="4">
        <v>1321900</v>
      </c>
      <c r="Q7278" s="4">
        <v>9701</v>
      </c>
      <c r="R7278" s="4" t="b">
        <f t="shared" si="142"/>
        <v>0</v>
      </c>
      <c r="S7278" s="4">
        <v>0</v>
      </c>
    </row>
    <row r="7279" spans="1:19" ht="14.25" customHeight="1">
      <c r="A7279" s="4" t="s">
        <v>4170</v>
      </c>
      <c r="B7279" s="5"/>
      <c r="C7279" s="4">
        <v>0</v>
      </c>
      <c r="E7279" s="4" t="b">
        <f t="shared" si="141"/>
        <v>0</v>
      </c>
      <c r="F7279" s="4">
        <v>0</v>
      </c>
      <c r="G7279" s="4">
        <v>830037248</v>
      </c>
      <c r="H7279" s="6">
        <v>43951</v>
      </c>
      <c r="I7279" s="4" t="s">
        <v>864</v>
      </c>
      <c r="J7279" s="4" t="s">
        <v>2399</v>
      </c>
      <c r="K7279" s="4">
        <v>1089</v>
      </c>
      <c r="L7279" s="4">
        <v>0</v>
      </c>
      <c r="M7279" s="4">
        <v>0</v>
      </c>
      <c r="N7279" s="4">
        <v>560</v>
      </c>
      <c r="O7279" s="4">
        <v>0</v>
      </c>
      <c r="P7279" s="4">
        <v>1322460</v>
      </c>
      <c r="Q7279" s="4">
        <v>9702</v>
      </c>
      <c r="R7279" s="4" t="b">
        <f t="shared" si="142"/>
        <v>0</v>
      </c>
      <c r="S7279" s="4">
        <v>0</v>
      </c>
    </row>
    <row r="7280" spans="1:19" ht="14.25" customHeight="1">
      <c r="A7280" s="4" t="s">
        <v>4170</v>
      </c>
      <c r="B7280" s="5"/>
      <c r="C7280" s="4">
        <v>0</v>
      </c>
      <c r="E7280" s="4" t="b">
        <f t="shared" si="141"/>
        <v>0</v>
      </c>
      <c r="F7280" s="4">
        <v>0</v>
      </c>
      <c r="G7280" s="4">
        <v>830037248</v>
      </c>
      <c r="H7280" s="6">
        <v>43951</v>
      </c>
      <c r="I7280" s="4" t="s">
        <v>864</v>
      </c>
      <c r="J7280" s="4" t="s">
        <v>2399</v>
      </c>
      <c r="K7280" s="4">
        <v>1089</v>
      </c>
      <c r="L7280" s="4">
        <v>0</v>
      </c>
      <c r="M7280" s="4">
        <v>0</v>
      </c>
      <c r="N7280" s="4">
        <v>3900</v>
      </c>
      <c r="O7280" s="4">
        <v>0</v>
      </c>
      <c r="P7280" s="4">
        <v>1326360</v>
      </c>
      <c r="Q7280" s="4">
        <v>9703</v>
      </c>
      <c r="R7280" s="4" t="b">
        <f t="shared" si="142"/>
        <v>0</v>
      </c>
      <c r="S7280" s="4">
        <v>0</v>
      </c>
    </row>
    <row r="7281" spans="1:19" ht="14.25" customHeight="1">
      <c r="A7281" s="4" t="s">
        <v>4170</v>
      </c>
      <c r="B7281" s="5"/>
      <c r="C7281" s="4">
        <v>0</v>
      </c>
      <c r="E7281" s="4" t="b">
        <f t="shared" si="141"/>
        <v>0</v>
      </c>
      <c r="F7281" s="4">
        <v>0</v>
      </c>
      <c r="G7281" s="4">
        <v>830037248</v>
      </c>
      <c r="H7281" s="6">
        <v>43951</v>
      </c>
      <c r="I7281" s="4" t="s">
        <v>864</v>
      </c>
      <c r="J7281" s="4" t="s">
        <v>2399</v>
      </c>
      <c r="K7281" s="4">
        <v>1089</v>
      </c>
      <c r="L7281" s="4">
        <v>0</v>
      </c>
      <c r="M7281" s="4">
        <v>0</v>
      </c>
      <c r="N7281" s="4">
        <v>12820</v>
      </c>
      <c r="O7281" s="4">
        <v>0</v>
      </c>
      <c r="P7281" s="4">
        <v>1339180</v>
      </c>
      <c r="Q7281" s="4">
        <v>9704</v>
      </c>
      <c r="R7281" s="4" t="b">
        <f t="shared" si="142"/>
        <v>0</v>
      </c>
      <c r="S7281" s="4">
        <v>0</v>
      </c>
    </row>
    <row r="7282" spans="1:19" ht="14.25" customHeight="1">
      <c r="A7282" s="4" t="s">
        <v>4170</v>
      </c>
      <c r="B7282" s="5"/>
      <c r="C7282" s="4">
        <v>0</v>
      </c>
      <c r="E7282" s="4" t="b">
        <f t="shared" si="141"/>
        <v>0</v>
      </c>
      <c r="F7282" s="4">
        <v>0</v>
      </c>
      <c r="G7282" s="4">
        <v>830037248</v>
      </c>
      <c r="H7282" s="6">
        <v>43951</v>
      </c>
      <c r="I7282" s="4" t="s">
        <v>864</v>
      </c>
      <c r="J7282" s="4" t="s">
        <v>2399</v>
      </c>
      <c r="K7282" s="4">
        <v>1089</v>
      </c>
      <c r="L7282" s="4">
        <v>0</v>
      </c>
      <c r="M7282" s="4">
        <v>0</v>
      </c>
      <c r="N7282" s="4">
        <v>9470</v>
      </c>
      <c r="O7282" s="4">
        <v>0</v>
      </c>
      <c r="P7282" s="4">
        <v>1348650</v>
      </c>
      <c r="Q7282" s="4">
        <v>9705</v>
      </c>
      <c r="R7282" s="4" t="b">
        <f t="shared" si="142"/>
        <v>0</v>
      </c>
      <c r="S7282" s="4">
        <v>0</v>
      </c>
    </row>
    <row r="7283" spans="1:19" ht="14.25" customHeight="1">
      <c r="A7283" s="4" t="s">
        <v>4170</v>
      </c>
      <c r="B7283" s="5"/>
      <c r="C7283" s="4">
        <v>0</v>
      </c>
      <c r="E7283" s="4" t="b">
        <f t="shared" si="141"/>
        <v>0</v>
      </c>
      <c r="F7283" s="4">
        <v>0</v>
      </c>
      <c r="G7283" s="4">
        <v>830037248</v>
      </c>
      <c r="H7283" s="6">
        <v>43951</v>
      </c>
      <c r="I7283" s="4" t="s">
        <v>864</v>
      </c>
      <c r="J7283" s="4" t="s">
        <v>2399</v>
      </c>
      <c r="K7283" s="4">
        <v>1089</v>
      </c>
      <c r="L7283" s="4">
        <v>0</v>
      </c>
      <c r="M7283" s="4">
        <v>0</v>
      </c>
      <c r="N7283" s="4">
        <v>560</v>
      </c>
      <c r="O7283" s="4">
        <v>0</v>
      </c>
      <c r="P7283" s="4">
        <v>1349210</v>
      </c>
      <c r="Q7283" s="4">
        <v>9706</v>
      </c>
      <c r="R7283" s="4" t="b">
        <f t="shared" si="142"/>
        <v>0</v>
      </c>
      <c r="S7283" s="4">
        <v>0</v>
      </c>
    </row>
    <row r="7284" spans="1:19" ht="14.25" customHeight="1">
      <c r="A7284" s="4" t="s">
        <v>4170</v>
      </c>
      <c r="B7284" s="5"/>
      <c r="C7284" s="4">
        <v>0</v>
      </c>
      <c r="E7284" s="4" t="b">
        <f t="shared" si="141"/>
        <v>0</v>
      </c>
      <c r="F7284" s="4">
        <v>0</v>
      </c>
      <c r="G7284" s="4">
        <v>830037248</v>
      </c>
      <c r="H7284" s="6">
        <v>43951</v>
      </c>
      <c r="I7284" s="4" t="s">
        <v>864</v>
      </c>
      <c r="J7284" s="4" t="s">
        <v>2399</v>
      </c>
      <c r="K7284" s="4">
        <v>1089</v>
      </c>
      <c r="L7284" s="4">
        <v>0</v>
      </c>
      <c r="M7284" s="4">
        <v>0</v>
      </c>
      <c r="N7284" s="4">
        <v>321010</v>
      </c>
      <c r="O7284" s="4">
        <v>0</v>
      </c>
      <c r="P7284" s="4">
        <v>1670220</v>
      </c>
      <c r="Q7284" s="4">
        <v>9707</v>
      </c>
      <c r="R7284" s="4" t="b">
        <f t="shared" si="142"/>
        <v>0</v>
      </c>
      <c r="S7284" s="4">
        <v>0</v>
      </c>
    </row>
    <row r="7285" spans="1:19" ht="14.25" customHeight="1">
      <c r="A7285" s="4" t="s">
        <v>4170</v>
      </c>
      <c r="B7285" s="5"/>
      <c r="C7285" s="4">
        <v>0</v>
      </c>
      <c r="E7285" s="4" t="b">
        <f t="shared" si="141"/>
        <v>0</v>
      </c>
      <c r="F7285" s="4">
        <v>0</v>
      </c>
      <c r="G7285" s="4">
        <v>830037248</v>
      </c>
      <c r="H7285" s="6">
        <v>43981</v>
      </c>
      <c r="I7285" s="4" t="s">
        <v>864</v>
      </c>
      <c r="J7285" s="4" t="s">
        <v>2399</v>
      </c>
      <c r="K7285" s="4">
        <v>1102</v>
      </c>
      <c r="L7285" s="4">
        <v>0</v>
      </c>
      <c r="M7285" s="4">
        <v>0</v>
      </c>
      <c r="N7285" s="4">
        <v>402350</v>
      </c>
      <c r="O7285" s="4">
        <v>0</v>
      </c>
      <c r="P7285" s="4">
        <v>2072570</v>
      </c>
      <c r="Q7285" s="4">
        <v>9708</v>
      </c>
      <c r="R7285" s="4" t="b">
        <f t="shared" si="142"/>
        <v>0</v>
      </c>
      <c r="S7285" s="4">
        <v>0</v>
      </c>
    </row>
    <row r="7286" spans="1:19" ht="14.25" customHeight="1">
      <c r="A7286" s="4" t="s">
        <v>4170</v>
      </c>
      <c r="B7286" s="5"/>
      <c r="C7286" s="4">
        <v>0</v>
      </c>
      <c r="E7286" s="4" t="b">
        <f t="shared" si="141"/>
        <v>0</v>
      </c>
      <c r="F7286" s="4">
        <v>0</v>
      </c>
      <c r="G7286" s="4">
        <v>830037248</v>
      </c>
      <c r="H7286" s="6">
        <v>44008</v>
      </c>
      <c r="I7286" s="4" t="s">
        <v>864</v>
      </c>
      <c r="J7286" s="4" t="s">
        <v>2399</v>
      </c>
      <c r="K7286" s="4">
        <v>1117</v>
      </c>
      <c r="L7286" s="4">
        <v>0</v>
      </c>
      <c r="M7286" s="4">
        <v>0</v>
      </c>
      <c r="N7286" s="4">
        <v>402350</v>
      </c>
      <c r="O7286" s="4">
        <v>0</v>
      </c>
      <c r="P7286" s="4">
        <v>2474920</v>
      </c>
      <c r="Q7286" s="4">
        <v>9709</v>
      </c>
      <c r="R7286" s="4" t="b">
        <f t="shared" si="142"/>
        <v>0</v>
      </c>
      <c r="S7286" s="4">
        <v>0</v>
      </c>
    </row>
    <row r="7287" spans="1:19" ht="14.25" customHeight="1">
      <c r="A7287" s="4" t="s">
        <v>4170</v>
      </c>
      <c r="B7287" s="5"/>
      <c r="C7287" s="4">
        <v>0</v>
      </c>
      <c r="E7287" s="4" t="b">
        <f t="shared" si="141"/>
        <v>0</v>
      </c>
      <c r="F7287" s="4">
        <v>0</v>
      </c>
      <c r="G7287" s="4">
        <v>830037248</v>
      </c>
      <c r="H7287" s="6">
        <v>44042</v>
      </c>
      <c r="I7287" s="4" t="s">
        <v>2569</v>
      </c>
      <c r="J7287" s="4" t="s">
        <v>2399</v>
      </c>
      <c r="K7287" s="4">
        <v>1132</v>
      </c>
      <c r="L7287" s="4">
        <v>0</v>
      </c>
      <c r="M7287" s="4">
        <v>0</v>
      </c>
      <c r="N7287" s="4">
        <v>445280</v>
      </c>
      <c r="O7287" s="4">
        <v>0</v>
      </c>
      <c r="P7287" s="4">
        <v>2920200</v>
      </c>
      <c r="Q7287" s="4">
        <v>9710</v>
      </c>
      <c r="R7287" s="4" t="b">
        <f t="shared" si="142"/>
        <v>0</v>
      </c>
      <c r="S7287" s="4">
        <v>0</v>
      </c>
    </row>
    <row r="7288" spans="1:19" ht="14.25" customHeight="1">
      <c r="A7288" s="4" t="s">
        <v>4170</v>
      </c>
      <c r="B7288" s="5"/>
      <c r="C7288" s="4">
        <v>0</v>
      </c>
      <c r="E7288" s="4" t="b">
        <f t="shared" si="141"/>
        <v>0</v>
      </c>
      <c r="F7288" s="4">
        <v>0</v>
      </c>
      <c r="G7288" s="4">
        <v>830037248</v>
      </c>
      <c r="H7288" s="6">
        <v>44073</v>
      </c>
      <c r="I7288" s="4" t="s">
        <v>2569</v>
      </c>
      <c r="J7288" s="4" t="s">
        <v>2399</v>
      </c>
      <c r="K7288" s="4">
        <v>1147</v>
      </c>
      <c r="L7288" s="4">
        <v>0</v>
      </c>
      <c r="M7288" s="4">
        <v>0</v>
      </c>
      <c r="N7288" s="4">
        <v>392440</v>
      </c>
      <c r="O7288" s="4">
        <v>0</v>
      </c>
      <c r="P7288" s="4">
        <v>3312640</v>
      </c>
      <c r="Q7288" s="4">
        <v>9711</v>
      </c>
      <c r="R7288" s="4" t="b">
        <f t="shared" si="142"/>
        <v>0</v>
      </c>
      <c r="S7288" s="4">
        <v>0</v>
      </c>
    </row>
    <row r="7289" spans="1:19" ht="14.25" customHeight="1">
      <c r="A7289" s="4" t="s">
        <v>4170</v>
      </c>
      <c r="B7289" s="5"/>
      <c r="C7289" s="4">
        <v>0</v>
      </c>
      <c r="E7289" s="4" t="b">
        <f t="shared" si="141"/>
        <v>0</v>
      </c>
      <c r="F7289" s="4">
        <v>0</v>
      </c>
      <c r="G7289" s="4">
        <v>830037248</v>
      </c>
      <c r="H7289" s="6">
        <v>44104</v>
      </c>
      <c r="I7289" s="4" t="s">
        <v>2569</v>
      </c>
      <c r="J7289" s="4" t="s">
        <v>2399</v>
      </c>
      <c r="K7289" s="4">
        <v>1162</v>
      </c>
      <c r="L7289" s="4">
        <v>0</v>
      </c>
      <c r="M7289" s="4">
        <v>0</v>
      </c>
      <c r="N7289" s="4">
        <v>464810</v>
      </c>
      <c r="O7289" s="4">
        <v>0</v>
      </c>
      <c r="P7289" s="4">
        <v>3777450</v>
      </c>
      <c r="Q7289" s="4">
        <v>9712</v>
      </c>
      <c r="R7289" s="4" t="b">
        <f t="shared" si="142"/>
        <v>0</v>
      </c>
      <c r="S7289" s="4">
        <v>0</v>
      </c>
    </row>
    <row r="7290" spans="1:19" ht="14.25" customHeight="1">
      <c r="A7290" s="4" t="s">
        <v>4170</v>
      </c>
      <c r="B7290" s="5"/>
      <c r="C7290" s="4">
        <v>0</v>
      </c>
      <c r="E7290" s="4" t="b">
        <f t="shared" si="141"/>
        <v>0</v>
      </c>
      <c r="F7290" s="4">
        <v>0</v>
      </c>
      <c r="G7290" s="4">
        <v>830037248</v>
      </c>
      <c r="H7290" s="6">
        <v>44134</v>
      </c>
      <c r="I7290" s="4" t="s">
        <v>864</v>
      </c>
      <c r="J7290" s="4" t="s">
        <v>2399</v>
      </c>
      <c r="K7290" s="4">
        <v>1175</v>
      </c>
      <c r="L7290" s="4">
        <v>0</v>
      </c>
      <c r="M7290" s="4">
        <v>0</v>
      </c>
      <c r="N7290" s="4">
        <v>390310</v>
      </c>
      <c r="O7290" s="4">
        <v>0</v>
      </c>
      <c r="P7290" s="4">
        <v>4167760</v>
      </c>
      <c r="Q7290" s="4">
        <v>9713</v>
      </c>
      <c r="R7290" s="4" t="b">
        <f t="shared" si="142"/>
        <v>0</v>
      </c>
      <c r="S7290" s="4">
        <v>0</v>
      </c>
    </row>
    <row r="7291" spans="1:19" ht="14.25" customHeight="1">
      <c r="A7291" s="4" t="s">
        <v>4170</v>
      </c>
      <c r="B7291" s="5"/>
      <c r="C7291" s="4">
        <v>0</v>
      </c>
      <c r="E7291" s="4" t="b">
        <f t="shared" si="141"/>
        <v>0</v>
      </c>
      <c r="F7291" s="4">
        <v>0</v>
      </c>
      <c r="G7291" s="4">
        <v>830037248</v>
      </c>
      <c r="H7291" s="6">
        <v>44164</v>
      </c>
      <c r="I7291" s="4" t="s">
        <v>2569</v>
      </c>
      <c r="J7291" s="4" t="s">
        <v>2399</v>
      </c>
      <c r="K7291" s="4">
        <v>1185</v>
      </c>
      <c r="L7291" s="4">
        <v>0</v>
      </c>
      <c r="M7291" s="4">
        <v>0</v>
      </c>
      <c r="N7291" s="4">
        <v>432670</v>
      </c>
      <c r="O7291" s="4">
        <v>0</v>
      </c>
      <c r="P7291" s="4">
        <v>4600430</v>
      </c>
      <c r="Q7291" s="4">
        <v>9714</v>
      </c>
      <c r="R7291" s="4" t="b">
        <f t="shared" si="142"/>
        <v>0</v>
      </c>
      <c r="S7291" s="4">
        <v>0</v>
      </c>
    </row>
    <row r="7292" spans="1:19" ht="14.25" customHeight="1">
      <c r="A7292" s="4" t="s">
        <v>4170</v>
      </c>
      <c r="B7292" s="5"/>
      <c r="C7292" s="4">
        <v>0</v>
      </c>
      <c r="E7292" s="4" t="b">
        <f t="shared" si="141"/>
        <v>0</v>
      </c>
      <c r="F7292" s="4">
        <v>0</v>
      </c>
      <c r="G7292" s="4">
        <v>830037248</v>
      </c>
      <c r="H7292" s="6">
        <v>44195</v>
      </c>
      <c r="I7292" s="4" t="s">
        <v>864</v>
      </c>
      <c r="J7292" s="4" t="s">
        <v>2399</v>
      </c>
      <c r="K7292" s="4">
        <v>1197</v>
      </c>
      <c r="L7292" s="4">
        <v>0</v>
      </c>
      <c r="M7292" s="4">
        <v>0</v>
      </c>
      <c r="N7292" s="4">
        <v>3220</v>
      </c>
      <c r="O7292" s="4">
        <v>0</v>
      </c>
      <c r="P7292" s="4">
        <v>4603650</v>
      </c>
      <c r="Q7292" s="4">
        <v>9715</v>
      </c>
      <c r="R7292" s="4" t="b">
        <f t="shared" si="142"/>
        <v>0</v>
      </c>
      <c r="S7292" s="4">
        <v>0</v>
      </c>
    </row>
    <row r="7293" spans="1:19" ht="14.25" customHeight="1">
      <c r="A7293" s="4" t="s">
        <v>4170</v>
      </c>
      <c r="B7293" s="5"/>
      <c r="C7293" s="4">
        <v>0</v>
      </c>
      <c r="E7293" s="4" t="b">
        <f t="shared" si="141"/>
        <v>0</v>
      </c>
      <c r="F7293" s="4">
        <v>0</v>
      </c>
      <c r="G7293" s="4">
        <v>830037248</v>
      </c>
      <c r="H7293" s="6">
        <v>44195</v>
      </c>
      <c r="I7293" s="4" t="s">
        <v>864</v>
      </c>
      <c r="J7293" s="4" t="s">
        <v>2399</v>
      </c>
      <c r="K7293" s="4">
        <v>1197</v>
      </c>
      <c r="L7293" s="4">
        <v>0</v>
      </c>
      <c r="M7293" s="4">
        <v>0</v>
      </c>
      <c r="N7293" s="4">
        <v>2140</v>
      </c>
      <c r="O7293" s="4">
        <v>0</v>
      </c>
      <c r="P7293" s="4">
        <v>4605790</v>
      </c>
      <c r="Q7293" s="4">
        <v>9716</v>
      </c>
      <c r="R7293" s="4" t="b">
        <f t="shared" si="142"/>
        <v>0</v>
      </c>
      <c r="S7293" s="4">
        <v>0</v>
      </c>
    </row>
    <row r="7294" spans="1:19" ht="14.25" customHeight="1">
      <c r="A7294" s="4" t="s">
        <v>4170</v>
      </c>
      <c r="B7294" s="5"/>
      <c r="C7294" s="4">
        <v>0</v>
      </c>
      <c r="E7294" s="4" t="b">
        <f t="shared" si="141"/>
        <v>0</v>
      </c>
      <c r="F7294" s="4">
        <v>0</v>
      </c>
      <c r="G7294" s="4">
        <v>830037248</v>
      </c>
      <c r="H7294" s="6">
        <v>44195</v>
      </c>
      <c r="I7294" s="4" t="s">
        <v>864</v>
      </c>
      <c r="J7294" s="4" t="s">
        <v>2399</v>
      </c>
      <c r="K7294" s="4">
        <v>1197</v>
      </c>
      <c r="L7294" s="4">
        <v>0</v>
      </c>
      <c r="M7294" s="4">
        <v>0</v>
      </c>
      <c r="N7294" s="4">
        <v>2140</v>
      </c>
      <c r="O7294" s="4">
        <v>0</v>
      </c>
      <c r="P7294" s="4">
        <v>4607930</v>
      </c>
      <c r="Q7294" s="4">
        <v>9717</v>
      </c>
      <c r="R7294" s="4" t="b">
        <f t="shared" si="142"/>
        <v>0</v>
      </c>
      <c r="S7294" s="4">
        <v>0</v>
      </c>
    </row>
    <row r="7295" spans="1:19" ht="14.25" customHeight="1">
      <c r="A7295" s="4" t="s">
        <v>4170</v>
      </c>
      <c r="B7295" s="5"/>
      <c r="C7295" s="4">
        <v>0</v>
      </c>
      <c r="E7295" s="4" t="b">
        <f t="shared" si="141"/>
        <v>0</v>
      </c>
      <c r="F7295" s="4">
        <v>0</v>
      </c>
      <c r="G7295" s="4">
        <v>830037248</v>
      </c>
      <c r="H7295" s="6">
        <v>44195</v>
      </c>
      <c r="I7295" s="4" t="s">
        <v>864</v>
      </c>
      <c r="J7295" s="4" t="s">
        <v>2399</v>
      </c>
      <c r="K7295" s="4">
        <v>1197</v>
      </c>
      <c r="L7295" s="4">
        <v>0</v>
      </c>
      <c r="M7295" s="4">
        <v>0</v>
      </c>
      <c r="N7295" s="4">
        <v>15010</v>
      </c>
      <c r="O7295" s="4">
        <v>0</v>
      </c>
      <c r="P7295" s="4">
        <v>4622940</v>
      </c>
      <c r="Q7295" s="4">
        <v>9718</v>
      </c>
      <c r="R7295" s="4" t="b">
        <f t="shared" si="142"/>
        <v>0</v>
      </c>
      <c r="S7295" s="4">
        <v>0</v>
      </c>
    </row>
    <row r="7296" spans="1:19" ht="14.25" customHeight="1">
      <c r="A7296" s="4" t="s">
        <v>4170</v>
      </c>
      <c r="B7296" s="5"/>
      <c r="C7296" s="4">
        <v>0</v>
      </c>
      <c r="E7296" s="4" t="b">
        <f t="shared" si="141"/>
        <v>0</v>
      </c>
      <c r="F7296" s="4">
        <v>0</v>
      </c>
      <c r="G7296" s="4">
        <v>830037248</v>
      </c>
      <c r="H7296" s="6">
        <v>44195</v>
      </c>
      <c r="I7296" s="4" t="s">
        <v>864</v>
      </c>
      <c r="J7296" s="4" t="s">
        <v>2399</v>
      </c>
      <c r="K7296" s="4">
        <v>1197</v>
      </c>
      <c r="L7296" s="4">
        <v>0</v>
      </c>
      <c r="M7296" s="4">
        <v>0</v>
      </c>
      <c r="N7296" s="4">
        <v>15010</v>
      </c>
      <c r="O7296" s="4">
        <v>0</v>
      </c>
      <c r="P7296" s="4">
        <v>4637950</v>
      </c>
      <c r="Q7296" s="4">
        <v>9719</v>
      </c>
      <c r="R7296" s="4" t="b">
        <f t="shared" si="142"/>
        <v>0</v>
      </c>
      <c r="S7296" s="4">
        <v>0</v>
      </c>
    </row>
    <row r="7297" spans="1:19" ht="14.25" customHeight="1">
      <c r="A7297" s="4" t="s">
        <v>4170</v>
      </c>
      <c r="B7297" s="5"/>
      <c r="C7297" s="4">
        <v>0</v>
      </c>
      <c r="E7297" s="4" t="b">
        <f t="shared" si="141"/>
        <v>0</v>
      </c>
      <c r="F7297" s="4">
        <v>0</v>
      </c>
      <c r="G7297" s="4">
        <v>830037248</v>
      </c>
      <c r="H7297" s="6">
        <v>44195</v>
      </c>
      <c r="I7297" s="4" t="s">
        <v>864</v>
      </c>
      <c r="J7297" s="4" t="s">
        <v>2399</v>
      </c>
      <c r="K7297" s="4">
        <v>1197</v>
      </c>
      <c r="L7297" s="4">
        <v>0</v>
      </c>
      <c r="M7297" s="4">
        <v>0</v>
      </c>
      <c r="N7297" s="4">
        <v>2680</v>
      </c>
      <c r="O7297" s="4">
        <v>0</v>
      </c>
      <c r="P7297" s="4">
        <v>4640630</v>
      </c>
      <c r="Q7297" s="4">
        <v>9720</v>
      </c>
      <c r="R7297" s="4" t="b">
        <f t="shared" si="142"/>
        <v>0</v>
      </c>
      <c r="S7297" s="4">
        <v>0</v>
      </c>
    </row>
    <row r="7298" spans="1:19" ht="14.25" customHeight="1">
      <c r="A7298" s="4" t="s">
        <v>4170</v>
      </c>
      <c r="B7298" s="5"/>
      <c r="C7298" s="4">
        <v>0</v>
      </c>
      <c r="E7298" s="4" t="b">
        <f t="shared" si="141"/>
        <v>0</v>
      </c>
      <c r="F7298" s="4">
        <v>0</v>
      </c>
      <c r="G7298" s="4">
        <v>830037248</v>
      </c>
      <c r="H7298" s="6">
        <v>44195</v>
      </c>
      <c r="I7298" s="4" t="s">
        <v>864</v>
      </c>
      <c r="J7298" s="4" t="s">
        <v>2399</v>
      </c>
      <c r="K7298" s="4">
        <v>1197</v>
      </c>
      <c r="L7298" s="4">
        <v>0</v>
      </c>
      <c r="M7298" s="4">
        <v>0</v>
      </c>
      <c r="N7298" s="4">
        <v>310950</v>
      </c>
      <c r="O7298" s="4">
        <v>0</v>
      </c>
      <c r="P7298" s="4">
        <v>4951580</v>
      </c>
      <c r="Q7298" s="4">
        <v>9721</v>
      </c>
      <c r="R7298" s="4" t="b">
        <f t="shared" si="142"/>
        <v>0</v>
      </c>
      <c r="S7298" s="4">
        <v>0</v>
      </c>
    </row>
    <row r="7299" spans="1:19" ht="14.25" customHeight="1">
      <c r="A7299" s="4" t="s">
        <v>4170</v>
      </c>
      <c r="B7299" s="5"/>
      <c r="C7299" s="4">
        <v>0</v>
      </c>
      <c r="E7299" s="4" t="b">
        <f t="shared" si="141"/>
        <v>0</v>
      </c>
      <c r="F7299" s="4">
        <v>0</v>
      </c>
      <c r="G7299" s="4">
        <v>830037248</v>
      </c>
      <c r="H7299" s="6">
        <v>44195</v>
      </c>
      <c r="I7299" s="4" t="s">
        <v>864</v>
      </c>
      <c r="J7299" s="4" t="s">
        <v>2399</v>
      </c>
      <c r="K7299" s="4">
        <v>1197</v>
      </c>
      <c r="L7299" s="4">
        <v>0</v>
      </c>
      <c r="M7299" s="4">
        <v>0</v>
      </c>
      <c r="N7299" s="4">
        <v>22520</v>
      </c>
      <c r="O7299" s="4">
        <v>0</v>
      </c>
      <c r="P7299" s="4">
        <v>4974100</v>
      </c>
      <c r="Q7299" s="4">
        <v>9722</v>
      </c>
      <c r="R7299" s="4" t="b">
        <f t="shared" si="142"/>
        <v>0</v>
      </c>
      <c r="S7299" s="4">
        <v>0</v>
      </c>
    </row>
    <row r="7300" spans="1:19" ht="14.25" customHeight="1">
      <c r="A7300" s="4" t="s">
        <v>4170</v>
      </c>
      <c r="B7300" s="5"/>
      <c r="C7300" s="4">
        <v>0</v>
      </c>
      <c r="E7300" s="4" t="b">
        <f t="shared" si="141"/>
        <v>0</v>
      </c>
      <c r="F7300" s="4">
        <v>0</v>
      </c>
      <c r="G7300" s="4">
        <v>830037248</v>
      </c>
      <c r="H7300" s="6">
        <v>44195</v>
      </c>
      <c r="I7300" s="4" t="s">
        <v>864</v>
      </c>
      <c r="J7300" s="4" t="s">
        <v>2399</v>
      </c>
      <c r="K7300" s="4">
        <v>1197</v>
      </c>
      <c r="L7300" s="4">
        <v>0</v>
      </c>
      <c r="M7300" s="4">
        <v>0</v>
      </c>
      <c r="N7300" s="4">
        <v>24660</v>
      </c>
      <c r="O7300" s="4">
        <v>0</v>
      </c>
      <c r="P7300" s="4">
        <v>4998760</v>
      </c>
      <c r="Q7300" s="4">
        <v>9723</v>
      </c>
      <c r="R7300" s="4" t="b">
        <f t="shared" si="142"/>
        <v>0</v>
      </c>
      <c r="S7300" s="4">
        <v>0</v>
      </c>
    </row>
    <row r="7301" spans="1:19" ht="14.25" customHeight="1">
      <c r="A7301" s="4" t="s">
        <v>4170</v>
      </c>
      <c r="B7301" s="5"/>
      <c r="C7301" s="4">
        <v>0</v>
      </c>
      <c r="E7301" s="4" t="b">
        <f t="shared" si="141"/>
        <v>0</v>
      </c>
      <c r="F7301" s="4">
        <v>0</v>
      </c>
      <c r="G7301" s="4">
        <v>830037248</v>
      </c>
      <c r="H7301" s="6">
        <v>44195</v>
      </c>
      <c r="I7301" s="4" t="s">
        <v>2569</v>
      </c>
      <c r="J7301" s="4" t="s">
        <v>2399</v>
      </c>
      <c r="K7301" s="4">
        <v>1200</v>
      </c>
      <c r="L7301" s="4">
        <v>0</v>
      </c>
      <c r="M7301" s="4">
        <v>0</v>
      </c>
      <c r="N7301" s="4">
        <v>433190</v>
      </c>
      <c r="O7301" s="4">
        <v>0</v>
      </c>
      <c r="P7301" s="4">
        <v>5431950</v>
      </c>
      <c r="Q7301" s="4">
        <v>9724</v>
      </c>
      <c r="R7301" s="4" t="b">
        <f t="shared" si="142"/>
        <v>0</v>
      </c>
      <c r="S7301" s="4">
        <v>0</v>
      </c>
    </row>
    <row r="7302" spans="1:19" ht="14.25" customHeight="1">
      <c r="A7302" s="4" t="s">
        <v>4170</v>
      </c>
      <c r="B7302" s="5" t="s">
        <v>4172</v>
      </c>
      <c r="C7302" s="4">
        <v>0</v>
      </c>
      <c r="D7302" s="4" t="s">
        <v>4172</v>
      </c>
      <c r="E7302" s="4" t="b">
        <f t="shared" si="141"/>
        <v>0</v>
      </c>
      <c r="F7302" s="4">
        <v>0</v>
      </c>
      <c r="G7302" s="4">
        <v>830037248</v>
      </c>
      <c r="H7302" s="3" t="s">
        <v>21</v>
      </c>
      <c r="K7302" s="4">
        <v>0</v>
      </c>
      <c r="L7302" s="4">
        <v>0</v>
      </c>
      <c r="M7302" s="4">
        <v>0</v>
      </c>
      <c r="N7302" s="4">
        <v>5431950</v>
      </c>
      <c r="O7302" s="4">
        <v>0</v>
      </c>
      <c r="P7302" s="4">
        <v>5431950</v>
      </c>
      <c r="Q7302" s="4">
        <v>9725</v>
      </c>
      <c r="R7302" s="4" t="b">
        <f t="shared" si="142"/>
        <v>0</v>
      </c>
      <c r="S7302" s="4">
        <v>0</v>
      </c>
    </row>
    <row r="7303" spans="1:19" ht="14.25" customHeight="1">
      <c r="A7303" s="4" t="s">
        <v>4170</v>
      </c>
      <c r="B7303" s="5" t="s">
        <v>4173</v>
      </c>
      <c r="C7303" s="4">
        <v>0</v>
      </c>
      <c r="D7303" s="4" t="s">
        <v>4173</v>
      </c>
      <c r="E7303" s="4" t="b">
        <f t="shared" si="141"/>
        <v>0</v>
      </c>
      <c r="F7303" s="4">
        <v>0</v>
      </c>
      <c r="G7303" s="4">
        <v>0</v>
      </c>
      <c r="H7303" s="3" t="s">
        <v>21</v>
      </c>
      <c r="K7303" s="4">
        <v>0</v>
      </c>
      <c r="L7303" s="4">
        <v>0</v>
      </c>
      <c r="M7303" s="4">
        <v>0</v>
      </c>
      <c r="N7303" s="4">
        <v>5431950</v>
      </c>
      <c r="O7303" s="4">
        <v>0</v>
      </c>
      <c r="P7303" s="4">
        <v>5431950</v>
      </c>
      <c r="Q7303" s="4">
        <v>9738</v>
      </c>
      <c r="R7303" s="4" t="b">
        <f t="shared" ref="R7303:R7304" si="143">TRUE()</f>
        <v>1</v>
      </c>
      <c r="S7303" s="4">
        <v>0</v>
      </c>
    </row>
    <row r="7304" spans="1:19" ht="14.25" customHeight="1">
      <c r="A7304" s="4" t="s">
        <v>4174</v>
      </c>
      <c r="B7304" s="5" t="s">
        <v>2566</v>
      </c>
      <c r="C7304" s="4">
        <v>0</v>
      </c>
      <c r="D7304" s="4" t="s">
        <v>2566</v>
      </c>
      <c r="E7304" s="4" t="b">
        <f>TRUE()</f>
        <v>1</v>
      </c>
      <c r="F7304" s="4">
        <v>0</v>
      </c>
      <c r="G7304" s="4">
        <v>0</v>
      </c>
      <c r="H7304" s="3" t="s">
        <v>21</v>
      </c>
      <c r="K7304" s="4">
        <v>0</v>
      </c>
      <c r="L7304" s="4">
        <v>944419</v>
      </c>
      <c r="M7304" s="4">
        <v>0</v>
      </c>
      <c r="N7304" s="4">
        <v>0</v>
      </c>
      <c r="O7304" s="4">
        <v>0</v>
      </c>
      <c r="P7304" s="4">
        <v>0</v>
      </c>
      <c r="Q7304" s="4">
        <v>9741</v>
      </c>
      <c r="R7304" s="4" t="b">
        <f t="shared" si="143"/>
        <v>1</v>
      </c>
      <c r="S7304" s="4">
        <v>0</v>
      </c>
    </row>
    <row r="7305" spans="1:19" ht="14.25" customHeight="1">
      <c r="A7305" s="4" t="s">
        <v>4174</v>
      </c>
      <c r="B7305" s="5" t="s">
        <v>857</v>
      </c>
      <c r="C7305" s="4">
        <v>0</v>
      </c>
      <c r="D7305" s="4" t="s">
        <v>857</v>
      </c>
      <c r="E7305" s="4" t="b">
        <f t="shared" ref="E7305:E7324" si="144">FALSE()</f>
        <v>0</v>
      </c>
      <c r="F7305" s="4">
        <v>0</v>
      </c>
      <c r="G7305" s="4">
        <v>830037248</v>
      </c>
      <c r="H7305" s="3" t="s">
        <v>21</v>
      </c>
      <c r="K7305" s="4">
        <v>0</v>
      </c>
      <c r="L7305" s="4">
        <v>15960</v>
      </c>
      <c r="M7305" s="4">
        <v>0</v>
      </c>
      <c r="N7305" s="4">
        <v>0</v>
      </c>
      <c r="O7305" s="4">
        <v>0</v>
      </c>
      <c r="P7305" s="4">
        <v>0</v>
      </c>
      <c r="Q7305" s="4">
        <v>9754</v>
      </c>
      <c r="R7305" s="4" t="b">
        <f t="shared" ref="R7305:R7323" si="145">FALSE()</f>
        <v>0</v>
      </c>
      <c r="S7305" s="4">
        <v>0</v>
      </c>
    </row>
    <row r="7306" spans="1:19" ht="14.25" customHeight="1">
      <c r="A7306" s="4" t="s">
        <v>4174</v>
      </c>
      <c r="B7306" s="5"/>
      <c r="C7306" s="4">
        <v>0</v>
      </c>
      <c r="E7306" s="4" t="b">
        <f t="shared" si="144"/>
        <v>0</v>
      </c>
      <c r="F7306" s="4">
        <v>0</v>
      </c>
      <c r="G7306" s="4">
        <v>830037248</v>
      </c>
      <c r="H7306" s="6">
        <v>44096</v>
      </c>
      <c r="I7306" s="4" t="s">
        <v>863</v>
      </c>
      <c r="J7306" s="4" t="s">
        <v>834</v>
      </c>
      <c r="K7306" s="4">
        <v>3178</v>
      </c>
      <c r="L7306" s="4">
        <v>0</v>
      </c>
      <c r="M7306" s="4">
        <v>0</v>
      </c>
      <c r="N7306" s="4">
        <v>15960</v>
      </c>
      <c r="O7306" s="4">
        <v>0</v>
      </c>
      <c r="P7306" s="4">
        <v>15960</v>
      </c>
      <c r="Q7306" s="4">
        <v>9755</v>
      </c>
      <c r="R7306" s="4" t="b">
        <f t="shared" si="145"/>
        <v>0</v>
      </c>
      <c r="S7306" s="4">
        <v>0</v>
      </c>
    </row>
    <row r="7307" spans="1:19" ht="14.25" customHeight="1">
      <c r="A7307" s="4" t="s">
        <v>4174</v>
      </c>
      <c r="B7307" s="5" t="s">
        <v>4175</v>
      </c>
      <c r="C7307" s="4">
        <v>0</v>
      </c>
      <c r="D7307" s="4" t="s">
        <v>4175</v>
      </c>
      <c r="E7307" s="4" t="b">
        <f t="shared" si="144"/>
        <v>0</v>
      </c>
      <c r="F7307" s="4">
        <v>0</v>
      </c>
      <c r="G7307" s="4">
        <v>830037248</v>
      </c>
      <c r="H7307" s="3" t="s">
        <v>21</v>
      </c>
      <c r="K7307" s="4">
        <v>0</v>
      </c>
      <c r="L7307" s="4">
        <v>0</v>
      </c>
      <c r="M7307" s="4">
        <v>0</v>
      </c>
      <c r="N7307" s="4">
        <v>15960</v>
      </c>
      <c r="O7307" s="4">
        <v>0</v>
      </c>
      <c r="P7307" s="4">
        <v>15960</v>
      </c>
      <c r="Q7307" s="4">
        <v>9756</v>
      </c>
      <c r="R7307" s="4" t="b">
        <f t="shared" si="145"/>
        <v>0</v>
      </c>
      <c r="S7307" s="4">
        <v>0</v>
      </c>
    </row>
    <row r="7308" spans="1:19" ht="14.25" customHeight="1">
      <c r="A7308" s="4" t="s">
        <v>4174</v>
      </c>
      <c r="B7308" s="5" t="s">
        <v>895</v>
      </c>
      <c r="C7308" s="4">
        <v>0</v>
      </c>
      <c r="D7308" s="4" t="s">
        <v>895</v>
      </c>
      <c r="E7308" s="4" t="b">
        <f t="shared" si="144"/>
        <v>0</v>
      </c>
      <c r="F7308" s="4">
        <v>0</v>
      </c>
      <c r="G7308" s="4">
        <v>830122566</v>
      </c>
      <c r="H7308" s="3" t="s">
        <v>21</v>
      </c>
      <c r="K7308" s="4">
        <v>0</v>
      </c>
      <c r="L7308" s="4">
        <v>928459</v>
      </c>
      <c r="M7308" s="4">
        <v>0</v>
      </c>
      <c r="N7308" s="4">
        <v>0</v>
      </c>
      <c r="O7308" s="4">
        <v>0</v>
      </c>
      <c r="P7308" s="4">
        <v>0</v>
      </c>
      <c r="Q7308" s="4">
        <v>9763</v>
      </c>
      <c r="R7308" s="4" t="b">
        <f t="shared" si="145"/>
        <v>0</v>
      </c>
      <c r="S7308" s="4">
        <v>0</v>
      </c>
    </row>
    <row r="7309" spans="1:19" ht="14.25" customHeight="1">
      <c r="A7309" s="4" t="s">
        <v>4174</v>
      </c>
      <c r="B7309" s="5"/>
      <c r="C7309" s="4">
        <v>0</v>
      </c>
      <c r="E7309" s="4" t="b">
        <f t="shared" si="144"/>
        <v>0</v>
      </c>
      <c r="F7309" s="4">
        <v>0</v>
      </c>
      <c r="G7309" s="4">
        <v>830122566</v>
      </c>
      <c r="H7309" s="6">
        <v>43833</v>
      </c>
      <c r="I7309" s="4" t="s">
        <v>2569</v>
      </c>
      <c r="J7309" s="4" t="s">
        <v>834</v>
      </c>
      <c r="K7309" s="4">
        <v>3087</v>
      </c>
      <c r="L7309" s="4">
        <v>0</v>
      </c>
      <c r="M7309" s="4">
        <v>0</v>
      </c>
      <c r="N7309" s="4">
        <v>238</v>
      </c>
      <c r="O7309" s="4">
        <v>0</v>
      </c>
      <c r="P7309" s="4">
        <v>238</v>
      </c>
      <c r="Q7309" s="4">
        <v>9764</v>
      </c>
      <c r="R7309" s="4" t="b">
        <f t="shared" si="145"/>
        <v>0</v>
      </c>
      <c r="S7309" s="4">
        <v>0</v>
      </c>
    </row>
    <row r="7310" spans="1:19" ht="14.25" customHeight="1">
      <c r="A7310" s="4" t="s">
        <v>4174</v>
      </c>
      <c r="B7310" s="5"/>
      <c r="C7310" s="4">
        <v>0</v>
      </c>
      <c r="E7310" s="4" t="b">
        <f t="shared" si="144"/>
        <v>0</v>
      </c>
      <c r="F7310" s="4">
        <v>0</v>
      </c>
      <c r="G7310" s="4">
        <v>830122566</v>
      </c>
      <c r="H7310" s="6">
        <v>43860</v>
      </c>
      <c r="I7310" s="4" t="s">
        <v>2567</v>
      </c>
      <c r="J7310" s="4" t="s">
        <v>2399</v>
      </c>
      <c r="K7310" s="4">
        <v>1048</v>
      </c>
      <c r="L7310" s="4">
        <v>0</v>
      </c>
      <c r="M7310" s="4">
        <v>0</v>
      </c>
      <c r="N7310" s="4">
        <v>84339</v>
      </c>
      <c r="O7310" s="4">
        <v>0</v>
      </c>
      <c r="P7310" s="4">
        <v>84577</v>
      </c>
      <c r="Q7310" s="4">
        <v>9765</v>
      </c>
      <c r="R7310" s="4" t="b">
        <f t="shared" si="145"/>
        <v>0</v>
      </c>
      <c r="S7310" s="4">
        <v>0</v>
      </c>
    </row>
    <row r="7311" spans="1:19" ht="14.25" customHeight="1">
      <c r="A7311" s="4" t="s">
        <v>4174</v>
      </c>
      <c r="B7311" s="5"/>
      <c r="C7311" s="4">
        <v>0</v>
      </c>
      <c r="E7311" s="4" t="b">
        <f t="shared" si="144"/>
        <v>0</v>
      </c>
      <c r="F7311" s="4">
        <v>0</v>
      </c>
      <c r="G7311" s="4">
        <v>830122566</v>
      </c>
      <c r="H7311" s="6">
        <v>43889</v>
      </c>
      <c r="I7311" s="4" t="s">
        <v>2567</v>
      </c>
      <c r="J7311" s="4" t="s">
        <v>2399</v>
      </c>
      <c r="K7311" s="4">
        <v>1066</v>
      </c>
      <c r="L7311" s="4">
        <v>0</v>
      </c>
      <c r="M7311" s="4">
        <v>0</v>
      </c>
      <c r="N7311" s="4">
        <v>79579</v>
      </c>
      <c r="O7311" s="4">
        <v>0</v>
      </c>
      <c r="P7311" s="4">
        <v>164156</v>
      </c>
      <c r="Q7311" s="4">
        <v>9766</v>
      </c>
      <c r="R7311" s="4" t="b">
        <f t="shared" si="145"/>
        <v>0</v>
      </c>
      <c r="S7311" s="4">
        <v>0</v>
      </c>
    </row>
    <row r="7312" spans="1:19" ht="14.25" customHeight="1">
      <c r="A7312" s="4" t="s">
        <v>4174</v>
      </c>
      <c r="B7312" s="5"/>
      <c r="C7312" s="4">
        <v>0</v>
      </c>
      <c r="E7312" s="4" t="b">
        <f t="shared" si="144"/>
        <v>0</v>
      </c>
      <c r="F7312" s="4">
        <v>0</v>
      </c>
      <c r="G7312" s="4">
        <v>830122566</v>
      </c>
      <c r="H7312" s="6">
        <v>43920</v>
      </c>
      <c r="I7312" s="4" t="s">
        <v>2569</v>
      </c>
      <c r="J7312" s="4" t="s">
        <v>2399</v>
      </c>
      <c r="K7312" s="4">
        <v>1079</v>
      </c>
      <c r="L7312" s="4">
        <v>0</v>
      </c>
      <c r="M7312" s="4">
        <v>0</v>
      </c>
      <c r="N7312" s="4">
        <v>70400</v>
      </c>
      <c r="O7312" s="4">
        <v>0</v>
      </c>
      <c r="P7312" s="4">
        <v>234556</v>
      </c>
      <c r="Q7312" s="4">
        <v>9767</v>
      </c>
      <c r="R7312" s="4" t="b">
        <f t="shared" si="145"/>
        <v>0</v>
      </c>
      <c r="S7312" s="4">
        <v>0</v>
      </c>
    </row>
    <row r="7313" spans="1:19" ht="14.25" customHeight="1">
      <c r="A7313" s="4" t="s">
        <v>4174</v>
      </c>
      <c r="B7313" s="5"/>
      <c r="C7313" s="4">
        <v>0</v>
      </c>
      <c r="E7313" s="4" t="b">
        <f t="shared" si="144"/>
        <v>0</v>
      </c>
      <c r="F7313" s="4">
        <v>0</v>
      </c>
      <c r="G7313" s="4">
        <v>830122566</v>
      </c>
      <c r="H7313" s="6">
        <v>43936</v>
      </c>
      <c r="I7313" s="4" t="s">
        <v>2569</v>
      </c>
      <c r="J7313" s="4" t="s">
        <v>2399</v>
      </c>
      <c r="K7313" s="4">
        <v>1080</v>
      </c>
      <c r="L7313" s="4">
        <v>0</v>
      </c>
      <c r="M7313" s="4">
        <v>0</v>
      </c>
      <c r="N7313" s="4">
        <v>70995</v>
      </c>
      <c r="O7313" s="4">
        <v>0</v>
      </c>
      <c r="P7313" s="4">
        <v>305551</v>
      </c>
      <c r="Q7313" s="4">
        <v>9768</v>
      </c>
      <c r="R7313" s="4" t="b">
        <f t="shared" si="145"/>
        <v>0</v>
      </c>
      <c r="S7313" s="4">
        <v>0</v>
      </c>
    </row>
    <row r="7314" spans="1:19" ht="14.25" customHeight="1">
      <c r="A7314" s="4" t="s">
        <v>4174</v>
      </c>
      <c r="B7314" s="5"/>
      <c r="C7314" s="4">
        <v>0</v>
      </c>
      <c r="E7314" s="4" t="b">
        <f t="shared" si="144"/>
        <v>0</v>
      </c>
      <c r="F7314" s="4">
        <v>0</v>
      </c>
      <c r="G7314" s="4">
        <v>830122566</v>
      </c>
      <c r="H7314" s="6">
        <v>43981</v>
      </c>
      <c r="I7314" s="4" t="s">
        <v>864</v>
      </c>
      <c r="J7314" s="4" t="s">
        <v>2399</v>
      </c>
      <c r="K7314" s="4">
        <v>1091</v>
      </c>
      <c r="L7314" s="4">
        <v>0</v>
      </c>
      <c r="M7314" s="4">
        <v>0</v>
      </c>
      <c r="N7314" s="4">
        <v>70995</v>
      </c>
      <c r="O7314" s="4">
        <v>0</v>
      </c>
      <c r="P7314" s="4">
        <v>376546</v>
      </c>
      <c r="Q7314" s="4">
        <v>9769</v>
      </c>
      <c r="R7314" s="4" t="b">
        <f t="shared" si="145"/>
        <v>0</v>
      </c>
      <c r="S7314" s="4">
        <v>0</v>
      </c>
    </row>
    <row r="7315" spans="1:19" ht="14.25" customHeight="1">
      <c r="A7315" s="4" t="s">
        <v>4174</v>
      </c>
      <c r="B7315" s="5"/>
      <c r="C7315" s="4">
        <v>0</v>
      </c>
      <c r="E7315" s="4" t="b">
        <f t="shared" si="144"/>
        <v>0</v>
      </c>
      <c r="F7315" s="4">
        <v>0</v>
      </c>
      <c r="G7315" s="4">
        <v>830122566</v>
      </c>
      <c r="H7315" s="6">
        <v>44012</v>
      </c>
      <c r="I7315" s="4" t="s">
        <v>864</v>
      </c>
      <c r="J7315" s="4" t="s">
        <v>2399</v>
      </c>
      <c r="K7315" s="4">
        <v>1119</v>
      </c>
      <c r="L7315" s="4">
        <v>0</v>
      </c>
      <c r="M7315" s="4">
        <v>0</v>
      </c>
      <c r="N7315" s="4">
        <v>70000</v>
      </c>
      <c r="O7315" s="4">
        <v>0</v>
      </c>
      <c r="P7315" s="4">
        <v>446546</v>
      </c>
      <c r="Q7315" s="4">
        <v>9770</v>
      </c>
      <c r="R7315" s="4" t="b">
        <f t="shared" si="145"/>
        <v>0</v>
      </c>
      <c r="S7315" s="4">
        <v>0</v>
      </c>
    </row>
    <row r="7316" spans="1:19" ht="14.25" customHeight="1">
      <c r="A7316" s="4" t="s">
        <v>4174</v>
      </c>
      <c r="B7316" s="5"/>
      <c r="C7316" s="4">
        <v>0</v>
      </c>
      <c r="E7316" s="4" t="b">
        <f t="shared" si="144"/>
        <v>0</v>
      </c>
      <c r="F7316" s="4">
        <v>0</v>
      </c>
      <c r="G7316" s="4">
        <v>830122566</v>
      </c>
      <c r="H7316" s="6">
        <v>44042</v>
      </c>
      <c r="I7316" s="4" t="s">
        <v>2570</v>
      </c>
      <c r="J7316" s="4" t="s">
        <v>2399</v>
      </c>
      <c r="K7316" s="4">
        <v>1127</v>
      </c>
      <c r="L7316" s="4">
        <v>0</v>
      </c>
      <c r="M7316" s="4">
        <v>0</v>
      </c>
      <c r="N7316" s="4">
        <v>71470</v>
      </c>
      <c r="O7316" s="4">
        <v>0</v>
      </c>
      <c r="P7316" s="4">
        <v>518016</v>
      </c>
      <c r="Q7316" s="4">
        <v>9771</v>
      </c>
      <c r="R7316" s="4" t="b">
        <f t="shared" si="145"/>
        <v>0</v>
      </c>
      <c r="S7316" s="4">
        <v>0</v>
      </c>
    </row>
    <row r="7317" spans="1:19" ht="14.25" customHeight="1">
      <c r="A7317" s="4" t="s">
        <v>4174</v>
      </c>
      <c r="B7317" s="5"/>
      <c r="C7317" s="4">
        <v>0</v>
      </c>
      <c r="E7317" s="4" t="b">
        <f t="shared" si="144"/>
        <v>0</v>
      </c>
      <c r="F7317" s="4">
        <v>0</v>
      </c>
      <c r="G7317" s="4">
        <v>830122566</v>
      </c>
      <c r="H7317" s="6">
        <v>44047</v>
      </c>
      <c r="I7317" s="4" t="s">
        <v>4176</v>
      </c>
      <c r="J7317" s="4" t="s">
        <v>834</v>
      </c>
      <c r="K7317" s="4">
        <v>3166</v>
      </c>
      <c r="L7317" s="4">
        <v>0</v>
      </c>
      <c r="M7317" s="4">
        <v>0</v>
      </c>
      <c r="N7317" s="4">
        <v>42</v>
      </c>
      <c r="O7317" s="4">
        <v>0</v>
      </c>
      <c r="P7317" s="4">
        <v>518058</v>
      </c>
      <c r="Q7317" s="4">
        <v>9772</v>
      </c>
      <c r="R7317" s="4" t="b">
        <f t="shared" si="145"/>
        <v>0</v>
      </c>
      <c r="S7317" s="4">
        <v>0</v>
      </c>
    </row>
    <row r="7318" spans="1:19" ht="14.25" customHeight="1">
      <c r="A7318" s="4" t="s">
        <v>4174</v>
      </c>
      <c r="B7318" s="5"/>
      <c r="C7318" s="4">
        <v>0</v>
      </c>
      <c r="E7318" s="4" t="b">
        <f t="shared" si="144"/>
        <v>0</v>
      </c>
      <c r="F7318" s="4">
        <v>0</v>
      </c>
      <c r="G7318" s="4">
        <v>830122566</v>
      </c>
      <c r="H7318" s="6">
        <v>44073</v>
      </c>
      <c r="I7318" s="7" t="s">
        <v>2571</v>
      </c>
      <c r="J7318" s="4" t="s">
        <v>2399</v>
      </c>
      <c r="K7318" s="4">
        <v>1146</v>
      </c>
      <c r="L7318" s="4">
        <v>0</v>
      </c>
      <c r="M7318" s="4">
        <v>0</v>
      </c>
      <c r="N7318" s="4">
        <v>70518</v>
      </c>
      <c r="O7318" s="4">
        <v>0</v>
      </c>
      <c r="P7318" s="4">
        <v>588576</v>
      </c>
      <c r="Q7318" s="4">
        <v>9773</v>
      </c>
      <c r="R7318" s="4" t="b">
        <f t="shared" si="145"/>
        <v>0</v>
      </c>
      <c r="S7318" s="4">
        <v>0</v>
      </c>
    </row>
    <row r="7319" spans="1:19" ht="14.25" customHeight="1">
      <c r="A7319" s="4" t="s">
        <v>4174</v>
      </c>
      <c r="B7319" s="5"/>
      <c r="C7319" s="4">
        <v>0</v>
      </c>
      <c r="E7319" s="4" t="b">
        <f t="shared" si="144"/>
        <v>0</v>
      </c>
      <c r="F7319" s="4">
        <v>0</v>
      </c>
      <c r="G7319" s="4">
        <v>830122566</v>
      </c>
      <c r="H7319" s="6">
        <v>44104</v>
      </c>
      <c r="I7319" s="7" t="s">
        <v>2571</v>
      </c>
      <c r="J7319" s="4" t="s">
        <v>2399</v>
      </c>
      <c r="K7319" s="4">
        <v>1163</v>
      </c>
      <c r="L7319" s="4">
        <v>0</v>
      </c>
      <c r="M7319" s="4">
        <v>0</v>
      </c>
      <c r="N7319" s="4">
        <v>69846</v>
      </c>
      <c r="O7319" s="4">
        <v>0</v>
      </c>
      <c r="P7319" s="4">
        <v>658422</v>
      </c>
      <c r="Q7319" s="4">
        <v>9774</v>
      </c>
      <c r="R7319" s="4" t="b">
        <f t="shared" si="145"/>
        <v>0</v>
      </c>
      <c r="S7319" s="4">
        <v>0</v>
      </c>
    </row>
    <row r="7320" spans="1:19" ht="14.25" customHeight="1">
      <c r="A7320" s="4" t="s">
        <v>4174</v>
      </c>
      <c r="B7320" s="5"/>
      <c r="C7320" s="4">
        <v>0</v>
      </c>
      <c r="E7320" s="4" t="b">
        <f t="shared" si="144"/>
        <v>0</v>
      </c>
      <c r="F7320" s="4">
        <v>0</v>
      </c>
      <c r="G7320" s="4">
        <v>830122566</v>
      </c>
      <c r="H7320" s="6">
        <v>44134</v>
      </c>
      <c r="I7320" s="7" t="s">
        <v>2571</v>
      </c>
      <c r="J7320" s="4" t="s">
        <v>2399</v>
      </c>
      <c r="K7320" s="4">
        <v>1177</v>
      </c>
      <c r="L7320" s="4">
        <v>0</v>
      </c>
      <c r="M7320" s="4">
        <v>0</v>
      </c>
      <c r="N7320" s="4">
        <v>89674</v>
      </c>
      <c r="O7320" s="4">
        <v>0</v>
      </c>
      <c r="P7320" s="4">
        <v>748096</v>
      </c>
      <c r="Q7320" s="4">
        <v>9775</v>
      </c>
      <c r="R7320" s="4" t="b">
        <f t="shared" si="145"/>
        <v>0</v>
      </c>
      <c r="S7320" s="4">
        <v>0</v>
      </c>
    </row>
    <row r="7321" spans="1:19" ht="14.25" customHeight="1">
      <c r="A7321" s="4" t="s">
        <v>4174</v>
      </c>
      <c r="B7321" s="5"/>
      <c r="C7321" s="4">
        <v>0</v>
      </c>
      <c r="E7321" s="4" t="b">
        <f t="shared" si="144"/>
        <v>0</v>
      </c>
      <c r="F7321" s="4">
        <v>0</v>
      </c>
      <c r="G7321" s="4">
        <v>830122566</v>
      </c>
      <c r="H7321" s="6">
        <v>44164</v>
      </c>
      <c r="I7321" s="7" t="s">
        <v>2571</v>
      </c>
      <c r="J7321" s="4" t="s">
        <v>2399</v>
      </c>
      <c r="K7321" s="4">
        <v>1189</v>
      </c>
      <c r="L7321" s="4">
        <v>0</v>
      </c>
      <c r="M7321" s="4">
        <v>0</v>
      </c>
      <c r="N7321" s="4">
        <v>89674</v>
      </c>
      <c r="O7321" s="4">
        <v>0</v>
      </c>
      <c r="P7321" s="4">
        <v>837770</v>
      </c>
      <c r="Q7321" s="4">
        <v>9776</v>
      </c>
      <c r="R7321" s="4" t="b">
        <f t="shared" si="145"/>
        <v>0</v>
      </c>
      <c r="S7321" s="4">
        <v>0</v>
      </c>
    </row>
    <row r="7322" spans="1:19" ht="14.25" customHeight="1">
      <c r="A7322" s="4" t="s">
        <v>4174</v>
      </c>
      <c r="B7322" s="5"/>
      <c r="C7322" s="4">
        <v>0</v>
      </c>
      <c r="E7322" s="4" t="b">
        <f t="shared" si="144"/>
        <v>0</v>
      </c>
      <c r="F7322" s="4">
        <v>0</v>
      </c>
      <c r="G7322" s="4">
        <v>830122566</v>
      </c>
      <c r="H7322" s="6">
        <v>44195</v>
      </c>
      <c r="I7322" s="4" t="s">
        <v>2569</v>
      </c>
      <c r="J7322" s="4" t="s">
        <v>2399</v>
      </c>
      <c r="K7322" s="4">
        <v>1201</v>
      </c>
      <c r="L7322" s="4">
        <v>0</v>
      </c>
      <c r="M7322" s="4">
        <v>0</v>
      </c>
      <c r="N7322" s="4">
        <v>90689</v>
      </c>
      <c r="O7322" s="4">
        <v>0</v>
      </c>
      <c r="P7322" s="4">
        <v>928459</v>
      </c>
      <c r="Q7322" s="4">
        <v>9777</v>
      </c>
      <c r="R7322" s="4" t="b">
        <f t="shared" si="145"/>
        <v>0</v>
      </c>
      <c r="S7322" s="4">
        <v>0</v>
      </c>
    </row>
    <row r="7323" spans="1:19" ht="14.25" customHeight="1">
      <c r="A7323" s="4" t="s">
        <v>4174</v>
      </c>
      <c r="B7323" s="5" t="s">
        <v>4177</v>
      </c>
      <c r="C7323" s="4">
        <v>0</v>
      </c>
      <c r="D7323" s="4" t="s">
        <v>4177</v>
      </c>
      <c r="E7323" s="4" t="b">
        <f t="shared" si="144"/>
        <v>0</v>
      </c>
      <c r="F7323" s="4">
        <v>0</v>
      </c>
      <c r="G7323" s="4">
        <v>830122566</v>
      </c>
      <c r="H7323" s="3" t="s">
        <v>21</v>
      </c>
      <c r="K7323" s="4">
        <v>0</v>
      </c>
      <c r="L7323" s="4">
        <v>0</v>
      </c>
      <c r="M7323" s="4">
        <v>0</v>
      </c>
      <c r="N7323" s="4">
        <v>928459</v>
      </c>
      <c r="O7323" s="4">
        <v>0</v>
      </c>
      <c r="P7323" s="4">
        <v>928459</v>
      </c>
      <c r="Q7323" s="4">
        <v>9778</v>
      </c>
      <c r="R7323" s="4" t="b">
        <f t="shared" si="145"/>
        <v>0</v>
      </c>
      <c r="S7323" s="4">
        <v>0</v>
      </c>
    </row>
    <row r="7324" spans="1:19" ht="14.25" customHeight="1">
      <c r="A7324" s="4" t="s">
        <v>4174</v>
      </c>
      <c r="B7324" s="5" t="s">
        <v>4178</v>
      </c>
      <c r="C7324" s="4">
        <v>0</v>
      </c>
      <c r="D7324" s="4" t="s">
        <v>4178</v>
      </c>
      <c r="E7324" s="4" t="b">
        <f t="shared" si="144"/>
        <v>0</v>
      </c>
      <c r="F7324" s="4">
        <v>0</v>
      </c>
      <c r="G7324" s="4">
        <v>0</v>
      </c>
      <c r="H7324" s="3" t="s">
        <v>21</v>
      </c>
      <c r="K7324" s="4">
        <v>0</v>
      </c>
      <c r="L7324" s="4">
        <v>0</v>
      </c>
      <c r="M7324" s="4">
        <v>0</v>
      </c>
      <c r="N7324" s="4">
        <v>944419</v>
      </c>
      <c r="O7324" s="4">
        <v>0</v>
      </c>
      <c r="P7324" s="4">
        <v>944419</v>
      </c>
      <c r="Q7324" s="4">
        <v>9785</v>
      </c>
      <c r="R7324" s="4" t="b">
        <f t="shared" ref="R7324:R7325" si="146">TRUE()</f>
        <v>1</v>
      </c>
      <c r="S7324" s="4">
        <v>0</v>
      </c>
    </row>
    <row r="7325" spans="1:19" ht="14.25" customHeight="1">
      <c r="A7325" s="4" t="s">
        <v>4179</v>
      </c>
      <c r="B7325" s="5" t="s">
        <v>4180</v>
      </c>
      <c r="C7325" s="4">
        <v>0</v>
      </c>
      <c r="D7325" s="4" t="s">
        <v>4180</v>
      </c>
      <c r="E7325" s="4" t="b">
        <f>TRUE()</f>
        <v>1</v>
      </c>
      <c r="F7325" s="4">
        <v>0</v>
      </c>
      <c r="G7325" s="4">
        <v>0</v>
      </c>
      <c r="H7325" s="3" t="s">
        <v>21</v>
      </c>
      <c r="K7325" s="4">
        <v>0</v>
      </c>
      <c r="L7325" s="4">
        <v>158050</v>
      </c>
      <c r="M7325" s="4">
        <v>0</v>
      </c>
      <c r="N7325" s="4">
        <v>0</v>
      </c>
      <c r="O7325" s="4">
        <v>0</v>
      </c>
      <c r="P7325" s="4">
        <v>0</v>
      </c>
      <c r="Q7325" s="4">
        <v>9798</v>
      </c>
      <c r="R7325" s="4" t="b">
        <f t="shared" si="146"/>
        <v>1</v>
      </c>
      <c r="S7325" s="4">
        <v>0</v>
      </c>
    </row>
    <row r="7326" spans="1:19" ht="14.25" customHeight="1">
      <c r="A7326" s="4" t="s">
        <v>4179</v>
      </c>
      <c r="B7326" s="5" t="s">
        <v>849</v>
      </c>
      <c r="C7326" s="4">
        <v>0</v>
      </c>
      <c r="D7326" s="4" t="s">
        <v>849</v>
      </c>
      <c r="E7326" s="4" t="b">
        <f t="shared" ref="E7326:E7344" si="147">FALSE()</f>
        <v>0</v>
      </c>
      <c r="F7326" s="4">
        <v>0</v>
      </c>
      <c r="G7326" s="4">
        <v>800007813</v>
      </c>
      <c r="H7326" s="3" t="s">
        <v>21</v>
      </c>
      <c r="K7326" s="4">
        <v>0</v>
      </c>
      <c r="L7326" s="4">
        <v>158050</v>
      </c>
      <c r="M7326" s="4">
        <v>0</v>
      </c>
      <c r="N7326" s="4">
        <v>0</v>
      </c>
      <c r="O7326" s="4">
        <v>0</v>
      </c>
      <c r="P7326" s="4">
        <v>0</v>
      </c>
      <c r="Q7326" s="4">
        <v>9799</v>
      </c>
      <c r="R7326" s="4" t="b">
        <f t="shared" ref="R7326:R7340" si="148">FALSE()</f>
        <v>0</v>
      </c>
      <c r="S7326" s="4">
        <v>0</v>
      </c>
    </row>
    <row r="7327" spans="1:19" ht="14.25" customHeight="1">
      <c r="A7327" s="4" t="s">
        <v>4179</v>
      </c>
      <c r="B7327" s="5"/>
      <c r="C7327" s="4">
        <v>0</v>
      </c>
      <c r="E7327" s="4" t="b">
        <f t="shared" si="147"/>
        <v>0</v>
      </c>
      <c r="F7327" s="4">
        <v>0</v>
      </c>
      <c r="G7327" s="4">
        <v>800007813</v>
      </c>
      <c r="H7327" s="6">
        <v>43860</v>
      </c>
      <c r="I7327" s="7" t="s">
        <v>2579</v>
      </c>
      <c r="J7327" s="4" t="s">
        <v>2399</v>
      </c>
      <c r="K7327" s="4">
        <v>1054</v>
      </c>
      <c r="L7327" s="4">
        <v>0</v>
      </c>
      <c r="M7327" s="4">
        <v>0</v>
      </c>
      <c r="N7327" s="4">
        <v>11860</v>
      </c>
      <c r="O7327" s="4">
        <v>0</v>
      </c>
      <c r="P7327" s="4">
        <v>11860</v>
      </c>
      <c r="Q7327" s="4">
        <v>9800</v>
      </c>
      <c r="R7327" s="4" t="b">
        <f t="shared" si="148"/>
        <v>0</v>
      </c>
      <c r="S7327" s="4">
        <v>0</v>
      </c>
    </row>
    <row r="7328" spans="1:19" ht="14.25" customHeight="1">
      <c r="A7328" s="4" t="s">
        <v>4179</v>
      </c>
      <c r="B7328" s="5"/>
      <c r="C7328" s="4">
        <v>0</v>
      </c>
      <c r="E7328" s="4" t="b">
        <f t="shared" si="147"/>
        <v>0</v>
      </c>
      <c r="F7328" s="4">
        <v>0</v>
      </c>
      <c r="G7328" s="4">
        <v>800007813</v>
      </c>
      <c r="H7328" s="6">
        <v>43889</v>
      </c>
      <c r="I7328" s="4" t="s">
        <v>2569</v>
      </c>
      <c r="J7328" s="4" t="s">
        <v>2399</v>
      </c>
      <c r="K7328" s="4">
        <v>1061</v>
      </c>
      <c r="L7328" s="4">
        <v>0</v>
      </c>
      <c r="M7328" s="4">
        <v>0</v>
      </c>
      <c r="N7328" s="4">
        <v>12230</v>
      </c>
      <c r="O7328" s="4">
        <v>0</v>
      </c>
      <c r="P7328" s="4">
        <v>24090</v>
      </c>
      <c r="Q7328" s="4">
        <v>9801</v>
      </c>
      <c r="R7328" s="4" t="b">
        <f t="shared" si="148"/>
        <v>0</v>
      </c>
      <c r="S7328" s="4">
        <v>0</v>
      </c>
    </row>
    <row r="7329" spans="1:19" ht="14.25" customHeight="1">
      <c r="A7329" s="4" t="s">
        <v>4179</v>
      </c>
      <c r="B7329" s="5"/>
      <c r="C7329" s="4">
        <v>0</v>
      </c>
      <c r="E7329" s="4" t="b">
        <f t="shared" si="147"/>
        <v>0</v>
      </c>
      <c r="F7329" s="4">
        <v>0</v>
      </c>
      <c r="G7329" s="4">
        <v>800007813</v>
      </c>
      <c r="H7329" s="6">
        <v>43920</v>
      </c>
      <c r="I7329" s="4" t="s">
        <v>864</v>
      </c>
      <c r="J7329" s="4" t="s">
        <v>2399</v>
      </c>
      <c r="K7329" s="4">
        <v>1078</v>
      </c>
      <c r="L7329" s="4">
        <v>0</v>
      </c>
      <c r="M7329" s="4">
        <v>0</v>
      </c>
      <c r="N7329" s="4">
        <v>12280</v>
      </c>
      <c r="O7329" s="4">
        <v>0</v>
      </c>
      <c r="P7329" s="4">
        <v>36370</v>
      </c>
      <c r="Q7329" s="4">
        <v>9802</v>
      </c>
      <c r="R7329" s="4" t="b">
        <f t="shared" si="148"/>
        <v>0</v>
      </c>
      <c r="S7329" s="4">
        <v>0</v>
      </c>
    </row>
    <row r="7330" spans="1:19" ht="14.25" customHeight="1">
      <c r="A7330" s="4" t="s">
        <v>4179</v>
      </c>
      <c r="B7330" s="5"/>
      <c r="C7330" s="4">
        <v>0</v>
      </c>
      <c r="E7330" s="4" t="b">
        <f t="shared" si="147"/>
        <v>0</v>
      </c>
      <c r="F7330" s="4">
        <v>0</v>
      </c>
      <c r="G7330" s="4">
        <v>800007813</v>
      </c>
      <c r="H7330" s="6">
        <v>43951</v>
      </c>
      <c r="I7330" s="7" t="s">
        <v>2580</v>
      </c>
      <c r="J7330" s="4" t="s">
        <v>2399</v>
      </c>
      <c r="K7330" s="4">
        <v>1090</v>
      </c>
      <c r="L7330" s="4">
        <v>0</v>
      </c>
      <c r="M7330" s="4">
        <v>0</v>
      </c>
      <c r="N7330" s="4">
        <v>15940</v>
      </c>
      <c r="O7330" s="4">
        <v>0</v>
      </c>
      <c r="P7330" s="4">
        <v>52310</v>
      </c>
      <c r="Q7330" s="4">
        <v>9803</v>
      </c>
      <c r="R7330" s="4" t="b">
        <f t="shared" si="148"/>
        <v>0</v>
      </c>
      <c r="S7330" s="4">
        <v>0</v>
      </c>
    </row>
    <row r="7331" spans="1:19" ht="14.25" customHeight="1">
      <c r="A7331" s="4" t="s">
        <v>4179</v>
      </c>
      <c r="B7331" s="5"/>
      <c r="C7331" s="4">
        <v>0</v>
      </c>
      <c r="E7331" s="4" t="b">
        <f t="shared" si="147"/>
        <v>0</v>
      </c>
      <c r="F7331" s="4">
        <v>0</v>
      </c>
      <c r="G7331" s="4">
        <v>800007813</v>
      </c>
      <c r="H7331" s="6">
        <v>43981</v>
      </c>
      <c r="I7331" s="4" t="s">
        <v>864</v>
      </c>
      <c r="J7331" s="4" t="s">
        <v>2399</v>
      </c>
      <c r="K7331" s="4">
        <v>1101</v>
      </c>
      <c r="L7331" s="4">
        <v>0</v>
      </c>
      <c r="M7331" s="4">
        <v>0</v>
      </c>
      <c r="N7331" s="4">
        <v>11090</v>
      </c>
      <c r="O7331" s="4">
        <v>0</v>
      </c>
      <c r="P7331" s="4">
        <v>63400</v>
      </c>
      <c r="Q7331" s="4">
        <v>9804</v>
      </c>
      <c r="R7331" s="4" t="b">
        <f t="shared" si="148"/>
        <v>0</v>
      </c>
      <c r="S7331" s="4">
        <v>0</v>
      </c>
    </row>
    <row r="7332" spans="1:19" ht="14.25" customHeight="1">
      <c r="A7332" s="4" t="s">
        <v>4179</v>
      </c>
      <c r="B7332" s="5"/>
      <c r="C7332" s="4">
        <v>0</v>
      </c>
      <c r="E7332" s="4" t="b">
        <f t="shared" si="147"/>
        <v>0</v>
      </c>
      <c r="F7332" s="4">
        <v>0</v>
      </c>
      <c r="G7332" s="4">
        <v>800007813</v>
      </c>
      <c r="H7332" s="6">
        <v>44012</v>
      </c>
      <c r="I7332" s="4" t="s">
        <v>864</v>
      </c>
      <c r="J7332" s="4" t="s">
        <v>2399</v>
      </c>
      <c r="K7332" s="4">
        <v>1118</v>
      </c>
      <c r="L7332" s="4">
        <v>0</v>
      </c>
      <c r="M7332" s="4">
        <v>0</v>
      </c>
      <c r="N7332" s="4">
        <v>11090</v>
      </c>
      <c r="O7332" s="4">
        <v>0</v>
      </c>
      <c r="P7332" s="4">
        <v>74490</v>
      </c>
      <c r="Q7332" s="4">
        <v>9805</v>
      </c>
      <c r="R7332" s="4" t="b">
        <f t="shared" si="148"/>
        <v>0</v>
      </c>
      <c r="S7332" s="4">
        <v>0</v>
      </c>
    </row>
    <row r="7333" spans="1:19" ht="14.25" customHeight="1">
      <c r="A7333" s="4" t="s">
        <v>4179</v>
      </c>
      <c r="B7333" s="5"/>
      <c r="C7333" s="4">
        <v>0</v>
      </c>
      <c r="E7333" s="4" t="b">
        <f t="shared" si="147"/>
        <v>0</v>
      </c>
      <c r="F7333" s="4">
        <v>0</v>
      </c>
      <c r="G7333" s="4">
        <v>800007813</v>
      </c>
      <c r="H7333" s="6">
        <v>44042</v>
      </c>
      <c r="I7333" s="4" t="s">
        <v>2569</v>
      </c>
      <c r="J7333" s="4" t="s">
        <v>2399</v>
      </c>
      <c r="K7333" s="4">
        <v>1128</v>
      </c>
      <c r="L7333" s="4">
        <v>0</v>
      </c>
      <c r="M7333" s="4">
        <v>0</v>
      </c>
      <c r="N7333" s="4">
        <v>13000</v>
      </c>
      <c r="O7333" s="4">
        <v>0</v>
      </c>
      <c r="P7333" s="4">
        <v>87490</v>
      </c>
      <c r="Q7333" s="4">
        <v>9806</v>
      </c>
      <c r="R7333" s="4" t="b">
        <f t="shared" si="148"/>
        <v>0</v>
      </c>
      <c r="S7333" s="4">
        <v>0</v>
      </c>
    </row>
    <row r="7334" spans="1:19" ht="14.25" customHeight="1">
      <c r="A7334" s="4" t="s">
        <v>4179</v>
      </c>
      <c r="B7334" s="5"/>
      <c r="C7334" s="4">
        <v>0</v>
      </c>
      <c r="E7334" s="4" t="b">
        <f t="shared" si="147"/>
        <v>0</v>
      </c>
      <c r="F7334" s="4">
        <v>0</v>
      </c>
      <c r="G7334" s="4">
        <v>800007813</v>
      </c>
      <c r="H7334" s="6">
        <v>44073</v>
      </c>
      <c r="I7334" s="4" t="s">
        <v>2569</v>
      </c>
      <c r="J7334" s="4" t="s">
        <v>2399</v>
      </c>
      <c r="K7334" s="4">
        <v>1145</v>
      </c>
      <c r="L7334" s="4">
        <v>0</v>
      </c>
      <c r="M7334" s="4">
        <v>0</v>
      </c>
      <c r="N7334" s="4">
        <v>15550</v>
      </c>
      <c r="O7334" s="4">
        <v>0</v>
      </c>
      <c r="P7334" s="4">
        <v>103040</v>
      </c>
      <c r="Q7334" s="4">
        <v>9807</v>
      </c>
      <c r="R7334" s="4" t="b">
        <f t="shared" si="148"/>
        <v>0</v>
      </c>
      <c r="S7334" s="4">
        <v>0</v>
      </c>
    </row>
    <row r="7335" spans="1:19" ht="14.25" customHeight="1">
      <c r="A7335" s="4" t="s">
        <v>4179</v>
      </c>
      <c r="B7335" s="5"/>
      <c r="C7335" s="4">
        <v>0</v>
      </c>
      <c r="E7335" s="4" t="b">
        <f t="shared" si="147"/>
        <v>0</v>
      </c>
      <c r="F7335" s="4">
        <v>0</v>
      </c>
      <c r="G7335" s="4">
        <v>800007813</v>
      </c>
      <c r="H7335" s="6">
        <v>44089</v>
      </c>
      <c r="I7335" s="4" t="s">
        <v>2569</v>
      </c>
      <c r="J7335" s="4" t="s">
        <v>2399</v>
      </c>
      <c r="K7335" s="4">
        <v>1160</v>
      </c>
      <c r="L7335" s="4">
        <v>0</v>
      </c>
      <c r="M7335" s="4">
        <v>0</v>
      </c>
      <c r="N7335" s="4">
        <v>13960</v>
      </c>
      <c r="O7335" s="4">
        <v>0</v>
      </c>
      <c r="P7335" s="4">
        <v>117000</v>
      </c>
      <c r="Q7335" s="4">
        <v>9808</v>
      </c>
      <c r="R7335" s="4" t="b">
        <f t="shared" si="148"/>
        <v>0</v>
      </c>
      <c r="S7335" s="4">
        <v>0</v>
      </c>
    </row>
    <row r="7336" spans="1:19" ht="14.25" customHeight="1">
      <c r="A7336" s="4" t="s">
        <v>4179</v>
      </c>
      <c r="B7336" s="5"/>
      <c r="C7336" s="4">
        <v>0</v>
      </c>
      <c r="E7336" s="4" t="b">
        <f t="shared" si="147"/>
        <v>0</v>
      </c>
      <c r="F7336" s="4">
        <v>0</v>
      </c>
      <c r="G7336" s="4">
        <v>800007813</v>
      </c>
      <c r="H7336" s="6">
        <v>44134</v>
      </c>
      <c r="I7336" s="4" t="s">
        <v>2569</v>
      </c>
      <c r="J7336" s="4" t="s">
        <v>2399</v>
      </c>
      <c r="K7336" s="4">
        <v>1176</v>
      </c>
      <c r="L7336" s="4">
        <v>0</v>
      </c>
      <c r="M7336" s="4">
        <v>0</v>
      </c>
      <c r="N7336" s="4">
        <v>12890</v>
      </c>
      <c r="O7336" s="4">
        <v>0</v>
      </c>
      <c r="P7336" s="4">
        <v>129890</v>
      </c>
      <c r="Q7336" s="4">
        <v>9809</v>
      </c>
      <c r="R7336" s="4" t="b">
        <f t="shared" si="148"/>
        <v>0</v>
      </c>
      <c r="S7336" s="4">
        <v>0</v>
      </c>
    </row>
    <row r="7337" spans="1:19" ht="14.25" customHeight="1">
      <c r="A7337" s="4" t="s">
        <v>4179</v>
      </c>
      <c r="B7337" s="5"/>
      <c r="C7337" s="4">
        <v>0</v>
      </c>
      <c r="E7337" s="4" t="b">
        <f t="shared" si="147"/>
        <v>0</v>
      </c>
      <c r="F7337" s="4">
        <v>0</v>
      </c>
      <c r="G7337" s="4">
        <v>800007813</v>
      </c>
      <c r="H7337" s="6">
        <v>44164</v>
      </c>
      <c r="I7337" s="7" t="s">
        <v>2581</v>
      </c>
      <c r="J7337" s="4" t="s">
        <v>2399</v>
      </c>
      <c r="K7337" s="4">
        <v>1188</v>
      </c>
      <c r="L7337" s="4">
        <v>0</v>
      </c>
      <c r="M7337" s="4">
        <v>0</v>
      </c>
      <c r="N7337" s="4">
        <v>13000</v>
      </c>
      <c r="O7337" s="4">
        <v>0</v>
      </c>
      <c r="P7337" s="4">
        <v>142890</v>
      </c>
      <c r="Q7337" s="4">
        <v>9810</v>
      </c>
      <c r="R7337" s="4" t="b">
        <f t="shared" si="148"/>
        <v>0</v>
      </c>
      <c r="S7337" s="4">
        <v>0</v>
      </c>
    </row>
    <row r="7338" spans="1:19" ht="14.25" customHeight="1">
      <c r="A7338" s="4" t="s">
        <v>4179</v>
      </c>
      <c r="B7338" s="5"/>
      <c r="C7338" s="4">
        <v>0</v>
      </c>
      <c r="E7338" s="4" t="b">
        <f t="shared" si="147"/>
        <v>0</v>
      </c>
      <c r="F7338" s="4">
        <v>0</v>
      </c>
      <c r="G7338" s="4">
        <v>800007813</v>
      </c>
      <c r="H7338" s="6">
        <v>44189</v>
      </c>
      <c r="I7338" s="7" t="s">
        <v>2581</v>
      </c>
      <c r="J7338" s="4" t="s">
        <v>834</v>
      </c>
      <c r="K7338" s="4">
        <v>3216</v>
      </c>
      <c r="L7338" s="4">
        <v>0</v>
      </c>
      <c r="M7338" s="4">
        <v>0</v>
      </c>
      <c r="N7338" s="4">
        <v>1510</v>
      </c>
      <c r="O7338" s="4">
        <v>0</v>
      </c>
      <c r="P7338" s="4">
        <v>144400</v>
      </c>
      <c r="Q7338" s="4">
        <v>9811</v>
      </c>
      <c r="R7338" s="4" t="b">
        <f t="shared" si="148"/>
        <v>0</v>
      </c>
      <c r="S7338" s="4">
        <v>0</v>
      </c>
    </row>
    <row r="7339" spans="1:19" ht="14.25" customHeight="1">
      <c r="A7339" s="4" t="s">
        <v>4179</v>
      </c>
      <c r="B7339" s="5"/>
      <c r="C7339" s="4">
        <v>0</v>
      </c>
      <c r="E7339" s="4" t="b">
        <f t="shared" si="147"/>
        <v>0</v>
      </c>
      <c r="F7339" s="4">
        <v>0</v>
      </c>
      <c r="G7339" s="4">
        <v>800007813</v>
      </c>
      <c r="H7339" s="6">
        <v>44195</v>
      </c>
      <c r="I7339" s="7" t="s">
        <v>2582</v>
      </c>
      <c r="J7339" s="4" t="s">
        <v>2399</v>
      </c>
      <c r="K7339" s="4">
        <v>1198</v>
      </c>
      <c r="L7339" s="4">
        <v>0</v>
      </c>
      <c r="M7339" s="4">
        <v>0</v>
      </c>
      <c r="N7339" s="4">
        <v>13650</v>
      </c>
      <c r="O7339" s="4">
        <v>0</v>
      </c>
      <c r="P7339" s="4">
        <v>158050</v>
      </c>
      <c r="Q7339" s="4">
        <v>9812</v>
      </c>
      <c r="R7339" s="4" t="b">
        <f t="shared" si="148"/>
        <v>0</v>
      </c>
      <c r="S7339" s="4">
        <v>0</v>
      </c>
    </row>
    <row r="7340" spans="1:19" ht="14.25" customHeight="1">
      <c r="A7340" s="4" t="s">
        <v>4179</v>
      </c>
      <c r="B7340" s="5" t="s">
        <v>4181</v>
      </c>
      <c r="C7340" s="4">
        <v>0</v>
      </c>
      <c r="D7340" s="4" t="s">
        <v>4181</v>
      </c>
      <c r="E7340" s="4" t="b">
        <f t="shared" si="147"/>
        <v>0</v>
      </c>
      <c r="F7340" s="4">
        <v>0</v>
      </c>
      <c r="G7340" s="4">
        <v>800007813</v>
      </c>
      <c r="H7340" s="3" t="s">
        <v>21</v>
      </c>
      <c r="K7340" s="4">
        <v>0</v>
      </c>
      <c r="L7340" s="4">
        <v>0</v>
      </c>
      <c r="M7340" s="4">
        <v>0</v>
      </c>
      <c r="N7340" s="4">
        <v>158050</v>
      </c>
      <c r="O7340" s="4">
        <v>0</v>
      </c>
      <c r="P7340" s="4">
        <v>158050</v>
      </c>
      <c r="Q7340" s="4">
        <v>9813</v>
      </c>
      <c r="R7340" s="4" t="b">
        <f t="shared" si="148"/>
        <v>0</v>
      </c>
      <c r="S7340" s="4">
        <v>0</v>
      </c>
    </row>
    <row r="7341" spans="1:19" ht="14.25" customHeight="1">
      <c r="A7341" s="4" t="s">
        <v>4179</v>
      </c>
      <c r="B7341" s="5" t="s">
        <v>4182</v>
      </c>
      <c r="C7341" s="4">
        <v>0</v>
      </c>
      <c r="D7341" s="4" t="s">
        <v>4182</v>
      </c>
      <c r="E7341" s="4" t="b">
        <f t="shared" si="147"/>
        <v>0</v>
      </c>
      <c r="F7341" s="4">
        <v>0</v>
      </c>
      <c r="G7341" s="4">
        <v>0</v>
      </c>
      <c r="H7341" s="3" t="s">
        <v>21</v>
      </c>
      <c r="K7341" s="4">
        <v>0</v>
      </c>
      <c r="L7341" s="4">
        <v>0</v>
      </c>
      <c r="M7341" s="4">
        <v>0</v>
      </c>
      <c r="N7341" s="4">
        <v>158050</v>
      </c>
      <c r="O7341" s="4">
        <v>0</v>
      </c>
      <c r="P7341" s="4">
        <v>158050</v>
      </c>
      <c r="Q7341" s="4">
        <v>9820</v>
      </c>
      <c r="R7341" s="4" t="b">
        <f t="shared" ref="R7341:R7343" si="149">TRUE()</f>
        <v>1</v>
      </c>
      <c r="S7341" s="4">
        <v>0</v>
      </c>
    </row>
    <row r="7342" spans="1:19" ht="14.25" customHeight="1">
      <c r="A7342" s="4" t="s">
        <v>4154</v>
      </c>
      <c r="B7342" s="5" t="s">
        <v>4183</v>
      </c>
      <c r="C7342" s="4">
        <v>0</v>
      </c>
      <c r="D7342" s="4" t="s">
        <v>4183</v>
      </c>
      <c r="E7342" s="4" t="b">
        <f t="shared" si="147"/>
        <v>0</v>
      </c>
      <c r="F7342" s="4">
        <v>0</v>
      </c>
      <c r="G7342" s="4">
        <v>0</v>
      </c>
      <c r="H7342" s="3" t="s">
        <v>21</v>
      </c>
      <c r="K7342" s="4">
        <v>0</v>
      </c>
      <c r="L7342" s="4">
        <v>0</v>
      </c>
      <c r="M7342" s="4">
        <v>0</v>
      </c>
      <c r="N7342" s="4">
        <v>128697760</v>
      </c>
      <c r="O7342" s="4">
        <v>0</v>
      </c>
      <c r="P7342" s="4">
        <v>128697760</v>
      </c>
      <c r="Q7342" s="4">
        <v>9821</v>
      </c>
      <c r="R7342" s="4" t="b">
        <f t="shared" si="149"/>
        <v>1</v>
      </c>
      <c r="S7342" s="4">
        <v>0</v>
      </c>
    </row>
    <row r="7343" spans="1:19" ht="14.25" customHeight="1">
      <c r="A7343" s="4" t="s">
        <v>4184</v>
      </c>
      <c r="B7343" s="5" t="s">
        <v>4185</v>
      </c>
      <c r="C7343" s="4">
        <v>4</v>
      </c>
      <c r="D7343" s="4" t="s">
        <v>4185</v>
      </c>
      <c r="E7343" s="4" t="b">
        <f t="shared" si="147"/>
        <v>0</v>
      </c>
      <c r="F7343" s="4">
        <v>0</v>
      </c>
      <c r="G7343" s="4">
        <v>0</v>
      </c>
      <c r="H7343" s="3" t="s">
        <v>21</v>
      </c>
      <c r="K7343" s="4">
        <v>0</v>
      </c>
      <c r="L7343" s="4">
        <v>21146622</v>
      </c>
      <c r="M7343" s="4">
        <v>800000</v>
      </c>
      <c r="N7343" s="4">
        <v>0</v>
      </c>
      <c r="O7343" s="4">
        <v>0</v>
      </c>
      <c r="P7343" s="4">
        <v>0</v>
      </c>
      <c r="Q7343" s="4">
        <v>9835</v>
      </c>
      <c r="R7343" s="4" t="b">
        <f t="shared" si="149"/>
        <v>1</v>
      </c>
      <c r="S7343" s="4">
        <v>0</v>
      </c>
    </row>
    <row r="7344" spans="1:19" ht="14.25" customHeight="1">
      <c r="A7344" s="4" t="s">
        <v>4186</v>
      </c>
      <c r="B7344" s="5" t="s">
        <v>2757</v>
      </c>
      <c r="C7344" s="4">
        <v>10</v>
      </c>
      <c r="D7344" s="4" t="s">
        <v>2757</v>
      </c>
      <c r="E7344" s="4" t="b">
        <f t="shared" si="147"/>
        <v>0</v>
      </c>
      <c r="F7344" s="4">
        <v>0</v>
      </c>
      <c r="G7344" s="4">
        <v>0</v>
      </c>
      <c r="H7344" s="3" t="s">
        <v>21</v>
      </c>
      <c r="K7344" s="4">
        <v>0</v>
      </c>
      <c r="L7344" s="4">
        <v>19646622</v>
      </c>
      <c r="M7344" s="4">
        <v>800000</v>
      </c>
      <c r="N7344" s="4">
        <v>0</v>
      </c>
      <c r="O7344" s="4">
        <v>0</v>
      </c>
      <c r="P7344" s="4">
        <v>0</v>
      </c>
      <c r="Q7344" s="4">
        <v>9836</v>
      </c>
      <c r="R7344" s="4" t="b">
        <f>FALSE()</f>
        <v>0</v>
      </c>
      <c r="S7344" s="4">
        <v>0</v>
      </c>
    </row>
    <row r="7345" spans="1:19" ht="14.25" customHeight="1">
      <c r="A7345" s="4" t="s">
        <v>4187</v>
      </c>
      <c r="B7345" s="5" t="s">
        <v>4188</v>
      </c>
      <c r="C7345" s="4">
        <v>0</v>
      </c>
      <c r="D7345" s="4" t="s">
        <v>4188</v>
      </c>
      <c r="E7345" s="4" t="b">
        <f>TRUE()</f>
        <v>1</v>
      </c>
      <c r="F7345" s="4">
        <v>0</v>
      </c>
      <c r="G7345" s="4">
        <v>0</v>
      </c>
      <c r="H7345" s="3" t="s">
        <v>21</v>
      </c>
      <c r="K7345" s="4">
        <v>0</v>
      </c>
      <c r="L7345" s="4">
        <v>7700511</v>
      </c>
      <c r="M7345" s="4">
        <v>400000</v>
      </c>
      <c r="N7345" s="4">
        <v>0</v>
      </c>
      <c r="O7345" s="4">
        <v>0</v>
      </c>
      <c r="P7345" s="4">
        <v>0</v>
      </c>
      <c r="Q7345" s="4">
        <v>9838</v>
      </c>
      <c r="R7345" s="4" t="b">
        <f>TRUE()</f>
        <v>1</v>
      </c>
      <c r="S7345" s="4">
        <v>0</v>
      </c>
    </row>
    <row r="7346" spans="1:19" ht="14.25" customHeight="1">
      <c r="A7346" s="4" t="s">
        <v>4187</v>
      </c>
      <c r="B7346" s="5" t="s">
        <v>831</v>
      </c>
      <c r="C7346" s="4">
        <v>0</v>
      </c>
      <c r="D7346" s="4" t="s">
        <v>831</v>
      </c>
      <c r="E7346" s="4" t="b">
        <f t="shared" ref="E7346:E7411" si="150">FALSE()</f>
        <v>0</v>
      </c>
      <c r="F7346" s="4">
        <v>0</v>
      </c>
      <c r="G7346" s="4">
        <v>2996611</v>
      </c>
      <c r="H7346" s="3" t="s">
        <v>21</v>
      </c>
      <c r="K7346" s="4">
        <v>0</v>
      </c>
      <c r="L7346" s="4">
        <v>227100</v>
      </c>
      <c r="M7346" s="4">
        <v>0</v>
      </c>
      <c r="N7346" s="4">
        <v>0</v>
      </c>
      <c r="O7346" s="4">
        <v>0</v>
      </c>
      <c r="P7346" s="4">
        <v>0</v>
      </c>
      <c r="Q7346" s="4">
        <v>9845</v>
      </c>
      <c r="R7346" s="4" t="b">
        <f t="shared" ref="R7346:R7410" si="151">FALSE()</f>
        <v>0</v>
      </c>
      <c r="S7346" s="4">
        <v>0</v>
      </c>
    </row>
    <row r="7347" spans="1:19" ht="14.25" customHeight="1">
      <c r="A7347" s="4" t="s">
        <v>4187</v>
      </c>
      <c r="B7347" s="5"/>
      <c r="C7347" s="4">
        <v>0</v>
      </c>
      <c r="E7347" s="4" t="b">
        <f t="shared" si="150"/>
        <v>0</v>
      </c>
      <c r="F7347" s="4">
        <v>0</v>
      </c>
      <c r="G7347" s="4">
        <v>2996611</v>
      </c>
      <c r="H7347" s="6">
        <v>44073</v>
      </c>
      <c r="I7347" s="4" t="s">
        <v>4189</v>
      </c>
      <c r="J7347" s="4" t="s">
        <v>2399</v>
      </c>
      <c r="K7347" s="4">
        <v>1148</v>
      </c>
      <c r="L7347" s="4">
        <v>0</v>
      </c>
      <c r="M7347" s="4">
        <v>0</v>
      </c>
      <c r="N7347" s="4">
        <v>227100</v>
      </c>
      <c r="O7347" s="4">
        <v>0</v>
      </c>
      <c r="P7347" s="4">
        <v>227100</v>
      </c>
      <c r="Q7347" s="4">
        <v>9846</v>
      </c>
      <c r="R7347" s="4" t="b">
        <f t="shared" si="151"/>
        <v>0</v>
      </c>
      <c r="S7347" s="4">
        <v>0</v>
      </c>
    </row>
    <row r="7348" spans="1:19" ht="14.25" customHeight="1">
      <c r="A7348" s="4" t="s">
        <v>4187</v>
      </c>
      <c r="B7348" s="5" t="s">
        <v>4190</v>
      </c>
      <c r="C7348" s="4">
        <v>0</v>
      </c>
      <c r="D7348" s="4" t="s">
        <v>4190</v>
      </c>
      <c r="E7348" s="4" t="b">
        <f t="shared" si="150"/>
        <v>0</v>
      </c>
      <c r="F7348" s="4">
        <v>0</v>
      </c>
      <c r="G7348" s="4">
        <v>2996611</v>
      </c>
      <c r="H7348" s="3" t="s">
        <v>21</v>
      </c>
      <c r="K7348" s="4">
        <v>0</v>
      </c>
      <c r="L7348" s="4">
        <v>0</v>
      </c>
      <c r="M7348" s="4">
        <v>0</v>
      </c>
      <c r="N7348" s="4">
        <v>227100</v>
      </c>
      <c r="O7348" s="4">
        <v>0</v>
      </c>
      <c r="P7348" s="4">
        <v>227100</v>
      </c>
      <c r="Q7348" s="4">
        <v>9847</v>
      </c>
      <c r="R7348" s="4" t="b">
        <f t="shared" si="151"/>
        <v>0</v>
      </c>
      <c r="S7348" s="4">
        <v>0</v>
      </c>
    </row>
    <row r="7349" spans="1:19" ht="14.25" customHeight="1">
      <c r="A7349" s="4" t="s">
        <v>4187</v>
      </c>
      <c r="B7349" s="5" t="s">
        <v>837</v>
      </c>
      <c r="C7349" s="4">
        <v>0</v>
      </c>
      <c r="D7349" s="4" t="s">
        <v>837</v>
      </c>
      <c r="E7349" s="4" t="b">
        <f t="shared" si="150"/>
        <v>0</v>
      </c>
      <c r="F7349" s="4">
        <v>0</v>
      </c>
      <c r="G7349" s="4">
        <v>10270367</v>
      </c>
      <c r="H7349" s="3" t="s">
        <v>21</v>
      </c>
      <c r="K7349" s="4">
        <v>0</v>
      </c>
      <c r="L7349" s="4">
        <v>3090000</v>
      </c>
      <c r="M7349" s="4">
        <v>0</v>
      </c>
      <c r="N7349" s="4">
        <v>0</v>
      </c>
      <c r="O7349" s="4">
        <v>0</v>
      </c>
      <c r="P7349" s="4">
        <v>0</v>
      </c>
      <c r="Q7349" s="4">
        <v>9856</v>
      </c>
      <c r="R7349" s="4" t="b">
        <f t="shared" si="151"/>
        <v>0</v>
      </c>
      <c r="S7349" s="4">
        <v>0</v>
      </c>
    </row>
    <row r="7350" spans="1:19" ht="14.25" customHeight="1">
      <c r="A7350" s="4" t="s">
        <v>4187</v>
      </c>
      <c r="B7350" s="5"/>
      <c r="C7350" s="4">
        <v>0</v>
      </c>
      <c r="E7350" s="4" t="b">
        <f t="shared" si="150"/>
        <v>0</v>
      </c>
      <c r="F7350" s="4">
        <v>0</v>
      </c>
      <c r="G7350" s="4">
        <v>10270367</v>
      </c>
      <c r="H7350" s="6">
        <v>44073</v>
      </c>
      <c r="I7350" s="4" t="s">
        <v>2528</v>
      </c>
      <c r="J7350" s="4" t="s">
        <v>2399</v>
      </c>
      <c r="K7350" s="4">
        <v>1138</v>
      </c>
      <c r="L7350" s="4">
        <v>0</v>
      </c>
      <c r="M7350" s="4">
        <v>0</v>
      </c>
      <c r="N7350" s="4">
        <v>950000</v>
      </c>
      <c r="O7350" s="4">
        <v>0</v>
      </c>
      <c r="P7350" s="4">
        <v>950000</v>
      </c>
      <c r="Q7350" s="4">
        <v>9857</v>
      </c>
      <c r="R7350" s="4" t="b">
        <f t="shared" si="151"/>
        <v>0</v>
      </c>
      <c r="S7350" s="4">
        <v>0</v>
      </c>
    </row>
    <row r="7351" spans="1:19" ht="14.25" customHeight="1">
      <c r="A7351" s="4" t="s">
        <v>4187</v>
      </c>
      <c r="B7351" s="5"/>
      <c r="C7351" s="4">
        <v>0</v>
      </c>
      <c r="E7351" s="4" t="b">
        <f t="shared" si="150"/>
        <v>0</v>
      </c>
      <c r="F7351" s="4">
        <v>0</v>
      </c>
      <c r="G7351" s="4">
        <v>10270367</v>
      </c>
      <c r="H7351" s="6">
        <v>44073</v>
      </c>
      <c r="I7351" s="4" t="s">
        <v>2529</v>
      </c>
      <c r="J7351" s="4" t="s">
        <v>2399</v>
      </c>
      <c r="K7351" s="4">
        <v>1139</v>
      </c>
      <c r="L7351" s="4">
        <v>0</v>
      </c>
      <c r="M7351" s="4">
        <v>0</v>
      </c>
      <c r="N7351" s="4">
        <v>230000</v>
      </c>
      <c r="O7351" s="4">
        <v>0</v>
      </c>
      <c r="P7351" s="4">
        <v>1180000</v>
      </c>
      <c r="Q7351" s="4">
        <v>9858</v>
      </c>
      <c r="R7351" s="4" t="b">
        <f t="shared" si="151"/>
        <v>0</v>
      </c>
      <c r="S7351" s="4">
        <v>0</v>
      </c>
    </row>
    <row r="7352" spans="1:19" ht="14.25" customHeight="1">
      <c r="A7352" s="4" t="s">
        <v>4187</v>
      </c>
      <c r="B7352" s="5"/>
      <c r="C7352" s="4">
        <v>0</v>
      </c>
      <c r="E7352" s="4" t="b">
        <f t="shared" si="150"/>
        <v>0</v>
      </c>
      <c r="F7352" s="4">
        <v>0</v>
      </c>
      <c r="G7352" s="4">
        <v>10270367</v>
      </c>
      <c r="H7352" s="6">
        <v>44073</v>
      </c>
      <c r="I7352" s="4" t="s">
        <v>2530</v>
      </c>
      <c r="J7352" s="4" t="s">
        <v>2399</v>
      </c>
      <c r="K7352" s="4">
        <v>1140</v>
      </c>
      <c r="L7352" s="4">
        <v>0</v>
      </c>
      <c r="M7352" s="4">
        <v>0</v>
      </c>
      <c r="N7352" s="4">
        <v>240000</v>
      </c>
      <c r="O7352" s="4">
        <v>0</v>
      </c>
      <c r="P7352" s="4">
        <v>1420000</v>
      </c>
      <c r="Q7352" s="4">
        <v>9859</v>
      </c>
      <c r="R7352" s="4" t="b">
        <f t="shared" si="151"/>
        <v>0</v>
      </c>
      <c r="S7352" s="4">
        <v>0</v>
      </c>
    </row>
    <row r="7353" spans="1:19" ht="14.25" customHeight="1">
      <c r="A7353" s="4" t="s">
        <v>4187</v>
      </c>
      <c r="B7353" s="5"/>
      <c r="C7353" s="4">
        <v>0</v>
      </c>
      <c r="E7353" s="4" t="b">
        <f t="shared" si="150"/>
        <v>0</v>
      </c>
      <c r="F7353" s="4">
        <v>0</v>
      </c>
      <c r="G7353" s="4">
        <v>10270367</v>
      </c>
      <c r="H7353" s="6">
        <v>44073</v>
      </c>
      <c r="I7353" s="4" t="s">
        <v>2531</v>
      </c>
      <c r="J7353" s="4" t="s">
        <v>2399</v>
      </c>
      <c r="K7353" s="4">
        <v>1141</v>
      </c>
      <c r="L7353" s="4">
        <v>0</v>
      </c>
      <c r="M7353" s="4">
        <v>0</v>
      </c>
      <c r="N7353" s="4">
        <v>600000</v>
      </c>
      <c r="O7353" s="4">
        <v>0</v>
      </c>
      <c r="P7353" s="4">
        <v>2020000</v>
      </c>
      <c r="Q7353" s="4">
        <v>9860</v>
      </c>
      <c r="R7353" s="4" t="b">
        <f t="shared" si="151"/>
        <v>0</v>
      </c>
      <c r="S7353" s="4">
        <v>0</v>
      </c>
    </row>
    <row r="7354" spans="1:19" ht="14.25" customHeight="1">
      <c r="A7354" s="4" t="s">
        <v>4187</v>
      </c>
      <c r="B7354" s="5"/>
      <c r="C7354" s="4">
        <v>0</v>
      </c>
      <c r="E7354" s="4" t="b">
        <f t="shared" si="150"/>
        <v>0</v>
      </c>
      <c r="F7354" s="4">
        <v>0</v>
      </c>
      <c r="G7354" s="4">
        <v>10270367</v>
      </c>
      <c r="H7354" s="6">
        <v>44073</v>
      </c>
      <c r="I7354" s="4" t="s">
        <v>2532</v>
      </c>
      <c r="J7354" s="4" t="s">
        <v>2399</v>
      </c>
      <c r="K7354" s="4">
        <v>1142</v>
      </c>
      <c r="L7354" s="4">
        <v>0</v>
      </c>
      <c r="M7354" s="4">
        <v>0</v>
      </c>
      <c r="N7354" s="4">
        <v>220000</v>
      </c>
      <c r="O7354" s="4">
        <v>0</v>
      </c>
      <c r="P7354" s="4">
        <v>2240000</v>
      </c>
      <c r="Q7354" s="4">
        <v>9861</v>
      </c>
      <c r="R7354" s="4" t="b">
        <f t="shared" si="151"/>
        <v>0</v>
      </c>
      <c r="S7354" s="4">
        <v>0</v>
      </c>
    </row>
    <row r="7355" spans="1:19" ht="14.25" customHeight="1">
      <c r="A7355" s="4" t="s">
        <v>4187</v>
      </c>
      <c r="B7355" s="5"/>
      <c r="C7355" s="4">
        <v>0</v>
      </c>
      <c r="E7355" s="4" t="b">
        <f t="shared" si="150"/>
        <v>0</v>
      </c>
      <c r="F7355" s="4">
        <v>0</v>
      </c>
      <c r="G7355" s="4">
        <v>10270367</v>
      </c>
      <c r="H7355" s="6">
        <v>44133</v>
      </c>
      <c r="I7355" s="7" t="s">
        <v>2533</v>
      </c>
      <c r="J7355" s="4" t="s">
        <v>2399</v>
      </c>
      <c r="K7355" s="4">
        <v>1173</v>
      </c>
      <c r="L7355" s="4">
        <v>0</v>
      </c>
      <c r="M7355" s="4">
        <v>0</v>
      </c>
      <c r="N7355" s="4">
        <v>850000</v>
      </c>
      <c r="O7355" s="4">
        <v>0</v>
      </c>
      <c r="P7355" s="4">
        <v>3090000</v>
      </c>
      <c r="Q7355" s="4">
        <v>9862</v>
      </c>
      <c r="R7355" s="4" t="b">
        <f t="shared" si="151"/>
        <v>0</v>
      </c>
      <c r="S7355" s="4">
        <v>0</v>
      </c>
    </row>
    <row r="7356" spans="1:19" ht="14.25" customHeight="1">
      <c r="A7356" s="4" t="s">
        <v>4187</v>
      </c>
      <c r="B7356" s="5" t="s">
        <v>4191</v>
      </c>
      <c r="C7356" s="4">
        <v>0</v>
      </c>
      <c r="D7356" s="4" t="s">
        <v>4191</v>
      </c>
      <c r="E7356" s="4" t="b">
        <f t="shared" si="150"/>
        <v>0</v>
      </c>
      <c r="F7356" s="4">
        <v>0</v>
      </c>
      <c r="G7356" s="4">
        <v>10270367</v>
      </c>
      <c r="H7356" s="3" t="s">
        <v>21</v>
      </c>
      <c r="K7356" s="4">
        <v>0</v>
      </c>
      <c r="L7356" s="4">
        <v>0</v>
      </c>
      <c r="M7356" s="4">
        <v>0</v>
      </c>
      <c r="N7356" s="4">
        <v>3090000</v>
      </c>
      <c r="O7356" s="4">
        <v>0</v>
      </c>
      <c r="P7356" s="4">
        <v>3090000</v>
      </c>
      <c r="Q7356" s="4">
        <v>9863</v>
      </c>
      <c r="R7356" s="4" t="b">
        <f t="shared" si="151"/>
        <v>0</v>
      </c>
      <c r="S7356" s="4">
        <v>0</v>
      </c>
    </row>
    <row r="7357" spans="1:19" ht="14.25" customHeight="1">
      <c r="A7357" s="4" t="s">
        <v>4187</v>
      </c>
      <c r="B7357" s="5" t="s">
        <v>4192</v>
      </c>
      <c r="C7357" s="4">
        <v>0</v>
      </c>
      <c r="D7357" s="4" t="s">
        <v>4192</v>
      </c>
      <c r="E7357" s="4" t="b">
        <f t="shared" si="150"/>
        <v>0</v>
      </c>
      <c r="F7357" s="4">
        <v>0</v>
      </c>
      <c r="G7357" s="4">
        <v>36705515</v>
      </c>
      <c r="H7357" s="3" t="s">
        <v>21</v>
      </c>
      <c r="K7357" s="4">
        <v>0</v>
      </c>
      <c r="L7357" s="4">
        <v>272400</v>
      </c>
      <c r="M7357" s="4">
        <v>0</v>
      </c>
      <c r="N7357" s="4">
        <v>0</v>
      </c>
      <c r="O7357" s="4">
        <v>0</v>
      </c>
      <c r="P7357" s="4">
        <v>0</v>
      </c>
      <c r="Q7357" s="4">
        <v>9906</v>
      </c>
      <c r="R7357" s="4" t="b">
        <f t="shared" si="151"/>
        <v>0</v>
      </c>
      <c r="S7357" s="4">
        <v>0</v>
      </c>
    </row>
    <row r="7358" spans="1:19" ht="14.25" customHeight="1">
      <c r="A7358" s="4" t="s">
        <v>4187</v>
      </c>
      <c r="B7358" s="5"/>
      <c r="C7358" s="4">
        <v>0</v>
      </c>
      <c r="E7358" s="4" t="b">
        <f t="shared" si="150"/>
        <v>0</v>
      </c>
      <c r="F7358" s="4">
        <v>0</v>
      </c>
      <c r="G7358" s="4">
        <v>36705515</v>
      </c>
      <c r="H7358" s="6">
        <v>43951</v>
      </c>
      <c r="I7358" s="7" t="s">
        <v>2609</v>
      </c>
      <c r="J7358" s="4" t="s">
        <v>2399</v>
      </c>
      <c r="K7358" s="4">
        <v>1087</v>
      </c>
      <c r="L7358" s="4">
        <v>0</v>
      </c>
      <c r="M7358" s="4">
        <v>0</v>
      </c>
      <c r="N7358" s="4">
        <v>17000</v>
      </c>
      <c r="O7358" s="4">
        <v>0</v>
      </c>
      <c r="P7358" s="4">
        <v>17000</v>
      </c>
      <c r="Q7358" s="4">
        <v>9907</v>
      </c>
      <c r="R7358" s="4" t="b">
        <f t="shared" si="151"/>
        <v>0</v>
      </c>
      <c r="S7358" s="4">
        <v>0</v>
      </c>
    </row>
    <row r="7359" spans="1:19" ht="14.25" customHeight="1">
      <c r="A7359" s="4" t="s">
        <v>4187</v>
      </c>
      <c r="B7359" s="5"/>
      <c r="C7359" s="4">
        <v>0</v>
      </c>
      <c r="E7359" s="4" t="b">
        <f t="shared" si="150"/>
        <v>0</v>
      </c>
      <c r="F7359" s="4">
        <v>0</v>
      </c>
      <c r="G7359" s="4">
        <v>36705515</v>
      </c>
      <c r="H7359" s="6">
        <v>44104</v>
      </c>
      <c r="I7359" s="7" t="s">
        <v>2613</v>
      </c>
      <c r="J7359" s="4" t="s">
        <v>2399</v>
      </c>
      <c r="K7359" s="4">
        <v>1161</v>
      </c>
      <c r="L7359" s="4">
        <v>0</v>
      </c>
      <c r="M7359" s="4">
        <v>0</v>
      </c>
      <c r="N7359" s="4">
        <v>255400</v>
      </c>
      <c r="O7359" s="4">
        <v>0</v>
      </c>
      <c r="P7359" s="4">
        <v>272400</v>
      </c>
      <c r="Q7359" s="4">
        <v>9908</v>
      </c>
      <c r="R7359" s="4" t="b">
        <f t="shared" si="151"/>
        <v>0</v>
      </c>
      <c r="S7359" s="4">
        <v>0</v>
      </c>
    </row>
    <row r="7360" spans="1:19" ht="14.25" customHeight="1">
      <c r="A7360" s="4" t="s">
        <v>4187</v>
      </c>
      <c r="B7360" s="5" t="s">
        <v>4193</v>
      </c>
      <c r="C7360" s="4">
        <v>0</v>
      </c>
      <c r="D7360" s="4" t="s">
        <v>4193</v>
      </c>
      <c r="E7360" s="4" t="b">
        <f t="shared" si="150"/>
        <v>0</v>
      </c>
      <c r="F7360" s="4">
        <v>0</v>
      </c>
      <c r="G7360" s="4">
        <v>36705515</v>
      </c>
      <c r="H7360" s="3" t="s">
        <v>21</v>
      </c>
      <c r="K7360" s="4">
        <v>0</v>
      </c>
      <c r="L7360" s="4">
        <v>0</v>
      </c>
      <c r="M7360" s="4">
        <v>0</v>
      </c>
      <c r="N7360" s="4">
        <v>272400</v>
      </c>
      <c r="O7360" s="4">
        <v>0</v>
      </c>
      <c r="P7360" s="4">
        <v>272400</v>
      </c>
      <c r="Q7360" s="4">
        <v>9909</v>
      </c>
      <c r="R7360" s="4" t="b">
        <f t="shared" si="151"/>
        <v>0</v>
      </c>
      <c r="S7360" s="4">
        <v>0</v>
      </c>
    </row>
    <row r="7361" spans="1:19" ht="14.25" customHeight="1">
      <c r="A7361" s="4" t="s">
        <v>4187</v>
      </c>
      <c r="B7361" s="5" t="s">
        <v>4194</v>
      </c>
      <c r="C7361" s="4">
        <v>0</v>
      </c>
      <c r="D7361" s="4" t="s">
        <v>4194</v>
      </c>
      <c r="E7361" s="4" t="b">
        <f t="shared" si="150"/>
        <v>0</v>
      </c>
      <c r="F7361" s="4">
        <v>0</v>
      </c>
      <c r="G7361" s="4">
        <v>79518142</v>
      </c>
      <c r="H7361" s="3" t="s">
        <v>21</v>
      </c>
      <c r="K7361" s="4">
        <v>0</v>
      </c>
      <c r="L7361" s="4">
        <v>6700</v>
      </c>
      <c r="M7361" s="4">
        <v>0</v>
      </c>
      <c r="N7361" s="4">
        <v>0</v>
      </c>
      <c r="O7361" s="4">
        <v>0</v>
      </c>
      <c r="P7361" s="4">
        <v>0</v>
      </c>
      <c r="Q7361" s="4">
        <v>9974</v>
      </c>
      <c r="R7361" s="4" t="b">
        <f t="shared" si="151"/>
        <v>0</v>
      </c>
      <c r="S7361" s="4">
        <v>0</v>
      </c>
    </row>
    <row r="7362" spans="1:19" ht="14.25" customHeight="1">
      <c r="A7362" s="4" t="s">
        <v>4187</v>
      </c>
      <c r="B7362" s="5"/>
      <c r="C7362" s="4">
        <v>0</v>
      </c>
      <c r="E7362" s="4" t="b">
        <f t="shared" si="150"/>
        <v>0</v>
      </c>
      <c r="F7362" s="4">
        <v>0</v>
      </c>
      <c r="G7362" s="4">
        <v>79518142</v>
      </c>
      <c r="H7362" s="6">
        <v>43981</v>
      </c>
      <c r="I7362" s="4" t="s">
        <v>4195</v>
      </c>
      <c r="J7362" s="4" t="s">
        <v>2399</v>
      </c>
      <c r="K7362" s="4">
        <v>1099</v>
      </c>
      <c r="L7362" s="4">
        <v>0</v>
      </c>
      <c r="M7362" s="4">
        <v>0</v>
      </c>
      <c r="N7362" s="4">
        <v>6700</v>
      </c>
      <c r="O7362" s="4">
        <v>0</v>
      </c>
      <c r="P7362" s="4">
        <v>6700</v>
      </c>
      <c r="Q7362" s="4">
        <v>9975</v>
      </c>
      <c r="R7362" s="4" t="b">
        <f t="shared" si="151"/>
        <v>0</v>
      </c>
      <c r="S7362" s="4">
        <v>0</v>
      </c>
    </row>
    <row r="7363" spans="1:19" ht="14.25" customHeight="1">
      <c r="A7363" s="4" t="s">
        <v>4187</v>
      </c>
      <c r="B7363" s="5" t="s">
        <v>4196</v>
      </c>
      <c r="C7363" s="4">
        <v>0</v>
      </c>
      <c r="D7363" s="4" t="s">
        <v>4196</v>
      </c>
      <c r="E7363" s="4" t="b">
        <f t="shared" si="150"/>
        <v>0</v>
      </c>
      <c r="F7363" s="4">
        <v>0</v>
      </c>
      <c r="G7363" s="4">
        <v>79518142</v>
      </c>
      <c r="H7363" s="3" t="s">
        <v>21</v>
      </c>
      <c r="K7363" s="4">
        <v>0</v>
      </c>
      <c r="L7363" s="4">
        <v>0</v>
      </c>
      <c r="M7363" s="4">
        <v>0</v>
      </c>
      <c r="N7363" s="4">
        <v>6700</v>
      </c>
      <c r="O7363" s="4">
        <v>0</v>
      </c>
      <c r="P7363" s="4">
        <v>6700</v>
      </c>
      <c r="Q7363" s="4">
        <v>9976</v>
      </c>
      <c r="R7363" s="4" t="b">
        <f t="shared" si="151"/>
        <v>0</v>
      </c>
      <c r="S7363" s="4">
        <v>0</v>
      </c>
    </row>
    <row r="7364" spans="1:19" ht="14.25" customHeight="1">
      <c r="A7364" s="4" t="s">
        <v>4187</v>
      </c>
      <c r="B7364" s="5" t="s">
        <v>4197</v>
      </c>
      <c r="C7364" s="4">
        <v>0</v>
      </c>
      <c r="D7364" s="4" t="s">
        <v>4197</v>
      </c>
      <c r="E7364" s="4" t="b">
        <f t="shared" si="150"/>
        <v>0</v>
      </c>
      <c r="F7364" s="4">
        <v>0</v>
      </c>
      <c r="G7364" s="4">
        <v>79529064</v>
      </c>
      <c r="H7364" s="3" t="s">
        <v>21</v>
      </c>
      <c r="K7364" s="4">
        <v>0</v>
      </c>
      <c r="L7364" s="4">
        <v>283400</v>
      </c>
      <c r="M7364" s="4">
        <v>0</v>
      </c>
      <c r="N7364" s="4">
        <v>0</v>
      </c>
      <c r="O7364" s="4">
        <v>0</v>
      </c>
      <c r="P7364" s="4">
        <v>0</v>
      </c>
      <c r="Q7364" s="4">
        <v>9977</v>
      </c>
      <c r="R7364" s="4" t="b">
        <f t="shared" si="151"/>
        <v>0</v>
      </c>
      <c r="S7364" s="4">
        <v>0</v>
      </c>
    </row>
    <row r="7365" spans="1:19" ht="14.25" customHeight="1">
      <c r="A7365" s="4" t="s">
        <v>4187</v>
      </c>
      <c r="B7365" s="5"/>
      <c r="C7365" s="4">
        <v>0</v>
      </c>
      <c r="E7365" s="4" t="b">
        <f t="shared" si="150"/>
        <v>0</v>
      </c>
      <c r="F7365" s="4">
        <v>0</v>
      </c>
      <c r="G7365" s="4">
        <v>79529064</v>
      </c>
      <c r="H7365" s="6">
        <v>43889</v>
      </c>
      <c r="I7365" s="4" t="s">
        <v>4198</v>
      </c>
      <c r="J7365" s="4" t="s">
        <v>2399</v>
      </c>
      <c r="K7365" s="4">
        <v>1064</v>
      </c>
      <c r="L7365" s="4">
        <v>0</v>
      </c>
      <c r="M7365" s="4">
        <v>0</v>
      </c>
      <c r="N7365" s="4">
        <v>241000</v>
      </c>
      <c r="O7365" s="4">
        <v>0</v>
      </c>
      <c r="P7365" s="4">
        <v>241000</v>
      </c>
      <c r="Q7365" s="4">
        <v>9978</v>
      </c>
      <c r="R7365" s="4" t="b">
        <f t="shared" si="151"/>
        <v>0</v>
      </c>
      <c r="S7365" s="4">
        <v>0</v>
      </c>
    </row>
    <row r="7366" spans="1:19" ht="14.25" customHeight="1">
      <c r="A7366" s="4" t="s">
        <v>4187</v>
      </c>
      <c r="B7366" s="5"/>
      <c r="C7366" s="4">
        <v>0</v>
      </c>
      <c r="E7366" s="4" t="b">
        <f t="shared" si="150"/>
        <v>0</v>
      </c>
      <c r="F7366" s="4">
        <v>0</v>
      </c>
      <c r="G7366" s="4">
        <v>79529064</v>
      </c>
      <c r="H7366" s="6">
        <v>43889</v>
      </c>
      <c r="I7366" s="4" t="s">
        <v>4199</v>
      </c>
      <c r="J7366" s="4" t="s">
        <v>2399</v>
      </c>
      <c r="K7366" s="4">
        <v>1064</v>
      </c>
      <c r="L7366" s="4">
        <v>0</v>
      </c>
      <c r="M7366" s="4">
        <v>0</v>
      </c>
      <c r="N7366" s="4">
        <v>42400</v>
      </c>
      <c r="O7366" s="4">
        <v>0</v>
      </c>
      <c r="P7366" s="4">
        <v>283400</v>
      </c>
      <c r="Q7366" s="4">
        <v>9979</v>
      </c>
      <c r="R7366" s="4" t="b">
        <f t="shared" si="151"/>
        <v>0</v>
      </c>
      <c r="S7366" s="4">
        <v>0</v>
      </c>
    </row>
    <row r="7367" spans="1:19" ht="14.25" customHeight="1">
      <c r="A7367" s="4" t="s">
        <v>4187</v>
      </c>
      <c r="B7367" s="5" t="s">
        <v>4200</v>
      </c>
      <c r="C7367" s="4">
        <v>0</v>
      </c>
      <c r="D7367" s="4" t="s">
        <v>4200</v>
      </c>
      <c r="E7367" s="4" t="b">
        <f t="shared" si="150"/>
        <v>0</v>
      </c>
      <c r="F7367" s="4">
        <v>0</v>
      </c>
      <c r="G7367" s="4">
        <v>79529064</v>
      </c>
      <c r="H7367" s="3" t="s">
        <v>21</v>
      </c>
      <c r="K7367" s="4">
        <v>0</v>
      </c>
      <c r="L7367" s="4">
        <v>0</v>
      </c>
      <c r="M7367" s="4">
        <v>0</v>
      </c>
      <c r="N7367" s="4">
        <v>283400</v>
      </c>
      <c r="O7367" s="4">
        <v>0</v>
      </c>
      <c r="P7367" s="4">
        <v>283400</v>
      </c>
      <c r="Q7367" s="4">
        <v>9980</v>
      </c>
      <c r="R7367" s="4" t="b">
        <f t="shared" si="151"/>
        <v>0</v>
      </c>
      <c r="S7367" s="4">
        <v>0</v>
      </c>
    </row>
    <row r="7368" spans="1:19" ht="14.25" customHeight="1">
      <c r="A7368" s="4" t="s">
        <v>4187</v>
      </c>
      <c r="B7368" s="5" t="s">
        <v>4201</v>
      </c>
      <c r="C7368" s="4">
        <v>0</v>
      </c>
      <c r="D7368" s="4" t="s">
        <v>4201</v>
      </c>
      <c r="E7368" s="4" t="b">
        <f t="shared" si="150"/>
        <v>0</v>
      </c>
      <c r="F7368" s="4">
        <v>0</v>
      </c>
      <c r="G7368" s="4">
        <v>79639323</v>
      </c>
      <c r="H7368" s="3" t="s">
        <v>21</v>
      </c>
      <c r="K7368" s="4">
        <v>0</v>
      </c>
      <c r="L7368" s="4">
        <v>10556</v>
      </c>
      <c r="M7368" s="4">
        <v>0</v>
      </c>
      <c r="N7368" s="4">
        <v>0</v>
      </c>
      <c r="O7368" s="4">
        <v>0</v>
      </c>
      <c r="P7368" s="4">
        <v>0</v>
      </c>
      <c r="Q7368" s="4">
        <v>9983</v>
      </c>
      <c r="R7368" s="4" t="b">
        <f t="shared" si="151"/>
        <v>0</v>
      </c>
      <c r="S7368" s="4">
        <v>0</v>
      </c>
    </row>
    <row r="7369" spans="1:19" ht="14.25" customHeight="1">
      <c r="A7369" s="4" t="s">
        <v>4187</v>
      </c>
      <c r="B7369" s="5"/>
      <c r="C7369" s="4">
        <v>0</v>
      </c>
      <c r="E7369" s="4" t="b">
        <f t="shared" si="150"/>
        <v>0</v>
      </c>
      <c r="F7369" s="4">
        <v>0</v>
      </c>
      <c r="G7369" s="4">
        <v>79639323</v>
      </c>
      <c r="H7369" s="6">
        <v>44164</v>
      </c>
      <c r="I7369" s="4" t="s">
        <v>4202</v>
      </c>
      <c r="J7369" s="4" t="s">
        <v>2399</v>
      </c>
      <c r="K7369" s="4">
        <v>1186</v>
      </c>
      <c r="L7369" s="4">
        <v>0</v>
      </c>
      <c r="M7369" s="4">
        <v>0</v>
      </c>
      <c r="N7369" s="4">
        <v>10556</v>
      </c>
      <c r="O7369" s="4">
        <v>0</v>
      </c>
      <c r="P7369" s="4">
        <v>10556</v>
      </c>
      <c r="Q7369" s="4">
        <v>9984</v>
      </c>
      <c r="R7369" s="4" t="b">
        <f t="shared" si="151"/>
        <v>0</v>
      </c>
      <c r="S7369" s="4">
        <v>0</v>
      </c>
    </row>
    <row r="7370" spans="1:19" ht="14.25" customHeight="1">
      <c r="A7370" s="4" t="s">
        <v>4187</v>
      </c>
      <c r="B7370" s="5" t="s">
        <v>4203</v>
      </c>
      <c r="C7370" s="4">
        <v>0</v>
      </c>
      <c r="D7370" s="4" t="s">
        <v>4203</v>
      </c>
      <c r="E7370" s="4" t="b">
        <f t="shared" si="150"/>
        <v>0</v>
      </c>
      <c r="F7370" s="4">
        <v>0</v>
      </c>
      <c r="G7370" s="4">
        <v>79639323</v>
      </c>
      <c r="H7370" s="3" t="s">
        <v>21</v>
      </c>
      <c r="K7370" s="4">
        <v>0</v>
      </c>
      <c r="L7370" s="4">
        <v>0</v>
      </c>
      <c r="M7370" s="4">
        <v>0</v>
      </c>
      <c r="N7370" s="4">
        <v>10556</v>
      </c>
      <c r="O7370" s="4">
        <v>0</v>
      </c>
      <c r="P7370" s="4">
        <v>10556</v>
      </c>
      <c r="Q7370" s="4">
        <v>9985</v>
      </c>
      <c r="R7370" s="4" t="b">
        <f t="shared" si="151"/>
        <v>0</v>
      </c>
      <c r="S7370" s="4">
        <v>0</v>
      </c>
    </row>
    <row r="7371" spans="1:19" ht="14.25" customHeight="1">
      <c r="A7371" s="4" t="s">
        <v>4187</v>
      </c>
      <c r="B7371" s="5" t="s">
        <v>4204</v>
      </c>
      <c r="C7371" s="4">
        <v>0</v>
      </c>
      <c r="D7371" s="4" t="s">
        <v>4204</v>
      </c>
      <c r="E7371" s="4" t="b">
        <f t="shared" si="150"/>
        <v>0</v>
      </c>
      <c r="F7371" s="4">
        <v>0</v>
      </c>
      <c r="G7371" s="4">
        <v>222222222</v>
      </c>
      <c r="H7371" s="3" t="s">
        <v>21</v>
      </c>
      <c r="K7371" s="4">
        <v>0</v>
      </c>
      <c r="L7371" s="4">
        <v>90000</v>
      </c>
      <c r="M7371" s="4">
        <v>0</v>
      </c>
      <c r="N7371" s="4">
        <v>0</v>
      </c>
      <c r="O7371" s="4">
        <v>0</v>
      </c>
      <c r="P7371" s="4">
        <v>0</v>
      </c>
      <c r="Q7371" s="4">
        <v>10040</v>
      </c>
      <c r="R7371" s="4" t="b">
        <f t="shared" si="151"/>
        <v>0</v>
      </c>
      <c r="S7371" s="4">
        <v>0</v>
      </c>
    </row>
    <row r="7372" spans="1:19" ht="14.25" customHeight="1">
      <c r="A7372" s="4" t="s">
        <v>4187</v>
      </c>
      <c r="B7372" s="5"/>
      <c r="C7372" s="4">
        <v>0</v>
      </c>
      <c r="E7372" s="4" t="b">
        <f t="shared" si="150"/>
        <v>0</v>
      </c>
      <c r="F7372" s="4">
        <v>0</v>
      </c>
      <c r="G7372" s="4">
        <v>222222222</v>
      </c>
      <c r="H7372" s="6">
        <v>44164</v>
      </c>
      <c r="I7372" s="4" t="s">
        <v>4205</v>
      </c>
      <c r="J7372" s="4" t="s">
        <v>2399</v>
      </c>
      <c r="K7372" s="4">
        <v>1186</v>
      </c>
      <c r="L7372" s="4">
        <v>0</v>
      </c>
      <c r="M7372" s="4">
        <v>0</v>
      </c>
      <c r="N7372" s="4">
        <v>70000</v>
      </c>
      <c r="O7372" s="4">
        <v>0</v>
      </c>
      <c r="P7372" s="4">
        <v>70000</v>
      </c>
      <c r="Q7372" s="4">
        <v>10041</v>
      </c>
      <c r="R7372" s="4" t="b">
        <f t="shared" si="151"/>
        <v>0</v>
      </c>
      <c r="S7372" s="4">
        <v>0</v>
      </c>
    </row>
    <row r="7373" spans="1:19" ht="14.25" customHeight="1">
      <c r="A7373" s="4" t="s">
        <v>4187</v>
      </c>
      <c r="B7373" s="5"/>
      <c r="C7373" s="4">
        <v>0</v>
      </c>
      <c r="E7373" s="4" t="b">
        <f t="shared" si="150"/>
        <v>0</v>
      </c>
      <c r="F7373" s="4">
        <v>0</v>
      </c>
      <c r="G7373" s="4">
        <v>222222222</v>
      </c>
      <c r="H7373" s="6">
        <v>44164</v>
      </c>
      <c r="I7373" s="4" t="s">
        <v>4206</v>
      </c>
      <c r="J7373" s="4" t="s">
        <v>2399</v>
      </c>
      <c r="K7373" s="4">
        <v>1186</v>
      </c>
      <c r="L7373" s="4">
        <v>0</v>
      </c>
      <c r="M7373" s="4">
        <v>0</v>
      </c>
      <c r="N7373" s="4">
        <v>20000</v>
      </c>
      <c r="O7373" s="4">
        <v>0</v>
      </c>
      <c r="P7373" s="4">
        <v>90000</v>
      </c>
      <c r="Q7373" s="4">
        <v>10042</v>
      </c>
      <c r="R7373" s="4" t="b">
        <f t="shared" si="151"/>
        <v>0</v>
      </c>
      <c r="S7373" s="4">
        <v>0</v>
      </c>
    </row>
    <row r="7374" spans="1:19" ht="14.25" customHeight="1">
      <c r="A7374" s="4" t="s">
        <v>4187</v>
      </c>
      <c r="B7374" s="5" t="s">
        <v>4207</v>
      </c>
      <c r="C7374" s="4">
        <v>0</v>
      </c>
      <c r="D7374" s="4" t="s">
        <v>4207</v>
      </c>
      <c r="E7374" s="4" t="b">
        <f t="shared" si="150"/>
        <v>0</v>
      </c>
      <c r="F7374" s="4">
        <v>0</v>
      </c>
      <c r="G7374" s="4">
        <v>222222222</v>
      </c>
      <c r="H7374" s="3" t="s">
        <v>21</v>
      </c>
      <c r="K7374" s="4">
        <v>0</v>
      </c>
      <c r="L7374" s="4">
        <v>0</v>
      </c>
      <c r="M7374" s="4">
        <v>0</v>
      </c>
      <c r="N7374" s="4">
        <v>90000</v>
      </c>
      <c r="O7374" s="4">
        <v>0</v>
      </c>
      <c r="P7374" s="4">
        <v>90000</v>
      </c>
      <c r="Q7374" s="4">
        <v>10043</v>
      </c>
      <c r="R7374" s="4" t="b">
        <f t="shared" si="151"/>
        <v>0</v>
      </c>
      <c r="S7374" s="4">
        <v>0</v>
      </c>
    </row>
    <row r="7375" spans="1:19" ht="14.25" customHeight="1">
      <c r="A7375" s="4" t="s">
        <v>4187</v>
      </c>
      <c r="B7375" s="5" t="s">
        <v>4208</v>
      </c>
      <c r="C7375" s="4">
        <v>0</v>
      </c>
      <c r="D7375" s="4" t="s">
        <v>4208</v>
      </c>
      <c r="E7375" s="4" t="b">
        <f t="shared" si="150"/>
        <v>0</v>
      </c>
      <c r="F7375" s="4">
        <v>0</v>
      </c>
      <c r="G7375" s="4">
        <v>900511438</v>
      </c>
      <c r="H7375" s="3" t="s">
        <v>21</v>
      </c>
      <c r="K7375" s="4">
        <v>0</v>
      </c>
      <c r="L7375" s="4">
        <v>80000</v>
      </c>
      <c r="M7375" s="4">
        <v>0</v>
      </c>
      <c r="N7375" s="4">
        <v>0</v>
      </c>
      <c r="O7375" s="4">
        <v>0</v>
      </c>
      <c r="P7375" s="4">
        <v>0</v>
      </c>
      <c r="Q7375" s="4">
        <v>10102</v>
      </c>
      <c r="R7375" s="4" t="b">
        <f t="shared" si="151"/>
        <v>0</v>
      </c>
      <c r="S7375" s="4">
        <v>0</v>
      </c>
    </row>
    <row r="7376" spans="1:19" ht="14.25" customHeight="1">
      <c r="A7376" s="4" t="s">
        <v>4187</v>
      </c>
      <c r="B7376" s="5"/>
      <c r="C7376" s="4">
        <v>0</v>
      </c>
      <c r="E7376" s="4" t="b">
        <f t="shared" si="150"/>
        <v>0</v>
      </c>
      <c r="F7376" s="4">
        <v>0</v>
      </c>
      <c r="G7376" s="4">
        <v>900511438</v>
      </c>
      <c r="H7376" s="6">
        <v>44164</v>
      </c>
      <c r="I7376" s="4" t="s">
        <v>4209</v>
      </c>
      <c r="J7376" s="4" t="s">
        <v>2399</v>
      </c>
      <c r="K7376" s="4">
        <v>1186</v>
      </c>
      <c r="L7376" s="4">
        <v>0</v>
      </c>
      <c r="M7376" s="4">
        <v>0</v>
      </c>
      <c r="N7376" s="4">
        <v>80000</v>
      </c>
      <c r="O7376" s="4">
        <v>0</v>
      </c>
      <c r="P7376" s="4">
        <v>80000</v>
      </c>
      <c r="Q7376" s="4">
        <v>10103</v>
      </c>
      <c r="R7376" s="4" t="b">
        <f t="shared" si="151"/>
        <v>0</v>
      </c>
      <c r="S7376" s="4">
        <v>0</v>
      </c>
    </row>
    <row r="7377" spans="1:19" ht="14.25" customHeight="1">
      <c r="A7377" s="4" t="s">
        <v>4187</v>
      </c>
      <c r="B7377" s="5" t="s">
        <v>4210</v>
      </c>
      <c r="C7377" s="4">
        <v>0</v>
      </c>
      <c r="D7377" s="4" t="s">
        <v>4210</v>
      </c>
      <c r="E7377" s="4" t="b">
        <f t="shared" si="150"/>
        <v>0</v>
      </c>
      <c r="F7377" s="4">
        <v>0</v>
      </c>
      <c r="G7377" s="4">
        <v>900511438</v>
      </c>
      <c r="H7377" s="3" t="s">
        <v>21</v>
      </c>
      <c r="K7377" s="4">
        <v>0</v>
      </c>
      <c r="L7377" s="4">
        <v>0</v>
      </c>
      <c r="M7377" s="4">
        <v>0</v>
      </c>
      <c r="N7377" s="4">
        <v>80000</v>
      </c>
      <c r="O7377" s="4">
        <v>0</v>
      </c>
      <c r="P7377" s="4">
        <v>80000</v>
      </c>
      <c r="Q7377" s="4">
        <v>10104</v>
      </c>
      <c r="R7377" s="4" t="b">
        <f t="shared" si="151"/>
        <v>0</v>
      </c>
      <c r="S7377" s="4">
        <v>0</v>
      </c>
    </row>
    <row r="7378" spans="1:19" ht="14.25" customHeight="1">
      <c r="A7378" s="4" t="s">
        <v>4187</v>
      </c>
      <c r="B7378" s="5" t="s">
        <v>988</v>
      </c>
      <c r="C7378" s="4">
        <v>0</v>
      </c>
      <c r="D7378" s="4" t="s">
        <v>988</v>
      </c>
      <c r="E7378" s="4" t="b">
        <f t="shared" si="150"/>
        <v>0</v>
      </c>
      <c r="F7378" s="4">
        <v>0</v>
      </c>
      <c r="G7378" s="4">
        <v>900595224</v>
      </c>
      <c r="H7378" s="3" t="s">
        <v>21</v>
      </c>
      <c r="K7378" s="4">
        <v>0</v>
      </c>
      <c r="L7378" s="4">
        <v>380800</v>
      </c>
      <c r="M7378" s="4">
        <v>0</v>
      </c>
      <c r="N7378" s="4">
        <v>0</v>
      </c>
      <c r="O7378" s="4">
        <v>0</v>
      </c>
      <c r="P7378" s="4">
        <v>0</v>
      </c>
      <c r="Q7378" s="4">
        <v>10107</v>
      </c>
      <c r="R7378" s="4" t="b">
        <f t="shared" si="151"/>
        <v>0</v>
      </c>
      <c r="S7378" s="4">
        <v>0</v>
      </c>
    </row>
    <row r="7379" spans="1:19" ht="14.25" customHeight="1">
      <c r="A7379" s="4" t="s">
        <v>4187</v>
      </c>
      <c r="B7379" s="5"/>
      <c r="C7379" s="4">
        <v>0</v>
      </c>
      <c r="E7379" s="4" t="b">
        <f t="shared" si="150"/>
        <v>0</v>
      </c>
      <c r="F7379" s="4">
        <v>0</v>
      </c>
      <c r="G7379" s="4">
        <v>900595224</v>
      </c>
      <c r="H7379" s="6">
        <v>43889</v>
      </c>
      <c r="I7379" s="7" t="s">
        <v>2579</v>
      </c>
      <c r="J7379" s="4" t="s">
        <v>2399</v>
      </c>
      <c r="K7379" s="4">
        <v>1065</v>
      </c>
      <c r="L7379" s="4">
        <v>0</v>
      </c>
      <c r="M7379" s="4">
        <v>0</v>
      </c>
      <c r="N7379" s="4">
        <v>119000</v>
      </c>
      <c r="O7379" s="4">
        <v>0</v>
      </c>
      <c r="P7379" s="4">
        <v>119000</v>
      </c>
      <c r="Q7379" s="4">
        <v>10108</v>
      </c>
      <c r="R7379" s="4" t="b">
        <f t="shared" si="151"/>
        <v>0</v>
      </c>
      <c r="S7379" s="4">
        <v>0</v>
      </c>
    </row>
    <row r="7380" spans="1:19" ht="14.25" customHeight="1">
      <c r="A7380" s="4" t="s">
        <v>4187</v>
      </c>
      <c r="B7380" s="5"/>
      <c r="C7380" s="4">
        <v>0</v>
      </c>
      <c r="E7380" s="4" t="b">
        <f t="shared" si="150"/>
        <v>0</v>
      </c>
      <c r="F7380" s="4">
        <v>0</v>
      </c>
      <c r="G7380" s="4">
        <v>900595224</v>
      </c>
      <c r="H7380" s="6">
        <v>44042</v>
      </c>
      <c r="I7380" s="4" t="s">
        <v>2549</v>
      </c>
      <c r="J7380" s="4" t="s">
        <v>2399</v>
      </c>
      <c r="K7380" s="4">
        <v>1126</v>
      </c>
      <c r="L7380" s="4">
        <v>0</v>
      </c>
      <c r="M7380" s="4">
        <v>0</v>
      </c>
      <c r="N7380" s="4">
        <v>142800</v>
      </c>
      <c r="O7380" s="4">
        <v>0</v>
      </c>
      <c r="P7380" s="4">
        <v>261800</v>
      </c>
      <c r="Q7380" s="4">
        <v>10109</v>
      </c>
      <c r="R7380" s="4" t="b">
        <f t="shared" si="151"/>
        <v>0</v>
      </c>
      <c r="S7380" s="4">
        <v>0</v>
      </c>
    </row>
    <row r="7381" spans="1:19" ht="14.25" customHeight="1">
      <c r="A7381" s="4" t="s">
        <v>4187</v>
      </c>
      <c r="B7381" s="5"/>
      <c r="C7381" s="4">
        <v>0</v>
      </c>
      <c r="E7381" s="4" t="b">
        <f t="shared" si="150"/>
        <v>0</v>
      </c>
      <c r="F7381" s="4">
        <v>0</v>
      </c>
      <c r="G7381" s="4">
        <v>900595224</v>
      </c>
      <c r="H7381" s="6">
        <v>44195</v>
      </c>
      <c r="I7381" s="7" t="s">
        <v>2550</v>
      </c>
      <c r="J7381" s="4" t="s">
        <v>2399</v>
      </c>
      <c r="K7381" s="4">
        <v>1196</v>
      </c>
      <c r="L7381" s="4">
        <v>0</v>
      </c>
      <c r="M7381" s="4">
        <v>0</v>
      </c>
      <c r="N7381" s="4">
        <v>100000</v>
      </c>
      <c r="O7381" s="4">
        <v>0</v>
      </c>
      <c r="P7381" s="4">
        <v>361800</v>
      </c>
      <c r="Q7381" s="4">
        <v>10110</v>
      </c>
      <c r="R7381" s="4" t="b">
        <f t="shared" si="151"/>
        <v>0</v>
      </c>
      <c r="S7381" s="4">
        <v>0</v>
      </c>
    </row>
    <row r="7382" spans="1:19" ht="14.25" customHeight="1">
      <c r="A7382" s="4" t="s">
        <v>4187</v>
      </c>
      <c r="B7382" s="5"/>
      <c r="C7382" s="4">
        <v>0</v>
      </c>
      <c r="E7382" s="4" t="b">
        <f t="shared" si="150"/>
        <v>0</v>
      </c>
      <c r="F7382" s="4">
        <v>0</v>
      </c>
      <c r="G7382" s="4">
        <v>900595224</v>
      </c>
      <c r="H7382" s="6">
        <v>44195</v>
      </c>
      <c r="I7382" s="7" t="s">
        <v>2550</v>
      </c>
      <c r="J7382" s="4" t="s">
        <v>2399</v>
      </c>
      <c r="K7382" s="4">
        <v>1196</v>
      </c>
      <c r="L7382" s="4">
        <v>0</v>
      </c>
      <c r="M7382" s="4">
        <v>0</v>
      </c>
      <c r="N7382" s="4">
        <v>19000</v>
      </c>
      <c r="O7382" s="4">
        <v>0</v>
      </c>
      <c r="P7382" s="4">
        <v>380800</v>
      </c>
      <c r="Q7382" s="4">
        <v>10111</v>
      </c>
      <c r="R7382" s="4" t="b">
        <f t="shared" si="151"/>
        <v>0</v>
      </c>
      <c r="S7382" s="4">
        <v>0</v>
      </c>
    </row>
    <row r="7383" spans="1:19" ht="14.25" customHeight="1">
      <c r="A7383" s="4" t="s">
        <v>4187</v>
      </c>
      <c r="B7383" s="5" t="s">
        <v>4211</v>
      </c>
      <c r="C7383" s="4">
        <v>0</v>
      </c>
      <c r="D7383" s="4" t="s">
        <v>4211</v>
      </c>
      <c r="E7383" s="4" t="b">
        <f t="shared" si="150"/>
        <v>0</v>
      </c>
      <c r="F7383" s="4">
        <v>0</v>
      </c>
      <c r="G7383" s="4">
        <v>900595224</v>
      </c>
      <c r="H7383" s="3" t="s">
        <v>21</v>
      </c>
      <c r="K7383" s="4">
        <v>0</v>
      </c>
      <c r="L7383" s="4">
        <v>0</v>
      </c>
      <c r="M7383" s="4">
        <v>0</v>
      </c>
      <c r="N7383" s="4">
        <v>380800</v>
      </c>
      <c r="O7383" s="4">
        <v>0</v>
      </c>
      <c r="P7383" s="4">
        <v>380800</v>
      </c>
      <c r="Q7383" s="4">
        <v>10112</v>
      </c>
      <c r="R7383" s="4" t="b">
        <f t="shared" si="151"/>
        <v>0</v>
      </c>
      <c r="S7383" s="4">
        <v>0</v>
      </c>
    </row>
    <row r="7384" spans="1:19" ht="14.25" customHeight="1">
      <c r="A7384" s="4" t="s">
        <v>4187</v>
      </c>
      <c r="B7384" s="5" t="s">
        <v>995</v>
      </c>
      <c r="C7384" s="4">
        <v>0</v>
      </c>
      <c r="D7384" s="4" t="s">
        <v>995</v>
      </c>
      <c r="E7384" s="4" t="b">
        <f t="shared" si="150"/>
        <v>0</v>
      </c>
      <c r="F7384" s="4">
        <v>0</v>
      </c>
      <c r="G7384" s="4">
        <v>901012876</v>
      </c>
      <c r="H7384" s="3" t="s">
        <v>21</v>
      </c>
      <c r="K7384" s="4">
        <v>0</v>
      </c>
      <c r="L7384" s="4">
        <v>1884700</v>
      </c>
      <c r="M7384" s="4">
        <v>0</v>
      </c>
      <c r="N7384" s="4">
        <v>0</v>
      </c>
      <c r="O7384" s="4">
        <v>0</v>
      </c>
      <c r="P7384" s="4">
        <v>0</v>
      </c>
      <c r="Q7384" s="4">
        <v>10121</v>
      </c>
      <c r="R7384" s="4" t="b">
        <f t="shared" si="151"/>
        <v>0</v>
      </c>
      <c r="S7384" s="4">
        <v>0</v>
      </c>
    </row>
    <row r="7385" spans="1:19" ht="14.25" customHeight="1">
      <c r="A7385" s="4" t="s">
        <v>4187</v>
      </c>
      <c r="B7385" s="5"/>
      <c r="C7385" s="4">
        <v>0</v>
      </c>
      <c r="E7385" s="4" t="b">
        <f t="shared" si="150"/>
        <v>0</v>
      </c>
      <c r="F7385" s="4">
        <v>0</v>
      </c>
      <c r="G7385" s="4">
        <v>901012876</v>
      </c>
      <c r="H7385" s="6">
        <v>43860</v>
      </c>
      <c r="I7385" s="4" t="s">
        <v>4212</v>
      </c>
      <c r="J7385" s="4" t="s">
        <v>2399</v>
      </c>
      <c r="K7385" s="4">
        <v>1049</v>
      </c>
      <c r="L7385" s="4">
        <v>0</v>
      </c>
      <c r="M7385" s="4">
        <v>0</v>
      </c>
      <c r="N7385" s="4">
        <v>14000</v>
      </c>
      <c r="O7385" s="4">
        <v>0</v>
      </c>
      <c r="P7385" s="4">
        <v>14000</v>
      </c>
      <c r="Q7385" s="4">
        <v>10122</v>
      </c>
      <c r="R7385" s="4" t="b">
        <f t="shared" si="151"/>
        <v>0</v>
      </c>
      <c r="S7385" s="4">
        <v>0</v>
      </c>
    </row>
    <row r="7386" spans="1:19" ht="14.25" customHeight="1">
      <c r="A7386" s="4" t="s">
        <v>4187</v>
      </c>
      <c r="B7386" s="5"/>
      <c r="C7386" s="4">
        <v>0</v>
      </c>
      <c r="E7386" s="4" t="b">
        <f t="shared" si="150"/>
        <v>0</v>
      </c>
      <c r="F7386" s="4">
        <v>0</v>
      </c>
      <c r="G7386" s="4">
        <v>901012876</v>
      </c>
      <c r="H7386" s="6">
        <v>43889</v>
      </c>
      <c r="I7386" s="4" t="s">
        <v>4213</v>
      </c>
      <c r="J7386" s="4" t="s">
        <v>2399</v>
      </c>
      <c r="K7386" s="4">
        <v>1067</v>
      </c>
      <c r="L7386" s="4">
        <v>0</v>
      </c>
      <c r="M7386" s="4">
        <v>0</v>
      </c>
      <c r="N7386" s="4">
        <v>20000</v>
      </c>
      <c r="O7386" s="4">
        <v>0</v>
      </c>
      <c r="P7386" s="4">
        <v>34000</v>
      </c>
      <c r="Q7386" s="4">
        <v>10123</v>
      </c>
      <c r="R7386" s="4" t="b">
        <f t="shared" si="151"/>
        <v>0</v>
      </c>
      <c r="S7386" s="4">
        <v>0</v>
      </c>
    </row>
    <row r="7387" spans="1:19" ht="14.25" customHeight="1">
      <c r="A7387" s="4" t="s">
        <v>4187</v>
      </c>
      <c r="B7387" s="5"/>
      <c r="C7387" s="4">
        <v>0</v>
      </c>
      <c r="E7387" s="4" t="b">
        <f t="shared" si="150"/>
        <v>0</v>
      </c>
      <c r="F7387" s="4">
        <v>0</v>
      </c>
      <c r="G7387" s="4">
        <v>901012876</v>
      </c>
      <c r="H7387" s="6">
        <v>43951</v>
      </c>
      <c r="I7387" s="4" t="s">
        <v>4214</v>
      </c>
      <c r="J7387" s="4" t="s">
        <v>2399</v>
      </c>
      <c r="K7387" s="4">
        <v>1087</v>
      </c>
      <c r="L7387" s="4">
        <v>0</v>
      </c>
      <c r="M7387" s="4">
        <v>0</v>
      </c>
      <c r="N7387" s="4">
        <v>100000</v>
      </c>
      <c r="O7387" s="4">
        <v>0</v>
      </c>
      <c r="P7387" s="4">
        <v>134000</v>
      </c>
      <c r="Q7387" s="4">
        <v>10124</v>
      </c>
      <c r="R7387" s="4" t="b">
        <f t="shared" si="151"/>
        <v>0</v>
      </c>
      <c r="S7387" s="4">
        <v>0</v>
      </c>
    </row>
    <row r="7388" spans="1:19" ht="14.25" customHeight="1">
      <c r="A7388" s="4" t="s">
        <v>4187</v>
      </c>
      <c r="B7388" s="5"/>
      <c r="C7388" s="4">
        <v>0</v>
      </c>
      <c r="E7388" s="4" t="b">
        <f t="shared" si="150"/>
        <v>0</v>
      </c>
      <c r="F7388" s="4">
        <v>0</v>
      </c>
      <c r="G7388" s="4">
        <v>901012876</v>
      </c>
      <c r="H7388" s="6">
        <v>43951</v>
      </c>
      <c r="I7388" s="4" t="s">
        <v>4215</v>
      </c>
      <c r="J7388" s="4" t="s">
        <v>2399</v>
      </c>
      <c r="K7388" s="4">
        <v>1087</v>
      </c>
      <c r="L7388" s="4">
        <v>0</v>
      </c>
      <c r="M7388" s="4">
        <v>0</v>
      </c>
      <c r="N7388" s="4">
        <v>80000</v>
      </c>
      <c r="O7388" s="4">
        <v>0</v>
      </c>
      <c r="P7388" s="4">
        <v>214000</v>
      </c>
      <c r="Q7388" s="4">
        <v>10125</v>
      </c>
      <c r="R7388" s="4" t="b">
        <f t="shared" si="151"/>
        <v>0</v>
      </c>
      <c r="S7388" s="4">
        <v>0</v>
      </c>
    </row>
    <row r="7389" spans="1:19" ht="14.25" customHeight="1">
      <c r="A7389" s="4" t="s">
        <v>4187</v>
      </c>
      <c r="B7389" s="5"/>
      <c r="C7389" s="4">
        <v>0</v>
      </c>
      <c r="E7389" s="4" t="b">
        <f t="shared" si="150"/>
        <v>0</v>
      </c>
      <c r="F7389" s="4">
        <v>0</v>
      </c>
      <c r="G7389" s="4">
        <v>901012876</v>
      </c>
      <c r="H7389" s="6">
        <v>43997</v>
      </c>
      <c r="I7389" s="4" t="s">
        <v>4216</v>
      </c>
      <c r="J7389" s="4" t="s">
        <v>2399</v>
      </c>
      <c r="K7389" s="4">
        <v>1110</v>
      </c>
      <c r="L7389" s="4">
        <v>0</v>
      </c>
      <c r="M7389" s="4">
        <v>0</v>
      </c>
      <c r="N7389" s="4">
        <v>339200</v>
      </c>
      <c r="O7389" s="4">
        <v>0</v>
      </c>
      <c r="P7389" s="4">
        <v>553200</v>
      </c>
      <c r="Q7389" s="4">
        <v>10126</v>
      </c>
      <c r="R7389" s="4" t="b">
        <f t="shared" si="151"/>
        <v>0</v>
      </c>
      <c r="S7389" s="4">
        <v>0</v>
      </c>
    </row>
    <row r="7390" spans="1:19" ht="14.25" customHeight="1">
      <c r="A7390" s="4" t="s">
        <v>4187</v>
      </c>
      <c r="B7390" s="5"/>
      <c r="C7390" s="4">
        <v>0</v>
      </c>
      <c r="E7390" s="4" t="b">
        <f t="shared" si="150"/>
        <v>0</v>
      </c>
      <c r="F7390" s="4">
        <v>0</v>
      </c>
      <c r="G7390" s="4">
        <v>901012876</v>
      </c>
      <c r="H7390" s="6">
        <v>44027</v>
      </c>
      <c r="I7390" s="4" t="s">
        <v>4217</v>
      </c>
      <c r="J7390" s="4" t="s">
        <v>2399</v>
      </c>
      <c r="K7390" s="4">
        <v>1120</v>
      </c>
      <c r="L7390" s="4">
        <v>0</v>
      </c>
      <c r="M7390" s="4">
        <v>0</v>
      </c>
      <c r="N7390" s="4">
        <v>213500</v>
      </c>
      <c r="O7390" s="4">
        <v>0</v>
      </c>
      <c r="P7390" s="4">
        <v>766700</v>
      </c>
      <c r="Q7390" s="4">
        <v>10127</v>
      </c>
      <c r="R7390" s="4" t="b">
        <f t="shared" si="151"/>
        <v>0</v>
      </c>
      <c r="S7390" s="4">
        <v>0</v>
      </c>
    </row>
    <row r="7391" spans="1:19" ht="14.25" customHeight="1">
      <c r="A7391" s="4" t="s">
        <v>4187</v>
      </c>
      <c r="B7391" s="5"/>
      <c r="C7391" s="4">
        <v>0</v>
      </c>
      <c r="E7391" s="4" t="b">
        <f t="shared" si="150"/>
        <v>0</v>
      </c>
      <c r="F7391" s="4">
        <v>0</v>
      </c>
      <c r="G7391" s="4">
        <v>901012876</v>
      </c>
      <c r="H7391" s="6">
        <v>44042</v>
      </c>
      <c r="I7391" s="4" t="s">
        <v>4218</v>
      </c>
      <c r="J7391" s="4" t="s">
        <v>2399</v>
      </c>
      <c r="K7391" s="4">
        <v>1131</v>
      </c>
      <c r="L7391" s="4">
        <v>0</v>
      </c>
      <c r="M7391" s="4">
        <v>0</v>
      </c>
      <c r="N7391" s="4">
        <v>226700</v>
      </c>
      <c r="O7391" s="4">
        <v>0</v>
      </c>
      <c r="P7391" s="4">
        <v>993400</v>
      </c>
      <c r="Q7391" s="4">
        <v>10128</v>
      </c>
      <c r="R7391" s="4" t="b">
        <f t="shared" si="151"/>
        <v>0</v>
      </c>
      <c r="S7391" s="4">
        <v>0</v>
      </c>
    </row>
    <row r="7392" spans="1:19" ht="14.25" customHeight="1">
      <c r="A7392" s="4" t="s">
        <v>4187</v>
      </c>
      <c r="B7392" s="5"/>
      <c r="C7392" s="4">
        <v>0</v>
      </c>
      <c r="E7392" s="4" t="b">
        <f t="shared" si="150"/>
        <v>0</v>
      </c>
      <c r="F7392" s="4">
        <v>0</v>
      </c>
      <c r="G7392" s="4">
        <v>901012876</v>
      </c>
      <c r="H7392" s="6">
        <v>44075</v>
      </c>
      <c r="I7392" s="4" t="s">
        <v>2626</v>
      </c>
      <c r="J7392" s="4" t="s">
        <v>2399</v>
      </c>
      <c r="K7392" s="4">
        <v>1150</v>
      </c>
      <c r="L7392" s="4">
        <v>0</v>
      </c>
      <c r="M7392" s="4">
        <v>0</v>
      </c>
      <c r="N7392" s="4">
        <v>700000</v>
      </c>
      <c r="O7392" s="4">
        <v>0</v>
      </c>
      <c r="P7392" s="4">
        <v>1693400</v>
      </c>
      <c r="Q7392" s="4">
        <v>10129</v>
      </c>
      <c r="R7392" s="4" t="b">
        <f t="shared" si="151"/>
        <v>0</v>
      </c>
      <c r="S7392" s="4">
        <v>0</v>
      </c>
    </row>
    <row r="7393" spans="1:19" ht="14.25" customHeight="1">
      <c r="A7393" s="4" t="s">
        <v>4187</v>
      </c>
      <c r="B7393" s="5"/>
      <c r="C7393" s="4">
        <v>0</v>
      </c>
      <c r="E7393" s="4" t="b">
        <f t="shared" si="150"/>
        <v>0</v>
      </c>
      <c r="F7393" s="4">
        <v>0</v>
      </c>
      <c r="G7393" s="4">
        <v>901012876</v>
      </c>
      <c r="H7393" s="6">
        <v>44134</v>
      </c>
      <c r="I7393" s="4" t="s">
        <v>4219</v>
      </c>
      <c r="J7393" s="4" t="s">
        <v>2399</v>
      </c>
      <c r="K7393" s="4">
        <v>1174</v>
      </c>
      <c r="L7393" s="4">
        <v>0</v>
      </c>
      <c r="M7393" s="4">
        <v>0</v>
      </c>
      <c r="N7393" s="4">
        <v>42400</v>
      </c>
      <c r="O7393" s="4">
        <v>0</v>
      </c>
      <c r="P7393" s="4">
        <v>1735800</v>
      </c>
      <c r="Q7393" s="4">
        <v>10130</v>
      </c>
      <c r="R7393" s="4" t="b">
        <f t="shared" si="151"/>
        <v>0</v>
      </c>
      <c r="S7393" s="4">
        <v>0</v>
      </c>
    </row>
    <row r="7394" spans="1:19" ht="14.25" customHeight="1">
      <c r="A7394" s="4" t="s">
        <v>4187</v>
      </c>
      <c r="B7394" s="5"/>
      <c r="C7394" s="4">
        <v>0</v>
      </c>
      <c r="E7394" s="4" t="b">
        <f t="shared" si="150"/>
        <v>0</v>
      </c>
      <c r="F7394" s="4">
        <v>0</v>
      </c>
      <c r="G7394" s="4">
        <v>901012876</v>
      </c>
      <c r="H7394" s="6">
        <v>44194</v>
      </c>
      <c r="I7394" s="4" t="s">
        <v>4220</v>
      </c>
      <c r="J7394" s="4" t="s">
        <v>2399</v>
      </c>
      <c r="K7394" s="4">
        <v>1195</v>
      </c>
      <c r="L7394" s="4">
        <v>0</v>
      </c>
      <c r="M7394" s="4">
        <v>0</v>
      </c>
      <c r="N7394" s="4">
        <v>148900</v>
      </c>
      <c r="O7394" s="4">
        <v>0</v>
      </c>
      <c r="P7394" s="4">
        <v>1884700</v>
      </c>
      <c r="Q7394" s="4">
        <v>10131</v>
      </c>
      <c r="R7394" s="4" t="b">
        <f t="shared" si="151"/>
        <v>0</v>
      </c>
      <c r="S7394" s="4">
        <v>0</v>
      </c>
    </row>
    <row r="7395" spans="1:19" ht="14.25" customHeight="1">
      <c r="A7395" s="4" t="s">
        <v>4187</v>
      </c>
      <c r="B7395" s="5" t="s">
        <v>4221</v>
      </c>
      <c r="C7395" s="4">
        <v>0</v>
      </c>
      <c r="D7395" s="4" t="s">
        <v>4221</v>
      </c>
      <c r="E7395" s="4" t="b">
        <f t="shared" si="150"/>
        <v>0</v>
      </c>
      <c r="F7395" s="4">
        <v>0</v>
      </c>
      <c r="G7395" s="4">
        <v>901012876</v>
      </c>
      <c r="H7395" s="3" t="s">
        <v>21</v>
      </c>
      <c r="K7395" s="4">
        <v>0</v>
      </c>
      <c r="L7395" s="4">
        <v>0</v>
      </c>
      <c r="M7395" s="4">
        <v>0</v>
      </c>
      <c r="N7395" s="4">
        <v>1884700</v>
      </c>
      <c r="O7395" s="4">
        <v>0</v>
      </c>
      <c r="P7395" s="4">
        <v>1884700</v>
      </c>
      <c r="Q7395" s="4">
        <v>10132</v>
      </c>
      <c r="R7395" s="4" t="b">
        <f t="shared" si="151"/>
        <v>0</v>
      </c>
      <c r="S7395" s="4">
        <v>0</v>
      </c>
    </row>
    <row r="7396" spans="1:19" ht="14.25" customHeight="1">
      <c r="A7396" s="4" t="s">
        <v>4187</v>
      </c>
      <c r="B7396" s="5" t="s">
        <v>1009</v>
      </c>
      <c r="C7396" s="4">
        <v>0</v>
      </c>
      <c r="D7396" s="4" t="s">
        <v>1009</v>
      </c>
      <c r="E7396" s="4" t="b">
        <f t="shared" si="150"/>
        <v>0</v>
      </c>
      <c r="F7396" s="4">
        <v>0</v>
      </c>
      <c r="G7396" s="4">
        <v>901278738</v>
      </c>
      <c r="H7396" s="3" t="s">
        <v>21</v>
      </c>
      <c r="K7396" s="4">
        <v>0</v>
      </c>
      <c r="L7396" s="4">
        <v>1374855</v>
      </c>
      <c r="M7396" s="4">
        <v>400000</v>
      </c>
      <c r="N7396" s="4">
        <v>0</v>
      </c>
      <c r="O7396" s="4">
        <v>0</v>
      </c>
      <c r="P7396" s="4">
        <v>0</v>
      </c>
      <c r="Q7396" s="4">
        <v>10133</v>
      </c>
      <c r="R7396" s="4" t="b">
        <f t="shared" si="151"/>
        <v>0</v>
      </c>
      <c r="S7396" s="4">
        <v>0</v>
      </c>
    </row>
    <row r="7397" spans="1:19" ht="14.25" customHeight="1">
      <c r="A7397" s="4" t="s">
        <v>4187</v>
      </c>
      <c r="B7397" s="5"/>
      <c r="C7397" s="4">
        <v>0</v>
      </c>
      <c r="E7397" s="4" t="b">
        <f t="shared" si="150"/>
        <v>0</v>
      </c>
      <c r="F7397" s="4">
        <v>0</v>
      </c>
      <c r="G7397" s="4">
        <v>901278738</v>
      </c>
      <c r="H7397" s="6">
        <v>43831</v>
      </c>
      <c r="I7397" s="4" t="s">
        <v>2636</v>
      </c>
      <c r="J7397" s="4" t="s">
        <v>2399</v>
      </c>
      <c r="K7397" s="4">
        <v>1044</v>
      </c>
      <c r="L7397" s="4">
        <v>0</v>
      </c>
      <c r="M7397" s="4">
        <v>0</v>
      </c>
      <c r="N7397" s="4">
        <v>132900</v>
      </c>
      <c r="O7397" s="4">
        <v>0</v>
      </c>
      <c r="P7397" s="4">
        <v>132900</v>
      </c>
      <c r="Q7397" s="4">
        <v>10134</v>
      </c>
      <c r="R7397" s="4" t="b">
        <f t="shared" si="151"/>
        <v>0</v>
      </c>
      <c r="S7397" s="4">
        <v>0</v>
      </c>
    </row>
    <row r="7398" spans="1:19" ht="14.25" customHeight="1">
      <c r="A7398" s="4" t="s">
        <v>4187</v>
      </c>
      <c r="B7398" s="5"/>
      <c r="C7398" s="4">
        <v>0</v>
      </c>
      <c r="E7398" s="4" t="b">
        <f t="shared" si="150"/>
        <v>0</v>
      </c>
      <c r="F7398" s="4">
        <v>0</v>
      </c>
      <c r="G7398" s="4">
        <v>901278738</v>
      </c>
      <c r="H7398" s="6">
        <v>43831</v>
      </c>
      <c r="I7398" s="4" t="s">
        <v>2636</v>
      </c>
      <c r="J7398" s="4" t="s">
        <v>2399</v>
      </c>
      <c r="K7398" s="4">
        <v>1044</v>
      </c>
      <c r="L7398" s="4">
        <v>0</v>
      </c>
      <c r="M7398" s="4">
        <v>0</v>
      </c>
      <c r="N7398" s="4">
        <v>142300</v>
      </c>
      <c r="O7398" s="4">
        <v>0</v>
      </c>
      <c r="P7398" s="4">
        <v>275200</v>
      </c>
      <c r="Q7398" s="4">
        <v>10135</v>
      </c>
      <c r="R7398" s="4" t="b">
        <f t="shared" si="151"/>
        <v>0</v>
      </c>
      <c r="S7398" s="4">
        <v>0</v>
      </c>
    </row>
    <row r="7399" spans="1:19" ht="14.25" customHeight="1">
      <c r="A7399" s="4" t="s">
        <v>4187</v>
      </c>
      <c r="B7399" s="5"/>
      <c r="C7399" s="4">
        <v>0</v>
      </c>
      <c r="E7399" s="4" t="b">
        <f t="shared" si="150"/>
        <v>0</v>
      </c>
      <c r="F7399" s="4">
        <v>0</v>
      </c>
      <c r="G7399" s="4">
        <v>901278738</v>
      </c>
      <c r="H7399" s="6">
        <v>43889</v>
      </c>
      <c r="I7399" s="4" t="s">
        <v>4222</v>
      </c>
      <c r="J7399" s="4" t="s">
        <v>2399</v>
      </c>
      <c r="K7399" s="4">
        <v>1064</v>
      </c>
      <c r="L7399" s="4">
        <v>0</v>
      </c>
      <c r="M7399" s="4">
        <v>0</v>
      </c>
      <c r="N7399" s="4">
        <v>370800</v>
      </c>
      <c r="O7399" s="4">
        <v>0</v>
      </c>
      <c r="P7399" s="4">
        <v>646000</v>
      </c>
      <c r="Q7399" s="4">
        <v>10136</v>
      </c>
      <c r="R7399" s="4" t="b">
        <f t="shared" si="151"/>
        <v>0</v>
      </c>
      <c r="S7399" s="4">
        <v>0</v>
      </c>
    </row>
    <row r="7400" spans="1:19" ht="14.25" customHeight="1">
      <c r="A7400" s="4" t="s">
        <v>4187</v>
      </c>
      <c r="B7400" s="5"/>
      <c r="C7400" s="4">
        <v>0</v>
      </c>
      <c r="E7400" s="4" t="b">
        <f t="shared" si="150"/>
        <v>0</v>
      </c>
      <c r="F7400" s="4">
        <v>0</v>
      </c>
      <c r="G7400" s="4">
        <v>901278738</v>
      </c>
      <c r="H7400" s="6">
        <v>43889</v>
      </c>
      <c r="I7400" s="4" t="s">
        <v>2605</v>
      </c>
      <c r="J7400" s="4" t="s">
        <v>2399</v>
      </c>
      <c r="K7400" s="4">
        <v>1067</v>
      </c>
      <c r="L7400" s="4">
        <v>0</v>
      </c>
      <c r="M7400" s="4">
        <v>0</v>
      </c>
      <c r="N7400" s="4">
        <v>281500</v>
      </c>
      <c r="O7400" s="4">
        <v>0</v>
      </c>
      <c r="P7400" s="4">
        <v>927500</v>
      </c>
      <c r="Q7400" s="4">
        <v>10137</v>
      </c>
      <c r="R7400" s="4" t="b">
        <f t="shared" si="151"/>
        <v>0</v>
      </c>
      <c r="S7400" s="4">
        <v>0</v>
      </c>
    </row>
    <row r="7401" spans="1:19" ht="14.25" customHeight="1">
      <c r="A7401" s="4" t="s">
        <v>4187</v>
      </c>
      <c r="B7401" s="5"/>
      <c r="C7401" s="4">
        <v>0</v>
      </c>
      <c r="E7401" s="4" t="b">
        <f t="shared" si="150"/>
        <v>0</v>
      </c>
      <c r="F7401" s="4">
        <v>0</v>
      </c>
      <c r="G7401" s="4">
        <v>901278738</v>
      </c>
      <c r="H7401" s="6">
        <v>43920</v>
      </c>
      <c r="I7401" s="4" t="s">
        <v>4223</v>
      </c>
      <c r="J7401" s="4" t="s">
        <v>1266</v>
      </c>
      <c r="K7401" s="4">
        <v>578</v>
      </c>
      <c r="L7401" s="4">
        <v>0</v>
      </c>
      <c r="M7401" s="4">
        <v>0</v>
      </c>
      <c r="N7401" s="4">
        <v>0</v>
      </c>
      <c r="O7401" s="4">
        <v>400000</v>
      </c>
      <c r="P7401" s="4">
        <v>527500</v>
      </c>
      <c r="Q7401" s="4">
        <v>10138</v>
      </c>
      <c r="R7401" s="4" t="b">
        <f t="shared" si="151"/>
        <v>0</v>
      </c>
      <c r="S7401" s="4">
        <v>0</v>
      </c>
    </row>
    <row r="7402" spans="1:19" ht="14.25" customHeight="1">
      <c r="A7402" s="4" t="s">
        <v>4187</v>
      </c>
      <c r="B7402" s="5"/>
      <c r="C7402" s="4">
        <v>0</v>
      </c>
      <c r="E7402" s="4" t="b">
        <f t="shared" si="150"/>
        <v>0</v>
      </c>
      <c r="F7402" s="4">
        <v>0</v>
      </c>
      <c r="G7402" s="4">
        <v>901278738</v>
      </c>
      <c r="H7402" s="6">
        <v>43951</v>
      </c>
      <c r="I7402" s="4" t="s">
        <v>4224</v>
      </c>
      <c r="J7402" s="4" t="s">
        <v>2399</v>
      </c>
      <c r="K7402" s="4">
        <v>1087</v>
      </c>
      <c r="L7402" s="4">
        <v>0</v>
      </c>
      <c r="M7402" s="4">
        <v>0</v>
      </c>
      <c r="N7402" s="4">
        <v>93000</v>
      </c>
      <c r="O7402" s="4">
        <v>0</v>
      </c>
      <c r="P7402" s="4">
        <v>620500</v>
      </c>
      <c r="Q7402" s="4">
        <v>10139</v>
      </c>
      <c r="R7402" s="4" t="b">
        <f t="shared" si="151"/>
        <v>0</v>
      </c>
      <c r="S7402" s="4">
        <v>0</v>
      </c>
    </row>
    <row r="7403" spans="1:19" ht="14.25" customHeight="1">
      <c r="A7403" s="4" t="s">
        <v>4187</v>
      </c>
      <c r="B7403" s="5"/>
      <c r="C7403" s="4">
        <v>0</v>
      </c>
      <c r="E7403" s="4" t="b">
        <f t="shared" si="150"/>
        <v>0</v>
      </c>
      <c r="F7403" s="4">
        <v>0</v>
      </c>
      <c r="G7403" s="4">
        <v>901278738</v>
      </c>
      <c r="H7403" s="6">
        <v>43997</v>
      </c>
      <c r="I7403" s="7" t="s">
        <v>2610</v>
      </c>
      <c r="J7403" s="4" t="s">
        <v>2399</v>
      </c>
      <c r="K7403" s="4">
        <v>1110</v>
      </c>
      <c r="L7403" s="4">
        <v>0</v>
      </c>
      <c r="M7403" s="4">
        <v>0</v>
      </c>
      <c r="N7403" s="4">
        <v>33000</v>
      </c>
      <c r="O7403" s="4">
        <v>0</v>
      </c>
      <c r="P7403" s="4">
        <v>653500</v>
      </c>
      <c r="Q7403" s="4">
        <v>10140</v>
      </c>
      <c r="R7403" s="4" t="b">
        <f t="shared" si="151"/>
        <v>0</v>
      </c>
      <c r="S7403" s="4">
        <v>0</v>
      </c>
    </row>
    <row r="7404" spans="1:19" ht="14.25" customHeight="1">
      <c r="A7404" s="4" t="s">
        <v>4187</v>
      </c>
      <c r="B7404" s="5"/>
      <c r="C7404" s="4">
        <v>0</v>
      </c>
      <c r="E7404" s="4" t="b">
        <f t="shared" si="150"/>
        <v>0</v>
      </c>
      <c r="F7404" s="4">
        <v>0</v>
      </c>
      <c r="G7404" s="4">
        <v>901278738</v>
      </c>
      <c r="H7404" s="6">
        <v>44027</v>
      </c>
      <c r="I7404" s="4" t="s">
        <v>4225</v>
      </c>
      <c r="J7404" s="4" t="s">
        <v>2399</v>
      </c>
      <c r="K7404" s="4">
        <v>1120</v>
      </c>
      <c r="L7404" s="4">
        <v>0</v>
      </c>
      <c r="M7404" s="4">
        <v>0</v>
      </c>
      <c r="N7404" s="4">
        <v>15255</v>
      </c>
      <c r="O7404" s="4">
        <v>0</v>
      </c>
      <c r="P7404" s="4">
        <v>668755</v>
      </c>
      <c r="Q7404" s="4">
        <v>10141</v>
      </c>
      <c r="R7404" s="4" t="b">
        <f t="shared" si="151"/>
        <v>0</v>
      </c>
      <c r="S7404" s="4">
        <v>0</v>
      </c>
    </row>
    <row r="7405" spans="1:19" ht="14.25" customHeight="1">
      <c r="A7405" s="4" t="s">
        <v>4187</v>
      </c>
      <c r="B7405" s="5"/>
      <c r="C7405" s="4">
        <v>0</v>
      </c>
      <c r="E7405" s="4" t="b">
        <f t="shared" si="150"/>
        <v>0</v>
      </c>
      <c r="F7405" s="4">
        <v>0</v>
      </c>
      <c r="G7405" s="4">
        <v>901278738</v>
      </c>
      <c r="H7405" s="6">
        <v>44042</v>
      </c>
      <c r="I7405" s="4" t="s">
        <v>4226</v>
      </c>
      <c r="J7405" s="4" t="s">
        <v>2399</v>
      </c>
      <c r="K7405" s="4">
        <v>1130</v>
      </c>
      <c r="L7405" s="4">
        <v>0</v>
      </c>
      <c r="M7405" s="4">
        <v>0</v>
      </c>
      <c r="N7405" s="4">
        <v>96500</v>
      </c>
      <c r="O7405" s="4">
        <v>0</v>
      </c>
      <c r="P7405" s="4">
        <v>765255</v>
      </c>
      <c r="Q7405" s="4">
        <v>10142</v>
      </c>
      <c r="R7405" s="4" t="b">
        <f t="shared" si="151"/>
        <v>0</v>
      </c>
      <c r="S7405" s="4">
        <v>0</v>
      </c>
    </row>
    <row r="7406" spans="1:19" ht="14.25" customHeight="1">
      <c r="A7406" s="4" t="s">
        <v>4187</v>
      </c>
      <c r="B7406" s="5"/>
      <c r="C7406" s="4">
        <v>0</v>
      </c>
      <c r="E7406" s="4" t="b">
        <f t="shared" si="150"/>
        <v>0</v>
      </c>
      <c r="F7406" s="4">
        <v>0</v>
      </c>
      <c r="G7406" s="4">
        <v>901278738</v>
      </c>
      <c r="H7406" s="6">
        <v>44104</v>
      </c>
      <c r="I7406" s="4" t="s">
        <v>4227</v>
      </c>
      <c r="J7406" s="4" t="s">
        <v>2399</v>
      </c>
      <c r="K7406" s="4">
        <v>1161</v>
      </c>
      <c r="L7406" s="4">
        <v>0</v>
      </c>
      <c r="M7406" s="4">
        <v>0</v>
      </c>
      <c r="N7406" s="4">
        <v>39000</v>
      </c>
      <c r="O7406" s="4">
        <v>0</v>
      </c>
      <c r="P7406" s="4">
        <v>804255</v>
      </c>
      <c r="Q7406" s="4">
        <v>10143</v>
      </c>
      <c r="R7406" s="4" t="b">
        <f t="shared" si="151"/>
        <v>0</v>
      </c>
      <c r="S7406" s="4">
        <v>0</v>
      </c>
    </row>
    <row r="7407" spans="1:19" ht="14.25" customHeight="1">
      <c r="A7407" s="4" t="s">
        <v>4187</v>
      </c>
      <c r="B7407" s="5"/>
      <c r="C7407" s="4">
        <v>0</v>
      </c>
      <c r="E7407" s="4" t="b">
        <f t="shared" si="150"/>
        <v>0</v>
      </c>
      <c r="F7407" s="4">
        <v>0</v>
      </c>
      <c r="G7407" s="4">
        <v>901278738</v>
      </c>
      <c r="H7407" s="6">
        <v>44119</v>
      </c>
      <c r="I7407" s="4" t="s">
        <v>2620</v>
      </c>
      <c r="J7407" s="4" t="s">
        <v>2399</v>
      </c>
      <c r="K7407" s="4">
        <v>1166</v>
      </c>
      <c r="L7407" s="4">
        <v>0</v>
      </c>
      <c r="M7407" s="4">
        <v>0</v>
      </c>
      <c r="N7407" s="4">
        <v>80100</v>
      </c>
      <c r="O7407" s="4">
        <v>0</v>
      </c>
      <c r="P7407" s="4">
        <v>884355</v>
      </c>
      <c r="Q7407" s="4">
        <v>10144</v>
      </c>
      <c r="R7407" s="4" t="b">
        <f t="shared" si="151"/>
        <v>0</v>
      </c>
      <c r="S7407" s="4">
        <v>0</v>
      </c>
    </row>
    <row r="7408" spans="1:19" ht="14.25" customHeight="1">
      <c r="A7408" s="4" t="s">
        <v>4187</v>
      </c>
      <c r="B7408" s="5"/>
      <c r="C7408" s="4">
        <v>0</v>
      </c>
      <c r="E7408" s="4" t="b">
        <f t="shared" si="150"/>
        <v>0</v>
      </c>
      <c r="F7408" s="4">
        <v>0</v>
      </c>
      <c r="G7408" s="4">
        <v>901278738</v>
      </c>
      <c r="H7408" s="6">
        <v>44134</v>
      </c>
      <c r="I7408" s="4" t="s">
        <v>4228</v>
      </c>
      <c r="J7408" s="4" t="s">
        <v>2399</v>
      </c>
      <c r="K7408" s="4">
        <v>1174</v>
      </c>
      <c r="L7408" s="4">
        <v>0</v>
      </c>
      <c r="M7408" s="4">
        <v>0</v>
      </c>
      <c r="N7408" s="4">
        <v>22500</v>
      </c>
      <c r="O7408" s="4">
        <v>0</v>
      </c>
      <c r="P7408" s="4">
        <v>906855</v>
      </c>
      <c r="Q7408" s="4">
        <v>10145</v>
      </c>
      <c r="R7408" s="4" t="b">
        <f t="shared" si="151"/>
        <v>0</v>
      </c>
      <c r="S7408" s="4">
        <v>0</v>
      </c>
    </row>
    <row r="7409" spans="1:19" ht="14.25" customHeight="1">
      <c r="A7409" s="4" t="s">
        <v>4187</v>
      </c>
      <c r="B7409" s="5"/>
      <c r="C7409" s="4">
        <v>0</v>
      </c>
      <c r="E7409" s="4" t="b">
        <f t="shared" si="150"/>
        <v>0</v>
      </c>
      <c r="F7409" s="4">
        <v>0</v>
      </c>
      <c r="G7409" s="4">
        <v>901278738</v>
      </c>
      <c r="H7409" s="6">
        <v>44194</v>
      </c>
      <c r="I7409" s="4" t="s">
        <v>4229</v>
      </c>
      <c r="J7409" s="4" t="s">
        <v>2399</v>
      </c>
      <c r="K7409" s="4">
        <v>1195</v>
      </c>
      <c r="L7409" s="4">
        <v>0</v>
      </c>
      <c r="M7409" s="4">
        <v>0</v>
      </c>
      <c r="N7409" s="4">
        <v>68000</v>
      </c>
      <c r="O7409" s="4">
        <v>0</v>
      </c>
      <c r="P7409" s="4">
        <v>974855</v>
      </c>
      <c r="Q7409" s="4">
        <v>10146</v>
      </c>
      <c r="R7409" s="4" t="b">
        <f t="shared" si="151"/>
        <v>0</v>
      </c>
      <c r="S7409" s="4">
        <v>0</v>
      </c>
    </row>
    <row r="7410" spans="1:19" ht="14.25" customHeight="1">
      <c r="A7410" s="4" t="s">
        <v>4187</v>
      </c>
      <c r="B7410" s="5" t="s">
        <v>4230</v>
      </c>
      <c r="C7410" s="4">
        <v>0</v>
      </c>
      <c r="D7410" s="4" t="s">
        <v>4230</v>
      </c>
      <c r="E7410" s="4" t="b">
        <f t="shared" si="150"/>
        <v>0</v>
      </c>
      <c r="F7410" s="4">
        <v>0</v>
      </c>
      <c r="G7410" s="4">
        <v>901278738</v>
      </c>
      <c r="H7410" s="3" t="s">
        <v>21</v>
      </c>
      <c r="K7410" s="4">
        <v>0</v>
      </c>
      <c r="L7410" s="4">
        <v>0</v>
      </c>
      <c r="M7410" s="4">
        <v>0</v>
      </c>
      <c r="N7410" s="4">
        <v>1374855</v>
      </c>
      <c r="O7410" s="4">
        <v>400000</v>
      </c>
      <c r="P7410" s="4">
        <v>974855</v>
      </c>
      <c r="Q7410" s="4">
        <v>10147</v>
      </c>
      <c r="R7410" s="4" t="b">
        <f t="shared" si="151"/>
        <v>0</v>
      </c>
      <c r="S7410" s="4">
        <v>0</v>
      </c>
    </row>
    <row r="7411" spans="1:19" ht="14.25" customHeight="1">
      <c r="A7411" s="4" t="s">
        <v>4187</v>
      </c>
      <c r="B7411" s="5" t="s">
        <v>4231</v>
      </c>
      <c r="C7411" s="4">
        <v>0</v>
      </c>
      <c r="D7411" s="4" t="s">
        <v>4231</v>
      </c>
      <c r="E7411" s="4" t="b">
        <f t="shared" si="150"/>
        <v>0</v>
      </c>
      <c r="F7411" s="4">
        <v>0</v>
      </c>
      <c r="G7411" s="4">
        <v>0</v>
      </c>
      <c r="H7411" s="3" t="s">
        <v>21</v>
      </c>
      <c r="K7411" s="4">
        <v>0</v>
      </c>
      <c r="L7411" s="4">
        <v>0</v>
      </c>
      <c r="M7411" s="4">
        <v>0</v>
      </c>
      <c r="N7411" s="4">
        <v>7700511</v>
      </c>
      <c r="O7411" s="4">
        <v>400000</v>
      </c>
      <c r="P7411" s="4">
        <v>7300511</v>
      </c>
      <c r="Q7411" s="4">
        <v>10166</v>
      </c>
      <c r="R7411" s="4" t="b">
        <f t="shared" ref="R7411:R7412" si="152">TRUE()</f>
        <v>1</v>
      </c>
      <c r="S7411" s="4">
        <v>0</v>
      </c>
    </row>
    <row r="7412" spans="1:19" ht="14.25" customHeight="1">
      <c r="A7412" s="4" t="s">
        <v>4232</v>
      </c>
      <c r="B7412" s="5" t="s">
        <v>4233</v>
      </c>
      <c r="C7412" s="4">
        <v>0</v>
      </c>
      <c r="D7412" s="4" t="s">
        <v>4233</v>
      </c>
      <c r="E7412" s="4" t="b">
        <f>TRUE()</f>
        <v>1</v>
      </c>
      <c r="F7412" s="4">
        <v>0</v>
      </c>
      <c r="G7412" s="4">
        <v>0</v>
      </c>
      <c r="H7412" s="3" t="s">
        <v>21</v>
      </c>
      <c r="K7412" s="4">
        <v>0</v>
      </c>
      <c r="L7412" s="4">
        <v>619800</v>
      </c>
      <c r="M7412" s="4">
        <v>0</v>
      </c>
      <c r="N7412" s="4">
        <v>0</v>
      </c>
      <c r="O7412" s="4">
        <v>0</v>
      </c>
      <c r="P7412" s="4">
        <v>0</v>
      </c>
      <c r="Q7412" s="4">
        <v>10203</v>
      </c>
      <c r="R7412" s="4" t="b">
        <f t="shared" si="152"/>
        <v>1</v>
      </c>
      <c r="S7412" s="4">
        <v>0</v>
      </c>
    </row>
    <row r="7413" spans="1:19" ht="14.25" customHeight="1">
      <c r="A7413" s="4" t="s">
        <v>4232</v>
      </c>
      <c r="B7413" s="5" t="s">
        <v>4234</v>
      </c>
      <c r="C7413" s="4">
        <v>0</v>
      </c>
      <c r="D7413" s="4" t="s">
        <v>4234</v>
      </c>
      <c r="E7413" s="4" t="b">
        <f t="shared" ref="E7413:E7444" si="153">FALSE()</f>
        <v>0</v>
      </c>
      <c r="F7413" s="4">
        <v>0</v>
      </c>
      <c r="G7413" s="4">
        <v>19381471</v>
      </c>
      <c r="H7413" s="3" t="s">
        <v>21</v>
      </c>
      <c r="K7413" s="4">
        <v>0</v>
      </c>
      <c r="L7413" s="4">
        <v>47000</v>
      </c>
      <c r="M7413" s="4">
        <v>0</v>
      </c>
      <c r="N7413" s="4">
        <v>0</v>
      </c>
      <c r="O7413" s="4">
        <v>0</v>
      </c>
      <c r="P7413" s="4">
        <v>0</v>
      </c>
      <c r="Q7413" s="4">
        <v>10210</v>
      </c>
      <c r="R7413" s="4" t="b">
        <f t="shared" ref="R7413:R7443" si="154">FALSE()</f>
        <v>0</v>
      </c>
      <c r="S7413" s="4">
        <v>0</v>
      </c>
    </row>
    <row r="7414" spans="1:19" ht="14.25" customHeight="1">
      <c r="A7414" s="4" t="s">
        <v>4232</v>
      </c>
      <c r="B7414" s="5"/>
      <c r="C7414" s="4">
        <v>0</v>
      </c>
      <c r="E7414" s="4" t="b">
        <f t="shared" si="153"/>
        <v>0</v>
      </c>
      <c r="F7414" s="4">
        <v>0</v>
      </c>
      <c r="G7414" s="4">
        <v>19381471</v>
      </c>
      <c r="H7414" s="6">
        <v>44073</v>
      </c>
      <c r="I7414" s="4" t="s">
        <v>4235</v>
      </c>
      <c r="J7414" s="4" t="s">
        <v>2399</v>
      </c>
      <c r="K7414" s="4">
        <v>1148</v>
      </c>
      <c r="L7414" s="4">
        <v>0</v>
      </c>
      <c r="M7414" s="4">
        <v>0</v>
      </c>
      <c r="N7414" s="4">
        <v>14500</v>
      </c>
      <c r="O7414" s="4">
        <v>0</v>
      </c>
      <c r="P7414" s="4">
        <v>14500</v>
      </c>
      <c r="Q7414" s="4">
        <v>10211</v>
      </c>
      <c r="R7414" s="4" t="b">
        <f t="shared" si="154"/>
        <v>0</v>
      </c>
      <c r="S7414" s="4">
        <v>0</v>
      </c>
    </row>
    <row r="7415" spans="1:19" ht="14.25" customHeight="1">
      <c r="A7415" s="4" t="s">
        <v>4232</v>
      </c>
      <c r="B7415" s="5"/>
      <c r="C7415" s="4">
        <v>0</v>
      </c>
      <c r="E7415" s="4" t="b">
        <f t="shared" si="153"/>
        <v>0</v>
      </c>
      <c r="F7415" s="4">
        <v>0</v>
      </c>
      <c r="G7415" s="4">
        <v>19381471</v>
      </c>
      <c r="H7415" s="6">
        <v>44073</v>
      </c>
      <c r="I7415" s="4" t="s">
        <v>4236</v>
      </c>
      <c r="J7415" s="4" t="s">
        <v>2399</v>
      </c>
      <c r="K7415" s="4">
        <v>1148</v>
      </c>
      <c r="L7415" s="4">
        <v>0</v>
      </c>
      <c r="M7415" s="4">
        <v>0</v>
      </c>
      <c r="N7415" s="4">
        <v>6500</v>
      </c>
      <c r="O7415" s="4">
        <v>0</v>
      </c>
      <c r="P7415" s="4">
        <v>21000</v>
      </c>
      <c r="Q7415" s="4">
        <v>10212</v>
      </c>
      <c r="R7415" s="4" t="b">
        <f t="shared" si="154"/>
        <v>0</v>
      </c>
      <c r="S7415" s="4">
        <v>0</v>
      </c>
    </row>
    <row r="7416" spans="1:19" ht="14.25" customHeight="1">
      <c r="A7416" s="4" t="s">
        <v>4232</v>
      </c>
      <c r="B7416" s="5"/>
      <c r="C7416" s="4">
        <v>0</v>
      </c>
      <c r="E7416" s="4" t="b">
        <f t="shared" si="153"/>
        <v>0</v>
      </c>
      <c r="F7416" s="4">
        <v>0</v>
      </c>
      <c r="G7416" s="4">
        <v>19381471</v>
      </c>
      <c r="H7416" s="6">
        <v>44134</v>
      </c>
      <c r="I7416" s="4" t="s">
        <v>4237</v>
      </c>
      <c r="J7416" s="4" t="s">
        <v>2399</v>
      </c>
      <c r="K7416" s="4">
        <v>1174</v>
      </c>
      <c r="L7416" s="4">
        <v>0</v>
      </c>
      <c r="M7416" s="4">
        <v>0</v>
      </c>
      <c r="N7416" s="4">
        <v>13000</v>
      </c>
      <c r="O7416" s="4">
        <v>0</v>
      </c>
      <c r="P7416" s="4">
        <v>34000</v>
      </c>
      <c r="Q7416" s="4">
        <v>10213</v>
      </c>
      <c r="R7416" s="4" t="b">
        <f t="shared" si="154"/>
        <v>0</v>
      </c>
      <c r="S7416" s="4">
        <v>0</v>
      </c>
    </row>
    <row r="7417" spans="1:19" ht="14.25" customHeight="1">
      <c r="A7417" s="4" t="s">
        <v>4232</v>
      </c>
      <c r="B7417" s="5"/>
      <c r="C7417" s="4">
        <v>0</v>
      </c>
      <c r="E7417" s="4" t="b">
        <f t="shared" si="153"/>
        <v>0</v>
      </c>
      <c r="F7417" s="4">
        <v>0</v>
      </c>
      <c r="G7417" s="4">
        <v>19381471</v>
      </c>
      <c r="H7417" s="6">
        <v>44194</v>
      </c>
      <c r="I7417" s="4" t="s">
        <v>4238</v>
      </c>
      <c r="J7417" s="4" t="s">
        <v>2399</v>
      </c>
      <c r="K7417" s="4">
        <v>1195</v>
      </c>
      <c r="L7417" s="4">
        <v>0</v>
      </c>
      <c r="M7417" s="4">
        <v>0</v>
      </c>
      <c r="N7417" s="4">
        <v>13000</v>
      </c>
      <c r="O7417" s="4">
        <v>0</v>
      </c>
      <c r="P7417" s="4">
        <v>47000</v>
      </c>
      <c r="Q7417" s="4">
        <v>10214</v>
      </c>
      <c r="R7417" s="4" t="b">
        <f t="shared" si="154"/>
        <v>0</v>
      </c>
      <c r="S7417" s="4">
        <v>0</v>
      </c>
    </row>
    <row r="7418" spans="1:19" ht="14.25" customHeight="1">
      <c r="A7418" s="4" t="s">
        <v>4232</v>
      </c>
      <c r="B7418" s="5" t="s">
        <v>4239</v>
      </c>
      <c r="C7418" s="4">
        <v>0</v>
      </c>
      <c r="D7418" s="4" t="s">
        <v>4239</v>
      </c>
      <c r="E7418" s="4" t="b">
        <f t="shared" si="153"/>
        <v>0</v>
      </c>
      <c r="F7418" s="4">
        <v>0</v>
      </c>
      <c r="G7418" s="4">
        <v>19381471</v>
      </c>
      <c r="H7418" s="3" t="s">
        <v>21</v>
      </c>
      <c r="K7418" s="4">
        <v>0</v>
      </c>
      <c r="L7418" s="4">
        <v>0</v>
      </c>
      <c r="M7418" s="4">
        <v>0</v>
      </c>
      <c r="N7418" s="4">
        <v>47000</v>
      </c>
      <c r="O7418" s="4">
        <v>0</v>
      </c>
      <c r="P7418" s="4">
        <v>47000</v>
      </c>
      <c r="Q7418" s="4">
        <v>10215</v>
      </c>
      <c r="R7418" s="4" t="b">
        <f t="shared" si="154"/>
        <v>0</v>
      </c>
      <c r="S7418" s="4">
        <v>0</v>
      </c>
    </row>
    <row r="7419" spans="1:19" ht="14.25" customHeight="1">
      <c r="A7419" s="4" t="s">
        <v>4232</v>
      </c>
      <c r="B7419" s="5" t="s">
        <v>938</v>
      </c>
      <c r="C7419" s="4">
        <v>0</v>
      </c>
      <c r="D7419" s="4" t="s">
        <v>938</v>
      </c>
      <c r="E7419" s="4" t="b">
        <f t="shared" si="153"/>
        <v>0</v>
      </c>
      <c r="F7419" s="4">
        <v>0</v>
      </c>
      <c r="G7419" s="4">
        <v>23973319</v>
      </c>
      <c r="H7419" s="3" t="s">
        <v>21</v>
      </c>
      <c r="K7419" s="4">
        <v>0</v>
      </c>
      <c r="L7419" s="4">
        <v>48000</v>
      </c>
      <c r="M7419" s="4">
        <v>0</v>
      </c>
      <c r="N7419" s="4">
        <v>0</v>
      </c>
      <c r="O7419" s="4">
        <v>0</v>
      </c>
      <c r="P7419" s="4">
        <v>0</v>
      </c>
      <c r="Q7419" s="4">
        <v>10218</v>
      </c>
      <c r="R7419" s="4" t="b">
        <f t="shared" si="154"/>
        <v>0</v>
      </c>
      <c r="S7419" s="4">
        <v>0</v>
      </c>
    </row>
    <row r="7420" spans="1:19" ht="14.25" customHeight="1">
      <c r="A7420" s="4" t="s">
        <v>4232</v>
      </c>
      <c r="B7420" s="5"/>
      <c r="C7420" s="4">
        <v>0</v>
      </c>
      <c r="E7420" s="4" t="b">
        <f t="shared" si="153"/>
        <v>0</v>
      </c>
      <c r="F7420" s="4">
        <v>0</v>
      </c>
      <c r="G7420" s="4">
        <v>23973319</v>
      </c>
      <c r="H7420" s="6">
        <v>43981</v>
      </c>
      <c r="I7420" s="4" t="s">
        <v>4240</v>
      </c>
      <c r="J7420" s="4" t="s">
        <v>2399</v>
      </c>
      <c r="K7420" s="4">
        <v>1099</v>
      </c>
      <c r="L7420" s="4">
        <v>0</v>
      </c>
      <c r="M7420" s="4">
        <v>0</v>
      </c>
      <c r="N7420" s="4">
        <v>48000</v>
      </c>
      <c r="O7420" s="4">
        <v>0</v>
      </c>
      <c r="P7420" s="4">
        <v>48000</v>
      </c>
      <c r="Q7420" s="4">
        <v>10219</v>
      </c>
      <c r="R7420" s="4" t="b">
        <f t="shared" si="154"/>
        <v>0</v>
      </c>
      <c r="S7420" s="4">
        <v>0</v>
      </c>
    </row>
    <row r="7421" spans="1:19" ht="14.25" customHeight="1">
      <c r="A7421" s="4" t="s">
        <v>4232</v>
      </c>
      <c r="B7421" s="5" t="s">
        <v>4241</v>
      </c>
      <c r="C7421" s="4">
        <v>0</v>
      </c>
      <c r="D7421" s="4" t="s">
        <v>4241</v>
      </c>
      <c r="E7421" s="4" t="b">
        <f t="shared" si="153"/>
        <v>0</v>
      </c>
      <c r="F7421" s="4">
        <v>0</v>
      </c>
      <c r="G7421" s="4">
        <v>23973319</v>
      </c>
      <c r="H7421" s="3" t="s">
        <v>21</v>
      </c>
      <c r="K7421" s="4">
        <v>0</v>
      </c>
      <c r="L7421" s="4">
        <v>0</v>
      </c>
      <c r="M7421" s="4">
        <v>0</v>
      </c>
      <c r="N7421" s="4">
        <v>48000</v>
      </c>
      <c r="O7421" s="4">
        <v>0</v>
      </c>
      <c r="P7421" s="4">
        <v>48000</v>
      </c>
      <c r="Q7421" s="4">
        <v>10220</v>
      </c>
      <c r="R7421" s="4" t="b">
        <f t="shared" si="154"/>
        <v>0</v>
      </c>
      <c r="S7421" s="4">
        <v>0</v>
      </c>
    </row>
    <row r="7422" spans="1:19" ht="14.25" customHeight="1">
      <c r="A7422" s="4" t="s">
        <v>4232</v>
      </c>
      <c r="B7422" s="5" t="s">
        <v>4242</v>
      </c>
      <c r="C7422" s="4">
        <v>0</v>
      </c>
      <c r="D7422" s="4" t="s">
        <v>4242</v>
      </c>
      <c r="E7422" s="4" t="b">
        <f t="shared" si="153"/>
        <v>0</v>
      </c>
      <c r="F7422" s="4">
        <v>0</v>
      </c>
      <c r="G7422" s="4">
        <v>79409804</v>
      </c>
      <c r="H7422" s="3" t="s">
        <v>21</v>
      </c>
      <c r="K7422" s="4">
        <v>0</v>
      </c>
      <c r="L7422" s="4">
        <v>60000</v>
      </c>
      <c r="M7422" s="4">
        <v>0</v>
      </c>
      <c r="N7422" s="4">
        <v>0</v>
      </c>
      <c r="O7422" s="4">
        <v>0</v>
      </c>
      <c r="P7422" s="4">
        <v>0</v>
      </c>
      <c r="Q7422" s="4">
        <v>10237</v>
      </c>
      <c r="R7422" s="4" t="b">
        <f t="shared" si="154"/>
        <v>0</v>
      </c>
      <c r="S7422" s="4">
        <v>0</v>
      </c>
    </row>
    <row r="7423" spans="1:19" ht="14.25" customHeight="1">
      <c r="A7423" s="4" t="s">
        <v>4232</v>
      </c>
      <c r="B7423" s="5"/>
      <c r="C7423" s="4">
        <v>0</v>
      </c>
      <c r="E7423" s="4" t="b">
        <f t="shared" si="153"/>
        <v>0</v>
      </c>
      <c r="F7423" s="4">
        <v>0</v>
      </c>
      <c r="G7423" s="4">
        <v>79409804</v>
      </c>
      <c r="H7423" s="6">
        <v>44042</v>
      </c>
      <c r="I7423" s="4" t="s">
        <v>4243</v>
      </c>
      <c r="J7423" s="4" t="s">
        <v>2399</v>
      </c>
      <c r="K7423" s="4">
        <v>1131</v>
      </c>
      <c r="L7423" s="4">
        <v>0</v>
      </c>
      <c r="M7423" s="4">
        <v>0</v>
      </c>
      <c r="N7423" s="4">
        <v>60000</v>
      </c>
      <c r="O7423" s="4">
        <v>0</v>
      </c>
      <c r="P7423" s="4">
        <v>60000</v>
      </c>
      <c r="Q7423" s="4">
        <v>10238</v>
      </c>
      <c r="R7423" s="4" t="b">
        <f t="shared" si="154"/>
        <v>0</v>
      </c>
      <c r="S7423" s="4">
        <v>0</v>
      </c>
    </row>
    <row r="7424" spans="1:19" ht="14.25" customHeight="1">
      <c r="A7424" s="4" t="s">
        <v>4232</v>
      </c>
      <c r="B7424" s="5" t="s">
        <v>4244</v>
      </c>
      <c r="C7424" s="4">
        <v>0</v>
      </c>
      <c r="D7424" s="4" t="s">
        <v>4244</v>
      </c>
      <c r="E7424" s="4" t="b">
        <f t="shared" si="153"/>
        <v>0</v>
      </c>
      <c r="F7424" s="4">
        <v>0</v>
      </c>
      <c r="G7424" s="4">
        <v>79409804</v>
      </c>
      <c r="H7424" s="3" t="s">
        <v>21</v>
      </c>
      <c r="K7424" s="4">
        <v>0</v>
      </c>
      <c r="L7424" s="4">
        <v>0</v>
      </c>
      <c r="M7424" s="4">
        <v>0</v>
      </c>
      <c r="N7424" s="4">
        <v>60000</v>
      </c>
      <c r="O7424" s="4">
        <v>0</v>
      </c>
      <c r="P7424" s="4">
        <v>60000</v>
      </c>
      <c r="Q7424" s="4">
        <v>10239</v>
      </c>
      <c r="R7424" s="4" t="b">
        <f t="shared" si="154"/>
        <v>0</v>
      </c>
      <c r="S7424" s="4">
        <v>0</v>
      </c>
    </row>
    <row r="7425" spans="1:19" ht="14.25" customHeight="1">
      <c r="A7425" s="4" t="s">
        <v>4232</v>
      </c>
      <c r="B7425" s="5" t="s">
        <v>4245</v>
      </c>
      <c r="C7425" s="4">
        <v>0</v>
      </c>
      <c r="D7425" s="4" t="s">
        <v>4245</v>
      </c>
      <c r="E7425" s="4" t="b">
        <f t="shared" si="153"/>
        <v>0</v>
      </c>
      <c r="F7425" s="4">
        <v>0</v>
      </c>
      <c r="G7425" s="4">
        <v>79625359</v>
      </c>
      <c r="H7425" s="3" t="s">
        <v>21</v>
      </c>
      <c r="K7425" s="4">
        <v>0</v>
      </c>
      <c r="L7425" s="4">
        <v>10500</v>
      </c>
      <c r="M7425" s="4">
        <v>0</v>
      </c>
      <c r="N7425" s="4">
        <v>0</v>
      </c>
      <c r="O7425" s="4">
        <v>0</v>
      </c>
      <c r="P7425" s="4">
        <v>0</v>
      </c>
      <c r="Q7425" s="4">
        <v>10240</v>
      </c>
      <c r="R7425" s="4" t="b">
        <f t="shared" si="154"/>
        <v>0</v>
      </c>
      <c r="S7425" s="4">
        <v>0</v>
      </c>
    </row>
    <row r="7426" spans="1:19" ht="14.25" customHeight="1">
      <c r="A7426" s="4" t="s">
        <v>4232</v>
      </c>
      <c r="B7426" s="5"/>
      <c r="C7426" s="4">
        <v>0</v>
      </c>
      <c r="E7426" s="4" t="b">
        <f t="shared" si="153"/>
        <v>0</v>
      </c>
      <c r="F7426" s="4">
        <v>0</v>
      </c>
      <c r="G7426" s="4">
        <v>79625359</v>
      </c>
      <c r="H7426" s="6">
        <v>43920</v>
      </c>
      <c r="I7426" s="4" t="s">
        <v>4246</v>
      </c>
      <c r="J7426" s="4" t="s">
        <v>2399</v>
      </c>
      <c r="K7426" s="4">
        <v>1076</v>
      </c>
      <c r="L7426" s="4">
        <v>0</v>
      </c>
      <c r="M7426" s="4">
        <v>0</v>
      </c>
      <c r="N7426" s="4">
        <v>3800</v>
      </c>
      <c r="O7426" s="4">
        <v>0</v>
      </c>
      <c r="P7426" s="4">
        <v>3800</v>
      </c>
      <c r="Q7426" s="4">
        <v>10241</v>
      </c>
      <c r="R7426" s="4" t="b">
        <f t="shared" si="154"/>
        <v>0</v>
      </c>
      <c r="S7426" s="4">
        <v>0</v>
      </c>
    </row>
    <row r="7427" spans="1:19" ht="14.25" customHeight="1">
      <c r="A7427" s="4" t="s">
        <v>4232</v>
      </c>
      <c r="B7427" s="5"/>
      <c r="C7427" s="4">
        <v>0</v>
      </c>
      <c r="E7427" s="4" t="b">
        <f t="shared" si="153"/>
        <v>0</v>
      </c>
      <c r="F7427" s="4">
        <v>0</v>
      </c>
      <c r="G7427" s="4">
        <v>79625359</v>
      </c>
      <c r="H7427" s="6">
        <v>43920</v>
      </c>
      <c r="I7427" s="4" t="s">
        <v>4246</v>
      </c>
      <c r="J7427" s="4" t="s">
        <v>2399</v>
      </c>
      <c r="K7427" s="4">
        <v>1076</v>
      </c>
      <c r="L7427" s="4">
        <v>0</v>
      </c>
      <c r="M7427" s="4">
        <v>0</v>
      </c>
      <c r="N7427" s="4">
        <v>1900</v>
      </c>
      <c r="O7427" s="4">
        <v>0</v>
      </c>
      <c r="P7427" s="4">
        <v>5700</v>
      </c>
      <c r="Q7427" s="4">
        <v>10242</v>
      </c>
      <c r="R7427" s="4" t="b">
        <f t="shared" si="154"/>
        <v>0</v>
      </c>
      <c r="S7427" s="4">
        <v>0</v>
      </c>
    </row>
    <row r="7428" spans="1:19" ht="14.25" customHeight="1">
      <c r="A7428" s="4" t="s">
        <v>4232</v>
      </c>
      <c r="B7428" s="5"/>
      <c r="C7428" s="4">
        <v>0</v>
      </c>
      <c r="E7428" s="4" t="b">
        <f t="shared" si="153"/>
        <v>0</v>
      </c>
      <c r="F7428" s="4">
        <v>0</v>
      </c>
      <c r="G7428" s="4">
        <v>79625359</v>
      </c>
      <c r="H7428" s="6">
        <v>43981</v>
      </c>
      <c r="I7428" s="4" t="s">
        <v>4247</v>
      </c>
      <c r="J7428" s="4" t="s">
        <v>2399</v>
      </c>
      <c r="K7428" s="4">
        <v>1099</v>
      </c>
      <c r="L7428" s="4">
        <v>0</v>
      </c>
      <c r="M7428" s="4">
        <v>0</v>
      </c>
      <c r="N7428" s="4">
        <v>4800</v>
      </c>
      <c r="O7428" s="4">
        <v>0</v>
      </c>
      <c r="P7428" s="4">
        <v>10500</v>
      </c>
      <c r="Q7428" s="4">
        <v>10243</v>
      </c>
      <c r="R7428" s="4" t="b">
        <f t="shared" si="154"/>
        <v>0</v>
      </c>
      <c r="S7428" s="4">
        <v>0</v>
      </c>
    </row>
    <row r="7429" spans="1:19" ht="14.25" customHeight="1">
      <c r="A7429" s="4" t="s">
        <v>4232</v>
      </c>
      <c r="B7429" s="5" t="s">
        <v>4248</v>
      </c>
      <c r="C7429" s="4">
        <v>0</v>
      </c>
      <c r="D7429" s="4" t="s">
        <v>4248</v>
      </c>
      <c r="E7429" s="4" t="b">
        <f t="shared" si="153"/>
        <v>0</v>
      </c>
      <c r="F7429" s="4">
        <v>0</v>
      </c>
      <c r="G7429" s="4">
        <v>79625359</v>
      </c>
      <c r="H7429" s="3" t="s">
        <v>21</v>
      </c>
      <c r="K7429" s="4">
        <v>0</v>
      </c>
      <c r="L7429" s="4">
        <v>0</v>
      </c>
      <c r="M7429" s="4">
        <v>0</v>
      </c>
      <c r="N7429" s="4">
        <v>10500</v>
      </c>
      <c r="O7429" s="4">
        <v>0</v>
      </c>
      <c r="P7429" s="4">
        <v>10500</v>
      </c>
      <c r="Q7429" s="4">
        <v>10244</v>
      </c>
      <c r="R7429" s="4" t="b">
        <f t="shared" si="154"/>
        <v>0</v>
      </c>
      <c r="S7429" s="4">
        <v>0</v>
      </c>
    </row>
    <row r="7430" spans="1:19" ht="14.25" customHeight="1">
      <c r="A7430" s="4" t="s">
        <v>4232</v>
      </c>
      <c r="B7430" s="5" t="s">
        <v>4249</v>
      </c>
      <c r="C7430" s="4">
        <v>0</v>
      </c>
      <c r="D7430" s="4" t="s">
        <v>4249</v>
      </c>
      <c r="E7430" s="4" t="b">
        <f t="shared" si="153"/>
        <v>0</v>
      </c>
      <c r="F7430" s="4">
        <v>0</v>
      </c>
      <c r="G7430" s="4">
        <v>830032722</v>
      </c>
      <c r="H7430" s="3" t="s">
        <v>21</v>
      </c>
      <c r="K7430" s="4">
        <v>0</v>
      </c>
      <c r="L7430" s="4">
        <v>22800</v>
      </c>
      <c r="M7430" s="4">
        <v>0</v>
      </c>
      <c r="N7430" s="4">
        <v>0</v>
      </c>
      <c r="O7430" s="4">
        <v>0</v>
      </c>
      <c r="P7430" s="4">
        <v>0</v>
      </c>
      <c r="Q7430" s="4">
        <v>10261</v>
      </c>
      <c r="R7430" s="4" t="b">
        <f t="shared" si="154"/>
        <v>0</v>
      </c>
      <c r="S7430" s="4">
        <v>0</v>
      </c>
    </row>
    <row r="7431" spans="1:19" ht="14.25" customHeight="1">
      <c r="A7431" s="4" t="s">
        <v>4232</v>
      </c>
      <c r="B7431" s="5"/>
      <c r="C7431" s="4">
        <v>0</v>
      </c>
      <c r="E7431" s="4" t="b">
        <f t="shared" si="153"/>
        <v>0</v>
      </c>
      <c r="F7431" s="4">
        <v>0</v>
      </c>
      <c r="G7431" s="4">
        <v>830032722</v>
      </c>
      <c r="H7431" s="6">
        <v>43920</v>
      </c>
      <c r="I7431" s="4" t="s">
        <v>4250</v>
      </c>
      <c r="J7431" s="4" t="s">
        <v>2399</v>
      </c>
      <c r="K7431" s="4">
        <v>1076</v>
      </c>
      <c r="L7431" s="4">
        <v>0</v>
      </c>
      <c r="M7431" s="4">
        <v>0</v>
      </c>
      <c r="N7431" s="4">
        <v>22800</v>
      </c>
      <c r="O7431" s="4">
        <v>0</v>
      </c>
      <c r="P7431" s="4">
        <v>22800</v>
      </c>
      <c r="Q7431" s="4">
        <v>10262</v>
      </c>
      <c r="R7431" s="4" t="b">
        <f t="shared" si="154"/>
        <v>0</v>
      </c>
      <c r="S7431" s="4">
        <v>0</v>
      </c>
    </row>
    <row r="7432" spans="1:19" ht="14.25" customHeight="1">
      <c r="A7432" s="4" t="s">
        <v>4232</v>
      </c>
      <c r="B7432" s="5" t="s">
        <v>4251</v>
      </c>
      <c r="C7432" s="4">
        <v>0</v>
      </c>
      <c r="D7432" s="4" t="s">
        <v>4251</v>
      </c>
      <c r="E7432" s="4" t="b">
        <f t="shared" si="153"/>
        <v>0</v>
      </c>
      <c r="F7432" s="4">
        <v>0</v>
      </c>
      <c r="G7432" s="4">
        <v>830032722</v>
      </c>
      <c r="H7432" s="3" t="s">
        <v>21</v>
      </c>
      <c r="K7432" s="4">
        <v>0</v>
      </c>
      <c r="L7432" s="4">
        <v>0</v>
      </c>
      <c r="M7432" s="4">
        <v>0</v>
      </c>
      <c r="N7432" s="4">
        <v>22800</v>
      </c>
      <c r="O7432" s="4">
        <v>0</v>
      </c>
      <c r="P7432" s="4">
        <v>22800</v>
      </c>
      <c r="Q7432" s="4">
        <v>10263</v>
      </c>
      <c r="R7432" s="4" t="b">
        <f t="shared" si="154"/>
        <v>0</v>
      </c>
      <c r="S7432" s="4">
        <v>0</v>
      </c>
    </row>
    <row r="7433" spans="1:19" ht="14.25" customHeight="1">
      <c r="A7433" s="4" t="s">
        <v>4232</v>
      </c>
      <c r="B7433" s="5" t="s">
        <v>4252</v>
      </c>
      <c r="C7433" s="4">
        <v>0</v>
      </c>
      <c r="D7433" s="4" t="s">
        <v>4252</v>
      </c>
      <c r="E7433" s="4" t="b">
        <f t="shared" si="153"/>
        <v>0</v>
      </c>
      <c r="F7433" s="4">
        <v>0</v>
      </c>
      <c r="G7433" s="4">
        <v>860066633</v>
      </c>
      <c r="H7433" s="3" t="s">
        <v>21</v>
      </c>
      <c r="K7433" s="4">
        <v>0</v>
      </c>
      <c r="L7433" s="4">
        <v>26500</v>
      </c>
      <c r="M7433" s="4">
        <v>0</v>
      </c>
      <c r="N7433" s="4">
        <v>0</v>
      </c>
      <c r="O7433" s="4">
        <v>0</v>
      </c>
      <c r="P7433" s="4">
        <v>0</v>
      </c>
      <c r="Q7433" s="4">
        <v>10268</v>
      </c>
      <c r="R7433" s="4" t="b">
        <f t="shared" si="154"/>
        <v>0</v>
      </c>
      <c r="S7433" s="4">
        <v>0</v>
      </c>
    </row>
    <row r="7434" spans="1:19" ht="14.25" customHeight="1">
      <c r="A7434" s="4" t="s">
        <v>4232</v>
      </c>
      <c r="B7434" s="5"/>
      <c r="C7434" s="4">
        <v>0</v>
      </c>
      <c r="E7434" s="4" t="b">
        <f t="shared" si="153"/>
        <v>0</v>
      </c>
      <c r="F7434" s="4">
        <v>0</v>
      </c>
      <c r="G7434" s="4">
        <v>860066633</v>
      </c>
      <c r="H7434" s="6">
        <v>44073</v>
      </c>
      <c r="I7434" s="4" t="s">
        <v>4253</v>
      </c>
      <c r="J7434" s="4" t="s">
        <v>2399</v>
      </c>
      <c r="K7434" s="4">
        <v>1148</v>
      </c>
      <c r="L7434" s="4">
        <v>0</v>
      </c>
      <c r="M7434" s="4">
        <v>0</v>
      </c>
      <c r="N7434" s="4">
        <v>26500</v>
      </c>
      <c r="O7434" s="4">
        <v>0</v>
      </c>
      <c r="P7434" s="4">
        <v>26500</v>
      </c>
      <c r="Q7434" s="4">
        <v>10269</v>
      </c>
      <c r="R7434" s="4" t="b">
        <f t="shared" si="154"/>
        <v>0</v>
      </c>
      <c r="S7434" s="4">
        <v>0</v>
      </c>
    </row>
    <row r="7435" spans="1:19" ht="14.25" customHeight="1">
      <c r="A7435" s="4" t="s">
        <v>4232</v>
      </c>
      <c r="B7435" s="5" t="s">
        <v>4254</v>
      </c>
      <c r="C7435" s="4">
        <v>0</v>
      </c>
      <c r="D7435" s="4" t="s">
        <v>4254</v>
      </c>
      <c r="E7435" s="4" t="b">
        <f t="shared" si="153"/>
        <v>0</v>
      </c>
      <c r="F7435" s="4">
        <v>0</v>
      </c>
      <c r="G7435" s="4">
        <v>860066633</v>
      </c>
      <c r="H7435" s="3" t="s">
        <v>21</v>
      </c>
      <c r="K7435" s="4">
        <v>0</v>
      </c>
      <c r="L7435" s="4">
        <v>0</v>
      </c>
      <c r="M7435" s="4">
        <v>0</v>
      </c>
      <c r="N7435" s="4">
        <v>26500</v>
      </c>
      <c r="O7435" s="4">
        <v>0</v>
      </c>
      <c r="P7435" s="4">
        <v>26500</v>
      </c>
      <c r="Q7435" s="4">
        <v>10270</v>
      </c>
      <c r="R7435" s="4" t="b">
        <f t="shared" si="154"/>
        <v>0</v>
      </c>
      <c r="S7435" s="4">
        <v>0</v>
      </c>
    </row>
    <row r="7436" spans="1:19" ht="14.25" customHeight="1">
      <c r="A7436" s="4" t="s">
        <v>4232</v>
      </c>
      <c r="B7436" s="5" t="s">
        <v>4255</v>
      </c>
      <c r="C7436" s="4">
        <v>0</v>
      </c>
      <c r="D7436" s="4" t="s">
        <v>4255</v>
      </c>
      <c r="E7436" s="4" t="b">
        <f t="shared" si="153"/>
        <v>0</v>
      </c>
      <c r="F7436" s="4">
        <v>0</v>
      </c>
      <c r="G7436" s="4">
        <v>900078103</v>
      </c>
      <c r="H7436" s="3" t="s">
        <v>21</v>
      </c>
      <c r="K7436" s="4">
        <v>0</v>
      </c>
      <c r="L7436" s="4">
        <v>20000</v>
      </c>
      <c r="M7436" s="4">
        <v>0</v>
      </c>
      <c r="N7436" s="4">
        <v>0</v>
      </c>
      <c r="O7436" s="4">
        <v>0</v>
      </c>
      <c r="P7436" s="4">
        <v>0</v>
      </c>
      <c r="Q7436" s="4">
        <v>10279</v>
      </c>
      <c r="R7436" s="4" t="b">
        <f t="shared" si="154"/>
        <v>0</v>
      </c>
      <c r="S7436" s="4">
        <v>0</v>
      </c>
    </row>
    <row r="7437" spans="1:19" ht="14.25" customHeight="1">
      <c r="A7437" s="4" t="s">
        <v>4232</v>
      </c>
      <c r="B7437" s="5"/>
      <c r="C7437" s="4">
        <v>0</v>
      </c>
      <c r="E7437" s="4" t="b">
        <f t="shared" si="153"/>
        <v>0</v>
      </c>
      <c r="F7437" s="4">
        <v>0</v>
      </c>
      <c r="G7437" s="4">
        <v>900078103</v>
      </c>
      <c r="H7437" s="6">
        <v>43920</v>
      </c>
      <c r="I7437" s="4" t="s">
        <v>4256</v>
      </c>
      <c r="J7437" s="4" t="s">
        <v>2399</v>
      </c>
      <c r="K7437" s="4">
        <v>1076</v>
      </c>
      <c r="L7437" s="4">
        <v>0</v>
      </c>
      <c r="M7437" s="4">
        <v>0</v>
      </c>
      <c r="N7437" s="4">
        <v>10000</v>
      </c>
      <c r="O7437" s="4">
        <v>0</v>
      </c>
      <c r="P7437" s="4">
        <v>10000</v>
      </c>
      <c r="Q7437" s="4">
        <v>10280</v>
      </c>
      <c r="R7437" s="4" t="b">
        <f t="shared" si="154"/>
        <v>0</v>
      </c>
      <c r="S7437" s="4">
        <v>0</v>
      </c>
    </row>
    <row r="7438" spans="1:19" ht="14.25" customHeight="1">
      <c r="A7438" s="4" t="s">
        <v>4232</v>
      </c>
      <c r="B7438" s="5"/>
      <c r="C7438" s="4">
        <v>0</v>
      </c>
      <c r="E7438" s="4" t="b">
        <f t="shared" si="153"/>
        <v>0</v>
      </c>
      <c r="F7438" s="4">
        <v>0</v>
      </c>
      <c r="G7438" s="4">
        <v>900078103</v>
      </c>
      <c r="H7438" s="6">
        <v>44104</v>
      </c>
      <c r="I7438" s="4" t="s">
        <v>4256</v>
      </c>
      <c r="J7438" s="4" t="s">
        <v>2399</v>
      </c>
      <c r="K7438" s="4">
        <v>1161</v>
      </c>
      <c r="L7438" s="4">
        <v>0</v>
      </c>
      <c r="M7438" s="4">
        <v>0</v>
      </c>
      <c r="N7438" s="4">
        <v>10000</v>
      </c>
      <c r="O7438" s="4">
        <v>0</v>
      </c>
      <c r="P7438" s="4">
        <v>20000</v>
      </c>
      <c r="Q7438" s="4">
        <v>10281</v>
      </c>
      <c r="R7438" s="4" t="b">
        <f t="shared" si="154"/>
        <v>0</v>
      </c>
      <c r="S7438" s="4">
        <v>0</v>
      </c>
    </row>
    <row r="7439" spans="1:19" ht="14.25" customHeight="1">
      <c r="A7439" s="4" t="s">
        <v>4232</v>
      </c>
      <c r="B7439" s="5" t="s">
        <v>4257</v>
      </c>
      <c r="C7439" s="4">
        <v>0</v>
      </c>
      <c r="D7439" s="4" t="s">
        <v>4257</v>
      </c>
      <c r="E7439" s="4" t="b">
        <f t="shared" si="153"/>
        <v>0</v>
      </c>
      <c r="F7439" s="4">
        <v>0</v>
      </c>
      <c r="G7439" s="4">
        <v>900078103</v>
      </c>
      <c r="H7439" s="3" t="s">
        <v>21</v>
      </c>
      <c r="K7439" s="4">
        <v>0</v>
      </c>
      <c r="L7439" s="4">
        <v>0</v>
      </c>
      <c r="M7439" s="4">
        <v>0</v>
      </c>
      <c r="N7439" s="4">
        <v>20000</v>
      </c>
      <c r="O7439" s="4">
        <v>0</v>
      </c>
      <c r="P7439" s="4">
        <v>20000</v>
      </c>
      <c r="Q7439" s="4">
        <v>10282</v>
      </c>
      <c r="R7439" s="4" t="b">
        <f t="shared" si="154"/>
        <v>0</v>
      </c>
      <c r="S7439" s="4">
        <v>0</v>
      </c>
    </row>
    <row r="7440" spans="1:19" ht="14.25" customHeight="1">
      <c r="A7440" s="4" t="s">
        <v>4232</v>
      </c>
      <c r="B7440" s="5" t="s">
        <v>993</v>
      </c>
      <c r="C7440" s="4">
        <v>0</v>
      </c>
      <c r="D7440" s="4" t="s">
        <v>993</v>
      </c>
      <c r="E7440" s="4" t="b">
        <f t="shared" si="153"/>
        <v>0</v>
      </c>
      <c r="F7440" s="4">
        <v>0</v>
      </c>
      <c r="G7440" s="4">
        <v>900980929</v>
      </c>
      <c r="H7440" s="3" t="s">
        <v>21</v>
      </c>
      <c r="K7440" s="4">
        <v>0</v>
      </c>
      <c r="L7440" s="4">
        <v>385000</v>
      </c>
      <c r="M7440" s="4">
        <v>0</v>
      </c>
      <c r="N7440" s="4">
        <v>0</v>
      </c>
      <c r="O7440" s="4">
        <v>0</v>
      </c>
      <c r="P7440" s="4">
        <v>0</v>
      </c>
      <c r="Q7440" s="4">
        <v>10289</v>
      </c>
      <c r="R7440" s="4" t="b">
        <f t="shared" si="154"/>
        <v>0</v>
      </c>
      <c r="S7440" s="4">
        <v>0</v>
      </c>
    </row>
    <row r="7441" spans="1:19" ht="14.25" customHeight="1">
      <c r="A7441" s="4" t="s">
        <v>4232</v>
      </c>
      <c r="B7441" s="5"/>
      <c r="C7441" s="4">
        <v>0</v>
      </c>
      <c r="E7441" s="4" t="b">
        <f t="shared" si="153"/>
        <v>0</v>
      </c>
      <c r="F7441" s="4">
        <v>0</v>
      </c>
      <c r="G7441" s="4">
        <v>900980929</v>
      </c>
      <c r="H7441" s="6">
        <v>43860</v>
      </c>
      <c r="I7441" s="4" t="s">
        <v>4258</v>
      </c>
      <c r="J7441" s="4" t="s">
        <v>2399</v>
      </c>
      <c r="K7441" s="4">
        <v>1049</v>
      </c>
      <c r="L7441" s="4">
        <v>0</v>
      </c>
      <c r="M7441" s="4">
        <v>0</v>
      </c>
      <c r="N7441" s="4">
        <v>45000</v>
      </c>
      <c r="O7441" s="4">
        <v>0</v>
      </c>
      <c r="P7441" s="4">
        <v>45000</v>
      </c>
      <c r="Q7441" s="4">
        <v>10290</v>
      </c>
      <c r="R7441" s="4" t="b">
        <f t="shared" si="154"/>
        <v>0</v>
      </c>
      <c r="S7441" s="4">
        <v>0</v>
      </c>
    </row>
    <row r="7442" spans="1:19" ht="14.25" customHeight="1">
      <c r="A7442" s="4" t="s">
        <v>4232</v>
      </c>
      <c r="B7442" s="5"/>
      <c r="C7442" s="4">
        <v>0</v>
      </c>
      <c r="E7442" s="4" t="b">
        <f t="shared" si="153"/>
        <v>0</v>
      </c>
      <c r="F7442" s="4">
        <v>0</v>
      </c>
      <c r="G7442" s="4">
        <v>900980929</v>
      </c>
      <c r="H7442" s="6">
        <v>43981</v>
      </c>
      <c r="I7442" s="4" t="s">
        <v>2552</v>
      </c>
      <c r="J7442" s="4" t="s">
        <v>2399</v>
      </c>
      <c r="K7442" s="4">
        <v>1093</v>
      </c>
      <c r="L7442" s="4">
        <v>0</v>
      </c>
      <c r="M7442" s="4">
        <v>0</v>
      </c>
      <c r="N7442" s="4">
        <v>340000</v>
      </c>
      <c r="O7442" s="4">
        <v>0</v>
      </c>
      <c r="P7442" s="4">
        <v>385000</v>
      </c>
      <c r="Q7442" s="4">
        <v>10291</v>
      </c>
      <c r="R7442" s="4" t="b">
        <f t="shared" si="154"/>
        <v>0</v>
      </c>
      <c r="S7442" s="4">
        <v>0</v>
      </c>
    </row>
    <row r="7443" spans="1:19" ht="14.25" customHeight="1">
      <c r="A7443" s="4" t="s">
        <v>4232</v>
      </c>
      <c r="B7443" s="5" t="s">
        <v>4259</v>
      </c>
      <c r="C7443" s="4">
        <v>0</v>
      </c>
      <c r="D7443" s="4" t="s">
        <v>4259</v>
      </c>
      <c r="E7443" s="4" t="b">
        <f t="shared" si="153"/>
        <v>0</v>
      </c>
      <c r="F7443" s="4">
        <v>0</v>
      </c>
      <c r="G7443" s="4">
        <v>900980929</v>
      </c>
      <c r="H7443" s="3" t="s">
        <v>21</v>
      </c>
      <c r="K7443" s="4">
        <v>0</v>
      </c>
      <c r="L7443" s="4">
        <v>0</v>
      </c>
      <c r="M7443" s="4">
        <v>0</v>
      </c>
      <c r="N7443" s="4">
        <v>385000</v>
      </c>
      <c r="O7443" s="4">
        <v>0</v>
      </c>
      <c r="P7443" s="4">
        <v>385000</v>
      </c>
      <c r="Q7443" s="4">
        <v>10292</v>
      </c>
      <c r="R7443" s="4" t="b">
        <f t="shared" si="154"/>
        <v>0</v>
      </c>
      <c r="S7443" s="4">
        <v>0</v>
      </c>
    </row>
    <row r="7444" spans="1:19" ht="14.25" customHeight="1">
      <c r="A7444" s="4" t="s">
        <v>4232</v>
      </c>
      <c r="B7444" s="5" t="s">
        <v>4260</v>
      </c>
      <c r="C7444" s="4">
        <v>0</v>
      </c>
      <c r="D7444" s="4" t="s">
        <v>4260</v>
      </c>
      <c r="E7444" s="4" t="b">
        <f t="shared" si="153"/>
        <v>0</v>
      </c>
      <c r="F7444" s="4">
        <v>0</v>
      </c>
      <c r="G7444" s="4">
        <v>0</v>
      </c>
      <c r="H7444" s="3" t="s">
        <v>21</v>
      </c>
      <c r="K7444" s="4">
        <v>0</v>
      </c>
      <c r="L7444" s="4">
        <v>0</v>
      </c>
      <c r="M7444" s="4">
        <v>0</v>
      </c>
      <c r="N7444" s="4">
        <v>619800</v>
      </c>
      <c r="O7444" s="4">
        <v>0</v>
      </c>
      <c r="P7444" s="4">
        <v>619800</v>
      </c>
      <c r="Q7444" s="4">
        <v>10301</v>
      </c>
      <c r="R7444" s="4" t="b">
        <f t="shared" ref="R7444:R7445" si="155">TRUE()</f>
        <v>1</v>
      </c>
      <c r="S7444" s="4">
        <v>0</v>
      </c>
    </row>
    <row r="7445" spans="1:19" ht="14.25" customHeight="1">
      <c r="A7445" s="4" t="s">
        <v>4261</v>
      </c>
      <c r="B7445" s="5" t="s">
        <v>4262</v>
      </c>
      <c r="C7445" s="4">
        <v>0</v>
      </c>
      <c r="D7445" s="4" t="s">
        <v>4262</v>
      </c>
      <c r="E7445" s="4" t="b">
        <f>TRUE()</f>
        <v>1</v>
      </c>
      <c r="F7445" s="4">
        <v>0</v>
      </c>
      <c r="G7445" s="4">
        <v>0</v>
      </c>
      <c r="H7445" s="3" t="s">
        <v>21</v>
      </c>
      <c r="K7445" s="4">
        <v>0</v>
      </c>
      <c r="L7445" s="4">
        <v>445000</v>
      </c>
      <c r="M7445" s="4">
        <v>0</v>
      </c>
      <c r="N7445" s="4">
        <v>0</v>
      </c>
      <c r="O7445" s="4">
        <v>0</v>
      </c>
      <c r="P7445" s="4">
        <v>0</v>
      </c>
      <c r="Q7445" s="4">
        <v>10304</v>
      </c>
      <c r="R7445" s="4" t="b">
        <f t="shared" si="155"/>
        <v>1</v>
      </c>
      <c r="S7445" s="4">
        <v>0</v>
      </c>
    </row>
    <row r="7446" spans="1:19" ht="14.25" customHeight="1">
      <c r="A7446" s="4" t="s">
        <v>4261</v>
      </c>
      <c r="B7446" s="5" t="s">
        <v>841</v>
      </c>
      <c r="C7446" s="4">
        <v>0</v>
      </c>
      <c r="D7446" s="4" t="s">
        <v>841</v>
      </c>
      <c r="E7446" s="4" t="b">
        <f t="shared" ref="E7446:E7449" si="156">FALSE()</f>
        <v>0</v>
      </c>
      <c r="F7446" s="4">
        <v>0</v>
      </c>
      <c r="G7446" s="4">
        <v>16705298</v>
      </c>
      <c r="H7446" s="3" t="s">
        <v>21</v>
      </c>
      <c r="K7446" s="4">
        <v>0</v>
      </c>
      <c r="L7446" s="4">
        <v>445000</v>
      </c>
      <c r="M7446" s="4">
        <v>0</v>
      </c>
      <c r="N7446" s="4">
        <v>0</v>
      </c>
      <c r="O7446" s="4">
        <v>0</v>
      </c>
      <c r="P7446" s="4">
        <v>0</v>
      </c>
      <c r="Q7446" s="4">
        <v>10305</v>
      </c>
      <c r="R7446" s="4" t="b">
        <f t="shared" ref="R7446:R7448" si="157">FALSE()</f>
        <v>0</v>
      </c>
      <c r="S7446" s="4">
        <v>0</v>
      </c>
    </row>
    <row r="7447" spans="1:19" ht="14.25" customHeight="1">
      <c r="A7447" s="4" t="s">
        <v>4261</v>
      </c>
      <c r="B7447" s="5"/>
      <c r="C7447" s="4">
        <v>0</v>
      </c>
      <c r="E7447" s="4" t="b">
        <f t="shared" si="156"/>
        <v>0</v>
      </c>
      <c r="F7447" s="4">
        <v>0</v>
      </c>
      <c r="G7447" s="4">
        <v>16705298</v>
      </c>
      <c r="H7447" s="6">
        <v>44073</v>
      </c>
      <c r="I7447" s="4" t="s">
        <v>2535</v>
      </c>
      <c r="J7447" s="4" t="s">
        <v>2399</v>
      </c>
      <c r="K7447" s="4">
        <v>1144</v>
      </c>
      <c r="L7447" s="4">
        <v>0</v>
      </c>
      <c r="M7447" s="4">
        <v>0</v>
      </c>
      <c r="N7447" s="4">
        <v>445000</v>
      </c>
      <c r="O7447" s="4">
        <v>0</v>
      </c>
      <c r="P7447" s="4">
        <v>445000</v>
      </c>
      <c r="Q7447" s="4">
        <v>10306</v>
      </c>
      <c r="R7447" s="4" t="b">
        <f t="shared" si="157"/>
        <v>0</v>
      </c>
      <c r="S7447" s="4">
        <v>0</v>
      </c>
    </row>
    <row r="7448" spans="1:19" ht="14.25" customHeight="1">
      <c r="A7448" s="4" t="s">
        <v>4261</v>
      </c>
      <c r="B7448" s="5" t="s">
        <v>4263</v>
      </c>
      <c r="C7448" s="4">
        <v>0</v>
      </c>
      <c r="D7448" s="4" t="s">
        <v>4263</v>
      </c>
      <c r="E7448" s="4" t="b">
        <f t="shared" si="156"/>
        <v>0</v>
      </c>
      <c r="F7448" s="4">
        <v>0</v>
      </c>
      <c r="G7448" s="4">
        <v>16705298</v>
      </c>
      <c r="H7448" s="3" t="s">
        <v>21</v>
      </c>
      <c r="K7448" s="4">
        <v>0</v>
      </c>
      <c r="L7448" s="4">
        <v>0</v>
      </c>
      <c r="M7448" s="4">
        <v>0</v>
      </c>
      <c r="N7448" s="4">
        <v>445000</v>
      </c>
      <c r="O7448" s="4">
        <v>0</v>
      </c>
      <c r="P7448" s="4">
        <v>445000</v>
      </c>
      <c r="Q7448" s="4">
        <v>10307</v>
      </c>
      <c r="R7448" s="4" t="b">
        <f t="shared" si="157"/>
        <v>0</v>
      </c>
      <c r="S7448" s="4">
        <v>0</v>
      </c>
    </row>
    <row r="7449" spans="1:19" ht="14.25" customHeight="1">
      <c r="A7449" s="4" t="s">
        <v>4261</v>
      </c>
      <c r="B7449" s="5" t="s">
        <v>4264</v>
      </c>
      <c r="C7449" s="4">
        <v>0</v>
      </c>
      <c r="D7449" s="4" t="s">
        <v>4264</v>
      </c>
      <c r="E7449" s="4" t="b">
        <f t="shared" si="156"/>
        <v>0</v>
      </c>
      <c r="F7449" s="4">
        <v>0</v>
      </c>
      <c r="G7449" s="4">
        <v>0</v>
      </c>
      <c r="H7449" s="3" t="s">
        <v>21</v>
      </c>
      <c r="K7449" s="4">
        <v>0</v>
      </c>
      <c r="L7449" s="4">
        <v>0</v>
      </c>
      <c r="M7449" s="4">
        <v>0</v>
      </c>
      <c r="N7449" s="4">
        <v>445000</v>
      </c>
      <c r="O7449" s="4">
        <v>0</v>
      </c>
      <c r="P7449" s="4">
        <v>445000</v>
      </c>
      <c r="Q7449" s="4">
        <v>10316</v>
      </c>
      <c r="R7449" s="4" t="b">
        <f t="shared" ref="R7449:R7450" si="158">TRUE()</f>
        <v>1</v>
      </c>
      <c r="S7449" s="4">
        <v>0</v>
      </c>
    </row>
    <row r="7450" spans="1:19" ht="14.25" customHeight="1">
      <c r="A7450" s="4" t="s">
        <v>4265</v>
      </c>
      <c r="B7450" s="5" t="s">
        <v>4266</v>
      </c>
      <c r="C7450" s="4">
        <v>0</v>
      </c>
      <c r="D7450" s="4" t="s">
        <v>4266</v>
      </c>
      <c r="E7450" s="4" t="b">
        <f>TRUE()</f>
        <v>1</v>
      </c>
      <c r="F7450" s="4">
        <v>0</v>
      </c>
      <c r="G7450" s="4">
        <v>0</v>
      </c>
      <c r="H7450" s="3" t="s">
        <v>21</v>
      </c>
      <c r="K7450" s="4">
        <v>0</v>
      </c>
      <c r="L7450" s="4">
        <v>163000</v>
      </c>
      <c r="M7450" s="4">
        <v>0</v>
      </c>
      <c r="N7450" s="4">
        <v>0</v>
      </c>
      <c r="O7450" s="4">
        <v>0</v>
      </c>
      <c r="P7450" s="4">
        <v>0</v>
      </c>
      <c r="Q7450" s="4">
        <v>10319</v>
      </c>
      <c r="R7450" s="4" t="b">
        <f t="shared" si="158"/>
        <v>1</v>
      </c>
      <c r="S7450" s="4">
        <v>0</v>
      </c>
    </row>
    <row r="7451" spans="1:19" ht="14.25" customHeight="1">
      <c r="A7451" s="4" t="s">
        <v>4265</v>
      </c>
      <c r="B7451" s="5" t="s">
        <v>960</v>
      </c>
      <c r="C7451" s="4">
        <v>0</v>
      </c>
      <c r="D7451" s="4" t="s">
        <v>960</v>
      </c>
      <c r="E7451" s="4" t="b">
        <f t="shared" ref="E7451:E7455" si="159">FALSE()</f>
        <v>0</v>
      </c>
      <c r="F7451" s="4">
        <v>0</v>
      </c>
      <c r="G7451" s="4">
        <v>80503060</v>
      </c>
      <c r="H7451" s="3" t="s">
        <v>21</v>
      </c>
      <c r="K7451" s="4">
        <v>0</v>
      </c>
      <c r="L7451" s="4">
        <v>163000</v>
      </c>
      <c r="M7451" s="4">
        <v>0</v>
      </c>
      <c r="N7451" s="4">
        <v>0</v>
      </c>
      <c r="O7451" s="4">
        <v>0</v>
      </c>
      <c r="P7451" s="4">
        <v>0</v>
      </c>
      <c r="Q7451" s="4">
        <v>10324</v>
      </c>
      <c r="R7451" s="4" t="b">
        <f t="shared" ref="R7451:R7454" si="160">FALSE()</f>
        <v>0</v>
      </c>
      <c r="S7451" s="4">
        <v>0</v>
      </c>
    </row>
    <row r="7452" spans="1:19" ht="14.25" customHeight="1">
      <c r="A7452" s="4" t="s">
        <v>4265</v>
      </c>
      <c r="B7452" s="5"/>
      <c r="C7452" s="4">
        <v>0</v>
      </c>
      <c r="E7452" s="4" t="b">
        <f t="shared" si="159"/>
        <v>0</v>
      </c>
      <c r="F7452" s="4">
        <v>0</v>
      </c>
      <c r="G7452" s="4">
        <v>80503060</v>
      </c>
      <c r="H7452" s="6">
        <v>44073</v>
      </c>
      <c r="I7452" s="4" t="s">
        <v>2541</v>
      </c>
      <c r="J7452" s="4" t="s">
        <v>2399</v>
      </c>
      <c r="K7452" s="4">
        <v>1143</v>
      </c>
      <c r="L7452" s="4">
        <v>0</v>
      </c>
      <c r="M7452" s="4">
        <v>0</v>
      </c>
      <c r="N7452" s="4">
        <v>108000</v>
      </c>
      <c r="O7452" s="4">
        <v>0</v>
      </c>
      <c r="P7452" s="4">
        <v>108000</v>
      </c>
      <c r="Q7452" s="4">
        <v>10325</v>
      </c>
      <c r="R7452" s="4" t="b">
        <f t="shared" si="160"/>
        <v>0</v>
      </c>
      <c r="S7452" s="4">
        <v>0</v>
      </c>
    </row>
    <row r="7453" spans="1:19" ht="14.25" customHeight="1">
      <c r="A7453" s="4" t="s">
        <v>4265</v>
      </c>
      <c r="B7453" s="5"/>
      <c r="C7453" s="4">
        <v>0</v>
      </c>
      <c r="E7453" s="4" t="b">
        <f t="shared" si="159"/>
        <v>0</v>
      </c>
      <c r="F7453" s="4">
        <v>0</v>
      </c>
      <c r="G7453" s="4">
        <v>80503060</v>
      </c>
      <c r="H7453" s="6">
        <v>44073</v>
      </c>
      <c r="I7453" s="4" t="s">
        <v>4267</v>
      </c>
      <c r="J7453" s="4" t="s">
        <v>2399</v>
      </c>
      <c r="K7453" s="4">
        <v>1143</v>
      </c>
      <c r="L7453" s="4">
        <v>0</v>
      </c>
      <c r="M7453" s="4">
        <v>0</v>
      </c>
      <c r="N7453" s="4">
        <v>55000</v>
      </c>
      <c r="O7453" s="4">
        <v>0</v>
      </c>
      <c r="P7453" s="4">
        <v>163000</v>
      </c>
      <c r="Q7453" s="4">
        <v>10326</v>
      </c>
      <c r="R7453" s="4" t="b">
        <f t="shared" si="160"/>
        <v>0</v>
      </c>
      <c r="S7453" s="4">
        <v>0</v>
      </c>
    </row>
    <row r="7454" spans="1:19" ht="14.25" customHeight="1">
      <c r="A7454" s="4" t="s">
        <v>4265</v>
      </c>
      <c r="B7454" s="5" t="s">
        <v>4268</v>
      </c>
      <c r="C7454" s="4">
        <v>0</v>
      </c>
      <c r="D7454" s="4" t="s">
        <v>4268</v>
      </c>
      <c r="E7454" s="4" t="b">
        <f t="shared" si="159"/>
        <v>0</v>
      </c>
      <c r="F7454" s="4">
        <v>0</v>
      </c>
      <c r="G7454" s="4">
        <v>80503060</v>
      </c>
      <c r="H7454" s="3" t="s">
        <v>21</v>
      </c>
      <c r="K7454" s="4">
        <v>0</v>
      </c>
      <c r="L7454" s="4">
        <v>0</v>
      </c>
      <c r="M7454" s="4">
        <v>0</v>
      </c>
      <c r="N7454" s="4">
        <v>163000</v>
      </c>
      <c r="O7454" s="4">
        <v>0</v>
      </c>
      <c r="P7454" s="4">
        <v>163000</v>
      </c>
      <c r="Q7454" s="4">
        <v>10327</v>
      </c>
      <c r="R7454" s="4" t="b">
        <f t="shared" si="160"/>
        <v>0</v>
      </c>
      <c r="S7454" s="4">
        <v>0</v>
      </c>
    </row>
    <row r="7455" spans="1:19" ht="14.25" customHeight="1">
      <c r="A7455" s="4" t="s">
        <v>4265</v>
      </c>
      <c r="B7455" s="5" t="s">
        <v>4269</v>
      </c>
      <c r="C7455" s="4">
        <v>0</v>
      </c>
      <c r="D7455" s="4" t="s">
        <v>4269</v>
      </c>
      <c r="E7455" s="4" t="b">
        <f t="shared" si="159"/>
        <v>0</v>
      </c>
      <c r="F7455" s="4">
        <v>0</v>
      </c>
      <c r="G7455" s="4">
        <v>0</v>
      </c>
      <c r="H7455" s="3" t="s">
        <v>21</v>
      </c>
      <c r="K7455" s="4">
        <v>0</v>
      </c>
      <c r="L7455" s="4">
        <v>0</v>
      </c>
      <c r="M7455" s="4">
        <v>0</v>
      </c>
      <c r="N7455" s="4">
        <v>163000</v>
      </c>
      <c r="O7455" s="4">
        <v>0</v>
      </c>
      <c r="P7455" s="4">
        <v>163000</v>
      </c>
      <c r="Q7455" s="4">
        <v>10332</v>
      </c>
      <c r="R7455" s="4" t="b">
        <f t="shared" ref="R7455:R7456" si="161">TRUE()</f>
        <v>1</v>
      </c>
      <c r="S7455" s="4">
        <v>0</v>
      </c>
    </row>
    <row r="7456" spans="1:19" ht="14.25" customHeight="1">
      <c r="A7456" s="4" t="s">
        <v>4270</v>
      </c>
      <c r="B7456" s="5" t="s">
        <v>4271</v>
      </c>
      <c r="C7456" s="4">
        <v>0</v>
      </c>
      <c r="D7456" s="4" t="s">
        <v>4271</v>
      </c>
      <c r="E7456" s="4" t="b">
        <f>TRUE()</f>
        <v>1</v>
      </c>
      <c r="F7456" s="4">
        <v>0</v>
      </c>
      <c r="G7456" s="4">
        <v>0</v>
      </c>
      <c r="H7456" s="3" t="s">
        <v>21</v>
      </c>
      <c r="K7456" s="4">
        <v>0</v>
      </c>
      <c r="L7456" s="4">
        <v>300000</v>
      </c>
      <c r="M7456" s="4">
        <v>0</v>
      </c>
      <c r="N7456" s="4">
        <v>0</v>
      </c>
      <c r="O7456" s="4">
        <v>0</v>
      </c>
      <c r="P7456" s="4">
        <v>0</v>
      </c>
      <c r="Q7456" s="4">
        <v>10335</v>
      </c>
      <c r="R7456" s="4" t="b">
        <f t="shared" si="161"/>
        <v>1</v>
      </c>
      <c r="S7456" s="4">
        <v>0</v>
      </c>
    </row>
    <row r="7457" spans="1:19" ht="14.25" customHeight="1">
      <c r="A7457" s="4" t="s">
        <v>4270</v>
      </c>
      <c r="B7457" s="5" t="s">
        <v>943</v>
      </c>
      <c r="C7457" s="4">
        <v>0</v>
      </c>
      <c r="D7457" s="4" t="s">
        <v>943</v>
      </c>
      <c r="E7457" s="4" t="b">
        <f t="shared" ref="E7457:E7463" si="162">FALSE()</f>
        <v>0</v>
      </c>
      <c r="F7457" s="4">
        <v>0</v>
      </c>
      <c r="G7457" s="4">
        <v>52253810</v>
      </c>
      <c r="H7457" s="3" t="s">
        <v>21</v>
      </c>
      <c r="K7457" s="4">
        <v>0</v>
      </c>
      <c r="L7457" s="4">
        <v>150000</v>
      </c>
      <c r="M7457" s="4">
        <v>0</v>
      </c>
      <c r="N7457" s="4">
        <v>0</v>
      </c>
      <c r="O7457" s="4">
        <v>0</v>
      </c>
      <c r="P7457" s="4">
        <v>0</v>
      </c>
      <c r="Q7457" s="4">
        <v>10338</v>
      </c>
      <c r="R7457" s="4" t="b">
        <f t="shared" ref="R7457:R7462" si="163">FALSE()</f>
        <v>0</v>
      </c>
      <c r="S7457" s="4">
        <v>0</v>
      </c>
    </row>
    <row r="7458" spans="1:19" ht="14.25" customHeight="1">
      <c r="A7458" s="4" t="s">
        <v>4270</v>
      </c>
      <c r="B7458" s="5"/>
      <c r="C7458" s="4">
        <v>0</v>
      </c>
      <c r="E7458" s="4" t="b">
        <f t="shared" si="162"/>
        <v>0</v>
      </c>
      <c r="F7458" s="4">
        <v>0</v>
      </c>
      <c r="G7458" s="4">
        <v>52253810</v>
      </c>
      <c r="H7458" s="6">
        <v>44104</v>
      </c>
      <c r="I7458" s="4" t="s">
        <v>2538</v>
      </c>
      <c r="J7458" s="4" t="s">
        <v>2399</v>
      </c>
      <c r="K7458" s="4">
        <v>1156</v>
      </c>
      <c r="L7458" s="4">
        <v>0</v>
      </c>
      <c r="M7458" s="4">
        <v>0</v>
      </c>
      <c r="N7458" s="4">
        <v>150000</v>
      </c>
      <c r="O7458" s="4">
        <v>0</v>
      </c>
      <c r="P7458" s="4">
        <v>150000</v>
      </c>
      <c r="Q7458" s="4">
        <v>10339</v>
      </c>
      <c r="R7458" s="4" t="b">
        <f t="shared" si="163"/>
        <v>0</v>
      </c>
      <c r="S7458" s="4">
        <v>0</v>
      </c>
    </row>
    <row r="7459" spans="1:19" ht="14.25" customHeight="1">
      <c r="A7459" s="4" t="s">
        <v>4270</v>
      </c>
      <c r="B7459" s="5" t="s">
        <v>4272</v>
      </c>
      <c r="C7459" s="4">
        <v>0</v>
      </c>
      <c r="D7459" s="4" t="s">
        <v>4272</v>
      </c>
      <c r="E7459" s="4" t="b">
        <f t="shared" si="162"/>
        <v>0</v>
      </c>
      <c r="F7459" s="4">
        <v>0</v>
      </c>
      <c r="G7459" s="4">
        <v>52253810</v>
      </c>
      <c r="H7459" s="3" t="s">
        <v>21</v>
      </c>
      <c r="K7459" s="4">
        <v>0</v>
      </c>
      <c r="L7459" s="4">
        <v>0</v>
      </c>
      <c r="M7459" s="4">
        <v>0</v>
      </c>
      <c r="N7459" s="4">
        <v>150000</v>
      </c>
      <c r="O7459" s="4">
        <v>0</v>
      </c>
      <c r="P7459" s="4">
        <v>150000</v>
      </c>
      <c r="Q7459" s="4">
        <v>10340</v>
      </c>
      <c r="R7459" s="4" t="b">
        <f t="shared" si="163"/>
        <v>0</v>
      </c>
      <c r="S7459" s="4">
        <v>0</v>
      </c>
    </row>
    <row r="7460" spans="1:19" ht="14.25" customHeight="1">
      <c r="A7460" s="4" t="s">
        <v>4270</v>
      </c>
      <c r="B7460" s="5" t="s">
        <v>960</v>
      </c>
      <c r="C7460" s="4">
        <v>0</v>
      </c>
      <c r="D7460" s="4" t="s">
        <v>960</v>
      </c>
      <c r="E7460" s="4" t="b">
        <f t="shared" si="162"/>
        <v>0</v>
      </c>
      <c r="F7460" s="4">
        <v>0</v>
      </c>
      <c r="G7460" s="4">
        <v>80503060</v>
      </c>
      <c r="H7460" s="3" t="s">
        <v>21</v>
      </c>
      <c r="K7460" s="4">
        <v>0</v>
      </c>
      <c r="L7460" s="4">
        <v>150000</v>
      </c>
      <c r="M7460" s="4">
        <v>0</v>
      </c>
      <c r="N7460" s="4">
        <v>0</v>
      </c>
      <c r="O7460" s="4">
        <v>0</v>
      </c>
      <c r="P7460" s="4">
        <v>0</v>
      </c>
      <c r="Q7460" s="4">
        <v>10343</v>
      </c>
      <c r="R7460" s="4" t="b">
        <f t="shared" si="163"/>
        <v>0</v>
      </c>
      <c r="S7460" s="4">
        <v>0</v>
      </c>
    </row>
    <row r="7461" spans="1:19" ht="14.25" customHeight="1">
      <c r="A7461" s="4" t="s">
        <v>4270</v>
      </c>
      <c r="B7461" s="5"/>
      <c r="C7461" s="4">
        <v>0</v>
      </c>
      <c r="E7461" s="4" t="b">
        <f t="shared" si="162"/>
        <v>0</v>
      </c>
      <c r="F7461" s="4">
        <v>0</v>
      </c>
      <c r="G7461" s="4">
        <v>80503060</v>
      </c>
      <c r="H7461" s="6">
        <v>43889</v>
      </c>
      <c r="I7461" s="4" t="s">
        <v>2540</v>
      </c>
      <c r="J7461" s="4" t="s">
        <v>2399</v>
      </c>
      <c r="K7461" s="4">
        <v>1063</v>
      </c>
      <c r="L7461" s="4">
        <v>0</v>
      </c>
      <c r="M7461" s="4">
        <v>0</v>
      </c>
      <c r="N7461" s="4">
        <v>150000</v>
      </c>
      <c r="O7461" s="4">
        <v>0</v>
      </c>
      <c r="P7461" s="4">
        <v>150000</v>
      </c>
      <c r="Q7461" s="4">
        <v>10344</v>
      </c>
      <c r="R7461" s="4" t="b">
        <f t="shared" si="163"/>
        <v>0</v>
      </c>
      <c r="S7461" s="4">
        <v>0</v>
      </c>
    </row>
    <row r="7462" spans="1:19" ht="14.25" customHeight="1">
      <c r="A7462" s="4" t="s">
        <v>4270</v>
      </c>
      <c r="B7462" s="5" t="s">
        <v>4273</v>
      </c>
      <c r="C7462" s="4">
        <v>0</v>
      </c>
      <c r="D7462" s="4" t="s">
        <v>4273</v>
      </c>
      <c r="E7462" s="4" t="b">
        <f t="shared" si="162"/>
        <v>0</v>
      </c>
      <c r="F7462" s="4">
        <v>0</v>
      </c>
      <c r="G7462" s="4">
        <v>80503060</v>
      </c>
      <c r="H7462" s="3" t="s">
        <v>21</v>
      </c>
      <c r="K7462" s="4">
        <v>0</v>
      </c>
      <c r="L7462" s="4">
        <v>0</v>
      </c>
      <c r="M7462" s="4">
        <v>0</v>
      </c>
      <c r="N7462" s="4">
        <v>150000</v>
      </c>
      <c r="O7462" s="4">
        <v>0</v>
      </c>
      <c r="P7462" s="4">
        <v>150000</v>
      </c>
      <c r="Q7462" s="4">
        <v>10345</v>
      </c>
      <c r="R7462" s="4" t="b">
        <f t="shared" si="163"/>
        <v>0</v>
      </c>
      <c r="S7462" s="4">
        <v>0</v>
      </c>
    </row>
    <row r="7463" spans="1:19" ht="14.25" customHeight="1">
      <c r="A7463" s="4" t="s">
        <v>4270</v>
      </c>
      <c r="B7463" s="5" t="s">
        <v>4274</v>
      </c>
      <c r="C7463" s="4">
        <v>0</v>
      </c>
      <c r="D7463" s="4" t="s">
        <v>4274</v>
      </c>
      <c r="E7463" s="4" t="b">
        <f t="shared" si="162"/>
        <v>0</v>
      </c>
      <c r="F7463" s="4">
        <v>0</v>
      </c>
      <c r="G7463" s="4">
        <v>0</v>
      </c>
      <c r="H7463" s="3" t="s">
        <v>21</v>
      </c>
      <c r="K7463" s="4">
        <v>0</v>
      </c>
      <c r="L7463" s="4">
        <v>0</v>
      </c>
      <c r="M7463" s="4">
        <v>0</v>
      </c>
      <c r="N7463" s="4">
        <v>300000</v>
      </c>
      <c r="O7463" s="4">
        <v>0</v>
      </c>
      <c r="P7463" s="4">
        <v>300000</v>
      </c>
      <c r="Q7463" s="4">
        <v>10354</v>
      </c>
      <c r="R7463" s="4" t="b">
        <f t="shared" ref="R7463:R7464" si="164">TRUE()</f>
        <v>1</v>
      </c>
      <c r="S7463" s="4">
        <v>0</v>
      </c>
    </row>
    <row r="7464" spans="1:19" ht="14.25" customHeight="1">
      <c r="A7464" s="4" t="s">
        <v>4275</v>
      </c>
      <c r="B7464" s="5" t="s">
        <v>4276</v>
      </c>
      <c r="C7464" s="4">
        <v>0</v>
      </c>
      <c r="D7464" s="4" t="s">
        <v>4276</v>
      </c>
      <c r="E7464" s="4" t="b">
        <f>TRUE()</f>
        <v>1</v>
      </c>
      <c r="F7464" s="4">
        <v>0</v>
      </c>
      <c r="G7464" s="4">
        <v>0</v>
      </c>
      <c r="H7464" s="3" t="s">
        <v>21</v>
      </c>
      <c r="K7464" s="4">
        <v>0</v>
      </c>
      <c r="L7464" s="4">
        <v>595000</v>
      </c>
      <c r="M7464" s="4">
        <v>0</v>
      </c>
      <c r="N7464" s="4">
        <v>0</v>
      </c>
      <c r="O7464" s="4">
        <v>0</v>
      </c>
      <c r="P7464" s="4">
        <v>0</v>
      </c>
      <c r="Q7464" s="4">
        <v>10357</v>
      </c>
      <c r="R7464" s="4" t="b">
        <f t="shared" si="164"/>
        <v>1</v>
      </c>
      <c r="S7464" s="4">
        <v>0</v>
      </c>
    </row>
    <row r="7465" spans="1:19" ht="14.25" customHeight="1">
      <c r="A7465" s="4" t="s">
        <v>4275</v>
      </c>
      <c r="B7465" s="5" t="s">
        <v>966</v>
      </c>
      <c r="C7465" s="4">
        <v>0</v>
      </c>
      <c r="D7465" s="4" t="s">
        <v>966</v>
      </c>
      <c r="E7465" s="4" t="b">
        <f t="shared" ref="E7465:E7471" si="165">FALSE()</f>
        <v>0</v>
      </c>
      <c r="F7465" s="4">
        <v>0</v>
      </c>
      <c r="G7465" s="4">
        <v>830015825</v>
      </c>
      <c r="H7465" s="3" t="s">
        <v>21</v>
      </c>
      <c r="K7465" s="4">
        <v>0</v>
      </c>
      <c r="L7465" s="4">
        <v>595000</v>
      </c>
      <c r="M7465" s="4">
        <v>0</v>
      </c>
      <c r="N7465" s="4">
        <v>0</v>
      </c>
      <c r="O7465" s="4">
        <v>0</v>
      </c>
      <c r="P7465" s="4">
        <v>0</v>
      </c>
      <c r="Q7465" s="4">
        <v>10402</v>
      </c>
      <c r="R7465" s="4" t="b">
        <f t="shared" ref="R7465:R7469" si="166">FALSE()</f>
        <v>0</v>
      </c>
      <c r="S7465" s="4">
        <v>0</v>
      </c>
    </row>
    <row r="7466" spans="1:19" ht="14.25" customHeight="1">
      <c r="A7466" s="4" t="s">
        <v>4275</v>
      </c>
      <c r="B7466" s="5"/>
      <c r="C7466" s="4">
        <v>0</v>
      </c>
      <c r="E7466" s="4" t="b">
        <f t="shared" si="165"/>
        <v>0</v>
      </c>
      <c r="F7466" s="4">
        <v>0</v>
      </c>
      <c r="G7466" s="4">
        <v>830015825</v>
      </c>
      <c r="H7466" s="6">
        <v>43981</v>
      </c>
      <c r="I7466" s="4" t="s">
        <v>2543</v>
      </c>
      <c r="J7466" s="4" t="s">
        <v>2399</v>
      </c>
      <c r="K7466" s="4">
        <v>1092</v>
      </c>
      <c r="L7466" s="4">
        <v>0</v>
      </c>
      <c r="M7466" s="4">
        <v>0</v>
      </c>
      <c r="N7466" s="4">
        <v>190400</v>
      </c>
      <c r="O7466" s="4">
        <v>0</v>
      </c>
      <c r="P7466" s="4">
        <v>190400</v>
      </c>
      <c r="Q7466" s="4">
        <v>10403</v>
      </c>
      <c r="R7466" s="4" t="b">
        <f t="shared" si="166"/>
        <v>0</v>
      </c>
      <c r="S7466" s="4">
        <v>0</v>
      </c>
    </row>
    <row r="7467" spans="1:19" ht="14.25" customHeight="1">
      <c r="A7467" s="4" t="s">
        <v>4275</v>
      </c>
      <c r="B7467" s="5"/>
      <c r="C7467" s="4">
        <v>0</v>
      </c>
      <c r="E7467" s="4" t="b">
        <f t="shared" si="165"/>
        <v>0</v>
      </c>
      <c r="F7467" s="4">
        <v>0</v>
      </c>
      <c r="G7467" s="4">
        <v>830015825</v>
      </c>
      <c r="H7467" s="6">
        <v>44104</v>
      </c>
      <c r="I7467" s="4" t="s">
        <v>2544</v>
      </c>
      <c r="J7467" s="4" t="s">
        <v>2399</v>
      </c>
      <c r="K7467" s="4">
        <v>1159</v>
      </c>
      <c r="L7467" s="4">
        <v>0</v>
      </c>
      <c r="M7467" s="4">
        <v>0</v>
      </c>
      <c r="N7467" s="4">
        <v>214200</v>
      </c>
      <c r="O7467" s="4">
        <v>0</v>
      </c>
      <c r="P7467" s="4">
        <v>404600</v>
      </c>
      <c r="Q7467" s="4">
        <v>10404</v>
      </c>
      <c r="R7467" s="4" t="b">
        <f t="shared" si="166"/>
        <v>0</v>
      </c>
      <c r="S7467" s="4">
        <v>0</v>
      </c>
    </row>
    <row r="7468" spans="1:19" ht="14.25" customHeight="1">
      <c r="A7468" s="4" t="s">
        <v>4275</v>
      </c>
      <c r="B7468" s="5"/>
      <c r="C7468" s="4">
        <v>0</v>
      </c>
      <c r="E7468" s="4" t="b">
        <f t="shared" si="165"/>
        <v>0</v>
      </c>
      <c r="F7468" s="4">
        <v>0</v>
      </c>
      <c r="G7468" s="4">
        <v>830015825</v>
      </c>
      <c r="H7468" s="6">
        <v>44164</v>
      </c>
      <c r="I7468" s="4" t="s">
        <v>2546</v>
      </c>
      <c r="J7468" s="4" t="s">
        <v>2399</v>
      </c>
      <c r="K7468" s="4">
        <v>1183</v>
      </c>
      <c r="L7468" s="4">
        <v>0</v>
      </c>
      <c r="M7468" s="4">
        <v>0</v>
      </c>
      <c r="N7468" s="4">
        <v>190400</v>
      </c>
      <c r="O7468" s="4">
        <v>0</v>
      </c>
      <c r="P7468" s="4">
        <v>595000</v>
      </c>
      <c r="Q7468" s="4">
        <v>10405</v>
      </c>
      <c r="R7468" s="4" t="b">
        <f t="shared" si="166"/>
        <v>0</v>
      </c>
      <c r="S7468" s="4">
        <v>0</v>
      </c>
    </row>
    <row r="7469" spans="1:19" ht="14.25" customHeight="1">
      <c r="A7469" s="4" t="s">
        <v>4275</v>
      </c>
      <c r="B7469" s="5" t="s">
        <v>4277</v>
      </c>
      <c r="C7469" s="4">
        <v>0</v>
      </c>
      <c r="D7469" s="4" t="s">
        <v>4277</v>
      </c>
      <c r="E7469" s="4" t="b">
        <f t="shared" si="165"/>
        <v>0</v>
      </c>
      <c r="F7469" s="4">
        <v>0</v>
      </c>
      <c r="G7469" s="4">
        <v>830015825</v>
      </c>
      <c r="H7469" s="3" t="s">
        <v>21</v>
      </c>
      <c r="K7469" s="4">
        <v>0</v>
      </c>
      <c r="L7469" s="4">
        <v>0</v>
      </c>
      <c r="M7469" s="4">
        <v>0</v>
      </c>
      <c r="N7469" s="4">
        <v>595000</v>
      </c>
      <c r="O7469" s="4">
        <v>0</v>
      </c>
      <c r="P7469" s="4">
        <v>595000</v>
      </c>
      <c r="Q7469" s="4">
        <v>10406</v>
      </c>
      <c r="R7469" s="4" t="b">
        <f t="shared" si="166"/>
        <v>0</v>
      </c>
      <c r="S7469" s="4">
        <v>0</v>
      </c>
    </row>
    <row r="7470" spans="1:19" ht="14.25" customHeight="1">
      <c r="A7470" s="4" t="s">
        <v>4275</v>
      </c>
      <c r="B7470" s="5" t="s">
        <v>4278</v>
      </c>
      <c r="C7470" s="4">
        <v>0</v>
      </c>
      <c r="D7470" s="4" t="s">
        <v>4278</v>
      </c>
      <c r="E7470" s="4" t="b">
        <f t="shared" si="165"/>
        <v>0</v>
      </c>
      <c r="F7470" s="4">
        <v>0</v>
      </c>
      <c r="G7470" s="4">
        <v>0</v>
      </c>
      <c r="H7470" s="3" t="s">
        <v>21</v>
      </c>
      <c r="K7470" s="4">
        <v>0</v>
      </c>
      <c r="L7470" s="4">
        <v>0</v>
      </c>
      <c r="M7470" s="4">
        <v>0</v>
      </c>
      <c r="N7470" s="4">
        <v>595000</v>
      </c>
      <c r="O7470" s="4">
        <v>0</v>
      </c>
      <c r="P7470" s="4">
        <v>595000</v>
      </c>
      <c r="Q7470" s="4">
        <v>10411</v>
      </c>
      <c r="R7470" s="4" t="b">
        <f>TRUE()</f>
        <v>1</v>
      </c>
      <c r="S7470" s="4">
        <v>0</v>
      </c>
    </row>
    <row r="7471" spans="1:19" ht="14.25" customHeight="1">
      <c r="A7471" s="4" t="s">
        <v>4186</v>
      </c>
      <c r="B7471" s="5" t="s">
        <v>4279</v>
      </c>
      <c r="C7471" s="4">
        <v>0</v>
      </c>
      <c r="D7471" s="4" t="s">
        <v>4279</v>
      </c>
      <c r="E7471" s="4" t="b">
        <f t="shared" si="165"/>
        <v>0</v>
      </c>
      <c r="F7471" s="4">
        <v>0</v>
      </c>
      <c r="G7471" s="4">
        <v>0</v>
      </c>
      <c r="H7471" s="3" t="s">
        <v>21</v>
      </c>
      <c r="K7471" s="4">
        <v>0</v>
      </c>
      <c r="L7471" s="4">
        <v>0</v>
      </c>
      <c r="M7471" s="4">
        <v>0</v>
      </c>
      <c r="N7471" s="4">
        <v>9823311</v>
      </c>
      <c r="O7471" s="4">
        <v>400000</v>
      </c>
      <c r="P7471" s="4">
        <v>9423311</v>
      </c>
      <c r="Q7471" s="4">
        <v>10440</v>
      </c>
      <c r="R7471" s="4" t="b">
        <f>FALSE()</f>
        <v>0</v>
      </c>
      <c r="S7471" s="4">
        <v>0</v>
      </c>
    </row>
    <row r="7472" spans="1:19" ht="14.25" customHeight="1">
      <c r="A7472" s="4" t="s">
        <v>4280</v>
      </c>
      <c r="B7472" s="5" t="s">
        <v>4281</v>
      </c>
      <c r="C7472" s="4">
        <v>0</v>
      </c>
      <c r="D7472" s="4" t="s">
        <v>4281</v>
      </c>
      <c r="E7472" s="4" t="b">
        <f>TRUE()</f>
        <v>1</v>
      </c>
      <c r="F7472" s="4">
        <v>0</v>
      </c>
      <c r="G7472" s="4">
        <v>0</v>
      </c>
      <c r="H7472" s="3" t="s">
        <v>21</v>
      </c>
      <c r="K7472" s="4">
        <v>0</v>
      </c>
      <c r="L7472" s="4">
        <v>750000</v>
      </c>
      <c r="M7472" s="4">
        <v>0</v>
      </c>
      <c r="N7472" s="4">
        <v>0</v>
      </c>
      <c r="O7472" s="4">
        <v>0</v>
      </c>
      <c r="P7472" s="4">
        <v>0</v>
      </c>
      <c r="Q7472" s="4">
        <v>10443</v>
      </c>
      <c r="R7472" s="4" t="b">
        <f>TRUE()</f>
        <v>1</v>
      </c>
      <c r="S7472" s="4">
        <v>0</v>
      </c>
    </row>
    <row r="7473" spans="1:19" ht="14.25" customHeight="1">
      <c r="A7473" s="4" t="s">
        <v>4280</v>
      </c>
      <c r="B7473" s="5" t="s">
        <v>841</v>
      </c>
      <c r="C7473" s="4">
        <v>0</v>
      </c>
      <c r="D7473" s="4" t="s">
        <v>841</v>
      </c>
      <c r="E7473" s="4" t="b">
        <f t="shared" ref="E7473:E7478" si="167">FALSE()</f>
        <v>0</v>
      </c>
      <c r="F7473" s="4">
        <v>0</v>
      </c>
      <c r="G7473" s="4">
        <v>16705298</v>
      </c>
      <c r="H7473" s="3" t="s">
        <v>21</v>
      </c>
      <c r="K7473" s="4">
        <v>0</v>
      </c>
      <c r="L7473" s="4">
        <v>750000</v>
      </c>
      <c r="M7473" s="4">
        <v>0</v>
      </c>
      <c r="N7473" s="4">
        <v>0</v>
      </c>
      <c r="O7473" s="4">
        <v>0</v>
      </c>
      <c r="P7473" s="4">
        <v>0</v>
      </c>
      <c r="Q7473" s="4">
        <v>10448</v>
      </c>
      <c r="R7473" s="4" t="b">
        <f t="shared" ref="R7473:R7475" si="168">FALSE()</f>
        <v>0</v>
      </c>
      <c r="S7473" s="4">
        <v>0</v>
      </c>
    </row>
    <row r="7474" spans="1:19" ht="14.25" customHeight="1">
      <c r="A7474" s="4" t="s">
        <v>4280</v>
      </c>
      <c r="B7474" s="5"/>
      <c r="C7474" s="4">
        <v>0</v>
      </c>
      <c r="E7474" s="4" t="b">
        <f t="shared" si="167"/>
        <v>0</v>
      </c>
      <c r="F7474" s="4">
        <v>0</v>
      </c>
      <c r="G7474" s="4">
        <v>16705298</v>
      </c>
      <c r="H7474" s="6">
        <v>44133</v>
      </c>
      <c r="I7474" s="7" t="s">
        <v>2536</v>
      </c>
      <c r="J7474" s="4" t="s">
        <v>2399</v>
      </c>
      <c r="K7474" s="4">
        <v>1172</v>
      </c>
      <c r="L7474" s="4">
        <v>0</v>
      </c>
      <c r="M7474" s="4">
        <v>0</v>
      </c>
      <c r="N7474" s="4">
        <v>750000</v>
      </c>
      <c r="O7474" s="4">
        <v>0</v>
      </c>
      <c r="P7474" s="4">
        <v>750000</v>
      </c>
      <c r="Q7474" s="4">
        <v>10449</v>
      </c>
      <c r="R7474" s="4" t="b">
        <f t="shared" si="168"/>
        <v>0</v>
      </c>
      <c r="S7474" s="4">
        <v>0</v>
      </c>
    </row>
    <row r="7475" spans="1:19" ht="14.25" customHeight="1">
      <c r="A7475" s="4" t="s">
        <v>4280</v>
      </c>
      <c r="B7475" s="5" t="s">
        <v>4282</v>
      </c>
      <c r="C7475" s="4">
        <v>0</v>
      </c>
      <c r="D7475" s="4" t="s">
        <v>4282</v>
      </c>
      <c r="E7475" s="4" t="b">
        <f t="shared" si="167"/>
        <v>0</v>
      </c>
      <c r="F7475" s="4">
        <v>0</v>
      </c>
      <c r="G7475" s="4">
        <v>16705298</v>
      </c>
      <c r="H7475" s="3" t="s">
        <v>21</v>
      </c>
      <c r="K7475" s="4">
        <v>0</v>
      </c>
      <c r="L7475" s="4">
        <v>0</v>
      </c>
      <c r="M7475" s="4">
        <v>0</v>
      </c>
      <c r="N7475" s="4">
        <v>750000</v>
      </c>
      <c r="O7475" s="4">
        <v>0</v>
      </c>
      <c r="P7475" s="4">
        <v>750000</v>
      </c>
      <c r="Q7475" s="4">
        <v>10450</v>
      </c>
      <c r="R7475" s="4" t="b">
        <f t="shared" si="168"/>
        <v>0</v>
      </c>
      <c r="S7475" s="4">
        <v>0</v>
      </c>
    </row>
    <row r="7476" spans="1:19" ht="14.25" customHeight="1">
      <c r="A7476" s="4" t="s">
        <v>4280</v>
      </c>
      <c r="B7476" s="5" t="s">
        <v>4283</v>
      </c>
      <c r="C7476" s="4">
        <v>0</v>
      </c>
      <c r="D7476" s="4" t="s">
        <v>4283</v>
      </c>
      <c r="E7476" s="4" t="b">
        <f t="shared" si="167"/>
        <v>0</v>
      </c>
      <c r="F7476" s="4">
        <v>0</v>
      </c>
      <c r="G7476" s="4">
        <v>0</v>
      </c>
      <c r="H7476" s="3" t="s">
        <v>21</v>
      </c>
      <c r="K7476" s="4">
        <v>0</v>
      </c>
      <c r="L7476" s="4">
        <v>0</v>
      </c>
      <c r="M7476" s="4">
        <v>0</v>
      </c>
      <c r="N7476" s="4">
        <v>750000</v>
      </c>
      <c r="O7476" s="4">
        <v>0</v>
      </c>
      <c r="P7476" s="4">
        <v>750000</v>
      </c>
      <c r="Q7476" s="4">
        <v>10461</v>
      </c>
      <c r="R7476" s="4" t="b">
        <f t="shared" ref="R7476:R7479" si="169">TRUE()</f>
        <v>1</v>
      </c>
      <c r="S7476" s="4">
        <v>0</v>
      </c>
    </row>
    <row r="7477" spans="1:19" ht="14.25" customHeight="1">
      <c r="A7477" s="4" t="s">
        <v>4184</v>
      </c>
      <c r="B7477" s="5" t="s">
        <v>4284</v>
      </c>
      <c r="C7477" s="4">
        <v>0</v>
      </c>
      <c r="D7477" s="4" t="s">
        <v>4284</v>
      </c>
      <c r="E7477" s="4" t="b">
        <f t="shared" si="167"/>
        <v>0</v>
      </c>
      <c r="F7477" s="4">
        <v>0</v>
      </c>
      <c r="G7477" s="4">
        <v>0</v>
      </c>
      <c r="H7477" s="3" t="s">
        <v>21</v>
      </c>
      <c r="K7477" s="4">
        <v>0</v>
      </c>
      <c r="L7477" s="4">
        <v>0</v>
      </c>
      <c r="M7477" s="4">
        <v>0</v>
      </c>
      <c r="N7477" s="4">
        <v>10573311</v>
      </c>
      <c r="O7477" s="4">
        <v>400000</v>
      </c>
      <c r="P7477" s="4">
        <v>10173311</v>
      </c>
      <c r="Q7477" s="4">
        <v>10504</v>
      </c>
      <c r="R7477" s="4" t="b">
        <f t="shared" si="169"/>
        <v>1</v>
      </c>
      <c r="S7477" s="4">
        <v>0</v>
      </c>
    </row>
    <row r="7478" spans="1:19" ht="14.25" customHeight="1">
      <c r="A7478" s="4" t="s">
        <v>4285</v>
      </c>
      <c r="B7478" s="5" t="s">
        <v>4286</v>
      </c>
      <c r="C7478" s="4">
        <v>2</v>
      </c>
      <c r="D7478" s="4" t="s">
        <v>4286</v>
      </c>
      <c r="E7478" s="4" t="b">
        <f t="shared" si="167"/>
        <v>0</v>
      </c>
      <c r="F7478" s="4">
        <v>0</v>
      </c>
      <c r="G7478" s="4">
        <v>0</v>
      </c>
      <c r="H7478" s="3" t="s">
        <v>21</v>
      </c>
      <c r="K7478" s="4">
        <v>0</v>
      </c>
      <c r="L7478" s="4">
        <v>1400090</v>
      </c>
      <c r="M7478" s="4">
        <v>0</v>
      </c>
      <c r="N7478" s="4">
        <v>0</v>
      </c>
      <c r="O7478" s="4">
        <v>0</v>
      </c>
      <c r="P7478" s="4">
        <v>0</v>
      </c>
      <c r="Q7478" s="4">
        <v>10506</v>
      </c>
      <c r="R7478" s="4" t="b">
        <f t="shared" si="169"/>
        <v>1</v>
      </c>
      <c r="S7478" s="4">
        <v>0</v>
      </c>
    </row>
    <row r="7479" spans="1:19" ht="14.25" customHeight="1">
      <c r="A7479" s="4" t="s">
        <v>4287</v>
      </c>
      <c r="B7479" s="5" t="s">
        <v>4288</v>
      </c>
      <c r="C7479" s="4">
        <v>0</v>
      </c>
      <c r="D7479" s="4" t="s">
        <v>4288</v>
      </c>
      <c r="E7479" s="4" t="b">
        <f>TRUE()</f>
        <v>1</v>
      </c>
      <c r="F7479" s="4">
        <v>0</v>
      </c>
      <c r="G7479" s="4">
        <v>0</v>
      </c>
      <c r="H7479" s="3" t="s">
        <v>21</v>
      </c>
      <c r="K7479" s="4">
        <v>0</v>
      </c>
      <c r="L7479" s="4">
        <v>700045</v>
      </c>
      <c r="M7479" s="4">
        <v>0</v>
      </c>
      <c r="N7479" s="4">
        <v>0</v>
      </c>
      <c r="O7479" s="4">
        <v>0</v>
      </c>
      <c r="P7479" s="4">
        <v>0</v>
      </c>
      <c r="Q7479" s="4">
        <v>10508</v>
      </c>
      <c r="R7479" s="4" t="b">
        <f t="shared" si="169"/>
        <v>1</v>
      </c>
      <c r="S7479" s="4">
        <v>0</v>
      </c>
    </row>
    <row r="7480" spans="1:19" ht="14.25" customHeight="1">
      <c r="A7480" s="4" t="s">
        <v>4287</v>
      </c>
      <c r="B7480" s="5" t="s">
        <v>831</v>
      </c>
      <c r="C7480" s="4">
        <v>0</v>
      </c>
      <c r="D7480" s="4" t="s">
        <v>831</v>
      </c>
      <c r="E7480" s="4" t="b">
        <f t="shared" ref="E7480:E7508" si="170">FALSE()</f>
        <v>0</v>
      </c>
      <c r="F7480" s="4">
        <v>0</v>
      </c>
      <c r="G7480" s="4">
        <v>2996611</v>
      </c>
      <c r="H7480" s="3" t="s">
        <v>21</v>
      </c>
      <c r="K7480" s="4">
        <v>0</v>
      </c>
      <c r="L7480" s="4">
        <v>152000</v>
      </c>
      <c r="M7480" s="4">
        <v>0</v>
      </c>
      <c r="N7480" s="4">
        <v>0</v>
      </c>
      <c r="O7480" s="4">
        <v>0</v>
      </c>
      <c r="P7480" s="4">
        <v>0</v>
      </c>
      <c r="Q7480" s="4">
        <v>10509</v>
      </c>
      <c r="R7480" s="4" t="b">
        <f t="shared" ref="R7480:R7504" si="171">FALSE()</f>
        <v>0</v>
      </c>
      <c r="S7480" s="4">
        <v>0</v>
      </c>
    </row>
    <row r="7481" spans="1:19" ht="14.25" customHeight="1">
      <c r="A7481" s="4" t="s">
        <v>4287</v>
      </c>
      <c r="B7481" s="5"/>
      <c r="C7481" s="4">
        <v>0</v>
      </c>
      <c r="E7481" s="4" t="b">
        <f t="shared" si="170"/>
        <v>0</v>
      </c>
      <c r="F7481" s="4">
        <v>0</v>
      </c>
      <c r="G7481" s="4">
        <v>2996611</v>
      </c>
      <c r="H7481" s="6">
        <v>43860</v>
      </c>
      <c r="I7481" s="4" t="s">
        <v>2605</v>
      </c>
      <c r="J7481" s="4" t="s">
        <v>2399</v>
      </c>
      <c r="K7481" s="4">
        <v>1049</v>
      </c>
      <c r="L7481" s="4">
        <v>0</v>
      </c>
      <c r="M7481" s="4">
        <v>0</v>
      </c>
      <c r="N7481" s="4">
        <v>152000</v>
      </c>
      <c r="O7481" s="4">
        <v>0</v>
      </c>
      <c r="P7481" s="4">
        <v>152000</v>
      </c>
      <c r="Q7481" s="4">
        <v>10510</v>
      </c>
      <c r="R7481" s="4" t="b">
        <f t="shared" si="171"/>
        <v>0</v>
      </c>
      <c r="S7481" s="4">
        <v>0</v>
      </c>
    </row>
    <row r="7482" spans="1:19" ht="14.25" customHeight="1">
      <c r="A7482" s="4" t="s">
        <v>4287</v>
      </c>
      <c r="B7482" s="5" t="s">
        <v>4289</v>
      </c>
      <c r="C7482" s="4">
        <v>0</v>
      </c>
      <c r="D7482" s="4" t="s">
        <v>4289</v>
      </c>
      <c r="E7482" s="4" t="b">
        <f t="shared" si="170"/>
        <v>0</v>
      </c>
      <c r="F7482" s="4">
        <v>0</v>
      </c>
      <c r="G7482" s="4">
        <v>2996611</v>
      </c>
      <c r="H7482" s="3" t="s">
        <v>21</v>
      </c>
      <c r="K7482" s="4">
        <v>0</v>
      </c>
      <c r="L7482" s="4">
        <v>0</v>
      </c>
      <c r="M7482" s="4">
        <v>0</v>
      </c>
      <c r="N7482" s="4">
        <v>152000</v>
      </c>
      <c r="O7482" s="4">
        <v>0</v>
      </c>
      <c r="P7482" s="4">
        <v>152000</v>
      </c>
      <c r="Q7482" s="4">
        <v>10511</v>
      </c>
      <c r="R7482" s="4" t="b">
        <f t="shared" si="171"/>
        <v>0</v>
      </c>
      <c r="S7482" s="4">
        <v>0</v>
      </c>
    </row>
    <row r="7483" spans="1:19" ht="14.25" customHeight="1">
      <c r="A7483" s="4" t="s">
        <v>4287</v>
      </c>
      <c r="B7483" s="5" t="s">
        <v>4290</v>
      </c>
      <c r="C7483" s="4">
        <v>0</v>
      </c>
      <c r="D7483" s="4" t="s">
        <v>4290</v>
      </c>
      <c r="E7483" s="4" t="b">
        <f t="shared" si="170"/>
        <v>0</v>
      </c>
      <c r="F7483" s="4">
        <v>0</v>
      </c>
      <c r="G7483" s="4">
        <v>79151118</v>
      </c>
      <c r="H7483" s="3" t="s">
        <v>21</v>
      </c>
      <c r="K7483" s="4">
        <v>0</v>
      </c>
      <c r="L7483" s="4">
        <v>105000</v>
      </c>
      <c r="M7483" s="4">
        <v>0</v>
      </c>
      <c r="N7483" s="4">
        <v>0</v>
      </c>
      <c r="O7483" s="4">
        <v>0</v>
      </c>
      <c r="P7483" s="4">
        <v>0</v>
      </c>
      <c r="Q7483" s="4">
        <v>10554</v>
      </c>
      <c r="R7483" s="4" t="b">
        <f t="shared" si="171"/>
        <v>0</v>
      </c>
      <c r="S7483" s="4">
        <v>0</v>
      </c>
    </row>
    <row r="7484" spans="1:19" ht="14.25" customHeight="1">
      <c r="A7484" s="4" t="s">
        <v>4287</v>
      </c>
      <c r="B7484" s="5"/>
      <c r="C7484" s="4">
        <v>0</v>
      </c>
      <c r="E7484" s="4" t="b">
        <f t="shared" si="170"/>
        <v>0</v>
      </c>
      <c r="F7484" s="4">
        <v>0</v>
      </c>
      <c r="G7484" s="4">
        <v>79151118</v>
      </c>
      <c r="H7484" s="6">
        <v>44194</v>
      </c>
      <c r="I7484" s="4" t="s">
        <v>4291</v>
      </c>
      <c r="J7484" s="4" t="s">
        <v>2399</v>
      </c>
      <c r="K7484" s="4">
        <v>1195</v>
      </c>
      <c r="L7484" s="4">
        <v>0</v>
      </c>
      <c r="M7484" s="4">
        <v>0</v>
      </c>
      <c r="N7484" s="4">
        <v>105000</v>
      </c>
      <c r="O7484" s="4">
        <v>0</v>
      </c>
      <c r="P7484" s="4">
        <v>105000</v>
      </c>
      <c r="Q7484" s="4">
        <v>10555</v>
      </c>
      <c r="R7484" s="4" t="b">
        <f t="shared" si="171"/>
        <v>0</v>
      </c>
      <c r="S7484" s="4">
        <v>0</v>
      </c>
    </row>
    <row r="7485" spans="1:19" ht="14.25" customHeight="1">
      <c r="A7485" s="4" t="s">
        <v>4287</v>
      </c>
      <c r="B7485" s="5" t="s">
        <v>4292</v>
      </c>
      <c r="C7485" s="4">
        <v>0</v>
      </c>
      <c r="D7485" s="4" t="s">
        <v>4292</v>
      </c>
      <c r="E7485" s="4" t="b">
        <f t="shared" si="170"/>
        <v>0</v>
      </c>
      <c r="F7485" s="4">
        <v>0</v>
      </c>
      <c r="G7485" s="4">
        <v>79151118</v>
      </c>
      <c r="H7485" s="3" t="s">
        <v>21</v>
      </c>
      <c r="K7485" s="4">
        <v>0</v>
      </c>
      <c r="L7485" s="4">
        <v>0</v>
      </c>
      <c r="M7485" s="4">
        <v>0</v>
      </c>
      <c r="N7485" s="4">
        <v>105000</v>
      </c>
      <c r="O7485" s="4">
        <v>0</v>
      </c>
      <c r="P7485" s="4">
        <v>105000</v>
      </c>
      <c r="Q7485" s="4">
        <v>10556</v>
      </c>
      <c r="R7485" s="4" t="b">
        <f t="shared" si="171"/>
        <v>0</v>
      </c>
      <c r="S7485" s="4">
        <v>0</v>
      </c>
    </row>
    <row r="7486" spans="1:19" ht="14.25" customHeight="1">
      <c r="A7486" s="4" t="s">
        <v>4287</v>
      </c>
      <c r="B7486" s="5" t="s">
        <v>4204</v>
      </c>
      <c r="C7486" s="4">
        <v>0</v>
      </c>
      <c r="D7486" s="4" t="s">
        <v>4204</v>
      </c>
      <c r="E7486" s="4" t="b">
        <f t="shared" si="170"/>
        <v>0</v>
      </c>
      <c r="F7486" s="4">
        <v>0</v>
      </c>
      <c r="G7486" s="4">
        <v>222222222</v>
      </c>
      <c r="H7486" s="3" t="s">
        <v>21</v>
      </c>
      <c r="K7486" s="4">
        <v>0</v>
      </c>
      <c r="L7486" s="4">
        <v>3000</v>
      </c>
      <c r="M7486" s="4">
        <v>0</v>
      </c>
      <c r="N7486" s="4">
        <v>0</v>
      </c>
      <c r="O7486" s="4">
        <v>0</v>
      </c>
      <c r="P7486" s="4">
        <v>0</v>
      </c>
      <c r="Q7486" s="4">
        <v>10579</v>
      </c>
      <c r="R7486" s="4" t="b">
        <f t="shared" si="171"/>
        <v>0</v>
      </c>
      <c r="S7486" s="4">
        <v>0</v>
      </c>
    </row>
    <row r="7487" spans="1:19" ht="14.25" customHeight="1">
      <c r="A7487" s="4" t="s">
        <v>4287</v>
      </c>
      <c r="B7487" s="5"/>
      <c r="C7487" s="4">
        <v>0</v>
      </c>
      <c r="E7487" s="4" t="b">
        <f t="shared" si="170"/>
        <v>0</v>
      </c>
      <c r="F7487" s="4">
        <v>0</v>
      </c>
      <c r="G7487" s="4">
        <v>222222222</v>
      </c>
      <c r="H7487" s="6">
        <v>44027</v>
      </c>
      <c r="I7487" s="4" t="s">
        <v>4293</v>
      </c>
      <c r="J7487" s="4" t="s">
        <v>2399</v>
      </c>
      <c r="K7487" s="4">
        <v>1120</v>
      </c>
      <c r="L7487" s="4">
        <v>0</v>
      </c>
      <c r="M7487" s="4">
        <v>0</v>
      </c>
      <c r="N7487" s="4">
        <v>3000</v>
      </c>
      <c r="O7487" s="4">
        <v>0</v>
      </c>
      <c r="P7487" s="4">
        <v>3000</v>
      </c>
      <c r="Q7487" s="4">
        <v>10580</v>
      </c>
      <c r="R7487" s="4" t="b">
        <f t="shared" si="171"/>
        <v>0</v>
      </c>
      <c r="S7487" s="4">
        <v>0</v>
      </c>
    </row>
    <row r="7488" spans="1:19" ht="14.25" customHeight="1">
      <c r="A7488" s="4" t="s">
        <v>4287</v>
      </c>
      <c r="B7488" s="5" t="s">
        <v>4294</v>
      </c>
      <c r="C7488" s="4">
        <v>0</v>
      </c>
      <c r="D7488" s="4" t="s">
        <v>4294</v>
      </c>
      <c r="E7488" s="4" t="b">
        <f t="shared" si="170"/>
        <v>0</v>
      </c>
      <c r="F7488" s="4">
        <v>0</v>
      </c>
      <c r="G7488" s="4">
        <v>222222222</v>
      </c>
      <c r="H7488" s="3" t="s">
        <v>21</v>
      </c>
      <c r="K7488" s="4">
        <v>0</v>
      </c>
      <c r="L7488" s="4">
        <v>0</v>
      </c>
      <c r="M7488" s="4">
        <v>0</v>
      </c>
      <c r="N7488" s="4">
        <v>3000</v>
      </c>
      <c r="O7488" s="4">
        <v>0</v>
      </c>
      <c r="P7488" s="4">
        <v>3000</v>
      </c>
      <c r="Q7488" s="4">
        <v>10581</v>
      </c>
      <c r="R7488" s="4" t="b">
        <f t="shared" si="171"/>
        <v>0</v>
      </c>
      <c r="S7488" s="4">
        <v>0</v>
      </c>
    </row>
    <row r="7489" spans="1:19" ht="14.25" customHeight="1">
      <c r="A7489" s="4" t="s">
        <v>4287</v>
      </c>
      <c r="B7489" s="5" t="s">
        <v>4295</v>
      </c>
      <c r="C7489" s="4">
        <v>0</v>
      </c>
      <c r="D7489" s="4" t="s">
        <v>4295</v>
      </c>
      <c r="E7489" s="4" t="b">
        <f t="shared" si="170"/>
        <v>0</v>
      </c>
      <c r="F7489" s="4">
        <v>0</v>
      </c>
      <c r="G7489" s="4">
        <v>900498730</v>
      </c>
      <c r="H7489" s="3" t="s">
        <v>21</v>
      </c>
      <c r="K7489" s="4">
        <v>0</v>
      </c>
      <c r="L7489" s="4">
        <v>326600</v>
      </c>
      <c r="M7489" s="4">
        <v>0</v>
      </c>
      <c r="N7489" s="4">
        <v>0</v>
      </c>
      <c r="O7489" s="4">
        <v>0</v>
      </c>
      <c r="P7489" s="4">
        <v>0</v>
      </c>
      <c r="Q7489" s="4">
        <v>10608</v>
      </c>
      <c r="R7489" s="4" t="b">
        <f t="shared" si="171"/>
        <v>0</v>
      </c>
      <c r="S7489" s="4">
        <v>0</v>
      </c>
    </row>
    <row r="7490" spans="1:19" ht="14.25" customHeight="1">
      <c r="A7490" s="4" t="s">
        <v>4287</v>
      </c>
      <c r="B7490" s="5"/>
      <c r="C7490" s="4">
        <v>0</v>
      </c>
      <c r="E7490" s="4" t="b">
        <f t="shared" si="170"/>
        <v>0</v>
      </c>
      <c r="F7490" s="4">
        <v>0</v>
      </c>
      <c r="G7490" s="4">
        <v>900498730</v>
      </c>
      <c r="H7490" s="6">
        <v>44164</v>
      </c>
      <c r="I7490" s="4" t="s">
        <v>4296</v>
      </c>
      <c r="J7490" s="4" t="s">
        <v>2399</v>
      </c>
      <c r="K7490" s="4">
        <v>1186</v>
      </c>
      <c r="L7490" s="4">
        <v>0</v>
      </c>
      <c r="M7490" s="4">
        <v>0</v>
      </c>
      <c r="N7490" s="4">
        <v>28000</v>
      </c>
      <c r="O7490" s="4">
        <v>0</v>
      </c>
      <c r="P7490" s="4">
        <v>28000</v>
      </c>
      <c r="Q7490" s="4">
        <v>10609</v>
      </c>
      <c r="R7490" s="4" t="b">
        <f t="shared" si="171"/>
        <v>0</v>
      </c>
      <c r="S7490" s="4">
        <v>0</v>
      </c>
    </row>
    <row r="7491" spans="1:19" ht="14.25" customHeight="1">
      <c r="A7491" s="4" t="s">
        <v>4287</v>
      </c>
      <c r="B7491" s="5"/>
      <c r="C7491" s="4">
        <v>0</v>
      </c>
      <c r="E7491" s="4" t="b">
        <f t="shared" si="170"/>
        <v>0</v>
      </c>
      <c r="F7491" s="4">
        <v>0</v>
      </c>
      <c r="G7491" s="4">
        <v>900498730</v>
      </c>
      <c r="H7491" s="6">
        <v>44164</v>
      </c>
      <c r="I7491" s="4" t="s">
        <v>4297</v>
      </c>
      <c r="J7491" s="4" t="s">
        <v>2399</v>
      </c>
      <c r="K7491" s="4">
        <v>1186</v>
      </c>
      <c r="L7491" s="4">
        <v>0</v>
      </c>
      <c r="M7491" s="4">
        <v>0</v>
      </c>
      <c r="N7491" s="4">
        <v>295600</v>
      </c>
      <c r="O7491" s="4">
        <v>0</v>
      </c>
      <c r="P7491" s="4">
        <v>323600</v>
      </c>
      <c r="Q7491" s="4">
        <v>10610</v>
      </c>
      <c r="R7491" s="4" t="b">
        <f t="shared" si="171"/>
        <v>0</v>
      </c>
      <c r="S7491" s="4">
        <v>0</v>
      </c>
    </row>
    <row r="7492" spans="1:19" ht="14.25" customHeight="1">
      <c r="A7492" s="4" t="s">
        <v>4287</v>
      </c>
      <c r="B7492" s="5"/>
      <c r="C7492" s="4">
        <v>0</v>
      </c>
      <c r="E7492" s="4" t="b">
        <f t="shared" si="170"/>
        <v>0</v>
      </c>
      <c r="F7492" s="4">
        <v>0</v>
      </c>
      <c r="G7492" s="4">
        <v>900498730</v>
      </c>
      <c r="H7492" s="6">
        <v>44194</v>
      </c>
      <c r="I7492" s="4" t="s">
        <v>4298</v>
      </c>
      <c r="J7492" s="4" t="s">
        <v>2399</v>
      </c>
      <c r="K7492" s="4">
        <v>1195</v>
      </c>
      <c r="L7492" s="4">
        <v>0</v>
      </c>
      <c r="M7492" s="4">
        <v>0</v>
      </c>
      <c r="N7492" s="4">
        <v>3000</v>
      </c>
      <c r="O7492" s="4">
        <v>0</v>
      </c>
      <c r="P7492" s="4">
        <v>326600</v>
      </c>
      <c r="Q7492" s="4">
        <v>10611</v>
      </c>
      <c r="R7492" s="4" t="b">
        <f t="shared" si="171"/>
        <v>0</v>
      </c>
      <c r="S7492" s="4">
        <v>0</v>
      </c>
    </row>
    <row r="7493" spans="1:19" ht="14.25" customHeight="1">
      <c r="A7493" s="4" t="s">
        <v>4287</v>
      </c>
      <c r="B7493" s="5" t="s">
        <v>4299</v>
      </c>
      <c r="C7493" s="4">
        <v>0</v>
      </c>
      <c r="D7493" s="4" t="s">
        <v>4299</v>
      </c>
      <c r="E7493" s="4" t="b">
        <f t="shared" si="170"/>
        <v>0</v>
      </c>
      <c r="F7493" s="4">
        <v>0</v>
      </c>
      <c r="G7493" s="4">
        <v>900498730</v>
      </c>
      <c r="H7493" s="3" t="s">
        <v>21</v>
      </c>
      <c r="K7493" s="4">
        <v>0</v>
      </c>
      <c r="L7493" s="4">
        <v>0</v>
      </c>
      <c r="M7493" s="4">
        <v>0</v>
      </c>
      <c r="N7493" s="4">
        <v>326600</v>
      </c>
      <c r="O7493" s="4">
        <v>0</v>
      </c>
      <c r="P7493" s="4">
        <v>326600</v>
      </c>
      <c r="Q7493" s="4">
        <v>10612</v>
      </c>
      <c r="R7493" s="4" t="b">
        <f t="shared" si="171"/>
        <v>0</v>
      </c>
      <c r="S7493" s="4">
        <v>0</v>
      </c>
    </row>
    <row r="7494" spans="1:19" ht="14.25" customHeight="1">
      <c r="A7494" s="4" t="s">
        <v>4287</v>
      </c>
      <c r="B7494" s="5" t="s">
        <v>4208</v>
      </c>
      <c r="C7494" s="4">
        <v>0</v>
      </c>
      <c r="D7494" s="4" t="s">
        <v>4208</v>
      </c>
      <c r="E7494" s="4" t="b">
        <f t="shared" si="170"/>
        <v>0</v>
      </c>
      <c r="F7494" s="4">
        <v>0</v>
      </c>
      <c r="G7494" s="4">
        <v>900511438</v>
      </c>
      <c r="H7494" s="3" t="s">
        <v>21</v>
      </c>
      <c r="K7494" s="4">
        <v>0</v>
      </c>
      <c r="L7494" s="4">
        <v>36000</v>
      </c>
      <c r="M7494" s="4">
        <v>0</v>
      </c>
      <c r="N7494" s="4">
        <v>0</v>
      </c>
      <c r="O7494" s="4">
        <v>0</v>
      </c>
      <c r="P7494" s="4">
        <v>0</v>
      </c>
      <c r="Q7494" s="4">
        <v>10615</v>
      </c>
      <c r="R7494" s="4" t="b">
        <f t="shared" si="171"/>
        <v>0</v>
      </c>
      <c r="S7494" s="4">
        <v>0</v>
      </c>
    </row>
    <row r="7495" spans="1:19" ht="14.25" customHeight="1">
      <c r="A7495" s="4" t="s">
        <v>4287</v>
      </c>
      <c r="B7495" s="5"/>
      <c r="C7495" s="4">
        <v>0</v>
      </c>
      <c r="E7495" s="4" t="b">
        <f t="shared" si="170"/>
        <v>0</v>
      </c>
      <c r="F7495" s="4">
        <v>0</v>
      </c>
      <c r="G7495" s="4">
        <v>900511438</v>
      </c>
      <c r="H7495" s="6">
        <v>44164</v>
      </c>
      <c r="I7495" s="4" t="s">
        <v>4300</v>
      </c>
      <c r="J7495" s="4" t="s">
        <v>2399</v>
      </c>
      <c r="K7495" s="4">
        <v>1186</v>
      </c>
      <c r="L7495" s="4">
        <v>0</v>
      </c>
      <c r="M7495" s="4">
        <v>0</v>
      </c>
      <c r="N7495" s="4">
        <v>36000</v>
      </c>
      <c r="O7495" s="4">
        <v>0</v>
      </c>
      <c r="P7495" s="4">
        <v>36000</v>
      </c>
      <c r="Q7495" s="4">
        <v>10616</v>
      </c>
      <c r="R7495" s="4" t="b">
        <f t="shared" si="171"/>
        <v>0</v>
      </c>
      <c r="S7495" s="4">
        <v>0</v>
      </c>
    </row>
    <row r="7496" spans="1:19" ht="14.25" customHeight="1">
      <c r="A7496" s="4" t="s">
        <v>4287</v>
      </c>
      <c r="B7496" s="5" t="s">
        <v>4301</v>
      </c>
      <c r="C7496" s="4">
        <v>0</v>
      </c>
      <c r="D7496" s="4" t="s">
        <v>4301</v>
      </c>
      <c r="E7496" s="4" t="b">
        <f t="shared" si="170"/>
        <v>0</v>
      </c>
      <c r="F7496" s="4">
        <v>0</v>
      </c>
      <c r="G7496" s="4">
        <v>900511438</v>
      </c>
      <c r="H7496" s="3" t="s">
        <v>21</v>
      </c>
      <c r="K7496" s="4">
        <v>0</v>
      </c>
      <c r="L7496" s="4">
        <v>0</v>
      </c>
      <c r="M7496" s="4">
        <v>0</v>
      </c>
      <c r="N7496" s="4">
        <v>36000</v>
      </c>
      <c r="O7496" s="4">
        <v>0</v>
      </c>
      <c r="P7496" s="4">
        <v>36000</v>
      </c>
      <c r="Q7496" s="4">
        <v>10617</v>
      </c>
      <c r="R7496" s="4" t="b">
        <f t="shared" si="171"/>
        <v>0</v>
      </c>
      <c r="S7496" s="4">
        <v>0</v>
      </c>
    </row>
    <row r="7497" spans="1:19" ht="14.25" customHeight="1">
      <c r="A7497" s="4" t="s">
        <v>4287</v>
      </c>
      <c r="B7497" s="5" t="s">
        <v>995</v>
      </c>
      <c r="C7497" s="4">
        <v>0</v>
      </c>
      <c r="D7497" s="4" t="s">
        <v>995</v>
      </c>
      <c r="E7497" s="4" t="b">
        <f t="shared" si="170"/>
        <v>0</v>
      </c>
      <c r="F7497" s="4">
        <v>0</v>
      </c>
      <c r="G7497" s="4">
        <v>901012876</v>
      </c>
      <c r="H7497" s="3" t="s">
        <v>21</v>
      </c>
      <c r="K7497" s="4">
        <v>0</v>
      </c>
      <c r="L7497" s="4">
        <v>10100</v>
      </c>
      <c r="M7497" s="4">
        <v>0</v>
      </c>
      <c r="N7497" s="4">
        <v>0</v>
      </c>
      <c r="O7497" s="4">
        <v>0</v>
      </c>
      <c r="P7497" s="4">
        <v>0</v>
      </c>
      <c r="Q7497" s="4">
        <v>10626</v>
      </c>
      <c r="R7497" s="4" t="b">
        <f t="shared" si="171"/>
        <v>0</v>
      </c>
      <c r="S7497" s="4">
        <v>0</v>
      </c>
    </row>
    <row r="7498" spans="1:19" ht="14.25" customHeight="1">
      <c r="A7498" s="4" t="s">
        <v>4287</v>
      </c>
      <c r="B7498" s="5"/>
      <c r="C7498" s="4">
        <v>0</v>
      </c>
      <c r="E7498" s="4" t="b">
        <f t="shared" si="170"/>
        <v>0</v>
      </c>
      <c r="F7498" s="4">
        <v>0</v>
      </c>
      <c r="G7498" s="4">
        <v>901012876</v>
      </c>
      <c r="H7498" s="6">
        <v>44027</v>
      </c>
      <c r="I7498" s="4" t="s">
        <v>4302</v>
      </c>
      <c r="J7498" s="4" t="s">
        <v>2399</v>
      </c>
      <c r="K7498" s="4">
        <v>1120</v>
      </c>
      <c r="L7498" s="4">
        <v>0</v>
      </c>
      <c r="M7498" s="4">
        <v>0</v>
      </c>
      <c r="N7498" s="4">
        <v>10100</v>
      </c>
      <c r="O7498" s="4">
        <v>0</v>
      </c>
      <c r="P7498" s="4">
        <v>10100</v>
      </c>
      <c r="Q7498" s="4">
        <v>10627</v>
      </c>
      <c r="R7498" s="4" t="b">
        <f t="shared" si="171"/>
        <v>0</v>
      </c>
      <c r="S7498" s="4">
        <v>0</v>
      </c>
    </row>
    <row r="7499" spans="1:19" ht="14.25" customHeight="1">
      <c r="A7499" s="4" t="s">
        <v>4287</v>
      </c>
      <c r="B7499" s="5" t="s">
        <v>4303</v>
      </c>
      <c r="C7499" s="4">
        <v>0</v>
      </c>
      <c r="D7499" s="4" t="s">
        <v>4303</v>
      </c>
      <c r="E7499" s="4" t="b">
        <f t="shared" si="170"/>
        <v>0</v>
      </c>
      <c r="F7499" s="4">
        <v>0</v>
      </c>
      <c r="G7499" s="4">
        <v>901012876</v>
      </c>
      <c r="H7499" s="3" t="s">
        <v>21</v>
      </c>
      <c r="K7499" s="4">
        <v>0</v>
      </c>
      <c r="L7499" s="4">
        <v>0</v>
      </c>
      <c r="M7499" s="4">
        <v>0</v>
      </c>
      <c r="N7499" s="4">
        <v>10100</v>
      </c>
      <c r="O7499" s="4">
        <v>0</v>
      </c>
      <c r="P7499" s="4">
        <v>10100</v>
      </c>
      <c r="Q7499" s="4">
        <v>10628</v>
      </c>
      <c r="R7499" s="4" t="b">
        <f t="shared" si="171"/>
        <v>0</v>
      </c>
      <c r="S7499" s="4">
        <v>0</v>
      </c>
    </row>
    <row r="7500" spans="1:19" ht="14.25" customHeight="1">
      <c r="A7500" s="4" t="s">
        <v>4287</v>
      </c>
      <c r="B7500" s="5" t="s">
        <v>1009</v>
      </c>
      <c r="C7500" s="4">
        <v>0</v>
      </c>
      <c r="D7500" s="4" t="s">
        <v>1009</v>
      </c>
      <c r="E7500" s="4" t="b">
        <f t="shared" si="170"/>
        <v>0</v>
      </c>
      <c r="F7500" s="4">
        <v>0</v>
      </c>
      <c r="G7500" s="4">
        <v>901278738</v>
      </c>
      <c r="H7500" s="3" t="s">
        <v>21</v>
      </c>
      <c r="K7500" s="4">
        <v>0</v>
      </c>
      <c r="L7500" s="4">
        <v>67345</v>
      </c>
      <c r="M7500" s="4">
        <v>0</v>
      </c>
      <c r="N7500" s="4">
        <v>0</v>
      </c>
      <c r="O7500" s="4">
        <v>0</v>
      </c>
      <c r="P7500" s="4">
        <v>0</v>
      </c>
      <c r="Q7500" s="4">
        <v>10629</v>
      </c>
      <c r="R7500" s="4" t="b">
        <f t="shared" si="171"/>
        <v>0</v>
      </c>
      <c r="S7500" s="4">
        <v>0</v>
      </c>
    </row>
    <row r="7501" spans="1:19" ht="14.25" customHeight="1">
      <c r="A7501" s="4" t="s">
        <v>4287</v>
      </c>
      <c r="B7501" s="5"/>
      <c r="C7501" s="4">
        <v>0</v>
      </c>
      <c r="E7501" s="4" t="b">
        <f t="shared" si="170"/>
        <v>0</v>
      </c>
      <c r="F7501" s="4">
        <v>0</v>
      </c>
      <c r="G7501" s="4">
        <v>901278738</v>
      </c>
      <c r="H7501" s="6">
        <v>43889</v>
      </c>
      <c r="I7501" s="4" t="s">
        <v>4304</v>
      </c>
      <c r="J7501" s="4" t="s">
        <v>2399</v>
      </c>
      <c r="K7501" s="4">
        <v>1064</v>
      </c>
      <c r="L7501" s="4">
        <v>0</v>
      </c>
      <c r="M7501" s="4">
        <v>0</v>
      </c>
      <c r="N7501" s="4">
        <v>14500</v>
      </c>
      <c r="O7501" s="4">
        <v>0</v>
      </c>
      <c r="P7501" s="4">
        <v>14500</v>
      </c>
      <c r="Q7501" s="4">
        <v>10630</v>
      </c>
      <c r="R7501" s="4" t="b">
        <f t="shared" si="171"/>
        <v>0</v>
      </c>
      <c r="S7501" s="4">
        <v>0</v>
      </c>
    </row>
    <row r="7502" spans="1:19" ht="14.25" customHeight="1">
      <c r="A7502" s="4" t="s">
        <v>4287</v>
      </c>
      <c r="B7502" s="5"/>
      <c r="C7502" s="4">
        <v>0</v>
      </c>
      <c r="E7502" s="4" t="b">
        <f t="shared" si="170"/>
        <v>0</v>
      </c>
      <c r="F7502" s="4">
        <v>0</v>
      </c>
      <c r="G7502" s="4">
        <v>901278738</v>
      </c>
      <c r="H7502" s="6">
        <v>44027</v>
      </c>
      <c r="I7502" s="4" t="s">
        <v>4305</v>
      </c>
      <c r="J7502" s="4" t="s">
        <v>2399</v>
      </c>
      <c r="K7502" s="4">
        <v>1120</v>
      </c>
      <c r="L7502" s="4">
        <v>0</v>
      </c>
      <c r="M7502" s="4">
        <v>0</v>
      </c>
      <c r="N7502" s="4">
        <v>30345</v>
      </c>
      <c r="O7502" s="4">
        <v>0</v>
      </c>
      <c r="P7502" s="4">
        <v>44845</v>
      </c>
      <c r="Q7502" s="4">
        <v>10631</v>
      </c>
      <c r="R7502" s="4" t="b">
        <f t="shared" si="171"/>
        <v>0</v>
      </c>
      <c r="S7502" s="4">
        <v>0</v>
      </c>
    </row>
    <row r="7503" spans="1:19" ht="14.25" customHeight="1">
      <c r="A7503" s="4" t="s">
        <v>4287</v>
      </c>
      <c r="B7503" s="5"/>
      <c r="C7503" s="4">
        <v>0</v>
      </c>
      <c r="E7503" s="4" t="b">
        <f t="shared" si="170"/>
        <v>0</v>
      </c>
      <c r="F7503" s="4">
        <v>0</v>
      </c>
      <c r="G7503" s="4">
        <v>901278738</v>
      </c>
      <c r="H7503" s="6">
        <v>44042</v>
      </c>
      <c r="I7503" s="4" t="s">
        <v>4226</v>
      </c>
      <c r="J7503" s="4" t="s">
        <v>2399</v>
      </c>
      <c r="K7503" s="4">
        <v>1130</v>
      </c>
      <c r="L7503" s="4">
        <v>0</v>
      </c>
      <c r="M7503" s="4">
        <v>0</v>
      </c>
      <c r="N7503" s="4">
        <v>22500</v>
      </c>
      <c r="O7503" s="4">
        <v>0</v>
      </c>
      <c r="P7503" s="4">
        <v>67345</v>
      </c>
      <c r="Q7503" s="4">
        <v>10632</v>
      </c>
      <c r="R7503" s="4" t="b">
        <f t="shared" si="171"/>
        <v>0</v>
      </c>
      <c r="S7503" s="4">
        <v>0</v>
      </c>
    </row>
    <row r="7504" spans="1:19" ht="14.25" customHeight="1">
      <c r="A7504" s="4" t="s">
        <v>4287</v>
      </c>
      <c r="B7504" s="5" t="s">
        <v>4306</v>
      </c>
      <c r="C7504" s="4">
        <v>0</v>
      </c>
      <c r="D7504" s="4" t="s">
        <v>4306</v>
      </c>
      <c r="E7504" s="4" t="b">
        <f t="shared" si="170"/>
        <v>0</v>
      </c>
      <c r="F7504" s="4">
        <v>0</v>
      </c>
      <c r="G7504" s="4">
        <v>901278738</v>
      </c>
      <c r="H7504" s="3" t="s">
        <v>21</v>
      </c>
      <c r="K7504" s="4">
        <v>0</v>
      </c>
      <c r="L7504" s="4">
        <v>0</v>
      </c>
      <c r="M7504" s="4">
        <v>0</v>
      </c>
      <c r="N7504" s="4">
        <v>67345</v>
      </c>
      <c r="O7504" s="4">
        <v>0</v>
      </c>
      <c r="P7504" s="4">
        <v>67345</v>
      </c>
      <c r="Q7504" s="4">
        <v>10633</v>
      </c>
      <c r="R7504" s="4" t="b">
        <f t="shared" si="171"/>
        <v>0</v>
      </c>
      <c r="S7504" s="4">
        <v>0</v>
      </c>
    </row>
    <row r="7505" spans="1:19" ht="14.25" customHeight="1">
      <c r="A7505" s="4" t="s">
        <v>4287</v>
      </c>
      <c r="B7505" s="5" t="s">
        <v>4307</v>
      </c>
      <c r="C7505" s="4">
        <v>0</v>
      </c>
      <c r="D7505" s="4" t="s">
        <v>4307</v>
      </c>
      <c r="E7505" s="4" t="b">
        <f t="shared" si="170"/>
        <v>0</v>
      </c>
      <c r="F7505" s="4">
        <v>0</v>
      </c>
      <c r="G7505" s="4">
        <v>0</v>
      </c>
      <c r="H7505" s="3" t="s">
        <v>21</v>
      </c>
      <c r="K7505" s="4">
        <v>0</v>
      </c>
      <c r="L7505" s="4">
        <v>0</v>
      </c>
      <c r="M7505" s="4">
        <v>0</v>
      </c>
      <c r="N7505" s="4">
        <v>700045</v>
      </c>
      <c r="O7505" s="4">
        <v>0</v>
      </c>
      <c r="P7505" s="4">
        <v>700045</v>
      </c>
      <c r="Q7505" s="4">
        <v>10642</v>
      </c>
      <c r="R7505" s="4" t="b">
        <f t="shared" ref="R7505:R7507" si="172">TRUE()</f>
        <v>1</v>
      </c>
      <c r="S7505" s="4">
        <v>0</v>
      </c>
    </row>
    <row r="7506" spans="1:19" ht="14.25" customHeight="1">
      <c r="A7506" s="4" t="s">
        <v>4285</v>
      </c>
      <c r="B7506" s="5" t="s">
        <v>4308</v>
      </c>
      <c r="C7506" s="4">
        <v>0</v>
      </c>
      <c r="D7506" s="4" t="s">
        <v>4308</v>
      </c>
      <c r="E7506" s="4" t="b">
        <f t="shared" si="170"/>
        <v>0</v>
      </c>
      <c r="F7506" s="4">
        <v>0</v>
      </c>
      <c r="G7506" s="4">
        <v>0</v>
      </c>
      <c r="H7506" s="3" t="s">
        <v>21</v>
      </c>
      <c r="K7506" s="4">
        <v>0</v>
      </c>
      <c r="L7506" s="4">
        <v>0</v>
      </c>
      <c r="M7506" s="4">
        <v>0</v>
      </c>
      <c r="N7506" s="4">
        <v>700045</v>
      </c>
      <c r="O7506" s="4">
        <v>0</v>
      </c>
      <c r="P7506" s="4">
        <v>700045</v>
      </c>
      <c r="Q7506" s="4">
        <v>10647</v>
      </c>
      <c r="R7506" s="4" t="b">
        <f t="shared" si="172"/>
        <v>1</v>
      </c>
      <c r="S7506" s="4">
        <v>0</v>
      </c>
    </row>
    <row r="7507" spans="1:19" ht="14.25" customHeight="1">
      <c r="A7507" s="4" t="s">
        <v>4309</v>
      </c>
      <c r="B7507" s="5" t="s">
        <v>4115</v>
      </c>
      <c r="C7507" s="4">
        <v>4</v>
      </c>
      <c r="D7507" s="4" t="s">
        <v>4115</v>
      </c>
      <c r="E7507" s="4" t="b">
        <f t="shared" si="170"/>
        <v>0</v>
      </c>
      <c r="F7507" s="4">
        <v>0</v>
      </c>
      <c r="G7507" s="4">
        <v>0</v>
      </c>
      <c r="H7507" s="3" t="s">
        <v>21</v>
      </c>
      <c r="K7507" s="4">
        <v>0</v>
      </c>
      <c r="L7507" s="4">
        <v>14996079.18</v>
      </c>
      <c r="M7507" s="4">
        <v>0</v>
      </c>
      <c r="N7507" s="4">
        <v>0</v>
      </c>
      <c r="O7507" s="4">
        <v>0</v>
      </c>
      <c r="P7507" s="4">
        <v>0</v>
      </c>
      <c r="Q7507" s="4">
        <v>10667</v>
      </c>
      <c r="R7507" s="4" t="b">
        <f t="shared" si="172"/>
        <v>1</v>
      </c>
      <c r="S7507" s="4">
        <v>0</v>
      </c>
    </row>
    <row r="7508" spans="1:19" ht="14.25" customHeight="1">
      <c r="A7508" s="4" t="s">
        <v>4310</v>
      </c>
      <c r="B7508" s="5" t="s">
        <v>4311</v>
      </c>
      <c r="C7508" s="4">
        <v>3</v>
      </c>
      <c r="D7508" s="4" t="s">
        <v>4311</v>
      </c>
      <c r="E7508" s="4" t="b">
        <f t="shared" si="170"/>
        <v>0</v>
      </c>
      <c r="F7508" s="4">
        <v>0</v>
      </c>
      <c r="G7508" s="4">
        <v>0</v>
      </c>
      <c r="H7508" s="3" t="s">
        <v>21</v>
      </c>
      <c r="K7508" s="4">
        <v>0</v>
      </c>
      <c r="L7508" s="4">
        <v>10074099.18</v>
      </c>
      <c r="M7508" s="4">
        <v>0</v>
      </c>
      <c r="N7508" s="4">
        <v>0</v>
      </c>
      <c r="O7508" s="4">
        <v>0</v>
      </c>
      <c r="P7508" s="4">
        <v>0</v>
      </c>
      <c r="Q7508" s="4">
        <v>10668</v>
      </c>
      <c r="R7508" s="4" t="b">
        <f>FALSE()</f>
        <v>0</v>
      </c>
      <c r="S7508" s="4">
        <v>0</v>
      </c>
    </row>
    <row r="7509" spans="1:19" ht="14.25" customHeight="1">
      <c r="A7509" s="4" t="s">
        <v>4312</v>
      </c>
      <c r="B7509" s="5" t="s">
        <v>4313</v>
      </c>
      <c r="C7509" s="4">
        <v>0</v>
      </c>
      <c r="D7509" s="4" t="s">
        <v>4313</v>
      </c>
      <c r="E7509" s="4" t="b">
        <f>TRUE()</f>
        <v>1</v>
      </c>
      <c r="F7509" s="4">
        <v>0</v>
      </c>
      <c r="G7509" s="4">
        <v>0</v>
      </c>
      <c r="H7509" s="3" t="s">
        <v>21</v>
      </c>
      <c r="K7509" s="4">
        <v>0</v>
      </c>
      <c r="L7509" s="4">
        <v>5003659.59</v>
      </c>
      <c r="M7509" s="4">
        <v>0</v>
      </c>
      <c r="N7509" s="4">
        <v>0</v>
      </c>
      <c r="O7509" s="4">
        <v>0</v>
      </c>
      <c r="P7509" s="4">
        <v>0</v>
      </c>
      <c r="Q7509" s="4">
        <v>10670</v>
      </c>
      <c r="R7509" s="4" t="b">
        <f>TRUE()</f>
        <v>1</v>
      </c>
      <c r="S7509" s="4">
        <v>0</v>
      </c>
    </row>
    <row r="7510" spans="1:19" ht="14.25" customHeight="1">
      <c r="A7510" s="4" t="s">
        <v>4312</v>
      </c>
      <c r="B7510" s="5" t="s">
        <v>598</v>
      </c>
      <c r="C7510" s="4">
        <v>0</v>
      </c>
      <c r="D7510" s="4" t="s">
        <v>598</v>
      </c>
      <c r="E7510" s="4" t="b">
        <f t="shared" ref="E7510:E7563" si="173">FALSE()</f>
        <v>0</v>
      </c>
      <c r="F7510" s="4">
        <v>0</v>
      </c>
      <c r="G7510" s="4">
        <v>6302</v>
      </c>
      <c r="H7510" s="3" t="s">
        <v>21</v>
      </c>
      <c r="K7510" s="4">
        <v>0</v>
      </c>
      <c r="L7510" s="4">
        <v>2740500</v>
      </c>
      <c r="M7510" s="4">
        <v>0</v>
      </c>
      <c r="N7510" s="4">
        <v>0</v>
      </c>
      <c r="O7510" s="4">
        <v>0</v>
      </c>
      <c r="P7510" s="4">
        <v>0</v>
      </c>
      <c r="Q7510" s="4">
        <v>10671</v>
      </c>
      <c r="R7510" s="4" t="b">
        <f t="shared" ref="R7510:R7562" si="174">FALSE()</f>
        <v>0</v>
      </c>
      <c r="S7510" s="4">
        <v>0</v>
      </c>
    </row>
    <row r="7511" spans="1:19" ht="14.25" customHeight="1">
      <c r="A7511" s="4" t="s">
        <v>4312</v>
      </c>
      <c r="B7511" s="5"/>
      <c r="C7511" s="4">
        <v>0</v>
      </c>
      <c r="E7511" s="4" t="b">
        <f t="shared" si="173"/>
        <v>0</v>
      </c>
      <c r="F7511" s="4">
        <v>0</v>
      </c>
      <c r="G7511" s="4">
        <v>6302</v>
      </c>
      <c r="H7511" s="6">
        <v>44012</v>
      </c>
      <c r="I7511" s="4" t="s">
        <v>4314</v>
      </c>
      <c r="J7511" s="4" t="s">
        <v>1266</v>
      </c>
      <c r="K7511" s="4">
        <v>580</v>
      </c>
      <c r="L7511" s="4">
        <v>0</v>
      </c>
      <c r="M7511" s="4">
        <v>0</v>
      </c>
      <c r="N7511" s="4">
        <v>746640</v>
      </c>
      <c r="O7511" s="4">
        <v>0</v>
      </c>
      <c r="P7511" s="4">
        <v>746640</v>
      </c>
      <c r="Q7511" s="4">
        <v>10672</v>
      </c>
      <c r="R7511" s="4" t="b">
        <f t="shared" si="174"/>
        <v>0</v>
      </c>
      <c r="S7511" s="4">
        <v>0</v>
      </c>
    </row>
    <row r="7512" spans="1:19" ht="14.25" customHeight="1">
      <c r="A7512" s="4" t="s">
        <v>4312</v>
      </c>
      <c r="B7512" s="5"/>
      <c r="C7512" s="4">
        <v>0</v>
      </c>
      <c r="E7512" s="4" t="b">
        <f t="shared" si="173"/>
        <v>0</v>
      </c>
      <c r="F7512" s="4">
        <v>0</v>
      </c>
      <c r="G7512" s="4">
        <v>6302</v>
      </c>
      <c r="H7512" s="6">
        <v>44195</v>
      </c>
      <c r="I7512" s="4" t="s">
        <v>4315</v>
      </c>
      <c r="J7512" s="4" t="s">
        <v>1266</v>
      </c>
      <c r="K7512" s="4">
        <v>585</v>
      </c>
      <c r="L7512" s="4">
        <v>0</v>
      </c>
      <c r="M7512" s="4">
        <v>0</v>
      </c>
      <c r="N7512" s="4">
        <v>746640</v>
      </c>
      <c r="O7512" s="4">
        <v>0</v>
      </c>
      <c r="P7512" s="4">
        <v>1493280</v>
      </c>
      <c r="Q7512" s="4">
        <v>10673</v>
      </c>
      <c r="R7512" s="4" t="b">
        <f t="shared" si="174"/>
        <v>0</v>
      </c>
      <c r="S7512" s="4">
        <v>0</v>
      </c>
    </row>
    <row r="7513" spans="1:19" ht="14.25" customHeight="1">
      <c r="A7513" s="4" t="s">
        <v>4312</v>
      </c>
      <c r="B7513" s="5"/>
      <c r="C7513" s="4">
        <v>0</v>
      </c>
      <c r="E7513" s="4" t="b">
        <f t="shared" si="173"/>
        <v>0</v>
      </c>
      <c r="F7513" s="4">
        <v>0</v>
      </c>
      <c r="G7513" s="4">
        <v>6302</v>
      </c>
      <c r="H7513" s="6">
        <v>44195</v>
      </c>
      <c r="I7513" s="4" t="s">
        <v>4316</v>
      </c>
      <c r="J7513" s="4" t="s">
        <v>1266</v>
      </c>
      <c r="K7513" s="4">
        <v>585</v>
      </c>
      <c r="L7513" s="4">
        <v>0</v>
      </c>
      <c r="M7513" s="4">
        <v>0</v>
      </c>
      <c r="N7513" s="4">
        <v>615600</v>
      </c>
      <c r="O7513" s="4">
        <v>0</v>
      </c>
      <c r="P7513" s="4">
        <v>2108880</v>
      </c>
      <c r="Q7513" s="4">
        <v>10674</v>
      </c>
      <c r="R7513" s="4" t="b">
        <f t="shared" si="174"/>
        <v>0</v>
      </c>
      <c r="S7513" s="4">
        <v>0</v>
      </c>
    </row>
    <row r="7514" spans="1:19" ht="14.25" customHeight="1">
      <c r="A7514" s="4" t="s">
        <v>4312</v>
      </c>
      <c r="B7514" s="5"/>
      <c r="C7514" s="4">
        <v>0</v>
      </c>
      <c r="E7514" s="4" t="b">
        <f t="shared" si="173"/>
        <v>0</v>
      </c>
      <c r="F7514" s="4">
        <v>0</v>
      </c>
      <c r="G7514" s="4">
        <v>6302</v>
      </c>
      <c r="H7514" s="6">
        <v>44195</v>
      </c>
      <c r="I7514" s="4" t="s">
        <v>4317</v>
      </c>
      <c r="J7514" s="4" t="s">
        <v>1266</v>
      </c>
      <c r="K7514" s="4">
        <v>585</v>
      </c>
      <c r="L7514" s="4">
        <v>0</v>
      </c>
      <c r="M7514" s="4">
        <v>0</v>
      </c>
      <c r="N7514" s="4">
        <v>208980</v>
      </c>
      <c r="O7514" s="4">
        <v>0</v>
      </c>
      <c r="P7514" s="4">
        <v>2317860</v>
      </c>
      <c r="Q7514" s="4">
        <v>10675</v>
      </c>
      <c r="R7514" s="4" t="b">
        <f t="shared" si="174"/>
        <v>0</v>
      </c>
      <c r="S7514" s="4">
        <v>0</v>
      </c>
    </row>
    <row r="7515" spans="1:19" ht="14.25" customHeight="1">
      <c r="A7515" s="4" t="s">
        <v>4312</v>
      </c>
      <c r="B7515" s="5"/>
      <c r="C7515" s="4">
        <v>0</v>
      </c>
      <c r="E7515" s="4" t="b">
        <f t="shared" si="173"/>
        <v>0</v>
      </c>
      <c r="F7515" s="4">
        <v>0</v>
      </c>
      <c r="G7515" s="4">
        <v>6302</v>
      </c>
      <c r="H7515" s="6">
        <v>44195</v>
      </c>
      <c r="I7515" s="4" t="s">
        <v>4318</v>
      </c>
      <c r="J7515" s="4" t="s">
        <v>1266</v>
      </c>
      <c r="K7515" s="4">
        <v>585</v>
      </c>
      <c r="L7515" s="4">
        <v>0</v>
      </c>
      <c r="M7515" s="4">
        <v>0</v>
      </c>
      <c r="N7515" s="4">
        <v>422640</v>
      </c>
      <c r="O7515" s="4">
        <v>0</v>
      </c>
      <c r="P7515" s="4">
        <v>2740500</v>
      </c>
      <c r="Q7515" s="4">
        <v>10676</v>
      </c>
      <c r="R7515" s="4" t="b">
        <f t="shared" si="174"/>
        <v>0</v>
      </c>
      <c r="S7515" s="4">
        <v>0</v>
      </c>
    </row>
    <row r="7516" spans="1:19" ht="14.25" customHeight="1">
      <c r="A7516" s="4" t="s">
        <v>4312</v>
      </c>
      <c r="B7516" s="5" t="s">
        <v>4319</v>
      </c>
      <c r="C7516" s="4">
        <v>0</v>
      </c>
      <c r="D7516" s="4" t="s">
        <v>4319</v>
      </c>
      <c r="E7516" s="4" t="b">
        <f t="shared" si="173"/>
        <v>0</v>
      </c>
      <c r="F7516" s="4">
        <v>0</v>
      </c>
      <c r="G7516" s="4">
        <v>6302</v>
      </c>
      <c r="H7516" s="3" t="s">
        <v>21</v>
      </c>
      <c r="K7516" s="4">
        <v>0</v>
      </c>
      <c r="L7516" s="4">
        <v>0</v>
      </c>
      <c r="M7516" s="4">
        <v>0</v>
      </c>
      <c r="N7516" s="4">
        <v>2740500</v>
      </c>
      <c r="O7516" s="4">
        <v>0</v>
      </c>
      <c r="P7516" s="4">
        <v>2740500</v>
      </c>
      <c r="Q7516" s="4">
        <v>10677</v>
      </c>
      <c r="R7516" s="4" t="b">
        <f t="shared" si="174"/>
        <v>0</v>
      </c>
      <c r="S7516" s="4">
        <v>0</v>
      </c>
    </row>
    <row r="7517" spans="1:19" ht="14.25" customHeight="1">
      <c r="A7517" s="4" t="s">
        <v>4312</v>
      </c>
      <c r="B7517" s="5" t="s">
        <v>831</v>
      </c>
      <c r="C7517" s="4">
        <v>0</v>
      </c>
      <c r="D7517" s="4" t="s">
        <v>831</v>
      </c>
      <c r="E7517" s="4" t="b">
        <f t="shared" si="173"/>
        <v>0</v>
      </c>
      <c r="F7517" s="4">
        <v>0</v>
      </c>
      <c r="G7517" s="4">
        <v>2996611</v>
      </c>
      <c r="H7517" s="3" t="s">
        <v>21</v>
      </c>
      <c r="K7517" s="4">
        <v>0</v>
      </c>
      <c r="L7517" s="4">
        <v>45000</v>
      </c>
      <c r="M7517" s="4">
        <v>0</v>
      </c>
      <c r="N7517" s="4">
        <v>0</v>
      </c>
      <c r="O7517" s="4">
        <v>0</v>
      </c>
      <c r="P7517" s="4">
        <v>0</v>
      </c>
      <c r="Q7517" s="4">
        <v>10680</v>
      </c>
      <c r="R7517" s="4" t="b">
        <f t="shared" si="174"/>
        <v>0</v>
      </c>
      <c r="S7517" s="4">
        <v>0</v>
      </c>
    </row>
    <row r="7518" spans="1:19" ht="14.25" customHeight="1">
      <c r="A7518" s="4" t="s">
        <v>4312</v>
      </c>
      <c r="B7518" s="5"/>
      <c r="C7518" s="4">
        <v>0</v>
      </c>
      <c r="E7518" s="4" t="b">
        <f t="shared" si="173"/>
        <v>0</v>
      </c>
      <c r="F7518" s="4">
        <v>0</v>
      </c>
      <c r="G7518" s="4">
        <v>2996611</v>
      </c>
      <c r="H7518" s="6">
        <v>43951</v>
      </c>
      <c r="I7518" s="4" t="s">
        <v>4320</v>
      </c>
      <c r="J7518" s="4" t="s">
        <v>2399</v>
      </c>
      <c r="K7518" s="4">
        <v>1087</v>
      </c>
      <c r="L7518" s="4">
        <v>0</v>
      </c>
      <c r="M7518" s="4">
        <v>0</v>
      </c>
      <c r="N7518" s="4">
        <v>45000</v>
      </c>
      <c r="O7518" s="4">
        <v>0</v>
      </c>
      <c r="P7518" s="4">
        <v>45000</v>
      </c>
      <c r="Q7518" s="4">
        <v>10681</v>
      </c>
      <c r="R7518" s="4" t="b">
        <f t="shared" si="174"/>
        <v>0</v>
      </c>
      <c r="S7518" s="4">
        <v>0</v>
      </c>
    </row>
    <row r="7519" spans="1:19" ht="14.25" customHeight="1">
      <c r="A7519" s="4" t="s">
        <v>4312</v>
      </c>
      <c r="B7519" s="5" t="s">
        <v>4321</v>
      </c>
      <c r="C7519" s="4">
        <v>0</v>
      </c>
      <c r="D7519" s="4" t="s">
        <v>4321</v>
      </c>
      <c r="E7519" s="4" t="b">
        <f t="shared" si="173"/>
        <v>0</v>
      </c>
      <c r="F7519" s="4">
        <v>0</v>
      </c>
      <c r="G7519" s="4">
        <v>2996611</v>
      </c>
      <c r="H7519" s="3" t="s">
        <v>21</v>
      </c>
      <c r="K7519" s="4">
        <v>0</v>
      </c>
      <c r="L7519" s="4">
        <v>0</v>
      </c>
      <c r="M7519" s="4">
        <v>0</v>
      </c>
      <c r="N7519" s="4">
        <v>45000</v>
      </c>
      <c r="O7519" s="4">
        <v>0</v>
      </c>
      <c r="P7519" s="4">
        <v>45000</v>
      </c>
      <c r="Q7519" s="4">
        <v>10682</v>
      </c>
      <c r="R7519" s="4" t="b">
        <f t="shared" si="174"/>
        <v>0</v>
      </c>
      <c r="S7519" s="4">
        <v>0</v>
      </c>
    </row>
    <row r="7520" spans="1:19" ht="14.25" customHeight="1">
      <c r="A7520" s="4" t="s">
        <v>4312</v>
      </c>
      <c r="B7520" s="5" t="s">
        <v>4234</v>
      </c>
      <c r="C7520" s="4">
        <v>0</v>
      </c>
      <c r="D7520" s="4" t="s">
        <v>4234</v>
      </c>
      <c r="E7520" s="4" t="b">
        <f t="shared" si="173"/>
        <v>0</v>
      </c>
      <c r="F7520" s="4">
        <v>0</v>
      </c>
      <c r="G7520" s="4">
        <v>19381471</v>
      </c>
      <c r="H7520" s="3" t="s">
        <v>21</v>
      </c>
      <c r="K7520" s="4">
        <v>0</v>
      </c>
      <c r="L7520" s="4">
        <v>16500</v>
      </c>
      <c r="M7520" s="4">
        <v>0</v>
      </c>
      <c r="N7520" s="4">
        <v>0</v>
      </c>
      <c r="O7520" s="4">
        <v>0</v>
      </c>
      <c r="P7520" s="4">
        <v>0</v>
      </c>
      <c r="Q7520" s="4">
        <v>10693</v>
      </c>
      <c r="R7520" s="4" t="b">
        <f t="shared" si="174"/>
        <v>0</v>
      </c>
      <c r="S7520" s="4">
        <v>0</v>
      </c>
    </row>
    <row r="7521" spans="1:19" ht="14.25" customHeight="1">
      <c r="A7521" s="4" t="s">
        <v>4312</v>
      </c>
      <c r="B7521" s="5"/>
      <c r="C7521" s="4">
        <v>0</v>
      </c>
      <c r="E7521" s="4" t="b">
        <f t="shared" si="173"/>
        <v>0</v>
      </c>
      <c r="F7521" s="4">
        <v>0</v>
      </c>
      <c r="G7521" s="4">
        <v>19381471</v>
      </c>
      <c r="H7521" s="6">
        <v>43889</v>
      </c>
      <c r="I7521" s="4" t="s">
        <v>4322</v>
      </c>
      <c r="J7521" s="4" t="s">
        <v>2399</v>
      </c>
      <c r="K7521" s="4">
        <v>1067</v>
      </c>
      <c r="L7521" s="4">
        <v>0</v>
      </c>
      <c r="M7521" s="4">
        <v>0</v>
      </c>
      <c r="N7521" s="4">
        <v>16500</v>
      </c>
      <c r="O7521" s="4">
        <v>0</v>
      </c>
      <c r="P7521" s="4">
        <v>16500</v>
      </c>
      <c r="Q7521" s="4">
        <v>10694</v>
      </c>
      <c r="R7521" s="4" t="b">
        <f t="shared" si="174"/>
        <v>0</v>
      </c>
      <c r="S7521" s="4">
        <v>0</v>
      </c>
    </row>
    <row r="7522" spans="1:19" ht="14.25" customHeight="1">
      <c r="A7522" s="4" t="s">
        <v>4312</v>
      </c>
      <c r="B7522" s="5" t="s">
        <v>4323</v>
      </c>
      <c r="C7522" s="4">
        <v>0</v>
      </c>
      <c r="D7522" s="4" t="s">
        <v>4323</v>
      </c>
      <c r="E7522" s="4" t="b">
        <f t="shared" si="173"/>
        <v>0</v>
      </c>
      <c r="F7522" s="4">
        <v>0</v>
      </c>
      <c r="G7522" s="4">
        <v>19381471</v>
      </c>
      <c r="H7522" s="3" t="s">
        <v>21</v>
      </c>
      <c r="K7522" s="4">
        <v>0</v>
      </c>
      <c r="L7522" s="4">
        <v>0</v>
      </c>
      <c r="M7522" s="4">
        <v>0</v>
      </c>
      <c r="N7522" s="4">
        <v>16500</v>
      </c>
      <c r="O7522" s="4">
        <v>0</v>
      </c>
      <c r="P7522" s="4">
        <v>16500</v>
      </c>
      <c r="Q7522" s="4">
        <v>10695</v>
      </c>
      <c r="R7522" s="4" t="b">
        <f t="shared" si="174"/>
        <v>0</v>
      </c>
      <c r="S7522" s="4">
        <v>0</v>
      </c>
    </row>
    <row r="7523" spans="1:19" ht="14.25" customHeight="1">
      <c r="A7523" s="4" t="s">
        <v>4312</v>
      </c>
      <c r="B7523" s="5" t="s">
        <v>4324</v>
      </c>
      <c r="C7523" s="4">
        <v>0</v>
      </c>
      <c r="D7523" s="4" t="s">
        <v>4324</v>
      </c>
      <c r="E7523" s="4" t="b">
        <f t="shared" si="173"/>
        <v>0</v>
      </c>
      <c r="F7523" s="4">
        <v>0</v>
      </c>
      <c r="G7523" s="4">
        <v>52802923</v>
      </c>
      <c r="H7523" s="3" t="s">
        <v>21</v>
      </c>
      <c r="K7523" s="4">
        <v>0</v>
      </c>
      <c r="L7523" s="4">
        <v>8600</v>
      </c>
      <c r="M7523" s="4">
        <v>0</v>
      </c>
      <c r="N7523" s="4">
        <v>0</v>
      </c>
      <c r="O7523" s="4">
        <v>0</v>
      </c>
      <c r="P7523" s="4">
        <v>0</v>
      </c>
      <c r="Q7523" s="4">
        <v>10728</v>
      </c>
      <c r="R7523" s="4" t="b">
        <f t="shared" si="174"/>
        <v>0</v>
      </c>
      <c r="S7523" s="4">
        <v>0</v>
      </c>
    </row>
    <row r="7524" spans="1:19" ht="14.25" customHeight="1">
      <c r="A7524" s="4" t="s">
        <v>4312</v>
      </c>
      <c r="B7524" s="5"/>
      <c r="C7524" s="4">
        <v>0</v>
      </c>
      <c r="E7524" s="4" t="b">
        <f t="shared" si="173"/>
        <v>0</v>
      </c>
      <c r="F7524" s="4">
        <v>0</v>
      </c>
      <c r="G7524" s="4">
        <v>52802923</v>
      </c>
      <c r="H7524" s="6">
        <v>43951</v>
      </c>
      <c r="I7524" s="4" t="s">
        <v>4325</v>
      </c>
      <c r="J7524" s="4" t="s">
        <v>2399</v>
      </c>
      <c r="K7524" s="4">
        <v>1087</v>
      </c>
      <c r="L7524" s="4">
        <v>0</v>
      </c>
      <c r="M7524" s="4">
        <v>0</v>
      </c>
      <c r="N7524" s="4">
        <v>5400</v>
      </c>
      <c r="O7524" s="4">
        <v>0</v>
      </c>
      <c r="P7524" s="4">
        <v>5400</v>
      </c>
      <c r="Q7524" s="4">
        <v>10729</v>
      </c>
      <c r="R7524" s="4" t="b">
        <f t="shared" si="174"/>
        <v>0</v>
      </c>
      <c r="S7524" s="4">
        <v>0</v>
      </c>
    </row>
    <row r="7525" spans="1:19" ht="14.25" customHeight="1">
      <c r="A7525" s="4" t="s">
        <v>4312</v>
      </c>
      <c r="B7525" s="5"/>
      <c r="C7525" s="4">
        <v>0</v>
      </c>
      <c r="E7525" s="4" t="b">
        <f t="shared" si="173"/>
        <v>0</v>
      </c>
      <c r="F7525" s="4">
        <v>0</v>
      </c>
      <c r="G7525" s="4">
        <v>52802923</v>
      </c>
      <c r="H7525" s="6">
        <v>44073</v>
      </c>
      <c r="I7525" s="4" t="s">
        <v>4326</v>
      </c>
      <c r="J7525" s="4" t="s">
        <v>2399</v>
      </c>
      <c r="K7525" s="4">
        <v>1148</v>
      </c>
      <c r="L7525" s="4">
        <v>0</v>
      </c>
      <c r="M7525" s="4">
        <v>0</v>
      </c>
      <c r="N7525" s="4">
        <v>1600</v>
      </c>
      <c r="O7525" s="4">
        <v>0</v>
      </c>
      <c r="P7525" s="4">
        <v>7000</v>
      </c>
      <c r="Q7525" s="4">
        <v>10730</v>
      </c>
      <c r="R7525" s="4" t="b">
        <f t="shared" si="174"/>
        <v>0</v>
      </c>
      <c r="S7525" s="4">
        <v>0</v>
      </c>
    </row>
    <row r="7526" spans="1:19" ht="14.25" customHeight="1">
      <c r="A7526" s="4" t="s">
        <v>4312</v>
      </c>
      <c r="B7526" s="5"/>
      <c r="C7526" s="4">
        <v>0</v>
      </c>
      <c r="E7526" s="4" t="b">
        <f t="shared" si="173"/>
        <v>0</v>
      </c>
      <c r="F7526" s="4">
        <v>0</v>
      </c>
      <c r="G7526" s="4">
        <v>52802923</v>
      </c>
      <c r="H7526" s="6">
        <v>44073</v>
      </c>
      <c r="I7526" s="4" t="s">
        <v>4327</v>
      </c>
      <c r="J7526" s="4" t="s">
        <v>2399</v>
      </c>
      <c r="K7526" s="4">
        <v>1148</v>
      </c>
      <c r="L7526" s="4">
        <v>0</v>
      </c>
      <c r="M7526" s="4">
        <v>0</v>
      </c>
      <c r="N7526" s="4">
        <v>1600</v>
      </c>
      <c r="O7526" s="4">
        <v>0</v>
      </c>
      <c r="P7526" s="4">
        <v>8600</v>
      </c>
      <c r="Q7526" s="4">
        <v>10731</v>
      </c>
      <c r="R7526" s="4" t="b">
        <f t="shared" si="174"/>
        <v>0</v>
      </c>
      <c r="S7526" s="4">
        <v>0</v>
      </c>
    </row>
    <row r="7527" spans="1:19" ht="14.25" customHeight="1">
      <c r="A7527" s="4" t="s">
        <v>4312</v>
      </c>
      <c r="B7527" s="5" t="s">
        <v>4328</v>
      </c>
      <c r="C7527" s="4">
        <v>0</v>
      </c>
      <c r="D7527" s="4" t="s">
        <v>4328</v>
      </c>
      <c r="E7527" s="4" t="b">
        <f t="shared" si="173"/>
        <v>0</v>
      </c>
      <c r="F7527" s="4">
        <v>0</v>
      </c>
      <c r="G7527" s="4">
        <v>52802923</v>
      </c>
      <c r="H7527" s="3" t="s">
        <v>21</v>
      </c>
      <c r="K7527" s="4">
        <v>0</v>
      </c>
      <c r="L7527" s="4">
        <v>0</v>
      </c>
      <c r="M7527" s="4">
        <v>0</v>
      </c>
      <c r="N7527" s="4">
        <v>8600</v>
      </c>
      <c r="O7527" s="4">
        <v>0</v>
      </c>
      <c r="P7527" s="4">
        <v>8600</v>
      </c>
      <c r="Q7527" s="4">
        <v>10732</v>
      </c>
      <c r="R7527" s="4" t="b">
        <f t="shared" si="174"/>
        <v>0</v>
      </c>
      <c r="S7527" s="4">
        <v>0</v>
      </c>
    </row>
    <row r="7528" spans="1:19" ht="14.25" customHeight="1">
      <c r="A7528" s="4" t="s">
        <v>4312</v>
      </c>
      <c r="B7528" s="5" t="s">
        <v>4329</v>
      </c>
      <c r="C7528" s="4">
        <v>0</v>
      </c>
      <c r="D7528" s="4" t="s">
        <v>4329</v>
      </c>
      <c r="E7528" s="4" t="b">
        <f t="shared" si="173"/>
        <v>0</v>
      </c>
      <c r="F7528" s="4">
        <v>0</v>
      </c>
      <c r="G7528" s="4">
        <v>52815963</v>
      </c>
      <c r="H7528" s="3" t="s">
        <v>21</v>
      </c>
      <c r="K7528" s="4">
        <v>0</v>
      </c>
      <c r="L7528" s="4">
        <v>20400</v>
      </c>
      <c r="M7528" s="4">
        <v>0</v>
      </c>
      <c r="N7528" s="4">
        <v>0</v>
      </c>
      <c r="O7528" s="4">
        <v>0</v>
      </c>
      <c r="P7528" s="4">
        <v>0</v>
      </c>
      <c r="Q7528" s="4">
        <v>10733</v>
      </c>
      <c r="R7528" s="4" t="b">
        <f t="shared" si="174"/>
        <v>0</v>
      </c>
      <c r="S7528" s="4">
        <v>0</v>
      </c>
    </row>
    <row r="7529" spans="1:19" ht="14.25" customHeight="1">
      <c r="A7529" s="4" t="s">
        <v>4312</v>
      </c>
      <c r="B7529" s="5"/>
      <c r="C7529" s="4">
        <v>0</v>
      </c>
      <c r="E7529" s="4" t="b">
        <f t="shared" si="173"/>
        <v>0</v>
      </c>
      <c r="F7529" s="4">
        <v>0</v>
      </c>
      <c r="G7529" s="4">
        <v>52815963</v>
      </c>
      <c r="H7529" s="6">
        <v>43951</v>
      </c>
      <c r="I7529" s="4" t="s">
        <v>4330</v>
      </c>
      <c r="J7529" s="4" t="s">
        <v>2399</v>
      </c>
      <c r="K7529" s="4">
        <v>1087</v>
      </c>
      <c r="L7529" s="4">
        <v>0</v>
      </c>
      <c r="M7529" s="4">
        <v>0</v>
      </c>
      <c r="N7529" s="4">
        <v>20400</v>
      </c>
      <c r="O7529" s="4">
        <v>0</v>
      </c>
      <c r="P7529" s="4">
        <v>20400</v>
      </c>
      <c r="Q7529" s="4">
        <v>10734</v>
      </c>
      <c r="R7529" s="4" t="b">
        <f t="shared" si="174"/>
        <v>0</v>
      </c>
      <c r="S7529" s="4">
        <v>0</v>
      </c>
    </row>
    <row r="7530" spans="1:19" ht="14.25" customHeight="1">
      <c r="A7530" s="4" t="s">
        <v>4312</v>
      </c>
      <c r="B7530" s="5" t="s">
        <v>4331</v>
      </c>
      <c r="C7530" s="4">
        <v>0</v>
      </c>
      <c r="D7530" s="4" t="s">
        <v>4331</v>
      </c>
      <c r="E7530" s="4" t="b">
        <f t="shared" si="173"/>
        <v>0</v>
      </c>
      <c r="F7530" s="4">
        <v>0</v>
      </c>
      <c r="G7530" s="4">
        <v>52815963</v>
      </c>
      <c r="H7530" s="3" t="s">
        <v>21</v>
      </c>
      <c r="K7530" s="4">
        <v>0</v>
      </c>
      <c r="L7530" s="4">
        <v>0</v>
      </c>
      <c r="M7530" s="4">
        <v>0</v>
      </c>
      <c r="N7530" s="4">
        <v>20400</v>
      </c>
      <c r="O7530" s="4">
        <v>0</v>
      </c>
      <c r="P7530" s="4">
        <v>20400</v>
      </c>
      <c r="Q7530" s="4">
        <v>10735</v>
      </c>
      <c r="R7530" s="4" t="b">
        <f t="shared" si="174"/>
        <v>0</v>
      </c>
      <c r="S7530" s="4">
        <v>0</v>
      </c>
    </row>
    <row r="7531" spans="1:19" ht="14.25" customHeight="1">
      <c r="A7531" s="4" t="s">
        <v>4312</v>
      </c>
      <c r="B7531" s="5" t="s">
        <v>956</v>
      </c>
      <c r="C7531" s="4">
        <v>0</v>
      </c>
      <c r="D7531" s="4" t="s">
        <v>956</v>
      </c>
      <c r="E7531" s="4" t="b">
        <f t="shared" si="173"/>
        <v>0</v>
      </c>
      <c r="F7531" s="4">
        <v>0</v>
      </c>
      <c r="G7531" s="4">
        <v>79432896</v>
      </c>
      <c r="H7531" s="3" t="s">
        <v>21</v>
      </c>
      <c r="K7531" s="4">
        <v>0</v>
      </c>
      <c r="L7531" s="4">
        <v>135000</v>
      </c>
      <c r="M7531" s="4">
        <v>0</v>
      </c>
      <c r="N7531" s="4">
        <v>0</v>
      </c>
      <c r="O7531" s="4">
        <v>0</v>
      </c>
      <c r="P7531" s="4">
        <v>0</v>
      </c>
      <c r="Q7531" s="4">
        <v>10742</v>
      </c>
      <c r="R7531" s="4" t="b">
        <f t="shared" si="174"/>
        <v>0</v>
      </c>
      <c r="S7531" s="4">
        <v>0</v>
      </c>
    </row>
    <row r="7532" spans="1:19" ht="14.25" customHeight="1">
      <c r="A7532" s="4" t="s">
        <v>4312</v>
      </c>
      <c r="B7532" s="5"/>
      <c r="C7532" s="4">
        <v>0</v>
      </c>
      <c r="E7532" s="4" t="b">
        <f t="shared" si="173"/>
        <v>0</v>
      </c>
      <c r="F7532" s="4">
        <v>0</v>
      </c>
      <c r="G7532" s="4">
        <v>79432896</v>
      </c>
      <c r="H7532" s="6">
        <v>44027</v>
      </c>
      <c r="I7532" s="4" t="s">
        <v>4332</v>
      </c>
      <c r="J7532" s="4" t="s">
        <v>2399</v>
      </c>
      <c r="K7532" s="4">
        <v>1120</v>
      </c>
      <c r="L7532" s="4">
        <v>0</v>
      </c>
      <c r="M7532" s="4">
        <v>0</v>
      </c>
      <c r="N7532" s="4">
        <v>135000</v>
      </c>
      <c r="O7532" s="4">
        <v>0</v>
      </c>
      <c r="P7532" s="4">
        <v>135000</v>
      </c>
      <c r="Q7532" s="4">
        <v>10743</v>
      </c>
      <c r="R7532" s="4" t="b">
        <f t="shared" si="174"/>
        <v>0</v>
      </c>
      <c r="S7532" s="4">
        <v>0</v>
      </c>
    </row>
    <row r="7533" spans="1:19" ht="14.25" customHeight="1">
      <c r="A7533" s="4" t="s">
        <v>4312</v>
      </c>
      <c r="B7533" s="5" t="s">
        <v>4333</v>
      </c>
      <c r="C7533" s="4">
        <v>0</v>
      </c>
      <c r="D7533" s="4" t="s">
        <v>4333</v>
      </c>
      <c r="E7533" s="4" t="b">
        <f t="shared" si="173"/>
        <v>0</v>
      </c>
      <c r="F7533" s="4">
        <v>0</v>
      </c>
      <c r="G7533" s="4">
        <v>79432896</v>
      </c>
      <c r="H7533" s="3" t="s">
        <v>21</v>
      </c>
      <c r="K7533" s="4">
        <v>0</v>
      </c>
      <c r="L7533" s="4">
        <v>0</v>
      </c>
      <c r="M7533" s="4">
        <v>0</v>
      </c>
      <c r="N7533" s="4">
        <v>135000</v>
      </c>
      <c r="O7533" s="4">
        <v>0</v>
      </c>
      <c r="P7533" s="4">
        <v>135000</v>
      </c>
      <c r="Q7533" s="4">
        <v>10744</v>
      </c>
      <c r="R7533" s="4" t="b">
        <f t="shared" si="174"/>
        <v>0</v>
      </c>
      <c r="S7533" s="4">
        <v>0</v>
      </c>
    </row>
    <row r="7534" spans="1:19" ht="14.25" customHeight="1">
      <c r="A7534" s="4" t="s">
        <v>4312</v>
      </c>
      <c r="B7534" s="5" t="s">
        <v>4245</v>
      </c>
      <c r="C7534" s="4">
        <v>0</v>
      </c>
      <c r="D7534" s="4" t="s">
        <v>4245</v>
      </c>
      <c r="E7534" s="4" t="b">
        <f t="shared" si="173"/>
        <v>0</v>
      </c>
      <c r="F7534" s="4">
        <v>0</v>
      </c>
      <c r="G7534" s="4">
        <v>79625359</v>
      </c>
      <c r="H7534" s="3" t="s">
        <v>21</v>
      </c>
      <c r="K7534" s="4">
        <v>0</v>
      </c>
      <c r="L7534" s="4">
        <v>15300</v>
      </c>
      <c r="M7534" s="4">
        <v>0</v>
      </c>
      <c r="N7534" s="4">
        <v>0</v>
      </c>
      <c r="O7534" s="4">
        <v>0</v>
      </c>
      <c r="P7534" s="4">
        <v>0</v>
      </c>
      <c r="Q7534" s="4">
        <v>10747</v>
      </c>
      <c r="R7534" s="4" t="b">
        <f t="shared" si="174"/>
        <v>0</v>
      </c>
      <c r="S7534" s="4">
        <v>0</v>
      </c>
    </row>
    <row r="7535" spans="1:19" ht="14.25" customHeight="1">
      <c r="A7535" s="4" t="s">
        <v>4312</v>
      </c>
      <c r="B7535" s="5"/>
      <c r="C7535" s="4">
        <v>0</v>
      </c>
      <c r="E7535" s="4" t="b">
        <f t="shared" si="173"/>
        <v>0</v>
      </c>
      <c r="F7535" s="4">
        <v>0</v>
      </c>
      <c r="G7535" s="4">
        <v>79625359</v>
      </c>
      <c r="H7535" s="6">
        <v>43951</v>
      </c>
      <c r="I7535" s="4" t="s">
        <v>4334</v>
      </c>
      <c r="J7535" s="4" t="s">
        <v>2399</v>
      </c>
      <c r="K7535" s="4">
        <v>1087</v>
      </c>
      <c r="L7535" s="4">
        <v>0</v>
      </c>
      <c r="M7535" s="4">
        <v>0</v>
      </c>
      <c r="N7535" s="4">
        <v>4800</v>
      </c>
      <c r="O7535" s="4">
        <v>0</v>
      </c>
      <c r="P7535" s="4">
        <v>4800</v>
      </c>
      <c r="Q7535" s="4">
        <v>10748</v>
      </c>
      <c r="R7535" s="4" t="b">
        <f t="shared" si="174"/>
        <v>0</v>
      </c>
      <c r="S7535" s="4">
        <v>0</v>
      </c>
    </row>
    <row r="7536" spans="1:19" ht="14.25" customHeight="1">
      <c r="A7536" s="4" t="s">
        <v>4312</v>
      </c>
      <c r="B7536" s="5"/>
      <c r="C7536" s="4">
        <v>0</v>
      </c>
      <c r="E7536" s="4" t="b">
        <f t="shared" si="173"/>
        <v>0</v>
      </c>
      <c r="F7536" s="4">
        <v>0</v>
      </c>
      <c r="G7536" s="4">
        <v>79625359</v>
      </c>
      <c r="H7536" s="6">
        <v>43951</v>
      </c>
      <c r="I7536" s="4" t="s">
        <v>4335</v>
      </c>
      <c r="J7536" s="4" t="s">
        <v>2399</v>
      </c>
      <c r="K7536" s="4">
        <v>1087</v>
      </c>
      <c r="L7536" s="4">
        <v>0</v>
      </c>
      <c r="M7536" s="4">
        <v>0</v>
      </c>
      <c r="N7536" s="4">
        <v>5700</v>
      </c>
      <c r="O7536" s="4">
        <v>0</v>
      </c>
      <c r="P7536" s="4">
        <v>10500</v>
      </c>
      <c r="Q7536" s="4">
        <v>10749</v>
      </c>
      <c r="R7536" s="4" t="b">
        <f t="shared" si="174"/>
        <v>0</v>
      </c>
      <c r="S7536" s="4">
        <v>0</v>
      </c>
    </row>
    <row r="7537" spans="1:19" ht="14.25" customHeight="1">
      <c r="A7537" s="4" t="s">
        <v>4312</v>
      </c>
      <c r="B7537" s="5"/>
      <c r="C7537" s="4">
        <v>0</v>
      </c>
      <c r="E7537" s="4" t="b">
        <f t="shared" si="173"/>
        <v>0</v>
      </c>
      <c r="F7537" s="4">
        <v>0</v>
      </c>
      <c r="G7537" s="4">
        <v>79625359</v>
      </c>
      <c r="H7537" s="6">
        <v>44027</v>
      </c>
      <c r="I7537" s="4" t="s">
        <v>4336</v>
      </c>
      <c r="J7537" s="4" t="s">
        <v>2399</v>
      </c>
      <c r="K7537" s="4">
        <v>1120</v>
      </c>
      <c r="L7537" s="4">
        <v>0</v>
      </c>
      <c r="M7537" s="4">
        <v>0</v>
      </c>
      <c r="N7537" s="4">
        <v>4800</v>
      </c>
      <c r="O7537" s="4">
        <v>0</v>
      </c>
      <c r="P7537" s="4">
        <v>15300</v>
      </c>
      <c r="Q7537" s="4">
        <v>10750</v>
      </c>
      <c r="R7537" s="4" t="b">
        <f t="shared" si="174"/>
        <v>0</v>
      </c>
      <c r="S7537" s="4">
        <v>0</v>
      </c>
    </row>
    <row r="7538" spans="1:19" ht="14.25" customHeight="1">
      <c r="A7538" s="4" t="s">
        <v>4312</v>
      </c>
      <c r="B7538" s="5" t="s">
        <v>4337</v>
      </c>
      <c r="C7538" s="4">
        <v>0</v>
      </c>
      <c r="D7538" s="4" t="s">
        <v>4337</v>
      </c>
      <c r="E7538" s="4" t="b">
        <f t="shared" si="173"/>
        <v>0</v>
      </c>
      <c r="F7538" s="4">
        <v>0</v>
      </c>
      <c r="G7538" s="4">
        <v>79625359</v>
      </c>
      <c r="H7538" s="3" t="s">
        <v>21</v>
      </c>
      <c r="K7538" s="4">
        <v>0</v>
      </c>
      <c r="L7538" s="4">
        <v>0</v>
      </c>
      <c r="M7538" s="4">
        <v>0</v>
      </c>
      <c r="N7538" s="4">
        <v>15300</v>
      </c>
      <c r="O7538" s="4">
        <v>0</v>
      </c>
      <c r="P7538" s="4">
        <v>15300</v>
      </c>
      <c r="Q7538" s="4">
        <v>10751</v>
      </c>
      <c r="R7538" s="4" t="b">
        <f t="shared" si="174"/>
        <v>0</v>
      </c>
      <c r="S7538" s="4">
        <v>0</v>
      </c>
    </row>
    <row r="7539" spans="1:19" ht="14.25" customHeight="1">
      <c r="A7539" s="4" t="s">
        <v>4312</v>
      </c>
      <c r="B7539" s="5" t="s">
        <v>4338</v>
      </c>
      <c r="C7539" s="4">
        <v>0</v>
      </c>
      <c r="D7539" s="4" t="s">
        <v>4338</v>
      </c>
      <c r="E7539" s="4" t="b">
        <f t="shared" si="173"/>
        <v>0</v>
      </c>
      <c r="F7539" s="4">
        <v>0</v>
      </c>
      <c r="G7539" s="4">
        <v>79870931</v>
      </c>
      <c r="H7539" s="3" t="s">
        <v>21</v>
      </c>
      <c r="K7539" s="4">
        <v>0</v>
      </c>
      <c r="L7539" s="4">
        <v>1800</v>
      </c>
      <c r="M7539" s="4">
        <v>0</v>
      </c>
      <c r="N7539" s="4">
        <v>0</v>
      </c>
      <c r="O7539" s="4">
        <v>0</v>
      </c>
      <c r="P7539" s="4">
        <v>0</v>
      </c>
      <c r="Q7539" s="4">
        <v>10754</v>
      </c>
      <c r="R7539" s="4" t="b">
        <f t="shared" si="174"/>
        <v>0</v>
      </c>
      <c r="S7539" s="4">
        <v>0</v>
      </c>
    </row>
    <row r="7540" spans="1:19" ht="14.25" customHeight="1">
      <c r="A7540" s="4" t="s">
        <v>4312</v>
      </c>
      <c r="B7540" s="5"/>
      <c r="C7540" s="4">
        <v>0</v>
      </c>
      <c r="E7540" s="4" t="b">
        <f t="shared" si="173"/>
        <v>0</v>
      </c>
      <c r="F7540" s="4">
        <v>0</v>
      </c>
      <c r="G7540" s="4">
        <v>79870931</v>
      </c>
      <c r="H7540" s="6">
        <v>44164</v>
      </c>
      <c r="I7540" s="4" t="s">
        <v>4339</v>
      </c>
      <c r="J7540" s="4" t="s">
        <v>2399</v>
      </c>
      <c r="K7540" s="4">
        <v>1186</v>
      </c>
      <c r="L7540" s="4">
        <v>0</v>
      </c>
      <c r="M7540" s="4">
        <v>0</v>
      </c>
      <c r="N7540" s="4">
        <v>1800</v>
      </c>
      <c r="O7540" s="4">
        <v>0</v>
      </c>
      <c r="P7540" s="4">
        <v>1800</v>
      </c>
      <c r="Q7540" s="4">
        <v>10755</v>
      </c>
      <c r="R7540" s="4" t="b">
        <f t="shared" si="174"/>
        <v>0</v>
      </c>
      <c r="S7540" s="4">
        <v>0</v>
      </c>
    </row>
    <row r="7541" spans="1:19" ht="14.25" customHeight="1">
      <c r="A7541" s="4" t="s">
        <v>4312</v>
      </c>
      <c r="B7541" s="5" t="s">
        <v>4340</v>
      </c>
      <c r="C7541" s="4">
        <v>0</v>
      </c>
      <c r="D7541" s="4" t="s">
        <v>4340</v>
      </c>
      <c r="E7541" s="4" t="b">
        <f t="shared" si="173"/>
        <v>0</v>
      </c>
      <c r="F7541" s="4">
        <v>0</v>
      </c>
      <c r="G7541" s="4">
        <v>79870931</v>
      </c>
      <c r="H7541" s="3" t="s">
        <v>21</v>
      </c>
      <c r="K7541" s="4">
        <v>0</v>
      </c>
      <c r="L7541" s="4">
        <v>0</v>
      </c>
      <c r="M7541" s="4">
        <v>0</v>
      </c>
      <c r="N7541" s="4">
        <v>1800</v>
      </c>
      <c r="O7541" s="4">
        <v>0</v>
      </c>
      <c r="P7541" s="4">
        <v>1800</v>
      </c>
      <c r="Q7541" s="4">
        <v>10756</v>
      </c>
      <c r="R7541" s="4" t="b">
        <f t="shared" si="174"/>
        <v>0</v>
      </c>
      <c r="S7541" s="4">
        <v>0</v>
      </c>
    </row>
    <row r="7542" spans="1:19" ht="14.25" customHeight="1">
      <c r="A7542" s="4" t="s">
        <v>4312</v>
      </c>
      <c r="B7542" s="5" t="s">
        <v>4341</v>
      </c>
      <c r="C7542" s="4">
        <v>0</v>
      </c>
      <c r="D7542" s="4" t="s">
        <v>4341</v>
      </c>
      <c r="E7542" s="4" t="b">
        <f t="shared" si="173"/>
        <v>0</v>
      </c>
      <c r="F7542" s="4">
        <v>0</v>
      </c>
      <c r="G7542" s="4">
        <v>900882422</v>
      </c>
      <c r="H7542" s="3" t="s">
        <v>21</v>
      </c>
      <c r="K7542" s="4">
        <v>0</v>
      </c>
      <c r="L7542" s="4">
        <v>10550</v>
      </c>
      <c r="M7542" s="4">
        <v>0</v>
      </c>
      <c r="N7542" s="4">
        <v>0</v>
      </c>
      <c r="O7542" s="4">
        <v>0</v>
      </c>
      <c r="P7542" s="4">
        <v>0</v>
      </c>
      <c r="Q7542" s="4">
        <v>10795</v>
      </c>
      <c r="R7542" s="4" t="b">
        <f t="shared" si="174"/>
        <v>0</v>
      </c>
      <c r="S7542" s="4">
        <v>0</v>
      </c>
    </row>
    <row r="7543" spans="1:19" ht="14.25" customHeight="1">
      <c r="A7543" s="4" t="s">
        <v>4312</v>
      </c>
      <c r="B7543" s="5"/>
      <c r="C7543" s="4">
        <v>0</v>
      </c>
      <c r="E7543" s="4" t="b">
        <f t="shared" si="173"/>
        <v>0</v>
      </c>
      <c r="F7543" s="4">
        <v>0</v>
      </c>
      <c r="G7543" s="4">
        <v>900882422</v>
      </c>
      <c r="H7543" s="6">
        <v>43951</v>
      </c>
      <c r="I7543" s="4" t="s">
        <v>4342</v>
      </c>
      <c r="J7543" s="4" t="s">
        <v>2399</v>
      </c>
      <c r="K7543" s="4">
        <v>1087</v>
      </c>
      <c r="L7543" s="4">
        <v>0</v>
      </c>
      <c r="M7543" s="4">
        <v>0</v>
      </c>
      <c r="N7543" s="4">
        <v>10550</v>
      </c>
      <c r="O7543" s="4">
        <v>0</v>
      </c>
      <c r="P7543" s="4">
        <v>10550</v>
      </c>
      <c r="Q7543" s="4">
        <v>10796</v>
      </c>
      <c r="R7543" s="4" t="b">
        <f t="shared" si="174"/>
        <v>0</v>
      </c>
      <c r="S7543" s="4">
        <v>0</v>
      </c>
    </row>
    <row r="7544" spans="1:19" ht="14.25" customHeight="1">
      <c r="A7544" s="4" t="s">
        <v>4312</v>
      </c>
      <c r="B7544" s="5" t="s">
        <v>4343</v>
      </c>
      <c r="C7544" s="4">
        <v>0</v>
      </c>
      <c r="D7544" s="4" t="s">
        <v>4343</v>
      </c>
      <c r="E7544" s="4" t="b">
        <f t="shared" si="173"/>
        <v>0</v>
      </c>
      <c r="F7544" s="4">
        <v>0</v>
      </c>
      <c r="G7544" s="4">
        <v>900882422</v>
      </c>
      <c r="H7544" s="3" t="s">
        <v>21</v>
      </c>
      <c r="K7544" s="4">
        <v>0</v>
      </c>
      <c r="L7544" s="4">
        <v>0</v>
      </c>
      <c r="M7544" s="4">
        <v>0</v>
      </c>
      <c r="N7544" s="4">
        <v>10550</v>
      </c>
      <c r="O7544" s="4">
        <v>0</v>
      </c>
      <c r="P7544" s="4">
        <v>10550</v>
      </c>
      <c r="Q7544" s="4">
        <v>10797</v>
      </c>
      <c r="R7544" s="4" t="b">
        <f t="shared" si="174"/>
        <v>0</v>
      </c>
      <c r="S7544" s="4">
        <v>0</v>
      </c>
    </row>
    <row r="7545" spans="1:19" ht="14.25" customHeight="1">
      <c r="A7545" s="4" t="s">
        <v>4312</v>
      </c>
      <c r="B7545" s="5" t="s">
        <v>4344</v>
      </c>
      <c r="C7545" s="4">
        <v>0</v>
      </c>
      <c r="D7545" s="4" t="s">
        <v>4344</v>
      </c>
      <c r="E7545" s="4" t="b">
        <f t="shared" si="173"/>
        <v>0</v>
      </c>
      <c r="F7545" s="4">
        <v>0</v>
      </c>
      <c r="G7545" s="4">
        <v>901070100</v>
      </c>
      <c r="H7545" s="3" t="s">
        <v>21</v>
      </c>
      <c r="K7545" s="4">
        <v>0</v>
      </c>
      <c r="L7545" s="4">
        <v>156000</v>
      </c>
      <c r="M7545" s="4">
        <v>0</v>
      </c>
      <c r="N7545" s="4">
        <v>0</v>
      </c>
      <c r="O7545" s="4">
        <v>0</v>
      </c>
      <c r="P7545" s="4">
        <v>0</v>
      </c>
      <c r="Q7545" s="4">
        <v>10800</v>
      </c>
      <c r="R7545" s="4" t="b">
        <f t="shared" si="174"/>
        <v>0</v>
      </c>
      <c r="S7545" s="4">
        <v>0</v>
      </c>
    </row>
    <row r="7546" spans="1:19" ht="14.25" customHeight="1">
      <c r="A7546" s="4" t="s">
        <v>4312</v>
      </c>
      <c r="B7546" s="5"/>
      <c r="C7546" s="4">
        <v>0</v>
      </c>
      <c r="E7546" s="4" t="b">
        <f t="shared" si="173"/>
        <v>0</v>
      </c>
      <c r="F7546" s="4">
        <v>0</v>
      </c>
      <c r="G7546" s="4">
        <v>901070100</v>
      </c>
      <c r="H7546" s="6">
        <v>44027</v>
      </c>
      <c r="I7546" s="4" t="s">
        <v>4345</v>
      </c>
      <c r="J7546" s="4" t="s">
        <v>2399</v>
      </c>
      <c r="K7546" s="4">
        <v>1120</v>
      </c>
      <c r="L7546" s="4">
        <v>0</v>
      </c>
      <c r="M7546" s="4">
        <v>0</v>
      </c>
      <c r="N7546" s="4">
        <v>156000</v>
      </c>
      <c r="O7546" s="4">
        <v>0</v>
      </c>
      <c r="P7546" s="4">
        <v>156000</v>
      </c>
      <c r="Q7546" s="4">
        <v>10801</v>
      </c>
      <c r="R7546" s="4" t="b">
        <f t="shared" si="174"/>
        <v>0</v>
      </c>
      <c r="S7546" s="4">
        <v>0</v>
      </c>
    </row>
    <row r="7547" spans="1:19" ht="14.25" customHeight="1">
      <c r="A7547" s="4" t="s">
        <v>4312</v>
      </c>
      <c r="B7547" s="5" t="s">
        <v>4346</v>
      </c>
      <c r="C7547" s="4">
        <v>0</v>
      </c>
      <c r="D7547" s="4" t="s">
        <v>4346</v>
      </c>
      <c r="E7547" s="4" t="b">
        <f t="shared" si="173"/>
        <v>0</v>
      </c>
      <c r="F7547" s="4">
        <v>0</v>
      </c>
      <c r="G7547" s="4">
        <v>901070100</v>
      </c>
      <c r="H7547" s="3" t="s">
        <v>21</v>
      </c>
      <c r="K7547" s="4">
        <v>0</v>
      </c>
      <c r="L7547" s="4">
        <v>0</v>
      </c>
      <c r="M7547" s="4">
        <v>0</v>
      </c>
      <c r="N7547" s="4">
        <v>156000</v>
      </c>
      <c r="O7547" s="4">
        <v>0</v>
      </c>
      <c r="P7547" s="4">
        <v>156000</v>
      </c>
      <c r="Q7547" s="4">
        <v>10802</v>
      </c>
      <c r="R7547" s="4" t="b">
        <f t="shared" si="174"/>
        <v>0</v>
      </c>
      <c r="S7547" s="4">
        <v>0</v>
      </c>
    </row>
    <row r="7548" spans="1:19" ht="14.25" customHeight="1">
      <c r="A7548" s="4" t="s">
        <v>4312</v>
      </c>
      <c r="B7548" s="5" t="s">
        <v>1000</v>
      </c>
      <c r="C7548" s="4">
        <v>0</v>
      </c>
      <c r="D7548" s="4" t="s">
        <v>1000</v>
      </c>
      <c r="E7548" s="4" t="b">
        <f t="shared" si="173"/>
        <v>0</v>
      </c>
      <c r="F7548" s="4">
        <v>0</v>
      </c>
      <c r="G7548" s="4">
        <v>901121838</v>
      </c>
      <c r="H7548" s="3" t="s">
        <v>21</v>
      </c>
      <c r="K7548" s="4">
        <v>0</v>
      </c>
      <c r="L7548" s="4">
        <v>1745109.59</v>
      </c>
      <c r="M7548" s="4">
        <v>0</v>
      </c>
      <c r="N7548" s="4">
        <v>0</v>
      </c>
      <c r="O7548" s="4">
        <v>0</v>
      </c>
      <c r="P7548" s="4">
        <v>0</v>
      </c>
      <c r="Q7548" s="4">
        <v>10803</v>
      </c>
      <c r="R7548" s="4" t="b">
        <f t="shared" si="174"/>
        <v>0</v>
      </c>
      <c r="S7548" s="4">
        <v>0</v>
      </c>
    </row>
    <row r="7549" spans="1:19" ht="14.25" customHeight="1">
      <c r="A7549" s="4" t="s">
        <v>4312</v>
      </c>
      <c r="B7549" s="5"/>
      <c r="C7549" s="4">
        <v>0</v>
      </c>
      <c r="E7549" s="4" t="b">
        <f t="shared" si="173"/>
        <v>0</v>
      </c>
      <c r="F7549" s="4">
        <v>0</v>
      </c>
      <c r="G7549" s="4">
        <v>901121838</v>
      </c>
      <c r="H7549" s="6">
        <v>43860</v>
      </c>
      <c r="I7549" s="7" t="s">
        <v>2628</v>
      </c>
      <c r="J7549" s="4" t="s">
        <v>2399</v>
      </c>
      <c r="K7549" s="4">
        <v>1046</v>
      </c>
      <c r="L7549" s="4">
        <v>0</v>
      </c>
      <c r="M7549" s="4">
        <v>0</v>
      </c>
      <c r="N7549" s="4">
        <v>155423</v>
      </c>
      <c r="O7549" s="4">
        <v>0</v>
      </c>
      <c r="P7549" s="4">
        <v>155423</v>
      </c>
      <c r="Q7549" s="4">
        <v>10804</v>
      </c>
      <c r="R7549" s="4" t="b">
        <f t="shared" si="174"/>
        <v>0</v>
      </c>
      <c r="S7549" s="4">
        <v>0</v>
      </c>
    </row>
    <row r="7550" spans="1:19" ht="14.25" customHeight="1">
      <c r="A7550" s="4" t="s">
        <v>4312</v>
      </c>
      <c r="B7550" s="5"/>
      <c r="C7550" s="4">
        <v>0</v>
      </c>
      <c r="E7550" s="4" t="b">
        <f t="shared" si="173"/>
        <v>0</v>
      </c>
      <c r="F7550" s="4">
        <v>0</v>
      </c>
      <c r="G7550" s="4">
        <v>901121838</v>
      </c>
      <c r="H7550" s="6">
        <v>43860</v>
      </c>
      <c r="I7550" s="7" t="s">
        <v>2628</v>
      </c>
      <c r="J7550" s="4" t="s">
        <v>2399</v>
      </c>
      <c r="K7550" s="4">
        <v>1046</v>
      </c>
      <c r="L7550" s="4">
        <v>0</v>
      </c>
      <c r="M7550" s="4">
        <v>0</v>
      </c>
      <c r="N7550" s="4">
        <v>29530</v>
      </c>
      <c r="O7550" s="4">
        <v>0</v>
      </c>
      <c r="P7550" s="4">
        <v>184953</v>
      </c>
      <c r="Q7550" s="4">
        <v>10805</v>
      </c>
      <c r="R7550" s="4" t="b">
        <f t="shared" si="174"/>
        <v>0</v>
      </c>
      <c r="S7550" s="4">
        <v>0</v>
      </c>
    </row>
    <row r="7551" spans="1:19" ht="14.25" customHeight="1">
      <c r="A7551" s="4" t="s">
        <v>4312</v>
      </c>
      <c r="B7551" s="5"/>
      <c r="C7551" s="4">
        <v>0</v>
      </c>
      <c r="E7551" s="4" t="b">
        <f t="shared" si="173"/>
        <v>0</v>
      </c>
      <c r="F7551" s="4">
        <v>0</v>
      </c>
      <c r="G7551" s="4">
        <v>901121838</v>
      </c>
      <c r="H7551" s="6">
        <v>43920</v>
      </c>
      <c r="I7551" s="4" t="s">
        <v>2629</v>
      </c>
      <c r="J7551" s="4" t="s">
        <v>2399</v>
      </c>
      <c r="K7551" s="4">
        <v>1069</v>
      </c>
      <c r="L7551" s="4">
        <v>0</v>
      </c>
      <c r="M7551" s="4">
        <v>0</v>
      </c>
      <c r="N7551" s="4">
        <v>540349.22</v>
      </c>
      <c r="O7551" s="4">
        <v>0</v>
      </c>
      <c r="P7551" s="4">
        <v>725302.22</v>
      </c>
      <c r="Q7551" s="4">
        <v>10806</v>
      </c>
      <c r="R7551" s="4" t="b">
        <f t="shared" si="174"/>
        <v>0</v>
      </c>
      <c r="S7551" s="4">
        <v>0</v>
      </c>
    </row>
    <row r="7552" spans="1:19" ht="14.25" customHeight="1">
      <c r="A7552" s="4" t="s">
        <v>4312</v>
      </c>
      <c r="B7552" s="5"/>
      <c r="C7552" s="4">
        <v>0</v>
      </c>
      <c r="E7552" s="4" t="b">
        <f t="shared" si="173"/>
        <v>0</v>
      </c>
      <c r="F7552" s="4">
        <v>0</v>
      </c>
      <c r="G7552" s="4">
        <v>901121838</v>
      </c>
      <c r="H7552" s="6">
        <v>43920</v>
      </c>
      <c r="I7552" s="4" t="s">
        <v>2630</v>
      </c>
      <c r="J7552" s="4" t="s">
        <v>2399</v>
      </c>
      <c r="K7552" s="4">
        <v>1070</v>
      </c>
      <c r="L7552" s="4">
        <v>0</v>
      </c>
      <c r="M7552" s="4">
        <v>0</v>
      </c>
      <c r="N7552" s="4">
        <v>207401.01</v>
      </c>
      <c r="O7552" s="4">
        <v>0</v>
      </c>
      <c r="P7552" s="4">
        <v>932703.23</v>
      </c>
      <c r="Q7552" s="4">
        <v>10807</v>
      </c>
      <c r="R7552" s="4" t="b">
        <f t="shared" si="174"/>
        <v>0</v>
      </c>
      <c r="S7552" s="4">
        <v>0</v>
      </c>
    </row>
    <row r="7553" spans="1:19" ht="14.25" customHeight="1">
      <c r="A7553" s="4" t="s">
        <v>4312</v>
      </c>
      <c r="B7553" s="5"/>
      <c r="C7553" s="4">
        <v>0</v>
      </c>
      <c r="E7553" s="4" t="b">
        <f t="shared" si="173"/>
        <v>0</v>
      </c>
      <c r="F7553" s="4">
        <v>0</v>
      </c>
      <c r="G7553" s="4">
        <v>901121838</v>
      </c>
      <c r="H7553" s="6">
        <v>43951</v>
      </c>
      <c r="I7553" s="4" t="s">
        <v>2555</v>
      </c>
      <c r="J7553" s="4" t="s">
        <v>2399</v>
      </c>
      <c r="K7553" s="4">
        <v>1084</v>
      </c>
      <c r="L7553" s="4">
        <v>0</v>
      </c>
      <c r="M7553" s="4">
        <v>0</v>
      </c>
      <c r="N7553" s="4">
        <v>212598.54</v>
      </c>
      <c r="O7553" s="4">
        <v>0</v>
      </c>
      <c r="P7553" s="4">
        <v>1145301.77</v>
      </c>
      <c r="Q7553" s="4">
        <v>10808</v>
      </c>
      <c r="R7553" s="4" t="b">
        <f t="shared" si="174"/>
        <v>0</v>
      </c>
      <c r="S7553" s="4">
        <v>0</v>
      </c>
    </row>
    <row r="7554" spans="1:19" ht="14.25" customHeight="1">
      <c r="A7554" s="4" t="s">
        <v>4312</v>
      </c>
      <c r="B7554" s="5"/>
      <c r="C7554" s="4">
        <v>0</v>
      </c>
      <c r="E7554" s="4" t="b">
        <f t="shared" si="173"/>
        <v>0</v>
      </c>
      <c r="F7554" s="4">
        <v>0</v>
      </c>
      <c r="G7554" s="4">
        <v>901121838</v>
      </c>
      <c r="H7554" s="6">
        <v>43981</v>
      </c>
      <c r="I7554" s="4" t="s">
        <v>2631</v>
      </c>
      <c r="J7554" s="4" t="s">
        <v>2399</v>
      </c>
      <c r="K7554" s="4">
        <v>1100</v>
      </c>
      <c r="L7554" s="4">
        <v>0</v>
      </c>
      <c r="M7554" s="4">
        <v>0</v>
      </c>
      <c r="N7554" s="4">
        <v>135757</v>
      </c>
      <c r="O7554" s="4">
        <v>0</v>
      </c>
      <c r="P7554" s="4">
        <v>1281058.77</v>
      </c>
      <c r="Q7554" s="4">
        <v>10809</v>
      </c>
      <c r="R7554" s="4" t="b">
        <f t="shared" si="174"/>
        <v>0</v>
      </c>
      <c r="S7554" s="4">
        <v>0</v>
      </c>
    </row>
    <row r="7555" spans="1:19" ht="14.25" customHeight="1">
      <c r="A7555" s="4" t="s">
        <v>4312</v>
      </c>
      <c r="B7555" s="5"/>
      <c r="C7555" s="4">
        <v>0</v>
      </c>
      <c r="E7555" s="4" t="b">
        <f t="shared" si="173"/>
        <v>0</v>
      </c>
      <c r="F7555" s="4">
        <v>0</v>
      </c>
      <c r="G7555" s="4">
        <v>901121838</v>
      </c>
      <c r="H7555" s="6">
        <v>43981</v>
      </c>
      <c r="I7555" s="4" t="s">
        <v>2631</v>
      </c>
      <c r="J7555" s="4" t="s">
        <v>2399</v>
      </c>
      <c r="K7555" s="4">
        <v>1100</v>
      </c>
      <c r="L7555" s="4">
        <v>0</v>
      </c>
      <c r="M7555" s="4">
        <v>0</v>
      </c>
      <c r="N7555" s="4">
        <v>24825</v>
      </c>
      <c r="O7555" s="4">
        <v>0</v>
      </c>
      <c r="P7555" s="4">
        <v>1305883.77</v>
      </c>
      <c r="Q7555" s="4">
        <v>10810</v>
      </c>
      <c r="R7555" s="4" t="b">
        <f t="shared" si="174"/>
        <v>0</v>
      </c>
      <c r="S7555" s="4">
        <v>0</v>
      </c>
    </row>
    <row r="7556" spans="1:19" ht="14.25" customHeight="1">
      <c r="A7556" s="4" t="s">
        <v>4312</v>
      </c>
      <c r="B7556" s="5"/>
      <c r="C7556" s="4">
        <v>0</v>
      </c>
      <c r="E7556" s="4" t="b">
        <f t="shared" si="173"/>
        <v>0</v>
      </c>
      <c r="F7556" s="4">
        <v>0</v>
      </c>
      <c r="G7556" s="4">
        <v>901121838</v>
      </c>
      <c r="H7556" s="6">
        <v>44104</v>
      </c>
      <c r="I7556" s="4" t="s">
        <v>2556</v>
      </c>
      <c r="J7556" s="4" t="s">
        <v>2399</v>
      </c>
      <c r="K7556" s="4">
        <v>1157</v>
      </c>
      <c r="L7556" s="4">
        <v>0</v>
      </c>
      <c r="M7556" s="4">
        <v>0</v>
      </c>
      <c r="N7556" s="4">
        <v>186528.03</v>
      </c>
      <c r="O7556" s="4">
        <v>0</v>
      </c>
      <c r="P7556" s="4">
        <v>1492411.8</v>
      </c>
      <c r="Q7556" s="4">
        <v>10811</v>
      </c>
      <c r="R7556" s="4" t="b">
        <f t="shared" si="174"/>
        <v>0</v>
      </c>
      <c r="S7556" s="4">
        <v>0</v>
      </c>
    </row>
    <row r="7557" spans="1:19" ht="14.25" customHeight="1">
      <c r="A7557" s="4" t="s">
        <v>4312</v>
      </c>
      <c r="B7557" s="5"/>
      <c r="C7557" s="4">
        <v>0</v>
      </c>
      <c r="E7557" s="4" t="b">
        <f t="shared" si="173"/>
        <v>0</v>
      </c>
      <c r="F7557" s="4">
        <v>0</v>
      </c>
      <c r="G7557" s="4">
        <v>901121838</v>
      </c>
      <c r="H7557" s="6">
        <v>44104</v>
      </c>
      <c r="I7557" s="4" t="s">
        <v>2557</v>
      </c>
      <c r="J7557" s="4" t="s">
        <v>2399</v>
      </c>
      <c r="K7557" s="4">
        <v>1158</v>
      </c>
      <c r="L7557" s="4">
        <v>0</v>
      </c>
      <c r="M7557" s="4">
        <v>0</v>
      </c>
      <c r="N7557" s="4">
        <v>79859.789999999994</v>
      </c>
      <c r="O7557" s="4">
        <v>0</v>
      </c>
      <c r="P7557" s="4">
        <v>1572271.59</v>
      </c>
      <c r="Q7557" s="4">
        <v>10812</v>
      </c>
      <c r="R7557" s="4" t="b">
        <f t="shared" si="174"/>
        <v>0</v>
      </c>
      <c r="S7557" s="4">
        <v>0</v>
      </c>
    </row>
    <row r="7558" spans="1:19" ht="14.25" customHeight="1">
      <c r="A7558" s="4" t="s">
        <v>4312</v>
      </c>
      <c r="B7558" s="5"/>
      <c r="C7558" s="4">
        <v>0</v>
      </c>
      <c r="E7558" s="4" t="b">
        <f t="shared" si="173"/>
        <v>0</v>
      </c>
      <c r="F7558" s="4">
        <v>0</v>
      </c>
      <c r="G7558" s="4">
        <v>901121838</v>
      </c>
      <c r="H7558" s="6">
        <v>44164</v>
      </c>
      <c r="I7558" s="4" t="s">
        <v>2634</v>
      </c>
      <c r="J7558" s="4" t="s">
        <v>2399</v>
      </c>
      <c r="K7558" s="4">
        <v>1184</v>
      </c>
      <c r="L7558" s="4">
        <v>0</v>
      </c>
      <c r="M7558" s="4">
        <v>0</v>
      </c>
      <c r="N7558" s="4">
        <v>172838</v>
      </c>
      <c r="O7558" s="4">
        <v>0</v>
      </c>
      <c r="P7558" s="4">
        <v>1745109.59</v>
      </c>
      <c r="Q7558" s="4">
        <v>10813</v>
      </c>
      <c r="R7558" s="4" t="b">
        <f t="shared" si="174"/>
        <v>0</v>
      </c>
      <c r="S7558" s="4">
        <v>0</v>
      </c>
    </row>
    <row r="7559" spans="1:19" ht="14.25" customHeight="1">
      <c r="A7559" s="4" t="s">
        <v>4312</v>
      </c>
      <c r="B7559" s="5" t="s">
        <v>4347</v>
      </c>
      <c r="C7559" s="4">
        <v>0</v>
      </c>
      <c r="D7559" s="4" t="s">
        <v>4347</v>
      </c>
      <c r="E7559" s="4" t="b">
        <f t="shared" si="173"/>
        <v>0</v>
      </c>
      <c r="F7559" s="4">
        <v>0</v>
      </c>
      <c r="G7559" s="4">
        <v>901121838</v>
      </c>
      <c r="H7559" s="3" t="s">
        <v>21</v>
      </c>
      <c r="K7559" s="4">
        <v>0</v>
      </c>
      <c r="L7559" s="4">
        <v>0</v>
      </c>
      <c r="M7559" s="4">
        <v>0</v>
      </c>
      <c r="N7559" s="4">
        <v>1745109.59</v>
      </c>
      <c r="O7559" s="4">
        <v>0</v>
      </c>
      <c r="P7559" s="4">
        <v>1745109.59</v>
      </c>
      <c r="Q7559" s="4">
        <v>10814</v>
      </c>
      <c r="R7559" s="4" t="b">
        <f t="shared" si="174"/>
        <v>0</v>
      </c>
      <c r="S7559" s="4">
        <v>0</v>
      </c>
    </row>
    <row r="7560" spans="1:19" ht="14.25" customHeight="1">
      <c r="A7560" s="4" t="s">
        <v>4312</v>
      </c>
      <c r="B7560" s="5" t="s">
        <v>1009</v>
      </c>
      <c r="C7560" s="4">
        <v>0</v>
      </c>
      <c r="D7560" s="4" t="s">
        <v>1009</v>
      </c>
      <c r="E7560" s="4" t="b">
        <f t="shared" si="173"/>
        <v>0</v>
      </c>
      <c r="F7560" s="4">
        <v>0</v>
      </c>
      <c r="G7560" s="4">
        <v>901278738</v>
      </c>
      <c r="H7560" s="3" t="s">
        <v>21</v>
      </c>
      <c r="K7560" s="4">
        <v>0</v>
      </c>
      <c r="L7560" s="4">
        <v>108900</v>
      </c>
      <c r="M7560" s="4">
        <v>0</v>
      </c>
      <c r="N7560" s="4">
        <v>0</v>
      </c>
      <c r="O7560" s="4">
        <v>0</v>
      </c>
      <c r="P7560" s="4">
        <v>0</v>
      </c>
      <c r="Q7560" s="4">
        <v>10815</v>
      </c>
      <c r="R7560" s="4" t="b">
        <f t="shared" si="174"/>
        <v>0</v>
      </c>
      <c r="S7560" s="4">
        <v>0</v>
      </c>
    </row>
    <row r="7561" spans="1:19" ht="14.25" customHeight="1">
      <c r="A7561" s="4" t="s">
        <v>4312</v>
      </c>
      <c r="B7561" s="5"/>
      <c r="C7561" s="4">
        <v>0</v>
      </c>
      <c r="E7561" s="4" t="b">
        <f t="shared" si="173"/>
        <v>0</v>
      </c>
      <c r="F7561" s="4">
        <v>0</v>
      </c>
      <c r="G7561" s="4">
        <v>901278738</v>
      </c>
      <c r="H7561" s="6">
        <v>44164</v>
      </c>
      <c r="I7561" s="4" t="s">
        <v>2615</v>
      </c>
      <c r="J7561" s="4" t="s">
        <v>2399</v>
      </c>
      <c r="K7561" s="4">
        <v>1186</v>
      </c>
      <c r="L7561" s="4">
        <v>0</v>
      </c>
      <c r="M7561" s="4">
        <v>0</v>
      </c>
      <c r="N7561" s="4">
        <v>108900</v>
      </c>
      <c r="O7561" s="4">
        <v>0</v>
      </c>
      <c r="P7561" s="4">
        <v>108900</v>
      </c>
      <c r="Q7561" s="4">
        <v>10816</v>
      </c>
      <c r="R7561" s="4" t="b">
        <f t="shared" si="174"/>
        <v>0</v>
      </c>
      <c r="S7561" s="4">
        <v>0</v>
      </c>
    </row>
    <row r="7562" spans="1:19" ht="14.25" customHeight="1">
      <c r="A7562" s="4" t="s">
        <v>4312</v>
      </c>
      <c r="B7562" s="5" t="s">
        <v>4348</v>
      </c>
      <c r="C7562" s="4">
        <v>0</v>
      </c>
      <c r="D7562" s="4" t="s">
        <v>4348</v>
      </c>
      <c r="E7562" s="4" t="b">
        <f t="shared" si="173"/>
        <v>0</v>
      </c>
      <c r="F7562" s="4">
        <v>0</v>
      </c>
      <c r="G7562" s="4">
        <v>901278738</v>
      </c>
      <c r="H7562" s="3" t="s">
        <v>21</v>
      </c>
      <c r="K7562" s="4">
        <v>0</v>
      </c>
      <c r="L7562" s="4">
        <v>0</v>
      </c>
      <c r="M7562" s="4">
        <v>0</v>
      </c>
      <c r="N7562" s="4">
        <v>108900</v>
      </c>
      <c r="O7562" s="4">
        <v>0</v>
      </c>
      <c r="P7562" s="4">
        <v>108900</v>
      </c>
      <c r="Q7562" s="4">
        <v>10817</v>
      </c>
      <c r="R7562" s="4" t="b">
        <f t="shared" si="174"/>
        <v>0</v>
      </c>
      <c r="S7562" s="4">
        <v>0</v>
      </c>
    </row>
    <row r="7563" spans="1:19" ht="14.25" customHeight="1">
      <c r="A7563" s="4" t="s">
        <v>4312</v>
      </c>
      <c r="B7563" s="5" t="s">
        <v>4349</v>
      </c>
      <c r="C7563" s="4">
        <v>0</v>
      </c>
      <c r="D7563" s="4" t="s">
        <v>4349</v>
      </c>
      <c r="E7563" s="4" t="b">
        <f t="shared" si="173"/>
        <v>0</v>
      </c>
      <c r="F7563" s="4">
        <v>0</v>
      </c>
      <c r="G7563" s="4">
        <v>0</v>
      </c>
      <c r="H7563" s="3" t="s">
        <v>21</v>
      </c>
      <c r="K7563" s="4">
        <v>0</v>
      </c>
      <c r="L7563" s="4">
        <v>0</v>
      </c>
      <c r="M7563" s="4">
        <v>0</v>
      </c>
      <c r="N7563" s="4">
        <v>5003659.59</v>
      </c>
      <c r="O7563" s="4">
        <v>0</v>
      </c>
      <c r="P7563" s="4">
        <v>5003659.59</v>
      </c>
      <c r="Q7563" s="4">
        <v>10820</v>
      </c>
      <c r="R7563" s="4" t="b">
        <f t="shared" ref="R7563:R7564" si="175">TRUE()</f>
        <v>1</v>
      </c>
      <c r="S7563" s="4">
        <v>0</v>
      </c>
    </row>
    <row r="7564" spans="1:19" ht="14.25" customHeight="1">
      <c r="A7564" s="4" t="s">
        <v>4350</v>
      </c>
      <c r="B7564" s="5" t="s">
        <v>4351</v>
      </c>
      <c r="C7564" s="4">
        <v>0</v>
      </c>
      <c r="D7564" s="4" t="s">
        <v>4351</v>
      </c>
      <c r="E7564" s="4" t="b">
        <f>TRUE()</f>
        <v>1</v>
      </c>
      <c r="F7564" s="4">
        <v>0</v>
      </c>
      <c r="G7564" s="4">
        <v>0</v>
      </c>
      <c r="H7564" s="3" t="s">
        <v>21</v>
      </c>
      <c r="K7564" s="4">
        <v>0</v>
      </c>
      <c r="L7564" s="4">
        <v>33390</v>
      </c>
      <c r="M7564" s="4">
        <v>0</v>
      </c>
      <c r="N7564" s="4">
        <v>0</v>
      </c>
      <c r="O7564" s="4">
        <v>0</v>
      </c>
      <c r="P7564" s="4">
        <v>0</v>
      </c>
      <c r="Q7564" s="4">
        <v>10823</v>
      </c>
      <c r="R7564" s="4" t="b">
        <f t="shared" si="175"/>
        <v>1</v>
      </c>
      <c r="S7564" s="4">
        <v>0</v>
      </c>
    </row>
    <row r="7565" spans="1:19" ht="14.25" customHeight="1">
      <c r="A7565" s="4" t="s">
        <v>4350</v>
      </c>
      <c r="B7565" s="5" t="s">
        <v>4324</v>
      </c>
      <c r="C7565" s="4">
        <v>0</v>
      </c>
      <c r="D7565" s="4" t="s">
        <v>4324</v>
      </c>
      <c r="E7565" s="4" t="b">
        <f t="shared" ref="E7565:E7581" si="176">FALSE()</f>
        <v>0</v>
      </c>
      <c r="F7565" s="4">
        <v>0</v>
      </c>
      <c r="G7565" s="4">
        <v>52802923</v>
      </c>
      <c r="H7565" s="3" t="s">
        <v>21</v>
      </c>
      <c r="K7565" s="4">
        <v>0</v>
      </c>
      <c r="L7565" s="4">
        <v>20190</v>
      </c>
      <c r="M7565" s="4">
        <v>0</v>
      </c>
      <c r="N7565" s="4">
        <v>0</v>
      </c>
      <c r="O7565" s="4">
        <v>0</v>
      </c>
      <c r="P7565" s="4">
        <v>0</v>
      </c>
      <c r="Q7565" s="4">
        <v>10846</v>
      </c>
      <c r="R7565" s="4" t="b">
        <f t="shared" ref="R7565:R7578" si="177">FALSE()</f>
        <v>0</v>
      </c>
      <c r="S7565" s="4">
        <v>0</v>
      </c>
    </row>
    <row r="7566" spans="1:19" ht="14.25" customHeight="1">
      <c r="A7566" s="4" t="s">
        <v>4350</v>
      </c>
      <c r="B7566" s="5"/>
      <c r="C7566" s="4">
        <v>0</v>
      </c>
      <c r="E7566" s="4" t="b">
        <f t="shared" si="176"/>
        <v>0</v>
      </c>
      <c r="F7566" s="4">
        <v>0</v>
      </c>
      <c r="G7566" s="4">
        <v>52802923</v>
      </c>
      <c r="H7566" s="6">
        <v>43889</v>
      </c>
      <c r="I7566" s="4" t="s">
        <v>4352</v>
      </c>
      <c r="J7566" s="4" t="s">
        <v>2399</v>
      </c>
      <c r="K7566" s="4">
        <v>1064</v>
      </c>
      <c r="L7566" s="4">
        <v>0</v>
      </c>
      <c r="M7566" s="4">
        <v>0</v>
      </c>
      <c r="N7566" s="4">
        <v>2650</v>
      </c>
      <c r="O7566" s="4">
        <v>0</v>
      </c>
      <c r="P7566" s="4">
        <v>2650</v>
      </c>
      <c r="Q7566" s="4">
        <v>10847</v>
      </c>
      <c r="R7566" s="4" t="b">
        <f t="shared" si="177"/>
        <v>0</v>
      </c>
      <c r="S7566" s="4">
        <v>0</v>
      </c>
    </row>
    <row r="7567" spans="1:19" ht="14.25" customHeight="1">
      <c r="A7567" s="4" t="s">
        <v>4350</v>
      </c>
      <c r="B7567" s="5"/>
      <c r="C7567" s="4">
        <v>0</v>
      </c>
      <c r="E7567" s="4" t="b">
        <f t="shared" si="176"/>
        <v>0</v>
      </c>
      <c r="F7567" s="4">
        <v>0</v>
      </c>
      <c r="G7567" s="4">
        <v>52802923</v>
      </c>
      <c r="H7567" s="6">
        <v>43889</v>
      </c>
      <c r="I7567" s="4" t="s">
        <v>4352</v>
      </c>
      <c r="J7567" s="4" t="s">
        <v>2399</v>
      </c>
      <c r="K7567" s="4">
        <v>1064</v>
      </c>
      <c r="L7567" s="4">
        <v>0</v>
      </c>
      <c r="M7567" s="4">
        <v>0</v>
      </c>
      <c r="N7567" s="4">
        <v>3850</v>
      </c>
      <c r="O7567" s="4">
        <v>0</v>
      </c>
      <c r="P7567" s="4">
        <v>6500</v>
      </c>
      <c r="Q7567" s="4">
        <v>10848</v>
      </c>
      <c r="R7567" s="4" t="b">
        <f t="shared" si="177"/>
        <v>0</v>
      </c>
      <c r="S7567" s="4">
        <v>0</v>
      </c>
    </row>
    <row r="7568" spans="1:19" ht="14.25" customHeight="1">
      <c r="A7568" s="4" t="s">
        <v>4350</v>
      </c>
      <c r="B7568" s="5"/>
      <c r="C7568" s="4">
        <v>0</v>
      </c>
      <c r="E7568" s="4" t="b">
        <f t="shared" si="176"/>
        <v>0</v>
      </c>
      <c r="F7568" s="4">
        <v>0</v>
      </c>
      <c r="G7568" s="4">
        <v>52802923</v>
      </c>
      <c r="H7568" s="6">
        <v>43889</v>
      </c>
      <c r="I7568" s="4" t="s">
        <v>4352</v>
      </c>
      <c r="J7568" s="4" t="s">
        <v>2399</v>
      </c>
      <c r="K7568" s="4">
        <v>1064</v>
      </c>
      <c r="L7568" s="4">
        <v>0</v>
      </c>
      <c r="M7568" s="4">
        <v>0</v>
      </c>
      <c r="N7568" s="4">
        <v>6940</v>
      </c>
      <c r="O7568" s="4">
        <v>0</v>
      </c>
      <c r="P7568" s="4">
        <v>13440</v>
      </c>
      <c r="Q7568" s="4">
        <v>10849</v>
      </c>
      <c r="R7568" s="4" t="b">
        <f t="shared" si="177"/>
        <v>0</v>
      </c>
      <c r="S7568" s="4">
        <v>0</v>
      </c>
    </row>
    <row r="7569" spans="1:19" ht="14.25" customHeight="1">
      <c r="A7569" s="4" t="s">
        <v>4350</v>
      </c>
      <c r="B7569" s="5"/>
      <c r="C7569" s="4">
        <v>0</v>
      </c>
      <c r="E7569" s="4" t="b">
        <f t="shared" si="176"/>
        <v>0</v>
      </c>
      <c r="F7569" s="4">
        <v>0</v>
      </c>
      <c r="G7569" s="4">
        <v>52802923</v>
      </c>
      <c r="H7569" s="6">
        <v>43889</v>
      </c>
      <c r="I7569" s="4" t="s">
        <v>4353</v>
      </c>
      <c r="J7569" s="4" t="s">
        <v>2399</v>
      </c>
      <c r="K7569" s="4">
        <v>1067</v>
      </c>
      <c r="L7569" s="4">
        <v>0</v>
      </c>
      <c r="M7569" s="4">
        <v>0</v>
      </c>
      <c r="N7569" s="4">
        <v>1350</v>
      </c>
      <c r="O7569" s="4">
        <v>0</v>
      </c>
      <c r="P7569" s="4">
        <v>14790</v>
      </c>
      <c r="Q7569" s="4">
        <v>10850</v>
      </c>
      <c r="R7569" s="4" t="b">
        <f t="shared" si="177"/>
        <v>0</v>
      </c>
      <c r="S7569" s="4">
        <v>0</v>
      </c>
    </row>
    <row r="7570" spans="1:19" ht="14.25" customHeight="1">
      <c r="A7570" s="4" t="s">
        <v>4350</v>
      </c>
      <c r="B7570" s="5"/>
      <c r="C7570" s="4">
        <v>0</v>
      </c>
      <c r="E7570" s="4" t="b">
        <f t="shared" si="176"/>
        <v>0</v>
      </c>
      <c r="F7570" s="4">
        <v>0</v>
      </c>
      <c r="G7570" s="4">
        <v>52802923</v>
      </c>
      <c r="H7570" s="6">
        <v>43889</v>
      </c>
      <c r="I7570" s="4" t="s">
        <v>4354</v>
      </c>
      <c r="J7570" s="4" t="s">
        <v>2399</v>
      </c>
      <c r="K7570" s="4">
        <v>1067</v>
      </c>
      <c r="L7570" s="4">
        <v>0</v>
      </c>
      <c r="M7570" s="4">
        <v>0</v>
      </c>
      <c r="N7570" s="4">
        <v>5400</v>
      </c>
      <c r="O7570" s="4">
        <v>0</v>
      </c>
      <c r="P7570" s="4">
        <v>20190</v>
      </c>
      <c r="Q7570" s="4">
        <v>10851</v>
      </c>
      <c r="R7570" s="4" t="b">
        <f t="shared" si="177"/>
        <v>0</v>
      </c>
      <c r="S7570" s="4">
        <v>0</v>
      </c>
    </row>
    <row r="7571" spans="1:19" ht="14.25" customHeight="1">
      <c r="A7571" s="4" t="s">
        <v>4350</v>
      </c>
      <c r="B7571" s="5" t="s">
        <v>4355</v>
      </c>
      <c r="C7571" s="4">
        <v>0</v>
      </c>
      <c r="D7571" s="4" t="s">
        <v>4355</v>
      </c>
      <c r="E7571" s="4" t="b">
        <f t="shared" si="176"/>
        <v>0</v>
      </c>
      <c r="F7571" s="4">
        <v>0</v>
      </c>
      <c r="G7571" s="4">
        <v>52802923</v>
      </c>
      <c r="H7571" s="3" t="s">
        <v>21</v>
      </c>
      <c r="K7571" s="4">
        <v>0</v>
      </c>
      <c r="L7571" s="4">
        <v>0</v>
      </c>
      <c r="M7571" s="4">
        <v>0</v>
      </c>
      <c r="N7571" s="4">
        <v>20190</v>
      </c>
      <c r="O7571" s="4">
        <v>0</v>
      </c>
      <c r="P7571" s="4">
        <v>20190</v>
      </c>
      <c r="Q7571" s="4">
        <v>10852</v>
      </c>
      <c r="R7571" s="4" t="b">
        <f t="shared" si="177"/>
        <v>0</v>
      </c>
      <c r="S7571" s="4">
        <v>0</v>
      </c>
    </row>
    <row r="7572" spans="1:19" ht="14.25" customHeight="1">
      <c r="A7572" s="4" t="s">
        <v>4350</v>
      </c>
      <c r="B7572" s="5" t="s">
        <v>4204</v>
      </c>
      <c r="C7572" s="4">
        <v>0</v>
      </c>
      <c r="D7572" s="4" t="s">
        <v>4204</v>
      </c>
      <c r="E7572" s="4" t="b">
        <f t="shared" si="176"/>
        <v>0</v>
      </c>
      <c r="F7572" s="4">
        <v>0</v>
      </c>
      <c r="G7572" s="4">
        <v>222222222</v>
      </c>
      <c r="H7572" s="3" t="s">
        <v>21</v>
      </c>
      <c r="K7572" s="4">
        <v>0</v>
      </c>
      <c r="L7572" s="4">
        <v>9200</v>
      </c>
      <c r="M7572" s="4">
        <v>0</v>
      </c>
      <c r="N7572" s="4">
        <v>0</v>
      </c>
      <c r="O7572" s="4">
        <v>0</v>
      </c>
      <c r="P7572" s="4">
        <v>0</v>
      </c>
      <c r="Q7572" s="4">
        <v>10867</v>
      </c>
      <c r="R7572" s="4" t="b">
        <f t="shared" si="177"/>
        <v>0</v>
      </c>
      <c r="S7572" s="4">
        <v>0</v>
      </c>
    </row>
    <row r="7573" spans="1:19" ht="14.25" customHeight="1">
      <c r="A7573" s="4" t="s">
        <v>4350</v>
      </c>
      <c r="B7573" s="5"/>
      <c r="C7573" s="4">
        <v>0</v>
      </c>
      <c r="E7573" s="4" t="b">
        <f t="shared" si="176"/>
        <v>0</v>
      </c>
      <c r="F7573" s="4">
        <v>0</v>
      </c>
      <c r="G7573" s="4">
        <v>222222222</v>
      </c>
      <c r="H7573" s="6">
        <v>44164</v>
      </c>
      <c r="I7573" s="4" t="s">
        <v>4356</v>
      </c>
      <c r="J7573" s="4" t="s">
        <v>2399</v>
      </c>
      <c r="K7573" s="4">
        <v>1186</v>
      </c>
      <c r="L7573" s="4">
        <v>0</v>
      </c>
      <c r="M7573" s="4">
        <v>0</v>
      </c>
      <c r="N7573" s="4">
        <v>9200</v>
      </c>
      <c r="O7573" s="4">
        <v>0</v>
      </c>
      <c r="P7573" s="4">
        <v>9200</v>
      </c>
      <c r="Q7573" s="4">
        <v>10868</v>
      </c>
      <c r="R7573" s="4" t="b">
        <f t="shared" si="177"/>
        <v>0</v>
      </c>
      <c r="S7573" s="4">
        <v>0</v>
      </c>
    </row>
    <row r="7574" spans="1:19" ht="14.25" customHeight="1">
      <c r="A7574" s="4" t="s">
        <v>4350</v>
      </c>
      <c r="B7574" s="5" t="s">
        <v>4357</v>
      </c>
      <c r="C7574" s="4">
        <v>0</v>
      </c>
      <c r="D7574" s="4" t="s">
        <v>4357</v>
      </c>
      <c r="E7574" s="4" t="b">
        <f t="shared" si="176"/>
        <v>0</v>
      </c>
      <c r="F7574" s="4">
        <v>0</v>
      </c>
      <c r="G7574" s="4">
        <v>222222222</v>
      </c>
      <c r="H7574" s="3" t="s">
        <v>21</v>
      </c>
      <c r="K7574" s="4">
        <v>0</v>
      </c>
      <c r="L7574" s="4">
        <v>0</v>
      </c>
      <c r="M7574" s="4">
        <v>0</v>
      </c>
      <c r="N7574" s="4">
        <v>9200</v>
      </c>
      <c r="O7574" s="4">
        <v>0</v>
      </c>
      <c r="P7574" s="4">
        <v>9200</v>
      </c>
      <c r="Q7574" s="4">
        <v>10869</v>
      </c>
      <c r="R7574" s="4" t="b">
        <f t="shared" si="177"/>
        <v>0</v>
      </c>
      <c r="S7574" s="4">
        <v>0</v>
      </c>
    </row>
    <row r="7575" spans="1:19" ht="14.25" customHeight="1">
      <c r="A7575" s="4" t="s">
        <v>4350</v>
      </c>
      <c r="B7575" s="5" t="s">
        <v>4358</v>
      </c>
      <c r="C7575" s="4">
        <v>0</v>
      </c>
      <c r="D7575" s="4" t="s">
        <v>4358</v>
      </c>
      <c r="E7575" s="4" t="b">
        <f t="shared" si="176"/>
        <v>0</v>
      </c>
      <c r="F7575" s="4">
        <v>0</v>
      </c>
      <c r="G7575" s="4">
        <v>1099207689</v>
      </c>
      <c r="H7575" s="3" t="s">
        <v>21</v>
      </c>
      <c r="K7575" s="4">
        <v>0</v>
      </c>
      <c r="L7575" s="4">
        <v>4000</v>
      </c>
      <c r="M7575" s="4">
        <v>0</v>
      </c>
      <c r="N7575" s="4">
        <v>0</v>
      </c>
      <c r="O7575" s="4">
        <v>0</v>
      </c>
      <c r="P7575" s="4">
        <v>0</v>
      </c>
      <c r="Q7575" s="4">
        <v>10890</v>
      </c>
      <c r="R7575" s="4" t="b">
        <f t="shared" si="177"/>
        <v>0</v>
      </c>
      <c r="S7575" s="4">
        <v>0</v>
      </c>
    </row>
    <row r="7576" spans="1:19" ht="14.25" customHeight="1">
      <c r="A7576" s="4" t="s">
        <v>4350</v>
      </c>
      <c r="B7576" s="5"/>
      <c r="C7576" s="4">
        <v>0</v>
      </c>
      <c r="E7576" s="4" t="b">
        <f t="shared" si="176"/>
        <v>0</v>
      </c>
      <c r="F7576" s="4">
        <v>0</v>
      </c>
      <c r="G7576" s="4">
        <v>1099207689</v>
      </c>
      <c r="H7576" s="6">
        <v>43889</v>
      </c>
      <c r="I7576" s="4" t="s">
        <v>4352</v>
      </c>
      <c r="J7576" s="4" t="s">
        <v>2399</v>
      </c>
      <c r="K7576" s="4">
        <v>1064</v>
      </c>
      <c r="L7576" s="4">
        <v>0</v>
      </c>
      <c r="M7576" s="4">
        <v>0</v>
      </c>
      <c r="N7576" s="4">
        <v>1950</v>
      </c>
      <c r="O7576" s="4">
        <v>0</v>
      </c>
      <c r="P7576" s="4">
        <v>1950</v>
      </c>
      <c r="Q7576" s="4">
        <v>10891</v>
      </c>
      <c r="R7576" s="4" t="b">
        <f t="shared" si="177"/>
        <v>0</v>
      </c>
      <c r="S7576" s="4">
        <v>0</v>
      </c>
    </row>
    <row r="7577" spans="1:19" ht="14.25" customHeight="1">
      <c r="A7577" s="4" t="s">
        <v>4350</v>
      </c>
      <c r="B7577" s="5"/>
      <c r="C7577" s="4">
        <v>0</v>
      </c>
      <c r="E7577" s="4" t="b">
        <f t="shared" si="176"/>
        <v>0</v>
      </c>
      <c r="F7577" s="4">
        <v>0</v>
      </c>
      <c r="G7577" s="4">
        <v>1099207689</v>
      </c>
      <c r="H7577" s="6">
        <v>43889</v>
      </c>
      <c r="I7577" s="4" t="s">
        <v>4359</v>
      </c>
      <c r="J7577" s="4" t="s">
        <v>2399</v>
      </c>
      <c r="K7577" s="4">
        <v>1067</v>
      </c>
      <c r="L7577" s="4">
        <v>0</v>
      </c>
      <c r="M7577" s="4">
        <v>0</v>
      </c>
      <c r="N7577" s="4">
        <v>2050</v>
      </c>
      <c r="O7577" s="4">
        <v>0</v>
      </c>
      <c r="P7577" s="4">
        <v>4000</v>
      </c>
      <c r="Q7577" s="4">
        <v>10892</v>
      </c>
      <c r="R7577" s="4" t="b">
        <f t="shared" si="177"/>
        <v>0</v>
      </c>
      <c r="S7577" s="4">
        <v>0</v>
      </c>
    </row>
    <row r="7578" spans="1:19" ht="14.25" customHeight="1">
      <c r="A7578" s="4" t="s">
        <v>4350</v>
      </c>
      <c r="B7578" s="5" t="s">
        <v>4360</v>
      </c>
      <c r="C7578" s="4">
        <v>0</v>
      </c>
      <c r="D7578" s="4" t="s">
        <v>4360</v>
      </c>
      <c r="E7578" s="4" t="b">
        <f t="shared" si="176"/>
        <v>0</v>
      </c>
      <c r="F7578" s="4">
        <v>0</v>
      </c>
      <c r="G7578" s="4">
        <v>1099207689</v>
      </c>
      <c r="H7578" s="3" t="s">
        <v>21</v>
      </c>
      <c r="K7578" s="4">
        <v>0</v>
      </c>
      <c r="L7578" s="4">
        <v>0</v>
      </c>
      <c r="M7578" s="4">
        <v>0</v>
      </c>
      <c r="N7578" s="4">
        <v>4000</v>
      </c>
      <c r="O7578" s="4">
        <v>0</v>
      </c>
      <c r="P7578" s="4">
        <v>4000</v>
      </c>
      <c r="Q7578" s="4">
        <v>10893</v>
      </c>
      <c r="R7578" s="4" t="b">
        <f t="shared" si="177"/>
        <v>0</v>
      </c>
      <c r="S7578" s="4">
        <v>0</v>
      </c>
    </row>
    <row r="7579" spans="1:19" ht="14.25" customHeight="1">
      <c r="A7579" s="4" t="s">
        <v>4350</v>
      </c>
      <c r="B7579" s="5" t="s">
        <v>4361</v>
      </c>
      <c r="C7579" s="4">
        <v>0</v>
      </c>
      <c r="D7579" s="4" t="s">
        <v>4361</v>
      </c>
      <c r="E7579" s="4" t="b">
        <f t="shared" si="176"/>
        <v>0</v>
      </c>
      <c r="F7579" s="4">
        <v>0</v>
      </c>
      <c r="G7579" s="4">
        <v>0</v>
      </c>
      <c r="H7579" s="3" t="s">
        <v>21</v>
      </c>
      <c r="K7579" s="4">
        <v>0</v>
      </c>
      <c r="L7579" s="4">
        <v>0</v>
      </c>
      <c r="M7579" s="4">
        <v>0</v>
      </c>
      <c r="N7579" s="4">
        <v>33390</v>
      </c>
      <c r="O7579" s="4">
        <v>0</v>
      </c>
      <c r="P7579" s="4">
        <v>33390</v>
      </c>
      <c r="Q7579" s="4">
        <v>10894</v>
      </c>
      <c r="R7579" s="4" t="b">
        <f>TRUE()</f>
        <v>1</v>
      </c>
      <c r="S7579" s="4">
        <v>0</v>
      </c>
    </row>
    <row r="7580" spans="1:19" ht="14.25" customHeight="1">
      <c r="A7580" s="4" t="s">
        <v>4310</v>
      </c>
      <c r="B7580" s="5" t="s">
        <v>4362</v>
      </c>
      <c r="C7580" s="4">
        <v>0</v>
      </c>
      <c r="D7580" s="4" t="s">
        <v>4362</v>
      </c>
      <c r="E7580" s="4" t="b">
        <f t="shared" si="176"/>
        <v>0</v>
      </c>
      <c r="F7580" s="4">
        <v>0</v>
      </c>
      <c r="G7580" s="4">
        <v>0</v>
      </c>
      <c r="H7580" s="3" t="s">
        <v>21</v>
      </c>
      <c r="K7580" s="4">
        <v>0</v>
      </c>
      <c r="L7580" s="4">
        <v>0</v>
      </c>
      <c r="M7580" s="4">
        <v>0</v>
      </c>
      <c r="N7580" s="4">
        <v>5037049.59</v>
      </c>
      <c r="O7580" s="4">
        <v>0</v>
      </c>
      <c r="P7580" s="4">
        <v>5037049.59</v>
      </c>
      <c r="Q7580" s="4">
        <v>10899</v>
      </c>
      <c r="R7580" s="4" t="b">
        <f t="shared" ref="R7580:R7581" si="178">FALSE()</f>
        <v>0</v>
      </c>
      <c r="S7580" s="4">
        <v>0</v>
      </c>
    </row>
    <row r="7581" spans="1:19" ht="14.25" customHeight="1">
      <c r="A7581" s="4" t="s">
        <v>4363</v>
      </c>
      <c r="B7581" s="5" t="s">
        <v>4364</v>
      </c>
      <c r="C7581" s="4">
        <v>2</v>
      </c>
      <c r="D7581" s="4" t="s">
        <v>4364</v>
      </c>
      <c r="E7581" s="4" t="b">
        <f t="shared" si="176"/>
        <v>0</v>
      </c>
      <c r="F7581" s="4">
        <v>0</v>
      </c>
      <c r="G7581" s="4">
        <v>0</v>
      </c>
      <c r="H7581" s="3" t="s">
        <v>21</v>
      </c>
      <c r="K7581" s="4">
        <v>0</v>
      </c>
      <c r="L7581" s="4">
        <v>708700</v>
      </c>
      <c r="M7581" s="4">
        <v>0</v>
      </c>
      <c r="N7581" s="4">
        <v>0</v>
      </c>
      <c r="O7581" s="4">
        <v>0</v>
      </c>
      <c r="P7581" s="4">
        <v>0</v>
      </c>
      <c r="Q7581" s="4">
        <v>10901</v>
      </c>
      <c r="R7581" s="4" t="b">
        <f t="shared" si="178"/>
        <v>0</v>
      </c>
      <c r="S7581" s="4">
        <v>0</v>
      </c>
    </row>
    <row r="7582" spans="1:19" ht="14.25" customHeight="1">
      <c r="A7582" s="4" t="s">
        <v>4365</v>
      </c>
      <c r="B7582" s="5" t="s">
        <v>4366</v>
      </c>
      <c r="C7582" s="4">
        <v>0</v>
      </c>
      <c r="D7582" s="4" t="s">
        <v>4366</v>
      </c>
      <c r="E7582" s="4" t="b">
        <f>TRUE()</f>
        <v>1</v>
      </c>
      <c r="F7582" s="4">
        <v>0</v>
      </c>
      <c r="G7582" s="4">
        <v>0</v>
      </c>
      <c r="H7582" s="3" t="s">
        <v>21</v>
      </c>
      <c r="K7582" s="4">
        <v>0</v>
      </c>
      <c r="L7582" s="4">
        <v>199850</v>
      </c>
      <c r="M7582" s="4">
        <v>0</v>
      </c>
      <c r="N7582" s="4">
        <v>0</v>
      </c>
      <c r="O7582" s="4">
        <v>0</v>
      </c>
      <c r="P7582" s="4">
        <v>0</v>
      </c>
      <c r="Q7582" s="4">
        <v>10903</v>
      </c>
      <c r="R7582" s="4" t="b">
        <f>TRUE()</f>
        <v>1</v>
      </c>
      <c r="S7582" s="4">
        <v>0</v>
      </c>
    </row>
    <row r="7583" spans="1:19" ht="14.25" customHeight="1">
      <c r="A7583" s="4" t="s">
        <v>4365</v>
      </c>
      <c r="B7583" s="5" t="s">
        <v>831</v>
      </c>
      <c r="C7583" s="4">
        <v>0</v>
      </c>
      <c r="D7583" s="4" t="s">
        <v>831</v>
      </c>
      <c r="E7583" s="4" t="b">
        <f t="shared" ref="E7583:E7613" si="179">FALSE()</f>
        <v>0</v>
      </c>
      <c r="F7583" s="4">
        <v>0</v>
      </c>
      <c r="G7583" s="4">
        <v>2996611</v>
      </c>
      <c r="H7583" s="3" t="s">
        <v>21</v>
      </c>
      <c r="K7583" s="4">
        <v>0</v>
      </c>
      <c r="L7583" s="4">
        <v>5400</v>
      </c>
      <c r="M7583" s="4">
        <v>0</v>
      </c>
      <c r="N7583" s="4">
        <v>0</v>
      </c>
      <c r="O7583" s="4">
        <v>0</v>
      </c>
      <c r="P7583" s="4">
        <v>0</v>
      </c>
      <c r="Q7583" s="4">
        <v>10904</v>
      </c>
      <c r="R7583" s="4" t="b">
        <f t="shared" ref="R7583:R7612" si="180">FALSE()</f>
        <v>0</v>
      </c>
      <c r="S7583" s="4">
        <v>0</v>
      </c>
    </row>
    <row r="7584" spans="1:19" ht="14.25" customHeight="1">
      <c r="A7584" s="4" t="s">
        <v>4365</v>
      </c>
      <c r="B7584" s="5"/>
      <c r="C7584" s="4">
        <v>0</v>
      </c>
      <c r="E7584" s="4" t="b">
        <f t="shared" si="179"/>
        <v>0</v>
      </c>
      <c r="F7584" s="4">
        <v>0</v>
      </c>
      <c r="G7584" s="4">
        <v>2996611</v>
      </c>
      <c r="H7584" s="6">
        <v>44195</v>
      </c>
      <c r="I7584" s="4" t="s">
        <v>4367</v>
      </c>
      <c r="J7584" s="4" t="s">
        <v>1266</v>
      </c>
      <c r="K7584" s="4">
        <v>584</v>
      </c>
      <c r="L7584" s="4">
        <v>0</v>
      </c>
      <c r="M7584" s="4">
        <v>0</v>
      </c>
      <c r="N7584" s="4">
        <v>5400</v>
      </c>
      <c r="O7584" s="4">
        <v>0</v>
      </c>
      <c r="P7584" s="4">
        <v>5400</v>
      </c>
      <c r="Q7584" s="4">
        <v>10905</v>
      </c>
      <c r="R7584" s="4" t="b">
        <f t="shared" si="180"/>
        <v>0</v>
      </c>
      <c r="S7584" s="4">
        <v>0</v>
      </c>
    </row>
    <row r="7585" spans="1:19" ht="14.25" customHeight="1">
      <c r="A7585" s="4" t="s">
        <v>4365</v>
      </c>
      <c r="B7585" s="5" t="s">
        <v>4368</v>
      </c>
      <c r="C7585" s="4">
        <v>0</v>
      </c>
      <c r="D7585" s="4" t="s">
        <v>4368</v>
      </c>
      <c r="E7585" s="4" t="b">
        <f t="shared" si="179"/>
        <v>0</v>
      </c>
      <c r="F7585" s="4">
        <v>0</v>
      </c>
      <c r="G7585" s="4">
        <v>2996611</v>
      </c>
      <c r="H7585" s="3" t="s">
        <v>21</v>
      </c>
      <c r="K7585" s="4">
        <v>0</v>
      </c>
      <c r="L7585" s="4">
        <v>0</v>
      </c>
      <c r="M7585" s="4">
        <v>0</v>
      </c>
      <c r="N7585" s="4">
        <v>5400</v>
      </c>
      <c r="O7585" s="4">
        <v>0</v>
      </c>
      <c r="P7585" s="4">
        <v>5400</v>
      </c>
      <c r="Q7585" s="4">
        <v>10906</v>
      </c>
      <c r="R7585" s="4" t="b">
        <f t="shared" si="180"/>
        <v>0</v>
      </c>
      <c r="S7585" s="4">
        <v>0</v>
      </c>
    </row>
    <row r="7586" spans="1:19" ht="14.25" customHeight="1">
      <c r="A7586" s="4" t="s">
        <v>4365</v>
      </c>
      <c r="B7586" s="5" t="s">
        <v>4369</v>
      </c>
      <c r="C7586" s="4">
        <v>0</v>
      </c>
      <c r="D7586" s="4" t="s">
        <v>4369</v>
      </c>
      <c r="E7586" s="4" t="b">
        <f t="shared" si="179"/>
        <v>0</v>
      </c>
      <c r="F7586" s="4">
        <v>0</v>
      </c>
      <c r="G7586" s="4">
        <v>79146909</v>
      </c>
      <c r="H7586" s="3" t="s">
        <v>21</v>
      </c>
      <c r="K7586" s="4">
        <v>0</v>
      </c>
      <c r="L7586" s="4">
        <v>48100</v>
      </c>
      <c r="M7586" s="4">
        <v>0</v>
      </c>
      <c r="N7586" s="4">
        <v>0</v>
      </c>
      <c r="O7586" s="4">
        <v>0</v>
      </c>
      <c r="P7586" s="4">
        <v>0</v>
      </c>
      <c r="Q7586" s="4">
        <v>10941</v>
      </c>
      <c r="R7586" s="4" t="b">
        <f t="shared" si="180"/>
        <v>0</v>
      </c>
      <c r="S7586" s="4">
        <v>0</v>
      </c>
    </row>
    <row r="7587" spans="1:19" ht="14.25" customHeight="1">
      <c r="A7587" s="4" t="s">
        <v>4365</v>
      </c>
      <c r="B7587" s="5"/>
      <c r="C7587" s="4">
        <v>0</v>
      </c>
      <c r="E7587" s="4" t="b">
        <f t="shared" si="179"/>
        <v>0</v>
      </c>
      <c r="F7587" s="4">
        <v>0</v>
      </c>
      <c r="G7587" s="4">
        <v>79146909</v>
      </c>
      <c r="H7587" s="6">
        <v>43860</v>
      </c>
      <c r="I7587" s="4" t="s">
        <v>4370</v>
      </c>
      <c r="J7587" s="4" t="s">
        <v>2399</v>
      </c>
      <c r="K7587" s="4">
        <v>1049</v>
      </c>
      <c r="L7587" s="4">
        <v>0</v>
      </c>
      <c r="M7587" s="4">
        <v>0</v>
      </c>
      <c r="N7587" s="4">
        <v>400</v>
      </c>
      <c r="O7587" s="4">
        <v>0</v>
      </c>
      <c r="P7587" s="4">
        <v>400</v>
      </c>
      <c r="Q7587" s="4">
        <v>10942</v>
      </c>
      <c r="R7587" s="4" t="b">
        <f t="shared" si="180"/>
        <v>0</v>
      </c>
      <c r="S7587" s="4">
        <v>0</v>
      </c>
    </row>
    <row r="7588" spans="1:19" ht="14.25" customHeight="1">
      <c r="A7588" s="4" t="s">
        <v>4365</v>
      </c>
      <c r="B7588" s="5"/>
      <c r="C7588" s="4">
        <v>0</v>
      </c>
      <c r="E7588" s="4" t="b">
        <f t="shared" si="179"/>
        <v>0</v>
      </c>
      <c r="F7588" s="4">
        <v>0</v>
      </c>
      <c r="G7588" s="4">
        <v>79146909</v>
      </c>
      <c r="H7588" s="6">
        <v>43889</v>
      </c>
      <c r="I7588" s="4" t="s">
        <v>4371</v>
      </c>
      <c r="J7588" s="4" t="s">
        <v>2399</v>
      </c>
      <c r="K7588" s="4">
        <v>1064</v>
      </c>
      <c r="L7588" s="4">
        <v>0</v>
      </c>
      <c r="M7588" s="4">
        <v>0</v>
      </c>
      <c r="N7588" s="4">
        <v>800</v>
      </c>
      <c r="O7588" s="4">
        <v>0</v>
      </c>
      <c r="P7588" s="4">
        <v>1200</v>
      </c>
      <c r="Q7588" s="4">
        <v>10943</v>
      </c>
      <c r="R7588" s="4" t="b">
        <f t="shared" si="180"/>
        <v>0</v>
      </c>
      <c r="S7588" s="4">
        <v>0</v>
      </c>
    </row>
    <row r="7589" spans="1:19" ht="14.25" customHeight="1">
      <c r="A7589" s="4" t="s">
        <v>4365</v>
      </c>
      <c r="B7589" s="5"/>
      <c r="C7589" s="4">
        <v>0</v>
      </c>
      <c r="E7589" s="4" t="b">
        <f t="shared" si="179"/>
        <v>0</v>
      </c>
      <c r="F7589" s="4">
        <v>0</v>
      </c>
      <c r="G7589" s="4">
        <v>79146909</v>
      </c>
      <c r="H7589" s="6">
        <v>43889</v>
      </c>
      <c r="I7589" s="4" t="s">
        <v>4372</v>
      </c>
      <c r="J7589" s="4" t="s">
        <v>2399</v>
      </c>
      <c r="K7589" s="4">
        <v>1064</v>
      </c>
      <c r="L7589" s="4">
        <v>0</v>
      </c>
      <c r="M7589" s="4">
        <v>0</v>
      </c>
      <c r="N7589" s="4">
        <v>12000</v>
      </c>
      <c r="O7589" s="4">
        <v>0</v>
      </c>
      <c r="P7589" s="4">
        <v>13200</v>
      </c>
      <c r="Q7589" s="4">
        <v>10944</v>
      </c>
      <c r="R7589" s="4" t="b">
        <f t="shared" si="180"/>
        <v>0</v>
      </c>
      <c r="S7589" s="4">
        <v>0</v>
      </c>
    </row>
    <row r="7590" spans="1:19" ht="14.25" customHeight="1">
      <c r="A7590" s="4" t="s">
        <v>4365</v>
      </c>
      <c r="B7590" s="5"/>
      <c r="C7590" s="4">
        <v>0</v>
      </c>
      <c r="E7590" s="4" t="b">
        <f t="shared" si="179"/>
        <v>0</v>
      </c>
      <c r="F7590" s="4">
        <v>0</v>
      </c>
      <c r="G7590" s="4">
        <v>79146909</v>
      </c>
      <c r="H7590" s="6">
        <v>43889</v>
      </c>
      <c r="I7590" s="4" t="s">
        <v>4373</v>
      </c>
      <c r="J7590" s="4" t="s">
        <v>2399</v>
      </c>
      <c r="K7590" s="4">
        <v>1064</v>
      </c>
      <c r="L7590" s="4">
        <v>0</v>
      </c>
      <c r="M7590" s="4">
        <v>0</v>
      </c>
      <c r="N7590" s="4">
        <v>600</v>
      </c>
      <c r="O7590" s="4">
        <v>0</v>
      </c>
      <c r="P7590" s="4">
        <v>13800</v>
      </c>
      <c r="Q7590" s="4">
        <v>10945</v>
      </c>
      <c r="R7590" s="4" t="b">
        <f t="shared" si="180"/>
        <v>0</v>
      </c>
      <c r="S7590" s="4">
        <v>0</v>
      </c>
    </row>
    <row r="7591" spans="1:19" ht="14.25" customHeight="1">
      <c r="A7591" s="4" t="s">
        <v>4365</v>
      </c>
      <c r="B7591" s="5"/>
      <c r="C7591" s="4">
        <v>0</v>
      </c>
      <c r="E7591" s="4" t="b">
        <f t="shared" si="179"/>
        <v>0</v>
      </c>
      <c r="F7591" s="4">
        <v>0</v>
      </c>
      <c r="G7591" s="4">
        <v>79146909</v>
      </c>
      <c r="H7591" s="6">
        <v>43889</v>
      </c>
      <c r="I7591" s="4" t="s">
        <v>4374</v>
      </c>
      <c r="J7591" s="4" t="s">
        <v>2399</v>
      </c>
      <c r="K7591" s="4">
        <v>1067</v>
      </c>
      <c r="L7591" s="4">
        <v>0</v>
      </c>
      <c r="M7591" s="4">
        <v>0</v>
      </c>
      <c r="N7591" s="4">
        <v>1000</v>
      </c>
      <c r="O7591" s="4">
        <v>0</v>
      </c>
      <c r="P7591" s="4">
        <v>14800</v>
      </c>
      <c r="Q7591" s="4">
        <v>10946</v>
      </c>
      <c r="R7591" s="4" t="b">
        <f t="shared" si="180"/>
        <v>0</v>
      </c>
      <c r="S7591" s="4">
        <v>0</v>
      </c>
    </row>
    <row r="7592" spans="1:19" ht="14.25" customHeight="1">
      <c r="A7592" s="4" t="s">
        <v>4365</v>
      </c>
      <c r="B7592" s="5"/>
      <c r="C7592" s="4">
        <v>0</v>
      </c>
      <c r="E7592" s="4" t="b">
        <f t="shared" si="179"/>
        <v>0</v>
      </c>
      <c r="F7592" s="4">
        <v>0</v>
      </c>
      <c r="G7592" s="4">
        <v>79146909</v>
      </c>
      <c r="H7592" s="6">
        <v>43889</v>
      </c>
      <c r="I7592" s="4" t="s">
        <v>4375</v>
      </c>
      <c r="J7592" s="4" t="s">
        <v>2399</v>
      </c>
      <c r="K7592" s="4">
        <v>1067</v>
      </c>
      <c r="L7592" s="4">
        <v>0</v>
      </c>
      <c r="M7592" s="4">
        <v>0</v>
      </c>
      <c r="N7592" s="4">
        <v>1700</v>
      </c>
      <c r="O7592" s="4">
        <v>0</v>
      </c>
      <c r="P7592" s="4">
        <v>16500</v>
      </c>
      <c r="Q7592" s="4">
        <v>10947</v>
      </c>
      <c r="R7592" s="4" t="b">
        <f t="shared" si="180"/>
        <v>0</v>
      </c>
      <c r="S7592" s="4">
        <v>0</v>
      </c>
    </row>
    <row r="7593" spans="1:19" ht="14.25" customHeight="1">
      <c r="A7593" s="4" t="s">
        <v>4365</v>
      </c>
      <c r="B7593" s="5"/>
      <c r="C7593" s="4">
        <v>0</v>
      </c>
      <c r="E7593" s="4" t="b">
        <f t="shared" si="179"/>
        <v>0</v>
      </c>
      <c r="F7593" s="4">
        <v>0</v>
      </c>
      <c r="G7593" s="4">
        <v>79146909</v>
      </c>
      <c r="H7593" s="6">
        <v>44073</v>
      </c>
      <c r="I7593" s="4" t="s">
        <v>4376</v>
      </c>
      <c r="J7593" s="4" t="s">
        <v>2399</v>
      </c>
      <c r="K7593" s="4">
        <v>1148</v>
      </c>
      <c r="L7593" s="4">
        <v>0</v>
      </c>
      <c r="M7593" s="4">
        <v>0</v>
      </c>
      <c r="N7593" s="4">
        <v>3000</v>
      </c>
      <c r="O7593" s="4">
        <v>0</v>
      </c>
      <c r="P7593" s="4">
        <v>19500</v>
      </c>
      <c r="Q7593" s="4">
        <v>10948</v>
      </c>
      <c r="R7593" s="4" t="b">
        <f t="shared" si="180"/>
        <v>0</v>
      </c>
      <c r="S7593" s="4">
        <v>0</v>
      </c>
    </row>
    <row r="7594" spans="1:19" ht="14.25" customHeight="1">
      <c r="A7594" s="4" t="s">
        <v>4365</v>
      </c>
      <c r="B7594" s="5"/>
      <c r="C7594" s="4">
        <v>0</v>
      </c>
      <c r="E7594" s="4" t="b">
        <f t="shared" si="179"/>
        <v>0</v>
      </c>
      <c r="F7594" s="4">
        <v>0</v>
      </c>
      <c r="G7594" s="4">
        <v>79146909</v>
      </c>
      <c r="H7594" s="6">
        <v>44073</v>
      </c>
      <c r="I7594" s="7" t="s">
        <v>2612</v>
      </c>
      <c r="J7594" s="4" t="s">
        <v>2399</v>
      </c>
      <c r="K7594" s="4">
        <v>1148</v>
      </c>
      <c r="L7594" s="4">
        <v>0</v>
      </c>
      <c r="M7594" s="4">
        <v>0</v>
      </c>
      <c r="N7594" s="4">
        <v>1800</v>
      </c>
      <c r="O7594" s="4">
        <v>0</v>
      </c>
      <c r="P7594" s="4">
        <v>21300</v>
      </c>
      <c r="Q7594" s="4">
        <v>10949</v>
      </c>
      <c r="R7594" s="4" t="b">
        <f t="shared" si="180"/>
        <v>0</v>
      </c>
      <c r="S7594" s="4">
        <v>0</v>
      </c>
    </row>
    <row r="7595" spans="1:19" ht="14.25" customHeight="1">
      <c r="A7595" s="4" t="s">
        <v>4365</v>
      </c>
      <c r="B7595" s="5"/>
      <c r="C7595" s="4">
        <v>0</v>
      </c>
      <c r="E7595" s="4" t="b">
        <f t="shared" si="179"/>
        <v>0</v>
      </c>
      <c r="F7595" s="4">
        <v>0</v>
      </c>
      <c r="G7595" s="4">
        <v>79146909</v>
      </c>
      <c r="H7595" s="6">
        <v>44104</v>
      </c>
      <c r="I7595" s="4" t="s">
        <v>4377</v>
      </c>
      <c r="J7595" s="4" t="s">
        <v>2399</v>
      </c>
      <c r="K7595" s="4">
        <v>1161</v>
      </c>
      <c r="L7595" s="4">
        <v>0</v>
      </c>
      <c r="M7595" s="4">
        <v>0</v>
      </c>
      <c r="N7595" s="4">
        <v>600</v>
      </c>
      <c r="O7595" s="4">
        <v>0</v>
      </c>
      <c r="P7595" s="4">
        <v>21900</v>
      </c>
      <c r="Q7595" s="4">
        <v>10950</v>
      </c>
      <c r="R7595" s="4" t="b">
        <f t="shared" si="180"/>
        <v>0</v>
      </c>
      <c r="S7595" s="4">
        <v>0</v>
      </c>
    </row>
    <row r="7596" spans="1:19" ht="14.25" customHeight="1">
      <c r="A7596" s="4" t="s">
        <v>4365</v>
      </c>
      <c r="B7596" s="5"/>
      <c r="C7596" s="4">
        <v>0</v>
      </c>
      <c r="E7596" s="4" t="b">
        <f t="shared" si="179"/>
        <v>0</v>
      </c>
      <c r="F7596" s="4">
        <v>0</v>
      </c>
      <c r="G7596" s="4">
        <v>79146909</v>
      </c>
      <c r="H7596" s="6">
        <v>44104</v>
      </c>
      <c r="I7596" s="4" t="s">
        <v>4378</v>
      </c>
      <c r="J7596" s="4" t="s">
        <v>2399</v>
      </c>
      <c r="K7596" s="4">
        <v>1161</v>
      </c>
      <c r="L7596" s="4">
        <v>0</v>
      </c>
      <c r="M7596" s="4">
        <v>0</v>
      </c>
      <c r="N7596" s="4">
        <v>6400</v>
      </c>
      <c r="O7596" s="4">
        <v>0</v>
      </c>
      <c r="P7596" s="4">
        <v>28300</v>
      </c>
      <c r="Q7596" s="4">
        <v>10951</v>
      </c>
      <c r="R7596" s="4" t="b">
        <f t="shared" si="180"/>
        <v>0</v>
      </c>
      <c r="S7596" s="4">
        <v>0</v>
      </c>
    </row>
    <row r="7597" spans="1:19" ht="14.25" customHeight="1">
      <c r="A7597" s="4" t="s">
        <v>4365</v>
      </c>
      <c r="B7597" s="5"/>
      <c r="C7597" s="4">
        <v>0</v>
      </c>
      <c r="E7597" s="4" t="b">
        <f t="shared" si="179"/>
        <v>0</v>
      </c>
      <c r="F7597" s="4">
        <v>0</v>
      </c>
      <c r="G7597" s="4">
        <v>79146909</v>
      </c>
      <c r="H7597" s="6">
        <v>44134</v>
      </c>
      <c r="I7597" s="4" t="s">
        <v>4379</v>
      </c>
      <c r="J7597" s="4" t="s">
        <v>2399</v>
      </c>
      <c r="K7597" s="4">
        <v>1174</v>
      </c>
      <c r="L7597" s="4">
        <v>0</v>
      </c>
      <c r="M7597" s="4">
        <v>0</v>
      </c>
      <c r="N7597" s="4">
        <v>12400</v>
      </c>
      <c r="O7597" s="4">
        <v>0</v>
      </c>
      <c r="P7597" s="4">
        <v>40700</v>
      </c>
      <c r="Q7597" s="4">
        <v>10952</v>
      </c>
      <c r="R7597" s="4" t="b">
        <f t="shared" si="180"/>
        <v>0</v>
      </c>
      <c r="S7597" s="4">
        <v>0</v>
      </c>
    </row>
    <row r="7598" spans="1:19" ht="14.25" customHeight="1">
      <c r="A7598" s="4" t="s">
        <v>4365</v>
      </c>
      <c r="B7598" s="5"/>
      <c r="C7598" s="4">
        <v>0</v>
      </c>
      <c r="E7598" s="4" t="b">
        <f t="shared" si="179"/>
        <v>0</v>
      </c>
      <c r="F7598" s="4">
        <v>0</v>
      </c>
      <c r="G7598" s="4">
        <v>79146909</v>
      </c>
      <c r="H7598" s="6">
        <v>44194</v>
      </c>
      <c r="I7598" s="4" t="s">
        <v>4380</v>
      </c>
      <c r="J7598" s="4" t="s">
        <v>2399</v>
      </c>
      <c r="K7598" s="4">
        <v>1195</v>
      </c>
      <c r="L7598" s="4">
        <v>0</v>
      </c>
      <c r="M7598" s="4">
        <v>0</v>
      </c>
      <c r="N7598" s="4">
        <v>7400</v>
      </c>
      <c r="O7598" s="4">
        <v>0</v>
      </c>
      <c r="P7598" s="4">
        <v>48100</v>
      </c>
      <c r="Q7598" s="4">
        <v>10953</v>
      </c>
      <c r="R7598" s="4" t="b">
        <f t="shared" si="180"/>
        <v>0</v>
      </c>
      <c r="S7598" s="4">
        <v>0</v>
      </c>
    </row>
    <row r="7599" spans="1:19" ht="14.25" customHeight="1">
      <c r="A7599" s="4" t="s">
        <v>4365</v>
      </c>
      <c r="B7599" s="5" t="s">
        <v>4381</v>
      </c>
      <c r="C7599" s="4">
        <v>0</v>
      </c>
      <c r="D7599" s="4" t="s">
        <v>4381</v>
      </c>
      <c r="E7599" s="4" t="b">
        <f t="shared" si="179"/>
        <v>0</v>
      </c>
      <c r="F7599" s="4">
        <v>0</v>
      </c>
      <c r="G7599" s="4">
        <v>79146909</v>
      </c>
      <c r="H7599" s="3" t="s">
        <v>21</v>
      </c>
      <c r="K7599" s="4">
        <v>0</v>
      </c>
      <c r="L7599" s="4">
        <v>0</v>
      </c>
      <c r="M7599" s="4">
        <v>0</v>
      </c>
      <c r="N7599" s="4">
        <v>48100</v>
      </c>
      <c r="O7599" s="4">
        <v>0</v>
      </c>
      <c r="P7599" s="4">
        <v>48100</v>
      </c>
      <c r="Q7599" s="4">
        <v>10954</v>
      </c>
      <c r="R7599" s="4" t="b">
        <f t="shared" si="180"/>
        <v>0</v>
      </c>
      <c r="S7599" s="4">
        <v>0</v>
      </c>
    </row>
    <row r="7600" spans="1:19" ht="14.25" customHeight="1">
      <c r="A7600" s="4" t="s">
        <v>4365</v>
      </c>
      <c r="B7600" s="5" t="s">
        <v>4382</v>
      </c>
      <c r="C7600" s="4">
        <v>0</v>
      </c>
      <c r="D7600" s="4" t="s">
        <v>4382</v>
      </c>
      <c r="E7600" s="4" t="b">
        <f t="shared" si="179"/>
        <v>0</v>
      </c>
      <c r="F7600" s="4">
        <v>0</v>
      </c>
      <c r="G7600" s="4">
        <v>79531561</v>
      </c>
      <c r="H7600" s="3" t="s">
        <v>21</v>
      </c>
      <c r="K7600" s="4">
        <v>0</v>
      </c>
      <c r="L7600" s="4">
        <v>16900</v>
      </c>
      <c r="M7600" s="4">
        <v>0</v>
      </c>
      <c r="N7600" s="4">
        <v>0</v>
      </c>
      <c r="O7600" s="4">
        <v>0</v>
      </c>
      <c r="P7600" s="4">
        <v>0</v>
      </c>
      <c r="Q7600" s="4">
        <v>10955</v>
      </c>
      <c r="R7600" s="4" t="b">
        <f t="shared" si="180"/>
        <v>0</v>
      </c>
      <c r="S7600" s="4">
        <v>0</v>
      </c>
    </row>
    <row r="7601" spans="1:19" ht="14.25" customHeight="1">
      <c r="A7601" s="4" t="s">
        <v>4365</v>
      </c>
      <c r="B7601" s="5"/>
      <c r="C7601" s="4">
        <v>0</v>
      </c>
      <c r="E7601" s="4" t="b">
        <f t="shared" si="179"/>
        <v>0</v>
      </c>
      <c r="F7601" s="4">
        <v>0</v>
      </c>
      <c r="G7601" s="4">
        <v>79531561</v>
      </c>
      <c r="H7601" s="6">
        <v>44073</v>
      </c>
      <c r="I7601" s="4" t="s">
        <v>4383</v>
      </c>
      <c r="J7601" s="4" t="s">
        <v>2399</v>
      </c>
      <c r="K7601" s="4">
        <v>1148</v>
      </c>
      <c r="L7601" s="4">
        <v>0</v>
      </c>
      <c r="M7601" s="4">
        <v>0</v>
      </c>
      <c r="N7601" s="4">
        <v>12000</v>
      </c>
      <c r="O7601" s="4">
        <v>0</v>
      </c>
      <c r="P7601" s="4">
        <v>12000</v>
      </c>
      <c r="Q7601" s="4">
        <v>10956</v>
      </c>
      <c r="R7601" s="4" t="b">
        <f t="shared" si="180"/>
        <v>0</v>
      </c>
      <c r="S7601" s="4">
        <v>0</v>
      </c>
    </row>
    <row r="7602" spans="1:19" ht="14.25" customHeight="1">
      <c r="A7602" s="4" t="s">
        <v>4365</v>
      </c>
      <c r="B7602" s="5"/>
      <c r="C7602" s="4">
        <v>0</v>
      </c>
      <c r="E7602" s="4" t="b">
        <f t="shared" si="179"/>
        <v>0</v>
      </c>
      <c r="F7602" s="4">
        <v>0</v>
      </c>
      <c r="G7602" s="4">
        <v>79531561</v>
      </c>
      <c r="H7602" s="6">
        <v>44134</v>
      </c>
      <c r="I7602" s="4" t="s">
        <v>4384</v>
      </c>
      <c r="J7602" s="4" t="s">
        <v>2399</v>
      </c>
      <c r="K7602" s="4">
        <v>1174</v>
      </c>
      <c r="L7602" s="4">
        <v>0</v>
      </c>
      <c r="M7602" s="4">
        <v>0</v>
      </c>
      <c r="N7602" s="4">
        <v>4900</v>
      </c>
      <c r="O7602" s="4">
        <v>0</v>
      </c>
      <c r="P7602" s="4">
        <v>16900</v>
      </c>
      <c r="Q7602" s="4">
        <v>10957</v>
      </c>
      <c r="R7602" s="4" t="b">
        <f t="shared" si="180"/>
        <v>0</v>
      </c>
      <c r="S7602" s="4">
        <v>0</v>
      </c>
    </row>
    <row r="7603" spans="1:19" ht="14.25" customHeight="1">
      <c r="A7603" s="4" t="s">
        <v>4365</v>
      </c>
      <c r="B7603" s="5" t="s">
        <v>4385</v>
      </c>
      <c r="C7603" s="4">
        <v>0</v>
      </c>
      <c r="D7603" s="4" t="s">
        <v>4385</v>
      </c>
      <c r="E7603" s="4" t="b">
        <f t="shared" si="179"/>
        <v>0</v>
      </c>
      <c r="F7603" s="4">
        <v>0</v>
      </c>
      <c r="G7603" s="4">
        <v>79531561</v>
      </c>
      <c r="H7603" s="3" t="s">
        <v>21</v>
      </c>
      <c r="K7603" s="4">
        <v>0</v>
      </c>
      <c r="L7603" s="4">
        <v>0</v>
      </c>
      <c r="M7603" s="4">
        <v>0</v>
      </c>
      <c r="N7603" s="4">
        <v>16900</v>
      </c>
      <c r="O7603" s="4">
        <v>0</v>
      </c>
      <c r="P7603" s="4">
        <v>16900</v>
      </c>
      <c r="Q7603" s="4">
        <v>10958</v>
      </c>
      <c r="R7603" s="4" t="b">
        <f t="shared" si="180"/>
        <v>0</v>
      </c>
      <c r="S7603" s="4">
        <v>0</v>
      </c>
    </row>
    <row r="7604" spans="1:19" ht="14.25" customHeight="1">
      <c r="A7604" s="4" t="s">
        <v>4365</v>
      </c>
      <c r="B7604" s="5" t="s">
        <v>4386</v>
      </c>
      <c r="C7604" s="4">
        <v>0</v>
      </c>
      <c r="D7604" s="4" t="s">
        <v>4386</v>
      </c>
      <c r="E7604" s="4" t="b">
        <f t="shared" si="179"/>
        <v>0</v>
      </c>
      <c r="F7604" s="4">
        <v>0</v>
      </c>
      <c r="G7604" s="4">
        <v>830037946</v>
      </c>
      <c r="H7604" s="3" t="s">
        <v>21</v>
      </c>
      <c r="K7604" s="4">
        <v>0</v>
      </c>
      <c r="L7604" s="4">
        <v>70400</v>
      </c>
      <c r="M7604" s="4">
        <v>0</v>
      </c>
      <c r="N7604" s="4">
        <v>0</v>
      </c>
      <c r="O7604" s="4">
        <v>0</v>
      </c>
      <c r="P7604" s="4">
        <v>0</v>
      </c>
      <c r="Q7604" s="4">
        <v>10979</v>
      </c>
      <c r="R7604" s="4" t="b">
        <f t="shared" si="180"/>
        <v>0</v>
      </c>
      <c r="S7604" s="4">
        <v>0</v>
      </c>
    </row>
    <row r="7605" spans="1:19" ht="14.25" customHeight="1">
      <c r="A7605" s="4" t="s">
        <v>4365</v>
      </c>
      <c r="B7605" s="5"/>
      <c r="C7605" s="4">
        <v>0</v>
      </c>
      <c r="E7605" s="4" t="b">
        <f t="shared" si="179"/>
        <v>0</v>
      </c>
      <c r="F7605" s="4">
        <v>0</v>
      </c>
      <c r="G7605" s="4">
        <v>830037946</v>
      </c>
      <c r="H7605" s="6">
        <v>43981</v>
      </c>
      <c r="I7605" s="4" t="s">
        <v>4387</v>
      </c>
      <c r="J7605" s="4" t="s">
        <v>2399</v>
      </c>
      <c r="K7605" s="4">
        <v>1099</v>
      </c>
      <c r="L7605" s="4">
        <v>0</v>
      </c>
      <c r="M7605" s="4">
        <v>0</v>
      </c>
      <c r="N7605" s="4">
        <v>43700</v>
      </c>
      <c r="O7605" s="4">
        <v>0</v>
      </c>
      <c r="P7605" s="4">
        <v>43700</v>
      </c>
      <c r="Q7605" s="4">
        <v>10980</v>
      </c>
      <c r="R7605" s="4" t="b">
        <f t="shared" si="180"/>
        <v>0</v>
      </c>
      <c r="S7605" s="4">
        <v>0</v>
      </c>
    </row>
    <row r="7606" spans="1:19" ht="14.25" customHeight="1">
      <c r="A7606" s="4" t="s">
        <v>4365</v>
      </c>
      <c r="B7606" s="5"/>
      <c r="C7606" s="4">
        <v>0</v>
      </c>
      <c r="E7606" s="4" t="b">
        <f t="shared" si="179"/>
        <v>0</v>
      </c>
      <c r="F7606" s="4">
        <v>0</v>
      </c>
      <c r="G7606" s="4">
        <v>830037946</v>
      </c>
      <c r="H7606" s="6">
        <v>44073</v>
      </c>
      <c r="I7606" s="4" t="s">
        <v>4388</v>
      </c>
      <c r="J7606" s="4" t="s">
        <v>2399</v>
      </c>
      <c r="K7606" s="4">
        <v>1148</v>
      </c>
      <c r="L7606" s="4">
        <v>0</v>
      </c>
      <c r="M7606" s="4">
        <v>0</v>
      </c>
      <c r="N7606" s="4">
        <v>7200</v>
      </c>
      <c r="O7606" s="4">
        <v>0</v>
      </c>
      <c r="P7606" s="4">
        <v>50900</v>
      </c>
      <c r="Q7606" s="4">
        <v>10981</v>
      </c>
      <c r="R7606" s="4" t="b">
        <f t="shared" si="180"/>
        <v>0</v>
      </c>
      <c r="S7606" s="4">
        <v>0</v>
      </c>
    </row>
    <row r="7607" spans="1:19" ht="14.25" customHeight="1">
      <c r="A7607" s="4" t="s">
        <v>4365</v>
      </c>
      <c r="B7607" s="5"/>
      <c r="C7607" s="4">
        <v>0</v>
      </c>
      <c r="E7607" s="4" t="b">
        <f t="shared" si="179"/>
        <v>0</v>
      </c>
      <c r="F7607" s="4">
        <v>0</v>
      </c>
      <c r="G7607" s="4">
        <v>830037946</v>
      </c>
      <c r="H7607" s="6">
        <v>44104</v>
      </c>
      <c r="I7607" s="4" t="s">
        <v>4389</v>
      </c>
      <c r="J7607" s="4" t="s">
        <v>2399</v>
      </c>
      <c r="K7607" s="4">
        <v>1161</v>
      </c>
      <c r="L7607" s="4">
        <v>0</v>
      </c>
      <c r="M7607" s="4">
        <v>0</v>
      </c>
      <c r="N7607" s="4">
        <v>12300</v>
      </c>
      <c r="O7607" s="4">
        <v>0</v>
      </c>
      <c r="P7607" s="4">
        <v>63200</v>
      </c>
      <c r="Q7607" s="4">
        <v>10982</v>
      </c>
      <c r="R7607" s="4" t="b">
        <f t="shared" si="180"/>
        <v>0</v>
      </c>
      <c r="S7607" s="4">
        <v>0</v>
      </c>
    </row>
    <row r="7608" spans="1:19" ht="14.25" customHeight="1">
      <c r="A7608" s="4" t="s">
        <v>4365</v>
      </c>
      <c r="B7608" s="5"/>
      <c r="C7608" s="4">
        <v>0</v>
      </c>
      <c r="E7608" s="4" t="b">
        <f t="shared" si="179"/>
        <v>0</v>
      </c>
      <c r="F7608" s="4">
        <v>0</v>
      </c>
      <c r="G7608" s="4">
        <v>830037946</v>
      </c>
      <c r="H7608" s="6">
        <v>44164</v>
      </c>
      <c r="I7608" s="4" t="s">
        <v>4383</v>
      </c>
      <c r="J7608" s="4" t="s">
        <v>2399</v>
      </c>
      <c r="K7608" s="4">
        <v>1186</v>
      </c>
      <c r="L7608" s="4">
        <v>0</v>
      </c>
      <c r="M7608" s="4">
        <v>0</v>
      </c>
      <c r="N7608" s="4">
        <v>7200</v>
      </c>
      <c r="O7608" s="4">
        <v>0</v>
      </c>
      <c r="P7608" s="4">
        <v>70400</v>
      </c>
      <c r="Q7608" s="4">
        <v>10983</v>
      </c>
      <c r="R7608" s="4" t="b">
        <f t="shared" si="180"/>
        <v>0</v>
      </c>
      <c r="S7608" s="4">
        <v>0</v>
      </c>
    </row>
    <row r="7609" spans="1:19" ht="14.25" customHeight="1">
      <c r="A7609" s="4" t="s">
        <v>4365</v>
      </c>
      <c r="B7609" s="5" t="s">
        <v>4390</v>
      </c>
      <c r="C7609" s="4">
        <v>0</v>
      </c>
      <c r="D7609" s="4" t="s">
        <v>4390</v>
      </c>
      <c r="E7609" s="4" t="b">
        <f t="shared" si="179"/>
        <v>0</v>
      </c>
      <c r="F7609" s="4">
        <v>0</v>
      </c>
      <c r="G7609" s="4">
        <v>830037946</v>
      </c>
      <c r="H7609" s="3" t="s">
        <v>21</v>
      </c>
      <c r="K7609" s="4">
        <v>0</v>
      </c>
      <c r="L7609" s="4">
        <v>0</v>
      </c>
      <c r="M7609" s="4">
        <v>0</v>
      </c>
      <c r="N7609" s="4">
        <v>70400</v>
      </c>
      <c r="O7609" s="4">
        <v>0</v>
      </c>
      <c r="P7609" s="4">
        <v>70400</v>
      </c>
      <c r="Q7609" s="4">
        <v>10984</v>
      </c>
      <c r="R7609" s="4" t="b">
        <f t="shared" si="180"/>
        <v>0</v>
      </c>
      <c r="S7609" s="4">
        <v>0</v>
      </c>
    </row>
    <row r="7610" spans="1:19" ht="14.25" customHeight="1">
      <c r="A7610" s="4" t="s">
        <v>4365</v>
      </c>
      <c r="B7610" s="5" t="s">
        <v>4391</v>
      </c>
      <c r="C7610" s="4">
        <v>0</v>
      </c>
      <c r="D7610" s="4" t="s">
        <v>4391</v>
      </c>
      <c r="E7610" s="4" t="b">
        <f t="shared" si="179"/>
        <v>0</v>
      </c>
      <c r="F7610" s="4">
        <v>0</v>
      </c>
      <c r="G7610" s="4">
        <v>900943243</v>
      </c>
      <c r="H7610" s="3" t="s">
        <v>21</v>
      </c>
      <c r="K7610" s="4">
        <v>0</v>
      </c>
      <c r="L7610" s="4">
        <v>59050</v>
      </c>
      <c r="M7610" s="4">
        <v>0</v>
      </c>
      <c r="N7610" s="4">
        <v>0</v>
      </c>
      <c r="O7610" s="4">
        <v>0</v>
      </c>
      <c r="P7610" s="4">
        <v>0</v>
      </c>
      <c r="Q7610" s="4">
        <v>11013</v>
      </c>
      <c r="R7610" s="4" t="b">
        <f t="shared" si="180"/>
        <v>0</v>
      </c>
      <c r="S7610" s="4">
        <v>0</v>
      </c>
    </row>
    <row r="7611" spans="1:19" ht="14.25" customHeight="1">
      <c r="A7611" s="4" t="s">
        <v>4365</v>
      </c>
      <c r="B7611" s="5"/>
      <c r="C7611" s="4">
        <v>0</v>
      </c>
      <c r="E7611" s="4" t="b">
        <f t="shared" si="179"/>
        <v>0</v>
      </c>
      <c r="F7611" s="4">
        <v>0</v>
      </c>
      <c r="G7611" s="4">
        <v>900943243</v>
      </c>
      <c r="H7611" s="6">
        <v>44134</v>
      </c>
      <c r="I7611" s="4" t="s">
        <v>4392</v>
      </c>
      <c r="J7611" s="4" t="s">
        <v>2399</v>
      </c>
      <c r="K7611" s="4">
        <v>1174</v>
      </c>
      <c r="L7611" s="4">
        <v>0</v>
      </c>
      <c r="M7611" s="4">
        <v>0</v>
      </c>
      <c r="N7611" s="4">
        <v>59050</v>
      </c>
      <c r="O7611" s="4">
        <v>0</v>
      </c>
      <c r="P7611" s="4">
        <v>59050</v>
      </c>
      <c r="Q7611" s="4">
        <v>11014</v>
      </c>
      <c r="R7611" s="4" t="b">
        <f t="shared" si="180"/>
        <v>0</v>
      </c>
      <c r="S7611" s="4">
        <v>0</v>
      </c>
    </row>
    <row r="7612" spans="1:19" ht="14.25" customHeight="1">
      <c r="A7612" s="4" t="s">
        <v>4365</v>
      </c>
      <c r="B7612" s="5" t="s">
        <v>4393</v>
      </c>
      <c r="C7612" s="4">
        <v>0</v>
      </c>
      <c r="D7612" s="4" t="s">
        <v>4393</v>
      </c>
      <c r="E7612" s="4" t="b">
        <f t="shared" si="179"/>
        <v>0</v>
      </c>
      <c r="F7612" s="4">
        <v>0</v>
      </c>
      <c r="G7612" s="4">
        <v>900943243</v>
      </c>
      <c r="H7612" s="3" t="s">
        <v>21</v>
      </c>
      <c r="K7612" s="4">
        <v>0</v>
      </c>
      <c r="L7612" s="4">
        <v>0</v>
      </c>
      <c r="M7612" s="4">
        <v>0</v>
      </c>
      <c r="N7612" s="4">
        <v>59050</v>
      </c>
      <c r="O7612" s="4">
        <v>0</v>
      </c>
      <c r="P7612" s="4">
        <v>59050</v>
      </c>
      <c r="Q7612" s="4">
        <v>11015</v>
      </c>
      <c r="R7612" s="4" t="b">
        <f t="shared" si="180"/>
        <v>0</v>
      </c>
      <c r="S7612" s="4">
        <v>0</v>
      </c>
    </row>
    <row r="7613" spans="1:19" ht="14.25" customHeight="1">
      <c r="A7613" s="4" t="s">
        <v>4365</v>
      </c>
      <c r="B7613" s="5" t="s">
        <v>4394</v>
      </c>
      <c r="C7613" s="4">
        <v>0</v>
      </c>
      <c r="D7613" s="4" t="s">
        <v>4394</v>
      </c>
      <c r="E7613" s="4" t="b">
        <f t="shared" si="179"/>
        <v>0</v>
      </c>
      <c r="F7613" s="4">
        <v>0</v>
      </c>
      <c r="G7613" s="4">
        <v>0</v>
      </c>
      <c r="H7613" s="3" t="s">
        <v>21</v>
      </c>
      <c r="K7613" s="4">
        <v>0</v>
      </c>
      <c r="L7613" s="4">
        <v>0</v>
      </c>
      <c r="M7613" s="4">
        <v>0</v>
      </c>
      <c r="N7613" s="4">
        <v>199850</v>
      </c>
      <c r="O7613" s="4">
        <v>0</v>
      </c>
      <c r="P7613" s="4">
        <v>199850</v>
      </c>
      <c r="Q7613" s="4">
        <v>11022</v>
      </c>
      <c r="R7613" s="4" t="b">
        <f t="shared" ref="R7613:R7614" si="181">TRUE()</f>
        <v>1</v>
      </c>
      <c r="S7613" s="4">
        <v>0</v>
      </c>
    </row>
    <row r="7614" spans="1:19" ht="14.25" customHeight="1">
      <c r="A7614" s="4" t="s">
        <v>4395</v>
      </c>
      <c r="B7614" s="5" t="s">
        <v>4396</v>
      </c>
      <c r="C7614" s="4">
        <v>0</v>
      </c>
      <c r="D7614" s="4" t="s">
        <v>4396</v>
      </c>
      <c r="E7614" s="4" t="b">
        <f>TRUE()</f>
        <v>1</v>
      </c>
      <c r="F7614" s="4">
        <v>0</v>
      </c>
      <c r="G7614" s="4">
        <v>0</v>
      </c>
      <c r="H7614" s="3" t="s">
        <v>21</v>
      </c>
      <c r="K7614" s="4">
        <v>0</v>
      </c>
      <c r="L7614" s="4">
        <v>154500</v>
      </c>
      <c r="M7614" s="4">
        <v>0</v>
      </c>
      <c r="N7614" s="4">
        <v>0</v>
      </c>
      <c r="O7614" s="4">
        <v>0</v>
      </c>
      <c r="P7614" s="4">
        <v>0</v>
      </c>
      <c r="Q7614" s="4">
        <v>11025</v>
      </c>
      <c r="R7614" s="4" t="b">
        <f t="shared" si="181"/>
        <v>1</v>
      </c>
      <c r="S7614" s="4">
        <v>0</v>
      </c>
    </row>
    <row r="7615" spans="1:19" ht="14.25" customHeight="1">
      <c r="A7615" s="4" t="s">
        <v>4395</v>
      </c>
      <c r="B7615" s="5" t="s">
        <v>4397</v>
      </c>
      <c r="C7615" s="4">
        <v>0</v>
      </c>
      <c r="D7615" s="4" t="s">
        <v>4397</v>
      </c>
      <c r="E7615" s="4" t="b">
        <f t="shared" ref="E7615:E7637" si="182">FALSE()</f>
        <v>0</v>
      </c>
      <c r="F7615" s="4">
        <v>0</v>
      </c>
      <c r="G7615" s="4">
        <v>52263662</v>
      </c>
      <c r="H7615" s="3" t="s">
        <v>21</v>
      </c>
      <c r="K7615" s="4">
        <v>0</v>
      </c>
      <c r="L7615" s="4">
        <v>97000</v>
      </c>
      <c r="M7615" s="4">
        <v>0</v>
      </c>
      <c r="N7615" s="4">
        <v>0</v>
      </c>
      <c r="O7615" s="4">
        <v>0</v>
      </c>
      <c r="P7615" s="4">
        <v>0</v>
      </c>
      <c r="Q7615" s="4">
        <v>11046</v>
      </c>
      <c r="R7615" s="4" t="b">
        <f t="shared" ref="R7615:R7634" si="183">FALSE()</f>
        <v>0</v>
      </c>
      <c r="S7615" s="4">
        <v>0</v>
      </c>
    </row>
    <row r="7616" spans="1:19" ht="14.25" customHeight="1">
      <c r="A7616" s="4" t="s">
        <v>4395</v>
      </c>
      <c r="B7616" s="5"/>
      <c r="C7616" s="4">
        <v>0</v>
      </c>
      <c r="E7616" s="4" t="b">
        <f t="shared" si="182"/>
        <v>0</v>
      </c>
      <c r="F7616" s="4">
        <v>0</v>
      </c>
      <c r="G7616" s="4">
        <v>52263662</v>
      </c>
      <c r="H7616" s="6">
        <v>44027</v>
      </c>
      <c r="I7616" s="4" t="s">
        <v>4398</v>
      </c>
      <c r="J7616" s="4" t="s">
        <v>2399</v>
      </c>
      <c r="K7616" s="4">
        <v>1120</v>
      </c>
      <c r="L7616" s="4">
        <v>0</v>
      </c>
      <c r="M7616" s="4">
        <v>0</v>
      </c>
      <c r="N7616" s="4">
        <v>97000</v>
      </c>
      <c r="O7616" s="4">
        <v>0</v>
      </c>
      <c r="P7616" s="4">
        <v>97000</v>
      </c>
      <c r="Q7616" s="4">
        <v>11047</v>
      </c>
      <c r="R7616" s="4" t="b">
        <f t="shared" si="183"/>
        <v>0</v>
      </c>
      <c r="S7616" s="4">
        <v>0</v>
      </c>
    </row>
    <row r="7617" spans="1:19" ht="14.25" customHeight="1">
      <c r="A7617" s="4" t="s">
        <v>4395</v>
      </c>
      <c r="B7617" s="5" t="s">
        <v>4399</v>
      </c>
      <c r="C7617" s="4">
        <v>0</v>
      </c>
      <c r="D7617" s="4" t="s">
        <v>4399</v>
      </c>
      <c r="E7617" s="4" t="b">
        <f t="shared" si="182"/>
        <v>0</v>
      </c>
      <c r="F7617" s="4">
        <v>0</v>
      </c>
      <c r="G7617" s="4">
        <v>52263662</v>
      </c>
      <c r="H7617" s="3" t="s">
        <v>21</v>
      </c>
      <c r="K7617" s="4">
        <v>0</v>
      </c>
      <c r="L7617" s="4">
        <v>0</v>
      </c>
      <c r="M7617" s="4">
        <v>0</v>
      </c>
      <c r="N7617" s="4">
        <v>97000</v>
      </c>
      <c r="O7617" s="4">
        <v>0</v>
      </c>
      <c r="P7617" s="4">
        <v>97000</v>
      </c>
      <c r="Q7617" s="4">
        <v>11048</v>
      </c>
      <c r="R7617" s="4" t="b">
        <f t="shared" si="183"/>
        <v>0</v>
      </c>
      <c r="S7617" s="4">
        <v>0</v>
      </c>
    </row>
    <row r="7618" spans="1:19" ht="14.25" customHeight="1">
      <c r="A7618" s="4" t="s">
        <v>4395</v>
      </c>
      <c r="B7618" s="5" t="s">
        <v>4369</v>
      </c>
      <c r="C7618" s="4">
        <v>0</v>
      </c>
      <c r="D7618" s="4" t="s">
        <v>4369</v>
      </c>
      <c r="E7618" s="4" t="b">
        <f t="shared" si="182"/>
        <v>0</v>
      </c>
      <c r="F7618" s="4">
        <v>0</v>
      </c>
      <c r="G7618" s="4">
        <v>79146909</v>
      </c>
      <c r="H7618" s="3" t="s">
        <v>21</v>
      </c>
      <c r="K7618" s="4">
        <v>0</v>
      </c>
      <c r="L7618" s="4">
        <v>17800</v>
      </c>
      <c r="M7618" s="4">
        <v>0</v>
      </c>
      <c r="N7618" s="4">
        <v>0</v>
      </c>
      <c r="O7618" s="4">
        <v>0</v>
      </c>
      <c r="P7618" s="4">
        <v>0</v>
      </c>
      <c r="Q7618" s="4">
        <v>11055</v>
      </c>
      <c r="R7618" s="4" t="b">
        <f t="shared" si="183"/>
        <v>0</v>
      </c>
      <c r="S7618" s="4">
        <v>0</v>
      </c>
    </row>
    <row r="7619" spans="1:19" ht="14.25" customHeight="1">
      <c r="A7619" s="4" t="s">
        <v>4395</v>
      </c>
      <c r="B7619" s="5"/>
      <c r="C7619" s="4">
        <v>0</v>
      </c>
      <c r="E7619" s="4" t="b">
        <f t="shared" si="182"/>
        <v>0</v>
      </c>
      <c r="F7619" s="4">
        <v>0</v>
      </c>
      <c r="G7619" s="4">
        <v>79146909</v>
      </c>
      <c r="H7619" s="6">
        <v>43889</v>
      </c>
      <c r="I7619" s="4" t="s">
        <v>4380</v>
      </c>
      <c r="J7619" s="4" t="s">
        <v>2399</v>
      </c>
      <c r="K7619" s="4">
        <v>1064</v>
      </c>
      <c r="L7619" s="4">
        <v>0</v>
      </c>
      <c r="M7619" s="4">
        <v>0</v>
      </c>
      <c r="N7619" s="4">
        <v>500</v>
      </c>
      <c r="O7619" s="4">
        <v>0</v>
      </c>
      <c r="P7619" s="4">
        <v>500</v>
      </c>
      <c r="Q7619" s="4">
        <v>11056</v>
      </c>
      <c r="R7619" s="4" t="b">
        <f t="shared" si="183"/>
        <v>0</v>
      </c>
      <c r="S7619" s="4">
        <v>0</v>
      </c>
    </row>
    <row r="7620" spans="1:19" ht="14.25" customHeight="1">
      <c r="A7620" s="4" t="s">
        <v>4395</v>
      </c>
      <c r="B7620" s="5"/>
      <c r="C7620" s="4">
        <v>0</v>
      </c>
      <c r="E7620" s="4" t="b">
        <f t="shared" si="182"/>
        <v>0</v>
      </c>
      <c r="F7620" s="4">
        <v>0</v>
      </c>
      <c r="G7620" s="4">
        <v>79146909</v>
      </c>
      <c r="H7620" s="6">
        <v>43920</v>
      </c>
      <c r="I7620" s="4" t="s">
        <v>4400</v>
      </c>
      <c r="J7620" s="4" t="s">
        <v>2399</v>
      </c>
      <c r="K7620" s="4">
        <v>1076</v>
      </c>
      <c r="L7620" s="4">
        <v>0</v>
      </c>
      <c r="M7620" s="4">
        <v>0</v>
      </c>
      <c r="N7620" s="4">
        <v>13600</v>
      </c>
      <c r="O7620" s="4">
        <v>0</v>
      </c>
      <c r="P7620" s="4">
        <v>14100</v>
      </c>
      <c r="Q7620" s="4">
        <v>11057</v>
      </c>
      <c r="R7620" s="4" t="b">
        <f t="shared" si="183"/>
        <v>0</v>
      </c>
      <c r="S7620" s="4">
        <v>0</v>
      </c>
    </row>
    <row r="7621" spans="1:19" ht="14.25" customHeight="1">
      <c r="A7621" s="4" t="s">
        <v>4395</v>
      </c>
      <c r="B7621" s="5"/>
      <c r="C7621" s="4">
        <v>0</v>
      </c>
      <c r="E7621" s="4" t="b">
        <f t="shared" si="182"/>
        <v>0</v>
      </c>
      <c r="F7621" s="4">
        <v>0</v>
      </c>
      <c r="G7621" s="4">
        <v>79146909</v>
      </c>
      <c r="H7621" s="6">
        <v>43920</v>
      </c>
      <c r="I7621" s="4" t="s">
        <v>4401</v>
      </c>
      <c r="J7621" s="4" t="s">
        <v>2399</v>
      </c>
      <c r="K7621" s="4">
        <v>1076</v>
      </c>
      <c r="L7621" s="4">
        <v>0</v>
      </c>
      <c r="M7621" s="4">
        <v>0</v>
      </c>
      <c r="N7621" s="4">
        <v>3000</v>
      </c>
      <c r="O7621" s="4">
        <v>0</v>
      </c>
      <c r="P7621" s="4">
        <v>17100</v>
      </c>
      <c r="Q7621" s="4">
        <v>11058</v>
      </c>
      <c r="R7621" s="4" t="b">
        <f t="shared" si="183"/>
        <v>0</v>
      </c>
      <c r="S7621" s="4">
        <v>0</v>
      </c>
    </row>
    <row r="7622" spans="1:19" ht="14.25" customHeight="1">
      <c r="A7622" s="4" t="s">
        <v>4395</v>
      </c>
      <c r="B7622" s="5"/>
      <c r="C7622" s="4">
        <v>0</v>
      </c>
      <c r="E7622" s="4" t="b">
        <f t="shared" si="182"/>
        <v>0</v>
      </c>
      <c r="F7622" s="4">
        <v>0</v>
      </c>
      <c r="G7622" s="4">
        <v>79146909</v>
      </c>
      <c r="H7622" s="6">
        <v>43920</v>
      </c>
      <c r="I7622" s="4" t="s">
        <v>4402</v>
      </c>
      <c r="J7622" s="4" t="s">
        <v>2399</v>
      </c>
      <c r="K7622" s="4">
        <v>1076</v>
      </c>
      <c r="L7622" s="4">
        <v>0</v>
      </c>
      <c r="M7622" s="4">
        <v>0</v>
      </c>
      <c r="N7622" s="4">
        <v>700</v>
      </c>
      <c r="O7622" s="4">
        <v>0</v>
      </c>
      <c r="P7622" s="4">
        <v>17800</v>
      </c>
      <c r="Q7622" s="4">
        <v>11059</v>
      </c>
      <c r="R7622" s="4" t="b">
        <f t="shared" si="183"/>
        <v>0</v>
      </c>
      <c r="S7622" s="4">
        <v>0</v>
      </c>
    </row>
    <row r="7623" spans="1:19" ht="14.25" customHeight="1">
      <c r="A7623" s="4" t="s">
        <v>4395</v>
      </c>
      <c r="B7623" s="5" t="s">
        <v>4403</v>
      </c>
      <c r="C7623" s="4">
        <v>0</v>
      </c>
      <c r="D7623" s="4" t="s">
        <v>4403</v>
      </c>
      <c r="E7623" s="4" t="b">
        <f t="shared" si="182"/>
        <v>0</v>
      </c>
      <c r="F7623" s="4">
        <v>0</v>
      </c>
      <c r="G7623" s="4">
        <v>79146909</v>
      </c>
      <c r="H7623" s="3" t="s">
        <v>21</v>
      </c>
      <c r="K7623" s="4">
        <v>0</v>
      </c>
      <c r="L7623" s="4">
        <v>0</v>
      </c>
      <c r="M7623" s="4">
        <v>0</v>
      </c>
      <c r="N7623" s="4">
        <v>17800</v>
      </c>
      <c r="O7623" s="4">
        <v>0</v>
      </c>
      <c r="P7623" s="4">
        <v>17800</v>
      </c>
      <c r="Q7623" s="4">
        <v>11060</v>
      </c>
      <c r="R7623" s="4" t="b">
        <f t="shared" si="183"/>
        <v>0</v>
      </c>
      <c r="S7623" s="4">
        <v>0</v>
      </c>
    </row>
    <row r="7624" spans="1:19" ht="14.25" customHeight="1">
      <c r="A7624" s="4" t="s">
        <v>4395</v>
      </c>
      <c r="B7624" s="5" t="s">
        <v>4382</v>
      </c>
      <c r="C7624" s="4">
        <v>0</v>
      </c>
      <c r="D7624" s="4" t="s">
        <v>4382</v>
      </c>
      <c r="E7624" s="4" t="b">
        <f t="shared" si="182"/>
        <v>0</v>
      </c>
      <c r="F7624" s="4">
        <v>0</v>
      </c>
      <c r="G7624" s="4">
        <v>79531561</v>
      </c>
      <c r="H7624" s="3" t="s">
        <v>21</v>
      </c>
      <c r="K7624" s="4">
        <v>0</v>
      </c>
      <c r="L7624" s="4">
        <v>18400</v>
      </c>
      <c r="M7624" s="4">
        <v>0</v>
      </c>
      <c r="N7624" s="4">
        <v>0</v>
      </c>
      <c r="O7624" s="4">
        <v>0</v>
      </c>
      <c r="P7624" s="4">
        <v>0</v>
      </c>
      <c r="Q7624" s="4">
        <v>11061</v>
      </c>
      <c r="R7624" s="4" t="b">
        <f t="shared" si="183"/>
        <v>0</v>
      </c>
      <c r="S7624" s="4">
        <v>0</v>
      </c>
    </row>
    <row r="7625" spans="1:19" ht="14.25" customHeight="1">
      <c r="A7625" s="4" t="s">
        <v>4395</v>
      </c>
      <c r="B7625" s="5"/>
      <c r="C7625" s="4">
        <v>0</v>
      </c>
      <c r="E7625" s="4" t="b">
        <f t="shared" si="182"/>
        <v>0</v>
      </c>
      <c r="F7625" s="4">
        <v>0</v>
      </c>
      <c r="G7625" s="4">
        <v>79531561</v>
      </c>
      <c r="H7625" s="6">
        <v>44027</v>
      </c>
      <c r="I7625" s="4" t="s">
        <v>4404</v>
      </c>
      <c r="J7625" s="4" t="s">
        <v>2399</v>
      </c>
      <c r="K7625" s="4">
        <v>1120</v>
      </c>
      <c r="L7625" s="4">
        <v>0</v>
      </c>
      <c r="M7625" s="4">
        <v>0</v>
      </c>
      <c r="N7625" s="4">
        <v>10000</v>
      </c>
      <c r="O7625" s="4">
        <v>0</v>
      </c>
      <c r="P7625" s="4">
        <v>10000</v>
      </c>
      <c r="Q7625" s="4">
        <v>11062</v>
      </c>
      <c r="R7625" s="4" t="b">
        <f t="shared" si="183"/>
        <v>0</v>
      </c>
      <c r="S7625" s="4">
        <v>0</v>
      </c>
    </row>
    <row r="7626" spans="1:19" ht="14.25" customHeight="1">
      <c r="A7626" s="4" t="s">
        <v>4395</v>
      </c>
      <c r="B7626" s="5"/>
      <c r="C7626" s="4">
        <v>0</v>
      </c>
      <c r="E7626" s="4" t="b">
        <f t="shared" si="182"/>
        <v>0</v>
      </c>
      <c r="F7626" s="4">
        <v>0</v>
      </c>
      <c r="G7626" s="4">
        <v>79531561</v>
      </c>
      <c r="H7626" s="6">
        <v>44042</v>
      </c>
      <c r="I7626" s="4" t="s">
        <v>4396</v>
      </c>
      <c r="J7626" s="4" t="s">
        <v>2399</v>
      </c>
      <c r="K7626" s="4">
        <v>1131</v>
      </c>
      <c r="L7626" s="4">
        <v>0</v>
      </c>
      <c r="M7626" s="4">
        <v>0</v>
      </c>
      <c r="N7626" s="4">
        <v>6400</v>
      </c>
      <c r="O7626" s="4">
        <v>0</v>
      </c>
      <c r="P7626" s="4">
        <v>16400</v>
      </c>
      <c r="Q7626" s="4">
        <v>11063</v>
      </c>
      <c r="R7626" s="4" t="b">
        <f t="shared" si="183"/>
        <v>0</v>
      </c>
      <c r="S7626" s="4">
        <v>0</v>
      </c>
    </row>
    <row r="7627" spans="1:19" ht="14.25" customHeight="1">
      <c r="A7627" s="4" t="s">
        <v>4395</v>
      </c>
      <c r="B7627" s="5"/>
      <c r="C7627" s="4">
        <v>0</v>
      </c>
      <c r="E7627" s="4" t="b">
        <f t="shared" si="182"/>
        <v>0</v>
      </c>
      <c r="F7627" s="4">
        <v>0</v>
      </c>
      <c r="G7627" s="4">
        <v>79531561</v>
      </c>
      <c r="H7627" s="6">
        <v>44042</v>
      </c>
      <c r="I7627" s="4" t="s">
        <v>2611</v>
      </c>
      <c r="J7627" s="4" t="s">
        <v>2399</v>
      </c>
      <c r="K7627" s="4">
        <v>1131</v>
      </c>
      <c r="L7627" s="4">
        <v>0</v>
      </c>
      <c r="M7627" s="4">
        <v>0</v>
      </c>
      <c r="N7627" s="4">
        <v>2000</v>
      </c>
      <c r="O7627" s="4">
        <v>0</v>
      </c>
      <c r="P7627" s="4">
        <v>18400</v>
      </c>
      <c r="Q7627" s="4">
        <v>11064</v>
      </c>
      <c r="R7627" s="4" t="b">
        <f t="shared" si="183"/>
        <v>0</v>
      </c>
      <c r="S7627" s="4">
        <v>0</v>
      </c>
    </row>
    <row r="7628" spans="1:19" ht="14.25" customHeight="1">
      <c r="A7628" s="4" t="s">
        <v>4395</v>
      </c>
      <c r="B7628" s="5" t="s">
        <v>4405</v>
      </c>
      <c r="C7628" s="4">
        <v>0</v>
      </c>
      <c r="D7628" s="4" t="s">
        <v>4405</v>
      </c>
      <c r="E7628" s="4" t="b">
        <f t="shared" si="182"/>
        <v>0</v>
      </c>
      <c r="F7628" s="4">
        <v>0</v>
      </c>
      <c r="G7628" s="4">
        <v>79531561</v>
      </c>
      <c r="H7628" s="3" t="s">
        <v>21</v>
      </c>
      <c r="K7628" s="4">
        <v>0</v>
      </c>
      <c r="L7628" s="4">
        <v>0</v>
      </c>
      <c r="M7628" s="4">
        <v>0</v>
      </c>
      <c r="N7628" s="4">
        <v>18400</v>
      </c>
      <c r="O7628" s="4">
        <v>0</v>
      </c>
      <c r="P7628" s="4">
        <v>18400</v>
      </c>
      <c r="Q7628" s="4">
        <v>11065</v>
      </c>
      <c r="R7628" s="4" t="b">
        <f t="shared" si="183"/>
        <v>0</v>
      </c>
      <c r="S7628" s="4">
        <v>0</v>
      </c>
    </row>
    <row r="7629" spans="1:19" ht="14.25" customHeight="1">
      <c r="A7629" s="4" t="s">
        <v>4395</v>
      </c>
      <c r="B7629" s="5" t="s">
        <v>4204</v>
      </c>
      <c r="C7629" s="4">
        <v>0</v>
      </c>
      <c r="D7629" s="4" t="s">
        <v>4204</v>
      </c>
      <c r="E7629" s="4" t="b">
        <f t="shared" si="182"/>
        <v>0</v>
      </c>
      <c r="F7629" s="4">
        <v>0</v>
      </c>
      <c r="G7629" s="4">
        <v>222222222</v>
      </c>
      <c r="H7629" s="3" t="s">
        <v>21</v>
      </c>
      <c r="K7629" s="4">
        <v>0</v>
      </c>
      <c r="L7629" s="4">
        <v>14400</v>
      </c>
      <c r="M7629" s="4">
        <v>0</v>
      </c>
      <c r="N7629" s="4">
        <v>0</v>
      </c>
      <c r="O7629" s="4">
        <v>0</v>
      </c>
      <c r="P7629" s="4">
        <v>0</v>
      </c>
      <c r="Q7629" s="4">
        <v>11072</v>
      </c>
      <c r="R7629" s="4" t="b">
        <f t="shared" si="183"/>
        <v>0</v>
      </c>
      <c r="S7629" s="4">
        <v>0</v>
      </c>
    </row>
    <row r="7630" spans="1:19" ht="14.25" customHeight="1">
      <c r="A7630" s="4" t="s">
        <v>4395</v>
      </c>
      <c r="B7630" s="5"/>
      <c r="C7630" s="4">
        <v>0</v>
      </c>
      <c r="E7630" s="4" t="b">
        <f t="shared" si="182"/>
        <v>0</v>
      </c>
      <c r="F7630" s="4">
        <v>0</v>
      </c>
      <c r="G7630" s="4">
        <v>222222222</v>
      </c>
      <c r="H7630" s="6">
        <v>43981</v>
      </c>
      <c r="I7630" s="4" t="s">
        <v>4396</v>
      </c>
      <c r="J7630" s="4" t="s">
        <v>2399</v>
      </c>
      <c r="K7630" s="4">
        <v>1099</v>
      </c>
      <c r="L7630" s="4">
        <v>0</v>
      </c>
      <c r="M7630" s="4">
        <v>0</v>
      </c>
      <c r="N7630" s="4">
        <v>14400</v>
      </c>
      <c r="O7630" s="4">
        <v>0</v>
      </c>
      <c r="P7630" s="4">
        <v>14400</v>
      </c>
      <c r="Q7630" s="4">
        <v>11073</v>
      </c>
      <c r="R7630" s="4" t="b">
        <f t="shared" si="183"/>
        <v>0</v>
      </c>
      <c r="S7630" s="4">
        <v>0</v>
      </c>
    </row>
    <row r="7631" spans="1:19" ht="14.25" customHeight="1">
      <c r="A7631" s="4" t="s">
        <v>4395</v>
      </c>
      <c r="B7631" s="5" t="s">
        <v>4406</v>
      </c>
      <c r="C7631" s="4">
        <v>0</v>
      </c>
      <c r="D7631" s="4" t="s">
        <v>4406</v>
      </c>
      <c r="E7631" s="4" t="b">
        <f t="shared" si="182"/>
        <v>0</v>
      </c>
      <c r="F7631" s="4">
        <v>0</v>
      </c>
      <c r="G7631" s="4">
        <v>222222222</v>
      </c>
      <c r="H7631" s="3" t="s">
        <v>21</v>
      </c>
      <c r="K7631" s="4">
        <v>0</v>
      </c>
      <c r="L7631" s="4">
        <v>0</v>
      </c>
      <c r="M7631" s="4">
        <v>0</v>
      </c>
      <c r="N7631" s="4">
        <v>14400</v>
      </c>
      <c r="O7631" s="4">
        <v>0</v>
      </c>
      <c r="P7631" s="4">
        <v>14400</v>
      </c>
      <c r="Q7631" s="4">
        <v>11074</v>
      </c>
      <c r="R7631" s="4" t="b">
        <f t="shared" si="183"/>
        <v>0</v>
      </c>
      <c r="S7631" s="4">
        <v>0</v>
      </c>
    </row>
    <row r="7632" spans="1:19" ht="14.25" customHeight="1">
      <c r="A7632" s="4" t="s">
        <v>4395</v>
      </c>
      <c r="B7632" s="5" t="s">
        <v>4386</v>
      </c>
      <c r="C7632" s="4">
        <v>0</v>
      </c>
      <c r="D7632" s="4" t="s">
        <v>4386</v>
      </c>
      <c r="E7632" s="4" t="b">
        <f t="shared" si="182"/>
        <v>0</v>
      </c>
      <c r="F7632" s="4">
        <v>0</v>
      </c>
      <c r="G7632" s="4">
        <v>830037946</v>
      </c>
      <c r="H7632" s="3" t="s">
        <v>21</v>
      </c>
      <c r="K7632" s="4">
        <v>0</v>
      </c>
      <c r="L7632" s="4">
        <v>6900</v>
      </c>
      <c r="M7632" s="4">
        <v>0</v>
      </c>
      <c r="N7632" s="4">
        <v>0</v>
      </c>
      <c r="O7632" s="4">
        <v>0</v>
      </c>
      <c r="P7632" s="4">
        <v>0</v>
      </c>
      <c r="Q7632" s="4">
        <v>11075</v>
      </c>
      <c r="R7632" s="4" t="b">
        <f t="shared" si="183"/>
        <v>0</v>
      </c>
      <c r="S7632" s="4">
        <v>0</v>
      </c>
    </row>
    <row r="7633" spans="1:19" ht="14.25" customHeight="1">
      <c r="A7633" s="4" t="s">
        <v>4395</v>
      </c>
      <c r="B7633" s="5"/>
      <c r="C7633" s="4">
        <v>0</v>
      </c>
      <c r="E7633" s="4" t="b">
        <f t="shared" si="182"/>
        <v>0</v>
      </c>
      <c r="F7633" s="4">
        <v>0</v>
      </c>
      <c r="G7633" s="4">
        <v>830037946</v>
      </c>
      <c r="H7633" s="6">
        <v>43889</v>
      </c>
      <c r="I7633" s="4" t="s">
        <v>4407</v>
      </c>
      <c r="J7633" s="4" t="s">
        <v>2399</v>
      </c>
      <c r="K7633" s="4">
        <v>1067</v>
      </c>
      <c r="L7633" s="4">
        <v>0</v>
      </c>
      <c r="M7633" s="4">
        <v>0</v>
      </c>
      <c r="N7633" s="4">
        <v>6900</v>
      </c>
      <c r="O7633" s="4">
        <v>0</v>
      </c>
      <c r="P7633" s="4">
        <v>6900</v>
      </c>
      <c r="Q7633" s="4">
        <v>11076</v>
      </c>
      <c r="R7633" s="4" t="b">
        <f t="shared" si="183"/>
        <v>0</v>
      </c>
      <c r="S7633" s="4">
        <v>0</v>
      </c>
    </row>
    <row r="7634" spans="1:19" ht="14.25" customHeight="1">
      <c r="A7634" s="4" t="s">
        <v>4395</v>
      </c>
      <c r="B7634" s="5" t="s">
        <v>4408</v>
      </c>
      <c r="C7634" s="4">
        <v>0</v>
      </c>
      <c r="D7634" s="4" t="s">
        <v>4408</v>
      </c>
      <c r="E7634" s="4" t="b">
        <f t="shared" si="182"/>
        <v>0</v>
      </c>
      <c r="F7634" s="4">
        <v>0</v>
      </c>
      <c r="G7634" s="4">
        <v>830037946</v>
      </c>
      <c r="H7634" s="3" t="s">
        <v>21</v>
      </c>
      <c r="K7634" s="4">
        <v>0</v>
      </c>
      <c r="L7634" s="4">
        <v>0</v>
      </c>
      <c r="M7634" s="4">
        <v>0</v>
      </c>
      <c r="N7634" s="4">
        <v>6900</v>
      </c>
      <c r="O7634" s="4">
        <v>0</v>
      </c>
      <c r="P7634" s="4">
        <v>6900</v>
      </c>
      <c r="Q7634" s="4">
        <v>11077</v>
      </c>
      <c r="R7634" s="4" t="b">
        <f t="shared" si="183"/>
        <v>0</v>
      </c>
      <c r="S7634" s="4">
        <v>0</v>
      </c>
    </row>
    <row r="7635" spans="1:19" ht="14.25" customHeight="1">
      <c r="A7635" s="4" t="s">
        <v>4395</v>
      </c>
      <c r="B7635" s="5" t="s">
        <v>4409</v>
      </c>
      <c r="C7635" s="4">
        <v>0</v>
      </c>
      <c r="D7635" s="4" t="s">
        <v>4409</v>
      </c>
      <c r="E7635" s="4" t="b">
        <f t="shared" si="182"/>
        <v>0</v>
      </c>
      <c r="F7635" s="4">
        <v>0</v>
      </c>
      <c r="G7635" s="4">
        <v>0</v>
      </c>
      <c r="H7635" s="3" t="s">
        <v>21</v>
      </c>
      <c r="K7635" s="4">
        <v>0</v>
      </c>
      <c r="L7635" s="4">
        <v>0</v>
      </c>
      <c r="M7635" s="4">
        <v>0</v>
      </c>
      <c r="N7635" s="4">
        <v>154500</v>
      </c>
      <c r="O7635" s="4">
        <v>0</v>
      </c>
      <c r="P7635" s="4">
        <v>154500</v>
      </c>
      <c r="Q7635" s="4">
        <v>11098</v>
      </c>
      <c r="R7635" s="4" t="b">
        <f>TRUE()</f>
        <v>1</v>
      </c>
      <c r="S7635" s="4">
        <v>0</v>
      </c>
    </row>
    <row r="7636" spans="1:19" ht="14.25" customHeight="1">
      <c r="A7636" s="4" t="s">
        <v>4363</v>
      </c>
      <c r="B7636" s="5" t="s">
        <v>4410</v>
      </c>
      <c r="C7636" s="4">
        <v>0</v>
      </c>
      <c r="D7636" s="4" t="s">
        <v>4410</v>
      </c>
      <c r="E7636" s="4" t="b">
        <f t="shared" si="182"/>
        <v>0</v>
      </c>
      <c r="F7636" s="4">
        <v>0</v>
      </c>
      <c r="G7636" s="4">
        <v>0</v>
      </c>
      <c r="H7636" s="3" t="s">
        <v>21</v>
      </c>
      <c r="K7636" s="4">
        <v>0</v>
      </c>
      <c r="L7636" s="4">
        <v>0</v>
      </c>
      <c r="M7636" s="4">
        <v>0</v>
      </c>
      <c r="N7636" s="4">
        <v>354350</v>
      </c>
      <c r="O7636" s="4">
        <v>0</v>
      </c>
      <c r="P7636" s="4">
        <v>354350</v>
      </c>
      <c r="Q7636" s="4">
        <v>11099</v>
      </c>
      <c r="R7636" s="4" t="b">
        <f t="shared" ref="R7636:R7637" si="184">FALSE()</f>
        <v>0</v>
      </c>
      <c r="S7636" s="4">
        <v>0</v>
      </c>
    </row>
    <row r="7637" spans="1:19" ht="14.25" customHeight="1">
      <c r="A7637" s="4" t="s">
        <v>4411</v>
      </c>
      <c r="B7637" s="5" t="s">
        <v>4412</v>
      </c>
      <c r="C7637" s="4">
        <v>1</v>
      </c>
      <c r="D7637" s="4" t="s">
        <v>4412</v>
      </c>
      <c r="E7637" s="4" t="b">
        <f t="shared" si="182"/>
        <v>0</v>
      </c>
      <c r="F7637" s="4">
        <v>0</v>
      </c>
      <c r="G7637" s="4">
        <v>0</v>
      </c>
      <c r="H7637" s="3" t="s">
        <v>21</v>
      </c>
      <c r="K7637" s="4">
        <v>0</v>
      </c>
      <c r="L7637" s="4">
        <v>91000</v>
      </c>
      <c r="M7637" s="4">
        <v>0</v>
      </c>
      <c r="N7637" s="4">
        <v>0</v>
      </c>
      <c r="O7637" s="4">
        <v>0</v>
      </c>
      <c r="P7637" s="4">
        <v>0</v>
      </c>
      <c r="Q7637" s="4">
        <v>11101</v>
      </c>
      <c r="R7637" s="4" t="b">
        <f t="shared" si="184"/>
        <v>0</v>
      </c>
      <c r="S7637" s="4">
        <v>0</v>
      </c>
    </row>
    <row r="7638" spans="1:19" ht="14.25" customHeight="1">
      <c r="A7638" s="4" t="s">
        <v>4413</v>
      </c>
      <c r="B7638" s="5" t="s">
        <v>4414</v>
      </c>
      <c r="C7638" s="4">
        <v>0</v>
      </c>
      <c r="D7638" s="4" t="s">
        <v>4414</v>
      </c>
      <c r="E7638" s="4" t="b">
        <f>TRUE()</f>
        <v>1</v>
      </c>
      <c r="F7638" s="4">
        <v>0</v>
      </c>
      <c r="G7638" s="4">
        <v>0</v>
      </c>
      <c r="H7638" s="3" t="s">
        <v>21</v>
      </c>
      <c r="K7638" s="4">
        <v>0</v>
      </c>
      <c r="L7638" s="4">
        <v>45500</v>
      </c>
      <c r="M7638" s="4">
        <v>0</v>
      </c>
      <c r="N7638" s="4">
        <v>0</v>
      </c>
      <c r="O7638" s="4">
        <v>0</v>
      </c>
      <c r="P7638" s="4">
        <v>0</v>
      </c>
      <c r="Q7638" s="4">
        <v>11103</v>
      </c>
      <c r="R7638" s="4" t="b">
        <f>TRUE()</f>
        <v>1</v>
      </c>
      <c r="S7638" s="4">
        <v>0</v>
      </c>
    </row>
    <row r="7639" spans="1:19" ht="14.25" customHeight="1">
      <c r="A7639" s="4" t="s">
        <v>4413</v>
      </c>
      <c r="B7639" s="5" t="s">
        <v>831</v>
      </c>
      <c r="C7639" s="4">
        <v>0</v>
      </c>
      <c r="D7639" s="4" t="s">
        <v>831</v>
      </c>
      <c r="E7639" s="4" t="b">
        <f t="shared" ref="E7639:E7653" si="185">FALSE()</f>
        <v>0</v>
      </c>
      <c r="F7639" s="4">
        <v>0</v>
      </c>
      <c r="G7639" s="4">
        <v>2996611</v>
      </c>
      <c r="H7639" s="3" t="s">
        <v>21</v>
      </c>
      <c r="K7639" s="4">
        <v>0</v>
      </c>
      <c r="L7639" s="4">
        <v>30000</v>
      </c>
      <c r="M7639" s="4">
        <v>0</v>
      </c>
      <c r="N7639" s="4">
        <v>0</v>
      </c>
      <c r="O7639" s="4">
        <v>0</v>
      </c>
      <c r="P7639" s="4">
        <v>0</v>
      </c>
      <c r="Q7639" s="4">
        <v>11104</v>
      </c>
      <c r="R7639" s="4" t="b">
        <f t="shared" ref="R7639:R7650" si="186">FALSE()</f>
        <v>0</v>
      </c>
      <c r="S7639" s="4">
        <v>0</v>
      </c>
    </row>
    <row r="7640" spans="1:19" ht="14.25" customHeight="1">
      <c r="A7640" s="4" t="s">
        <v>4413</v>
      </c>
      <c r="B7640" s="5"/>
      <c r="C7640" s="4">
        <v>0</v>
      </c>
      <c r="E7640" s="4" t="b">
        <f t="shared" si="185"/>
        <v>0</v>
      </c>
      <c r="F7640" s="4">
        <v>0</v>
      </c>
      <c r="G7640" s="4">
        <v>2996611</v>
      </c>
      <c r="H7640" s="6">
        <v>43889</v>
      </c>
      <c r="I7640" s="4" t="s">
        <v>4415</v>
      </c>
      <c r="J7640" s="4" t="s">
        <v>2399</v>
      </c>
      <c r="K7640" s="4">
        <v>1064</v>
      </c>
      <c r="L7640" s="4">
        <v>0</v>
      </c>
      <c r="M7640" s="4">
        <v>0</v>
      </c>
      <c r="N7640" s="4">
        <v>5000</v>
      </c>
      <c r="O7640" s="4">
        <v>0</v>
      </c>
      <c r="P7640" s="4">
        <v>5000</v>
      </c>
      <c r="Q7640" s="4">
        <v>11105</v>
      </c>
      <c r="R7640" s="4" t="b">
        <f t="shared" si="186"/>
        <v>0</v>
      </c>
      <c r="S7640" s="4">
        <v>0</v>
      </c>
    </row>
    <row r="7641" spans="1:19" ht="14.25" customHeight="1">
      <c r="A7641" s="4" t="s">
        <v>4413</v>
      </c>
      <c r="B7641" s="5"/>
      <c r="C7641" s="4">
        <v>0</v>
      </c>
      <c r="E7641" s="4" t="b">
        <f t="shared" si="185"/>
        <v>0</v>
      </c>
      <c r="F7641" s="4">
        <v>0</v>
      </c>
      <c r="G7641" s="4">
        <v>2996611</v>
      </c>
      <c r="H7641" s="6">
        <v>43920</v>
      </c>
      <c r="I7641" s="4" t="s">
        <v>4416</v>
      </c>
      <c r="J7641" s="4" t="s">
        <v>2399</v>
      </c>
      <c r="K7641" s="4">
        <v>1076</v>
      </c>
      <c r="L7641" s="4">
        <v>0</v>
      </c>
      <c r="M7641" s="4">
        <v>0</v>
      </c>
      <c r="N7641" s="4">
        <v>5000</v>
      </c>
      <c r="O7641" s="4">
        <v>0</v>
      </c>
      <c r="P7641" s="4">
        <v>10000</v>
      </c>
      <c r="Q7641" s="4">
        <v>11106</v>
      </c>
      <c r="R7641" s="4" t="b">
        <f t="shared" si="186"/>
        <v>0</v>
      </c>
      <c r="S7641" s="4">
        <v>0</v>
      </c>
    </row>
    <row r="7642" spans="1:19" ht="14.25" customHeight="1">
      <c r="A7642" s="4" t="s">
        <v>4413</v>
      </c>
      <c r="B7642" s="5"/>
      <c r="C7642" s="4">
        <v>0</v>
      </c>
      <c r="E7642" s="4" t="b">
        <f t="shared" si="185"/>
        <v>0</v>
      </c>
      <c r="F7642" s="4">
        <v>0</v>
      </c>
      <c r="G7642" s="4">
        <v>2996611</v>
      </c>
      <c r="H7642" s="6">
        <v>43920</v>
      </c>
      <c r="I7642" s="4" t="s">
        <v>4417</v>
      </c>
      <c r="J7642" s="4" t="s">
        <v>2399</v>
      </c>
      <c r="K7642" s="4">
        <v>1076</v>
      </c>
      <c r="L7642" s="4">
        <v>0</v>
      </c>
      <c r="M7642" s="4">
        <v>0</v>
      </c>
      <c r="N7642" s="4">
        <v>5000</v>
      </c>
      <c r="O7642" s="4">
        <v>0</v>
      </c>
      <c r="P7642" s="4">
        <v>15000</v>
      </c>
      <c r="Q7642" s="4">
        <v>11107</v>
      </c>
      <c r="R7642" s="4" t="b">
        <f t="shared" si="186"/>
        <v>0</v>
      </c>
      <c r="S7642" s="4">
        <v>0</v>
      </c>
    </row>
    <row r="7643" spans="1:19" ht="14.25" customHeight="1">
      <c r="A7643" s="4" t="s">
        <v>4413</v>
      </c>
      <c r="B7643" s="5"/>
      <c r="C7643" s="4">
        <v>0</v>
      </c>
      <c r="E7643" s="4" t="b">
        <f t="shared" si="185"/>
        <v>0</v>
      </c>
      <c r="F7643" s="4">
        <v>0</v>
      </c>
      <c r="G7643" s="4">
        <v>2996611</v>
      </c>
      <c r="H7643" s="6">
        <v>43981</v>
      </c>
      <c r="I7643" s="4" t="s">
        <v>4418</v>
      </c>
      <c r="J7643" s="4" t="s">
        <v>2399</v>
      </c>
      <c r="K7643" s="4">
        <v>1099</v>
      </c>
      <c r="L7643" s="4">
        <v>0</v>
      </c>
      <c r="M7643" s="4">
        <v>0</v>
      </c>
      <c r="N7643" s="4">
        <v>10000</v>
      </c>
      <c r="O7643" s="4">
        <v>0</v>
      </c>
      <c r="P7643" s="4">
        <v>25000</v>
      </c>
      <c r="Q7643" s="4">
        <v>11108</v>
      </c>
      <c r="R7643" s="4" t="b">
        <f t="shared" si="186"/>
        <v>0</v>
      </c>
      <c r="S7643" s="4">
        <v>0</v>
      </c>
    </row>
    <row r="7644" spans="1:19" ht="14.25" customHeight="1">
      <c r="A7644" s="4" t="s">
        <v>4413</v>
      </c>
      <c r="B7644" s="5"/>
      <c r="C7644" s="4">
        <v>0</v>
      </c>
      <c r="E7644" s="4" t="b">
        <f t="shared" si="185"/>
        <v>0</v>
      </c>
      <c r="F7644" s="4">
        <v>0</v>
      </c>
      <c r="G7644" s="4">
        <v>2996611</v>
      </c>
      <c r="H7644" s="6">
        <v>44104</v>
      </c>
      <c r="I7644" s="4" t="s">
        <v>4419</v>
      </c>
      <c r="J7644" s="4" t="s">
        <v>2399</v>
      </c>
      <c r="K7644" s="4">
        <v>1161</v>
      </c>
      <c r="L7644" s="4">
        <v>0</v>
      </c>
      <c r="M7644" s="4">
        <v>0</v>
      </c>
      <c r="N7644" s="4">
        <v>5000</v>
      </c>
      <c r="O7644" s="4">
        <v>0</v>
      </c>
      <c r="P7644" s="4">
        <v>30000</v>
      </c>
      <c r="Q7644" s="4">
        <v>11109</v>
      </c>
      <c r="R7644" s="4" t="b">
        <f t="shared" si="186"/>
        <v>0</v>
      </c>
      <c r="S7644" s="4">
        <v>0</v>
      </c>
    </row>
    <row r="7645" spans="1:19" ht="14.25" customHeight="1">
      <c r="A7645" s="4" t="s">
        <v>4413</v>
      </c>
      <c r="B7645" s="5" t="s">
        <v>4420</v>
      </c>
      <c r="C7645" s="4">
        <v>0</v>
      </c>
      <c r="D7645" s="4" t="s">
        <v>4420</v>
      </c>
      <c r="E7645" s="4" t="b">
        <f t="shared" si="185"/>
        <v>0</v>
      </c>
      <c r="F7645" s="4">
        <v>0</v>
      </c>
      <c r="G7645" s="4">
        <v>2996611</v>
      </c>
      <c r="H7645" s="3" t="s">
        <v>21</v>
      </c>
      <c r="K7645" s="4">
        <v>0</v>
      </c>
      <c r="L7645" s="4">
        <v>0</v>
      </c>
      <c r="M7645" s="4">
        <v>0</v>
      </c>
      <c r="N7645" s="4">
        <v>30000</v>
      </c>
      <c r="O7645" s="4">
        <v>0</v>
      </c>
      <c r="P7645" s="4">
        <v>30000</v>
      </c>
      <c r="Q7645" s="4">
        <v>11110</v>
      </c>
      <c r="R7645" s="4" t="b">
        <f t="shared" si="186"/>
        <v>0</v>
      </c>
      <c r="S7645" s="4">
        <v>0</v>
      </c>
    </row>
    <row r="7646" spans="1:19" ht="14.25" customHeight="1">
      <c r="A7646" s="4" t="s">
        <v>4413</v>
      </c>
      <c r="B7646" s="5" t="s">
        <v>4421</v>
      </c>
      <c r="C7646" s="4">
        <v>0</v>
      </c>
      <c r="D7646" s="4" t="s">
        <v>4421</v>
      </c>
      <c r="E7646" s="4" t="b">
        <f t="shared" si="185"/>
        <v>0</v>
      </c>
      <c r="F7646" s="4">
        <v>0</v>
      </c>
      <c r="G7646" s="4">
        <v>860512330</v>
      </c>
      <c r="H7646" s="3" t="s">
        <v>21</v>
      </c>
      <c r="K7646" s="4">
        <v>0</v>
      </c>
      <c r="L7646" s="4">
        <v>15500</v>
      </c>
      <c r="M7646" s="4">
        <v>0</v>
      </c>
      <c r="N7646" s="4">
        <v>0</v>
      </c>
      <c r="O7646" s="4">
        <v>0</v>
      </c>
      <c r="P7646" s="4">
        <v>0</v>
      </c>
      <c r="Q7646" s="4">
        <v>11123</v>
      </c>
      <c r="R7646" s="4" t="b">
        <f t="shared" si="186"/>
        <v>0</v>
      </c>
      <c r="S7646" s="4">
        <v>0</v>
      </c>
    </row>
    <row r="7647" spans="1:19" ht="14.25" customHeight="1">
      <c r="A7647" s="4" t="s">
        <v>4413</v>
      </c>
      <c r="B7647" s="5"/>
      <c r="C7647" s="4">
        <v>0</v>
      </c>
      <c r="E7647" s="4" t="b">
        <f t="shared" si="185"/>
        <v>0</v>
      </c>
      <c r="F7647" s="4">
        <v>0</v>
      </c>
      <c r="G7647" s="4">
        <v>860512330</v>
      </c>
      <c r="H7647" s="6">
        <v>43920</v>
      </c>
      <c r="I7647" s="4" t="s">
        <v>2608</v>
      </c>
      <c r="J7647" s="4" t="s">
        <v>2399</v>
      </c>
      <c r="K7647" s="4">
        <v>1076</v>
      </c>
      <c r="L7647" s="4">
        <v>0</v>
      </c>
      <c r="M7647" s="4">
        <v>0</v>
      </c>
      <c r="N7647" s="4">
        <v>5000</v>
      </c>
      <c r="O7647" s="4">
        <v>0</v>
      </c>
      <c r="P7647" s="4">
        <v>5000</v>
      </c>
      <c r="Q7647" s="4">
        <v>11124</v>
      </c>
      <c r="R7647" s="4" t="b">
        <f t="shared" si="186"/>
        <v>0</v>
      </c>
      <c r="S7647" s="4">
        <v>0</v>
      </c>
    </row>
    <row r="7648" spans="1:19" ht="14.25" customHeight="1">
      <c r="A7648" s="4" t="s">
        <v>4413</v>
      </c>
      <c r="B7648" s="5"/>
      <c r="C7648" s="4">
        <v>0</v>
      </c>
      <c r="E7648" s="4" t="b">
        <f t="shared" si="185"/>
        <v>0</v>
      </c>
      <c r="F7648" s="4">
        <v>0</v>
      </c>
      <c r="G7648" s="4">
        <v>860512330</v>
      </c>
      <c r="H7648" s="6">
        <v>43951</v>
      </c>
      <c r="I7648" s="4" t="s">
        <v>4422</v>
      </c>
      <c r="J7648" s="4" t="s">
        <v>2399</v>
      </c>
      <c r="K7648" s="4">
        <v>1087</v>
      </c>
      <c r="L7648" s="4">
        <v>0</v>
      </c>
      <c r="M7648" s="4">
        <v>0</v>
      </c>
      <c r="N7648" s="4">
        <v>5250</v>
      </c>
      <c r="O7648" s="4">
        <v>0</v>
      </c>
      <c r="P7648" s="4">
        <v>10250</v>
      </c>
      <c r="Q7648" s="4">
        <v>11125</v>
      </c>
      <c r="R7648" s="4" t="b">
        <f t="shared" si="186"/>
        <v>0</v>
      </c>
      <c r="S7648" s="4">
        <v>0</v>
      </c>
    </row>
    <row r="7649" spans="1:19" ht="14.25" customHeight="1">
      <c r="A7649" s="4" t="s">
        <v>4413</v>
      </c>
      <c r="B7649" s="5"/>
      <c r="C7649" s="4">
        <v>0</v>
      </c>
      <c r="E7649" s="4" t="b">
        <f t="shared" si="185"/>
        <v>0</v>
      </c>
      <c r="F7649" s="4">
        <v>0</v>
      </c>
      <c r="G7649" s="4">
        <v>860512330</v>
      </c>
      <c r="H7649" s="6">
        <v>43981</v>
      </c>
      <c r="I7649" s="4" t="s">
        <v>2605</v>
      </c>
      <c r="J7649" s="4" t="s">
        <v>2399</v>
      </c>
      <c r="K7649" s="4">
        <v>1099</v>
      </c>
      <c r="L7649" s="4">
        <v>0</v>
      </c>
      <c r="M7649" s="4">
        <v>0</v>
      </c>
      <c r="N7649" s="4">
        <v>5250</v>
      </c>
      <c r="O7649" s="4">
        <v>0</v>
      </c>
      <c r="P7649" s="4">
        <v>15500</v>
      </c>
      <c r="Q7649" s="4">
        <v>11126</v>
      </c>
      <c r="R7649" s="4" t="b">
        <f t="shared" si="186"/>
        <v>0</v>
      </c>
      <c r="S7649" s="4">
        <v>0</v>
      </c>
    </row>
    <row r="7650" spans="1:19" ht="14.25" customHeight="1">
      <c r="A7650" s="4" t="s">
        <v>4413</v>
      </c>
      <c r="B7650" s="5" t="s">
        <v>4423</v>
      </c>
      <c r="C7650" s="4">
        <v>0</v>
      </c>
      <c r="D7650" s="4" t="s">
        <v>4423</v>
      </c>
      <c r="E7650" s="4" t="b">
        <f t="shared" si="185"/>
        <v>0</v>
      </c>
      <c r="F7650" s="4">
        <v>0</v>
      </c>
      <c r="G7650" s="4">
        <v>860512330</v>
      </c>
      <c r="H7650" s="3" t="s">
        <v>21</v>
      </c>
      <c r="K7650" s="4">
        <v>0</v>
      </c>
      <c r="L7650" s="4">
        <v>0</v>
      </c>
      <c r="M7650" s="4">
        <v>0</v>
      </c>
      <c r="N7650" s="4">
        <v>15500</v>
      </c>
      <c r="O7650" s="4">
        <v>0</v>
      </c>
      <c r="P7650" s="4">
        <v>15500</v>
      </c>
      <c r="Q7650" s="4">
        <v>11127</v>
      </c>
      <c r="R7650" s="4" t="b">
        <f t="shared" si="186"/>
        <v>0</v>
      </c>
      <c r="S7650" s="4">
        <v>0</v>
      </c>
    </row>
    <row r="7651" spans="1:19" ht="14.25" customHeight="1">
      <c r="A7651" s="4" t="s">
        <v>4413</v>
      </c>
      <c r="B7651" s="5" t="s">
        <v>4424</v>
      </c>
      <c r="C7651" s="4">
        <v>0</v>
      </c>
      <c r="D7651" s="4" t="s">
        <v>4424</v>
      </c>
      <c r="E7651" s="4" t="b">
        <f t="shared" si="185"/>
        <v>0</v>
      </c>
      <c r="F7651" s="4">
        <v>0</v>
      </c>
      <c r="G7651" s="4">
        <v>0</v>
      </c>
      <c r="H7651" s="3" t="s">
        <v>21</v>
      </c>
      <c r="K7651" s="4">
        <v>0</v>
      </c>
      <c r="L7651" s="4">
        <v>0</v>
      </c>
      <c r="M7651" s="4">
        <v>0</v>
      </c>
      <c r="N7651" s="4">
        <v>45500</v>
      </c>
      <c r="O7651" s="4">
        <v>0</v>
      </c>
      <c r="P7651" s="4">
        <v>45500</v>
      </c>
      <c r="Q7651" s="4">
        <v>11128</v>
      </c>
      <c r="R7651" s="4" t="b">
        <f>TRUE()</f>
        <v>1</v>
      </c>
      <c r="S7651" s="4">
        <v>0</v>
      </c>
    </row>
    <row r="7652" spans="1:19" ht="14.25" customHeight="1">
      <c r="A7652" s="4" t="s">
        <v>4411</v>
      </c>
      <c r="B7652" s="5" t="s">
        <v>4425</v>
      </c>
      <c r="C7652" s="4">
        <v>0</v>
      </c>
      <c r="D7652" s="4" t="s">
        <v>4425</v>
      </c>
      <c r="E7652" s="4" t="b">
        <f t="shared" si="185"/>
        <v>0</v>
      </c>
      <c r="F7652" s="4">
        <v>0</v>
      </c>
      <c r="G7652" s="4">
        <v>0</v>
      </c>
      <c r="H7652" s="3" t="s">
        <v>21</v>
      </c>
      <c r="K7652" s="4">
        <v>0</v>
      </c>
      <c r="L7652" s="4">
        <v>0</v>
      </c>
      <c r="M7652" s="4">
        <v>0</v>
      </c>
      <c r="N7652" s="4">
        <v>45500</v>
      </c>
      <c r="O7652" s="4">
        <v>0</v>
      </c>
      <c r="P7652" s="4">
        <v>45500</v>
      </c>
      <c r="Q7652" s="4">
        <v>11129</v>
      </c>
      <c r="R7652" s="4" t="b">
        <f t="shared" ref="R7652:R7653" si="187">FALSE()</f>
        <v>0</v>
      </c>
      <c r="S7652" s="4">
        <v>0</v>
      </c>
    </row>
    <row r="7653" spans="1:19" ht="14.25" customHeight="1">
      <c r="A7653" s="4" t="s">
        <v>4426</v>
      </c>
      <c r="B7653" s="5" t="s">
        <v>4427</v>
      </c>
      <c r="C7653" s="4">
        <v>8</v>
      </c>
      <c r="D7653" s="4" t="s">
        <v>4427</v>
      </c>
      <c r="E7653" s="4" t="b">
        <f t="shared" si="185"/>
        <v>0</v>
      </c>
      <c r="F7653" s="4">
        <v>0</v>
      </c>
      <c r="G7653" s="4">
        <v>0</v>
      </c>
      <c r="H7653" s="3" t="s">
        <v>21</v>
      </c>
      <c r="K7653" s="4">
        <v>0</v>
      </c>
      <c r="L7653" s="4">
        <v>4122280</v>
      </c>
      <c r="M7653" s="4">
        <v>0</v>
      </c>
      <c r="N7653" s="4">
        <v>0</v>
      </c>
      <c r="O7653" s="4">
        <v>0</v>
      </c>
      <c r="P7653" s="4">
        <v>0</v>
      </c>
      <c r="Q7653" s="4">
        <v>11131</v>
      </c>
      <c r="R7653" s="4" t="b">
        <f t="shared" si="187"/>
        <v>0</v>
      </c>
      <c r="S7653" s="4">
        <v>0</v>
      </c>
    </row>
    <row r="7654" spans="1:19" ht="14.25" customHeight="1">
      <c r="A7654" s="4" t="s">
        <v>4428</v>
      </c>
      <c r="B7654" s="5" t="s">
        <v>4429</v>
      </c>
      <c r="C7654" s="4">
        <v>0</v>
      </c>
      <c r="D7654" s="4" t="s">
        <v>4429</v>
      </c>
      <c r="E7654" s="4" t="b">
        <f>TRUE()</f>
        <v>1</v>
      </c>
      <c r="F7654" s="4">
        <v>0</v>
      </c>
      <c r="G7654" s="4">
        <v>0</v>
      </c>
      <c r="H7654" s="3" t="s">
        <v>21</v>
      </c>
      <c r="K7654" s="4">
        <v>0</v>
      </c>
      <c r="L7654" s="4">
        <v>77100</v>
      </c>
      <c r="M7654" s="4">
        <v>0</v>
      </c>
      <c r="N7654" s="4">
        <v>0</v>
      </c>
      <c r="O7654" s="4">
        <v>0</v>
      </c>
      <c r="P7654" s="4">
        <v>0</v>
      </c>
      <c r="Q7654" s="4">
        <v>11179</v>
      </c>
      <c r="R7654" s="4" t="b">
        <f>TRUE()</f>
        <v>1</v>
      </c>
      <c r="S7654" s="4">
        <v>0</v>
      </c>
    </row>
    <row r="7655" spans="1:19" ht="14.25" customHeight="1">
      <c r="A7655" s="4" t="s">
        <v>4428</v>
      </c>
      <c r="B7655" s="5" t="s">
        <v>4430</v>
      </c>
      <c r="C7655" s="4">
        <v>0</v>
      </c>
      <c r="D7655" s="4" t="s">
        <v>4430</v>
      </c>
      <c r="E7655" s="4" t="b">
        <f t="shared" ref="E7655:E7658" si="188">FALSE()</f>
        <v>0</v>
      </c>
      <c r="F7655" s="4">
        <v>0</v>
      </c>
      <c r="G7655" s="4">
        <v>900566818</v>
      </c>
      <c r="H7655" s="3" t="s">
        <v>21</v>
      </c>
      <c r="K7655" s="4">
        <v>0</v>
      </c>
      <c r="L7655" s="4">
        <v>77100</v>
      </c>
      <c r="M7655" s="4">
        <v>0</v>
      </c>
      <c r="N7655" s="4">
        <v>0</v>
      </c>
      <c r="O7655" s="4">
        <v>0</v>
      </c>
      <c r="P7655" s="4">
        <v>0</v>
      </c>
      <c r="Q7655" s="4">
        <v>11220</v>
      </c>
      <c r="R7655" s="4" t="b">
        <f t="shared" ref="R7655:R7657" si="189">FALSE()</f>
        <v>0</v>
      </c>
      <c r="S7655" s="4">
        <v>0</v>
      </c>
    </row>
    <row r="7656" spans="1:19" ht="14.25" customHeight="1">
      <c r="A7656" s="4" t="s">
        <v>4428</v>
      </c>
      <c r="B7656" s="5"/>
      <c r="C7656" s="4">
        <v>0</v>
      </c>
      <c r="E7656" s="4" t="b">
        <f t="shared" si="188"/>
        <v>0</v>
      </c>
      <c r="F7656" s="4">
        <v>0</v>
      </c>
      <c r="G7656" s="4">
        <v>900566818</v>
      </c>
      <c r="H7656" s="6">
        <v>44195</v>
      </c>
      <c r="I7656" s="4" t="s">
        <v>4431</v>
      </c>
      <c r="J7656" s="4" t="s">
        <v>1266</v>
      </c>
      <c r="K7656" s="4">
        <v>584</v>
      </c>
      <c r="L7656" s="4">
        <v>0</v>
      </c>
      <c r="M7656" s="4">
        <v>0</v>
      </c>
      <c r="N7656" s="4">
        <v>77100</v>
      </c>
      <c r="O7656" s="4">
        <v>0</v>
      </c>
      <c r="P7656" s="4">
        <v>77100</v>
      </c>
      <c r="Q7656" s="4">
        <v>11221</v>
      </c>
      <c r="R7656" s="4" t="b">
        <f t="shared" si="189"/>
        <v>0</v>
      </c>
      <c r="S7656" s="4">
        <v>0</v>
      </c>
    </row>
    <row r="7657" spans="1:19" ht="14.25" customHeight="1">
      <c r="A7657" s="4" t="s">
        <v>4428</v>
      </c>
      <c r="B7657" s="5" t="s">
        <v>4432</v>
      </c>
      <c r="C7657" s="4">
        <v>0</v>
      </c>
      <c r="D7657" s="4" t="s">
        <v>4432</v>
      </c>
      <c r="E7657" s="4" t="b">
        <f t="shared" si="188"/>
        <v>0</v>
      </c>
      <c r="F7657" s="4">
        <v>0</v>
      </c>
      <c r="G7657" s="4">
        <v>900566818</v>
      </c>
      <c r="H7657" s="3" t="s">
        <v>21</v>
      </c>
      <c r="K7657" s="4">
        <v>0</v>
      </c>
      <c r="L7657" s="4">
        <v>0</v>
      </c>
      <c r="M7657" s="4">
        <v>0</v>
      </c>
      <c r="N7657" s="4">
        <v>77100</v>
      </c>
      <c r="O7657" s="4">
        <v>0</v>
      </c>
      <c r="P7657" s="4">
        <v>77100</v>
      </c>
      <c r="Q7657" s="4">
        <v>11222</v>
      </c>
      <c r="R7657" s="4" t="b">
        <f t="shared" si="189"/>
        <v>0</v>
      </c>
      <c r="S7657" s="4">
        <v>0</v>
      </c>
    </row>
    <row r="7658" spans="1:19" ht="14.25" customHeight="1">
      <c r="A7658" s="4" t="s">
        <v>4428</v>
      </c>
      <c r="B7658" s="5" t="s">
        <v>4433</v>
      </c>
      <c r="C7658" s="4">
        <v>0</v>
      </c>
      <c r="D7658" s="4" t="s">
        <v>4433</v>
      </c>
      <c r="E7658" s="4" t="b">
        <f t="shared" si="188"/>
        <v>0</v>
      </c>
      <c r="F7658" s="4">
        <v>0</v>
      </c>
      <c r="G7658" s="4">
        <v>0</v>
      </c>
      <c r="H7658" s="3" t="s">
        <v>21</v>
      </c>
      <c r="K7658" s="4">
        <v>0</v>
      </c>
      <c r="L7658" s="4">
        <v>0</v>
      </c>
      <c r="M7658" s="4">
        <v>0</v>
      </c>
      <c r="N7658" s="4">
        <v>77100</v>
      </c>
      <c r="O7658" s="4">
        <v>0</v>
      </c>
      <c r="P7658" s="4">
        <v>77100</v>
      </c>
      <c r="Q7658" s="4">
        <v>11235</v>
      </c>
      <c r="R7658" s="4" t="b">
        <f t="shared" ref="R7658:R7659" si="190">TRUE()</f>
        <v>1</v>
      </c>
      <c r="S7658" s="4">
        <v>0</v>
      </c>
    </row>
    <row r="7659" spans="1:19" ht="14.25" customHeight="1">
      <c r="A7659" s="4" t="s">
        <v>4434</v>
      </c>
      <c r="B7659" s="5" t="s">
        <v>4435</v>
      </c>
      <c r="C7659" s="4">
        <v>0</v>
      </c>
      <c r="D7659" s="4" t="s">
        <v>4435</v>
      </c>
      <c r="E7659" s="4" t="b">
        <f>TRUE()</f>
        <v>1</v>
      </c>
      <c r="F7659" s="4">
        <v>0</v>
      </c>
      <c r="G7659" s="4">
        <v>0</v>
      </c>
      <c r="H7659" s="3" t="s">
        <v>21</v>
      </c>
      <c r="K7659" s="4">
        <v>0</v>
      </c>
      <c r="L7659" s="4">
        <v>224040</v>
      </c>
      <c r="M7659" s="4">
        <v>0</v>
      </c>
      <c r="N7659" s="4">
        <v>0</v>
      </c>
      <c r="O7659" s="4">
        <v>0</v>
      </c>
      <c r="P7659" s="4">
        <v>0</v>
      </c>
      <c r="Q7659" s="4">
        <v>11336</v>
      </c>
      <c r="R7659" s="4" t="b">
        <f t="shared" si="190"/>
        <v>1</v>
      </c>
      <c r="S7659" s="4">
        <v>0</v>
      </c>
    </row>
    <row r="7660" spans="1:19" ht="14.25" customHeight="1">
      <c r="A7660" s="4" t="s">
        <v>4434</v>
      </c>
      <c r="B7660" s="5" t="s">
        <v>831</v>
      </c>
      <c r="C7660" s="4">
        <v>0</v>
      </c>
      <c r="D7660" s="4" t="s">
        <v>831</v>
      </c>
      <c r="E7660" s="4" t="b">
        <f t="shared" ref="E7660:E7679" si="191">FALSE()</f>
        <v>0</v>
      </c>
      <c r="F7660" s="4">
        <v>0</v>
      </c>
      <c r="G7660" s="4">
        <v>2996611</v>
      </c>
      <c r="H7660" s="3" t="s">
        <v>21</v>
      </c>
      <c r="K7660" s="4">
        <v>0</v>
      </c>
      <c r="L7660" s="4">
        <v>10000</v>
      </c>
      <c r="M7660" s="4">
        <v>0</v>
      </c>
      <c r="N7660" s="4">
        <v>0</v>
      </c>
      <c r="O7660" s="4">
        <v>0</v>
      </c>
      <c r="P7660" s="4">
        <v>0</v>
      </c>
      <c r="Q7660" s="4">
        <v>11337</v>
      </c>
      <c r="R7660" s="4" t="b">
        <f t="shared" ref="R7660:R7678" si="192">FALSE()</f>
        <v>0</v>
      </c>
      <c r="S7660" s="4">
        <v>0</v>
      </c>
    </row>
    <row r="7661" spans="1:19" ht="14.25" customHeight="1">
      <c r="A7661" s="4" t="s">
        <v>4434</v>
      </c>
      <c r="B7661" s="5"/>
      <c r="C7661" s="4">
        <v>0</v>
      </c>
      <c r="E7661" s="4" t="b">
        <f t="shared" si="191"/>
        <v>0</v>
      </c>
      <c r="F7661" s="4">
        <v>0</v>
      </c>
      <c r="G7661" s="4">
        <v>2996611</v>
      </c>
      <c r="H7661" s="6">
        <v>44195</v>
      </c>
      <c r="I7661" s="4" t="s">
        <v>4436</v>
      </c>
      <c r="J7661" s="4" t="s">
        <v>1266</v>
      </c>
      <c r="K7661" s="4">
        <v>584</v>
      </c>
      <c r="L7661" s="4">
        <v>0</v>
      </c>
      <c r="M7661" s="4">
        <v>0</v>
      </c>
      <c r="N7661" s="4">
        <v>10000</v>
      </c>
      <c r="O7661" s="4">
        <v>0</v>
      </c>
      <c r="P7661" s="4">
        <v>10000</v>
      </c>
      <c r="Q7661" s="4">
        <v>11338</v>
      </c>
      <c r="R7661" s="4" t="b">
        <f t="shared" si="192"/>
        <v>0</v>
      </c>
      <c r="S7661" s="4">
        <v>0</v>
      </c>
    </row>
    <row r="7662" spans="1:19" ht="14.25" customHeight="1">
      <c r="A7662" s="4" t="s">
        <v>4434</v>
      </c>
      <c r="B7662" s="5" t="s">
        <v>4437</v>
      </c>
      <c r="C7662" s="4">
        <v>0</v>
      </c>
      <c r="D7662" s="4" t="s">
        <v>4437</v>
      </c>
      <c r="E7662" s="4" t="b">
        <f t="shared" si="191"/>
        <v>0</v>
      </c>
      <c r="F7662" s="4">
        <v>0</v>
      </c>
      <c r="G7662" s="4">
        <v>2996611</v>
      </c>
      <c r="H7662" s="3" t="s">
        <v>21</v>
      </c>
      <c r="K7662" s="4">
        <v>0</v>
      </c>
      <c r="L7662" s="4">
        <v>0</v>
      </c>
      <c r="M7662" s="4">
        <v>0</v>
      </c>
      <c r="N7662" s="4">
        <v>10000</v>
      </c>
      <c r="O7662" s="4">
        <v>0</v>
      </c>
      <c r="P7662" s="4">
        <v>10000</v>
      </c>
      <c r="Q7662" s="4">
        <v>11339</v>
      </c>
      <c r="R7662" s="4" t="b">
        <f t="shared" si="192"/>
        <v>0</v>
      </c>
      <c r="S7662" s="4">
        <v>0</v>
      </c>
    </row>
    <row r="7663" spans="1:19" ht="14.25" customHeight="1">
      <c r="A7663" s="4" t="s">
        <v>4434</v>
      </c>
      <c r="B7663" s="5" t="s">
        <v>4438</v>
      </c>
      <c r="C7663" s="4">
        <v>0</v>
      </c>
      <c r="D7663" s="4" t="s">
        <v>4438</v>
      </c>
      <c r="E7663" s="4" t="b">
        <f t="shared" si="191"/>
        <v>0</v>
      </c>
      <c r="F7663" s="4">
        <v>0</v>
      </c>
      <c r="G7663" s="4">
        <v>11312497</v>
      </c>
      <c r="H7663" s="3" t="s">
        <v>21</v>
      </c>
      <c r="K7663" s="4">
        <v>0</v>
      </c>
      <c r="L7663" s="4">
        <v>12000</v>
      </c>
      <c r="M7663" s="4">
        <v>0</v>
      </c>
      <c r="N7663" s="4">
        <v>0</v>
      </c>
      <c r="O7663" s="4">
        <v>0</v>
      </c>
      <c r="P7663" s="4">
        <v>0</v>
      </c>
      <c r="Q7663" s="4">
        <v>11340</v>
      </c>
      <c r="R7663" s="4" t="b">
        <f t="shared" si="192"/>
        <v>0</v>
      </c>
      <c r="S7663" s="4">
        <v>0</v>
      </c>
    </row>
    <row r="7664" spans="1:19" ht="14.25" customHeight="1">
      <c r="A7664" s="4" t="s">
        <v>4434</v>
      </c>
      <c r="B7664" s="5"/>
      <c r="C7664" s="4">
        <v>0</v>
      </c>
      <c r="E7664" s="4" t="b">
        <f t="shared" si="191"/>
        <v>0</v>
      </c>
      <c r="F7664" s="4">
        <v>0</v>
      </c>
      <c r="G7664" s="4">
        <v>11312497</v>
      </c>
      <c r="H7664" s="6">
        <v>44195</v>
      </c>
      <c r="I7664" s="4" t="s">
        <v>4439</v>
      </c>
      <c r="J7664" s="4" t="s">
        <v>1266</v>
      </c>
      <c r="K7664" s="4">
        <v>584</v>
      </c>
      <c r="L7664" s="4">
        <v>0</v>
      </c>
      <c r="M7664" s="4">
        <v>0</v>
      </c>
      <c r="N7664" s="4">
        <v>12000</v>
      </c>
      <c r="O7664" s="4">
        <v>0</v>
      </c>
      <c r="P7664" s="4">
        <v>12000</v>
      </c>
      <c r="Q7664" s="4">
        <v>11341</v>
      </c>
      <c r="R7664" s="4" t="b">
        <f t="shared" si="192"/>
        <v>0</v>
      </c>
      <c r="S7664" s="4">
        <v>0</v>
      </c>
    </row>
    <row r="7665" spans="1:19" ht="14.25" customHeight="1">
      <c r="A7665" s="4" t="s">
        <v>4434</v>
      </c>
      <c r="B7665" s="5" t="s">
        <v>4440</v>
      </c>
      <c r="C7665" s="4">
        <v>0</v>
      </c>
      <c r="D7665" s="4" t="s">
        <v>4440</v>
      </c>
      <c r="E7665" s="4" t="b">
        <f t="shared" si="191"/>
        <v>0</v>
      </c>
      <c r="F7665" s="4">
        <v>0</v>
      </c>
      <c r="G7665" s="4">
        <v>11312497</v>
      </c>
      <c r="H7665" s="3" t="s">
        <v>21</v>
      </c>
      <c r="K7665" s="4">
        <v>0</v>
      </c>
      <c r="L7665" s="4">
        <v>0</v>
      </c>
      <c r="M7665" s="4">
        <v>0</v>
      </c>
      <c r="N7665" s="4">
        <v>12000</v>
      </c>
      <c r="O7665" s="4">
        <v>0</v>
      </c>
      <c r="P7665" s="4">
        <v>12000</v>
      </c>
      <c r="Q7665" s="4">
        <v>11342</v>
      </c>
      <c r="R7665" s="4" t="b">
        <f t="shared" si="192"/>
        <v>0</v>
      </c>
      <c r="S7665" s="4">
        <v>0</v>
      </c>
    </row>
    <row r="7666" spans="1:19" ht="14.25" customHeight="1">
      <c r="A7666" s="4" t="s">
        <v>4434</v>
      </c>
      <c r="B7666" s="5" t="s">
        <v>4201</v>
      </c>
      <c r="C7666" s="4">
        <v>0</v>
      </c>
      <c r="D7666" s="4" t="s">
        <v>4201</v>
      </c>
      <c r="E7666" s="4" t="b">
        <f t="shared" si="191"/>
        <v>0</v>
      </c>
      <c r="F7666" s="4">
        <v>0</v>
      </c>
      <c r="G7666" s="4">
        <v>79639323</v>
      </c>
      <c r="H7666" s="3" t="s">
        <v>21</v>
      </c>
      <c r="K7666" s="4">
        <v>0</v>
      </c>
      <c r="L7666" s="4">
        <v>5500</v>
      </c>
      <c r="M7666" s="4">
        <v>0</v>
      </c>
      <c r="N7666" s="4">
        <v>0</v>
      </c>
      <c r="O7666" s="4">
        <v>0</v>
      </c>
      <c r="P7666" s="4">
        <v>0</v>
      </c>
      <c r="Q7666" s="4">
        <v>11367</v>
      </c>
      <c r="R7666" s="4" t="b">
        <f t="shared" si="192"/>
        <v>0</v>
      </c>
      <c r="S7666" s="4">
        <v>0</v>
      </c>
    </row>
    <row r="7667" spans="1:19" ht="14.25" customHeight="1">
      <c r="A7667" s="4" t="s">
        <v>4434</v>
      </c>
      <c r="B7667" s="5"/>
      <c r="C7667" s="4">
        <v>0</v>
      </c>
      <c r="E7667" s="4" t="b">
        <f t="shared" si="191"/>
        <v>0</v>
      </c>
      <c r="F7667" s="4">
        <v>0</v>
      </c>
      <c r="G7667" s="4">
        <v>79639323</v>
      </c>
      <c r="H7667" s="6">
        <v>44195</v>
      </c>
      <c r="I7667" s="4" t="s">
        <v>4441</v>
      </c>
      <c r="J7667" s="4" t="s">
        <v>1266</v>
      </c>
      <c r="K7667" s="4">
        <v>584</v>
      </c>
      <c r="L7667" s="4">
        <v>0</v>
      </c>
      <c r="M7667" s="4">
        <v>0</v>
      </c>
      <c r="N7667" s="4">
        <v>5500</v>
      </c>
      <c r="O7667" s="4">
        <v>0</v>
      </c>
      <c r="P7667" s="4">
        <v>5500</v>
      </c>
      <c r="Q7667" s="4">
        <v>11368</v>
      </c>
      <c r="R7667" s="4" t="b">
        <f t="shared" si="192"/>
        <v>0</v>
      </c>
      <c r="S7667" s="4">
        <v>0</v>
      </c>
    </row>
    <row r="7668" spans="1:19" ht="14.25" customHeight="1">
      <c r="A7668" s="4" t="s">
        <v>4434</v>
      </c>
      <c r="B7668" s="5" t="s">
        <v>4442</v>
      </c>
      <c r="C7668" s="4">
        <v>0</v>
      </c>
      <c r="D7668" s="4" t="s">
        <v>4442</v>
      </c>
      <c r="E7668" s="4" t="b">
        <f t="shared" si="191"/>
        <v>0</v>
      </c>
      <c r="F7668" s="4">
        <v>0</v>
      </c>
      <c r="G7668" s="4">
        <v>79639323</v>
      </c>
      <c r="H7668" s="3" t="s">
        <v>21</v>
      </c>
      <c r="K7668" s="4">
        <v>0</v>
      </c>
      <c r="L7668" s="4">
        <v>0</v>
      </c>
      <c r="M7668" s="4">
        <v>0</v>
      </c>
      <c r="N7668" s="4">
        <v>5500</v>
      </c>
      <c r="O7668" s="4">
        <v>0</v>
      </c>
      <c r="P7668" s="4">
        <v>5500</v>
      </c>
      <c r="Q7668" s="4">
        <v>11369</v>
      </c>
      <c r="R7668" s="4" t="b">
        <f t="shared" si="192"/>
        <v>0</v>
      </c>
      <c r="S7668" s="4">
        <v>0</v>
      </c>
    </row>
    <row r="7669" spans="1:19" ht="14.25" customHeight="1">
      <c r="A7669" s="4" t="s">
        <v>4434</v>
      </c>
      <c r="B7669" s="5" t="s">
        <v>4204</v>
      </c>
      <c r="C7669" s="4">
        <v>0</v>
      </c>
      <c r="D7669" s="4" t="s">
        <v>4204</v>
      </c>
      <c r="E7669" s="4" t="b">
        <f t="shared" si="191"/>
        <v>0</v>
      </c>
      <c r="F7669" s="4">
        <v>0</v>
      </c>
      <c r="G7669" s="4">
        <v>222222222</v>
      </c>
      <c r="H7669" s="3" t="s">
        <v>21</v>
      </c>
      <c r="K7669" s="4">
        <v>0</v>
      </c>
      <c r="L7669" s="4">
        <v>93900</v>
      </c>
      <c r="M7669" s="4">
        <v>0</v>
      </c>
      <c r="N7669" s="4">
        <v>0</v>
      </c>
      <c r="O7669" s="4">
        <v>0</v>
      </c>
      <c r="P7669" s="4">
        <v>0</v>
      </c>
      <c r="Q7669" s="4">
        <v>11378</v>
      </c>
      <c r="R7669" s="4" t="b">
        <f t="shared" si="192"/>
        <v>0</v>
      </c>
      <c r="S7669" s="4">
        <v>0</v>
      </c>
    </row>
    <row r="7670" spans="1:19" ht="14.25" customHeight="1">
      <c r="A7670" s="4" t="s">
        <v>4434</v>
      </c>
      <c r="B7670" s="5"/>
      <c r="C7670" s="4">
        <v>0</v>
      </c>
      <c r="E7670" s="4" t="b">
        <f t="shared" si="191"/>
        <v>0</v>
      </c>
      <c r="F7670" s="4">
        <v>0</v>
      </c>
      <c r="G7670" s="4">
        <v>222222222</v>
      </c>
      <c r="H7670" s="6">
        <v>44195</v>
      </c>
      <c r="I7670" s="4" t="s">
        <v>4443</v>
      </c>
      <c r="J7670" s="4" t="s">
        <v>1266</v>
      </c>
      <c r="K7670" s="4">
        <v>584</v>
      </c>
      <c r="L7670" s="4">
        <v>0</v>
      </c>
      <c r="M7670" s="4">
        <v>0</v>
      </c>
      <c r="N7670" s="4">
        <v>89000</v>
      </c>
      <c r="O7670" s="4">
        <v>0</v>
      </c>
      <c r="P7670" s="4">
        <v>89000</v>
      </c>
      <c r="Q7670" s="4">
        <v>11379</v>
      </c>
      <c r="R7670" s="4" t="b">
        <f t="shared" si="192"/>
        <v>0</v>
      </c>
      <c r="S7670" s="4">
        <v>0</v>
      </c>
    </row>
    <row r="7671" spans="1:19" ht="14.25" customHeight="1">
      <c r="A7671" s="4" t="s">
        <v>4434</v>
      </c>
      <c r="B7671" s="5"/>
      <c r="C7671" s="4">
        <v>0</v>
      </c>
      <c r="E7671" s="4" t="b">
        <f t="shared" si="191"/>
        <v>0</v>
      </c>
      <c r="F7671" s="4">
        <v>0</v>
      </c>
      <c r="G7671" s="4">
        <v>222222222</v>
      </c>
      <c r="H7671" s="6">
        <v>44195</v>
      </c>
      <c r="I7671" s="4" t="s">
        <v>4444</v>
      </c>
      <c r="J7671" s="4" t="s">
        <v>1266</v>
      </c>
      <c r="K7671" s="4">
        <v>584</v>
      </c>
      <c r="L7671" s="4">
        <v>0</v>
      </c>
      <c r="M7671" s="4">
        <v>0</v>
      </c>
      <c r="N7671" s="4">
        <v>4900</v>
      </c>
      <c r="O7671" s="4">
        <v>0</v>
      </c>
      <c r="P7671" s="4">
        <v>93900</v>
      </c>
      <c r="Q7671" s="4">
        <v>11380</v>
      </c>
      <c r="R7671" s="4" t="b">
        <f t="shared" si="192"/>
        <v>0</v>
      </c>
      <c r="S7671" s="4">
        <v>0</v>
      </c>
    </row>
    <row r="7672" spans="1:19" ht="14.25" customHeight="1">
      <c r="A7672" s="4" t="s">
        <v>4434</v>
      </c>
      <c r="B7672" s="5" t="s">
        <v>4445</v>
      </c>
      <c r="C7672" s="4">
        <v>0</v>
      </c>
      <c r="D7672" s="4" t="s">
        <v>4445</v>
      </c>
      <c r="E7672" s="4" t="b">
        <f t="shared" si="191"/>
        <v>0</v>
      </c>
      <c r="F7672" s="4">
        <v>0</v>
      </c>
      <c r="G7672" s="4">
        <v>222222222</v>
      </c>
      <c r="H7672" s="3" t="s">
        <v>21</v>
      </c>
      <c r="K7672" s="4">
        <v>0</v>
      </c>
      <c r="L7672" s="4">
        <v>0</v>
      </c>
      <c r="M7672" s="4">
        <v>0</v>
      </c>
      <c r="N7672" s="4">
        <v>93900</v>
      </c>
      <c r="O7672" s="4">
        <v>0</v>
      </c>
      <c r="P7672" s="4">
        <v>93900</v>
      </c>
      <c r="Q7672" s="4">
        <v>11381</v>
      </c>
      <c r="R7672" s="4" t="b">
        <f t="shared" si="192"/>
        <v>0</v>
      </c>
      <c r="S7672" s="4">
        <v>0</v>
      </c>
    </row>
    <row r="7673" spans="1:19" ht="14.25" customHeight="1">
      <c r="A7673" s="4" t="s">
        <v>4434</v>
      </c>
      <c r="B7673" s="5" t="s">
        <v>4446</v>
      </c>
      <c r="C7673" s="4">
        <v>0</v>
      </c>
      <c r="D7673" s="4" t="s">
        <v>4446</v>
      </c>
      <c r="E7673" s="4" t="b">
        <f t="shared" si="191"/>
        <v>0</v>
      </c>
      <c r="F7673" s="4">
        <v>0</v>
      </c>
      <c r="G7673" s="4">
        <v>1010207225</v>
      </c>
      <c r="H7673" s="3" t="s">
        <v>21</v>
      </c>
      <c r="K7673" s="4">
        <v>0</v>
      </c>
      <c r="L7673" s="4">
        <v>36000</v>
      </c>
      <c r="M7673" s="4">
        <v>0</v>
      </c>
      <c r="N7673" s="4">
        <v>0</v>
      </c>
      <c r="O7673" s="4">
        <v>0</v>
      </c>
      <c r="P7673" s="4">
        <v>0</v>
      </c>
      <c r="Q7673" s="4">
        <v>11396</v>
      </c>
      <c r="R7673" s="4" t="b">
        <f t="shared" si="192"/>
        <v>0</v>
      </c>
      <c r="S7673" s="4">
        <v>0</v>
      </c>
    </row>
    <row r="7674" spans="1:19" ht="14.25" customHeight="1">
      <c r="A7674" s="4" t="s">
        <v>4434</v>
      </c>
      <c r="B7674" s="5"/>
      <c r="C7674" s="4">
        <v>0</v>
      </c>
      <c r="E7674" s="4" t="b">
        <f t="shared" si="191"/>
        <v>0</v>
      </c>
      <c r="F7674" s="4">
        <v>0</v>
      </c>
      <c r="G7674" s="4">
        <v>1010207225</v>
      </c>
      <c r="H7674" s="6">
        <v>44195</v>
      </c>
      <c r="I7674" s="4" t="s">
        <v>4447</v>
      </c>
      <c r="J7674" s="4" t="s">
        <v>1266</v>
      </c>
      <c r="K7674" s="4">
        <v>584</v>
      </c>
      <c r="L7674" s="4">
        <v>0</v>
      </c>
      <c r="M7674" s="4">
        <v>0</v>
      </c>
      <c r="N7674" s="4">
        <v>36000</v>
      </c>
      <c r="O7674" s="4">
        <v>0</v>
      </c>
      <c r="P7674" s="4">
        <v>36000</v>
      </c>
      <c r="Q7674" s="4">
        <v>11397</v>
      </c>
      <c r="R7674" s="4" t="b">
        <f t="shared" si="192"/>
        <v>0</v>
      </c>
      <c r="S7674" s="4">
        <v>0</v>
      </c>
    </row>
    <row r="7675" spans="1:19" ht="14.25" customHeight="1">
      <c r="A7675" s="4" t="s">
        <v>4434</v>
      </c>
      <c r="B7675" s="5" t="s">
        <v>4448</v>
      </c>
      <c r="C7675" s="4">
        <v>0</v>
      </c>
      <c r="D7675" s="4" t="s">
        <v>4448</v>
      </c>
      <c r="E7675" s="4" t="b">
        <f t="shared" si="191"/>
        <v>0</v>
      </c>
      <c r="F7675" s="4">
        <v>0</v>
      </c>
      <c r="G7675" s="4">
        <v>1010207225</v>
      </c>
      <c r="H7675" s="3" t="s">
        <v>21</v>
      </c>
      <c r="K7675" s="4">
        <v>0</v>
      </c>
      <c r="L7675" s="4">
        <v>0</v>
      </c>
      <c r="M7675" s="4">
        <v>0</v>
      </c>
      <c r="N7675" s="4">
        <v>36000</v>
      </c>
      <c r="O7675" s="4">
        <v>0</v>
      </c>
      <c r="P7675" s="4">
        <v>36000</v>
      </c>
      <c r="Q7675" s="4">
        <v>11398</v>
      </c>
      <c r="R7675" s="4" t="b">
        <f t="shared" si="192"/>
        <v>0</v>
      </c>
      <c r="S7675" s="4">
        <v>0</v>
      </c>
    </row>
    <row r="7676" spans="1:19" ht="14.25" customHeight="1">
      <c r="A7676" s="4" t="s">
        <v>4434</v>
      </c>
      <c r="B7676" s="5" t="s">
        <v>4449</v>
      </c>
      <c r="C7676" s="4">
        <v>0</v>
      </c>
      <c r="D7676" s="4" t="s">
        <v>4449</v>
      </c>
      <c r="E7676" s="4" t="b">
        <f t="shared" si="191"/>
        <v>0</v>
      </c>
      <c r="F7676" s="4">
        <v>0</v>
      </c>
      <c r="G7676" s="4">
        <v>1018512697</v>
      </c>
      <c r="H7676" s="3" t="s">
        <v>21</v>
      </c>
      <c r="K7676" s="4">
        <v>0</v>
      </c>
      <c r="L7676" s="4">
        <v>66640</v>
      </c>
      <c r="M7676" s="4">
        <v>0</v>
      </c>
      <c r="N7676" s="4">
        <v>0</v>
      </c>
      <c r="O7676" s="4">
        <v>0</v>
      </c>
      <c r="P7676" s="4">
        <v>0</v>
      </c>
      <c r="Q7676" s="4">
        <v>11403</v>
      </c>
      <c r="R7676" s="4" t="b">
        <f t="shared" si="192"/>
        <v>0</v>
      </c>
      <c r="S7676" s="4">
        <v>0</v>
      </c>
    </row>
    <row r="7677" spans="1:19" ht="14.25" customHeight="1">
      <c r="A7677" s="4" t="s">
        <v>4434</v>
      </c>
      <c r="B7677" s="5"/>
      <c r="C7677" s="4">
        <v>0</v>
      </c>
      <c r="E7677" s="4" t="b">
        <f t="shared" si="191"/>
        <v>0</v>
      </c>
      <c r="F7677" s="4">
        <v>0</v>
      </c>
      <c r="G7677" s="4">
        <v>1018512697</v>
      </c>
      <c r="H7677" s="6">
        <v>44195</v>
      </c>
      <c r="I7677" s="4" t="s">
        <v>4450</v>
      </c>
      <c r="J7677" s="4" t="s">
        <v>1266</v>
      </c>
      <c r="K7677" s="4">
        <v>584</v>
      </c>
      <c r="L7677" s="4">
        <v>0</v>
      </c>
      <c r="M7677" s="4">
        <v>0</v>
      </c>
      <c r="N7677" s="4">
        <v>66640</v>
      </c>
      <c r="O7677" s="4">
        <v>0</v>
      </c>
      <c r="P7677" s="4">
        <v>66640</v>
      </c>
      <c r="Q7677" s="4">
        <v>11404</v>
      </c>
      <c r="R7677" s="4" t="b">
        <f t="shared" si="192"/>
        <v>0</v>
      </c>
      <c r="S7677" s="4">
        <v>0</v>
      </c>
    </row>
    <row r="7678" spans="1:19" ht="14.25" customHeight="1">
      <c r="A7678" s="4" t="s">
        <v>4434</v>
      </c>
      <c r="B7678" s="5" t="s">
        <v>4451</v>
      </c>
      <c r="C7678" s="4">
        <v>0</v>
      </c>
      <c r="D7678" s="4" t="s">
        <v>4451</v>
      </c>
      <c r="E7678" s="4" t="b">
        <f t="shared" si="191"/>
        <v>0</v>
      </c>
      <c r="F7678" s="4">
        <v>0</v>
      </c>
      <c r="G7678" s="4">
        <v>1018512697</v>
      </c>
      <c r="H7678" s="3" t="s">
        <v>21</v>
      </c>
      <c r="K7678" s="4">
        <v>0</v>
      </c>
      <c r="L7678" s="4">
        <v>0</v>
      </c>
      <c r="M7678" s="4">
        <v>0</v>
      </c>
      <c r="N7678" s="4">
        <v>66640</v>
      </c>
      <c r="O7678" s="4">
        <v>0</v>
      </c>
      <c r="P7678" s="4">
        <v>66640</v>
      </c>
      <c r="Q7678" s="4">
        <v>11405</v>
      </c>
      <c r="R7678" s="4" t="b">
        <f t="shared" si="192"/>
        <v>0</v>
      </c>
      <c r="S7678" s="4">
        <v>0</v>
      </c>
    </row>
    <row r="7679" spans="1:19" ht="14.25" customHeight="1">
      <c r="A7679" s="4" t="s">
        <v>4434</v>
      </c>
      <c r="B7679" s="5" t="s">
        <v>4452</v>
      </c>
      <c r="C7679" s="4">
        <v>0</v>
      </c>
      <c r="D7679" s="4" t="s">
        <v>4452</v>
      </c>
      <c r="E7679" s="4" t="b">
        <f t="shared" si="191"/>
        <v>0</v>
      </c>
      <c r="F7679" s="4">
        <v>0</v>
      </c>
      <c r="G7679" s="4">
        <v>0</v>
      </c>
      <c r="H7679" s="3" t="s">
        <v>21</v>
      </c>
      <c r="K7679" s="4">
        <v>0</v>
      </c>
      <c r="L7679" s="4">
        <v>0</v>
      </c>
      <c r="M7679" s="4">
        <v>0</v>
      </c>
      <c r="N7679" s="4">
        <v>224040</v>
      </c>
      <c r="O7679" s="4">
        <v>0</v>
      </c>
      <c r="P7679" s="4">
        <v>224040</v>
      </c>
      <c r="Q7679" s="4">
        <v>11406</v>
      </c>
      <c r="R7679" s="4" t="b">
        <f t="shared" ref="R7679:R7680" si="193">TRUE()</f>
        <v>1</v>
      </c>
      <c r="S7679" s="4">
        <v>0</v>
      </c>
    </row>
    <row r="7680" spans="1:19" ht="14.25" customHeight="1">
      <c r="A7680" s="4" t="s">
        <v>4453</v>
      </c>
      <c r="B7680" s="5" t="s">
        <v>4454</v>
      </c>
      <c r="C7680" s="4">
        <v>0</v>
      </c>
      <c r="D7680" s="4" t="s">
        <v>4454</v>
      </c>
      <c r="E7680" s="4" t="b">
        <f>TRUE()</f>
        <v>1</v>
      </c>
      <c r="F7680" s="4">
        <v>0</v>
      </c>
      <c r="G7680" s="4">
        <v>0</v>
      </c>
      <c r="H7680" s="3" t="s">
        <v>21</v>
      </c>
      <c r="K7680" s="4">
        <v>0</v>
      </c>
      <c r="L7680" s="4">
        <v>120000</v>
      </c>
      <c r="M7680" s="4">
        <v>0</v>
      </c>
      <c r="N7680" s="4">
        <v>0</v>
      </c>
      <c r="O7680" s="4">
        <v>0</v>
      </c>
      <c r="P7680" s="4">
        <v>0</v>
      </c>
      <c r="Q7680" s="4">
        <v>11409</v>
      </c>
      <c r="R7680" s="4" t="b">
        <f t="shared" si="193"/>
        <v>1</v>
      </c>
      <c r="S7680" s="4">
        <v>0</v>
      </c>
    </row>
    <row r="7681" spans="1:19" ht="14.25" customHeight="1">
      <c r="A7681" s="4" t="s">
        <v>4453</v>
      </c>
      <c r="B7681" s="5" t="s">
        <v>757</v>
      </c>
      <c r="C7681" s="4">
        <v>0</v>
      </c>
      <c r="D7681" s="4" t="s">
        <v>757</v>
      </c>
      <c r="E7681" s="4" t="b">
        <f t="shared" ref="E7681:E7684" si="194">FALSE()</f>
        <v>0</v>
      </c>
      <c r="F7681" s="4">
        <v>0</v>
      </c>
      <c r="G7681" s="4">
        <v>8201</v>
      </c>
      <c r="H7681" s="3" t="s">
        <v>21</v>
      </c>
      <c r="K7681" s="4">
        <v>0</v>
      </c>
      <c r="L7681" s="4">
        <v>120000</v>
      </c>
      <c r="M7681" s="4">
        <v>0</v>
      </c>
      <c r="N7681" s="4">
        <v>0</v>
      </c>
      <c r="O7681" s="4">
        <v>0</v>
      </c>
      <c r="P7681" s="4">
        <v>0</v>
      </c>
      <c r="Q7681" s="4">
        <v>11410</v>
      </c>
      <c r="R7681" s="4" t="b">
        <f t="shared" ref="R7681:R7683" si="195">FALSE()</f>
        <v>0</v>
      </c>
      <c r="S7681" s="4">
        <v>0</v>
      </c>
    </row>
    <row r="7682" spans="1:19" ht="14.25" customHeight="1">
      <c r="A7682" s="4" t="s">
        <v>4453</v>
      </c>
      <c r="B7682" s="5"/>
      <c r="C7682" s="4">
        <v>0</v>
      </c>
      <c r="E7682" s="4" t="b">
        <f t="shared" si="194"/>
        <v>0</v>
      </c>
      <c r="F7682" s="4">
        <v>0</v>
      </c>
      <c r="G7682" s="4">
        <v>8201</v>
      </c>
      <c r="H7682" s="6">
        <v>44134</v>
      </c>
      <c r="I7682" s="4" t="s">
        <v>4455</v>
      </c>
      <c r="J7682" s="4" t="s">
        <v>2399</v>
      </c>
      <c r="K7682" s="4">
        <v>1174</v>
      </c>
      <c r="L7682" s="4">
        <v>0</v>
      </c>
      <c r="M7682" s="4">
        <v>0</v>
      </c>
      <c r="N7682" s="4">
        <v>120000</v>
      </c>
      <c r="O7682" s="4">
        <v>0</v>
      </c>
      <c r="P7682" s="4">
        <v>120000</v>
      </c>
      <c r="Q7682" s="4">
        <v>11411</v>
      </c>
      <c r="R7682" s="4" t="b">
        <f t="shared" si="195"/>
        <v>0</v>
      </c>
      <c r="S7682" s="4">
        <v>0</v>
      </c>
    </row>
    <row r="7683" spans="1:19" ht="14.25" customHeight="1">
      <c r="A7683" s="4" t="s">
        <v>4453</v>
      </c>
      <c r="B7683" s="5" t="s">
        <v>4456</v>
      </c>
      <c r="C7683" s="4">
        <v>0</v>
      </c>
      <c r="D7683" s="4" t="s">
        <v>4456</v>
      </c>
      <c r="E7683" s="4" t="b">
        <f t="shared" si="194"/>
        <v>0</v>
      </c>
      <c r="F7683" s="4">
        <v>0</v>
      </c>
      <c r="G7683" s="4">
        <v>8201</v>
      </c>
      <c r="H7683" s="3" t="s">
        <v>21</v>
      </c>
      <c r="K7683" s="4">
        <v>0</v>
      </c>
      <c r="L7683" s="4">
        <v>0</v>
      </c>
      <c r="M7683" s="4">
        <v>0</v>
      </c>
      <c r="N7683" s="4">
        <v>120000</v>
      </c>
      <c r="O7683" s="4">
        <v>0</v>
      </c>
      <c r="P7683" s="4">
        <v>120000</v>
      </c>
      <c r="Q7683" s="4">
        <v>11412</v>
      </c>
      <c r="R7683" s="4" t="b">
        <f t="shared" si="195"/>
        <v>0</v>
      </c>
      <c r="S7683" s="4">
        <v>0</v>
      </c>
    </row>
    <row r="7684" spans="1:19" ht="14.25" customHeight="1">
      <c r="A7684" s="4" t="s">
        <v>4453</v>
      </c>
      <c r="B7684" s="5" t="s">
        <v>4457</v>
      </c>
      <c r="C7684" s="4">
        <v>0</v>
      </c>
      <c r="D7684" s="4" t="s">
        <v>4457</v>
      </c>
      <c r="E7684" s="4" t="b">
        <f t="shared" si="194"/>
        <v>0</v>
      </c>
      <c r="F7684" s="4">
        <v>0</v>
      </c>
      <c r="G7684" s="4">
        <v>0</v>
      </c>
      <c r="H7684" s="3" t="s">
        <v>21</v>
      </c>
      <c r="K7684" s="4">
        <v>0</v>
      </c>
      <c r="L7684" s="4">
        <v>0</v>
      </c>
      <c r="M7684" s="4">
        <v>0</v>
      </c>
      <c r="N7684" s="4">
        <v>120000</v>
      </c>
      <c r="O7684" s="4">
        <v>0</v>
      </c>
      <c r="P7684" s="4">
        <v>120000</v>
      </c>
      <c r="Q7684" s="4">
        <v>11455</v>
      </c>
      <c r="R7684" s="4" t="b">
        <f t="shared" ref="R7684:R7685" si="196">TRUE()</f>
        <v>1</v>
      </c>
      <c r="S7684" s="4">
        <v>0</v>
      </c>
    </row>
    <row r="7685" spans="1:19" ht="14.25" customHeight="1">
      <c r="A7685" s="4" t="s">
        <v>4458</v>
      </c>
      <c r="B7685" s="5" t="s">
        <v>4459</v>
      </c>
      <c r="C7685" s="4">
        <v>0</v>
      </c>
      <c r="D7685" s="4" t="s">
        <v>4459</v>
      </c>
      <c r="E7685" s="4" t="b">
        <f>TRUE()</f>
        <v>1</v>
      </c>
      <c r="F7685" s="4">
        <v>0</v>
      </c>
      <c r="G7685" s="4">
        <v>0</v>
      </c>
      <c r="H7685" s="3" t="s">
        <v>21</v>
      </c>
      <c r="K7685" s="4">
        <v>0</v>
      </c>
      <c r="L7685" s="4">
        <v>800000</v>
      </c>
      <c r="M7685" s="4">
        <v>0</v>
      </c>
      <c r="N7685" s="4">
        <v>0</v>
      </c>
      <c r="O7685" s="4">
        <v>0</v>
      </c>
      <c r="P7685" s="4">
        <v>0</v>
      </c>
      <c r="Q7685" s="4">
        <v>11458</v>
      </c>
      <c r="R7685" s="4" t="b">
        <f t="shared" si="196"/>
        <v>1</v>
      </c>
      <c r="S7685" s="4">
        <v>0</v>
      </c>
    </row>
    <row r="7686" spans="1:19" ht="14.25" customHeight="1">
      <c r="A7686" s="4" t="s">
        <v>4458</v>
      </c>
      <c r="B7686" s="5" t="s">
        <v>831</v>
      </c>
      <c r="C7686" s="4">
        <v>0</v>
      </c>
      <c r="D7686" s="4" t="s">
        <v>831</v>
      </c>
      <c r="E7686" s="4" t="b">
        <f t="shared" ref="E7686:E7689" si="197">FALSE()</f>
        <v>0</v>
      </c>
      <c r="F7686" s="4">
        <v>0</v>
      </c>
      <c r="G7686" s="4">
        <v>2996611</v>
      </c>
      <c r="H7686" s="3" t="s">
        <v>21</v>
      </c>
      <c r="K7686" s="4">
        <v>0</v>
      </c>
      <c r="L7686" s="4">
        <v>800000</v>
      </c>
      <c r="M7686" s="4">
        <v>0</v>
      </c>
      <c r="N7686" s="4">
        <v>0</v>
      </c>
      <c r="O7686" s="4">
        <v>0</v>
      </c>
      <c r="P7686" s="4">
        <v>0</v>
      </c>
      <c r="Q7686" s="4">
        <v>11459</v>
      </c>
      <c r="R7686" s="4" t="b">
        <f t="shared" ref="R7686:R7688" si="198">FALSE()</f>
        <v>0</v>
      </c>
      <c r="S7686" s="4">
        <v>0</v>
      </c>
    </row>
    <row r="7687" spans="1:19" ht="14.25" customHeight="1">
      <c r="A7687" s="4" t="s">
        <v>4458</v>
      </c>
      <c r="B7687" s="5"/>
      <c r="C7687" s="4">
        <v>0</v>
      </c>
      <c r="E7687" s="4" t="b">
        <f t="shared" si="197"/>
        <v>0</v>
      </c>
      <c r="F7687" s="4">
        <v>0</v>
      </c>
      <c r="G7687" s="4">
        <v>2996611</v>
      </c>
      <c r="H7687" s="6">
        <v>44179</v>
      </c>
      <c r="I7687" s="4" t="s">
        <v>4459</v>
      </c>
      <c r="J7687" s="4" t="s">
        <v>834</v>
      </c>
      <c r="K7687" s="4">
        <v>3214</v>
      </c>
      <c r="L7687" s="4">
        <v>0</v>
      </c>
      <c r="M7687" s="4">
        <v>0</v>
      </c>
      <c r="N7687" s="4">
        <v>800000</v>
      </c>
      <c r="O7687" s="4">
        <v>0</v>
      </c>
      <c r="P7687" s="4">
        <v>800000</v>
      </c>
      <c r="Q7687" s="4">
        <v>11460</v>
      </c>
      <c r="R7687" s="4" t="b">
        <f t="shared" si="198"/>
        <v>0</v>
      </c>
      <c r="S7687" s="4">
        <v>0</v>
      </c>
    </row>
    <row r="7688" spans="1:19" ht="14.25" customHeight="1">
      <c r="A7688" s="4" t="s">
        <v>4458</v>
      </c>
      <c r="B7688" s="5" t="s">
        <v>4460</v>
      </c>
      <c r="C7688" s="4">
        <v>0</v>
      </c>
      <c r="D7688" s="4" t="s">
        <v>4460</v>
      </c>
      <c r="E7688" s="4" t="b">
        <f t="shared" si="197"/>
        <v>0</v>
      </c>
      <c r="F7688" s="4">
        <v>0</v>
      </c>
      <c r="G7688" s="4">
        <v>2996611</v>
      </c>
      <c r="H7688" s="3" t="s">
        <v>21</v>
      </c>
      <c r="K7688" s="4">
        <v>0</v>
      </c>
      <c r="L7688" s="4">
        <v>0</v>
      </c>
      <c r="M7688" s="4">
        <v>0</v>
      </c>
      <c r="N7688" s="4">
        <v>800000</v>
      </c>
      <c r="O7688" s="4">
        <v>0</v>
      </c>
      <c r="P7688" s="4">
        <v>800000</v>
      </c>
      <c r="Q7688" s="4">
        <v>11461</v>
      </c>
      <c r="R7688" s="4" t="b">
        <f t="shared" si="198"/>
        <v>0</v>
      </c>
      <c r="S7688" s="4">
        <v>0</v>
      </c>
    </row>
    <row r="7689" spans="1:19" ht="14.25" customHeight="1">
      <c r="A7689" s="4" t="s">
        <v>4458</v>
      </c>
      <c r="B7689" s="5" t="s">
        <v>4461</v>
      </c>
      <c r="C7689" s="4">
        <v>0</v>
      </c>
      <c r="D7689" s="4" t="s">
        <v>4461</v>
      </c>
      <c r="E7689" s="4" t="b">
        <f t="shared" si="197"/>
        <v>0</v>
      </c>
      <c r="F7689" s="4">
        <v>0</v>
      </c>
      <c r="G7689" s="4">
        <v>0</v>
      </c>
      <c r="H7689" s="3" t="s">
        <v>21</v>
      </c>
      <c r="K7689" s="4">
        <v>0</v>
      </c>
      <c r="L7689" s="4">
        <v>0</v>
      </c>
      <c r="M7689" s="4">
        <v>0</v>
      </c>
      <c r="N7689" s="4">
        <v>800000</v>
      </c>
      <c r="O7689" s="4">
        <v>0</v>
      </c>
      <c r="P7689" s="4">
        <v>800000</v>
      </c>
      <c r="Q7689" s="4">
        <v>11468</v>
      </c>
      <c r="R7689" s="4" t="b">
        <f t="shared" ref="R7689:R7690" si="199">TRUE()</f>
        <v>1</v>
      </c>
      <c r="S7689" s="4">
        <v>0</v>
      </c>
    </row>
    <row r="7690" spans="1:19" ht="14.25" customHeight="1">
      <c r="A7690" s="4" t="s">
        <v>4462</v>
      </c>
      <c r="B7690" s="5" t="s">
        <v>4463</v>
      </c>
      <c r="C7690" s="4">
        <v>0</v>
      </c>
      <c r="D7690" s="4" t="s">
        <v>4463</v>
      </c>
      <c r="E7690" s="4" t="b">
        <f>TRUE()</f>
        <v>1</v>
      </c>
      <c r="F7690" s="4">
        <v>0</v>
      </c>
      <c r="G7690" s="4">
        <v>0</v>
      </c>
      <c r="H7690" s="3" t="s">
        <v>21</v>
      </c>
      <c r="K7690" s="4">
        <v>0</v>
      </c>
      <c r="L7690" s="4">
        <v>840000</v>
      </c>
      <c r="M7690" s="4">
        <v>0</v>
      </c>
      <c r="N7690" s="4">
        <v>0</v>
      </c>
      <c r="O7690" s="4">
        <v>0</v>
      </c>
      <c r="P7690" s="4">
        <v>0</v>
      </c>
      <c r="Q7690" s="4">
        <v>11477</v>
      </c>
      <c r="R7690" s="4" t="b">
        <f t="shared" si="199"/>
        <v>1</v>
      </c>
      <c r="S7690" s="4">
        <v>0</v>
      </c>
    </row>
    <row r="7691" spans="1:19" ht="14.25" customHeight="1">
      <c r="A7691" s="4" t="s">
        <v>4462</v>
      </c>
      <c r="B7691" s="5" t="s">
        <v>2680</v>
      </c>
      <c r="C7691" s="4">
        <v>0</v>
      </c>
      <c r="D7691" s="4" t="s">
        <v>2680</v>
      </c>
      <c r="E7691" s="4" t="b">
        <f t="shared" ref="E7691:E7702" si="200">FALSE()</f>
        <v>0</v>
      </c>
      <c r="F7691" s="4">
        <v>0</v>
      </c>
      <c r="G7691" s="4">
        <v>79668205</v>
      </c>
      <c r="H7691" s="3" t="s">
        <v>21</v>
      </c>
      <c r="K7691" s="4">
        <v>0</v>
      </c>
      <c r="L7691" s="4">
        <v>210000</v>
      </c>
      <c r="M7691" s="4">
        <v>0</v>
      </c>
      <c r="N7691" s="4">
        <v>0</v>
      </c>
      <c r="O7691" s="4">
        <v>0</v>
      </c>
      <c r="P7691" s="4">
        <v>0</v>
      </c>
      <c r="Q7691" s="4">
        <v>11478</v>
      </c>
      <c r="R7691" s="4" t="b">
        <f t="shared" ref="R7691:R7698" si="201">FALSE()</f>
        <v>0</v>
      </c>
      <c r="S7691" s="4">
        <v>0</v>
      </c>
    </row>
    <row r="7692" spans="1:19" ht="14.25" customHeight="1">
      <c r="A7692" s="4" t="s">
        <v>4462</v>
      </c>
      <c r="B7692" s="5"/>
      <c r="C7692" s="4">
        <v>0</v>
      </c>
      <c r="E7692" s="4" t="b">
        <f t="shared" si="200"/>
        <v>0</v>
      </c>
      <c r="F7692" s="4">
        <v>0</v>
      </c>
      <c r="G7692" s="4">
        <v>79668205</v>
      </c>
      <c r="H7692" s="6">
        <v>44055</v>
      </c>
      <c r="I7692" s="4" t="s">
        <v>4464</v>
      </c>
      <c r="J7692" s="4" t="s">
        <v>834</v>
      </c>
      <c r="K7692" s="4">
        <v>3161</v>
      </c>
      <c r="L7692" s="4">
        <v>0</v>
      </c>
      <c r="M7692" s="4">
        <v>0</v>
      </c>
      <c r="N7692" s="4">
        <v>210000</v>
      </c>
      <c r="O7692" s="4">
        <v>0</v>
      </c>
      <c r="P7692" s="4">
        <v>210000</v>
      </c>
      <c r="Q7692" s="4">
        <v>11479</v>
      </c>
      <c r="R7692" s="4" t="b">
        <f t="shared" si="201"/>
        <v>0</v>
      </c>
      <c r="S7692" s="4">
        <v>0</v>
      </c>
    </row>
    <row r="7693" spans="1:19" ht="14.25" customHeight="1">
      <c r="A7693" s="4" t="s">
        <v>4462</v>
      </c>
      <c r="B7693" s="5" t="s">
        <v>4465</v>
      </c>
      <c r="C7693" s="4">
        <v>0</v>
      </c>
      <c r="D7693" s="4" t="s">
        <v>4465</v>
      </c>
      <c r="E7693" s="4" t="b">
        <f t="shared" si="200"/>
        <v>0</v>
      </c>
      <c r="F7693" s="4">
        <v>0</v>
      </c>
      <c r="G7693" s="4">
        <v>79668205</v>
      </c>
      <c r="H7693" s="3" t="s">
        <v>21</v>
      </c>
      <c r="K7693" s="4">
        <v>0</v>
      </c>
      <c r="L7693" s="4">
        <v>0</v>
      </c>
      <c r="M7693" s="4">
        <v>0</v>
      </c>
      <c r="N7693" s="4">
        <v>210000</v>
      </c>
      <c r="O7693" s="4">
        <v>0</v>
      </c>
      <c r="P7693" s="4">
        <v>210000</v>
      </c>
      <c r="Q7693" s="4">
        <v>11480</v>
      </c>
      <c r="R7693" s="4" t="b">
        <f t="shared" si="201"/>
        <v>0</v>
      </c>
      <c r="S7693" s="4">
        <v>0</v>
      </c>
    </row>
    <row r="7694" spans="1:19" ht="14.25" customHeight="1">
      <c r="A7694" s="4" t="s">
        <v>4462</v>
      </c>
      <c r="B7694" s="5" t="s">
        <v>1000</v>
      </c>
      <c r="C7694" s="4">
        <v>0</v>
      </c>
      <c r="D7694" s="4" t="s">
        <v>1000</v>
      </c>
      <c r="E7694" s="4" t="b">
        <f t="shared" si="200"/>
        <v>0</v>
      </c>
      <c r="F7694" s="4">
        <v>0</v>
      </c>
      <c r="G7694" s="4">
        <v>901121838</v>
      </c>
      <c r="H7694" s="3" t="s">
        <v>21</v>
      </c>
      <c r="K7694" s="4">
        <v>0</v>
      </c>
      <c r="L7694" s="4">
        <v>630000</v>
      </c>
      <c r="M7694" s="4">
        <v>0</v>
      </c>
      <c r="N7694" s="4">
        <v>0</v>
      </c>
      <c r="O7694" s="4">
        <v>0</v>
      </c>
      <c r="P7694" s="4">
        <v>0</v>
      </c>
      <c r="Q7694" s="4">
        <v>11483</v>
      </c>
      <c r="R7694" s="4" t="b">
        <f t="shared" si="201"/>
        <v>0</v>
      </c>
      <c r="S7694" s="4">
        <v>0</v>
      </c>
    </row>
    <row r="7695" spans="1:19" ht="14.25" customHeight="1">
      <c r="A7695" s="4" t="s">
        <v>4462</v>
      </c>
      <c r="B7695" s="5"/>
      <c r="C7695" s="4">
        <v>0</v>
      </c>
      <c r="E7695" s="4" t="b">
        <f t="shared" si="200"/>
        <v>0</v>
      </c>
      <c r="F7695" s="4">
        <v>0</v>
      </c>
      <c r="G7695" s="4">
        <v>901121838</v>
      </c>
      <c r="H7695" s="6">
        <v>43929</v>
      </c>
      <c r="I7695" s="4" t="s">
        <v>4466</v>
      </c>
      <c r="J7695" s="4" t="s">
        <v>834</v>
      </c>
      <c r="K7695" s="4">
        <v>3117</v>
      </c>
      <c r="L7695" s="4">
        <v>0</v>
      </c>
      <c r="M7695" s="4">
        <v>0</v>
      </c>
      <c r="N7695" s="4">
        <v>210000</v>
      </c>
      <c r="O7695" s="4">
        <v>0</v>
      </c>
      <c r="P7695" s="4">
        <v>210000</v>
      </c>
      <c r="Q7695" s="4">
        <v>11484</v>
      </c>
      <c r="R7695" s="4" t="b">
        <f t="shared" si="201"/>
        <v>0</v>
      </c>
      <c r="S7695" s="4">
        <v>0</v>
      </c>
    </row>
    <row r="7696" spans="1:19" ht="14.25" customHeight="1">
      <c r="A7696" s="4" t="s">
        <v>4462</v>
      </c>
      <c r="B7696" s="5"/>
      <c r="C7696" s="4">
        <v>0</v>
      </c>
      <c r="E7696" s="4" t="b">
        <f t="shared" si="200"/>
        <v>0</v>
      </c>
      <c r="F7696" s="4">
        <v>0</v>
      </c>
      <c r="G7696" s="4">
        <v>901121838</v>
      </c>
      <c r="H7696" s="6">
        <v>44119</v>
      </c>
      <c r="I7696" s="4" t="s">
        <v>1002</v>
      </c>
      <c r="J7696" s="4" t="s">
        <v>834</v>
      </c>
      <c r="K7696" s="4">
        <v>3179</v>
      </c>
      <c r="L7696" s="4">
        <v>0</v>
      </c>
      <c r="M7696" s="4">
        <v>0</v>
      </c>
      <c r="N7696" s="4">
        <v>210000</v>
      </c>
      <c r="O7696" s="4">
        <v>0</v>
      </c>
      <c r="P7696" s="4">
        <v>420000</v>
      </c>
      <c r="Q7696" s="4">
        <v>11485</v>
      </c>
      <c r="R7696" s="4" t="b">
        <f t="shared" si="201"/>
        <v>0</v>
      </c>
      <c r="S7696" s="4">
        <v>0</v>
      </c>
    </row>
    <row r="7697" spans="1:19" ht="14.25" customHeight="1">
      <c r="A7697" s="4" t="s">
        <v>4462</v>
      </c>
      <c r="B7697" s="5"/>
      <c r="C7697" s="4">
        <v>0</v>
      </c>
      <c r="E7697" s="4" t="b">
        <f t="shared" si="200"/>
        <v>0</v>
      </c>
      <c r="F7697" s="4">
        <v>0</v>
      </c>
      <c r="G7697" s="4">
        <v>901121838</v>
      </c>
      <c r="H7697" s="6">
        <v>44179</v>
      </c>
      <c r="I7697" s="4" t="s">
        <v>1002</v>
      </c>
      <c r="J7697" s="4" t="s">
        <v>834</v>
      </c>
      <c r="K7697" s="4">
        <v>3210</v>
      </c>
      <c r="L7697" s="4">
        <v>0</v>
      </c>
      <c r="M7697" s="4">
        <v>0</v>
      </c>
      <c r="N7697" s="4">
        <v>210000</v>
      </c>
      <c r="O7697" s="4">
        <v>0</v>
      </c>
      <c r="P7697" s="4">
        <v>630000</v>
      </c>
      <c r="Q7697" s="4">
        <v>11486</v>
      </c>
      <c r="R7697" s="4" t="b">
        <f t="shared" si="201"/>
        <v>0</v>
      </c>
      <c r="S7697" s="4">
        <v>0</v>
      </c>
    </row>
    <row r="7698" spans="1:19" ht="14.25" customHeight="1">
      <c r="A7698" s="4" t="s">
        <v>4462</v>
      </c>
      <c r="B7698" s="5" t="s">
        <v>4467</v>
      </c>
      <c r="C7698" s="4">
        <v>0</v>
      </c>
      <c r="D7698" s="4" t="s">
        <v>4467</v>
      </c>
      <c r="E7698" s="4" t="b">
        <f t="shared" si="200"/>
        <v>0</v>
      </c>
      <c r="F7698" s="4">
        <v>0</v>
      </c>
      <c r="G7698" s="4">
        <v>901121838</v>
      </c>
      <c r="H7698" s="3" t="s">
        <v>21</v>
      </c>
      <c r="K7698" s="4">
        <v>0</v>
      </c>
      <c r="L7698" s="4">
        <v>0</v>
      </c>
      <c r="M7698" s="4">
        <v>0</v>
      </c>
      <c r="N7698" s="4">
        <v>630000</v>
      </c>
      <c r="O7698" s="4">
        <v>0</v>
      </c>
      <c r="P7698" s="4">
        <v>630000</v>
      </c>
      <c r="Q7698" s="4">
        <v>11487</v>
      </c>
      <c r="R7698" s="4" t="b">
        <f t="shared" si="201"/>
        <v>0</v>
      </c>
      <c r="S7698" s="4">
        <v>0</v>
      </c>
    </row>
    <row r="7699" spans="1:19" ht="14.25" customHeight="1">
      <c r="A7699" s="4" t="s">
        <v>4462</v>
      </c>
      <c r="B7699" s="5" t="s">
        <v>4468</v>
      </c>
      <c r="C7699" s="4">
        <v>0</v>
      </c>
      <c r="D7699" s="4" t="s">
        <v>4468</v>
      </c>
      <c r="E7699" s="4" t="b">
        <f t="shared" si="200"/>
        <v>0</v>
      </c>
      <c r="F7699" s="4">
        <v>0</v>
      </c>
      <c r="G7699" s="4">
        <v>0</v>
      </c>
      <c r="H7699" s="3" t="s">
        <v>21</v>
      </c>
      <c r="K7699" s="4">
        <v>0</v>
      </c>
      <c r="L7699" s="4">
        <v>0</v>
      </c>
      <c r="M7699" s="4">
        <v>0</v>
      </c>
      <c r="N7699" s="4">
        <v>840000</v>
      </c>
      <c r="O7699" s="4">
        <v>0</v>
      </c>
      <c r="P7699" s="4">
        <v>840000</v>
      </c>
      <c r="Q7699" s="4">
        <v>11488</v>
      </c>
      <c r="R7699" s="4" t="b">
        <f>TRUE()</f>
        <v>1</v>
      </c>
      <c r="S7699" s="4">
        <v>0</v>
      </c>
    </row>
    <row r="7700" spans="1:19" ht="14.25" customHeight="1">
      <c r="A7700" s="4" t="s">
        <v>4426</v>
      </c>
      <c r="B7700" s="5" t="s">
        <v>4469</v>
      </c>
      <c r="C7700" s="4">
        <v>0</v>
      </c>
      <c r="D7700" s="4" t="s">
        <v>4469</v>
      </c>
      <c r="E7700" s="4" t="b">
        <f t="shared" si="200"/>
        <v>0</v>
      </c>
      <c r="F7700" s="4">
        <v>0</v>
      </c>
      <c r="G7700" s="4">
        <v>0</v>
      </c>
      <c r="H7700" s="3" t="s">
        <v>21</v>
      </c>
      <c r="K7700" s="4">
        <v>0</v>
      </c>
      <c r="L7700" s="4">
        <v>0</v>
      </c>
      <c r="M7700" s="4">
        <v>0</v>
      </c>
      <c r="N7700" s="4">
        <v>2061140</v>
      </c>
      <c r="O7700" s="4">
        <v>0</v>
      </c>
      <c r="P7700" s="4">
        <v>2061140</v>
      </c>
      <c r="Q7700" s="4">
        <v>11489</v>
      </c>
      <c r="R7700" s="4" t="b">
        <f>FALSE()</f>
        <v>0</v>
      </c>
      <c r="S7700" s="4">
        <v>0</v>
      </c>
    </row>
    <row r="7701" spans="1:19" ht="14.25" customHeight="1">
      <c r="A7701" s="4" t="s">
        <v>4309</v>
      </c>
      <c r="B7701" s="5" t="s">
        <v>4470</v>
      </c>
      <c r="C7701" s="4">
        <v>0</v>
      </c>
      <c r="D7701" s="4" t="s">
        <v>4470</v>
      </c>
      <c r="E7701" s="4" t="b">
        <f t="shared" si="200"/>
        <v>0</v>
      </c>
      <c r="F7701" s="4">
        <v>0</v>
      </c>
      <c r="G7701" s="4">
        <v>0</v>
      </c>
      <c r="H7701" s="3" t="s">
        <v>21</v>
      </c>
      <c r="K7701" s="4">
        <v>0</v>
      </c>
      <c r="L7701" s="4">
        <v>0</v>
      </c>
      <c r="M7701" s="4">
        <v>0</v>
      </c>
      <c r="N7701" s="4">
        <v>7498039.5899999999</v>
      </c>
      <c r="O7701" s="4">
        <v>0</v>
      </c>
      <c r="P7701" s="4">
        <v>7498039.5899999999</v>
      </c>
      <c r="Q7701" s="4">
        <v>11490</v>
      </c>
      <c r="R7701" s="4" t="b">
        <f t="shared" ref="R7701:R7703" si="202">TRUE()</f>
        <v>1</v>
      </c>
      <c r="S7701" s="4">
        <v>0</v>
      </c>
    </row>
    <row r="7702" spans="1:19" ht="14.25" customHeight="1">
      <c r="A7702" s="4" t="s">
        <v>4471</v>
      </c>
      <c r="B7702" s="5" t="s">
        <v>4472</v>
      </c>
      <c r="C7702" s="4">
        <v>2</v>
      </c>
      <c r="D7702" s="4" t="s">
        <v>4472</v>
      </c>
      <c r="E7702" s="4" t="b">
        <f t="shared" si="200"/>
        <v>0</v>
      </c>
      <c r="F7702" s="4">
        <v>0</v>
      </c>
      <c r="G7702" s="4">
        <v>0</v>
      </c>
      <c r="H7702" s="3" t="s">
        <v>21</v>
      </c>
      <c r="K7702" s="4">
        <v>0</v>
      </c>
      <c r="L7702" s="4">
        <v>1884832</v>
      </c>
      <c r="M7702" s="4">
        <v>0</v>
      </c>
      <c r="N7702" s="4">
        <v>0</v>
      </c>
      <c r="O7702" s="4">
        <v>0</v>
      </c>
      <c r="P7702" s="4">
        <v>0</v>
      </c>
      <c r="Q7702" s="4">
        <v>11492</v>
      </c>
      <c r="R7702" s="4" t="b">
        <f t="shared" si="202"/>
        <v>1</v>
      </c>
      <c r="S7702" s="4">
        <v>0</v>
      </c>
    </row>
    <row r="7703" spans="1:19" ht="14.25" customHeight="1">
      <c r="A7703" s="4" t="s">
        <v>4473</v>
      </c>
      <c r="B7703" s="5" t="s">
        <v>4474</v>
      </c>
      <c r="C7703" s="4">
        <v>0</v>
      </c>
      <c r="D7703" s="4" t="s">
        <v>4474</v>
      </c>
      <c r="E7703" s="4" t="b">
        <f>TRUE()</f>
        <v>1</v>
      </c>
      <c r="F7703" s="4">
        <v>0</v>
      </c>
      <c r="G7703" s="4">
        <v>0</v>
      </c>
      <c r="H7703" s="3" t="s">
        <v>21</v>
      </c>
      <c r="K7703" s="4">
        <v>0</v>
      </c>
      <c r="L7703" s="4">
        <v>942416</v>
      </c>
      <c r="M7703" s="4">
        <v>0</v>
      </c>
      <c r="N7703" s="4">
        <v>0</v>
      </c>
      <c r="O7703" s="4">
        <v>0</v>
      </c>
      <c r="P7703" s="4">
        <v>0</v>
      </c>
      <c r="Q7703" s="4">
        <v>11498</v>
      </c>
      <c r="R7703" s="4" t="b">
        <f t="shared" si="202"/>
        <v>1</v>
      </c>
      <c r="S7703" s="4">
        <v>0</v>
      </c>
    </row>
    <row r="7704" spans="1:19" ht="14.25" customHeight="1">
      <c r="A7704" s="4" t="s">
        <v>4473</v>
      </c>
      <c r="B7704" s="5" t="s">
        <v>468</v>
      </c>
      <c r="C7704" s="4">
        <v>0</v>
      </c>
      <c r="D7704" s="4" t="s">
        <v>468</v>
      </c>
      <c r="E7704" s="4" t="b">
        <f t="shared" ref="E7704:E7736" si="203">FALSE()</f>
        <v>0</v>
      </c>
      <c r="F7704" s="4">
        <v>0</v>
      </c>
      <c r="G7704" s="4">
        <v>5102</v>
      </c>
      <c r="H7704" s="3" t="s">
        <v>21</v>
      </c>
      <c r="K7704" s="4">
        <v>0</v>
      </c>
      <c r="L7704" s="4">
        <v>636324</v>
      </c>
      <c r="M7704" s="4">
        <v>0</v>
      </c>
      <c r="N7704" s="4">
        <v>0</v>
      </c>
      <c r="O7704" s="4">
        <v>0</v>
      </c>
      <c r="P7704" s="4">
        <v>0</v>
      </c>
      <c r="Q7704" s="4">
        <v>11499</v>
      </c>
      <c r="R7704" s="4" t="b">
        <f t="shared" ref="R7704:R7712" si="204">FALSE()</f>
        <v>0</v>
      </c>
      <c r="S7704" s="4">
        <v>0</v>
      </c>
    </row>
    <row r="7705" spans="1:19" ht="14.25" customHeight="1">
      <c r="A7705" s="4" t="s">
        <v>4473</v>
      </c>
      <c r="B7705" s="5"/>
      <c r="C7705" s="4">
        <v>0</v>
      </c>
      <c r="E7705" s="4" t="b">
        <f t="shared" si="203"/>
        <v>0</v>
      </c>
      <c r="F7705" s="4">
        <v>0</v>
      </c>
      <c r="G7705" s="4">
        <v>5102</v>
      </c>
      <c r="H7705" s="6">
        <v>44195</v>
      </c>
      <c r="I7705" s="4" t="s">
        <v>2412</v>
      </c>
      <c r="J7705" s="4" t="s">
        <v>1266</v>
      </c>
      <c r="K7705" s="4">
        <v>586</v>
      </c>
      <c r="L7705" s="4">
        <v>0</v>
      </c>
      <c r="M7705" s="4">
        <v>0</v>
      </c>
      <c r="N7705" s="4">
        <v>636324</v>
      </c>
      <c r="O7705" s="4">
        <v>0</v>
      </c>
      <c r="P7705" s="4">
        <v>636324</v>
      </c>
      <c r="Q7705" s="4">
        <v>11500</v>
      </c>
      <c r="R7705" s="4" t="b">
        <f t="shared" si="204"/>
        <v>0</v>
      </c>
      <c r="S7705" s="4">
        <v>0</v>
      </c>
    </row>
    <row r="7706" spans="1:19" ht="14.25" customHeight="1">
      <c r="A7706" s="4" t="s">
        <v>4473</v>
      </c>
      <c r="B7706" s="5" t="s">
        <v>4475</v>
      </c>
      <c r="C7706" s="4">
        <v>0</v>
      </c>
      <c r="D7706" s="4" t="s">
        <v>4475</v>
      </c>
      <c r="E7706" s="4" t="b">
        <f t="shared" si="203"/>
        <v>0</v>
      </c>
      <c r="F7706" s="4">
        <v>0</v>
      </c>
      <c r="G7706" s="4">
        <v>5102</v>
      </c>
      <c r="H7706" s="3" t="s">
        <v>21</v>
      </c>
      <c r="K7706" s="4">
        <v>0</v>
      </c>
      <c r="L7706" s="4">
        <v>0</v>
      </c>
      <c r="M7706" s="4">
        <v>0</v>
      </c>
      <c r="N7706" s="4">
        <v>636324</v>
      </c>
      <c r="O7706" s="4">
        <v>0</v>
      </c>
      <c r="P7706" s="4">
        <v>636324</v>
      </c>
      <c r="Q7706" s="4">
        <v>11501</v>
      </c>
      <c r="R7706" s="4" t="b">
        <f t="shared" si="204"/>
        <v>0</v>
      </c>
      <c r="S7706" s="4">
        <v>0</v>
      </c>
    </row>
    <row r="7707" spans="1:19" ht="14.25" customHeight="1">
      <c r="A7707" s="4" t="s">
        <v>4473</v>
      </c>
      <c r="B7707" s="5" t="s">
        <v>598</v>
      </c>
      <c r="C7707" s="4">
        <v>0</v>
      </c>
      <c r="D7707" s="4" t="s">
        <v>598</v>
      </c>
      <c r="E7707" s="4" t="b">
        <f t="shared" si="203"/>
        <v>0</v>
      </c>
      <c r="F7707" s="4">
        <v>0</v>
      </c>
      <c r="G7707" s="4">
        <v>6302</v>
      </c>
      <c r="H7707" s="3" t="s">
        <v>21</v>
      </c>
      <c r="K7707" s="4">
        <v>0</v>
      </c>
      <c r="L7707" s="4">
        <v>215465</v>
      </c>
      <c r="M7707" s="4">
        <v>0</v>
      </c>
      <c r="N7707" s="4">
        <v>0</v>
      </c>
      <c r="O7707" s="4">
        <v>0</v>
      </c>
      <c r="P7707" s="4">
        <v>0</v>
      </c>
      <c r="Q7707" s="4">
        <v>11502</v>
      </c>
      <c r="R7707" s="4" t="b">
        <f t="shared" si="204"/>
        <v>0</v>
      </c>
      <c r="S7707" s="4">
        <v>0</v>
      </c>
    </row>
    <row r="7708" spans="1:19" ht="14.25" customHeight="1">
      <c r="A7708" s="4" t="s">
        <v>4473</v>
      </c>
      <c r="B7708" s="5"/>
      <c r="C7708" s="4">
        <v>0</v>
      </c>
      <c r="E7708" s="4" t="b">
        <f t="shared" si="203"/>
        <v>0</v>
      </c>
      <c r="F7708" s="4">
        <v>0</v>
      </c>
      <c r="G7708" s="4">
        <v>6302</v>
      </c>
      <c r="H7708" s="6">
        <v>44195</v>
      </c>
      <c r="I7708" s="4" t="s">
        <v>2412</v>
      </c>
      <c r="J7708" s="4" t="s">
        <v>1266</v>
      </c>
      <c r="K7708" s="4">
        <v>586</v>
      </c>
      <c r="L7708" s="4">
        <v>0</v>
      </c>
      <c r="M7708" s="4">
        <v>0</v>
      </c>
      <c r="N7708" s="4">
        <v>215465</v>
      </c>
      <c r="O7708" s="4">
        <v>0</v>
      </c>
      <c r="P7708" s="4">
        <v>215465</v>
      </c>
      <c r="Q7708" s="4">
        <v>11503</v>
      </c>
      <c r="R7708" s="4" t="b">
        <f t="shared" si="204"/>
        <v>0</v>
      </c>
      <c r="S7708" s="4">
        <v>0</v>
      </c>
    </row>
    <row r="7709" spans="1:19" ht="14.25" customHeight="1">
      <c r="A7709" s="4" t="s">
        <v>4473</v>
      </c>
      <c r="B7709" s="5" t="s">
        <v>4476</v>
      </c>
      <c r="C7709" s="4">
        <v>0</v>
      </c>
      <c r="D7709" s="4" t="s">
        <v>4476</v>
      </c>
      <c r="E7709" s="4" t="b">
        <f t="shared" si="203"/>
        <v>0</v>
      </c>
      <c r="F7709" s="4">
        <v>0</v>
      </c>
      <c r="G7709" s="4">
        <v>6302</v>
      </c>
      <c r="H7709" s="3" t="s">
        <v>21</v>
      </c>
      <c r="K7709" s="4">
        <v>0</v>
      </c>
      <c r="L7709" s="4">
        <v>0</v>
      </c>
      <c r="M7709" s="4">
        <v>0</v>
      </c>
      <c r="N7709" s="4">
        <v>215465</v>
      </c>
      <c r="O7709" s="4">
        <v>0</v>
      </c>
      <c r="P7709" s="4">
        <v>215465</v>
      </c>
      <c r="Q7709" s="4">
        <v>11504</v>
      </c>
      <c r="R7709" s="4" t="b">
        <f t="shared" si="204"/>
        <v>0</v>
      </c>
      <c r="S7709" s="4">
        <v>0</v>
      </c>
    </row>
    <row r="7710" spans="1:19" ht="14.25" customHeight="1">
      <c r="A7710" s="4" t="s">
        <v>4473</v>
      </c>
      <c r="B7710" s="5" t="s">
        <v>698</v>
      </c>
      <c r="C7710" s="4">
        <v>0</v>
      </c>
      <c r="D7710" s="4" t="s">
        <v>698</v>
      </c>
      <c r="E7710" s="4" t="b">
        <f t="shared" si="203"/>
        <v>0</v>
      </c>
      <c r="F7710" s="4">
        <v>0</v>
      </c>
      <c r="G7710" s="4">
        <v>7401</v>
      </c>
      <c r="H7710" s="3" t="s">
        <v>21</v>
      </c>
      <c r="K7710" s="4">
        <v>0</v>
      </c>
      <c r="L7710" s="4">
        <v>90627</v>
      </c>
      <c r="M7710" s="4">
        <v>0</v>
      </c>
      <c r="N7710" s="4">
        <v>0</v>
      </c>
      <c r="O7710" s="4">
        <v>0</v>
      </c>
      <c r="P7710" s="4">
        <v>0</v>
      </c>
      <c r="Q7710" s="4">
        <v>11507</v>
      </c>
      <c r="R7710" s="4" t="b">
        <f t="shared" si="204"/>
        <v>0</v>
      </c>
      <c r="S7710" s="4">
        <v>0</v>
      </c>
    </row>
    <row r="7711" spans="1:19" ht="14.25" customHeight="1">
      <c r="A7711" s="4" t="s">
        <v>4473</v>
      </c>
      <c r="B7711" s="5"/>
      <c r="C7711" s="4">
        <v>0</v>
      </c>
      <c r="E7711" s="4" t="b">
        <f t="shared" si="203"/>
        <v>0</v>
      </c>
      <c r="F7711" s="4">
        <v>0</v>
      </c>
      <c r="G7711" s="4">
        <v>7401</v>
      </c>
      <c r="H7711" s="6">
        <v>44195</v>
      </c>
      <c r="I7711" s="4" t="s">
        <v>2412</v>
      </c>
      <c r="J7711" s="4" t="s">
        <v>1266</v>
      </c>
      <c r="K7711" s="4">
        <v>586</v>
      </c>
      <c r="L7711" s="4">
        <v>0</v>
      </c>
      <c r="M7711" s="4">
        <v>0</v>
      </c>
      <c r="N7711" s="4">
        <v>90627</v>
      </c>
      <c r="O7711" s="4">
        <v>0</v>
      </c>
      <c r="P7711" s="4">
        <v>90627</v>
      </c>
      <c r="Q7711" s="4">
        <v>11508</v>
      </c>
      <c r="R7711" s="4" t="b">
        <f t="shared" si="204"/>
        <v>0</v>
      </c>
      <c r="S7711" s="4">
        <v>0</v>
      </c>
    </row>
    <row r="7712" spans="1:19" ht="14.25" customHeight="1">
      <c r="A7712" s="4" t="s">
        <v>4473</v>
      </c>
      <c r="B7712" s="5" t="s">
        <v>4477</v>
      </c>
      <c r="C7712" s="4">
        <v>0</v>
      </c>
      <c r="D7712" s="4" t="s">
        <v>4477</v>
      </c>
      <c r="E7712" s="4" t="b">
        <f t="shared" si="203"/>
        <v>0</v>
      </c>
      <c r="F7712" s="4">
        <v>0</v>
      </c>
      <c r="G7712" s="4">
        <v>7401</v>
      </c>
      <c r="H7712" s="3" t="s">
        <v>21</v>
      </c>
      <c r="K7712" s="4">
        <v>0</v>
      </c>
      <c r="L7712" s="4">
        <v>0</v>
      </c>
      <c r="M7712" s="4">
        <v>0</v>
      </c>
      <c r="N7712" s="4">
        <v>90627</v>
      </c>
      <c r="O7712" s="4">
        <v>0</v>
      </c>
      <c r="P7712" s="4">
        <v>90627</v>
      </c>
      <c r="Q7712" s="4">
        <v>11509</v>
      </c>
      <c r="R7712" s="4" t="b">
        <f t="shared" si="204"/>
        <v>0</v>
      </c>
      <c r="S7712" s="4">
        <v>0</v>
      </c>
    </row>
    <row r="7713" spans="1:19" ht="14.25" customHeight="1">
      <c r="A7713" s="4" t="s">
        <v>4473</v>
      </c>
      <c r="B7713" s="5" t="s">
        <v>4478</v>
      </c>
      <c r="C7713" s="4">
        <v>0</v>
      </c>
      <c r="D7713" s="4" t="s">
        <v>4478</v>
      </c>
      <c r="E7713" s="4" t="b">
        <f t="shared" si="203"/>
        <v>0</v>
      </c>
      <c r="F7713" s="4">
        <v>0</v>
      </c>
      <c r="G7713" s="4">
        <v>0</v>
      </c>
      <c r="H7713" s="3" t="s">
        <v>21</v>
      </c>
      <c r="K7713" s="4">
        <v>0</v>
      </c>
      <c r="L7713" s="4">
        <v>0</v>
      </c>
      <c r="M7713" s="4">
        <v>0</v>
      </c>
      <c r="N7713" s="4">
        <v>942416</v>
      </c>
      <c r="O7713" s="4">
        <v>0</v>
      </c>
      <c r="P7713" s="4">
        <v>942416</v>
      </c>
      <c r="Q7713" s="4">
        <v>11510</v>
      </c>
      <c r="R7713" s="4" t="b">
        <f t="shared" ref="R7713:R7717" si="205">TRUE()</f>
        <v>1</v>
      </c>
      <c r="S7713" s="4">
        <v>0</v>
      </c>
    </row>
    <row r="7714" spans="1:19" ht="14.25" customHeight="1">
      <c r="A7714" s="4" t="s">
        <v>4471</v>
      </c>
      <c r="B7714" s="5" t="s">
        <v>4479</v>
      </c>
      <c r="C7714" s="4">
        <v>0</v>
      </c>
      <c r="D7714" s="4" t="s">
        <v>4479</v>
      </c>
      <c r="E7714" s="4" t="b">
        <f t="shared" si="203"/>
        <v>0</v>
      </c>
      <c r="F7714" s="4">
        <v>0</v>
      </c>
      <c r="G7714" s="4">
        <v>0</v>
      </c>
      <c r="H7714" s="3" t="s">
        <v>21</v>
      </c>
      <c r="K7714" s="4">
        <v>0</v>
      </c>
      <c r="L7714" s="4">
        <v>0</v>
      </c>
      <c r="M7714" s="4">
        <v>0</v>
      </c>
      <c r="N7714" s="4">
        <v>942416</v>
      </c>
      <c r="O7714" s="4">
        <v>0</v>
      </c>
      <c r="P7714" s="4">
        <v>942416</v>
      </c>
      <c r="Q7714" s="4">
        <v>11515</v>
      </c>
      <c r="R7714" s="4" t="b">
        <f t="shared" si="205"/>
        <v>1</v>
      </c>
      <c r="S7714" s="4">
        <v>0</v>
      </c>
    </row>
    <row r="7715" spans="1:19" ht="14.25" customHeight="1">
      <c r="A7715" s="4" t="s">
        <v>4130</v>
      </c>
      <c r="B7715" s="5" t="s">
        <v>4480</v>
      </c>
      <c r="C7715" s="4">
        <v>0</v>
      </c>
      <c r="D7715" s="4" t="s">
        <v>4480</v>
      </c>
      <c r="E7715" s="4" t="b">
        <f t="shared" si="203"/>
        <v>0</v>
      </c>
      <c r="F7715" s="4">
        <v>0</v>
      </c>
      <c r="G7715" s="4">
        <v>0</v>
      </c>
      <c r="H7715" s="3" t="s">
        <v>21</v>
      </c>
      <c r="K7715" s="4">
        <v>0</v>
      </c>
      <c r="L7715" s="4">
        <v>0</v>
      </c>
      <c r="M7715" s="4">
        <v>0</v>
      </c>
      <c r="N7715" s="4">
        <v>187160283.59</v>
      </c>
      <c r="O7715" s="4">
        <v>400000</v>
      </c>
      <c r="P7715" s="4">
        <v>186760283.59</v>
      </c>
      <c r="Q7715" s="4">
        <v>11516</v>
      </c>
      <c r="R7715" s="4" t="b">
        <f t="shared" si="205"/>
        <v>1</v>
      </c>
      <c r="S7715" s="4">
        <v>0</v>
      </c>
    </row>
    <row r="7716" spans="1:19" ht="14.25" customHeight="1">
      <c r="A7716" s="4" t="s">
        <v>4481</v>
      </c>
      <c r="B7716" s="5" t="s">
        <v>4080</v>
      </c>
      <c r="C7716" s="4">
        <v>4</v>
      </c>
      <c r="D7716" s="4" t="s">
        <v>4080</v>
      </c>
      <c r="E7716" s="4" t="b">
        <f t="shared" si="203"/>
        <v>0</v>
      </c>
      <c r="F7716" s="4">
        <v>0</v>
      </c>
      <c r="G7716" s="4">
        <v>0</v>
      </c>
      <c r="H7716" s="3" t="s">
        <v>21</v>
      </c>
      <c r="K7716" s="4">
        <v>0</v>
      </c>
      <c r="L7716" s="4">
        <v>6124705.3200000003</v>
      </c>
      <c r="M7716" s="4">
        <v>608</v>
      </c>
      <c r="N7716" s="4">
        <v>0</v>
      </c>
      <c r="O7716" s="4">
        <v>0</v>
      </c>
      <c r="P7716" s="4">
        <v>0</v>
      </c>
      <c r="Q7716" s="4">
        <v>11518</v>
      </c>
      <c r="R7716" s="4" t="b">
        <f t="shared" si="205"/>
        <v>1</v>
      </c>
      <c r="S7716" s="4">
        <v>0</v>
      </c>
    </row>
    <row r="7717" spans="1:19" ht="14.25" customHeight="1">
      <c r="A7717" s="4" t="s">
        <v>4482</v>
      </c>
      <c r="B7717" s="5" t="s">
        <v>4082</v>
      </c>
      <c r="C7717" s="4">
        <v>4</v>
      </c>
      <c r="D7717" s="4" t="s">
        <v>4082</v>
      </c>
      <c r="E7717" s="4" t="b">
        <f t="shared" si="203"/>
        <v>0</v>
      </c>
      <c r="F7717" s="4">
        <v>0</v>
      </c>
      <c r="G7717" s="4">
        <v>0</v>
      </c>
      <c r="H7717" s="3" t="s">
        <v>21</v>
      </c>
      <c r="K7717" s="4">
        <v>0</v>
      </c>
      <c r="L7717" s="4">
        <v>6113161.3200000003</v>
      </c>
      <c r="M7717" s="4">
        <v>0</v>
      </c>
      <c r="N7717" s="4">
        <v>0</v>
      </c>
      <c r="O7717" s="4">
        <v>0</v>
      </c>
      <c r="P7717" s="4">
        <v>0</v>
      </c>
      <c r="Q7717" s="4">
        <v>11519</v>
      </c>
      <c r="R7717" s="4" t="b">
        <f t="shared" si="205"/>
        <v>1</v>
      </c>
      <c r="S7717" s="4">
        <v>0</v>
      </c>
    </row>
    <row r="7718" spans="1:19" ht="14.25" customHeight="1">
      <c r="A7718" s="4" t="s">
        <v>4483</v>
      </c>
      <c r="B7718" s="5" t="s">
        <v>4094</v>
      </c>
      <c r="C7718" s="4">
        <v>1</v>
      </c>
      <c r="D7718" s="4" t="s">
        <v>4094</v>
      </c>
      <c r="E7718" s="4" t="b">
        <f t="shared" si="203"/>
        <v>0</v>
      </c>
      <c r="F7718" s="4">
        <v>0</v>
      </c>
      <c r="G7718" s="4">
        <v>0</v>
      </c>
      <c r="H7718" s="3" t="s">
        <v>21</v>
      </c>
      <c r="K7718" s="4">
        <v>0</v>
      </c>
      <c r="L7718" s="4">
        <v>5513161.3200000003</v>
      </c>
      <c r="M7718" s="4">
        <v>0</v>
      </c>
      <c r="N7718" s="4">
        <v>0</v>
      </c>
      <c r="O7718" s="4">
        <v>0</v>
      </c>
      <c r="P7718" s="4">
        <v>0</v>
      </c>
      <c r="Q7718" s="4">
        <v>11520</v>
      </c>
      <c r="R7718" s="4" t="b">
        <f>FALSE()</f>
        <v>0</v>
      </c>
      <c r="S7718" s="4">
        <v>0</v>
      </c>
    </row>
    <row r="7719" spans="1:19" ht="14.25" customHeight="1">
      <c r="A7719" s="4" t="s">
        <v>4484</v>
      </c>
      <c r="B7719" s="5" t="s">
        <v>4086</v>
      </c>
      <c r="C7719" s="4">
        <v>0</v>
      </c>
      <c r="D7719" s="4" t="s">
        <v>4086</v>
      </c>
      <c r="E7719" s="4" t="b">
        <f t="shared" si="203"/>
        <v>0</v>
      </c>
      <c r="F7719" s="4">
        <v>0</v>
      </c>
      <c r="G7719" s="4">
        <v>0</v>
      </c>
      <c r="H7719" s="3" t="s">
        <v>21</v>
      </c>
      <c r="K7719" s="4">
        <v>0</v>
      </c>
      <c r="L7719" s="4">
        <v>5513161.3200000003</v>
      </c>
      <c r="M7719" s="4">
        <v>0</v>
      </c>
      <c r="N7719" s="4">
        <v>0</v>
      </c>
      <c r="O7719" s="4">
        <v>0</v>
      </c>
      <c r="P7719" s="4">
        <v>0</v>
      </c>
      <c r="Q7719" s="4">
        <v>11522</v>
      </c>
      <c r="R7719" s="4" t="b">
        <f>TRUE()</f>
        <v>1</v>
      </c>
      <c r="S7719" s="4">
        <v>0</v>
      </c>
    </row>
    <row r="7720" spans="1:19" ht="14.25" customHeight="1">
      <c r="A7720" s="4" t="s">
        <v>4484</v>
      </c>
      <c r="B7720" s="5"/>
      <c r="C7720" s="4">
        <v>0</v>
      </c>
      <c r="E7720" s="4" t="b">
        <f t="shared" si="203"/>
        <v>0</v>
      </c>
      <c r="F7720" s="4">
        <v>0</v>
      </c>
      <c r="G7720" s="4">
        <v>0</v>
      </c>
      <c r="H7720" s="6">
        <v>43860</v>
      </c>
      <c r="I7720" s="4" t="s">
        <v>4088</v>
      </c>
      <c r="J7720" s="4" t="s">
        <v>839</v>
      </c>
      <c r="K7720" s="4">
        <v>178</v>
      </c>
      <c r="L7720" s="4">
        <v>0</v>
      </c>
      <c r="M7720" s="4">
        <v>0</v>
      </c>
      <c r="N7720" s="4">
        <v>198595.53</v>
      </c>
      <c r="O7720" s="4">
        <v>0</v>
      </c>
      <c r="P7720" s="4">
        <v>198595.53</v>
      </c>
      <c r="Q7720" s="4">
        <v>11523</v>
      </c>
      <c r="R7720" s="4" t="b">
        <f t="shared" ref="R7720:R7734" si="206">FALSE()</f>
        <v>0</v>
      </c>
      <c r="S7720" s="4">
        <v>0</v>
      </c>
    </row>
    <row r="7721" spans="1:19" ht="14.25" customHeight="1">
      <c r="A7721" s="4" t="s">
        <v>4484</v>
      </c>
      <c r="B7721" s="5"/>
      <c r="C7721" s="4">
        <v>0</v>
      </c>
      <c r="E7721" s="4" t="b">
        <f t="shared" si="203"/>
        <v>0</v>
      </c>
      <c r="F7721" s="4">
        <v>0</v>
      </c>
      <c r="G7721" s="4">
        <v>0</v>
      </c>
      <c r="H7721" s="6">
        <v>43889</v>
      </c>
      <c r="I7721" s="4" t="s">
        <v>4087</v>
      </c>
      <c r="J7721" s="4" t="s">
        <v>839</v>
      </c>
      <c r="K7721" s="4">
        <v>179</v>
      </c>
      <c r="L7721" s="4">
        <v>0</v>
      </c>
      <c r="M7721" s="4">
        <v>0</v>
      </c>
      <c r="N7721" s="4">
        <v>148662.71</v>
      </c>
      <c r="O7721" s="4">
        <v>0</v>
      </c>
      <c r="P7721" s="4">
        <v>347258.24</v>
      </c>
      <c r="Q7721" s="4">
        <v>11524</v>
      </c>
      <c r="R7721" s="4" t="b">
        <f t="shared" si="206"/>
        <v>0</v>
      </c>
      <c r="S7721" s="4">
        <v>0</v>
      </c>
    </row>
    <row r="7722" spans="1:19" ht="14.25" customHeight="1">
      <c r="A7722" s="4" t="s">
        <v>4484</v>
      </c>
      <c r="B7722" s="5"/>
      <c r="C7722" s="4">
        <v>0</v>
      </c>
      <c r="E7722" s="4" t="b">
        <f t="shared" si="203"/>
        <v>0</v>
      </c>
      <c r="F7722" s="4">
        <v>0</v>
      </c>
      <c r="G7722" s="4">
        <v>0</v>
      </c>
      <c r="H7722" s="6">
        <v>43889</v>
      </c>
      <c r="I7722" s="4" t="s">
        <v>4087</v>
      </c>
      <c r="J7722" s="4" t="s">
        <v>839</v>
      </c>
      <c r="K7722" s="4">
        <v>179</v>
      </c>
      <c r="L7722" s="4">
        <v>0</v>
      </c>
      <c r="M7722" s="4">
        <v>0</v>
      </c>
      <c r="N7722" s="4">
        <v>52101</v>
      </c>
      <c r="O7722" s="4">
        <v>0</v>
      </c>
      <c r="P7722" s="4">
        <v>399359.24</v>
      </c>
      <c r="Q7722" s="4">
        <v>11525</v>
      </c>
      <c r="R7722" s="4" t="b">
        <f t="shared" si="206"/>
        <v>0</v>
      </c>
      <c r="S7722" s="4">
        <v>0</v>
      </c>
    </row>
    <row r="7723" spans="1:19" ht="14.25" customHeight="1">
      <c r="A7723" s="4" t="s">
        <v>4484</v>
      </c>
      <c r="B7723" s="5"/>
      <c r="C7723" s="4">
        <v>0</v>
      </c>
      <c r="E7723" s="4" t="b">
        <f t="shared" si="203"/>
        <v>0</v>
      </c>
      <c r="F7723" s="4">
        <v>0</v>
      </c>
      <c r="G7723" s="4">
        <v>0</v>
      </c>
      <c r="H7723" s="6">
        <v>43921</v>
      </c>
      <c r="I7723" s="4" t="s">
        <v>4091</v>
      </c>
      <c r="J7723" s="4" t="s">
        <v>839</v>
      </c>
      <c r="K7723" s="4">
        <v>182</v>
      </c>
      <c r="L7723" s="4">
        <v>0</v>
      </c>
      <c r="M7723" s="4">
        <v>0</v>
      </c>
      <c r="N7723" s="4">
        <v>189922.81</v>
      </c>
      <c r="O7723" s="4">
        <v>0</v>
      </c>
      <c r="P7723" s="4">
        <v>589282.05000000005</v>
      </c>
      <c r="Q7723" s="4">
        <v>11526</v>
      </c>
      <c r="R7723" s="4" t="b">
        <f t="shared" si="206"/>
        <v>0</v>
      </c>
      <c r="S7723" s="4">
        <v>0</v>
      </c>
    </row>
    <row r="7724" spans="1:19" ht="14.25" customHeight="1">
      <c r="A7724" s="4" t="s">
        <v>4484</v>
      </c>
      <c r="B7724" s="5"/>
      <c r="C7724" s="4">
        <v>0</v>
      </c>
      <c r="E7724" s="4" t="b">
        <f t="shared" si="203"/>
        <v>0</v>
      </c>
      <c r="F7724" s="4">
        <v>0</v>
      </c>
      <c r="G7724" s="4">
        <v>0</v>
      </c>
      <c r="H7724" s="6">
        <v>43951</v>
      </c>
      <c r="I7724" s="4" t="s">
        <v>4092</v>
      </c>
      <c r="J7724" s="4" t="s">
        <v>839</v>
      </c>
      <c r="K7724" s="4">
        <v>183</v>
      </c>
      <c r="L7724" s="4">
        <v>0</v>
      </c>
      <c r="M7724" s="4">
        <v>0</v>
      </c>
      <c r="N7724" s="4">
        <v>172577.37</v>
      </c>
      <c r="O7724" s="4">
        <v>0</v>
      </c>
      <c r="P7724" s="4">
        <v>761859.42</v>
      </c>
      <c r="Q7724" s="4">
        <v>11527</v>
      </c>
      <c r="R7724" s="4" t="b">
        <f t="shared" si="206"/>
        <v>0</v>
      </c>
      <c r="S7724" s="4">
        <v>0</v>
      </c>
    </row>
    <row r="7725" spans="1:19" ht="14.25" customHeight="1">
      <c r="A7725" s="4" t="s">
        <v>4484</v>
      </c>
      <c r="B7725" s="5"/>
      <c r="C7725" s="4">
        <v>0</v>
      </c>
      <c r="E7725" s="4" t="b">
        <f t="shared" si="203"/>
        <v>0</v>
      </c>
      <c r="F7725" s="4">
        <v>0</v>
      </c>
      <c r="G7725" s="4">
        <v>0</v>
      </c>
      <c r="H7725" s="6">
        <v>43981</v>
      </c>
      <c r="I7725" s="4" t="s">
        <v>4087</v>
      </c>
      <c r="J7725" s="4" t="s">
        <v>839</v>
      </c>
      <c r="K7725" s="4">
        <v>185</v>
      </c>
      <c r="L7725" s="4">
        <v>0</v>
      </c>
      <c r="M7725" s="4">
        <v>0</v>
      </c>
      <c r="N7725" s="4">
        <v>161736.47</v>
      </c>
      <c r="O7725" s="4">
        <v>0</v>
      </c>
      <c r="P7725" s="4">
        <v>923595.89</v>
      </c>
      <c r="Q7725" s="4">
        <v>11528</v>
      </c>
      <c r="R7725" s="4" t="b">
        <f t="shared" si="206"/>
        <v>0</v>
      </c>
      <c r="S7725" s="4">
        <v>0</v>
      </c>
    </row>
    <row r="7726" spans="1:19" ht="14.25" customHeight="1">
      <c r="A7726" s="4" t="s">
        <v>4484</v>
      </c>
      <c r="B7726" s="5"/>
      <c r="C7726" s="4">
        <v>0</v>
      </c>
      <c r="E7726" s="4" t="b">
        <f t="shared" si="203"/>
        <v>0</v>
      </c>
      <c r="F7726" s="4">
        <v>0</v>
      </c>
      <c r="G7726" s="4">
        <v>0</v>
      </c>
      <c r="H7726" s="6">
        <v>44012</v>
      </c>
      <c r="I7726" s="4" t="s">
        <v>3914</v>
      </c>
      <c r="J7726" s="4" t="s">
        <v>839</v>
      </c>
      <c r="K7726" s="4">
        <v>186</v>
      </c>
      <c r="L7726" s="4">
        <v>0</v>
      </c>
      <c r="M7726" s="4">
        <v>0</v>
      </c>
      <c r="N7726" s="4">
        <v>168241.01</v>
      </c>
      <c r="O7726" s="4">
        <v>0</v>
      </c>
      <c r="P7726" s="4">
        <v>1091836.8999999999</v>
      </c>
      <c r="Q7726" s="4">
        <v>11529</v>
      </c>
      <c r="R7726" s="4" t="b">
        <f t="shared" si="206"/>
        <v>0</v>
      </c>
      <c r="S7726" s="4">
        <v>0</v>
      </c>
    </row>
    <row r="7727" spans="1:19" ht="14.25" customHeight="1">
      <c r="A7727" s="4" t="s">
        <v>4484</v>
      </c>
      <c r="B7727" s="5"/>
      <c r="C7727" s="4">
        <v>0</v>
      </c>
      <c r="E7727" s="4" t="b">
        <f t="shared" si="203"/>
        <v>0</v>
      </c>
      <c r="F7727" s="4">
        <v>0</v>
      </c>
      <c r="G7727" s="4">
        <v>0</v>
      </c>
      <c r="H7727" s="6">
        <v>44012</v>
      </c>
      <c r="I7727" s="4" t="s">
        <v>3914</v>
      </c>
      <c r="J7727" s="4" t="s">
        <v>839</v>
      </c>
      <c r="K7727" s="4">
        <v>186</v>
      </c>
      <c r="L7727" s="4">
        <v>0</v>
      </c>
      <c r="M7727" s="4">
        <v>0</v>
      </c>
      <c r="N7727" s="4">
        <v>600046</v>
      </c>
      <c r="O7727" s="4">
        <v>0</v>
      </c>
      <c r="P7727" s="4">
        <v>1691882.9</v>
      </c>
      <c r="Q7727" s="4">
        <v>11530</v>
      </c>
      <c r="R7727" s="4" t="b">
        <f t="shared" si="206"/>
        <v>0</v>
      </c>
      <c r="S7727" s="4">
        <v>0</v>
      </c>
    </row>
    <row r="7728" spans="1:19" ht="14.25" customHeight="1">
      <c r="A7728" s="4" t="s">
        <v>4484</v>
      </c>
      <c r="B7728" s="5"/>
      <c r="C7728" s="4">
        <v>0</v>
      </c>
      <c r="E7728" s="4" t="b">
        <f t="shared" si="203"/>
        <v>0</v>
      </c>
      <c r="F7728" s="4">
        <v>0</v>
      </c>
      <c r="G7728" s="4">
        <v>0</v>
      </c>
      <c r="H7728" s="6">
        <v>44043</v>
      </c>
      <c r="I7728" s="4" t="s">
        <v>4087</v>
      </c>
      <c r="J7728" s="4" t="s">
        <v>839</v>
      </c>
      <c r="K7728" s="4">
        <v>187</v>
      </c>
      <c r="L7728" s="4">
        <v>0</v>
      </c>
      <c r="M7728" s="4">
        <v>0</v>
      </c>
      <c r="N7728" s="4">
        <v>183418.27</v>
      </c>
      <c r="O7728" s="4">
        <v>0</v>
      </c>
      <c r="P7728" s="4">
        <v>1875301.17</v>
      </c>
      <c r="Q7728" s="4">
        <v>11531</v>
      </c>
      <c r="R7728" s="4" t="b">
        <f t="shared" si="206"/>
        <v>0</v>
      </c>
      <c r="S7728" s="4">
        <v>0</v>
      </c>
    </row>
    <row r="7729" spans="1:19" ht="14.25" customHeight="1">
      <c r="A7729" s="4" t="s">
        <v>4484</v>
      </c>
      <c r="B7729" s="5"/>
      <c r="C7729" s="4">
        <v>0</v>
      </c>
      <c r="E7729" s="4" t="b">
        <f t="shared" si="203"/>
        <v>0</v>
      </c>
      <c r="F7729" s="4">
        <v>0</v>
      </c>
      <c r="G7729" s="4">
        <v>0</v>
      </c>
      <c r="H7729" s="6">
        <v>44074</v>
      </c>
      <c r="J7729" s="4" t="s">
        <v>839</v>
      </c>
      <c r="K7729" s="4">
        <v>188</v>
      </c>
      <c r="L7729" s="4">
        <v>0</v>
      </c>
      <c r="M7729" s="4">
        <v>0</v>
      </c>
      <c r="N7729" s="4">
        <v>163904.65</v>
      </c>
      <c r="O7729" s="4">
        <v>0</v>
      </c>
      <c r="P7729" s="4">
        <v>2039205.82</v>
      </c>
      <c r="Q7729" s="4">
        <v>11532</v>
      </c>
      <c r="R7729" s="4" t="b">
        <f t="shared" si="206"/>
        <v>0</v>
      </c>
      <c r="S7729" s="4">
        <v>0</v>
      </c>
    </row>
    <row r="7730" spans="1:19" ht="14.25" customHeight="1">
      <c r="A7730" s="4" t="s">
        <v>4484</v>
      </c>
      <c r="B7730" s="5"/>
      <c r="C7730" s="4">
        <v>0</v>
      </c>
      <c r="E7730" s="4" t="b">
        <f t="shared" si="203"/>
        <v>0</v>
      </c>
      <c r="F7730" s="4">
        <v>0</v>
      </c>
      <c r="G7730" s="4">
        <v>0</v>
      </c>
      <c r="H7730" s="6">
        <v>44104</v>
      </c>
      <c r="I7730" s="4" t="s">
        <v>4094</v>
      </c>
      <c r="J7730" s="4" t="s">
        <v>839</v>
      </c>
      <c r="K7730" s="4">
        <v>189</v>
      </c>
      <c r="L7730" s="4">
        <v>0</v>
      </c>
      <c r="M7730" s="4">
        <v>0</v>
      </c>
      <c r="N7730" s="4">
        <v>174745.55</v>
      </c>
      <c r="O7730" s="4">
        <v>0</v>
      </c>
      <c r="P7730" s="4">
        <v>2213951.37</v>
      </c>
      <c r="Q7730" s="4">
        <v>11533</v>
      </c>
      <c r="R7730" s="4" t="b">
        <f t="shared" si="206"/>
        <v>0</v>
      </c>
      <c r="S7730" s="4">
        <v>0</v>
      </c>
    </row>
    <row r="7731" spans="1:19" ht="14.25" customHeight="1">
      <c r="A7731" s="4" t="s">
        <v>4484</v>
      </c>
      <c r="B7731" s="5"/>
      <c r="C7731" s="4">
        <v>0</v>
      </c>
      <c r="E7731" s="4" t="b">
        <f t="shared" si="203"/>
        <v>0</v>
      </c>
      <c r="F7731" s="4">
        <v>0</v>
      </c>
      <c r="G7731" s="4">
        <v>0</v>
      </c>
      <c r="H7731" s="6">
        <v>44134</v>
      </c>
      <c r="I7731" s="4" t="s">
        <v>4087</v>
      </c>
      <c r="J7731" s="4" t="s">
        <v>839</v>
      </c>
      <c r="K7731" s="4">
        <v>190</v>
      </c>
      <c r="L7731" s="4">
        <v>0</v>
      </c>
      <c r="M7731" s="4">
        <v>0</v>
      </c>
      <c r="N7731" s="4">
        <v>173070.03</v>
      </c>
      <c r="O7731" s="4">
        <v>0</v>
      </c>
      <c r="P7731" s="4">
        <v>2387021.4</v>
      </c>
      <c r="Q7731" s="4">
        <v>11534</v>
      </c>
      <c r="R7731" s="4" t="b">
        <f t="shared" si="206"/>
        <v>0</v>
      </c>
      <c r="S7731" s="4">
        <v>0</v>
      </c>
    </row>
    <row r="7732" spans="1:19" ht="14.25" customHeight="1">
      <c r="A7732" s="4" t="s">
        <v>4484</v>
      </c>
      <c r="B7732" s="5"/>
      <c r="C7732" s="4">
        <v>0</v>
      </c>
      <c r="E7732" s="4" t="b">
        <f t="shared" si="203"/>
        <v>0</v>
      </c>
      <c r="F7732" s="4">
        <v>0</v>
      </c>
      <c r="G7732" s="4">
        <v>0</v>
      </c>
      <c r="H7732" s="6">
        <v>44165</v>
      </c>
      <c r="I7732" s="4" t="s">
        <v>4087</v>
      </c>
      <c r="J7732" s="4" t="s">
        <v>839</v>
      </c>
      <c r="K7732" s="4">
        <v>191</v>
      </c>
      <c r="L7732" s="4">
        <v>0</v>
      </c>
      <c r="M7732" s="4">
        <v>0</v>
      </c>
      <c r="N7732" s="4">
        <v>187121.55</v>
      </c>
      <c r="O7732" s="4">
        <v>0</v>
      </c>
      <c r="P7732" s="4">
        <v>2574142.9500000002</v>
      </c>
      <c r="Q7732" s="4">
        <v>11535</v>
      </c>
      <c r="R7732" s="4" t="b">
        <f t="shared" si="206"/>
        <v>0</v>
      </c>
      <c r="S7732" s="4">
        <v>0</v>
      </c>
    </row>
    <row r="7733" spans="1:19" ht="14.25" customHeight="1">
      <c r="A7733" s="4" t="s">
        <v>4484</v>
      </c>
      <c r="B7733" s="5"/>
      <c r="C7733" s="4">
        <v>0</v>
      </c>
      <c r="E7733" s="4" t="b">
        <f t="shared" si="203"/>
        <v>0</v>
      </c>
      <c r="F7733" s="4">
        <v>0</v>
      </c>
      <c r="G7733" s="4">
        <v>0</v>
      </c>
      <c r="H7733" s="6">
        <v>44195</v>
      </c>
      <c r="J7733" s="4" t="s">
        <v>839</v>
      </c>
      <c r="K7733" s="4">
        <v>193</v>
      </c>
      <c r="L7733" s="4">
        <v>0</v>
      </c>
      <c r="M7733" s="4">
        <v>0</v>
      </c>
      <c r="N7733" s="4">
        <v>129496.71</v>
      </c>
      <c r="O7733" s="4">
        <v>0</v>
      </c>
      <c r="P7733" s="4">
        <v>2703639.66</v>
      </c>
      <c r="Q7733" s="4">
        <v>11536</v>
      </c>
      <c r="R7733" s="4" t="b">
        <f t="shared" si="206"/>
        <v>0</v>
      </c>
      <c r="S7733" s="4">
        <v>0</v>
      </c>
    </row>
    <row r="7734" spans="1:19" ht="14.25" customHeight="1">
      <c r="A7734" s="4" t="s">
        <v>4484</v>
      </c>
      <c r="B7734" s="5"/>
      <c r="C7734" s="4">
        <v>0</v>
      </c>
      <c r="E7734" s="4" t="b">
        <f t="shared" si="203"/>
        <v>0</v>
      </c>
      <c r="F7734" s="4">
        <v>0</v>
      </c>
      <c r="G7734" s="4">
        <v>0</v>
      </c>
      <c r="H7734" s="6">
        <v>44195</v>
      </c>
      <c r="J7734" s="4" t="s">
        <v>839</v>
      </c>
      <c r="K7734" s="4">
        <v>193</v>
      </c>
      <c r="L7734" s="4">
        <v>0</v>
      </c>
      <c r="M7734" s="4">
        <v>0</v>
      </c>
      <c r="N7734" s="4">
        <v>52941</v>
      </c>
      <c r="O7734" s="4">
        <v>0</v>
      </c>
      <c r="P7734" s="4">
        <v>2756580.66</v>
      </c>
      <c r="Q7734" s="4">
        <v>11537</v>
      </c>
      <c r="R7734" s="4" t="b">
        <f t="shared" si="206"/>
        <v>0</v>
      </c>
      <c r="S7734" s="4">
        <v>0</v>
      </c>
    </row>
    <row r="7735" spans="1:19" ht="14.25" customHeight="1">
      <c r="A7735" s="4" t="s">
        <v>4484</v>
      </c>
      <c r="B7735" s="5" t="s">
        <v>4485</v>
      </c>
      <c r="C7735" s="4">
        <v>0</v>
      </c>
      <c r="D7735" s="4" t="s">
        <v>4485</v>
      </c>
      <c r="E7735" s="4" t="b">
        <f t="shared" si="203"/>
        <v>0</v>
      </c>
      <c r="F7735" s="4">
        <v>0</v>
      </c>
      <c r="G7735" s="4">
        <v>0</v>
      </c>
      <c r="H7735" s="3" t="s">
        <v>21</v>
      </c>
      <c r="K7735" s="4">
        <v>0</v>
      </c>
      <c r="L7735" s="4">
        <v>0</v>
      </c>
      <c r="M7735" s="4">
        <v>0</v>
      </c>
      <c r="N7735" s="4">
        <v>2756580.66</v>
      </c>
      <c r="O7735" s="4">
        <v>0</v>
      </c>
      <c r="P7735" s="4">
        <v>2756580.66</v>
      </c>
      <c r="Q7735" s="4">
        <v>11538</v>
      </c>
      <c r="R7735" s="4" t="b">
        <f>TRUE()</f>
        <v>1</v>
      </c>
      <c r="S7735" s="4">
        <v>0</v>
      </c>
    </row>
    <row r="7736" spans="1:19" ht="14.25" customHeight="1">
      <c r="A7736" s="4" t="s">
        <v>4483</v>
      </c>
      <c r="B7736" s="5" t="s">
        <v>4486</v>
      </c>
      <c r="C7736" s="4">
        <v>0</v>
      </c>
      <c r="D7736" s="4" t="s">
        <v>4486</v>
      </c>
      <c r="E7736" s="4" t="b">
        <f t="shared" si="203"/>
        <v>0</v>
      </c>
      <c r="F7736" s="4">
        <v>0</v>
      </c>
      <c r="G7736" s="4">
        <v>0</v>
      </c>
      <c r="H7736" s="3" t="s">
        <v>21</v>
      </c>
      <c r="K7736" s="4">
        <v>0</v>
      </c>
      <c r="L7736" s="4">
        <v>0</v>
      </c>
      <c r="M7736" s="4">
        <v>0</v>
      </c>
      <c r="N7736" s="4">
        <v>2756580.66</v>
      </c>
      <c r="O7736" s="4">
        <v>0</v>
      </c>
      <c r="P7736" s="4">
        <v>2756580.66</v>
      </c>
      <c r="Q7736" s="4">
        <v>11539</v>
      </c>
      <c r="R7736" s="4" t="b">
        <f>FALSE()</f>
        <v>0</v>
      </c>
      <c r="S7736" s="4">
        <v>0</v>
      </c>
    </row>
    <row r="7737" spans="1:19" ht="14.25" customHeight="1">
      <c r="A7737" s="4" t="s">
        <v>4487</v>
      </c>
      <c r="B7737" s="5" t="s">
        <v>4488</v>
      </c>
      <c r="C7737" s="4">
        <v>0</v>
      </c>
      <c r="D7737" s="4" t="s">
        <v>4488</v>
      </c>
      <c r="E7737" s="4" t="b">
        <f>TRUE()</f>
        <v>1</v>
      </c>
      <c r="F7737" s="4">
        <v>0</v>
      </c>
      <c r="G7737" s="4">
        <v>0</v>
      </c>
      <c r="H7737" s="3" t="s">
        <v>21</v>
      </c>
      <c r="K7737" s="4">
        <v>0</v>
      </c>
      <c r="L7737" s="4">
        <v>300000</v>
      </c>
      <c r="M7737" s="4">
        <v>0</v>
      </c>
      <c r="N7737" s="4">
        <v>0</v>
      </c>
      <c r="O7737" s="4">
        <v>0</v>
      </c>
      <c r="P7737" s="4">
        <v>0</v>
      </c>
      <c r="Q7737" s="4">
        <v>11562</v>
      </c>
      <c r="R7737" s="4" t="b">
        <f>TRUE()</f>
        <v>1</v>
      </c>
      <c r="S7737" s="4">
        <v>0</v>
      </c>
    </row>
    <row r="7738" spans="1:19" ht="14.25" customHeight="1">
      <c r="A7738" s="4" t="s">
        <v>4487</v>
      </c>
      <c r="B7738" s="5" t="s">
        <v>185</v>
      </c>
      <c r="C7738" s="4">
        <v>0</v>
      </c>
      <c r="D7738" s="4" t="s">
        <v>185</v>
      </c>
      <c r="E7738" s="4" t="b">
        <f t="shared" ref="E7738:E7773" si="207">FALSE()</f>
        <v>0</v>
      </c>
      <c r="F7738" s="4">
        <v>0</v>
      </c>
      <c r="G7738" s="4">
        <v>2301</v>
      </c>
      <c r="H7738" s="3" t="s">
        <v>21</v>
      </c>
      <c r="K7738" s="4">
        <v>0</v>
      </c>
      <c r="L7738" s="4">
        <v>130000</v>
      </c>
      <c r="M7738" s="4">
        <v>0</v>
      </c>
      <c r="N7738" s="4">
        <v>0</v>
      </c>
      <c r="O7738" s="4">
        <v>0</v>
      </c>
      <c r="P7738" s="4">
        <v>0</v>
      </c>
      <c r="Q7738" s="4">
        <v>11565</v>
      </c>
      <c r="R7738" s="4" t="b">
        <f t="shared" ref="R7738:R7770" si="208">FALSE()</f>
        <v>0</v>
      </c>
      <c r="S7738" s="4">
        <v>0</v>
      </c>
    </row>
    <row r="7739" spans="1:19" ht="14.25" customHeight="1">
      <c r="A7739" s="4" t="s">
        <v>4487</v>
      </c>
      <c r="B7739" s="5"/>
      <c r="C7739" s="4">
        <v>0</v>
      </c>
      <c r="E7739" s="4" t="b">
        <f t="shared" si="207"/>
        <v>0</v>
      </c>
      <c r="F7739" s="4">
        <v>0</v>
      </c>
      <c r="G7739" s="4">
        <v>2301</v>
      </c>
      <c r="H7739" s="6">
        <v>43891</v>
      </c>
      <c r="I7739" s="4" t="s">
        <v>4489</v>
      </c>
      <c r="J7739" s="4" t="s">
        <v>1069</v>
      </c>
      <c r="K7739" s="4">
        <v>565</v>
      </c>
      <c r="L7739" s="4">
        <v>0</v>
      </c>
      <c r="M7739" s="4">
        <v>0</v>
      </c>
      <c r="N7739" s="4">
        <v>30000</v>
      </c>
      <c r="O7739" s="4">
        <v>0</v>
      </c>
      <c r="P7739" s="4">
        <v>30000</v>
      </c>
      <c r="Q7739" s="4">
        <v>11566</v>
      </c>
      <c r="R7739" s="4" t="b">
        <f t="shared" si="208"/>
        <v>0</v>
      </c>
      <c r="S7739" s="4">
        <v>0</v>
      </c>
    </row>
    <row r="7740" spans="1:19" ht="14.25" customHeight="1">
      <c r="A7740" s="4" t="s">
        <v>4487</v>
      </c>
      <c r="B7740" s="5"/>
      <c r="C7740" s="4">
        <v>0</v>
      </c>
      <c r="E7740" s="4" t="b">
        <f t="shared" si="207"/>
        <v>0</v>
      </c>
      <c r="F7740" s="4">
        <v>0</v>
      </c>
      <c r="G7740" s="4">
        <v>2301</v>
      </c>
      <c r="H7740" s="6">
        <v>43903</v>
      </c>
      <c r="I7740" s="4" t="s">
        <v>4490</v>
      </c>
      <c r="J7740" s="4" t="s">
        <v>40</v>
      </c>
      <c r="K7740" s="4">
        <v>13672</v>
      </c>
      <c r="L7740" s="4">
        <v>0</v>
      </c>
      <c r="M7740" s="4">
        <v>0</v>
      </c>
      <c r="N7740" s="4">
        <v>10000</v>
      </c>
      <c r="O7740" s="4">
        <v>0</v>
      </c>
      <c r="P7740" s="4">
        <v>40000</v>
      </c>
      <c r="Q7740" s="4">
        <v>11567</v>
      </c>
      <c r="R7740" s="4" t="b">
        <f t="shared" si="208"/>
        <v>0</v>
      </c>
      <c r="S7740" s="4">
        <v>0</v>
      </c>
    </row>
    <row r="7741" spans="1:19" ht="14.25" customHeight="1">
      <c r="A7741" s="4" t="s">
        <v>4487</v>
      </c>
      <c r="B7741" s="5"/>
      <c r="C7741" s="4">
        <v>0</v>
      </c>
      <c r="E7741" s="4" t="b">
        <f t="shared" si="207"/>
        <v>0</v>
      </c>
      <c r="F7741" s="4">
        <v>0</v>
      </c>
      <c r="G7741" s="4">
        <v>2301</v>
      </c>
      <c r="H7741" s="6">
        <v>43923</v>
      </c>
      <c r="I7741" s="4" t="s">
        <v>1249</v>
      </c>
      <c r="J7741" s="4" t="s">
        <v>40</v>
      </c>
      <c r="K7741" s="4">
        <v>13734</v>
      </c>
      <c r="L7741" s="4">
        <v>0</v>
      </c>
      <c r="M7741" s="4">
        <v>0</v>
      </c>
      <c r="N7741" s="4">
        <v>10000</v>
      </c>
      <c r="O7741" s="4">
        <v>0</v>
      </c>
      <c r="P7741" s="4">
        <v>50000</v>
      </c>
      <c r="Q7741" s="4">
        <v>11568</v>
      </c>
      <c r="R7741" s="4" t="b">
        <f t="shared" si="208"/>
        <v>0</v>
      </c>
      <c r="S7741" s="4">
        <v>0</v>
      </c>
    </row>
    <row r="7742" spans="1:19" ht="14.25" customHeight="1">
      <c r="A7742" s="4" t="s">
        <v>4487</v>
      </c>
      <c r="B7742" s="5"/>
      <c r="C7742" s="4">
        <v>0</v>
      </c>
      <c r="E7742" s="4" t="b">
        <f t="shared" si="207"/>
        <v>0</v>
      </c>
      <c r="F7742" s="4">
        <v>0</v>
      </c>
      <c r="G7742" s="4">
        <v>2301</v>
      </c>
      <c r="H7742" s="6">
        <v>43958</v>
      </c>
      <c r="I7742" s="4" t="s">
        <v>1250</v>
      </c>
      <c r="J7742" s="4" t="s">
        <v>40</v>
      </c>
      <c r="K7742" s="4">
        <v>13801</v>
      </c>
      <c r="L7742" s="4">
        <v>0</v>
      </c>
      <c r="M7742" s="4">
        <v>0</v>
      </c>
      <c r="N7742" s="4">
        <v>10000</v>
      </c>
      <c r="O7742" s="4">
        <v>0</v>
      </c>
      <c r="P7742" s="4">
        <v>60000</v>
      </c>
      <c r="Q7742" s="4">
        <v>11569</v>
      </c>
      <c r="R7742" s="4" t="b">
        <f t="shared" si="208"/>
        <v>0</v>
      </c>
      <c r="S7742" s="4">
        <v>0</v>
      </c>
    </row>
    <row r="7743" spans="1:19" ht="14.25" customHeight="1">
      <c r="A7743" s="4" t="s">
        <v>4487</v>
      </c>
      <c r="B7743" s="5"/>
      <c r="C7743" s="4">
        <v>0</v>
      </c>
      <c r="E7743" s="4" t="b">
        <f t="shared" si="207"/>
        <v>0</v>
      </c>
      <c r="F7743" s="4">
        <v>0</v>
      </c>
      <c r="G7743" s="4">
        <v>2301</v>
      </c>
      <c r="H7743" s="6">
        <v>43984</v>
      </c>
      <c r="I7743" s="4" t="s">
        <v>2847</v>
      </c>
      <c r="J7743" s="4" t="s">
        <v>40</v>
      </c>
      <c r="K7743" s="4">
        <v>13869</v>
      </c>
      <c r="L7743" s="4">
        <v>0</v>
      </c>
      <c r="M7743" s="4">
        <v>0</v>
      </c>
      <c r="N7743" s="4">
        <v>10000</v>
      </c>
      <c r="O7743" s="4">
        <v>0</v>
      </c>
      <c r="P7743" s="4">
        <v>70000</v>
      </c>
      <c r="Q7743" s="4">
        <v>11570</v>
      </c>
      <c r="R7743" s="4" t="b">
        <f t="shared" si="208"/>
        <v>0</v>
      </c>
      <c r="S7743" s="4">
        <v>0</v>
      </c>
    </row>
    <row r="7744" spans="1:19" ht="14.25" customHeight="1">
      <c r="A7744" s="4" t="s">
        <v>4487</v>
      </c>
      <c r="B7744" s="5"/>
      <c r="C7744" s="4">
        <v>0</v>
      </c>
      <c r="E7744" s="4" t="b">
        <f t="shared" si="207"/>
        <v>0</v>
      </c>
      <c r="F7744" s="4">
        <v>0</v>
      </c>
      <c r="G7744" s="4">
        <v>2301</v>
      </c>
      <c r="H7744" s="6">
        <v>44014</v>
      </c>
      <c r="I7744" s="4" t="s">
        <v>1972</v>
      </c>
      <c r="J7744" s="4" t="s">
        <v>40</v>
      </c>
      <c r="K7744" s="4">
        <v>13941</v>
      </c>
      <c r="L7744" s="4">
        <v>0</v>
      </c>
      <c r="M7744" s="4">
        <v>0</v>
      </c>
      <c r="N7744" s="4">
        <v>10000</v>
      </c>
      <c r="O7744" s="4">
        <v>0</v>
      </c>
      <c r="P7744" s="4">
        <v>80000</v>
      </c>
      <c r="Q7744" s="4">
        <v>11571</v>
      </c>
      <c r="R7744" s="4" t="b">
        <f t="shared" si="208"/>
        <v>0</v>
      </c>
      <c r="S7744" s="4">
        <v>0</v>
      </c>
    </row>
    <row r="7745" spans="1:19" ht="14.25" customHeight="1">
      <c r="A7745" s="4" t="s">
        <v>4487</v>
      </c>
      <c r="B7745" s="5"/>
      <c r="C7745" s="4">
        <v>0</v>
      </c>
      <c r="E7745" s="4" t="b">
        <f t="shared" si="207"/>
        <v>0</v>
      </c>
      <c r="F7745" s="4">
        <v>0</v>
      </c>
      <c r="G7745" s="4">
        <v>2301</v>
      </c>
      <c r="H7745" s="6">
        <v>44047</v>
      </c>
      <c r="I7745" s="4" t="s">
        <v>1312</v>
      </c>
      <c r="J7745" s="4" t="s">
        <v>40</v>
      </c>
      <c r="K7745" s="4">
        <v>14016</v>
      </c>
      <c r="L7745" s="4">
        <v>0</v>
      </c>
      <c r="M7745" s="4">
        <v>0</v>
      </c>
      <c r="N7745" s="4">
        <v>10000</v>
      </c>
      <c r="O7745" s="4">
        <v>0</v>
      </c>
      <c r="P7745" s="4">
        <v>90000</v>
      </c>
      <c r="Q7745" s="4">
        <v>11572</v>
      </c>
      <c r="R7745" s="4" t="b">
        <f t="shared" si="208"/>
        <v>0</v>
      </c>
      <c r="S7745" s="4">
        <v>0</v>
      </c>
    </row>
    <row r="7746" spans="1:19" ht="14.25" customHeight="1">
      <c r="A7746" s="4" t="s">
        <v>4487</v>
      </c>
      <c r="B7746" s="5"/>
      <c r="C7746" s="4">
        <v>0</v>
      </c>
      <c r="E7746" s="4" t="b">
        <f t="shared" si="207"/>
        <v>0</v>
      </c>
      <c r="F7746" s="4">
        <v>0</v>
      </c>
      <c r="G7746" s="4">
        <v>2301</v>
      </c>
      <c r="H7746" s="6">
        <v>44076</v>
      </c>
      <c r="I7746" s="4" t="s">
        <v>1329</v>
      </c>
      <c r="J7746" s="4" t="s">
        <v>40</v>
      </c>
      <c r="K7746" s="4">
        <v>14089</v>
      </c>
      <c r="L7746" s="4">
        <v>0</v>
      </c>
      <c r="M7746" s="4">
        <v>0</v>
      </c>
      <c r="N7746" s="4">
        <v>10000</v>
      </c>
      <c r="O7746" s="4">
        <v>0</v>
      </c>
      <c r="P7746" s="4">
        <v>100000</v>
      </c>
      <c r="Q7746" s="4">
        <v>11573</v>
      </c>
      <c r="R7746" s="4" t="b">
        <f t="shared" si="208"/>
        <v>0</v>
      </c>
      <c r="S7746" s="4">
        <v>0</v>
      </c>
    </row>
    <row r="7747" spans="1:19" ht="14.25" customHeight="1">
      <c r="A7747" s="4" t="s">
        <v>4487</v>
      </c>
      <c r="B7747" s="5"/>
      <c r="C7747" s="4">
        <v>0</v>
      </c>
      <c r="E7747" s="4" t="b">
        <f t="shared" si="207"/>
        <v>0</v>
      </c>
      <c r="F7747" s="4">
        <v>0</v>
      </c>
      <c r="G7747" s="4">
        <v>2301</v>
      </c>
      <c r="H7747" s="6">
        <v>44105</v>
      </c>
      <c r="I7747" s="4" t="s">
        <v>1330</v>
      </c>
      <c r="J7747" s="4" t="s">
        <v>40</v>
      </c>
      <c r="K7747" s="4">
        <v>14160</v>
      </c>
      <c r="L7747" s="4">
        <v>0</v>
      </c>
      <c r="M7747" s="4">
        <v>0</v>
      </c>
      <c r="N7747" s="4">
        <v>10000</v>
      </c>
      <c r="O7747" s="4">
        <v>0</v>
      </c>
      <c r="P7747" s="4">
        <v>110000</v>
      </c>
      <c r="Q7747" s="4">
        <v>11574</v>
      </c>
      <c r="R7747" s="4" t="b">
        <f t="shared" si="208"/>
        <v>0</v>
      </c>
      <c r="S7747" s="4">
        <v>0</v>
      </c>
    </row>
    <row r="7748" spans="1:19" ht="14.25" customHeight="1">
      <c r="A7748" s="4" t="s">
        <v>4487</v>
      </c>
      <c r="B7748" s="5"/>
      <c r="C7748" s="4">
        <v>0</v>
      </c>
      <c r="E7748" s="4" t="b">
        <f t="shared" si="207"/>
        <v>0</v>
      </c>
      <c r="F7748" s="4">
        <v>0</v>
      </c>
      <c r="G7748" s="4">
        <v>2301</v>
      </c>
      <c r="H7748" s="6">
        <v>44138</v>
      </c>
      <c r="I7748" s="4" t="s">
        <v>2295</v>
      </c>
      <c r="J7748" s="4" t="s">
        <v>40</v>
      </c>
      <c r="K7748" s="4">
        <v>14235</v>
      </c>
      <c r="L7748" s="4">
        <v>0</v>
      </c>
      <c r="M7748" s="4">
        <v>0</v>
      </c>
      <c r="N7748" s="4">
        <v>10000</v>
      </c>
      <c r="O7748" s="4">
        <v>0</v>
      </c>
      <c r="P7748" s="4">
        <v>120000</v>
      </c>
      <c r="Q7748" s="4">
        <v>11575</v>
      </c>
      <c r="R7748" s="4" t="b">
        <f t="shared" si="208"/>
        <v>0</v>
      </c>
      <c r="S7748" s="4">
        <v>0</v>
      </c>
    </row>
    <row r="7749" spans="1:19" ht="14.25" customHeight="1">
      <c r="A7749" s="4" t="s">
        <v>4487</v>
      </c>
      <c r="B7749" s="5"/>
      <c r="C7749" s="4">
        <v>0</v>
      </c>
      <c r="E7749" s="4" t="b">
        <f t="shared" si="207"/>
        <v>0</v>
      </c>
      <c r="F7749" s="4">
        <v>0</v>
      </c>
      <c r="G7749" s="4">
        <v>2301</v>
      </c>
      <c r="H7749" s="6">
        <v>44169</v>
      </c>
      <c r="I7749" s="4" t="s">
        <v>1335</v>
      </c>
      <c r="J7749" s="4" t="s">
        <v>40</v>
      </c>
      <c r="K7749" s="4">
        <v>14304</v>
      </c>
      <c r="L7749" s="4">
        <v>0</v>
      </c>
      <c r="M7749" s="4">
        <v>0</v>
      </c>
      <c r="N7749" s="4">
        <v>10000</v>
      </c>
      <c r="O7749" s="4">
        <v>0</v>
      </c>
      <c r="P7749" s="4">
        <v>130000</v>
      </c>
      <c r="Q7749" s="4">
        <v>11576</v>
      </c>
      <c r="R7749" s="4" t="b">
        <f t="shared" si="208"/>
        <v>0</v>
      </c>
      <c r="S7749" s="4">
        <v>0</v>
      </c>
    </row>
    <row r="7750" spans="1:19" ht="14.25" customHeight="1">
      <c r="A7750" s="4" t="s">
        <v>4487</v>
      </c>
      <c r="B7750" s="5" t="s">
        <v>4491</v>
      </c>
      <c r="C7750" s="4">
        <v>0</v>
      </c>
      <c r="D7750" s="4" t="s">
        <v>4491</v>
      </c>
      <c r="E7750" s="4" t="b">
        <f t="shared" si="207"/>
        <v>0</v>
      </c>
      <c r="F7750" s="4">
        <v>0</v>
      </c>
      <c r="G7750" s="4">
        <v>2301</v>
      </c>
      <c r="H7750" s="3" t="s">
        <v>21</v>
      </c>
      <c r="K7750" s="4">
        <v>0</v>
      </c>
      <c r="L7750" s="4">
        <v>0</v>
      </c>
      <c r="M7750" s="4">
        <v>0</v>
      </c>
      <c r="N7750" s="4">
        <v>130000</v>
      </c>
      <c r="O7750" s="4">
        <v>0</v>
      </c>
      <c r="P7750" s="4">
        <v>130000</v>
      </c>
      <c r="Q7750" s="4">
        <v>11577</v>
      </c>
      <c r="R7750" s="4" t="b">
        <f t="shared" si="208"/>
        <v>0</v>
      </c>
      <c r="S7750" s="4">
        <v>0</v>
      </c>
    </row>
    <row r="7751" spans="1:19" ht="14.25" customHeight="1">
      <c r="A7751" s="4" t="s">
        <v>4487</v>
      </c>
      <c r="B7751" s="5" t="s">
        <v>691</v>
      </c>
      <c r="C7751" s="4">
        <v>0</v>
      </c>
      <c r="D7751" s="4" t="s">
        <v>691</v>
      </c>
      <c r="E7751" s="4" t="b">
        <f t="shared" si="207"/>
        <v>0</v>
      </c>
      <c r="F7751" s="4">
        <v>0</v>
      </c>
      <c r="G7751" s="4">
        <v>7302</v>
      </c>
      <c r="H7751" s="3" t="s">
        <v>21</v>
      </c>
      <c r="K7751" s="4">
        <v>0</v>
      </c>
      <c r="L7751" s="4">
        <v>50000</v>
      </c>
      <c r="M7751" s="4">
        <v>0</v>
      </c>
      <c r="N7751" s="4">
        <v>0</v>
      </c>
      <c r="O7751" s="4">
        <v>0</v>
      </c>
      <c r="P7751" s="4">
        <v>0</v>
      </c>
      <c r="Q7751" s="4">
        <v>11584</v>
      </c>
      <c r="R7751" s="4" t="b">
        <f t="shared" si="208"/>
        <v>0</v>
      </c>
      <c r="S7751" s="4">
        <v>0</v>
      </c>
    </row>
    <row r="7752" spans="1:19" ht="14.25" customHeight="1">
      <c r="A7752" s="4" t="s">
        <v>4487</v>
      </c>
      <c r="B7752" s="5"/>
      <c r="C7752" s="4">
        <v>0</v>
      </c>
      <c r="E7752" s="4" t="b">
        <f t="shared" si="207"/>
        <v>0</v>
      </c>
      <c r="F7752" s="4">
        <v>0</v>
      </c>
      <c r="G7752" s="4">
        <v>7302</v>
      </c>
      <c r="H7752" s="6">
        <v>43837</v>
      </c>
      <c r="I7752" s="4" t="s">
        <v>4492</v>
      </c>
      <c r="J7752" s="4" t="s">
        <v>40</v>
      </c>
      <c r="K7752" s="4">
        <v>13533</v>
      </c>
      <c r="L7752" s="4">
        <v>0</v>
      </c>
      <c r="M7752" s="4">
        <v>0</v>
      </c>
      <c r="N7752" s="4">
        <v>10000</v>
      </c>
      <c r="O7752" s="4">
        <v>0</v>
      </c>
      <c r="P7752" s="4">
        <v>10000</v>
      </c>
      <c r="Q7752" s="4">
        <v>11585</v>
      </c>
      <c r="R7752" s="4" t="b">
        <f t="shared" si="208"/>
        <v>0</v>
      </c>
      <c r="S7752" s="4">
        <v>0</v>
      </c>
    </row>
    <row r="7753" spans="1:19" ht="14.25" customHeight="1">
      <c r="A7753" s="4" t="s">
        <v>4487</v>
      </c>
      <c r="B7753" s="5"/>
      <c r="C7753" s="4">
        <v>0</v>
      </c>
      <c r="E7753" s="4" t="b">
        <f t="shared" si="207"/>
        <v>0</v>
      </c>
      <c r="F7753" s="4">
        <v>0</v>
      </c>
      <c r="G7753" s="4">
        <v>7302</v>
      </c>
      <c r="H7753" s="6">
        <v>43874</v>
      </c>
      <c r="I7753" s="4" t="s">
        <v>1074</v>
      </c>
      <c r="J7753" s="4" t="s">
        <v>40</v>
      </c>
      <c r="K7753" s="4">
        <v>13613</v>
      </c>
      <c r="L7753" s="4">
        <v>0</v>
      </c>
      <c r="M7753" s="4">
        <v>0</v>
      </c>
      <c r="N7753" s="4">
        <v>10000</v>
      </c>
      <c r="O7753" s="4">
        <v>0</v>
      </c>
      <c r="P7753" s="4">
        <v>20000</v>
      </c>
      <c r="Q7753" s="4">
        <v>11586</v>
      </c>
      <c r="R7753" s="4" t="b">
        <f t="shared" si="208"/>
        <v>0</v>
      </c>
      <c r="S7753" s="4">
        <v>0</v>
      </c>
    </row>
    <row r="7754" spans="1:19" ht="14.25" customHeight="1">
      <c r="A7754" s="4" t="s">
        <v>4487</v>
      </c>
      <c r="B7754" s="5"/>
      <c r="C7754" s="4">
        <v>0</v>
      </c>
      <c r="E7754" s="4" t="b">
        <f t="shared" si="207"/>
        <v>0</v>
      </c>
      <c r="F7754" s="4">
        <v>0</v>
      </c>
      <c r="G7754" s="4">
        <v>7302</v>
      </c>
      <c r="H7754" s="6">
        <v>43903</v>
      </c>
      <c r="I7754" s="4" t="s">
        <v>4493</v>
      </c>
      <c r="J7754" s="4" t="s">
        <v>40</v>
      </c>
      <c r="K7754" s="4">
        <v>13671</v>
      </c>
      <c r="L7754" s="4">
        <v>0</v>
      </c>
      <c r="M7754" s="4">
        <v>0</v>
      </c>
      <c r="N7754" s="4">
        <v>10000</v>
      </c>
      <c r="O7754" s="4">
        <v>0</v>
      </c>
      <c r="P7754" s="4">
        <v>30000</v>
      </c>
      <c r="Q7754" s="4">
        <v>11587</v>
      </c>
      <c r="R7754" s="4" t="b">
        <f t="shared" si="208"/>
        <v>0</v>
      </c>
      <c r="S7754" s="4">
        <v>0</v>
      </c>
    </row>
    <row r="7755" spans="1:19" ht="14.25" customHeight="1">
      <c r="A7755" s="4" t="s">
        <v>4487</v>
      </c>
      <c r="B7755" s="5"/>
      <c r="C7755" s="4">
        <v>0</v>
      </c>
      <c r="E7755" s="4" t="b">
        <f t="shared" si="207"/>
        <v>0</v>
      </c>
      <c r="F7755" s="4">
        <v>0</v>
      </c>
      <c r="G7755" s="4">
        <v>7302</v>
      </c>
      <c r="H7755" s="6">
        <v>43937</v>
      </c>
      <c r="I7755" s="4" t="s">
        <v>1249</v>
      </c>
      <c r="J7755" s="4" t="s">
        <v>40</v>
      </c>
      <c r="K7755" s="4">
        <v>13736</v>
      </c>
      <c r="L7755" s="4">
        <v>0</v>
      </c>
      <c r="M7755" s="4">
        <v>0</v>
      </c>
      <c r="N7755" s="4">
        <v>10000</v>
      </c>
      <c r="O7755" s="4">
        <v>0</v>
      </c>
      <c r="P7755" s="4">
        <v>40000</v>
      </c>
      <c r="Q7755" s="4">
        <v>11588</v>
      </c>
      <c r="R7755" s="4" t="b">
        <f t="shared" si="208"/>
        <v>0</v>
      </c>
      <c r="S7755" s="4">
        <v>0</v>
      </c>
    </row>
    <row r="7756" spans="1:19" ht="14.25" customHeight="1">
      <c r="A7756" s="4" t="s">
        <v>4487</v>
      </c>
      <c r="B7756" s="5"/>
      <c r="C7756" s="4">
        <v>0</v>
      </c>
      <c r="E7756" s="4" t="b">
        <f t="shared" si="207"/>
        <v>0</v>
      </c>
      <c r="F7756" s="4">
        <v>0</v>
      </c>
      <c r="G7756" s="4">
        <v>7302</v>
      </c>
      <c r="H7756" s="6">
        <v>44025</v>
      </c>
      <c r="I7756" s="4" t="s">
        <v>4494</v>
      </c>
      <c r="J7756" s="4" t="s">
        <v>40</v>
      </c>
      <c r="K7756" s="4">
        <v>13943</v>
      </c>
      <c r="L7756" s="4">
        <v>0</v>
      </c>
      <c r="M7756" s="4">
        <v>0</v>
      </c>
      <c r="N7756" s="4">
        <v>10000</v>
      </c>
      <c r="O7756" s="4">
        <v>0</v>
      </c>
      <c r="P7756" s="4">
        <v>50000</v>
      </c>
      <c r="Q7756" s="4">
        <v>11589</v>
      </c>
      <c r="R7756" s="4" t="b">
        <f t="shared" si="208"/>
        <v>0</v>
      </c>
      <c r="S7756" s="4">
        <v>0</v>
      </c>
    </row>
    <row r="7757" spans="1:19" ht="14.25" customHeight="1">
      <c r="A7757" s="4" t="s">
        <v>4487</v>
      </c>
      <c r="B7757" s="5" t="s">
        <v>4495</v>
      </c>
      <c r="C7757" s="4">
        <v>0</v>
      </c>
      <c r="D7757" s="4" t="s">
        <v>4495</v>
      </c>
      <c r="E7757" s="4" t="b">
        <f t="shared" si="207"/>
        <v>0</v>
      </c>
      <c r="F7757" s="4">
        <v>0</v>
      </c>
      <c r="G7757" s="4">
        <v>7302</v>
      </c>
      <c r="H7757" s="3" t="s">
        <v>21</v>
      </c>
      <c r="K7757" s="4">
        <v>0</v>
      </c>
      <c r="L7757" s="4">
        <v>0</v>
      </c>
      <c r="M7757" s="4">
        <v>0</v>
      </c>
      <c r="N7757" s="4">
        <v>50000</v>
      </c>
      <c r="O7757" s="4">
        <v>0</v>
      </c>
      <c r="P7757" s="4">
        <v>50000</v>
      </c>
      <c r="Q7757" s="4">
        <v>11590</v>
      </c>
      <c r="R7757" s="4" t="b">
        <f t="shared" si="208"/>
        <v>0</v>
      </c>
      <c r="S7757" s="4">
        <v>0</v>
      </c>
    </row>
    <row r="7758" spans="1:19" ht="14.25" customHeight="1">
      <c r="A7758" s="4" t="s">
        <v>4487</v>
      </c>
      <c r="B7758" s="5" t="s">
        <v>705</v>
      </c>
      <c r="C7758" s="4">
        <v>0</v>
      </c>
      <c r="D7758" s="9" t="s">
        <v>4496</v>
      </c>
      <c r="E7758" s="4" t="b">
        <f t="shared" si="207"/>
        <v>0</v>
      </c>
      <c r="F7758" s="4">
        <v>0</v>
      </c>
      <c r="G7758" s="4">
        <v>7402</v>
      </c>
      <c r="H7758" s="3" t="s">
        <v>21</v>
      </c>
      <c r="K7758" s="4">
        <v>0</v>
      </c>
      <c r="L7758" s="4">
        <v>120000</v>
      </c>
      <c r="M7758" s="4">
        <v>0</v>
      </c>
      <c r="N7758" s="4">
        <v>0</v>
      </c>
      <c r="O7758" s="4">
        <v>0</v>
      </c>
      <c r="P7758" s="4">
        <v>0</v>
      </c>
      <c r="Q7758" s="4">
        <v>11591</v>
      </c>
      <c r="R7758" s="4" t="b">
        <f t="shared" si="208"/>
        <v>0</v>
      </c>
      <c r="S7758" s="4">
        <v>0</v>
      </c>
    </row>
    <row r="7759" spans="1:19" ht="14.25" customHeight="1">
      <c r="A7759" s="4" t="s">
        <v>4487</v>
      </c>
      <c r="B7759" s="5"/>
      <c r="C7759" s="4">
        <v>0</v>
      </c>
      <c r="E7759" s="4" t="b">
        <f t="shared" si="207"/>
        <v>0</v>
      </c>
      <c r="F7759" s="4">
        <v>0</v>
      </c>
      <c r="G7759" s="4">
        <v>7402</v>
      </c>
      <c r="H7759" s="6">
        <v>43840</v>
      </c>
      <c r="I7759" s="4" t="s">
        <v>1206</v>
      </c>
      <c r="J7759" s="4" t="s">
        <v>40</v>
      </c>
      <c r="K7759" s="4">
        <v>13534</v>
      </c>
      <c r="L7759" s="4">
        <v>0</v>
      </c>
      <c r="M7759" s="4">
        <v>0</v>
      </c>
      <c r="N7759" s="4">
        <v>10000</v>
      </c>
      <c r="O7759" s="4">
        <v>0</v>
      </c>
      <c r="P7759" s="4">
        <v>10000</v>
      </c>
      <c r="Q7759" s="4">
        <v>11592</v>
      </c>
      <c r="R7759" s="4" t="b">
        <f t="shared" si="208"/>
        <v>0</v>
      </c>
      <c r="S7759" s="4">
        <v>0</v>
      </c>
    </row>
    <row r="7760" spans="1:19" ht="14.25" customHeight="1">
      <c r="A7760" s="4" t="s">
        <v>4487</v>
      </c>
      <c r="B7760" s="5"/>
      <c r="C7760" s="4">
        <v>0</v>
      </c>
      <c r="E7760" s="4" t="b">
        <f t="shared" si="207"/>
        <v>0</v>
      </c>
      <c r="F7760" s="4">
        <v>0</v>
      </c>
      <c r="G7760" s="4">
        <v>7402</v>
      </c>
      <c r="H7760" s="6">
        <v>43866</v>
      </c>
      <c r="I7760" s="4" t="s">
        <v>1074</v>
      </c>
      <c r="J7760" s="4" t="s">
        <v>40</v>
      </c>
      <c r="K7760" s="4">
        <v>13604</v>
      </c>
      <c r="L7760" s="4">
        <v>0</v>
      </c>
      <c r="M7760" s="4">
        <v>0</v>
      </c>
      <c r="N7760" s="4">
        <v>10000</v>
      </c>
      <c r="O7760" s="4">
        <v>0</v>
      </c>
      <c r="P7760" s="4">
        <v>20000</v>
      </c>
      <c r="Q7760" s="4">
        <v>11593</v>
      </c>
      <c r="R7760" s="4" t="b">
        <f t="shared" si="208"/>
        <v>0</v>
      </c>
      <c r="S7760" s="4">
        <v>0</v>
      </c>
    </row>
    <row r="7761" spans="1:19" ht="14.25" customHeight="1">
      <c r="A7761" s="4" t="s">
        <v>4487</v>
      </c>
      <c r="B7761" s="5"/>
      <c r="C7761" s="4">
        <v>0</v>
      </c>
      <c r="E7761" s="4" t="b">
        <f t="shared" si="207"/>
        <v>0</v>
      </c>
      <c r="F7761" s="4">
        <v>0</v>
      </c>
      <c r="G7761" s="4">
        <v>7402</v>
      </c>
      <c r="H7761" s="6">
        <v>43899</v>
      </c>
      <c r="I7761" s="4" t="s">
        <v>1075</v>
      </c>
      <c r="J7761" s="4" t="s">
        <v>40</v>
      </c>
      <c r="K7761" s="4">
        <v>13670</v>
      </c>
      <c r="L7761" s="4">
        <v>0</v>
      </c>
      <c r="M7761" s="4">
        <v>0</v>
      </c>
      <c r="N7761" s="4">
        <v>10000</v>
      </c>
      <c r="O7761" s="4">
        <v>0</v>
      </c>
      <c r="P7761" s="4">
        <v>30000</v>
      </c>
      <c r="Q7761" s="4">
        <v>11594</v>
      </c>
      <c r="R7761" s="4" t="b">
        <f t="shared" si="208"/>
        <v>0</v>
      </c>
      <c r="S7761" s="4">
        <v>0</v>
      </c>
    </row>
    <row r="7762" spans="1:19" ht="14.25" customHeight="1">
      <c r="A7762" s="4" t="s">
        <v>4487</v>
      </c>
      <c r="B7762" s="5"/>
      <c r="C7762" s="4">
        <v>0</v>
      </c>
      <c r="E7762" s="4" t="b">
        <f t="shared" si="207"/>
        <v>0</v>
      </c>
      <c r="F7762" s="4">
        <v>0</v>
      </c>
      <c r="G7762" s="4">
        <v>7402</v>
      </c>
      <c r="H7762" s="6">
        <v>43934</v>
      </c>
      <c r="I7762" s="4" t="s">
        <v>1249</v>
      </c>
      <c r="J7762" s="4" t="s">
        <v>40</v>
      </c>
      <c r="K7762" s="4">
        <v>13735</v>
      </c>
      <c r="L7762" s="4">
        <v>0</v>
      </c>
      <c r="M7762" s="4">
        <v>0</v>
      </c>
      <c r="N7762" s="4">
        <v>10000</v>
      </c>
      <c r="O7762" s="4">
        <v>0</v>
      </c>
      <c r="P7762" s="4">
        <v>40000</v>
      </c>
      <c r="Q7762" s="4">
        <v>11595</v>
      </c>
      <c r="R7762" s="4" t="b">
        <f t="shared" si="208"/>
        <v>0</v>
      </c>
      <c r="S7762" s="4">
        <v>0</v>
      </c>
    </row>
    <row r="7763" spans="1:19" ht="14.25" customHeight="1">
      <c r="A7763" s="4" t="s">
        <v>4487</v>
      </c>
      <c r="B7763" s="5"/>
      <c r="C7763" s="4">
        <v>0</v>
      </c>
      <c r="E7763" s="4" t="b">
        <f t="shared" si="207"/>
        <v>0</v>
      </c>
      <c r="F7763" s="4">
        <v>0</v>
      </c>
      <c r="G7763" s="4">
        <v>7402</v>
      </c>
      <c r="H7763" s="6">
        <v>43958</v>
      </c>
      <c r="I7763" s="4" t="s">
        <v>1250</v>
      </c>
      <c r="J7763" s="4" t="s">
        <v>40</v>
      </c>
      <c r="K7763" s="4">
        <v>13802</v>
      </c>
      <c r="L7763" s="4">
        <v>0</v>
      </c>
      <c r="M7763" s="4">
        <v>0</v>
      </c>
      <c r="N7763" s="4">
        <v>10000</v>
      </c>
      <c r="O7763" s="4">
        <v>0</v>
      </c>
      <c r="P7763" s="4">
        <v>50000</v>
      </c>
      <c r="Q7763" s="4">
        <v>11596</v>
      </c>
      <c r="R7763" s="4" t="b">
        <f t="shared" si="208"/>
        <v>0</v>
      </c>
      <c r="S7763" s="4">
        <v>0</v>
      </c>
    </row>
    <row r="7764" spans="1:19" ht="14.25" customHeight="1">
      <c r="A7764" s="4" t="s">
        <v>4487</v>
      </c>
      <c r="B7764" s="5"/>
      <c r="C7764" s="4">
        <v>0</v>
      </c>
      <c r="E7764" s="4" t="b">
        <f t="shared" si="207"/>
        <v>0</v>
      </c>
      <c r="F7764" s="4">
        <v>0</v>
      </c>
      <c r="G7764" s="4">
        <v>7402</v>
      </c>
      <c r="H7764" s="6">
        <v>43990</v>
      </c>
      <c r="I7764" s="4" t="s">
        <v>2847</v>
      </c>
      <c r="J7764" s="4" t="s">
        <v>40</v>
      </c>
      <c r="K7764" s="4">
        <v>13870</v>
      </c>
      <c r="L7764" s="4">
        <v>0</v>
      </c>
      <c r="M7764" s="4">
        <v>0</v>
      </c>
      <c r="N7764" s="4">
        <v>10000</v>
      </c>
      <c r="O7764" s="4">
        <v>0</v>
      </c>
      <c r="P7764" s="4">
        <v>60000</v>
      </c>
      <c r="Q7764" s="4">
        <v>11597</v>
      </c>
      <c r="R7764" s="4" t="b">
        <f t="shared" si="208"/>
        <v>0</v>
      </c>
      <c r="S7764" s="4">
        <v>0</v>
      </c>
    </row>
    <row r="7765" spans="1:19" ht="14.25" customHeight="1">
      <c r="A7765" s="4" t="s">
        <v>4487</v>
      </c>
      <c r="B7765" s="5"/>
      <c r="C7765" s="4">
        <v>0</v>
      </c>
      <c r="E7765" s="4" t="b">
        <f t="shared" si="207"/>
        <v>0</v>
      </c>
      <c r="F7765" s="4">
        <v>0</v>
      </c>
      <c r="G7765" s="4">
        <v>7402</v>
      </c>
      <c r="H7765" s="6">
        <v>44018</v>
      </c>
      <c r="I7765" s="4" t="s">
        <v>1972</v>
      </c>
      <c r="J7765" s="4" t="s">
        <v>40</v>
      </c>
      <c r="K7765" s="4">
        <v>13942</v>
      </c>
      <c r="L7765" s="4">
        <v>0</v>
      </c>
      <c r="M7765" s="4">
        <v>0</v>
      </c>
      <c r="N7765" s="4">
        <v>10000</v>
      </c>
      <c r="O7765" s="4">
        <v>0</v>
      </c>
      <c r="P7765" s="4">
        <v>70000</v>
      </c>
      <c r="Q7765" s="4">
        <v>11598</v>
      </c>
      <c r="R7765" s="4" t="b">
        <f t="shared" si="208"/>
        <v>0</v>
      </c>
      <c r="S7765" s="4">
        <v>0</v>
      </c>
    </row>
    <row r="7766" spans="1:19" ht="14.25" customHeight="1">
      <c r="A7766" s="4" t="s">
        <v>4487</v>
      </c>
      <c r="B7766" s="5"/>
      <c r="C7766" s="4">
        <v>0</v>
      </c>
      <c r="E7766" s="4" t="b">
        <f t="shared" si="207"/>
        <v>0</v>
      </c>
      <c r="F7766" s="4">
        <v>0</v>
      </c>
      <c r="G7766" s="4">
        <v>7402</v>
      </c>
      <c r="H7766" s="6">
        <v>44049</v>
      </c>
      <c r="I7766" s="4" t="s">
        <v>1312</v>
      </c>
      <c r="J7766" s="4" t="s">
        <v>40</v>
      </c>
      <c r="K7766" s="4">
        <v>14017</v>
      </c>
      <c r="L7766" s="4">
        <v>0</v>
      </c>
      <c r="M7766" s="4">
        <v>0</v>
      </c>
      <c r="N7766" s="4">
        <v>10000</v>
      </c>
      <c r="O7766" s="4">
        <v>0</v>
      </c>
      <c r="P7766" s="4">
        <v>80000</v>
      </c>
      <c r="Q7766" s="4">
        <v>11599</v>
      </c>
      <c r="R7766" s="4" t="b">
        <f t="shared" si="208"/>
        <v>0</v>
      </c>
      <c r="S7766" s="4">
        <v>0</v>
      </c>
    </row>
    <row r="7767" spans="1:19" ht="14.25" customHeight="1">
      <c r="A7767" s="4" t="s">
        <v>4487</v>
      </c>
      <c r="B7767" s="5"/>
      <c r="C7767" s="4">
        <v>0</v>
      </c>
      <c r="E7767" s="4" t="b">
        <f t="shared" si="207"/>
        <v>0</v>
      </c>
      <c r="F7767" s="4">
        <v>0</v>
      </c>
      <c r="G7767" s="4">
        <v>7402</v>
      </c>
      <c r="H7767" s="6">
        <v>44081</v>
      </c>
      <c r="I7767" s="4" t="s">
        <v>1329</v>
      </c>
      <c r="J7767" s="4" t="s">
        <v>40</v>
      </c>
      <c r="K7767" s="4">
        <v>14090</v>
      </c>
      <c r="L7767" s="4">
        <v>0</v>
      </c>
      <c r="M7767" s="4">
        <v>0</v>
      </c>
      <c r="N7767" s="4">
        <v>10000</v>
      </c>
      <c r="O7767" s="4">
        <v>0</v>
      </c>
      <c r="P7767" s="4">
        <v>90000</v>
      </c>
      <c r="Q7767" s="4">
        <v>11600</v>
      </c>
      <c r="R7767" s="4" t="b">
        <f t="shared" si="208"/>
        <v>0</v>
      </c>
      <c r="S7767" s="4">
        <v>0</v>
      </c>
    </row>
    <row r="7768" spans="1:19" ht="14.25" customHeight="1">
      <c r="A7768" s="4" t="s">
        <v>4487</v>
      </c>
      <c r="B7768" s="5"/>
      <c r="C7768" s="4">
        <v>0</v>
      </c>
      <c r="E7768" s="4" t="b">
        <f t="shared" si="207"/>
        <v>0</v>
      </c>
      <c r="F7768" s="4">
        <v>0</v>
      </c>
      <c r="G7768" s="4">
        <v>7402</v>
      </c>
      <c r="H7768" s="6">
        <v>44127</v>
      </c>
      <c r="I7768" s="4" t="s">
        <v>1330</v>
      </c>
      <c r="J7768" s="4" t="s">
        <v>40</v>
      </c>
      <c r="K7768" s="4">
        <v>14161</v>
      </c>
      <c r="L7768" s="4">
        <v>0</v>
      </c>
      <c r="M7768" s="4">
        <v>0</v>
      </c>
      <c r="N7768" s="4">
        <v>10000</v>
      </c>
      <c r="O7768" s="4">
        <v>0</v>
      </c>
      <c r="P7768" s="4">
        <v>100000</v>
      </c>
      <c r="Q7768" s="4">
        <v>11601</v>
      </c>
      <c r="R7768" s="4" t="b">
        <f t="shared" si="208"/>
        <v>0</v>
      </c>
      <c r="S7768" s="4">
        <v>0</v>
      </c>
    </row>
    <row r="7769" spans="1:19" ht="14.25" customHeight="1">
      <c r="A7769" s="4" t="s">
        <v>4487</v>
      </c>
      <c r="B7769" s="5"/>
      <c r="C7769" s="4">
        <v>0</v>
      </c>
      <c r="E7769" s="4" t="b">
        <f t="shared" si="207"/>
        <v>0</v>
      </c>
      <c r="F7769" s="4">
        <v>0</v>
      </c>
      <c r="G7769" s="4">
        <v>7402</v>
      </c>
      <c r="H7769" s="6">
        <v>44172</v>
      </c>
      <c r="I7769" s="4" t="s">
        <v>4497</v>
      </c>
      <c r="J7769" s="4" t="s">
        <v>40</v>
      </c>
      <c r="K7769" s="4">
        <v>14303</v>
      </c>
      <c r="L7769" s="4">
        <v>0</v>
      </c>
      <c r="M7769" s="4">
        <v>0</v>
      </c>
      <c r="N7769" s="4">
        <v>20000</v>
      </c>
      <c r="O7769" s="4">
        <v>0</v>
      </c>
      <c r="P7769" s="4">
        <v>120000</v>
      </c>
      <c r="Q7769" s="4">
        <v>11602</v>
      </c>
      <c r="R7769" s="4" t="b">
        <f t="shared" si="208"/>
        <v>0</v>
      </c>
      <c r="S7769" s="4">
        <v>0</v>
      </c>
    </row>
    <row r="7770" spans="1:19" ht="14.25" customHeight="1">
      <c r="A7770" s="4" t="s">
        <v>4487</v>
      </c>
      <c r="B7770" s="5" t="s">
        <v>4498</v>
      </c>
      <c r="C7770" s="4">
        <v>0</v>
      </c>
      <c r="D7770" s="4" t="s">
        <v>4498</v>
      </c>
      <c r="E7770" s="4" t="b">
        <f t="shared" si="207"/>
        <v>0</v>
      </c>
      <c r="F7770" s="4">
        <v>0</v>
      </c>
      <c r="G7770" s="4">
        <v>7402</v>
      </c>
      <c r="H7770" s="3" t="s">
        <v>21</v>
      </c>
      <c r="K7770" s="4">
        <v>0</v>
      </c>
      <c r="L7770" s="4">
        <v>0</v>
      </c>
      <c r="M7770" s="4">
        <v>0</v>
      </c>
      <c r="N7770" s="4">
        <v>120000</v>
      </c>
      <c r="O7770" s="4">
        <v>0</v>
      </c>
      <c r="P7770" s="4">
        <v>120000</v>
      </c>
      <c r="Q7770" s="4">
        <v>11603</v>
      </c>
      <c r="R7770" s="4" t="b">
        <f t="shared" si="208"/>
        <v>0</v>
      </c>
      <c r="S7770" s="4">
        <v>0</v>
      </c>
    </row>
    <row r="7771" spans="1:19" ht="14.25" customHeight="1">
      <c r="A7771" s="4" t="s">
        <v>4487</v>
      </c>
      <c r="B7771" s="5" t="s">
        <v>4499</v>
      </c>
      <c r="C7771" s="4">
        <v>0</v>
      </c>
      <c r="D7771" s="4" t="s">
        <v>4499</v>
      </c>
      <c r="E7771" s="4" t="b">
        <f t="shared" si="207"/>
        <v>0</v>
      </c>
      <c r="F7771" s="4">
        <v>0</v>
      </c>
      <c r="G7771" s="4">
        <v>0</v>
      </c>
      <c r="H7771" s="3" t="s">
        <v>21</v>
      </c>
      <c r="K7771" s="4">
        <v>0</v>
      </c>
      <c r="L7771" s="4">
        <v>0</v>
      </c>
      <c r="M7771" s="4">
        <v>0</v>
      </c>
      <c r="N7771" s="4">
        <v>300000</v>
      </c>
      <c r="O7771" s="4">
        <v>0</v>
      </c>
      <c r="P7771" s="4">
        <v>300000</v>
      </c>
      <c r="Q7771" s="4">
        <v>11610</v>
      </c>
      <c r="R7771" s="4" t="b">
        <f t="shared" ref="R7771:R7774" si="209">TRUE()</f>
        <v>1</v>
      </c>
      <c r="S7771" s="4">
        <v>0</v>
      </c>
    </row>
    <row r="7772" spans="1:19" ht="14.25" customHeight="1">
      <c r="A7772" s="4" t="s">
        <v>4482</v>
      </c>
      <c r="B7772" s="5" t="s">
        <v>4500</v>
      </c>
      <c r="C7772" s="4">
        <v>0</v>
      </c>
      <c r="D7772" s="4" t="s">
        <v>4500</v>
      </c>
      <c r="E7772" s="4" t="b">
        <f t="shared" si="207"/>
        <v>0</v>
      </c>
      <c r="F7772" s="4">
        <v>0</v>
      </c>
      <c r="G7772" s="4">
        <v>0</v>
      </c>
      <c r="H7772" s="3" t="s">
        <v>21</v>
      </c>
      <c r="K7772" s="4">
        <v>0</v>
      </c>
      <c r="L7772" s="4">
        <v>0</v>
      </c>
      <c r="M7772" s="4">
        <v>0</v>
      </c>
      <c r="N7772" s="4">
        <v>3056580.66</v>
      </c>
      <c r="O7772" s="4">
        <v>0</v>
      </c>
      <c r="P7772" s="4">
        <v>3056580.66</v>
      </c>
      <c r="Q7772" s="4">
        <v>11611</v>
      </c>
      <c r="R7772" s="4" t="b">
        <f t="shared" si="209"/>
        <v>1</v>
      </c>
      <c r="S7772" s="4">
        <v>0</v>
      </c>
    </row>
    <row r="7773" spans="1:19" ht="14.25" customHeight="1">
      <c r="A7773" s="4" t="s">
        <v>4501</v>
      </c>
      <c r="B7773" s="5" t="s">
        <v>4502</v>
      </c>
      <c r="C7773" s="4">
        <v>2</v>
      </c>
      <c r="D7773" s="4" t="s">
        <v>4502</v>
      </c>
      <c r="E7773" s="4" t="b">
        <f t="shared" si="207"/>
        <v>0</v>
      </c>
      <c r="F7773" s="4">
        <v>0</v>
      </c>
      <c r="G7773" s="4">
        <v>0</v>
      </c>
      <c r="H7773" s="3" t="s">
        <v>21</v>
      </c>
      <c r="K7773" s="4">
        <v>0</v>
      </c>
      <c r="L7773" s="4">
        <v>11544</v>
      </c>
      <c r="M7773" s="4">
        <v>608</v>
      </c>
      <c r="N7773" s="4">
        <v>0</v>
      </c>
      <c r="O7773" s="4">
        <v>0</v>
      </c>
      <c r="P7773" s="4">
        <v>0</v>
      </c>
      <c r="Q7773" s="4">
        <v>11689</v>
      </c>
      <c r="R7773" s="4" t="b">
        <f t="shared" si="209"/>
        <v>1</v>
      </c>
      <c r="S7773" s="4">
        <v>0</v>
      </c>
    </row>
    <row r="7774" spans="1:19" ht="14.25" customHeight="1">
      <c r="A7774" s="4" t="s">
        <v>4503</v>
      </c>
      <c r="B7774" s="5" t="s">
        <v>4121</v>
      </c>
      <c r="C7774" s="4">
        <v>0</v>
      </c>
      <c r="D7774" s="4" t="s">
        <v>4121</v>
      </c>
      <c r="E7774" s="4" t="b">
        <f>TRUE()</f>
        <v>1</v>
      </c>
      <c r="F7774" s="4">
        <v>0</v>
      </c>
      <c r="G7774" s="4">
        <v>0</v>
      </c>
      <c r="H7774" s="3" t="s">
        <v>21</v>
      </c>
      <c r="K7774" s="4">
        <v>0</v>
      </c>
      <c r="L7774" s="4">
        <v>5772</v>
      </c>
      <c r="M7774" s="4">
        <v>304</v>
      </c>
      <c r="N7774" s="4">
        <v>0</v>
      </c>
      <c r="O7774" s="4">
        <v>0</v>
      </c>
      <c r="P7774" s="4">
        <v>0</v>
      </c>
      <c r="Q7774" s="4">
        <v>11695</v>
      </c>
      <c r="R7774" s="4" t="b">
        <f t="shared" si="209"/>
        <v>1</v>
      </c>
      <c r="S7774" s="4">
        <v>0</v>
      </c>
    </row>
    <row r="7775" spans="1:19" ht="14.25" customHeight="1">
      <c r="A7775" s="4" t="s">
        <v>4503</v>
      </c>
      <c r="B7775" s="5" t="s">
        <v>229</v>
      </c>
      <c r="C7775" s="4">
        <v>0</v>
      </c>
      <c r="D7775" s="4" t="s">
        <v>229</v>
      </c>
      <c r="E7775" s="4" t="b">
        <f t="shared" ref="E7775:E7804" si="210">FALSE()</f>
        <v>0</v>
      </c>
      <c r="F7775" s="4">
        <v>0</v>
      </c>
      <c r="G7775" s="4">
        <v>2501</v>
      </c>
      <c r="H7775" s="3" t="s">
        <v>21</v>
      </c>
      <c r="K7775" s="4">
        <v>0</v>
      </c>
      <c r="L7775" s="4">
        <v>3590</v>
      </c>
      <c r="M7775" s="4">
        <v>0</v>
      </c>
      <c r="N7775" s="4">
        <v>0</v>
      </c>
      <c r="O7775" s="4">
        <v>0</v>
      </c>
      <c r="P7775" s="4">
        <v>0</v>
      </c>
      <c r="Q7775" s="4">
        <v>11702</v>
      </c>
      <c r="R7775" s="4" t="b">
        <f t="shared" ref="R7775:R7796" si="211">FALSE()</f>
        <v>0</v>
      </c>
      <c r="S7775" s="4">
        <v>0</v>
      </c>
    </row>
    <row r="7776" spans="1:19" ht="14.25" customHeight="1">
      <c r="A7776" s="4" t="s">
        <v>4503</v>
      </c>
      <c r="B7776" s="5"/>
      <c r="C7776" s="4">
        <v>0</v>
      </c>
      <c r="E7776" s="4" t="b">
        <f t="shared" si="210"/>
        <v>0</v>
      </c>
      <c r="F7776" s="4">
        <v>0</v>
      </c>
      <c r="G7776" s="4">
        <v>2501</v>
      </c>
      <c r="H7776" s="6">
        <v>44195</v>
      </c>
      <c r="I7776" s="4" t="s">
        <v>1335</v>
      </c>
      <c r="J7776" s="4" t="s">
        <v>1266</v>
      </c>
      <c r="K7776" s="4">
        <v>587</v>
      </c>
      <c r="L7776" s="4">
        <v>0</v>
      </c>
      <c r="M7776" s="4">
        <v>0</v>
      </c>
      <c r="N7776" s="4">
        <v>3590</v>
      </c>
      <c r="O7776" s="4">
        <v>0</v>
      </c>
      <c r="P7776" s="4">
        <v>3590</v>
      </c>
      <c r="Q7776" s="4">
        <v>11703</v>
      </c>
      <c r="R7776" s="4" t="b">
        <f t="shared" si="211"/>
        <v>0</v>
      </c>
      <c r="S7776" s="4">
        <v>0</v>
      </c>
    </row>
    <row r="7777" spans="1:19" ht="14.25" customHeight="1">
      <c r="A7777" s="4" t="s">
        <v>4503</v>
      </c>
      <c r="B7777" s="5" t="s">
        <v>4504</v>
      </c>
      <c r="C7777" s="4">
        <v>0</v>
      </c>
      <c r="D7777" s="4" t="s">
        <v>4504</v>
      </c>
      <c r="E7777" s="4" t="b">
        <f t="shared" si="210"/>
        <v>0</v>
      </c>
      <c r="F7777" s="4">
        <v>0</v>
      </c>
      <c r="G7777" s="4">
        <v>2501</v>
      </c>
      <c r="H7777" s="3" t="s">
        <v>21</v>
      </c>
      <c r="K7777" s="4">
        <v>0</v>
      </c>
      <c r="L7777" s="4">
        <v>0</v>
      </c>
      <c r="M7777" s="4">
        <v>0</v>
      </c>
      <c r="N7777" s="4">
        <v>3590</v>
      </c>
      <c r="O7777" s="4">
        <v>0</v>
      </c>
      <c r="P7777" s="4">
        <v>3590</v>
      </c>
      <c r="Q7777" s="4">
        <v>11704</v>
      </c>
      <c r="R7777" s="4" t="b">
        <f t="shared" si="211"/>
        <v>0</v>
      </c>
      <c r="S7777" s="4">
        <v>0</v>
      </c>
    </row>
    <row r="7778" spans="1:19" ht="14.25" customHeight="1">
      <c r="A7778" s="4" t="s">
        <v>4503</v>
      </c>
      <c r="B7778" s="5" t="s">
        <v>345</v>
      </c>
      <c r="C7778" s="4">
        <v>0</v>
      </c>
      <c r="D7778" s="4" t="s">
        <v>345</v>
      </c>
      <c r="E7778" s="4" t="b">
        <f t="shared" si="210"/>
        <v>0</v>
      </c>
      <c r="F7778" s="4">
        <v>0</v>
      </c>
      <c r="G7778" s="4">
        <v>3502</v>
      </c>
      <c r="H7778" s="3" t="s">
        <v>21</v>
      </c>
      <c r="K7778" s="4">
        <v>0</v>
      </c>
      <c r="L7778" s="4">
        <v>369</v>
      </c>
      <c r="M7778" s="4">
        <v>0</v>
      </c>
      <c r="N7778" s="4">
        <v>0</v>
      </c>
      <c r="O7778" s="4">
        <v>0</v>
      </c>
      <c r="P7778" s="4">
        <v>0</v>
      </c>
      <c r="Q7778" s="4">
        <v>11707</v>
      </c>
      <c r="R7778" s="4" t="b">
        <f t="shared" si="211"/>
        <v>0</v>
      </c>
      <c r="S7778" s="4">
        <v>0</v>
      </c>
    </row>
    <row r="7779" spans="1:19" ht="14.25" customHeight="1">
      <c r="A7779" s="4" t="s">
        <v>4503</v>
      </c>
      <c r="B7779" s="5"/>
      <c r="C7779" s="4">
        <v>0</v>
      </c>
      <c r="E7779" s="4" t="b">
        <f t="shared" si="210"/>
        <v>0</v>
      </c>
      <c r="F7779" s="4">
        <v>0</v>
      </c>
      <c r="G7779" s="4">
        <v>3502</v>
      </c>
      <c r="H7779" s="6">
        <v>44179</v>
      </c>
      <c r="I7779" s="4" t="s">
        <v>1335</v>
      </c>
      <c r="J7779" s="4" t="s">
        <v>40</v>
      </c>
      <c r="K7779" s="4">
        <v>14310</v>
      </c>
      <c r="L7779" s="4">
        <v>0</v>
      </c>
      <c r="M7779" s="4">
        <v>0</v>
      </c>
      <c r="N7779" s="4">
        <v>369</v>
      </c>
      <c r="O7779" s="4">
        <v>0</v>
      </c>
      <c r="P7779" s="4">
        <v>369</v>
      </c>
      <c r="Q7779" s="4">
        <v>11708</v>
      </c>
      <c r="R7779" s="4" t="b">
        <f t="shared" si="211"/>
        <v>0</v>
      </c>
      <c r="S7779" s="4">
        <v>0</v>
      </c>
    </row>
    <row r="7780" spans="1:19" ht="14.25" customHeight="1">
      <c r="A7780" s="4" t="s">
        <v>4503</v>
      </c>
      <c r="B7780" s="5" t="s">
        <v>4505</v>
      </c>
      <c r="C7780" s="4">
        <v>0</v>
      </c>
      <c r="D7780" s="4" t="s">
        <v>4505</v>
      </c>
      <c r="E7780" s="4" t="b">
        <f t="shared" si="210"/>
        <v>0</v>
      </c>
      <c r="F7780" s="4">
        <v>0</v>
      </c>
      <c r="G7780" s="4">
        <v>3502</v>
      </c>
      <c r="H7780" s="3" t="s">
        <v>21</v>
      </c>
      <c r="K7780" s="4">
        <v>0</v>
      </c>
      <c r="L7780" s="4">
        <v>0</v>
      </c>
      <c r="M7780" s="4">
        <v>0</v>
      </c>
      <c r="N7780" s="4">
        <v>369</v>
      </c>
      <c r="O7780" s="4">
        <v>0</v>
      </c>
      <c r="P7780" s="4">
        <v>369</v>
      </c>
      <c r="Q7780" s="4">
        <v>11709</v>
      </c>
      <c r="R7780" s="4" t="b">
        <f t="shared" si="211"/>
        <v>0</v>
      </c>
      <c r="S7780" s="4">
        <v>0</v>
      </c>
    </row>
    <row r="7781" spans="1:19" ht="14.25" customHeight="1">
      <c r="A7781" s="4" t="s">
        <v>4503</v>
      </c>
      <c r="B7781" s="5" t="s">
        <v>565</v>
      </c>
      <c r="C7781" s="4">
        <v>0</v>
      </c>
      <c r="D7781" s="4" t="s">
        <v>565</v>
      </c>
      <c r="E7781" s="4" t="b">
        <f t="shared" si="210"/>
        <v>0</v>
      </c>
      <c r="F7781" s="4">
        <v>0</v>
      </c>
      <c r="G7781" s="4">
        <v>6201</v>
      </c>
      <c r="H7781" s="3" t="s">
        <v>21</v>
      </c>
      <c r="K7781" s="4">
        <v>0</v>
      </c>
      <c r="L7781" s="4">
        <v>27</v>
      </c>
      <c r="M7781" s="4">
        <v>0</v>
      </c>
      <c r="N7781" s="4">
        <v>0</v>
      </c>
      <c r="O7781" s="4">
        <v>0</v>
      </c>
      <c r="P7781" s="4">
        <v>0</v>
      </c>
      <c r="Q7781" s="4">
        <v>11710</v>
      </c>
      <c r="R7781" s="4" t="b">
        <f t="shared" si="211"/>
        <v>0</v>
      </c>
      <c r="S7781" s="4">
        <v>0</v>
      </c>
    </row>
    <row r="7782" spans="1:19" ht="14.25" customHeight="1">
      <c r="A7782" s="4" t="s">
        <v>4503</v>
      </c>
      <c r="B7782" s="5"/>
      <c r="C7782" s="4">
        <v>0</v>
      </c>
      <c r="E7782" s="4" t="b">
        <f t="shared" si="210"/>
        <v>0</v>
      </c>
      <c r="F7782" s="4">
        <v>0</v>
      </c>
      <c r="G7782" s="4">
        <v>6201</v>
      </c>
      <c r="H7782" s="6">
        <v>44176</v>
      </c>
      <c r="I7782" s="4" t="s">
        <v>4497</v>
      </c>
      <c r="J7782" s="4" t="s">
        <v>40</v>
      </c>
      <c r="K7782" s="4">
        <v>14269</v>
      </c>
      <c r="L7782" s="4">
        <v>0</v>
      </c>
      <c r="M7782" s="4">
        <v>0</v>
      </c>
      <c r="N7782" s="4">
        <v>27</v>
      </c>
      <c r="O7782" s="4">
        <v>0</v>
      </c>
      <c r="P7782" s="4">
        <v>27</v>
      </c>
      <c r="Q7782" s="4">
        <v>11711</v>
      </c>
      <c r="R7782" s="4" t="b">
        <f t="shared" si="211"/>
        <v>0</v>
      </c>
      <c r="S7782" s="4">
        <v>0</v>
      </c>
    </row>
    <row r="7783" spans="1:19" ht="14.25" customHeight="1">
      <c r="A7783" s="4" t="s">
        <v>4503</v>
      </c>
      <c r="B7783" s="5" t="s">
        <v>4506</v>
      </c>
      <c r="C7783" s="4">
        <v>0</v>
      </c>
      <c r="D7783" s="4" t="s">
        <v>4506</v>
      </c>
      <c r="E7783" s="4" t="b">
        <f t="shared" si="210"/>
        <v>0</v>
      </c>
      <c r="F7783" s="4">
        <v>0</v>
      </c>
      <c r="G7783" s="4">
        <v>6201</v>
      </c>
      <c r="H7783" s="3" t="s">
        <v>21</v>
      </c>
      <c r="K7783" s="4">
        <v>0</v>
      </c>
      <c r="L7783" s="4">
        <v>0</v>
      </c>
      <c r="M7783" s="4">
        <v>0</v>
      </c>
      <c r="N7783" s="4">
        <v>27</v>
      </c>
      <c r="O7783" s="4">
        <v>0</v>
      </c>
      <c r="P7783" s="4">
        <v>27</v>
      </c>
      <c r="Q7783" s="4">
        <v>11712</v>
      </c>
      <c r="R7783" s="4" t="b">
        <f t="shared" si="211"/>
        <v>0</v>
      </c>
      <c r="S7783" s="4">
        <v>0</v>
      </c>
    </row>
    <row r="7784" spans="1:19" ht="14.25" customHeight="1">
      <c r="A7784" s="4" t="s">
        <v>4503</v>
      </c>
      <c r="B7784" s="5" t="s">
        <v>831</v>
      </c>
      <c r="C7784" s="4">
        <v>0</v>
      </c>
      <c r="D7784" s="4" t="s">
        <v>831</v>
      </c>
      <c r="E7784" s="4" t="b">
        <f t="shared" si="210"/>
        <v>0</v>
      </c>
      <c r="F7784" s="4">
        <v>0</v>
      </c>
      <c r="G7784" s="4">
        <v>2996611</v>
      </c>
      <c r="H7784" s="3" t="s">
        <v>21</v>
      </c>
      <c r="K7784" s="4">
        <v>0</v>
      </c>
      <c r="L7784" s="4">
        <v>284</v>
      </c>
      <c r="M7784" s="4">
        <v>304</v>
      </c>
      <c r="N7784" s="4">
        <v>0</v>
      </c>
      <c r="O7784" s="4">
        <v>0</v>
      </c>
      <c r="P7784" s="4">
        <v>0</v>
      </c>
      <c r="Q7784" s="4">
        <v>11725</v>
      </c>
      <c r="R7784" s="4" t="b">
        <f t="shared" si="211"/>
        <v>0</v>
      </c>
      <c r="S7784" s="4">
        <v>0</v>
      </c>
    </row>
    <row r="7785" spans="1:19" ht="14.25" customHeight="1">
      <c r="A7785" s="4" t="s">
        <v>4503</v>
      </c>
      <c r="B7785" s="5"/>
      <c r="C7785" s="4">
        <v>0</v>
      </c>
      <c r="E7785" s="4" t="b">
        <f t="shared" si="210"/>
        <v>0</v>
      </c>
      <c r="F7785" s="4">
        <v>0</v>
      </c>
      <c r="G7785" s="4">
        <v>2996611</v>
      </c>
      <c r="H7785" s="6">
        <v>43889</v>
      </c>
      <c r="I7785" s="4" t="s">
        <v>4507</v>
      </c>
      <c r="J7785" s="4" t="s">
        <v>2399</v>
      </c>
      <c r="K7785" s="4">
        <v>1064</v>
      </c>
      <c r="L7785" s="4">
        <v>0</v>
      </c>
      <c r="M7785" s="4">
        <v>0</v>
      </c>
      <c r="N7785" s="4">
        <v>167</v>
      </c>
      <c r="O7785" s="4">
        <v>0</v>
      </c>
      <c r="P7785" s="4">
        <v>167</v>
      </c>
      <c r="Q7785" s="4">
        <v>11726</v>
      </c>
      <c r="R7785" s="4" t="b">
        <f t="shared" si="211"/>
        <v>0</v>
      </c>
      <c r="S7785" s="4">
        <v>0</v>
      </c>
    </row>
    <row r="7786" spans="1:19" ht="14.25" customHeight="1">
      <c r="A7786" s="4" t="s">
        <v>4503</v>
      </c>
      <c r="B7786" s="5"/>
      <c r="C7786" s="4">
        <v>0</v>
      </c>
      <c r="E7786" s="4" t="b">
        <f t="shared" si="210"/>
        <v>0</v>
      </c>
      <c r="F7786" s="4">
        <v>0</v>
      </c>
      <c r="G7786" s="4">
        <v>2996611</v>
      </c>
      <c r="H7786" s="6">
        <v>43951</v>
      </c>
      <c r="I7786" s="4" t="s">
        <v>4508</v>
      </c>
      <c r="J7786" s="4" t="s">
        <v>2399</v>
      </c>
      <c r="K7786" s="4">
        <v>1087</v>
      </c>
      <c r="L7786" s="4">
        <v>0</v>
      </c>
      <c r="M7786" s="4">
        <v>0</v>
      </c>
      <c r="N7786" s="4">
        <v>117</v>
      </c>
      <c r="O7786" s="4">
        <v>0</v>
      </c>
      <c r="P7786" s="4">
        <v>284</v>
      </c>
      <c r="Q7786" s="4">
        <v>11727</v>
      </c>
      <c r="R7786" s="4" t="b">
        <f t="shared" si="211"/>
        <v>0</v>
      </c>
      <c r="S7786" s="4">
        <v>0</v>
      </c>
    </row>
    <row r="7787" spans="1:19" ht="14.25" customHeight="1">
      <c r="A7787" s="4" t="s">
        <v>4503</v>
      </c>
      <c r="B7787" s="5"/>
      <c r="C7787" s="4">
        <v>0</v>
      </c>
      <c r="E7787" s="4" t="b">
        <f t="shared" si="210"/>
        <v>0</v>
      </c>
      <c r="F7787" s="4">
        <v>0</v>
      </c>
      <c r="G7787" s="4">
        <v>2996611</v>
      </c>
      <c r="H7787" s="6">
        <v>44084</v>
      </c>
      <c r="I7787" s="7" t="s">
        <v>4509</v>
      </c>
      <c r="J7787" s="4" t="s">
        <v>834</v>
      </c>
      <c r="K7787" s="4">
        <v>3175</v>
      </c>
      <c r="L7787" s="4">
        <v>0</v>
      </c>
      <c r="M7787" s="4">
        <v>0</v>
      </c>
      <c r="N7787" s="4">
        <v>0</v>
      </c>
      <c r="O7787" s="4">
        <v>304</v>
      </c>
      <c r="P7787" s="4">
        <v>-20</v>
      </c>
      <c r="Q7787" s="4">
        <v>11728</v>
      </c>
      <c r="R7787" s="4" t="b">
        <f t="shared" si="211"/>
        <v>0</v>
      </c>
      <c r="S7787" s="4">
        <v>0</v>
      </c>
    </row>
    <row r="7788" spans="1:19" ht="14.25" customHeight="1">
      <c r="A7788" s="4" t="s">
        <v>4503</v>
      </c>
      <c r="B7788" s="5" t="s">
        <v>4510</v>
      </c>
      <c r="C7788" s="4">
        <v>0</v>
      </c>
      <c r="D7788" s="4" t="s">
        <v>4510</v>
      </c>
      <c r="E7788" s="4" t="b">
        <f t="shared" si="210"/>
        <v>0</v>
      </c>
      <c r="F7788" s="4">
        <v>0</v>
      </c>
      <c r="G7788" s="4">
        <v>2996611</v>
      </c>
      <c r="H7788" s="3" t="s">
        <v>21</v>
      </c>
      <c r="K7788" s="4">
        <v>0</v>
      </c>
      <c r="L7788" s="4">
        <v>0</v>
      </c>
      <c r="M7788" s="4">
        <v>0</v>
      </c>
      <c r="N7788" s="4">
        <v>284</v>
      </c>
      <c r="O7788" s="4">
        <v>304</v>
      </c>
      <c r="P7788" s="4">
        <v>-20</v>
      </c>
      <c r="Q7788" s="4">
        <v>11729</v>
      </c>
      <c r="R7788" s="4" t="b">
        <f t="shared" si="211"/>
        <v>0</v>
      </c>
      <c r="S7788" s="4">
        <v>0</v>
      </c>
    </row>
    <row r="7789" spans="1:19" ht="14.25" customHeight="1">
      <c r="A7789" s="4" t="s">
        <v>4503</v>
      </c>
      <c r="B7789" s="5" t="s">
        <v>2651</v>
      </c>
      <c r="C7789" s="4">
        <v>0</v>
      </c>
      <c r="D7789" s="4" t="s">
        <v>2651</v>
      </c>
      <c r="E7789" s="4" t="b">
        <f t="shared" si="210"/>
        <v>0</v>
      </c>
      <c r="F7789" s="4">
        <v>0</v>
      </c>
      <c r="G7789" s="4">
        <v>899999999</v>
      </c>
      <c r="H7789" s="3" t="s">
        <v>21</v>
      </c>
      <c r="K7789" s="4">
        <v>0</v>
      </c>
      <c r="L7789" s="4">
        <v>1501</v>
      </c>
      <c r="M7789" s="4">
        <v>0</v>
      </c>
      <c r="N7789" s="4">
        <v>0</v>
      </c>
      <c r="O7789" s="4">
        <v>0</v>
      </c>
      <c r="P7789" s="4">
        <v>0</v>
      </c>
      <c r="Q7789" s="4">
        <v>11754</v>
      </c>
      <c r="R7789" s="4" t="b">
        <f t="shared" si="211"/>
        <v>0</v>
      </c>
      <c r="S7789" s="4">
        <v>0</v>
      </c>
    </row>
    <row r="7790" spans="1:19" ht="14.25" customHeight="1">
      <c r="A7790" s="4" t="s">
        <v>4503</v>
      </c>
      <c r="B7790" s="5"/>
      <c r="C7790" s="4">
        <v>0</v>
      </c>
      <c r="E7790" s="4" t="b">
        <f t="shared" si="210"/>
        <v>0</v>
      </c>
      <c r="F7790" s="4">
        <v>0</v>
      </c>
      <c r="G7790" s="4">
        <v>899999999</v>
      </c>
      <c r="H7790" s="6">
        <v>43920</v>
      </c>
      <c r="I7790" s="4" t="s">
        <v>2701</v>
      </c>
      <c r="J7790" s="4" t="s">
        <v>2399</v>
      </c>
      <c r="K7790" s="4">
        <v>1076</v>
      </c>
      <c r="L7790" s="4">
        <v>0</v>
      </c>
      <c r="M7790" s="4">
        <v>0</v>
      </c>
      <c r="N7790" s="4">
        <v>167</v>
      </c>
      <c r="O7790" s="4">
        <v>0</v>
      </c>
      <c r="P7790" s="4">
        <v>167</v>
      </c>
      <c r="Q7790" s="4">
        <v>11755</v>
      </c>
      <c r="R7790" s="4" t="b">
        <f t="shared" si="211"/>
        <v>0</v>
      </c>
      <c r="S7790" s="4">
        <v>0</v>
      </c>
    </row>
    <row r="7791" spans="1:19" ht="14.25" customHeight="1">
      <c r="A7791" s="4" t="s">
        <v>4503</v>
      </c>
      <c r="B7791" s="5"/>
      <c r="C7791" s="4">
        <v>0</v>
      </c>
      <c r="E7791" s="4" t="b">
        <f t="shared" si="210"/>
        <v>0</v>
      </c>
      <c r="F7791" s="4">
        <v>0</v>
      </c>
      <c r="G7791" s="4">
        <v>899999999</v>
      </c>
      <c r="H7791" s="6">
        <v>43981</v>
      </c>
      <c r="I7791" s="4" t="s">
        <v>2703</v>
      </c>
      <c r="J7791" s="4" t="s">
        <v>2399</v>
      </c>
      <c r="K7791" s="4">
        <v>1099</v>
      </c>
      <c r="L7791" s="4">
        <v>0</v>
      </c>
      <c r="M7791" s="4">
        <v>0</v>
      </c>
      <c r="N7791" s="4">
        <v>1138</v>
      </c>
      <c r="O7791" s="4">
        <v>0</v>
      </c>
      <c r="P7791" s="4">
        <v>1305</v>
      </c>
      <c r="Q7791" s="4">
        <v>11756</v>
      </c>
      <c r="R7791" s="4" t="b">
        <f t="shared" si="211"/>
        <v>0</v>
      </c>
      <c r="S7791" s="4">
        <v>0</v>
      </c>
    </row>
    <row r="7792" spans="1:19" ht="14.25" customHeight="1">
      <c r="A7792" s="4" t="s">
        <v>4503</v>
      </c>
      <c r="B7792" s="5"/>
      <c r="C7792" s="4">
        <v>0</v>
      </c>
      <c r="E7792" s="4" t="b">
        <f t="shared" si="210"/>
        <v>0</v>
      </c>
      <c r="F7792" s="4">
        <v>0</v>
      </c>
      <c r="G7792" s="4">
        <v>899999999</v>
      </c>
      <c r="H7792" s="6">
        <v>44194</v>
      </c>
      <c r="I7792" s="4" t="s">
        <v>2708</v>
      </c>
      <c r="J7792" s="4" t="s">
        <v>2399</v>
      </c>
      <c r="K7792" s="4">
        <v>1195</v>
      </c>
      <c r="L7792" s="4">
        <v>0</v>
      </c>
      <c r="M7792" s="4">
        <v>0</v>
      </c>
      <c r="N7792" s="4">
        <v>196</v>
      </c>
      <c r="O7792" s="4">
        <v>0</v>
      </c>
      <c r="P7792" s="4">
        <v>1501</v>
      </c>
      <c r="Q7792" s="4">
        <v>11757</v>
      </c>
      <c r="R7792" s="4" t="b">
        <f t="shared" si="211"/>
        <v>0</v>
      </c>
      <c r="S7792" s="4">
        <v>0</v>
      </c>
    </row>
    <row r="7793" spans="1:19" ht="14.25" customHeight="1">
      <c r="A7793" s="4" t="s">
        <v>4503</v>
      </c>
      <c r="B7793" s="5" t="s">
        <v>4511</v>
      </c>
      <c r="C7793" s="4">
        <v>0</v>
      </c>
      <c r="D7793" s="4" t="s">
        <v>4511</v>
      </c>
      <c r="E7793" s="4" t="b">
        <f t="shared" si="210"/>
        <v>0</v>
      </c>
      <c r="F7793" s="4">
        <v>0</v>
      </c>
      <c r="G7793" s="4">
        <v>899999999</v>
      </c>
      <c r="H7793" s="3" t="s">
        <v>21</v>
      </c>
      <c r="K7793" s="4">
        <v>0</v>
      </c>
      <c r="L7793" s="4">
        <v>0</v>
      </c>
      <c r="M7793" s="4">
        <v>0</v>
      </c>
      <c r="N7793" s="4">
        <v>1501</v>
      </c>
      <c r="O7793" s="4">
        <v>0</v>
      </c>
      <c r="P7793" s="4">
        <v>1501</v>
      </c>
      <c r="Q7793" s="4">
        <v>11758</v>
      </c>
      <c r="R7793" s="4" t="b">
        <f t="shared" si="211"/>
        <v>0</v>
      </c>
      <c r="S7793" s="4">
        <v>0</v>
      </c>
    </row>
    <row r="7794" spans="1:19" ht="14.25" customHeight="1">
      <c r="A7794" s="4" t="s">
        <v>4503</v>
      </c>
      <c r="B7794" s="5" t="s">
        <v>1000</v>
      </c>
      <c r="C7794" s="4">
        <v>0</v>
      </c>
      <c r="D7794" s="4" t="s">
        <v>1000</v>
      </c>
      <c r="E7794" s="4" t="b">
        <f t="shared" si="210"/>
        <v>0</v>
      </c>
      <c r="F7794" s="4">
        <v>0</v>
      </c>
      <c r="G7794" s="4">
        <v>901121838</v>
      </c>
      <c r="H7794" s="3" t="s">
        <v>21</v>
      </c>
      <c r="K7794" s="4">
        <v>0</v>
      </c>
      <c r="L7794" s="4">
        <v>1</v>
      </c>
      <c r="M7794" s="4">
        <v>0</v>
      </c>
      <c r="N7794" s="4">
        <v>0</v>
      </c>
      <c r="O7794" s="4">
        <v>0</v>
      </c>
      <c r="P7794" s="4">
        <v>0</v>
      </c>
      <c r="Q7794" s="4">
        <v>11759</v>
      </c>
      <c r="R7794" s="4" t="b">
        <f t="shared" si="211"/>
        <v>0</v>
      </c>
      <c r="S7794" s="4">
        <v>0</v>
      </c>
    </row>
    <row r="7795" spans="1:19" ht="14.25" customHeight="1">
      <c r="A7795" s="4" t="s">
        <v>4503</v>
      </c>
      <c r="B7795" s="5"/>
      <c r="C7795" s="4">
        <v>0</v>
      </c>
      <c r="E7795" s="4" t="b">
        <f t="shared" si="210"/>
        <v>0</v>
      </c>
      <c r="F7795" s="4">
        <v>0</v>
      </c>
      <c r="G7795" s="4">
        <v>901121838</v>
      </c>
      <c r="H7795" s="6">
        <v>43963</v>
      </c>
      <c r="I7795" s="4" t="s">
        <v>4512</v>
      </c>
      <c r="J7795" s="4" t="s">
        <v>834</v>
      </c>
      <c r="K7795" s="4">
        <v>3130</v>
      </c>
      <c r="L7795" s="4">
        <v>0</v>
      </c>
      <c r="M7795" s="4">
        <v>0</v>
      </c>
      <c r="N7795" s="4">
        <v>1</v>
      </c>
      <c r="O7795" s="4">
        <v>0</v>
      </c>
      <c r="P7795" s="4">
        <v>1</v>
      </c>
      <c r="Q7795" s="4">
        <v>11760</v>
      </c>
      <c r="R7795" s="4" t="b">
        <f t="shared" si="211"/>
        <v>0</v>
      </c>
      <c r="S7795" s="4">
        <v>0</v>
      </c>
    </row>
    <row r="7796" spans="1:19" ht="14.25" customHeight="1">
      <c r="A7796" s="4" t="s">
        <v>4503</v>
      </c>
      <c r="B7796" s="5" t="s">
        <v>4513</v>
      </c>
      <c r="C7796" s="4">
        <v>0</v>
      </c>
      <c r="D7796" s="4" t="s">
        <v>4513</v>
      </c>
      <c r="E7796" s="4" t="b">
        <f t="shared" si="210"/>
        <v>0</v>
      </c>
      <c r="F7796" s="4">
        <v>0</v>
      </c>
      <c r="G7796" s="4">
        <v>901121838</v>
      </c>
      <c r="H7796" s="3" t="s">
        <v>21</v>
      </c>
      <c r="K7796" s="4">
        <v>0</v>
      </c>
      <c r="L7796" s="4">
        <v>0</v>
      </c>
      <c r="M7796" s="4">
        <v>0</v>
      </c>
      <c r="N7796" s="4">
        <v>1</v>
      </c>
      <c r="O7796" s="4">
        <v>0</v>
      </c>
      <c r="P7796" s="4">
        <v>1</v>
      </c>
      <c r="Q7796" s="4">
        <v>11761</v>
      </c>
      <c r="R7796" s="4" t="b">
        <f t="shared" si="211"/>
        <v>0</v>
      </c>
      <c r="S7796" s="4">
        <v>0</v>
      </c>
    </row>
    <row r="7797" spans="1:19" ht="14.25" customHeight="1">
      <c r="A7797" s="4" t="s">
        <v>4503</v>
      </c>
      <c r="B7797" s="5" t="s">
        <v>4514</v>
      </c>
      <c r="C7797" s="4">
        <v>0</v>
      </c>
      <c r="D7797" s="4" t="s">
        <v>4514</v>
      </c>
      <c r="E7797" s="4" t="b">
        <f t="shared" si="210"/>
        <v>0</v>
      </c>
      <c r="F7797" s="4">
        <v>0</v>
      </c>
      <c r="G7797" s="4">
        <v>0</v>
      </c>
      <c r="H7797" s="3" t="s">
        <v>21</v>
      </c>
      <c r="K7797" s="4">
        <v>0</v>
      </c>
      <c r="L7797" s="4">
        <v>0</v>
      </c>
      <c r="M7797" s="4">
        <v>0</v>
      </c>
      <c r="N7797" s="4">
        <v>5772</v>
      </c>
      <c r="O7797" s="4">
        <v>304</v>
      </c>
      <c r="P7797" s="4">
        <v>5468</v>
      </c>
      <c r="Q7797" s="4">
        <v>11762</v>
      </c>
      <c r="R7797" s="4" t="b">
        <f t="shared" ref="R7797:R7803" si="212">TRUE()</f>
        <v>1</v>
      </c>
      <c r="S7797" s="4">
        <v>0</v>
      </c>
    </row>
    <row r="7798" spans="1:19" ht="14.25" customHeight="1">
      <c r="A7798" s="4" t="s">
        <v>4501</v>
      </c>
      <c r="B7798" s="5" t="s">
        <v>4515</v>
      </c>
      <c r="C7798" s="4">
        <v>0</v>
      </c>
      <c r="D7798" s="4" t="s">
        <v>4515</v>
      </c>
      <c r="E7798" s="4" t="b">
        <f t="shared" si="210"/>
        <v>0</v>
      </c>
      <c r="F7798" s="4">
        <v>0</v>
      </c>
      <c r="G7798" s="4">
        <v>0</v>
      </c>
      <c r="H7798" s="3" t="s">
        <v>21</v>
      </c>
      <c r="K7798" s="4">
        <v>0</v>
      </c>
      <c r="L7798" s="4">
        <v>0</v>
      </c>
      <c r="M7798" s="4">
        <v>0</v>
      </c>
      <c r="N7798" s="4">
        <v>5772</v>
      </c>
      <c r="O7798" s="4">
        <v>304</v>
      </c>
      <c r="P7798" s="4">
        <v>5468</v>
      </c>
      <c r="Q7798" s="4">
        <v>11763</v>
      </c>
      <c r="R7798" s="4" t="b">
        <f t="shared" si="212"/>
        <v>1</v>
      </c>
      <c r="S7798" s="4">
        <v>0</v>
      </c>
    </row>
    <row r="7799" spans="1:19" ht="14.25" customHeight="1">
      <c r="A7799" s="4" t="s">
        <v>4481</v>
      </c>
      <c r="B7799" s="5" t="s">
        <v>4516</v>
      </c>
      <c r="C7799" s="4">
        <v>0</v>
      </c>
      <c r="D7799" s="4" t="s">
        <v>4516</v>
      </c>
      <c r="E7799" s="4" t="b">
        <f t="shared" si="210"/>
        <v>0</v>
      </c>
      <c r="F7799" s="4">
        <v>0</v>
      </c>
      <c r="G7799" s="4">
        <v>0</v>
      </c>
      <c r="H7799" s="3" t="s">
        <v>21</v>
      </c>
      <c r="K7799" s="4">
        <v>0</v>
      </c>
      <c r="L7799" s="4">
        <v>0</v>
      </c>
      <c r="M7799" s="4">
        <v>0</v>
      </c>
      <c r="N7799" s="4">
        <v>3062352.66</v>
      </c>
      <c r="O7799" s="4">
        <v>304</v>
      </c>
      <c r="P7799" s="4">
        <v>3062048.66</v>
      </c>
      <c r="Q7799" s="4">
        <v>11764</v>
      </c>
      <c r="R7799" s="4" t="b">
        <f t="shared" si="212"/>
        <v>1</v>
      </c>
      <c r="S7799" s="4">
        <v>0</v>
      </c>
    </row>
    <row r="7800" spans="1:19" ht="14.25" customHeight="1">
      <c r="A7800" s="4" t="s">
        <v>4128</v>
      </c>
      <c r="B7800" s="5" t="s">
        <v>4517</v>
      </c>
      <c r="C7800" s="4">
        <v>0</v>
      </c>
      <c r="D7800" s="4" t="s">
        <v>4517</v>
      </c>
      <c r="E7800" s="4" t="b">
        <f t="shared" si="210"/>
        <v>0</v>
      </c>
      <c r="F7800" s="4">
        <v>0</v>
      </c>
      <c r="G7800" s="4">
        <v>0</v>
      </c>
      <c r="H7800" s="3" t="s">
        <v>21</v>
      </c>
      <c r="K7800" s="4">
        <v>0</v>
      </c>
      <c r="L7800" s="4">
        <v>0</v>
      </c>
      <c r="M7800" s="4">
        <v>0</v>
      </c>
      <c r="N7800" s="4">
        <v>190222636.25</v>
      </c>
      <c r="O7800" s="4">
        <v>400304</v>
      </c>
      <c r="P7800" s="4">
        <v>189822332.25</v>
      </c>
      <c r="Q7800" s="4">
        <v>11773</v>
      </c>
      <c r="R7800" s="4" t="b">
        <f t="shared" si="212"/>
        <v>1</v>
      </c>
      <c r="S7800" s="4">
        <v>0</v>
      </c>
    </row>
    <row r="7801" spans="1:19" ht="14.25" customHeight="1">
      <c r="A7801" s="4" t="s">
        <v>4518</v>
      </c>
      <c r="B7801" s="5" t="s">
        <v>4519</v>
      </c>
      <c r="C7801" s="4">
        <v>2</v>
      </c>
      <c r="D7801" s="4" t="s">
        <v>4519</v>
      </c>
      <c r="E7801" s="4" t="b">
        <f t="shared" si="210"/>
        <v>0</v>
      </c>
      <c r="F7801" s="4">
        <v>0</v>
      </c>
      <c r="G7801" s="4">
        <v>0</v>
      </c>
      <c r="H7801" s="3" t="s">
        <v>21</v>
      </c>
      <c r="K7801" s="4">
        <v>0</v>
      </c>
      <c r="L7801" s="4">
        <v>44647548</v>
      </c>
      <c r="M7801" s="4">
        <v>44647548</v>
      </c>
      <c r="N7801" s="4">
        <v>0</v>
      </c>
      <c r="O7801" s="4">
        <v>0</v>
      </c>
      <c r="P7801" s="4">
        <v>0</v>
      </c>
      <c r="Q7801" s="4">
        <v>11789</v>
      </c>
      <c r="R7801" s="4" t="b">
        <f t="shared" si="212"/>
        <v>1</v>
      </c>
      <c r="S7801" s="4">
        <v>0</v>
      </c>
    </row>
    <row r="7802" spans="1:19" ht="14.25" customHeight="1">
      <c r="A7802" s="4" t="s">
        <v>4520</v>
      </c>
      <c r="B7802" s="5" t="s">
        <v>4521</v>
      </c>
      <c r="C7802" s="4">
        <v>1</v>
      </c>
      <c r="D7802" s="4" t="s">
        <v>4521</v>
      </c>
      <c r="E7802" s="4" t="b">
        <f t="shared" si="210"/>
        <v>0</v>
      </c>
      <c r="F7802" s="4">
        <v>106051475</v>
      </c>
      <c r="G7802" s="4">
        <v>0</v>
      </c>
      <c r="H7802" s="3" t="s">
        <v>21</v>
      </c>
      <c r="K7802" s="4">
        <v>0</v>
      </c>
      <c r="L7802" s="4">
        <v>34339094</v>
      </c>
      <c r="M7802" s="4">
        <v>10308454</v>
      </c>
      <c r="N7802" s="4">
        <v>0</v>
      </c>
      <c r="O7802" s="4">
        <v>0</v>
      </c>
      <c r="P7802" s="4">
        <v>106051475</v>
      </c>
      <c r="Q7802" s="4">
        <v>11790</v>
      </c>
      <c r="R7802" s="4" t="b">
        <f t="shared" si="212"/>
        <v>1</v>
      </c>
      <c r="S7802" s="4">
        <v>0</v>
      </c>
    </row>
    <row r="7803" spans="1:19" ht="14.25" customHeight="1">
      <c r="A7803" s="4" t="s">
        <v>4522</v>
      </c>
      <c r="B7803" s="5" t="s">
        <v>4523</v>
      </c>
      <c r="C7803" s="4">
        <v>1</v>
      </c>
      <c r="D7803" s="4" t="s">
        <v>4523</v>
      </c>
      <c r="E7803" s="4" t="b">
        <f t="shared" si="210"/>
        <v>0</v>
      </c>
      <c r="F7803" s="4">
        <v>106051475</v>
      </c>
      <c r="G7803" s="4">
        <v>0</v>
      </c>
      <c r="H7803" s="3" t="s">
        <v>21</v>
      </c>
      <c r="K7803" s="4">
        <v>0</v>
      </c>
      <c r="L7803" s="4">
        <v>34339094</v>
      </c>
      <c r="M7803" s="4">
        <v>10308454</v>
      </c>
      <c r="N7803" s="4">
        <v>0</v>
      </c>
      <c r="O7803" s="4">
        <v>0</v>
      </c>
      <c r="P7803" s="4">
        <v>106051475</v>
      </c>
      <c r="Q7803" s="4">
        <v>11791</v>
      </c>
      <c r="R7803" s="4" t="b">
        <f t="shared" si="212"/>
        <v>1</v>
      </c>
      <c r="S7803" s="4">
        <v>0</v>
      </c>
    </row>
    <row r="7804" spans="1:19" ht="14.25" customHeight="1">
      <c r="A7804" s="4" t="s">
        <v>4524</v>
      </c>
      <c r="B7804" s="5" t="s">
        <v>4525</v>
      </c>
      <c r="C7804" s="4">
        <v>2</v>
      </c>
      <c r="D7804" s="4" t="s">
        <v>4525</v>
      </c>
      <c r="E7804" s="4" t="b">
        <f t="shared" si="210"/>
        <v>0</v>
      </c>
      <c r="F7804" s="4">
        <v>106051475</v>
      </c>
      <c r="G7804" s="4">
        <v>0</v>
      </c>
      <c r="H7804" s="3" t="s">
        <v>21</v>
      </c>
      <c r="K7804" s="4">
        <v>0</v>
      </c>
      <c r="L7804" s="4">
        <v>34339094</v>
      </c>
      <c r="M7804" s="4">
        <v>10308454</v>
      </c>
      <c r="N7804" s="4">
        <v>0</v>
      </c>
      <c r="O7804" s="4">
        <v>0</v>
      </c>
      <c r="P7804" s="4">
        <v>106051475</v>
      </c>
      <c r="Q7804" s="4">
        <v>11792</v>
      </c>
      <c r="R7804" s="4" t="b">
        <f>FALSE()</f>
        <v>0</v>
      </c>
      <c r="S7804" s="4">
        <v>0</v>
      </c>
    </row>
    <row r="7805" spans="1:19" ht="14.25" customHeight="1">
      <c r="A7805" s="4" t="s">
        <v>4526</v>
      </c>
      <c r="B7805" s="5" t="s">
        <v>4527</v>
      </c>
      <c r="C7805" s="4">
        <v>0</v>
      </c>
      <c r="D7805" s="4" t="s">
        <v>4527</v>
      </c>
      <c r="E7805" s="4" t="b">
        <f>TRUE()</f>
        <v>1</v>
      </c>
      <c r="F7805" s="4">
        <v>106050577</v>
      </c>
      <c r="G7805" s="4">
        <v>0</v>
      </c>
      <c r="H7805" s="3" t="s">
        <v>21</v>
      </c>
      <c r="K7805" s="4">
        <v>0</v>
      </c>
      <c r="L7805" s="4">
        <v>17169547</v>
      </c>
      <c r="M7805" s="4">
        <v>5154227</v>
      </c>
      <c r="N7805" s="4">
        <v>0</v>
      </c>
      <c r="O7805" s="4">
        <v>0</v>
      </c>
      <c r="P7805" s="4">
        <v>106050577</v>
      </c>
      <c r="Q7805" s="4">
        <v>11794</v>
      </c>
      <c r="R7805" s="4" t="b">
        <f>TRUE()</f>
        <v>1</v>
      </c>
      <c r="S7805" s="4">
        <v>0</v>
      </c>
    </row>
    <row r="7806" spans="1:19" ht="14.25" customHeight="1">
      <c r="A7806" s="4" t="s">
        <v>4526</v>
      </c>
      <c r="B7806" s="5" t="s">
        <v>50</v>
      </c>
      <c r="C7806" s="4">
        <v>0</v>
      </c>
      <c r="D7806" s="4" t="s">
        <v>50</v>
      </c>
      <c r="E7806" s="4" t="b">
        <f t="shared" ref="E7806:E8164" si="213">FALSE()</f>
        <v>0</v>
      </c>
      <c r="F7806" s="4">
        <v>0</v>
      </c>
      <c r="G7806" s="4">
        <v>1102</v>
      </c>
      <c r="H7806" s="3" t="s">
        <v>21</v>
      </c>
      <c r="K7806" s="4">
        <v>0</v>
      </c>
      <c r="L7806" s="4">
        <v>60422</v>
      </c>
      <c r="M7806" s="4">
        <v>37167</v>
      </c>
      <c r="N7806" s="4">
        <v>0</v>
      </c>
      <c r="O7806" s="4">
        <v>0</v>
      </c>
      <c r="P7806" s="4">
        <v>0</v>
      </c>
      <c r="Q7806" s="4">
        <v>11797</v>
      </c>
      <c r="R7806" s="4" t="b">
        <f t="shared" ref="R7806:R8163" si="214">FALSE()</f>
        <v>0</v>
      </c>
      <c r="S7806" s="4">
        <v>0</v>
      </c>
    </row>
    <row r="7807" spans="1:19" ht="14.25" customHeight="1">
      <c r="A7807" s="4" t="s">
        <v>4526</v>
      </c>
      <c r="B7807" s="5"/>
      <c r="C7807" s="4">
        <v>0</v>
      </c>
      <c r="E7807" s="4" t="b">
        <f t="shared" si="213"/>
        <v>0</v>
      </c>
      <c r="F7807" s="4">
        <v>0</v>
      </c>
      <c r="G7807" s="4">
        <v>1102</v>
      </c>
      <c r="H7807" s="6">
        <v>43922</v>
      </c>
      <c r="I7807" s="4" t="s">
        <v>4528</v>
      </c>
      <c r="J7807" s="4" t="s">
        <v>1043</v>
      </c>
      <c r="K7807" s="4">
        <v>10496</v>
      </c>
      <c r="L7807" s="4">
        <v>0</v>
      </c>
      <c r="M7807" s="4">
        <v>0</v>
      </c>
      <c r="N7807" s="4">
        <v>3011</v>
      </c>
      <c r="O7807" s="4">
        <v>0</v>
      </c>
      <c r="P7807" s="4">
        <v>3011</v>
      </c>
      <c r="Q7807" s="4">
        <v>11798</v>
      </c>
      <c r="R7807" s="4" t="b">
        <f t="shared" si="214"/>
        <v>0</v>
      </c>
      <c r="S7807" s="4">
        <v>0</v>
      </c>
    </row>
    <row r="7808" spans="1:19" ht="14.25" customHeight="1">
      <c r="A7808" s="4" t="s">
        <v>4526</v>
      </c>
      <c r="B7808" s="5"/>
      <c r="C7808" s="4">
        <v>0</v>
      </c>
      <c r="E7808" s="4" t="b">
        <f t="shared" si="213"/>
        <v>0</v>
      </c>
      <c r="F7808" s="4">
        <v>0</v>
      </c>
      <c r="G7808" s="4">
        <v>1102</v>
      </c>
      <c r="H7808" s="6">
        <v>44013</v>
      </c>
      <c r="I7808" s="4" t="s">
        <v>4529</v>
      </c>
      <c r="J7808" s="4" t="s">
        <v>1043</v>
      </c>
      <c r="K7808" s="4">
        <v>10736</v>
      </c>
      <c r="L7808" s="4">
        <v>0</v>
      </c>
      <c r="M7808" s="4">
        <v>0</v>
      </c>
      <c r="N7808" s="4">
        <v>12738</v>
      </c>
      <c r="O7808" s="4">
        <v>0</v>
      </c>
      <c r="P7808" s="4">
        <v>15749</v>
      </c>
      <c r="Q7808" s="4">
        <v>11799</v>
      </c>
      <c r="R7808" s="4" t="b">
        <f t="shared" si="214"/>
        <v>0</v>
      </c>
      <c r="S7808" s="4">
        <v>0</v>
      </c>
    </row>
    <row r="7809" spans="1:19" ht="14.25" customHeight="1">
      <c r="A7809" s="4" t="s">
        <v>4526</v>
      </c>
      <c r="B7809" s="5"/>
      <c r="C7809" s="4">
        <v>0</v>
      </c>
      <c r="E7809" s="4" t="b">
        <f t="shared" si="213"/>
        <v>0</v>
      </c>
      <c r="F7809" s="4">
        <v>0</v>
      </c>
      <c r="G7809" s="4">
        <v>1102</v>
      </c>
      <c r="H7809" s="6">
        <v>44044</v>
      </c>
      <c r="I7809" s="4" t="s">
        <v>4530</v>
      </c>
      <c r="J7809" s="4" t="s">
        <v>1043</v>
      </c>
      <c r="K7809" s="4">
        <v>10816</v>
      </c>
      <c r="L7809" s="4">
        <v>0</v>
      </c>
      <c r="M7809" s="4">
        <v>0</v>
      </c>
      <c r="N7809" s="4">
        <v>21418</v>
      </c>
      <c r="O7809" s="4">
        <v>0</v>
      </c>
      <c r="P7809" s="4">
        <v>37167</v>
      </c>
      <c r="Q7809" s="4">
        <v>11800</v>
      </c>
      <c r="R7809" s="4" t="b">
        <f t="shared" si="214"/>
        <v>0</v>
      </c>
      <c r="S7809" s="4">
        <v>0</v>
      </c>
    </row>
    <row r="7810" spans="1:19" ht="14.25" customHeight="1">
      <c r="A7810" s="4" t="s">
        <v>4526</v>
      </c>
      <c r="B7810" s="5"/>
      <c r="C7810" s="4">
        <v>0</v>
      </c>
      <c r="E7810" s="4" t="b">
        <f t="shared" si="213"/>
        <v>0</v>
      </c>
      <c r="F7810" s="4">
        <v>0</v>
      </c>
      <c r="G7810" s="4">
        <v>1102</v>
      </c>
      <c r="H7810" s="6">
        <v>44075</v>
      </c>
      <c r="I7810" s="4" t="s">
        <v>4531</v>
      </c>
      <c r="J7810" s="4" t="s">
        <v>1043</v>
      </c>
      <c r="K7810" s="4">
        <v>10896</v>
      </c>
      <c r="L7810" s="4">
        <v>0</v>
      </c>
      <c r="M7810" s="4">
        <v>0</v>
      </c>
      <c r="N7810" s="4">
        <v>23255</v>
      </c>
      <c r="O7810" s="4">
        <v>0</v>
      </c>
      <c r="P7810" s="4">
        <v>60422</v>
      </c>
      <c r="Q7810" s="4">
        <v>11801</v>
      </c>
      <c r="R7810" s="4" t="b">
        <f t="shared" si="214"/>
        <v>0</v>
      </c>
      <c r="S7810" s="4">
        <v>0</v>
      </c>
    </row>
    <row r="7811" spans="1:19" ht="14.25" customHeight="1">
      <c r="A7811" s="4" t="s">
        <v>4526</v>
      </c>
      <c r="B7811" s="5"/>
      <c r="C7811" s="4">
        <v>0</v>
      </c>
      <c r="E7811" s="4" t="b">
        <f t="shared" si="213"/>
        <v>0</v>
      </c>
      <c r="F7811" s="4">
        <v>0</v>
      </c>
      <c r="G7811" s="4">
        <v>1102</v>
      </c>
      <c r="H7811" s="6">
        <v>44098</v>
      </c>
      <c r="I7811" s="4" t="s">
        <v>4532</v>
      </c>
      <c r="J7811" s="4" t="s">
        <v>40</v>
      </c>
      <c r="K7811" s="4">
        <v>14095</v>
      </c>
      <c r="L7811" s="4">
        <v>0</v>
      </c>
      <c r="M7811" s="4">
        <v>0</v>
      </c>
      <c r="N7811" s="4">
        <v>0</v>
      </c>
      <c r="O7811" s="4">
        <v>3011</v>
      </c>
      <c r="P7811" s="4">
        <v>57411</v>
      </c>
      <c r="Q7811" s="4">
        <v>11802</v>
      </c>
      <c r="R7811" s="4" t="b">
        <f t="shared" si="214"/>
        <v>0</v>
      </c>
      <c r="S7811" s="4">
        <v>0</v>
      </c>
    </row>
    <row r="7812" spans="1:19" ht="14.25" customHeight="1">
      <c r="A7812" s="4" t="s">
        <v>4526</v>
      </c>
      <c r="B7812" s="5"/>
      <c r="C7812" s="4">
        <v>0</v>
      </c>
      <c r="E7812" s="4" t="b">
        <f t="shared" si="213"/>
        <v>0</v>
      </c>
      <c r="F7812" s="4">
        <v>0</v>
      </c>
      <c r="G7812" s="4">
        <v>1102</v>
      </c>
      <c r="H7812" s="6">
        <v>44105</v>
      </c>
      <c r="I7812" s="4" t="s">
        <v>4533</v>
      </c>
      <c r="J7812" s="4" t="s">
        <v>1043</v>
      </c>
      <c r="K7812" s="4">
        <v>10976</v>
      </c>
      <c r="L7812" s="4">
        <v>0</v>
      </c>
      <c r="M7812" s="4">
        <v>0</v>
      </c>
      <c r="N7812" s="4">
        <v>0</v>
      </c>
      <c r="O7812" s="4">
        <v>0</v>
      </c>
      <c r="P7812" s="4">
        <v>57411</v>
      </c>
      <c r="Q7812" s="4">
        <v>11803</v>
      </c>
      <c r="R7812" s="4" t="b">
        <f t="shared" si="214"/>
        <v>0</v>
      </c>
      <c r="S7812" s="4">
        <v>0</v>
      </c>
    </row>
    <row r="7813" spans="1:19" ht="14.25" customHeight="1">
      <c r="A7813" s="4" t="s">
        <v>4526</v>
      </c>
      <c r="B7813" s="5"/>
      <c r="C7813" s="4">
        <v>0</v>
      </c>
      <c r="E7813" s="4" t="b">
        <f t="shared" si="213"/>
        <v>0</v>
      </c>
      <c r="F7813" s="4">
        <v>0</v>
      </c>
      <c r="G7813" s="4">
        <v>1102</v>
      </c>
      <c r="H7813" s="6">
        <v>44136</v>
      </c>
      <c r="I7813" s="4" t="s">
        <v>4534</v>
      </c>
      <c r="J7813" s="4" t="s">
        <v>1043</v>
      </c>
      <c r="K7813" s="4">
        <v>11056</v>
      </c>
      <c r="L7813" s="4">
        <v>0</v>
      </c>
      <c r="M7813" s="4">
        <v>0</v>
      </c>
      <c r="N7813" s="4">
        <v>0</v>
      </c>
      <c r="O7813" s="4">
        <v>0</v>
      </c>
      <c r="P7813" s="4">
        <v>57411</v>
      </c>
      <c r="Q7813" s="4">
        <v>11804</v>
      </c>
      <c r="R7813" s="4" t="b">
        <f t="shared" si="214"/>
        <v>0</v>
      </c>
      <c r="S7813" s="4">
        <v>0</v>
      </c>
    </row>
    <row r="7814" spans="1:19" ht="14.25" customHeight="1">
      <c r="A7814" s="4" t="s">
        <v>4526</v>
      </c>
      <c r="B7814" s="5"/>
      <c r="C7814" s="4">
        <v>0</v>
      </c>
      <c r="E7814" s="4" t="b">
        <f t="shared" si="213"/>
        <v>0</v>
      </c>
      <c r="F7814" s="4">
        <v>0</v>
      </c>
      <c r="G7814" s="4">
        <v>1102</v>
      </c>
      <c r="H7814" s="6">
        <v>44166</v>
      </c>
      <c r="I7814" s="4" t="s">
        <v>4535</v>
      </c>
      <c r="J7814" s="4" t="s">
        <v>1043</v>
      </c>
      <c r="K7814" s="4">
        <v>11136</v>
      </c>
      <c r="L7814" s="4">
        <v>0</v>
      </c>
      <c r="M7814" s="4">
        <v>0</v>
      </c>
      <c r="N7814" s="4">
        <v>0</v>
      </c>
      <c r="O7814" s="4">
        <v>0</v>
      </c>
      <c r="P7814" s="4">
        <v>57411</v>
      </c>
      <c r="Q7814" s="4">
        <v>11805</v>
      </c>
      <c r="R7814" s="4" t="b">
        <f t="shared" si="214"/>
        <v>0</v>
      </c>
      <c r="S7814" s="4">
        <v>0</v>
      </c>
    </row>
    <row r="7815" spans="1:19" ht="14.25" customHeight="1">
      <c r="A7815" s="4" t="s">
        <v>4526</v>
      </c>
      <c r="B7815" s="5"/>
      <c r="C7815" s="4">
        <v>0</v>
      </c>
      <c r="E7815" s="4" t="b">
        <f t="shared" si="213"/>
        <v>0</v>
      </c>
      <c r="F7815" s="4">
        <v>0</v>
      </c>
      <c r="G7815" s="4">
        <v>1102</v>
      </c>
      <c r="H7815" s="6">
        <v>44175</v>
      </c>
      <c r="I7815" s="4" t="s">
        <v>4536</v>
      </c>
      <c r="J7815" s="4" t="s">
        <v>40</v>
      </c>
      <c r="K7815" s="4">
        <v>14297</v>
      </c>
      <c r="L7815" s="4">
        <v>0</v>
      </c>
      <c r="M7815" s="4">
        <v>0</v>
      </c>
      <c r="N7815" s="4">
        <v>0</v>
      </c>
      <c r="O7815" s="4">
        <v>12738</v>
      </c>
      <c r="P7815" s="4">
        <v>44673</v>
      </c>
      <c r="Q7815" s="4">
        <v>11806</v>
      </c>
      <c r="R7815" s="4" t="b">
        <f t="shared" si="214"/>
        <v>0</v>
      </c>
      <c r="S7815" s="4">
        <v>0</v>
      </c>
    </row>
    <row r="7816" spans="1:19" ht="14.25" customHeight="1">
      <c r="A7816" s="4" t="s">
        <v>4526</v>
      </c>
      <c r="B7816" s="5"/>
      <c r="C7816" s="4">
        <v>0</v>
      </c>
      <c r="E7816" s="4" t="b">
        <f t="shared" si="213"/>
        <v>0</v>
      </c>
      <c r="F7816" s="4">
        <v>0</v>
      </c>
      <c r="G7816" s="4">
        <v>1102</v>
      </c>
      <c r="H7816" s="6">
        <v>44175</v>
      </c>
      <c r="I7816" s="4" t="s">
        <v>4537</v>
      </c>
      <c r="J7816" s="4" t="s">
        <v>40</v>
      </c>
      <c r="K7816" s="4">
        <v>14297</v>
      </c>
      <c r="L7816" s="4">
        <v>0</v>
      </c>
      <c r="M7816" s="4">
        <v>0</v>
      </c>
      <c r="N7816" s="4">
        <v>0</v>
      </c>
      <c r="O7816" s="4">
        <v>21418</v>
      </c>
      <c r="P7816" s="4">
        <v>23255</v>
      </c>
      <c r="Q7816" s="4">
        <v>11807</v>
      </c>
      <c r="R7816" s="4" t="b">
        <f t="shared" si="214"/>
        <v>0</v>
      </c>
      <c r="S7816" s="4">
        <v>0</v>
      </c>
    </row>
    <row r="7817" spans="1:19" ht="14.25" customHeight="1">
      <c r="A7817" s="4" t="s">
        <v>4526</v>
      </c>
      <c r="B7817" s="5" t="s">
        <v>4538</v>
      </c>
      <c r="C7817" s="4">
        <v>0</v>
      </c>
      <c r="D7817" s="4" t="s">
        <v>4538</v>
      </c>
      <c r="E7817" s="4" t="b">
        <f t="shared" si="213"/>
        <v>0</v>
      </c>
      <c r="F7817" s="4">
        <v>0</v>
      </c>
      <c r="G7817" s="4">
        <v>1102</v>
      </c>
      <c r="H7817" s="3" t="s">
        <v>21</v>
      </c>
      <c r="K7817" s="4">
        <v>0</v>
      </c>
      <c r="L7817" s="4">
        <v>0</v>
      </c>
      <c r="M7817" s="4">
        <v>0</v>
      </c>
      <c r="N7817" s="4">
        <v>60422</v>
      </c>
      <c r="O7817" s="4">
        <v>37167</v>
      </c>
      <c r="P7817" s="4">
        <v>23255</v>
      </c>
      <c r="Q7817" s="4">
        <v>11808</v>
      </c>
      <c r="R7817" s="4" t="b">
        <f t="shared" si="214"/>
        <v>0</v>
      </c>
      <c r="S7817" s="4">
        <v>0</v>
      </c>
    </row>
    <row r="7818" spans="1:19" ht="14.25" customHeight="1">
      <c r="A7818" s="4" t="s">
        <v>4526</v>
      </c>
      <c r="B7818" s="5" t="s">
        <v>137</v>
      </c>
      <c r="C7818" s="4">
        <v>0</v>
      </c>
      <c r="D7818" s="4" t="s">
        <v>137</v>
      </c>
      <c r="E7818" s="4" t="b">
        <f t="shared" si="213"/>
        <v>0</v>
      </c>
      <c r="F7818" s="4">
        <v>0</v>
      </c>
      <c r="G7818" s="4">
        <v>1502</v>
      </c>
      <c r="H7818" s="3" t="s">
        <v>21</v>
      </c>
      <c r="K7818" s="4">
        <v>0</v>
      </c>
      <c r="L7818" s="4">
        <v>7326</v>
      </c>
      <c r="M7818" s="4">
        <v>7326</v>
      </c>
      <c r="N7818" s="4">
        <v>0</v>
      </c>
      <c r="O7818" s="4">
        <v>0</v>
      </c>
      <c r="P7818" s="4">
        <v>0</v>
      </c>
      <c r="Q7818" s="4">
        <v>11821</v>
      </c>
      <c r="R7818" s="4" t="b">
        <f t="shared" si="214"/>
        <v>0</v>
      </c>
      <c r="S7818" s="4">
        <v>0</v>
      </c>
    </row>
    <row r="7819" spans="1:19" ht="14.25" customHeight="1">
      <c r="A7819" s="4" t="s">
        <v>4526</v>
      </c>
      <c r="B7819" s="5"/>
      <c r="C7819" s="4">
        <v>0</v>
      </c>
      <c r="E7819" s="4" t="b">
        <f t="shared" si="213"/>
        <v>0</v>
      </c>
      <c r="F7819" s="4">
        <v>0</v>
      </c>
      <c r="G7819" s="4">
        <v>1502</v>
      </c>
      <c r="H7819" s="6">
        <v>43862</v>
      </c>
      <c r="I7819" s="4" t="s">
        <v>4539</v>
      </c>
      <c r="J7819" s="4" t="s">
        <v>1043</v>
      </c>
      <c r="K7819" s="4">
        <v>10344</v>
      </c>
      <c r="L7819" s="4">
        <v>0</v>
      </c>
      <c r="M7819" s="4">
        <v>0</v>
      </c>
      <c r="N7819" s="4">
        <v>4387</v>
      </c>
      <c r="O7819" s="4">
        <v>0</v>
      </c>
      <c r="P7819" s="4">
        <v>4387</v>
      </c>
      <c r="Q7819" s="4">
        <v>11822</v>
      </c>
      <c r="R7819" s="4" t="b">
        <f t="shared" si="214"/>
        <v>0</v>
      </c>
      <c r="S7819" s="4">
        <v>0</v>
      </c>
    </row>
    <row r="7820" spans="1:19" ht="14.25" customHeight="1">
      <c r="A7820" s="4" t="s">
        <v>4526</v>
      </c>
      <c r="B7820" s="5"/>
      <c r="C7820" s="4">
        <v>0</v>
      </c>
      <c r="E7820" s="4" t="b">
        <f t="shared" si="213"/>
        <v>0</v>
      </c>
      <c r="F7820" s="4">
        <v>0</v>
      </c>
      <c r="G7820" s="4">
        <v>1502</v>
      </c>
      <c r="H7820" s="6">
        <v>43889</v>
      </c>
      <c r="I7820" s="4" t="s">
        <v>4540</v>
      </c>
      <c r="J7820" s="4" t="s">
        <v>40</v>
      </c>
      <c r="K7820" s="4">
        <v>13603</v>
      </c>
      <c r="L7820" s="4">
        <v>0</v>
      </c>
      <c r="M7820" s="4">
        <v>0</v>
      </c>
      <c r="N7820" s="4">
        <v>0</v>
      </c>
      <c r="O7820" s="4">
        <v>4387</v>
      </c>
      <c r="P7820" s="4">
        <v>0</v>
      </c>
      <c r="Q7820" s="4">
        <v>11823</v>
      </c>
      <c r="R7820" s="4" t="b">
        <f t="shared" si="214"/>
        <v>0</v>
      </c>
      <c r="S7820" s="4">
        <v>0</v>
      </c>
    </row>
    <row r="7821" spans="1:19" ht="14.25" customHeight="1">
      <c r="A7821" s="4" t="s">
        <v>4526</v>
      </c>
      <c r="B7821" s="5"/>
      <c r="C7821" s="4">
        <v>0</v>
      </c>
      <c r="E7821" s="4" t="b">
        <f t="shared" si="213"/>
        <v>0</v>
      </c>
      <c r="F7821" s="4">
        <v>0</v>
      </c>
      <c r="G7821" s="4">
        <v>1502</v>
      </c>
      <c r="H7821" s="6">
        <v>43922</v>
      </c>
      <c r="I7821" s="4" t="s">
        <v>4541</v>
      </c>
      <c r="J7821" s="4" t="s">
        <v>1043</v>
      </c>
      <c r="K7821" s="4">
        <v>10504</v>
      </c>
      <c r="L7821" s="4">
        <v>0</v>
      </c>
      <c r="M7821" s="4">
        <v>0</v>
      </c>
      <c r="N7821" s="4">
        <v>2939</v>
      </c>
      <c r="O7821" s="4">
        <v>0</v>
      </c>
      <c r="P7821" s="4">
        <v>2939</v>
      </c>
      <c r="Q7821" s="4">
        <v>11824</v>
      </c>
      <c r="R7821" s="4" t="b">
        <f t="shared" si="214"/>
        <v>0</v>
      </c>
      <c r="S7821" s="4">
        <v>0</v>
      </c>
    </row>
    <row r="7822" spans="1:19" ht="14.25" customHeight="1">
      <c r="A7822" s="4" t="s">
        <v>4526</v>
      </c>
      <c r="B7822" s="5"/>
      <c r="C7822" s="4">
        <v>0</v>
      </c>
      <c r="E7822" s="4" t="b">
        <f t="shared" si="213"/>
        <v>0</v>
      </c>
      <c r="F7822" s="4">
        <v>0</v>
      </c>
      <c r="G7822" s="4">
        <v>1502</v>
      </c>
      <c r="H7822" s="6">
        <v>43949</v>
      </c>
      <c r="I7822" s="4" t="s">
        <v>4532</v>
      </c>
      <c r="J7822" s="4" t="s">
        <v>40</v>
      </c>
      <c r="K7822" s="4">
        <v>13724</v>
      </c>
      <c r="L7822" s="4">
        <v>0</v>
      </c>
      <c r="M7822" s="4">
        <v>0</v>
      </c>
      <c r="N7822" s="4">
        <v>0</v>
      </c>
      <c r="O7822" s="4">
        <v>2939</v>
      </c>
      <c r="P7822" s="4">
        <v>0</v>
      </c>
      <c r="Q7822" s="4">
        <v>11825</v>
      </c>
      <c r="R7822" s="4" t="b">
        <f t="shared" si="214"/>
        <v>0</v>
      </c>
      <c r="S7822" s="4">
        <v>0</v>
      </c>
    </row>
    <row r="7823" spans="1:19" ht="14.25" customHeight="1">
      <c r="A7823" s="4" t="s">
        <v>4526</v>
      </c>
      <c r="B7823" s="5" t="s">
        <v>4542</v>
      </c>
      <c r="C7823" s="4">
        <v>0</v>
      </c>
      <c r="D7823" s="4" t="s">
        <v>4542</v>
      </c>
      <c r="E7823" s="4" t="b">
        <f t="shared" si="213"/>
        <v>0</v>
      </c>
      <c r="F7823" s="4">
        <v>0</v>
      </c>
      <c r="G7823" s="4">
        <v>1502</v>
      </c>
      <c r="H7823" s="3" t="s">
        <v>21</v>
      </c>
      <c r="K7823" s="4">
        <v>0</v>
      </c>
      <c r="L7823" s="4">
        <v>0</v>
      </c>
      <c r="M7823" s="4">
        <v>0</v>
      </c>
      <c r="N7823" s="4">
        <v>7326</v>
      </c>
      <c r="O7823" s="4">
        <v>7326</v>
      </c>
      <c r="P7823" s="4">
        <v>0</v>
      </c>
      <c r="Q7823" s="4">
        <v>11826</v>
      </c>
      <c r="R7823" s="4" t="b">
        <f t="shared" si="214"/>
        <v>0</v>
      </c>
      <c r="S7823" s="4">
        <v>0</v>
      </c>
    </row>
    <row r="7824" spans="1:19" ht="14.25" customHeight="1">
      <c r="A7824" s="4" t="s">
        <v>4526</v>
      </c>
      <c r="B7824" s="5" t="s">
        <v>165</v>
      </c>
      <c r="C7824" s="4">
        <v>0</v>
      </c>
      <c r="D7824" s="4" t="s">
        <v>165</v>
      </c>
      <c r="E7824" s="4" t="b">
        <f t="shared" si="213"/>
        <v>0</v>
      </c>
      <c r="F7824" s="4">
        <v>0</v>
      </c>
      <c r="G7824" s="4">
        <v>2201</v>
      </c>
      <c r="H7824" s="3" t="s">
        <v>21</v>
      </c>
      <c r="K7824" s="4">
        <v>0</v>
      </c>
      <c r="L7824" s="4">
        <v>300</v>
      </c>
      <c r="M7824" s="4">
        <v>300</v>
      </c>
      <c r="N7824" s="4">
        <v>0</v>
      </c>
      <c r="O7824" s="4">
        <v>0</v>
      </c>
      <c r="P7824" s="4">
        <v>0</v>
      </c>
      <c r="Q7824" s="4">
        <v>11831</v>
      </c>
      <c r="R7824" s="4" t="b">
        <f t="shared" si="214"/>
        <v>0</v>
      </c>
      <c r="S7824" s="4">
        <v>0</v>
      </c>
    </row>
    <row r="7825" spans="1:19" ht="14.25" customHeight="1">
      <c r="A7825" s="4" t="s">
        <v>4526</v>
      </c>
      <c r="B7825" s="5"/>
      <c r="C7825" s="4">
        <v>0</v>
      </c>
      <c r="E7825" s="4" t="b">
        <f t="shared" si="213"/>
        <v>0</v>
      </c>
      <c r="F7825" s="4">
        <v>0</v>
      </c>
      <c r="G7825" s="4">
        <v>2201</v>
      </c>
      <c r="H7825" s="6">
        <v>44013</v>
      </c>
      <c r="I7825" s="4" t="s">
        <v>4543</v>
      </c>
      <c r="J7825" s="4" t="s">
        <v>1043</v>
      </c>
      <c r="K7825" s="4">
        <v>10747</v>
      </c>
      <c r="L7825" s="4">
        <v>0</v>
      </c>
      <c r="M7825" s="4">
        <v>0</v>
      </c>
      <c r="N7825" s="4">
        <v>300</v>
      </c>
      <c r="O7825" s="4">
        <v>0</v>
      </c>
      <c r="P7825" s="4">
        <v>300</v>
      </c>
      <c r="Q7825" s="4">
        <v>11832</v>
      </c>
      <c r="R7825" s="4" t="b">
        <f t="shared" si="214"/>
        <v>0</v>
      </c>
      <c r="S7825" s="4">
        <v>0</v>
      </c>
    </row>
    <row r="7826" spans="1:19" ht="14.25" customHeight="1">
      <c r="A7826" s="4" t="s">
        <v>4526</v>
      </c>
      <c r="B7826" s="5"/>
      <c r="C7826" s="4">
        <v>0</v>
      </c>
      <c r="E7826" s="4" t="b">
        <f t="shared" si="213"/>
        <v>0</v>
      </c>
      <c r="F7826" s="4">
        <v>0</v>
      </c>
      <c r="G7826" s="4">
        <v>2201</v>
      </c>
      <c r="H7826" s="6">
        <v>44029</v>
      </c>
      <c r="I7826" s="4" t="s">
        <v>4536</v>
      </c>
      <c r="J7826" s="4" t="s">
        <v>40</v>
      </c>
      <c r="K7826" s="4">
        <v>13929</v>
      </c>
      <c r="L7826" s="4">
        <v>0</v>
      </c>
      <c r="M7826" s="4">
        <v>0</v>
      </c>
      <c r="N7826" s="4">
        <v>0</v>
      </c>
      <c r="O7826" s="4">
        <v>300</v>
      </c>
      <c r="P7826" s="4">
        <v>0</v>
      </c>
      <c r="Q7826" s="4">
        <v>11833</v>
      </c>
      <c r="R7826" s="4" t="b">
        <f t="shared" si="214"/>
        <v>0</v>
      </c>
      <c r="S7826" s="4">
        <v>0</v>
      </c>
    </row>
    <row r="7827" spans="1:19" ht="14.25" customHeight="1">
      <c r="A7827" s="4" t="s">
        <v>4526</v>
      </c>
      <c r="B7827" s="5" t="s">
        <v>4544</v>
      </c>
      <c r="C7827" s="4">
        <v>0</v>
      </c>
      <c r="D7827" s="4" t="s">
        <v>4544</v>
      </c>
      <c r="E7827" s="4" t="b">
        <f t="shared" si="213"/>
        <v>0</v>
      </c>
      <c r="F7827" s="4">
        <v>0</v>
      </c>
      <c r="G7827" s="4">
        <v>2201</v>
      </c>
      <c r="H7827" s="3" t="s">
        <v>21</v>
      </c>
      <c r="K7827" s="4">
        <v>0</v>
      </c>
      <c r="L7827" s="4">
        <v>0</v>
      </c>
      <c r="M7827" s="4">
        <v>0</v>
      </c>
      <c r="N7827" s="4">
        <v>300</v>
      </c>
      <c r="O7827" s="4">
        <v>300</v>
      </c>
      <c r="P7827" s="4">
        <v>0</v>
      </c>
      <c r="Q7827" s="4">
        <v>11834</v>
      </c>
      <c r="R7827" s="4" t="b">
        <f t="shared" si="214"/>
        <v>0</v>
      </c>
      <c r="S7827" s="4">
        <v>0</v>
      </c>
    </row>
    <row r="7828" spans="1:19" ht="14.25" customHeight="1">
      <c r="A7828" s="4" t="s">
        <v>4526</v>
      </c>
      <c r="B7828" s="5" t="s">
        <v>208</v>
      </c>
      <c r="C7828" s="4">
        <v>0</v>
      </c>
      <c r="D7828" s="4" t="s">
        <v>208</v>
      </c>
      <c r="E7828" s="4" t="b">
        <f t="shared" si="213"/>
        <v>0</v>
      </c>
      <c r="F7828" s="4">
        <v>13492</v>
      </c>
      <c r="G7828" s="4">
        <v>2401</v>
      </c>
      <c r="H7828" s="3" t="s">
        <v>21</v>
      </c>
      <c r="K7828" s="4">
        <v>0</v>
      </c>
      <c r="L7828" s="4">
        <v>14121</v>
      </c>
      <c r="M7828" s="4">
        <v>27613</v>
      </c>
      <c r="N7828" s="4">
        <v>0</v>
      </c>
      <c r="O7828" s="4">
        <v>0</v>
      </c>
      <c r="P7828" s="4">
        <v>13492</v>
      </c>
      <c r="Q7828" s="4">
        <v>11845</v>
      </c>
      <c r="R7828" s="4" t="b">
        <f t="shared" si="214"/>
        <v>0</v>
      </c>
      <c r="S7828" s="4">
        <v>0</v>
      </c>
    </row>
    <row r="7829" spans="1:19" ht="14.25" customHeight="1">
      <c r="A7829" s="4" t="s">
        <v>4526</v>
      </c>
      <c r="B7829" s="5"/>
      <c r="C7829" s="4">
        <v>0</v>
      </c>
      <c r="E7829" s="4" t="b">
        <f t="shared" si="213"/>
        <v>0</v>
      </c>
      <c r="F7829" s="4">
        <v>0</v>
      </c>
      <c r="G7829" s="4">
        <v>2401</v>
      </c>
      <c r="H7829" s="6">
        <v>43831</v>
      </c>
      <c r="I7829" s="4" t="s">
        <v>4545</v>
      </c>
      <c r="J7829" s="4" t="s">
        <v>1043</v>
      </c>
      <c r="K7829" s="4">
        <v>10271</v>
      </c>
      <c r="L7829" s="4">
        <v>0</v>
      </c>
      <c r="M7829" s="4">
        <v>0</v>
      </c>
      <c r="N7829" s="4">
        <v>6908</v>
      </c>
      <c r="O7829" s="4">
        <v>0</v>
      </c>
      <c r="P7829" s="4">
        <v>20400</v>
      </c>
      <c r="Q7829" s="4">
        <v>11846</v>
      </c>
      <c r="R7829" s="4" t="b">
        <f t="shared" si="214"/>
        <v>0</v>
      </c>
      <c r="S7829" s="4">
        <v>0</v>
      </c>
    </row>
    <row r="7830" spans="1:19" ht="14.25" customHeight="1">
      <c r="A7830" s="4" t="s">
        <v>4526</v>
      </c>
      <c r="B7830" s="5"/>
      <c r="C7830" s="4">
        <v>0</v>
      </c>
      <c r="E7830" s="4" t="b">
        <f t="shared" si="213"/>
        <v>0</v>
      </c>
      <c r="F7830" s="4">
        <v>0</v>
      </c>
      <c r="G7830" s="4">
        <v>2401</v>
      </c>
      <c r="H7830" s="6">
        <v>43838</v>
      </c>
      <c r="I7830" s="4" t="s">
        <v>4546</v>
      </c>
      <c r="J7830" s="4" t="s">
        <v>40</v>
      </c>
      <c r="K7830" s="4">
        <v>13482</v>
      </c>
      <c r="L7830" s="4">
        <v>0</v>
      </c>
      <c r="M7830" s="4">
        <v>0</v>
      </c>
      <c r="N7830" s="4">
        <v>0</v>
      </c>
      <c r="O7830" s="4">
        <v>4610</v>
      </c>
      <c r="P7830" s="4">
        <v>15790</v>
      </c>
      <c r="Q7830" s="4">
        <v>11847</v>
      </c>
      <c r="R7830" s="4" t="b">
        <f t="shared" si="214"/>
        <v>0</v>
      </c>
      <c r="S7830" s="4">
        <v>0</v>
      </c>
    </row>
    <row r="7831" spans="1:19" ht="14.25" customHeight="1">
      <c r="A7831" s="4" t="s">
        <v>4526</v>
      </c>
      <c r="B7831" s="5"/>
      <c r="C7831" s="4">
        <v>0</v>
      </c>
      <c r="E7831" s="4" t="b">
        <f t="shared" si="213"/>
        <v>0</v>
      </c>
      <c r="F7831" s="4">
        <v>0</v>
      </c>
      <c r="G7831" s="4">
        <v>2401</v>
      </c>
      <c r="H7831" s="6">
        <v>43862</v>
      </c>
      <c r="I7831" s="4" t="s">
        <v>4547</v>
      </c>
      <c r="J7831" s="4" t="s">
        <v>1043</v>
      </c>
      <c r="K7831" s="4">
        <v>10351</v>
      </c>
      <c r="L7831" s="4">
        <v>0</v>
      </c>
      <c r="M7831" s="4">
        <v>0</v>
      </c>
      <c r="N7831" s="4">
        <v>7213</v>
      </c>
      <c r="O7831" s="4">
        <v>0</v>
      </c>
      <c r="P7831" s="4">
        <v>23003</v>
      </c>
      <c r="Q7831" s="4">
        <v>11848</v>
      </c>
      <c r="R7831" s="4" t="b">
        <f t="shared" si="214"/>
        <v>0</v>
      </c>
      <c r="S7831" s="4">
        <v>0</v>
      </c>
    </row>
    <row r="7832" spans="1:19" ht="14.25" customHeight="1">
      <c r="A7832" s="4" t="s">
        <v>4526</v>
      </c>
      <c r="B7832" s="5"/>
      <c r="C7832" s="4">
        <v>0</v>
      </c>
      <c r="E7832" s="4" t="b">
        <f t="shared" si="213"/>
        <v>0</v>
      </c>
      <c r="F7832" s="4">
        <v>0</v>
      </c>
      <c r="G7832" s="4">
        <v>2401</v>
      </c>
      <c r="H7832" s="6">
        <v>43866</v>
      </c>
      <c r="I7832" s="4" t="s">
        <v>4548</v>
      </c>
      <c r="J7832" s="4" t="s">
        <v>40</v>
      </c>
      <c r="K7832" s="4">
        <v>13547</v>
      </c>
      <c r="L7832" s="4">
        <v>0</v>
      </c>
      <c r="M7832" s="4">
        <v>0</v>
      </c>
      <c r="N7832" s="4">
        <v>0</v>
      </c>
      <c r="O7832" s="4">
        <v>8882</v>
      </c>
      <c r="P7832" s="4">
        <v>14121</v>
      </c>
      <c r="Q7832" s="4">
        <v>11849</v>
      </c>
      <c r="R7832" s="4" t="b">
        <f t="shared" si="214"/>
        <v>0</v>
      </c>
      <c r="S7832" s="4">
        <v>0</v>
      </c>
    </row>
    <row r="7833" spans="1:19" ht="14.25" customHeight="1">
      <c r="A7833" s="4" t="s">
        <v>4526</v>
      </c>
      <c r="B7833" s="5"/>
      <c r="C7833" s="4">
        <v>0</v>
      </c>
      <c r="E7833" s="4" t="b">
        <f t="shared" si="213"/>
        <v>0</v>
      </c>
      <c r="F7833" s="4">
        <v>0</v>
      </c>
      <c r="G7833" s="4">
        <v>2401</v>
      </c>
      <c r="H7833" s="6">
        <v>43866</v>
      </c>
      <c r="I7833" s="4" t="s">
        <v>4549</v>
      </c>
      <c r="J7833" s="4" t="s">
        <v>40</v>
      </c>
      <c r="K7833" s="4">
        <v>13547</v>
      </c>
      <c r="L7833" s="4">
        <v>0</v>
      </c>
      <c r="M7833" s="4">
        <v>0</v>
      </c>
      <c r="N7833" s="4">
        <v>0</v>
      </c>
      <c r="O7833" s="4">
        <v>6908</v>
      </c>
      <c r="P7833" s="4">
        <v>7213</v>
      </c>
      <c r="Q7833" s="4">
        <v>11850</v>
      </c>
      <c r="R7833" s="4" t="b">
        <f t="shared" si="214"/>
        <v>0</v>
      </c>
      <c r="S7833" s="4">
        <v>0</v>
      </c>
    </row>
    <row r="7834" spans="1:19" ht="14.25" customHeight="1">
      <c r="A7834" s="4" t="s">
        <v>4526</v>
      </c>
      <c r="B7834" s="5"/>
      <c r="C7834" s="4">
        <v>0</v>
      </c>
      <c r="E7834" s="4" t="b">
        <f t="shared" si="213"/>
        <v>0</v>
      </c>
      <c r="F7834" s="4">
        <v>0</v>
      </c>
      <c r="G7834" s="4">
        <v>2401</v>
      </c>
      <c r="H7834" s="6">
        <v>43900</v>
      </c>
      <c r="I7834" s="4" t="s">
        <v>4540</v>
      </c>
      <c r="J7834" s="4" t="s">
        <v>40</v>
      </c>
      <c r="K7834" s="4">
        <v>13642</v>
      </c>
      <c r="L7834" s="4">
        <v>0</v>
      </c>
      <c r="M7834" s="4">
        <v>0</v>
      </c>
      <c r="N7834" s="4">
        <v>0</v>
      </c>
      <c r="O7834" s="4">
        <v>7213</v>
      </c>
      <c r="P7834" s="4">
        <v>0</v>
      </c>
      <c r="Q7834" s="4">
        <v>11851</v>
      </c>
      <c r="R7834" s="4" t="b">
        <f t="shared" si="214"/>
        <v>0</v>
      </c>
      <c r="S7834" s="4">
        <v>0</v>
      </c>
    </row>
    <row r="7835" spans="1:19" ht="14.25" customHeight="1">
      <c r="A7835" s="4" t="s">
        <v>4526</v>
      </c>
      <c r="B7835" s="5" t="s">
        <v>4550</v>
      </c>
      <c r="C7835" s="4">
        <v>0</v>
      </c>
      <c r="D7835" s="4" t="s">
        <v>4550</v>
      </c>
      <c r="E7835" s="4" t="b">
        <f t="shared" si="213"/>
        <v>0</v>
      </c>
      <c r="F7835" s="4">
        <v>0</v>
      </c>
      <c r="G7835" s="4">
        <v>2401</v>
      </c>
      <c r="H7835" s="3" t="s">
        <v>21</v>
      </c>
      <c r="K7835" s="4">
        <v>0</v>
      </c>
      <c r="L7835" s="4">
        <v>0</v>
      </c>
      <c r="M7835" s="4">
        <v>0</v>
      </c>
      <c r="N7835" s="4">
        <v>14121</v>
      </c>
      <c r="O7835" s="4">
        <v>27613</v>
      </c>
      <c r="P7835" s="4">
        <v>0</v>
      </c>
      <c r="Q7835" s="4">
        <v>11852</v>
      </c>
      <c r="R7835" s="4" t="b">
        <f t="shared" si="214"/>
        <v>0</v>
      </c>
      <c r="S7835" s="4">
        <v>0</v>
      </c>
    </row>
    <row r="7836" spans="1:19" ht="14.25" customHeight="1">
      <c r="A7836" s="4" t="s">
        <v>4526</v>
      </c>
      <c r="B7836" s="5" t="s">
        <v>219</v>
      </c>
      <c r="C7836" s="4">
        <v>0</v>
      </c>
      <c r="D7836" s="4" t="s">
        <v>219</v>
      </c>
      <c r="E7836" s="4" t="b">
        <f t="shared" si="213"/>
        <v>0</v>
      </c>
      <c r="F7836" s="4">
        <v>10343</v>
      </c>
      <c r="G7836" s="4">
        <v>2402</v>
      </c>
      <c r="H7836" s="3" t="s">
        <v>21</v>
      </c>
      <c r="K7836" s="4">
        <v>0</v>
      </c>
      <c r="L7836" s="4">
        <v>74289</v>
      </c>
      <c r="M7836" s="4">
        <v>84632</v>
      </c>
      <c r="N7836" s="4">
        <v>0</v>
      </c>
      <c r="O7836" s="4">
        <v>0</v>
      </c>
      <c r="P7836" s="4">
        <v>10343</v>
      </c>
      <c r="Q7836" s="4">
        <v>11853</v>
      </c>
      <c r="R7836" s="4" t="b">
        <f t="shared" si="214"/>
        <v>0</v>
      </c>
      <c r="S7836" s="4">
        <v>0</v>
      </c>
    </row>
    <row r="7837" spans="1:19" ht="14.25" customHeight="1">
      <c r="A7837" s="4" t="s">
        <v>4526</v>
      </c>
      <c r="B7837" s="5"/>
      <c r="C7837" s="4">
        <v>0</v>
      </c>
      <c r="E7837" s="4" t="b">
        <f t="shared" si="213"/>
        <v>0</v>
      </c>
      <c r="F7837" s="4">
        <v>0</v>
      </c>
      <c r="G7837" s="4">
        <v>2402</v>
      </c>
      <c r="H7837" s="6">
        <v>43831</v>
      </c>
      <c r="I7837" s="4" t="s">
        <v>4551</v>
      </c>
      <c r="J7837" s="4" t="s">
        <v>1043</v>
      </c>
      <c r="K7837" s="4">
        <v>10272</v>
      </c>
      <c r="L7837" s="4">
        <v>0</v>
      </c>
      <c r="M7837" s="4">
        <v>0</v>
      </c>
      <c r="N7837" s="4">
        <v>5215</v>
      </c>
      <c r="O7837" s="4">
        <v>0</v>
      </c>
      <c r="P7837" s="4">
        <v>15558</v>
      </c>
      <c r="Q7837" s="4">
        <v>11854</v>
      </c>
      <c r="R7837" s="4" t="b">
        <f t="shared" si="214"/>
        <v>0</v>
      </c>
      <c r="S7837" s="4">
        <v>0</v>
      </c>
    </row>
    <row r="7838" spans="1:19" ht="14.25" customHeight="1">
      <c r="A7838" s="4" t="s">
        <v>4526</v>
      </c>
      <c r="B7838" s="5"/>
      <c r="C7838" s="4">
        <v>0</v>
      </c>
      <c r="E7838" s="4" t="b">
        <f t="shared" si="213"/>
        <v>0</v>
      </c>
      <c r="F7838" s="4">
        <v>0</v>
      </c>
      <c r="G7838" s="4">
        <v>2402</v>
      </c>
      <c r="H7838" s="6">
        <v>43862</v>
      </c>
      <c r="I7838" s="4" t="s">
        <v>4552</v>
      </c>
      <c r="J7838" s="4" t="s">
        <v>1043</v>
      </c>
      <c r="K7838" s="4">
        <v>10352</v>
      </c>
      <c r="L7838" s="4">
        <v>0</v>
      </c>
      <c r="M7838" s="4">
        <v>0</v>
      </c>
      <c r="N7838" s="4">
        <v>10082</v>
      </c>
      <c r="O7838" s="4">
        <v>0</v>
      </c>
      <c r="P7838" s="4">
        <v>25640</v>
      </c>
      <c r="Q7838" s="4">
        <v>11855</v>
      </c>
      <c r="R7838" s="4" t="b">
        <f t="shared" si="214"/>
        <v>0</v>
      </c>
      <c r="S7838" s="4">
        <v>0</v>
      </c>
    </row>
    <row r="7839" spans="1:19" ht="14.25" customHeight="1">
      <c r="A7839" s="4" t="s">
        <v>4526</v>
      </c>
      <c r="B7839" s="5"/>
      <c r="C7839" s="4">
        <v>0</v>
      </c>
      <c r="E7839" s="4" t="b">
        <f t="shared" si="213"/>
        <v>0</v>
      </c>
      <c r="F7839" s="4">
        <v>0</v>
      </c>
      <c r="G7839" s="4">
        <v>2402</v>
      </c>
      <c r="H7839" s="6">
        <v>43891</v>
      </c>
      <c r="I7839" s="4" t="s">
        <v>4553</v>
      </c>
      <c r="J7839" s="4" t="s">
        <v>1043</v>
      </c>
      <c r="K7839" s="4">
        <v>10432</v>
      </c>
      <c r="L7839" s="4">
        <v>0</v>
      </c>
      <c r="M7839" s="4">
        <v>0</v>
      </c>
      <c r="N7839" s="4">
        <v>10772</v>
      </c>
      <c r="O7839" s="4">
        <v>0</v>
      </c>
      <c r="P7839" s="4">
        <v>36412</v>
      </c>
      <c r="Q7839" s="4">
        <v>11856</v>
      </c>
      <c r="R7839" s="4" t="b">
        <f t="shared" si="214"/>
        <v>0</v>
      </c>
      <c r="S7839" s="4">
        <v>0</v>
      </c>
    </row>
    <row r="7840" spans="1:19" ht="14.25" customHeight="1">
      <c r="A7840" s="4" t="s">
        <v>4526</v>
      </c>
      <c r="B7840" s="5"/>
      <c r="C7840" s="4">
        <v>0</v>
      </c>
      <c r="E7840" s="4" t="b">
        <f t="shared" si="213"/>
        <v>0</v>
      </c>
      <c r="F7840" s="4">
        <v>0</v>
      </c>
      <c r="G7840" s="4">
        <v>2402</v>
      </c>
      <c r="H7840" s="6">
        <v>43922</v>
      </c>
      <c r="I7840" s="4" t="s">
        <v>4554</v>
      </c>
      <c r="J7840" s="4" t="s">
        <v>1043</v>
      </c>
      <c r="K7840" s="4">
        <v>10512</v>
      </c>
      <c r="L7840" s="4">
        <v>0</v>
      </c>
      <c r="M7840" s="4">
        <v>0</v>
      </c>
      <c r="N7840" s="4">
        <v>10766</v>
      </c>
      <c r="O7840" s="4">
        <v>0</v>
      </c>
      <c r="P7840" s="4">
        <v>47178</v>
      </c>
      <c r="Q7840" s="4">
        <v>11857</v>
      </c>
      <c r="R7840" s="4" t="b">
        <f t="shared" si="214"/>
        <v>0</v>
      </c>
      <c r="S7840" s="4">
        <v>0</v>
      </c>
    </row>
    <row r="7841" spans="1:19" ht="14.25" customHeight="1">
      <c r="A7841" s="4" t="s">
        <v>4526</v>
      </c>
      <c r="B7841" s="5"/>
      <c r="C7841" s="4">
        <v>0</v>
      </c>
      <c r="E7841" s="4" t="b">
        <f t="shared" si="213"/>
        <v>0</v>
      </c>
      <c r="F7841" s="4">
        <v>0</v>
      </c>
      <c r="G7841" s="4">
        <v>2402</v>
      </c>
      <c r="H7841" s="6">
        <v>43952</v>
      </c>
      <c r="I7841" s="4" t="s">
        <v>4555</v>
      </c>
      <c r="J7841" s="4" t="s">
        <v>1043</v>
      </c>
      <c r="K7841" s="4">
        <v>10592</v>
      </c>
      <c r="L7841" s="4">
        <v>0</v>
      </c>
      <c r="M7841" s="4">
        <v>0</v>
      </c>
      <c r="N7841" s="4">
        <v>10767</v>
      </c>
      <c r="O7841" s="4">
        <v>0</v>
      </c>
      <c r="P7841" s="4">
        <v>57945</v>
      </c>
      <c r="Q7841" s="4">
        <v>11858</v>
      </c>
      <c r="R7841" s="4" t="b">
        <f t="shared" si="214"/>
        <v>0</v>
      </c>
      <c r="S7841" s="4">
        <v>0</v>
      </c>
    </row>
    <row r="7842" spans="1:19" ht="14.25" customHeight="1">
      <c r="A7842" s="4" t="s">
        <v>4526</v>
      </c>
      <c r="B7842" s="5"/>
      <c r="C7842" s="4">
        <v>0</v>
      </c>
      <c r="E7842" s="4" t="b">
        <f t="shared" si="213"/>
        <v>0</v>
      </c>
      <c r="F7842" s="4">
        <v>0</v>
      </c>
      <c r="G7842" s="4">
        <v>2402</v>
      </c>
      <c r="H7842" s="6">
        <v>43955</v>
      </c>
      <c r="I7842" s="4" t="s">
        <v>4548</v>
      </c>
      <c r="J7842" s="4" t="s">
        <v>40</v>
      </c>
      <c r="K7842" s="4">
        <v>13787</v>
      </c>
      <c r="L7842" s="4">
        <v>0</v>
      </c>
      <c r="M7842" s="4">
        <v>0</v>
      </c>
      <c r="N7842" s="4">
        <v>0</v>
      </c>
      <c r="O7842" s="4">
        <v>10343</v>
      </c>
      <c r="P7842" s="4">
        <v>47602</v>
      </c>
      <c r="Q7842" s="4">
        <v>11859</v>
      </c>
      <c r="R7842" s="4" t="b">
        <f t="shared" si="214"/>
        <v>0</v>
      </c>
      <c r="S7842" s="4">
        <v>0</v>
      </c>
    </row>
    <row r="7843" spans="1:19" ht="14.25" customHeight="1">
      <c r="A7843" s="4" t="s">
        <v>4526</v>
      </c>
      <c r="B7843" s="5"/>
      <c r="C7843" s="4">
        <v>0</v>
      </c>
      <c r="E7843" s="4" t="b">
        <f t="shared" si="213"/>
        <v>0</v>
      </c>
      <c r="F7843" s="4">
        <v>0</v>
      </c>
      <c r="G7843" s="4">
        <v>2402</v>
      </c>
      <c r="H7843" s="6">
        <v>43964</v>
      </c>
      <c r="I7843" s="4" t="s">
        <v>4549</v>
      </c>
      <c r="J7843" s="4" t="s">
        <v>40</v>
      </c>
      <c r="K7843" s="4">
        <v>13788</v>
      </c>
      <c r="L7843" s="4">
        <v>0</v>
      </c>
      <c r="M7843" s="4">
        <v>0</v>
      </c>
      <c r="N7843" s="4">
        <v>0</v>
      </c>
      <c r="O7843" s="4">
        <v>5215</v>
      </c>
      <c r="P7843" s="4">
        <v>42387</v>
      </c>
      <c r="Q7843" s="4">
        <v>11860</v>
      </c>
      <c r="R7843" s="4" t="b">
        <f t="shared" si="214"/>
        <v>0</v>
      </c>
      <c r="S7843" s="4">
        <v>0</v>
      </c>
    </row>
    <row r="7844" spans="1:19" ht="14.25" customHeight="1">
      <c r="A7844" s="4" t="s">
        <v>4526</v>
      </c>
      <c r="B7844" s="5"/>
      <c r="C7844" s="4">
        <v>0</v>
      </c>
      <c r="E7844" s="4" t="b">
        <f t="shared" si="213"/>
        <v>0</v>
      </c>
      <c r="F7844" s="4">
        <v>0</v>
      </c>
      <c r="G7844" s="4">
        <v>2402</v>
      </c>
      <c r="H7844" s="6">
        <v>43964</v>
      </c>
      <c r="I7844" s="4" t="s">
        <v>4540</v>
      </c>
      <c r="J7844" s="4" t="s">
        <v>40</v>
      </c>
      <c r="K7844" s="4">
        <v>13788</v>
      </c>
      <c r="L7844" s="4">
        <v>0</v>
      </c>
      <c r="M7844" s="4">
        <v>0</v>
      </c>
      <c r="N7844" s="4">
        <v>0</v>
      </c>
      <c r="O7844" s="4">
        <v>10082</v>
      </c>
      <c r="P7844" s="4">
        <v>32305</v>
      </c>
      <c r="Q7844" s="4">
        <v>11861</v>
      </c>
      <c r="R7844" s="4" t="b">
        <f t="shared" si="214"/>
        <v>0</v>
      </c>
      <c r="S7844" s="4">
        <v>0</v>
      </c>
    </row>
    <row r="7845" spans="1:19" ht="14.25" customHeight="1">
      <c r="A7845" s="4" t="s">
        <v>4526</v>
      </c>
      <c r="B7845" s="5"/>
      <c r="C7845" s="4">
        <v>0</v>
      </c>
      <c r="E7845" s="4" t="b">
        <f t="shared" si="213"/>
        <v>0</v>
      </c>
      <c r="F7845" s="4">
        <v>0</v>
      </c>
      <c r="G7845" s="4">
        <v>2402</v>
      </c>
      <c r="H7845" s="6">
        <v>43983</v>
      </c>
      <c r="I7845" s="4" t="s">
        <v>4556</v>
      </c>
      <c r="J7845" s="4" t="s">
        <v>40</v>
      </c>
      <c r="K7845" s="4">
        <v>13871</v>
      </c>
      <c r="L7845" s="4">
        <v>0</v>
      </c>
      <c r="M7845" s="4">
        <v>0</v>
      </c>
      <c r="N7845" s="4">
        <v>0</v>
      </c>
      <c r="O7845" s="4">
        <v>10772</v>
      </c>
      <c r="P7845" s="4">
        <v>21533</v>
      </c>
      <c r="Q7845" s="4">
        <v>11862</v>
      </c>
      <c r="R7845" s="4" t="b">
        <f t="shared" si="214"/>
        <v>0</v>
      </c>
      <c r="S7845" s="4">
        <v>0</v>
      </c>
    </row>
    <row r="7846" spans="1:19" ht="14.25" customHeight="1">
      <c r="A7846" s="4" t="s">
        <v>4526</v>
      </c>
      <c r="B7846" s="5"/>
      <c r="C7846" s="4">
        <v>0</v>
      </c>
      <c r="E7846" s="4" t="b">
        <f t="shared" si="213"/>
        <v>0</v>
      </c>
      <c r="F7846" s="4">
        <v>0</v>
      </c>
      <c r="G7846" s="4">
        <v>2402</v>
      </c>
      <c r="H7846" s="6">
        <v>43983</v>
      </c>
      <c r="I7846" s="4" t="s">
        <v>4532</v>
      </c>
      <c r="J7846" s="4" t="s">
        <v>40</v>
      </c>
      <c r="K7846" s="4">
        <v>13871</v>
      </c>
      <c r="L7846" s="4">
        <v>0</v>
      </c>
      <c r="M7846" s="4">
        <v>0</v>
      </c>
      <c r="N7846" s="4">
        <v>0</v>
      </c>
      <c r="O7846" s="4">
        <v>10766</v>
      </c>
      <c r="P7846" s="4">
        <v>10767</v>
      </c>
      <c r="Q7846" s="4">
        <v>11863</v>
      </c>
      <c r="R7846" s="4" t="b">
        <f t="shared" si="214"/>
        <v>0</v>
      </c>
      <c r="S7846" s="4">
        <v>0</v>
      </c>
    </row>
    <row r="7847" spans="1:19" ht="14.25" customHeight="1">
      <c r="A7847" s="4" t="s">
        <v>4526</v>
      </c>
      <c r="B7847" s="5"/>
      <c r="C7847" s="4">
        <v>0</v>
      </c>
      <c r="E7847" s="4" t="b">
        <f t="shared" si="213"/>
        <v>0</v>
      </c>
      <c r="F7847" s="4">
        <v>0</v>
      </c>
      <c r="G7847" s="4">
        <v>2402</v>
      </c>
      <c r="H7847" s="6">
        <v>43983</v>
      </c>
      <c r="I7847" s="4" t="s">
        <v>4557</v>
      </c>
      <c r="J7847" s="4" t="s">
        <v>40</v>
      </c>
      <c r="K7847" s="4">
        <v>13871</v>
      </c>
      <c r="L7847" s="4">
        <v>0</v>
      </c>
      <c r="M7847" s="4">
        <v>0</v>
      </c>
      <c r="N7847" s="4">
        <v>0</v>
      </c>
      <c r="O7847" s="4">
        <v>10767</v>
      </c>
      <c r="P7847" s="4">
        <v>0</v>
      </c>
      <c r="Q7847" s="4">
        <v>11864</v>
      </c>
      <c r="R7847" s="4" t="b">
        <f t="shared" si="214"/>
        <v>0</v>
      </c>
      <c r="S7847" s="4">
        <v>0</v>
      </c>
    </row>
    <row r="7848" spans="1:19" ht="14.25" customHeight="1">
      <c r="A7848" s="4" t="s">
        <v>4526</v>
      </c>
      <c r="B7848" s="5"/>
      <c r="C7848" s="4">
        <v>0</v>
      </c>
      <c r="E7848" s="4" t="b">
        <f t="shared" si="213"/>
        <v>0</v>
      </c>
      <c r="F7848" s="4">
        <v>0</v>
      </c>
      <c r="G7848" s="4">
        <v>2402</v>
      </c>
      <c r="H7848" s="6">
        <v>44013</v>
      </c>
      <c r="I7848" s="4" t="s">
        <v>4558</v>
      </c>
      <c r="J7848" s="4" t="s">
        <v>1043</v>
      </c>
      <c r="K7848" s="4">
        <v>10752</v>
      </c>
      <c r="L7848" s="4">
        <v>0</v>
      </c>
      <c r="M7848" s="4">
        <v>0</v>
      </c>
      <c r="N7848" s="4">
        <v>8551</v>
      </c>
      <c r="O7848" s="4">
        <v>0</v>
      </c>
      <c r="P7848" s="4">
        <v>8551</v>
      </c>
      <c r="Q7848" s="4">
        <v>11865</v>
      </c>
      <c r="R7848" s="4" t="b">
        <f t="shared" si="214"/>
        <v>0</v>
      </c>
      <c r="S7848" s="4">
        <v>0</v>
      </c>
    </row>
    <row r="7849" spans="1:19" ht="14.25" customHeight="1">
      <c r="A7849" s="4" t="s">
        <v>4526</v>
      </c>
      <c r="B7849" s="5"/>
      <c r="C7849" s="4">
        <v>0</v>
      </c>
      <c r="E7849" s="4" t="b">
        <f t="shared" si="213"/>
        <v>0</v>
      </c>
      <c r="F7849" s="4">
        <v>0</v>
      </c>
      <c r="G7849" s="4">
        <v>2402</v>
      </c>
      <c r="H7849" s="6">
        <v>44044</v>
      </c>
      <c r="I7849" s="4" t="s">
        <v>4559</v>
      </c>
      <c r="J7849" s="4" t="s">
        <v>1043</v>
      </c>
      <c r="K7849" s="4">
        <v>10832</v>
      </c>
      <c r="L7849" s="4">
        <v>0</v>
      </c>
      <c r="M7849" s="4">
        <v>0</v>
      </c>
      <c r="N7849" s="4">
        <v>18136</v>
      </c>
      <c r="O7849" s="4">
        <v>0</v>
      </c>
      <c r="P7849" s="4">
        <v>26687</v>
      </c>
      <c r="Q7849" s="4">
        <v>11866</v>
      </c>
      <c r="R7849" s="4" t="b">
        <f t="shared" si="214"/>
        <v>0</v>
      </c>
      <c r="S7849" s="4">
        <v>0</v>
      </c>
    </row>
    <row r="7850" spans="1:19" ht="14.25" customHeight="1">
      <c r="A7850" s="4" t="s">
        <v>4526</v>
      </c>
      <c r="B7850" s="5"/>
      <c r="C7850" s="4">
        <v>0</v>
      </c>
      <c r="E7850" s="4" t="b">
        <f t="shared" si="213"/>
        <v>0</v>
      </c>
      <c r="F7850" s="4">
        <v>0</v>
      </c>
      <c r="G7850" s="4">
        <v>2402</v>
      </c>
      <c r="H7850" s="6">
        <v>44074</v>
      </c>
      <c r="I7850" s="4" t="s">
        <v>4536</v>
      </c>
      <c r="J7850" s="4" t="s">
        <v>40</v>
      </c>
      <c r="K7850" s="4">
        <v>14003</v>
      </c>
      <c r="L7850" s="4">
        <v>0</v>
      </c>
      <c r="M7850" s="4">
        <v>0</v>
      </c>
      <c r="N7850" s="4">
        <v>0</v>
      </c>
      <c r="O7850" s="4">
        <v>8551</v>
      </c>
      <c r="P7850" s="4">
        <v>18136</v>
      </c>
      <c r="Q7850" s="4">
        <v>11867</v>
      </c>
      <c r="R7850" s="4" t="b">
        <f t="shared" si="214"/>
        <v>0</v>
      </c>
      <c r="S7850" s="4">
        <v>0</v>
      </c>
    </row>
    <row r="7851" spans="1:19" ht="14.25" customHeight="1">
      <c r="A7851" s="4" t="s">
        <v>4526</v>
      </c>
      <c r="B7851" s="5"/>
      <c r="C7851" s="4">
        <v>0</v>
      </c>
      <c r="E7851" s="4" t="b">
        <f t="shared" si="213"/>
        <v>0</v>
      </c>
      <c r="F7851" s="4">
        <v>0</v>
      </c>
      <c r="G7851" s="4">
        <v>2402</v>
      </c>
      <c r="H7851" s="6">
        <v>44074</v>
      </c>
      <c r="I7851" s="4" t="s">
        <v>4537</v>
      </c>
      <c r="J7851" s="4" t="s">
        <v>40</v>
      </c>
      <c r="K7851" s="4">
        <v>14003</v>
      </c>
      <c r="L7851" s="4">
        <v>0</v>
      </c>
      <c r="M7851" s="4">
        <v>0</v>
      </c>
      <c r="N7851" s="4">
        <v>0</v>
      </c>
      <c r="O7851" s="4">
        <v>18136</v>
      </c>
      <c r="P7851" s="4">
        <v>0</v>
      </c>
      <c r="Q7851" s="4">
        <v>11868</v>
      </c>
      <c r="R7851" s="4" t="b">
        <f t="shared" si="214"/>
        <v>0</v>
      </c>
      <c r="S7851" s="4">
        <v>0</v>
      </c>
    </row>
    <row r="7852" spans="1:19" ht="14.25" customHeight="1">
      <c r="A7852" s="4" t="s">
        <v>4526</v>
      </c>
      <c r="B7852" s="5" t="s">
        <v>4560</v>
      </c>
      <c r="C7852" s="4">
        <v>0</v>
      </c>
      <c r="D7852" s="4" t="s">
        <v>4560</v>
      </c>
      <c r="E7852" s="4" t="b">
        <f t="shared" si="213"/>
        <v>0</v>
      </c>
      <c r="F7852" s="4">
        <v>0</v>
      </c>
      <c r="G7852" s="4">
        <v>2402</v>
      </c>
      <c r="H7852" s="3" t="s">
        <v>21</v>
      </c>
      <c r="K7852" s="4">
        <v>0</v>
      </c>
      <c r="L7852" s="4">
        <v>0</v>
      </c>
      <c r="M7852" s="4">
        <v>0</v>
      </c>
      <c r="N7852" s="4">
        <v>74289</v>
      </c>
      <c r="O7852" s="4">
        <v>84632</v>
      </c>
      <c r="P7852" s="4">
        <v>0</v>
      </c>
      <c r="Q7852" s="4">
        <v>11869</v>
      </c>
      <c r="R7852" s="4" t="b">
        <f t="shared" si="214"/>
        <v>0</v>
      </c>
      <c r="S7852" s="4">
        <v>0</v>
      </c>
    </row>
    <row r="7853" spans="1:19" ht="14.25" customHeight="1">
      <c r="A7853" s="4" t="s">
        <v>4526</v>
      </c>
      <c r="B7853" s="5" t="s">
        <v>229</v>
      </c>
      <c r="C7853" s="4">
        <v>0</v>
      </c>
      <c r="D7853" s="4" t="s">
        <v>229</v>
      </c>
      <c r="E7853" s="4" t="b">
        <f t="shared" si="213"/>
        <v>0</v>
      </c>
      <c r="F7853" s="4">
        <v>0</v>
      </c>
      <c r="G7853" s="4">
        <v>2501</v>
      </c>
      <c r="H7853" s="3" t="s">
        <v>21</v>
      </c>
      <c r="K7853" s="4">
        <v>0</v>
      </c>
      <c r="L7853" s="4">
        <v>2352</v>
      </c>
      <c r="M7853" s="4">
        <v>2352</v>
      </c>
      <c r="N7853" s="4">
        <v>0</v>
      </c>
      <c r="O7853" s="4">
        <v>0</v>
      </c>
      <c r="P7853" s="4">
        <v>0</v>
      </c>
      <c r="Q7853" s="4">
        <v>11870</v>
      </c>
      <c r="R7853" s="4" t="b">
        <f t="shared" si="214"/>
        <v>0</v>
      </c>
      <c r="S7853" s="4">
        <v>0</v>
      </c>
    </row>
    <row r="7854" spans="1:19" ht="14.25" customHeight="1">
      <c r="A7854" s="4" t="s">
        <v>4526</v>
      </c>
      <c r="B7854" s="5"/>
      <c r="C7854" s="4">
        <v>0</v>
      </c>
      <c r="E7854" s="4" t="b">
        <f t="shared" si="213"/>
        <v>0</v>
      </c>
      <c r="F7854" s="4">
        <v>0</v>
      </c>
      <c r="G7854" s="4">
        <v>2501</v>
      </c>
      <c r="H7854" s="6">
        <v>44075</v>
      </c>
      <c r="I7854" s="4" t="s">
        <v>4561</v>
      </c>
      <c r="J7854" s="4" t="s">
        <v>1043</v>
      </c>
      <c r="K7854" s="4">
        <v>10913</v>
      </c>
      <c r="L7854" s="4">
        <v>0</v>
      </c>
      <c r="M7854" s="4">
        <v>0</v>
      </c>
      <c r="N7854" s="4">
        <v>2352</v>
      </c>
      <c r="O7854" s="4">
        <v>0</v>
      </c>
      <c r="P7854" s="4">
        <v>2352</v>
      </c>
      <c r="Q7854" s="4">
        <v>11871</v>
      </c>
      <c r="R7854" s="4" t="b">
        <f t="shared" si="214"/>
        <v>0</v>
      </c>
      <c r="S7854" s="4">
        <v>0</v>
      </c>
    </row>
    <row r="7855" spans="1:19" ht="14.25" customHeight="1">
      <c r="A7855" s="4" t="s">
        <v>4526</v>
      </c>
      <c r="B7855" s="5"/>
      <c r="C7855" s="4">
        <v>0</v>
      </c>
      <c r="E7855" s="4" t="b">
        <f t="shared" si="213"/>
        <v>0</v>
      </c>
      <c r="F7855" s="4">
        <v>0</v>
      </c>
      <c r="G7855" s="4">
        <v>2501</v>
      </c>
      <c r="H7855" s="6">
        <v>44077</v>
      </c>
      <c r="I7855" s="4" t="s">
        <v>4562</v>
      </c>
      <c r="J7855" s="4" t="s">
        <v>40</v>
      </c>
      <c r="K7855" s="4">
        <v>14030</v>
      </c>
      <c r="L7855" s="4">
        <v>0</v>
      </c>
      <c r="M7855" s="4">
        <v>0</v>
      </c>
      <c r="N7855" s="4">
        <v>0</v>
      </c>
      <c r="O7855" s="4">
        <v>2352</v>
      </c>
      <c r="P7855" s="4">
        <v>0</v>
      </c>
      <c r="Q7855" s="4">
        <v>11872</v>
      </c>
      <c r="R7855" s="4" t="b">
        <f t="shared" si="214"/>
        <v>0</v>
      </c>
      <c r="S7855" s="4">
        <v>0</v>
      </c>
    </row>
    <row r="7856" spans="1:19" ht="14.25" customHeight="1">
      <c r="A7856" s="4" t="s">
        <v>4526</v>
      </c>
      <c r="B7856" s="5" t="s">
        <v>4563</v>
      </c>
      <c r="C7856" s="4">
        <v>0</v>
      </c>
      <c r="D7856" s="4" t="s">
        <v>4563</v>
      </c>
      <c r="E7856" s="4" t="b">
        <f t="shared" si="213"/>
        <v>0</v>
      </c>
      <c r="F7856" s="4">
        <v>0</v>
      </c>
      <c r="G7856" s="4">
        <v>2501</v>
      </c>
      <c r="H7856" s="3" t="s">
        <v>21</v>
      </c>
      <c r="K7856" s="4">
        <v>0</v>
      </c>
      <c r="L7856" s="4">
        <v>0</v>
      </c>
      <c r="M7856" s="4">
        <v>0</v>
      </c>
      <c r="N7856" s="4">
        <v>2352</v>
      </c>
      <c r="O7856" s="4">
        <v>2352</v>
      </c>
      <c r="P7856" s="4">
        <v>0</v>
      </c>
      <c r="Q7856" s="4">
        <v>11873</v>
      </c>
      <c r="R7856" s="4" t="b">
        <f t="shared" si="214"/>
        <v>0</v>
      </c>
      <c r="S7856" s="4">
        <v>0</v>
      </c>
    </row>
    <row r="7857" spans="1:19" ht="14.25" customHeight="1">
      <c r="A7857" s="4" t="s">
        <v>4526</v>
      </c>
      <c r="B7857" s="5" t="s">
        <v>240</v>
      </c>
      <c r="C7857" s="4">
        <v>0</v>
      </c>
      <c r="D7857" s="4" t="s">
        <v>240</v>
      </c>
      <c r="E7857" s="4" t="b">
        <f t="shared" si="213"/>
        <v>0</v>
      </c>
      <c r="F7857" s="4">
        <v>0</v>
      </c>
      <c r="G7857" s="4">
        <v>2502</v>
      </c>
      <c r="H7857" s="3" t="s">
        <v>21</v>
      </c>
      <c r="K7857" s="4">
        <v>0</v>
      </c>
      <c r="L7857" s="4">
        <v>8183</v>
      </c>
      <c r="M7857" s="4">
        <v>8183</v>
      </c>
      <c r="N7857" s="4">
        <v>0</v>
      </c>
      <c r="O7857" s="4">
        <v>0</v>
      </c>
      <c r="P7857" s="4">
        <v>0</v>
      </c>
      <c r="Q7857" s="4">
        <v>11874</v>
      </c>
      <c r="R7857" s="4" t="b">
        <f t="shared" si="214"/>
        <v>0</v>
      </c>
      <c r="S7857" s="4">
        <v>0</v>
      </c>
    </row>
    <row r="7858" spans="1:19" ht="14.25" customHeight="1">
      <c r="A7858" s="4" t="s">
        <v>4526</v>
      </c>
      <c r="B7858" s="5"/>
      <c r="C7858" s="4">
        <v>0</v>
      </c>
      <c r="E7858" s="4" t="b">
        <f t="shared" si="213"/>
        <v>0</v>
      </c>
      <c r="F7858" s="4">
        <v>0</v>
      </c>
      <c r="G7858" s="4">
        <v>2502</v>
      </c>
      <c r="H7858" s="6">
        <v>43891</v>
      </c>
      <c r="I7858" s="4" t="s">
        <v>4564</v>
      </c>
      <c r="J7858" s="4" t="s">
        <v>1043</v>
      </c>
      <c r="K7858" s="4">
        <v>10434</v>
      </c>
      <c r="L7858" s="4">
        <v>0</v>
      </c>
      <c r="M7858" s="4">
        <v>0</v>
      </c>
      <c r="N7858" s="4">
        <v>4847</v>
      </c>
      <c r="O7858" s="4">
        <v>0</v>
      </c>
      <c r="P7858" s="4">
        <v>4847</v>
      </c>
      <c r="Q7858" s="4">
        <v>11875</v>
      </c>
      <c r="R7858" s="4" t="b">
        <f t="shared" si="214"/>
        <v>0</v>
      </c>
      <c r="S7858" s="4">
        <v>0</v>
      </c>
    </row>
    <row r="7859" spans="1:19" ht="14.25" customHeight="1">
      <c r="A7859" s="4" t="s">
        <v>4526</v>
      </c>
      <c r="B7859" s="5"/>
      <c r="C7859" s="4">
        <v>0</v>
      </c>
      <c r="E7859" s="4" t="b">
        <f t="shared" si="213"/>
        <v>0</v>
      </c>
      <c r="F7859" s="4">
        <v>0</v>
      </c>
      <c r="G7859" s="4">
        <v>2502</v>
      </c>
      <c r="H7859" s="6">
        <v>43922</v>
      </c>
      <c r="I7859" s="4" t="s">
        <v>4565</v>
      </c>
      <c r="J7859" s="4" t="s">
        <v>1043</v>
      </c>
      <c r="K7859" s="4">
        <v>10514</v>
      </c>
      <c r="L7859" s="4">
        <v>0</v>
      </c>
      <c r="M7859" s="4">
        <v>0</v>
      </c>
      <c r="N7859" s="4">
        <v>3336</v>
      </c>
      <c r="O7859" s="4">
        <v>0</v>
      </c>
      <c r="P7859" s="4">
        <v>8183</v>
      </c>
      <c r="Q7859" s="4">
        <v>11876</v>
      </c>
      <c r="R7859" s="4" t="b">
        <f t="shared" si="214"/>
        <v>0</v>
      </c>
      <c r="S7859" s="4">
        <v>0</v>
      </c>
    </row>
    <row r="7860" spans="1:19" ht="14.25" customHeight="1">
      <c r="A7860" s="4" t="s">
        <v>4526</v>
      </c>
      <c r="B7860" s="5"/>
      <c r="C7860" s="4">
        <v>0</v>
      </c>
      <c r="E7860" s="4" t="b">
        <f t="shared" si="213"/>
        <v>0</v>
      </c>
      <c r="F7860" s="4">
        <v>0</v>
      </c>
      <c r="G7860" s="4">
        <v>2502</v>
      </c>
      <c r="H7860" s="6">
        <v>43941</v>
      </c>
      <c r="I7860" s="4" t="s">
        <v>4556</v>
      </c>
      <c r="J7860" s="4" t="s">
        <v>40</v>
      </c>
      <c r="K7860" s="4">
        <v>13720</v>
      </c>
      <c r="L7860" s="4">
        <v>0</v>
      </c>
      <c r="M7860" s="4">
        <v>0</v>
      </c>
      <c r="N7860" s="4">
        <v>0</v>
      </c>
      <c r="O7860" s="4">
        <v>4847</v>
      </c>
      <c r="P7860" s="4">
        <v>3336</v>
      </c>
      <c r="Q7860" s="4">
        <v>11877</v>
      </c>
      <c r="R7860" s="4" t="b">
        <f t="shared" si="214"/>
        <v>0</v>
      </c>
      <c r="S7860" s="4">
        <v>0</v>
      </c>
    </row>
    <row r="7861" spans="1:19" ht="14.25" customHeight="1">
      <c r="A7861" s="4" t="s">
        <v>4526</v>
      </c>
      <c r="B7861" s="5"/>
      <c r="C7861" s="4">
        <v>0</v>
      </c>
      <c r="E7861" s="4" t="b">
        <f t="shared" si="213"/>
        <v>0</v>
      </c>
      <c r="F7861" s="4">
        <v>0</v>
      </c>
      <c r="G7861" s="4">
        <v>2502</v>
      </c>
      <c r="H7861" s="6">
        <v>43941</v>
      </c>
      <c r="I7861" s="4" t="s">
        <v>4532</v>
      </c>
      <c r="J7861" s="4" t="s">
        <v>40</v>
      </c>
      <c r="K7861" s="4">
        <v>13720</v>
      </c>
      <c r="L7861" s="4">
        <v>0</v>
      </c>
      <c r="M7861" s="4">
        <v>0</v>
      </c>
      <c r="N7861" s="4">
        <v>0</v>
      </c>
      <c r="O7861" s="4">
        <v>3336</v>
      </c>
      <c r="P7861" s="4">
        <v>0</v>
      </c>
      <c r="Q7861" s="4">
        <v>11878</v>
      </c>
      <c r="R7861" s="4" t="b">
        <f t="shared" si="214"/>
        <v>0</v>
      </c>
      <c r="S7861" s="4">
        <v>0</v>
      </c>
    </row>
    <row r="7862" spans="1:19" ht="14.25" customHeight="1">
      <c r="A7862" s="4" t="s">
        <v>4526</v>
      </c>
      <c r="B7862" s="5" t="s">
        <v>4566</v>
      </c>
      <c r="C7862" s="4">
        <v>0</v>
      </c>
      <c r="D7862" s="4" t="s">
        <v>4566</v>
      </c>
      <c r="E7862" s="4" t="b">
        <f t="shared" si="213"/>
        <v>0</v>
      </c>
      <c r="F7862" s="4">
        <v>0</v>
      </c>
      <c r="G7862" s="4">
        <v>2502</v>
      </c>
      <c r="H7862" s="3" t="s">
        <v>21</v>
      </c>
      <c r="K7862" s="4">
        <v>0</v>
      </c>
      <c r="L7862" s="4">
        <v>0</v>
      </c>
      <c r="M7862" s="4">
        <v>0</v>
      </c>
      <c r="N7862" s="4">
        <v>8183</v>
      </c>
      <c r="O7862" s="4">
        <v>8183</v>
      </c>
      <c r="P7862" s="4">
        <v>0</v>
      </c>
      <c r="Q7862" s="4">
        <v>11879</v>
      </c>
      <c r="R7862" s="4" t="b">
        <f t="shared" si="214"/>
        <v>0</v>
      </c>
      <c r="S7862" s="4">
        <v>0</v>
      </c>
    </row>
    <row r="7863" spans="1:19" ht="14.25" customHeight="1">
      <c r="A7863" s="4" t="s">
        <v>4526</v>
      </c>
      <c r="B7863" s="5" t="s">
        <v>284</v>
      </c>
      <c r="C7863" s="4">
        <v>0</v>
      </c>
      <c r="D7863" s="4" t="s">
        <v>284</v>
      </c>
      <c r="E7863" s="4" t="b">
        <f t="shared" si="213"/>
        <v>0</v>
      </c>
      <c r="F7863" s="4">
        <v>0</v>
      </c>
      <c r="G7863" s="4">
        <v>3202</v>
      </c>
      <c r="H7863" s="3" t="s">
        <v>21</v>
      </c>
      <c r="K7863" s="4">
        <v>0</v>
      </c>
      <c r="L7863" s="4">
        <v>71745</v>
      </c>
      <c r="M7863" s="4">
        <v>71745</v>
      </c>
      <c r="N7863" s="4">
        <v>0</v>
      </c>
      <c r="O7863" s="4">
        <v>0</v>
      </c>
      <c r="P7863" s="4">
        <v>0</v>
      </c>
      <c r="Q7863" s="4">
        <v>11884</v>
      </c>
      <c r="R7863" s="4" t="b">
        <f t="shared" si="214"/>
        <v>0</v>
      </c>
      <c r="S7863" s="4">
        <v>0</v>
      </c>
    </row>
    <row r="7864" spans="1:19" ht="14.25" customHeight="1">
      <c r="A7864" s="4" t="s">
        <v>4526</v>
      </c>
      <c r="B7864" s="5"/>
      <c r="C7864" s="4">
        <v>0</v>
      </c>
      <c r="E7864" s="4" t="b">
        <f t="shared" si="213"/>
        <v>0</v>
      </c>
      <c r="F7864" s="4">
        <v>0</v>
      </c>
      <c r="G7864" s="4">
        <v>3202</v>
      </c>
      <c r="H7864" s="6">
        <v>43831</v>
      </c>
      <c r="I7864" s="4" t="s">
        <v>4567</v>
      </c>
      <c r="J7864" s="4" t="s">
        <v>1043</v>
      </c>
      <c r="K7864" s="4">
        <v>10278</v>
      </c>
      <c r="L7864" s="4">
        <v>0</v>
      </c>
      <c r="M7864" s="4">
        <v>0</v>
      </c>
      <c r="N7864" s="4">
        <v>4039</v>
      </c>
      <c r="O7864" s="4">
        <v>0</v>
      </c>
      <c r="P7864" s="4">
        <v>4039</v>
      </c>
      <c r="Q7864" s="4">
        <v>11885</v>
      </c>
      <c r="R7864" s="4" t="b">
        <f t="shared" si="214"/>
        <v>0</v>
      </c>
      <c r="S7864" s="4">
        <v>0</v>
      </c>
    </row>
    <row r="7865" spans="1:19" ht="14.25" customHeight="1">
      <c r="A7865" s="4" t="s">
        <v>4526</v>
      </c>
      <c r="B7865" s="5"/>
      <c r="C7865" s="4">
        <v>0</v>
      </c>
      <c r="E7865" s="4" t="b">
        <f t="shared" si="213"/>
        <v>0</v>
      </c>
      <c r="F7865" s="4">
        <v>0</v>
      </c>
      <c r="G7865" s="4">
        <v>3202</v>
      </c>
      <c r="H7865" s="6">
        <v>43891</v>
      </c>
      <c r="I7865" s="4" t="s">
        <v>4568</v>
      </c>
      <c r="J7865" s="4" t="s">
        <v>1043</v>
      </c>
      <c r="K7865" s="4">
        <v>10438</v>
      </c>
      <c r="L7865" s="4">
        <v>0</v>
      </c>
      <c r="M7865" s="4">
        <v>0</v>
      </c>
      <c r="N7865" s="4">
        <v>4457</v>
      </c>
      <c r="O7865" s="4">
        <v>0</v>
      </c>
      <c r="P7865" s="4">
        <v>8496</v>
      </c>
      <c r="Q7865" s="4">
        <v>11886</v>
      </c>
      <c r="R7865" s="4" t="b">
        <f t="shared" si="214"/>
        <v>0</v>
      </c>
      <c r="S7865" s="4">
        <v>0</v>
      </c>
    </row>
    <row r="7866" spans="1:19" ht="14.25" customHeight="1">
      <c r="A7866" s="4" t="s">
        <v>4526</v>
      </c>
      <c r="B7866" s="5"/>
      <c r="C7866" s="4">
        <v>0</v>
      </c>
      <c r="E7866" s="4" t="b">
        <f t="shared" si="213"/>
        <v>0</v>
      </c>
      <c r="F7866" s="4">
        <v>0</v>
      </c>
      <c r="G7866" s="4">
        <v>3202</v>
      </c>
      <c r="H7866" s="6">
        <v>43901</v>
      </c>
      <c r="I7866" s="4" t="s">
        <v>4549</v>
      </c>
      <c r="J7866" s="4" t="s">
        <v>40</v>
      </c>
      <c r="K7866" s="4">
        <v>13652</v>
      </c>
      <c r="L7866" s="4">
        <v>0</v>
      </c>
      <c r="M7866" s="4">
        <v>0</v>
      </c>
      <c r="N7866" s="4">
        <v>0</v>
      </c>
      <c r="O7866" s="4">
        <v>4039</v>
      </c>
      <c r="P7866" s="4">
        <v>4457</v>
      </c>
      <c r="Q7866" s="4">
        <v>11887</v>
      </c>
      <c r="R7866" s="4" t="b">
        <f t="shared" si="214"/>
        <v>0</v>
      </c>
      <c r="S7866" s="4">
        <v>0</v>
      </c>
    </row>
    <row r="7867" spans="1:19" ht="14.25" customHeight="1">
      <c r="A7867" s="4" t="s">
        <v>4526</v>
      </c>
      <c r="B7867" s="5"/>
      <c r="C7867" s="4">
        <v>0</v>
      </c>
      <c r="E7867" s="4" t="b">
        <f t="shared" si="213"/>
        <v>0</v>
      </c>
      <c r="F7867" s="4">
        <v>0</v>
      </c>
      <c r="G7867" s="4">
        <v>3202</v>
      </c>
      <c r="H7867" s="6">
        <v>44013</v>
      </c>
      <c r="I7867" s="4" t="s">
        <v>4569</v>
      </c>
      <c r="J7867" s="4" t="s">
        <v>1043</v>
      </c>
      <c r="K7867" s="4">
        <v>10758</v>
      </c>
      <c r="L7867" s="4">
        <v>0</v>
      </c>
      <c r="M7867" s="4">
        <v>0</v>
      </c>
      <c r="N7867" s="4">
        <v>8852</v>
      </c>
      <c r="O7867" s="4">
        <v>0</v>
      </c>
      <c r="P7867" s="4">
        <v>13309</v>
      </c>
      <c r="Q7867" s="4">
        <v>11888</v>
      </c>
      <c r="R7867" s="4" t="b">
        <f t="shared" si="214"/>
        <v>0</v>
      </c>
      <c r="S7867" s="4">
        <v>0</v>
      </c>
    </row>
    <row r="7868" spans="1:19" ht="14.25" customHeight="1">
      <c r="A7868" s="4" t="s">
        <v>4526</v>
      </c>
      <c r="B7868" s="5"/>
      <c r="C7868" s="4">
        <v>0</v>
      </c>
      <c r="E7868" s="4" t="b">
        <f t="shared" si="213"/>
        <v>0</v>
      </c>
      <c r="F7868" s="4">
        <v>0</v>
      </c>
      <c r="G7868" s="4">
        <v>3202</v>
      </c>
      <c r="H7868" s="6">
        <v>44044</v>
      </c>
      <c r="I7868" s="4" t="s">
        <v>4570</v>
      </c>
      <c r="J7868" s="4" t="s">
        <v>1043</v>
      </c>
      <c r="K7868" s="4">
        <v>10838</v>
      </c>
      <c r="L7868" s="4">
        <v>0</v>
      </c>
      <c r="M7868" s="4">
        <v>0</v>
      </c>
      <c r="N7868" s="4">
        <v>17499</v>
      </c>
      <c r="O7868" s="4">
        <v>0</v>
      </c>
      <c r="P7868" s="4">
        <v>30808</v>
      </c>
      <c r="Q7868" s="4">
        <v>11889</v>
      </c>
      <c r="R7868" s="4" t="b">
        <f t="shared" si="214"/>
        <v>0</v>
      </c>
      <c r="S7868" s="4">
        <v>0</v>
      </c>
    </row>
    <row r="7869" spans="1:19" ht="14.25" customHeight="1">
      <c r="A7869" s="4" t="s">
        <v>4526</v>
      </c>
      <c r="B7869" s="5"/>
      <c r="C7869" s="4">
        <v>0</v>
      </c>
      <c r="E7869" s="4" t="b">
        <f t="shared" si="213"/>
        <v>0</v>
      </c>
      <c r="F7869" s="4">
        <v>0</v>
      </c>
      <c r="G7869" s="4">
        <v>3202</v>
      </c>
      <c r="H7869" s="6">
        <v>44075</v>
      </c>
      <c r="I7869" s="4" t="s">
        <v>4571</v>
      </c>
      <c r="J7869" s="4" t="s">
        <v>1043</v>
      </c>
      <c r="K7869" s="4">
        <v>10918</v>
      </c>
      <c r="L7869" s="4">
        <v>0</v>
      </c>
      <c r="M7869" s="4">
        <v>0</v>
      </c>
      <c r="N7869" s="4">
        <v>21785</v>
      </c>
      <c r="O7869" s="4">
        <v>0</v>
      </c>
      <c r="P7869" s="4">
        <v>52593</v>
      </c>
      <c r="Q7869" s="4">
        <v>11890</v>
      </c>
      <c r="R7869" s="4" t="b">
        <f t="shared" si="214"/>
        <v>0</v>
      </c>
      <c r="S7869" s="4">
        <v>0</v>
      </c>
    </row>
    <row r="7870" spans="1:19" ht="14.25" customHeight="1">
      <c r="A7870" s="4" t="s">
        <v>4526</v>
      </c>
      <c r="B7870" s="5"/>
      <c r="C7870" s="4">
        <v>0</v>
      </c>
      <c r="E7870" s="4" t="b">
        <f t="shared" si="213"/>
        <v>0</v>
      </c>
      <c r="F7870" s="4">
        <v>0</v>
      </c>
      <c r="G7870" s="4">
        <v>3202</v>
      </c>
      <c r="H7870" s="6">
        <v>44083</v>
      </c>
      <c r="I7870" s="4" t="s">
        <v>4556</v>
      </c>
      <c r="J7870" s="4" t="s">
        <v>40</v>
      </c>
      <c r="K7870" s="4">
        <v>14051</v>
      </c>
      <c r="L7870" s="4">
        <v>0</v>
      </c>
      <c r="M7870" s="4">
        <v>0</v>
      </c>
      <c r="N7870" s="4">
        <v>0</v>
      </c>
      <c r="O7870" s="4">
        <v>4457</v>
      </c>
      <c r="P7870" s="4">
        <v>48136</v>
      </c>
      <c r="Q7870" s="4">
        <v>11891</v>
      </c>
      <c r="R7870" s="4" t="b">
        <f t="shared" si="214"/>
        <v>0</v>
      </c>
      <c r="S7870" s="4">
        <v>0</v>
      </c>
    </row>
    <row r="7871" spans="1:19" ht="14.25" customHeight="1">
      <c r="A7871" s="4" t="s">
        <v>4526</v>
      </c>
      <c r="B7871" s="5"/>
      <c r="C7871" s="4">
        <v>0</v>
      </c>
      <c r="E7871" s="4" t="b">
        <f t="shared" si="213"/>
        <v>0</v>
      </c>
      <c r="F7871" s="4">
        <v>0</v>
      </c>
      <c r="G7871" s="4">
        <v>3202</v>
      </c>
      <c r="H7871" s="6">
        <v>44105</v>
      </c>
      <c r="I7871" s="4" t="s">
        <v>4572</v>
      </c>
      <c r="J7871" s="4" t="s">
        <v>1043</v>
      </c>
      <c r="K7871" s="4">
        <v>10998</v>
      </c>
      <c r="L7871" s="4">
        <v>0</v>
      </c>
      <c r="M7871" s="4">
        <v>0</v>
      </c>
      <c r="N7871" s="4">
        <v>5494</v>
      </c>
      <c r="O7871" s="4">
        <v>0</v>
      </c>
      <c r="P7871" s="4">
        <v>53630</v>
      </c>
      <c r="Q7871" s="4">
        <v>11892</v>
      </c>
      <c r="R7871" s="4" t="b">
        <f t="shared" si="214"/>
        <v>0</v>
      </c>
      <c r="S7871" s="4">
        <v>0</v>
      </c>
    </row>
    <row r="7872" spans="1:19" ht="14.25" customHeight="1">
      <c r="A7872" s="4" t="s">
        <v>4526</v>
      </c>
      <c r="B7872" s="5"/>
      <c r="C7872" s="4">
        <v>0</v>
      </c>
      <c r="E7872" s="4" t="b">
        <f t="shared" si="213"/>
        <v>0</v>
      </c>
      <c r="F7872" s="4">
        <v>0</v>
      </c>
      <c r="G7872" s="4">
        <v>3202</v>
      </c>
      <c r="H7872" s="6">
        <v>44136</v>
      </c>
      <c r="I7872" s="4" t="s">
        <v>4573</v>
      </c>
      <c r="J7872" s="4" t="s">
        <v>1043</v>
      </c>
      <c r="K7872" s="4">
        <v>11078</v>
      </c>
      <c r="L7872" s="4">
        <v>0</v>
      </c>
      <c r="M7872" s="4">
        <v>0</v>
      </c>
      <c r="N7872" s="4">
        <v>9619</v>
      </c>
      <c r="O7872" s="4">
        <v>0</v>
      </c>
      <c r="P7872" s="4">
        <v>63249</v>
      </c>
      <c r="Q7872" s="4">
        <v>11893</v>
      </c>
      <c r="R7872" s="4" t="b">
        <f t="shared" si="214"/>
        <v>0</v>
      </c>
      <c r="S7872" s="4">
        <v>0</v>
      </c>
    </row>
    <row r="7873" spans="1:19" ht="14.25" customHeight="1">
      <c r="A7873" s="4" t="s">
        <v>4526</v>
      </c>
      <c r="B7873" s="5"/>
      <c r="C7873" s="4">
        <v>0</v>
      </c>
      <c r="E7873" s="4" t="b">
        <f t="shared" si="213"/>
        <v>0</v>
      </c>
      <c r="F7873" s="4">
        <v>0</v>
      </c>
      <c r="G7873" s="4">
        <v>3202</v>
      </c>
      <c r="H7873" s="6">
        <v>44165</v>
      </c>
      <c r="I7873" s="4" t="s">
        <v>4536</v>
      </c>
      <c r="J7873" s="4" t="s">
        <v>40</v>
      </c>
      <c r="K7873" s="4">
        <v>14216</v>
      </c>
      <c r="L7873" s="4">
        <v>0</v>
      </c>
      <c r="M7873" s="4">
        <v>0</v>
      </c>
      <c r="N7873" s="4">
        <v>0</v>
      </c>
      <c r="O7873" s="4">
        <v>8852</v>
      </c>
      <c r="P7873" s="4">
        <v>54397</v>
      </c>
      <c r="Q7873" s="4">
        <v>11894</v>
      </c>
      <c r="R7873" s="4" t="b">
        <f t="shared" si="214"/>
        <v>0</v>
      </c>
      <c r="S7873" s="4">
        <v>0</v>
      </c>
    </row>
    <row r="7874" spans="1:19" ht="14.25" customHeight="1">
      <c r="A7874" s="4" t="s">
        <v>4526</v>
      </c>
      <c r="B7874" s="5"/>
      <c r="C7874" s="4">
        <v>0</v>
      </c>
      <c r="E7874" s="4" t="b">
        <f t="shared" si="213"/>
        <v>0</v>
      </c>
      <c r="F7874" s="4">
        <v>0</v>
      </c>
      <c r="G7874" s="4">
        <v>3202</v>
      </c>
      <c r="H7874" s="6">
        <v>44165</v>
      </c>
      <c r="I7874" s="4" t="s">
        <v>4537</v>
      </c>
      <c r="J7874" s="4" t="s">
        <v>40</v>
      </c>
      <c r="K7874" s="4">
        <v>14216</v>
      </c>
      <c r="L7874" s="4">
        <v>0</v>
      </c>
      <c r="M7874" s="4">
        <v>0</v>
      </c>
      <c r="N7874" s="4">
        <v>0</v>
      </c>
      <c r="O7874" s="4">
        <v>17499</v>
      </c>
      <c r="P7874" s="4">
        <v>36898</v>
      </c>
      <c r="Q7874" s="4">
        <v>11895</v>
      </c>
      <c r="R7874" s="4" t="b">
        <f t="shared" si="214"/>
        <v>0</v>
      </c>
      <c r="S7874" s="4">
        <v>0</v>
      </c>
    </row>
    <row r="7875" spans="1:19" ht="14.25" customHeight="1">
      <c r="A7875" s="4" t="s">
        <v>4526</v>
      </c>
      <c r="B7875" s="5"/>
      <c r="C7875" s="4">
        <v>0</v>
      </c>
      <c r="E7875" s="4" t="b">
        <f t="shared" si="213"/>
        <v>0</v>
      </c>
      <c r="F7875" s="4">
        <v>0</v>
      </c>
      <c r="G7875" s="4">
        <v>3202</v>
      </c>
      <c r="H7875" s="6">
        <v>44165</v>
      </c>
      <c r="I7875" s="4" t="s">
        <v>4562</v>
      </c>
      <c r="J7875" s="4" t="s">
        <v>40</v>
      </c>
      <c r="K7875" s="4">
        <v>14216</v>
      </c>
      <c r="L7875" s="4">
        <v>0</v>
      </c>
      <c r="M7875" s="4">
        <v>0</v>
      </c>
      <c r="N7875" s="4">
        <v>0</v>
      </c>
      <c r="O7875" s="4">
        <v>21785</v>
      </c>
      <c r="P7875" s="4">
        <v>15113</v>
      </c>
      <c r="Q7875" s="4">
        <v>11896</v>
      </c>
      <c r="R7875" s="4" t="b">
        <f t="shared" si="214"/>
        <v>0</v>
      </c>
      <c r="S7875" s="4">
        <v>0</v>
      </c>
    </row>
    <row r="7876" spans="1:19" ht="14.25" customHeight="1">
      <c r="A7876" s="4" t="s">
        <v>4526</v>
      </c>
      <c r="B7876" s="5"/>
      <c r="C7876" s="4">
        <v>0</v>
      </c>
      <c r="E7876" s="4" t="b">
        <f t="shared" si="213"/>
        <v>0</v>
      </c>
      <c r="F7876" s="4">
        <v>0</v>
      </c>
      <c r="G7876" s="4">
        <v>3202</v>
      </c>
      <c r="H7876" s="6">
        <v>44165</v>
      </c>
      <c r="I7876" s="4" t="s">
        <v>4574</v>
      </c>
      <c r="J7876" s="4" t="s">
        <v>40</v>
      </c>
      <c r="K7876" s="4">
        <v>14216</v>
      </c>
      <c r="L7876" s="4">
        <v>0</v>
      </c>
      <c r="M7876" s="4">
        <v>0</v>
      </c>
      <c r="N7876" s="4">
        <v>0</v>
      </c>
      <c r="O7876" s="4">
        <v>5494</v>
      </c>
      <c r="P7876" s="4">
        <v>9619</v>
      </c>
      <c r="Q7876" s="4">
        <v>11897</v>
      </c>
      <c r="R7876" s="4" t="b">
        <f t="shared" si="214"/>
        <v>0</v>
      </c>
      <c r="S7876" s="4">
        <v>0</v>
      </c>
    </row>
    <row r="7877" spans="1:19" ht="14.25" customHeight="1">
      <c r="A7877" s="4" t="s">
        <v>4526</v>
      </c>
      <c r="B7877" s="5"/>
      <c r="C7877" s="4">
        <v>0</v>
      </c>
      <c r="E7877" s="4" t="b">
        <f t="shared" si="213"/>
        <v>0</v>
      </c>
      <c r="F7877" s="4">
        <v>0</v>
      </c>
      <c r="G7877" s="4">
        <v>3202</v>
      </c>
      <c r="H7877" s="6">
        <v>44165</v>
      </c>
      <c r="I7877" s="4" t="s">
        <v>4575</v>
      </c>
      <c r="J7877" s="4" t="s">
        <v>40</v>
      </c>
      <c r="K7877" s="4">
        <v>14216</v>
      </c>
      <c r="L7877" s="4">
        <v>0</v>
      </c>
      <c r="M7877" s="4">
        <v>0</v>
      </c>
      <c r="N7877" s="4">
        <v>0</v>
      </c>
      <c r="O7877" s="4">
        <v>9619</v>
      </c>
      <c r="P7877" s="4">
        <v>0</v>
      </c>
      <c r="Q7877" s="4">
        <v>11898</v>
      </c>
      <c r="R7877" s="4" t="b">
        <f t="shared" si="214"/>
        <v>0</v>
      </c>
      <c r="S7877" s="4">
        <v>0</v>
      </c>
    </row>
    <row r="7878" spans="1:19" ht="14.25" customHeight="1">
      <c r="A7878" s="4" t="s">
        <v>4526</v>
      </c>
      <c r="B7878" s="5" t="s">
        <v>4576</v>
      </c>
      <c r="C7878" s="4">
        <v>0</v>
      </c>
      <c r="D7878" s="4" t="s">
        <v>4576</v>
      </c>
      <c r="E7878" s="4" t="b">
        <f t="shared" si="213"/>
        <v>0</v>
      </c>
      <c r="F7878" s="4">
        <v>0</v>
      </c>
      <c r="G7878" s="4">
        <v>3202</v>
      </c>
      <c r="H7878" s="3" t="s">
        <v>21</v>
      </c>
      <c r="K7878" s="4">
        <v>0</v>
      </c>
      <c r="L7878" s="4">
        <v>0</v>
      </c>
      <c r="M7878" s="4">
        <v>0</v>
      </c>
      <c r="N7878" s="4">
        <v>71745</v>
      </c>
      <c r="O7878" s="4">
        <v>71745</v>
      </c>
      <c r="P7878" s="4">
        <v>0</v>
      </c>
      <c r="Q7878" s="4">
        <v>11899</v>
      </c>
      <c r="R7878" s="4" t="b">
        <f t="shared" si="214"/>
        <v>0</v>
      </c>
      <c r="S7878" s="4">
        <v>0</v>
      </c>
    </row>
    <row r="7879" spans="1:19" ht="14.25" customHeight="1">
      <c r="A7879" s="4" t="s">
        <v>4526</v>
      </c>
      <c r="B7879" s="5" t="s">
        <v>389</v>
      </c>
      <c r="C7879" s="4">
        <v>0</v>
      </c>
      <c r="D7879" s="4" t="s">
        <v>389</v>
      </c>
      <c r="E7879" s="4" t="b">
        <f t="shared" si="213"/>
        <v>0</v>
      </c>
      <c r="F7879" s="4">
        <v>0</v>
      </c>
      <c r="G7879" s="4">
        <v>4202</v>
      </c>
      <c r="H7879" s="3" t="s">
        <v>21</v>
      </c>
      <c r="K7879" s="4">
        <v>0</v>
      </c>
      <c r="L7879" s="4">
        <v>27054</v>
      </c>
      <c r="M7879" s="4">
        <v>27054</v>
      </c>
      <c r="N7879" s="4">
        <v>0</v>
      </c>
      <c r="O7879" s="4">
        <v>0</v>
      </c>
      <c r="P7879" s="4">
        <v>0</v>
      </c>
      <c r="Q7879" s="4">
        <v>11914</v>
      </c>
      <c r="R7879" s="4" t="b">
        <f t="shared" si="214"/>
        <v>0</v>
      </c>
      <c r="S7879" s="4">
        <v>0</v>
      </c>
    </row>
    <row r="7880" spans="1:19" ht="14.25" customHeight="1">
      <c r="A7880" s="4" t="s">
        <v>4526</v>
      </c>
      <c r="B7880" s="5"/>
      <c r="C7880" s="4">
        <v>0</v>
      </c>
      <c r="E7880" s="4" t="b">
        <f t="shared" si="213"/>
        <v>0</v>
      </c>
      <c r="F7880" s="4">
        <v>0</v>
      </c>
      <c r="G7880" s="4">
        <v>4202</v>
      </c>
      <c r="H7880" s="6">
        <v>43862</v>
      </c>
      <c r="I7880" s="4" t="s">
        <v>4577</v>
      </c>
      <c r="J7880" s="4" t="s">
        <v>1043</v>
      </c>
      <c r="K7880" s="4">
        <v>10368</v>
      </c>
      <c r="L7880" s="4">
        <v>0</v>
      </c>
      <c r="M7880" s="4">
        <v>0</v>
      </c>
      <c r="N7880" s="4">
        <v>4868</v>
      </c>
      <c r="O7880" s="4">
        <v>0</v>
      </c>
      <c r="P7880" s="4">
        <v>4868</v>
      </c>
      <c r="Q7880" s="4">
        <v>11915</v>
      </c>
      <c r="R7880" s="4" t="b">
        <f t="shared" si="214"/>
        <v>0</v>
      </c>
      <c r="S7880" s="4">
        <v>0</v>
      </c>
    </row>
    <row r="7881" spans="1:19" ht="14.25" customHeight="1">
      <c r="A7881" s="4" t="s">
        <v>4526</v>
      </c>
      <c r="B7881" s="5"/>
      <c r="C7881" s="4">
        <v>0</v>
      </c>
      <c r="E7881" s="4" t="b">
        <f t="shared" si="213"/>
        <v>0</v>
      </c>
      <c r="F7881" s="4">
        <v>0</v>
      </c>
      <c r="G7881" s="4">
        <v>4202</v>
      </c>
      <c r="H7881" s="6">
        <v>43874</v>
      </c>
      <c r="I7881" s="4" t="s">
        <v>4540</v>
      </c>
      <c r="J7881" s="4" t="s">
        <v>40</v>
      </c>
      <c r="K7881" s="4">
        <v>13589</v>
      </c>
      <c r="L7881" s="4">
        <v>0</v>
      </c>
      <c r="M7881" s="4">
        <v>0</v>
      </c>
      <c r="N7881" s="4">
        <v>0</v>
      </c>
      <c r="O7881" s="4">
        <v>4868</v>
      </c>
      <c r="P7881" s="4">
        <v>0</v>
      </c>
      <c r="Q7881" s="4">
        <v>11916</v>
      </c>
      <c r="R7881" s="4" t="b">
        <f t="shared" si="214"/>
        <v>0</v>
      </c>
      <c r="S7881" s="4">
        <v>0</v>
      </c>
    </row>
    <row r="7882" spans="1:19" ht="14.25" customHeight="1">
      <c r="A7882" s="4" t="s">
        <v>4526</v>
      </c>
      <c r="B7882" s="5"/>
      <c r="C7882" s="4">
        <v>0</v>
      </c>
      <c r="E7882" s="4" t="b">
        <f t="shared" si="213"/>
        <v>0</v>
      </c>
      <c r="F7882" s="4">
        <v>0</v>
      </c>
      <c r="G7882" s="4">
        <v>4202</v>
      </c>
      <c r="H7882" s="6">
        <v>43922</v>
      </c>
      <c r="I7882" s="4" t="s">
        <v>4578</v>
      </c>
      <c r="J7882" s="4" t="s">
        <v>1043</v>
      </c>
      <c r="K7882" s="4">
        <v>10528</v>
      </c>
      <c r="L7882" s="4">
        <v>0</v>
      </c>
      <c r="M7882" s="4">
        <v>0</v>
      </c>
      <c r="N7882" s="4">
        <v>3349</v>
      </c>
      <c r="O7882" s="4">
        <v>0</v>
      </c>
      <c r="P7882" s="4">
        <v>3349</v>
      </c>
      <c r="Q7882" s="4">
        <v>11917</v>
      </c>
      <c r="R7882" s="4" t="b">
        <f t="shared" si="214"/>
        <v>0</v>
      </c>
      <c r="S7882" s="4">
        <v>0</v>
      </c>
    </row>
    <row r="7883" spans="1:19" ht="14.25" customHeight="1">
      <c r="A7883" s="4" t="s">
        <v>4526</v>
      </c>
      <c r="B7883" s="5"/>
      <c r="C7883" s="4">
        <v>0</v>
      </c>
      <c r="E7883" s="4" t="b">
        <f t="shared" si="213"/>
        <v>0</v>
      </c>
      <c r="F7883" s="4">
        <v>0</v>
      </c>
      <c r="G7883" s="4">
        <v>4202</v>
      </c>
      <c r="H7883" s="6">
        <v>43990</v>
      </c>
      <c r="I7883" s="4" t="s">
        <v>4532</v>
      </c>
      <c r="J7883" s="4" t="s">
        <v>40</v>
      </c>
      <c r="K7883" s="4">
        <v>13819</v>
      </c>
      <c r="L7883" s="4">
        <v>0</v>
      </c>
      <c r="M7883" s="4">
        <v>0</v>
      </c>
      <c r="N7883" s="4">
        <v>0</v>
      </c>
      <c r="O7883" s="4">
        <v>3349</v>
      </c>
      <c r="P7883" s="4">
        <v>0</v>
      </c>
      <c r="Q7883" s="4">
        <v>11918</v>
      </c>
      <c r="R7883" s="4" t="b">
        <f t="shared" si="214"/>
        <v>0</v>
      </c>
      <c r="S7883" s="4">
        <v>0</v>
      </c>
    </row>
    <row r="7884" spans="1:19" ht="14.25" customHeight="1">
      <c r="A7884" s="4" t="s">
        <v>4526</v>
      </c>
      <c r="B7884" s="5"/>
      <c r="C7884" s="4">
        <v>0</v>
      </c>
      <c r="E7884" s="4" t="b">
        <f t="shared" si="213"/>
        <v>0</v>
      </c>
      <c r="F7884" s="4">
        <v>0</v>
      </c>
      <c r="G7884" s="4">
        <v>4202</v>
      </c>
      <c r="H7884" s="6">
        <v>44044</v>
      </c>
      <c r="I7884" s="4" t="s">
        <v>4579</v>
      </c>
      <c r="J7884" s="4" t="s">
        <v>1043</v>
      </c>
      <c r="K7884" s="4">
        <v>10848</v>
      </c>
      <c r="L7884" s="4">
        <v>0</v>
      </c>
      <c r="M7884" s="4">
        <v>0</v>
      </c>
      <c r="N7884" s="4">
        <v>4756</v>
      </c>
      <c r="O7884" s="4">
        <v>0</v>
      </c>
      <c r="P7884" s="4">
        <v>4756</v>
      </c>
      <c r="Q7884" s="4">
        <v>11919</v>
      </c>
      <c r="R7884" s="4" t="b">
        <f t="shared" si="214"/>
        <v>0</v>
      </c>
      <c r="S7884" s="4">
        <v>0</v>
      </c>
    </row>
    <row r="7885" spans="1:19" ht="14.25" customHeight="1">
      <c r="A7885" s="4" t="s">
        <v>4526</v>
      </c>
      <c r="B7885" s="5"/>
      <c r="C7885" s="4">
        <v>0</v>
      </c>
      <c r="E7885" s="4" t="b">
        <f t="shared" si="213"/>
        <v>0</v>
      </c>
      <c r="F7885" s="4">
        <v>0</v>
      </c>
      <c r="G7885" s="4">
        <v>4202</v>
      </c>
      <c r="H7885" s="6">
        <v>44075</v>
      </c>
      <c r="I7885" s="4" t="s">
        <v>4580</v>
      </c>
      <c r="J7885" s="4" t="s">
        <v>1043</v>
      </c>
      <c r="K7885" s="4">
        <v>10928</v>
      </c>
      <c r="L7885" s="4">
        <v>0</v>
      </c>
      <c r="M7885" s="4">
        <v>0</v>
      </c>
      <c r="N7885" s="4">
        <v>9511</v>
      </c>
      <c r="O7885" s="4">
        <v>0</v>
      </c>
      <c r="P7885" s="4">
        <v>14267</v>
      </c>
      <c r="Q7885" s="4">
        <v>11920</v>
      </c>
      <c r="R7885" s="4" t="b">
        <f t="shared" si="214"/>
        <v>0</v>
      </c>
      <c r="S7885" s="4">
        <v>0</v>
      </c>
    </row>
    <row r="7886" spans="1:19" ht="14.25" customHeight="1">
      <c r="A7886" s="4" t="s">
        <v>4526</v>
      </c>
      <c r="B7886" s="5"/>
      <c r="C7886" s="4">
        <v>0</v>
      </c>
      <c r="E7886" s="4" t="b">
        <f t="shared" si="213"/>
        <v>0</v>
      </c>
      <c r="F7886" s="4">
        <v>0</v>
      </c>
      <c r="G7886" s="4">
        <v>4202</v>
      </c>
      <c r="H7886" s="6">
        <v>44081</v>
      </c>
      <c r="I7886" s="4" t="s">
        <v>4537</v>
      </c>
      <c r="J7886" s="4" t="s">
        <v>40</v>
      </c>
      <c r="K7886" s="4">
        <v>14039</v>
      </c>
      <c r="L7886" s="4">
        <v>0</v>
      </c>
      <c r="M7886" s="4">
        <v>0</v>
      </c>
      <c r="N7886" s="4">
        <v>0</v>
      </c>
      <c r="O7886" s="4">
        <v>4756</v>
      </c>
      <c r="P7886" s="4">
        <v>9511</v>
      </c>
      <c r="Q7886" s="4">
        <v>11921</v>
      </c>
      <c r="R7886" s="4" t="b">
        <f t="shared" si="214"/>
        <v>0</v>
      </c>
      <c r="S7886" s="4">
        <v>0</v>
      </c>
    </row>
    <row r="7887" spans="1:19" ht="14.25" customHeight="1">
      <c r="A7887" s="4" t="s">
        <v>4526</v>
      </c>
      <c r="B7887" s="5"/>
      <c r="C7887" s="4">
        <v>0</v>
      </c>
      <c r="E7887" s="4" t="b">
        <f t="shared" si="213"/>
        <v>0</v>
      </c>
      <c r="F7887" s="4">
        <v>0</v>
      </c>
      <c r="G7887" s="4">
        <v>4202</v>
      </c>
      <c r="H7887" s="6">
        <v>44081</v>
      </c>
      <c r="I7887" s="4" t="s">
        <v>4562</v>
      </c>
      <c r="J7887" s="4" t="s">
        <v>40</v>
      </c>
      <c r="K7887" s="4">
        <v>14039</v>
      </c>
      <c r="L7887" s="4">
        <v>0</v>
      </c>
      <c r="M7887" s="4">
        <v>0</v>
      </c>
      <c r="N7887" s="4">
        <v>0</v>
      </c>
      <c r="O7887" s="4">
        <v>9511</v>
      </c>
      <c r="P7887" s="4">
        <v>0</v>
      </c>
      <c r="Q7887" s="4">
        <v>11922</v>
      </c>
      <c r="R7887" s="4" t="b">
        <f t="shared" si="214"/>
        <v>0</v>
      </c>
      <c r="S7887" s="4">
        <v>0</v>
      </c>
    </row>
    <row r="7888" spans="1:19" ht="14.25" customHeight="1">
      <c r="A7888" s="4" t="s">
        <v>4526</v>
      </c>
      <c r="B7888" s="5"/>
      <c r="C7888" s="4">
        <v>0</v>
      </c>
      <c r="E7888" s="4" t="b">
        <f t="shared" si="213"/>
        <v>0</v>
      </c>
      <c r="F7888" s="4">
        <v>0</v>
      </c>
      <c r="G7888" s="4">
        <v>4202</v>
      </c>
      <c r="H7888" s="6">
        <v>44136</v>
      </c>
      <c r="I7888" s="4" t="s">
        <v>4581</v>
      </c>
      <c r="J7888" s="4" t="s">
        <v>1043</v>
      </c>
      <c r="K7888" s="4">
        <v>11088</v>
      </c>
      <c r="L7888" s="4">
        <v>0</v>
      </c>
      <c r="M7888" s="4">
        <v>0</v>
      </c>
      <c r="N7888" s="4">
        <v>5</v>
      </c>
      <c r="O7888" s="4">
        <v>0</v>
      </c>
      <c r="P7888" s="4">
        <v>5</v>
      </c>
      <c r="Q7888" s="4">
        <v>11923</v>
      </c>
      <c r="R7888" s="4" t="b">
        <f t="shared" si="214"/>
        <v>0</v>
      </c>
      <c r="S7888" s="4">
        <v>0</v>
      </c>
    </row>
    <row r="7889" spans="1:19" ht="14.25" customHeight="1">
      <c r="A7889" s="4" t="s">
        <v>4526</v>
      </c>
      <c r="B7889" s="5"/>
      <c r="C7889" s="4">
        <v>0</v>
      </c>
      <c r="E7889" s="4" t="b">
        <f t="shared" si="213"/>
        <v>0</v>
      </c>
      <c r="F7889" s="4">
        <v>0</v>
      </c>
      <c r="G7889" s="4">
        <v>4202</v>
      </c>
      <c r="H7889" s="6">
        <v>44166</v>
      </c>
      <c r="I7889" s="4" t="s">
        <v>4582</v>
      </c>
      <c r="J7889" s="4" t="s">
        <v>1043</v>
      </c>
      <c r="K7889" s="4">
        <v>11168</v>
      </c>
      <c r="L7889" s="4">
        <v>0</v>
      </c>
      <c r="M7889" s="4">
        <v>0</v>
      </c>
      <c r="N7889" s="4">
        <v>4565</v>
      </c>
      <c r="O7889" s="4">
        <v>0</v>
      </c>
      <c r="P7889" s="4">
        <v>4570</v>
      </c>
      <c r="Q7889" s="4">
        <v>11924</v>
      </c>
      <c r="R7889" s="4" t="b">
        <f t="shared" si="214"/>
        <v>0</v>
      </c>
      <c r="S7889" s="4">
        <v>0</v>
      </c>
    </row>
    <row r="7890" spans="1:19" ht="14.25" customHeight="1">
      <c r="A7890" s="4" t="s">
        <v>4526</v>
      </c>
      <c r="B7890" s="5"/>
      <c r="C7890" s="4">
        <v>0</v>
      </c>
      <c r="E7890" s="4" t="b">
        <f t="shared" si="213"/>
        <v>0</v>
      </c>
      <c r="F7890" s="4">
        <v>0</v>
      </c>
      <c r="G7890" s="4">
        <v>4202</v>
      </c>
      <c r="H7890" s="6">
        <v>44176</v>
      </c>
      <c r="I7890" s="4" t="s">
        <v>4575</v>
      </c>
      <c r="J7890" s="4" t="s">
        <v>40</v>
      </c>
      <c r="K7890" s="4">
        <v>14270</v>
      </c>
      <c r="L7890" s="4">
        <v>0</v>
      </c>
      <c r="M7890" s="4">
        <v>0</v>
      </c>
      <c r="N7890" s="4">
        <v>0</v>
      </c>
      <c r="O7890" s="4">
        <v>5</v>
      </c>
      <c r="P7890" s="4">
        <v>4565</v>
      </c>
      <c r="Q7890" s="4">
        <v>11925</v>
      </c>
      <c r="R7890" s="4" t="b">
        <f t="shared" si="214"/>
        <v>0</v>
      </c>
      <c r="S7890" s="4">
        <v>0</v>
      </c>
    </row>
    <row r="7891" spans="1:19" ht="14.25" customHeight="1">
      <c r="A7891" s="4" t="s">
        <v>4526</v>
      </c>
      <c r="B7891" s="5"/>
      <c r="C7891" s="4">
        <v>0</v>
      </c>
      <c r="E7891" s="4" t="b">
        <f t="shared" si="213"/>
        <v>0</v>
      </c>
      <c r="F7891" s="4">
        <v>0</v>
      </c>
      <c r="G7891" s="4">
        <v>4202</v>
      </c>
      <c r="H7891" s="6">
        <v>44176</v>
      </c>
      <c r="I7891" s="4" t="s">
        <v>4583</v>
      </c>
      <c r="J7891" s="4" t="s">
        <v>40</v>
      </c>
      <c r="K7891" s="4">
        <v>14270</v>
      </c>
      <c r="L7891" s="4">
        <v>0</v>
      </c>
      <c r="M7891" s="4">
        <v>0</v>
      </c>
      <c r="N7891" s="4">
        <v>0</v>
      </c>
      <c r="O7891" s="4">
        <v>4565</v>
      </c>
      <c r="P7891" s="4">
        <v>0</v>
      </c>
      <c r="Q7891" s="4">
        <v>11926</v>
      </c>
      <c r="R7891" s="4" t="b">
        <f t="shared" si="214"/>
        <v>0</v>
      </c>
      <c r="S7891" s="4">
        <v>0</v>
      </c>
    </row>
    <row r="7892" spans="1:19" ht="14.25" customHeight="1">
      <c r="A7892" s="4" t="s">
        <v>4526</v>
      </c>
      <c r="B7892" s="5" t="s">
        <v>4584</v>
      </c>
      <c r="C7892" s="4">
        <v>0</v>
      </c>
      <c r="D7892" s="4" t="s">
        <v>4584</v>
      </c>
      <c r="E7892" s="4" t="b">
        <f t="shared" si="213"/>
        <v>0</v>
      </c>
      <c r="F7892" s="4">
        <v>0</v>
      </c>
      <c r="G7892" s="4">
        <v>4202</v>
      </c>
      <c r="H7892" s="3" t="s">
        <v>21</v>
      </c>
      <c r="K7892" s="4">
        <v>0</v>
      </c>
      <c r="L7892" s="4">
        <v>0</v>
      </c>
      <c r="M7892" s="4">
        <v>0</v>
      </c>
      <c r="N7892" s="4">
        <v>27054</v>
      </c>
      <c r="O7892" s="4">
        <v>27054</v>
      </c>
      <c r="P7892" s="4">
        <v>0</v>
      </c>
      <c r="Q7892" s="4">
        <v>11927</v>
      </c>
      <c r="R7892" s="4" t="b">
        <f t="shared" si="214"/>
        <v>0</v>
      </c>
      <c r="S7892" s="4">
        <v>0</v>
      </c>
    </row>
    <row r="7893" spans="1:19" ht="14.25" customHeight="1">
      <c r="A7893" s="4" t="s">
        <v>4526</v>
      </c>
      <c r="B7893" s="5" t="s">
        <v>406</v>
      </c>
      <c r="C7893" s="4">
        <v>0</v>
      </c>
      <c r="D7893" s="4" t="s">
        <v>406</v>
      </c>
      <c r="E7893" s="4" t="b">
        <f t="shared" si="213"/>
        <v>0</v>
      </c>
      <c r="F7893" s="4">
        <v>0</v>
      </c>
      <c r="G7893" s="4">
        <v>4302</v>
      </c>
      <c r="H7893" s="3" t="s">
        <v>21</v>
      </c>
      <c r="K7893" s="4">
        <v>0</v>
      </c>
      <c r="L7893" s="4">
        <v>8107</v>
      </c>
      <c r="M7893" s="4">
        <v>8107</v>
      </c>
      <c r="N7893" s="4">
        <v>0</v>
      </c>
      <c r="O7893" s="4">
        <v>0</v>
      </c>
      <c r="P7893" s="4">
        <v>0</v>
      </c>
      <c r="Q7893" s="4">
        <v>11930</v>
      </c>
      <c r="R7893" s="4" t="b">
        <f t="shared" si="214"/>
        <v>0</v>
      </c>
      <c r="S7893" s="4">
        <v>0</v>
      </c>
    </row>
    <row r="7894" spans="1:19" ht="14.25" customHeight="1">
      <c r="A7894" s="4" t="s">
        <v>4526</v>
      </c>
      <c r="B7894" s="5"/>
      <c r="C7894" s="4">
        <v>0</v>
      </c>
      <c r="E7894" s="4" t="b">
        <f t="shared" si="213"/>
        <v>0</v>
      </c>
      <c r="F7894" s="4">
        <v>0</v>
      </c>
      <c r="G7894" s="4">
        <v>4302</v>
      </c>
      <c r="H7894" s="6">
        <v>43922</v>
      </c>
      <c r="I7894" s="4" t="s">
        <v>4532</v>
      </c>
      <c r="J7894" s="4" t="s">
        <v>1069</v>
      </c>
      <c r="K7894" s="4">
        <v>567</v>
      </c>
      <c r="L7894" s="4">
        <v>0</v>
      </c>
      <c r="M7894" s="4">
        <v>0</v>
      </c>
      <c r="N7894" s="4">
        <v>0</v>
      </c>
      <c r="O7894" s="4">
        <v>3351</v>
      </c>
      <c r="P7894" s="4">
        <v>-3351</v>
      </c>
      <c r="Q7894" s="4">
        <v>11931</v>
      </c>
      <c r="R7894" s="4" t="b">
        <f t="shared" si="214"/>
        <v>0</v>
      </c>
      <c r="S7894" s="4">
        <v>0</v>
      </c>
    </row>
    <row r="7895" spans="1:19" ht="14.25" customHeight="1">
      <c r="A7895" s="4" t="s">
        <v>4526</v>
      </c>
      <c r="B7895" s="5"/>
      <c r="C7895" s="4">
        <v>0</v>
      </c>
      <c r="E7895" s="4" t="b">
        <f t="shared" si="213"/>
        <v>0</v>
      </c>
      <c r="F7895" s="4">
        <v>0</v>
      </c>
      <c r="G7895" s="4">
        <v>4302</v>
      </c>
      <c r="H7895" s="6">
        <v>43922</v>
      </c>
      <c r="I7895" s="4" t="s">
        <v>4585</v>
      </c>
      <c r="J7895" s="4" t="s">
        <v>1043</v>
      </c>
      <c r="K7895" s="4">
        <v>10530</v>
      </c>
      <c r="L7895" s="4">
        <v>0</v>
      </c>
      <c r="M7895" s="4">
        <v>0</v>
      </c>
      <c r="N7895" s="4">
        <v>3351</v>
      </c>
      <c r="O7895" s="4">
        <v>0</v>
      </c>
      <c r="P7895" s="4">
        <v>0</v>
      </c>
      <c r="Q7895" s="4">
        <v>11932</v>
      </c>
      <c r="R7895" s="4" t="b">
        <f t="shared" si="214"/>
        <v>0</v>
      </c>
      <c r="S7895" s="4">
        <v>0</v>
      </c>
    </row>
    <row r="7896" spans="1:19" ht="14.25" customHeight="1">
      <c r="A7896" s="4" t="s">
        <v>4526</v>
      </c>
      <c r="B7896" s="5"/>
      <c r="C7896" s="4">
        <v>0</v>
      </c>
      <c r="E7896" s="4" t="b">
        <f t="shared" si="213"/>
        <v>0</v>
      </c>
      <c r="F7896" s="4">
        <v>0</v>
      </c>
      <c r="G7896" s="4">
        <v>4302</v>
      </c>
      <c r="H7896" s="6">
        <v>44044</v>
      </c>
      <c r="I7896" s="4" t="s">
        <v>4586</v>
      </c>
      <c r="J7896" s="4" t="s">
        <v>1043</v>
      </c>
      <c r="K7896" s="4">
        <v>10850</v>
      </c>
      <c r="L7896" s="4">
        <v>0</v>
      </c>
      <c r="M7896" s="4">
        <v>0</v>
      </c>
      <c r="N7896" s="4">
        <v>4756</v>
      </c>
      <c r="O7896" s="4">
        <v>0</v>
      </c>
      <c r="P7896" s="4">
        <v>4756</v>
      </c>
      <c r="Q7896" s="4">
        <v>11933</v>
      </c>
      <c r="R7896" s="4" t="b">
        <f t="shared" si="214"/>
        <v>0</v>
      </c>
      <c r="S7896" s="4">
        <v>0</v>
      </c>
    </row>
    <row r="7897" spans="1:19" ht="14.25" customHeight="1">
      <c r="A7897" s="4" t="s">
        <v>4526</v>
      </c>
      <c r="B7897" s="5"/>
      <c r="C7897" s="4">
        <v>0</v>
      </c>
      <c r="E7897" s="4" t="b">
        <f t="shared" si="213"/>
        <v>0</v>
      </c>
      <c r="F7897" s="4">
        <v>0</v>
      </c>
      <c r="G7897" s="4">
        <v>4302</v>
      </c>
      <c r="H7897" s="6">
        <v>44053</v>
      </c>
      <c r="I7897" s="4" t="s">
        <v>4537</v>
      </c>
      <c r="J7897" s="4" t="s">
        <v>40</v>
      </c>
      <c r="K7897" s="4">
        <v>13968</v>
      </c>
      <c r="L7897" s="4">
        <v>0</v>
      </c>
      <c r="M7897" s="4">
        <v>0</v>
      </c>
      <c r="N7897" s="4">
        <v>0</v>
      </c>
      <c r="O7897" s="4">
        <v>4756</v>
      </c>
      <c r="P7897" s="4">
        <v>0</v>
      </c>
      <c r="Q7897" s="4">
        <v>11934</v>
      </c>
      <c r="R7897" s="4" t="b">
        <f t="shared" si="214"/>
        <v>0</v>
      </c>
      <c r="S7897" s="4">
        <v>0</v>
      </c>
    </row>
    <row r="7898" spans="1:19" ht="14.25" customHeight="1">
      <c r="A7898" s="4" t="s">
        <v>4526</v>
      </c>
      <c r="B7898" s="5" t="s">
        <v>4587</v>
      </c>
      <c r="C7898" s="4">
        <v>0</v>
      </c>
      <c r="D7898" s="4" t="s">
        <v>4587</v>
      </c>
      <c r="E7898" s="4" t="b">
        <f t="shared" si="213"/>
        <v>0</v>
      </c>
      <c r="F7898" s="4">
        <v>0</v>
      </c>
      <c r="G7898" s="4">
        <v>4302</v>
      </c>
      <c r="H7898" s="3" t="s">
        <v>21</v>
      </c>
      <c r="K7898" s="4">
        <v>0</v>
      </c>
      <c r="L7898" s="4">
        <v>0</v>
      </c>
      <c r="M7898" s="4">
        <v>0</v>
      </c>
      <c r="N7898" s="4">
        <v>8107</v>
      </c>
      <c r="O7898" s="4">
        <v>8107</v>
      </c>
      <c r="P7898" s="4">
        <v>0</v>
      </c>
      <c r="Q7898" s="4">
        <v>11935</v>
      </c>
      <c r="R7898" s="4" t="b">
        <f t="shared" si="214"/>
        <v>0</v>
      </c>
      <c r="S7898" s="4">
        <v>0</v>
      </c>
    </row>
    <row r="7899" spans="1:19" ht="14.25" customHeight="1">
      <c r="A7899" s="4" t="s">
        <v>4526</v>
      </c>
      <c r="B7899" s="5" t="s">
        <v>427</v>
      </c>
      <c r="C7899" s="4">
        <v>0</v>
      </c>
      <c r="D7899" s="4" t="s">
        <v>427</v>
      </c>
      <c r="E7899" s="4" t="b">
        <f t="shared" si="213"/>
        <v>0</v>
      </c>
      <c r="F7899" s="4">
        <v>607431</v>
      </c>
      <c r="G7899" s="4">
        <v>4402</v>
      </c>
      <c r="H7899" s="3" t="s">
        <v>21</v>
      </c>
      <c r="K7899" s="4">
        <v>0</v>
      </c>
      <c r="L7899" s="4">
        <v>511852</v>
      </c>
      <c r="M7899" s="4">
        <v>294442</v>
      </c>
      <c r="N7899" s="4">
        <v>0</v>
      </c>
      <c r="O7899" s="4">
        <v>0</v>
      </c>
      <c r="P7899" s="4">
        <v>607431</v>
      </c>
      <c r="Q7899" s="4">
        <v>11938</v>
      </c>
      <c r="R7899" s="4" t="b">
        <f t="shared" si="214"/>
        <v>0</v>
      </c>
      <c r="S7899" s="4">
        <v>0</v>
      </c>
    </row>
    <row r="7900" spans="1:19" ht="14.25" customHeight="1">
      <c r="A7900" s="4" t="s">
        <v>4526</v>
      </c>
      <c r="B7900" s="5"/>
      <c r="C7900" s="4">
        <v>0</v>
      </c>
      <c r="E7900" s="4" t="b">
        <f t="shared" si="213"/>
        <v>0</v>
      </c>
      <c r="F7900" s="4">
        <v>0</v>
      </c>
      <c r="G7900" s="4">
        <v>4402</v>
      </c>
      <c r="H7900" s="6">
        <v>43831</v>
      </c>
      <c r="I7900" s="4" t="s">
        <v>4588</v>
      </c>
      <c r="J7900" s="4" t="s">
        <v>1043</v>
      </c>
      <c r="K7900" s="4">
        <v>10292</v>
      </c>
      <c r="L7900" s="4">
        <v>0</v>
      </c>
      <c r="M7900" s="4">
        <v>0</v>
      </c>
      <c r="N7900" s="4">
        <v>73621</v>
      </c>
      <c r="O7900" s="4">
        <v>0</v>
      </c>
      <c r="P7900" s="4">
        <v>681052</v>
      </c>
      <c r="Q7900" s="4">
        <v>11939</v>
      </c>
      <c r="R7900" s="4" t="b">
        <f t="shared" si="214"/>
        <v>0</v>
      </c>
      <c r="S7900" s="4">
        <v>0</v>
      </c>
    </row>
    <row r="7901" spans="1:19" ht="14.25" customHeight="1">
      <c r="A7901" s="4" t="s">
        <v>4526</v>
      </c>
      <c r="B7901" s="5"/>
      <c r="C7901" s="4">
        <v>0</v>
      </c>
      <c r="E7901" s="4" t="b">
        <f t="shared" si="213"/>
        <v>0</v>
      </c>
      <c r="F7901" s="4">
        <v>0</v>
      </c>
      <c r="G7901" s="4">
        <v>4402</v>
      </c>
      <c r="H7901" s="6">
        <v>43862</v>
      </c>
      <c r="I7901" s="4" t="s">
        <v>4589</v>
      </c>
      <c r="J7901" s="4" t="s">
        <v>1043</v>
      </c>
      <c r="K7901" s="4">
        <v>10372</v>
      </c>
      <c r="L7901" s="4">
        <v>0</v>
      </c>
      <c r="M7901" s="4">
        <v>0</v>
      </c>
      <c r="N7901" s="4">
        <v>78008</v>
      </c>
      <c r="O7901" s="4">
        <v>0</v>
      </c>
      <c r="P7901" s="4">
        <v>759060</v>
      </c>
      <c r="Q7901" s="4">
        <v>11940</v>
      </c>
      <c r="R7901" s="4" t="b">
        <f t="shared" si="214"/>
        <v>0</v>
      </c>
      <c r="S7901" s="4">
        <v>0</v>
      </c>
    </row>
    <row r="7902" spans="1:19" ht="14.25" customHeight="1">
      <c r="A7902" s="4" t="s">
        <v>4526</v>
      </c>
      <c r="B7902" s="5"/>
      <c r="C7902" s="4">
        <v>0</v>
      </c>
      <c r="E7902" s="4" t="b">
        <f t="shared" si="213"/>
        <v>0</v>
      </c>
      <c r="F7902" s="4">
        <v>0</v>
      </c>
      <c r="G7902" s="4">
        <v>4402</v>
      </c>
      <c r="H7902" s="6">
        <v>43891</v>
      </c>
      <c r="I7902" s="4" t="s">
        <v>4590</v>
      </c>
      <c r="J7902" s="4" t="s">
        <v>1043</v>
      </c>
      <c r="K7902" s="4">
        <v>10452</v>
      </c>
      <c r="L7902" s="4">
        <v>0</v>
      </c>
      <c r="M7902" s="4">
        <v>0</v>
      </c>
      <c r="N7902" s="4">
        <v>82396</v>
      </c>
      <c r="O7902" s="4">
        <v>0</v>
      </c>
      <c r="P7902" s="4">
        <v>841456</v>
      </c>
      <c r="Q7902" s="4">
        <v>11941</v>
      </c>
      <c r="R7902" s="4" t="b">
        <f t="shared" si="214"/>
        <v>0</v>
      </c>
      <c r="S7902" s="4">
        <v>0</v>
      </c>
    </row>
    <row r="7903" spans="1:19" ht="14.25" customHeight="1">
      <c r="A7903" s="4" t="s">
        <v>4526</v>
      </c>
      <c r="B7903" s="5"/>
      <c r="C7903" s="4">
        <v>0</v>
      </c>
      <c r="E7903" s="4" t="b">
        <f t="shared" si="213"/>
        <v>0</v>
      </c>
      <c r="F7903" s="4">
        <v>0</v>
      </c>
      <c r="G7903" s="4">
        <v>4402</v>
      </c>
      <c r="H7903" s="6">
        <v>43922</v>
      </c>
      <c r="I7903" s="4" t="s">
        <v>4591</v>
      </c>
      <c r="J7903" s="4" t="s">
        <v>1043</v>
      </c>
      <c r="K7903" s="4">
        <v>10532</v>
      </c>
      <c r="L7903" s="4">
        <v>0</v>
      </c>
      <c r="M7903" s="4">
        <v>0</v>
      </c>
      <c r="N7903" s="4">
        <v>59740</v>
      </c>
      <c r="O7903" s="4">
        <v>0</v>
      </c>
      <c r="P7903" s="4">
        <v>901196</v>
      </c>
      <c r="Q7903" s="4">
        <v>11942</v>
      </c>
      <c r="R7903" s="4" t="b">
        <f t="shared" si="214"/>
        <v>0</v>
      </c>
      <c r="S7903" s="4">
        <v>0</v>
      </c>
    </row>
    <row r="7904" spans="1:19" ht="14.25" customHeight="1">
      <c r="A7904" s="4" t="s">
        <v>4526</v>
      </c>
      <c r="B7904" s="5"/>
      <c r="C7904" s="4">
        <v>0</v>
      </c>
      <c r="E7904" s="4" t="b">
        <f t="shared" si="213"/>
        <v>0</v>
      </c>
      <c r="F7904" s="4">
        <v>0</v>
      </c>
      <c r="G7904" s="4">
        <v>4402</v>
      </c>
      <c r="H7904" s="6">
        <v>43952</v>
      </c>
      <c r="I7904" s="4" t="s">
        <v>4592</v>
      </c>
      <c r="J7904" s="4" t="s">
        <v>1043</v>
      </c>
      <c r="K7904" s="4">
        <v>10612</v>
      </c>
      <c r="L7904" s="4">
        <v>0</v>
      </c>
      <c r="M7904" s="4">
        <v>0</v>
      </c>
      <c r="N7904" s="4">
        <v>59739</v>
      </c>
      <c r="O7904" s="4">
        <v>0</v>
      </c>
      <c r="P7904" s="4">
        <v>960935</v>
      </c>
      <c r="Q7904" s="4">
        <v>11943</v>
      </c>
      <c r="R7904" s="4" t="b">
        <f t="shared" si="214"/>
        <v>0</v>
      </c>
      <c r="S7904" s="4">
        <v>0</v>
      </c>
    </row>
    <row r="7905" spans="1:19" ht="14.25" customHeight="1">
      <c r="A7905" s="4" t="s">
        <v>4526</v>
      </c>
      <c r="B7905" s="5"/>
      <c r="C7905" s="4">
        <v>0</v>
      </c>
      <c r="E7905" s="4" t="b">
        <f t="shared" si="213"/>
        <v>0</v>
      </c>
      <c r="F7905" s="4">
        <v>0</v>
      </c>
      <c r="G7905" s="4">
        <v>4402</v>
      </c>
      <c r="H7905" s="6">
        <v>43983</v>
      </c>
      <c r="I7905" s="4" t="s">
        <v>4593</v>
      </c>
      <c r="J7905" s="4" t="s">
        <v>1043</v>
      </c>
      <c r="K7905" s="4">
        <v>10692</v>
      </c>
      <c r="L7905" s="4">
        <v>0</v>
      </c>
      <c r="M7905" s="4">
        <v>0</v>
      </c>
      <c r="N7905" s="4">
        <v>65780</v>
      </c>
      <c r="O7905" s="4">
        <v>0</v>
      </c>
      <c r="P7905" s="4">
        <v>1026715</v>
      </c>
      <c r="Q7905" s="4">
        <v>11944</v>
      </c>
      <c r="R7905" s="4" t="b">
        <f t="shared" si="214"/>
        <v>0</v>
      </c>
      <c r="S7905" s="4">
        <v>0</v>
      </c>
    </row>
    <row r="7906" spans="1:19" ht="14.25" customHeight="1">
      <c r="A7906" s="4" t="s">
        <v>4526</v>
      </c>
      <c r="B7906" s="5"/>
      <c r="C7906" s="4">
        <v>0</v>
      </c>
      <c r="E7906" s="4" t="b">
        <f t="shared" si="213"/>
        <v>0</v>
      </c>
      <c r="F7906" s="4">
        <v>0</v>
      </c>
      <c r="G7906" s="4">
        <v>4402</v>
      </c>
      <c r="H7906" s="6">
        <v>44013</v>
      </c>
      <c r="I7906" s="4" t="s">
        <v>4594</v>
      </c>
      <c r="J7906" s="4" t="s">
        <v>1043</v>
      </c>
      <c r="K7906" s="4">
        <v>10772</v>
      </c>
      <c r="L7906" s="4">
        <v>0</v>
      </c>
      <c r="M7906" s="4">
        <v>0</v>
      </c>
      <c r="N7906" s="4">
        <v>92568</v>
      </c>
      <c r="O7906" s="4">
        <v>0</v>
      </c>
      <c r="P7906" s="4">
        <v>1119283</v>
      </c>
      <c r="Q7906" s="4">
        <v>11945</v>
      </c>
      <c r="R7906" s="4" t="b">
        <f t="shared" si="214"/>
        <v>0</v>
      </c>
      <c r="S7906" s="4">
        <v>0</v>
      </c>
    </row>
    <row r="7907" spans="1:19" ht="14.25" customHeight="1">
      <c r="A7907" s="4" t="s">
        <v>4526</v>
      </c>
      <c r="B7907" s="5"/>
      <c r="C7907" s="4">
        <v>0</v>
      </c>
      <c r="E7907" s="4" t="b">
        <f t="shared" si="213"/>
        <v>0</v>
      </c>
      <c r="F7907" s="4">
        <v>0</v>
      </c>
      <c r="G7907" s="4">
        <v>4402</v>
      </c>
      <c r="H7907" s="6">
        <v>44027</v>
      </c>
      <c r="I7907" s="4" t="s">
        <v>4595</v>
      </c>
      <c r="J7907" s="4" t="s">
        <v>40</v>
      </c>
      <c r="K7907" s="4">
        <v>13946</v>
      </c>
      <c r="L7907" s="4">
        <v>0</v>
      </c>
      <c r="M7907" s="4">
        <v>0</v>
      </c>
      <c r="N7907" s="4">
        <v>0</v>
      </c>
      <c r="O7907" s="4">
        <v>8088</v>
      </c>
      <c r="P7907" s="4">
        <v>1111195</v>
      </c>
      <c r="Q7907" s="4">
        <v>11946</v>
      </c>
      <c r="R7907" s="4" t="b">
        <f t="shared" si="214"/>
        <v>0</v>
      </c>
      <c r="S7907" s="4">
        <v>0</v>
      </c>
    </row>
    <row r="7908" spans="1:19" ht="14.25" customHeight="1">
      <c r="A7908" s="4" t="s">
        <v>4526</v>
      </c>
      <c r="B7908" s="5"/>
      <c r="C7908" s="4">
        <v>0</v>
      </c>
      <c r="E7908" s="4" t="b">
        <f t="shared" si="213"/>
        <v>0</v>
      </c>
      <c r="F7908" s="4">
        <v>0</v>
      </c>
      <c r="G7908" s="4">
        <v>4402</v>
      </c>
      <c r="H7908" s="6">
        <v>44027</v>
      </c>
      <c r="I7908" s="4" t="s">
        <v>4596</v>
      </c>
      <c r="J7908" s="4" t="s">
        <v>40</v>
      </c>
      <c r="K7908" s="4">
        <v>13946</v>
      </c>
      <c r="L7908" s="4">
        <v>0</v>
      </c>
      <c r="M7908" s="4">
        <v>0</v>
      </c>
      <c r="N7908" s="4">
        <v>0</v>
      </c>
      <c r="O7908" s="4">
        <v>8083</v>
      </c>
      <c r="P7908" s="4">
        <v>1103112</v>
      </c>
      <c r="Q7908" s="4">
        <v>11947</v>
      </c>
      <c r="R7908" s="4" t="b">
        <f t="shared" si="214"/>
        <v>0</v>
      </c>
      <c r="S7908" s="4">
        <v>0</v>
      </c>
    </row>
    <row r="7909" spans="1:19" ht="14.25" customHeight="1">
      <c r="A7909" s="4" t="s">
        <v>4526</v>
      </c>
      <c r="B7909" s="5"/>
      <c r="C7909" s="4">
        <v>0</v>
      </c>
      <c r="E7909" s="4" t="b">
        <f t="shared" si="213"/>
        <v>0</v>
      </c>
      <c r="F7909" s="4">
        <v>0</v>
      </c>
      <c r="G7909" s="4">
        <v>4402</v>
      </c>
      <c r="H7909" s="6">
        <v>44027</v>
      </c>
      <c r="I7909" s="4" t="s">
        <v>4597</v>
      </c>
      <c r="J7909" s="4" t="s">
        <v>40</v>
      </c>
      <c r="K7909" s="4">
        <v>13946</v>
      </c>
      <c r="L7909" s="4">
        <v>0</v>
      </c>
      <c r="M7909" s="4">
        <v>0</v>
      </c>
      <c r="N7909" s="4">
        <v>0</v>
      </c>
      <c r="O7909" s="4">
        <v>8082</v>
      </c>
      <c r="P7909" s="4">
        <v>1095030</v>
      </c>
      <c r="Q7909" s="4">
        <v>11948</v>
      </c>
      <c r="R7909" s="4" t="b">
        <f t="shared" si="214"/>
        <v>0</v>
      </c>
      <c r="S7909" s="4">
        <v>0</v>
      </c>
    </row>
    <row r="7910" spans="1:19" ht="14.25" customHeight="1">
      <c r="A7910" s="4" t="s">
        <v>4526</v>
      </c>
      <c r="B7910" s="5"/>
      <c r="C7910" s="4">
        <v>0</v>
      </c>
      <c r="E7910" s="4" t="b">
        <f t="shared" si="213"/>
        <v>0</v>
      </c>
      <c r="F7910" s="4">
        <v>0</v>
      </c>
      <c r="G7910" s="4">
        <v>4402</v>
      </c>
      <c r="H7910" s="6">
        <v>44027</v>
      </c>
      <c r="I7910" s="4" t="s">
        <v>4536</v>
      </c>
      <c r="J7910" s="4" t="s">
        <v>40</v>
      </c>
      <c r="K7910" s="4">
        <v>13946</v>
      </c>
      <c r="L7910" s="4">
        <v>0</v>
      </c>
      <c r="M7910" s="4">
        <v>0</v>
      </c>
      <c r="N7910" s="4">
        <v>0</v>
      </c>
      <c r="O7910" s="4">
        <v>92568</v>
      </c>
      <c r="P7910" s="4">
        <v>1002462</v>
      </c>
      <c r="Q7910" s="4">
        <v>11949</v>
      </c>
      <c r="R7910" s="4" t="b">
        <f t="shared" si="214"/>
        <v>0</v>
      </c>
      <c r="S7910" s="4">
        <v>0</v>
      </c>
    </row>
    <row r="7911" spans="1:19" ht="14.25" customHeight="1">
      <c r="A7911" s="4" t="s">
        <v>4526</v>
      </c>
      <c r="B7911" s="5"/>
      <c r="C7911" s="4">
        <v>0</v>
      </c>
      <c r="E7911" s="4" t="b">
        <f t="shared" si="213"/>
        <v>0</v>
      </c>
      <c r="F7911" s="4">
        <v>0</v>
      </c>
      <c r="G7911" s="4">
        <v>4402</v>
      </c>
      <c r="H7911" s="6">
        <v>44044</v>
      </c>
      <c r="I7911" s="4" t="s">
        <v>4598</v>
      </c>
      <c r="J7911" s="4" t="s">
        <v>1043</v>
      </c>
      <c r="K7911" s="4">
        <v>10852</v>
      </c>
      <c r="L7911" s="4">
        <v>0</v>
      </c>
      <c r="M7911" s="4">
        <v>0</v>
      </c>
      <c r="N7911" s="4">
        <v>0</v>
      </c>
      <c r="O7911" s="4">
        <v>0</v>
      </c>
      <c r="P7911" s="4">
        <v>1002462</v>
      </c>
      <c r="Q7911" s="4">
        <v>11950</v>
      </c>
      <c r="R7911" s="4" t="b">
        <f t="shared" si="214"/>
        <v>0</v>
      </c>
      <c r="S7911" s="4">
        <v>0</v>
      </c>
    </row>
    <row r="7912" spans="1:19" ht="14.25" customHeight="1">
      <c r="A7912" s="4" t="s">
        <v>4526</v>
      </c>
      <c r="B7912" s="5"/>
      <c r="C7912" s="4">
        <v>0</v>
      </c>
      <c r="E7912" s="4" t="b">
        <f t="shared" si="213"/>
        <v>0</v>
      </c>
      <c r="F7912" s="4">
        <v>0</v>
      </c>
      <c r="G7912" s="4">
        <v>4402</v>
      </c>
      <c r="H7912" s="6">
        <v>44075</v>
      </c>
      <c r="I7912" s="4" t="s">
        <v>4599</v>
      </c>
      <c r="J7912" s="4" t="s">
        <v>1043</v>
      </c>
      <c r="K7912" s="4">
        <v>10932</v>
      </c>
      <c r="L7912" s="4">
        <v>0</v>
      </c>
      <c r="M7912" s="4">
        <v>0</v>
      </c>
      <c r="N7912" s="4">
        <v>0</v>
      </c>
      <c r="O7912" s="4">
        <v>0</v>
      </c>
      <c r="P7912" s="4">
        <v>1002462</v>
      </c>
      <c r="Q7912" s="4">
        <v>11951</v>
      </c>
      <c r="R7912" s="4" t="b">
        <f t="shared" si="214"/>
        <v>0</v>
      </c>
      <c r="S7912" s="4">
        <v>0</v>
      </c>
    </row>
    <row r="7913" spans="1:19" ht="14.25" customHeight="1">
      <c r="A7913" s="4" t="s">
        <v>4526</v>
      </c>
      <c r="B7913" s="5"/>
      <c r="C7913" s="4">
        <v>0</v>
      </c>
      <c r="E7913" s="4" t="b">
        <f t="shared" si="213"/>
        <v>0</v>
      </c>
      <c r="F7913" s="4">
        <v>0</v>
      </c>
      <c r="G7913" s="4">
        <v>4402</v>
      </c>
      <c r="H7913" s="6">
        <v>44097</v>
      </c>
      <c r="I7913" s="4" t="s">
        <v>4600</v>
      </c>
      <c r="J7913" s="4" t="s">
        <v>40</v>
      </c>
      <c r="K7913" s="4">
        <v>14069</v>
      </c>
      <c r="L7913" s="4">
        <v>0</v>
      </c>
      <c r="M7913" s="4">
        <v>0</v>
      </c>
      <c r="N7913" s="4">
        <v>0</v>
      </c>
      <c r="O7913" s="4">
        <v>16157</v>
      </c>
      <c r="P7913" s="4">
        <v>986305</v>
      </c>
      <c r="Q7913" s="4">
        <v>11952</v>
      </c>
      <c r="R7913" s="4" t="b">
        <f t="shared" si="214"/>
        <v>0</v>
      </c>
      <c r="S7913" s="4">
        <v>0</v>
      </c>
    </row>
    <row r="7914" spans="1:19" ht="14.25" customHeight="1">
      <c r="A7914" s="4" t="s">
        <v>4526</v>
      </c>
      <c r="B7914" s="5"/>
      <c r="C7914" s="4">
        <v>0</v>
      </c>
      <c r="E7914" s="4" t="b">
        <f t="shared" si="213"/>
        <v>0</v>
      </c>
      <c r="F7914" s="4">
        <v>0</v>
      </c>
      <c r="G7914" s="4">
        <v>4402</v>
      </c>
      <c r="H7914" s="6">
        <v>44097</v>
      </c>
      <c r="I7914" s="4" t="s">
        <v>4601</v>
      </c>
      <c r="J7914" s="4" t="s">
        <v>40</v>
      </c>
      <c r="K7914" s="4">
        <v>14069</v>
      </c>
      <c r="L7914" s="4">
        <v>0</v>
      </c>
      <c r="M7914" s="4">
        <v>0</v>
      </c>
      <c r="N7914" s="4">
        <v>0</v>
      </c>
      <c r="O7914" s="4">
        <v>23851</v>
      </c>
      <c r="P7914" s="4">
        <v>962454</v>
      </c>
      <c r="Q7914" s="4">
        <v>11953</v>
      </c>
      <c r="R7914" s="4" t="b">
        <f t="shared" si="214"/>
        <v>0</v>
      </c>
      <c r="S7914" s="4">
        <v>0</v>
      </c>
    </row>
    <row r="7915" spans="1:19" ht="14.25" customHeight="1">
      <c r="A7915" s="4" t="s">
        <v>4526</v>
      </c>
      <c r="B7915" s="5"/>
      <c r="C7915" s="4">
        <v>0</v>
      </c>
      <c r="E7915" s="4" t="b">
        <f t="shared" si="213"/>
        <v>0</v>
      </c>
      <c r="F7915" s="4">
        <v>0</v>
      </c>
      <c r="G7915" s="4">
        <v>4402</v>
      </c>
      <c r="H7915" s="6">
        <v>44105</v>
      </c>
      <c r="I7915" s="4" t="s">
        <v>4602</v>
      </c>
      <c r="J7915" s="4" t="s">
        <v>1043</v>
      </c>
      <c r="K7915" s="4">
        <v>11012</v>
      </c>
      <c r="L7915" s="4">
        <v>0</v>
      </c>
      <c r="M7915" s="4">
        <v>0</v>
      </c>
      <c r="N7915" s="4">
        <v>0</v>
      </c>
      <c r="O7915" s="4">
        <v>0</v>
      </c>
      <c r="P7915" s="4">
        <v>962454</v>
      </c>
      <c r="Q7915" s="4">
        <v>11954</v>
      </c>
      <c r="R7915" s="4" t="b">
        <f t="shared" si="214"/>
        <v>0</v>
      </c>
      <c r="S7915" s="4">
        <v>0</v>
      </c>
    </row>
    <row r="7916" spans="1:19" ht="14.25" customHeight="1">
      <c r="A7916" s="4" t="s">
        <v>4526</v>
      </c>
      <c r="B7916" s="5"/>
      <c r="C7916" s="4">
        <v>0</v>
      </c>
      <c r="E7916" s="4" t="b">
        <f t="shared" si="213"/>
        <v>0</v>
      </c>
      <c r="F7916" s="4">
        <v>0</v>
      </c>
      <c r="G7916" s="4">
        <v>4402</v>
      </c>
      <c r="H7916" s="6">
        <v>44136</v>
      </c>
      <c r="I7916" s="4" t="s">
        <v>4603</v>
      </c>
      <c r="J7916" s="4" t="s">
        <v>1043</v>
      </c>
      <c r="K7916" s="4">
        <v>11092</v>
      </c>
      <c r="L7916" s="4">
        <v>0</v>
      </c>
      <c r="M7916" s="4">
        <v>0</v>
      </c>
      <c r="N7916" s="4">
        <v>0</v>
      </c>
      <c r="O7916" s="4">
        <v>0</v>
      </c>
      <c r="P7916" s="4">
        <v>962454</v>
      </c>
      <c r="Q7916" s="4">
        <v>11955</v>
      </c>
      <c r="R7916" s="4" t="b">
        <f t="shared" si="214"/>
        <v>0</v>
      </c>
      <c r="S7916" s="4">
        <v>0</v>
      </c>
    </row>
    <row r="7917" spans="1:19" ht="14.25" customHeight="1">
      <c r="A7917" s="4" t="s">
        <v>4526</v>
      </c>
      <c r="B7917" s="5"/>
      <c r="C7917" s="4">
        <v>0</v>
      </c>
      <c r="E7917" s="4" t="b">
        <f t="shared" si="213"/>
        <v>0</v>
      </c>
      <c r="F7917" s="4">
        <v>0</v>
      </c>
      <c r="G7917" s="4">
        <v>4402</v>
      </c>
      <c r="H7917" s="6">
        <v>44165</v>
      </c>
      <c r="I7917" s="4" t="s">
        <v>4604</v>
      </c>
      <c r="J7917" s="4" t="s">
        <v>40</v>
      </c>
      <c r="K7917" s="4">
        <v>14214</v>
      </c>
      <c r="L7917" s="4">
        <v>0</v>
      </c>
      <c r="M7917" s="4">
        <v>0</v>
      </c>
      <c r="N7917" s="4">
        <v>0</v>
      </c>
      <c r="O7917" s="4">
        <v>27999</v>
      </c>
      <c r="P7917" s="4">
        <v>934455</v>
      </c>
      <c r="Q7917" s="4">
        <v>11956</v>
      </c>
      <c r="R7917" s="4" t="b">
        <f t="shared" si="214"/>
        <v>0</v>
      </c>
      <c r="S7917" s="4">
        <v>0</v>
      </c>
    </row>
    <row r="7918" spans="1:19" ht="14.25" customHeight="1">
      <c r="A7918" s="4" t="s">
        <v>4526</v>
      </c>
      <c r="B7918" s="5"/>
      <c r="C7918" s="4">
        <v>0</v>
      </c>
      <c r="E7918" s="4" t="b">
        <f t="shared" si="213"/>
        <v>0</v>
      </c>
      <c r="F7918" s="4">
        <v>0</v>
      </c>
      <c r="G7918" s="4">
        <v>4402</v>
      </c>
      <c r="H7918" s="6">
        <v>44165</v>
      </c>
      <c r="I7918" s="4" t="s">
        <v>4605</v>
      </c>
      <c r="J7918" s="4" t="s">
        <v>40</v>
      </c>
      <c r="K7918" s="4">
        <v>14214</v>
      </c>
      <c r="L7918" s="4">
        <v>0</v>
      </c>
      <c r="M7918" s="4">
        <v>0</v>
      </c>
      <c r="N7918" s="4">
        <v>0</v>
      </c>
      <c r="O7918" s="4">
        <v>32148</v>
      </c>
      <c r="P7918" s="4">
        <v>902307</v>
      </c>
      <c r="Q7918" s="4">
        <v>11957</v>
      </c>
      <c r="R7918" s="4" t="b">
        <f t="shared" si="214"/>
        <v>0</v>
      </c>
      <c r="S7918" s="4">
        <v>0</v>
      </c>
    </row>
    <row r="7919" spans="1:19" ht="14.25" customHeight="1">
      <c r="A7919" s="4" t="s">
        <v>4526</v>
      </c>
      <c r="B7919" s="5"/>
      <c r="C7919" s="4">
        <v>0</v>
      </c>
      <c r="E7919" s="4" t="b">
        <f t="shared" si="213"/>
        <v>0</v>
      </c>
      <c r="F7919" s="4">
        <v>0</v>
      </c>
      <c r="G7919" s="4">
        <v>4402</v>
      </c>
      <c r="H7919" s="6">
        <v>44166</v>
      </c>
      <c r="I7919" s="4" t="s">
        <v>4606</v>
      </c>
      <c r="J7919" s="4" t="s">
        <v>1043</v>
      </c>
      <c r="K7919" s="4">
        <v>11172</v>
      </c>
      <c r="L7919" s="4">
        <v>0</v>
      </c>
      <c r="M7919" s="4">
        <v>0</v>
      </c>
      <c r="N7919" s="4">
        <v>0</v>
      </c>
      <c r="O7919" s="4">
        <v>0</v>
      </c>
      <c r="P7919" s="4">
        <v>902307</v>
      </c>
      <c r="Q7919" s="4">
        <v>11958</v>
      </c>
      <c r="R7919" s="4" t="b">
        <f t="shared" si="214"/>
        <v>0</v>
      </c>
      <c r="S7919" s="4">
        <v>0</v>
      </c>
    </row>
    <row r="7920" spans="1:19" ht="14.25" customHeight="1">
      <c r="A7920" s="4" t="s">
        <v>4526</v>
      </c>
      <c r="B7920" s="5"/>
      <c r="C7920" s="4">
        <v>0</v>
      </c>
      <c r="E7920" s="4" t="b">
        <f t="shared" si="213"/>
        <v>0</v>
      </c>
      <c r="F7920" s="4">
        <v>0</v>
      </c>
      <c r="G7920" s="4">
        <v>4402</v>
      </c>
      <c r="H7920" s="6">
        <v>44195</v>
      </c>
      <c r="I7920" s="4" t="s">
        <v>4607</v>
      </c>
      <c r="J7920" s="4" t="s">
        <v>40</v>
      </c>
      <c r="K7920" s="4">
        <v>14288</v>
      </c>
      <c r="L7920" s="4">
        <v>0</v>
      </c>
      <c r="M7920" s="4">
        <v>0</v>
      </c>
      <c r="N7920" s="4">
        <v>0</v>
      </c>
      <c r="O7920" s="4">
        <v>36568</v>
      </c>
      <c r="P7920" s="4">
        <v>865739</v>
      </c>
      <c r="Q7920" s="4">
        <v>11959</v>
      </c>
      <c r="R7920" s="4" t="b">
        <f t="shared" si="214"/>
        <v>0</v>
      </c>
      <c r="S7920" s="4">
        <v>0</v>
      </c>
    </row>
    <row r="7921" spans="1:19" ht="14.25" customHeight="1">
      <c r="A7921" s="4" t="s">
        <v>4526</v>
      </c>
      <c r="B7921" s="5"/>
      <c r="C7921" s="4">
        <v>0</v>
      </c>
      <c r="E7921" s="4" t="b">
        <f t="shared" si="213"/>
        <v>0</v>
      </c>
      <c r="F7921" s="4">
        <v>0</v>
      </c>
      <c r="G7921" s="4">
        <v>4402</v>
      </c>
      <c r="H7921" s="6">
        <v>44195</v>
      </c>
      <c r="I7921" s="4" t="s">
        <v>4608</v>
      </c>
      <c r="J7921" s="4" t="s">
        <v>40</v>
      </c>
      <c r="K7921" s="4">
        <v>14288</v>
      </c>
      <c r="L7921" s="4">
        <v>0</v>
      </c>
      <c r="M7921" s="4">
        <v>0</v>
      </c>
      <c r="N7921" s="4">
        <v>0</v>
      </c>
      <c r="O7921" s="4">
        <v>40898</v>
      </c>
      <c r="P7921" s="4">
        <v>824841</v>
      </c>
      <c r="Q7921" s="4">
        <v>11960</v>
      </c>
      <c r="R7921" s="4" t="b">
        <f t="shared" si="214"/>
        <v>0</v>
      </c>
      <c r="S7921" s="4">
        <v>0</v>
      </c>
    </row>
    <row r="7922" spans="1:19" ht="14.25" customHeight="1">
      <c r="A7922" s="4" t="s">
        <v>4526</v>
      </c>
      <c r="B7922" s="5" t="s">
        <v>4609</v>
      </c>
      <c r="C7922" s="4">
        <v>0</v>
      </c>
      <c r="D7922" s="4" t="s">
        <v>4609</v>
      </c>
      <c r="E7922" s="4" t="b">
        <f t="shared" si="213"/>
        <v>0</v>
      </c>
      <c r="F7922" s="4">
        <v>0</v>
      </c>
      <c r="G7922" s="4">
        <v>4402</v>
      </c>
      <c r="H7922" s="3" t="s">
        <v>21</v>
      </c>
      <c r="K7922" s="4">
        <v>0</v>
      </c>
      <c r="L7922" s="4">
        <v>0</v>
      </c>
      <c r="M7922" s="4">
        <v>0</v>
      </c>
      <c r="N7922" s="4">
        <v>511852</v>
      </c>
      <c r="O7922" s="4">
        <v>294442</v>
      </c>
      <c r="P7922" s="4">
        <v>824841</v>
      </c>
      <c r="Q7922" s="4">
        <v>11961</v>
      </c>
      <c r="R7922" s="4" t="b">
        <f t="shared" si="214"/>
        <v>0</v>
      </c>
      <c r="S7922" s="4">
        <v>0</v>
      </c>
    </row>
    <row r="7923" spans="1:19" ht="14.25" customHeight="1">
      <c r="A7923" s="4" t="s">
        <v>4526</v>
      </c>
      <c r="B7923" s="5" t="s">
        <v>468</v>
      </c>
      <c r="C7923" s="4">
        <v>0</v>
      </c>
      <c r="D7923" s="4" t="s">
        <v>468</v>
      </c>
      <c r="E7923" s="4" t="b">
        <f t="shared" si="213"/>
        <v>0</v>
      </c>
      <c r="F7923" s="4">
        <v>30238817</v>
      </c>
      <c r="G7923" s="4">
        <v>5102</v>
      </c>
      <c r="H7923" s="3" t="s">
        <v>21</v>
      </c>
      <c r="K7923" s="4">
        <v>0</v>
      </c>
      <c r="L7923" s="4">
        <v>4920932</v>
      </c>
      <c r="M7923" s="4">
        <v>0</v>
      </c>
      <c r="N7923" s="4">
        <v>0</v>
      </c>
      <c r="O7923" s="4">
        <v>0</v>
      </c>
      <c r="P7923" s="4">
        <v>30238817</v>
      </c>
      <c r="Q7923" s="4">
        <v>11968</v>
      </c>
      <c r="R7923" s="4" t="b">
        <f t="shared" si="214"/>
        <v>0</v>
      </c>
      <c r="S7923" s="4">
        <v>0</v>
      </c>
    </row>
    <row r="7924" spans="1:19" ht="14.25" customHeight="1">
      <c r="A7924" s="4" t="s">
        <v>4526</v>
      </c>
      <c r="B7924" s="5"/>
      <c r="C7924" s="4">
        <v>0</v>
      </c>
      <c r="E7924" s="4" t="b">
        <f t="shared" si="213"/>
        <v>0</v>
      </c>
      <c r="F7924" s="4">
        <v>0</v>
      </c>
      <c r="G7924" s="4">
        <v>5102</v>
      </c>
      <c r="H7924" s="6">
        <v>43831</v>
      </c>
      <c r="I7924" s="4" t="s">
        <v>4610</v>
      </c>
      <c r="J7924" s="4" t="s">
        <v>1043</v>
      </c>
      <c r="K7924" s="4">
        <v>10296</v>
      </c>
      <c r="L7924" s="4">
        <v>0</v>
      </c>
      <c r="M7924" s="4">
        <v>0</v>
      </c>
      <c r="N7924" s="4">
        <v>431089</v>
      </c>
      <c r="O7924" s="4">
        <v>0</v>
      </c>
      <c r="P7924" s="4">
        <v>30669906</v>
      </c>
      <c r="Q7924" s="4">
        <v>11969</v>
      </c>
      <c r="R7924" s="4" t="b">
        <f t="shared" si="214"/>
        <v>0</v>
      </c>
      <c r="S7924" s="4">
        <v>0</v>
      </c>
    </row>
    <row r="7925" spans="1:19" ht="14.25" customHeight="1">
      <c r="A7925" s="4" t="s">
        <v>4526</v>
      </c>
      <c r="B7925" s="5"/>
      <c r="C7925" s="4">
        <v>0</v>
      </c>
      <c r="E7925" s="4" t="b">
        <f t="shared" si="213"/>
        <v>0</v>
      </c>
      <c r="F7925" s="4">
        <v>0</v>
      </c>
      <c r="G7925" s="4">
        <v>5102</v>
      </c>
      <c r="H7925" s="6">
        <v>43862</v>
      </c>
      <c r="I7925" s="4" t="s">
        <v>4611</v>
      </c>
      <c r="J7925" s="4" t="s">
        <v>1043</v>
      </c>
      <c r="K7925" s="4">
        <v>10376</v>
      </c>
      <c r="L7925" s="4">
        <v>0</v>
      </c>
      <c r="M7925" s="4">
        <v>0</v>
      </c>
      <c r="N7925" s="4">
        <v>435476</v>
      </c>
      <c r="O7925" s="4">
        <v>0</v>
      </c>
      <c r="P7925" s="4">
        <v>31105382</v>
      </c>
      <c r="Q7925" s="4">
        <v>11970</v>
      </c>
      <c r="R7925" s="4" t="b">
        <f t="shared" si="214"/>
        <v>0</v>
      </c>
      <c r="S7925" s="4">
        <v>0</v>
      </c>
    </row>
    <row r="7926" spans="1:19" ht="14.25" customHeight="1">
      <c r="A7926" s="4" t="s">
        <v>4526</v>
      </c>
      <c r="B7926" s="5"/>
      <c r="C7926" s="4">
        <v>0</v>
      </c>
      <c r="E7926" s="4" t="b">
        <f t="shared" si="213"/>
        <v>0</v>
      </c>
      <c r="F7926" s="4">
        <v>0</v>
      </c>
      <c r="G7926" s="4">
        <v>5102</v>
      </c>
      <c r="H7926" s="6">
        <v>43891</v>
      </c>
      <c r="I7926" s="4" t="s">
        <v>4612</v>
      </c>
      <c r="J7926" s="4" t="s">
        <v>1043</v>
      </c>
      <c r="K7926" s="4">
        <v>10456</v>
      </c>
      <c r="L7926" s="4">
        <v>0</v>
      </c>
      <c r="M7926" s="4">
        <v>0</v>
      </c>
      <c r="N7926" s="4">
        <v>439863</v>
      </c>
      <c r="O7926" s="4">
        <v>0</v>
      </c>
      <c r="P7926" s="4">
        <v>31545245</v>
      </c>
      <c r="Q7926" s="4">
        <v>11971</v>
      </c>
      <c r="R7926" s="4" t="b">
        <f t="shared" si="214"/>
        <v>0</v>
      </c>
      <c r="S7926" s="4">
        <v>0</v>
      </c>
    </row>
    <row r="7927" spans="1:19" ht="14.25" customHeight="1">
      <c r="A7927" s="4" t="s">
        <v>4526</v>
      </c>
      <c r="B7927" s="5"/>
      <c r="C7927" s="4">
        <v>0</v>
      </c>
      <c r="E7927" s="4" t="b">
        <f t="shared" si="213"/>
        <v>0</v>
      </c>
      <c r="F7927" s="4">
        <v>0</v>
      </c>
      <c r="G7927" s="4">
        <v>5102</v>
      </c>
      <c r="H7927" s="6">
        <v>43922</v>
      </c>
      <c r="I7927" s="4" t="s">
        <v>4613</v>
      </c>
      <c r="J7927" s="4" t="s">
        <v>1043</v>
      </c>
      <c r="K7927" s="4">
        <v>10536</v>
      </c>
      <c r="L7927" s="4">
        <v>0</v>
      </c>
      <c r="M7927" s="4">
        <v>0</v>
      </c>
      <c r="N7927" s="4">
        <v>305814</v>
      </c>
      <c r="O7927" s="4">
        <v>0</v>
      </c>
      <c r="P7927" s="4">
        <v>31851059</v>
      </c>
      <c r="Q7927" s="4">
        <v>11972</v>
      </c>
      <c r="R7927" s="4" t="b">
        <f t="shared" si="214"/>
        <v>0</v>
      </c>
      <c r="S7927" s="4">
        <v>0</v>
      </c>
    </row>
    <row r="7928" spans="1:19" ht="14.25" customHeight="1">
      <c r="A7928" s="4" t="s">
        <v>4526</v>
      </c>
      <c r="B7928" s="5"/>
      <c r="C7928" s="4">
        <v>0</v>
      </c>
      <c r="E7928" s="4" t="b">
        <f t="shared" si="213"/>
        <v>0</v>
      </c>
      <c r="F7928" s="4">
        <v>0</v>
      </c>
      <c r="G7928" s="4">
        <v>5102</v>
      </c>
      <c r="H7928" s="6">
        <v>43952</v>
      </c>
      <c r="I7928" s="4" t="s">
        <v>4614</v>
      </c>
      <c r="J7928" s="4" t="s">
        <v>1043</v>
      </c>
      <c r="K7928" s="4">
        <v>10616</v>
      </c>
      <c r="L7928" s="4">
        <v>0</v>
      </c>
      <c r="M7928" s="4">
        <v>0</v>
      </c>
      <c r="N7928" s="4">
        <v>305806</v>
      </c>
      <c r="O7928" s="4">
        <v>0</v>
      </c>
      <c r="P7928" s="4">
        <v>32156865</v>
      </c>
      <c r="Q7928" s="4">
        <v>11973</v>
      </c>
      <c r="R7928" s="4" t="b">
        <f t="shared" si="214"/>
        <v>0</v>
      </c>
      <c r="S7928" s="4">
        <v>0</v>
      </c>
    </row>
    <row r="7929" spans="1:19" ht="14.25" customHeight="1">
      <c r="A7929" s="4" t="s">
        <v>4526</v>
      </c>
      <c r="B7929" s="5"/>
      <c r="C7929" s="4">
        <v>0</v>
      </c>
      <c r="E7929" s="4" t="b">
        <f t="shared" si="213"/>
        <v>0</v>
      </c>
      <c r="F7929" s="4">
        <v>0</v>
      </c>
      <c r="G7929" s="4">
        <v>5102</v>
      </c>
      <c r="H7929" s="6">
        <v>43983</v>
      </c>
      <c r="I7929" s="4" t="s">
        <v>4615</v>
      </c>
      <c r="J7929" s="4" t="s">
        <v>1043</v>
      </c>
      <c r="K7929" s="4">
        <v>10696</v>
      </c>
      <c r="L7929" s="4">
        <v>0</v>
      </c>
      <c r="M7929" s="4">
        <v>0</v>
      </c>
      <c r="N7929" s="4">
        <v>311854</v>
      </c>
      <c r="O7929" s="4">
        <v>0</v>
      </c>
      <c r="P7929" s="4">
        <v>32468719</v>
      </c>
      <c r="Q7929" s="4">
        <v>11974</v>
      </c>
      <c r="R7929" s="4" t="b">
        <f t="shared" si="214"/>
        <v>0</v>
      </c>
      <c r="S7929" s="4">
        <v>0</v>
      </c>
    </row>
    <row r="7930" spans="1:19" ht="14.25" customHeight="1">
      <c r="A7930" s="4" t="s">
        <v>4526</v>
      </c>
      <c r="B7930" s="5"/>
      <c r="C7930" s="4">
        <v>0</v>
      </c>
      <c r="E7930" s="4" t="b">
        <f t="shared" si="213"/>
        <v>0</v>
      </c>
      <c r="F7930" s="4">
        <v>0</v>
      </c>
      <c r="G7930" s="4">
        <v>5102</v>
      </c>
      <c r="H7930" s="6">
        <v>44013</v>
      </c>
      <c r="I7930" s="4" t="s">
        <v>4616</v>
      </c>
      <c r="J7930" s="4" t="s">
        <v>1043</v>
      </c>
      <c r="K7930" s="4">
        <v>10776</v>
      </c>
      <c r="L7930" s="4">
        <v>0</v>
      </c>
      <c r="M7930" s="4">
        <v>0</v>
      </c>
      <c r="N7930" s="4">
        <v>438872</v>
      </c>
      <c r="O7930" s="4">
        <v>0</v>
      </c>
      <c r="P7930" s="4">
        <v>32907591</v>
      </c>
      <c r="Q7930" s="4">
        <v>11975</v>
      </c>
      <c r="R7930" s="4" t="b">
        <f t="shared" si="214"/>
        <v>0</v>
      </c>
      <c r="S7930" s="4">
        <v>0</v>
      </c>
    </row>
    <row r="7931" spans="1:19" ht="14.25" customHeight="1">
      <c r="A7931" s="4" t="s">
        <v>4526</v>
      </c>
      <c r="B7931" s="5"/>
      <c r="C7931" s="4">
        <v>0</v>
      </c>
      <c r="E7931" s="4" t="b">
        <f t="shared" si="213"/>
        <v>0</v>
      </c>
      <c r="F7931" s="4">
        <v>0</v>
      </c>
      <c r="G7931" s="4">
        <v>5102</v>
      </c>
      <c r="H7931" s="6">
        <v>44044</v>
      </c>
      <c r="I7931" s="4" t="s">
        <v>4617</v>
      </c>
      <c r="J7931" s="4" t="s">
        <v>1043</v>
      </c>
      <c r="K7931" s="4">
        <v>10856</v>
      </c>
      <c r="L7931" s="4">
        <v>0</v>
      </c>
      <c r="M7931" s="4">
        <v>0</v>
      </c>
      <c r="N7931" s="4">
        <v>451166</v>
      </c>
      <c r="O7931" s="4">
        <v>0</v>
      </c>
      <c r="P7931" s="4">
        <v>33358757</v>
      </c>
      <c r="Q7931" s="4">
        <v>11976</v>
      </c>
      <c r="R7931" s="4" t="b">
        <f t="shared" si="214"/>
        <v>0</v>
      </c>
      <c r="S7931" s="4">
        <v>0</v>
      </c>
    </row>
    <row r="7932" spans="1:19" ht="14.25" customHeight="1">
      <c r="A7932" s="4" t="s">
        <v>4526</v>
      </c>
      <c r="B7932" s="5"/>
      <c r="C7932" s="4">
        <v>0</v>
      </c>
      <c r="E7932" s="4" t="b">
        <f t="shared" si="213"/>
        <v>0</v>
      </c>
      <c r="F7932" s="4">
        <v>0</v>
      </c>
      <c r="G7932" s="4">
        <v>5102</v>
      </c>
      <c r="H7932" s="6">
        <v>44075</v>
      </c>
      <c r="I7932" s="4" t="s">
        <v>4618</v>
      </c>
      <c r="J7932" s="4" t="s">
        <v>1043</v>
      </c>
      <c r="K7932" s="4">
        <v>10936</v>
      </c>
      <c r="L7932" s="4">
        <v>0</v>
      </c>
      <c r="M7932" s="4">
        <v>0</v>
      </c>
      <c r="N7932" s="4">
        <v>455452</v>
      </c>
      <c r="O7932" s="4">
        <v>0</v>
      </c>
      <c r="P7932" s="4">
        <v>33814209</v>
      </c>
      <c r="Q7932" s="4">
        <v>11977</v>
      </c>
      <c r="R7932" s="4" t="b">
        <f t="shared" si="214"/>
        <v>0</v>
      </c>
      <c r="S7932" s="4">
        <v>0</v>
      </c>
    </row>
    <row r="7933" spans="1:19" ht="14.25" customHeight="1">
      <c r="A7933" s="4" t="s">
        <v>4526</v>
      </c>
      <c r="B7933" s="5"/>
      <c r="C7933" s="4">
        <v>0</v>
      </c>
      <c r="E7933" s="4" t="b">
        <f t="shared" si="213"/>
        <v>0</v>
      </c>
      <c r="F7933" s="4">
        <v>0</v>
      </c>
      <c r="G7933" s="4">
        <v>5102</v>
      </c>
      <c r="H7933" s="6">
        <v>44105</v>
      </c>
      <c r="I7933" s="4" t="s">
        <v>4619</v>
      </c>
      <c r="J7933" s="4" t="s">
        <v>1043</v>
      </c>
      <c r="K7933" s="4">
        <v>11016</v>
      </c>
      <c r="L7933" s="4">
        <v>0</v>
      </c>
      <c r="M7933" s="4">
        <v>0</v>
      </c>
      <c r="N7933" s="4">
        <v>450981</v>
      </c>
      <c r="O7933" s="4">
        <v>0</v>
      </c>
      <c r="P7933" s="4">
        <v>34265190</v>
      </c>
      <c r="Q7933" s="4">
        <v>11978</v>
      </c>
      <c r="R7933" s="4" t="b">
        <f t="shared" si="214"/>
        <v>0</v>
      </c>
      <c r="S7933" s="4">
        <v>0</v>
      </c>
    </row>
    <row r="7934" spans="1:19" ht="14.25" customHeight="1">
      <c r="A7934" s="4" t="s">
        <v>4526</v>
      </c>
      <c r="B7934" s="5"/>
      <c r="C7934" s="4">
        <v>0</v>
      </c>
      <c r="E7934" s="4" t="b">
        <f t="shared" si="213"/>
        <v>0</v>
      </c>
      <c r="F7934" s="4">
        <v>0</v>
      </c>
      <c r="G7934" s="4">
        <v>5102</v>
      </c>
      <c r="H7934" s="6">
        <v>44136</v>
      </c>
      <c r="I7934" s="4" t="s">
        <v>4620</v>
      </c>
      <c r="J7934" s="4" t="s">
        <v>1043</v>
      </c>
      <c r="K7934" s="4">
        <v>11096</v>
      </c>
      <c r="L7934" s="4">
        <v>0</v>
      </c>
      <c r="M7934" s="4">
        <v>0</v>
      </c>
      <c r="N7934" s="4">
        <v>449606</v>
      </c>
      <c r="O7934" s="4">
        <v>0</v>
      </c>
      <c r="P7934" s="4">
        <v>34714796</v>
      </c>
      <c r="Q7934" s="4">
        <v>11979</v>
      </c>
      <c r="R7934" s="4" t="b">
        <f t="shared" si="214"/>
        <v>0</v>
      </c>
      <c r="S7934" s="4">
        <v>0</v>
      </c>
    </row>
    <row r="7935" spans="1:19" ht="14.25" customHeight="1">
      <c r="A7935" s="4" t="s">
        <v>4526</v>
      </c>
      <c r="B7935" s="5"/>
      <c r="C7935" s="4">
        <v>0</v>
      </c>
      <c r="E7935" s="4" t="b">
        <f t="shared" si="213"/>
        <v>0</v>
      </c>
      <c r="F7935" s="4">
        <v>0</v>
      </c>
      <c r="G7935" s="4">
        <v>5102</v>
      </c>
      <c r="H7935" s="6">
        <v>44166</v>
      </c>
      <c r="I7935" s="4" t="s">
        <v>4621</v>
      </c>
      <c r="J7935" s="4" t="s">
        <v>1043</v>
      </c>
      <c r="K7935" s="4">
        <v>11176</v>
      </c>
      <c r="L7935" s="4">
        <v>0</v>
      </c>
      <c r="M7935" s="4">
        <v>0</v>
      </c>
      <c r="N7935" s="4">
        <v>444953</v>
      </c>
      <c r="O7935" s="4">
        <v>0</v>
      </c>
      <c r="P7935" s="4">
        <v>35159749</v>
      </c>
      <c r="Q7935" s="4">
        <v>11980</v>
      </c>
      <c r="R7935" s="4" t="b">
        <f t="shared" si="214"/>
        <v>0</v>
      </c>
      <c r="S7935" s="4">
        <v>0</v>
      </c>
    </row>
    <row r="7936" spans="1:19" ht="14.25" customHeight="1">
      <c r="A7936" s="4" t="s">
        <v>4526</v>
      </c>
      <c r="B7936" s="5" t="s">
        <v>4622</v>
      </c>
      <c r="C7936" s="4">
        <v>0</v>
      </c>
      <c r="D7936" s="4" t="s">
        <v>4622</v>
      </c>
      <c r="E7936" s="4" t="b">
        <f t="shared" si="213"/>
        <v>0</v>
      </c>
      <c r="F7936" s="4">
        <v>0</v>
      </c>
      <c r="G7936" s="4">
        <v>5102</v>
      </c>
      <c r="H7936" s="3" t="s">
        <v>21</v>
      </c>
      <c r="K7936" s="4">
        <v>0</v>
      </c>
      <c r="L7936" s="4">
        <v>0</v>
      </c>
      <c r="M7936" s="4">
        <v>0</v>
      </c>
      <c r="N7936" s="4">
        <v>4920932</v>
      </c>
      <c r="O7936" s="4">
        <v>0</v>
      </c>
      <c r="P7936" s="4">
        <v>35159749</v>
      </c>
      <c r="Q7936" s="4">
        <v>11981</v>
      </c>
      <c r="R7936" s="4" t="b">
        <f t="shared" si="214"/>
        <v>0</v>
      </c>
      <c r="S7936" s="4">
        <v>0</v>
      </c>
    </row>
    <row r="7937" spans="1:19" ht="14.25" customHeight="1">
      <c r="A7937" s="4" t="s">
        <v>4526</v>
      </c>
      <c r="B7937" s="5" t="s">
        <v>470</v>
      </c>
      <c r="C7937" s="4">
        <v>0</v>
      </c>
      <c r="D7937" s="4" t="s">
        <v>470</v>
      </c>
      <c r="E7937" s="4" t="b">
        <f t="shared" si="213"/>
        <v>0</v>
      </c>
      <c r="F7937" s="4">
        <v>282056</v>
      </c>
      <c r="G7937" s="4">
        <v>5201</v>
      </c>
      <c r="H7937" s="3" t="s">
        <v>21</v>
      </c>
      <c r="K7937" s="4">
        <v>0</v>
      </c>
      <c r="L7937" s="4">
        <v>36183</v>
      </c>
      <c r="M7937" s="4">
        <v>318239</v>
      </c>
      <c r="N7937" s="4">
        <v>0</v>
      </c>
      <c r="O7937" s="4">
        <v>0</v>
      </c>
      <c r="P7937" s="4">
        <v>282056</v>
      </c>
      <c r="Q7937" s="4">
        <v>11982</v>
      </c>
      <c r="R7937" s="4" t="b">
        <f t="shared" si="214"/>
        <v>0</v>
      </c>
      <c r="S7937" s="4">
        <v>0</v>
      </c>
    </row>
    <row r="7938" spans="1:19" ht="14.25" customHeight="1">
      <c r="A7938" s="4" t="s">
        <v>4526</v>
      </c>
      <c r="B7938" s="5"/>
      <c r="C7938" s="4">
        <v>0</v>
      </c>
      <c r="E7938" s="4" t="b">
        <f t="shared" si="213"/>
        <v>0</v>
      </c>
      <c r="F7938" s="4">
        <v>0</v>
      </c>
      <c r="G7938" s="4">
        <v>5201</v>
      </c>
      <c r="H7938" s="6">
        <v>43831</v>
      </c>
      <c r="I7938" s="4" t="s">
        <v>4623</v>
      </c>
      <c r="J7938" s="4" t="s">
        <v>1043</v>
      </c>
      <c r="K7938" s="4">
        <v>10297</v>
      </c>
      <c r="L7938" s="4">
        <v>0</v>
      </c>
      <c r="M7938" s="4">
        <v>0</v>
      </c>
      <c r="N7938" s="4">
        <v>36183</v>
      </c>
      <c r="O7938" s="4">
        <v>0</v>
      </c>
      <c r="P7938" s="4">
        <v>318239</v>
      </c>
      <c r="Q7938" s="4">
        <v>11983</v>
      </c>
      <c r="R7938" s="4" t="b">
        <f t="shared" si="214"/>
        <v>0</v>
      </c>
      <c r="S7938" s="4">
        <v>0</v>
      </c>
    </row>
    <row r="7939" spans="1:19" ht="14.25" customHeight="1">
      <c r="A7939" s="4" t="s">
        <v>4526</v>
      </c>
      <c r="B7939" s="5"/>
      <c r="C7939" s="4">
        <v>0</v>
      </c>
      <c r="E7939" s="4" t="b">
        <f t="shared" si="213"/>
        <v>0</v>
      </c>
      <c r="F7939" s="4">
        <v>0</v>
      </c>
      <c r="G7939" s="4">
        <v>5201</v>
      </c>
      <c r="H7939" s="6">
        <v>43851</v>
      </c>
      <c r="I7939" s="4" t="s">
        <v>4608</v>
      </c>
      <c r="J7939" s="4" t="s">
        <v>40</v>
      </c>
      <c r="K7939" s="4">
        <v>13526</v>
      </c>
      <c r="L7939" s="4">
        <v>0</v>
      </c>
      <c r="M7939" s="4">
        <v>0</v>
      </c>
      <c r="N7939" s="4">
        <v>0</v>
      </c>
      <c r="O7939" s="4">
        <v>33299</v>
      </c>
      <c r="P7939" s="4">
        <v>284940</v>
      </c>
      <c r="Q7939" s="4">
        <v>11984</v>
      </c>
      <c r="R7939" s="4" t="b">
        <f t="shared" si="214"/>
        <v>0</v>
      </c>
      <c r="S7939" s="4">
        <v>0</v>
      </c>
    </row>
    <row r="7940" spans="1:19" ht="14.25" customHeight="1">
      <c r="A7940" s="4" t="s">
        <v>4526</v>
      </c>
      <c r="B7940" s="5"/>
      <c r="C7940" s="4">
        <v>0</v>
      </c>
      <c r="E7940" s="4" t="b">
        <f t="shared" si="213"/>
        <v>0</v>
      </c>
      <c r="F7940" s="4">
        <v>0</v>
      </c>
      <c r="G7940" s="4">
        <v>5201</v>
      </c>
      <c r="H7940" s="6">
        <v>43851</v>
      </c>
      <c r="I7940" s="4" t="s">
        <v>4624</v>
      </c>
      <c r="J7940" s="4" t="s">
        <v>40</v>
      </c>
      <c r="K7940" s="4">
        <v>13526</v>
      </c>
      <c r="L7940" s="4">
        <v>0</v>
      </c>
      <c r="M7940" s="4">
        <v>0</v>
      </c>
      <c r="N7940" s="4">
        <v>0</v>
      </c>
      <c r="O7940" s="4">
        <v>38100</v>
      </c>
      <c r="P7940" s="4">
        <v>246840</v>
      </c>
      <c r="Q7940" s="4">
        <v>11985</v>
      </c>
      <c r="R7940" s="4" t="b">
        <f t="shared" si="214"/>
        <v>0</v>
      </c>
      <c r="S7940" s="4">
        <v>0</v>
      </c>
    </row>
    <row r="7941" spans="1:19" ht="14.25" customHeight="1">
      <c r="A7941" s="4" t="s">
        <v>4526</v>
      </c>
      <c r="B7941" s="5"/>
      <c r="C7941" s="4">
        <v>0</v>
      </c>
      <c r="E7941" s="4" t="b">
        <f t="shared" si="213"/>
        <v>0</v>
      </c>
      <c r="F7941" s="4">
        <v>0</v>
      </c>
      <c r="G7941" s="4">
        <v>5201</v>
      </c>
      <c r="H7941" s="6">
        <v>43851</v>
      </c>
      <c r="I7941" s="4" t="s">
        <v>4625</v>
      </c>
      <c r="J7941" s="4" t="s">
        <v>40</v>
      </c>
      <c r="K7941" s="4">
        <v>13526</v>
      </c>
      <c r="L7941" s="4">
        <v>0</v>
      </c>
      <c r="M7941" s="4">
        <v>0</v>
      </c>
      <c r="N7941" s="4">
        <v>0</v>
      </c>
      <c r="O7941" s="4">
        <v>33799</v>
      </c>
      <c r="P7941" s="4">
        <v>213041</v>
      </c>
      <c r="Q7941" s="4">
        <v>11986</v>
      </c>
      <c r="R7941" s="4" t="b">
        <f t="shared" si="214"/>
        <v>0</v>
      </c>
      <c r="S7941" s="4">
        <v>0</v>
      </c>
    </row>
    <row r="7942" spans="1:19" ht="14.25" customHeight="1">
      <c r="A7942" s="4" t="s">
        <v>4526</v>
      </c>
      <c r="B7942" s="5"/>
      <c r="C7942" s="4">
        <v>0</v>
      </c>
      <c r="E7942" s="4" t="b">
        <f t="shared" si="213"/>
        <v>0</v>
      </c>
      <c r="F7942" s="4">
        <v>0</v>
      </c>
      <c r="G7942" s="4">
        <v>5201</v>
      </c>
      <c r="H7942" s="6">
        <v>43851</v>
      </c>
      <c r="I7942" s="4" t="s">
        <v>4626</v>
      </c>
      <c r="J7942" s="4" t="s">
        <v>40</v>
      </c>
      <c r="K7942" s="4">
        <v>13526</v>
      </c>
      <c r="L7942" s="4">
        <v>0</v>
      </c>
      <c r="M7942" s="4">
        <v>0</v>
      </c>
      <c r="N7942" s="4">
        <v>0</v>
      </c>
      <c r="O7942" s="4">
        <v>32875</v>
      </c>
      <c r="P7942" s="4">
        <v>180166</v>
      </c>
      <c r="Q7942" s="4">
        <v>11987</v>
      </c>
      <c r="R7942" s="4" t="b">
        <f t="shared" si="214"/>
        <v>0</v>
      </c>
      <c r="S7942" s="4">
        <v>0</v>
      </c>
    </row>
    <row r="7943" spans="1:19" ht="14.25" customHeight="1">
      <c r="A7943" s="4" t="s">
        <v>4526</v>
      </c>
      <c r="B7943" s="5"/>
      <c r="C7943" s="4">
        <v>0</v>
      </c>
      <c r="E7943" s="4" t="b">
        <f t="shared" si="213"/>
        <v>0</v>
      </c>
      <c r="F7943" s="4">
        <v>0</v>
      </c>
      <c r="G7943" s="4">
        <v>5201</v>
      </c>
      <c r="H7943" s="6">
        <v>43851</v>
      </c>
      <c r="I7943" s="4" t="s">
        <v>4627</v>
      </c>
      <c r="J7943" s="4" t="s">
        <v>40</v>
      </c>
      <c r="K7943" s="4">
        <v>13526</v>
      </c>
      <c r="L7943" s="4">
        <v>0</v>
      </c>
      <c r="M7943" s="4">
        <v>0</v>
      </c>
      <c r="N7943" s="4">
        <v>0</v>
      </c>
      <c r="O7943" s="4">
        <v>32168</v>
      </c>
      <c r="P7943" s="4">
        <v>147998</v>
      </c>
      <c r="Q7943" s="4">
        <v>11988</v>
      </c>
      <c r="R7943" s="4" t="b">
        <f t="shared" si="214"/>
        <v>0</v>
      </c>
      <c r="S7943" s="4">
        <v>0</v>
      </c>
    </row>
    <row r="7944" spans="1:19" ht="14.25" customHeight="1">
      <c r="A7944" s="4" t="s">
        <v>4526</v>
      </c>
      <c r="B7944" s="5"/>
      <c r="C7944" s="4">
        <v>0</v>
      </c>
      <c r="E7944" s="4" t="b">
        <f t="shared" si="213"/>
        <v>0</v>
      </c>
      <c r="F7944" s="4">
        <v>0</v>
      </c>
      <c r="G7944" s="4">
        <v>5201</v>
      </c>
      <c r="H7944" s="6">
        <v>43851</v>
      </c>
      <c r="I7944" s="4" t="s">
        <v>4628</v>
      </c>
      <c r="J7944" s="4" t="s">
        <v>40</v>
      </c>
      <c r="K7944" s="4">
        <v>13526</v>
      </c>
      <c r="L7944" s="4">
        <v>0</v>
      </c>
      <c r="M7944" s="4">
        <v>0</v>
      </c>
      <c r="N7944" s="4">
        <v>0</v>
      </c>
      <c r="O7944" s="4">
        <v>32820</v>
      </c>
      <c r="P7944" s="4">
        <v>115178</v>
      </c>
      <c r="Q7944" s="4">
        <v>11989</v>
      </c>
      <c r="R7944" s="4" t="b">
        <f t="shared" si="214"/>
        <v>0</v>
      </c>
      <c r="S7944" s="4">
        <v>0</v>
      </c>
    </row>
    <row r="7945" spans="1:19" ht="14.25" customHeight="1">
      <c r="A7945" s="4" t="s">
        <v>4526</v>
      </c>
      <c r="B7945" s="5"/>
      <c r="C7945" s="4">
        <v>0</v>
      </c>
      <c r="E7945" s="4" t="b">
        <f t="shared" si="213"/>
        <v>0</v>
      </c>
      <c r="F7945" s="4">
        <v>0</v>
      </c>
      <c r="G7945" s="4">
        <v>5201</v>
      </c>
      <c r="H7945" s="6">
        <v>43851</v>
      </c>
      <c r="I7945" s="4" t="s">
        <v>4546</v>
      </c>
      <c r="J7945" s="4" t="s">
        <v>40</v>
      </c>
      <c r="K7945" s="4">
        <v>13526</v>
      </c>
      <c r="L7945" s="4">
        <v>0</v>
      </c>
      <c r="M7945" s="4">
        <v>0</v>
      </c>
      <c r="N7945" s="4">
        <v>0</v>
      </c>
      <c r="O7945" s="4">
        <v>37129</v>
      </c>
      <c r="P7945" s="4">
        <v>78049</v>
      </c>
      <c r="Q7945" s="4">
        <v>11990</v>
      </c>
      <c r="R7945" s="4" t="b">
        <f t="shared" si="214"/>
        <v>0</v>
      </c>
      <c r="S7945" s="4">
        <v>0</v>
      </c>
    </row>
    <row r="7946" spans="1:19" ht="14.25" customHeight="1">
      <c r="A7946" s="4" t="s">
        <v>4526</v>
      </c>
      <c r="B7946" s="5"/>
      <c r="C7946" s="4">
        <v>0</v>
      </c>
      <c r="E7946" s="4" t="b">
        <f t="shared" si="213"/>
        <v>0</v>
      </c>
      <c r="F7946" s="4">
        <v>0</v>
      </c>
      <c r="G7946" s="4">
        <v>5201</v>
      </c>
      <c r="H7946" s="6">
        <v>43851</v>
      </c>
      <c r="I7946" s="4" t="s">
        <v>4548</v>
      </c>
      <c r="J7946" s="4" t="s">
        <v>40</v>
      </c>
      <c r="K7946" s="4">
        <v>13526</v>
      </c>
      <c r="L7946" s="4">
        <v>0</v>
      </c>
      <c r="M7946" s="4">
        <v>0</v>
      </c>
      <c r="N7946" s="4">
        <v>0</v>
      </c>
      <c r="O7946" s="4">
        <v>41866</v>
      </c>
      <c r="P7946" s="4">
        <v>36183</v>
      </c>
      <c r="Q7946" s="4">
        <v>11991</v>
      </c>
      <c r="R7946" s="4" t="b">
        <f t="shared" si="214"/>
        <v>0</v>
      </c>
      <c r="S7946" s="4">
        <v>0</v>
      </c>
    </row>
    <row r="7947" spans="1:19" ht="14.25" customHeight="1">
      <c r="A7947" s="4" t="s">
        <v>4526</v>
      </c>
      <c r="B7947" s="5"/>
      <c r="C7947" s="4">
        <v>0</v>
      </c>
      <c r="E7947" s="4" t="b">
        <f t="shared" si="213"/>
        <v>0</v>
      </c>
      <c r="F7947" s="4">
        <v>0</v>
      </c>
      <c r="G7947" s="4">
        <v>5201</v>
      </c>
      <c r="H7947" s="6">
        <v>43851</v>
      </c>
      <c r="I7947" s="4" t="s">
        <v>4549</v>
      </c>
      <c r="J7947" s="4" t="s">
        <v>40</v>
      </c>
      <c r="K7947" s="4">
        <v>13526</v>
      </c>
      <c r="L7947" s="4">
        <v>0</v>
      </c>
      <c r="M7947" s="4">
        <v>0</v>
      </c>
      <c r="N7947" s="4">
        <v>0</v>
      </c>
      <c r="O7947" s="4">
        <v>36183</v>
      </c>
      <c r="P7947" s="4">
        <v>0</v>
      </c>
      <c r="Q7947" s="4">
        <v>11992</v>
      </c>
      <c r="R7947" s="4" t="b">
        <f t="shared" si="214"/>
        <v>0</v>
      </c>
      <c r="S7947" s="4">
        <v>0</v>
      </c>
    </row>
    <row r="7948" spans="1:19" ht="14.25" customHeight="1">
      <c r="A7948" s="4" t="s">
        <v>4526</v>
      </c>
      <c r="B7948" s="5" t="s">
        <v>4629</v>
      </c>
      <c r="C7948" s="4">
        <v>0</v>
      </c>
      <c r="D7948" s="4" t="s">
        <v>4629</v>
      </c>
      <c r="E7948" s="4" t="b">
        <f t="shared" si="213"/>
        <v>0</v>
      </c>
      <c r="F7948" s="4">
        <v>0</v>
      </c>
      <c r="G7948" s="4">
        <v>5201</v>
      </c>
      <c r="H7948" s="3" t="s">
        <v>21</v>
      </c>
      <c r="K7948" s="4">
        <v>0</v>
      </c>
      <c r="L7948" s="4">
        <v>0</v>
      </c>
      <c r="M7948" s="4">
        <v>0</v>
      </c>
      <c r="N7948" s="4">
        <v>36183</v>
      </c>
      <c r="O7948" s="4">
        <v>318239</v>
      </c>
      <c r="P7948" s="4">
        <v>0</v>
      </c>
      <c r="Q7948" s="4">
        <v>11993</v>
      </c>
      <c r="R7948" s="4" t="b">
        <f t="shared" si="214"/>
        <v>0</v>
      </c>
      <c r="S7948" s="4">
        <v>0</v>
      </c>
    </row>
    <row r="7949" spans="1:19" ht="14.25" customHeight="1">
      <c r="A7949" s="4" t="s">
        <v>4526</v>
      </c>
      <c r="B7949" s="5" t="s">
        <v>481</v>
      </c>
      <c r="C7949" s="4">
        <v>0</v>
      </c>
      <c r="D7949" s="4" t="s">
        <v>481</v>
      </c>
      <c r="E7949" s="4" t="b">
        <f t="shared" si="213"/>
        <v>0</v>
      </c>
      <c r="F7949" s="4">
        <v>0</v>
      </c>
      <c r="G7949" s="4">
        <v>5202</v>
      </c>
      <c r="H7949" s="3" t="s">
        <v>21</v>
      </c>
      <c r="K7949" s="4">
        <v>0</v>
      </c>
      <c r="L7949" s="4">
        <v>5375</v>
      </c>
      <c r="M7949" s="4">
        <v>5375</v>
      </c>
      <c r="N7949" s="4">
        <v>0</v>
      </c>
      <c r="O7949" s="4">
        <v>0</v>
      </c>
      <c r="P7949" s="4">
        <v>0</v>
      </c>
      <c r="Q7949" s="4">
        <v>11994</v>
      </c>
      <c r="R7949" s="4" t="b">
        <f t="shared" si="214"/>
        <v>0</v>
      </c>
      <c r="S7949" s="4">
        <v>0</v>
      </c>
    </row>
    <row r="7950" spans="1:19" ht="14.25" customHeight="1">
      <c r="A7950" s="4" t="s">
        <v>4526</v>
      </c>
      <c r="B7950" s="5"/>
      <c r="C7950" s="4">
        <v>0</v>
      </c>
      <c r="E7950" s="4" t="b">
        <f t="shared" si="213"/>
        <v>0</v>
      </c>
      <c r="F7950" s="4">
        <v>0</v>
      </c>
      <c r="G7950" s="4">
        <v>5202</v>
      </c>
      <c r="H7950" s="6">
        <v>43891</v>
      </c>
      <c r="I7950" s="4" t="s">
        <v>4630</v>
      </c>
      <c r="J7950" s="4" t="s">
        <v>1043</v>
      </c>
      <c r="K7950" s="4">
        <v>10458</v>
      </c>
      <c r="L7950" s="4">
        <v>0</v>
      </c>
      <c r="M7950" s="4">
        <v>0</v>
      </c>
      <c r="N7950" s="4">
        <v>5375</v>
      </c>
      <c r="O7950" s="4">
        <v>0</v>
      </c>
      <c r="P7950" s="4">
        <v>5375</v>
      </c>
      <c r="Q7950" s="4">
        <v>11995</v>
      </c>
      <c r="R7950" s="4" t="b">
        <f t="shared" si="214"/>
        <v>0</v>
      </c>
      <c r="S7950" s="4">
        <v>0</v>
      </c>
    </row>
    <row r="7951" spans="1:19" ht="14.25" customHeight="1">
      <c r="A7951" s="4" t="s">
        <v>4526</v>
      </c>
      <c r="B7951" s="5"/>
      <c r="C7951" s="4">
        <v>0</v>
      </c>
      <c r="E7951" s="4" t="b">
        <f t="shared" si="213"/>
        <v>0</v>
      </c>
      <c r="F7951" s="4">
        <v>0</v>
      </c>
      <c r="G7951" s="4">
        <v>5202</v>
      </c>
      <c r="H7951" s="6">
        <v>43906</v>
      </c>
      <c r="I7951" s="4" t="s">
        <v>4556</v>
      </c>
      <c r="J7951" s="4" t="s">
        <v>40</v>
      </c>
      <c r="K7951" s="4">
        <v>13667</v>
      </c>
      <c r="L7951" s="4">
        <v>0</v>
      </c>
      <c r="M7951" s="4">
        <v>0</v>
      </c>
      <c r="N7951" s="4">
        <v>0</v>
      </c>
      <c r="O7951" s="4">
        <v>5375</v>
      </c>
      <c r="P7951" s="4">
        <v>0</v>
      </c>
      <c r="Q7951" s="4">
        <v>11996</v>
      </c>
      <c r="R7951" s="4" t="b">
        <f t="shared" si="214"/>
        <v>0</v>
      </c>
      <c r="S7951" s="4">
        <v>0</v>
      </c>
    </row>
    <row r="7952" spans="1:19" ht="14.25" customHeight="1">
      <c r="A7952" s="4" t="s">
        <v>4526</v>
      </c>
      <c r="B7952" s="5" t="s">
        <v>4631</v>
      </c>
      <c r="C7952" s="4">
        <v>0</v>
      </c>
      <c r="D7952" s="4" t="s">
        <v>4631</v>
      </c>
      <c r="E7952" s="4" t="b">
        <f t="shared" si="213"/>
        <v>0</v>
      </c>
      <c r="F7952" s="4">
        <v>0</v>
      </c>
      <c r="G7952" s="4">
        <v>5202</v>
      </c>
      <c r="H7952" s="3" t="s">
        <v>21</v>
      </c>
      <c r="K7952" s="4">
        <v>0</v>
      </c>
      <c r="L7952" s="4">
        <v>0</v>
      </c>
      <c r="M7952" s="4">
        <v>0</v>
      </c>
      <c r="N7952" s="4">
        <v>5375</v>
      </c>
      <c r="O7952" s="4">
        <v>5375</v>
      </c>
      <c r="P7952" s="4">
        <v>0</v>
      </c>
      <c r="Q7952" s="4">
        <v>11997</v>
      </c>
      <c r="R7952" s="4" t="b">
        <f t="shared" si="214"/>
        <v>0</v>
      </c>
      <c r="S7952" s="4">
        <v>0</v>
      </c>
    </row>
    <row r="7953" spans="1:19" ht="14.25" customHeight="1">
      <c r="A7953" s="4" t="s">
        <v>4526</v>
      </c>
      <c r="B7953" s="5" t="s">
        <v>493</v>
      </c>
      <c r="C7953" s="4">
        <v>0</v>
      </c>
      <c r="D7953" s="4" t="s">
        <v>493</v>
      </c>
      <c r="E7953" s="4" t="b">
        <f t="shared" si="213"/>
        <v>0</v>
      </c>
      <c r="F7953" s="4">
        <v>384348</v>
      </c>
      <c r="G7953" s="4">
        <v>5301</v>
      </c>
      <c r="H7953" s="3" t="s">
        <v>21</v>
      </c>
      <c r="K7953" s="4">
        <v>0</v>
      </c>
      <c r="L7953" s="4">
        <v>257926</v>
      </c>
      <c r="M7953" s="4">
        <v>533668</v>
      </c>
      <c r="N7953" s="4">
        <v>0</v>
      </c>
      <c r="O7953" s="4">
        <v>0</v>
      </c>
      <c r="P7953" s="4">
        <v>384348</v>
      </c>
      <c r="Q7953" s="4">
        <v>11998</v>
      </c>
      <c r="R7953" s="4" t="b">
        <f t="shared" si="214"/>
        <v>0</v>
      </c>
      <c r="S7953" s="4">
        <v>0</v>
      </c>
    </row>
    <row r="7954" spans="1:19" ht="14.25" customHeight="1">
      <c r="A7954" s="4" t="s">
        <v>4526</v>
      </c>
      <c r="B7954" s="5"/>
      <c r="C7954" s="4">
        <v>0</v>
      </c>
      <c r="E7954" s="4" t="b">
        <f t="shared" si="213"/>
        <v>0</v>
      </c>
      <c r="F7954" s="4">
        <v>0</v>
      </c>
      <c r="G7954" s="4">
        <v>5301</v>
      </c>
      <c r="H7954" s="6">
        <v>43831</v>
      </c>
      <c r="I7954" s="4" t="s">
        <v>4632</v>
      </c>
      <c r="J7954" s="4" t="s">
        <v>1043</v>
      </c>
      <c r="K7954" s="4">
        <v>10299</v>
      </c>
      <c r="L7954" s="4">
        <v>0</v>
      </c>
      <c r="M7954" s="4">
        <v>0</v>
      </c>
      <c r="N7954" s="4">
        <v>42940</v>
      </c>
      <c r="O7954" s="4">
        <v>0</v>
      </c>
      <c r="P7954" s="4">
        <v>427288</v>
      </c>
      <c r="Q7954" s="4">
        <v>11999</v>
      </c>
      <c r="R7954" s="4" t="b">
        <f t="shared" si="214"/>
        <v>0</v>
      </c>
      <c r="S7954" s="4">
        <v>0</v>
      </c>
    </row>
    <row r="7955" spans="1:19" ht="14.25" customHeight="1">
      <c r="A7955" s="4" t="s">
        <v>4526</v>
      </c>
      <c r="B7955" s="5"/>
      <c r="C7955" s="4">
        <v>0</v>
      </c>
      <c r="E7955" s="4" t="b">
        <f t="shared" si="213"/>
        <v>0</v>
      </c>
      <c r="F7955" s="4">
        <v>0</v>
      </c>
      <c r="G7955" s="4">
        <v>5301</v>
      </c>
      <c r="H7955" s="6">
        <v>43844</v>
      </c>
      <c r="I7955" s="4" t="s">
        <v>4601</v>
      </c>
      <c r="J7955" s="4" t="s">
        <v>40</v>
      </c>
      <c r="K7955" s="4">
        <v>13513</v>
      </c>
      <c r="L7955" s="4">
        <v>0</v>
      </c>
      <c r="M7955" s="4">
        <v>0</v>
      </c>
      <c r="N7955" s="4">
        <v>0</v>
      </c>
      <c r="O7955" s="4">
        <v>31338</v>
      </c>
      <c r="P7955" s="4">
        <v>395950</v>
      </c>
      <c r="Q7955" s="4">
        <v>12000</v>
      </c>
      <c r="R7955" s="4" t="b">
        <f t="shared" si="214"/>
        <v>0</v>
      </c>
      <c r="S7955" s="4">
        <v>0</v>
      </c>
    </row>
    <row r="7956" spans="1:19" ht="14.25" customHeight="1">
      <c r="A7956" s="4" t="s">
        <v>4526</v>
      </c>
      <c r="B7956" s="5"/>
      <c r="C7956" s="4">
        <v>0</v>
      </c>
      <c r="E7956" s="4" t="b">
        <f t="shared" si="213"/>
        <v>0</v>
      </c>
      <c r="F7956" s="4">
        <v>0</v>
      </c>
      <c r="G7956" s="4">
        <v>5301</v>
      </c>
      <c r="H7956" s="6">
        <v>43844</v>
      </c>
      <c r="I7956" s="4" t="s">
        <v>4607</v>
      </c>
      <c r="J7956" s="4" t="s">
        <v>40</v>
      </c>
      <c r="K7956" s="4">
        <v>13513</v>
      </c>
      <c r="L7956" s="4">
        <v>0</v>
      </c>
      <c r="M7956" s="4">
        <v>0</v>
      </c>
      <c r="N7956" s="4">
        <v>0</v>
      </c>
      <c r="O7956" s="4">
        <v>31787</v>
      </c>
      <c r="P7956" s="4">
        <v>364163</v>
      </c>
      <c r="Q7956" s="4">
        <v>12001</v>
      </c>
      <c r="R7956" s="4" t="b">
        <f t="shared" si="214"/>
        <v>0</v>
      </c>
      <c r="S7956" s="4">
        <v>0</v>
      </c>
    </row>
    <row r="7957" spans="1:19" ht="14.25" customHeight="1">
      <c r="A7957" s="4" t="s">
        <v>4526</v>
      </c>
      <c r="B7957" s="5"/>
      <c r="C7957" s="4">
        <v>0</v>
      </c>
      <c r="E7957" s="4" t="b">
        <f t="shared" si="213"/>
        <v>0</v>
      </c>
      <c r="F7957" s="4">
        <v>0</v>
      </c>
      <c r="G7957" s="4">
        <v>5301</v>
      </c>
      <c r="H7957" s="6">
        <v>43844</v>
      </c>
      <c r="I7957" s="4" t="s">
        <v>4608</v>
      </c>
      <c r="J7957" s="4" t="s">
        <v>40</v>
      </c>
      <c r="K7957" s="4">
        <v>13513</v>
      </c>
      <c r="L7957" s="4">
        <v>0</v>
      </c>
      <c r="M7957" s="4">
        <v>0</v>
      </c>
      <c r="N7957" s="4">
        <v>0</v>
      </c>
      <c r="O7957" s="4">
        <v>36589</v>
      </c>
      <c r="P7957" s="4">
        <v>327574</v>
      </c>
      <c r="Q7957" s="4">
        <v>12002</v>
      </c>
      <c r="R7957" s="4" t="b">
        <f t="shared" si="214"/>
        <v>0</v>
      </c>
      <c r="S7957" s="4">
        <v>0</v>
      </c>
    </row>
    <row r="7958" spans="1:19" ht="14.25" customHeight="1">
      <c r="A7958" s="4" t="s">
        <v>4526</v>
      </c>
      <c r="B7958" s="5"/>
      <c r="C7958" s="4">
        <v>0</v>
      </c>
      <c r="E7958" s="4" t="b">
        <f t="shared" si="213"/>
        <v>0</v>
      </c>
      <c r="F7958" s="4">
        <v>0</v>
      </c>
      <c r="G7958" s="4">
        <v>5301</v>
      </c>
      <c r="H7958" s="6">
        <v>43862</v>
      </c>
      <c r="I7958" s="4" t="s">
        <v>4633</v>
      </c>
      <c r="J7958" s="4" t="s">
        <v>1043</v>
      </c>
      <c r="K7958" s="4">
        <v>10379</v>
      </c>
      <c r="L7958" s="4">
        <v>0</v>
      </c>
      <c r="M7958" s="4">
        <v>0</v>
      </c>
      <c r="N7958" s="4">
        <v>35267</v>
      </c>
      <c r="O7958" s="4">
        <v>0</v>
      </c>
      <c r="P7958" s="4">
        <v>362841</v>
      </c>
      <c r="Q7958" s="4">
        <v>12003</v>
      </c>
      <c r="R7958" s="4" t="b">
        <f t="shared" si="214"/>
        <v>0</v>
      </c>
      <c r="S7958" s="4">
        <v>0</v>
      </c>
    </row>
    <row r="7959" spans="1:19" ht="14.25" customHeight="1">
      <c r="A7959" s="4" t="s">
        <v>4526</v>
      </c>
      <c r="B7959" s="5"/>
      <c r="C7959" s="4">
        <v>0</v>
      </c>
      <c r="E7959" s="4" t="b">
        <f t="shared" si="213"/>
        <v>0</v>
      </c>
      <c r="F7959" s="4">
        <v>0</v>
      </c>
      <c r="G7959" s="4">
        <v>5301</v>
      </c>
      <c r="H7959" s="6">
        <v>43891</v>
      </c>
      <c r="I7959" s="4" t="s">
        <v>4634</v>
      </c>
      <c r="J7959" s="4" t="s">
        <v>1043</v>
      </c>
      <c r="K7959" s="4">
        <v>10459</v>
      </c>
      <c r="L7959" s="4">
        <v>0</v>
      </c>
      <c r="M7959" s="4">
        <v>0</v>
      </c>
      <c r="N7959" s="4">
        <v>40134</v>
      </c>
      <c r="O7959" s="4">
        <v>0</v>
      </c>
      <c r="P7959" s="4">
        <v>402975</v>
      </c>
      <c r="Q7959" s="4">
        <v>12004</v>
      </c>
      <c r="R7959" s="4" t="b">
        <f t="shared" si="214"/>
        <v>0</v>
      </c>
      <c r="S7959" s="4">
        <v>0</v>
      </c>
    </row>
    <row r="7960" spans="1:19" ht="14.25" customHeight="1">
      <c r="A7960" s="4" t="s">
        <v>4526</v>
      </c>
      <c r="B7960" s="5"/>
      <c r="C7960" s="4">
        <v>0</v>
      </c>
      <c r="E7960" s="4" t="b">
        <f t="shared" si="213"/>
        <v>0</v>
      </c>
      <c r="F7960" s="4">
        <v>0</v>
      </c>
      <c r="G7960" s="4">
        <v>5301</v>
      </c>
      <c r="H7960" s="6">
        <v>43922</v>
      </c>
      <c r="I7960" s="4" t="s">
        <v>4635</v>
      </c>
      <c r="J7960" s="4" t="s">
        <v>1043</v>
      </c>
      <c r="K7960" s="4">
        <v>10539</v>
      </c>
      <c r="L7960" s="4">
        <v>0</v>
      </c>
      <c r="M7960" s="4">
        <v>0</v>
      </c>
      <c r="N7960" s="4">
        <v>30979</v>
      </c>
      <c r="O7960" s="4">
        <v>0</v>
      </c>
      <c r="P7960" s="4">
        <v>433954</v>
      </c>
      <c r="Q7960" s="4">
        <v>12005</v>
      </c>
      <c r="R7960" s="4" t="b">
        <f t="shared" si="214"/>
        <v>0</v>
      </c>
      <c r="S7960" s="4">
        <v>0</v>
      </c>
    </row>
    <row r="7961" spans="1:19" ht="14.25" customHeight="1">
      <c r="A7961" s="4" t="s">
        <v>4526</v>
      </c>
      <c r="B7961" s="5"/>
      <c r="C7961" s="4">
        <v>0</v>
      </c>
      <c r="E7961" s="4" t="b">
        <f t="shared" si="213"/>
        <v>0</v>
      </c>
      <c r="F7961" s="4">
        <v>0</v>
      </c>
      <c r="G7961" s="4">
        <v>5301</v>
      </c>
      <c r="H7961" s="6">
        <v>43952</v>
      </c>
      <c r="I7961" s="4" t="s">
        <v>4636</v>
      </c>
      <c r="J7961" s="4" t="s">
        <v>1043</v>
      </c>
      <c r="K7961" s="4">
        <v>10619</v>
      </c>
      <c r="L7961" s="4">
        <v>0</v>
      </c>
      <c r="M7961" s="4">
        <v>0</v>
      </c>
      <c r="N7961" s="4">
        <v>30977</v>
      </c>
      <c r="O7961" s="4">
        <v>0</v>
      </c>
      <c r="P7961" s="4">
        <v>464931</v>
      </c>
      <c r="Q7961" s="4">
        <v>12006</v>
      </c>
      <c r="R7961" s="4" t="b">
        <f t="shared" si="214"/>
        <v>0</v>
      </c>
      <c r="S7961" s="4">
        <v>0</v>
      </c>
    </row>
    <row r="7962" spans="1:19" ht="14.25" customHeight="1">
      <c r="A7962" s="4" t="s">
        <v>4526</v>
      </c>
      <c r="B7962" s="5"/>
      <c r="C7962" s="4">
        <v>0</v>
      </c>
      <c r="E7962" s="4" t="b">
        <f t="shared" si="213"/>
        <v>0</v>
      </c>
      <c r="F7962" s="4">
        <v>0</v>
      </c>
      <c r="G7962" s="4">
        <v>5301</v>
      </c>
      <c r="H7962" s="6">
        <v>43983</v>
      </c>
      <c r="I7962" s="4" t="s">
        <v>4637</v>
      </c>
      <c r="J7962" s="4" t="s">
        <v>1043</v>
      </c>
      <c r="K7962" s="4">
        <v>10699</v>
      </c>
      <c r="L7962" s="4">
        <v>0</v>
      </c>
      <c r="M7962" s="4">
        <v>0</v>
      </c>
      <c r="N7962" s="4">
        <v>37680</v>
      </c>
      <c r="O7962" s="4">
        <v>0</v>
      </c>
      <c r="P7962" s="4">
        <v>502611</v>
      </c>
      <c r="Q7962" s="4">
        <v>12007</v>
      </c>
      <c r="R7962" s="4" t="b">
        <f t="shared" si="214"/>
        <v>0</v>
      </c>
      <c r="S7962" s="4">
        <v>0</v>
      </c>
    </row>
    <row r="7963" spans="1:19" ht="14.25" customHeight="1">
      <c r="A7963" s="4" t="s">
        <v>4526</v>
      </c>
      <c r="B7963" s="5"/>
      <c r="C7963" s="4">
        <v>0</v>
      </c>
      <c r="E7963" s="4" t="b">
        <f t="shared" si="213"/>
        <v>0</v>
      </c>
      <c r="F7963" s="4">
        <v>0</v>
      </c>
      <c r="G7963" s="4">
        <v>5301</v>
      </c>
      <c r="H7963" s="6">
        <v>44001</v>
      </c>
      <c r="I7963" s="4" t="s">
        <v>4624</v>
      </c>
      <c r="J7963" s="4" t="s">
        <v>40</v>
      </c>
      <c r="K7963" s="4">
        <v>13846</v>
      </c>
      <c r="L7963" s="4">
        <v>0</v>
      </c>
      <c r="M7963" s="4">
        <v>0</v>
      </c>
      <c r="N7963" s="4">
        <v>0</v>
      </c>
      <c r="O7963" s="4">
        <v>29877</v>
      </c>
      <c r="P7963" s="4">
        <v>472734</v>
      </c>
      <c r="Q7963" s="4">
        <v>12008</v>
      </c>
      <c r="R7963" s="4" t="b">
        <f t="shared" si="214"/>
        <v>0</v>
      </c>
      <c r="S7963" s="4">
        <v>0</v>
      </c>
    </row>
    <row r="7964" spans="1:19" ht="14.25" customHeight="1">
      <c r="A7964" s="4" t="s">
        <v>4526</v>
      </c>
      <c r="B7964" s="5"/>
      <c r="C7964" s="4">
        <v>0</v>
      </c>
      <c r="E7964" s="4" t="b">
        <f t="shared" si="213"/>
        <v>0</v>
      </c>
      <c r="F7964" s="4">
        <v>0</v>
      </c>
      <c r="G7964" s="4">
        <v>5301</v>
      </c>
      <c r="H7964" s="6">
        <v>44001</v>
      </c>
      <c r="I7964" s="4" t="s">
        <v>4625</v>
      </c>
      <c r="J7964" s="4" t="s">
        <v>40</v>
      </c>
      <c r="K7964" s="4">
        <v>13846</v>
      </c>
      <c r="L7964" s="4">
        <v>0</v>
      </c>
      <c r="M7964" s="4">
        <v>0</v>
      </c>
      <c r="N7964" s="4">
        <v>0</v>
      </c>
      <c r="O7964" s="4">
        <v>34614</v>
      </c>
      <c r="P7964" s="4">
        <v>438120</v>
      </c>
      <c r="Q7964" s="4">
        <v>12009</v>
      </c>
      <c r="R7964" s="4" t="b">
        <f t="shared" si="214"/>
        <v>0</v>
      </c>
      <c r="S7964" s="4">
        <v>0</v>
      </c>
    </row>
    <row r="7965" spans="1:19" ht="14.25" customHeight="1">
      <c r="A7965" s="4" t="s">
        <v>4526</v>
      </c>
      <c r="B7965" s="5"/>
      <c r="C7965" s="4">
        <v>0</v>
      </c>
      <c r="E7965" s="4" t="b">
        <f t="shared" si="213"/>
        <v>0</v>
      </c>
      <c r="F7965" s="4">
        <v>0</v>
      </c>
      <c r="G7965" s="4">
        <v>5301</v>
      </c>
      <c r="H7965" s="6">
        <v>44001</v>
      </c>
      <c r="I7965" s="4" t="s">
        <v>4626</v>
      </c>
      <c r="J7965" s="4" t="s">
        <v>40</v>
      </c>
      <c r="K7965" s="4">
        <v>13846</v>
      </c>
      <c r="L7965" s="4">
        <v>0</v>
      </c>
      <c r="M7965" s="4">
        <v>0</v>
      </c>
      <c r="N7965" s="4">
        <v>0</v>
      </c>
      <c r="O7965" s="4">
        <v>39473</v>
      </c>
      <c r="P7965" s="4">
        <v>398647</v>
      </c>
      <c r="Q7965" s="4">
        <v>12010</v>
      </c>
      <c r="R7965" s="4" t="b">
        <f t="shared" si="214"/>
        <v>0</v>
      </c>
      <c r="S7965" s="4">
        <v>0</v>
      </c>
    </row>
    <row r="7966" spans="1:19" ht="14.25" customHeight="1">
      <c r="A7966" s="4" t="s">
        <v>4526</v>
      </c>
      <c r="B7966" s="5"/>
      <c r="C7966" s="4">
        <v>0</v>
      </c>
      <c r="E7966" s="4" t="b">
        <f t="shared" si="213"/>
        <v>0</v>
      </c>
      <c r="F7966" s="4">
        <v>0</v>
      </c>
      <c r="G7966" s="4">
        <v>5301</v>
      </c>
      <c r="H7966" s="6">
        <v>44013</v>
      </c>
      <c r="I7966" s="4" t="s">
        <v>4638</v>
      </c>
      <c r="J7966" s="4" t="s">
        <v>1043</v>
      </c>
      <c r="K7966" s="4">
        <v>10779</v>
      </c>
      <c r="L7966" s="4">
        <v>0</v>
      </c>
      <c r="M7966" s="4">
        <v>0</v>
      </c>
      <c r="N7966" s="4">
        <v>39949</v>
      </c>
      <c r="O7966" s="4">
        <v>0</v>
      </c>
      <c r="P7966" s="4">
        <v>438596</v>
      </c>
      <c r="Q7966" s="4">
        <v>12011</v>
      </c>
      <c r="R7966" s="4" t="b">
        <f t="shared" si="214"/>
        <v>0</v>
      </c>
      <c r="S7966" s="4">
        <v>0</v>
      </c>
    </row>
    <row r="7967" spans="1:19" ht="14.25" customHeight="1">
      <c r="A7967" s="4" t="s">
        <v>4526</v>
      </c>
      <c r="B7967" s="5"/>
      <c r="C7967" s="4">
        <v>0</v>
      </c>
      <c r="E7967" s="4" t="b">
        <f t="shared" si="213"/>
        <v>0</v>
      </c>
      <c r="F7967" s="4">
        <v>0</v>
      </c>
      <c r="G7967" s="4">
        <v>5301</v>
      </c>
      <c r="H7967" s="6">
        <v>44043</v>
      </c>
      <c r="I7967" s="4" t="s">
        <v>4627</v>
      </c>
      <c r="J7967" s="4" t="s">
        <v>40</v>
      </c>
      <c r="K7967" s="4">
        <v>13944</v>
      </c>
      <c r="L7967" s="4">
        <v>0</v>
      </c>
      <c r="M7967" s="4">
        <v>0</v>
      </c>
      <c r="N7967" s="4">
        <v>0</v>
      </c>
      <c r="O7967" s="4">
        <v>44273</v>
      </c>
      <c r="P7967" s="4">
        <v>394323</v>
      </c>
      <c r="Q7967" s="4">
        <v>12012</v>
      </c>
      <c r="R7967" s="4" t="b">
        <f t="shared" si="214"/>
        <v>0</v>
      </c>
      <c r="S7967" s="4">
        <v>0</v>
      </c>
    </row>
    <row r="7968" spans="1:19" ht="14.25" customHeight="1">
      <c r="A7968" s="4" t="s">
        <v>4526</v>
      </c>
      <c r="B7968" s="5"/>
      <c r="C7968" s="4">
        <v>0</v>
      </c>
      <c r="E7968" s="4" t="b">
        <f t="shared" si="213"/>
        <v>0</v>
      </c>
      <c r="F7968" s="4">
        <v>0</v>
      </c>
      <c r="G7968" s="4">
        <v>5301</v>
      </c>
      <c r="H7968" s="6">
        <v>44043</v>
      </c>
      <c r="I7968" s="4" t="s">
        <v>4628</v>
      </c>
      <c r="J7968" s="4" t="s">
        <v>40</v>
      </c>
      <c r="K7968" s="4">
        <v>13944</v>
      </c>
      <c r="L7968" s="4">
        <v>0</v>
      </c>
      <c r="M7968" s="4">
        <v>0</v>
      </c>
      <c r="N7968" s="4">
        <v>0</v>
      </c>
      <c r="O7968" s="4">
        <v>41086</v>
      </c>
      <c r="P7968" s="4">
        <v>353237</v>
      </c>
      <c r="Q7968" s="4">
        <v>12013</v>
      </c>
      <c r="R7968" s="4" t="b">
        <f t="shared" si="214"/>
        <v>0</v>
      </c>
      <c r="S7968" s="4">
        <v>0</v>
      </c>
    </row>
    <row r="7969" spans="1:19" ht="14.25" customHeight="1">
      <c r="A7969" s="4" t="s">
        <v>4526</v>
      </c>
      <c r="B7969" s="5"/>
      <c r="C7969" s="4">
        <v>0</v>
      </c>
      <c r="E7969" s="4" t="b">
        <f t="shared" si="213"/>
        <v>0</v>
      </c>
      <c r="F7969" s="4">
        <v>0</v>
      </c>
      <c r="G7969" s="4">
        <v>5301</v>
      </c>
      <c r="H7969" s="6">
        <v>44043</v>
      </c>
      <c r="I7969" s="4" t="s">
        <v>4546</v>
      </c>
      <c r="J7969" s="4" t="s">
        <v>40</v>
      </c>
      <c r="K7969" s="4">
        <v>13944</v>
      </c>
      <c r="L7969" s="4">
        <v>0</v>
      </c>
      <c r="M7969" s="4">
        <v>0</v>
      </c>
      <c r="N7969" s="4">
        <v>0</v>
      </c>
      <c r="O7969" s="4">
        <v>45287</v>
      </c>
      <c r="P7969" s="4">
        <v>307950</v>
      </c>
      <c r="Q7969" s="4">
        <v>12014</v>
      </c>
      <c r="R7969" s="4" t="b">
        <f t="shared" si="214"/>
        <v>0</v>
      </c>
      <c r="S7969" s="4">
        <v>0</v>
      </c>
    </row>
    <row r="7970" spans="1:19" ht="14.25" customHeight="1">
      <c r="A7970" s="4" t="s">
        <v>4526</v>
      </c>
      <c r="B7970" s="5"/>
      <c r="C7970" s="4">
        <v>0</v>
      </c>
      <c r="E7970" s="4" t="b">
        <f t="shared" si="213"/>
        <v>0</v>
      </c>
      <c r="F7970" s="4">
        <v>0</v>
      </c>
      <c r="G7970" s="4">
        <v>5301</v>
      </c>
      <c r="H7970" s="6">
        <v>44043</v>
      </c>
      <c r="I7970" s="4" t="s">
        <v>4548</v>
      </c>
      <c r="J7970" s="4" t="s">
        <v>40</v>
      </c>
      <c r="K7970" s="4">
        <v>13944</v>
      </c>
      <c r="L7970" s="4">
        <v>0</v>
      </c>
      <c r="M7970" s="4">
        <v>0</v>
      </c>
      <c r="N7970" s="4">
        <v>0</v>
      </c>
      <c r="O7970" s="4">
        <v>50024</v>
      </c>
      <c r="P7970" s="4">
        <v>257926</v>
      </c>
      <c r="Q7970" s="4">
        <v>12015</v>
      </c>
      <c r="R7970" s="4" t="b">
        <f t="shared" si="214"/>
        <v>0</v>
      </c>
      <c r="S7970" s="4">
        <v>0</v>
      </c>
    </row>
    <row r="7971" spans="1:19" ht="14.25" customHeight="1">
      <c r="A7971" s="4" t="s">
        <v>4526</v>
      </c>
      <c r="B7971" s="5"/>
      <c r="C7971" s="4">
        <v>0</v>
      </c>
      <c r="E7971" s="4" t="b">
        <f t="shared" si="213"/>
        <v>0</v>
      </c>
      <c r="F7971" s="4">
        <v>0</v>
      </c>
      <c r="G7971" s="4">
        <v>5301</v>
      </c>
      <c r="H7971" s="6">
        <v>44044</v>
      </c>
      <c r="I7971" s="4" t="s">
        <v>4639</v>
      </c>
      <c r="J7971" s="4" t="s">
        <v>1043</v>
      </c>
      <c r="K7971" s="4">
        <v>10859</v>
      </c>
      <c r="L7971" s="4">
        <v>0</v>
      </c>
      <c r="M7971" s="4">
        <v>0</v>
      </c>
      <c r="N7971" s="4">
        <v>0</v>
      </c>
      <c r="O7971" s="4">
        <v>0</v>
      </c>
      <c r="P7971" s="4">
        <v>257926</v>
      </c>
      <c r="Q7971" s="4">
        <v>12016</v>
      </c>
      <c r="R7971" s="4" t="b">
        <f t="shared" si="214"/>
        <v>0</v>
      </c>
      <c r="S7971" s="4">
        <v>0</v>
      </c>
    </row>
    <row r="7972" spans="1:19" ht="14.25" customHeight="1">
      <c r="A7972" s="4" t="s">
        <v>4526</v>
      </c>
      <c r="B7972" s="5"/>
      <c r="C7972" s="4">
        <v>0</v>
      </c>
      <c r="E7972" s="4" t="b">
        <f t="shared" si="213"/>
        <v>0</v>
      </c>
      <c r="F7972" s="4">
        <v>0</v>
      </c>
      <c r="G7972" s="4">
        <v>5301</v>
      </c>
      <c r="H7972" s="6">
        <v>44070</v>
      </c>
      <c r="I7972" s="4" t="s">
        <v>4549</v>
      </c>
      <c r="J7972" s="4" t="s">
        <v>40</v>
      </c>
      <c r="K7972" s="4">
        <v>13999</v>
      </c>
      <c r="L7972" s="4">
        <v>0</v>
      </c>
      <c r="M7972" s="4">
        <v>0</v>
      </c>
      <c r="N7972" s="4">
        <v>0</v>
      </c>
      <c r="O7972" s="4">
        <v>42940</v>
      </c>
      <c r="P7972" s="4">
        <v>214986</v>
      </c>
      <c r="Q7972" s="4">
        <v>12017</v>
      </c>
      <c r="R7972" s="4" t="b">
        <f t="shared" si="214"/>
        <v>0</v>
      </c>
      <c r="S7972" s="4">
        <v>0</v>
      </c>
    </row>
    <row r="7973" spans="1:19" ht="14.25" customHeight="1">
      <c r="A7973" s="4" t="s">
        <v>4526</v>
      </c>
      <c r="B7973" s="5"/>
      <c r="C7973" s="4">
        <v>0</v>
      </c>
      <c r="E7973" s="4" t="b">
        <f t="shared" si="213"/>
        <v>0</v>
      </c>
      <c r="F7973" s="4">
        <v>0</v>
      </c>
      <c r="G7973" s="4">
        <v>5301</v>
      </c>
      <c r="H7973" s="6">
        <v>44070</v>
      </c>
      <c r="I7973" s="4" t="s">
        <v>4540</v>
      </c>
      <c r="J7973" s="4" t="s">
        <v>40</v>
      </c>
      <c r="K7973" s="4">
        <v>13999</v>
      </c>
      <c r="L7973" s="4">
        <v>0</v>
      </c>
      <c r="M7973" s="4">
        <v>0</v>
      </c>
      <c r="N7973" s="4">
        <v>0</v>
      </c>
      <c r="O7973" s="4">
        <v>35267</v>
      </c>
      <c r="P7973" s="4">
        <v>179719</v>
      </c>
      <c r="Q7973" s="4">
        <v>12018</v>
      </c>
      <c r="R7973" s="4" t="b">
        <f t="shared" si="214"/>
        <v>0</v>
      </c>
      <c r="S7973" s="4">
        <v>0</v>
      </c>
    </row>
    <row r="7974" spans="1:19" ht="14.25" customHeight="1">
      <c r="A7974" s="4" t="s">
        <v>4526</v>
      </c>
      <c r="B7974" s="5"/>
      <c r="C7974" s="4">
        <v>0</v>
      </c>
      <c r="E7974" s="4" t="b">
        <f t="shared" si="213"/>
        <v>0</v>
      </c>
      <c r="F7974" s="4">
        <v>0</v>
      </c>
      <c r="G7974" s="4">
        <v>5301</v>
      </c>
      <c r="H7974" s="6">
        <v>44075</v>
      </c>
      <c r="I7974" s="4" t="s">
        <v>4640</v>
      </c>
      <c r="J7974" s="4" t="s">
        <v>1043</v>
      </c>
      <c r="K7974" s="4">
        <v>10939</v>
      </c>
      <c r="L7974" s="4">
        <v>0</v>
      </c>
      <c r="M7974" s="4">
        <v>0</v>
      </c>
      <c r="N7974" s="4">
        <v>0</v>
      </c>
      <c r="O7974" s="4">
        <v>0</v>
      </c>
      <c r="P7974" s="4">
        <v>179719</v>
      </c>
      <c r="Q7974" s="4">
        <v>12019</v>
      </c>
      <c r="R7974" s="4" t="b">
        <f t="shared" si="214"/>
        <v>0</v>
      </c>
      <c r="S7974" s="4">
        <v>0</v>
      </c>
    </row>
    <row r="7975" spans="1:19" ht="14.25" customHeight="1">
      <c r="A7975" s="4" t="s">
        <v>4526</v>
      </c>
      <c r="B7975" s="5"/>
      <c r="C7975" s="4">
        <v>0</v>
      </c>
      <c r="E7975" s="4" t="b">
        <f t="shared" si="213"/>
        <v>0</v>
      </c>
      <c r="F7975" s="4">
        <v>0</v>
      </c>
      <c r="G7975" s="4">
        <v>5301</v>
      </c>
      <c r="H7975" s="6">
        <v>44104</v>
      </c>
      <c r="I7975" s="4" t="s">
        <v>4556</v>
      </c>
      <c r="J7975" s="4" t="s">
        <v>40</v>
      </c>
      <c r="K7975" s="4">
        <v>14074</v>
      </c>
      <c r="L7975" s="4">
        <v>0</v>
      </c>
      <c r="M7975" s="4">
        <v>0</v>
      </c>
      <c r="N7975" s="4">
        <v>0</v>
      </c>
      <c r="O7975" s="4">
        <v>40134</v>
      </c>
      <c r="P7975" s="4">
        <v>139585</v>
      </c>
      <c r="Q7975" s="4">
        <v>12020</v>
      </c>
      <c r="R7975" s="4" t="b">
        <f t="shared" si="214"/>
        <v>0</v>
      </c>
      <c r="S7975" s="4">
        <v>0</v>
      </c>
    </row>
    <row r="7976" spans="1:19" ht="14.25" customHeight="1">
      <c r="A7976" s="4" t="s">
        <v>4526</v>
      </c>
      <c r="B7976" s="5"/>
      <c r="C7976" s="4">
        <v>0</v>
      </c>
      <c r="E7976" s="4" t="b">
        <f t="shared" si="213"/>
        <v>0</v>
      </c>
      <c r="F7976" s="4">
        <v>0</v>
      </c>
      <c r="G7976" s="4">
        <v>5301</v>
      </c>
      <c r="H7976" s="6">
        <v>44104</v>
      </c>
      <c r="I7976" s="4" t="s">
        <v>4532</v>
      </c>
      <c r="J7976" s="4" t="s">
        <v>40</v>
      </c>
      <c r="K7976" s="4">
        <v>14074</v>
      </c>
      <c r="L7976" s="4">
        <v>0</v>
      </c>
      <c r="M7976" s="4">
        <v>0</v>
      </c>
      <c r="N7976" s="4">
        <v>0</v>
      </c>
      <c r="O7976" s="4">
        <v>30979</v>
      </c>
      <c r="P7976" s="4">
        <v>108606</v>
      </c>
      <c r="Q7976" s="4">
        <v>12021</v>
      </c>
      <c r="R7976" s="4" t="b">
        <f t="shared" si="214"/>
        <v>0</v>
      </c>
      <c r="S7976" s="4">
        <v>0</v>
      </c>
    </row>
    <row r="7977" spans="1:19" ht="14.25" customHeight="1">
      <c r="A7977" s="4" t="s">
        <v>4526</v>
      </c>
      <c r="B7977" s="5"/>
      <c r="C7977" s="4">
        <v>0</v>
      </c>
      <c r="E7977" s="4" t="b">
        <f t="shared" si="213"/>
        <v>0</v>
      </c>
      <c r="F7977" s="4">
        <v>0</v>
      </c>
      <c r="G7977" s="4">
        <v>5301</v>
      </c>
      <c r="H7977" s="6">
        <v>44105</v>
      </c>
      <c r="I7977" s="4" t="s">
        <v>4641</v>
      </c>
      <c r="J7977" s="4" t="s">
        <v>1043</v>
      </c>
      <c r="K7977" s="4">
        <v>11019</v>
      </c>
      <c r="L7977" s="4">
        <v>0</v>
      </c>
      <c r="M7977" s="4">
        <v>0</v>
      </c>
      <c r="N7977" s="4">
        <v>0</v>
      </c>
      <c r="O7977" s="4">
        <v>0</v>
      </c>
      <c r="P7977" s="4">
        <v>108606</v>
      </c>
      <c r="Q7977" s="4">
        <v>12022</v>
      </c>
      <c r="R7977" s="4" t="b">
        <f t="shared" si="214"/>
        <v>0</v>
      </c>
      <c r="S7977" s="4">
        <v>0</v>
      </c>
    </row>
    <row r="7978" spans="1:19" ht="14.25" customHeight="1">
      <c r="A7978" s="4" t="s">
        <v>4526</v>
      </c>
      <c r="B7978" s="5"/>
      <c r="C7978" s="4">
        <v>0</v>
      </c>
      <c r="E7978" s="4" t="b">
        <f t="shared" si="213"/>
        <v>0</v>
      </c>
      <c r="F7978" s="4">
        <v>0</v>
      </c>
      <c r="G7978" s="4">
        <v>5301</v>
      </c>
      <c r="H7978" s="6">
        <v>44136</v>
      </c>
      <c r="I7978" s="4" t="s">
        <v>4642</v>
      </c>
      <c r="J7978" s="4" t="s">
        <v>1043</v>
      </c>
      <c r="K7978" s="4">
        <v>11099</v>
      </c>
      <c r="L7978" s="4">
        <v>0</v>
      </c>
      <c r="M7978" s="4">
        <v>0</v>
      </c>
      <c r="N7978" s="4">
        <v>0</v>
      </c>
      <c r="O7978" s="4">
        <v>0</v>
      </c>
      <c r="P7978" s="4">
        <v>108606</v>
      </c>
      <c r="Q7978" s="4">
        <v>12023</v>
      </c>
      <c r="R7978" s="4" t="b">
        <f t="shared" si="214"/>
        <v>0</v>
      </c>
      <c r="S7978" s="4">
        <v>0</v>
      </c>
    </row>
    <row r="7979" spans="1:19" ht="14.25" customHeight="1">
      <c r="A7979" s="4" t="s">
        <v>4526</v>
      </c>
      <c r="B7979" s="5"/>
      <c r="C7979" s="4">
        <v>0</v>
      </c>
      <c r="E7979" s="4" t="b">
        <f t="shared" si="213"/>
        <v>0</v>
      </c>
      <c r="F7979" s="4">
        <v>0</v>
      </c>
      <c r="G7979" s="4">
        <v>5301</v>
      </c>
      <c r="H7979" s="6">
        <v>44166</v>
      </c>
      <c r="I7979" s="4" t="s">
        <v>4643</v>
      </c>
      <c r="J7979" s="4" t="s">
        <v>1043</v>
      </c>
      <c r="K7979" s="4">
        <v>11179</v>
      </c>
      <c r="L7979" s="4">
        <v>0</v>
      </c>
      <c r="M7979" s="4">
        <v>0</v>
      </c>
      <c r="N7979" s="4">
        <v>0</v>
      </c>
      <c r="O7979" s="4">
        <v>0</v>
      </c>
      <c r="P7979" s="4">
        <v>108606</v>
      </c>
      <c r="Q7979" s="4">
        <v>12024</v>
      </c>
      <c r="R7979" s="4" t="b">
        <f t="shared" si="214"/>
        <v>0</v>
      </c>
      <c r="S7979" s="4">
        <v>0</v>
      </c>
    </row>
    <row r="7980" spans="1:19" ht="14.25" customHeight="1">
      <c r="A7980" s="4" t="s">
        <v>4526</v>
      </c>
      <c r="B7980" s="5" t="s">
        <v>4644</v>
      </c>
      <c r="C7980" s="4">
        <v>0</v>
      </c>
      <c r="D7980" s="4" t="s">
        <v>4644</v>
      </c>
      <c r="E7980" s="4" t="b">
        <f t="shared" si="213"/>
        <v>0</v>
      </c>
      <c r="F7980" s="4">
        <v>0</v>
      </c>
      <c r="G7980" s="4">
        <v>5301</v>
      </c>
      <c r="H7980" s="3" t="s">
        <v>21</v>
      </c>
      <c r="K7980" s="4">
        <v>0</v>
      </c>
      <c r="L7980" s="4">
        <v>0</v>
      </c>
      <c r="M7980" s="4">
        <v>0</v>
      </c>
      <c r="N7980" s="4">
        <v>257926</v>
      </c>
      <c r="O7980" s="4">
        <v>533668</v>
      </c>
      <c r="P7980" s="4">
        <v>108606</v>
      </c>
      <c r="Q7980" s="4">
        <v>12025</v>
      </c>
      <c r="R7980" s="4" t="b">
        <f t="shared" si="214"/>
        <v>0</v>
      </c>
      <c r="S7980" s="4">
        <v>0</v>
      </c>
    </row>
    <row r="7981" spans="1:19" ht="14.25" customHeight="1">
      <c r="A7981" s="4" t="s">
        <v>4526</v>
      </c>
      <c r="B7981" s="5" t="s">
        <v>498</v>
      </c>
      <c r="C7981" s="4">
        <v>0</v>
      </c>
      <c r="D7981" s="4" t="s">
        <v>498</v>
      </c>
      <c r="E7981" s="4" t="b">
        <f t="shared" si="213"/>
        <v>0</v>
      </c>
      <c r="F7981" s="4">
        <v>0</v>
      </c>
      <c r="G7981" s="4">
        <v>5302</v>
      </c>
      <c r="H7981" s="3" t="s">
        <v>21</v>
      </c>
      <c r="K7981" s="4">
        <v>0</v>
      </c>
      <c r="L7981" s="4">
        <v>25925</v>
      </c>
      <c r="M7981" s="4">
        <v>25925</v>
      </c>
      <c r="N7981" s="4">
        <v>0</v>
      </c>
      <c r="O7981" s="4">
        <v>0</v>
      </c>
      <c r="P7981" s="4">
        <v>0</v>
      </c>
      <c r="Q7981" s="4">
        <v>12026</v>
      </c>
      <c r="R7981" s="4" t="b">
        <f t="shared" si="214"/>
        <v>0</v>
      </c>
      <c r="S7981" s="4">
        <v>0</v>
      </c>
    </row>
    <row r="7982" spans="1:19" ht="14.25" customHeight="1">
      <c r="A7982" s="4" t="s">
        <v>4526</v>
      </c>
      <c r="B7982" s="5"/>
      <c r="C7982" s="4">
        <v>0</v>
      </c>
      <c r="E7982" s="4" t="b">
        <f t="shared" si="213"/>
        <v>0</v>
      </c>
      <c r="F7982" s="4">
        <v>0</v>
      </c>
      <c r="G7982" s="4">
        <v>5302</v>
      </c>
      <c r="H7982" s="6">
        <v>43862</v>
      </c>
      <c r="I7982" s="4" t="s">
        <v>4645</v>
      </c>
      <c r="J7982" s="4" t="s">
        <v>1043</v>
      </c>
      <c r="K7982" s="4">
        <v>10380</v>
      </c>
      <c r="L7982" s="4">
        <v>0</v>
      </c>
      <c r="M7982" s="4">
        <v>0</v>
      </c>
      <c r="N7982" s="4">
        <v>4387</v>
      </c>
      <c r="O7982" s="4">
        <v>0</v>
      </c>
      <c r="P7982" s="4">
        <v>4387</v>
      </c>
      <c r="Q7982" s="4">
        <v>12027</v>
      </c>
      <c r="R7982" s="4" t="b">
        <f t="shared" si="214"/>
        <v>0</v>
      </c>
      <c r="S7982" s="4">
        <v>0</v>
      </c>
    </row>
    <row r="7983" spans="1:19" ht="14.25" customHeight="1">
      <c r="A7983" s="4" t="s">
        <v>4526</v>
      </c>
      <c r="B7983" s="5"/>
      <c r="C7983" s="4">
        <v>0</v>
      </c>
      <c r="E7983" s="4" t="b">
        <f t="shared" si="213"/>
        <v>0</v>
      </c>
      <c r="F7983" s="4">
        <v>0</v>
      </c>
      <c r="G7983" s="4">
        <v>5302</v>
      </c>
      <c r="H7983" s="6">
        <v>43891</v>
      </c>
      <c r="I7983" s="4" t="s">
        <v>4646</v>
      </c>
      <c r="J7983" s="4" t="s">
        <v>1043</v>
      </c>
      <c r="K7983" s="4">
        <v>10460</v>
      </c>
      <c r="L7983" s="4">
        <v>0</v>
      </c>
      <c r="M7983" s="4">
        <v>0</v>
      </c>
      <c r="N7983" s="4">
        <v>8774</v>
      </c>
      <c r="O7983" s="4">
        <v>0</v>
      </c>
      <c r="P7983" s="4">
        <v>13161</v>
      </c>
      <c r="Q7983" s="4">
        <v>12028</v>
      </c>
      <c r="R7983" s="4" t="b">
        <f t="shared" si="214"/>
        <v>0</v>
      </c>
      <c r="S7983" s="4">
        <v>0</v>
      </c>
    </row>
    <row r="7984" spans="1:19" ht="14.25" customHeight="1">
      <c r="A7984" s="4" t="s">
        <v>4526</v>
      </c>
      <c r="B7984" s="5"/>
      <c r="C7984" s="4">
        <v>0</v>
      </c>
      <c r="E7984" s="4" t="b">
        <f t="shared" si="213"/>
        <v>0</v>
      </c>
      <c r="F7984" s="4">
        <v>0</v>
      </c>
      <c r="G7984" s="4">
        <v>5302</v>
      </c>
      <c r="H7984" s="6">
        <v>43893</v>
      </c>
      <c r="I7984" s="4" t="s">
        <v>4540</v>
      </c>
      <c r="J7984" s="4" t="s">
        <v>40</v>
      </c>
      <c r="K7984" s="4">
        <v>13673</v>
      </c>
      <c r="L7984" s="4">
        <v>0</v>
      </c>
      <c r="M7984" s="4">
        <v>0</v>
      </c>
      <c r="N7984" s="4">
        <v>0</v>
      </c>
      <c r="O7984" s="4">
        <v>4387</v>
      </c>
      <c r="P7984" s="4">
        <v>8774</v>
      </c>
      <c r="Q7984" s="4">
        <v>12029</v>
      </c>
      <c r="R7984" s="4" t="b">
        <f t="shared" si="214"/>
        <v>0</v>
      </c>
      <c r="S7984" s="4">
        <v>0</v>
      </c>
    </row>
    <row r="7985" spans="1:19" ht="14.25" customHeight="1">
      <c r="A7985" s="4" t="s">
        <v>4526</v>
      </c>
      <c r="B7985" s="5"/>
      <c r="C7985" s="4">
        <v>0</v>
      </c>
      <c r="E7985" s="4" t="b">
        <f t="shared" si="213"/>
        <v>0</v>
      </c>
      <c r="F7985" s="4">
        <v>0</v>
      </c>
      <c r="G7985" s="4">
        <v>5302</v>
      </c>
      <c r="H7985" s="6">
        <v>43893</v>
      </c>
      <c r="I7985" s="4" t="s">
        <v>4556</v>
      </c>
      <c r="J7985" s="4" t="s">
        <v>40</v>
      </c>
      <c r="K7985" s="4">
        <v>13673</v>
      </c>
      <c r="L7985" s="4">
        <v>0</v>
      </c>
      <c r="M7985" s="4">
        <v>0</v>
      </c>
      <c r="N7985" s="4">
        <v>0</v>
      </c>
      <c r="O7985" s="4">
        <v>8774</v>
      </c>
      <c r="P7985" s="4">
        <v>0</v>
      </c>
      <c r="Q7985" s="4">
        <v>12030</v>
      </c>
      <c r="R7985" s="4" t="b">
        <f t="shared" si="214"/>
        <v>0</v>
      </c>
      <c r="S7985" s="4">
        <v>0</v>
      </c>
    </row>
    <row r="7986" spans="1:19" ht="14.25" customHeight="1">
      <c r="A7986" s="4" t="s">
        <v>4526</v>
      </c>
      <c r="B7986" s="5"/>
      <c r="C7986" s="4">
        <v>0</v>
      </c>
      <c r="E7986" s="4" t="b">
        <f t="shared" si="213"/>
        <v>0</v>
      </c>
      <c r="F7986" s="4">
        <v>0</v>
      </c>
      <c r="G7986" s="4">
        <v>5302</v>
      </c>
      <c r="H7986" s="6">
        <v>44044</v>
      </c>
      <c r="I7986" s="4" t="s">
        <v>4647</v>
      </c>
      <c r="J7986" s="4" t="s">
        <v>1043</v>
      </c>
      <c r="K7986" s="4">
        <v>10860</v>
      </c>
      <c r="L7986" s="4">
        <v>0</v>
      </c>
      <c r="M7986" s="4">
        <v>0</v>
      </c>
      <c r="N7986" s="4">
        <v>8572</v>
      </c>
      <c r="O7986" s="4">
        <v>0</v>
      </c>
      <c r="P7986" s="4">
        <v>8572</v>
      </c>
      <c r="Q7986" s="4">
        <v>12031</v>
      </c>
      <c r="R7986" s="4" t="b">
        <f t="shared" si="214"/>
        <v>0</v>
      </c>
      <c r="S7986" s="4">
        <v>0</v>
      </c>
    </row>
    <row r="7987" spans="1:19" ht="14.25" customHeight="1">
      <c r="A7987" s="4" t="s">
        <v>4526</v>
      </c>
      <c r="B7987" s="5"/>
      <c r="C7987" s="4">
        <v>0</v>
      </c>
      <c r="E7987" s="4" t="b">
        <f t="shared" si="213"/>
        <v>0</v>
      </c>
      <c r="F7987" s="4">
        <v>0</v>
      </c>
      <c r="G7987" s="4">
        <v>5302</v>
      </c>
      <c r="H7987" s="6">
        <v>44049</v>
      </c>
      <c r="I7987" s="4" t="s">
        <v>4537</v>
      </c>
      <c r="J7987" s="4" t="s">
        <v>40</v>
      </c>
      <c r="K7987" s="4">
        <v>14005</v>
      </c>
      <c r="L7987" s="4">
        <v>0</v>
      </c>
      <c r="M7987" s="4">
        <v>0</v>
      </c>
      <c r="N7987" s="4">
        <v>0</v>
      </c>
      <c r="O7987" s="4">
        <v>8572</v>
      </c>
      <c r="P7987" s="4">
        <v>0</v>
      </c>
      <c r="Q7987" s="4">
        <v>12032</v>
      </c>
      <c r="R7987" s="4" t="b">
        <f t="shared" si="214"/>
        <v>0</v>
      </c>
      <c r="S7987" s="4">
        <v>0</v>
      </c>
    </row>
    <row r="7988" spans="1:19" ht="14.25" customHeight="1">
      <c r="A7988" s="4" t="s">
        <v>4526</v>
      </c>
      <c r="B7988" s="5"/>
      <c r="C7988" s="4">
        <v>0</v>
      </c>
      <c r="E7988" s="4" t="b">
        <f t="shared" si="213"/>
        <v>0</v>
      </c>
      <c r="F7988" s="4">
        <v>0</v>
      </c>
      <c r="G7988" s="4">
        <v>5302</v>
      </c>
      <c r="H7988" s="6">
        <v>44136</v>
      </c>
      <c r="I7988" s="4" t="s">
        <v>4648</v>
      </c>
      <c r="J7988" s="4" t="s">
        <v>1043</v>
      </c>
      <c r="K7988" s="4">
        <v>11100</v>
      </c>
      <c r="L7988" s="4">
        <v>0</v>
      </c>
      <c r="M7988" s="4">
        <v>0</v>
      </c>
      <c r="N7988" s="4">
        <v>4192</v>
      </c>
      <c r="O7988" s="4">
        <v>0</v>
      </c>
      <c r="P7988" s="4">
        <v>4192</v>
      </c>
      <c r="Q7988" s="4">
        <v>12033</v>
      </c>
      <c r="R7988" s="4" t="b">
        <f t="shared" si="214"/>
        <v>0</v>
      </c>
      <c r="S7988" s="4">
        <v>0</v>
      </c>
    </row>
    <row r="7989" spans="1:19" ht="14.25" customHeight="1">
      <c r="A7989" s="4" t="s">
        <v>4526</v>
      </c>
      <c r="B7989" s="5"/>
      <c r="C7989" s="4">
        <v>0</v>
      </c>
      <c r="E7989" s="4" t="b">
        <f t="shared" si="213"/>
        <v>0</v>
      </c>
      <c r="F7989" s="4">
        <v>0</v>
      </c>
      <c r="G7989" s="4">
        <v>5302</v>
      </c>
      <c r="H7989" s="6">
        <v>44159</v>
      </c>
      <c r="I7989" s="4" t="s">
        <v>4575</v>
      </c>
      <c r="J7989" s="4" t="s">
        <v>40</v>
      </c>
      <c r="K7989" s="4">
        <v>14233</v>
      </c>
      <c r="L7989" s="4">
        <v>0</v>
      </c>
      <c r="M7989" s="4">
        <v>0</v>
      </c>
      <c r="N7989" s="4">
        <v>0</v>
      </c>
      <c r="O7989" s="4">
        <v>4192</v>
      </c>
      <c r="P7989" s="4">
        <v>0</v>
      </c>
      <c r="Q7989" s="4">
        <v>12034</v>
      </c>
      <c r="R7989" s="4" t="b">
        <f t="shared" si="214"/>
        <v>0</v>
      </c>
      <c r="S7989" s="4">
        <v>0</v>
      </c>
    </row>
    <row r="7990" spans="1:19" ht="14.25" customHeight="1">
      <c r="A7990" s="4" t="s">
        <v>4526</v>
      </c>
      <c r="B7990" s="5" t="s">
        <v>4649</v>
      </c>
      <c r="C7990" s="4">
        <v>0</v>
      </c>
      <c r="D7990" s="4" t="s">
        <v>4649</v>
      </c>
      <c r="E7990" s="4" t="b">
        <f t="shared" si="213"/>
        <v>0</v>
      </c>
      <c r="F7990" s="4">
        <v>0</v>
      </c>
      <c r="G7990" s="4">
        <v>5302</v>
      </c>
      <c r="H7990" s="3" t="s">
        <v>21</v>
      </c>
      <c r="K7990" s="4">
        <v>0</v>
      </c>
      <c r="L7990" s="4">
        <v>0</v>
      </c>
      <c r="M7990" s="4">
        <v>0</v>
      </c>
      <c r="N7990" s="4">
        <v>25925</v>
      </c>
      <c r="O7990" s="4">
        <v>25925</v>
      </c>
      <c r="P7990" s="4">
        <v>0</v>
      </c>
      <c r="Q7990" s="4">
        <v>12035</v>
      </c>
      <c r="R7990" s="4" t="b">
        <f t="shared" si="214"/>
        <v>0</v>
      </c>
      <c r="S7990" s="4">
        <v>0</v>
      </c>
    </row>
    <row r="7991" spans="1:19" ht="14.25" customHeight="1">
      <c r="A7991" s="4" t="s">
        <v>4526</v>
      </c>
      <c r="B7991" s="5" t="s">
        <v>504</v>
      </c>
      <c r="C7991" s="4">
        <v>0</v>
      </c>
      <c r="D7991" s="4" t="s">
        <v>504</v>
      </c>
      <c r="E7991" s="4" t="b">
        <f t="shared" si="213"/>
        <v>0</v>
      </c>
      <c r="F7991" s="4">
        <v>0</v>
      </c>
      <c r="G7991" s="4">
        <v>5401</v>
      </c>
      <c r="H7991" s="3" t="s">
        <v>21</v>
      </c>
      <c r="K7991" s="4">
        <v>0</v>
      </c>
      <c r="L7991" s="4">
        <v>18942</v>
      </c>
      <c r="M7991" s="4">
        <v>18942</v>
      </c>
      <c r="N7991" s="4">
        <v>0</v>
      </c>
      <c r="O7991" s="4">
        <v>0</v>
      </c>
      <c r="P7991" s="4">
        <v>0</v>
      </c>
      <c r="Q7991" s="4">
        <v>12036</v>
      </c>
      <c r="R7991" s="4" t="b">
        <f t="shared" si="214"/>
        <v>0</v>
      </c>
      <c r="S7991" s="4">
        <v>0</v>
      </c>
    </row>
    <row r="7992" spans="1:19" ht="14.25" customHeight="1">
      <c r="A7992" s="4" t="s">
        <v>4526</v>
      </c>
      <c r="B7992" s="5"/>
      <c r="C7992" s="4">
        <v>0</v>
      </c>
      <c r="E7992" s="4" t="b">
        <f t="shared" si="213"/>
        <v>0</v>
      </c>
      <c r="F7992" s="4">
        <v>0</v>
      </c>
      <c r="G7992" s="4">
        <v>5401</v>
      </c>
      <c r="H7992" s="6">
        <v>44013</v>
      </c>
      <c r="I7992" s="4" t="s">
        <v>4650</v>
      </c>
      <c r="J7992" s="4" t="s">
        <v>1043</v>
      </c>
      <c r="K7992" s="4">
        <v>10781</v>
      </c>
      <c r="L7992" s="4">
        <v>0</v>
      </c>
      <c r="M7992" s="4">
        <v>0</v>
      </c>
      <c r="N7992" s="4">
        <v>2783</v>
      </c>
      <c r="O7992" s="4">
        <v>0</v>
      </c>
      <c r="P7992" s="4">
        <v>2783</v>
      </c>
      <c r="Q7992" s="4">
        <v>12037</v>
      </c>
      <c r="R7992" s="4" t="b">
        <f t="shared" si="214"/>
        <v>0</v>
      </c>
      <c r="S7992" s="4">
        <v>0</v>
      </c>
    </row>
    <row r="7993" spans="1:19" ht="14.25" customHeight="1">
      <c r="A7993" s="4" t="s">
        <v>4526</v>
      </c>
      <c r="B7993" s="5"/>
      <c r="C7993" s="4">
        <v>0</v>
      </c>
      <c r="E7993" s="4" t="b">
        <f t="shared" si="213"/>
        <v>0</v>
      </c>
      <c r="F7993" s="4">
        <v>0</v>
      </c>
      <c r="G7993" s="4">
        <v>5401</v>
      </c>
      <c r="H7993" s="6">
        <v>44025</v>
      </c>
      <c r="I7993" s="4" t="s">
        <v>4536</v>
      </c>
      <c r="J7993" s="4" t="s">
        <v>40</v>
      </c>
      <c r="K7993" s="4">
        <v>13913</v>
      </c>
      <c r="L7993" s="4">
        <v>0</v>
      </c>
      <c r="M7993" s="4">
        <v>0</v>
      </c>
      <c r="N7993" s="4">
        <v>0</v>
      </c>
      <c r="O7993" s="4">
        <v>2783</v>
      </c>
      <c r="P7993" s="4">
        <v>0</v>
      </c>
      <c r="Q7993" s="4">
        <v>12038</v>
      </c>
      <c r="R7993" s="4" t="b">
        <f t="shared" si="214"/>
        <v>0</v>
      </c>
      <c r="S7993" s="4">
        <v>0</v>
      </c>
    </row>
    <row r="7994" spans="1:19" ht="14.25" customHeight="1">
      <c r="A7994" s="4" t="s">
        <v>4526</v>
      </c>
      <c r="B7994" s="5"/>
      <c r="C7994" s="4">
        <v>0</v>
      </c>
      <c r="E7994" s="4" t="b">
        <f t="shared" si="213"/>
        <v>0</v>
      </c>
      <c r="F7994" s="4">
        <v>0</v>
      </c>
      <c r="G7994" s="4">
        <v>5401</v>
      </c>
      <c r="H7994" s="6">
        <v>44044</v>
      </c>
      <c r="I7994" s="4" t="s">
        <v>4651</v>
      </c>
      <c r="J7994" s="4" t="s">
        <v>1043</v>
      </c>
      <c r="K7994" s="4">
        <v>10861</v>
      </c>
      <c r="L7994" s="4">
        <v>0</v>
      </c>
      <c r="M7994" s="4">
        <v>0</v>
      </c>
      <c r="N7994" s="4">
        <v>2863</v>
      </c>
      <c r="O7994" s="4">
        <v>0</v>
      </c>
      <c r="P7994" s="4">
        <v>2863</v>
      </c>
      <c r="Q7994" s="4">
        <v>12039</v>
      </c>
      <c r="R7994" s="4" t="b">
        <f t="shared" si="214"/>
        <v>0</v>
      </c>
      <c r="S7994" s="4">
        <v>0</v>
      </c>
    </row>
    <row r="7995" spans="1:19" ht="14.25" customHeight="1">
      <c r="A7995" s="4" t="s">
        <v>4526</v>
      </c>
      <c r="B7995" s="5"/>
      <c r="C7995" s="4">
        <v>0</v>
      </c>
      <c r="E7995" s="4" t="b">
        <f t="shared" si="213"/>
        <v>0</v>
      </c>
      <c r="F7995" s="4">
        <v>0</v>
      </c>
      <c r="G7995" s="4">
        <v>5401</v>
      </c>
      <c r="H7995" s="6">
        <v>44075</v>
      </c>
      <c r="I7995" s="4" t="s">
        <v>4652</v>
      </c>
      <c r="J7995" s="4" t="s">
        <v>1043</v>
      </c>
      <c r="K7995" s="4">
        <v>10941</v>
      </c>
      <c r="L7995" s="4">
        <v>0</v>
      </c>
      <c r="M7995" s="4">
        <v>0</v>
      </c>
      <c r="N7995" s="4">
        <v>3067</v>
      </c>
      <c r="O7995" s="4">
        <v>0</v>
      </c>
      <c r="P7995" s="4">
        <v>5930</v>
      </c>
      <c r="Q7995" s="4">
        <v>12040</v>
      </c>
      <c r="R7995" s="4" t="b">
        <f t="shared" si="214"/>
        <v>0</v>
      </c>
      <c r="S7995" s="4">
        <v>0</v>
      </c>
    </row>
    <row r="7996" spans="1:19" ht="14.25" customHeight="1">
      <c r="A7996" s="4" t="s">
        <v>4526</v>
      </c>
      <c r="B7996" s="5"/>
      <c r="C7996" s="4">
        <v>0</v>
      </c>
      <c r="E7996" s="4" t="b">
        <f t="shared" si="213"/>
        <v>0</v>
      </c>
      <c r="F7996" s="4">
        <v>0</v>
      </c>
      <c r="G7996" s="4">
        <v>5401</v>
      </c>
      <c r="H7996" s="6">
        <v>44105</v>
      </c>
      <c r="I7996" s="4" t="s">
        <v>4653</v>
      </c>
      <c r="J7996" s="4" t="s">
        <v>1043</v>
      </c>
      <c r="K7996" s="4">
        <v>11021</v>
      </c>
      <c r="L7996" s="4">
        <v>0</v>
      </c>
      <c r="M7996" s="4">
        <v>0</v>
      </c>
      <c r="N7996" s="4">
        <v>3037</v>
      </c>
      <c r="O7996" s="4">
        <v>0</v>
      </c>
      <c r="P7996" s="4">
        <v>8967</v>
      </c>
      <c r="Q7996" s="4">
        <v>12041</v>
      </c>
      <c r="R7996" s="4" t="b">
        <f t="shared" si="214"/>
        <v>0</v>
      </c>
      <c r="S7996" s="4">
        <v>0</v>
      </c>
    </row>
    <row r="7997" spans="1:19" ht="14.25" customHeight="1">
      <c r="A7997" s="4" t="s">
        <v>4526</v>
      </c>
      <c r="B7997" s="5"/>
      <c r="C7997" s="4">
        <v>0</v>
      </c>
      <c r="E7997" s="4" t="b">
        <f t="shared" si="213"/>
        <v>0</v>
      </c>
      <c r="F7997" s="4">
        <v>0</v>
      </c>
      <c r="G7997" s="4">
        <v>5401</v>
      </c>
      <c r="H7997" s="6">
        <v>44136</v>
      </c>
      <c r="I7997" s="4" t="s">
        <v>4654</v>
      </c>
      <c r="J7997" s="4" t="s">
        <v>1043</v>
      </c>
      <c r="K7997" s="4">
        <v>11101</v>
      </c>
      <c r="L7997" s="4">
        <v>0</v>
      </c>
      <c r="M7997" s="4">
        <v>0</v>
      </c>
      <c r="N7997" s="4">
        <v>7192</v>
      </c>
      <c r="O7997" s="4">
        <v>0</v>
      </c>
      <c r="P7997" s="4">
        <v>16159</v>
      </c>
      <c r="Q7997" s="4">
        <v>12042</v>
      </c>
      <c r="R7997" s="4" t="b">
        <f t="shared" si="214"/>
        <v>0</v>
      </c>
      <c r="S7997" s="4">
        <v>0</v>
      </c>
    </row>
    <row r="7998" spans="1:19" ht="14.25" customHeight="1">
      <c r="A7998" s="4" t="s">
        <v>4526</v>
      </c>
      <c r="B7998" s="5"/>
      <c r="C7998" s="4">
        <v>0</v>
      </c>
      <c r="E7998" s="4" t="b">
        <f t="shared" si="213"/>
        <v>0</v>
      </c>
      <c r="F7998" s="4">
        <v>0</v>
      </c>
      <c r="G7998" s="4">
        <v>5401</v>
      </c>
      <c r="H7998" s="6">
        <v>44144</v>
      </c>
      <c r="I7998" s="4" t="s">
        <v>4537</v>
      </c>
      <c r="J7998" s="4" t="s">
        <v>40</v>
      </c>
      <c r="K7998" s="4">
        <v>14182</v>
      </c>
      <c r="L7998" s="4">
        <v>0</v>
      </c>
      <c r="M7998" s="4">
        <v>0</v>
      </c>
      <c r="N7998" s="4">
        <v>0</v>
      </c>
      <c r="O7998" s="4">
        <v>2863</v>
      </c>
      <c r="P7998" s="4">
        <v>13296</v>
      </c>
      <c r="Q7998" s="4">
        <v>12043</v>
      </c>
      <c r="R7998" s="4" t="b">
        <f t="shared" si="214"/>
        <v>0</v>
      </c>
      <c r="S7998" s="4">
        <v>0</v>
      </c>
    </row>
    <row r="7999" spans="1:19" ht="14.25" customHeight="1">
      <c r="A7999" s="4" t="s">
        <v>4526</v>
      </c>
      <c r="B7999" s="5"/>
      <c r="C7999" s="4">
        <v>0</v>
      </c>
      <c r="E7999" s="4" t="b">
        <f t="shared" si="213"/>
        <v>0</v>
      </c>
      <c r="F7999" s="4">
        <v>0</v>
      </c>
      <c r="G7999" s="4">
        <v>5401</v>
      </c>
      <c r="H7999" s="6">
        <v>44144</v>
      </c>
      <c r="I7999" s="4" t="s">
        <v>4562</v>
      </c>
      <c r="J7999" s="4" t="s">
        <v>40</v>
      </c>
      <c r="K7999" s="4">
        <v>14183</v>
      </c>
      <c r="L7999" s="4">
        <v>0</v>
      </c>
      <c r="M7999" s="4">
        <v>0</v>
      </c>
      <c r="N7999" s="4">
        <v>0</v>
      </c>
      <c r="O7999" s="4">
        <v>3067</v>
      </c>
      <c r="P7999" s="4">
        <v>10229</v>
      </c>
      <c r="Q7999" s="4">
        <v>12044</v>
      </c>
      <c r="R7999" s="4" t="b">
        <f t="shared" si="214"/>
        <v>0</v>
      </c>
      <c r="S7999" s="4">
        <v>0</v>
      </c>
    </row>
    <row r="8000" spans="1:19" ht="14.25" customHeight="1">
      <c r="A8000" s="4" t="s">
        <v>4526</v>
      </c>
      <c r="B8000" s="5"/>
      <c r="C8000" s="4">
        <v>0</v>
      </c>
      <c r="E8000" s="4" t="b">
        <f t="shared" si="213"/>
        <v>0</v>
      </c>
      <c r="F8000" s="4">
        <v>0</v>
      </c>
      <c r="G8000" s="4">
        <v>5401</v>
      </c>
      <c r="H8000" s="6">
        <v>44144</v>
      </c>
      <c r="I8000" s="4" t="s">
        <v>4574</v>
      </c>
      <c r="J8000" s="4" t="s">
        <v>40</v>
      </c>
      <c r="K8000" s="4">
        <v>14184</v>
      </c>
      <c r="L8000" s="4">
        <v>0</v>
      </c>
      <c r="M8000" s="4">
        <v>0</v>
      </c>
      <c r="N8000" s="4">
        <v>0</v>
      </c>
      <c r="O8000" s="4">
        <v>3037</v>
      </c>
      <c r="P8000" s="4">
        <v>7192</v>
      </c>
      <c r="Q8000" s="4">
        <v>12045</v>
      </c>
      <c r="R8000" s="4" t="b">
        <f t="shared" si="214"/>
        <v>0</v>
      </c>
      <c r="S8000" s="4">
        <v>0</v>
      </c>
    </row>
    <row r="8001" spans="1:19" ht="14.25" customHeight="1">
      <c r="A8001" s="4" t="s">
        <v>4526</v>
      </c>
      <c r="B8001" s="5"/>
      <c r="C8001" s="4">
        <v>0</v>
      </c>
      <c r="E8001" s="4" t="b">
        <f t="shared" si="213"/>
        <v>0</v>
      </c>
      <c r="F8001" s="4">
        <v>0</v>
      </c>
      <c r="G8001" s="4">
        <v>5401</v>
      </c>
      <c r="H8001" s="6">
        <v>44169</v>
      </c>
      <c r="I8001" s="4" t="s">
        <v>4575</v>
      </c>
      <c r="J8001" s="4" t="s">
        <v>40</v>
      </c>
      <c r="K8001" s="4">
        <v>14249</v>
      </c>
      <c r="L8001" s="4">
        <v>0</v>
      </c>
      <c r="M8001" s="4">
        <v>0</v>
      </c>
      <c r="N8001" s="4">
        <v>0</v>
      </c>
      <c r="O8001" s="4">
        <v>7192</v>
      </c>
      <c r="P8001" s="4">
        <v>0</v>
      </c>
      <c r="Q8001" s="4">
        <v>12046</v>
      </c>
      <c r="R8001" s="4" t="b">
        <f t="shared" si="214"/>
        <v>0</v>
      </c>
      <c r="S8001" s="4">
        <v>0</v>
      </c>
    </row>
    <row r="8002" spans="1:19" ht="14.25" customHeight="1">
      <c r="A8002" s="4" t="s">
        <v>4526</v>
      </c>
      <c r="B8002" s="5" t="s">
        <v>4655</v>
      </c>
      <c r="C8002" s="4">
        <v>0</v>
      </c>
      <c r="D8002" s="4" t="s">
        <v>4655</v>
      </c>
      <c r="E8002" s="4" t="b">
        <f t="shared" si="213"/>
        <v>0</v>
      </c>
      <c r="F8002" s="4">
        <v>0</v>
      </c>
      <c r="G8002" s="4">
        <v>5401</v>
      </c>
      <c r="H8002" s="3" t="s">
        <v>21</v>
      </c>
      <c r="K8002" s="4">
        <v>0</v>
      </c>
      <c r="L8002" s="4">
        <v>0</v>
      </c>
      <c r="M8002" s="4">
        <v>0</v>
      </c>
      <c r="N8002" s="4">
        <v>18942</v>
      </c>
      <c r="O8002" s="4">
        <v>18942</v>
      </c>
      <c r="P8002" s="4">
        <v>0</v>
      </c>
      <c r="Q8002" s="4">
        <v>12047</v>
      </c>
      <c r="R8002" s="4" t="b">
        <f t="shared" si="214"/>
        <v>0</v>
      </c>
      <c r="S8002" s="4">
        <v>0</v>
      </c>
    </row>
    <row r="8003" spans="1:19" ht="14.25" customHeight="1">
      <c r="A8003" s="4" t="s">
        <v>4526</v>
      </c>
      <c r="B8003" s="5" t="s">
        <v>515</v>
      </c>
      <c r="C8003" s="4">
        <v>0</v>
      </c>
      <c r="D8003" s="4" t="s">
        <v>515</v>
      </c>
      <c r="E8003" s="4" t="b">
        <f t="shared" si="213"/>
        <v>0</v>
      </c>
      <c r="F8003" s="4">
        <v>0</v>
      </c>
      <c r="G8003" s="4">
        <v>5402</v>
      </c>
      <c r="H8003" s="3" t="s">
        <v>21</v>
      </c>
      <c r="K8003" s="4">
        <v>0</v>
      </c>
      <c r="L8003" s="4">
        <v>7384</v>
      </c>
      <c r="M8003" s="4">
        <v>7384</v>
      </c>
      <c r="N8003" s="4">
        <v>0</v>
      </c>
      <c r="O8003" s="4">
        <v>0</v>
      </c>
      <c r="P8003" s="4">
        <v>0</v>
      </c>
      <c r="Q8003" s="4">
        <v>12048</v>
      </c>
      <c r="R8003" s="4" t="b">
        <f t="shared" si="214"/>
        <v>0</v>
      </c>
      <c r="S8003" s="4">
        <v>0</v>
      </c>
    </row>
    <row r="8004" spans="1:19" ht="14.25" customHeight="1">
      <c r="A8004" s="4" t="s">
        <v>4526</v>
      </c>
      <c r="B8004" s="5"/>
      <c r="C8004" s="4">
        <v>0</v>
      </c>
      <c r="E8004" s="4" t="b">
        <f t="shared" si="213"/>
        <v>0</v>
      </c>
      <c r="F8004" s="4">
        <v>0</v>
      </c>
      <c r="G8004" s="4">
        <v>5402</v>
      </c>
      <c r="H8004" s="6">
        <v>43831</v>
      </c>
      <c r="I8004" s="4" t="s">
        <v>4656</v>
      </c>
      <c r="J8004" s="4" t="s">
        <v>1043</v>
      </c>
      <c r="K8004" s="4">
        <v>10302</v>
      </c>
      <c r="L8004" s="4">
        <v>0</v>
      </c>
      <c r="M8004" s="4">
        <v>0</v>
      </c>
      <c r="N8004" s="4">
        <v>4220</v>
      </c>
      <c r="O8004" s="4">
        <v>0</v>
      </c>
      <c r="P8004" s="4">
        <v>4220</v>
      </c>
      <c r="Q8004" s="4">
        <v>12049</v>
      </c>
      <c r="R8004" s="4" t="b">
        <f t="shared" si="214"/>
        <v>0</v>
      </c>
      <c r="S8004" s="4">
        <v>0</v>
      </c>
    </row>
    <row r="8005" spans="1:19" ht="14.25" customHeight="1">
      <c r="A8005" s="4" t="s">
        <v>4526</v>
      </c>
      <c r="B8005" s="5"/>
      <c r="C8005" s="4">
        <v>0</v>
      </c>
      <c r="E8005" s="4" t="b">
        <f t="shared" si="213"/>
        <v>0</v>
      </c>
      <c r="F8005" s="4">
        <v>0</v>
      </c>
      <c r="G8005" s="4">
        <v>5402</v>
      </c>
      <c r="H8005" s="6">
        <v>43837</v>
      </c>
      <c r="I8005" s="4" t="s">
        <v>4549</v>
      </c>
      <c r="J8005" s="4" t="s">
        <v>40</v>
      </c>
      <c r="K8005" s="4">
        <v>13477</v>
      </c>
      <c r="L8005" s="4">
        <v>0</v>
      </c>
      <c r="M8005" s="4">
        <v>0</v>
      </c>
      <c r="N8005" s="4">
        <v>0</v>
      </c>
      <c r="O8005" s="4">
        <v>4220</v>
      </c>
      <c r="P8005" s="4">
        <v>0</v>
      </c>
      <c r="Q8005" s="4">
        <v>12050</v>
      </c>
      <c r="R8005" s="4" t="b">
        <f t="shared" si="214"/>
        <v>0</v>
      </c>
      <c r="S8005" s="4">
        <v>0</v>
      </c>
    </row>
    <row r="8006" spans="1:19" ht="14.25" customHeight="1">
      <c r="A8006" s="4" t="s">
        <v>4526</v>
      </c>
      <c r="B8006" s="5"/>
      <c r="C8006" s="4">
        <v>0</v>
      </c>
      <c r="E8006" s="4" t="b">
        <f t="shared" si="213"/>
        <v>0</v>
      </c>
      <c r="F8006" s="4">
        <v>0</v>
      </c>
      <c r="G8006" s="4">
        <v>5402</v>
      </c>
      <c r="H8006" s="6">
        <v>43922</v>
      </c>
      <c r="I8006" s="4" t="s">
        <v>4657</v>
      </c>
      <c r="J8006" s="4" t="s">
        <v>1043</v>
      </c>
      <c r="K8006" s="4">
        <v>10542</v>
      </c>
      <c r="L8006" s="4">
        <v>0</v>
      </c>
      <c r="M8006" s="4">
        <v>0</v>
      </c>
      <c r="N8006" s="4">
        <v>3164</v>
      </c>
      <c r="O8006" s="4">
        <v>0</v>
      </c>
      <c r="P8006" s="4">
        <v>3164</v>
      </c>
      <c r="Q8006" s="4">
        <v>12051</v>
      </c>
      <c r="R8006" s="4" t="b">
        <f t="shared" si="214"/>
        <v>0</v>
      </c>
      <c r="S8006" s="4">
        <v>0</v>
      </c>
    </row>
    <row r="8007" spans="1:19" ht="14.25" customHeight="1">
      <c r="A8007" s="4" t="s">
        <v>4526</v>
      </c>
      <c r="B8007" s="5"/>
      <c r="C8007" s="4">
        <v>0</v>
      </c>
      <c r="E8007" s="4" t="b">
        <f t="shared" si="213"/>
        <v>0</v>
      </c>
      <c r="F8007" s="4">
        <v>0</v>
      </c>
      <c r="G8007" s="4">
        <v>5402</v>
      </c>
      <c r="H8007" s="6">
        <v>43962</v>
      </c>
      <c r="I8007" s="4" t="s">
        <v>4532</v>
      </c>
      <c r="J8007" s="4" t="s">
        <v>40</v>
      </c>
      <c r="K8007" s="4">
        <v>13758</v>
      </c>
      <c r="L8007" s="4">
        <v>0</v>
      </c>
      <c r="M8007" s="4">
        <v>0</v>
      </c>
      <c r="N8007" s="4">
        <v>0</v>
      </c>
      <c r="O8007" s="4">
        <v>3164</v>
      </c>
      <c r="P8007" s="4">
        <v>0</v>
      </c>
      <c r="Q8007" s="4">
        <v>12052</v>
      </c>
      <c r="R8007" s="4" t="b">
        <f t="shared" si="214"/>
        <v>0</v>
      </c>
      <c r="S8007" s="4">
        <v>0</v>
      </c>
    </row>
    <row r="8008" spans="1:19" ht="14.25" customHeight="1">
      <c r="A8008" s="4" t="s">
        <v>4526</v>
      </c>
      <c r="B8008" s="5" t="s">
        <v>4658</v>
      </c>
      <c r="C8008" s="4">
        <v>0</v>
      </c>
      <c r="D8008" s="4" t="s">
        <v>4658</v>
      </c>
      <c r="E8008" s="4" t="b">
        <f t="shared" si="213"/>
        <v>0</v>
      </c>
      <c r="F8008" s="4">
        <v>0</v>
      </c>
      <c r="G8008" s="4">
        <v>5402</v>
      </c>
      <c r="H8008" s="3" t="s">
        <v>21</v>
      </c>
      <c r="K8008" s="4">
        <v>0</v>
      </c>
      <c r="L8008" s="4">
        <v>0</v>
      </c>
      <c r="M8008" s="4">
        <v>0</v>
      </c>
      <c r="N8008" s="4">
        <v>7384</v>
      </c>
      <c r="O8008" s="4">
        <v>7384</v>
      </c>
      <c r="P8008" s="4">
        <v>0</v>
      </c>
      <c r="Q8008" s="4">
        <v>12053</v>
      </c>
      <c r="R8008" s="4" t="b">
        <f t="shared" si="214"/>
        <v>0</v>
      </c>
      <c r="S8008" s="4">
        <v>0</v>
      </c>
    </row>
    <row r="8009" spans="1:19" ht="14.25" customHeight="1">
      <c r="A8009" s="4" t="s">
        <v>4526</v>
      </c>
      <c r="B8009" s="5" t="s">
        <v>522</v>
      </c>
      <c r="C8009" s="4">
        <v>0</v>
      </c>
      <c r="D8009" s="4" t="s">
        <v>522</v>
      </c>
      <c r="E8009" s="4" t="b">
        <f t="shared" si="213"/>
        <v>0</v>
      </c>
      <c r="F8009" s="4">
        <v>1188212</v>
      </c>
      <c r="G8009" s="4">
        <v>5501</v>
      </c>
      <c r="H8009" s="3" t="s">
        <v>21</v>
      </c>
      <c r="K8009" s="4">
        <v>0</v>
      </c>
      <c r="L8009" s="4">
        <v>0</v>
      </c>
      <c r="M8009" s="4">
        <v>1188212</v>
      </c>
      <c r="N8009" s="4">
        <v>0</v>
      </c>
      <c r="O8009" s="4">
        <v>0</v>
      </c>
      <c r="P8009" s="4">
        <v>1188212</v>
      </c>
      <c r="Q8009" s="4">
        <v>12054</v>
      </c>
      <c r="R8009" s="4" t="b">
        <f t="shared" si="214"/>
        <v>0</v>
      </c>
      <c r="S8009" s="4">
        <v>0</v>
      </c>
    </row>
    <row r="8010" spans="1:19" ht="14.25" customHeight="1">
      <c r="A8010" s="4" t="s">
        <v>4526</v>
      </c>
      <c r="B8010" s="5"/>
      <c r="C8010" s="4">
        <v>0</v>
      </c>
      <c r="E8010" s="4" t="b">
        <f t="shared" si="213"/>
        <v>0</v>
      </c>
      <c r="F8010" s="4">
        <v>0</v>
      </c>
      <c r="G8010" s="4">
        <v>5501</v>
      </c>
      <c r="H8010" s="6">
        <v>43831</v>
      </c>
      <c r="I8010" s="4" t="s">
        <v>4659</v>
      </c>
      <c r="J8010" s="4" t="s">
        <v>1043</v>
      </c>
      <c r="K8010" s="4">
        <v>10303</v>
      </c>
      <c r="L8010" s="4">
        <v>0</v>
      </c>
      <c r="M8010" s="4">
        <v>0</v>
      </c>
      <c r="N8010" s="4">
        <v>0</v>
      </c>
      <c r="O8010" s="4">
        <v>0</v>
      </c>
      <c r="P8010" s="4">
        <v>1188212</v>
      </c>
      <c r="Q8010" s="4">
        <v>12055</v>
      </c>
      <c r="R8010" s="4" t="b">
        <f t="shared" si="214"/>
        <v>0</v>
      </c>
      <c r="S8010" s="4">
        <v>0</v>
      </c>
    </row>
    <row r="8011" spans="1:19" ht="14.25" customHeight="1">
      <c r="A8011" s="4" t="s">
        <v>4526</v>
      </c>
      <c r="B8011" s="5"/>
      <c r="C8011" s="4">
        <v>0</v>
      </c>
      <c r="E8011" s="4" t="b">
        <f t="shared" si="213"/>
        <v>0</v>
      </c>
      <c r="F8011" s="4">
        <v>0</v>
      </c>
      <c r="G8011" s="4">
        <v>5501</v>
      </c>
      <c r="H8011" s="6">
        <v>43838</v>
      </c>
      <c r="I8011" s="4" t="s">
        <v>4660</v>
      </c>
      <c r="J8011" s="4" t="s">
        <v>40</v>
      </c>
      <c r="K8011" s="4">
        <v>13480</v>
      </c>
      <c r="L8011" s="4">
        <v>0</v>
      </c>
      <c r="M8011" s="4">
        <v>0</v>
      </c>
      <c r="N8011" s="4">
        <v>0</v>
      </c>
      <c r="O8011" s="4">
        <v>221395</v>
      </c>
      <c r="P8011" s="4">
        <v>966817</v>
      </c>
      <c r="Q8011" s="4">
        <v>12056</v>
      </c>
      <c r="R8011" s="4" t="b">
        <f t="shared" si="214"/>
        <v>0</v>
      </c>
      <c r="S8011" s="4">
        <v>0</v>
      </c>
    </row>
    <row r="8012" spans="1:19" ht="14.25" customHeight="1">
      <c r="A8012" s="4" t="s">
        <v>4526</v>
      </c>
      <c r="B8012" s="5"/>
      <c r="C8012" s="4">
        <v>0</v>
      </c>
      <c r="E8012" s="4" t="b">
        <f t="shared" si="213"/>
        <v>0</v>
      </c>
      <c r="F8012" s="4">
        <v>0</v>
      </c>
      <c r="G8012" s="4">
        <v>5501</v>
      </c>
      <c r="H8012" s="6">
        <v>43838</v>
      </c>
      <c r="I8012" s="4" t="s">
        <v>4661</v>
      </c>
      <c r="J8012" s="4" t="s">
        <v>40</v>
      </c>
      <c r="K8012" s="4">
        <v>13480</v>
      </c>
      <c r="L8012" s="4">
        <v>0</v>
      </c>
      <c r="M8012" s="4">
        <v>0</v>
      </c>
      <c r="N8012" s="4">
        <v>0</v>
      </c>
      <c r="O8012" s="4">
        <v>225533</v>
      </c>
      <c r="P8012" s="4">
        <v>741284</v>
      </c>
      <c r="Q8012" s="4">
        <v>12057</v>
      </c>
      <c r="R8012" s="4" t="b">
        <f t="shared" si="214"/>
        <v>0</v>
      </c>
      <c r="S8012" s="4">
        <v>0</v>
      </c>
    </row>
    <row r="8013" spans="1:19" ht="14.25" customHeight="1">
      <c r="A8013" s="4" t="s">
        <v>4526</v>
      </c>
      <c r="B8013" s="5"/>
      <c r="C8013" s="4">
        <v>0</v>
      </c>
      <c r="E8013" s="4" t="b">
        <f t="shared" si="213"/>
        <v>0</v>
      </c>
      <c r="F8013" s="4">
        <v>0</v>
      </c>
      <c r="G8013" s="4">
        <v>5501</v>
      </c>
      <c r="H8013" s="6">
        <v>43862</v>
      </c>
      <c r="I8013" s="4" t="s">
        <v>4662</v>
      </c>
      <c r="J8013" s="4" t="s">
        <v>1043</v>
      </c>
      <c r="K8013" s="4">
        <v>10383</v>
      </c>
      <c r="L8013" s="4">
        <v>0</v>
      </c>
      <c r="M8013" s="4">
        <v>0</v>
      </c>
      <c r="N8013" s="4">
        <v>0</v>
      </c>
      <c r="O8013" s="4">
        <v>0</v>
      </c>
      <c r="P8013" s="4">
        <v>741284</v>
      </c>
      <c r="Q8013" s="4">
        <v>12058</v>
      </c>
      <c r="R8013" s="4" t="b">
        <f t="shared" si="214"/>
        <v>0</v>
      </c>
      <c r="S8013" s="4">
        <v>0</v>
      </c>
    </row>
    <row r="8014" spans="1:19" ht="14.25" customHeight="1">
      <c r="A8014" s="4" t="s">
        <v>4526</v>
      </c>
      <c r="B8014" s="5"/>
      <c r="C8014" s="4">
        <v>0</v>
      </c>
      <c r="E8014" s="4" t="b">
        <f t="shared" si="213"/>
        <v>0</v>
      </c>
      <c r="F8014" s="4">
        <v>0</v>
      </c>
      <c r="G8014" s="4">
        <v>5501</v>
      </c>
      <c r="H8014" s="6">
        <v>43867</v>
      </c>
      <c r="I8014" s="4" t="s">
        <v>4663</v>
      </c>
      <c r="J8014" s="4" t="s">
        <v>40</v>
      </c>
      <c r="K8014" s="4">
        <v>13552</v>
      </c>
      <c r="L8014" s="4">
        <v>0</v>
      </c>
      <c r="M8014" s="4">
        <v>0</v>
      </c>
      <c r="N8014" s="4">
        <v>0</v>
      </c>
      <c r="O8014" s="4">
        <v>242721</v>
      </c>
      <c r="P8014" s="4">
        <v>498563</v>
      </c>
      <c r="Q8014" s="4">
        <v>12059</v>
      </c>
      <c r="R8014" s="4" t="b">
        <f t="shared" si="214"/>
        <v>0</v>
      </c>
      <c r="S8014" s="4">
        <v>0</v>
      </c>
    </row>
    <row r="8015" spans="1:19" ht="14.25" customHeight="1">
      <c r="A8015" s="4" t="s">
        <v>4526</v>
      </c>
      <c r="B8015" s="5"/>
      <c r="C8015" s="4">
        <v>0</v>
      </c>
      <c r="E8015" s="4" t="b">
        <f t="shared" si="213"/>
        <v>0</v>
      </c>
      <c r="F8015" s="4">
        <v>0</v>
      </c>
      <c r="G8015" s="4">
        <v>5501</v>
      </c>
      <c r="H8015" s="6">
        <v>43867</v>
      </c>
      <c r="I8015" s="4" t="s">
        <v>4664</v>
      </c>
      <c r="J8015" s="4" t="s">
        <v>40</v>
      </c>
      <c r="K8015" s="4">
        <v>13552</v>
      </c>
      <c r="L8015" s="4">
        <v>0</v>
      </c>
      <c r="M8015" s="4">
        <v>0</v>
      </c>
      <c r="N8015" s="4">
        <v>0</v>
      </c>
      <c r="O8015" s="4">
        <v>247095</v>
      </c>
      <c r="P8015" s="4">
        <v>251468</v>
      </c>
      <c r="Q8015" s="4">
        <v>12060</v>
      </c>
      <c r="R8015" s="4" t="b">
        <f t="shared" si="214"/>
        <v>0</v>
      </c>
      <c r="S8015" s="4">
        <v>0</v>
      </c>
    </row>
    <row r="8016" spans="1:19" ht="14.25" customHeight="1">
      <c r="A8016" s="4" t="s">
        <v>4526</v>
      </c>
      <c r="B8016" s="5"/>
      <c r="C8016" s="4">
        <v>0</v>
      </c>
      <c r="E8016" s="4" t="b">
        <f t="shared" si="213"/>
        <v>0</v>
      </c>
      <c r="F8016" s="4">
        <v>0</v>
      </c>
      <c r="G8016" s="4">
        <v>5501</v>
      </c>
      <c r="H8016" s="6">
        <v>43891</v>
      </c>
      <c r="I8016" s="4" t="s">
        <v>4665</v>
      </c>
      <c r="J8016" s="4" t="s">
        <v>1043</v>
      </c>
      <c r="K8016" s="4">
        <v>10463</v>
      </c>
      <c r="L8016" s="4">
        <v>0</v>
      </c>
      <c r="M8016" s="4">
        <v>0</v>
      </c>
      <c r="N8016" s="4">
        <v>0</v>
      </c>
      <c r="O8016" s="4">
        <v>0</v>
      </c>
      <c r="P8016" s="4">
        <v>251468</v>
      </c>
      <c r="Q8016" s="4">
        <v>12061</v>
      </c>
      <c r="R8016" s="4" t="b">
        <f t="shared" si="214"/>
        <v>0</v>
      </c>
      <c r="S8016" s="4">
        <v>0</v>
      </c>
    </row>
    <row r="8017" spans="1:19" ht="14.25" customHeight="1">
      <c r="A8017" s="4" t="s">
        <v>4526</v>
      </c>
      <c r="B8017" s="5"/>
      <c r="C8017" s="4">
        <v>0</v>
      </c>
      <c r="E8017" s="4" t="b">
        <f t="shared" si="213"/>
        <v>0</v>
      </c>
      <c r="F8017" s="4">
        <v>0</v>
      </c>
      <c r="G8017" s="4">
        <v>5501</v>
      </c>
      <c r="H8017" s="6">
        <v>43896</v>
      </c>
      <c r="I8017" s="4" t="s">
        <v>4666</v>
      </c>
      <c r="J8017" s="4" t="s">
        <v>40</v>
      </c>
      <c r="K8017" s="4">
        <v>13624</v>
      </c>
      <c r="L8017" s="4">
        <v>0</v>
      </c>
      <c r="M8017" s="4">
        <v>0</v>
      </c>
      <c r="N8017" s="4">
        <v>0</v>
      </c>
      <c r="O8017" s="4">
        <v>251468</v>
      </c>
      <c r="P8017" s="4">
        <v>0</v>
      </c>
      <c r="Q8017" s="4">
        <v>12062</v>
      </c>
      <c r="R8017" s="4" t="b">
        <f t="shared" si="214"/>
        <v>0</v>
      </c>
      <c r="S8017" s="4">
        <v>0</v>
      </c>
    </row>
    <row r="8018" spans="1:19" ht="14.25" customHeight="1">
      <c r="A8018" s="4" t="s">
        <v>4526</v>
      </c>
      <c r="B8018" s="5" t="s">
        <v>4667</v>
      </c>
      <c r="C8018" s="4">
        <v>0</v>
      </c>
      <c r="D8018" s="4" t="s">
        <v>4667</v>
      </c>
      <c r="E8018" s="4" t="b">
        <f t="shared" si="213"/>
        <v>0</v>
      </c>
      <c r="F8018" s="4">
        <v>0</v>
      </c>
      <c r="G8018" s="4">
        <v>5501</v>
      </c>
      <c r="H8018" s="3" t="s">
        <v>21</v>
      </c>
      <c r="K8018" s="4">
        <v>0</v>
      </c>
      <c r="L8018" s="4">
        <v>0</v>
      </c>
      <c r="M8018" s="4">
        <v>0</v>
      </c>
      <c r="N8018" s="4">
        <v>0</v>
      </c>
      <c r="O8018" s="4">
        <v>1188212</v>
      </c>
      <c r="P8018" s="4">
        <v>0</v>
      </c>
      <c r="Q8018" s="4">
        <v>12070</v>
      </c>
      <c r="R8018" s="4" t="b">
        <f t="shared" si="214"/>
        <v>0</v>
      </c>
      <c r="S8018" s="4">
        <v>0</v>
      </c>
    </row>
    <row r="8019" spans="1:19" ht="14.25" customHeight="1">
      <c r="A8019" s="4" t="s">
        <v>4526</v>
      </c>
      <c r="B8019" s="5" t="s">
        <v>533</v>
      </c>
      <c r="C8019" s="4">
        <v>0</v>
      </c>
      <c r="D8019" s="4" t="s">
        <v>533</v>
      </c>
      <c r="E8019" s="4" t="b">
        <f t="shared" si="213"/>
        <v>0</v>
      </c>
      <c r="F8019" s="4">
        <v>0</v>
      </c>
      <c r="G8019" s="4">
        <v>5502</v>
      </c>
      <c r="H8019" s="3" t="s">
        <v>21</v>
      </c>
      <c r="K8019" s="4">
        <v>0</v>
      </c>
      <c r="L8019" s="4">
        <v>4387</v>
      </c>
      <c r="M8019" s="4">
        <v>4387</v>
      </c>
      <c r="N8019" s="4">
        <v>0</v>
      </c>
      <c r="O8019" s="4">
        <v>0</v>
      </c>
      <c r="P8019" s="4">
        <v>0</v>
      </c>
      <c r="Q8019" s="4">
        <v>12071</v>
      </c>
      <c r="R8019" s="4" t="b">
        <f t="shared" si="214"/>
        <v>0</v>
      </c>
      <c r="S8019" s="4">
        <v>0</v>
      </c>
    </row>
    <row r="8020" spans="1:19" ht="14.25" customHeight="1">
      <c r="A8020" s="4" t="s">
        <v>4526</v>
      </c>
      <c r="B8020" s="5"/>
      <c r="C8020" s="4">
        <v>0</v>
      </c>
      <c r="E8020" s="4" t="b">
        <f t="shared" si="213"/>
        <v>0</v>
      </c>
      <c r="F8020" s="4">
        <v>0</v>
      </c>
      <c r="G8020" s="4">
        <v>5502</v>
      </c>
      <c r="H8020" s="6">
        <v>43862</v>
      </c>
      <c r="I8020" s="4" t="s">
        <v>4668</v>
      </c>
      <c r="J8020" s="4" t="s">
        <v>1043</v>
      </c>
      <c r="K8020" s="4">
        <v>10384</v>
      </c>
      <c r="L8020" s="4">
        <v>0</v>
      </c>
      <c r="M8020" s="4">
        <v>0</v>
      </c>
      <c r="N8020" s="4">
        <v>4387</v>
      </c>
      <c r="O8020" s="4">
        <v>0</v>
      </c>
      <c r="P8020" s="4">
        <v>4387</v>
      </c>
      <c r="Q8020" s="4">
        <v>12072</v>
      </c>
      <c r="R8020" s="4" t="b">
        <f t="shared" si="214"/>
        <v>0</v>
      </c>
      <c r="S8020" s="4">
        <v>0</v>
      </c>
    </row>
    <row r="8021" spans="1:19" ht="14.25" customHeight="1">
      <c r="A8021" s="4" t="s">
        <v>4526</v>
      </c>
      <c r="B8021" s="5"/>
      <c r="C8021" s="4">
        <v>0</v>
      </c>
      <c r="E8021" s="4" t="b">
        <f t="shared" si="213"/>
        <v>0</v>
      </c>
      <c r="F8021" s="4">
        <v>0</v>
      </c>
      <c r="G8021" s="4">
        <v>5502</v>
      </c>
      <c r="H8021" s="6">
        <v>43871</v>
      </c>
      <c r="I8021" s="4" t="s">
        <v>4540</v>
      </c>
      <c r="J8021" s="4" t="s">
        <v>40</v>
      </c>
      <c r="K8021" s="4">
        <v>13565</v>
      </c>
      <c r="L8021" s="4">
        <v>0</v>
      </c>
      <c r="M8021" s="4">
        <v>0</v>
      </c>
      <c r="N8021" s="4">
        <v>0</v>
      </c>
      <c r="O8021" s="4">
        <v>4387</v>
      </c>
      <c r="P8021" s="4">
        <v>0</v>
      </c>
      <c r="Q8021" s="4">
        <v>12073</v>
      </c>
      <c r="R8021" s="4" t="b">
        <f t="shared" si="214"/>
        <v>0</v>
      </c>
      <c r="S8021" s="4">
        <v>0</v>
      </c>
    </row>
    <row r="8022" spans="1:19" ht="14.25" customHeight="1">
      <c r="A8022" s="4" t="s">
        <v>4526</v>
      </c>
      <c r="B8022" s="5" t="s">
        <v>4669</v>
      </c>
      <c r="C8022" s="4">
        <v>0</v>
      </c>
      <c r="D8022" s="4" t="s">
        <v>4669</v>
      </c>
      <c r="E8022" s="4" t="b">
        <f t="shared" si="213"/>
        <v>0</v>
      </c>
      <c r="F8022" s="4">
        <v>0</v>
      </c>
      <c r="G8022" s="4">
        <v>5502</v>
      </c>
      <c r="H8022" s="3" t="s">
        <v>21</v>
      </c>
      <c r="K8022" s="4">
        <v>0</v>
      </c>
      <c r="L8022" s="4">
        <v>0</v>
      </c>
      <c r="M8022" s="4">
        <v>0</v>
      </c>
      <c r="N8022" s="4">
        <v>4387</v>
      </c>
      <c r="O8022" s="4">
        <v>4387</v>
      </c>
      <c r="P8022" s="4">
        <v>0</v>
      </c>
      <c r="Q8022" s="4">
        <v>12074</v>
      </c>
      <c r="R8022" s="4" t="b">
        <f t="shared" si="214"/>
        <v>0</v>
      </c>
      <c r="S8022" s="4">
        <v>0</v>
      </c>
    </row>
    <row r="8023" spans="1:19" ht="14.25" customHeight="1">
      <c r="A8023" s="4" t="s">
        <v>4526</v>
      </c>
      <c r="B8023" s="5" t="s">
        <v>576</v>
      </c>
      <c r="C8023" s="4">
        <v>0</v>
      </c>
      <c r="D8023" s="4" t="s">
        <v>576</v>
      </c>
      <c r="E8023" s="4" t="b">
        <f t="shared" si="213"/>
        <v>0</v>
      </c>
      <c r="F8023" s="4">
        <v>0</v>
      </c>
      <c r="G8023" s="4">
        <v>6202</v>
      </c>
      <c r="H8023" s="3" t="s">
        <v>21</v>
      </c>
      <c r="K8023" s="4">
        <v>0</v>
      </c>
      <c r="L8023" s="4">
        <v>28727</v>
      </c>
      <c r="M8023" s="4">
        <v>26967</v>
      </c>
      <c r="N8023" s="4">
        <v>0</v>
      </c>
      <c r="O8023" s="4">
        <v>0</v>
      </c>
      <c r="P8023" s="4">
        <v>0</v>
      </c>
      <c r="Q8023" s="4">
        <v>12081</v>
      </c>
      <c r="R8023" s="4" t="b">
        <f t="shared" si="214"/>
        <v>0</v>
      </c>
      <c r="S8023" s="4">
        <v>0</v>
      </c>
    </row>
    <row r="8024" spans="1:19" ht="14.25" customHeight="1">
      <c r="A8024" s="4" t="s">
        <v>4526</v>
      </c>
      <c r="B8024" s="5"/>
      <c r="C8024" s="4">
        <v>0</v>
      </c>
      <c r="E8024" s="4" t="b">
        <f t="shared" si="213"/>
        <v>0</v>
      </c>
      <c r="F8024" s="4">
        <v>0</v>
      </c>
      <c r="G8024" s="4">
        <v>6202</v>
      </c>
      <c r="H8024" s="6">
        <v>43998</v>
      </c>
      <c r="I8024" s="4" t="s">
        <v>4536</v>
      </c>
      <c r="J8024" s="4" t="s">
        <v>40</v>
      </c>
      <c r="K8024" s="4">
        <v>13877</v>
      </c>
      <c r="L8024" s="4">
        <v>0</v>
      </c>
      <c r="M8024" s="4">
        <v>0</v>
      </c>
      <c r="N8024" s="4">
        <v>0</v>
      </c>
      <c r="O8024" s="4">
        <v>4721</v>
      </c>
      <c r="P8024" s="4">
        <v>-4721</v>
      </c>
      <c r="Q8024" s="4">
        <v>12082</v>
      </c>
      <c r="R8024" s="4" t="b">
        <f t="shared" si="214"/>
        <v>0</v>
      </c>
      <c r="S8024" s="4">
        <v>0</v>
      </c>
    </row>
    <row r="8025" spans="1:19" ht="14.25" customHeight="1">
      <c r="A8025" s="4" t="s">
        <v>4526</v>
      </c>
      <c r="B8025" s="5"/>
      <c r="C8025" s="4">
        <v>0</v>
      </c>
      <c r="E8025" s="4" t="b">
        <f t="shared" si="213"/>
        <v>0</v>
      </c>
      <c r="F8025" s="4">
        <v>0</v>
      </c>
      <c r="G8025" s="4">
        <v>6202</v>
      </c>
      <c r="H8025" s="6">
        <v>44013</v>
      </c>
      <c r="I8025" s="4" t="s">
        <v>4670</v>
      </c>
      <c r="J8025" s="4" t="s">
        <v>1043</v>
      </c>
      <c r="K8025" s="4">
        <v>10788</v>
      </c>
      <c r="L8025" s="4">
        <v>0</v>
      </c>
      <c r="M8025" s="4">
        <v>0</v>
      </c>
      <c r="N8025" s="4">
        <v>3721</v>
      </c>
      <c r="O8025" s="4">
        <v>0</v>
      </c>
      <c r="P8025" s="4">
        <v>-1000</v>
      </c>
      <c r="Q8025" s="4">
        <v>12083</v>
      </c>
      <c r="R8025" s="4" t="b">
        <f t="shared" si="214"/>
        <v>0</v>
      </c>
      <c r="S8025" s="4">
        <v>0</v>
      </c>
    </row>
    <row r="8026" spans="1:19" ht="14.25" customHeight="1">
      <c r="A8026" s="4" t="s">
        <v>4526</v>
      </c>
      <c r="B8026" s="5"/>
      <c r="C8026" s="4">
        <v>0</v>
      </c>
      <c r="E8026" s="4" t="b">
        <f t="shared" si="213"/>
        <v>0</v>
      </c>
      <c r="F8026" s="4">
        <v>0</v>
      </c>
      <c r="G8026" s="4">
        <v>6202</v>
      </c>
      <c r="H8026" s="6">
        <v>44044</v>
      </c>
      <c r="I8026" s="4" t="s">
        <v>4671</v>
      </c>
      <c r="J8026" s="4" t="s">
        <v>1043</v>
      </c>
      <c r="K8026" s="4">
        <v>10868</v>
      </c>
      <c r="L8026" s="4">
        <v>0</v>
      </c>
      <c r="M8026" s="4">
        <v>0</v>
      </c>
      <c r="N8026" s="4">
        <v>9838</v>
      </c>
      <c r="O8026" s="4">
        <v>0</v>
      </c>
      <c r="P8026" s="4">
        <v>8838</v>
      </c>
      <c r="Q8026" s="4">
        <v>12084</v>
      </c>
      <c r="R8026" s="4" t="b">
        <f t="shared" si="214"/>
        <v>0</v>
      </c>
      <c r="S8026" s="4">
        <v>0</v>
      </c>
    </row>
    <row r="8027" spans="1:19" ht="14.25" customHeight="1">
      <c r="A8027" s="4" t="s">
        <v>4526</v>
      </c>
      <c r="B8027" s="5"/>
      <c r="C8027" s="4">
        <v>0</v>
      </c>
      <c r="E8027" s="4" t="b">
        <f t="shared" si="213"/>
        <v>0</v>
      </c>
      <c r="F8027" s="4">
        <v>0</v>
      </c>
      <c r="G8027" s="4">
        <v>6202</v>
      </c>
      <c r="H8027" s="6">
        <v>44055</v>
      </c>
      <c r="I8027" s="4" t="s">
        <v>4536</v>
      </c>
      <c r="J8027" s="4" t="s">
        <v>40</v>
      </c>
      <c r="K8027" s="4">
        <v>13969</v>
      </c>
      <c r="L8027" s="4">
        <v>0</v>
      </c>
      <c r="M8027" s="4">
        <v>0</v>
      </c>
      <c r="N8027" s="4">
        <v>1000</v>
      </c>
      <c r="O8027" s="4">
        <v>0</v>
      </c>
      <c r="P8027" s="4">
        <v>9838</v>
      </c>
      <c r="Q8027" s="4">
        <v>12085</v>
      </c>
      <c r="R8027" s="4" t="b">
        <f t="shared" si="214"/>
        <v>0</v>
      </c>
      <c r="S8027" s="4">
        <v>0</v>
      </c>
    </row>
    <row r="8028" spans="1:19" ht="14.25" customHeight="1">
      <c r="A8028" s="4" t="s">
        <v>4526</v>
      </c>
      <c r="B8028" s="5"/>
      <c r="C8028" s="4">
        <v>0</v>
      </c>
      <c r="E8028" s="4" t="b">
        <f t="shared" si="213"/>
        <v>0</v>
      </c>
      <c r="F8028" s="4">
        <v>0</v>
      </c>
      <c r="G8028" s="4">
        <v>6202</v>
      </c>
      <c r="H8028" s="6">
        <v>44075</v>
      </c>
      <c r="I8028" s="4" t="s">
        <v>4672</v>
      </c>
      <c r="J8028" s="4" t="s">
        <v>1043</v>
      </c>
      <c r="K8028" s="4">
        <v>10948</v>
      </c>
      <c r="L8028" s="4">
        <v>0</v>
      </c>
      <c r="M8028" s="4">
        <v>0</v>
      </c>
      <c r="N8028" s="4">
        <v>10063</v>
      </c>
      <c r="O8028" s="4">
        <v>0</v>
      </c>
      <c r="P8028" s="4">
        <v>19901</v>
      </c>
      <c r="Q8028" s="4">
        <v>12086</v>
      </c>
      <c r="R8028" s="4" t="b">
        <f t="shared" si="214"/>
        <v>0</v>
      </c>
      <c r="S8028" s="4">
        <v>0</v>
      </c>
    </row>
    <row r="8029" spans="1:19" ht="14.25" customHeight="1">
      <c r="A8029" s="4" t="s">
        <v>4526</v>
      </c>
      <c r="B8029" s="5"/>
      <c r="C8029" s="4">
        <v>0</v>
      </c>
      <c r="E8029" s="4" t="b">
        <f t="shared" si="213"/>
        <v>0</v>
      </c>
      <c r="F8029" s="4">
        <v>0</v>
      </c>
      <c r="G8029" s="4">
        <v>6202</v>
      </c>
      <c r="H8029" s="6">
        <v>44105</v>
      </c>
      <c r="I8029" s="4" t="s">
        <v>4673</v>
      </c>
      <c r="J8029" s="4" t="s">
        <v>1043</v>
      </c>
      <c r="K8029" s="4">
        <v>11028</v>
      </c>
      <c r="L8029" s="4">
        <v>0</v>
      </c>
      <c r="M8029" s="4">
        <v>0</v>
      </c>
      <c r="N8029" s="4">
        <v>971</v>
      </c>
      <c r="O8029" s="4">
        <v>0</v>
      </c>
      <c r="P8029" s="4">
        <v>20872</v>
      </c>
      <c r="Q8029" s="4">
        <v>12087</v>
      </c>
      <c r="R8029" s="4" t="b">
        <f t="shared" si="214"/>
        <v>0</v>
      </c>
      <c r="S8029" s="4">
        <v>0</v>
      </c>
    </row>
    <row r="8030" spans="1:19" ht="14.25" customHeight="1">
      <c r="A8030" s="4" t="s">
        <v>4526</v>
      </c>
      <c r="B8030" s="5"/>
      <c r="C8030" s="4">
        <v>0</v>
      </c>
      <c r="E8030" s="4" t="b">
        <f t="shared" si="213"/>
        <v>0</v>
      </c>
      <c r="F8030" s="4">
        <v>0</v>
      </c>
      <c r="G8030" s="4">
        <v>6202</v>
      </c>
      <c r="H8030" s="6">
        <v>44117</v>
      </c>
      <c r="I8030" s="4" t="s">
        <v>4537</v>
      </c>
      <c r="J8030" s="4" t="s">
        <v>40</v>
      </c>
      <c r="K8030" s="4">
        <v>14149</v>
      </c>
      <c r="L8030" s="4">
        <v>0</v>
      </c>
      <c r="M8030" s="4">
        <v>0</v>
      </c>
      <c r="N8030" s="4">
        <v>0</v>
      </c>
      <c r="O8030" s="4">
        <v>9838</v>
      </c>
      <c r="P8030" s="4">
        <v>11034</v>
      </c>
      <c r="Q8030" s="4">
        <v>12088</v>
      </c>
      <c r="R8030" s="4" t="b">
        <f t="shared" si="214"/>
        <v>0</v>
      </c>
      <c r="S8030" s="4">
        <v>0</v>
      </c>
    </row>
    <row r="8031" spans="1:19" ht="14.25" customHeight="1">
      <c r="A8031" s="4" t="s">
        <v>4526</v>
      </c>
      <c r="B8031" s="5"/>
      <c r="C8031" s="4">
        <v>0</v>
      </c>
      <c r="E8031" s="4" t="b">
        <f t="shared" si="213"/>
        <v>0</v>
      </c>
      <c r="F8031" s="4">
        <v>0</v>
      </c>
      <c r="G8031" s="4">
        <v>6202</v>
      </c>
      <c r="H8031" s="6">
        <v>44136</v>
      </c>
      <c r="I8031" s="4" t="s">
        <v>4674</v>
      </c>
      <c r="J8031" s="4" t="s">
        <v>1043</v>
      </c>
      <c r="K8031" s="4">
        <v>11108</v>
      </c>
      <c r="L8031" s="4">
        <v>0</v>
      </c>
      <c r="M8031" s="4">
        <v>0</v>
      </c>
      <c r="N8031" s="4">
        <v>1374</v>
      </c>
      <c r="O8031" s="4">
        <v>0</v>
      </c>
      <c r="P8031" s="4">
        <v>12408</v>
      </c>
      <c r="Q8031" s="4">
        <v>12089</v>
      </c>
      <c r="R8031" s="4" t="b">
        <f t="shared" si="214"/>
        <v>0</v>
      </c>
      <c r="S8031" s="4">
        <v>0</v>
      </c>
    </row>
    <row r="8032" spans="1:19" ht="14.25" customHeight="1">
      <c r="A8032" s="4" t="s">
        <v>4526</v>
      </c>
      <c r="B8032" s="5"/>
      <c r="C8032" s="4">
        <v>0</v>
      </c>
      <c r="E8032" s="4" t="b">
        <f t="shared" si="213"/>
        <v>0</v>
      </c>
      <c r="F8032" s="4">
        <v>0</v>
      </c>
      <c r="G8032" s="4">
        <v>6202</v>
      </c>
      <c r="H8032" s="6">
        <v>44146</v>
      </c>
      <c r="I8032" s="4" t="s">
        <v>4562</v>
      </c>
      <c r="J8032" s="4" t="s">
        <v>40</v>
      </c>
      <c r="K8032" s="4">
        <v>14227</v>
      </c>
      <c r="L8032" s="4">
        <v>0</v>
      </c>
      <c r="M8032" s="4">
        <v>0</v>
      </c>
      <c r="N8032" s="4">
        <v>0</v>
      </c>
      <c r="O8032" s="4">
        <v>10063</v>
      </c>
      <c r="P8032" s="4">
        <v>2345</v>
      </c>
      <c r="Q8032" s="4">
        <v>12090</v>
      </c>
      <c r="R8032" s="4" t="b">
        <f t="shared" si="214"/>
        <v>0</v>
      </c>
      <c r="S8032" s="4">
        <v>0</v>
      </c>
    </row>
    <row r="8033" spans="1:19" ht="14.25" customHeight="1">
      <c r="A8033" s="4" t="s">
        <v>4526</v>
      </c>
      <c r="B8033" s="5"/>
      <c r="C8033" s="4">
        <v>0</v>
      </c>
      <c r="E8033" s="4" t="b">
        <f t="shared" si="213"/>
        <v>0</v>
      </c>
      <c r="F8033" s="4">
        <v>0</v>
      </c>
      <c r="G8033" s="4">
        <v>6202</v>
      </c>
      <c r="H8033" s="6">
        <v>44166</v>
      </c>
      <c r="I8033" s="4" t="s">
        <v>4675</v>
      </c>
      <c r="J8033" s="4" t="s">
        <v>1043</v>
      </c>
      <c r="K8033" s="4">
        <v>11188</v>
      </c>
      <c r="L8033" s="4">
        <v>0</v>
      </c>
      <c r="M8033" s="4">
        <v>0</v>
      </c>
      <c r="N8033" s="4">
        <v>1760</v>
      </c>
      <c r="O8033" s="4">
        <v>0</v>
      </c>
      <c r="P8033" s="4">
        <v>4105</v>
      </c>
      <c r="Q8033" s="4">
        <v>12091</v>
      </c>
      <c r="R8033" s="4" t="b">
        <f t="shared" si="214"/>
        <v>0</v>
      </c>
      <c r="S8033" s="4">
        <v>0</v>
      </c>
    </row>
    <row r="8034" spans="1:19" ht="14.25" customHeight="1">
      <c r="A8034" s="4" t="s">
        <v>4526</v>
      </c>
      <c r="B8034" s="5"/>
      <c r="C8034" s="4">
        <v>0</v>
      </c>
      <c r="E8034" s="4" t="b">
        <f t="shared" si="213"/>
        <v>0</v>
      </c>
      <c r="F8034" s="4">
        <v>0</v>
      </c>
      <c r="G8034" s="4">
        <v>6202</v>
      </c>
      <c r="H8034" s="6">
        <v>44176</v>
      </c>
      <c r="I8034" s="4" t="s">
        <v>4574</v>
      </c>
      <c r="J8034" s="4" t="s">
        <v>40</v>
      </c>
      <c r="K8034" s="4">
        <v>14302</v>
      </c>
      <c r="L8034" s="4">
        <v>0</v>
      </c>
      <c r="M8034" s="4">
        <v>0</v>
      </c>
      <c r="N8034" s="4">
        <v>0</v>
      </c>
      <c r="O8034" s="4">
        <v>971</v>
      </c>
      <c r="P8034" s="4">
        <v>3134</v>
      </c>
      <c r="Q8034" s="4">
        <v>12092</v>
      </c>
      <c r="R8034" s="4" t="b">
        <f t="shared" si="214"/>
        <v>0</v>
      </c>
      <c r="S8034" s="4">
        <v>0</v>
      </c>
    </row>
    <row r="8035" spans="1:19" ht="14.25" customHeight="1">
      <c r="A8035" s="4" t="s">
        <v>4526</v>
      </c>
      <c r="B8035" s="5"/>
      <c r="C8035" s="4">
        <v>0</v>
      </c>
      <c r="E8035" s="4" t="b">
        <f t="shared" si="213"/>
        <v>0</v>
      </c>
      <c r="F8035" s="4">
        <v>0</v>
      </c>
      <c r="G8035" s="4">
        <v>6202</v>
      </c>
      <c r="H8035" s="6">
        <v>44176</v>
      </c>
      <c r="I8035" s="4" t="s">
        <v>4575</v>
      </c>
      <c r="J8035" s="4" t="s">
        <v>40</v>
      </c>
      <c r="K8035" s="4">
        <v>14302</v>
      </c>
      <c r="L8035" s="4">
        <v>0</v>
      </c>
      <c r="M8035" s="4">
        <v>0</v>
      </c>
      <c r="N8035" s="4">
        <v>0</v>
      </c>
      <c r="O8035" s="4">
        <v>1374</v>
      </c>
      <c r="P8035" s="4">
        <v>1760</v>
      </c>
      <c r="Q8035" s="4">
        <v>12093</v>
      </c>
      <c r="R8035" s="4" t="b">
        <f t="shared" si="214"/>
        <v>0</v>
      </c>
      <c r="S8035" s="4">
        <v>0</v>
      </c>
    </row>
    <row r="8036" spans="1:19" ht="14.25" customHeight="1">
      <c r="A8036" s="4" t="s">
        <v>4526</v>
      </c>
      <c r="B8036" s="5" t="s">
        <v>4676</v>
      </c>
      <c r="C8036" s="4">
        <v>0</v>
      </c>
      <c r="D8036" s="4" t="s">
        <v>4676</v>
      </c>
      <c r="E8036" s="4" t="b">
        <f t="shared" si="213"/>
        <v>0</v>
      </c>
      <c r="F8036" s="4">
        <v>0</v>
      </c>
      <c r="G8036" s="4">
        <v>6202</v>
      </c>
      <c r="H8036" s="3" t="s">
        <v>21</v>
      </c>
      <c r="K8036" s="4">
        <v>0</v>
      </c>
      <c r="L8036" s="4">
        <v>0</v>
      </c>
      <c r="M8036" s="4">
        <v>0</v>
      </c>
      <c r="N8036" s="4">
        <v>28727</v>
      </c>
      <c r="O8036" s="4">
        <v>26967</v>
      </c>
      <c r="P8036" s="4">
        <v>1760</v>
      </c>
      <c r="Q8036" s="4">
        <v>12094</v>
      </c>
      <c r="R8036" s="4" t="b">
        <f t="shared" si="214"/>
        <v>0</v>
      </c>
      <c r="S8036" s="4">
        <v>0</v>
      </c>
    </row>
    <row r="8037" spans="1:19" ht="14.25" customHeight="1">
      <c r="A8037" s="4" t="s">
        <v>4526</v>
      </c>
      <c r="B8037" s="5" t="s">
        <v>598</v>
      </c>
      <c r="C8037" s="4">
        <v>0</v>
      </c>
      <c r="D8037" s="4" t="s">
        <v>598</v>
      </c>
      <c r="E8037" s="4" t="b">
        <f t="shared" si="213"/>
        <v>0</v>
      </c>
      <c r="F8037" s="4">
        <v>4791500</v>
      </c>
      <c r="G8037" s="4">
        <v>6302</v>
      </c>
      <c r="H8037" s="3" t="s">
        <v>21</v>
      </c>
      <c r="K8037" s="4">
        <v>0</v>
      </c>
      <c r="L8037" s="4">
        <v>0</v>
      </c>
      <c r="M8037" s="4">
        <v>1678476</v>
      </c>
      <c r="N8037" s="4">
        <v>0</v>
      </c>
      <c r="O8037" s="4">
        <v>0</v>
      </c>
      <c r="P8037" s="4">
        <v>4791500</v>
      </c>
      <c r="Q8037" s="4">
        <v>12097</v>
      </c>
      <c r="R8037" s="4" t="b">
        <f t="shared" si="214"/>
        <v>0</v>
      </c>
      <c r="S8037" s="4">
        <v>0</v>
      </c>
    </row>
    <row r="8038" spans="1:19" ht="14.25" customHeight="1">
      <c r="A8038" s="4" t="s">
        <v>4526</v>
      </c>
      <c r="B8038" s="5"/>
      <c r="C8038" s="4">
        <v>0</v>
      </c>
      <c r="E8038" s="4" t="b">
        <f t="shared" si="213"/>
        <v>0</v>
      </c>
      <c r="F8038" s="4">
        <v>0</v>
      </c>
      <c r="G8038" s="4">
        <v>6302</v>
      </c>
      <c r="H8038" s="6">
        <v>43831</v>
      </c>
      <c r="I8038" s="4" t="s">
        <v>4677</v>
      </c>
      <c r="J8038" s="4" t="s">
        <v>1043</v>
      </c>
      <c r="K8038" s="4">
        <v>10310</v>
      </c>
      <c r="L8038" s="4">
        <v>0</v>
      </c>
      <c r="M8038" s="4">
        <v>0</v>
      </c>
      <c r="N8038" s="4">
        <v>0</v>
      </c>
      <c r="O8038" s="4">
        <v>0</v>
      </c>
      <c r="P8038" s="4">
        <v>4791500</v>
      </c>
      <c r="Q8038" s="4">
        <v>12098</v>
      </c>
      <c r="R8038" s="4" t="b">
        <f t="shared" si="214"/>
        <v>0</v>
      </c>
      <c r="S8038" s="4">
        <v>0</v>
      </c>
    </row>
    <row r="8039" spans="1:19" ht="14.25" customHeight="1">
      <c r="A8039" s="4" t="s">
        <v>4526</v>
      </c>
      <c r="B8039" s="5"/>
      <c r="C8039" s="4">
        <v>0</v>
      </c>
      <c r="E8039" s="4" t="b">
        <f t="shared" si="213"/>
        <v>0</v>
      </c>
      <c r="F8039" s="4">
        <v>0</v>
      </c>
      <c r="G8039" s="4">
        <v>6302</v>
      </c>
      <c r="H8039" s="6">
        <v>43862</v>
      </c>
      <c r="I8039" s="4" t="s">
        <v>4678</v>
      </c>
      <c r="J8039" s="4" t="s">
        <v>1043</v>
      </c>
      <c r="K8039" s="4">
        <v>10390</v>
      </c>
      <c r="L8039" s="4">
        <v>0</v>
      </c>
      <c r="M8039" s="4">
        <v>0</v>
      </c>
      <c r="N8039" s="4">
        <v>0</v>
      </c>
      <c r="O8039" s="4">
        <v>0</v>
      </c>
      <c r="P8039" s="4">
        <v>4791500</v>
      </c>
      <c r="Q8039" s="4">
        <v>12099</v>
      </c>
      <c r="R8039" s="4" t="b">
        <f t="shared" si="214"/>
        <v>0</v>
      </c>
      <c r="S8039" s="4">
        <v>0</v>
      </c>
    </row>
    <row r="8040" spans="1:19" ht="14.25" customHeight="1">
      <c r="A8040" s="4" t="s">
        <v>4526</v>
      </c>
      <c r="B8040" s="5"/>
      <c r="C8040" s="4">
        <v>0</v>
      </c>
      <c r="E8040" s="4" t="b">
        <f t="shared" si="213"/>
        <v>0</v>
      </c>
      <c r="F8040" s="4">
        <v>0</v>
      </c>
      <c r="G8040" s="4">
        <v>6302</v>
      </c>
      <c r="H8040" s="6">
        <v>43891</v>
      </c>
      <c r="I8040" s="4" t="s">
        <v>4679</v>
      </c>
      <c r="J8040" s="4" t="s">
        <v>1043</v>
      </c>
      <c r="K8040" s="4">
        <v>10470</v>
      </c>
      <c r="L8040" s="4">
        <v>0</v>
      </c>
      <c r="M8040" s="4">
        <v>0</v>
      </c>
      <c r="N8040" s="4">
        <v>0</v>
      </c>
      <c r="O8040" s="4">
        <v>0</v>
      </c>
      <c r="P8040" s="4">
        <v>4791500</v>
      </c>
      <c r="Q8040" s="4">
        <v>12100</v>
      </c>
      <c r="R8040" s="4" t="b">
        <f t="shared" si="214"/>
        <v>0</v>
      </c>
      <c r="S8040" s="4">
        <v>0</v>
      </c>
    </row>
    <row r="8041" spans="1:19" ht="14.25" customHeight="1">
      <c r="A8041" s="4" t="s">
        <v>4526</v>
      </c>
      <c r="B8041" s="5"/>
      <c r="C8041" s="4">
        <v>0</v>
      </c>
      <c r="E8041" s="4" t="b">
        <f t="shared" si="213"/>
        <v>0</v>
      </c>
      <c r="F8041" s="4">
        <v>0</v>
      </c>
      <c r="G8041" s="4">
        <v>6302</v>
      </c>
      <c r="H8041" s="6">
        <v>43922</v>
      </c>
      <c r="I8041" s="4" t="s">
        <v>4680</v>
      </c>
      <c r="J8041" s="4" t="s">
        <v>1043</v>
      </c>
      <c r="K8041" s="4">
        <v>10550</v>
      </c>
      <c r="L8041" s="4">
        <v>0</v>
      </c>
      <c r="M8041" s="4">
        <v>0</v>
      </c>
      <c r="N8041" s="4">
        <v>0</v>
      </c>
      <c r="O8041" s="4">
        <v>0</v>
      </c>
      <c r="P8041" s="4">
        <v>4791500</v>
      </c>
      <c r="Q8041" s="4">
        <v>12101</v>
      </c>
      <c r="R8041" s="4" t="b">
        <f t="shared" si="214"/>
        <v>0</v>
      </c>
      <c r="S8041" s="4">
        <v>0</v>
      </c>
    </row>
    <row r="8042" spans="1:19" ht="14.25" customHeight="1">
      <c r="A8042" s="4" t="s">
        <v>4526</v>
      </c>
      <c r="B8042" s="5"/>
      <c r="C8042" s="4">
        <v>0</v>
      </c>
      <c r="E8042" s="4" t="b">
        <f t="shared" si="213"/>
        <v>0</v>
      </c>
      <c r="F8042" s="4">
        <v>0</v>
      </c>
      <c r="G8042" s="4">
        <v>6302</v>
      </c>
      <c r="H8042" s="6">
        <v>43952</v>
      </c>
      <c r="I8042" s="4" t="s">
        <v>4681</v>
      </c>
      <c r="J8042" s="4" t="s">
        <v>1043</v>
      </c>
      <c r="K8042" s="4">
        <v>10630</v>
      </c>
      <c r="L8042" s="4">
        <v>0</v>
      </c>
      <c r="M8042" s="4">
        <v>0</v>
      </c>
      <c r="N8042" s="4">
        <v>0</v>
      </c>
      <c r="O8042" s="4">
        <v>0</v>
      </c>
      <c r="P8042" s="4">
        <v>4791500</v>
      </c>
      <c r="Q8042" s="4">
        <v>12102</v>
      </c>
      <c r="R8042" s="4" t="b">
        <f t="shared" si="214"/>
        <v>0</v>
      </c>
      <c r="S8042" s="4">
        <v>0</v>
      </c>
    </row>
    <row r="8043" spans="1:19" ht="14.25" customHeight="1">
      <c r="A8043" s="4" t="s">
        <v>4526</v>
      </c>
      <c r="B8043" s="5"/>
      <c r="C8043" s="4">
        <v>0</v>
      </c>
      <c r="E8043" s="4" t="b">
        <f t="shared" si="213"/>
        <v>0</v>
      </c>
      <c r="F8043" s="4">
        <v>0</v>
      </c>
      <c r="G8043" s="4">
        <v>6302</v>
      </c>
      <c r="H8043" s="6">
        <v>43983</v>
      </c>
      <c r="I8043" s="4" t="s">
        <v>4682</v>
      </c>
      <c r="J8043" s="4" t="s">
        <v>1043</v>
      </c>
      <c r="K8043" s="4">
        <v>10710</v>
      </c>
      <c r="L8043" s="4">
        <v>0</v>
      </c>
      <c r="M8043" s="4">
        <v>0</v>
      </c>
      <c r="N8043" s="4">
        <v>0</v>
      </c>
      <c r="O8043" s="4">
        <v>0</v>
      </c>
      <c r="P8043" s="4">
        <v>4791500</v>
      </c>
      <c r="Q8043" s="4">
        <v>12103</v>
      </c>
      <c r="R8043" s="4" t="b">
        <f t="shared" si="214"/>
        <v>0</v>
      </c>
      <c r="S8043" s="4">
        <v>0</v>
      </c>
    </row>
    <row r="8044" spans="1:19" ht="14.25" customHeight="1">
      <c r="A8044" s="4" t="s">
        <v>4526</v>
      </c>
      <c r="B8044" s="5"/>
      <c r="C8044" s="4">
        <v>0</v>
      </c>
      <c r="E8044" s="4" t="b">
        <f t="shared" si="213"/>
        <v>0</v>
      </c>
      <c r="F8044" s="4">
        <v>0</v>
      </c>
      <c r="G8044" s="4">
        <v>6302</v>
      </c>
      <c r="H8044" s="6">
        <v>44012</v>
      </c>
      <c r="I8044" s="4" t="s">
        <v>4683</v>
      </c>
      <c r="J8044" s="4" t="s">
        <v>1266</v>
      </c>
      <c r="K8044" s="4">
        <v>580</v>
      </c>
      <c r="L8044" s="4">
        <v>0</v>
      </c>
      <c r="M8044" s="4">
        <v>0</v>
      </c>
      <c r="N8044" s="4">
        <v>0</v>
      </c>
      <c r="O8044" s="4">
        <v>75234</v>
      </c>
      <c r="P8044" s="4">
        <v>4716266</v>
      </c>
      <c r="Q8044" s="4">
        <v>12104</v>
      </c>
      <c r="R8044" s="4" t="b">
        <f t="shared" si="214"/>
        <v>0</v>
      </c>
      <c r="S8044" s="4">
        <v>0</v>
      </c>
    </row>
    <row r="8045" spans="1:19" ht="14.25" customHeight="1">
      <c r="A8045" s="4" t="s">
        <v>4526</v>
      </c>
      <c r="B8045" s="5"/>
      <c r="C8045" s="4">
        <v>0</v>
      </c>
      <c r="E8045" s="4" t="b">
        <f t="shared" si="213"/>
        <v>0</v>
      </c>
      <c r="F8045" s="4">
        <v>0</v>
      </c>
      <c r="G8045" s="4">
        <v>6302</v>
      </c>
      <c r="H8045" s="6">
        <v>44012</v>
      </c>
      <c r="I8045" s="4" t="s">
        <v>4684</v>
      </c>
      <c r="J8045" s="4" t="s">
        <v>1266</v>
      </c>
      <c r="K8045" s="4">
        <v>580</v>
      </c>
      <c r="L8045" s="4">
        <v>0</v>
      </c>
      <c r="M8045" s="4">
        <v>0</v>
      </c>
      <c r="N8045" s="4">
        <v>0</v>
      </c>
      <c r="O8045" s="4">
        <v>78810</v>
      </c>
      <c r="P8045" s="4">
        <v>4637456</v>
      </c>
      <c r="Q8045" s="4">
        <v>12105</v>
      </c>
      <c r="R8045" s="4" t="b">
        <f t="shared" si="214"/>
        <v>0</v>
      </c>
      <c r="S8045" s="4">
        <v>0</v>
      </c>
    </row>
    <row r="8046" spans="1:19" ht="14.25" customHeight="1">
      <c r="A8046" s="4" t="s">
        <v>4526</v>
      </c>
      <c r="B8046" s="5"/>
      <c r="C8046" s="4">
        <v>0</v>
      </c>
      <c r="E8046" s="4" t="b">
        <f t="shared" si="213"/>
        <v>0</v>
      </c>
      <c r="F8046" s="4">
        <v>0</v>
      </c>
      <c r="G8046" s="4">
        <v>6302</v>
      </c>
      <c r="H8046" s="6">
        <v>44013</v>
      </c>
      <c r="I8046" s="4" t="s">
        <v>4685</v>
      </c>
      <c r="J8046" s="4" t="s">
        <v>1043</v>
      </c>
      <c r="K8046" s="4">
        <v>10790</v>
      </c>
      <c r="L8046" s="4">
        <v>0</v>
      </c>
      <c r="M8046" s="4">
        <v>0</v>
      </c>
      <c r="N8046" s="4">
        <v>0</v>
      </c>
      <c r="O8046" s="4">
        <v>0</v>
      </c>
      <c r="P8046" s="4">
        <v>4637456</v>
      </c>
      <c r="Q8046" s="4">
        <v>12106</v>
      </c>
      <c r="R8046" s="4" t="b">
        <f t="shared" si="214"/>
        <v>0</v>
      </c>
      <c r="S8046" s="4">
        <v>0</v>
      </c>
    </row>
    <row r="8047" spans="1:19" ht="14.25" customHeight="1">
      <c r="A8047" s="4" t="s">
        <v>4526</v>
      </c>
      <c r="B8047" s="5"/>
      <c r="C8047" s="4">
        <v>0</v>
      </c>
      <c r="E8047" s="4" t="b">
        <f t="shared" si="213"/>
        <v>0</v>
      </c>
      <c r="F8047" s="4">
        <v>0</v>
      </c>
      <c r="G8047" s="4">
        <v>6302</v>
      </c>
      <c r="H8047" s="6">
        <v>44044</v>
      </c>
      <c r="I8047" s="4" t="s">
        <v>4686</v>
      </c>
      <c r="J8047" s="4" t="s">
        <v>1043</v>
      </c>
      <c r="K8047" s="4">
        <v>10870</v>
      </c>
      <c r="L8047" s="4">
        <v>0</v>
      </c>
      <c r="M8047" s="4">
        <v>0</v>
      </c>
      <c r="N8047" s="4">
        <v>0</v>
      </c>
      <c r="O8047" s="4">
        <v>0</v>
      </c>
      <c r="P8047" s="4">
        <v>4637456</v>
      </c>
      <c r="Q8047" s="4">
        <v>12107</v>
      </c>
      <c r="R8047" s="4" t="b">
        <f t="shared" si="214"/>
        <v>0</v>
      </c>
      <c r="S8047" s="4">
        <v>0</v>
      </c>
    </row>
    <row r="8048" spans="1:19" ht="14.25" customHeight="1">
      <c r="A8048" s="4" t="s">
        <v>4526</v>
      </c>
      <c r="B8048" s="5"/>
      <c r="C8048" s="4">
        <v>0</v>
      </c>
      <c r="E8048" s="4" t="b">
        <f t="shared" si="213"/>
        <v>0</v>
      </c>
      <c r="F8048" s="4">
        <v>0</v>
      </c>
      <c r="G8048" s="4">
        <v>6302</v>
      </c>
      <c r="H8048" s="6">
        <v>44075</v>
      </c>
      <c r="I8048" s="4" t="s">
        <v>4687</v>
      </c>
      <c r="J8048" s="4" t="s">
        <v>1043</v>
      </c>
      <c r="K8048" s="4">
        <v>10950</v>
      </c>
      <c r="L8048" s="4">
        <v>0</v>
      </c>
      <c r="M8048" s="4">
        <v>0</v>
      </c>
      <c r="N8048" s="4">
        <v>0</v>
      </c>
      <c r="O8048" s="4">
        <v>0</v>
      </c>
      <c r="P8048" s="4">
        <v>4637456</v>
      </c>
      <c r="Q8048" s="4">
        <v>12108</v>
      </c>
      <c r="R8048" s="4" t="b">
        <f t="shared" si="214"/>
        <v>0</v>
      </c>
      <c r="S8048" s="4">
        <v>0</v>
      </c>
    </row>
    <row r="8049" spans="1:19" ht="14.25" customHeight="1">
      <c r="A8049" s="4" t="s">
        <v>4526</v>
      </c>
      <c r="B8049" s="5"/>
      <c r="C8049" s="4">
        <v>0</v>
      </c>
      <c r="E8049" s="4" t="b">
        <f t="shared" si="213"/>
        <v>0</v>
      </c>
      <c r="F8049" s="4">
        <v>0</v>
      </c>
      <c r="G8049" s="4">
        <v>6302</v>
      </c>
      <c r="H8049" s="6">
        <v>44105</v>
      </c>
      <c r="I8049" s="4" t="s">
        <v>4688</v>
      </c>
      <c r="J8049" s="4" t="s">
        <v>1043</v>
      </c>
      <c r="K8049" s="4">
        <v>11030</v>
      </c>
      <c r="L8049" s="4">
        <v>0</v>
      </c>
      <c r="M8049" s="4">
        <v>0</v>
      </c>
      <c r="N8049" s="4">
        <v>0</v>
      </c>
      <c r="O8049" s="4">
        <v>0</v>
      </c>
      <c r="P8049" s="4">
        <v>4637456</v>
      </c>
      <c r="Q8049" s="4">
        <v>12109</v>
      </c>
      <c r="R8049" s="4" t="b">
        <f t="shared" si="214"/>
        <v>0</v>
      </c>
      <c r="S8049" s="4">
        <v>0</v>
      </c>
    </row>
    <row r="8050" spans="1:19" ht="14.25" customHeight="1">
      <c r="A8050" s="4" t="s">
        <v>4526</v>
      </c>
      <c r="B8050" s="5"/>
      <c r="C8050" s="4">
        <v>0</v>
      </c>
      <c r="E8050" s="4" t="b">
        <f t="shared" si="213"/>
        <v>0</v>
      </c>
      <c r="F8050" s="4">
        <v>0</v>
      </c>
      <c r="G8050" s="4">
        <v>6302</v>
      </c>
      <c r="H8050" s="6">
        <v>44136</v>
      </c>
      <c r="I8050" s="4" t="s">
        <v>4689</v>
      </c>
      <c r="J8050" s="4" t="s">
        <v>1043</v>
      </c>
      <c r="K8050" s="4">
        <v>11110</v>
      </c>
      <c r="L8050" s="4">
        <v>0</v>
      </c>
      <c r="M8050" s="4">
        <v>0</v>
      </c>
      <c r="N8050" s="4">
        <v>0</v>
      </c>
      <c r="O8050" s="4">
        <v>0</v>
      </c>
      <c r="P8050" s="4">
        <v>4637456</v>
      </c>
      <c r="Q8050" s="4">
        <v>12110</v>
      </c>
      <c r="R8050" s="4" t="b">
        <f t="shared" si="214"/>
        <v>0</v>
      </c>
      <c r="S8050" s="4">
        <v>0</v>
      </c>
    </row>
    <row r="8051" spans="1:19" ht="14.25" customHeight="1">
      <c r="A8051" s="4" t="s">
        <v>4526</v>
      </c>
      <c r="B8051" s="5"/>
      <c r="C8051" s="4">
        <v>0</v>
      </c>
      <c r="E8051" s="4" t="b">
        <f t="shared" si="213"/>
        <v>0</v>
      </c>
      <c r="F8051" s="4">
        <v>0</v>
      </c>
      <c r="G8051" s="4">
        <v>6302</v>
      </c>
      <c r="H8051" s="6">
        <v>44166</v>
      </c>
      <c r="I8051" s="4" t="s">
        <v>4690</v>
      </c>
      <c r="J8051" s="4" t="s">
        <v>1043</v>
      </c>
      <c r="K8051" s="4">
        <v>11190</v>
      </c>
      <c r="L8051" s="4">
        <v>0</v>
      </c>
      <c r="M8051" s="4">
        <v>0</v>
      </c>
      <c r="N8051" s="4">
        <v>0</v>
      </c>
      <c r="O8051" s="4">
        <v>0</v>
      </c>
      <c r="P8051" s="4">
        <v>4637456</v>
      </c>
      <c r="Q8051" s="4">
        <v>12111</v>
      </c>
      <c r="R8051" s="4" t="b">
        <f t="shared" si="214"/>
        <v>0</v>
      </c>
      <c r="S8051" s="4">
        <v>0</v>
      </c>
    </row>
    <row r="8052" spans="1:19" ht="14.25" customHeight="1">
      <c r="A8052" s="4" t="s">
        <v>4526</v>
      </c>
      <c r="B8052" s="5"/>
      <c r="C8052" s="4">
        <v>0</v>
      </c>
      <c r="E8052" s="4" t="b">
        <f t="shared" si="213"/>
        <v>0</v>
      </c>
      <c r="F8052" s="4">
        <v>0</v>
      </c>
      <c r="G8052" s="4">
        <v>6302</v>
      </c>
      <c r="H8052" s="6">
        <v>44172</v>
      </c>
      <c r="I8052" s="4" t="s">
        <v>4691</v>
      </c>
      <c r="J8052" s="4" t="s">
        <v>40</v>
      </c>
      <c r="K8052" s="4">
        <v>14291</v>
      </c>
      <c r="L8052" s="4">
        <v>0</v>
      </c>
      <c r="M8052" s="4">
        <v>0</v>
      </c>
      <c r="N8052" s="4">
        <v>0</v>
      </c>
      <c r="O8052" s="4">
        <v>82386</v>
      </c>
      <c r="P8052" s="4">
        <v>4555070</v>
      </c>
      <c r="Q8052" s="4">
        <v>12112</v>
      </c>
      <c r="R8052" s="4" t="b">
        <f t="shared" si="214"/>
        <v>0</v>
      </c>
      <c r="S8052" s="4">
        <v>0</v>
      </c>
    </row>
    <row r="8053" spans="1:19" ht="14.25" customHeight="1">
      <c r="A8053" s="4" t="s">
        <v>4526</v>
      </c>
      <c r="B8053" s="5"/>
      <c r="C8053" s="4">
        <v>0</v>
      </c>
      <c r="E8053" s="4" t="b">
        <f t="shared" si="213"/>
        <v>0</v>
      </c>
      <c r="F8053" s="4">
        <v>0</v>
      </c>
      <c r="G8053" s="4">
        <v>6302</v>
      </c>
      <c r="H8053" s="6">
        <v>44195</v>
      </c>
      <c r="I8053" s="4" t="s">
        <v>4692</v>
      </c>
      <c r="J8053" s="4" t="s">
        <v>1266</v>
      </c>
      <c r="K8053" s="4">
        <v>585</v>
      </c>
      <c r="L8053" s="4">
        <v>0</v>
      </c>
      <c r="M8053" s="4">
        <v>0</v>
      </c>
      <c r="N8053" s="4">
        <v>0</v>
      </c>
      <c r="O8053" s="4">
        <v>85962</v>
      </c>
      <c r="P8053" s="4">
        <v>4469108</v>
      </c>
      <c r="Q8053" s="4">
        <v>12113</v>
      </c>
      <c r="R8053" s="4" t="b">
        <f t="shared" si="214"/>
        <v>0</v>
      </c>
      <c r="S8053" s="4">
        <v>0</v>
      </c>
    </row>
    <row r="8054" spans="1:19" ht="14.25" customHeight="1">
      <c r="A8054" s="4" t="s">
        <v>4526</v>
      </c>
      <c r="B8054" s="5"/>
      <c r="C8054" s="4">
        <v>0</v>
      </c>
      <c r="E8054" s="4" t="b">
        <f t="shared" si="213"/>
        <v>0</v>
      </c>
      <c r="F8054" s="4">
        <v>0</v>
      </c>
      <c r="G8054" s="4">
        <v>6302</v>
      </c>
      <c r="H8054" s="6">
        <v>44195</v>
      </c>
      <c r="I8054" s="4" t="s">
        <v>4693</v>
      </c>
      <c r="J8054" s="4" t="s">
        <v>1266</v>
      </c>
      <c r="K8054" s="4">
        <v>585</v>
      </c>
      <c r="L8054" s="4">
        <v>0</v>
      </c>
      <c r="M8054" s="4">
        <v>0</v>
      </c>
      <c r="N8054" s="4">
        <v>0</v>
      </c>
      <c r="O8054" s="4">
        <v>89278</v>
      </c>
      <c r="P8054" s="4">
        <v>4379830</v>
      </c>
      <c r="Q8054" s="4">
        <v>12114</v>
      </c>
      <c r="R8054" s="4" t="b">
        <f t="shared" si="214"/>
        <v>0</v>
      </c>
      <c r="S8054" s="4">
        <v>0</v>
      </c>
    </row>
    <row r="8055" spans="1:19" ht="14.25" customHeight="1">
      <c r="A8055" s="4" t="s">
        <v>4526</v>
      </c>
      <c r="B8055" s="5"/>
      <c r="C8055" s="4">
        <v>0</v>
      </c>
      <c r="E8055" s="4" t="b">
        <f t="shared" si="213"/>
        <v>0</v>
      </c>
      <c r="F8055" s="4">
        <v>0</v>
      </c>
      <c r="G8055" s="4">
        <v>6302</v>
      </c>
      <c r="H8055" s="6">
        <v>44195</v>
      </c>
      <c r="I8055" s="4" t="s">
        <v>4694</v>
      </c>
      <c r="J8055" s="4" t="s">
        <v>1266</v>
      </c>
      <c r="K8055" s="4">
        <v>585</v>
      </c>
      <c r="L8055" s="4">
        <v>0</v>
      </c>
      <c r="M8055" s="4">
        <v>0</v>
      </c>
      <c r="N8055" s="4">
        <v>0</v>
      </c>
      <c r="O8055" s="4">
        <v>104821</v>
      </c>
      <c r="P8055" s="4">
        <v>4275009</v>
      </c>
      <c r="Q8055" s="4">
        <v>12115</v>
      </c>
      <c r="R8055" s="4" t="b">
        <f t="shared" si="214"/>
        <v>0</v>
      </c>
      <c r="S8055" s="4">
        <v>0</v>
      </c>
    </row>
    <row r="8056" spans="1:19" ht="14.25" customHeight="1">
      <c r="A8056" s="4" t="s">
        <v>4526</v>
      </c>
      <c r="B8056" s="5"/>
      <c r="C8056" s="4">
        <v>0</v>
      </c>
      <c r="E8056" s="4" t="b">
        <f t="shared" si="213"/>
        <v>0</v>
      </c>
      <c r="F8056" s="4">
        <v>0</v>
      </c>
      <c r="G8056" s="4">
        <v>6302</v>
      </c>
      <c r="H8056" s="6">
        <v>44195</v>
      </c>
      <c r="I8056" s="4" t="s">
        <v>4695</v>
      </c>
      <c r="J8056" s="4" t="s">
        <v>1266</v>
      </c>
      <c r="K8056" s="4">
        <v>585</v>
      </c>
      <c r="L8056" s="4">
        <v>0</v>
      </c>
      <c r="M8056" s="4">
        <v>0</v>
      </c>
      <c r="N8056" s="4">
        <v>0</v>
      </c>
      <c r="O8056" s="4">
        <v>72393</v>
      </c>
      <c r="P8056" s="4">
        <v>4202616</v>
      </c>
      <c r="Q8056" s="4">
        <v>12116</v>
      </c>
      <c r="R8056" s="4" t="b">
        <f t="shared" si="214"/>
        <v>0</v>
      </c>
      <c r="S8056" s="4">
        <v>0</v>
      </c>
    </row>
    <row r="8057" spans="1:19" ht="14.25" customHeight="1">
      <c r="A8057" s="4" t="s">
        <v>4526</v>
      </c>
      <c r="B8057" s="5"/>
      <c r="C8057" s="4">
        <v>0</v>
      </c>
      <c r="E8057" s="4" t="b">
        <f t="shared" si="213"/>
        <v>0</v>
      </c>
      <c r="F8057" s="4">
        <v>0</v>
      </c>
      <c r="G8057" s="4">
        <v>6302</v>
      </c>
      <c r="H8057" s="6">
        <v>44195</v>
      </c>
      <c r="I8057" s="4" t="s">
        <v>4696</v>
      </c>
      <c r="J8057" s="4" t="s">
        <v>1266</v>
      </c>
      <c r="K8057" s="4">
        <v>585</v>
      </c>
      <c r="L8057" s="4">
        <v>0</v>
      </c>
      <c r="M8057" s="4">
        <v>0</v>
      </c>
      <c r="N8057" s="4">
        <v>0</v>
      </c>
      <c r="O8057" s="4">
        <v>75266</v>
      </c>
      <c r="P8057" s="4">
        <v>4127350</v>
      </c>
      <c r="Q8057" s="4">
        <v>12117</v>
      </c>
      <c r="R8057" s="4" t="b">
        <f t="shared" si="214"/>
        <v>0</v>
      </c>
      <c r="S8057" s="4">
        <v>0</v>
      </c>
    </row>
    <row r="8058" spans="1:19" ht="14.25" customHeight="1">
      <c r="A8058" s="4" t="s">
        <v>4526</v>
      </c>
      <c r="B8058" s="5"/>
      <c r="C8058" s="4">
        <v>0</v>
      </c>
      <c r="E8058" s="4" t="b">
        <f t="shared" si="213"/>
        <v>0</v>
      </c>
      <c r="F8058" s="4">
        <v>0</v>
      </c>
      <c r="G8058" s="4">
        <v>6302</v>
      </c>
      <c r="H8058" s="6">
        <v>44195</v>
      </c>
      <c r="I8058" s="4" t="s">
        <v>4697</v>
      </c>
      <c r="J8058" s="4" t="s">
        <v>1266</v>
      </c>
      <c r="K8058" s="4">
        <v>585</v>
      </c>
      <c r="L8058" s="4">
        <v>0</v>
      </c>
      <c r="M8058" s="4">
        <v>0</v>
      </c>
      <c r="N8058" s="4">
        <v>0</v>
      </c>
      <c r="O8058" s="4">
        <v>78139</v>
      </c>
      <c r="P8058" s="4">
        <v>4049211</v>
      </c>
      <c r="Q8058" s="4">
        <v>12118</v>
      </c>
      <c r="R8058" s="4" t="b">
        <f t="shared" si="214"/>
        <v>0</v>
      </c>
      <c r="S8058" s="4">
        <v>0</v>
      </c>
    </row>
    <row r="8059" spans="1:19" ht="14.25" customHeight="1">
      <c r="A8059" s="4" t="s">
        <v>4526</v>
      </c>
      <c r="B8059" s="5"/>
      <c r="C8059" s="4">
        <v>0</v>
      </c>
      <c r="E8059" s="4" t="b">
        <f t="shared" si="213"/>
        <v>0</v>
      </c>
      <c r="F8059" s="4">
        <v>0</v>
      </c>
      <c r="G8059" s="4">
        <v>6302</v>
      </c>
      <c r="H8059" s="6">
        <v>44195</v>
      </c>
      <c r="I8059" s="4" t="s">
        <v>4698</v>
      </c>
      <c r="J8059" s="4" t="s">
        <v>1266</v>
      </c>
      <c r="K8059" s="4">
        <v>585</v>
      </c>
      <c r="L8059" s="4">
        <v>0</v>
      </c>
      <c r="M8059" s="4">
        <v>0</v>
      </c>
      <c r="N8059" s="4">
        <v>0</v>
      </c>
      <c r="O8059" s="4">
        <v>121643</v>
      </c>
      <c r="P8059" s="4">
        <v>3927568</v>
      </c>
      <c r="Q8059" s="4">
        <v>12119</v>
      </c>
      <c r="R8059" s="4" t="b">
        <f t="shared" si="214"/>
        <v>0</v>
      </c>
      <c r="S8059" s="4">
        <v>0</v>
      </c>
    </row>
    <row r="8060" spans="1:19" ht="14.25" customHeight="1">
      <c r="A8060" s="4" t="s">
        <v>4526</v>
      </c>
      <c r="B8060" s="5"/>
      <c r="C8060" s="4">
        <v>0</v>
      </c>
      <c r="E8060" s="4" t="b">
        <f t="shared" si="213"/>
        <v>0</v>
      </c>
      <c r="F8060" s="4">
        <v>0</v>
      </c>
      <c r="G8060" s="4">
        <v>6302</v>
      </c>
      <c r="H8060" s="6">
        <v>44195</v>
      </c>
      <c r="I8060" s="4" t="s">
        <v>4699</v>
      </c>
      <c r="J8060" s="4" t="s">
        <v>1266</v>
      </c>
      <c r="K8060" s="4">
        <v>585</v>
      </c>
      <c r="L8060" s="4">
        <v>0</v>
      </c>
      <c r="M8060" s="4">
        <v>0</v>
      </c>
      <c r="N8060" s="4">
        <v>0</v>
      </c>
      <c r="O8060" s="4">
        <v>125957</v>
      </c>
      <c r="P8060" s="4">
        <v>3801611</v>
      </c>
      <c r="Q8060" s="4">
        <v>12120</v>
      </c>
      <c r="R8060" s="4" t="b">
        <f t="shared" si="214"/>
        <v>0</v>
      </c>
      <c r="S8060" s="4">
        <v>0</v>
      </c>
    </row>
    <row r="8061" spans="1:19" ht="14.25" customHeight="1">
      <c r="A8061" s="4" t="s">
        <v>4526</v>
      </c>
      <c r="B8061" s="5"/>
      <c r="C8061" s="4">
        <v>0</v>
      </c>
      <c r="E8061" s="4" t="b">
        <f t="shared" si="213"/>
        <v>0</v>
      </c>
      <c r="F8061" s="4">
        <v>0</v>
      </c>
      <c r="G8061" s="4">
        <v>6302</v>
      </c>
      <c r="H8061" s="6">
        <v>44195</v>
      </c>
      <c r="I8061" s="4" t="s">
        <v>4700</v>
      </c>
      <c r="J8061" s="4" t="s">
        <v>1266</v>
      </c>
      <c r="K8061" s="4">
        <v>585</v>
      </c>
      <c r="L8061" s="4">
        <v>0</v>
      </c>
      <c r="M8061" s="4">
        <v>0</v>
      </c>
      <c r="N8061" s="4">
        <v>0</v>
      </c>
      <c r="O8061" s="4">
        <v>130271</v>
      </c>
      <c r="P8061" s="4">
        <v>3671340</v>
      </c>
      <c r="Q8061" s="4">
        <v>12121</v>
      </c>
      <c r="R8061" s="4" t="b">
        <f t="shared" si="214"/>
        <v>0</v>
      </c>
      <c r="S8061" s="4">
        <v>0</v>
      </c>
    </row>
    <row r="8062" spans="1:19" ht="14.25" customHeight="1">
      <c r="A8062" s="4" t="s">
        <v>4526</v>
      </c>
      <c r="B8062" s="5"/>
      <c r="C8062" s="4">
        <v>0</v>
      </c>
      <c r="E8062" s="4" t="b">
        <f t="shared" si="213"/>
        <v>0</v>
      </c>
      <c r="F8062" s="4">
        <v>0</v>
      </c>
      <c r="G8062" s="4">
        <v>6302</v>
      </c>
      <c r="H8062" s="6">
        <v>44195</v>
      </c>
      <c r="I8062" s="4" t="s">
        <v>4701</v>
      </c>
      <c r="J8062" s="4" t="s">
        <v>1266</v>
      </c>
      <c r="K8062" s="4">
        <v>585</v>
      </c>
      <c r="L8062" s="4">
        <v>0</v>
      </c>
      <c r="M8062" s="4">
        <v>0</v>
      </c>
      <c r="N8062" s="4">
        <v>0</v>
      </c>
      <c r="O8062" s="4">
        <v>274754</v>
      </c>
      <c r="P8062" s="4">
        <v>3396586</v>
      </c>
      <c r="Q8062" s="4">
        <v>12122</v>
      </c>
      <c r="R8062" s="4" t="b">
        <f t="shared" si="214"/>
        <v>0</v>
      </c>
      <c r="S8062" s="4">
        <v>0</v>
      </c>
    </row>
    <row r="8063" spans="1:19" ht="14.25" customHeight="1">
      <c r="A8063" s="4" t="s">
        <v>4526</v>
      </c>
      <c r="B8063" s="5"/>
      <c r="C8063" s="4">
        <v>0</v>
      </c>
      <c r="E8063" s="4" t="b">
        <f t="shared" si="213"/>
        <v>0</v>
      </c>
      <c r="F8063" s="4">
        <v>0</v>
      </c>
      <c r="G8063" s="4">
        <v>6302</v>
      </c>
      <c r="H8063" s="6">
        <v>44195</v>
      </c>
      <c r="I8063" s="4" t="s">
        <v>4702</v>
      </c>
      <c r="J8063" s="4" t="s">
        <v>1266</v>
      </c>
      <c r="K8063" s="4">
        <v>585</v>
      </c>
      <c r="L8063" s="4">
        <v>0</v>
      </c>
      <c r="M8063" s="4">
        <v>0</v>
      </c>
      <c r="N8063" s="4">
        <v>0</v>
      </c>
      <c r="O8063" s="4">
        <v>283562</v>
      </c>
      <c r="P8063" s="4">
        <v>3113024</v>
      </c>
      <c r="Q8063" s="4">
        <v>12123</v>
      </c>
      <c r="R8063" s="4" t="b">
        <f t="shared" si="214"/>
        <v>0</v>
      </c>
      <c r="S8063" s="4">
        <v>0</v>
      </c>
    </row>
    <row r="8064" spans="1:19" ht="14.25" customHeight="1">
      <c r="A8064" s="4" t="s">
        <v>4526</v>
      </c>
      <c r="B8064" s="5" t="s">
        <v>4703</v>
      </c>
      <c r="C8064" s="4">
        <v>0</v>
      </c>
      <c r="D8064" s="4" t="s">
        <v>4703</v>
      </c>
      <c r="E8064" s="4" t="b">
        <f t="shared" si="213"/>
        <v>0</v>
      </c>
      <c r="F8064" s="4">
        <v>0</v>
      </c>
      <c r="G8064" s="4">
        <v>6302</v>
      </c>
      <c r="H8064" s="3" t="s">
        <v>21</v>
      </c>
      <c r="K8064" s="4">
        <v>0</v>
      </c>
      <c r="L8064" s="4">
        <v>0</v>
      </c>
      <c r="M8064" s="4">
        <v>0</v>
      </c>
      <c r="N8064" s="4">
        <v>0</v>
      </c>
      <c r="O8064" s="4">
        <v>1678476</v>
      </c>
      <c r="P8064" s="4">
        <v>3113024</v>
      </c>
      <c r="Q8064" s="4">
        <v>12124</v>
      </c>
      <c r="R8064" s="4" t="b">
        <f t="shared" si="214"/>
        <v>0</v>
      </c>
      <c r="S8064" s="4">
        <v>0</v>
      </c>
    </row>
    <row r="8065" spans="1:19" ht="14.25" customHeight="1">
      <c r="A8065" s="4" t="s">
        <v>4526</v>
      </c>
      <c r="B8065" s="5" t="s">
        <v>615</v>
      </c>
      <c r="C8065" s="4">
        <v>0</v>
      </c>
      <c r="D8065" s="4" t="s">
        <v>615</v>
      </c>
      <c r="E8065" s="4" t="b">
        <f t="shared" si="213"/>
        <v>0</v>
      </c>
      <c r="F8065" s="4">
        <v>0</v>
      </c>
      <c r="G8065" s="4">
        <v>6402</v>
      </c>
      <c r="H8065" s="3" t="s">
        <v>21</v>
      </c>
      <c r="K8065" s="4">
        <v>0</v>
      </c>
      <c r="L8065" s="4">
        <v>13877</v>
      </c>
      <c r="M8065" s="4">
        <v>13877</v>
      </c>
      <c r="N8065" s="4">
        <v>0</v>
      </c>
      <c r="O8065" s="4">
        <v>0</v>
      </c>
      <c r="P8065" s="4">
        <v>0</v>
      </c>
      <c r="Q8065" s="4">
        <v>12127</v>
      </c>
      <c r="R8065" s="4" t="b">
        <f t="shared" si="214"/>
        <v>0</v>
      </c>
      <c r="S8065" s="4">
        <v>0</v>
      </c>
    </row>
    <row r="8066" spans="1:19" ht="14.25" customHeight="1">
      <c r="A8066" s="4" t="s">
        <v>4526</v>
      </c>
      <c r="B8066" s="5"/>
      <c r="C8066" s="4">
        <v>0</v>
      </c>
      <c r="E8066" s="4" t="b">
        <f t="shared" si="213"/>
        <v>0</v>
      </c>
      <c r="F8066" s="4">
        <v>0</v>
      </c>
      <c r="G8066" s="4">
        <v>6402</v>
      </c>
      <c r="H8066" s="6">
        <v>43922</v>
      </c>
      <c r="I8066" s="4" t="s">
        <v>4704</v>
      </c>
      <c r="J8066" s="4" t="s">
        <v>1043</v>
      </c>
      <c r="K8066" s="4">
        <v>10552</v>
      </c>
      <c r="L8066" s="4">
        <v>0</v>
      </c>
      <c r="M8066" s="4">
        <v>0</v>
      </c>
      <c r="N8066" s="4">
        <v>3020</v>
      </c>
      <c r="O8066" s="4">
        <v>0</v>
      </c>
      <c r="P8066" s="4">
        <v>3020</v>
      </c>
      <c r="Q8066" s="4">
        <v>12128</v>
      </c>
      <c r="R8066" s="4" t="b">
        <f t="shared" si="214"/>
        <v>0</v>
      </c>
      <c r="S8066" s="4">
        <v>0</v>
      </c>
    </row>
    <row r="8067" spans="1:19" ht="14.25" customHeight="1">
      <c r="A8067" s="4" t="s">
        <v>4526</v>
      </c>
      <c r="B8067" s="5"/>
      <c r="C8067" s="4">
        <v>0</v>
      </c>
      <c r="E8067" s="4" t="b">
        <f t="shared" si="213"/>
        <v>0</v>
      </c>
      <c r="F8067" s="4">
        <v>0</v>
      </c>
      <c r="G8067" s="4">
        <v>6402</v>
      </c>
      <c r="H8067" s="6">
        <v>44013</v>
      </c>
      <c r="I8067" s="4" t="s">
        <v>4705</v>
      </c>
      <c r="J8067" s="4" t="s">
        <v>1043</v>
      </c>
      <c r="K8067" s="4">
        <v>10792</v>
      </c>
      <c r="L8067" s="4">
        <v>0</v>
      </c>
      <c r="M8067" s="4">
        <v>0</v>
      </c>
      <c r="N8067" s="4">
        <v>2631</v>
      </c>
      <c r="O8067" s="4">
        <v>0</v>
      </c>
      <c r="P8067" s="4">
        <v>5651</v>
      </c>
      <c r="Q8067" s="4">
        <v>12129</v>
      </c>
      <c r="R8067" s="4" t="b">
        <f t="shared" si="214"/>
        <v>0</v>
      </c>
      <c r="S8067" s="4">
        <v>0</v>
      </c>
    </row>
    <row r="8068" spans="1:19" ht="14.25" customHeight="1">
      <c r="A8068" s="4" t="s">
        <v>4526</v>
      </c>
      <c r="B8068" s="5"/>
      <c r="C8068" s="4">
        <v>0</v>
      </c>
      <c r="E8068" s="4" t="b">
        <f t="shared" si="213"/>
        <v>0</v>
      </c>
      <c r="F8068" s="4">
        <v>0</v>
      </c>
      <c r="G8068" s="4">
        <v>6402</v>
      </c>
      <c r="H8068" s="6">
        <v>44036</v>
      </c>
      <c r="I8068" s="4" t="s">
        <v>4532</v>
      </c>
      <c r="J8068" s="4" t="s">
        <v>40</v>
      </c>
      <c r="K8068" s="4">
        <v>13920</v>
      </c>
      <c r="L8068" s="4">
        <v>0</v>
      </c>
      <c r="M8068" s="4">
        <v>0</v>
      </c>
      <c r="N8068" s="4">
        <v>0</v>
      </c>
      <c r="O8068" s="4">
        <v>3020</v>
      </c>
      <c r="P8068" s="4">
        <v>2631</v>
      </c>
      <c r="Q8068" s="4">
        <v>12130</v>
      </c>
      <c r="R8068" s="4" t="b">
        <f t="shared" si="214"/>
        <v>0</v>
      </c>
      <c r="S8068" s="4">
        <v>0</v>
      </c>
    </row>
    <row r="8069" spans="1:19" ht="14.25" customHeight="1">
      <c r="A8069" s="4" t="s">
        <v>4526</v>
      </c>
      <c r="B8069" s="5"/>
      <c r="C8069" s="4">
        <v>0</v>
      </c>
      <c r="E8069" s="4" t="b">
        <f t="shared" si="213"/>
        <v>0</v>
      </c>
      <c r="F8069" s="4">
        <v>0</v>
      </c>
      <c r="G8069" s="4">
        <v>6402</v>
      </c>
      <c r="H8069" s="6">
        <v>44044</v>
      </c>
      <c r="I8069" s="4" t="s">
        <v>4706</v>
      </c>
      <c r="J8069" s="4" t="s">
        <v>1043</v>
      </c>
      <c r="K8069" s="4">
        <v>10872</v>
      </c>
      <c r="L8069" s="4">
        <v>0</v>
      </c>
      <c r="M8069" s="4">
        <v>0</v>
      </c>
      <c r="N8069" s="4">
        <v>8226</v>
      </c>
      <c r="O8069" s="4">
        <v>0</v>
      </c>
      <c r="P8069" s="4">
        <v>10857</v>
      </c>
      <c r="Q8069" s="4">
        <v>12131</v>
      </c>
      <c r="R8069" s="4" t="b">
        <f t="shared" si="214"/>
        <v>0</v>
      </c>
      <c r="S8069" s="4">
        <v>0</v>
      </c>
    </row>
    <row r="8070" spans="1:19" ht="14.25" customHeight="1">
      <c r="A8070" s="4" t="s">
        <v>4526</v>
      </c>
      <c r="B8070" s="5"/>
      <c r="C8070" s="4">
        <v>0</v>
      </c>
      <c r="E8070" s="4" t="b">
        <f t="shared" si="213"/>
        <v>0</v>
      </c>
      <c r="F8070" s="4">
        <v>0</v>
      </c>
      <c r="G8070" s="4">
        <v>6402</v>
      </c>
      <c r="H8070" s="6">
        <v>44063</v>
      </c>
      <c r="I8070" s="4" t="s">
        <v>4536</v>
      </c>
      <c r="J8070" s="4" t="s">
        <v>40</v>
      </c>
      <c r="K8070" s="4">
        <v>13995</v>
      </c>
      <c r="L8070" s="4">
        <v>0</v>
      </c>
      <c r="M8070" s="4">
        <v>0</v>
      </c>
      <c r="N8070" s="4">
        <v>0</v>
      </c>
      <c r="O8070" s="4">
        <v>2631</v>
      </c>
      <c r="P8070" s="4">
        <v>8226</v>
      </c>
      <c r="Q8070" s="4">
        <v>12132</v>
      </c>
      <c r="R8070" s="4" t="b">
        <f t="shared" si="214"/>
        <v>0</v>
      </c>
      <c r="S8070" s="4">
        <v>0</v>
      </c>
    </row>
    <row r="8071" spans="1:19" ht="14.25" customHeight="1">
      <c r="A8071" s="4" t="s">
        <v>4526</v>
      </c>
      <c r="B8071" s="5"/>
      <c r="C8071" s="4">
        <v>0</v>
      </c>
      <c r="E8071" s="4" t="b">
        <f t="shared" si="213"/>
        <v>0</v>
      </c>
      <c r="F8071" s="4">
        <v>0</v>
      </c>
      <c r="G8071" s="4">
        <v>6402</v>
      </c>
      <c r="H8071" s="6">
        <v>44063</v>
      </c>
      <c r="I8071" s="4" t="s">
        <v>4537</v>
      </c>
      <c r="J8071" s="4" t="s">
        <v>40</v>
      </c>
      <c r="K8071" s="4">
        <v>13995</v>
      </c>
      <c r="L8071" s="4">
        <v>0</v>
      </c>
      <c r="M8071" s="4">
        <v>0</v>
      </c>
      <c r="N8071" s="4">
        <v>0</v>
      </c>
      <c r="O8071" s="4">
        <v>8226</v>
      </c>
      <c r="P8071" s="4">
        <v>0</v>
      </c>
      <c r="Q8071" s="4">
        <v>12133</v>
      </c>
      <c r="R8071" s="4" t="b">
        <f t="shared" si="214"/>
        <v>0</v>
      </c>
      <c r="S8071" s="4">
        <v>0</v>
      </c>
    </row>
    <row r="8072" spans="1:19" ht="14.25" customHeight="1">
      <c r="A8072" s="4" t="s">
        <v>4526</v>
      </c>
      <c r="B8072" s="5" t="s">
        <v>4707</v>
      </c>
      <c r="C8072" s="4">
        <v>0</v>
      </c>
      <c r="D8072" s="4" t="s">
        <v>4707</v>
      </c>
      <c r="E8072" s="4" t="b">
        <f t="shared" si="213"/>
        <v>0</v>
      </c>
      <c r="F8072" s="4">
        <v>0</v>
      </c>
      <c r="G8072" s="4">
        <v>6402</v>
      </c>
      <c r="H8072" s="3" t="s">
        <v>21</v>
      </c>
      <c r="K8072" s="4">
        <v>0</v>
      </c>
      <c r="L8072" s="4">
        <v>0</v>
      </c>
      <c r="M8072" s="4">
        <v>0</v>
      </c>
      <c r="N8072" s="4">
        <v>13877</v>
      </c>
      <c r="O8072" s="4">
        <v>13877</v>
      </c>
      <c r="P8072" s="4">
        <v>0</v>
      </c>
      <c r="Q8072" s="4">
        <v>12137</v>
      </c>
      <c r="R8072" s="4" t="b">
        <f t="shared" si="214"/>
        <v>0</v>
      </c>
      <c r="S8072" s="4">
        <v>0</v>
      </c>
    </row>
    <row r="8073" spans="1:19" ht="14.25" customHeight="1">
      <c r="A8073" s="4" t="s">
        <v>4526</v>
      </c>
      <c r="B8073" s="5" t="s">
        <v>624</v>
      </c>
      <c r="C8073" s="4">
        <v>0</v>
      </c>
      <c r="D8073" s="4" t="s">
        <v>624</v>
      </c>
      <c r="E8073" s="4" t="b">
        <f t="shared" si="213"/>
        <v>0</v>
      </c>
      <c r="F8073" s="4">
        <v>0</v>
      </c>
      <c r="G8073" s="4">
        <v>6501</v>
      </c>
      <c r="H8073" s="3" t="s">
        <v>21</v>
      </c>
      <c r="K8073" s="4">
        <v>0</v>
      </c>
      <c r="L8073" s="4">
        <v>4286</v>
      </c>
      <c r="M8073" s="4">
        <v>4286</v>
      </c>
      <c r="N8073" s="4">
        <v>0</v>
      </c>
      <c r="O8073" s="4">
        <v>0</v>
      </c>
      <c r="P8073" s="4">
        <v>0</v>
      </c>
      <c r="Q8073" s="4">
        <v>12138</v>
      </c>
      <c r="R8073" s="4" t="b">
        <f t="shared" si="214"/>
        <v>0</v>
      </c>
      <c r="S8073" s="4">
        <v>0</v>
      </c>
    </row>
    <row r="8074" spans="1:19" ht="14.25" customHeight="1">
      <c r="A8074" s="4" t="s">
        <v>4526</v>
      </c>
      <c r="B8074" s="5"/>
      <c r="C8074" s="4">
        <v>0</v>
      </c>
      <c r="E8074" s="4" t="b">
        <f t="shared" si="213"/>
        <v>0</v>
      </c>
      <c r="F8074" s="4">
        <v>0</v>
      </c>
      <c r="G8074" s="4">
        <v>6501</v>
      </c>
      <c r="H8074" s="6">
        <v>44044</v>
      </c>
      <c r="I8074" s="4" t="s">
        <v>4708</v>
      </c>
      <c r="J8074" s="4" t="s">
        <v>1043</v>
      </c>
      <c r="K8074" s="4">
        <v>10873</v>
      </c>
      <c r="L8074" s="4">
        <v>0</v>
      </c>
      <c r="M8074" s="4">
        <v>0</v>
      </c>
      <c r="N8074" s="4">
        <v>4286</v>
      </c>
      <c r="O8074" s="4">
        <v>0</v>
      </c>
      <c r="P8074" s="4">
        <v>4286</v>
      </c>
      <c r="Q8074" s="4">
        <v>12139</v>
      </c>
      <c r="R8074" s="4" t="b">
        <f t="shared" si="214"/>
        <v>0</v>
      </c>
      <c r="S8074" s="4">
        <v>0</v>
      </c>
    </row>
    <row r="8075" spans="1:19" ht="14.25" customHeight="1">
      <c r="A8075" s="4" t="s">
        <v>4526</v>
      </c>
      <c r="B8075" s="5"/>
      <c r="C8075" s="4">
        <v>0</v>
      </c>
      <c r="E8075" s="4" t="b">
        <f t="shared" si="213"/>
        <v>0</v>
      </c>
      <c r="F8075" s="4">
        <v>0</v>
      </c>
      <c r="G8075" s="4">
        <v>6501</v>
      </c>
      <c r="H8075" s="6">
        <v>44055</v>
      </c>
      <c r="I8075" s="4" t="s">
        <v>4537</v>
      </c>
      <c r="J8075" s="4" t="s">
        <v>868</v>
      </c>
      <c r="K8075" s="4">
        <v>35</v>
      </c>
      <c r="L8075" s="4">
        <v>0</v>
      </c>
      <c r="M8075" s="4">
        <v>0</v>
      </c>
      <c r="N8075" s="4">
        <v>0</v>
      </c>
      <c r="O8075" s="4">
        <v>4286</v>
      </c>
      <c r="P8075" s="4">
        <v>0</v>
      </c>
      <c r="Q8075" s="4">
        <v>12140</v>
      </c>
      <c r="R8075" s="4" t="b">
        <f t="shared" si="214"/>
        <v>0</v>
      </c>
      <c r="S8075" s="4">
        <v>0</v>
      </c>
    </row>
    <row r="8076" spans="1:19" ht="14.25" customHeight="1">
      <c r="A8076" s="4" t="s">
        <v>4526</v>
      </c>
      <c r="B8076" s="5" t="s">
        <v>4709</v>
      </c>
      <c r="C8076" s="4">
        <v>0</v>
      </c>
      <c r="D8076" s="4" t="s">
        <v>4709</v>
      </c>
      <c r="E8076" s="4" t="b">
        <f t="shared" si="213"/>
        <v>0</v>
      </c>
      <c r="F8076" s="4">
        <v>0</v>
      </c>
      <c r="G8076" s="4">
        <v>6501</v>
      </c>
      <c r="H8076" s="3" t="s">
        <v>21</v>
      </c>
      <c r="K8076" s="4">
        <v>0</v>
      </c>
      <c r="L8076" s="4">
        <v>0</v>
      </c>
      <c r="M8076" s="4">
        <v>0</v>
      </c>
      <c r="N8076" s="4">
        <v>4286</v>
      </c>
      <c r="O8076" s="4">
        <v>4286</v>
      </c>
      <c r="P8076" s="4">
        <v>0</v>
      </c>
      <c r="Q8076" s="4">
        <v>12141</v>
      </c>
      <c r="R8076" s="4" t="b">
        <f t="shared" si="214"/>
        <v>0</v>
      </c>
      <c r="S8076" s="4">
        <v>0</v>
      </c>
    </row>
    <row r="8077" spans="1:19" ht="14.25" customHeight="1">
      <c r="A8077" s="4" t="s">
        <v>4526</v>
      </c>
      <c r="B8077" s="5" t="s">
        <v>655</v>
      </c>
      <c r="C8077" s="4">
        <v>0</v>
      </c>
      <c r="D8077" s="4" t="s">
        <v>655</v>
      </c>
      <c r="E8077" s="4" t="b">
        <f t="shared" si="213"/>
        <v>0</v>
      </c>
      <c r="F8077" s="4">
        <v>0</v>
      </c>
      <c r="G8077" s="4">
        <v>7102</v>
      </c>
      <c r="H8077" s="3" t="s">
        <v>21</v>
      </c>
      <c r="K8077" s="4">
        <v>0</v>
      </c>
      <c r="L8077" s="4">
        <v>3339</v>
      </c>
      <c r="M8077" s="4">
        <v>3339</v>
      </c>
      <c r="N8077" s="4">
        <v>0</v>
      </c>
      <c r="O8077" s="4">
        <v>0</v>
      </c>
      <c r="P8077" s="4">
        <v>0</v>
      </c>
      <c r="Q8077" s="4">
        <v>12146</v>
      </c>
      <c r="R8077" s="4" t="b">
        <f t="shared" si="214"/>
        <v>0</v>
      </c>
      <c r="S8077" s="4">
        <v>0</v>
      </c>
    </row>
    <row r="8078" spans="1:19" ht="14.25" customHeight="1">
      <c r="A8078" s="4" t="s">
        <v>4526</v>
      </c>
      <c r="B8078" s="5"/>
      <c r="C8078" s="4">
        <v>0</v>
      </c>
      <c r="E8078" s="4" t="b">
        <f t="shared" si="213"/>
        <v>0</v>
      </c>
      <c r="F8078" s="4">
        <v>0</v>
      </c>
      <c r="G8078" s="4">
        <v>7102</v>
      </c>
      <c r="H8078" s="6">
        <v>44044</v>
      </c>
      <c r="I8078" s="4" t="s">
        <v>4710</v>
      </c>
      <c r="J8078" s="4" t="s">
        <v>1043</v>
      </c>
      <c r="K8078" s="4">
        <v>10876</v>
      </c>
      <c r="L8078" s="4">
        <v>0</v>
      </c>
      <c r="M8078" s="4">
        <v>0</v>
      </c>
      <c r="N8078" s="4">
        <v>3339</v>
      </c>
      <c r="O8078" s="4">
        <v>0</v>
      </c>
      <c r="P8078" s="4">
        <v>3339</v>
      </c>
      <c r="Q8078" s="4">
        <v>12147</v>
      </c>
      <c r="R8078" s="4" t="b">
        <f t="shared" si="214"/>
        <v>0</v>
      </c>
      <c r="S8078" s="4">
        <v>0</v>
      </c>
    </row>
    <row r="8079" spans="1:19" ht="14.25" customHeight="1">
      <c r="A8079" s="4" t="s">
        <v>4526</v>
      </c>
      <c r="B8079" s="5"/>
      <c r="C8079" s="4">
        <v>0</v>
      </c>
      <c r="E8079" s="4" t="b">
        <f t="shared" si="213"/>
        <v>0</v>
      </c>
      <c r="F8079" s="4">
        <v>0</v>
      </c>
      <c r="G8079" s="4">
        <v>7102</v>
      </c>
      <c r="H8079" s="6">
        <v>44054</v>
      </c>
      <c r="I8079" s="4" t="s">
        <v>4537</v>
      </c>
      <c r="J8079" s="4" t="s">
        <v>40</v>
      </c>
      <c r="K8079" s="4">
        <v>14006</v>
      </c>
      <c r="L8079" s="4">
        <v>0</v>
      </c>
      <c r="M8079" s="4">
        <v>0</v>
      </c>
      <c r="N8079" s="4">
        <v>0</v>
      </c>
      <c r="O8079" s="4">
        <v>3339</v>
      </c>
      <c r="P8079" s="4">
        <v>0</v>
      </c>
      <c r="Q8079" s="4">
        <v>12148</v>
      </c>
      <c r="R8079" s="4" t="b">
        <f t="shared" si="214"/>
        <v>0</v>
      </c>
      <c r="S8079" s="4">
        <v>0</v>
      </c>
    </row>
    <row r="8080" spans="1:19" ht="14.25" customHeight="1">
      <c r="A8080" s="4" t="s">
        <v>4526</v>
      </c>
      <c r="B8080" s="5" t="s">
        <v>4711</v>
      </c>
      <c r="C8080" s="4">
        <v>0</v>
      </c>
      <c r="D8080" s="4" t="s">
        <v>4711</v>
      </c>
      <c r="E8080" s="4" t="b">
        <f t="shared" si="213"/>
        <v>0</v>
      </c>
      <c r="F8080" s="4">
        <v>0</v>
      </c>
      <c r="G8080" s="4">
        <v>7102</v>
      </c>
      <c r="H8080" s="3" t="s">
        <v>21</v>
      </c>
      <c r="K8080" s="4">
        <v>0</v>
      </c>
      <c r="L8080" s="4">
        <v>0</v>
      </c>
      <c r="M8080" s="4">
        <v>0</v>
      </c>
      <c r="N8080" s="4">
        <v>3339</v>
      </c>
      <c r="O8080" s="4">
        <v>3339</v>
      </c>
      <c r="P8080" s="4">
        <v>0</v>
      </c>
      <c r="Q8080" s="4">
        <v>12149</v>
      </c>
      <c r="R8080" s="4" t="b">
        <f t="shared" si="214"/>
        <v>0</v>
      </c>
      <c r="S8080" s="4">
        <v>0</v>
      </c>
    </row>
    <row r="8081" spans="1:19" ht="14.25" customHeight="1">
      <c r="A8081" s="4" t="s">
        <v>4526</v>
      </c>
      <c r="B8081" s="5" t="s">
        <v>666</v>
      </c>
      <c r="C8081" s="4">
        <v>0</v>
      </c>
      <c r="D8081" s="4" t="s">
        <v>666</v>
      </c>
      <c r="E8081" s="4" t="b">
        <f t="shared" si="213"/>
        <v>0</v>
      </c>
      <c r="F8081" s="4">
        <v>55925220</v>
      </c>
      <c r="G8081" s="4">
        <v>7201</v>
      </c>
      <c r="H8081" s="3" t="s">
        <v>21</v>
      </c>
      <c r="K8081" s="4">
        <v>0</v>
      </c>
      <c r="L8081" s="4">
        <v>6103753</v>
      </c>
      <c r="M8081" s="4">
        <v>0</v>
      </c>
      <c r="N8081" s="4">
        <v>0</v>
      </c>
      <c r="O8081" s="4">
        <v>0</v>
      </c>
      <c r="P8081" s="4">
        <v>55925220</v>
      </c>
      <c r="Q8081" s="4">
        <v>12150</v>
      </c>
      <c r="R8081" s="4" t="b">
        <f t="shared" si="214"/>
        <v>0</v>
      </c>
      <c r="S8081" s="4">
        <v>0</v>
      </c>
    </row>
    <row r="8082" spans="1:19" ht="14.25" customHeight="1">
      <c r="A8082" s="4" t="s">
        <v>4526</v>
      </c>
      <c r="B8082" s="5"/>
      <c r="C8082" s="4">
        <v>0</v>
      </c>
      <c r="E8082" s="4" t="b">
        <f t="shared" si="213"/>
        <v>0</v>
      </c>
      <c r="F8082" s="4">
        <v>0</v>
      </c>
      <c r="G8082" s="4">
        <v>7201</v>
      </c>
      <c r="H8082" s="6">
        <v>43831</v>
      </c>
      <c r="I8082" s="4" t="s">
        <v>4712</v>
      </c>
      <c r="J8082" s="4" t="s">
        <v>1043</v>
      </c>
      <c r="K8082" s="4">
        <v>10317</v>
      </c>
      <c r="L8082" s="4">
        <v>0</v>
      </c>
      <c r="M8082" s="4">
        <v>0</v>
      </c>
      <c r="N8082" s="4">
        <v>558395</v>
      </c>
      <c r="O8082" s="4">
        <v>0</v>
      </c>
      <c r="P8082" s="4">
        <v>56483615</v>
      </c>
      <c r="Q8082" s="4">
        <v>12151</v>
      </c>
      <c r="R8082" s="4" t="b">
        <f t="shared" si="214"/>
        <v>0</v>
      </c>
      <c r="S8082" s="4">
        <v>0</v>
      </c>
    </row>
    <row r="8083" spans="1:19" ht="14.25" customHeight="1">
      <c r="A8083" s="4" t="s">
        <v>4526</v>
      </c>
      <c r="B8083" s="5"/>
      <c r="C8083" s="4">
        <v>0</v>
      </c>
      <c r="E8083" s="4" t="b">
        <f t="shared" si="213"/>
        <v>0</v>
      </c>
      <c r="F8083" s="4">
        <v>0</v>
      </c>
      <c r="G8083" s="4">
        <v>7201</v>
      </c>
      <c r="H8083" s="6">
        <v>43862</v>
      </c>
      <c r="I8083" s="4" t="s">
        <v>4713</v>
      </c>
      <c r="J8083" s="4" t="s">
        <v>1043</v>
      </c>
      <c r="K8083" s="4">
        <v>10397</v>
      </c>
      <c r="L8083" s="4">
        <v>0</v>
      </c>
      <c r="M8083" s="4">
        <v>0</v>
      </c>
      <c r="N8083" s="4">
        <v>558562</v>
      </c>
      <c r="O8083" s="4">
        <v>0</v>
      </c>
      <c r="P8083" s="4">
        <v>57042177</v>
      </c>
      <c r="Q8083" s="4">
        <v>12152</v>
      </c>
      <c r="R8083" s="4" t="b">
        <f t="shared" si="214"/>
        <v>0</v>
      </c>
      <c r="S8083" s="4">
        <v>0</v>
      </c>
    </row>
    <row r="8084" spans="1:19" ht="14.25" customHeight="1">
      <c r="A8084" s="4" t="s">
        <v>4526</v>
      </c>
      <c r="B8084" s="5"/>
      <c r="C8084" s="4">
        <v>0</v>
      </c>
      <c r="E8084" s="4" t="b">
        <f t="shared" si="213"/>
        <v>0</v>
      </c>
      <c r="F8084" s="4">
        <v>0</v>
      </c>
      <c r="G8084" s="4">
        <v>7201</v>
      </c>
      <c r="H8084" s="6">
        <v>43891</v>
      </c>
      <c r="I8084" s="4" t="s">
        <v>4714</v>
      </c>
      <c r="J8084" s="4" t="s">
        <v>1043</v>
      </c>
      <c r="K8084" s="4">
        <v>10477</v>
      </c>
      <c r="L8084" s="4">
        <v>0</v>
      </c>
      <c r="M8084" s="4">
        <v>0</v>
      </c>
      <c r="N8084" s="4">
        <v>558729</v>
      </c>
      <c r="O8084" s="4">
        <v>0</v>
      </c>
      <c r="P8084" s="4">
        <v>57600906</v>
      </c>
      <c r="Q8084" s="4">
        <v>12153</v>
      </c>
      <c r="R8084" s="4" t="b">
        <f t="shared" si="214"/>
        <v>0</v>
      </c>
      <c r="S8084" s="4">
        <v>0</v>
      </c>
    </row>
    <row r="8085" spans="1:19" ht="14.25" customHeight="1">
      <c r="A8085" s="4" t="s">
        <v>4526</v>
      </c>
      <c r="B8085" s="5"/>
      <c r="C8085" s="4">
        <v>0</v>
      </c>
      <c r="E8085" s="4" t="b">
        <f t="shared" si="213"/>
        <v>0</v>
      </c>
      <c r="F8085" s="4">
        <v>0</v>
      </c>
      <c r="G8085" s="4">
        <v>7201</v>
      </c>
      <c r="H8085" s="6">
        <v>43922</v>
      </c>
      <c r="I8085" s="4" t="s">
        <v>4715</v>
      </c>
      <c r="J8085" s="4" t="s">
        <v>1043</v>
      </c>
      <c r="K8085" s="4">
        <v>10557</v>
      </c>
      <c r="L8085" s="4">
        <v>0</v>
      </c>
      <c r="M8085" s="4">
        <v>0</v>
      </c>
      <c r="N8085" s="4">
        <v>384734</v>
      </c>
      <c r="O8085" s="4">
        <v>0</v>
      </c>
      <c r="P8085" s="4">
        <v>57985640</v>
      </c>
      <c r="Q8085" s="4">
        <v>12154</v>
      </c>
      <c r="R8085" s="4" t="b">
        <f t="shared" si="214"/>
        <v>0</v>
      </c>
      <c r="S8085" s="4">
        <v>0</v>
      </c>
    </row>
    <row r="8086" spans="1:19" ht="14.25" customHeight="1">
      <c r="A8086" s="4" t="s">
        <v>4526</v>
      </c>
      <c r="B8086" s="5"/>
      <c r="C8086" s="4">
        <v>0</v>
      </c>
      <c r="E8086" s="4" t="b">
        <f t="shared" si="213"/>
        <v>0</v>
      </c>
      <c r="F8086" s="4">
        <v>0</v>
      </c>
      <c r="G8086" s="4">
        <v>7201</v>
      </c>
      <c r="H8086" s="6">
        <v>43952</v>
      </c>
      <c r="I8086" s="4" t="s">
        <v>4716</v>
      </c>
      <c r="J8086" s="4" t="s">
        <v>1043</v>
      </c>
      <c r="K8086" s="4">
        <v>10637</v>
      </c>
      <c r="L8086" s="4">
        <v>0</v>
      </c>
      <c r="M8086" s="4">
        <v>0</v>
      </c>
      <c r="N8086" s="4">
        <v>384740</v>
      </c>
      <c r="O8086" s="4">
        <v>0</v>
      </c>
      <c r="P8086" s="4">
        <v>58370380</v>
      </c>
      <c r="Q8086" s="4">
        <v>12155</v>
      </c>
      <c r="R8086" s="4" t="b">
        <f t="shared" si="214"/>
        <v>0</v>
      </c>
      <c r="S8086" s="4">
        <v>0</v>
      </c>
    </row>
    <row r="8087" spans="1:19" ht="14.25" customHeight="1">
      <c r="A8087" s="4" t="s">
        <v>4526</v>
      </c>
      <c r="B8087" s="5"/>
      <c r="C8087" s="4">
        <v>0</v>
      </c>
      <c r="E8087" s="4" t="b">
        <f t="shared" si="213"/>
        <v>0</v>
      </c>
      <c r="F8087" s="4">
        <v>0</v>
      </c>
      <c r="G8087" s="4">
        <v>7201</v>
      </c>
      <c r="H8087" s="6">
        <v>43983</v>
      </c>
      <c r="I8087" s="4" t="s">
        <v>4717</v>
      </c>
      <c r="J8087" s="4" t="s">
        <v>1043</v>
      </c>
      <c r="K8087" s="4">
        <v>10717</v>
      </c>
      <c r="L8087" s="4">
        <v>0</v>
      </c>
      <c r="M8087" s="4">
        <v>0</v>
      </c>
      <c r="N8087" s="4">
        <v>391436</v>
      </c>
      <c r="O8087" s="4">
        <v>0</v>
      </c>
      <c r="P8087" s="4">
        <v>58761816</v>
      </c>
      <c r="Q8087" s="4">
        <v>12156</v>
      </c>
      <c r="R8087" s="4" t="b">
        <f t="shared" si="214"/>
        <v>0</v>
      </c>
      <c r="S8087" s="4">
        <v>0</v>
      </c>
    </row>
    <row r="8088" spans="1:19" ht="14.25" customHeight="1">
      <c r="A8088" s="4" t="s">
        <v>4526</v>
      </c>
      <c r="B8088" s="5"/>
      <c r="C8088" s="4">
        <v>0</v>
      </c>
      <c r="E8088" s="4" t="b">
        <f t="shared" si="213"/>
        <v>0</v>
      </c>
      <c r="F8088" s="4">
        <v>0</v>
      </c>
      <c r="G8088" s="4">
        <v>7201</v>
      </c>
      <c r="H8088" s="6">
        <v>44013</v>
      </c>
      <c r="I8088" s="4" t="s">
        <v>4718</v>
      </c>
      <c r="J8088" s="4" t="s">
        <v>1043</v>
      </c>
      <c r="K8088" s="4">
        <v>10797</v>
      </c>
      <c r="L8088" s="4">
        <v>0</v>
      </c>
      <c r="M8088" s="4">
        <v>0</v>
      </c>
      <c r="N8088" s="4">
        <v>550850</v>
      </c>
      <c r="O8088" s="4">
        <v>0</v>
      </c>
      <c r="P8088" s="4">
        <v>59312666</v>
      </c>
      <c r="Q8088" s="4">
        <v>12157</v>
      </c>
      <c r="R8088" s="4" t="b">
        <f t="shared" si="214"/>
        <v>0</v>
      </c>
      <c r="S8088" s="4">
        <v>0</v>
      </c>
    </row>
    <row r="8089" spans="1:19" ht="14.25" customHeight="1">
      <c r="A8089" s="4" t="s">
        <v>4526</v>
      </c>
      <c r="B8089" s="5"/>
      <c r="C8089" s="4">
        <v>0</v>
      </c>
      <c r="E8089" s="4" t="b">
        <f t="shared" si="213"/>
        <v>0</v>
      </c>
      <c r="F8089" s="4">
        <v>0</v>
      </c>
      <c r="G8089" s="4">
        <v>7201</v>
      </c>
      <c r="H8089" s="6">
        <v>44044</v>
      </c>
      <c r="I8089" s="4" t="s">
        <v>4719</v>
      </c>
      <c r="J8089" s="4" t="s">
        <v>1043</v>
      </c>
      <c r="K8089" s="4">
        <v>10877</v>
      </c>
      <c r="L8089" s="4">
        <v>0</v>
      </c>
      <c r="M8089" s="4">
        <v>0</v>
      </c>
      <c r="N8089" s="4">
        <v>565050</v>
      </c>
      <c r="O8089" s="4">
        <v>0</v>
      </c>
      <c r="P8089" s="4">
        <v>59877716</v>
      </c>
      <c r="Q8089" s="4">
        <v>12158</v>
      </c>
      <c r="R8089" s="4" t="b">
        <f t="shared" si="214"/>
        <v>0</v>
      </c>
      <c r="S8089" s="4">
        <v>0</v>
      </c>
    </row>
    <row r="8090" spans="1:19" ht="14.25" customHeight="1">
      <c r="A8090" s="4" t="s">
        <v>4526</v>
      </c>
      <c r="B8090" s="5"/>
      <c r="C8090" s="4">
        <v>0</v>
      </c>
      <c r="E8090" s="4" t="b">
        <f t="shared" si="213"/>
        <v>0</v>
      </c>
      <c r="F8090" s="4">
        <v>0</v>
      </c>
      <c r="G8090" s="4">
        <v>7201</v>
      </c>
      <c r="H8090" s="6">
        <v>44075</v>
      </c>
      <c r="I8090" s="4" t="s">
        <v>4720</v>
      </c>
      <c r="J8090" s="4" t="s">
        <v>1043</v>
      </c>
      <c r="K8090" s="4">
        <v>10957</v>
      </c>
      <c r="L8090" s="4">
        <v>0</v>
      </c>
      <c r="M8090" s="4">
        <v>0</v>
      </c>
      <c r="N8090" s="4">
        <v>569805</v>
      </c>
      <c r="O8090" s="4">
        <v>0</v>
      </c>
      <c r="P8090" s="4">
        <v>60447521</v>
      </c>
      <c r="Q8090" s="4">
        <v>12159</v>
      </c>
      <c r="R8090" s="4" t="b">
        <f t="shared" si="214"/>
        <v>0</v>
      </c>
      <c r="S8090" s="4">
        <v>0</v>
      </c>
    </row>
    <row r="8091" spans="1:19" ht="14.25" customHeight="1">
      <c r="A8091" s="4" t="s">
        <v>4526</v>
      </c>
      <c r="B8091" s="5"/>
      <c r="C8091" s="4">
        <v>0</v>
      </c>
      <c r="E8091" s="4" t="b">
        <f t="shared" si="213"/>
        <v>0</v>
      </c>
      <c r="F8091" s="4">
        <v>0</v>
      </c>
      <c r="G8091" s="4">
        <v>7201</v>
      </c>
      <c r="H8091" s="6">
        <v>44105</v>
      </c>
      <c r="I8091" s="4" t="s">
        <v>4721</v>
      </c>
      <c r="J8091" s="4" t="s">
        <v>1043</v>
      </c>
      <c r="K8091" s="4">
        <v>11037</v>
      </c>
      <c r="L8091" s="4">
        <v>0</v>
      </c>
      <c r="M8091" s="4">
        <v>0</v>
      </c>
      <c r="N8091" s="4">
        <v>533676</v>
      </c>
      <c r="O8091" s="4">
        <v>0</v>
      </c>
      <c r="P8091" s="4">
        <v>60981197</v>
      </c>
      <c r="Q8091" s="4">
        <v>12160</v>
      </c>
      <c r="R8091" s="4" t="b">
        <f t="shared" si="214"/>
        <v>0</v>
      </c>
      <c r="S8091" s="4">
        <v>0</v>
      </c>
    </row>
    <row r="8092" spans="1:19" ht="14.25" customHeight="1">
      <c r="A8092" s="4" t="s">
        <v>4526</v>
      </c>
      <c r="B8092" s="5"/>
      <c r="C8092" s="4">
        <v>0</v>
      </c>
      <c r="E8092" s="4" t="b">
        <f t="shared" si="213"/>
        <v>0</v>
      </c>
      <c r="F8092" s="4">
        <v>0</v>
      </c>
      <c r="G8092" s="4">
        <v>7201</v>
      </c>
      <c r="H8092" s="6">
        <v>44136</v>
      </c>
      <c r="I8092" s="4" t="s">
        <v>4722</v>
      </c>
      <c r="J8092" s="4" t="s">
        <v>1043</v>
      </c>
      <c r="K8092" s="4">
        <v>11117</v>
      </c>
      <c r="L8092" s="4">
        <v>0</v>
      </c>
      <c r="M8092" s="4">
        <v>0</v>
      </c>
      <c r="N8092" s="4">
        <v>526752</v>
      </c>
      <c r="O8092" s="4">
        <v>0</v>
      </c>
      <c r="P8092" s="4">
        <v>61507949</v>
      </c>
      <c r="Q8092" s="4">
        <v>12161</v>
      </c>
      <c r="R8092" s="4" t="b">
        <f t="shared" si="214"/>
        <v>0</v>
      </c>
      <c r="S8092" s="4">
        <v>0</v>
      </c>
    </row>
    <row r="8093" spans="1:19" ht="14.25" customHeight="1">
      <c r="A8093" s="4" t="s">
        <v>4526</v>
      </c>
      <c r="B8093" s="5"/>
      <c r="C8093" s="4">
        <v>0</v>
      </c>
      <c r="E8093" s="4" t="b">
        <f t="shared" si="213"/>
        <v>0</v>
      </c>
      <c r="F8093" s="4">
        <v>0</v>
      </c>
      <c r="G8093" s="4">
        <v>7201</v>
      </c>
      <c r="H8093" s="6">
        <v>44166</v>
      </c>
      <c r="I8093" s="4" t="s">
        <v>4723</v>
      </c>
      <c r="J8093" s="4" t="s">
        <v>1043</v>
      </c>
      <c r="K8093" s="4">
        <v>11197</v>
      </c>
      <c r="L8093" s="4">
        <v>0</v>
      </c>
      <c r="M8093" s="4">
        <v>0</v>
      </c>
      <c r="N8093" s="4">
        <v>521024</v>
      </c>
      <c r="O8093" s="4">
        <v>0</v>
      </c>
      <c r="P8093" s="4">
        <v>62028973</v>
      </c>
      <c r="Q8093" s="4">
        <v>12162</v>
      </c>
      <c r="R8093" s="4" t="b">
        <f t="shared" si="214"/>
        <v>0</v>
      </c>
      <c r="S8093" s="4">
        <v>0</v>
      </c>
    </row>
    <row r="8094" spans="1:19" ht="14.25" customHeight="1">
      <c r="A8094" s="4" t="s">
        <v>4526</v>
      </c>
      <c r="B8094" s="5" t="s">
        <v>4724</v>
      </c>
      <c r="C8094" s="4">
        <v>0</v>
      </c>
      <c r="D8094" s="4" t="s">
        <v>4724</v>
      </c>
      <c r="E8094" s="4" t="b">
        <f t="shared" si="213"/>
        <v>0</v>
      </c>
      <c r="F8094" s="4">
        <v>0</v>
      </c>
      <c r="G8094" s="4">
        <v>7201</v>
      </c>
      <c r="H8094" s="3" t="s">
        <v>21</v>
      </c>
      <c r="K8094" s="4">
        <v>0</v>
      </c>
      <c r="L8094" s="4">
        <v>0</v>
      </c>
      <c r="M8094" s="4">
        <v>0</v>
      </c>
      <c r="N8094" s="4">
        <v>6103753</v>
      </c>
      <c r="O8094" s="4">
        <v>0</v>
      </c>
      <c r="P8094" s="4">
        <v>62028973</v>
      </c>
      <c r="Q8094" s="4">
        <v>12163</v>
      </c>
      <c r="R8094" s="4" t="b">
        <f t="shared" si="214"/>
        <v>0</v>
      </c>
      <c r="S8094" s="4">
        <v>0</v>
      </c>
    </row>
    <row r="8095" spans="1:19" ht="14.25" customHeight="1">
      <c r="A8095" s="4" t="s">
        <v>4526</v>
      </c>
      <c r="B8095" s="5" t="s">
        <v>615</v>
      </c>
      <c r="C8095" s="4">
        <v>0</v>
      </c>
      <c r="D8095" s="4" t="s">
        <v>615</v>
      </c>
      <c r="E8095" s="4" t="b">
        <f t="shared" si="213"/>
        <v>0</v>
      </c>
      <c r="F8095" s="4">
        <v>0</v>
      </c>
      <c r="G8095" s="4">
        <v>7202</v>
      </c>
      <c r="H8095" s="3" t="s">
        <v>21</v>
      </c>
      <c r="K8095" s="4">
        <v>0</v>
      </c>
      <c r="L8095" s="4">
        <v>11441</v>
      </c>
      <c r="M8095" s="4">
        <v>11441</v>
      </c>
      <c r="N8095" s="4">
        <v>0</v>
      </c>
      <c r="O8095" s="4">
        <v>0</v>
      </c>
      <c r="P8095" s="4">
        <v>0</v>
      </c>
      <c r="Q8095" s="4">
        <v>12164</v>
      </c>
      <c r="R8095" s="4" t="b">
        <f t="shared" si="214"/>
        <v>0</v>
      </c>
      <c r="S8095" s="4">
        <v>0</v>
      </c>
    </row>
    <row r="8096" spans="1:19" ht="14.25" customHeight="1">
      <c r="A8096" s="4" t="s">
        <v>4526</v>
      </c>
      <c r="B8096" s="5"/>
      <c r="C8096" s="4">
        <v>0</v>
      </c>
      <c r="E8096" s="4" t="b">
        <f t="shared" si="213"/>
        <v>0</v>
      </c>
      <c r="F8096" s="4">
        <v>0</v>
      </c>
      <c r="G8096" s="4">
        <v>7202</v>
      </c>
      <c r="H8096" s="6">
        <v>43922</v>
      </c>
      <c r="I8096" s="4" t="s">
        <v>4725</v>
      </c>
      <c r="J8096" s="4" t="s">
        <v>1043</v>
      </c>
      <c r="K8096" s="4">
        <v>10558</v>
      </c>
      <c r="L8096" s="4">
        <v>0</v>
      </c>
      <c r="M8096" s="4">
        <v>0</v>
      </c>
      <c r="N8096" s="4">
        <v>3164</v>
      </c>
      <c r="O8096" s="4">
        <v>0</v>
      </c>
      <c r="P8096" s="4">
        <v>3164</v>
      </c>
      <c r="Q8096" s="4">
        <v>12165</v>
      </c>
      <c r="R8096" s="4" t="b">
        <f t="shared" si="214"/>
        <v>0</v>
      </c>
      <c r="S8096" s="4">
        <v>0</v>
      </c>
    </row>
    <row r="8097" spans="1:19" ht="14.25" customHeight="1">
      <c r="A8097" s="4" t="s">
        <v>4526</v>
      </c>
      <c r="B8097" s="5"/>
      <c r="C8097" s="4">
        <v>0</v>
      </c>
      <c r="E8097" s="4" t="b">
        <f t="shared" si="213"/>
        <v>0</v>
      </c>
      <c r="F8097" s="4">
        <v>0</v>
      </c>
      <c r="G8097" s="4">
        <v>7202</v>
      </c>
      <c r="H8097" s="6">
        <v>43992</v>
      </c>
      <c r="I8097" s="4" t="s">
        <v>4532</v>
      </c>
      <c r="J8097" s="4" t="s">
        <v>40</v>
      </c>
      <c r="K8097" s="4">
        <v>13832</v>
      </c>
      <c r="L8097" s="4">
        <v>0</v>
      </c>
      <c r="M8097" s="4">
        <v>0</v>
      </c>
      <c r="N8097" s="4">
        <v>0</v>
      </c>
      <c r="O8097" s="4">
        <v>3164</v>
      </c>
      <c r="P8097" s="4">
        <v>0</v>
      </c>
      <c r="Q8097" s="4">
        <v>12166</v>
      </c>
      <c r="R8097" s="4" t="b">
        <f t="shared" si="214"/>
        <v>0</v>
      </c>
      <c r="S8097" s="4">
        <v>0</v>
      </c>
    </row>
    <row r="8098" spans="1:19" ht="14.25" customHeight="1">
      <c r="A8098" s="4" t="s">
        <v>4526</v>
      </c>
      <c r="B8098" s="5"/>
      <c r="C8098" s="4">
        <v>0</v>
      </c>
      <c r="E8098" s="4" t="b">
        <f t="shared" si="213"/>
        <v>0</v>
      </c>
      <c r="F8098" s="4">
        <v>0</v>
      </c>
      <c r="G8098" s="4">
        <v>7202</v>
      </c>
      <c r="H8098" s="6">
        <v>44013</v>
      </c>
      <c r="I8098" s="4" t="s">
        <v>4726</v>
      </c>
      <c r="J8098" s="4" t="s">
        <v>1043</v>
      </c>
      <c r="K8098" s="4">
        <v>10798</v>
      </c>
      <c r="L8098" s="4">
        <v>0</v>
      </c>
      <c r="M8098" s="4">
        <v>0</v>
      </c>
      <c r="N8098" s="4">
        <v>1885</v>
      </c>
      <c r="O8098" s="4">
        <v>0</v>
      </c>
      <c r="P8098" s="4">
        <v>1885</v>
      </c>
      <c r="Q8098" s="4">
        <v>12167</v>
      </c>
      <c r="R8098" s="4" t="b">
        <f t="shared" si="214"/>
        <v>0</v>
      </c>
      <c r="S8098" s="4">
        <v>0</v>
      </c>
    </row>
    <row r="8099" spans="1:19" ht="14.25" customHeight="1">
      <c r="A8099" s="4" t="s">
        <v>4526</v>
      </c>
      <c r="B8099" s="5"/>
      <c r="C8099" s="4">
        <v>0</v>
      </c>
      <c r="E8099" s="4" t="b">
        <f t="shared" si="213"/>
        <v>0</v>
      </c>
      <c r="F8099" s="4">
        <v>0</v>
      </c>
      <c r="G8099" s="4">
        <v>7202</v>
      </c>
      <c r="H8099" s="6">
        <v>44044</v>
      </c>
      <c r="I8099" s="4" t="s">
        <v>4727</v>
      </c>
      <c r="J8099" s="4" t="s">
        <v>1043</v>
      </c>
      <c r="K8099" s="4">
        <v>10878</v>
      </c>
      <c r="L8099" s="4">
        <v>0</v>
      </c>
      <c r="M8099" s="4">
        <v>0</v>
      </c>
      <c r="N8099" s="4">
        <v>6392</v>
      </c>
      <c r="O8099" s="4">
        <v>0</v>
      </c>
      <c r="P8099" s="4">
        <v>8277</v>
      </c>
      <c r="Q8099" s="4">
        <v>12168</v>
      </c>
      <c r="R8099" s="4" t="b">
        <f t="shared" si="214"/>
        <v>0</v>
      </c>
      <c r="S8099" s="4">
        <v>0</v>
      </c>
    </row>
    <row r="8100" spans="1:19" ht="14.25" customHeight="1">
      <c r="A8100" s="4" t="s">
        <v>4526</v>
      </c>
      <c r="B8100" s="5"/>
      <c r="C8100" s="4">
        <v>0</v>
      </c>
      <c r="E8100" s="4" t="b">
        <f t="shared" si="213"/>
        <v>0</v>
      </c>
      <c r="F8100" s="4">
        <v>0</v>
      </c>
      <c r="G8100" s="4">
        <v>7202</v>
      </c>
      <c r="H8100" s="6">
        <v>44073</v>
      </c>
      <c r="I8100" s="4" t="s">
        <v>4536</v>
      </c>
      <c r="J8100" s="4" t="s">
        <v>40</v>
      </c>
      <c r="K8100" s="4">
        <v>14027</v>
      </c>
      <c r="L8100" s="4">
        <v>0</v>
      </c>
      <c r="M8100" s="4">
        <v>0</v>
      </c>
      <c r="N8100" s="4">
        <v>0</v>
      </c>
      <c r="O8100" s="4">
        <v>1885</v>
      </c>
      <c r="P8100" s="4">
        <v>6392</v>
      </c>
      <c r="Q8100" s="4">
        <v>12169</v>
      </c>
      <c r="R8100" s="4" t="b">
        <f t="shared" si="214"/>
        <v>0</v>
      </c>
      <c r="S8100" s="4">
        <v>0</v>
      </c>
    </row>
    <row r="8101" spans="1:19" ht="14.25" customHeight="1">
      <c r="A8101" s="4" t="s">
        <v>4526</v>
      </c>
      <c r="B8101" s="5"/>
      <c r="C8101" s="4">
        <v>0</v>
      </c>
      <c r="E8101" s="4" t="b">
        <f t="shared" si="213"/>
        <v>0</v>
      </c>
      <c r="F8101" s="4">
        <v>0</v>
      </c>
      <c r="G8101" s="4">
        <v>7202</v>
      </c>
      <c r="H8101" s="6">
        <v>44073</v>
      </c>
      <c r="I8101" s="4" t="s">
        <v>4537</v>
      </c>
      <c r="J8101" s="4" t="s">
        <v>40</v>
      </c>
      <c r="K8101" s="4">
        <v>14027</v>
      </c>
      <c r="L8101" s="4">
        <v>0</v>
      </c>
      <c r="M8101" s="4">
        <v>0</v>
      </c>
      <c r="N8101" s="4">
        <v>0</v>
      </c>
      <c r="O8101" s="4">
        <v>6392</v>
      </c>
      <c r="P8101" s="4">
        <v>0</v>
      </c>
      <c r="Q8101" s="4">
        <v>12170</v>
      </c>
      <c r="R8101" s="4" t="b">
        <f t="shared" si="214"/>
        <v>0</v>
      </c>
      <c r="S8101" s="4">
        <v>0</v>
      </c>
    </row>
    <row r="8102" spans="1:19" ht="14.25" customHeight="1">
      <c r="A8102" s="4" t="s">
        <v>4526</v>
      </c>
      <c r="B8102" s="5" t="s">
        <v>4728</v>
      </c>
      <c r="C8102" s="4">
        <v>0</v>
      </c>
      <c r="D8102" s="4" t="s">
        <v>4728</v>
      </c>
      <c r="E8102" s="4" t="b">
        <f t="shared" si="213"/>
        <v>0</v>
      </c>
      <c r="F8102" s="4">
        <v>0</v>
      </c>
      <c r="G8102" s="4">
        <v>7202</v>
      </c>
      <c r="H8102" s="3" t="s">
        <v>21</v>
      </c>
      <c r="K8102" s="4">
        <v>0</v>
      </c>
      <c r="L8102" s="4">
        <v>0</v>
      </c>
      <c r="M8102" s="4">
        <v>0</v>
      </c>
      <c r="N8102" s="4">
        <v>11441</v>
      </c>
      <c r="O8102" s="4">
        <v>11441</v>
      </c>
      <c r="P8102" s="4">
        <v>0</v>
      </c>
      <c r="Q8102" s="4">
        <v>12175</v>
      </c>
      <c r="R8102" s="4" t="b">
        <f t="shared" si="214"/>
        <v>0</v>
      </c>
      <c r="S8102" s="4">
        <v>0</v>
      </c>
    </row>
    <row r="8103" spans="1:19" ht="14.25" customHeight="1">
      <c r="A8103" s="4" t="s">
        <v>4526</v>
      </c>
      <c r="B8103" s="5" t="s">
        <v>698</v>
      </c>
      <c r="C8103" s="4">
        <v>0</v>
      </c>
      <c r="D8103" s="4" t="s">
        <v>698</v>
      </c>
      <c r="E8103" s="4" t="b">
        <f t="shared" si="213"/>
        <v>0</v>
      </c>
      <c r="F8103" s="4">
        <v>8921036</v>
      </c>
      <c r="G8103" s="4">
        <v>7401</v>
      </c>
      <c r="H8103" s="3" t="s">
        <v>21</v>
      </c>
      <c r="K8103" s="4">
        <v>0</v>
      </c>
      <c r="L8103" s="4">
        <v>2541710</v>
      </c>
      <c r="M8103" s="4">
        <v>549491</v>
      </c>
      <c r="N8103" s="4">
        <v>0</v>
      </c>
      <c r="O8103" s="4">
        <v>0</v>
      </c>
      <c r="P8103" s="4">
        <v>8921036</v>
      </c>
      <c r="Q8103" s="4">
        <v>12186</v>
      </c>
      <c r="R8103" s="4" t="b">
        <f t="shared" si="214"/>
        <v>0</v>
      </c>
      <c r="S8103" s="4">
        <v>0</v>
      </c>
    </row>
    <row r="8104" spans="1:19" ht="14.25" customHeight="1">
      <c r="A8104" s="4" t="s">
        <v>4526</v>
      </c>
      <c r="B8104" s="5"/>
      <c r="C8104" s="4">
        <v>0</v>
      </c>
      <c r="E8104" s="4" t="b">
        <f t="shared" si="213"/>
        <v>0</v>
      </c>
      <c r="F8104" s="4">
        <v>0</v>
      </c>
      <c r="G8104" s="4">
        <v>7401</v>
      </c>
      <c r="H8104" s="6">
        <v>43831</v>
      </c>
      <c r="I8104" s="4" t="s">
        <v>4729</v>
      </c>
      <c r="J8104" s="4" t="s">
        <v>1043</v>
      </c>
      <c r="K8104" s="4">
        <v>10321</v>
      </c>
      <c r="L8104" s="4">
        <v>0</v>
      </c>
      <c r="M8104" s="4">
        <v>0</v>
      </c>
      <c r="N8104" s="4">
        <v>222012</v>
      </c>
      <c r="O8104" s="4">
        <v>0</v>
      </c>
      <c r="P8104" s="4">
        <v>9143048</v>
      </c>
      <c r="Q8104" s="4">
        <v>12187</v>
      </c>
      <c r="R8104" s="4" t="b">
        <f t="shared" si="214"/>
        <v>0</v>
      </c>
      <c r="S8104" s="4">
        <v>0</v>
      </c>
    </row>
    <row r="8105" spans="1:19" ht="14.25" customHeight="1">
      <c r="A8105" s="4" t="s">
        <v>4526</v>
      </c>
      <c r="B8105" s="5"/>
      <c r="C8105" s="4">
        <v>0</v>
      </c>
      <c r="E8105" s="4" t="b">
        <f t="shared" si="213"/>
        <v>0</v>
      </c>
      <c r="F8105" s="4">
        <v>0</v>
      </c>
      <c r="G8105" s="4">
        <v>7401</v>
      </c>
      <c r="H8105" s="6">
        <v>43845</v>
      </c>
      <c r="I8105" s="4" t="s">
        <v>4695</v>
      </c>
      <c r="J8105" s="4" t="s">
        <v>40</v>
      </c>
      <c r="K8105" s="4">
        <v>13516</v>
      </c>
      <c r="L8105" s="4">
        <v>0</v>
      </c>
      <c r="M8105" s="4">
        <v>0</v>
      </c>
      <c r="N8105" s="4">
        <v>0</v>
      </c>
      <c r="O8105" s="4">
        <v>136547</v>
      </c>
      <c r="P8105" s="4">
        <v>9006501</v>
      </c>
      <c r="Q8105" s="4">
        <v>12188</v>
      </c>
      <c r="R8105" s="4" t="b">
        <f t="shared" si="214"/>
        <v>0</v>
      </c>
      <c r="S8105" s="4">
        <v>0</v>
      </c>
    </row>
    <row r="8106" spans="1:19" ht="14.25" customHeight="1">
      <c r="A8106" s="4" t="s">
        <v>4526</v>
      </c>
      <c r="B8106" s="5"/>
      <c r="C8106" s="4">
        <v>0</v>
      </c>
      <c r="E8106" s="4" t="b">
        <f t="shared" si="213"/>
        <v>0</v>
      </c>
      <c r="F8106" s="4">
        <v>0</v>
      </c>
      <c r="G8106" s="4">
        <v>7401</v>
      </c>
      <c r="H8106" s="6">
        <v>43862</v>
      </c>
      <c r="I8106" s="4" t="s">
        <v>4730</v>
      </c>
      <c r="J8106" s="4" t="s">
        <v>1043</v>
      </c>
      <c r="K8106" s="4">
        <v>10401</v>
      </c>
      <c r="L8106" s="4">
        <v>0</v>
      </c>
      <c r="M8106" s="4">
        <v>0</v>
      </c>
      <c r="N8106" s="4">
        <v>225345</v>
      </c>
      <c r="O8106" s="4">
        <v>0</v>
      </c>
      <c r="P8106" s="4">
        <v>9231846</v>
      </c>
      <c r="Q8106" s="4">
        <v>12189</v>
      </c>
      <c r="R8106" s="4" t="b">
        <f t="shared" si="214"/>
        <v>0</v>
      </c>
      <c r="S8106" s="4">
        <v>0</v>
      </c>
    </row>
    <row r="8107" spans="1:19" ht="14.25" customHeight="1">
      <c r="A8107" s="4" t="s">
        <v>4526</v>
      </c>
      <c r="B8107" s="5"/>
      <c r="C8107" s="4">
        <v>0</v>
      </c>
      <c r="E8107" s="4" t="b">
        <f t="shared" si="213"/>
        <v>0</v>
      </c>
      <c r="F8107" s="4">
        <v>0</v>
      </c>
      <c r="G8107" s="4">
        <v>7401</v>
      </c>
      <c r="H8107" s="6">
        <v>43891</v>
      </c>
      <c r="I8107" s="4" t="s">
        <v>4731</v>
      </c>
      <c r="J8107" s="4" t="s">
        <v>1043</v>
      </c>
      <c r="K8107" s="4">
        <v>10481</v>
      </c>
      <c r="L8107" s="4">
        <v>0</v>
      </c>
      <c r="M8107" s="4">
        <v>0</v>
      </c>
      <c r="N8107" s="4">
        <v>225825</v>
      </c>
      <c r="O8107" s="4">
        <v>0</v>
      </c>
      <c r="P8107" s="4">
        <v>9457671</v>
      </c>
      <c r="Q8107" s="4">
        <v>12190</v>
      </c>
      <c r="R8107" s="4" t="b">
        <f t="shared" si="214"/>
        <v>0</v>
      </c>
      <c r="S8107" s="4">
        <v>0</v>
      </c>
    </row>
    <row r="8108" spans="1:19" ht="14.25" customHeight="1">
      <c r="A8108" s="4" t="s">
        <v>4526</v>
      </c>
      <c r="B8108" s="5"/>
      <c r="C8108" s="4">
        <v>0</v>
      </c>
      <c r="E8108" s="4" t="b">
        <f t="shared" si="213"/>
        <v>0</v>
      </c>
      <c r="F8108" s="4">
        <v>0</v>
      </c>
      <c r="G8108" s="4">
        <v>7401</v>
      </c>
      <c r="H8108" s="6">
        <v>43906</v>
      </c>
      <c r="I8108" s="4" t="s">
        <v>4696</v>
      </c>
      <c r="J8108" s="4" t="s">
        <v>40</v>
      </c>
      <c r="K8108" s="4">
        <v>13666</v>
      </c>
      <c r="L8108" s="4">
        <v>0</v>
      </c>
      <c r="M8108" s="4">
        <v>0</v>
      </c>
      <c r="N8108" s="4">
        <v>0</v>
      </c>
      <c r="O8108" s="4">
        <v>139420</v>
      </c>
      <c r="P8108" s="4">
        <v>9318251</v>
      </c>
      <c r="Q8108" s="4">
        <v>12191</v>
      </c>
      <c r="R8108" s="4" t="b">
        <f t="shared" si="214"/>
        <v>0</v>
      </c>
      <c r="S8108" s="4">
        <v>0</v>
      </c>
    </row>
    <row r="8109" spans="1:19" ht="14.25" customHeight="1">
      <c r="A8109" s="4" t="s">
        <v>4526</v>
      </c>
      <c r="B8109" s="5"/>
      <c r="C8109" s="4">
        <v>0</v>
      </c>
      <c r="E8109" s="4" t="b">
        <f t="shared" si="213"/>
        <v>0</v>
      </c>
      <c r="F8109" s="4">
        <v>0</v>
      </c>
      <c r="G8109" s="4">
        <v>7401</v>
      </c>
      <c r="H8109" s="6">
        <v>43922</v>
      </c>
      <c r="I8109" s="4" t="s">
        <v>4732</v>
      </c>
      <c r="J8109" s="4" t="s">
        <v>1043</v>
      </c>
      <c r="K8109" s="4">
        <v>10561</v>
      </c>
      <c r="L8109" s="4">
        <v>0</v>
      </c>
      <c r="M8109" s="4">
        <v>0</v>
      </c>
      <c r="N8109" s="4">
        <v>157790</v>
      </c>
      <c r="O8109" s="4">
        <v>0</v>
      </c>
      <c r="P8109" s="4">
        <v>9476041</v>
      </c>
      <c r="Q8109" s="4">
        <v>12192</v>
      </c>
      <c r="R8109" s="4" t="b">
        <f t="shared" si="214"/>
        <v>0</v>
      </c>
      <c r="S8109" s="4">
        <v>0</v>
      </c>
    </row>
    <row r="8110" spans="1:19" ht="14.25" customHeight="1">
      <c r="A8110" s="4" t="s">
        <v>4526</v>
      </c>
      <c r="B8110" s="5"/>
      <c r="C8110" s="4">
        <v>0</v>
      </c>
      <c r="E8110" s="4" t="b">
        <f t="shared" si="213"/>
        <v>0</v>
      </c>
      <c r="F8110" s="4">
        <v>0</v>
      </c>
      <c r="G8110" s="4">
        <v>7401</v>
      </c>
      <c r="H8110" s="6">
        <v>43936</v>
      </c>
      <c r="I8110" s="4" t="s">
        <v>4697</v>
      </c>
      <c r="J8110" s="4" t="s">
        <v>40</v>
      </c>
      <c r="K8110" s="4">
        <v>13709</v>
      </c>
      <c r="L8110" s="4">
        <v>0</v>
      </c>
      <c r="M8110" s="4">
        <v>0</v>
      </c>
      <c r="N8110" s="4">
        <v>0</v>
      </c>
      <c r="O8110" s="4">
        <v>49071</v>
      </c>
      <c r="P8110" s="4">
        <v>9426970</v>
      </c>
      <c r="Q8110" s="4">
        <v>12193</v>
      </c>
      <c r="R8110" s="4" t="b">
        <f t="shared" si="214"/>
        <v>0</v>
      </c>
      <c r="S8110" s="4">
        <v>0</v>
      </c>
    </row>
    <row r="8111" spans="1:19" ht="14.25" customHeight="1">
      <c r="A8111" s="4" t="s">
        <v>4526</v>
      </c>
      <c r="B8111" s="5"/>
      <c r="C8111" s="4">
        <v>0</v>
      </c>
      <c r="E8111" s="4" t="b">
        <f t="shared" si="213"/>
        <v>0</v>
      </c>
      <c r="F8111" s="4">
        <v>0</v>
      </c>
      <c r="G8111" s="4">
        <v>7401</v>
      </c>
      <c r="H8111" s="6">
        <v>43952</v>
      </c>
      <c r="I8111" s="4" t="s">
        <v>4733</v>
      </c>
      <c r="J8111" s="4" t="s">
        <v>1043</v>
      </c>
      <c r="K8111" s="4">
        <v>10641</v>
      </c>
      <c r="L8111" s="4">
        <v>0</v>
      </c>
      <c r="M8111" s="4">
        <v>0</v>
      </c>
      <c r="N8111" s="4">
        <v>155478</v>
      </c>
      <c r="O8111" s="4">
        <v>0</v>
      </c>
      <c r="P8111" s="4">
        <v>9582448</v>
      </c>
      <c r="Q8111" s="4">
        <v>12194</v>
      </c>
      <c r="R8111" s="4" t="b">
        <f t="shared" si="214"/>
        <v>0</v>
      </c>
      <c r="S8111" s="4">
        <v>0</v>
      </c>
    </row>
    <row r="8112" spans="1:19" ht="14.25" customHeight="1">
      <c r="A8112" s="4" t="s">
        <v>4526</v>
      </c>
      <c r="B8112" s="5"/>
      <c r="C8112" s="4">
        <v>0</v>
      </c>
      <c r="E8112" s="4" t="b">
        <f t="shared" si="213"/>
        <v>0</v>
      </c>
      <c r="F8112" s="4">
        <v>0</v>
      </c>
      <c r="G8112" s="4">
        <v>7401</v>
      </c>
      <c r="H8112" s="6">
        <v>43965</v>
      </c>
      <c r="I8112" s="4" t="s">
        <v>4698</v>
      </c>
      <c r="J8112" s="4" t="s">
        <v>40</v>
      </c>
      <c r="K8112" s="4">
        <v>13778</v>
      </c>
      <c r="L8112" s="4">
        <v>0</v>
      </c>
      <c r="M8112" s="4">
        <v>0</v>
      </c>
      <c r="N8112" s="4">
        <v>0</v>
      </c>
      <c r="O8112" s="4">
        <v>110070</v>
      </c>
      <c r="P8112" s="4">
        <v>9472378</v>
      </c>
      <c r="Q8112" s="4">
        <v>12195</v>
      </c>
      <c r="R8112" s="4" t="b">
        <f t="shared" si="214"/>
        <v>0</v>
      </c>
      <c r="S8112" s="4">
        <v>0</v>
      </c>
    </row>
    <row r="8113" spans="1:19" ht="14.25" customHeight="1">
      <c r="A8113" s="4" t="s">
        <v>4526</v>
      </c>
      <c r="B8113" s="5"/>
      <c r="C8113" s="4">
        <v>0</v>
      </c>
      <c r="E8113" s="4" t="b">
        <f t="shared" si="213"/>
        <v>0</v>
      </c>
      <c r="F8113" s="4">
        <v>0</v>
      </c>
      <c r="G8113" s="4">
        <v>7401</v>
      </c>
      <c r="H8113" s="6">
        <v>43983</v>
      </c>
      <c r="I8113" s="4" t="s">
        <v>4734</v>
      </c>
      <c r="J8113" s="4" t="s">
        <v>1043</v>
      </c>
      <c r="K8113" s="4">
        <v>10721</v>
      </c>
      <c r="L8113" s="4">
        <v>0</v>
      </c>
      <c r="M8113" s="4">
        <v>0</v>
      </c>
      <c r="N8113" s="4">
        <v>160740</v>
      </c>
      <c r="O8113" s="4">
        <v>0</v>
      </c>
      <c r="P8113" s="4">
        <v>9633118</v>
      </c>
      <c r="Q8113" s="4">
        <v>12196</v>
      </c>
      <c r="R8113" s="4" t="b">
        <f t="shared" si="214"/>
        <v>0</v>
      </c>
      <c r="S8113" s="4">
        <v>0</v>
      </c>
    </row>
    <row r="8114" spans="1:19" ht="14.25" customHeight="1">
      <c r="A8114" s="4" t="s">
        <v>4526</v>
      </c>
      <c r="B8114" s="5"/>
      <c r="C8114" s="4">
        <v>0</v>
      </c>
      <c r="E8114" s="4" t="b">
        <f t="shared" si="213"/>
        <v>0</v>
      </c>
      <c r="F8114" s="4">
        <v>0</v>
      </c>
      <c r="G8114" s="4">
        <v>7401</v>
      </c>
      <c r="H8114" s="6">
        <v>44013</v>
      </c>
      <c r="I8114" s="4" t="s">
        <v>4735</v>
      </c>
      <c r="J8114" s="4" t="s">
        <v>1043</v>
      </c>
      <c r="K8114" s="4">
        <v>10801</v>
      </c>
      <c r="L8114" s="4">
        <v>0</v>
      </c>
      <c r="M8114" s="4">
        <v>0</v>
      </c>
      <c r="N8114" s="4">
        <v>221954</v>
      </c>
      <c r="O8114" s="4">
        <v>0</v>
      </c>
      <c r="P8114" s="4">
        <v>9855072</v>
      </c>
      <c r="Q8114" s="4">
        <v>12197</v>
      </c>
      <c r="R8114" s="4" t="b">
        <f t="shared" si="214"/>
        <v>0</v>
      </c>
      <c r="S8114" s="4">
        <v>0</v>
      </c>
    </row>
    <row r="8115" spans="1:19" ht="14.25" customHeight="1">
      <c r="A8115" s="4" t="s">
        <v>4526</v>
      </c>
      <c r="B8115" s="5"/>
      <c r="C8115" s="4">
        <v>0</v>
      </c>
      <c r="E8115" s="4" t="b">
        <f t="shared" si="213"/>
        <v>0</v>
      </c>
      <c r="F8115" s="4">
        <v>0</v>
      </c>
      <c r="G8115" s="4">
        <v>7401</v>
      </c>
      <c r="H8115" s="6">
        <v>44029</v>
      </c>
      <c r="I8115" s="4" t="s">
        <v>4699</v>
      </c>
      <c r="J8115" s="4" t="s">
        <v>40</v>
      </c>
      <c r="K8115" s="4">
        <v>13918</v>
      </c>
      <c r="L8115" s="4">
        <v>0</v>
      </c>
      <c r="M8115" s="4">
        <v>0</v>
      </c>
      <c r="N8115" s="4">
        <v>0</v>
      </c>
      <c r="O8115" s="4">
        <v>114383</v>
      </c>
      <c r="P8115" s="4">
        <v>9740689</v>
      </c>
      <c r="Q8115" s="4">
        <v>12198</v>
      </c>
      <c r="R8115" s="4" t="b">
        <f t="shared" si="214"/>
        <v>0</v>
      </c>
      <c r="S8115" s="4">
        <v>0</v>
      </c>
    </row>
    <row r="8116" spans="1:19" ht="14.25" customHeight="1">
      <c r="A8116" s="4" t="s">
        <v>4526</v>
      </c>
      <c r="B8116" s="5"/>
      <c r="C8116" s="4">
        <v>0</v>
      </c>
      <c r="E8116" s="4" t="b">
        <f t="shared" si="213"/>
        <v>0</v>
      </c>
      <c r="F8116" s="4">
        <v>0</v>
      </c>
      <c r="G8116" s="4">
        <v>7401</v>
      </c>
      <c r="H8116" s="6">
        <v>44044</v>
      </c>
      <c r="I8116" s="4" t="s">
        <v>4736</v>
      </c>
      <c r="J8116" s="4" t="s">
        <v>1043</v>
      </c>
      <c r="K8116" s="4">
        <v>10881</v>
      </c>
      <c r="L8116" s="4">
        <v>0</v>
      </c>
      <c r="M8116" s="4">
        <v>0</v>
      </c>
      <c r="N8116" s="4">
        <v>231401</v>
      </c>
      <c r="O8116" s="4">
        <v>0</v>
      </c>
      <c r="P8116" s="4">
        <v>9972090</v>
      </c>
      <c r="Q8116" s="4">
        <v>12199</v>
      </c>
      <c r="R8116" s="4" t="b">
        <f t="shared" si="214"/>
        <v>0</v>
      </c>
      <c r="S8116" s="4">
        <v>0</v>
      </c>
    </row>
    <row r="8117" spans="1:19" ht="14.25" customHeight="1">
      <c r="A8117" s="4" t="s">
        <v>4526</v>
      </c>
      <c r="B8117" s="5"/>
      <c r="C8117" s="4">
        <v>0</v>
      </c>
      <c r="E8117" s="4" t="b">
        <f t="shared" si="213"/>
        <v>0</v>
      </c>
      <c r="F8117" s="4">
        <v>0</v>
      </c>
      <c r="G8117" s="4">
        <v>7401</v>
      </c>
      <c r="H8117" s="6">
        <v>44075</v>
      </c>
      <c r="I8117" s="4" t="s">
        <v>4737</v>
      </c>
      <c r="J8117" s="4" t="s">
        <v>1043</v>
      </c>
      <c r="K8117" s="4">
        <v>10961</v>
      </c>
      <c r="L8117" s="4">
        <v>0</v>
      </c>
      <c r="M8117" s="4">
        <v>0</v>
      </c>
      <c r="N8117" s="4">
        <v>236157</v>
      </c>
      <c r="O8117" s="4">
        <v>0</v>
      </c>
      <c r="P8117" s="4">
        <v>10208247</v>
      </c>
      <c r="Q8117" s="4">
        <v>12200</v>
      </c>
      <c r="R8117" s="4" t="b">
        <f t="shared" si="214"/>
        <v>0</v>
      </c>
      <c r="S8117" s="4">
        <v>0</v>
      </c>
    </row>
    <row r="8118" spans="1:19" ht="14.25" customHeight="1">
      <c r="A8118" s="4" t="s">
        <v>4526</v>
      </c>
      <c r="B8118" s="5"/>
      <c r="C8118" s="4">
        <v>0</v>
      </c>
      <c r="E8118" s="4" t="b">
        <f t="shared" si="213"/>
        <v>0</v>
      </c>
      <c r="F8118" s="4">
        <v>0</v>
      </c>
      <c r="G8118" s="4">
        <v>7401</v>
      </c>
      <c r="H8118" s="6">
        <v>44105</v>
      </c>
      <c r="I8118" s="4" t="s">
        <v>4738</v>
      </c>
      <c r="J8118" s="4" t="s">
        <v>1043</v>
      </c>
      <c r="K8118" s="4">
        <v>11041</v>
      </c>
      <c r="L8118" s="4">
        <v>0</v>
      </c>
      <c r="M8118" s="4">
        <v>0</v>
      </c>
      <c r="N8118" s="4">
        <v>233843</v>
      </c>
      <c r="O8118" s="4">
        <v>0</v>
      </c>
      <c r="P8118" s="4">
        <v>10442090</v>
      </c>
      <c r="Q8118" s="4">
        <v>12201</v>
      </c>
      <c r="R8118" s="4" t="b">
        <f t="shared" si="214"/>
        <v>0</v>
      </c>
      <c r="S8118" s="4">
        <v>0</v>
      </c>
    </row>
    <row r="8119" spans="1:19" ht="14.25" customHeight="1">
      <c r="A8119" s="4" t="s">
        <v>4526</v>
      </c>
      <c r="B8119" s="5"/>
      <c r="C8119" s="4">
        <v>0</v>
      </c>
      <c r="E8119" s="4" t="b">
        <f t="shared" si="213"/>
        <v>0</v>
      </c>
      <c r="F8119" s="4">
        <v>0</v>
      </c>
      <c r="G8119" s="4">
        <v>7401</v>
      </c>
      <c r="H8119" s="6">
        <v>44136</v>
      </c>
      <c r="I8119" s="4" t="s">
        <v>4739</v>
      </c>
      <c r="J8119" s="4" t="s">
        <v>1043</v>
      </c>
      <c r="K8119" s="4">
        <v>11121</v>
      </c>
      <c r="L8119" s="4">
        <v>0</v>
      </c>
      <c r="M8119" s="4">
        <v>0</v>
      </c>
      <c r="N8119" s="4">
        <v>235604</v>
      </c>
      <c r="O8119" s="4">
        <v>0</v>
      </c>
      <c r="P8119" s="4">
        <v>10677694</v>
      </c>
      <c r="Q8119" s="4">
        <v>12202</v>
      </c>
      <c r="R8119" s="4" t="b">
        <f t="shared" si="214"/>
        <v>0</v>
      </c>
      <c r="S8119" s="4">
        <v>0</v>
      </c>
    </row>
    <row r="8120" spans="1:19" ht="14.25" customHeight="1">
      <c r="A8120" s="4" t="s">
        <v>4526</v>
      </c>
      <c r="B8120" s="5"/>
      <c r="C8120" s="4">
        <v>0</v>
      </c>
      <c r="E8120" s="4" t="b">
        <f t="shared" si="213"/>
        <v>0</v>
      </c>
      <c r="F8120" s="4">
        <v>0</v>
      </c>
      <c r="G8120" s="4">
        <v>7401</v>
      </c>
      <c r="H8120" s="6">
        <v>44166</v>
      </c>
      <c r="I8120" s="4" t="s">
        <v>4740</v>
      </c>
      <c r="J8120" s="4" t="s">
        <v>1043</v>
      </c>
      <c r="K8120" s="4">
        <v>11201</v>
      </c>
      <c r="L8120" s="4">
        <v>0</v>
      </c>
      <c r="M8120" s="4">
        <v>0</v>
      </c>
      <c r="N8120" s="4">
        <v>235561</v>
      </c>
      <c r="O8120" s="4">
        <v>0</v>
      </c>
      <c r="P8120" s="4">
        <v>10913255</v>
      </c>
      <c r="Q8120" s="4">
        <v>12203</v>
      </c>
      <c r="R8120" s="4" t="b">
        <f t="shared" si="214"/>
        <v>0</v>
      </c>
      <c r="S8120" s="4">
        <v>0</v>
      </c>
    </row>
    <row r="8121" spans="1:19" ht="14.25" customHeight="1">
      <c r="A8121" s="4" t="s">
        <v>4526</v>
      </c>
      <c r="B8121" s="5" t="s">
        <v>4741</v>
      </c>
      <c r="C8121" s="4">
        <v>0</v>
      </c>
      <c r="D8121" s="4" t="s">
        <v>4741</v>
      </c>
      <c r="E8121" s="4" t="b">
        <f t="shared" si="213"/>
        <v>0</v>
      </c>
      <c r="F8121" s="4">
        <v>0</v>
      </c>
      <c r="G8121" s="4">
        <v>7401</v>
      </c>
      <c r="H8121" s="3" t="s">
        <v>21</v>
      </c>
      <c r="K8121" s="4">
        <v>0</v>
      </c>
      <c r="L8121" s="4">
        <v>0</v>
      </c>
      <c r="M8121" s="4">
        <v>0</v>
      </c>
      <c r="N8121" s="4">
        <v>2541710</v>
      </c>
      <c r="O8121" s="4">
        <v>549491</v>
      </c>
      <c r="P8121" s="4">
        <v>10913255</v>
      </c>
      <c r="Q8121" s="4">
        <v>12204</v>
      </c>
      <c r="R8121" s="4" t="b">
        <f t="shared" si="214"/>
        <v>0</v>
      </c>
      <c r="S8121" s="4">
        <v>0</v>
      </c>
    </row>
    <row r="8122" spans="1:19" ht="14.25" customHeight="1">
      <c r="A8122" s="4" t="s">
        <v>4526</v>
      </c>
      <c r="B8122" s="5" t="s">
        <v>719</v>
      </c>
      <c r="C8122" s="4">
        <v>0</v>
      </c>
      <c r="D8122" s="4" t="s">
        <v>719</v>
      </c>
      <c r="E8122" s="4" t="b">
        <f t="shared" si="213"/>
        <v>0</v>
      </c>
      <c r="F8122" s="4">
        <v>104428</v>
      </c>
      <c r="G8122" s="4">
        <v>7501</v>
      </c>
      <c r="H8122" s="3" t="s">
        <v>21</v>
      </c>
      <c r="K8122" s="4">
        <v>0</v>
      </c>
      <c r="L8122" s="4">
        <v>283866</v>
      </c>
      <c r="M8122" s="4">
        <v>191011</v>
      </c>
      <c r="N8122" s="4">
        <v>0</v>
      </c>
      <c r="O8122" s="4">
        <v>0</v>
      </c>
      <c r="P8122" s="4">
        <v>104428</v>
      </c>
      <c r="Q8122" s="4">
        <v>12207</v>
      </c>
      <c r="R8122" s="4" t="b">
        <f t="shared" si="214"/>
        <v>0</v>
      </c>
      <c r="S8122" s="4">
        <v>0</v>
      </c>
    </row>
    <row r="8123" spans="1:19" ht="14.25" customHeight="1">
      <c r="A8123" s="4" t="s">
        <v>4526</v>
      </c>
      <c r="B8123" s="5"/>
      <c r="C8123" s="4">
        <v>0</v>
      </c>
      <c r="E8123" s="4" t="b">
        <f t="shared" si="213"/>
        <v>0</v>
      </c>
      <c r="F8123" s="4">
        <v>0</v>
      </c>
      <c r="G8123" s="4">
        <v>7501</v>
      </c>
      <c r="H8123" s="6">
        <v>43831</v>
      </c>
      <c r="I8123" s="4" t="s">
        <v>4742</v>
      </c>
      <c r="J8123" s="4" t="s">
        <v>1043</v>
      </c>
      <c r="K8123" s="4">
        <v>10323</v>
      </c>
      <c r="L8123" s="4">
        <v>0</v>
      </c>
      <c r="M8123" s="4">
        <v>0</v>
      </c>
      <c r="N8123" s="4">
        <v>22915</v>
      </c>
      <c r="O8123" s="4">
        <v>0</v>
      </c>
      <c r="P8123" s="4">
        <v>127343</v>
      </c>
      <c r="Q8123" s="4">
        <v>12208</v>
      </c>
      <c r="R8123" s="4" t="b">
        <f t="shared" si="214"/>
        <v>0</v>
      </c>
      <c r="S8123" s="4">
        <v>0</v>
      </c>
    </row>
    <row r="8124" spans="1:19" ht="14.25" customHeight="1">
      <c r="A8124" s="4" t="s">
        <v>4526</v>
      </c>
      <c r="B8124" s="5"/>
      <c r="C8124" s="4">
        <v>0</v>
      </c>
      <c r="E8124" s="4" t="b">
        <f t="shared" si="213"/>
        <v>0</v>
      </c>
      <c r="F8124" s="4">
        <v>0</v>
      </c>
      <c r="G8124" s="4">
        <v>7501</v>
      </c>
      <c r="H8124" s="6">
        <v>43857</v>
      </c>
      <c r="I8124" s="4" t="s">
        <v>4625</v>
      </c>
      <c r="J8124" s="4" t="s">
        <v>40</v>
      </c>
      <c r="K8124" s="4">
        <v>13528</v>
      </c>
      <c r="L8124" s="4">
        <v>0</v>
      </c>
      <c r="M8124" s="4">
        <v>0</v>
      </c>
      <c r="N8124" s="4">
        <v>0</v>
      </c>
      <c r="O8124" s="4">
        <v>22273</v>
      </c>
      <c r="P8124" s="4">
        <v>105070</v>
      </c>
      <c r="Q8124" s="4">
        <v>12209</v>
      </c>
      <c r="R8124" s="4" t="b">
        <f t="shared" si="214"/>
        <v>0</v>
      </c>
      <c r="S8124" s="4">
        <v>0</v>
      </c>
    </row>
    <row r="8125" spans="1:19" ht="14.25" customHeight="1">
      <c r="A8125" s="4" t="s">
        <v>4526</v>
      </c>
      <c r="B8125" s="5"/>
      <c r="C8125" s="4">
        <v>0</v>
      </c>
      <c r="E8125" s="4" t="b">
        <f t="shared" si="213"/>
        <v>0</v>
      </c>
      <c r="F8125" s="4">
        <v>0</v>
      </c>
      <c r="G8125" s="4">
        <v>7501</v>
      </c>
      <c r="H8125" s="6">
        <v>43857</v>
      </c>
      <c r="I8125" s="4" t="s">
        <v>4626</v>
      </c>
      <c r="J8125" s="4" t="s">
        <v>40</v>
      </c>
      <c r="K8125" s="4">
        <v>13528</v>
      </c>
      <c r="L8125" s="4">
        <v>0</v>
      </c>
      <c r="M8125" s="4">
        <v>0</v>
      </c>
      <c r="N8125" s="4">
        <v>0</v>
      </c>
      <c r="O8125" s="4">
        <v>18808</v>
      </c>
      <c r="P8125" s="4">
        <v>86262</v>
      </c>
      <c r="Q8125" s="4">
        <v>12210</v>
      </c>
      <c r="R8125" s="4" t="b">
        <f t="shared" si="214"/>
        <v>0</v>
      </c>
      <c r="S8125" s="4">
        <v>0</v>
      </c>
    </row>
    <row r="8126" spans="1:19" ht="14.25" customHeight="1">
      <c r="A8126" s="4" t="s">
        <v>4526</v>
      </c>
      <c r="B8126" s="5"/>
      <c r="C8126" s="4">
        <v>0</v>
      </c>
      <c r="E8126" s="4" t="b">
        <f t="shared" si="213"/>
        <v>0</v>
      </c>
      <c r="F8126" s="4">
        <v>0</v>
      </c>
      <c r="G8126" s="4">
        <v>7501</v>
      </c>
      <c r="H8126" s="6">
        <v>43862</v>
      </c>
      <c r="I8126" s="4" t="s">
        <v>4743</v>
      </c>
      <c r="J8126" s="4" t="s">
        <v>1043</v>
      </c>
      <c r="K8126" s="4">
        <v>10403</v>
      </c>
      <c r="L8126" s="4">
        <v>0</v>
      </c>
      <c r="M8126" s="4">
        <v>0</v>
      </c>
      <c r="N8126" s="4">
        <v>19804</v>
      </c>
      <c r="O8126" s="4">
        <v>0</v>
      </c>
      <c r="P8126" s="4">
        <v>106066</v>
      </c>
      <c r="Q8126" s="4">
        <v>12211</v>
      </c>
      <c r="R8126" s="4" t="b">
        <f t="shared" si="214"/>
        <v>0</v>
      </c>
      <c r="S8126" s="4">
        <v>0</v>
      </c>
    </row>
    <row r="8127" spans="1:19" ht="14.25" customHeight="1">
      <c r="A8127" s="4" t="s">
        <v>4526</v>
      </c>
      <c r="B8127" s="5"/>
      <c r="C8127" s="4">
        <v>0</v>
      </c>
      <c r="E8127" s="4" t="b">
        <f t="shared" si="213"/>
        <v>0</v>
      </c>
      <c r="F8127" s="4">
        <v>0</v>
      </c>
      <c r="G8127" s="4">
        <v>7501</v>
      </c>
      <c r="H8127" s="6">
        <v>43891</v>
      </c>
      <c r="I8127" s="4" t="s">
        <v>4744</v>
      </c>
      <c r="J8127" s="4" t="s">
        <v>1043</v>
      </c>
      <c r="K8127" s="4">
        <v>10483</v>
      </c>
      <c r="L8127" s="4">
        <v>0</v>
      </c>
      <c r="M8127" s="4">
        <v>0</v>
      </c>
      <c r="N8127" s="4">
        <v>24191</v>
      </c>
      <c r="O8127" s="4">
        <v>0</v>
      </c>
      <c r="P8127" s="4">
        <v>130257</v>
      </c>
      <c r="Q8127" s="4">
        <v>12212</v>
      </c>
      <c r="R8127" s="4" t="b">
        <f t="shared" si="214"/>
        <v>0</v>
      </c>
      <c r="S8127" s="4">
        <v>0</v>
      </c>
    </row>
    <row r="8128" spans="1:19" ht="14.25" customHeight="1">
      <c r="A8128" s="4" t="s">
        <v>4526</v>
      </c>
      <c r="B8128" s="5"/>
      <c r="C8128" s="4">
        <v>0</v>
      </c>
      <c r="E8128" s="4" t="b">
        <f t="shared" si="213"/>
        <v>0</v>
      </c>
      <c r="F8128" s="4">
        <v>0</v>
      </c>
      <c r="G8128" s="4">
        <v>7501</v>
      </c>
      <c r="H8128" s="6">
        <v>43922</v>
      </c>
      <c r="I8128" s="4" t="s">
        <v>4745</v>
      </c>
      <c r="J8128" s="4" t="s">
        <v>1043</v>
      </c>
      <c r="K8128" s="4">
        <v>10563</v>
      </c>
      <c r="L8128" s="4">
        <v>0</v>
      </c>
      <c r="M8128" s="4">
        <v>0</v>
      </c>
      <c r="N8128" s="4">
        <v>19673</v>
      </c>
      <c r="O8128" s="4">
        <v>0</v>
      </c>
      <c r="P8128" s="4">
        <v>149930</v>
      </c>
      <c r="Q8128" s="4">
        <v>12213</v>
      </c>
      <c r="R8128" s="4" t="b">
        <f t="shared" si="214"/>
        <v>0</v>
      </c>
      <c r="S8128" s="4">
        <v>0</v>
      </c>
    </row>
    <row r="8129" spans="1:19" ht="14.25" customHeight="1">
      <c r="A8129" s="4" t="s">
        <v>4526</v>
      </c>
      <c r="B8129" s="5"/>
      <c r="C8129" s="4">
        <v>0</v>
      </c>
      <c r="E8129" s="4" t="b">
        <f t="shared" si="213"/>
        <v>0</v>
      </c>
      <c r="F8129" s="4">
        <v>0</v>
      </c>
      <c r="G8129" s="4">
        <v>7501</v>
      </c>
      <c r="H8129" s="6">
        <v>43952</v>
      </c>
      <c r="I8129" s="4" t="s">
        <v>4746</v>
      </c>
      <c r="J8129" s="4" t="s">
        <v>1043</v>
      </c>
      <c r="K8129" s="4">
        <v>10643</v>
      </c>
      <c r="L8129" s="4">
        <v>0</v>
      </c>
      <c r="M8129" s="4">
        <v>0</v>
      </c>
      <c r="N8129" s="4">
        <v>19673</v>
      </c>
      <c r="O8129" s="4">
        <v>0</v>
      </c>
      <c r="P8129" s="4">
        <v>169603</v>
      </c>
      <c r="Q8129" s="4">
        <v>12214</v>
      </c>
      <c r="R8129" s="4" t="b">
        <f t="shared" si="214"/>
        <v>0</v>
      </c>
      <c r="S8129" s="4">
        <v>0</v>
      </c>
    </row>
    <row r="8130" spans="1:19" ht="14.25" customHeight="1">
      <c r="A8130" s="4" t="s">
        <v>4526</v>
      </c>
      <c r="B8130" s="5"/>
      <c r="C8130" s="4">
        <v>0</v>
      </c>
      <c r="E8130" s="4" t="b">
        <f t="shared" si="213"/>
        <v>0</v>
      </c>
      <c r="F8130" s="4">
        <v>0</v>
      </c>
      <c r="G8130" s="4">
        <v>7501</v>
      </c>
      <c r="H8130" s="6">
        <v>43959</v>
      </c>
      <c r="I8130" s="4" t="s">
        <v>4627</v>
      </c>
      <c r="J8130" s="4" t="s">
        <v>40</v>
      </c>
      <c r="K8130" s="4">
        <v>13754</v>
      </c>
      <c r="L8130" s="4">
        <v>0</v>
      </c>
      <c r="M8130" s="4">
        <v>0</v>
      </c>
      <c r="N8130" s="4">
        <v>0</v>
      </c>
      <c r="O8130" s="4">
        <v>13264</v>
      </c>
      <c r="P8130" s="4">
        <v>156339</v>
      </c>
      <c r="Q8130" s="4">
        <v>12215</v>
      </c>
      <c r="R8130" s="4" t="b">
        <f t="shared" si="214"/>
        <v>0</v>
      </c>
      <c r="S8130" s="4">
        <v>0</v>
      </c>
    </row>
    <row r="8131" spans="1:19" ht="14.25" customHeight="1">
      <c r="A8131" s="4" t="s">
        <v>4526</v>
      </c>
      <c r="B8131" s="5"/>
      <c r="C8131" s="4">
        <v>0</v>
      </c>
      <c r="E8131" s="4" t="b">
        <f t="shared" si="213"/>
        <v>0</v>
      </c>
      <c r="F8131" s="4">
        <v>0</v>
      </c>
      <c r="G8131" s="4">
        <v>7501</v>
      </c>
      <c r="H8131" s="6">
        <v>43959</v>
      </c>
      <c r="I8131" s="4" t="s">
        <v>4628</v>
      </c>
      <c r="J8131" s="4" t="s">
        <v>40</v>
      </c>
      <c r="K8131" s="4">
        <v>13754</v>
      </c>
      <c r="L8131" s="4">
        <v>0</v>
      </c>
      <c r="M8131" s="4">
        <v>0</v>
      </c>
      <c r="N8131" s="4">
        <v>0</v>
      </c>
      <c r="O8131" s="4">
        <v>17593</v>
      </c>
      <c r="P8131" s="4">
        <v>138746</v>
      </c>
      <c r="Q8131" s="4">
        <v>12216</v>
      </c>
      <c r="R8131" s="4" t="b">
        <f t="shared" si="214"/>
        <v>0</v>
      </c>
      <c r="S8131" s="4">
        <v>0</v>
      </c>
    </row>
    <row r="8132" spans="1:19" ht="14.25" customHeight="1">
      <c r="A8132" s="4" t="s">
        <v>4526</v>
      </c>
      <c r="B8132" s="5"/>
      <c r="C8132" s="4">
        <v>0</v>
      </c>
      <c r="E8132" s="4" t="b">
        <f t="shared" si="213"/>
        <v>0</v>
      </c>
      <c r="F8132" s="4">
        <v>0</v>
      </c>
      <c r="G8132" s="4">
        <v>7501</v>
      </c>
      <c r="H8132" s="6">
        <v>43959</v>
      </c>
      <c r="I8132" s="4" t="s">
        <v>4546</v>
      </c>
      <c r="J8132" s="4" t="s">
        <v>40</v>
      </c>
      <c r="K8132" s="4">
        <v>13754</v>
      </c>
      <c r="L8132" s="4">
        <v>0</v>
      </c>
      <c r="M8132" s="4">
        <v>0</v>
      </c>
      <c r="N8132" s="4">
        <v>0</v>
      </c>
      <c r="O8132" s="4">
        <v>14109</v>
      </c>
      <c r="P8132" s="4">
        <v>124637</v>
      </c>
      <c r="Q8132" s="4">
        <v>12217</v>
      </c>
      <c r="R8132" s="4" t="b">
        <f t="shared" si="214"/>
        <v>0</v>
      </c>
      <c r="S8132" s="4">
        <v>0</v>
      </c>
    </row>
    <row r="8133" spans="1:19" ht="14.25" customHeight="1">
      <c r="A8133" s="4" t="s">
        <v>4526</v>
      </c>
      <c r="B8133" s="5"/>
      <c r="C8133" s="4">
        <v>0</v>
      </c>
      <c r="E8133" s="4" t="b">
        <f t="shared" si="213"/>
        <v>0</v>
      </c>
      <c r="F8133" s="4">
        <v>0</v>
      </c>
      <c r="G8133" s="4">
        <v>7501</v>
      </c>
      <c r="H8133" s="6">
        <v>43983</v>
      </c>
      <c r="I8133" s="4" t="s">
        <v>4747</v>
      </c>
      <c r="J8133" s="4" t="s">
        <v>1043</v>
      </c>
      <c r="K8133" s="4">
        <v>10723</v>
      </c>
      <c r="L8133" s="4">
        <v>0</v>
      </c>
      <c r="M8133" s="4">
        <v>0</v>
      </c>
      <c r="N8133" s="4">
        <v>17731</v>
      </c>
      <c r="O8133" s="4">
        <v>0</v>
      </c>
      <c r="P8133" s="4">
        <v>142368</v>
      </c>
      <c r="Q8133" s="4">
        <v>12218</v>
      </c>
      <c r="R8133" s="4" t="b">
        <f t="shared" si="214"/>
        <v>0</v>
      </c>
      <c r="S8133" s="4">
        <v>0</v>
      </c>
    </row>
    <row r="8134" spans="1:19" ht="14.25" customHeight="1">
      <c r="A8134" s="4" t="s">
        <v>4526</v>
      </c>
      <c r="B8134" s="5"/>
      <c r="C8134" s="4">
        <v>0</v>
      </c>
      <c r="E8134" s="4" t="b">
        <f t="shared" si="213"/>
        <v>0</v>
      </c>
      <c r="F8134" s="4">
        <v>0</v>
      </c>
      <c r="G8134" s="4">
        <v>7501</v>
      </c>
      <c r="H8134" s="6">
        <v>44013</v>
      </c>
      <c r="I8134" s="4" t="s">
        <v>4748</v>
      </c>
      <c r="J8134" s="4" t="s">
        <v>1043</v>
      </c>
      <c r="K8134" s="4">
        <v>10803</v>
      </c>
      <c r="L8134" s="4">
        <v>0</v>
      </c>
      <c r="M8134" s="4">
        <v>0</v>
      </c>
      <c r="N8134" s="4">
        <v>24952</v>
      </c>
      <c r="O8134" s="4">
        <v>0</v>
      </c>
      <c r="P8134" s="4">
        <v>167320</v>
      </c>
      <c r="Q8134" s="4">
        <v>12219</v>
      </c>
      <c r="R8134" s="4" t="b">
        <f t="shared" si="214"/>
        <v>0</v>
      </c>
      <c r="S8134" s="4">
        <v>0</v>
      </c>
    </row>
    <row r="8135" spans="1:19" ht="14.25" customHeight="1">
      <c r="A8135" s="4" t="s">
        <v>4526</v>
      </c>
      <c r="B8135" s="5"/>
      <c r="C8135" s="4">
        <v>0</v>
      </c>
      <c r="E8135" s="4" t="b">
        <f t="shared" si="213"/>
        <v>0</v>
      </c>
      <c r="F8135" s="4">
        <v>0</v>
      </c>
      <c r="G8135" s="4">
        <v>7501</v>
      </c>
      <c r="H8135" s="6">
        <v>44034</v>
      </c>
      <c r="I8135" s="4" t="s">
        <v>4548</v>
      </c>
      <c r="J8135" s="4" t="s">
        <v>40</v>
      </c>
      <c r="K8135" s="4">
        <v>13919</v>
      </c>
      <c r="L8135" s="4">
        <v>0</v>
      </c>
      <c r="M8135" s="4">
        <v>0</v>
      </c>
      <c r="N8135" s="4">
        <v>0</v>
      </c>
      <c r="O8135" s="4">
        <v>18381</v>
      </c>
      <c r="P8135" s="4">
        <v>148939</v>
      </c>
      <c r="Q8135" s="4">
        <v>12220</v>
      </c>
      <c r="R8135" s="4" t="b">
        <f t="shared" si="214"/>
        <v>0</v>
      </c>
      <c r="S8135" s="4">
        <v>0</v>
      </c>
    </row>
    <row r="8136" spans="1:19" ht="14.25" customHeight="1">
      <c r="A8136" s="4" t="s">
        <v>4526</v>
      </c>
      <c r="B8136" s="5"/>
      <c r="C8136" s="4">
        <v>0</v>
      </c>
      <c r="E8136" s="4" t="b">
        <f t="shared" si="213"/>
        <v>0</v>
      </c>
      <c r="F8136" s="4">
        <v>0</v>
      </c>
      <c r="G8136" s="4">
        <v>7501</v>
      </c>
      <c r="H8136" s="6">
        <v>44034</v>
      </c>
      <c r="I8136" s="4" t="s">
        <v>4549</v>
      </c>
      <c r="J8136" s="4" t="s">
        <v>40</v>
      </c>
      <c r="K8136" s="4">
        <v>13919</v>
      </c>
      <c r="L8136" s="4">
        <v>0</v>
      </c>
      <c r="M8136" s="4">
        <v>0</v>
      </c>
      <c r="N8136" s="4">
        <v>0</v>
      </c>
      <c r="O8136" s="4">
        <v>22915</v>
      </c>
      <c r="P8136" s="4">
        <v>126024</v>
      </c>
      <c r="Q8136" s="4">
        <v>12221</v>
      </c>
      <c r="R8136" s="4" t="b">
        <f t="shared" si="214"/>
        <v>0</v>
      </c>
      <c r="S8136" s="4">
        <v>0</v>
      </c>
    </row>
    <row r="8137" spans="1:19" ht="14.25" customHeight="1">
      <c r="A8137" s="4" t="s">
        <v>4526</v>
      </c>
      <c r="B8137" s="5"/>
      <c r="C8137" s="4">
        <v>0</v>
      </c>
      <c r="E8137" s="4" t="b">
        <f t="shared" si="213"/>
        <v>0</v>
      </c>
      <c r="F8137" s="4">
        <v>0</v>
      </c>
      <c r="G8137" s="4">
        <v>7501</v>
      </c>
      <c r="H8137" s="6">
        <v>44044</v>
      </c>
      <c r="I8137" s="4" t="s">
        <v>4749</v>
      </c>
      <c r="J8137" s="4" t="s">
        <v>1043</v>
      </c>
      <c r="K8137" s="4">
        <v>10883</v>
      </c>
      <c r="L8137" s="4">
        <v>0</v>
      </c>
      <c r="M8137" s="4">
        <v>0</v>
      </c>
      <c r="N8137" s="4">
        <v>24374</v>
      </c>
      <c r="O8137" s="4">
        <v>0</v>
      </c>
      <c r="P8137" s="4">
        <v>150398</v>
      </c>
      <c r="Q8137" s="4">
        <v>12222</v>
      </c>
      <c r="R8137" s="4" t="b">
        <f t="shared" si="214"/>
        <v>0</v>
      </c>
      <c r="S8137" s="4">
        <v>0</v>
      </c>
    </row>
    <row r="8138" spans="1:19" ht="14.25" customHeight="1">
      <c r="A8138" s="4" t="s">
        <v>4526</v>
      </c>
      <c r="B8138" s="5"/>
      <c r="C8138" s="4">
        <v>0</v>
      </c>
      <c r="E8138" s="4" t="b">
        <f t="shared" si="213"/>
        <v>0</v>
      </c>
      <c r="F8138" s="4">
        <v>0</v>
      </c>
      <c r="G8138" s="4">
        <v>7501</v>
      </c>
      <c r="H8138" s="6">
        <v>44075</v>
      </c>
      <c r="I8138" s="4" t="s">
        <v>4750</v>
      </c>
      <c r="J8138" s="4" t="s">
        <v>1043</v>
      </c>
      <c r="K8138" s="4">
        <v>10963</v>
      </c>
      <c r="L8138" s="4">
        <v>0</v>
      </c>
      <c r="M8138" s="4">
        <v>0</v>
      </c>
      <c r="N8138" s="4">
        <v>28660</v>
      </c>
      <c r="O8138" s="4">
        <v>0</v>
      </c>
      <c r="P8138" s="4">
        <v>179058</v>
      </c>
      <c r="Q8138" s="4">
        <v>12223</v>
      </c>
      <c r="R8138" s="4" t="b">
        <f t="shared" si="214"/>
        <v>0</v>
      </c>
      <c r="S8138" s="4">
        <v>0</v>
      </c>
    </row>
    <row r="8139" spans="1:19" ht="14.25" customHeight="1">
      <c r="A8139" s="4" t="s">
        <v>4526</v>
      </c>
      <c r="B8139" s="5"/>
      <c r="C8139" s="4">
        <v>0</v>
      </c>
      <c r="E8139" s="4" t="b">
        <f t="shared" si="213"/>
        <v>0</v>
      </c>
      <c r="F8139" s="4">
        <v>0</v>
      </c>
      <c r="G8139" s="4">
        <v>7501</v>
      </c>
      <c r="H8139" s="6">
        <v>44105</v>
      </c>
      <c r="I8139" s="4" t="s">
        <v>4751</v>
      </c>
      <c r="J8139" s="4" t="s">
        <v>1043</v>
      </c>
      <c r="K8139" s="4">
        <v>11043</v>
      </c>
      <c r="L8139" s="4">
        <v>0</v>
      </c>
      <c r="M8139" s="4">
        <v>0</v>
      </c>
      <c r="N8139" s="4">
        <v>28379</v>
      </c>
      <c r="O8139" s="4">
        <v>0</v>
      </c>
      <c r="P8139" s="4">
        <v>207437</v>
      </c>
      <c r="Q8139" s="4">
        <v>12224</v>
      </c>
      <c r="R8139" s="4" t="b">
        <f t="shared" si="214"/>
        <v>0</v>
      </c>
      <c r="S8139" s="4">
        <v>0</v>
      </c>
    </row>
    <row r="8140" spans="1:19" ht="14.25" customHeight="1">
      <c r="A8140" s="4" t="s">
        <v>4526</v>
      </c>
      <c r="B8140" s="5"/>
      <c r="C8140" s="4">
        <v>0</v>
      </c>
      <c r="E8140" s="4" t="b">
        <f t="shared" si="213"/>
        <v>0</v>
      </c>
      <c r="F8140" s="4">
        <v>0</v>
      </c>
      <c r="G8140" s="4">
        <v>7501</v>
      </c>
      <c r="H8140" s="6">
        <v>44136</v>
      </c>
      <c r="I8140" s="4" t="s">
        <v>4752</v>
      </c>
      <c r="J8140" s="4" t="s">
        <v>1043</v>
      </c>
      <c r="K8140" s="4">
        <v>11123</v>
      </c>
      <c r="L8140" s="4">
        <v>0</v>
      </c>
      <c r="M8140" s="4">
        <v>0</v>
      </c>
      <c r="N8140" s="4">
        <v>32223</v>
      </c>
      <c r="O8140" s="4">
        <v>0</v>
      </c>
      <c r="P8140" s="4">
        <v>239660</v>
      </c>
      <c r="Q8140" s="4">
        <v>12225</v>
      </c>
      <c r="R8140" s="4" t="b">
        <f t="shared" si="214"/>
        <v>0</v>
      </c>
      <c r="S8140" s="4">
        <v>0</v>
      </c>
    </row>
    <row r="8141" spans="1:19" ht="14.25" customHeight="1">
      <c r="A8141" s="4" t="s">
        <v>4526</v>
      </c>
      <c r="B8141" s="5"/>
      <c r="C8141" s="4">
        <v>0</v>
      </c>
      <c r="E8141" s="4" t="b">
        <f t="shared" si="213"/>
        <v>0</v>
      </c>
      <c r="F8141" s="4">
        <v>0</v>
      </c>
      <c r="G8141" s="4">
        <v>7501</v>
      </c>
      <c r="H8141" s="6">
        <v>44145</v>
      </c>
      <c r="I8141" s="4" t="s">
        <v>4540</v>
      </c>
      <c r="J8141" s="4" t="s">
        <v>40</v>
      </c>
      <c r="K8141" s="4">
        <v>14191</v>
      </c>
      <c r="L8141" s="4">
        <v>0</v>
      </c>
      <c r="M8141" s="4">
        <v>0</v>
      </c>
      <c r="N8141" s="4">
        <v>0</v>
      </c>
      <c r="O8141" s="4">
        <v>19804</v>
      </c>
      <c r="P8141" s="4">
        <v>219856</v>
      </c>
      <c r="Q8141" s="4">
        <v>12226</v>
      </c>
      <c r="R8141" s="4" t="b">
        <f t="shared" si="214"/>
        <v>0</v>
      </c>
      <c r="S8141" s="4">
        <v>0</v>
      </c>
    </row>
    <row r="8142" spans="1:19" ht="14.25" customHeight="1">
      <c r="A8142" s="4" t="s">
        <v>4526</v>
      </c>
      <c r="B8142" s="5"/>
      <c r="C8142" s="4">
        <v>0</v>
      </c>
      <c r="E8142" s="4" t="b">
        <f t="shared" si="213"/>
        <v>0</v>
      </c>
      <c r="F8142" s="4">
        <v>0</v>
      </c>
      <c r="G8142" s="4">
        <v>7501</v>
      </c>
      <c r="H8142" s="6">
        <v>44145</v>
      </c>
      <c r="I8142" s="4" t="s">
        <v>4556</v>
      </c>
      <c r="J8142" s="4" t="s">
        <v>40</v>
      </c>
      <c r="K8142" s="4">
        <v>14191</v>
      </c>
      <c r="L8142" s="4">
        <v>0</v>
      </c>
      <c r="M8142" s="4">
        <v>0</v>
      </c>
      <c r="N8142" s="4">
        <v>0</v>
      </c>
      <c r="O8142" s="4">
        <v>24191</v>
      </c>
      <c r="P8142" s="4">
        <v>195665</v>
      </c>
      <c r="Q8142" s="4">
        <v>12227</v>
      </c>
      <c r="R8142" s="4" t="b">
        <f t="shared" si="214"/>
        <v>0</v>
      </c>
      <c r="S8142" s="4">
        <v>0</v>
      </c>
    </row>
    <row r="8143" spans="1:19" ht="14.25" customHeight="1">
      <c r="A8143" s="4" t="s">
        <v>4526</v>
      </c>
      <c r="B8143" s="5"/>
      <c r="C8143" s="4">
        <v>0</v>
      </c>
      <c r="E8143" s="4" t="b">
        <f t="shared" si="213"/>
        <v>0</v>
      </c>
      <c r="F8143" s="4">
        <v>0</v>
      </c>
      <c r="G8143" s="4">
        <v>7501</v>
      </c>
      <c r="H8143" s="6">
        <v>44145</v>
      </c>
      <c r="I8143" s="4" t="s">
        <v>4532</v>
      </c>
      <c r="J8143" s="4" t="s">
        <v>40</v>
      </c>
      <c r="K8143" s="4">
        <v>14191</v>
      </c>
      <c r="L8143" s="4">
        <v>0</v>
      </c>
      <c r="M8143" s="4">
        <v>0</v>
      </c>
      <c r="N8143" s="4">
        <v>0</v>
      </c>
      <c r="O8143" s="4">
        <v>19673</v>
      </c>
      <c r="P8143" s="4">
        <v>175992</v>
      </c>
      <c r="Q8143" s="4">
        <v>12228</v>
      </c>
      <c r="R8143" s="4" t="b">
        <f t="shared" si="214"/>
        <v>0</v>
      </c>
      <c r="S8143" s="4">
        <v>0</v>
      </c>
    </row>
    <row r="8144" spans="1:19" ht="14.25" customHeight="1">
      <c r="A8144" s="4" t="s">
        <v>4526</v>
      </c>
      <c r="B8144" s="5"/>
      <c r="C8144" s="4">
        <v>0</v>
      </c>
      <c r="E8144" s="4" t="b">
        <f t="shared" si="213"/>
        <v>0</v>
      </c>
      <c r="F8144" s="4">
        <v>0</v>
      </c>
      <c r="G8144" s="4">
        <v>7501</v>
      </c>
      <c r="H8144" s="6">
        <v>44166</v>
      </c>
      <c r="I8144" s="4" t="s">
        <v>4753</v>
      </c>
      <c r="J8144" s="4" t="s">
        <v>1043</v>
      </c>
      <c r="K8144" s="4">
        <v>11203</v>
      </c>
      <c r="L8144" s="4">
        <v>0</v>
      </c>
      <c r="M8144" s="4">
        <v>0</v>
      </c>
      <c r="N8144" s="4">
        <v>21291</v>
      </c>
      <c r="O8144" s="4">
        <v>0</v>
      </c>
      <c r="P8144" s="4">
        <v>197283</v>
      </c>
      <c r="Q8144" s="4">
        <v>12229</v>
      </c>
      <c r="R8144" s="4" t="b">
        <f t="shared" si="214"/>
        <v>0</v>
      </c>
      <c r="S8144" s="4">
        <v>0</v>
      </c>
    </row>
    <row r="8145" spans="1:19" ht="14.25" customHeight="1">
      <c r="A8145" s="4" t="s">
        <v>4526</v>
      </c>
      <c r="B8145" s="5" t="s">
        <v>4754</v>
      </c>
      <c r="C8145" s="4">
        <v>0</v>
      </c>
      <c r="D8145" s="4" t="s">
        <v>4754</v>
      </c>
      <c r="E8145" s="4" t="b">
        <f t="shared" si="213"/>
        <v>0</v>
      </c>
      <c r="F8145" s="4">
        <v>0</v>
      </c>
      <c r="G8145" s="4">
        <v>7501</v>
      </c>
      <c r="H8145" s="3" t="s">
        <v>21</v>
      </c>
      <c r="K8145" s="4">
        <v>0</v>
      </c>
      <c r="L8145" s="4">
        <v>0</v>
      </c>
      <c r="M8145" s="4">
        <v>0</v>
      </c>
      <c r="N8145" s="4">
        <v>283866</v>
      </c>
      <c r="O8145" s="4">
        <v>191011</v>
      </c>
      <c r="P8145" s="4">
        <v>197283</v>
      </c>
      <c r="Q8145" s="4">
        <v>12230</v>
      </c>
      <c r="R8145" s="4" t="b">
        <f t="shared" si="214"/>
        <v>0</v>
      </c>
      <c r="S8145" s="4">
        <v>0</v>
      </c>
    </row>
    <row r="8146" spans="1:19" ht="14.25" customHeight="1">
      <c r="A8146" s="4" t="s">
        <v>4526</v>
      </c>
      <c r="B8146" s="5" t="s">
        <v>808</v>
      </c>
      <c r="C8146" s="4">
        <v>0</v>
      </c>
      <c r="D8146" s="4" t="s">
        <v>808</v>
      </c>
      <c r="E8146" s="4" t="b">
        <f t="shared" si="213"/>
        <v>0</v>
      </c>
      <c r="F8146" s="4">
        <v>0</v>
      </c>
      <c r="G8146" s="4">
        <v>8402</v>
      </c>
      <c r="H8146" s="3" t="s">
        <v>21</v>
      </c>
      <c r="K8146" s="4">
        <v>0</v>
      </c>
      <c r="L8146" s="4">
        <v>4286</v>
      </c>
      <c r="M8146" s="4">
        <v>4286</v>
      </c>
      <c r="N8146" s="4">
        <v>0</v>
      </c>
      <c r="O8146" s="4">
        <v>0</v>
      </c>
      <c r="P8146" s="4">
        <v>0</v>
      </c>
      <c r="Q8146" s="4">
        <v>12245</v>
      </c>
      <c r="R8146" s="4" t="b">
        <f t="shared" si="214"/>
        <v>0</v>
      </c>
      <c r="S8146" s="4">
        <v>0</v>
      </c>
    </row>
    <row r="8147" spans="1:19" ht="14.25" customHeight="1">
      <c r="A8147" s="4" t="s">
        <v>4526</v>
      </c>
      <c r="B8147" s="5"/>
      <c r="C8147" s="4">
        <v>0</v>
      </c>
      <c r="E8147" s="4" t="b">
        <f t="shared" si="213"/>
        <v>0</v>
      </c>
      <c r="F8147" s="4">
        <v>0</v>
      </c>
      <c r="G8147" s="4">
        <v>8402</v>
      </c>
      <c r="H8147" s="6">
        <v>44044</v>
      </c>
      <c r="I8147" s="4" t="s">
        <v>4755</v>
      </c>
      <c r="J8147" s="4" t="s">
        <v>1043</v>
      </c>
      <c r="K8147" s="4">
        <v>10892</v>
      </c>
      <c r="L8147" s="4">
        <v>0</v>
      </c>
      <c r="M8147" s="4">
        <v>0</v>
      </c>
      <c r="N8147" s="4">
        <v>4286</v>
      </c>
      <c r="O8147" s="4">
        <v>0</v>
      </c>
      <c r="P8147" s="4">
        <v>4286</v>
      </c>
      <c r="Q8147" s="4">
        <v>12246</v>
      </c>
      <c r="R8147" s="4" t="b">
        <f t="shared" si="214"/>
        <v>0</v>
      </c>
      <c r="S8147" s="4">
        <v>0</v>
      </c>
    </row>
    <row r="8148" spans="1:19" ht="14.25" customHeight="1">
      <c r="A8148" s="4" t="s">
        <v>4526</v>
      </c>
      <c r="B8148" s="5"/>
      <c r="C8148" s="4">
        <v>0</v>
      </c>
      <c r="E8148" s="4" t="b">
        <f t="shared" si="213"/>
        <v>0</v>
      </c>
      <c r="F8148" s="4">
        <v>0</v>
      </c>
      <c r="G8148" s="4">
        <v>8402</v>
      </c>
      <c r="H8148" s="6">
        <v>44053</v>
      </c>
      <c r="I8148" s="4" t="s">
        <v>4537</v>
      </c>
      <c r="J8148" s="4" t="s">
        <v>40</v>
      </c>
      <c r="K8148" s="4">
        <v>13962</v>
      </c>
      <c r="L8148" s="4">
        <v>0</v>
      </c>
      <c r="M8148" s="4">
        <v>0</v>
      </c>
      <c r="N8148" s="4">
        <v>0</v>
      </c>
      <c r="O8148" s="4">
        <v>4286</v>
      </c>
      <c r="P8148" s="4">
        <v>0</v>
      </c>
      <c r="Q8148" s="4">
        <v>12247</v>
      </c>
      <c r="R8148" s="4" t="b">
        <f t="shared" si="214"/>
        <v>0</v>
      </c>
      <c r="S8148" s="4">
        <v>0</v>
      </c>
    </row>
    <row r="8149" spans="1:19" ht="14.25" customHeight="1">
      <c r="A8149" s="4" t="s">
        <v>4526</v>
      </c>
      <c r="B8149" s="5" t="s">
        <v>4756</v>
      </c>
      <c r="C8149" s="4">
        <v>0</v>
      </c>
      <c r="D8149" s="4" t="s">
        <v>4756</v>
      </c>
      <c r="E8149" s="4" t="b">
        <f t="shared" si="213"/>
        <v>0</v>
      </c>
      <c r="F8149" s="4">
        <v>0</v>
      </c>
      <c r="G8149" s="4">
        <v>8402</v>
      </c>
      <c r="H8149" s="3" t="s">
        <v>21</v>
      </c>
      <c r="K8149" s="4">
        <v>0</v>
      </c>
      <c r="L8149" s="4">
        <v>0</v>
      </c>
      <c r="M8149" s="4">
        <v>0</v>
      </c>
      <c r="N8149" s="4">
        <v>4286</v>
      </c>
      <c r="O8149" s="4">
        <v>4286</v>
      </c>
      <c r="P8149" s="4">
        <v>0</v>
      </c>
      <c r="Q8149" s="4">
        <v>12248</v>
      </c>
      <c r="R8149" s="4" t="b">
        <f t="shared" si="214"/>
        <v>0</v>
      </c>
      <c r="S8149" s="4">
        <v>0</v>
      </c>
    </row>
    <row r="8150" spans="1:19" ht="14.25" customHeight="1">
      <c r="A8150" s="4" t="s">
        <v>4526</v>
      </c>
      <c r="B8150" s="5" t="s">
        <v>2316</v>
      </c>
      <c r="C8150" s="4">
        <v>0</v>
      </c>
      <c r="D8150" s="4" t="s">
        <v>2316</v>
      </c>
      <c r="E8150" s="4" t="b">
        <f t="shared" si="213"/>
        <v>0</v>
      </c>
      <c r="F8150" s="4">
        <v>3583694</v>
      </c>
      <c r="G8150" s="4">
        <v>8501</v>
      </c>
      <c r="H8150" s="3" t="s">
        <v>21</v>
      </c>
      <c r="K8150" s="4">
        <v>0</v>
      </c>
      <c r="L8150" s="4">
        <v>2111457</v>
      </c>
      <c r="M8150" s="4">
        <v>0</v>
      </c>
      <c r="N8150" s="4">
        <v>0</v>
      </c>
      <c r="O8150" s="4">
        <v>0</v>
      </c>
      <c r="P8150" s="4">
        <v>3583694</v>
      </c>
      <c r="Q8150" s="4">
        <v>12249</v>
      </c>
      <c r="R8150" s="4" t="b">
        <f t="shared" si="214"/>
        <v>0</v>
      </c>
      <c r="S8150" s="4">
        <v>0</v>
      </c>
    </row>
    <row r="8151" spans="1:19" ht="14.25" customHeight="1">
      <c r="A8151" s="4" t="s">
        <v>4526</v>
      </c>
      <c r="B8151" s="5"/>
      <c r="C8151" s="4">
        <v>0</v>
      </c>
      <c r="E8151" s="4" t="b">
        <f t="shared" si="213"/>
        <v>0</v>
      </c>
      <c r="F8151" s="4">
        <v>0</v>
      </c>
      <c r="G8151" s="4">
        <v>8501</v>
      </c>
      <c r="H8151" s="6">
        <v>43831</v>
      </c>
      <c r="I8151" s="4" t="s">
        <v>4757</v>
      </c>
      <c r="J8151" s="4" t="s">
        <v>1043</v>
      </c>
      <c r="K8151" s="4">
        <v>10333</v>
      </c>
      <c r="L8151" s="4">
        <v>0</v>
      </c>
      <c r="M8151" s="4">
        <v>0</v>
      </c>
      <c r="N8151" s="4">
        <v>172092</v>
      </c>
      <c r="O8151" s="4">
        <v>0</v>
      </c>
      <c r="P8151" s="4">
        <v>3755786</v>
      </c>
      <c r="Q8151" s="4">
        <v>12250</v>
      </c>
      <c r="R8151" s="4" t="b">
        <f t="shared" si="214"/>
        <v>0</v>
      </c>
      <c r="S8151" s="4">
        <v>0</v>
      </c>
    </row>
    <row r="8152" spans="1:19" ht="14.25" customHeight="1">
      <c r="A8152" s="4" t="s">
        <v>4526</v>
      </c>
      <c r="B8152" s="5"/>
      <c r="C8152" s="4">
        <v>0</v>
      </c>
      <c r="E8152" s="4" t="b">
        <f t="shared" si="213"/>
        <v>0</v>
      </c>
      <c r="F8152" s="4">
        <v>0</v>
      </c>
      <c r="G8152" s="4">
        <v>8501</v>
      </c>
      <c r="H8152" s="6">
        <v>43862</v>
      </c>
      <c r="I8152" s="4" t="s">
        <v>4758</v>
      </c>
      <c r="J8152" s="4" t="s">
        <v>1043</v>
      </c>
      <c r="K8152" s="4">
        <v>10413</v>
      </c>
      <c r="L8152" s="4">
        <v>0</v>
      </c>
      <c r="M8152" s="4">
        <v>0</v>
      </c>
      <c r="N8152" s="4">
        <v>176480</v>
      </c>
      <c r="O8152" s="4">
        <v>0</v>
      </c>
      <c r="P8152" s="4">
        <v>3932266</v>
      </c>
      <c r="Q8152" s="4">
        <v>12251</v>
      </c>
      <c r="R8152" s="4" t="b">
        <f t="shared" si="214"/>
        <v>0</v>
      </c>
      <c r="S8152" s="4">
        <v>0</v>
      </c>
    </row>
    <row r="8153" spans="1:19" ht="14.25" customHeight="1">
      <c r="A8153" s="4" t="s">
        <v>4526</v>
      </c>
      <c r="B8153" s="5"/>
      <c r="C8153" s="4">
        <v>0</v>
      </c>
      <c r="E8153" s="4" t="b">
        <f t="shared" si="213"/>
        <v>0</v>
      </c>
      <c r="F8153" s="4">
        <v>0</v>
      </c>
      <c r="G8153" s="4">
        <v>8501</v>
      </c>
      <c r="H8153" s="6">
        <v>43891</v>
      </c>
      <c r="I8153" s="4" t="s">
        <v>4759</v>
      </c>
      <c r="J8153" s="4" t="s">
        <v>1043</v>
      </c>
      <c r="K8153" s="4">
        <v>10493</v>
      </c>
      <c r="L8153" s="4">
        <v>0</v>
      </c>
      <c r="M8153" s="4">
        <v>0</v>
      </c>
      <c r="N8153" s="4">
        <v>180867</v>
      </c>
      <c r="O8153" s="4">
        <v>0</v>
      </c>
      <c r="P8153" s="4">
        <v>4113133</v>
      </c>
      <c r="Q8153" s="4">
        <v>12252</v>
      </c>
      <c r="R8153" s="4" t="b">
        <f t="shared" si="214"/>
        <v>0</v>
      </c>
      <c r="S8153" s="4">
        <v>0</v>
      </c>
    </row>
    <row r="8154" spans="1:19" ht="14.25" customHeight="1">
      <c r="A8154" s="4" t="s">
        <v>4526</v>
      </c>
      <c r="B8154" s="5"/>
      <c r="C8154" s="4">
        <v>0</v>
      </c>
      <c r="E8154" s="4" t="b">
        <f t="shared" si="213"/>
        <v>0</v>
      </c>
      <c r="F8154" s="4">
        <v>0</v>
      </c>
      <c r="G8154" s="4">
        <v>8501</v>
      </c>
      <c r="H8154" s="6">
        <v>43922</v>
      </c>
      <c r="I8154" s="4" t="s">
        <v>4760</v>
      </c>
      <c r="J8154" s="4" t="s">
        <v>1043</v>
      </c>
      <c r="K8154" s="4">
        <v>10573</v>
      </c>
      <c r="L8154" s="4">
        <v>0</v>
      </c>
      <c r="M8154" s="4">
        <v>0</v>
      </c>
      <c r="N8154" s="4">
        <v>127525</v>
      </c>
      <c r="O8154" s="4">
        <v>0</v>
      </c>
      <c r="P8154" s="4">
        <v>4240658</v>
      </c>
      <c r="Q8154" s="4">
        <v>12253</v>
      </c>
      <c r="R8154" s="4" t="b">
        <f t="shared" si="214"/>
        <v>0</v>
      </c>
      <c r="S8154" s="4">
        <v>0</v>
      </c>
    </row>
    <row r="8155" spans="1:19" ht="14.25" customHeight="1">
      <c r="A8155" s="4" t="s">
        <v>4526</v>
      </c>
      <c r="B8155" s="5"/>
      <c r="C8155" s="4">
        <v>0</v>
      </c>
      <c r="E8155" s="4" t="b">
        <f t="shared" si="213"/>
        <v>0</v>
      </c>
      <c r="F8155" s="4">
        <v>0</v>
      </c>
      <c r="G8155" s="4">
        <v>8501</v>
      </c>
      <c r="H8155" s="6">
        <v>43952</v>
      </c>
      <c r="I8155" s="4" t="s">
        <v>4761</v>
      </c>
      <c r="J8155" s="4" t="s">
        <v>1043</v>
      </c>
      <c r="K8155" s="4">
        <v>10653</v>
      </c>
      <c r="L8155" s="4">
        <v>0</v>
      </c>
      <c r="M8155" s="4">
        <v>0</v>
      </c>
      <c r="N8155" s="4">
        <v>127524</v>
      </c>
      <c r="O8155" s="4">
        <v>0</v>
      </c>
      <c r="P8155" s="4">
        <v>4368182</v>
      </c>
      <c r="Q8155" s="4">
        <v>12254</v>
      </c>
      <c r="R8155" s="4" t="b">
        <f t="shared" si="214"/>
        <v>0</v>
      </c>
      <c r="S8155" s="4">
        <v>0</v>
      </c>
    </row>
    <row r="8156" spans="1:19" ht="14.25" customHeight="1">
      <c r="A8156" s="4" t="s">
        <v>4526</v>
      </c>
      <c r="B8156" s="5"/>
      <c r="C8156" s="4">
        <v>0</v>
      </c>
      <c r="E8156" s="4" t="b">
        <f t="shared" si="213"/>
        <v>0</v>
      </c>
      <c r="F8156" s="4">
        <v>0</v>
      </c>
      <c r="G8156" s="4">
        <v>8501</v>
      </c>
      <c r="H8156" s="6">
        <v>43983</v>
      </c>
      <c r="I8156" s="4" t="s">
        <v>4762</v>
      </c>
      <c r="J8156" s="4" t="s">
        <v>1043</v>
      </c>
      <c r="K8156" s="4">
        <v>10733</v>
      </c>
      <c r="L8156" s="4">
        <v>0</v>
      </c>
      <c r="M8156" s="4">
        <v>0</v>
      </c>
      <c r="N8156" s="4">
        <v>133565</v>
      </c>
      <c r="O8156" s="4">
        <v>0</v>
      </c>
      <c r="P8156" s="4">
        <v>4501747</v>
      </c>
      <c r="Q8156" s="4">
        <v>12255</v>
      </c>
      <c r="R8156" s="4" t="b">
        <f t="shared" si="214"/>
        <v>0</v>
      </c>
      <c r="S8156" s="4">
        <v>0</v>
      </c>
    </row>
    <row r="8157" spans="1:19" ht="14.25" customHeight="1">
      <c r="A8157" s="4" t="s">
        <v>4526</v>
      </c>
      <c r="B8157" s="5"/>
      <c r="C8157" s="4">
        <v>0</v>
      </c>
      <c r="E8157" s="4" t="b">
        <f t="shared" si="213"/>
        <v>0</v>
      </c>
      <c r="F8157" s="4">
        <v>0</v>
      </c>
      <c r="G8157" s="4">
        <v>8501</v>
      </c>
      <c r="H8157" s="6">
        <v>44013</v>
      </c>
      <c r="I8157" s="4" t="s">
        <v>4763</v>
      </c>
      <c r="J8157" s="4" t="s">
        <v>1043</v>
      </c>
      <c r="K8157" s="4">
        <v>10813</v>
      </c>
      <c r="L8157" s="4">
        <v>0</v>
      </c>
      <c r="M8157" s="4">
        <v>0</v>
      </c>
      <c r="N8157" s="4">
        <v>187958</v>
      </c>
      <c r="O8157" s="4">
        <v>0</v>
      </c>
      <c r="P8157" s="4">
        <v>4689705</v>
      </c>
      <c r="Q8157" s="4">
        <v>12256</v>
      </c>
      <c r="R8157" s="4" t="b">
        <f t="shared" si="214"/>
        <v>0</v>
      </c>
      <c r="S8157" s="4">
        <v>0</v>
      </c>
    </row>
    <row r="8158" spans="1:19" ht="14.25" customHeight="1">
      <c r="A8158" s="4" t="s">
        <v>4526</v>
      </c>
      <c r="B8158" s="5"/>
      <c r="C8158" s="4">
        <v>0</v>
      </c>
      <c r="E8158" s="4" t="b">
        <f t="shared" si="213"/>
        <v>0</v>
      </c>
      <c r="F8158" s="4">
        <v>0</v>
      </c>
      <c r="G8158" s="4">
        <v>8501</v>
      </c>
      <c r="H8158" s="6">
        <v>44044</v>
      </c>
      <c r="I8158" s="4" t="s">
        <v>4764</v>
      </c>
      <c r="J8158" s="4" t="s">
        <v>1043</v>
      </c>
      <c r="K8158" s="4">
        <v>10893</v>
      </c>
      <c r="L8158" s="4">
        <v>0</v>
      </c>
      <c r="M8158" s="4">
        <v>0</v>
      </c>
      <c r="N8158" s="4">
        <v>198133</v>
      </c>
      <c r="O8158" s="4">
        <v>0</v>
      </c>
      <c r="P8158" s="4">
        <v>4887838</v>
      </c>
      <c r="Q8158" s="4">
        <v>12257</v>
      </c>
      <c r="R8158" s="4" t="b">
        <f t="shared" si="214"/>
        <v>0</v>
      </c>
      <c r="S8158" s="4">
        <v>0</v>
      </c>
    </row>
    <row r="8159" spans="1:19" ht="14.25" customHeight="1">
      <c r="A8159" s="4" t="s">
        <v>4526</v>
      </c>
      <c r="B8159" s="5"/>
      <c r="C8159" s="4">
        <v>0</v>
      </c>
      <c r="E8159" s="4" t="b">
        <f t="shared" si="213"/>
        <v>0</v>
      </c>
      <c r="F8159" s="4">
        <v>0</v>
      </c>
      <c r="G8159" s="4">
        <v>8501</v>
      </c>
      <c r="H8159" s="6">
        <v>44075</v>
      </c>
      <c r="I8159" s="4" t="s">
        <v>4765</v>
      </c>
      <c r="J8159" s="4" t="s">
        <v>1043</v>
      </c>
      <c r="K8159" s="4">
        <v>10973</v>
      </c>
      <c r="L8159" s="4">
        <v>0</v>
      </c>
      <c r="M8159" s="4">
        <v>0</v>
      </c>
      <c r="N8159" s="4">
        <v>202419</v>
      </c>
      <c r="O8159" s="4">
        <v>0</v>
      </c>
      <c r="P8159" s="4">
        <v>5090257</v>
      </c>
      <c r="Q8159" s="4">
        <v>12258</v>
      </c>
      <c r="R8159" s="4" t="b">
        <f t="shared" si="214"/>
        <v>0</v>
      </c>
      <c r="S8159" s="4">
        <v>0</v>
      </c>
    </row>
    <row r="8160" spans="1:19" ht="14.25" customHeight="1">
      <c r="A8160" s="4" t="s">
        <v>4526</v>
      </c>
      <c r="B8160" s="5"/>
      <c r="C8160" s="4">
        <v>0</v>
      </c>
      <c r="E8160" s="4" t="b">
        <f t="shared" si="213"/>
        <v>0</v>
      </c>
      <c r="F8160" s="4">
        <v>0</v>
      </c>
      <c r="G8160" s="4">
        <v>8501</v>
      </c>
      <c r="H8160" s="6">
        <v>44105</v>
      </c>
      <c r="I8160" s="4" t="s">
        <v>4766</v>
      </c>
      <c r="J8160" s="4" t="s">
        <v>1043</v>
      </c>
      <c r="K8160" s="4">
        <v>11053</v>
      </c>
      <c r="L8160" s="4">
        <v>0</v>
      </c>
      <c r="M8160" s="4">
        <v>0</v>
      </c>
      <c r="N8160" s="4">
        <v>200431</v>
      </c>
      <c r="O8160" s="4">
        <v>0</v>
      </c>
      <c r="P8160" s="4">
        <v>5290688</v>
      </c>
      <c r="Q8160" s="4">
        <v>12259</v>
      </c>
      <c r="R8160" s="4" t="b">
        <f t="shared" si="214"/>
        <v>0</v>
      </c>
      <c r="S8160" s="4">
        <v>0</v>
      </c>
    </row>
    <row r="8161" spans="1:19" ht="14.25" customHeight="1">
      <c r="A8161" s="4" t="s">
        <v>4526</v>
      </c>
      <c r="B8161" s="5"/>
      <c r="C8161" s="4">
        <v>0</v>
      </c>
      <c r="E8161" s="4" t="b">
        <f t="shared" si="213"/>
        <v>0</v>
      </c>
      <c r="F8161" s="4">
        <v>0</v>
      </c>
      <c r="G8161" s="4">
        <v>8501</v>
      </c>
      <c r="H8161" s="6">
        <v>44136</v>
      </c>
      <c r="I8161" s="4" t="s">
        <v>4767</v>
      </c>
      <c r="J8161" s="4" t="s">
        <v>1043</v>
      </c>
      <c r="K8161" s="4">
        <v>11133</v>
      </c>
      <c r="L8161" s="4">
        <v>0</v>
      </c>
      <c r="M8161" s="4">
        <v>0</v>
      </c>
      <c r="N8161" s="4">
        <v>202148</v>
      </c>
      <c r="O8161" s="4">
        <v>0</v>
      </c>
      <c r="P8161" s="4">
        <v>5492836</v>
      </c>
      <c r="Q8161" s="4">
        <v>12260</v>
      </c>
      <c r="R8161" s="4" t="b">
        <f t="shared" si="214"/>
        <v>0</v>
      </c>
      <c r="S8161" s="4">
        <v>0</v>
      </c>
    </row>
    <row r="8162" spans="1:19" ht="14.25" customHeight="1">
      <c r="A8162" s="4" t="s">
        <v>4526</v>
      </c>
      <c r="B8162" s="5"/>
      <c r="C8162" s="4">
        <v>0</v>
      </c>
      <c r="E8162" s="4" t="b">
        <f t="shared" si="213"/>
        <v>0</v>
      </c>
      <c r="F8162" s="4">
        <v>0</v>
      </c>
      <c r="G8162" s="4">
        <v>8501</v>
      </c>
      <c r="H8162" s="6">
        <v>44166</v>
      </c>
      <c r="I8162" s="4" t="s">
        <v>4768</v>
      </c>
      <c r="J8162" s="4" t="s">
        <v>1043</v>
      </c>
      <c r="K8162" s="4">
        <v>11213</v>
      </c>
      <c r="L8162" s="4">
        <v>0</v>
      </c>
      <c r="M8162" s="4">
        <v>0</v>
      </c>
      <c r="N8162" s="4">
        <v>202315</v>
      </c>
      <c r="O8162" s="4">
        <v>0</v>
      </c>
      <c r="P8162" s="4">
        <v>5695151</v>
      </c>
      <c r="Q8162" s="4">
        <v>12261</v>
      </c>
      <c r="R8162" s="4" t="b">
        <f t="shared" si="214"/>
        <v>0</v>
      </c>
      <c r="S8162" s="4">
        <v>0</v>
      </c>
    </row>
    <row r="8163" spans="1:19" ht="14.25" customHeight="1">
      <c r="A8163" s="4" t="s">
        <v>4526</v>
      </c>
      <c r="B8163" s="5" t="s">
        <v>4769</v>
      </c>
      <c r="C8163" s="4">
        <v>0</v>
      </c>
      <c r="D8163" s="4" t="s">
        <v>4769</v>
      </c>
      <c r="E8163" s="4" t="b">
        <f t="shared" si="213"/>
        <v>0</v>
      </c>
      <c r="F8163" s="4">
        <v>0</v>
      </c>
      <c r="G8163" s="4">
        <v>8501</v>
      </c>
      <c r="H8163" s="3" t="s">
        <v>21</v>
      </c>
      <c r="K8163" s="4">
        <v>0</v>
      </c>
      <c r="L8163" s="4">
        <v>0</v>
      </c>
      <c r="M8163" s="4">
        <v>0</v>
      </c>
      <c r="N8163" s="4">
        <v>2111457</v>
      </c>
      <c r="O8163" s="4">
        <v>0</v>
      </c>
      <c r="P8163" s="4">
        <v>5695151</v>
      </c>
      <c r="Q8163" s="4">
        <v>12262</v>
      </c>
      <c r="R8163" s="4" t="b">
        <f t="shared" si="214"/>
        <v>0</v>
      </c>
      <c r="S8163" s="4">
        <v>0</v>
      </c>
    </row>
    <row r="8164" spans="1:19" ht="14.25" customHeight="1">
      <c r="A8164" s="4" t="s">
        <v>4526</v>
      </c>
      <c r="B8164" s="5" t="s">
        <v>4770</v>
      </c>
      <c r="C8164" s="4">
        <v>0</v>
      </c>
      <c r="D8164" s="4" t="s">
        <v>4770</v>
      </c>
      <c r="E8164" s="4" t="b">
        <f t="shared" si="213"/>
        <v>0</v>
      </c>
      <c r="F8164" s="4">
        <v>0</v>
      </c>
      <c r="G8164" s="4">
        <v>0</v>
      </c>
      <c r="H8164" s="3" t="s">
        <v>21</v>
      </c>
      <c r="K8164" s="4">
        <v>0</v>
      </c>
      <c r="L8164" s="4">
        <v>0</v>
      </c>
      <c r="M8164" s="4">
        <v>0</v>
      </c>
      <c r="N8164" s="4">
        <v>17169547</v>
      </c>
      <c r="O8164" s="4">
        <v>5154227</v>
      </c>
      <c r="P8164" s="4">
        <v>118065897</v>
      </c>
      <c r="Q8164" s="4">
        <v>12265</v>
      </c>
      <c r="R8164" s="4" t="b">
        <f t="shared" ref="R8164:R8165" si="215">TRUE()</f>
        <v>1</v>
      </c>
      <c r="S8164" s="4">
        <v>0</v>
      </c>
    </row>
    <row r="8165" spans="1:19" ht="14.25" customHeight="1">
      <c r="A8165" s="4" t="s">
        <v>4771</v>
      </c>
      <c r="B8165" s="5" t="s">
        <v>4772</v>
      </c>
      <c r="C8165" s="4">
        <v>0</v>
      </c>
      <c r="D8165" s="4" t="s">
        <v>4772</v>
      </c>
      <c r="E8165" s="4" t="b">
        <f>TRUE()</f>
        <v>1</v>
      </c>
      <c r="F8165" s="4">
        <v>898</v>
      </c>
      <c r="G8165" s="4">
        <v>0</v>
      </c>
      <c r="H8165" s="3" t="s">
        <v>21</v>
      </c>
      <c r="K8165" s="4">
        <v>0</v>
      </c>
      <c r="L8165" s="4">
        <v>0</v>
      </c>
      <c r="M8165" s="4">
        <v>0</v>
      </c>
      <c r="N8165" s="4">
        <v>0</v>
      </c>
      <c r="O8165" s="4">
        <v>0</v>
      </c>
      <c r="P8165" s="4">
        <v>898</v>
      </c>
      <c r="Q8165" s="4">
        <v>12282</v>
      </c>
      <c r="R8165" s="4" t="b">
        <f t="shared" si="215"/>
        <v>1</v>
      </c>
      <c r="S8165" s="4">
        <v>0</v>
      </c>
    </row>
    <row r="8166" spans="1:19" ht="14.25" customHeight="1">
      <c r="A8166" s="4" t="s">
        <v>4771</v>
      </c>
      <c r="B8166" s="5" t="s">
        <v>468</v>
      </c>
      <c r="C8166" s="4">
        <v>0</v>
      </c>
      <c r="D8166" s="4" t="s">
        <v>468</v>
      </c>
      <c r="E8166" s="4" t="b">
        <f t="shared" ref="E8166:E8385" si="216">FALSE()</f>
        <v>0</v>
      </c>
      <c r="F8166" s="4">
        <v>898</v>
      </c>
      <c r="G8166" s="4">
        <v>5102</v>
      </c>
      <c r="H8166" s="3" t="s">
        <v>21</v>
      </c>
      <c r="K8166" s="4">
        <v>0</v>
      </c>
      <c r="L8166" s="4">
        <v>0</v>
      </c>
      <c r="M8166" s="4">
        <v>0</v>
      </c>
      <c r="N8166" s="4">
        <v>0</v>
      </c>
      <c r="O8166" s="4">
        <v>0</v>
      </c>
      <c r="P8166" s="4">
        <v>898</v>
      </c>
      <c r="Q8166" s="4">
        <v>12287</v>
      </c>
      <c r="R8166" s="4" t="b">
        <f t="shared" ref="R8166:R8167" si="217">FALSE()</f>
        <v>0</v>
      </c>
      <c r="S8166" s="4">
        <v>0</v>
      </c>
    </row>
    <row r="8167" spans="1:19" ht="14.25" customHeight="1">
      <c r="A8167" s="4" t="s">
        <v>4771</v>
      </c>
      <c r="B8167" s="5" t="s">
        <v>4773</v>
      </c>
      <c r="C8167" s="4">
        <v>0</v>
      </c>
      <c r="D8167" s="4" t="s">
        <v>4773</v>
      </c>
      <c r="E8167" s="4" t="b">
        <f t="shared" si="216"/>
        <v>0</v>
      </c>
      <c r="F8167" s="4">
        <v>0</v>
      </c>
      <c r="G8167" s="4">
        <v>5102</v>
      </c>
      <c r="H8167" s="3" t="s">
        <v>21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  <c r="P8167" s="4">
        <v>898</v>
      </c>
      <c r="Q8167" s="4">
        <v>12288</v>
      </c>
      <c r="R8167" s="4" t="b">
        <f t="shared" si="217"/>
        <v>0</v>
      </c>
      <c r="S8167" s="4">
        <v>0</v>
      </c>
    </row>
    <row r="8168" spans="1:19" ht="14.25" customHeight="1">
      <c r="A8168" s="4" t="s">
        <v>4771</v>
      </c>
      <c r="B8168" s="5" t="s">
        <v>4774</v>
      </c>
      <c r="C8168" s="4">
        <v>0</v>
      </c>
      <c r="D8168" s="4" t="s">
        <v>4774</v>
      </c>
      <c r="E8168" s="4" t="b">
        <f t="shared" si="216"/>
        <v>0</v>
      </c>
      <c r="F8168" s="4">
        <v>0</v>
      </c>
      <c r="G8168" s="4">
        <v>0</v>
      </c>
      <c r="H8168" s="3" t="s">
        <v>21</v>
      </c>
      <c r="K8168" s="4">
        <v>0</v>
      </c>
      <c r="L8168" s="4">
        <v>0</v>
      </c>
      <c r="M8168" s="4">
        <v>0</v>
      </c>
      <c r="N8168" s="4">
        <v>0</v>
      </c>
      <c r="O8168" s="4">
        <v>0</v>
      </c>
      <c r="P8168" s="4">
        <v>898</v>
      </c>
      <c r="Q8168" s="4">
        <v>12299</v>
      </c>
      <c r="R8168" s="4" t="b">
        <f>TRUE()</f>
        <v>1</v>
      </c>
      <c r="S8168" s="4">
        <v>0</v>
      </c>
    </row>
    <row r="8169" spans="1:19" ht="14.25" customHeight="1">
      <c r="A8169" s="4" t="s">
        <v>4524</v>
      </c>
      <c r="B8169" s="5" t="s">
        <v>4775</v>
      </c>
      <c r="C8169" s="4">
        <v>0</v>
      </c>
      <c r="D8169" s="4" t="s">
        <v>4775</v>
      </c>
      <c r="E8169" s="4" t="b">
        <f t="shared" si="216"/>
        <v>0</v>
      </c>
      <c r="F8169" s="4">
        <v>0</v>
      </c>
      <c r="G8169" s="4">
        <v>0</v>
      </c>
      <c r="H8169" s="3" t="s">
        <v>21</v>
      </c>
      <c r="K8169" s="4">
        <v>0</v>
      </c>
      <c r="L8169" s="4">
        <v>0</v>
      </c>
      <c r="M8169" s="4">
        <v>0</v>
      </c>
      <c r="N8169" s="4">
        <v>17169547</v>
      </c>
      <c r="O8169" s="4">
        <v>5154227</v>
      </c>
      <c r="P8169" s="4">
        <v>118066795</v>
      </c>
      <c r="Q8169" s="4">
        <v>12300</v>
      </c>
      <c r="R8169" s="4" t="b">
        <f>FALSE()</f>
        <v>0</v>
      </c>
      <c r="S8169" s="4">
        <v>0</v>
      </c>
    </row>
    <row r="8170" spans="1:19" ht="14.25" customHeight="1">
      <c r="A8170" s="4" t="s">
        <v>4522</v>
      </c>
      <c r="B8170" s="5" t="s">
        <v>4776</v>
      </c>
      <c r="C8170" s="4">
        <v>0</v>
      </c>
      <c r="D8170" s="4" t="s">
        <v>4776</v>
      </c>
      <c r="E8170" s="4" t="b">
        <f t="shared" si="216"/>
        <v>0</v>
      </c>
      <c r="F8170" s="4">
        <v>0</v>
      </c>
      <c r="G8170" s="4">
        <v>0</v>
      </c>
      <c r="H8170" s="3" t="s">
        <v>21</v>
      </c>
      <c r="K8170" s="4">
        <v>0</v>
      </c>
      <c r="L8170" s="4">
        <v>0</v>
      </c>
      <c r="M8170" s="4">
        <v>0</v>
      </c>
      <c r="N8170" s="4">
        <v>17169547</v>
      </c>
      <c r="O8170" s="4">
        <v>5154227</v>
      </c>
      <c r="P8170" s="4">
        <v>118066795</v>
      </c>
      <c r="Q8170" s="4">
        <v>12301</v>
      </c>
      <c r="R8170" s="4" t="b">
        <f t="shared" ref="R8170:R8173" si="218">TRUE()</f>
        <v>1</v>
      </c>
      <c r="S8170" s="4">
        <v>0</v>
      </c>
    </row>
    <row r="8171" spans="1:19" ht="14.25" customHeight="1">
      <c r="A8171" s="4" t="s">
        <v>4520</v>
      </c>
      <c r="B8171" s="5" t="s">
        <v>4777</v>
      </c>
      <c r="C8171" s="4">
        <v>0</v>
      </c>
      <c r="D8171" s="4" t="s">
        <v>4777</v>
      </c>
      <c r="E8171" s="4" t="b">
        <f t="shared" si="216"/>
        <v>0</v>
      </c>
      <c r="F8171" s="4">
        <v>0</v>
      </c>
      <c r="G8171" s="4">
        <v>0</v>
      </c>
      <c r="H8171" s="3" t="s">
        <v>21</v>
      </c>
      <c r="K8171" s="4">
        <v>0</v>
      </c>
      <c r="L8171" s="4">
        <v>0</v>
      </c>
      <c r="M8171" s="4">
        <v>0</v>
      </c>
      <c r="N8171" s="4">
        <v>17169547</v>
      </c>
      <c r="O8171" s="4">
        <v>5154227</v>
      </c>
      <c r="P8171" s="4">
        <v>118066795</v>
      </c>
      <c r="Q8171" s="4">
        <v>12302</v>
      </c>
      <c r="R8171" s="4" t="b">
        <f t="shared" si="218"/>
        <v>1</v>
      </c>
      <c r="S8171" s="4">
        <v>0</v>
      </c>
    </row>
    <row r="8172" spans="1:19" ht="14.25" customHeight="1">
      <c r="A8172" s="4" t="s">
        <v>4778</v>
      </c>
      <c r="B8172" s="5" t="s">
        <v>4779</v>
      </c>
      <c r="C8172" s="4">
        <v>1</v>
      </c>
      <c r="D8172" s="4" t="s">
        <v>4779</v>
      </c>
      <c r="E8172" s="4" t="b">
        <f t="shared" si="216"/>
        <v>0</v>
      </c>
      <c r="F8172" s="4">
        <v>-106051475</v>
      </c>
      <c r="G8172" s="4">
        <v>0</v>
      </c>
      <c r="H8172" s="3" t="s">
        <v>21</v>
      </c>
      <c r="K8172" s="4">
        <v>0</v>
      </c>
      <c r="L8172" s="4">
        <v>10308454</v>
      </c>
      <c r="M8172" s="4">
        <v>34339094</v>
      </c>
      <c r="N8172" s="4">
        <v>0</v>
      </c>
      <c r="O8172" s="4">
        <v>0</v>
      </c>
      <c r="P8172" s="4">
        <v>-106051475</v>
      </c>
      <c r="Q8172" s="4">
        <v>12304</v>
      </c>
      <c r="R8172" s="4" t="b">
        <f t="shared" si="218"/>
        <v>1</v>
      </c>
      <c r="S8172" s="4">
        <v>0</v>
      </c>
    </row>
    <row r="8173" spans="1:19" ht="14.25" customHeight="1">
      <c r="A8173" s="4" t="s">
        <v>4780</v>
      </c>
      <c r="B8173" s="5" t="s">
        <v>4523</v>
      </c>
      <c r="C8173" s="4">
        <v>1</v>
      </c>
      <c r="D8173" s="4" t="s">
        <v>4523</v>
      </c>
      <c r="E8173" s="4" t="b">
        <f t="shared" si="216"/>
        <v>0</v>
      </c>
      <c r="F8173" s="4">
        <v>-106051475</v>
      </c>
      <c r="G8173" s="4">
        <v>0</v>
      </c>
      <c r="H8173" s="3" t="s">
        <v>21</v>
      </c>
      <c r="K8173" s="4">
        <v>0</v>
      </c>
      <c r="L8173" s="4">
        <v>10308454</v>
      </c>
      <c r="M8173" s="4">
        <v>34339094</v>
      </c>
      <c r="N8173" s="4">
        <v>0</v>
      </c>
      <c r="O8173" s="4">
        <v>0</v>
      </c>
      <c r="P8173" s="4">
        <v>-106051475</v>
      </c>
      <c r="Q8173" s="4">
        <v>12305</v>
      </c>
      <c r="R8173" s="4" t="b">
        <f t="shared" si="218"/>
        <v>1</v>
      </c>
      <c r="S8173" s="4">
        <v>0</v>
      </c>
    </row>
    <row r="8174" spans="1:19" ht="14.25" customHeight="1">
      <c r="A8174" s="4" t="s">
        <v>4781</v>
      </c>
      <c r="B8174" s="5" t="s">
        <v>4525</v>
      </c>
      <c r="C8174" s="4">
        <v>2</v>
      </c>
      <c r="D8174" s="4" t="s">
        <v>4525</v>
      </c>
      <c r="E8174" s="4" t="b">
        <f t="shared" si="216"/>
        <v>0</v>
      </c>
      <c r="F8174" s="4">
        <v>-106051475</v>
      </c>
      <c r="G8174" s="4">
        <v>0</v>
      </c>
      <c r="H8174" s="3" t="s">
        <v>21</v>
      </c>
      <c r="K8174" s="4">
        <v>0</v>
      </c>
      <c r="L8174" s="4">
        <v>10308454</v>
      </c>
      <c r="M8174" s="4">
        <v>34339094</v>
      </c>
      <c r="N8174" s="4">
        <v>0</v>
      </c>
      <c r="O8174" s="4">
        <v>0</v>
      </c>
      <c r="P8174" s="4">
        <v>-106051475</v>
      </c>
      <c r="Q8174" s="4">
        <v>12306</v>
      </c>
      <c r="R8174" s="4" t="b">
        <f>FALSE()</f>
        <v>0</v>
      </c>
      <c r="S8174" s="4">
        <v>0</v>
      </c>
    </row>
    <row r="8175" spans="1:19" ht="14.25" customHeight="1">
      <c r="A8175" s="4" t="s">
        <v>4782</v>
      </c>
      <c r="B8175" s="5" t="s">
        <v>4783</v>
      </c>
      <c r="C8175" s="4">
        <v>0</v>
      </c>
      <c r="D8175" s="4" t="s">
        <v>4783</v>
      </c>
      <c r="E8175" s="4" t="b">
        <f t="shared" si="216"/>
        <v>0</v>
      </c>
      <c r="F8175" s="4">
        <v>-106050577</v>
      </c>
      <c r="G8175" s="4">
        <v>0</v>
      </c>
      <c r="H8175" s="3" t="s">
        <v>21</v>
      </c>
      <c r="K8175" s="4">
        <v>0</v>
      </c>
      <c r="L8175" s="4">
        <v>10308454</v>
      </c>
      <c r="M8175" s="4">
        <v>34339094</v>
      </c>
      <c r="N8175" s="4">
        <v>0</v>
      </c>
      <c r="O8175" s="4">
        <v>0</v>
      </c>
      <c r="P8175" s="4">
        <v>-106050577</v>
      </c>
      <c r="Q8175" s="4">
        <v>12308</v>
      </c>
      <c r="R8175" s="4" t="b">
        <f>TRUE()</f>
        <v>1</v>
      </c>
      <c r="S8175" s="4">
        <v>0</v>
      </c>
    </row>
    <row r="8176" spans="1:19" ht="14.25" customHeight="1">
      <c r="A8176" s="4" t="s">
        <v>4782</v>
      </c>
      <c r="B8176" s="5"/>
      <c r="C8176" s="4">
        <v>0</v>
      </c>
      <c r="E8176" s="4" t="b">
        <f t="shared" si="216"/>
        <v>0</v>
      </c>
      <c r="F8176" s="4">
        <v>0</v>
      </c>
      <c r="G8176" s="4">
        <v>0</v>
      </c>
      <c r="H8176" s="6">
        <v>43831</v>
      </c>
      <c r="I8176" s="4" t="s">
        <v>4545</v>
      </c>
      <c r="J8176" s="4" t="s">
        <v>1043</v>
      </c>
      <c r="K8176" s="4">
        <v>10271</v>
      </c>
      <c r="L8176" s="4">
        <v>0</v>
      </c>
      <c r="M8176" s="4">
        <v>0</v>
      </c>
      <c r="N8176" s="4">
        <v>0</v>
      </c>
      <c r="O8176" s="4">
        <v>6908</v>
      </c>
      <c r="P8176" s="4">
        <v>-106057485</v>
      </c>
      <c r="Q8176" s="4">
        <v>12309</v>
      </c>
      <c r="R8176" s="4" t="b">
        <f t="shared" ref="R8176:R8384" si="219">FALSE()</f>
        <v>0</v>
      </c>
      <c r="S8176" s="4">
        <v>0</v>
      </c>
    </row>
    <row r="8177" spans="1:19" ht="14.25" customHeight="1">
      <c r="A8177" s="4" t="s">
        <v>4782</v>
      </c>
      <c r="B8177" s="5"/>
      <c r="C8177" s="4">
        <v>0</v>
      </c>
      <c r="E8177" s="4" t="b">
        <f t="shared" si="216"/>
        <v>0</v>
      </c>
      <c r="F8177" s="4">
        <v>0</v>
      </c>
      <c r="G8177" s="4">
        <v>0</v>
      </c>
      <c r="H8177" s="6">
        <v>43831</v>
      </c>
      <c r="I8177" s="4" t="s">
        <v>4551</v>
      </c>
      <c r="J8177" s="4" t="s">
        <v>1043</v>
      </c>
      <c r="K8177" s="4">
        <v>10272</v>
      </c>
      <c r="L8177" s="4">
        <v>0</v>
      </c>
      <c r="M8177" s="4">
        <v>0</v>
      </c>
      <c r="N8177" s="4">
        <v>0</v>
      </c>
      <c r="O8177" s="4">
        <v>5215</v>
      </c>
      <c r="P8177" s="4">
        <v>-106062700</v>
      </c>
      <c r="Q8177" s="4">
        <v>12310</v>
      </c>
      <c r="R8177" s="4" t="b">
        <f t="shared" si="219"/>
        <v>0</v>
      </c>
      <c r="S8177" s="4">
        <v>0</v>
      </c>
    </row>
    <row r="8178" spans="1:19" ht="14.25" customHeight="1">
      <c r="A8178" s="4" t="s">
        <v>4782</v>
      </c>
      <c r="B8178" s="5"/>
      <c r="C8178" s="4">
        <v>0</v>
      </c>
      <c r="E8178" s="4" t="b">
        <f t="shared" si="216"/>
        <v>0</v>
      </c>
      <c r="F8178" s="4">
        <v>0</v>
      </c>
      <c r="G8178" s="4">
        <v>0</v>
      </c>
      <c r="H8178" s="6">
        <v>43831</v>
      </c>
      <c r="I8178" s="4" t="s">
        <v>4567</v>
      </c>
      <c r="J8178" s="4" t="s">
        <v>1043</v>
      </c>
      <c r="K8178" s="4">
        <v>10278</v>
      </c>
      <c r="L8178" s="4">
        <v>0</v>
      </c>
      <c r="M8178" s="4">
        <v>0</v>
      </c>
      <c r="N8178" s="4">
        <v>0</v>
      </c>
      <c r="O8178" s="4">
        <v>4039</v>
      </c>
      <c r="P8178" s="4">
        <v>-106066739</v>
      </c>
      <c r="Q8178" s="4">
        <v>12311</v>
      </c>
      <c r="R8178" s="4" t="b">
        <f t="shared" si="219"/>
        <v>0</v>
      </c>
      <c r="S8178" s="4">
        <v>0</v>
      </c>
    </row>
    <row r="8179" spans="1:19" ht="14.25" customHeight="1">
      <c r="A8179" s="4" t="s">
        <v>4782</v>
      </c>
      <c r="B8179" s="5"/>
      <c r="C8179" s="4">
        <v>0</v>
      </c>
      <c r="E8179" s="4" t="b">
        <f t="shared" si="216"/>
        <v>0</v>
      </c>
      <c r="F8179" s="4">
        <v>0</v>
      </c>
      <c r="G8179" s="4">
        <v>0</v>
      </c>
      <c r="H8179" s="6">
        <v>43831</v>
      </c>
      <c r="I8179" s="4" t="s">
        <v>4588</v>
      </c>
      <c r="J8179" s="4" t="s">
        <v>1043</v>
      </c>
      <c r="K8179" s="4">
        <v>10292</v>
      </c>
      <c r="L8179" s="4">
        <v>0</v>
      </c>
      <c r="M8179" s="4">
        <v>0</v>
      </c>
      <c r="N8179" s="4">
        <v>0</v>
      </c>
      <c r="O8179" s="4">
        <v>73621</v>
      </c>
      <c r="P8179" s="4">
        <v>-106140360</v>
      </c>
      <c r="Q8179" s="4">
        <v>12312</v>
      </c>
      <c r="R8179" s="4" t="b">
        <f t="shared" si="219"/>
        <v>0</v>
      </c>
      <c r="S8179" s="4">
        <v>0</v>
      </c>
    </row>
    <row r="8180" spans="1:19" ht="14.25" customHeight="1">
      <c r="A8180" s="4" t="s">
        <v>4782</v>
      </c>
      <c r="B8180" s="5"/>
      <c r="C8180" s="4">
        <v>0</v>
      </c>
      <c r="E8180" s="4" t="b">
        <f t="shared" si="216"/>
        <v>0</v>
      </c>
      <c r="F8180" s="4">
        <v>0</v>
      </c>
      <c r="G8180" s="4">
        <v>0</v>
      </c>
      <c r="H8180" s="6">
        <v>43831</v>
      </c>
      <c r="I8180" s="4" t="s">
        <v>4610</v>
      </c>
      <c r="J8180" s="4" t="s">
        <v>1043</v>
      </c>
      <c r="K8180" s="4">
        <v>10296</v>
      </c>
      <c r="L8180" s="4">
        <v>0</v>
      </c>
      <c r="M8180" s="4">
        <v>0</v>
      </c>
      <c r="N8180" s="4">
        <v>0</v>
      </c>
      <c r="O8180" s="4">
        <v>431089</v>
      </c>
      <c r="P8180" s="4">
        <v>-106571449</v>
      </c>
      <c r="Q8180" s="4">
        <v>12313</v>
      </c>
      <c r="R8180" s="4" t="b">
        <f t="shared" si="219"/>
        <v>0</v>
      </c>
      <c r="S8180" s="4">
        <v>0</v>
      </c>
    </row>
    <row r="8181" spans="1:19" ht="14.25" customHeight="1">
      <c r="A8181" s="4" t="s">
        <v>4782</v>
      </c>
      <c r="B8181" s="5"/>
      <c r="C8181" s="4">
        <v>0</v>
      </c>
      <c r="E8181" s="4" t="b">
        <f t="shared" si="216"/>
        <v>0</v>
      </c>
      <c r="F8181" s="4">
        <v>0</v>
      </c>
      <c r="G8181" s="4">
        <v>0</v>
      </c>
      <c r="H8181" s="6">
        <v>43831</v>
      </c>
      <c r="I8181" s="4" t="s">
        <v>4623</v>
      </c>
      <c r="J8181" s="4" t="s">
        <v>1043</v>
      </c>
      <c r="K8181" s="4">
        <v>10297</v>
      </c>
      <c r="L8181" s="4">
        <v>0</v>
      </c>
      <c r="M8181" s="4">
        <v>0</v>
      </c>
      <c r="N8181" s="4">
        <v>0</v>
      </c>
      <c r="O8181" s="4">
        <v>36183</v>
      </c>
      <c r="P8181" s="4">
        <v>-106607632</v>
      </c>
      <c r="Q8181" s="4">
        <v>12314</v>
      </c>
      <c r="R8181" s="4" t="b">
        <f t="shared" si="219"/>
        <v>0</v>
      </c>
      <c r="S8181" s="4">
        <v>0</v>
      </c>
    </row>
    <row r="8182" spans="1:19" ht="14.25" customHeight="1">
      <c r="A8182" s="4" t="s">
        <v>4782</v>
      </c>
      <c r="B8182" s="5"/>
      <c r="C8182" s="4">
        <v>0</v>
      </c>
      <c r="E8182" s="4" t="b">
        <f t="shared" si="216"/>
        <v>0</v>
      </c>
      <c r="F8182" s="4">
        <v>0</v>
      </c>
      <c r="G8182" s="4">
        <v>0</v>
      </c>
      <c r="H8182" s="6">
        <v>43831</v>
      </c>
      <c r="I8182" s="4" t="s">
        <v>4632</v>
      </c>
      <c r="J8182" s="4" t="s">
        <v>1043</v>
      </c>
      <c r="K8182" s="4">
        <v>10299</v>
      </c>
      <c r="L8182" s="4">
        <v>0</v>
      </c>
      <c r="M8182" s="4">
        <v>0</v>
      </c>
      <c r="N8182" s="4">
        <v>0</v>
      </c>
      <c r="O8182" s="4">
        <v>42940</v>
      </c>
      <c r="P8182" s="4">
        <v>-106650572</v>
      </c>
      <c r="Q8182" s="4">
        <v>12315</v>
      </c>
      <c r="R8182" s="4" t="b">
        <f t="shared" si="219"/>
        <v>0</v>
      </c>
      <c r="S8182" s="4">
        <v>0</v>
      </c>
    </row>
    <row r="8183" spans="1:19" ht="14.25" customHeight="1">
      <c r="A8183" s="4" t="s">
        <v>4782</v>
      </c>
      <c r="B8183" s="5"/>
      <c r="C8183" s="4">
        <v>0</v>
      </c>
      <c r="E8183" s="4" t="b">
        <f t="shared" si="216"/>
        <v>0</v>
      </c>
      <c r="F8183" s="4">
        <v>0</v>
      </c>
      <c r="G8183" s="4">
        <v>0</v>
      </c>
      <c r="H8183" s="6">
        <v>43831</v>
      </c>
      <c r="I8183" s="4" t="s">
        <v>4656</v>
      </c>
      <c r="J8183" s="4" t="s">
        <v>1043</v>
      </c>
      <c r="K8183" s="4">
        <v>10302</v>
      </c>
      <c r="L8183" s="4">
        <v>0</v>
      </c>
      <c r="M8183" s="4">
        <v>0</v>
      </c>
      <c r="N8183" s="4">
        <v>0</v>
      </c>
      <c r="O8183" s="4">
        <v>4220</v>
      </c>
      <c r="P8183" s="4">
        <v>-106654792</v>
      </c>
      <c r="Q8183" s="4">
        <v>12316</v>
      </c>
      <c r="R8183" s="4" t="b">
        <f t="shared" si="219"/>
        <v>0</v>
      </c>
      <c r="S8183" s="4">
        <v>0</v>
      </c>
    </row>
    <row r="8184" spans="1:19" ht="14.25" customHeight="1">
      <c r="A8184" s="4" t="s">
        <v>4782</v>
      </c>
      <c r="B8184" s="5"/>
      <c r="C8184" s="4">
        <v>0</v>
      </c>
      <c r="E8184" s="4" t="b">
        <f t="shared" si="216"/>
        <v>0</v>
      </c>
      <c r="F8184" s="4">
        <v>0</v>
      </c>
      <c r="G8184" s="4">
        <v>0</v>
      </c>
      <c r="H8184" s="6">
        <v>43831</v>
      </c>
      <c r="I8184" s="4" t="s">
        <v>4712</v>
      </c>
      <c r="J8184" s="4" t="s">
        <v>1043</v>
      </c>
      <c r="K8184" s="4">
        <v>10317</v>
      </c>
      <c r="L8184" s="4">
        <v>0</v>
      </c>
      <c r="M8184" s="4">
        <v>0</v>
      </c>
      <c r="N8184" s="4">
        <v>0</v>
      </c>
      <c r="O8184" s="4">
        <v>558395</v>
      </c>
      <c r="P8184" s="4">
        <v>-107213187</v>
      </c>
      <c r="Q8184" s="4">
        <v>12317</v>
      </c>
      <c r="R8184" s="4" t="b">
        <f t="shared" si="219"/>
        <v>0</v>
      </c>
      <c r="S8184" s="4">
        <v>0</v>
      </c>
    </row>
    <row r="8185" spans="1:19" ht="14.25" customHeight="1">
      <c r="A8185" s="4" t="s">
        <v>4782</v>
      </c>
      <c r="B8185" s="5"/>
      <c r="C8185" s="4">
        <v>0</v>
      </c>
      <c r="E8185" s="4" t="b">
        <f t="shared" si="216"/>
        <v>0</v>
      </c>
      <c r="F8185" s="4">
        <v>0</v>
      </c>
      <c r="G8185" s="4">
        <v>0</v>
      </c>
      <c r="H8185" s="6">
        <v>43831</v>
      </c>
      <c r="I8185" s="4" t="s">
        <v>4729</v>
      </c>
      <c r="J8185" s="4" t="s">
        <v>1043</v>
      </c>
      <c r="K8185" s="4">
        <v>10321</v>
      </c>
      <c r="L8185" s="4">
        <v>0</v>
      </c>
      <c r="M8185" s="4">
        <v>0</v>
      </c>
      <c r="N8185" s="4">
        <v>0</v>
      </c>
      <c r="O8185" s="4">
        <v>222012</v>
      </c>
      <c r="P8185" s="4">
        <v>-107435199</v>
      </c>
      <c r="Q8185" s="4">
        <v>12318</v>
      </c>
      <c r="R8185" s="4" t="b">
        <f t="shared" si="219"/>
        <v>0</v>
      </c>
      <c r="S8185" s="4">
        <v>0</v>
      </c>
    </row>
    <row r="8186" spans="1:19" ht="14.25" customHeight="1">
      <c r="A8186" s="4" t="s">
        <v>4782</v>
      </c>
      <c r="B8186" s="5"/>
      <c r="C8186" s="4">
        <v>0</v>
      </c>
      <c r="E8186" s="4" t="b">
        <f t="shared" si="216"/>
        <v>0</v>
      </c>
      <c r="F8186" s="4">
        <v>0</v>
      </c>
      <c r="G8186" s="4">
        <v>0</v>
      </c>
      <c r="H8186" s="6">
        <v>43831</v>
      </c>
      <c r="I8186" s="4" t="s">
        <v>4742</v>
      </c>
      <c r="J8186" s="4" t="s">
        <v>1043</v>
      </c>
      <c r="K8186" s="4">
        <v>10323</v>
      </c>
      <c r="L8186" s="4">
        <v>0</v>
      </c>
      <c r="M8186" s="4">
        <v>0</v>
      </c>
      <c r="N8186" s="4">
        <v>0</v>
      </c>
      <c r="O8186" s="4">
        <v>22915</v>
      </c>
      <c r="P8186" s="4">
        <v>-107458114</v>
      </c>
      <c r="Q8186" s="4">
        <v>12319</v>
      </c>
      <c r="R8186" s="4" t="b">
        <f t="shared" si="219"/>
        <v>0</v>
      </c>
      <c r="S8186" s="4">
        <v>0</v>
      </c>
    </row>
    <row r="8187" spans="1:19" ht="14.25" customHeight="1">
      <c r="A8187" s="4" t="s">
        <v>4782</v>
      </c>
      <c r="B8187" s="5"/>
      <c r="C8187" s="4">
        <v>0</v>
      </c>
      <c r="E8187" s="4" t="b">
        <f t="shared" si="216"/>
        <v>0</v>
      </c>
      <c r="F8187" s="4">
        <v>0</v>
      </c>
      <c r="G8187" s="4">
        <v>0</v>
      </c>
      <c r="H8187" s="6">
        <v>43831</v>
      </c>
      <c r="I8187" s="4" t="s">
        <v>4757</v>
      </c>
      <c r="J8187" s="4" t="s">
        <v>1043</v>
      </c>
      <c r="K8187" s="4">
        <v>10333</v>
      </c>
      <c r="L8187" s="4">
        <v>0</v>
      </c>
      <c r="M8187" s="4">
        <v>0</v>
      </c>
      <c r="N8187" s="4">
        <v>0</v>
      </c>
      <c r="O8187" s="4">
        <v>172092</v>
      </c>
      <c r="P8187" s="4">
        <v>-107630206</v>
      </c>
      <c r="Q8187" s="4">
        <v>12320</v>
      </c>
      <c r="R8187" s="4" t="b">
        <f t="shared" si="219"/>
        <v>0</v>
      </c>
      <c r="S8187" s="4">
        <v>0</v>
      </c>
    </row>
    <row r="8188" spans="1:19" ht="14.25" customHeight="1">
      <c r="A8188" s="4" t="s">
        <v>4782</v>
      </c>
      <c r="B8188" s="5"/>
      <c r="C8188" s="4">
        <v>0</v>
      </c>
      <c r="E8188" s="4" t="b">
        <f t="shared" si="216"/>
        <v>0</v>
      </c>
      <c r="F8188" s="4">
        <v>0</v>
      </c>
      <c r="G8188" s="4">
        <v>0</v>
      </c>
      <c r="H8188" s="6">
        <v>43837</v>
      </c>
      <c r="I8188" s="4" t="s">
        <v>4783</v>
      </c>
      <c r="J8188" s="4" t="s">
        <v>40</v>
      </c>
      <c r="K8188" s="4">
        <v>13477</v>
      </c>
      <c r="L8188" s="4">
        <v>0</v>
      </c>
      <c r="M8188" s="4">
        <v>0</v>
      </c>
      <c r="N8188" s="4">
        <v>4220</v>
      </c>
      <c r="O8188" s="4">
        <v>0</v>
      </c>
      <c r="P8188" s="4">
        <v>-107625986</v>
      </c>
      <c r="Q8188" s="4">
        <v>12321</v>
      </c>
      <c r="R8188" s="4" t="b">
        <f t="shared" si="219"/>
        <v>0</v>
      </c>
      <c r="S8188" s="4">
        <v>0</v>
      </c>
    </row>
    <row r="8189" spans="1:19" ht="14.25" customHeight="1">
      <c r="A8189" s="4" t="s">
        <v>4782</v>
      </c>
      <c r="B8189" s="5"/>
      <c r="C8189" s="4">
        <v>0</v>
      </c>
      <c r="E8189" s="4" t="b">
        <f t="shared" si="216"/>
        <v>0</v>
      </c>
      <c r="F8189" s="4">
        <v>0</v>
      </c>
      <c r="G8189" s="4">
        <v>0</v>
      </c>
      <c r="H8189" s="6">
        <v>43838</v>
      </c>
      <c r="I8189" s="4" t="s">
        <v>4783</v>
      </c>
      <c r="J8189" s="4" t="s">
        <v>40</v>
      </c>
      <c r="K8189" s="4">
        <v>13480</v>
      </c>
      <c r="L8189" s="4">
        <v>0</v>
      </c>
      <c r="M8189" s="4">
        <v>0</v>
      </c>
      <c r="N8189" s="4">
        <v>446928</v>
      </c>
      <c r="O8189" s="4">
        <v>0</v>
      </c>
      <c r="P8189" s="4">
        <v>-107179058</v>
      </c>
      <c r="Q8189" s="4">
        <v>12322</v>
      </c>
      <c r="R8189" s="4" t="b">
        <f t="shared" si="219"/>
        <v>0</v>
      </c>
      <c r="S8189" s="4">
        <v>0</v>
      </c>
    </row>
    <row r="8190" spans="1:19" ht="14.25" customHeight="1">
      <c r="A8190" s="4" t="s">
        <v>4782</v>
      </c>
      <c r="B8190" s="5"/>
      <c r="C8190" s="4">
        <v>0</v>
      </c>
      <c r="E8190" s="4" t="b">
        <f t="shared" si="216"/>
        <v>0</v>
      </c>
      <c r="F8190" s="4">
        <v>0</v>
      </c>
      <c r="G8190" s="4">
        <v>0</v>
      </c>
      <c r="H8190" s="6">
        <v>43838</v>
      </c>
      <c r="I8190" s="4" t="s">
        <v>4783</v>
      </c>
      <c r="J8190" s="4" t="s">
        <v>40</v>
      </c>
      <c r="K8190" s="4">
        <v>13482</v>
      </c>
      <c r="L8190" s="4">
        <v>0</v>
      </c>
      <c r="M8190" s="4">
        <v>0</v>
      </c>
      <c r="N8190" s="4">
        <v>4610</v>
      </c>
      <c r="O8190" s="4">
        <v>0</v>
      </c>
      <c r="P8190" s="4">
        <v>-107174448</v>
      </c>
      <c r="Q8190" s="4">
        <v>12323</v>
      </c>
      <c r="R8190" s="4" t="b">
        <f t="shared" si="219"/>
        <v>0</v>
      </c>
      <c r="S8190" s="4">
        <v>0</v>
      </c>
    </row>
    <row r="8191" spans="1:19" ht="14.25" customHeight="1">
      <c r="A8191" s="4" t="s">
        <v>4782</v>
      </c>
      <c r="B8191" s="5"/>
      <c r="C8191" s="4">
        <v>0</v>
      </c>
      <c r="E8191" s="4" t="b">
        <f t="shared" si="216"/>
        <v>0</v>
      </c>
      <c r="F8191" s="4">
        <v>0</v>
      </c>
      <c r="G8191" s="4">
        <v>0</v>
      </c>
      <c r="H8191" s="6">
        <v>43844</v>
      </c>
      <c r="I8191" s="4" t="s">
        <v>4783</v>
      </c>
      <c r="J8191" s="4" t="s">
        <v>40</v>
      </c>
      <c r="K8191" s="4">
        <v>13513</v>
      </c>
      <c r="L8191" s="4">
        <v>0</v>
      </c>
      <c r="M8191" s="4">
        <v>0</v>
      </c>
      <c r="N8191" s="4">
        <v>99714</v>
      </c>
      <c r="O8191" s="4">
        <v>0</v>
      </c>
      <c r="P8191" s="4">
        <v>-107074734</v>
      </c>
      <c r="Q8191" s="4">
        <v>12324</v>
      </c>
      <c r="R8191" s="4" t="b">
        <f t="shared" si="219"/>
        <v>0</v>
      </c>
      <c r="S8191" s="4">
        <v>0</v>
      </c>
    </row>
    <row r="8192" spans="1:19" ht="14.25" customHeight="1">
      <c r="A8192" s="4" t="s">
        <v>4782</v>
      </c>
      <c r="B8192" s="5"/>
      <c r="C8192" s="4">
        <v>0</v>
      </c>
      <c r="E8192" s="4" t="b">
        <f t="shared" si="216"/>
        <v>0</v>
      </c>
      <c r="F8192" s="4">
        <v>0</v>
      </c>
      <c r="G8192" s="4">
        <v>0</v>
      </c>
      <c r="H8192" s="6">
        <v>43845</v>
      </c>
      <c r="I8192" s="4" t="s">
        <v>4783</v>
      </c>
      <c r="J8192" s="4" t="s">
        <v>40</v>
      </c>
      <c r="K8192" s="4">
        <v>13516</v>
      </c>
      <c r="L8192" s="4">
        <v>0</v>
      </c>
      <c r="M8192" s="4">
        <v>0</v>
      </c>
      <c r="N8192" s="4">
        <v>136547</v>
      </c>
      <c r="O8192" s="4">
        <v>0</v>
      </c>
      <c r="P8192" s="4">
        <v>-106938187</v>
      </c>
      <c r="Q8192" s="4">
        <v>12325</v>
      </c>
      <c r="R8192" s="4" t="b">
        <f t="shared" si="219"/>
        <v>0</v>
      </c>
      <c r="S8192" s="4">
        <v>0</v>
      </c>
    </row>
    <row r="8193" spans="1:19" ht="14.25" customHeight="1">
      <c r="A8193" s="4" t="s">
        <v>4782</v>
      </c>
      <c r="B8193" s="5"/>
      <c r="C8193" s="4">
        <v>0</v>
      </c>
      <c r="E8193" s="4" t="b">
        <f t="shared" si="216"/>
        <v>0</v>
      </c>
      <c r="F8193" s="4">
        <v>0</v>
      </c>
      <c r="G8193" s="4">
        <v>0</v>
      </c>
      <c r="H8193" s="6">
        <v>43851</v>
      </c>
      <c r="I8193" s="4" t="s">
        <v>4783</v>
      </c>
      <c r="J8193" s="4" t="s">
        <v>40</v>
      </c>
      <c r="K8193" s="4">
        <v>13526</v>
      </c>
      <c r="L8193" s="4">
        <v>0</v>
      </c>
      <c r="M8193" s="4">
        <v>0</v>
      </c>
      <c r="N8193" s="4">
        <v>318239</v>
      </c>
      <c r="O8193" s="4">
        <v>0</v>
      </c>
      <c r="P8193" s="4">
        <v>-106619948</v>
      </c>
      <c r="Q8193" s="4">
        <v>12326</v>
      </c>
      <c r="R8193" s="4" t="b">
        <f t="shared" si="219"/>
        <v>0</v>
      </c>
      <c r="S8193" s="4">
        <v>0</v>
      </c>
    </row>
    <row r="8194" spans="1:19" ht="14.25" customHeight="1">
      <c r="A8194" s="4" t="s">
        <v>4782</v>
      </c>
      <c r="B8194" s="5"/>
      <c r="C8194" s="4">
        <v>0</v>
      </c>
      <c r="E8194" s="4" t="b">
        <f t="shared" si="216"/>
        <v>0</v>
      </c>
      <c r="F8194" s="4">
        <v>0</v>
      </c>
      <c r="G8194" s="4">
        <v>0</v>
      </c>
      <c r="H8194" s="6">
        <v>43857</v>
      </c>
      <c r="I8194" s="4" t="s">
        <v>4783</v>
      </c>
      <c r="J8194" s="4" t="s">
        <v>40</v>
      </c>
      <c r="K8194" s="4">
        <v>13528</v>
      </c>
      <c r="L8194" s="4">
        <v>0</v>
      </c>
      <c r="M8194" s="4">
        <v>0</v>
      </c>
      <c r="N8194" s="4">
        <v>41081</v>
      </c>
      <c r="O8194" s="4">
        <v>0</v>
      </c>
      <c r="P8194" s="4">
        <v>-106578867</v>
      </c>
      <c r="Q8194" s="4">
        <v>12327</v>
      </c>
      <c r="R8194" s="4" t="b">
        <f t="shared" si="219"/>
        <v>0</v>
      </c>
      <c r="S8194" s="4">
        <v>0</v>
      </c>
    </row>
    <row r="8195" spans="1:19" ht="14.25" customHeight="1">
      <c r="A8195" s="4" t="s">
        <v>4782</v>
      </c>
      <c r="B8195" s="5"/>
      <c r="C8195" s="4">
        <v>0</v>
      </c>
      <c r="E8195" s="4" t="b">
        <f t="shared" si="216"/>
        <v>0</v>
      </c>
      <c r="F8195" s="4">
        <v>0</v>
      </c>
      <c r="G8195" s="4">
        <v>0</v>
      </c>
      <c r="H8195" s="6">
        <v>43862</v>
      </c>
      <c r="I8195" s="4" t="s">
        <v>4539</v>
      </c>
      <c r="J8195" s="4" t="s">
        <v>1043</v>
      </c>
      <c r="K8195" s="4">
        <v>10344</v>
      </c>
      <c r="L8195" s="4">
        <v>0</v>
      </c>
      <c r="M8195" s="4">
        <v>0</v>
      </c>
      <c r="N8195" s="4">
        <v>0</v>
      </c>
      <c r="O8195" s="4">
        <v>4387</v>
      </c>
      <c r="P8195" s="4">
        <v>-106583254</v>
      </c>
      <c r="Q8195" s="4">
        <v>12328</v>
      </c>
      <c r="R8195" s="4" t="b">
        <f t="shared" si="219"/>
        <v>0</v>
      </c>
      <c r="S8195" s="4">
        <v>0</v>
      </c>
    </row>
    <row r="8196" spans="1:19" ht="14.25" customHeight="1">
      <c r="A8196" s="4" t="s">
        <v>4782</v>
      </c>
      <c r="B8196" s="5"/>
      <c r="C8196" s="4">
        <v>0</v>
      </c>
      <c r="E8196" s="4" t="b">
        <f t="shared" si="216"/>
        <v>0</v>
      </c>
      <c r="F8196" s="4">
        <v>0</v>
      </c>
      <c r="G8196" s="4">
        <v>0</v>
      </c>
      <c r="H8196" s="6">
        <v>43862</v>
      </c>
      <c r="I8196" s="4" t="s">
        <v>4547</v>
      </c>
      <c r="J8196" s="4" t="s">
        <v>1043</v>
      </c>
      <c r="K8196" s="4">
        <v>10351</v>
      </c>
      <c r="L8196" s="4">
        <v>0</v>
      </c>
      <c r="M8196" s="4">
        <v>0</v>
      </c>
      <c r="N8196" s="4">
        <v>0</v>
      </c>
      <c r="O8196" s="4">
        <v>7213</v>
      </c>
      <c r="P8196" s="4">
        <v>-106590467</v>
      </c>
      <c r="Q8196" s="4">
        <v>12329</v>
      </c>
      <c r="R8196" s="4" t="b">
        <f t="shared" si="219"/>
        <v>0</v>
      </c>
      <c r="S8196" s="4">
        <v>0</v>
      </c>
    </row>
    <row r="8197" spans="1:19" ht="14.25" customHeight="1">
      <c r="A8197" s="4" t="s">
        <v>4782</v>
      </c>
      <c r="B8197" s="5"/>
      <c r="C8197" s="4">
        <v>0</v>
      </c>
      <c r="E8197" s="4" t="b">
        <f t="shared" si="216"/>
        <v>0</v>
      </c>
      <c r="F8197" s="4">
        <v>0</v>
      </c>
      <c r="G8197" s="4">
        <v>0</v>
      </c>
      <c r="H8197" s="6">
        <v>43862</v>
      </c>
      <c r="I8197" s="4" t="s">
        <v>4552</v>
      </c>
      <c r="J8197" s="4" t="s">
        <v>1043</v>
      </c>
      <c r="K8197" s="4">
        <v>10352</v>
      </c>
      <c r="L8197" s="4">
        <v>0</v>
      </c>
      <c r="M8197" s="4">
        <v>0</v>
      </c>
      <c r="N8197" s="4">
        <v>0</v>
      </c>
      <c r="O8197" s="4">
        <v>10082</v>
      </c>
      <c r="P8197" s="4">
        <v>-106600549</v>
      </c>
      <c r="Q8197" s="4">
        <v>12330</v>
      </c>
      <c r="R8197" s="4" t="b">
        <f t="shared" si="219"/>
        <v>0</v>
      </c>
      <c r="S8197" s="4">
        <v>0</v>
      </c>
    </row>
    <row r="8198" spans="1:19" ht="14.25" customHeight="1">
      <c r="A8198" s="4" t="s">
        <v>4782</v>
      </c>
      <c r="B8198" s="5"/>
      <c r="C8198" s="4">
        <v>0</v>
      </c>
      <c r="E8198" s="4" t="b">
        <f t="shared" si="216"/>
        <v>0</v>
      </c>
      <c r="F8198" s="4">
        <v>0</v>
      </c>
      <c r="G8198" s="4">
        <v>0</v>
      </c>
      <c r="H8198" s="6">
        <v>43862</v>
      </c>
      <c r="I8198" s="4" t="s">
        <v>4577</v>
      </c>
      <c r="J8198" s="4" t="s">
        <v>1043</v>
      </c>
      <c r="K8198" s="4">
        <v>10368</v>
      </c>
      <c r="L8198" s="4">
        <v>0</v>
      </c>
      <c r="M8198" s="4">
        <v>0</v>
      </c>
      <c r="N8198" s="4">
        <v>0</v>
      </c>
      <c r="O8198" s="4">
        <v>4868</v>
      </c>
      <c r="P8198" s="4">
        <v>-106605417</v>
      </c>
      <c r="Q8198" s="4">
        <v>12331</v>
      </c>
      <c r="R8198" s="4" t="b">
        <f t="shared" si="219"/>
        <v>0</v>
      </c>
      <c r="S8198" s="4">
        <v>0</v>
      </c>
    </row>
    <row r="8199" spans="1:19" ht="14.25" customHeight="1">
      <c r="A8199" s="4" t="s">
        <v>4782</v>
      </c>
      <c r="B8199" s="5"/>
      <c r="C8199" s="4">
        <v>0</v>
      </c>
      <c r="E8199" s="4" t="b">
        <f t="shared" si="216"/>
        <v>0</v>
      </c>
      <c r="F8199" s="4">
        <v>0</v>
      </c>
      <c r="G8199" s="4">
        <v>0</v>
      </c>
      <c r="H8199" s="6">
        <v>43862</v>
      </c>
      <c r="I8199" s="4" t="s">
        <v>4589</v>
      </c>
      <c r="J8199" s="4" t="s">
        <v>1043</v>
      </c>
      <c r="K8199" s="4">
        <v>10372</v>
      </c>
      <c r="L8199" s="4">
        <v>0</v>
      </c>
      <c r="M8199" s="4">
        <v>0</v>
      </c>
      <c r="N8199" s="4">
        <v>0</v>
      </c>
      <c r="O8199" s="4">
        <v>78008</v>
      </c>
      <c r="P8199" s="4">
        <v>-106683425</v>
      </c>
      <c r="Q8199" s="4">
        <v>12332</v>
      </c>
      <c r="R8199" s="4" t="b">
        <f t="shared" si="219"/>
        <v>0</v>
      </c>
      <c r="S8199" s="4">
        <v>0</v>
      </c>
    </row>
    <row r="8200" spans="1:19" ht="14.25" customHeight="1">
      <c r="A8200" s="4" t="s">
        <v>4782</v>
      </c>
      <c r="B8200" s="5"/>
      <c r="C8200" s="4">
        <v>0</v>
      </c>
      <c r="E8200" s="4" t="b">
        <f t="shared" si="216"/>
        <v>0</v>
      </c>
      <c r="F8200" s="4">
        <v>0</v>
      </c>
      <c r="G8200" s="4">
        <v>0</v>
      </c>
      <c r="H8200" s="6">
        <v>43862</v>
      </c>
      <c r="I8200" s="4" t="s">
        <v>4611</v>
      </c>
      <c r="J8200" s="4" t="s">
        <v>1043</v>
      </c>
      <c r="K8200" s="4">
        <v>10376</v>
      </c>
      <c r="L8200" s="4">
        <v>0</v>
      </c>
      <c r="M8200" s="4">
        <v>0</v>
      </c>
      <c r="N8200" s="4">
        <v>0</v>
      </c>
      <c r="O8200" s="4">
        <v>435476</v>
      </c>
      <c r="P8200" s="4">
        <v>-107118901</v>
      </c>
      <c r="Q8200" s="4">
        <v>12333</v>
      </c>
      <c r="R8200" s="4" t="b">
        <f t="shared" si="219"/>
        <v>0</v>
      </c>
      <c r="S8200" s="4">
        <v>0</v>
      </c>
    </row>
    <row r="8201" spans="1:19" ht="14.25" customHeight="1">
      <c r="A8201" s="4" t="s">
        <v>4782</v>
      </c>
      <c r="B8201" s="5"/>
      <c r="C8201" s="4">
        <v>0</v>
      </c>
      <c r="E8201" s="4" t="b">
        <f t="shared" si="216"/>
        <v>0</v>
      </c>
      <c r="F8201" s="4">
        <v>0</v>
      </c>
      <c r="G8201" s="4">
        <v>0</v>
      </c>
      <c r="H8201" s="6">
        <v>43862</v>
      </c>
      <c r="I8201" s="4" t="s">
        <v>4633</v>
      </c>
      <c r="J8201" s="4" t="s">
        <v>1043</v>
      </c>
      <c r="K8201" s="4">
        <v>10379</v>
      </c>
      <c r="L8201" s="4">
        <v>0</v>
      </c>
      <c r="M8201" s="4">
        <v>0</v>
      </c>
      <c r="N8201" s="4">
        <v>0</v>
      </c>
      <c r="O8201" s="4">
        <v>35267</v>
      </c>
      <c r="P8201" s="4">
        <v>-107154168</v>
      </c>
      <c r="Q8201" s="4">
        <v>12334</v>
      </c>
      <c r="R8201" s="4" t="b">
        <f t="shared" si="219"/>
        <v>0</v>
      </c>
      <c r="S8201" s="4">
        <v>0</v>
      </c>
    </row>
    <row r="8202" spans="1:19" ht="14.25" customHeight="1">
      <c r="A8202" s="4" t="s">
        <v>4782</v>
      </c>
      <c r="B8202" s="5"/>
      <c r="C8202" s="4">
        <v>0</v>
      </c>
      <c r="E8202" s="4" t="b">
        <f t="shared" si="216"/>
        <v>0</v>
      </c>
      <c r="F8202" s="4">
        <v>0</v>
      </c>
      <c r="G8202" s="4">
        <v>0</v>
      </c>
      <c r="H8202" s="6">
        <v>43862</v>
      </c>
      <c r="I8202" s="4" t="s">
        <v>4645</v>
      </c>
      <c r="J8202" s="4" t="s">
        <v>1043</v>
      </c>
      <c r="K8202" s="4">
        <v>10380</v>
      </c>
      <c r="L8202" s="4">
        <v>0</v>
      </c>
      <c r="M8202" s="4">
        <v>0</v>
      </c>
      <c r="N8202" s="4">
        <v>0</v>
      </c>
      <c r="O8202" s="4">
        <v>4387</v>
      </c>
      <c r="P8202" s="4">
        <v>-107158555</v>
      </c>
      <c r="Q8202" s="4">
        <v>12335</v>
      </c>
      <c r="R8202" s="4" t="b">
        <f t="shared" si="219"/>
        <v>0</v>
      </c>
      <c r="S8202" s="4">
        <v>0</v>
      </c>
    </row>
    <row r="8203" spans="1:19" ht="14.25" customHeight="1">
      <c r="A8203" s="4" t="s">
        <v>4782</v>
      </c>
      <c r="B8203" s="5"/>
      <c r="C8203" s="4">
        <v>0</v>
      </c>
      <c r="E8203" s="4" t="b">
        <f t="shared" si="216"/>
        <v>0</v>
      </c>
      <c r="F8203" s="4">
        <v>0</v>
      </c>
      <c r="G8203" s="4">
        <v>0</v>
      </c>
      <c r="H8203" s="6">
        <v>43862</v>
      </c>
      <c r="I8203" s="4" t="s">
        <v>4668</v>
      </c>
      <c r="J8203" s="4" t="s">
        <v>1043</v>
      </c>
      <c r="K8203" s="4">
        <v>10384</v>
      </c>
      <c r="L8203" s="4">
        <v>0</v>
      </c>
      <c r="M8203" s="4">
        <v>0</v>
      </c>
      <c r="N8203" s="4">
        <v>0</v>
      </c>
      <c r="O8203" s="4">
        <v>4387</v>
      </c>
      <c r="P8203" s="4">
        <v>-107162942</v>
      </c>
      <c r="Q8203" s="4">
        <v>12336</v>
      </c>
      <c r="R8203" s="4" t="b">
        <f t="shared" si="219"/>
        <v>0</v>
      </c>
      <c r="S8203" s="4">
        <v>0</v>
      </c>
    </row>
    <row r="8204" spans="1:19" ht="14.25" customHeight="1">
      <c r="A8204" s="4" t="s">
        <v>4782</v>
      </c>
      <c r="B8204" s="5"/>
      <c r="C8204" s="4">
        <v>0</v>
      </c>
      <c r="E8204" s="4" t="b">
        <f t="shared" si="216"/>
        <v>0</v>
      </c>
      <c r="F8204" s="4">
        <v>0</v>
      </c>
      <c r="G8204" s="4">
        <v>0</v>
      </c>
      <c r="H8204" s="6">
        <v>43862</v>
      </c>
      <c r="I8204" s="4" t="s">
        <v>4713</v>
      </c>
      <c r="J8204" s="4" t="s">
        <v>1043</v>
      </c>
      <c r="K8204" s="4">
        <v>10397</v>
      </c>
      <c r="L8204" s="4">
        <v>0</v>
      </c>
      <c r="M8204" s="4">
        <v>0</v>
      </c>
      <c r="N8204" s="4">
        <v>0</v>
      </c>
      <c r="O8204" s="4">
        <v>558562</v>
      </c>
      <c r="P8204" s="4">
        <v>-107721504</v>
      </c>
      <c r="Q8204" s="4">
        <v>12337</v>
      </c>
      <c r="R8204" s="4" t="b">
        <f t="shared" si="219"/>
        <v>0</v>
      </c>
      <c r="S8204" s="4">
        <v>0</v>
      </c>
    </row>
    <row r="8205" spans="1:19" ht="14.25" customHeight="1">
      <c r="A8205" s="4" t="s">
        <v>4782</v>
      </c>
      <c r="B8205" s="5"/>
      <c r="C8205" s="4">
        <v>0</v>
      </c>
      <c r="E8205" s="4" t="b">
        <f t="shared" si="216"/>
        <v>0</v>
      </c>
      <c r="F8205" s="4">
        <v>0</v>
      </c>
      <c r="G8205" s="4">
        <v>0</v>
      </c>
      <c r="H8205" s="6">
        <v>43862</v>
      </c>
      <c r="I8205" s="4" t="s">
        <v>4730</v>
      </c>
      <c r="J8205" s="4" t="s">
        <v>1043</v>
      </c>
      <c r="K8205" s="4">
        <v>10401</v>
      </c>
      <c r="L8205" s="4">
        <v>0</v>
      </c>
      <c r="M8205" s="4">
        <v>0</v>
      </c>
      <c r="N8205" s="4">
        <v>0</v>
      </c>
      <c r="O8205" s="4">
        <v>225345</v>
      </c>
      <c r="P8205" s="4">
        <v>-107946849</v>
      </c>
      <c r="Q8205" s="4">
        <v>12338</v>
      </c>
      <c r="R8205" s="4" t="b">
        <f t="shared" si="219"/>
        <v>0</v>
      </c>
      <c r="S8205" s="4">
        <v>0</v>
      </c>
    </row>
    <row r="8206" spans="1:19" ht="14.25" customHeight="1">
      <c r="A8206" s="4" t="s">
        <v>4782</v>
      </c>
      <c r="B8206" s="5"/>
      <c r="C8206" s="4">
        <v>0</v>
      </c>
      <c r="E8206" s="4" t="b">
        <f t="shared" si="216"/>
        <v>0</v>
      </c>
      <c r="F8206" s="4">
        <v>0</v>
      </c>
      <c r="G8206" s="4">
        <v>0</v>
      </c>
      <c r="H8206" s="6">
        <v>43862</v>
      </c>
      <c r="I8206" s="4" t="s">
        <v>4743</v>
      </c>
      <c r="J8206" s="4" t="s">
        <v>1043</v>
      </c>
      <c r="K8206" s="4">
        <v>10403</v>
      </c>
      <c r="L8206" s="4">
        <v>0</v>
      </c>
      <c r="M8206" s="4">
        <v>0</v>
      </c>
      <c r="N8206" s="4">
        <v>0</v>
      </c>
      <c r="O8206" s="4">
        <v>19804</v>
      </c>
      <c r="P8206" s="4">
        <v>-107966653</v>
      </c>
      <c r="Q8206" s="4">
        <v>12339</v>
      </c>
      <c r="R8206" s="4" t="b">
        <f t="shared" si="219"/>
        <v>0</v>
      </c>
      <c r="S8206" s="4">
        <v>0</v>
      </c>
    </row>
    <row r="8207" spans="1:19" ht="14.25" customHeight="1">
      <c r="A8207" s="4" t="s">
        <v>4782</v>
      </c>
      <c r="B8207" s="5"/>
      <c r="C8207" s="4">
        <v>0</v>
      </c>
      <c r="E8207" s="4" t="b">
        <f t="shared" si="216"/>
        <v>0</v>
      </c>
      <c r="F8207" s="4">
        <v>0</v>
      </c>
      <c r="G8207" s="4">
        <v>0</v>
      </c>
      <c r="H8207" s="6">
        <v>43862</v>
      </c>
      <c r="I8207" s="4" t="s">
        <v>4758</v>
      </c>
      <c r="J8207" s="4" t="s">
        <v>1043</v>
      </c>
      <c r="K8207" s="4">
        <v>10413</v>
      </c>
      <c r="L8207" s="4">
        <v>0</v>
      </c>
      <c r="M8207" s="4">
        <v>0</v>
      </c>
      <c r="N8207" s="4">
        <v>0</v>
      </c>
      <c r="O8207" s="4">
        <v>176480</v>
      </c>
      <c r="P8207" s="4">
        <v>-108143133</v>
      </c>
      <c r="Q8207" s="4">
        <v>12340</v>
      </c>
      <c r="R8207" s="4" t="b">
        <f t="shared" si="219"/>
        <v>0</v>
      </c>
      <c r="S8207" s="4">
        <v>0</v>
      </c>
    </row>
    <row r="8208" spans="1:19" ht="14.25" customHeight="1">
      <c r="A8208" s="4" t="s">
        <v>4782</v>
      </c>
      <c r="B8208" s="5"/>
      <c r="C8208" s="4">
        <v>0</v>
      </c>
      <c r="E8208" s="4" t="b">
        <f t="shared" si="216"/>
        <v>0</v>
      </c>
      <c r="F8208" s="4">
        <v>0</v>
      </c>
      <c r="G8208" s="4">
        <v>0</v>
      </c>
      <c r="H8208" s="6">
        <v>43866</v>
      </c>
      <c r="I8208" s="4" t="s">
        <v>4783</v>
      </c>
      <c r="J8208" s="4" t="s">
        <v>40</v>
      </c>
      <c r="K8208" s="4">
        <v>13547</v>
      </c>
      <c r="L8208" s="4">
        <v>0</v>
      </c>
      <c r="M8208" s="4">
        <v>0</v>
      </c>
      <c r="N8208" s="4">
        <v>15790</v>
      </c>
      <c r="O8208" s="4">
        <v>0</v>
      </c>
      <c r="P8208" s="4">
        <v>-108127343</v>
      </c>
      <c r="Q8208" s="4">
        <v>12341</v>
      </c>
      <c r="R8208" s="4" t="b">
        <f t="shared" si="219"/>
        <v>0</v>
      </c>
      <c r="S8208" s="4">
        <v>0</v>
      </c>
    </row>
    <row r="8209" spans="1:19" ht="14.25" customHeight="1">
      <c r="A8209" s="4" t="s">
        <v>4782</v>
      </c>
      <c r="B8209" s="5"/>
      <c r="C8209" s="4">
        <v>0</v>
      </c>
      <c r="E8209" s="4" t="b">
        <f t="shared" si="216"/>
        <v>0</v>
      </c>
      <c r="F8209" s="4">
        <v>0</v>
      </c>
      <c r="G8209" s="4">
        <v>0</v>
      </c>
      <c r="H8209" s="6">
        <v>43867</v>
      </c>
      <c r="I8209" s="4" t="s">
        <v>4783</v>
      </c>
      <c r="J8209" s="4" t="s">
        <v>40</v>
      </c>
      <c r="K8209" s="4">
        <v>13552</v>
      </c>
      <c r="L8209" s="4">
        <v>0</v>
      </c>
      <c r="M8209" s="4">
        <v>0</v>
      </c>
      <c r="N8209" s="4">
        <v>489816</v>
      </c>
      <c r="O8209" s="4">
        <v>0</v>
      </c>
      <c r="P8209" s="4">
        <v>-107637527</v>
      </c>
      <c r="Q8209" s="4">
        <v>12342</v>
      </c>
      <c r="R8209" s="4" t="b">
        <f t="shared" si="219"/>
        <v>0</v>
      </c>
      <c r="S8209" s="4">
        <v>0</v>
      </c>
    </row>
    <row r="8210" spans="1:19" ht="14.25" customHeight="1">
      <c r="A8210" s="4" t="s">
        <v>4782</v>
      </c>
      <c r="B8210" s="5"/>
      <c r="C8210" s="4">
        <v>0</v>
      </c>
      <c r="E8210" s="4" t="b">
        <f t="shared" si="216"/>
        <v>0</v>
      </c>
      <c r="F8210" s="4">
        <v>0</v>
      </c>
      <c r="G8210" s="4">
        <v>0</v>
      </c>
      <c r="H8210" s="6">
        <v>43871</v>
      </c>
      <c r="I8210" s="4" t="s">
        <v>4783</v>
      </c>
      <c r="J8210" s="4" t="s">
        <v>40</v>
      </c>
      <c r="K8210" s="4">
        <v>13565</v>
      </c>
      <c r="L8210" s="4">
        <v>0</v>
      </c>
      <c r="M8210" s="4">
        <v>0</v>
      </c>
      <c r="N8210" s="4">
        <v>4387</v>
      </c>
      <c r="O8210" s="4">
        <v>0</v>
      </c>
      <c r="P8210" s="4">
        <v>-107633140</v>
      </c>
      <c r="Q8210" s="4">
        <v>12343</v>
      </c>
      <c r="R8210" s="4" t="b">
        <f t="shared" si="219"/>
        <v>0</v>
      </c>
      <c r="S8210" s="4">
        <v>0</v>
      </c>
    </row>
    <row r="8211" spans="1:19" ht="14.25" customHeight="1">
      <c r="A8211" s="4" t="s">
        <v>4782</v>
      </c>
      <c r="B8211" s="5"/>
      <c r="C8211" s="4">
        <v>0</v>
      </c>
      <c r="E8211" s="4" t="b">
        <f t="shared" si="216"/>
        <v>0</v>
      </c>
      <c r="F8211" s="4">
        <v>0</v>
      </c>
      <c r="G8211" s="4">
        <v>0</v>
      </c>
      <c r="H8211" s="6">
        <v>43874</v>
      </c>
      <c r="I8211" s="4" t="s">
        <v>4783</v>
      </c>
      <c r="J8211" s="4" t="s">
        <v>40</v>
      </c>
      <c r="K8211" s="4">
        <v>13589</v>
      </c>
      <c r="L8211" s="4">
        <v>0</v>
      </c>
      <c r="M8211" s="4">
        <v>0</v>
      </c>
      <c r="N8211" s="4">
        <v>4868</v>
      </c>
      <c r="O8211" s="4">
        <v>0</v>
      </c>
      <c r="P8211" s="4">
        <v>-107628272</v>
      </c>
      <c r="Q8211" s="4">
        <v>12344</v>
      </c>
      <c r="R8211" s="4" t="b">
        <f t="shared" si="219"/>
        <v>0</v>
      </c>
      <c r="S8211" s="4">
        <v>0</v>
      </c>
    </row>
    <row r="8212" spans="1:19" ht="14.25" customHeight="1">
      <c r="A8212" s="4" t="s">
        <v>4782</v>
      </c>
      <c r="B8212" s="5"/>
      <c r="C8212" s="4">
        <v>0</v>
      </c>
      <c r="E8212" s="4" t="b">
        <f t="shared" si="216"/>
        <v>0</v>
      </c>
      <c r="F8212" s="4">
        <v>0</v>
      </c>
      <c r="G8212" s="4">
        <v>0</v>
      </c>
      <c r="H8212" s="6">
        <v>43889</v>
      </c>
      <c r="I8212" s="4" t="s">
        <v>4783</v>
      </c>
      <c r="J8212" s="4" t="s">
        <v>40</v>
      </c>
      <c r="K8212" s="4">
        <v>13603</v>
      </c>
      <c r="L8212" s="4">
        <v>0</v>
      </c>
      <c r="M8212" s="4">
        <v>0</v>
      </c>
      <c r="N8212" s="4">
        <v>4387</v>
      </c>
      <c r="O8212" s="4">
        <v>0</v>
      </c>
      <c r="P8212" s="4">
        <v>-107623885</v>
      </c>
      <c r="Q8212" s="4">
        <v>12345</v>
      </c>
      <c r="R8212" s="4" t="b">
        <f t="shared" si="219"/>
        <v>0</v>
      </c>
      <c r="S8212" s="4">
        <v>0</v>
      </c>
    </row>
    <row r="8213" spans="1:19" ht="14.25" customHeight="1">
      <c r="A8213" s="4" t="s">
        <v>4782</v>
      </c>
      <c r="B8213" s="5"/>
      <c r="C8213" s="4">
        <v>0</v>
      </c>
      <c r="E8213" s="4" t="b">
        <f t="shared" si="216"/>
        <v>0</v>
      </c>
      <c r="F8213" s="4">
        <v>0</v>
      </c>
      <c r="G8213" s="4">
        <v>0</v>
      </c>
      <c r="H8213" s="6">
        <v>43891</v>
      </c>
      <c r="I8213" s="4" t="s">
        <v>4553</v>
      </c>
      <c r="J8213" s="4" t="s">
        <v>1043</v>
      </c>
      <c r="K8213" s="4">
        <v>10432</v>
      </c>
      <c r="L8213" s="4">
        <v>0</v>
      </c>
      <c r="M8213" s="4">
        <v>0</v>
      </c>
      <c r="N8213" s="4">
        <v>0</v>
      </c>
      <c r="O8213" s="4">
        <v>10772</v>
      </c>
      <c r="P8213" s="4">
        <v>-107634657</v>
      </c>
      <c r="Q8213" s="4">
        <v>12346</v>
      </c>
      <c r="R8213" s="4" t="b">
        <f t="shared" si="219"/>
        <v>0</v>
      </c>
      <c r="S8213" s="4">
        <v>0</v>
      </c>
    </row>
    <row r="8214" spans="1:19" ht="14.25" customHeight="1">
      <c r="A8214" s="4" t="s">
        <v>4782</v>
      </c>
      <c r="B8214" s="5"/>
      <c r="C8214" s="4">
        <v>0</v>
      </c>
      <c r="E8214" s="4" t="b">
        <f t="shared" si="216"/>
        <v>0</v>
      </c>
      <c r="F8214" s="4">
        <v>0</v>
      </c>
      <c r="G8214" s="4">
        <v>0</v>
      </c>
      <c r="H8214" s="6">
        <v>43891</v>
      </c>
      <c r="I8214" s="4" t="s">
        <v>4564</v>
      </c>
      <c r="J8214" s="4" t="s">
        <v>1043</v>
      </c>
      <c r="K8214" s="4">
        <v>10434</v>
      </c>
      <c r="L8214" s="4">
        <v>0</v>
      </c>
      <c r="M8214" s="4">
        <v>0</v>
      </c>
      <c r="N8214" s="4">
        <v>0</v>
      </c>
      <c r="O8214" s="4">
        <v>4847</v>
      </c>
      <c r="P8214" s="4">
        <v>-107639504</v>
      </c>
      <c r="Q8214" s="4">
        <v>12347</v>
      </c>
      <c r="R8214" s="4" t="b">
        <f t="shared" si="219"/>
        <v>0</v>
      </c>
      <c r="S8214" s="4">
        <v>0</v>
      </c>
    </row>
    <row r="8215" spans="1:19" ht="14.25" customHeight="1">
      <c r="A8215" s="4" t="s">
        <v>4782</v>
      </c>
      <c r="B8215" s="5"/>
      <c r="C8215" s="4">
        <v>0</v>
      </c>
      <c r="E8215" s="4" t="b">
        <f t="shared" si="216"/>
        <v>0</v>
      </c>
      <c r="F8215" s="4">
        <v>0</v>
      </c>
      <c r="G8215" s="4">
        <v>0</v>
      </c>
      <c r="H8215" s="6">
        <v>43891</v>
      </c>
      <c r="I8215" s="4" t="s">
        <v>4568</v>
      </c>
      <c r="J8215" s="4" t="s">
        <v>1043</v>
      </c>
      <c r="K8215" s="4">
        <v>10438</v>
      </c>
      <c r="L8215" s="4">
        <v>0</v>
      </c>
      <c r="M8215" s="4">
        <v>0</v>
      </c>
      <c r="N8215" s="4">
        <v>0</v>
      </c>
      <c r="O8215" s="4">
        <v>4457</v>
      </c>
      <c r="P8215" s="4">
        <v>-107643961</v>
      </c>
      <c r="Q8215" s="4">
        <v>12348</v>
      </c>
      <c r="R8215" s="4" t="b">
        <f t="shared" si="219"/>
        <v>0</v>
      </c>
      <c r="S8215" s="4">
        <v>0</v>
      </c>
    </row>
    <row r="8216" spans="1:19" ht="14.25" customHeight="1">
      <c r="A8216" s="4" t="s">
        <v>4782</v>
      </c>
      <c r="B8216" s="5"/>
      <c r="C8216" s="4">
        <v>0</v>
      </c>
      <c r="E8216" s="4" t="b">
        <f t="shared" si="216"/>
        <v>0</v>
      </c>
      <c r="F8216" s="4">
        <v>0</v>
      </c>
      <c r="G8216" s="4">
        <v>0</v>
      </c>
      <c r="H8216" s="6">
        <v>43891</v>
      </c>
      <c r="I8216" s="4" t="s">
        <v>4590</v>
      </c>
      <c r="J8216" s="4" t="s">
        <v>1043</v>
      </c>
      <c r="K8216" s="4">
        <v>10452</v>
      </c>
      <c r="L8216" s="4">
        <v>0</v>
      </c>
      <c r="M8216" s="4">
        <v>0</v>
      </c>
      <c r="N8216" s="4">
        <v>0</v>
      </c>
      <c r="O8216" s="4">
        <v>82396</v>
      </c>
      <c r="P8216" s="4">
        <v>-107726357</v>
      </c>
      <c r="Q8216" s="4">
        <v>12349</v>
      </c>
      <c r="R8216" s="4" t="b">
        <f t="shared" si="219"/>
        <v>0</v>
      </c>
      <c r="S8216" s="4">
        <v>0</v>
      </c>
    </row>
    <row r="8217" spans="1:19" ht="14.25" customHeight="1">
      <c r="A8217" s="4" t="s">
        <v>4782</v>
      </c>
      <c r="B8217" s="5"/>
      <c r="C8217" s="4">
        <v>0</v>
      </c>
      <c r="E8217" s="4" t="b">
        <f t="shared" si="216"/>
        <v>0</v>
      </c>
      <c r="F8217" s="4">
        <v>0</v>
      </c>
      <c r="G8217" s="4">
        <v>0</v>
      </c>
      <c r="H8217" s="6">
        <v>43891</v>
      </c>
      <c r="I8217" s="4" t="s">
        <v>4612</v>
      </c>
      <c r="J8217" s="4" t="s">
        <v>1043</v>
      </c>
      <c r="K8217" s="4">
        <v>10456</v>
      </c>
      <c r="L8217" s="4">
        <v>0</v>
      </c>
      <c r="M8217" s="4">
        <v>0</v>
      </c>
      <c r="N8217" s="4">
        <v>0</v>
      </c>
      <c r="O8217" s="4">
        <v>439863</v>
      </c>
      <c r="P8217" s="4">
        <v>-108166220</v>
      </c>
      <c r="Q8217" s="4">
        <v>12350</v>
      </c>
      <c r="R8217" s="4" t="b">
        <f t="shared" si="219"/>
        <v>0</v>
      </c>
      <c r="S8217" s="4">
        <v>0</v>
      </c>
    </row>
    <row r="8218" spans="1:19" ht="14.25" customHeight="1">
      <c r="A8218" s="4" t="s">
        <v>4782</v>
      </c>
      <c r="B8218" s="5"/>
      <c r="C8218" s="4">
        <v>0</v>
      </c>
      <c r="E8218" s="4" t="b">
        <f t="shared" si="216"/>
        <v>0</v>
      </c>
      <c r="F8218" s="4">
        <v>0</v>
      </c>
      <c r="G8218" s="4">
        <v>0</v>
      </c>
      <c r="H8218" s="6">
        <v>43891</v>
      </c>
      <c r="I8218" s="4" t="s">
        <v>4630</v>
      </c>
      <c r="J8218" s="4" t="s">
        <v>1043</v>
      </c>
      <c r="K8218" s="4">
        <v>10458</v>
      </c>
      <c r="L8218" s="4">
        <v>0</v>
      </c>
      <c r="M8218" s="4">
        <v>0</v>
      </c>
      <c r="N8218" s="4">
        <v>0</v>
      </c>
      <c r="O8218" s="4">
        <v>5375</v>
      </c>
      <c r="P8218" s="4">
        <v>-108171595</v>
      </c>
      <c r="Q8218" s="4">
        <v>12351</v>
      </c>
      <c r="R8218" s="4" t="b">
        <f t="shared" si="219"/>
        <v>0</v>
      </c>
      <c r="S8218" s="4">
        <v>0</v>
      </c>
    </row>
    <row r="8219" spans="1:19" ht="14.25" customHeight="1">
      <c r="A8219" s="4" t="s">
        <v>4782</v>
      </c>
      <c r="B8219" s="5"/>
      <c r="C8219" s="4">
        <v>0</v>
      </c>
      <c r="E8219" s="4" t="b">
        <f t="shared" si="216"/>
        <v>0</v>
      </c>
      <c r="F8219" s="4">
        <v>0</v>
      </c>
      <c r="G8219" s="4">
        <v>0</v>
      </c>
      <c r="H8219" s="6">
        <v>43891</v>
      </c>
      <c r="I8219" s="4" t="s">
        <v>4634</v>
      </c>
      <c r="J8219" s="4" t="s">
        <v>1043</v>
      </c>
      <c r="K8219" s="4">
        <v>10459</v>
      </c>
      <c r="L8219" s="4">
        <v>0</v>
      </c>
      <c r="M8219" s="4">
        <v>0</v>
      </c>
      <c r="N8219" s="4">
        <v>0</v>
      </c>
      <c r="O8219" s="4">
        <v>40134</v>
      </c>
      <c r="P8219" s="4">
        <v>-108211729</v>
      </c>
      <c r="Q8219" s="4">
        <v>12352</v>
      </c>
      <c r="R8219" s="4" t="b">
        <f t="shared" si="219"/>
        <v>0</v>
      </c>
      <c r="S8219" s="4">
        <v>0</v>
      </c>
    </row>
    <row r="8220" spans="1:19" ht="14.25" customHeight="1">
      <c r="A8220" s="4" t="s">
        <v>4782</v>
      </c>
      <c r="B8220" s="5"/>
      <c r="C8220" s="4">
        <v>0</v>
      </c>
      <c r="E8220" s="4" t="b">
        <f t="shared" si="216"/>
        <v>0</v>
      </c>
      <c r="F8220" s="4">
        <v>0</v>
      </c>
      <c r="G8220" s="4">
        <v>0</v>
      </c>
      <c r="H8220" s="6">
        <v>43891</v>
      </c>
      <c r="I8220" s="4" t="s">
        <v>4646</v>
      </c>
      <c r="J8220" s="4" t="s">
        <v>1043</v>
      </c>
      <c r="K8220" s="4">
        <v>10460</v>
      </c>
      <c r="L8220" s="4">
        <v>0</v>
      </c>
      <c r="M8220" s="4">
        <v>0</v>
      </c>
      <c r="N8220" s="4">
        <v>0</v>
      </c>
      <c r="O8220" s="4">
        <v>8774</v>
      </c>
      <c r="P8220" s="4">
        <v>-108220503</v>
      </c>
      <c r="Q8220" s="4">
        <v>12353</v>
      </c>
      <c r="R8220" s="4" t="b">
        <f t="shared" si="219"/>
        <v>0</v>
      </c>
      <c r="S8220" s="4">
        <v>0</v>
      </c>
    </row>
    <row r="8221" spans="1:19" ht="14.25" customHeight="1">
      <c r="A8221" s="4" t="s">
        <v>4782</v>
      </c>
      <c r="B8221" s="5"/>
      <c r="C8221" s="4">
        <v>0</v>
      </c>
      <c r="E8221" s="4" t="b">
        <f t="shared" si="216"/>
        <v>0</v>
      </c>
      <c r="F8221" s="4">
        <v>0</v>
      </c>
      <c r="G8221" s="4">
        <v>0</v>
      </c>
      <c r="H8221" s="6">
        <v>43891</v>
      </c>
      <c r="I8221" s="4" t="s">
        <v>4714</v>
      </c>
      <c r="J8221" s="4" t="s">
        <v>1043</v>
      </c>
      <c r="K8221" s="4">
        <v>10477</v>
      </c>
      <c r="L8221" s="4">
        <v>0</v>
      </c>
      <c r="M8221" s="4">
        <v>0</v>
      </c>
      <c r="N8221" s="4">
        <v>0</v>
      </c>
      <c r="O8221" s="4">
        <v>558729</v>
      </c>
      <c r="P8221" s="4">
        <v>-108779232</v>
      </c>
      <c r="Q8221" s="4">
        <v>12354</v>
      </c>
      <c r="R8221" s="4" t="b">
        <f t="shared" si="219"/>
        <v>0</v>
      </c>
      <c r="S8221" s="4">
        <v>0</v>
      </c>
    </row>
    <row r="8222" spans="1:19" ht="14.25" customHeight="1">
      <c r="A8222" s="4" t="s">
        <v>4782</v>
      </c>
      <c r="B8222" s="5"/>
      <c r="C8222" s="4">
        <v>0</v>
      </c>
      <c r="E8222" s="4" t="b">
        <f t="shared" si="216"/>
        <v>0</v>
      </c>
      <c r="F8222" s="4">
        <v>0</v>
      </c>
      <c r="G8222" s="4">
        <v>0</v>
      </c>
      <c r="H8222" s="6">
        <v>43891</v>
      </c>
      <c r="I8222" s="4" t="s">
        <v>4731</v>
      </c>
      <c r="J8222" s="4" t="s">
        <v>1043</v>
      </c>
      <c r="K8222" s="4">
        <v>10481</v>
      </c>
      <c r="L8222" s="4">
        <v>0</v>
      </c>
      <c r="M8222" s="4">
        <v>0</v>
      </c>
      <c r="N8222" s="4">
        <v>0</v>
      </c>
      <c r="O8222" s="4">
        <v>225825</v>
      </c>
      <c r="P8222" s="4">
        <v>-109005057</v>
      </c>
      <c r="Q8222" s="4">
        <v>12355</v>
      </c>
      <c r="R8222" s="4" t="b">
        <f t="shared" si="219"/>
        <v>0</v>
      </c>
      <c r="S8222" s="4">
        <v>0</v>
      </c>
    </row>
    <row r="8223" spans="1:19" ht="14.25" customHeight="1">
      <c r="A8223" s="4" t="s">
        <v>4782</v>
      </c>
      <c r="B8223" s="5"/>
      <c r="C8223" s="4">
        <v>0</v>
      </c>
      <c r="E8223" s="4" t="b">
        <f t="shared" si="216"/>
        <v>0</v>
      </c>
      <c r="F8223" s="4">
        <v>0</v>
      </c>
      <c r="G8223" s="4">
        <v>0</v>
      </c>
      <c r="H8223" s="6">
        <v>43891</v>
      </c>
      <c r="I8223" s="4" t="s">
        <v>4744</v>
      </c>
      <c r="J8223" s="4" t="s">
        <v>1043</v>
      </c>
      <c r="K8223" s="4">
        <v>10483</v>
      </c>
      <c r="L8223" s="4">
        <v>0</v>
      </c>
      <c r="M8223" s="4">
        <v>0</v>
      </c>
      <c r="N8223" s="4">
        <v>0</v>
      </c>
      <c r="O8223" s="4">
        <v>24191</v>
      </c>
      <c r="P8223" s="4">
        <v>-109029248</v>
      </c>
      <c r="Q8223" s="4">
        <v>12356</v>
      </c>
      <c r="R8223" s="4" t="b">
        <f t="shared" si="219"/>
        <v>0</v>
      </c>
      <c r="S8223" s="4">
        <v>0</v>
      </c>
    </row>
    <row r="8224" spans="1:19" ht="14.25" customHeight="1">
      <c r="A8224" s="4" t="s">
        <v>4782</v>
      </c>
      <c r="B8224" s="5"/>
      <c r="C8224" s="4">
        <v>0</v>
      </c>
      <c r="E8224" s="4" t="b">
        <f t="shared" si="216"/>
        <v>0</v>
      </c>
      <c r="F8224" s="4">
        <v>0</v>
      </c>
      <c r="G8224" s="4">
        <v>0</v>
      </c>
      <c r="H8224" s="6">
        <v>43891</v>
      </c>
      <c r="I8224" s="4" t="s">
        <v>4759</v>
      </c>
      <c r="J8224" s="4" t="s">
        <v>1043</v>
      </c>
      <c r="K8224" s="4">
        <v>10493</v>
      </c>
      <c r="L8224" s="4">
        <v>0</v>
      </c>
      <c r="M8224" s="4">
        <v>0</v>
      </c>
      <c r="N8224" s="4">
        <v>0</v>
      </c>
      <c r="O8224" s="4">
        <v>180867</v>
      </c>
      <c r="P8224" s="4">
        <v>-109210115</v>
      </c>
      <c r="Q8224" s="4">
        <v>12357</v>
      </c>
      <c r="R8224" s="4" t="b">
        <f t="shared" si="219"/>
        <v>0</v>
      </c>
      <c r="S8224" s="4">
        <v>0</v>
      </c>
    </row>
    <row r="8225" spans="1:19" ht="14.25" customHeight="1">
      <c r="A8225" s="4" t="s">
        <v>4782</v>
      </c>
      <c r="B8225" s="5"/>
      <c r="C8225" s="4">
        <v>0</v>
      </c>
      <c r="E8225" s="4" t="b">
        <f t="shared" si="216"/>
        <v>0</v>
      </c>
      <c r="F8225" s="4">
        <v>0</v>
      </c>
      <c r="G8225" s="4">
        <v>0</v>
      </c>
      <c r="H8225" s="6">
        <v>43893</v>
      </c>
      <c r="I8225" s="4" t="s">
        <v>4783</v>
      </c>
      <c r="J8225" s="4" t="s">
        <v>40</v>
      </c>
      <c r="K8225" s="4">
        <v>13673</v>
      </c>
      <c r="L8225" s="4">
        <v>0</v>
      </c>
      <c r="M8225" s="4">
        <v>0</v>
      </c>
      <c r="N8225" s="4">
        <v>13161</v>
      </c>
      <c r="O8225" s="4">
        <v>0</v>
      </c>
      <c r="P8225" s="4">
        <v>-109196954</v>
      </c>
      <c r="Q8225" s="4">
        <v>12358</v>
      </c>
      <c r="R8225" s="4" t="b">
        <f t="shared" si="219"/>
        <v>0</v>
      </c>
      <c r="S8225" s="4">
        <v>0</v>
      </c>
    </row>
    <row r="8226" spans="1:19" ht="14.25" customHeight="1">
      <c r="A8226" s="4" t="s">
        <v>4782</v>
      </c>
      <c r="B8226" s="5"/>
      <c r="C8226" s="4">
        <v>0</v>
      </c>
      <c r="E8226" s="4" t="b">
        <f t="shared" si="216"/>
        <v>0</v>
      </c>
      <c r="F8226" s="4">
        <v>0</v>
      </c>
      <c r="G8226" s="4">
        <v>0</v>
      </c>
      <c r="H8226" s="6">
        <v>43896</v>
      </c>
      <c r="I8226" s="4" t="s">
        <v>4783</v>
      </c>
      <c r="J8226" s="4" t="s">
        <v>40</v>
      </c>
      <c r="K8226" s="4">
        <v>13624</v>
      </c>
      <c r="L8226" s="4">
        <v>0</v>
      </c>
      <c r="M8226" s="4">
        <v>0</v>
      </c>
      <c r="N8226" s="4">
        <v>251468</v>
      </c>
      <c r="O8226" s="4">
        <v>0</v>
      </c>
      <c r="P8226" s="4">
        <v>-108945486</v>
      </c>
      <c r="Q8226" s="4">
        <v>12359</v>
      </c>
      <c r="R8226" s="4" t="b">
        <f t="shared" si="219"/>
        <v>0</v>
      </c>
      <c r="S8226" s="4">
        <v>0</v>
      </c>
    </row>
    <row r="8227" spans="1:19" ht="14.25" customHeight="1">
      <c r="A8227" s="4" t="s">
        <v>4782</v>
      </c>
      <c r="B8227" s="5"/>
      <c r="C8227" s="4">
        <v>0</v>
      </c>
      <c r="E8227" s="4" t="b">
        <f t="shared" si="216"/>
        <v>0</v>
      </c>
      <c r="F8227" s="4">
        <v>0</v>
      </c>
      <c r="G8227" s="4">
        <v>0</v>
      </c>
      <c r="H8227" s="6">
        <v>43900</v>
      </c>
      <c r="I8227" s="4" t="s">
        <v>4783</v>
      </c>
      <c r="J8227" s="4" t="s">
        <v>40</v>
      </c>
      <c r="K8227" s="4">
        <v>13642</v>
      </c>
      <c r="L8227" s="4">
        <v>0</v>
      </c>
      <c r="M8227" s="4">
        <v>0</v>
      </c>
      <c r="N8227" s="4">
        <v>7213</v>
      </c>
      <c r="O8227" s="4">
        <v>0</v>
      </c>
      <c r="P8227" s="4">
        <v>-108938273</v>
      </c>
      <c r="Q8227" s="4">
        <v>12360</v>
      </c>
      <c r="R8227" s="4" t="b">
        <f t="shared" si="219"/>
        <v>0</v>
      </c>
      <c r="S8227" s="4">
        <v>0</v>
      </c>
    </row>
    <row r="8228" spans="1:19" ht="14.25" customHeight="1">
      <c r="A8228" s="4" t="s">
        <v>4782</v>
      </c>
      <c r="B8228" s="5"/>
      <c r="C8228" s="4">
        <v>0</v>
      </c>
      <c r="E8228" s="4" t="b">
        <f t="shared" si="216"/>
        <v>0</v>
      </c>
      <c r="F8228" s="4">
        <v>0</v>
      </c>
      <c r="G8228" s="4">
        <v>0</v>
      </c>
      <c r="H8228" s="6">
        <v>43901</v>
      </c>
      <c r="I8228" s="4" t="s">
        <v>4783</v>
      </c>
      <c r="J8228" s="4" t="s">
        <v>40</v>
      </c>
      <c r="K8228" s="4">
        <v>13652</v>
      </c>
      <c r="L8228" s="4">
        <v>0</v>
      </c>
      <c r="M8228" s="4">
        <v>0</v>
      </c>
      <c r="N8228" s="4">
        <v>4039</v>
      </c>
      <c r="O8228" s="4">
        <v>0</v>
      </c>
      <c r="P8228" s="4">
        <v>-108934234</v>
      </c>
      <c r="Q8228" s="4">
        <v>12361</v>
      </c>
      <c r="R8228" s="4" t="b">
        <f t="shared" si="219"/>
        <v>0</v>
      </c>
      <c r="S8228" s="4">
        <v>0</v>
      </c>
    </row>
    <row r="8229" spans="1:19" ht="14.25" customHeight="1">
      <c r="A8229" s="4" t="s">
        <v>4782</v>
      </c>
      <c r="B8229" s="5"/>
      <c r="C8229" s="4">
        <v>0</v>
      </c>
      <c r="E8229" s="4" t="b">
        <f t="shared" si="216"/>
        <v>0</v>
      </c>
      <c r="F8229" s="4">
        <v>0</v>
      </c>
      <c r="G8229" s="4">
        <v>0</v>
      </c>
      <c r="H8229" s="6">
        <v>43906</v>
      </c>
      <c r="I8229" s="4" t="s">
        <v>4783</v>
      </c>
      <c r="J8229" s="4" t="s">
        <v>40</v>
      </c>
      <c r="K8229" s="4">
        <v>13666</v>
      </c>
      <c r="L8229" s="4">
        <v>0</v>
      </c>
      <c r="M8229" s="4">
        <v>0</v>
      </c>
      <c r="N8229" s="4">
        <v>139420</v>
      </c>
      <c r="O8229" s="4">
        <v>0</v>
      </c>
      <c r="P8229" s="4">
        <v>-108794814</v>
      </c>
      <c r="Q8229" s="4">
        <v>12362</v>
      </c>
      <c r="R8229" s="4" t="b">
        <f t="shared" si="219"/>
        <v>0</v>
      </c>
      <c r="S8229" s="4">
        <v>0</v>
      </c>
    </row>
    <row r="8230" spans="1:19" ht="14.25" customHeight="1">
      <c r="A8230" s="4" t="s">
        <v>4782</v>
      </c>
      <c r="B8230" s="5"/>
      <c r="C8230" s="4">
        <v>0</v>
      </c>
      <c r="E8230" s="4" t="b">
        <f t="shared" si="216"/>
        <v>0</v>
      </c>
      <c r="F8230" s="4">
        <v>0</v>
      </c>
      <c r="G8230" s="4">
        <v>0</v>
      </c>
      <c r="H8230" s="6">
        <v>43906</v>
      </c>
      <c r="I8230" s="4" t="s">
        <v>4783</v>
      </c>
      <c r="J8230" s="4" t="s">
        <v>40</v>
      </c>
      <c r="K8230" s="4">
        <v>13667</v>
      </c>
      <c r="L8230" s="4">
        <v>0</v>
      </c>
      <c r="M8230" s="4">
        <v>0</v>
      </c>
      <c r="N8230" s="4">
        <v>5375</v>
      </c>
      <c r="O8230" s="4">
        <v>0</v>
      </c>
      <c r="P8230" s="4">
        <v>-108789439</v>
      </c>
      <c r="Q8230" s="4">
        <v>12363</v>
      </c>
      <c r="R8230" s="4" t="b">
        <f t="shared" si="219"/>
        <v>0</v>
      </c>
      <c r="S8230" s="4">
        <v>0</v>
      </c>
    </row>
    <row r="8231" spans="1:19" ht="14.25" customHeight="1">
      <c r="A8231" s="4" t="s">
        <v>4782</v>
      </c>
      <c r="B8231" s="5"/>
      <c r="C8231" s="4">
        <v>0</v>
      </c>
      <c r="E8231" s="4" t="b">
        <f t="shared" si="216"/>
        <v>0</v>
      </c>
      <c r="F8231" s="4">
        <v>0</v>
      </c>
      <c r="G8231" s="4">
        <v>0</v>
      </c>
      <c r="H8231" s="6">
        <v>43922</v>
      </c>
      <c r="I8231" s="4" t="s">
        <v>4783</v>
      </c>
      <c r="J8231" s="4" t="s">
        <v>1069</v>
      </c>
      <c r="K8231" s="4">
        <v>567</v>
      </c>
      <c r="L8231" s="4">
        <v>0</v>
      </c>
      <c r="M8231" s="4">
        <v>0</v>
      </c>
      <c r="N8231" s="4">
        <v>3351</v>
      </c>
      <c r="O8231" s="4">
        <v>0</v>
      </c>
      <c r="P8231" s="4">
        <v>-108786088</v>
      </c>
      <c r="Q8231" s="4">
        <v>12364</v>
      </c>
      <c r="R8231" s="4" t="b">
        <f t="shared" si="219"/>
        <v>0</v>
      </c>
      <c r="S8231" s="4">
        <v>0</v>
      </c>
    </row>
    <row r="8232" spans="1:19" ht="14.25" customHeight="1">
      <c r="A8232" s="4" t="s">
        <v>4782</v>
      </c>
      <c r="B8232" s="5"/>
      <c r="C8232" s="4">
        <v>0</v>
      </c>
      <c r="E8232" s="4" t="b">
        <f t="shared" si="216"/>
        <v>0</v>
      </c>
      <c r="F8232" s="4">
        <v>0</v>
      </c>
      <c r="G8232" s="4">
        <v>0</v>
      </c>
      <c r="H8232" s="6">
        <v>43922</v>
      </c>
      <c r="I8232" s="4" t="s">
        <v>4528</v>
      </c>
      <c r="J8232" s="4" t="s">
        <v>1043</v>
      </c>
      <c r="K8232" s="4">
        <v>10496</v>
      </c>
      <c r="L8232" s="4">
        <v>0</v>
      </c>
      <c r="M8232" s="4">
        <v>0</v>
      </c>
      <c r="N8232" s="4">
        <v>0</v>
      </c>
      <c r="O8232" s="4">
        <v>3011</v>
      </c>
      <c r="P8232" s="4">
        <v>-108789099</v>
      </c>
      <c r="Q8232" s="4">
        <v>12365</v>
      </c>
      <c r="R8232" s="4" t="b">
        <f t="shared" si="219"/>
        <v>0</v>
      </c>
      <c r="S8232" s="4">
        <v>0</v>
      </c>
    </row>
    <row r="8233" spans="1:19" ht="14.25" customHeight="1">
      <c r="A8233" s="4" t="s">
        <v>4782</v>
      </c>
      <c r="B8233" s="5"/>
      <c r="C8233" s="4">
        <v>0</v>
      </c>
      <c r="E8233" s="4" t="b">
        <f t="shared" si="216"/>
        <v>0</v>
      </c>
      <c r="F8233" s="4">
        <v>0</v>
      </c>
      <c r="G8233" s="4">
        <v>0</v>
      </c>
      <c r="H8233" s="6">
        <v>43922</v>
      </c>
      <c r="I8233" s="4" t="s">
        <v>4541</v>
      </c>
      <c r="J8233" s="4" t="s">
        <v>1043</v>
      </c>
      <c r="K8233" s="4">
        <v>10504</v>
      </c>
      <c r="L8233" s="4">
        <v>0</v>
      </c>
      <c r="M8233" s="4">
        <v>0</v>
      </c>
      <c r="N8233" s="4">
        <v>0</v>
      </c>
      <c r="O8233" s="4">
        <v>2939</v>
      </c>
      <c r="P8233" s="4">
        <v>-108792038</v>
      </c>
      <c r="Q8233" s="4">
        <v>12366</v>
      </c>
      <c r="R8233" s="4" t="b">
        <f t="shared" si="219"/>
        <v>0</v>
      </c>
      <c r="S8233" s="4">
        <v>0</v>
      </c>
    </row>
    <row r="8234" spans="1:19" ht="14.25" customHeight="1">
      <c r="A8234" s="4" t="s">
        <v>4782</v>
      </c>
      <c r="B8234" s="5"/>
      <c r="C8234" s="4">
        <v>0</v>
      </c>
      <c r="E8234" s="4" t="b">
        <f t="shared" si="216"/>
        <v>0</v>
      </c>
      <c r="F8234" s="4">
        <v>0</v>
      </c>
      <c r="G8234" s="4">
        <v>0</v>
      </c>
      <c r="H8234" s="6">
        <v>43922</v>
      </c>
      <c r="I8234" s="4" t="s">
        <v>4554</v>
      </c>
      <c r="J8234" s="4" t="s">
        <v>1043</v>
      </c>
      <c r="K8234" s="4">
        <v>10512</v>
      </c>
      <c r="L8234" s="4">
        <v>0</v>
      </c>
      <c r="M8234" s="4">
        <v>0</v>
      </c>
      <c r="N8234" s="4">
        <v>0</v>
      </c>
      <c r="O8234" s="4">
        <v>10766</v>
      </c>
      <c r="P8234" s="4">
        <v>-108802804</v>
      </c>
      <c r="Q8234" s="4">
        <v>12367</v>
      </c>
      <c r="R8234" s="4" t="b">
        <f t="shared" si="219"/>
        <v>0</v>
      </c>
      <c r="S8234" s="4">
        <v>0</v>
      </c>
    </row>
    <row r="8235" spans="1:19" ht="14.25" customHeight="1">
      <c r="A8235" s="4" t="s">
        <v>4782</v>
      </c>
      <c r="B8235" s="5"/>
      <c r="C8235" s="4">
        <v>0</v>
      </c>
      <c r="E8235" s="4" t="b">
        <f t="shared" si="216"/>
        <v>0</v>
      </c>
      <c r="F8235" s="4">
        <v>0</v>
      </c>
      <c r="G8235" s="4">
        <v>0</v>
      </c>
      <c r="H8235" s="6">
        <v>43922</v>
      </c>
      <c r="I8235" s="4" t="s">
        <v>4565</v>
      </c>
      <c r="J8235" s="4" t="s">
        <v>1043</v>
      </c>
      <c r="K8235" s="4">
        <v>10514</v>
      </c>
      <c r="L8235" s="4">
        <v>0</v>
      </c>
      <c r="M8235" s="4">
        <v>0</v>
      </c>
      <c r="N8235" s="4">
        <v>0</v>
      </c>
      <c r="O8235" s="4">
        <v>3336</v>
      </c>
      <c r="P8235" s="4">
        <v>-108806140</v>
      </c>
      <c r="Q8235" s="4">
        <v>12368</v>
      </c>
      <c r="R8235" s="4" t="b">
        <f t="shared" si="219"/>
        <v>0</v>
      </c>
      <c r="S8235" s="4">
        <v>0</v>
      </c>
    </row>
    <row r="8236" spans="1:19" ht="14.25" customHeight="1">
      <c r="A8236" s="4" t="s">
        <v>4782</v>
      </c>
      <c r="B8236" s="5"/>
      <c r="C8236" s="4">
        <v>0</v>
      </c>
      <c r="E8236" s="4" t="b">
        <f t="shared" si="216"/>
        <v>0</v>
      </c>
      <c r="F8236" s="4">
        <v>0</v>
      </c>
      <c r="G8236" s="4">
        <v>0</v>
      </c>
      <c r="H8236" s="6">
        <v>43922</v>
      </c>
      <c r="I8236" s="4" t="s">
        <v>4578</v>
      </c>
      <c r="J8236" s="4" t="s">
        <v>1043</v>
      </c>
      <c r="K8236" s="4">
        <v>10528</v>
      </c>
      <c r="L8236" s="4">
        <v>0</v>
      </c>
      <c r="M8236" s="4">
        <v>0</v>
      </c>
      <c r="N8236" s="4">
        <v>0</v>
      </c>
      <c r="O8236" s="4">
        <v>3349</v>
      </c>
      <c r="P8236" s="4">
        <v>-108809489</v>
      </c>
      <c r="Q8236" s="4">
        <v>12369</v>
      </c>
      <c r="R8236" s="4" t="b">
        <f t="shared" si="219"/>
        <v>0</v>
      </c>
      <c r="S8236" s="4">
        <v>0</v>
      </c>
    </row>
    <row r="8237" spans="1:19" ht="14.25" customHeight="1">
      <c r="A8237" s="4" t="s">
        <v>4782</v>
      </c>
      <c r="B8237" s="5"/>
      <c r="C8237" s="4">
        <v>0</v>
      </c>
      <c r="E8237" s="4" t="b">
        <f t="shared" si="216"/>
        <v>0</v>
      </c>
      <c r="F8237" s="4">
        <v>0</v>
      </c>
      <c r="G8237" s="4">
        <v>0</v>
      </c>
      <c r="H8237" s="6">
        <v>43922</v>
      </c>
      <c r="I8237" s="4" t="s">
        <v>4585</v>
      </c>
      <c r="J8237" s="4" t="s">
        <v>1043</v>
      </c>
      <c r="K8237" s="4">
        <v>10530</v>
      </c>
      <c r="L8237" s="4">
        <v>0</v>
      </c>
      <c r="M8237" s="4">
        <v>0</v>
      </c>
      <c r="N8237" s="4">
        <v>0</v>
      </c>
      <c r="O8237" s="4">
        <v>3351</v>
      </c>
      <c r="P8237" s="4">
        <v>-108812840</v>
      </c>
      <c r="Q8237" s="4">
        <v>12370</v>
      </c>
      <c r="R8237" s="4" t="b">
        <f t="shared" si="219"/>
        <v>0</v>
      </c>
      <c r="S8237" s="4">
        <v>0</v>
      </c>
    </row>
    <row r="8238" spans="1:19" ht="14.25" customHeight="1">
      <c r="A8238" s="4" t="s">
        <v>4782</v>
      </c>
      <c r="B8238" s="5"/>
      <c r="C8238" s="4">
        <v>0</v>
      </c>
      <c r="E8238" s="4" t="b">
        <f t="shared" si="216"/>
        <v>0</v>
      </c>
      <c r="F8238" s="4">
        <v>0</v>
      </c>
      <c r="G8238" s="4">
        <v>0</v>
      </c>
      <c r="H8238" s="6">
        <v>43922</v>
      </c>
      <c r="I8238" s="4" t="s">
        <v>4591</v>
      </c>
      <c r="J8238" s="4" t="s">
        <v>1043</v>
      </c>
      <c r="K8238" s="4">
        <v>10532</v>
      </c>
      <c r="L8238" s="4">
        <v>0</v>
      </c>
      <c r="M8238" s="4">
        <v>0</v>
      </c>
      <c r="N8238" s="4">
        <v>0</v>
      </c>
      <c r="O8238" s="4">
        <v>59740</v>
      </c>
      <c r="P8238" s="4">
        <v>-108872580</v>
      </c>
      <c r="Q8238" s="4">
        <v>12371</v>
      </c>
      <c r="R8238" s="4" t="b">
        <f t="shared" si="219"/>
        <v>0</v>
      </c>
      <c r="S8238" s="4">
        <v>0</v>
      </c>
    </row>
    <row r="8239" spans="1:19" ht="14.25" customHeight="1">
      <c r="A8239" s="4" t="s">
        <v>4782</v>
      </c>
      <c r="B8239" s="5"/>
      <c r="C8239" s="4">
        <v>0</v>
      </c>
      <c r="E8239" s="4" t="b">
        <f t="shared" si="216"/>
        <v>0</v>
      </c>
      <c r="F8239" s="4">
        <v>0</v>
      </c>
      <c r="G8239" s="4">
        <v>0</v>
      </c>
      <c r="H8239" s="6">
        <v>43922</v>
      </c>
      <c r="I8239" s="4" t="s">
        <v>4613</v>
      </c>
      <c r="J8239" s="4" t="s">
        <v>1043</v>
      </c>
      <c r="K8239" s="4">
        <v>10536</v>
      </c>
      <c r="L8239" s="4">
        <v>0</v>
      </c>
      <c r="M8239" s="4">
        <v>0</v>
      </c>
      <c r="N8239" s="4">
        <v>0</v>
      </c>
      <c r="O8239" s="4">
        <v>305814</v>
      </c>
      <c r="P8239" s="4">
        <v>-109178394</v>
      </c>
      <c r="Q8239" s="4">
        <v>12372</v>
      </c>
      <c r="R8239" s="4" t="b">
        <f t="shared" si="219"/>
        <v>0</v>
      </c>
      <c r="S8239" s="4">
        <v>0</v>
      </c>
    </row>
    <row r="8240" spans="1:19" ht="14.25" customHeight="1">
      <c r="A8240" s="4" t="s">
        <v>4782</v>
      </c>
      <c r="B8240" s="5"/>
      <c r="C8240" s="4">
        <v>0</v>
      </c>
      <c r="E8240" s="4" t="b">
        <f t="shared" si="216"/>
        <v>0</v>
      </c>
      <c r="F8240" s="4">
        <v>0</v>
      </c>
      <c r="G8240" s="4">
        <v>0</v>
      </c>
      <c r="H8240" s="6">
        <v>43922</v>
      </c>
      <c r="I8240" s="4" t="s">
        <v>4635</v>
      </c>
      <c r="J8240" s="4" t="s">
        <v>1043</v>
      </c>
      <c r="K8240" s="4">
        <v>10539</v>
      </c>
      <c r="L8240" s="4">
        <v>0</v>
      </c>
      <c r="M8240" s="4">
        <v>0</v>
      </c>
      <c r="N8240" s="4">
        <v>0</v>
      </c>
      <c r="O8240" s="4">
        <v>30979</v>
      </c>
      <c r="P8240" s="4">
        <v>-109209373</v>
      </c>
      <c r="Q8240" s="4">
        <v>12373</v>
      </c>
      <c r="R8240" s="4" t="b">
        <f t="shared" si="219"/>
        <v>0</v>
      </c>
      <c r="S8240" s="4">
        <v>0</v>
      </c>
    </row>
    <row r="8241" spans="1:19" ht="14.25" customHeight="1">
      <c r="A8241" s="4" t="s">
        <v>4782</v>
      </c>
      <c r="B8241" s="5"/>
      <c r="C8241" s="4">
        <v>0</v>
      </c>
      <c r="E8241" s="4" t="b">
        <f t="shared" si="216"/>
        <v>0</v>
      </c>
      <c r="F8241" s="4">
        <v>0</v>
      </c>
      <c r="G8241" s="4">
        <v>0</v>
      </c>
      <c r="H8241" s="6">
        <v>43922</v>
      </c>
      <c r="I8241" s="4" t="s">
        <v>4657</v>
      </c>
      <c r="J8241" s="4" t="s">
        <v>1043</v>
      </c>
      <c r="K8241" s="4">
        <v>10542</v>
      </c>
      <c r="L8241" s="4">
        <v>0</v>
      </c>
      <c r="M8241" s="4">
        <v>0</v>
      </c>
      <c r="N8241" s="4">
        <v>0</v>
      </c>
      <c r="O8241" s="4">
        <v>3164</v>
      </c>
      <c r="P8241" s="4">
        <v>-109212537</v>
      </c>
      <c r="Q8241" s="4">
        <v>12374</v>
      </c>
      <c r="R8241" s="4" t="b">
        <f t="shared" si="219"/>
        <v>0</v>
      </c>
      <c r="S8241" s="4">
        <v>0</v>
      </c>
    </row>
    <row r="8242" spans="1:19" ht="14.25" customHeight="1">
      <c r="A8242" s="4" t="s">
        <v>4782</v>
      </c>
      <c r="B8242" s="5"/>
      <c r="C8242" s="4">
        <v>0</v>
      </c>
      <c r="E8242" s="4" t="b">
        <f t="shared" si="216"/>
        <v>0</v>
      </c>
      <c r="F8242" s="4">
        <v>0</v>
      </c>
      <c r="G8242" s="4">
        <v>0</v>
      </c>
      <c r="H8242" s="6">
        <v>43922</v>
      </c>
      <c r="I8242" s="4" t="s">
        <v>4704</v>
      </c>
      <c r="J8242" s="4" t="s">
        <v>1043</v>
      </c>
      <c r="K8242" s="4">
        <v>10552</v>
      </c>
      <c r="L8242" s="4">
        <v>0</v>
      </c>
      <c r="M8242" s="4">
        <v>0</v>
      </c>
      <c r="N8242" s="4">
        <v>0</v>
      </c>
      <c r="O8242" s="4">
        <v>3020</v>
      </c>
      <c r="P8242" s="4">
        <v>-109215557</v>
      </c>
      <c r="Q8242" s="4">
        <v>12375</v>
      </c>
      <c r="R8242" s="4" t="b">
        <f t="shared" si="219"/>
        <v>0</v>
      </c>
      <c r="S8242" s="4">
        <v>0</v>
      </c>
    </row>
    <row r="8243" spans="1:19" ht="14.25" customHeight="1">
      <c r="A8243" s="4" t="s">
        <v>4782</v>
      </c>
      <c r="B8243" s="5"/>
      <c r="C8243" s="4">
        <v>0</v>
      </c>
      <c r="E8243" s="4" t="b">
        <f t="shared" si="216"/>
        <v>0</v>
      </c>
      <c r="F8243" s="4">
        <v>0</v>
      </c>
      <c r="G8243" s="4">
        <v>0</v>
      </c>
      <c r="H8243" s="6">
        <v>43922</v>
      </c>
      <c r="I8243" s="4" t="s">
        <v>4715</v>
      </c>
      <c r="J8243" s="4" t="s">
        <v>1043</v>
      </c>
      <c r="K8243" s="4">
        <v>10557</v>
      </c>
      <c r="L8243" s="4">
        <v>0</v>
      </c>
      <c r="M8243" s="4">
        <v>0</v>
      </c>
      <c r="N8243" s="4">
        <v>0</v>
      </c>
      <c r="O8243" s="4">
        <v>384734</v>
      </c>
      <c r="P8243" s="4">
        <v>-109600291</v>
      </c>
      <c r="Q8243" s="4">
        <v>12376</v>
      </c>
      <c r="R8243" s="4" t="b">
        <f t="shared" si="219"/>
        <v>0</v>
      </c>
      <c r="S8243" s="4">
        <v>0</v>
      </c>
    </row>
    <row r="8244" spans="1:19" ht="14.25" customHeight="1">
      <c r="A8244" s="4" t="s">
        <v>4782</v>
      </c>
      <c r="B8244" s="5"/>
      <c r="C8244" s="4">
        <v>0</v>
      </c>
      <c r="E8244" s="4" t="b">
        <f t="shared" si="216"/>
        <v>0</v>
      </c>
      <c r="F8244" s="4">
        <v>0</v>
      </c>
      <c r="G8244" s="4">
        <v>0</v>
      </c>
      <c r="H8244" s="6">
        <v>43922</v>
      </c>
      <c r="I8244" s="4" t="s">
        <v>4725</v>
      </c>
      <c r="J8244" s="4" t="s">
        <v>1043</v>
      </c>
      <c r="K8244" s="4">
        <v>10558</v>
      </c>
      <c r="L8244" s="4">
        <v>0</v>
      </c>
      <c r="M8244" s="4">
        <v>0</v>
      </c>
      <c r="N8244" s="4">
        <v>0</v>
      </c>
      <c r="O8244" s="4">
        <v>3164</v>
      </c>
      <c r="P8244" s="4">
        <v>-109603455</v>
      </c>
      <c r="Q8244" s="4">
        <v>12377</v>
      </c>
      <c r="R8244" s="4" t="b">
        <f t="shared" si="219"/>
        <v>0</v>
      </c>
      <c r="S8244" s="4">
        <v>0</v>
      </c>
    </row>
    <row r="8245" spans="1:19" ht="14.25" customHeight="1">
      <c r="A8245" s="4" t="s">
        <v>4782</v>
      </c>
      <c r="B8245" s="5"/>
      <c r="C8245" s="4">
        <v>0</v>
      </c>
      <c r="E8245" s="4" t="b">
        <f t="shared" si="216"/>
        <v>0</v>
      </c>
      <c r="F8245" s="4">
        <v>0</v>
      </c>
      <c r="G8245" s="4">
        <v>0</v>
      </c>
      <c r="H8245" s="6">
        <v>43922</v>
      </c>
      <c r="I8245" s="4" t="s">
        <v>4732</v>
      </c>
      <c r="J8245" s="4" t="s">
        <v>1043</v>
      </c>
      <c r="K8245" s="4">
        <v>10561</v>
      </c>
      <c r="L8245" s="4">
        <v>0</v>
      </c>
      <c r="M8245" s="4">
        <v>0</v>
      </c>
      <c r="N8245" s="4">
        <v>0</v>
      </c>
      <c r="O8245" s="4">
        <v>157790</v>
      </c>
      <c r="P8245" s="4">
        <v>-109761245</v>
      </c>
      <c r="Q8245" s="4">
        <v>12378</v>
      </c>
      <c r="R8245" s="4" t="b">
        <f t="shared" si="219"/>
        <v>0</v>
      </c>
      <c r="S8245" s="4">
        <v>0</v>
      </c>
    </row>
    <row r="8246" spans="1:19" ht="14.25" customHeight="1">
      <c r="A8246" s="4" t="s">
        <v>4782</v>
      </c>
      <c r="B8246" s="5"/>
      <c r="C8246" s="4">
        <v>0</v>
      </c>
      <c r="E8246" s="4" t="b">
        <f t="shared" si="216"/>
        <v>0</v>
      </c>
      <c r="F8246" s="4">
        <v>0</v>
      </c>
      <c r="G8246" s="4">
        <v>0</v>
      </c>
      <c r="H8246" s="6">
        <v>43922</v>
      </c>
      <c r="I8246" s="4" t="s">
        <v>4745</v>
      </c>
      <c r="J8246" s="4" t="s">
        <v>1043</v>
      </c>
      <c r="K8246" s="4">
        <v>10563</v>
      </c>
      <c r="L8246" s="4">
        <v>0</v>
      </c>
      <c r="M8246" s="4">
        <v>0</v>
      </c>
      <c r="N8246" s="4">
        <v>0</v>
      </c>
      <c r="O8246" s="4">
        <v>19673</v>
      </c>
      <c r="P8246" s="4">
        <v>-109780918</v>
      </c>
      <c r="Q8246" s="4">
        <v>12379</v>
      </c>
      <c r="R8246" s="4" t="b">
        <f t="shared" si="219"/>
        <v>0</v>
      </c>
      <c r="S8246" s="4">
        <v>0</v>
      </c>
    </row>
    <row r="8247" spans="1:19" ht="14.25" customHeight="1">
      <c r="A8247" s="4" t="s">
        <v>4782</v>
      </c>
      <c r="B8247" s="5"/>
      <c r="C8247" s="4">
        <v>0</v>
      </c>
      <c r="E8247" s="4" t="b">
        <f t="shared" si="216"/>
        <v>0</v>
      </c>
      <c r="F8247" s="4">
        <v>0</v>
      </c>
      <c r="G8247" s="4">
        <v>0</v>
      </c>
      <c r="H8247" s="6">
        <v>43922</v>
      </c>
      <c r="I8247" s="4" t="s">
        <v>4760</v>
      </c>
      <c r="J8247" s="4" t="s">
        <v>1043</v>
      </c>
      <c r="K8247" s="4">
        <v>10573</v>
      </c>
      <c r="L8247" s="4">
        <v>0</v>
      </c>
      <c r="M8247" s="4">
        <v>0</v>
      </c>
      <c r="N8247" s="4">
        <v>0</v>
      </c>
      <c r="O8247" s="4">
        <v>127525</v>
      </c>
      <c r="P8247" s="4">
        <v>-109908443</v>
      </c>
      <c r="Q8247" s="4">
        <v>12380</v>
      </c>
      <c r="R8247" s="4" t="b">
        <f t="shared" si="219"/>
        <v>0</v>
      </c>
      <c r="S8247" s="4">
        <v>0</v>
      </c>
    </row>
    <row r="8248" spans="1:19" ht="14.25" customHeight="1">
      <c r="A8248" s="4" t="s">
        <v>4782</v>
      </c>
      <c r="B8248" s="5"/>
      <c r="C8248" s="4">
        <v>0</v>
      </c>
      <c r="E8248" s="4" t="b">
        <f t="shared" si="216"/>
        <v>0</v>
      </c>
      <c r="F8248" s="4">
        <v>0</v>
      </c>
      <c r="G8248" s="4">
        <v>0</v>
      </c>
      <c r="H8248" s="6">
        <v>43936</v>
      </c>
      <c r="I8248" s="4" t="s">
        <v>4783</v>
      </c>
      <c r="J8248" s="4" t="s">
        <v>40</v>
      </c>
      <c r="K8248" s="4">
        <v>13709</v>
      </c>
      <c r="L8248" s="4">
        <v>0</v>
      </c>
      <c r="M8248" s="4">
        <v>0</v>
      </c>
      <c r="N8248" s="4">
        <v>49071</v>
      </c>
      <c r="O8248" s="4">
        <v>0</v>
      </c>
      <c r="P8248" s="4">
        <v>-109859372</v>
      </c>
      <c r="Q8248" s="4">
        <v>12381</v>
      </c>
      <c r="R8248" s="4" t="b">
        <f t="shared" si="219"/>
        <v>0</v>
      </c>
      <c r="S8248" s="4">
        <v>0</v>
      </c>
    </row>
    <row r="8249" spans="1:19" ht="14.25" customHeight="1">
      <c r="A8249" s="4" t="s">
        <v>4782</v>
      </c>
      <c r="B8249" s="5"/>
      <c r="C8249" s="4">
        <v>0</v>
      </c>
      <c r="E8249" s="4" t="b">
        <f t="shared" si="216"/>
        <v>0</v>
      </c>
      <c r="F8249" s="4">
        <v>0</v>
      </c>
      <c r="G8249" s="4">
        <v>0</v>
      </c>
      <c r="H8249" s="6">
        <v>43941</v>
      </c>
      <c r="I8249" s="4" t="s">
        <v>4783</v>
      </c>
      <c r="J8249" s="4" t="s">
        <v>40</v>
      </c>
      <c r="K8249" s="4">
        <v>13720</v>
      </c>
      <c r="L8249" s="4">
        <v>0</v>
      </c>
      <c r="M8249" s="4">
        <v>0</v>
      </c>
      <c r="N8249" s="4">
        <v>8183</v>
      </c>
      <c r="O8249" s="4">
        <v>0</v>
      </c>
      <c r="P8249" s="4">
        <v>-109851189</v>
      </c>
      <c r="Q8249" s="4">
        <v>12382</v>
      </c>
      <c r="R8249" s="4" t="b">
        <f t="shared" si="219"/>
        <v>0</v>
      </c>
      <c r="S8249" s="4">
        <v>0</v>
      </c>
    </row>
    <row r="8250" spans="1:19" ht="14.25" customHeight="1">
      <c r="A8250" s="4" t="s">
        <v>4782</v>
      </c>
      <c r="B8250" s="5"/>
      <c r="C8250" s="4">
        <v>0</v>
      </c>
      <c r="E8250" s="4" t="b">
        <f t="shared" si="216"/>
        <v>0</v>
      </c>
      <c r="F8250" s="4">
        <v>0</v>
      </c>
      <c r="G8250" s="4">
        <v>0</v>
      </c>
      <c r="H8250" s="6">
        <v>43949</v>
      </c>
      <c r="I8250" s="4" t="s">
        <v>4783</v>
      </c>
      <c r="J8250" s="4" t="s">
        <v>40</v>
      </c>
      <c r="K8250" s="4">
        <v>13724</v>
      </c>
      <c r="L8250" s="4">
        <v>0</v>
      </c>
      <c r="M8250" s="4">
        <v>0</v>
      </c>
      <c r="N8250" s="4">
        <v>2939</v>
      </c>
      <c r="O8250" s="4">
        <v>0</v>
      </c>
      <c r="P8250" s="4">
        <v>-109848250</v>
      </c>
      <c r="Q8250" s="4">
        <v>12383</v>
      </c>
      <c r="R8250" s="4" t="b">
        <f t="shared" si="219"/>
        <v>0</v>
      </c>
      <c r="S8250" s="4">
        <v>0</v>
      </c>
    </row>
    <row r="8251" spans="1:19" ht="14.25" customHeight="1">
      <c r="A8251" s="4" t="s">
        <v>4782</v>
      </c>
      <c r="B8251" s="5"/>
      <c r="C8251" s="4">
        <v>0</v>
      </c>
      <c r="E8251" s="4" t="b">
        <f t="shared" si="216"/>
        <v>0</v>
      </c>
      <c r="F8251" s="4">
        <v>0</v>
      </c>
      <c r="G8251" s="4">
        <v>0</v>
      </c>
      <c r="H8251" s="6">
        <v>43952</v>
      </c>
      <c r="I8251" s="4" t="s">
        <v>4555</v>
      </c>
      <c r="J8251" s="4" t="s">
        <v>1043</v>
      </c>
      <c r="K8251" s="4">
        <v>10592</v>
      </c>
      <c r="L8251" s="4">
        <v>0</v>
      </c>
      <c r="M8251" s="4">
        <v>0</v>
      </c>
      <c r="N8251" s="4">
        <v>0</v>
      </c>
      <c r="O8251" s="4">
        <v>10767</v>
      </c>
      <c r="P8251" s="4">
        <v>-109859017</v>
      </c>
      <c r="Q8251" s="4">
        <v>12384</v>
      </c>
      <c r="R8251" s="4" t="b">
        <f t="shared" si="219"/>
        <v>0</v>
      </c>
      <c r="S8251" s="4">
        <v>0</v>
      </c>
    </row>
    <row r="8252" spans="1:19" ht="14.25" customHeight="1">
      <c r="A8252" s="4" t="s">
        <v>4782</v>
      </c>
      <c r="B8252" s="5"/>
      <c r="C8252" s="4">
        <v>0</v>
      </c>
      <c r="E8252" s="4" t="b">
        <f t="shared" si="216"/>
        <v>0</v>
      </c>
      <c r="F8252" s="4">
        <v>0</v>
      </c>
      <c r="G8252" s="4">
        <v>0</v>
      </c>
      <c r="H8252" s="6">
        <v>43952</v>
      </c>
      <c r="I8252" s="4" t="s">
        <v>4592</v>
      </c>
      <c r="J8252" s="4" t="s">
        <v>1043</v>
      </c>
      <c r="K8252" s="4">
        <v>10612</v>
      </c>
      <c r="L8252" s="4">
        <v>0</v>
      </c>
      <c r="M8252" s="4">
        <v>0</v>
      </c>
      <c r="N8252" s="4">
        <v>0</v>
      </c>
      <c r="O8252" s="4">
        <v>59739</v>
      </c>
      <c r="P8252" s="4">
        <v>-109918756</v>
      </c>
      <c r="Q8252" s="4">
        <v>12385</v>
      </c>
      <c r="R8252" s="4" t="b">
        <f t="shared" si="219"/>
        <v>0</v>
      </c>
      <c r="S8252" s="4">
        <v>0</v>
      </c>
    </row>
    <row r="8253" spans="1:19" ht="14.25" customHeight="1">
      <c r="A8253" s="4" t="s">
        <v>4782</v>
      </c>
      <c r="B8253" s="5"/>
      <c r="C8253" s="4">
        <v>0</v>
      </c>
      <c r="E8253" s="4" t="b">
        <f t="shared" si="216"/>
        <v>0</v>
      </c>
      <c r="F8253" s="4">
        <v>0</v>
      </c>
      <c r="G8253" s="4">
        <v>0</v>
      </c>
      <c r="H8253" s="6">
        <v>43952</v>
      </c>
      <c r="I8253" s="4" t="s">
        <v>4614</v>
      </c>
      <c r="J8253" s="4" t="s">
        <v>1043</v>
      </c>
      <c r="K8253" s="4">
        <v>10616</v>
      </c>
      <c r="L8253" s="4">
        <v>0</v>
      </c>
      <c r="M8253" s="4">
        <v>0</v>
      </c>
      <c r="N8253" s="4">
        <v>0</v>
      </c>
      <c r="O8253" s="4">
        <v>305806</v>
      </c>
      <c r="P8253" s="4">
        <v>-110224562</v>
      </c>
      <c r="Q8253" s="4">
        <v>12386</v>
      </c>
      <c r="R8253" s="4" t="b">
        <f t="shared" si="219"/>
        <v>0</v>
      </c>
      <c r="S8253" s="4">
        <v>0</v>
      </c>
    </row>
    <row r="8254" spans="1:19" ht="14.25" customHeight="1">
      <c r="A8254" s="4" t="s">
        <v>4782</v>
      </c>
      <c r="B8254" s="5"/>
      <c r="C8254" s="4">
        <v>0</v>
      </c>
      <c r="E8254" s="4" t="b">
        <f t="shared" si="216"/>
        <v>0</v>
      </c>
      <c r="F8254" s="4">
        <v>0</v>
      </c>
      <c r="G8254" s="4">
        <v>0</v>
      </c>
      <c r="H8254" s="6">
        <v>43952</v>
      </c>
      <c r="I8254" s="4" t="s">
        <v>4636</v>
      </c>
      <c r="J8254" s="4" t="s">
        <v>1043</v>
      </c>
      <c r="K8254" s="4">
        <v>10619</v>
      </c>
      <c r="L8254" s="4">
        <v>0</v>
      </c>
      <c r="M8254" s="4">
        <v>0</v>
      </c>
      <c r="N8254" s="4">
        <v>0</v>
      </c>
      <c r="O8254" s="4">
        <v>30977</v>
      </c>
      <c r="P8254" s="4">
        <v>-110255539</v>
      </c>
      <c r="Q8254" s="4">
        <v>12387</v>
      </c>
      <c r="R8254" s="4" t="b">
        <f t="shared" si="219"/>
        <v>0</v>
      </c>
      <c r="S8254" s="4">
        <v>0</v>
      </c>
    </row>
    <row r="8255" spans="1:19" ht="14.25" customHeight="1">
      <c r="A8255" s="4" t="s">
        <v>4782</v>
      </c>
      <c r="B8255" s="5"/>
      <c r="C8255" s="4">
        <v>0</v>
      </c>
      <c r="E8255" s="4" t="b">
        <f t="shared" si="216"/>
        <v>0</v>
      </c>
      <c r="F8255" s="4">
        <v>0</v>
      </c>
      <c r="G8255" s="4">
        <v>0</v>
      </c>
      <c r="H8255" s="6">
        <v>43952</v>
      </c>
      <c r="I8255" s="4" t="s">
        <v>4716</v>
      </c>
      <c r="J8255" s="4" t="s">
        <v>1043</v>
      </c>
      <c r="K8255" s="4">
        <v>10637</v>
      </c>
      <c r="L8255" s="4">
        <v>0</v>
      </c>
      <c r="M8255" s="4">
        <v>0</v>
      </c>
      <c r="N8255" s="4">
        <v>0</v>
      </c>
      <c r="O8255" s="4">
        <v>384740</v>
      </c>
      <c r="P8255" s="4">
        <v>-110640279</v>
      </c>
      <c r="Q8255" s="4">
        <v>12388</v>
      </c>
      <c r="R8255" s="4" t="b">
        <f t="shared" si="219"/>
        <v>0</v>
      </c>
      <c r="S8255" s="4">
        <v>0</v>
      </c>
    </row>
    <row r="8256" spans="1:19" ht="14.25" customHeight="1">
      <c r="A8256" s="4" t="s">
        <v>4782</v>
      </c>
      <c r="B8256" s="5"/>
      <c r="C8256" s="4">
        <v>0</v>
      </c>
      <c r="E8256" s="4" t="b">
        <f t="shared" si="216"/>
        <v>0</v>
      </c>
      <c r="F8256" s="4">
        <v>0</v>
      </c>
      <c r="G8256" s="4">
        <v>0</v>
      </c>
      <c r="H8256" s="6">
        <v>43952</v>
      </c>
      <c r="I8256" s="4" t="s">
        <v>4733</v>
      </c>
      <c r="J8256" s="4" t="s">
        <v>1043</v>
      </c>
      <c r="K8256" s="4">
        <v>10641</v>
      </c>
      <c r="L8256" s="4">
        <v>0</v>
      </c>
      <c r="M8256" s="4">
        <v>0</v>
      </c>
      <c r="N8256" s="4">
        <v>0</v>
      </c>
      <c r="O8256" s="4">
        <v>155478</v>
      </c>
      <c r="P8256" s="4">
        <v>-110795757</v>
      </c>
      <c r="Q8256" s="4">
        <v>12389</v>
      </c>
      <c r="R8256" s="4" t="b">
        <f t="shared" si="219"/>
        <v>0</v>
      </c>
      <c r="S8256" s="4">
        <v>0</v>
      </c>
    </row>
    <row r="8257" spans="1:19" ht="14.25" customHeight="1">
      <c r="A8257" s="4" t="s">
        <v>4782</v>
      </c>
      <c r="B8257" s="5"/>
      <c r="C8257" s="4">
        <v>0</v>
      </c>
      <c r="E8257" s="4" t="b">
        <f t="shared" si="216"/>
        <v>0</v>
      </c>
      <c r="F8257" s="4">
        <v>0</v>
      </c>
      <c r="G8257" s="4">
        <v>0</v>
      </c>
      <c r="H8257" s="6">
        <v>43952</v>
      </c>
      <c r="I8257" s="4" t="s">
        <v>4746</v>
      </c>
      <c r="J8257" s="4" t="s">
        <v>1043</v>
      </c>
      <c r="K8257" s="4">
        <v>10643</v>
      </c>
      <c r="L8257" s="4">
        <v>0</v>
      </c>
      <c r="M8257" s="4">
        <v>0</v>
      </c>
      <c r="N8257" s="4">
        <v>0</v>
      </c>
      <c r="O8257" s="4">
        <v>19673</v>
      </c>
      <c r="P8257" s="4">
        <v>-110815430</v>
      </c>
      <c r="Q8257" s="4">
        <v>12390</v>
      </c>
      <c r="R8257" s="4" t="b">
        <f t="shared" si="219"/>
        <v>0</v>
      </c>
      <c r="S8257" s="4">
        <v>0</v>
      </c>
    </row>
    <row r="8258" spans="1:19" ht="14.25" customHeight="1">
      <c r="A8258" s="4" t="s">
        <v>4782</v>
      </c>
      <c r="B8258" s="5"/>
      <c r="C8258" s="4">
        <v>0</v>
      </c>
      <c r="E8258" s="4" t="b">
        <f t="shared" si="216"/>
        <v>0</v>
      </c>
      <c r="F8258" s="4">
        <v>0</v>
      </c>
      <c r="G8258" s="4">
        <v>0</v>
      </c>
      <c r="H8258" s="6">
        <v>43952</v>
      </c>
      <c r="I8258" s="4" t="s">
        <v>4761</v>
      </c>
      <c r="J8258" s="4" t="s">
        <v>1043</v>
      </c>
      <c r="K8258" s="4">
        <v>10653</v>
      </c>
      <c r="L8258" s="4">
        <v>0</v>
      </c>
      <c r="M8258" s="4">
        <v>0</v>
      </c>
      <c r="N8258" s="4">
        <v>0</v>
      </c>
      <c r="O8258" s="4">
        <v>127524</v>
      </c>
      <c r="P8258" s="4">
        <v>-110942954</v>
      </c>
      <c r="Q8258" s="4">
        <v>12391</v>
      </c>
      <c r="R8258" s="4" t="b">
        <f t="shared" si="219"/>
        <v>0</v>
      </c>
      <c r="S8258" s="4">
        <v>0</v>
      </c>
    </row>
    <row r="8259" spans="1:19" ht="14.25" customHeight="1">
      <c r="A8259" s="4" t="s">
        <v>4782</v>
      </c>
      <c r="B8259" s="5"/>
      <c r="C8259" s="4">
        <v>0</v>
      </c>
      <c r="E8259" s="4" t="b">
        <f t="shared" si="216"/>
        <v>0</v>
      </c>
      <c r="F8259" s="4">
        <v>0</v>
      </c>
      <c r="G8259" s="4">
        <v>0</v>
      </c>
      <c r="H8259" s="6">
        <v>43955</v>
      </c>
      <c r="I8259" s="4" t="s">
        <v>4783</v>
      </c>
      <c r="J8259" s="4" t="s">
        <v>40</v>
      </c>
      <c r="K8259" s="4">
        <v>13787</v>
      </c>
      <c r="L8259" s="4">
        <v>0</v>
      </c>
      <c r="M8259" s="4">
        <v>0</v>
      </c>
      <c r="N8259" s="4">
        <v>10343</v>
      </c>
      <c r="O8259" s="4">
        <v>0</v>
      </c>
      <c r="P8259" s="4">
        <v>-110932611</v>
      </c>
      <c r="Q8259" s="4">
        <v>12392</v>
      </c>
      <c r="R8259" s="4" t="b">
        <f t="shared" si="219"/>
        <v>0</v>
      </c>
      <c r="S8259" s="4">
        <v>0</v>
      </c>
    </row>
    <row r="8260" spans="1:19" ht="14.25" customHeight="1">
      <c r="A8260" s="4" t="s">
        <v>4782</v>
      </c>
      <c r="B8260" s="5"/>
      <c r="C8260" s="4">
        <v>0</v>
      </c>
      <c r="E8260" s="4" t="b">
        <f t="shared" si="216"/>
        <v>0</v>
      </c>
      <c r="F8260" s="4">
        <v>0</v>
      </c>
      <c r="G8260" s="4">
        <v>0</v>
      </c>
      <c r="H8260" s="6">
        <v>43959</v>
      </c>
      <c r="I8260" s="4" t="s">
        <v>4783</v>
      </c>
      <c r="J8260" s="4" t="s">
        <v>40</v>
      </c>
      <c r="K8260" s="4">
        <v>13754</v>
      </c>
      <c r="L8260" s="4">
        <v>0</v>
      </c>
      <c r="M8260" s="4">
        <v>0</v>
      </c>
      <c r="N8260" s="4">
        <v>44966</v>
      </c>
      <c r="O8260" s="4">
        <v>0</v>
      </c>
      <c r="P8260" s="4">
        <v>-110887645</v>
      </c>
      <c r="Q8260" s="4">
        <v>12393</v>
      </c>
      <c r="R8260" s="4" t="b">
        <f t="shared" si="219"/>
        <v>0</v>
      </c>
      <c r="S8260" s="4">
        <v>0</v>
      </c>
    </row>
    <row r="8261" spans="1:19" ht="14.25" customHeight="1">
      <c r="A8261" s="4" t="s">
        <v>4782</v>
      </c>
      <c r="B8261" s="5"/>
      <c r="C8261" s="4">
        <v>0</v>
      </c>
      <c r="E8261" s="4" t="b">
        <f t="shared" si="216"/>
        <v>0</v>
      </c>
      <c r="F8261" s="4">
        <v>0</v>
      </c>
      <c r="G8261" s="4">
        <v>0</v>
      </c>
      <c r="H8261" s="6">
        <v>43962</v>
      </c>
      <c r="I8261" s="4" t="s">
        <v>4783</v>
      </c>
      <c r="J8261" s="4" t="s">
        <v>40</v>
      </c>
      <c r="K8261" s="4">
        <v>13758</v>
      </c>
      <c r="L8261" s="4">
        <v>0</v>
      </c>
      <c r="M8261" s="4">
        <v>0</v>
      </c>
      <c r="N8261" s="4">
        <v>3164</v>
      </c>
      <c r="O8261" s="4">
        <v>0</v>
      </c>
      <c r="P8261" s="4">
        <v>-110884481</v>
      </c>
      <c r="Q8261" s="4">
        <v>12394</v>
      </c>
      <c r="R8261" s="4" t="b">
        <f t="shared" si="219"/>
        <v>0</v>
      </c>
      <c r="S8261" s="4">
        <v>0</v>
      </c>
    </row>
    <row r="8262" spans="1:19" ht="14.25" customHeight="1">
      <c r="A8262" s="4" t="s">
        <v>4782</v>
      </c>
      <c r="B8262" s="5"/>
      <c r="C8262" s="4">
        <v>0</v>
      </c>
      <c r="E8262" s="4" t="b">
        <f t="shared" si="216"/>
        <v>0</v>
      </c>
      <c r="F8262" s="4">
        <v>0</v>
      </c>
      <c r="G8262" s="4">
        <v>0</v>
      </c>
      <c r="H8262" s="6">
        <v>43964</v>
      </c>
      <c r="I8262" s="4" t="s">
        <v>4783</v>
      </c>
      <c r="J8262" s="4" t="s">
        <v>40</v>
      </c>
      <c r="K8262" s="4">
        <v>13788</v>
      </c>
      <c r="L8262" s="4">
        <v>0</v>
      </c>
      <c r="M8262" s="4">
        <v>0</v>
      </c>
      <c r="N8262" s="4">
        <v>15297</v>
      </c>
      <c r="O8262" s="4">
        <v>0</v>
      </c>
      <c r="P8262" s="4">
        <v>-110869184</v>
      </c>
      <c r="Q8262" s="4">
        <v>12395</v>
      </c>
      <c r="R8262" s="4" t="b">
        <f t="shared" si="219"/>
        <v>0</v>
      </c>
      <c r="S8262" s="4">
        <v>0</v>
      </c>
    </row>
    <row r="8263" spans="1:19" ht="14.25" customHeight="1">
      <c r="A8263" s="4" t="s">
        <v>4782</v>
      </c>
      <c r="B8263" s="5"/>
      <c r="C8263" s="4">
        <v>0</v>
      </c>
      <c r="E8263" s="4" t="b">
        <f t="shared" si="216"/>
        <v>0</v>
      </c>
      <c r="F8263" s="4">
        <v>0</v>
      </c>
      <c r="G8263" s="4">
        <v>0</v>
      </c>
      <c r="H8263" s="6">
        <v>43965</v>
      </c>
      <c r="I8263" s="4" t="s">
        <v>4783</v>
      </c>
      <c r="J8263" s="4" t="s">
        <v>40</v>
      </c>
      <c r="K8263" s="4">
        <v>13778</v>
      </c>
      <c r="L8263" s="4">
        <v>0</v>
      </c>
      <c r="M8263" s="4">
        <v>0</v>
      </c>
      <c r="N8263" s="4">
        <v>110070</v>
      </c>
      <c r="O8263" s="4">
        <v>0</v>
      </c>
      <c r="P8263" s="4">
        <v>-110759114</v>
      </c>
      <c r="Q8263" s="4">
        <v>12396</v>
      </c>
      <c r="R8263" s="4" t="b">
        <f t="shared" si="219"/>
        <v>0</v>
      </c>
      <c r="S8263" s="4">
        <v>0</v>
      </c>
    </row>
    <row r="8264" spans="1:19" ht="14.25" customHeight="1">
      <c r="A8264" s="4" t="s">
        <v>4782</v>
      </c>
      <c r="B8264" s="5"/>
      <c r="C8264" s="4">
        <v>0</v>
      </c>
      <c r="E8264" s="4" t="b">
        <f t="shared" si="216"/>
        <v>0</v>
      </c>
      <c r="F8264" s="4">
        <v>0</v>
      </c>
      <c r="G8264" s="4">
        <v>0</v>
      </c>
      <c r="H8264" s="6">
        <v>43983</v>
      </c>
      <c r="I8264" s="4" t="s">
        <v>4783</v>
      </c>
      <c r="J8264" s="4" t="s">
        <v>40</v>
      </c>
      <c r="K8264" s="4">
        <v>13871</v>
      </c>
      <c r="L8264" s="4">
        <v>0</v>
      </c>
      <c r="M8264" s="4">
        <v>0</v>
      </c>
      <c r="N8264" s="4">
        <v>32305</v>
      </c>
      <c r="O8264" s="4">
        <v>0</v>
      </c>
      <c r="P8264" s="4">
        <v>-110726809</v>
      </c>
      <c r="Q8264" s="4">
        <v>12397</v>
      </c>
      <c r="R8264" s="4" t="b">
        <f t="shared" si="219"/>
        <v>0</v>
      </c>
      <c r="S8264" s="4">
        <v>0</v>
      </c>
    </row>
    <row r="8265" spans="1:19" ht="14.25" customHeight="1">
      <c r="A8265" s="4" t="s">
        <v>4782</v>
      </c>
      <c r="B8265" s="5"/>
      <c r="C8265" s="4">
        <v>0</v>
      </c>
      <c r="E8265" s="4" t="b">
        <f t="shared" si="216"/>
        <v>0</v>
      </c>
      <c r="F8265" s="4">
        <v>0</v>
      </c>
      <c r="G8265" s="4">
        <v>0</v>
      </c>
      <c r="H8265" s="6">
        <v>43983</v>
      </c>
      <c r="I8265" s="4" t="s">
        <v>4593</v>
      </c>
      <c r="J8265" s="4" t="s">
        <v>1043</v>
      </c>
      <c r="K8265" s="4">
        <v>10692</v>
      </c>
      <c r="L8265" s="4">
        <v>0</v>
      </c>
      <c r="M8265" s="4">
        <v>0</v>
      </c>
      <c r="N8265" s="4">
        <v>0</v>
      </c>
      <c r="O8265" s="4">
        <v>65780</v>
      </c>
      <c r="P8265" s="4">
        <v>-110792589</v>
      </c>
      <c r="Q8265" s="4">
        <v>12398</v>
      </c>
      <c r="R8265" s="4" t="b">
        <f t="shared" si="219"/>
        <v>0</v>
      </c>
      <c r="S8265" s="4">
        <v>0</v>
      </c>
    </row>
    <row r="8266" spans="1:19" ht="14.25" customHeight="1">
      <c r="A8266" s="4" t="s">
        <v>4782</v>
      </c>
      <c r="B8266" s="5"/>
      <c r="C8266" s="4">
        <v>0</v>
      </c>
      <c r="E8266" s="4" t="b">
        <f t="shared" si="216"/>
        <v>0</v>
      </c>
      <c r="F8266" s="4">
        <v>0</v>
      </c>
      <c r="G8266" s="4">
        <v>0</v>
      </c>
      <c r="H8266" s="6">
        <v>43983</v>
      </c>
      <c r="I8266" s="4" t="s">
        <v>4615</v>
      </c>
      <c r="J8266" s="4" t="s">
        <v>1043</v>
      </c>
      <c r="K8266" s="4">
        <v>10696</v>
      </c>
      <c r="L8266" s="4">
        <v>0</v>
      </c>
      <c r="M8266" s="4">
        <v>0</v>
      </c>
      <c r="N8266" s="4">
        <v>0</v>
      </c>
      <c r="O8266" s="4">
        <v>311854</v>
      </c>
      <c r="P8266" s="4">
        <v>-111104443</v>
      </c>
      <c r="Q8266" s="4">
        <v>12399</v>
      </c>
      <c r="R8266" s="4" t="b">
        <f t="shared" si="219"/>
        <v>0</v>
      </c>
      <c r="S8266" s="4">
        <v>0</v>
      </c>
    </row>
    <row r="8267" spans="1:19" ht="14.25" customHeight="1">
      <c r="A8267" s="4" t="s">
        <v>4782</v>
      </c>
      <c r="B8267" s="5"/>
      <c r="C8267" s="4">
        <v>0</v>
      </c>
      <c r="E8267" s="4" t="b">
        <f t="shared" si="216"/>
        <v>0</v>
      </c>
      <c r="F8267" s="4">
        <v>0</v>
      </c>
      <c r="G8267" s="4">
        <v>0</v>
      </c>
      <c r="H8267" s="6">
        <v>43983</v>
      </c>
      <c r="I8267" s="4" t="s">
        <v>4637</v>
      </c>
      <c r="J8267" s="4" t="s">
        <v>1043</v>
      </c>
      <c r="K8267" s="4">
        <v>10699</v>
      </c>
      <c r="L8267" s="4">
        <v>0</v>
      </c>
      <c r="M8267" s="4">
        <v>0</v>
      </c>
      <c r="N8267" s="4">
        <v>0</v>
      </c>
      <c r="O8267" s="4">
        <v>37680</v>
      </c>
      <c r="P8267" s="4">
        <v>-111142123</v>
      </c>
      <c r="Q8267" s="4">
        <v>12400</v>
      </c>
      <c r="R8267" s="4" t="b">
        <f t="shared" si="219"/>
        <v>0</v>
      </c>
      <c r="S8267" s="4">
        <v>0</v>
      </c>
    </row>
    <row r="8268" spans="1:19" ht="14.25" customHeight="1">
      <c r="A8268" s="4" t="s">
        <v>4782</v>
      </c>
      <c r="B8268" s="5"/>
      <c r="C8268" s="4">
        <v>0</v>
      </c>
      <c r="E8268" s="4" t="b">
        <f t="shared" si="216"/>
        <v>0</v>
      </c>
      <c r="F8268" s="4">
        <v>0</v>
      </c>
      <c r="G8268" s="4">
        <v>0</v>
      </c>
      <c r="H8268" s="6">
        <v>43983</v>
      </c>
      <c r="I8268" s="4" t="s">
        <v>4717</v>
      </c>
      <c r="J8268" s="4" t="s">
        <v>1043</v>
      </c>
      <c r="K8268" s="4">
        <v>10717</v>
      </c>
      <c r="L8268" s="4">
        <v>0</v>
      </c>
      <c r="M8268" s="4">
        <v>0</v>
      </c>
      <c r="N8268" s="4">
        <v>0</v>
      </c>
      <c r="O8268" s="4">
        <v>391436</v>
      </c>
      <c r="P8268" s="4">
        <v>-111533559</v>
      </c>
      <c r="Q8268" s="4">
        <v>12401</v>
      </c>
      <c r="R8268" s="4" t="b">
        <f t="shared" si="219"/>
        <v>0</v>
      </c>
      <c r="S8268" s="4">
        <v>0</v>
      </c>
    </row>
    <row r="8269" spans="1:19" ht="14.25" customHeight="1">
      <c r="A8269" s="4" t="s">
        <v>4782</v>
      </c>
      <c r="B8269" s="5"/>
      <c r="C8269" s="4">
        <v>0</v>
      </c>
      <c r="E8269" s="4" t="b">
        <f t="shared" si="216"/>
        <v>0</v>
      </c>
      <c r="F8269" s="4">
        <v>0</v>
      </c>
      <c r="G8269" s="4">
        <v>0</v>
      </c>
      <c r="H8269" s="6">
        <v>43983</v>
      </c>
      <c r="I8269" s="4" t="s">
        <v>4734</v>
      </c>
      <c r="J8269" s="4" t="s">
        <v>1043</v>
      </c>
      <c r="K8269" s="4">
        <v>10721</v>
      </c>
      <c r="L8269" s="4">
        <v>0</v>
      </c>
      <c r="M8269" s="4">
        <v>0</v>
      </c>
      <c r="N8269" s="4">
        <v>0</v>
      </c>
      <c r="O8269" s="4">
        <v>160740</v>
      </c>
      <c r="P8269" s="4">
        <v>-111694299</v>
      </c>
      <c r="Q8269" s="4">
        <v>12402</v>
      </c>
      <c r="R8269" s="4" t="b">
        <f t="shared" si="219"/>
        <v>0</v>
      </c>
      <c r="S8269" s="4">
        <v>0</v>
      </c>
    </row>
    <row r="8270" spans="1:19" ht="14.25" customHeight="1">
      <c r="A8270" s="4" t="s">
        <v>4782</v>
      </c>
      <c r="B8270" s="5"/>
      <c r="C8270" s="4">
        <v>0</v>
      </c>
      <c r="E8270" s="4" t="b">
        <f t="shared" si="216"/>
        <v>0</v>
      </c>
      <c r="F8270" s="4">
        <v>0</v>
      </c>
      <c r="G8270" s="4">
        <v>0</v>
      </c>
      <c r="H8270" s="6">
        <v>43983</v>
      </c>
      <c r="I8270" s="4" t="s">
        <v>4747</v>
      </c>
      <c r="J8270" s="4" t="s">
        <v>1043</v>
      </c>
      <c r="K8270" s="4">
        <v>10723</v>
      </c>
      <c r="L8270" s="4">
        <v>0</v>
      </c>
      <c r="M8270" s="4">
        <v>0</v>
      </c>
      <c r="N8270" s="4">
        <v>0</v>
      </c>
      <c r="O8270" s="4">
        <v>17731</v>
      </c>
      <c r="P8270" s="4">
        <v>-111712030</v>
      </c>
      <c r="Q8270" s="4">
        <v>12403</v>
      </c>
      <c r="R8270" s="4" t="b">
        <f t="shared" si="219"/>
        <v>0</v>
      </c>
      <c r="S8270" s="4">
        <v>0</v>
      </c>
    </row>
    <row r="8271" spans="1:19" ht="14.25" customHeight="1">
      <c r="A8271" s="4" t="s">
        <v>4782</v>
      </c>
      <c r="B8271" s="5"/>
      <c r="C8271" s="4">
        <v>0</v>
      </c>
      <c r="E8271" s="4" t="b">
        <f t="shared" si="216"/>
        <v>0</v>
      </c>
      <c r="F8271" s="4">
        <v>0</v>
      </c>
      <c r="G8271" s="4">
        <v>0</v>
      </c>
      <c r="H8271" s="6">
        <v>43983</v>
      </c>
      <c r="I8271" s="4" t="s">
        <v>4762</v>
      </c>
      <c r="J8271" s="4" t="s">
        <v>1043</v>
      </c>
      <c r="K8271" s="4">
        <v>10733</v>
      </c>
      <c r="L8271" s="4">
        <v>0</v>
      </c>
      <c r="M8271" s="4">
        <v>0</v>
      </c>
      <c r="N8271" s="4">
        <v>0</v>
      </c>
      <c r="O8271" s="4">
        <v>133565</v>
      </c>
      <c r="P8271" s="4">
        <v>-111845595</v>
      </c>
      <c r="Q8271" s="4">
        <v>12404</v>
      </c>
      <c r="R8271" s="4" t="b">
        <f t="shared" si="219"/>
        <v>0</v>
      </c>
      <c r="S8271" s="4">
        <v>0</v>
      </c>
    </row>
    <row r="8272" spans="1:19" ht="14.25" customHeight="1">
      <c r="A8272" s="4" t="s">
        <v>4782</v>
      </c>
      <c r="B8272" s="5"/>
      <c r="C8272" s="4">
        <v>0</v>
      </c>
      <c r="E8272" s="4" t="b">
        <f t="shared" si="216"/>
        <v>0</v>
      </c>
      <c r="F8272" s="4">
        <v>0</v>
      </c>
      <c r="G8272" s="4">
        <v>0</v>
      </c>
      <c r="H8272" s="6">
        <v>43990</v>
      </c>
      <c r="I8272" s="4" t="s">
        <v>4783</v>
      </c>
      <c r="J8272" s="4" t="s">
        <v>40</v>
      </c>
      <c r="K8272" s="4">
        <v>13819</v>
      </c>
      <c r="L8272" s="4">
        <v>0</v>
      </c>
      <c r="M8272" s="4">
        <v>0</v>
      </c>
      <c r="N8272" s="4">
        <v>3349</v>
      </c>
      <c r="O8272" s="4">
        <v>0</v>
      </c>
      <c r="P8272" s="4">
        <v>-111842246</v>
      </c>
      <c r="Q8272" s="4">
        <v>12405</v>
      </c>
      <c r="R8272" s="4" t="b">
        <f t="shared" si="219"/>
        <v>0</v>
      </c>
      <c r="S8272" s="4">
        <v>0</v>
      </c>
    </row>
    <row r="8273" spans="1:19" ht="14.25" customHeight="1">
      <c r="A8273" s="4" t="s">
        <v>4782</v>
      </c>
      <c r="B8273" s="5"/>
      <c r="C8273" s="4">
        <v>0</v>
      </c>
      <c r="E8273" s="4" t="b">
        <f t="shared" si="216"/>
        <v>0</v>
      </c>
      <c r="F8273" s="4">
        <v>0</v>
      </c>
      <c r="G8273" s="4">
        <v>0</v>
      </c>
      <c r="H8273" s="6">
        <v>43992</v>
      </c>
      <c r="I8273" s="4" t="s">
        <v>4783</v>
      </c>
      <c r="J8273" s="4" t="s">
        <v>40</v>
      </c>
      <c r="K8273" s="4">
        <v>13832</v>
      </c>
      <c r="L8273" s="4">
        <v>0</v>
      </c>
      <c r="M8273" s="4">
        <v>0</v>
      </c>
      <c r="N8273" s="4">
        <v>3164</v>
      </c>
      <c r="O8273" s="4">
        <v>0</v>
      </c>
      <c r="P8273" s="4">
        <v>-111839082</v>
      </c>
      <c r="Q8273" s="4">
        <v>12406</v>
      </c>
      <c r="R8273" s="4" t="b">
        <f t="shared" si="219"/>
        <v>0</v>
      </c>
      <c r="S8273" s="4">
        <v>0</v>
      </c>
    </row>
    <row r="8274" spans="1:19" ht="14.25" customHeight="1">
      <c r="A8274" s="4" t="s">
        <v>4782</v>
      </c>
      <c r="B8274" s="5"/>
      <c r="C8274" s="4">
        <v>0</v>
      </c>
      <c r="E8274" s="4" t="b">
        <f t="shared" si="216"/>
        <v>0</v>
      </c>
      <c r="F8274" s="4">
        <v>0</v>
      </c>
      <c r="G8274" s="4">
        <v>0</v>
      </c>
      <c r="H8274" s="6">
        <v>43998</v>
      </c>
      <c r="I8274" s="4" t="s">
        <v>4783</v>
      </c>
      <c r="J8274" s="4" t="s">
        <v>40</v>
      </c>
      <c r="K8274" s="4">
        <v>13877</v>
      </c>
      <c r="L8274" s="4">
        <v>0</v>
      </c>
      <c r="M8274" s="4">
        <v>0</v>
      </c>
      <c r="N8274" s="4">
        <v>4721</v>
      </c>
      <c r="O8274" s="4">
        <v>0</v>
      </c>
      <c r="P8274" s="4">
        <v>-111834361</v>
      </c>
      <c r="Q8274" s="4">
        <v>12407</v>
      </c>
      <c r="R8274" s="4" t="b">
        <f t="shared" si="219"/>
        <v>0</v>
      </c>
      <c r="S8274" s="4">
        <v>0</v>
      </c>
    </row>
    <row r="8275" spans="1:19" ht="14.25" customHeight="1">
      <c r="A8275" s="4" t="s">
        <v>4782</v>
      </c>
      <c r="B8275" s="5"/>
      <c r="C8275" s="4">
        <v>0</v>
      </c>
      <c r="E8275" s="4" t="b">
        <f t="shared" si="216"/>
        <v>0</v>
      </c>
      <c r="F8275" s="4">
        <v>0</v>
      </c>
      <c r="G8275" s="4">
        <v>0</v>
      </c>
      <c r="H8275" s="6">
        <v>44001</v>
      </c>
      <c r="I8275" s="4" t="s">
        <v>4783</v>
      </c>
      <c r="J8275" s="4" t="s">
        <v>40</v>
      </c>
      <c r="K8275" s="4">
        <v>13846</v>
      </c>
      <c r="L8275" s="4">
        <v>0</v>
      </c>
      <c r="M8275" s="4">
        <v>0</v>
      </c>
      <c r="N8275" s="4">
        <v>103964</v>
      </c>
      <c r="O8275" s="4">
        <v>0</v>
      </c>
      <c r="P8275" s="4">
        <v>-111730397</v>
      </c>
      <c r="Q8275" s="4">
        <v>12408</v>
      </c>
      <c r="R8275" s="4" t="b">
        <f t="shared" si="219"/>
        <v>0</v>
      </c>
      <c r="S8275" s="4">
        <v>0</v>
      </c>
    </row>
    <row r="8276" spans="1:19" ht="14.25" customHeight="1">
      <c r="A8276" s="4" t="s">
        <v>4782</v>
      </c>
      <c r="B8276" s="5"/>
      <c r="C8276" s="4">
        <v>0</v>
      </c>
      <c r="E8276" s="4" t="b">
        <f t="shared" si="216"/>
        <v>0</v>
      </c>
      <c r="F8276" s="4">
        <v>0</v>
      </c>
      <c r="G8276" s="4">
        <v>0</v>
      </c>
      <c r="H8276" s="6">
        <v>44012</v>
      </c>
      <c r="I8276" s="4" t="s">
        <v>4783</v>
      </c>
      <c r="J8276" s="4" t="s">
        <v>1266</v>
      </c>
      <c r="K8276" s="4">
        <v>580</v>
      </c>
      <c r="L8276" s="4">
        <v>0</v>
      </c>
      <c r="M8276" s="4">
        <v>0</v>
      </c>
      <c r="N8276" s="4">
        <v>154044</v>
      </c>
      <c r="O8276" s="4">
        <v>0</v>
      </c>
      <c r="P8276" s="4">
        <v>-111576353</v>
      </c>
      <c r="Q8276" s="4">
        <v>12409</v>
      </c>
      <c r="R8276" s="4" t="b">
        <f t="shared" si="219"/>
        <v>0</v>
      </c>
      <c r="S8276" s="4">
        <v>0</v>
      </c>
    </row>
    <row r="8277" spans="1:19" ht="14.25" customHeight="1">
      <c r="A8277" s="4" t="s">
        <v>4782</v>
      </c>
      <c r="B8277" s="5"/>
      <c r="C8277" s="4">
        <v>0</v>
      </c>
      <c r="E8277" s="4" t="b">
        <f t="shared" si="216"/>
        <v>0</v>
      </c>
      <c r="F8277" s="4">
        <v>0</v>
      </c>
      <c r="G8277" s="4">
        <v>0</v>
      </c>
      <c r="H8277" s="6">
        <v>44013</v>
      </c>
      <c r="I8277" s="4" t="s">
        <v>4529</v>
      </c>
      <c r="J8277" s="4" t="s">
        <v>1043</v>
      </c>
      <c r="K8277" s="4">
        <v>10736</v>
      </c>
      <c r="L8277" s="4">
        <v>0</v>
      </c>
      <c r="M8277" s="4">
        <v>0</v>
      </c>
      <c r="N8277" s="4">
        <v>0</v>
      </c>
      <c r="O8277" s="4">
        <v>12738</v>
      </c>
      <c r="P8277" s="4">
        <v>-111589091</v>
      </c>
      <c r="Q8277" s="4">
        <v>12410</v>
      </c>
      <c r="R8277" s="4" t="b">
        <f t="shared" si="219"/>
        <v>0</v>
      </c>
      <c r="S8277" s="4">
        <v>0</v>
      </c>
    </row>
    <row r="8278" spans="1:19" ht="14.25" customHeight="1">
      <c r="A8278" s="4" t="s">
        <v>4782</v>
      </c>
      <c r="B8278" s="5"/>
      <c r="C8278" s="4">
        <v>0</v>
      </c>
      <c r="E8278" s="4" t="b">
        <f t="shared" si="216"/>
        <v>0</v>
      </c>
      <c r="F8278" s="4">
        <v>0</v>
      </c>
      <c r="G8278" s="4">
        <v>0</v>
      </c>
      <c r="H8278" s="6">
        <v>44013</v>
      </c>
      <c r="I8278" s="4" t="s">
        <v>4543</v>
      </c>
      <c r="J8278" s="4" t="s">
        <v>1043</v>
      </c>
      <c r="K8278" s="4">
        <v>10747</v>
      </c>
      <c r="L8278" s="4">
        <v>0</v>
      </c>
      <c r="M8278" s="4">
        <v>0</v>
      </c>
      <c r="N8278" s="4">
        <v>0</v>
      </c>
      <c r="O8278" s="4">
        <v>300</v>
      </c>
      <c r="P8278" s="4">
        <v>-111589391</v>
      </c>
      <c r="Q8278" s="4">
        <v>12411</v>
      </c>
      <c r="R8278" s="4" t="b">
        <f t="shared" si="219"/>
        <v>0</v>
      </c>
      <c r="S8278" s="4">
        <v>0</v>
      </c>
    </row>
    <row r="8279" spans="1:19" ht="14.25" customHeight="1">
      <c r="A8279" s="4" t="s">
        <v>4782</v>
      </c>
      <c r="B8279" s="5"/>
      <c r="C8279" s="4">
        <v>0</v>
      </c>
      <c r="E8279" s="4" t="b">
        <f t="shared" si="216"/>
        <v>0</v>
      </c>
      <c r="F8279" s="4">
        <v>0</v>
      </c>
      <c r="G8279" s="4">
        <v>0</v>
      </c>
      <c r="H8279" s="6">
        <v>44013</v>
      </c>
      <c r="I8279" s="4" t="s">
        <v>4558</v>
      </c>
      <c r="J8279" s="4" t="s">
        <v>1043</v>
      </c>
      <c r="K8279" s="4">
        <v>10752</v>
      </c>
      <c r="L8279" s="4">
        <v>0</v>
      </c>
      <c r="M8279" s="4">
        <v>0</v>
      </c>
      <c r="N8279" s="4">
        <v>0</v>
      </c>
      <c r="O8279" s="4">
        <v>8551</v>
      </c>
      <c r="P8279" s="4">
        <v>-111597942</v>
      </c>
      <c r="Q8279" s="4">
        <v>12412</v>
      </c>
      <c r="R8279" s="4" t="b">
        <f t="shared" si="219"/>
        <v>0</v>
      </c>
      <c r="S8279" s="4">
        <v>0</v>
      </c>
    </row>
    <row r="8280" spans="1:19" ht="14.25" customHeight="1">
      <c r="A8280" s="4" t="s">
        <v>4782</v>
      </c>
      <c r="B8280" s="5"/>
      <c r="C8280" s="4">
        <v>0</v>
      </c>
      <c r="E8280" s="4" t="b">
        <f t="shared" si="216"/>
        <v>0</v>
      </c>
      <c r="F8280" s="4">
        <v>0</v>
      </c>
      <c r="G8280" s="4">
        <v>0</v>
      </c>
      <c r="H8280" s="6">
        <v>44013</v>
      </c>
      <c r="I8280" s="4" t="s">
        <v>4569</v>
      </c>
      <c r="J8280" s="4" t="s">
        <v>1043</v>
      </c>
      <c r="K8280" s="4">
        <v>10758</v>
      </c>
      <c r="L8280" s="4">
        <v>0</v>
      </c>
      <c r="M8280" s="4">
        <v>0</v>
      </c>
      <c r="N8280" s="4">
        <v>0</v>
      </c>
      <c r="O8280" s="4">
        <v>8852</v>
      </c>
      <c r="P8280" s="4">
        <v>-111606794</v>
      </c>
      <c r="Q8280" s="4">
        <v>12413</v>
      </c>
      <c r="R8280" s="4" t="b">
        <f t="shared" si="219"/>
        <v>0</v>
      </c>
      <c r="S8280" s="4">
        <v>0</v>
      </c>
    </row>
    <row r="8281" spans="1:19" ht="14.25" customHeight="1">
      <c r="A8281" s="4" t="s">
        <v>4782</v>
      </c>
      <c r="B8281" s="5"/>
      <c r="C8281" s="4">
        <v>0</v>
      </c>
      <c r="E8281" s="4" t="b">
        <f t="shared" si="216"/>
        <v>0</v>
      </c>
      <c r="F8281" s="4">
        <v>0</v>
      </c>
      <c r="G8281" s="4">
        <v>0</v>
      </c>
      <c r="H8281" s="6">
        <v>44013</v>
      </c>
      <c r="I8281" s="4" t="s">
        <v>4594</v>
      </c>
      <c r="J8281" s="4" t="s">
        <v>1043</v>
      </c>
      <c r="K8281" s="4">
        <v>10772</v>
      </c>
      <c r="L8281" s="4">
        <v>0</v>
      </c>
      <c r="M8281" s="4">
        <v>0</v>
      </c>
      <c r="N8281" s="4">
        <v>0</v>
      </c>
      <c r="O8281" s="4">
        <v>92568</v>
      </c>
      <c r="P8281" s="4">
        <v>-111699362</v>
      </c>
      <c r="Q8281" s="4">
        <v>12414</v>
      </c>
      <c r="R8281" s="4" t="b">
        <f t="shared" si="219"/>
        <v>0</v>
      </c>
      <c r="S8281" s="4">
        <v>0</v>
      </c>
    </row>
    <row r="8282" spans="1:19" ht="14.25" customHeight="1">
      <c r="A8282" s="4" t="s">
        <v>4782</v>
      </c>
      <c r="B8282" s="5"/>
      <c r="C8282" s="4">
        <v>0</v>
      </c>
      <c r="E8282" s="4" t="b">
        <f t="shared" si="216"/>
        <v>0</v>
      </c>
      <c r="F8282" s="4">
        <v>0</v>
      </c>
      <c r="G8282" s="4">
        <v>0</v>
      </c>
      <c r="H8282" s="6">
        <v>44013</v>
      </c>
      <c r="I8282" s="4" t="s">
        <v>4616</v>
      </c>
      <c r="J8282" s="4" t="s">
        <v>1043</v>
      </c>
      <c r="K8282" s="4">
        <v>10776</v>
      </c>
      <c r="L8282" s="4">
        <v>0</v>
      </c>
      <c r="M8282" s="4">
        <v>0</v>
      </c>
      <c r="N8282" s="4">
        <v>0</v>
      </c>
      <c r="O8282" s="4">
        <v>438872</v>
      </c>
      <c r="P8282" s="4">
        <v>-112138234</v>
      </c>
      <c r="Q8282" s="4">
        <v>12415</v>
      </c>
      <c r="R8282" s="4" t="b">
        <f t="shared" si="219"/>
        <v>0</v>
      </c>
      <c r="S8282" s="4">
        <v>0</v>
      </c>
    </row>
    <row r="8283" spans="1:19" ht="14.25" customHeight="1">
      <c r="A8283" s="4" t="s">
        <v>4782</v>
      </c>
      <c r="B8283" s="5"/>
      <c r="C8283" s="4">
        <v>0</v>
      </c>
      <c r="E8283" s="4" t="b">
        <f t="shared" si="216"/>
        <v>0</v>
      </c>
      <c r="F8283" s="4">
        <v>0</v>
      </c>
      <c r="G8283" s="4">
        <v>0</v>
      </c>
      <c r="H8283" s="6">
        <v>44013</v>
      </c>
      <c r="I8283" s="4" t="s">
        <v>4638</v>
      </c>
      <c r="J8283" s="4" t="s">
        <v>1043</v>
      </c>
      <c r="K8283" s="4">
        <v>10779</v>
      </c>
      <c r="L8283" s="4">
        <v>0</v>
      </c>
      <c r="M8283" s="4">
        <v>0</v>
      </c>
      <c r="N8283" s="4">
        <v>0</v>
      </c>
      <c r="O8283" s="4">
        <v>39949</v>
      </c>
      <c r="P8283" s="4">
        <v>-112178183</v>
      </c>
      <c r="Q8283" s="4">
        <v>12416</v>
      </c>
      <c r="R8283" s="4" t="b">
        <f t="shared" si="219"/>
        <v>0</v>
      </c>
      <c r="S8283" s="4">
        <v>0</v>
      </c>
    </row>
    <row r="8284" spans="1:19" ht="14.25" customHeight="1">
      <c r="A8284" s="4" t="s">
        <v>4782</v>
      </c>
      <c r="B8284" s="5"/>
      <c r="C8284" s="4">
        <v>0</v>
      </c>
      <c r="E8284" s="4" t="b">
        <f t="shared" si="216"/>
        <v>0</v>
      </c>
      <c r="F8284" s="4">
        <v>0</v>
      </c>
      <c r="G8284" s="4">
        <v>0</v>
      </c>
      <c r="H8284" s="6">
        <v>44013</v>
      </c>
      <c r="I8284" s="4" t="s">
        <v>4650</v>
      </c>
      <c r="J8284" s="4" t="s">
        <v>1043</v>
      </c>
      <c r="K8284" s="4">
        <v>10781</v>
      </c>
      <c r="L8284" s="4">
        <v>0</v>
      </c>
      <c r="M8284" s="4">
        <v>0</v>
      </c>
      <c r="N8284" s="4">
        <v>0</v>
      </c>
      <c r="O8284" s="4">
        <v>2783</v>
      </c>
      <c r="P8284" s="4">
        <v>-112180966</v>
      </c>
      <c r="Q8284" s="4">
        <v>12417</v>
      </c>
      <c r="R8284" s="4" t="b">
        <f t="shared" si="219"/>
        <v>0</v>
      </c>
      <c r="S8284" s="4">
        <v>0</v>
      </c>
    </row>
    <row r="8285" spans="1:19" ht="14.25" customHeight="1">
      <c r="A8285" s="4" t="s">
        <v>4782</v>
      </c>
      <c r="B8285" s="5"/>
      <c r="C8285" s="4">
        <v>0</v>
      </c>
      <c r="E8285" s="4" t="b">
        <f t="shared" si="216"/>
        <v>0</v>
      </c>
      <c r="F8285" s="4">
        <v>0</v>
      </c>
      <c r="G8285" s="4">
        <v>0</v>
      </c>
      <c r="H8285" s="6">
        <v>44013</v>
      </c>
      <c r="I8285" s="4" t="s">
        <v>4670</v>
      </c>
      <c r="J8285" s="4" t="s">
        <v>1043</v>
      </c>
      <c r="K8285" s="4">
        <v>10788</v>
      </c>
      <c r="L8285" s="4">
        <v>0</v>
      </c>
      <c r="M8285" s="4">
        <v>0</v>
      </c>
      <c r="N8285" s="4">
        <v>0</v>
      </c>
      <c r="O8285" s="4">
        <v>3721</v>
      </c>
      <c r="P8285" s="4">
        <v>-112184687</v>
      </c>
      <c r="Q8285" s="4">
        <v>12418</v>
      </c>
      <c r="R8285" s="4" t="b">
        <f t="shared" si="219"/>
        <v>0</v>
      </c>
      <c r="S8285" s="4">
        <v>0</v>
      </c>
    </row>
    <row r="8286" spans="1:19" ht="14.25" customHeight="1">
      <c r="A8286" s="4" t="s">
        <v>4782</v>
      </c>
      <c r="B8286" s="5"/>
      <c r="C8286" s="4">
        <v>0</v>
      </c>
      <c r="E8286" s="4" t="b">
        <f t="shared" si="216"/>
        <v>0</v>
      </c>
      <c r="F8286" s="4">
        <v>0</v>
      </c>
      <c r="G8286" s="4">
        <v>0</v>
      </c>
      <c r="H8286" s="6">
        <v>44013</v>
      </c>
      <c r="I8286" s="4" t="s">
        <v>4705</v>
      </c>
      <c r="J8286" s="4" t="s">
        <v>1043</v>
      </c>
      <c r="K8286" s="4">
        <v>10792</v>
      </c>
      <c r="L8286" s="4">
        <v>0</v>
      </c>
      <c r="M8286" s="4">
        <v>0</v>
      </c>
      <c r="N8286" s="4">
        <v>0</v>
      </c>
      <c r="O8286" s="4">
        <v>2631</v>
      </c>
      <c r="P8286" s="4">
        <v>-112187318</v>
      </c>
      <c r="Q8286" s="4">
        <v>12419</v>
      </c>
      <c r="R8286" s="4" t="b">
        <f t="shared" si="219"/>
        <v>0</v>
      </c>
      <c r="S8286" s="4">
        <v>0</v>
      </c>
    </row>
    <row r="8287" spans="1:19" ht="14.25" customHeight="1">
      <c r="A8287" s="4" t="s">
        <v>4782</v>
      </c>
      <c r="B8287" s="5"/>
      <c r="C8287" s="4">
        <v>0</v>
      </c>
      <c r="E8287" s="4" t="b">
        <f t="shared" si="216"/>
        <v>0</v>
      </c>
      <c r="F8287" s="4">
        <v>0</v>
      </c>
      <c r="G8287" s="4">
        <v>0</v>
      </c>
      <c r="H8287" s="6">
        <v>44013</v>
      </c>
      <c r="I8287" s="4" t="s">
        <v>4718</v>
      </c>
      <c r="J8287" s="4" t="s">
        <v>1043</v>
      </c>
      <c r="K8287" s="4">
        <v>10797</v>
      </c>
      <c r="L8287" s="4">
        <v>0</v>
      </c>
      <c r="M8287" s="4">
        <v>0</v>
      </c>
      <c r="N8287" s="4">
        <v>0</v>
      </c>
      <c r="O8287" s="4">
        <v>550850</v>
      </c>
      <c r="P8287" s="4">
        <v>-112738168</v>
      </c>
      <c r="Q8287" s="4">
        <v>12420</v>
      </c>
      <c r="R8287" s="4" t="b">
        <f t="shared" si="219"/>
        <v>0</v>
      </c>
      <c r="S8287" s="4">
        <v>0</v>
      </c>
    </row>
    <row r="8288" spans="1:19" ht="14.25" customHeight="1">
      <c r="A8288" s="4" t="s">
        <v>4782</v>
      </c>
      <c r="B8288" s="5"/>
      <c r="C8288" s="4">
        <v>0</v>
      </c>
      <c r="E8288" s="4" t="b">
        <f t="shared" si="216"/>
        <v>0</v>
      </c>
      <c r="F8288" s="4">
        <v>0</v>
      </c>
      <c r="G8288" s="4">
        <v>0</v>
      </c>
      <c r="H8288" s="6">
        <v>44013</v>
      </c>
      <c r="I8288" s="4" t="s">
        <v>4726</v>
      </c>
      <c r="J8288" s="4" t="s">
        <v>1043</v>
      </c>
      <c r="K8288" s="4">
        <v>10798</v>
      </c>
      <c r="L8288" s="4">
        <v>0</v>
      </c>
      <c r="M8288" s="4">
        <v>0</v>
      </c>
      <c r="N8288" s="4">
        <v>0</v>
      </c>
      <c r="O8288" s="4">
        <v>1885</v>
      </c>
      <c r="P8288" s="4">
        <v>-112740053</v>
      </c>
      <c r="Q8288" s="4">
        <v>12421</v>
      </c>
      <c r="R8288" s="4" t="b">
        <f t="shared" si="219"/>
        <v>0</v>
      </c>
      <c r="S8288" s="4">
        <v>0</v>
      </c>
    </row>
    <row r="8289" spans="1:19" ht="14.25" customHeight="1">
      <c r="A8289" s="4" t="s">
        <v>4782</v>
      </c>
      <c r="B8289" s="5"/>
      <c r="C8289" s="4">
        <v>0</v>
      </c>
      <c r="E8289" s="4" t="b">
        <f t="shared" si="216"/>
        <v>0</v>
      </c>
      <c r="F8289" s="4">
        <v>0</v>
      </c>
      <c r="G8289" s="4">
        <v>0</v>
      </c>
      <c r="H8289" s="6">
        <v>44013</v>
      </c>
      <c r="I8289" s="4" t="s">
        <v>4735</v>
      </c>
      <c r="J8289" s="4" t="s">
        <v>1043</v>
      </c>
      <c r="K8289" s="4">
        <v>10801</v>
      </c>
      <c r="L8289" s="4">
        <v>0</v>
      </c>
      <c r="M8289" s="4">
        <v>0</v>
      </c>
      <c r="N8289" s="4">
        <v>0</v>
      </c>
      <c r="O8289" s="4">
        <v>221954</v>
      </c>
      <c r="P8289" s="4">
        <v>-112962007</v>
      </c>
      <c r="Q8289" s="4">
        <v>12422</v>
      </c>
      <c r="R8289" s="4" t="b">
        <f t="shared" si="219"/>
        <v>0</v>
      </c>
      <c r="S8289" s="4">
        <v>0</v>
      </c>
    </row>
    <row r="8290" spans="1:19" ht="14.25" customHeight="1">
      <c r="A8290" s="4" t="s">
        <v>4782</v>
      </c>
      <c r="B8290" s="5"/>
      <c r="C8290" s="4">
        <v>0</v>
      </c>
      <c r="E8290" s="4" t="b">
        <f t="shared" si="216"/>
        <v>0</v>
      </c>
      <c r="F8290" s="4">
        <v>0</v>
      </c>
      <c r="G8290" s="4">
        <v>0</v>
      </c>
      <c r="H8290" s="6">
        <v>44013</v>
      </c>
      <c r="I8290" s="4" t="s">
        <v>4748</v>
      </c>
      <c r="J8290" s="4" t="s">
        <v>1043</v>
      </c>
      <c r="K8290" s="4">
        <v>10803</v>
      </c>
      <c r="L8290" s="4">
        <v>0</v>
      </c>
      <c r="M8290" s="4">
        <v>0</v>
      </c>
      <c r="N8290" s="4">
        <v>0</v>
      </c>
      <c r="O8290" s="4">
        <v>24952</v>
      </c>
      <c r="P8290" s="4">
        <v>-112986959</v>
      </c>
      <c r="Q8290" s="4">
        <v>12423</v>
      </c>
      <c r="R8290" s="4" t="b">
        <f t="shared" si="219"/>
        <v>0</v>
      </c>
      <c r="S8290" s="4">
        <v>0</v>
      </c>
    </row>
    <row r="8291" spans="1:19" ht="14.25" customHeight="1">
      <c r="A8291" s="4" t="s">
        <v>4782</v>
      </c>
      <c r="B8291" s="5"/>
      <c r="C8291" s="4">
        <v>0</v>
      </c>
      <c r="E8291" s="4" t="b">
        <f t="shared" si="216"/>
        <v>0</v>
      </c>
      <c r="F8291" s="4">
        <v>0</v>
      </c>
      <c r="G8291" s="4">
        <v>0</v>
      </c>
      <c r="H8291" s="6">
        <v>44013</v>
      </c>
      <c r="I8291" s="4" t="s">
        <v>4763</v>
      </c>
      <c r="J8291" s="4" t="s">
        <v>1043</v>
      </c>
      <c r="K8291" s="4">
        <v>10813</v>
      </c>
      <c r="L8291" s="4">
        <v>0</v>
      </c>
      <c r="M8291" s="4">
        <v>0</v>
      </c>
      <c r="N8291" s="4">
        <v>0</v>
      </c>
      <c r="O8291" s="4">
        <v>187958</v>
      </c>
      <c r="P8291" s="4">
        <v>-113174917</v>
      </c>
      <c r="Q8291" s="4">
        <v>12424</v>
      </c>
      <c r="R8291" s="4" t="b">
        <f t="shared" si="219"/>
        <v>0</v>
      </c>
      <c r="S8291" s="4">
        <v>0</v>
      </c>
    </row>
    <row r="8292" spans="1:19" ht="14.25" customHeight="1">
      <c r="A8292" s="4" t="s">
        <v>4782</v>
      </c>
      <c r="B8292" s="5"/>
      <c r="C8292" s="4">
        <v>0</v>
      </c>
      <c r="E8292" s="4" t="b">
        <f t="shared" si="216"/>
        <v>0</v>
      </c>
      <c r="F8292" s="4">
        <v>0</v>
      </c>
      <c r="G8292" s="4">
        <v>0</v>
      </c>
      <c r="H8292" s="6">
        <v>44025</v>
      </c>
      <c r="I8292" s="4" t="s">
        <v>4783</v>
      </c>
      <c r="J8292" s="4" t="s">
        <v>40</v>
      </c>
      <c r="K8292" s="4">
        <v>13913</v>
      </c>
      <c r="L8292" s="4">
        <v>0</v>
      </c>
      <c r="M8292" s="4">
        <v>0</v>
      </c>
      <c r="N8292" s="4">
        <v>2783</v>
      </c>
      <c r="O8292" s="4">
        <v>0</v>
      </c>
      <c r="P8292" s="4">
        <v>-113172134</v>
      </c>
      <c r="Q8292" s="4">
        <v>12425</v>
      </c>
      <c r="R8292" s="4" t="b">
        <f t="shared" si="219"/>
        <v>0</v>
      </c>
      <c r="S8292" s="4">
        <v>0</v>
      </c>
    </row>
    <row r="8293" spans="1:19" ht="14.25" customHeight="1">
      <c r="A8293" s="4" t="s">
        <v>4782</v>
      </c>
      <c r="B8293" s="5"/>
      <c r="C8293" s="4">
        <v>0</v>
      </c>
      <c r="E8293" s="4" t="b">
        <f t="shared" si="216"/>
        <v>0</v>
      </c>
      <c r="F8293" s="4">
        <v>0</v>
      </c>
      <c r="G8293" s="4">
        <v>0</v>
      </c>
      <c r="H8293" s="6">
        <v>44027</v>
      </c>
      <c r="I8293" s="4" t="s">
        <v>4783</v>
      </c>
      <c r="J8293" s="4" t="s">
        <v>40</v>
      </c>
      <c r="K8293" s="4">
        <v>13946</v>
      </c>
      <c r="L8293" s="4">
        <v>0</v>
      </c>
      <c r="M8293" s="4">
        <v>0</v>
      </c>
      <c r="N8293" s="4">
        <v>116821</v>
      </c>
      <c r="O8293" s="4">
        <v>0</v>
      </c>
      <c r="P8293" s="4">
        <v>-113055313</v>
      </c>
      <c r="Q8293" s="4">
        <v>12426</v>
      </c>
      <c r="R8293" s="4" t="b">
        <f t="shared" si="219"/>
        <v>0</v>
      </c>
      <c r="S8293" s="4">
        <v>0</v>
      </c>
    </row>
    <row r="8294" spans="1:19" ht="14.25" customHeight="1">
      <c r="A8294" s="4" t="s">
        <v>4782</v>
      </c>
      <c r="B8294" s="5"/>
      <c r="C8294" s="4">
        <v>0</v>
      </c>
      <c r="E8294" s="4" t="b">
        <f t="shared" si="216"/>
        <v>0</v>
      </c>
      <c r="F8294" s="4">
        <v>0</v>
      </c>
      <c r="G8294" s="4">
        <v>0</v>
      </c>
      <c r="H8294" s="6">
        <v>44029</v>
      </c>
      <c r="I8294" s="4" t="s">
        <v>4783</v>
      </c>
      <c r="J8294" s="4" t="s">
        <v>40</v>
      </c>
      <c r="K8294" s="4">
        <v>13918</v>
      </c>
      <c r="L8294" s="4">
        <v>0</v>
      </c>
      <c r="M8294" s="4">
        <v>0</v>
      </c>
      <c r="N8294" s="4">
        <v>114383</v>
      </c>
      <c r="O8294" s="4">
        <v>0</v>
      </c>
      <c r="P8294" s="4">
        <v>-112940930</v>
      </c>
      <c r="Q8294" s="4">
        <v>12427</v>
      </c>
      <c r="R8294" s="4" t="b">
        <f t="shared" si="219"/>
        <v>0</v>
      </c>
      <c r="S8294" s="4">
        <v>0</v>
      </c>
    </row>
    <row r="8295" spans="1:19" ht="14.25" customHeight="1">
      <c r="A8295" s="4" t="s">
        <v>4782</v>
      </c>
      <c r="B8295" s="5"/>
      <c r="C8295" s="4">
        <v>0</v>
      </c>
      <c r="E8295" s="4" t="b">
        <f t="shared" si="216"/>
        <v>0</v>
      </c>
      <c r="F8295" s="4">
        <v>0</v>
      </c>
      <c r="G8295" s="4">
        <v>0</v>
      </c>
      <c r="H8295" s="6">
        <v>44029</v>
      </c>
      <c r="I8295" s="4" t="s">
        <v>4783</v>
      </c>
      <c r="J8295" s="4" t="s">
        <v>40</v>
      </c>
      <c r="K8295" s="4">
        <v>13929</v>
      </c>
      <c r="L8295" s="4">
        <v>0</v>
      </c>
      <c r="M8295" s="4">
        <v>0</v>
      </c>
      <c r="N8295" s="4">
        <v>300</v>
      </c>
      <c r="O8295" s="4">
        <v>0</v>
      </c>
      <c r="P8295" s="4">
        <v>-112940630</v>
      </c>
      <c r="Q8295" s="4">
        <v>12428</v>
      </c>
      <c r="R8295" s="4" t="b">
        <f t="shared" si="219"/>
        <v>0</v>
      </c>
      <c r="S8295" s="4">
        <v>0</v>
      </c>
    </row>
    <row r="8296" spans="1:19" ht="14.25" customHeight="1">
      <c r="A8296" s="4" t="s">
        <v>4782</v>
      </c>
      <c r="B8296" s="5"/>
      <c r="C8296" s="4">
        <v>0</v>
      </c>
      <c r="E8296" s="4" t="b">
        <f t="shared" si="216"/>
        <v>0</v>
      </c>
      <c r="F8296" s="4">
        <v>0</v>
      </c>
      <c r="G8296" s="4">
        <v>0</v>
      </c>
      <c r="H8296" s="6">
        <v>44034</v>
      </c>
      <c r="I8296" s="4" t="s">
        <v>4783</v>
      </c>
      <c r="J8296" s="4" t="s">
        <v>40</v>
      </c>
      <c r="K8296" s="4">
        <v>13919</v>
      </c>
      <c r="L8296" s="4">
        <v>0</v>
      </c>
      <c r="M8296" s="4">
        <v>0</v>
      </c>
      <c r="N8296" s="4">
        <v>41296</v>
      </c>
      <c r="O8296" s="4">
        <v>0</v>
      </c>
      <c r="P8296" s="4">
        <v>-112899334</v>
      </c>
      <c r="Q8296" s="4">
        <v>12429</v>
      </c>
      <c r="R8296" s="4" t="b">
        <f t="shared" si="219"/>
        <v>0</v>
      </c>
      <c r="S8296" s="4">
        <v>0</v>
      </c>
    </row>
    <row r="8297" spans="1:19" ht="14.25" customHeight="1">
      <c r="A8297" s="4" t="s">
        <v>4782</v>
      </c>
      <c r="B8297" s="5"/>
      <c r="C8297" s="4">
        <v>0</v>
      </c>
      <c r="E8297" s="4" t="b">
        <f t="shared" si="216"/>
        <v>0</v>
      </c>
      <c r="F8297" s="4">
        <v>0</v>
      </c>
      <c r="G8297" s="4">
        <v>0</v>
      </c>
      <c r="H8297" s="6">
        <v>44036</v>
      </c>
      <c r="I8297" s="4" t="s">
        <v>4783</v>
      </c>
      <c r="J8297" s="4" t="s">
        <v>40</v>
      </c>
      <c r="K8297" s="4">
        <v>13920</v>
      </c>
      <c r="L8297" s="4">
        <v>0</v>
      </c>
      <c r="M8297" s="4">
        <v>0</v>
      </c>
      <c r="N8297" s="4">
        <v>3020</v>
      </c>
      <c r="O8297" s="4">
        <v>0</v>
      </c>
      <c r="P8297" s="4">
        <v>-112896314</v>
      </c>
      <c r="Q8297" s="4">
        <v>12430</v>
      </c>
      <c r="R8297" s="4" t="b">
        <f t="shared" si="219"/>
        <v>0</v>
      </c>
      <c r="S8297" s="4">
        <v>0</v>
      </c>
    </row>
    <row r="8298" spans="1:19" ht="14.25" customHeight="1">
      <c r="A8298" s="4" t="s">
        <v>4782</v>
      </c>
      <c r="B8298" s="5"/>
      <c r="C8298" s="4">
        <v>0</v>
      </c>
      <c r="E8298" s="4" t="b">
        <f t="shared" si="216"/>
        <v>0</v>
      </c>
      <c r="F8298" s="4">
        <v>0</v>
      </c>
      <c r="G8298" s="4">
        <v>0</v>
      </c>
      <c r="H8298" s="6">
        <v>44043</v>
      </c>
      <c r="I8298" s="4" t="s">
        <v>4783</v>
      </c>
      <c r="J8298" s="4" t="s">
        <v>40</v>
      </c>
      <c r="K8298" s="4">
        <v>13944</v>
      </c>
      <c r="L8298" s="4">
        <v>0</v>
      </c>
      <c r="M8298" s="4">
        <v>0</v>
      </c>
      <c r="N8298" s="4">
        <v>180670</v>
      </c>
      <c r="O8298" s="4">
        <v>0</v>
      </c>
      <c r="P8298" s="4">
        <v>-112715644</v>
      </c>
      <c r="Q8298" s="4">
        <v>12431</v>
      </c>
      <c r="R8298" s="4" t="b">
        <f t="shared" si="219"/>
        <v>0</v>
      </c>
      <c r="S8298" s="4">
        <v>0</v>
      </c>
    </row>
    <row r="8299" spans="1:19" ht="14.25" customHeight="1">
      <c r="A8299" s="4" t="s">
        <v>4782</v>
      </c>
      <c r="B8299" s="5"/>
      <c r="C8299" s="4">
        <v>0</v>
      </c>
      <c r="E8299" s="4" t="b">
        <f t="shared" si="216"/>
        <v>0</v>
      </c>
      <c r="F8299" s="4">
        <v>0</v>
      </c>
      <c r="G8299" s="4">
        <v>0</v>
      </c>
      <c r="H8299" s="6">
        <v>44044</v>
      </c>
      <c r="I8299" s="4" t="s">
        <v>4530</v>
      </c>
      <c r="J8299" s="4" t="s">
        <v>1043</v>
      </c>
      <c r="K8299" s="4">
        <v>10816</v>
      </c>
      <c r="L8299" s="4">
        <v>0</v>
      </c>
      <c r="M8299" s="4">
        <v>0</v>
      </c>
      <c r="N8299" s="4">
        <v>0</v>
      </c>
      <c r="O8299" s="4">
        <v>21418</v>
      </c>
      <c r="P8299" s="4">
        <v>-112737062</v>
      </c>
      <c r="Q8299" s="4">
        <v>12432</v>
      </c>
      <c r="R8299" s="4" t="b">
        <f t="shared" si="219"/>
        <v>0</v>
      </c>
      <c r="S8299" s="4">
        <v>0</v>
      </c>
    </row>
    <row r="8300" spans="1:19" ht="14.25" customHeight="1">
      <c r="A8300" s="4" t="s">
        <v>4782</v>
      </c>
      <c r="B8300" s="5"/>
      <c r="C8300" s="4">
        <v>0</v>
      </c>
      <c r="E8300" s="4" t="b">
        <f t="shared" si="216"/>
        <v>0</v>
      </c>
      <c r="F8300" s="4">
        <v>0</v>
      </c>
      <c r="G8300" s="4">
        <v>0</v>
      </c>
      <c r="H8300" s="6">
        <v>44044</v>
      </c>
      <c r="I8300" s="4" t="s">
        <v>4559</v>
      </c>
      <c r="J8300" s="4" t="s">
        <v>1043</v>
      </c>
      <c r="K8300" s="4">
        <v>10832</v>
      </c>
      <c r="L8300" s="4">
        <v>0</v>
      </c>
      <c r="M8300" s="4">
        <v>0</v>
      </c>
      <c r="N8300" s="4">
        <v>0</v>
      </c>
      <c r="O8300" s="4">
        <v>18136</v>
      </c>
      <c r="P8300" s="4">
        <v>-112755198</v>
      </c>
      <c r="Q8300" s="4">
        <v>12433</v>
      </c>
      <c r="R8300" s="4" t="b">
        <f t="shared" si="219"/>
        <v>0</v>
      </c>
      <c r="S8300" s="4">
        <v>0</v>
      </c>
    </row>
    <row r="8301" spans="1:19" ht="14.25" customHeight="1">
      <c r="A8301" s="4" t="s">
        <v>4782</v>
      </c>
      <c r="B8301" s="5"/>
      <c r="C8301" s="4">
        <v>0</v>
      </c>
      <c r="E8301" s="4" t="b">
        <f t="shared" si="216"/>
        <v>0</v>
      </c>
      <c r="F8301" s="4">
        <v>0</v>
      </c>
      <c r="G8301" s="4">
        <v>0</v>
      </c>
      <c r="H8301" s="6">
        <v>44044</v>
      </c>
      <c r="I8301" s="4" t="s">
        <v>4570</v>
      </c>
      <c r="J8301" s="4" t="s">
        <v>1043</v>
      </c>
      <c r="K8301" s="4">
        <v>10838</v>
      </c>
      <c r="L8301" s="4">
        <v>0</v>
      </c>
      <c r="M8301" s="4">
        <v>0</v>
      </c>
      <c r="N8301" s="4">
        <v>0</v>
      </c>
      <c r="O8301" s="4">
        <v>17499</v>
      </c>
      <c r="P8301" s="4">
        <v>-112772697</v>
      </c>
      <c r="Q8301" s="4">
        <v>12434</v>
      </c>
      <c r="R8301" s="4" t="b">
        <f t="shared" si="219"/>
        <v>0</v>
      </c>
      <c r="S8301" s="4">
        <v>0</v>
      </c>
    </row>
    <row r="8302" spans="1:19" ht="14.25" customHeight="1">
      <c r="A8302" s="4" t="s">
        <v>4782</v>
      </c>
      <c r="B8302" s="5"/>
      <c r="C8302" s="4">
        <v>0</v>
      </c>
      <c r="E8302" s="4" t="b">
        <f t="shared" si="216"/>
        <v>0</v>
      </c>
      <c r="F8302" s="4">
        <v>0</v>
      </c>
      <c r="G8302" s="4">
        <v>0</v>
      </c>
      <c r="H8302" s="6">
        <v>44044</v>
      </c>
      <c r="I8302" s="4" t="s">
        <v>4579</v>
      </c>
      <c r="J8302" s="4" t="s">
        <v>1043</v>
      </c>
      <c r="K8302" s="4">
        <v>10848</v>
      </c>
      <c r="L8302" s="4">
        <v>0</v>
      </c>
      <c r="M8302" s="4">
        <v>0</v>
      </c>
      <c r="N8302" s="4">
        <v>0</v>
      </c>
      <c r="O8302" s="4">
        <v>4756</v>
      </c>
      <c r="P8302" s="4">
        <v>-112777453</v>
      </c>
      <c r="Q8302" s="4">
        <v>12435</v>
      </c>
      <c r="R8302" s="4" t="b">
        <f t="shared" si="219"/>
        <v>0</v>
      </c>
      <c r="S8302" s="4">
        <v>0</v>
      </c>
    </row>
    <row r="8303" spans="1:19" ht="14.25" customHeight="1">
      <c r="A8303" s="4" t="s">
        <v>4782</v>
      </c>
      <c r="B8303" s="5"/>
      <c r="C8303" s="4">
        <v>0</v>
      </c>
      <c r="E8303" s="4" t="b">
        <f t="shared" si="216"/>
        <v>0</v>
      </c>
      <c r="F8303" s="4">
        <v>0</v>
      </c>
      <c r="G8303" s="4">
        <v>0</v>
      </c>
      <c r="H8303" s="6">
        <v>44044</v>
      </c>
      <c r="I8303" s="4" t="s">
        <v>4586</v>
      </c>
      <c r="J8303" s="4" t="s">
        <v>1043</v>
      </c>
      <c r="K8303" s="4">
        <v>10850</v>
      </c>
      <c r="L8303" s="4">
        <v>0</v>
      </c>
      <c r="M8303" s="4">
        <v>0</v>
      </c>
      <c r="N8303" s="4">
        <v>0</v>
      </c>
      <c r="O8303" s="4">
        <v>4756</v>
      </c>
      <c r="P8303" s="4">
        <v>-112782209</v>
      </c>
      <c r="Q8303" s="4">
        <v>12436</v>
      </c>
      <c r="R8303" s="4" t="b">
        <f t="shared" si="219"/>
        <v>0</v>
      </c>
      <c r="S8303" s="4">
        <v>0</v>
      </c>
    </row>
    <row r="8304" spans="1:19" ht="14.25" customHeight="1">
      <c r="A8304" s="4" t="s">
        <v>4782</v>
      </c>
      <c r="B8304" s="5"/>
      <c r="C8304" s="4">
        <v>0</v>
      </c>
      <c r="E8304" s="4" t="b">
        <f t="shared" si="216"/>
        <v>0</v>
      </c>
      <c r="F8304" s="4">
        <v>0</v>
      </c>
      <c r="G8304" s="4">
        <v>0</v>
      </c>
      <c r="H8304" s="6">
        <v>44044</v>
      </c>
      <c r="I8304" s="4" t="s">
        <v>4617</v>
      </c>
      <c r="J8304" s="4" t="s">
        <v>1043</v>
      </c>
      <c r="K8304" s="4">
        <v>10856</v>
      </c>
      <c r="L8304" s="4">
        <v>0</v>
      </c>
      <c r="M8304" s="4">
        <v>0</v>
      </c>
      <c r="N8304" s="4">
        <v>0</v>
      </c>
      <c r="O8304" s="4">
        <v>451166</v>
      </c>
      <c r="P8304" s="4">
        <v>-113233375</v>
      </c>
      <c r="Q8304" s="4">
        <v>12437</v>
      </c>
      <c r="R8304" s="4" t="b">
        <f t="shared" si="219"/>
        <v>0</v>
      </c>
      <c r="S8304" s="4">
        <v>0</v>
      </c>
    </row>
    <row r="8305" spans="1:19" ht="14.25" customHeight="1">
      <c r="A8305" s="4" t="s">
        <v>4782</v>
      </c>
      <c r="B8305" s="5"/>
      <c r="C8305" s="4">
        <v>0</v>
      </c>
      <c r="E8305" s="4" t="b">
        <f t="shared" si="216"/>
        <v>0</v>
      </c>
      <c r="F8305" s="4">
        <v>0</v>
      </c>
      <c r="G8305" s="4">
        <v>0</v>
      </c>
      <c r="H8305" s="6">
        <v>44044</v>
      </c>
      <c r="I8305" s="4" t="s">
        <v>4647</v>
      </c>
      <c r="J8305" s="4" t="s">
        <v>1043</v>
      </c>
      <c r="K8305" s="4">
        <v>10860</v>
      </c>
      <c r="L8305" s="4">
        <v>0</v>
      </c>
      <c r="M8305" s="4">
        <v>0</v>
      </c>
      <c r="N8305" s="4">
        <v>0</v>
      </c>
      <c r="O8305" s="4">
        <v>8572</v>
      </c>
      <c r="P8305" s="4">
        <v>-113241947</v>
      </c>
      <c r="Q8305" s="4">
        <v>12438</v>
      </c>
      <c r="R8305" s="4" t="b">
        <f t="shared" si="219"/>
        <v>0</v>
      </c>
      <c r="S8305" s="4">
        <v>0</v>
      </c>
    </row>
    <row r="8306" spans="1:19" ht="14.25" customHeight="1">
      <c r="A8306" s="4" t="s">
        <v>4782</v>
      </c>
      <c r="B8306" s="5"/>
      <c r="C8306" s="4">
        <v>0</v>
      </c>
      <c r="E8306" s="4" t="b">
        <f t="shared" si="216"/>
        <v>0</v>
      </c>
      <c r="F8306" s="4">
        <v>0</v>
      </c>
      <c r="G8306" s="4">
        <v>0</v>
      </c>
      <c r="H8306" s="6">
        <v>44044</v>
      </c>
      <c r="I8306" s="4" t="s">
        <v>4651</v>
      </c>
      <c r="J8306" s="4" t="s">
        <v>1043</v>
      </c>
      <c r="K8306" s="4">
        <v>10861</v>
      </c>
      <c r="L8306" s="4">
        <v>0</v>
      </c>
      <c r="M8306" s="4">
        <v>0</v>
      </c>
      <c r="N8306" s="4">
        <v>0</v>
      </c>
      <c r="O8306" s="4">
        <v>2863</v>
      </c>
      <c r="P8306" s="4">
        <v>-113244810</v>
      </c>
      <c r="Q8306" s="4">
        <v>12439</v>
      </c>
      <c r="R8306" s="4" t="b">
        <f t="shared" si="219"/>
        <v>0</v>
      </c>
      <c r="S8306" s="4">
        <v>0</v>
      </c>
    </row>
    <row r="8307" spans="1:19" ht="14.25" customHeight="1">
      <c r="A8307" s="4" t="s">
        <v>4782</v>
      </c>
      <c r="B8307" s="5"/>
      <c r="C8307" s="4">
        <v>0</v>
      </c>
      <c r="E8307" s="4" t="b">
        <f t="shared" si="216"/>
        <v>0</v>
      </c>
      <c r="F8307" s="4">
        <v>0</v>
      </c>
      <c r="G8307" s="4">
        <v>0</v>
      </c>
      <c r="H8307" s="6">
        <v>44044</v>
      </c>
      <c r="I8307" s="4" t="s">
        <v>4671</v>
      </c>
      <c r="J8307" s="4" t="s">
        <v>1043</v>
      </c>
      <c r="K8307" s="4">
        <v>10868</v>
      </c>
      <c r="L8307" s="4">
        <v>0</v>
      </c>
      <c r="M8307" s="4">
        <v>0</v>
      </c>
      <c r="N8307" s="4">
        <v>0</v>
      </c>
      <c r="O8307" s="4">
        <v>9838</v>
      </c>
      <c r="P8307" s="4">
        <v>-113254648</v>
      </c>
      <c r="Q8307" s="4">
        <v>12440</v>
      </c>
      <c r="R8307" s="4" t="b">
        <f t="shared" si="219"/>
        <v>0</v>
      </c>
      <c r="S8307" s="4">
        <v>0</v>
      </c>
    </row>
    <row r="8308" spans="1:19" ht="14.25" customHeight="1">
      <c r="A8308" s="4" t="s">
        <v>4782</v>
      </c>
      <c r="B8308" s="5"/>
      <c r="C8308" s="4">
        <v>0</v>
      </c>
      <c r="E8308" s="4" t="b">
        <f t="shared" si="216"/>
        <v>0</v>
      </c>
      <c r="F8308" s="4">
        <v>0</v>
      </c>
      <c r="G8308" s="4">
        <v>0</v>
      </c>
      <c r="H8308" s="6">
        <v>44044</v>
      </c>
      <c r="I8308" s="4" t="s">
        <v>4706</v>
      </c>
      <c r="J8308" s="4" t="s">
        <v>1043</v>
      </c>
      <c r="K8308" s="4">
        <v>10872</v>
      </c>
      <c r="L8308" s="4">
        <v>0</v>
      </c>
      <c r="M8308" s="4">
        <v>0</v>
      </c>
      <c r="N8308" s="4">
        <v>0</v>
      </c>
      <c r="O8308" s="4">
        <v>8226</v>
      </c>
      <c r="P8308" s="4">
        <v>-113262874</v>
      </c>
      <c r="Q8308" s="4">
        <v>12441</v>
      </c>
      <c r="R8308" s="4" t="b">
        <f t="shared" si="219"/>
        <v>0</v>
      </c>
      <c r="S8308" s="4">
        <v>0</v>
      </c>
    </row>
    <row r="8309" spans="1:19" ht="14.25" customHeight="1">
      <c r="A8309" s="4" t="s">
        <v>4782</v>
      </c>
      <c r="B8309" s="5"/>
      <c r="C8309" s="4">
        <v>0</v>
      </c>
      <c r="E8309" s="4" t="b">
        <f t="shared" si="216"/>
        <v>0</v>
      </c>
      <c r="F8309" s="4">
        <v>0</v>
      </c>
      <c r="G8309" s="4">
        <v>0</v>
      </c>
      <c r="H8309" s="6">
        <v>44044</v>
      </c>
      <c r="I8309" s="4" t="s">
        <v>4708</v>
      </c>
      <c r="J8309" s="4" t="s">
        <v>1043</v>
      </c>
      <c r="K8309" s="4">
        <v>10873</v>
      </c>
      <c r="L8309" s="4">
        <v>0</v>
      </c>
      <c r="M8309" s="4">
        <v>0</v>
      </c>
      <c r="N8309" s="4">
        <v>0</v>
      </c>
      <c r="O8309" s="4">
        <v>4286</v>
      </c>
      <c r="P8309" s="4">
        <v>-113267160</v>
      </c>
      <c r="Q8309" s="4">
        <v>12442</v>
      </c>
      <c r="R8309" s="4" t="b">
        <f t="shared" si="219"/>
        <v>0</v>
      </c>
      <c r="S8309" s="4">
        <v>0</v>
      </c>
    </row>
    <row r="8310" spans="1:19" ht="14.25" customHeight="1">
      <c r="A8310" s="4" t="s">
        <v>4782</v>
      </c>
      <c r="B8310" s="5"/>
      <c r="C8310" s="4">
        <v>0</v>
      </c>
      <c r="E8310" s="4" t="b">
        <f t="shared" si="216"/>
        <v>0</v>
      </c>
      <c r="F8310" s="4">
        <v>0</v>
      </c>
      <c r="G8310" s="4">
        <v>0</v>
      </c>
      <c r="H8310" s="6">
        <v>44044</v>
      </c>
      <c r="I8310" s="4" t="s">
        <v>4710</v>
      </c>
      <c r="J8310" s="4" t="s">
        <v>1043</v>
      </c>
      <c r="K8310" s="4">
        <v>10876</v>
      </c>
      <c r="L8310" s="4">
        <v>0</v>
      </c>
      <c r="M8310" s="4">
        <v>0</v>
      </c>
      <c r="N8310" s="4">
        <v>0</v>
      </c>
      <c r="O8310" s="4">
        <v>3339</v>
      </c>
      <c r="P8310" s="4">
        <v>-113270499</v>
      </c>
      <c r="Q8310" s="4">
        <v>12443</v>
      </c>
      <c r="R8310" s="4" t="b">
        <f t="shared" si="219"/>
        <v>0</v>
      </c>
      <c r="S8310" s="4">
        <v>0</v>
      </c>
    </row>
    <row r="8311" spans="1:19" ht="14.25" customHeight="1">
      <c r="A8311" s="4" t="s">
        <v>4782</v>
      </c>
      <c r="B8311" s="5"/>
      <c r="C8311" s="4">
        <v>0</v>
      </c>
      <c r="E8311" s="4" t="b">
        <f t="shared" si="216"/>
        <v>0</v>
      </c>
      <c r="F8311" s="4">
        <v>0</v>
      </c>
      <c r="G8311" s="4">
        <v>0</v>
      </c>
      <c r="H8311" s="6">
        <v>44044</v>
      </c>
      <c r="I8311" s="4" t="s">
        <v>4719</v>
      </c>
      <c r="J8311" s="4" t="s">
        <v>1043</v>
      </c>
      <c r="K8311" s="4">
        <v>10877</v>
      </c>
      <c r="L8311" s="4">
        <v>0</v>
      </c>
      <c r="M8311" s="4">
        <v>0</v>
      </c>
      <c r="N8311" s="4">
        <v>0</v>
      </c>
      <c r="O8311" s="4">
        <v>565050</v>
      </c>
      <c r="P8311" s="4">
        <v>-113835549</v>
      </c>
      <c r="Q8311" s="4">
        <v>12444</v>
      </c>
      <c r="R8311" s="4" t="b">
        <f t="shared" si="219"/>
        <v>0</v>
      </c>
      <c r="S8311" s="4">
        <v>0</v>
      </c>
    </row>
    <row r="8312" spans="1:19" ht="14.25" customHeight="1">
      <c r="A8312" s="4" t="s">
        <v>4782</v>
      </c>
      <c r="B8312" s="5"/>
      <c r="C8312" s="4">
        <v>0</v>
      </c>
      <c r="E8312" s="4" t="b">
        <f t="shared" si="216"/>
        <v>0</v>
      </c>
      <c r="F8312" s="4">
        <v>0</v>
      </c>
      <c r="G8312" s="4">
        <v>0</v>
      </c>
      <c r="H8312" s="6">
        <v>44044</v>
      </c>
      <c r="I8312" s="4" t="s">
        <v>4727</v>
      </c>
      <c r="J8312" s="4" t="s">
        <v>1043</v>
      </c>
      <c r="K8312" s="4">
        <v>10878</v>
      </c>
      <c r="L8312" s="4">
        <v>0</v>
      </c>
      <c r="M8312" s="4">
        <v>0</v>
      </c>
      <c r="N8312" s="4">
        <v>0</v>
      </c>
      <c r="O8312" s="4">
        <v>6392</v>
      </c>
      <c r="P8312" s="4">
        <v>-113841941</v>
      </c>
      <c r="Q8312" s="4">
        <v>12445</v>
      </c>
      <c r="R8312" s="4" t="b">
        <f t="shared" si="219"/>
        <v>0</v>
      </c>
      <c r="S8312" s="4">
        <v>0</v>
      </c>
    </row>
    <row r="8313" spans="1:19" ht="14.25" customHeight="1">
      <c r="A8313" s="4" t="s">
        <v>4782</v>
      </c>
      <c r="B8313" s="5"/>
      <c r="C8313" s="4">
        <v>0</v>
      </c>
      <c r="E8313" s="4" t="b">
        <f t="shared" si="216"/>
        <v>0</v>
      </c>
      <c r="F8313" s="4">
        <v>0</v>
      </c>
      <c r="G8313" s="4">
        <v>0</v>
      </c>
      <c r="H8313" s="6">
        <v>44044</v>
      </c>
      <c r="I8313" s="4" t="s">
        <v>4736</v>
      </c>
      <c r="J8313" s="4" t="s">
        <v>1043</v>
      </c>
      <c r="K8313" s="4">
        <v>10881</v>
      </c>
      <c r="L8313" s="4">
        <v>0</v>
      </c>
      <c r="M8313" s="4">
        <v>0</v>
      </c>
      <c r="N8313" s="4">
        <v>0</v>
      </c>
      <c r="O8313" s="4">
        <v>231401</v>
      </c>
      <c r="P8313" s="4">
        <v>-114073342</v>
      </c>
      <c r="Q8313" s="4">
        <v>12446</v>
      </c>
      <c r="R8313" s="4" t="b">
        <f t="shared" si="219"/>
        <v>0</v>
      </c>
      <c r="S8313" s="4">
        <v>0</v>
      </c>
    </row>
    <row r="8314" spans="1:19" ht="14.25" customHeight="1">
      <c r="A8314" s="4" t="s">
        <v>4782</v>
      </c>
      <c r="B8314" s="5"/>
      <c r="C8314" s="4">
        <v>0</v>
      </c>
      <c r="E8314" s="4" t="b">
        <f t="shared" si="216"/>
        <v>0</v>
      </c>
      <c r="F8314" s="4">
        <v>0</v>
      </c>
      <c r="G8314" s="4">
        <v>0</v>
      </c>
      <c r="H8314" s="6">
        <v>44044</v>
      </c>
      <c r="I8314" s="4" t="s">
        <v>4749</v>
      </c>
      <c r="J8314" s="4" t="s">
        <v>1043</v>
      </c>
      <c r="K8314" s="4">
        <v>10883</v>
      </c>
      <c r="L8314" s="4">
        <v>0</v>
      </c>
      <c r="M8314" s="4">
        <v>0</v>
      </c>
      <c r="N8314" s="4">
        <v>0</v>
      </c>
      <c r="O8314" s="4">
        <v>24374</v>
      </c>
      <c r="P8314" s="4">
        <v>-114097716</v>
      </c>
      <c r="Q8314" s="4">
        <v>12447</v>
      </c>
      <c r="R8314" s="4" t="b">
        <f t="shared" si="219"/>
        <v>0</v>
      </c>
      <c r="S8314" s="4">
        <v>0</v>
      </c>
    </row>
    <row r="8315" spans="1:19" ht="14.25" customHeight="1">
      <c r="A8315" s="4" t="s">
        <v>4782</v>
      </c>
      <c r="B8315" s="5"/>
      <c r="C8315" s="4">
        <v>0</v>
      </c>
      <c r="E8315" s="4" t="b">
        <f t="shared" si="216"/>
        <v>0</v>
      </c>
      <c r="F8315" s="4">
        <v>0</v>
      </c>
      <c r="G8315" s="4">
        <v>0</v>
      </c>
      <c r="H8315" s="6">
        <v>44044</v>
      </c>
      <c r="I8315" s="4" t="s">
        <v>4755</v>
      </c>
      <c r="J8315" s="4" t="s">
        <v>1043</v>
      </c>
      <c r="K8315" s="4">
        <v>10892</v>
      </c>
      <c r="L8315" s="4">
        <v>0</v>
      </c>
      <c r="M8315" s="4">
        <v>0</v>
      </c>
      <c r="N8315" s="4">
        <v>0</v>
      </c>
      <c r="O8315" s="4">
        <v>4286</v>
      </c>
      <c r="P8315" s="4">
        <v>-114102002</v>
      </c>
      <c r="Q8315" s="4">
        <v>12448</v>
      </c>
      <c r="R8315" s="4" t="b">
        <f t="shared" si="219"/>
        <v>0</v>
      </c>
      <c r="S8315" s="4">
        <v>0</v>
      </c>
    </row>
    <row r="8316" spans="1:19" ht="14.25" customHeight="1">
      <c r="A8316" s="4" t="s">
        <v>4782</v>
      </c>
      <c r="B8316" s="5"/>
      <c r="C8316" s="4">
        <v>0</v>
      </c>
      <c r="E8316" s="4" t="b">
        <f t="shared" si="216"/>
        <v>0</v>
      </c>
      <c r="F8316" s="4">
        <v>0</v>
      </c>
      <c r="G8316" s="4">
        <v>0</v>
      </c>
      <c r="H8316" s="6">
        <v>44044</v>
      </c>
      <c r="I8316" s="4" t="s">
        <v>4764</v>
      </c>
      <c r="J8316" s="4" t="s">
        <v>1043</v>
      </c>
      <c r="K8316" s="4">
        <v>10893</v>
      </c>
      <c r="L8316" s="4">
        <v>0</v>
      </c>
      <c r="M8316" s="4">
        <v>0</v>
      </c>
      <c r="N8316" s="4">
        <v>0</v>
      </c>
      <c r="O8316" s="4">
        <v>198133</v>
      </c>
      <c r="P8316" s="4">
        <v>-114300135</v>
      </c>
      <c r="Q8316" s="4">
        <v>12449</v>
      </c>
      <c r="R8316" s="4" t="b">
        <f t="shared" si="219"/>
        <v>0</v>
      </c>
      <c r="S8316" s="4">
        <v>0</v>
      </c>
    </row>
    <row r="8317" spans="1:19" ht="14.25" customHeight="1">
      <c r="A8317" s="4" t="s">
        <v>4782</v>
      </c>
      <c r="B8317" s="5"/>
      <c r="C8317" s="4">
        <v>0</v>
      </c>
      <c r="E8317" s="4" t="b">
        <f t="shared" si="216"/>
        <v>0</v>
      </c>
      <c r="F8317" s="4">
        <v>0</v>
      </c>
      <c r="G8317" s="4">
        <v>0</v>
      </c>
      <c r="H8317" s="6">
        <v>44049</v>
      </c>
      <c r="I8317" s="4" t="s">
        <v>4783</v>
      </c>
      <c r="J8317" s="4" t="s">
        <v>40</v>
      </c>
      <c r="K8317" s="4">
        <v>14005</v>
      </c>
      <c r="L8317" s="4">
        <v>0</v>
      </c>
      <c r="M8317" s="4">
        <v>0</v>
      </c>
      <c r="N8317" s="4">
        <v>8572</v>
      </c>
      <c r="O8317" s="4">
        <v>0</v>
      </c>
      <c r="P8317" s="4">
        <v>-114291563</v>
      </c>
      <c r="Q8317" s="4">
        <v>12450</v>
      </c>
      <c r="R8317" s="4" t="b">
        <f t="shared" si="219"/>
        <v>0</v>
      </c>
      <c r="S8317" s="4">
        <v>0</v>
      </c>
    </row>
    <row r="8318" spans="1:19" ht="14.25" customHeight="1">
      <c r="A8318" s="4" t="s">
        <v>4782</v>
      </c>
      <c r="B8318" s="5"/>
      <c r="C8318" s="4">
        <v>0</v>
      </c>
      <c r="E8318" s="4" t="b">
        <f t="shared" si="216"/>
        <v>0</v>
      </c>
      <c r="F8318" s="4">
        <v>0</v>
      </c>
      <c r="G8318" s="4">
        <v>0</v>
      </c>
      <c r="H8318" s="6">
        <v>44053</v>
      </c>
      <c r="I8318" s="4" t="s">
        <v>4783</v>
      </c>
      <c r="J8318" s="4" t="s">
        <v>40</v>
      </c>
      <c r="K8318" s="4">
        <v>13962</v>
      </c>
      <c r="L8318" s="4">
        <v>0</v>
      </c>
      <c r="M8318" s="4">
        <v>0</v>
      </c>
      <c r="N8318" s="4">
        <v>4286</v>
      </c>
      <c r="O8318" s="4">
        <v>0</v>
      </c>
      <c r="P8318" s="4">
        <v>-114287277</v>
      </c>
      <c r="Q8318" s="4">
        <v>12451</v>
      </c>
      <c r="R8318" s="4" t="b">
        <f t="shared" si="219"/>
        <v>0</v>
      </c>
      <c r="S8318" s="4">
        <v>0</v>
      </c>
    </row>
    <row r="8319" spans="1:19" ht="14.25" customHeight="1">
      <c r="A8319" s="4" t="s">
        <v>4782</v>
      </c>
      <c r="B8319" s="5"/>
      <c r="C8319" s="4">
        <v>0</v>
      </c>
      <c r="E8319" s="4" t="b">
        <f t="shared" si="216"/>
        <v>0</v>
      </c>
      <c r="F8319" s="4">
        <v>0</v>
      </c>
      <c r="G8319" s="4">
        <v>0</v>
      </c>
      <c r="H8319" s="6">
        <v>44053</v>
      </c>
      <c r="I8319" s="4" t="s">
        <v>4783</v>
      </c>
      <c r="J8319" s="4" t="s">
        <v>40</v>
      </c>
      <c r="K8319" s="4">
        <v>13968</v>
      </c>
      <c r="L8319" s="4">
        <v>0</v>
      </c>
      <c r="M8319" s="4">
        <v>0</v>
      </c>
      <c r="N8319" s="4">
        <v>4756</v>
      </c>
      <c r="O8319" s="4">
        <v>0</v>
      </c>
      <c r="P8319" s="4">
        <v>-114282521</v>
      </c>
      <c r="Q8319" s="4">
        <v>12452</v>
      </c>
      <c r="R8319" s="4" t="b">
        <f t="shared" si="219"/>
        <v>0</v>
      </c>
      <c r="S8319" s="4">
        <v>0</v>
      </c>
    </row>
    <row r="8320" spans="1:19" ht="14.25" customHeight="1">
      <c r="A8320" s="4" t="s">
        <v>4782</v>
      </c>
      <c r="B8320" s="5"/>
      <c r="C8320" s="4">
        <v>0</v>
      </c>
      <c r="E8320" s="4" t="b">
        <f t="shared" si="216"/>
        <v>0</v>
      </c>
      <c r="F8320" s="4">
        <v>0</v>
      </c>
      <c r="G8320" s="4">
        <v>0</v>
      </c>
      <c r="H8320" s="6">
        <v>44054</v>
      </c>
      <c r="I8320" s="4" t="s">
        <v>4783</v>
      </c>
      <c r="J8320" s="4" t="s">
        <v>40</v>
      </c>
      <c r="K8320" s="4">
        <v>14006</v>
      </c>
      <c r="L8320" s="4">
        <v>0</v>
      </c>
      <c r="M8320" s="4">
        <v>0</v>
      </c>
      <c r="N8320" s="4">
        <v>3339</v>
      </c>
      <c r="O8320" s="4">
        <v>0</v>
      </c>
      <c r="P8320" s="4">
        <v>-114279182</v>
      </c>
      <c r="Q8320" s="4">
        <v>12453</v>
      </c>
      <c r="R8320" s="4" t="b">
        <f t="shared" si="219"/>
        <v>0</v>
      </c>
      <c r="S8320" s="4">
        <v>0</v>
      </c>
    </row>
    <row r="8321" spans="1:19" ht="14.25" customHeight="1">
      <c r="A8321" s="4" t="s">
        <v>4782</v>
      </c>
      <c r="B8321" s="5"/>
      <c r="C8321" s="4">
        <v>0</v>
      </c>
      <c r="E8321" s="4" t="b">
        <f t="shared" si="216"/>
        <v>0</v>
      </c>
      <c r="F8321" s="4">
        <v>0</v>
      </c>
      <c r="G8321" s="4">
        <v>0</v>
      </c>
      <c r="H8321" s="6">
        <v>44055</v>
      </c>
      <c r="I8321" s="4" t="s">
        <v>4783</v>
      </c>
      <c r="J8321" s="4" t="s">
        <v>868</v>
      </c>
      <c r="K8321" s="4">
        <v>35</v>
      </c>
      <c r="L8321" s="4">
        <v>0</v>
      </c>
      <c r="M8321" s="4">
        <v>0</v>
      </c>
      <c r="N8321" s="4">
        <v>4286</v>
      </c>
      <c r="O8321" s="4">
        <v>0</v>
      </c>
      <c r="P8321" s="4">
        <v>-114274896</v>
      </c>
      <c r="Q8321" s="4">
        <v>12454</v>
      </c>
      <c r="R8321" s="4" t="b">
        <f t="shared" si="219"/>
        <v>0</v>
      </c>
      <c r="S8321" s="4">
        <v>0</v>
      </c>
    </row>
    <row r="8322" spans="1:19" ht="14.25" customHeight="1">
      <c r="A8322" s="4" t="s">
        <v>4782</v>
      </c>
      <c r="B8322" s="5"/>
      <c r="C8322" s="4">
        <v>0</v>
      </c>
      <c r="E8322" s="4" t="b">
        <f t="shared" si="216"/>
        <v>0</v>
      </c>
      <c r="F8322" s="4">
        <v>0</v>
      </c>
      <c r="G8322" s="4">
        <v>0</v>
      </c>
      <c r="H8322" s="6">
        <v>44055</v>
      </c>
      <c r="I8322" s="4" t="s">
        <v>3905</v>
      </c>
      <c r="J8322" s="4" t="s">
        <v>40</v>
      </c>
      <c r="K8322" s="4">
        <v>13969</v>
      </c>
      <c r="L8322" s="4">
        <v>0</v>
      </c>
      <c r="M8322" s="4">
        <v>0</v>
      </c>
      <c r="N8322" s="4">
        <v>0</v>
      </c>
      <c r="O8322" s="4">
        <v>1000</v>
      </c>
      <c r="P8322" s="4">
        <v>-114275896</v>
      </c>
      <c r="Q8322" s="4">
        <v>12455</v>
      </c>
      <c r="R8322" s="4" t="b">
        <f t="shared" si="219"/>
        <v>0</v>
      </c>
      <c r="S8322" s="4">
        <v>0</v>
      </c>
    </row>
    <row r="8323" spans="1:19" ht="14.25" customHeight="1">
      <c r="A8323" s="4" t="s">
        <v>4782</v>
      </c>
      <c r="B8323" s="5"/>
      <c r="C8323" s="4">
        <v>0</v>
      </c>
      <c r="E8323" s="4" t="b">
        <f t="shared" si="216"/>
        <v>0</v>
      </c>
      <c r="F8323" s="4">
        <v>0</v>
      </c>
      <c r="G8323" s="4">
        <v>0</v>
      </c>
      <c r="H8323" s="6">
        <v>44063</v>
      </c>
      <c r="I8323" s="4" t="s">
        <v>4783</v>
      </c>
      <c r="J8323" s="4" t="s">
        <v>40</v>
      </c>
      <c r="K8323" s="4">
        <v>13995</v>
      </c>
      <c r="L8323" s="4">
        <v>0</v>
      </c>
      <c r="M8323" s="4">
        <v>0</v>
      </c>
      <c r="N8323" s="4">
        <v>10857</v>
      </c>
      <c r="O8323" s="4">
        <v>0</v>
      </c>
      <c r="P8323" s="4">
        <v>-114265039</v>
      </c>
      <c r="Q8323" s="4">
        <v>12456</v>
      </c>
      <c r="R8323" s="4" t="b">
        <f t="shared" si="219"/>
        <v>0</v>
      </c>
      <c r="S8323" s="4">
        <v>0</v>
      </c>
    </row>
    <row r="8324" spans="1:19" ht="14.25" customHeight="1">
      <c r="A8324" s="4" t="s">
        <v>4782</v>
      </c>
      <c r="B8324" s="5"/>
      <c r="C8324" s="4">
        <v>0</v>
      </c>
      <c r="E8324" s="4" t="b">
        <f t="shared" si="216"/>
        <v>0</v>
      </c>
      <c r="F8324" s="4">
        <v>0</v>
      </c>
      <c r="G8324" s="4">
        <v>0</v>
      </c>
      <c r="H8324" s="6">
        <v>44070</v>
      </c>
      <c r="I8324" s="4" t="s">
        <v>4783</v>
      </c>
      <c r="J8324" s="4" t="s">
        <v>40</v>
      </c>
      <c r="K8324" s="4">
        <v>13999</v>
      </c>
      <c r="L8324" s="4">
        <v>0</v>
      </c>
      <c r="M8324" s="4">
        <v>0</v>
      </c>
      <c r="N8324" s="4">
        <v>78207</v>
      </c>
      <c r="O8324" s="4">
        <v>0</v>
      </c>
      <c r="P8324" s="4">
        <v>-114186832</v>
      </c>
      <c r="Q8324" s="4">
        <v>12457</v>
      </c>
      <c r="R8324" s="4" t="b">
        <f t="shared" si="219"/>
        <v>0</v>
      </c>
      <c r="S8324" s="4">
        <v>0</v>
      </c>
    </row>
    <row r="8325" spans="1:19" ht="14.25" customHeight="1">
      <c r="A8325" s="4" t="s">
        <v>4782</v>
      </c>
      <c r="B8325" s="5"/>
      <c r="C8325" s="4">
        <v>0</v>
      </c>
      <c r="E8325" s="4" t="b">
        <f t="shared" si="216"/>
        <v>0</v>
      </c>
      <c r="F8325" s="4">
        <v>0</v>
      </c>
      <c r="G8325" s="4">
        <v>0</v>
      </c>
      <c r="H8325" s="6">
        <v>44073</v>
      </c>
      <c r="I8325" s="4" t="s">
        <v>4783</v>
      </c>
      <c r="J8325" s="4" t="s">
        <v>40</v>
      </c>
      <c r="K8325" s="4">
        <v>14027</v>
      </c>
      <c r="L8325" s="4">
        <v>0</v>
      </c>
      <c r="M8325" s="4">
        <v>0</v>
      </c>
      <c r="N8325" s="4">
        <v>8277</v>
      </c>
      <c r="O8325" s="4">
        <v>0</v>
      </c>
      <c r="P8325" s="4">
        <v>-114178555</v>
      </c>
      <c r="Q8325" s="4">
        <v>12458</v>
      </c>
      <c r="R8325" s="4" t="b">
        <f t="shared" si="219"/>
        <v>0</v>
      </c>
      <c r="S8325" s="4">
        <v>0</v>
      </c>
    </row>
    <row r="8326" spans="1:19" ht="14.25" customHeight="1">
      <c r="A8326" s="4" t="s">
        <v>4782</v>
      </c>
      <c r="B8326" s="5"/>
      <c r="C8326" s="4">
        <v>0</v>
      </c>
      <c r="E8326" s="4" t="b">
        <f t="shared" si="216"/>
        <v>0</v>
      </c>
      <c r="F8326" s="4">
        <v>0</v>
      </c>
      <c r="G8326" s="4">
        <v>0</v>
      </c>
      <c r="H8326" s="6">
        <v>44074</v>
      </c>
      <c r="I8326" s="4" t="s">
        <v>4783</v>
      </c>
      <c r="J8326" s="4" t="s">
        <v>40</v>
      </c>
      <c r="K8326" s="4">
        <v>14003</v>
      </c>
      <c r="L8326" s="4">
        <v>0</v>
      </c>
      <c r="M8326" s="4">
        <v>0</v>
      </c>
      <c r="N8326" s="4">
        <v>26687</v>
      </c>
      <c r="O8326" s="4">
        <v>0</v>
      </c>
      <c r="P8326" s="4">
        <v>-114151868</v>
      </c>
      <c r="Q8326" s="4">
        <v>12459</v>
      </c>
      <c r="R8326" s="4" t="b">
        <f t="shared" si="219"/>
        <v>0</v>
      </c>
      <c r="S8326" s="4">
        <v>0</v>
      </c>
    </row>
    <row r="8327" spans="1:19" ht="14.25" customHeight="1">
      <c r="A8327" s="4" t="s">
        <v>4782</v>
      </c>
      <c r="B8327" s="5"/>
      <c r="C8327" s="4">
        <v>0</v>
      </c>
      <c r="E8327" s="4" t="b">
        <f t="shared" si="216"/>
        <v>0</v>
      </c>
      <c r="F8327" s="4">
        <v>0</v>
      </c>
      <c r="G8327" s="4">
        <v>0</v>
      </c>
      <c r="H8327" s="6">
        <v>44075</v>
      </c>
      <c r="I8327" s="4" t="s">
        <v>4531</v>
      </c>
      <c r="J8327" s="4" t="s">
        <v>1043</v>
      </c>
      <c r="K8327" s="4">
        <v>10896</v>
      </c>
      <c r="L8327" s="4">
        <v>0</v>
      </c>
      <c r="M8327" s="4">
        <v>0</v>
      </c>
      <c r="N8327" s="4">
        <v>0</v>
      </c>
      <c r="O8327" s="4">
        <v>23255</v>
      </c>
      <c r="P8327" s="4">
        <v>-114175123</v>
      </c>
      <c r="Q8327" s="4">
        <v>12460</v>
      </c>
      <c r="R8327" s="4" t="b">
        <f t="shared" si="219"/>
        <v>0</v>
      </c>
      <c r="S8327" s="4">
        <v>0</v>
      </c>
    </row>
    <row r="8328" spans="1:19" ht="14.25" customHeight="1">
      <c r="A8328" s="4" t="s">
        <v>4782</v>
      </c>
      <c r="B8328" s="5"/>
      <c r="C8328" s="4">
        <v>0</v>
      </c>
      <c r="E8328" s="4" t="b">
        <f t="shared" si="216"/>
        <v>0</v>
      </c>
      <c r="F8328" s="4">
        <v>0</v>
      </c>
      <c r="G8328" s="4">
        <v>0</v>
      </c>
      <c r="H8328" s="6">
        <v>44075</v>
      </c>
      <c r="I8328" s="4" t="s">
        <v>4561</v>
      </c>
      <c r="J8328" s="4" t="s">
        <v>1043</v>
      </c>
      <c r="K8328" s="4">
        <v>10913</v>
      </c>
      <c r="L8328" s="4">
        <v>0</v>
      </c>
      <c r="M8328" s="4">
        <v>0</v>
      </c>
      <c r="N8328" s="4">
        <v>0</v>
      </c>
      <c r="O8328" s="4">
        <v>2352</v>
      </c>
      <c r="P8328" s="4">
        <v>-114177475</v>
      </c>
      <c r="Q8328" s="4">
        <v>12461</v>
      </c>
      <c r="R8328" s="4" t="b">
        <f t="shared" si="219"/>
        <v>0</v>
      </c>
      <c r="S8328" s="4">
        <v>0</v>
      </c>
    </row>
    <row r="8329" spans="1:19" ht="14.25" customHeight="1">
      <c r="A8329" s="4" t="s">
        <v>4782</v>
      </c>
      <c r="B8329" s="5"/>
      <c r="C8329" s="4">
        <v>0</v>
      </c>
      <c r="E8329" s="4" t="b">
        <f t="shared" si="216"/>
        <v>0</v>
      </c>
      <c r="F8329" s="4">
        <v>0</v>
      </c>
      <c r="G8329" s="4">
        <v>0</v>
      </c>
      <c r="H8329" s="6">
        <v>44075</v>
      </c>
      <c r="I8329" s="4" t="s">
        <v>4571</v>
      </c>
      <c r="J8329" s="4" t="s">
        <v>1043</v>
      </c>
      <c r="K8329" s="4">
        <v>10918</v>
      </c>
      <c r="L8329" s="4">
        <v>0</v>
      </c>
      <c r="M8329" s="4">
        <v>0</v>
      </c>
      <c r="N8329" s="4">
        <v>0</v>
      </c>
      <c r="O8329" s="4">
        <v>21785</v>
      </c>
      <c r="P8329" s="4">
        <v>-114199260</v>
      </c>
      <c r="Q8329" s="4">
        <v>12462</v>
      </c>
      <c r="R8329" s="4" t="b">
        <f t="shared" si="219"/>
        <v>0</v>
      </c>
      <c r="S8329" s="4">
        <v>0</v>
      </c>
    </row>
    <row r="8330" spans="1:19" ht="14.25" customHeight="1">
      <c r="A8330" s="4" t="s">
        <v>4782</v>
      </c>
      <c r="B8330" s="5"/>
      <c r="C8330" s="4">
        <v>0</v>
      </c>
      <c r="E8330" s="4" t="b">
        <f t="shared" si="216"/>
        <v>0</v>
      </c>
      <c r="F8330" s="4">
        <v>0</v>
      </c>
      <c r="G8330" s="4">
        <v>0</v>
      </c>
      <c r="H8330" s="6">
        <v>44075</v>
      </c>
      <c r="I8330" s="4" t="s">
        <v>4580</v>
      </c>
      <c r="J8330" s="4" t="s">
        <v>1043</v>
      </c>
      <c r="K8330" s="4">
        <v>10928</v>
      </c>
      <c r="L8330" s="4">
        <v>0</v>
      </c>
      <c r="M8330" s="4">
        <v>0</v>
      </c>
      <c r="N8330" s="4">
        <v>0</v>
      </c>
      <c r="O8330" s="4">
        <v>9511</v>
      </c>
      <c r="P8330" s="4">
        <v>-114208771</v>
      </c>
      <c r="Q8330" s="4">
        <v>12463</v>
      </c>
      <c r="R8330" s="4" t="b">
        <f t="shared" si="219"/>
        <v>0</v>
      </c>
      <c r="S8330" s="4">
        <v>0</v>
      </c>
    </row>
    <row r="8331" spans="1:19" ht="14.25" customHeight="1">
      <c r="A8331" s="4" t="s">
        <v>4782</v>
      </c>
      <c r="B8331" s="5"/>
      <c r="C8331" s="4">
        <v>0</v>
      </c>
      <c r="E8331" s="4" t="b">
        <f t="shared" si="216"/>
        <v>0</v>
      </c>
      <c r="F8331" s="4">
        <v>0</v>
      </c>
      <c r="G8331" s="4">
        <v>0</v>
      </c>
      <c r="H8331" s="6">
        <v>44075</v>
      </c>
      <c r="I8331" s="4" t="s">
        <v>4618</v>
      </c>
      <c r="J8331" s="4" t="s">
        <v>1043</v>
      </c>
      <c r="K8331" s="4">
        <v>10936</v>
      </c>
      <c r="L8331" s="4">
        <v>0</v>
      </c>
      <c r="M8331" s="4">
        <v>0</v>
      </c>
      <c r="N8331" s="4">
        <v>0</v>
      </c>
      <c r="O8331" s="4">
        <v>455452</v>
      </c>
      <c r="P8331" s="4">
        <v>-114664223</v>
      </c>
      <c r="Q8331" s="4">
        <v>12464</v>
      </c>
      <c r="R8331" s="4" t="b">
        <f t="shared" si="219"/>
        <v>0</v>
      </c>
      <c r="S8331" s="4">
        <v>0</v>
      </c>
    </row>
    <row r="8332" spans="1:19" ht="14.25" customHeight="1">
      <c r="A8332" s="4" t="s">
        <v>4782</v>
      </c>
      <c r="B8332" s="5"/>
      <c r="C8332" s="4">
        <v>0</v>
      </c>
      <c r="E8332" s="4" t="b">
        <f t="shared" si="216"/>
        <v>0</v>
      </c>
      <c r="F8332" s="4">
        <v>0</v>
      </c>
      <c r="G8332" s="4">
        <v>0</v>
      </c>
      <c r="H8332" s="6">
        <v>44075</v>
      </c>
      <c r="I8332" s="4" t="s">
        <v>4652</v>
      </c>
      <c r="J8332" s="4" t="s">
        <v>1043</v>
      </c>
      <c r="K8332" s="4">
        <v>10941</v>
      </c>
      <c r="L8332" s="4">
        <v>0</v>
      </c>
      <c r="M8332" s="4">
        <v>0</v>
      </c>
      <c r="N8332" s="4">
        <v>0</v>
      </c>
      <c r="O8332" s="4">
        <v>3067</v>
      </c>
      <c r="P8332" s="4">
        <v>-114667290</v>
      </c>
      <c r="Q8332" s="4">
        <v>12465</v>
      </c>
      <c r="R8332" s="4" t="b">
        <f t="shared" si="219"/>
        <v>0</v>
      </c>
      <c r="S8332" s="4">
        <v>0</v>
      </c>
    </row>
    <row r="8333" spans="1:19" ht="14.25" customHeight="1">
      <c r="A8333" s="4" t="s">
        <v>4782</v>
      </c>
      <c r="B8333" s="5"/>
      <c r="C8333" s="4">
        <v>0</v>
      </c>
      <c r="E8333" s="4" t="b">
        <f t="shared" si="216"/>
        <v>0</v>
      </c>
      <c r="F8333" s="4">
        <v>0</v>
      </c>
      <c r="G8333" s="4">
        <v>0</v>
      </c>
      <c r="H8333" s="6">
        <v>44075</v>
      </c>
      <c r="I8333" s="4" t="s">
        <v>4672</v>
      </c>
      <c r="J8333" s="4" t="s">
        <v>1043</v>
      </c>
      <c r="K8333" s="4">
        <v>10948</v>
      </c>
      <c r="L8333" s="4">
        <v>0</v>
      </c>
      <c r="M8333" s="4">
        <v>0</v>
      </c>
      <c r="N8333" s="4">
        <v>0</v>
      </c>
      <c r="O8333" s="4">
        <v>10063</v>
      </c>
      <c r="P8333" s="4">
        <v>-114677353</v>
      </c>
      <c r="Q8333" s="4">
        <v>12466</v>
      </c>
      <c r="R8333" s="4" t="b">
        <f t="shared" si="219"/>
        <v>0</v>
      </c>
      <c r="S8333" s="4">
        <v>0</v>
      </c>
    </row>
    <row r="8334" spans="1:19" ht="14.25" customHeight="1">
      <c r="A8334" s="4" t="s">
        <v>4782</v>
      </c>
      <c r="B8334" s="5"/>
      <c r="C8334" s="4">
        <v>0</v>
      </c>
      <c r="E8334" s="4" t="b">
        <f t="shared" si="216"/>
        <v>0</v>
      </c>
      <c r="F8334" s="4">
        <v>0</v>
      </c>
      <c r="G8334" s="4">
        <v>0</v>
      </c>
      <c r="H8334" s="6">
        <v>44075</v>
      </c>
      <c r="I8334" s="4" t="s">
        <v>4720</v>
      </c>
      <c r="J8334" s="4" t="s">
        <v>1043</v>
      </c>
      <c r="K8334" s="4">
        <v>10957</v>
      </c>
      <c r="L8334" s="4">
        <v>0</v>
      </c>
      <c r="M8334" s="4">
        <v>0</v>
      </c>
      <c r="N8334" s="4">
        <v>0</v>
      </c>
      <c r="O8334" s="4">
        <v>569805</v>
      </c>
      <c r="P8334" s="4">
        <v>-115247158</v>
      </c>
      <c r="Q8334" s="4">
        <v>12467</v>
      </c>
      <c r="R8334" s="4" t="b">
        <f t="shared" si="219"/>
        <v>0</v>
      </c>
      <c r="S8334" s="4">
        <v>0</v>
      </c>
    </row>
    <row r="8335" spans="1:19" ht="14.25" customHeight="1">
      <c r="A8335" s="4" t="s">
        <v>4782</v>
      </c>
      <c r="B8335" s="5"/>
      <c r="C8335" s="4">
        <v>0</v>
      </c>
      <c r="E8335" s="4" t="b">
        <f t="shared" si="216"/>
        <v>0</v>
      </c>
      <c r="F8335" s="4">
        <v>0</v>
      </c>
      <c r="G8335" s="4">
        <v>0</v>
      </c>
      <c r="H8335" s="6">
        <v>44075</v>
      </c>
      <c r="I8335" s="4" t="s">
        <v>4737</v>
      </c>
      <c r="J8335" s="4" t="s">
        <v>1043</v>
      </c>
      <c r="K8335" s="4">
        <v>10961</v>
      </c>
      <c r="L8335" s="4">
        <v>0</v>
      </c>
      <c r="M8335" s="4">
        <v>0</v>
      </c>
      <c r="N8335" s="4">
        <v>0</v>
      </c>
      <c r="O8335" s="4">
        <v>236157</v>
      </c>
      <c r="P8335" s="4">
        <v>-115483315</v>
      </c>
      <c r="Q8335" s="4">
        <v>12468</v>
      </c>
      <c r="R8335" s="4" t="b">
        <f t="shared" si="219"/>
        <v>0</v>
      </c>
      <c r="S8335" s="4">
        <v>0</v>
      </c>
    </row>
    <row r="8336" spans="1:19" ht="14.25" customHeight="1">
      <c r="A8336" s="4" t="s">
        <v>4782</v>
      </c>
      <c r="B8336" s="5"/>
      <c r="C8336" s="4">
        <v>0</v>
      </c>
      <c r="E8336" s="4" t="b">
        <f t="shared" si="216"/>
        <v>0</v>
      </c>
      <c r="F8336" s="4">
        <v>0</v>
      </c>
      <c r="G8336" s="4">
        <v>0</v>
      </c>
      <c r="H8336" s="6">
        <v>44075</v>
      </c>
      <c r="I8336" s="4" t="s">
        <v>4750</v>
      </c>
      <c r="J8336" s="4" t="s">
        <v>1043</v>
      </c>
      <c r="K8336" s="4">
        <v>10963</v>
      </c>
      <c r="L8336" s="4">
        <v>0</v>
      </c>
      <c r="M8336" s="4">
        <v>0</v>
      </c>
      <c r="N8336" s="4">
        <v>0</v>
      </c>
      <c r="O8336" s="4">
        <v>28660</v>
      </c>
      <c r="P8336" s="4">
        <v>-115511975</v>
      </c>
      <c r="Q8336" s="4">
        <v>12469</v>
      </c>
      <c r="R8336" s="4" t="b">
        <f t="shared" si="219"/>
        <v>0</v>
      </c>
      <c r="S8336" s="4">
        <v>0</v>
      </c>
    </row>
    <row r="8337" spans="1:19" ht="14.25" customHeight="1">
      <c r="A8337" s="4" t="s">
        <v>4782</v>
      </c>
      <c r="B8337" s="5"/>
      <c r="C8337" s="4">
        <v>0</v>
      </c>
      <c r="E8337" s="4" t="b">
        <f t="shared" si="216"/>
        <v>0</v>
      </c>
      <c r="F8337" s="4">
        <v>0</v>
      </c>
      <c r="G8337" s="4">
        <v>0</v>
      </c>
      <c r="H8337" s="6">
        <v>44075</v>
      </c>
      <c r="I8337" s="4" t="s">
        <v>4765</v>
      </c>
      <c r="J8337" s="4" t="s">
        <v>1043</v>
      </c>
      <c r="K8337" s="4">
        <v>10973</v>
      </c>
      <c r="L8337" s="4">
        <v>0</v>
      </c>
      <c r="M8337" s="4">
        <v>0</v>
      </c>
      <c r="N8337" s="4">
        <v>0</v>
      </c>
      <c r="O8337" s="4">
        <v>202419</v>
      </c>
      <c r="P8337" s="4">
        <v>-115714394</v>
      </c>
      <c r="Q8337" s="4">
        <v>12470</v>
      </c>
      <c r="R8337" s="4" t="b">
        <f t="shared" si="219"/>
        <v>0</v>
      </c>
      <c r="S8337" s="4">
        <v>0</v>
      </c>
    </row>
    <row r="8338" spans="1:19" ht="14.25" customHeight="1">
      <c r="A8338" s="4" t="s">
        <v>4782</v>
      </c>
      <c r="B8338" s="5"/>
      <c r="C8338" s="4">
        <v>0</v>
      </c>
      <c r="E8338" s="4" t="b">
        <f t="shared" si="216"/>
        <v>0</v>
      </c>
      <c r="F8338" s="4">
        <v>0</v>
      </c>
      <c r="G8338" s="4">
        <v>0</v>
      </c>
      <c r="H8338" s="6">
        <v>44077</v>
      </c>
      <c r="I8338" s="4" t="s">
        <v>4783</v>
      </c>
      <c r="J8338" s="4" t="s">
        <v>40</v>
      </c>
      <c r="K8338" s="4">
        <v>14030</v>
      </c>
      <c r="L8338" s="4">
        <v>0</v>
      </c>
      <c r="M8338" s="4">
        <v>0</v>
      </c>
      <c r="N8338" s="4">
        <v>2352</v>
      </c>
      <c r="O8338" s="4">
        <v>0</v>
      </c>
      <c r="P8338" s="4">
        <v>-115712042</v>
      </c>
      <c r="Q8338" s="4">
        <v>12471</v>
      </c>
      <c r="R8338" s="4" t="b">
        <f t="shared" si="219"/>
        <v>0</v>
      </c>
      <c r="S8338" s="4">
        <v>0</v>
      </c>
    </row>
    <row r="8339" spans="1:19" ht="14.25" customHeight="1">
      <c r="A8339" s="4" t="s">
        <v>4782</v>
      </c>
      <c r="B8339" s="5"/>
      <c r="C8339" s="4">
        <v>0</v>
      </c>
      <c r="E8339" s="4" t="b">
        <f t="shared" si="216"/>
        <v>0</v>
      </c>
      <c r="F8339" s="4">
        <v>0</v>
      </c>
      <c r="G8339" s="4">
        <v>0</v>
      </c>
      <c r="H8339" s="6">
        <v>44081</v>
      </c>
      <c r="I8339" s="4" t="s">
        <v>4783</v>
      </c>
      <c r="J8339" s="4" t="s">
        <v>40</v>
      </c>
      <c r="K8339" s="4">
        <v>14039</v>
      </c>
      <c r="L8339" s="4">
        <v>0</v>
      </c>
      <c r="M8339" s="4">
        <v>0</v>
      </c>
      <c r="N8339" s="4">
        <v>14267</v>
      </c>
      <c r="O8339" s="4">
        <v>0</v>
      </c>
      <c r="P8339" s="4">
        <v>-115697775</v>
      </c>
      <c r="Q8339" s="4">
        <v>12472</v>
      </c>
      <c r="R8339" s="4" t="b">
        <f t="shared" si="219"/>
        <v>0</v>
      </c>
      <c r="S8339" s="4">
        <v>0</v>
      </c>
    </row>
    <row r="8340" spans="1:19" ht="14.25" customHeight="1">
      <c r="A8340" s="4" t="s">
        <v>4782</v>
      </c>
      <c r="B8340" s="5"/>
      <c r="C8340" s="4">
        <v>0</v>
      </c>
      <c r="E8340" s="4" t="b">
        <f t="shared" si="216"/>
        <v>0</v>
      </c>
      <c r="F8340" s="4">
        <v>0</v>
      </c>
      <c r="G8340" s="4">
        <v>0</v>
      </c>
      <c r="H8340" s="6">
        <v>44083</v>
      </c>
      <c r="I8340" s="4" t="s">
        <v>4783</v>
      </c>
      <c r="J8340" s="4" t="s">
        <v>40</v>
      </c>
      <c r="K8340" s="4">
        <v>14051</v>
      </c>
      <c r="L8340" s="4">
        <v>0</v>
      </c>
      <c r="M8340" s="4">
        <v>0</v>
      </c>
      <c r="N8340" s="4">
        <v>4457</v>
      </c>
      <c r="O8340" s="4">
        <v>0</v>
      </c>
      <c r="P8340" s="4">
        <v>-115693318</v>
      </c>
      <c r="Q8340" s="4">
        <v>12473</v>
      </c>
      <c r="R8340" s="4" t="b">
        <f t="shared" si="219"/>
        <v>0</v>
      </c>
      <c r="S8340" s="4">
        <v>0</v>
      </c>
    </row>
    <row r="8341" spans="1:19" ht="14.25" customHeight="1">
      <c r="A8341" s="4" t="s">
        <v>4782</v>
      </c>
      <c r="B8341" s="5"/>
      <c r="C8341" s="4">
        <v>0</v>
      </c>
      <c r="E8341" s="4" t="b">
        <f t="shared" si="216"/>
        <v>0</v>
      </c>
      <c r="F8341" s="4">
        <v>0</v>
      </c>
      <c r="G8341" s="4">
        <v>0</v>
      </c>
      <c r="H8341" s="6">
        <v>44097</v>
      </c>
      <c r="I8341" s="4" t="s">
        <v>4783</v>
      </c>
      <c r="J8341" s="4" t="s">
        <v>40</v>
      </c>
      <c r="K8341" s="4">
        <v>14069</v>
      </c>
      <c r="L8341" s="4">
        <v>0</v>
      </c>
      <c r="M8341" s="4">
        <v>0</v>
      </c>
      <c r="N8341" s="4">
        <v>40008</v>
      </c>
      <c r="O8341" s="4">
        <v>0</v>
      </c>
      <c r="P8341" s="4">
        <v>-115653310</v>
      </c>
      <c r="Q8341" s="4">
        <v>12474</v>
      </c>
      <c r="R8341" s="4" t="b">
        <f t="shared" si="219"/>
        <v>0</v>
      </c>
      <c r="S8341" s="4">
        <v>0</v>
      </c>
    </row>
    <row r="8342" spans="1:19" ht="14.25" customHeight="1">
      <c r="A8342" s="4" t="s">
        <v>4782</v>
      </c>
      <c r="B8342" s="5"/>
      <c r="C8342" s="4">
        <v>0</v>
      </c>
      <c r="E8342" s="4" t="b">
        <f t="shared" si="216"/>
        <v>0</v>
      </c>
      <c r="F8342" s="4">
        <v>0</v>
      </c>
      <c r="G8342" s="4">
        <v>0</v>
      </c>
      <c r="H8342" s="6">
        <v>44098</v>
      </c>
      <c r="I8342" s="4" t="s">
        <v>4783</v>
      </c>
      <c r="J8342" s="4" t="s">
        <v>40</v>
      </c>
      <c r="K8342" s="4">
        <v>14095</v>
      </c>
      <c r="L8342" s="4">
        <v>0</v>
      </c>
      <c r="M8342" s="4">
        <v>0</v>
      </c>
      <c r="N8342" s="4">
        <v>3011</v>
      </c>
      <c r="O8342" s="4">
        <v>0</v>
      </c>
      <c r="P8342" s="4">
        <v>-115650299</v>
      </c>
      <c r="Q8342" s="4">
        <v>12475</v>
      </c>
      <c r="R8342" s="4" t="b">
        <f t="shared" si="219"/>
        <v>0</v>
      </c>
      <c r="S8342" s="4">
        <v>0</v>
      </c>
    </row>
    <row r="8343" spans="1:19" ht="14.25" customHeight="1">
      <c r="A8343" s="4" t="s">
        <v>4782</v>
      </c>
      <c r="B8343" s="5"/>
      <c r="C8343" s="4">
        <v>0</v>
      </c>
      <c r="E8343" s="4" t="b">
        <f t="shared" si="216"/>
        <v>0</v>
      </c>
      <c r="F8343" s="4">
        <v>0</v>
      </c>
      <c r="G8343" s="4">
        <v>0</v>
      </c>
      <c r="H8343" s="6">
        <v>44104</v>
      </c>
      <c r="I8343" s="4" t="s">
        <v>4783</v>
      </c>
      <c r="J8343" s="4" t="s">
        <v>40</v>
      </c>
      <c r="K8343" s="4">
        <v>14074</v>
      </c>
      <c r="L8343" s="4">
        <v>0</v>
      </c>
      <c r="M8343" s="4">
        <v>0</v>
      </c>
      <c r="N8343" s="4">
        <v>71113</v>
      </c>
      <c r="O8343" s="4">
        <v>0</v>
      </c>
      <c r="P8343" s="4">
        <v>-115579186</v>
      </c>
      <c r="Q8343" s="4">
        <v>12476</v>
      </c>
      <c r="R8343" s="4" t="b">
        <f t="shared" si="219"/>
        <v>0</v>
      </c>
      <c r="S8343" s="4">
        <v>0</v>
      </c>
    </row>
    <row r="8344" spans="1:19" ht="14.25" customHeight="1">
      <c r="A8344" s="4" t="s">
        <v>4782</v>
      </c>
      <c r="B8344" s="5"/>
      <c r="C8344" s="4">
        <v>0</v>
      </c>
      <c r="E8344" s="4" t="b">
        <f t="shared" si="216"/>
        <v>0</v>
      </c>
      <c r="F8344" s="4">
        <v>0</v>
      </c>
      <c r="G8344" s="4">
        <v>0</v>
      </c>
      <c r="H8344" s="6">
        <v>44105</v>
      </c>
      <c r="I8344" s="4" t="s">
        <v>4572</v>
      </c>
      <c r="J8344" s="4" t="s">
        <v>1043</v>
      </c>
      <c r="K8344" s="4">
        <v>10998</v>
      </c>
      <c r="L8344" s="4">
        <v>0</v>
      </c>
      <c r="M8344" s="4">
        <v>0</v>
      </c>
      <c r="N8344" s="4">
        <v>0</v>
      </c>
      <c r="O8344" s="4">
        <v>5494</v>
      </c>
      <c r="P8344" s="4">
        <v>-115584680</v>
      </c>
      <c r="Q8344" s="4">
        <v>12477</v>
      </c>
      <c r="R8344" s="4" t="b">
        <f t="shared" si="219"/>
        <v>0</v>
      </c>
      <c r="S8344" s="4">
        <v>0</v>
      </c>
    </row>
    <row r="8345" spans="1:19" ht="14.25" customHeight="1">
      <c r="A8345" s="4" t="s">
        <v>4782</v>
      </c>
      <c r="B8345" s="5"/>
      <c r="C8345" s="4">
        <v>0</v>
      </c>
      <c r="E8345" s="4" t="b">
        <f t="shared" si="216"/>
        <v>0</v>
      </c>
      <c r="F8345" s="4">
        <v>0</v>
      </c>
      <c r="G8345" s="4">
        <v>0</v>
      </c>
      <c r="H8345" s="6">
        <v>44105</v>
      </c>
      <c r="I8345" s="4" t="s">
        <v>4619</v>
      </c>
      <c r="J8345" s="4" t="s">
        <v>1043</v>
      </c>
      <c r="K8345" s="4">
        <v>11016</v>
      </c>
      <c r="L8345" s="4">
        <v>0</v>
      </c>
      <c r="M8345" s="4">
        <v>0</v>
      </c>
      <c r="N8345" s="4">
        <v>0</v>
      </c>
      <c r="O8345" s="4">
        <v>450981</v>
      </c>
      <c r="P8345" s="4">
        <v>-116035661</v>
      </c>
      <c r="Q8345" s="4">
        <v>12478</v>
      </c>
      <c r="R8345" s="4" t="b">
        <f t="shared" si="219"/>
        <v>0</v>
      </c>
      <c r="S8345" s="4">
        <v>0</v>
      </c>
    </row>
    <row r="8346" spans="1:19" ht="14.25" customHeight="1">
      <c r="A8346" s="4" t="s">
        <v>4782</v>
      </c>
      <c r="B8346" s="5"/>
      <c r="C8346" s="4">
        <v>0</v>
      </c>
      <c r="E8346" s="4" t="b">
        <f t="shared" si="216"/>
        <v>0</v>
      </c>
      <c r="F8346" s="4">
        <v>0</v>
      </c>
      <c r="G8346" s="4">
        <v>0</v>
      </c>
      <c r="H8346" s="6">
        <v>44105</v>
      </c>
      <c r="I8346" s="4" t="s">
        <v>4653</v>
      </c>
      <c r="J8346" s="4" t="s">
        <v>1043</v>
      </c>
      <c r="K8346" s="4">
        <v>11021</v>
      </c>
      <c r="L8346" s="4">
        <v>0</v>
      </c>
      <c r="M8346" s="4">
        <v>0</v>
      </c>
      <c r="N8346" s="4">
        <v>0</v>
      </c>
      <c r="O8346" s="4">
        <v>3037</v>
      </c>
      <c r="P8346" s="4">
        <v>-116038698</v>
      </c>
      <c r="Q8346" s="4">
        <v>12479</v>
      </c>
      <c r="R8346" s="4" t="b">
        <f t="shared" si="219"/>
        <v>0</v>
      </c>
      <c r="S8346" s="4">
        <v>0</v>
      </c>
    </row>
    <row r="8347" spans="1:19" ht="14.25" customHeight="1">
      <c r="A8347" s="4" t="s">
        <v>4782</v>
      </c>
      <c r="B8347" s="5"/>
      <c r="C8347" s="4">
        <v>0</v>
      </c>
      <c r="E8347" s="4" t="b">
        <f t="shared" si="216"/>
        <v>0</v>
      </c>
      <c r="F8347" s="4">
        <v>0</v>
      </c>
      <c r="G8347" s="4">
        <v>0</v>
      </c>
      <c r="H8347" s="6">
        <v>44105</v>
      </c>
      <c r="I8347" s="4" t="s">
        <v>4673</v>
      </c>
      <c r="J8347" s="4" t="s">
        <v>1043</v>
      </c>
      <c r="K8347" s="4">
        <v>11028</v>
      </c>
      <c r="L8347" s="4">
        <v>0</v>
      </c>
      <c r="M8347" s="4">
        <v>0</v>
      </c>
      <c r="N8347" s="4">
        <v>0</v>
      </c>
      <c r="O8347" s="4">
        <v>971</v>
      </c>
      <c r="P8347" s="4">
        <v>-116039669</v>
      </c>
      <c r="Q8347" s="4">
        <v>12480</v>
      </c>
      <c r="R8347" s="4" t="b">
        <f t="shared" si="219"/>
        <v>0</v>
      </c>
      <c r="S8347" s="4">
        <v>0</v>
      </c>
    </row>
    <row r="8348" spans="1:19" ht="14.25" customHeight="1">
      <c r="A8348" s="4" t="s">
        <v>4782</v>
      </c>
      <c r="B8348" s="5"/>
      <c r="C8348" s="4">
        <v>0</v>
      </c>
      <c r="E8348" s="4" t="b">
        <f t="shared" si="216"/>
        <v>0</v>
      </c>
      <c r="F8348" s="4">
        <v>0</v>
      </c>
      <c r="G8348" s="4">
        <v>0</v>
      </c>
      <c r="H8348" s="6">
        <v>44105</v>
      </c>
      <c r="I8348" s="4" t="s">
        <v>4721</v>
      </c>
      <c r="J8348" s="4" t="s">
        <v>1043</v>
      </c>
      <c r="K8348" s="4">
        <v>11037</v>
      </c>
      <c r="L8348" s="4">
        <v>0</v>
      </c>
      <c r="M8348" s="4">
        <v>0</v>
      </c>
      <c r="N8348" s="4">
        <v>0</v>
      </c>
      <c r="O8348" s="4">
        <v>533676</v>
      </c>
      <c r="P8348" s="4">
        <v>-116573345</v>
      </c>
      <c r="Q8348" s="4">
        <v>12481</v>
      </c>
      <c r="R8348" s="4" t="b">
        <f t="shared" si="219"/>
        <v>0</v>
      </c>
      <c r="S8348" s="4">
        <v>0</v>
      </c>
    </row>
    <row r="8349" spans="1:19" ht="14.25" customHeight="1">
      <c r="A8349" s="4" t="s">
        <v>4782</v>
      </c>
      <c r="B8349" s="5"/>
      <c r="C8349" s="4">
        <v>0</v>
      </c>
      <c r="E8349" s="4" t="b">
        <f t="shared" si="216"/>
        <v>0</v>
      </c>
      <c r="F8349" s="4">
        <v>0</v>
      </c>
      <c r="G8349" s="4">
        <v>0</v>
      </c>
      <c r="H8349" s="6">
        <v>44105</v>
      </c>
      <c r="I8349" s="4" t="s">
        <v>4738</v>
      </c>
      <c r="J8349" s="4" t="s">
        <v>1043</v>
      </c>
      <c r="K8349" s="4">
        <v>11041</v>
      </c>
      <c r="L8349" s="4">
        <v>0</v>
      </c>
      <c r="M8349" s="4">
        <v>0</v>
      </c>
      <c r="N8349" s="4">
        <v>0</v>
      </c>
      <c r="O8349" s="4">
        <v>233843</v>
      </c>
      <c r="P8349" s="4">
        <v>-116807188</v>
      </c>
      <c r="Q8349" s="4">
        <v>12482</v>
      </c>
      <c r="R8349" s="4" t="b">
        <f t="shared" si="219"/>
        <v>0</v>
      </c>
      <c r="S8349" s="4">
        <v>0</v>
      </c>
    </row>
    <row r="8350" spans="1:19" ht="14.25" customHeight="1">
      <c r="A8350" s="4" t="s">
        <v>4782</v>
      </c>
      <c r="B8350" s="5"/>
      <c r="C8350" s="4">
        <v>0</v>
      </c>
      <c r="E8350" s="4" t="b">
        <f t="shared" si="216"/>
        <v>0</v>
      </c>
      <c r="F8350" s="4">
        <v>0</v>
      </c>
      <c r="G8350" s="4">
        <v>0</v>
      </c>
      <c r="H8350" s="6">
        <v>44105</v>
      </c>
      <c r="I8350" s="4" t="s">
        <v>4751</v>
      </c>
      <c r="J8350" s="4" t="s">
        <v>1043</v>
      </c>
      <c r="K8350" s="4">
        <v>11043</v>
      </c>
      <c r="L8350" s="4">
        <v>0</v>
      </c>
      <c r="M8350" s="4">
        <v>0</v>
      </c>
      <c r="N8350" s="4">
        <v>0</v>
      </c>
      <c r="O8350" s="4">
        <v>28379</v>
      </c>
      <c r="P8350" s="4">
        <v>-116835567</v>
      </c>
      <c r="Q8350" s="4">
        <v>12483</v>
      </c>
      <c r="R8350" s="4" t="b">
        <f t="shared" si="219"/>
        <v>0</v>
      </c>
      <c r="S8350" s="4">
        <v>0</v>
      </c>
    </row>
    <row r="8351" spans="1:19" ht="14.25" customHeight="1">
      <c r="A8351" s="4" t="s">
        <v>4782</v>
      </c>
      <c r="B8351" s="5"/>
      <c r="C8351" s="4">
        <v>0</v>
      </c>
      <c r="E8351" s="4" t="b">
        <f t="shared" si="216"/>
        <v>0</v>
      </c>
      <c r="F8351" s="4">
        <v>0</v>
      </c>
      <c r="G8351" s="4">
        <v>0</v>
      </c>
      <c r="H8351" s="6">
        <v>44105</v>
      </c>
      <c r="I8351" s="4" t="s">
        <v>4766</v>
      </c>
      <c r="J8351" s="4" t="s">
        <v>1043</v>
      </c>
      <c r="K8351" s="4">
        <v>11053</v>
      </c>
      <c r="L8351" s="4">
        <v>0</v>
      </c>
      <c r="M8351" s="4">
        <v>0</v>
      </c>
      <c r="N8351" s="4">
        <v>0</v>
      </c>
      <c r="O8351" s="4">
        <v>200431</v>
      </c>
      <c r="P8351" s="4">
        <v>-117035998</v>
      </c>
      <c r="Q8351" s="4">
        <v>12484</v>
      </c>
      <c r="R8351" s="4" t="b">
        <f t="shared" si="219"/>
        <v>0</v>
      </c>
      <c r="S8351" s="4">
        <v>0</v>
      </c>
    </row>
    <row r="8352" spans="1:19" ht="14.25" customHeight="1">
      <c r="A8352" s="4" t="s">
        <v>4782</v>
      </c>
      <c r="B8352" s="5"/>
      <c r="C8352" s="4">
        <v>0</v>
      </c>
      <c r="E8352" s="4" t="b">
        <f t="shared" si="216"/>
        <v>0</v>
      </c>
      <c r="F8352" s="4">
        <v>0</v>
      </c>
      <c r="G8352" s="4">
        <v>0</v>
      </c>
      <c r="H8352" s="6">
        <v>44117</v>
      </c>
      <c r="I8352" s="4" t="s">
        <v>4783</v>
      </c>
      <c r="J8352" s="4" t="s">
        <v>40</v>
      </c>
      <c r="K8352" s="4">
        <v>14149</v>
      </c>
      <c r="L8352" s="4">
        <v>0</v>
      </c>
      <c r="M8352" s="4">
        <v>0</v>
      </c>
      <c r="N8352" s="4">
        <v>9838</v>
      </c>
      <c r="O8352" s="4">
        <v>0</v>
      </c>
      <c r="P8352" s="4">
        <v>-117026160</v>
      </c>
      <c r="Q8352" s="4">
        <v>12485</v>
      </c>
      <c r="R8352" s="4" t="b">
        <f t="shared" si="219"/>
        <v>0</v>
      </c>
      <c r="S8352" s="4">
        <v>0</v>
      </c>
    </row>
    <row r="8353" spans="1:19" ht="14.25" customHeight="1">
      <c r="A8353" s="4" t="s">
        <v>4782</v>
      </c>
      <c r="B8353" s="5"/>
      <c r="C8353" s="4">
        <v>0</v>
      </c>
      <c r="E8353" s="4" t="b">
        <f t="shared" si="216"/>
        <v>0</v>
      </c>
      <c r="F8353" s="4">
        <v>0</v>
      </c>
      <c r="G8353" s="4">
        <v>0</v>
      </c>
      <c r="H8353" s="6">
        <v>44136</v>
      </c>
      <c r="I8353" s="4" t="s">
        <v>4573</v>
      </c>
      <c r="J8353" s="4" t="s">
        <v>1043</v>
      </c>
      <c r="K8353" s="4">
        <v>11078</v>
      </c>
      <c r="L8353" s="4">
        <v>0</v>
      </c>
      <c r="M8353" s="4">
        <v>0</v>
      </c>
      <c r="N8353" s="4">
        <v>0</v>
      </c>
      <c r="O8353" s="4">
        <v>9619</v>
      </c>
      <c r="P8353" s="4">
        <v>-117035779</v>
      </c>
      <c r="Q8353" s="4">
        <v>12486</v>
      </c>
      <c r="R8353" s="4" t="b">
        <f t="shared" si="219"/>
        <v>0</v>
      </c>
      <c r="S8353" s="4">
        <v>0</v>
      </c>
    </row>
    <row r="8354" spans="1:19" ht="14.25" customHeight="1">
      <c r="A8354" s="4" t="s">
        <v>4782</v>
      </c>
      <c r="B8354" s="5"/>
      <c r="C8354" s="4">
        <v>0</v>
      </c>
      <c r="E8354" s="4" t="b">
        <f t="shared" si="216"/>
        <v>0</v>
      </c>
      <c r="F8354" s="4">
        <v>0</v>
      </c>
      <c r="G8354" s="4">
        <v>0</v>
      </c>
      <c r="H8354" s="6">
        <v>44136</v>
      </c>
      <c r="I8354" s="4" t="s">
        <v>4581</v>
      </c>
      <c r="J8354" s="4" t="s">
        <v>1043</v>
      </c>
      <c r="K8354" s="4">
        <v>11088</v>
      </c>
      <c r="L8354" s="4">
        <v>0</v>
      </c>
      <c r="M8354" s="4">
        <v>0</v>
      </c>
      <c r="N8354" s="4">
        <v>0</v>
      </c>
      <c r="O8354" s="4">
        <v>5</v>
      </c>
      <c r="P8354" s="4">
        <v>-117035784</v>
      </c>
      <c r="Q8354" s="4">
        <v>12487</v>
      </c>
      <c r="R8354" s="4" t="b">
        <f t="shared" si="219"/>
        <v>0</v>
      </c>
      <c r="S8354" s="4">
        <v>0</v>
      </c>
    </row>
    <row r="8355" spans="1:19" ht="14.25" customHeight="1">
      <c r="A8355" s="4" t="s">
        <v>4782</v>
      </c>
      <c r="B8355" s="5"/>
      <c r="C8355" s="4">
        <v>0</v>
      </c>
      <c r="E8355" s="4" t="b">
        <f t="shared" si="216"/>
        <v>0</v>
      </c>
      <c r="F8355" s="4">
        <v>0</v>
      </c>
      <c r="G8355" s="4">
        <v>0</v>
      </c>
      <c r="H8355" s="6">
        <v>44136</v>
      </c>
      <c r="I8355" s="4" t="s">
        <v>4620</v>
      </c>
      <c r="J8355" s="4" t="s">
        <v>1043</v>
      </c>
      <c r="K8355" s="4">
        <v>11096</v>
      </c>
      <c r="L8355" s="4">
        <v>0</v>
      </c>
      <c r="M8355" s="4">
        <v>0</v>
      </c>
      <c r="N8355" s="4">
        <v>0</v>
      </c>
      <c r="O8355" s="4">
        <v>449606</v>
      </c>
      <c r="P8355" s="4">
        <v>-117485390</v>
      </c>
      <c r="Q8355" s="4">
        <v>12488</v>
      </c>
      <c r="R8355" s="4" t="b">
        <f t="shared" si="219"/>
        <v>0</v>
      </c>
      <c r="S8355" s="4">
        <v>0</v>
      </c>
    </row>
    <row r="8356" spans="1:19" ht="14.25" customHeight="1">
      <c r="A8356" s="4" t="s">
        <v>4782</v>
      </c>
      <c r="B8356" s="5"/>
      <c r="C8356" s="4">
        <v>0</v>
      </c>
      <c r="E8356" s="4" t="b">
        <f t="shared" si="216"/>
        <v>0</v>
      </c>
      <c r="F8356" s="4">
        <v>0</v>
      </c>
      <c r="G8356" s="4">
        <v>0</v>
      </c>
      <c r="H8356" s="6">
        <v>44136</v>
      </c>
      <c r="I8356" s="4" t="s">
        <v>4648</v>
      </c>
      <c r="J8356" s="4" t="s">
        <v>1043</v>
      </c>
      <c r="K8356" s="4">
        <v>11100</v>
      </c>
      <c r="L8356" s="4">
        <v>0</v>
      </c>
      <c r="M8356" s="4">
        <v>0</v>
      </c>
      <c r="N8356" s="4">
        <v>0</v>
      </c>
      <c r="O8356" s="4">
        <v>4192</v>
      </c>
      <c r="P8356" s="4">
        <v>-117489582</v>
      </c>
      <c r="Q8356" s="4">
        <v>12489</v>
      </c>
      <c r="R8356" s="4" t="b">
        <f t="shared" si="219"/>
        <v>0</v>
      </c>
      <c r="S8356" s="4">
        <v>0</v>
      </c>
    </row>
    <row r="8357" spans="1:19" ht="14.25" customHeight="1">
      <c r="A8357" s="4" t="s">
        <v>4782</v>
      </c>
      <c r="B8357" s="5"/>
      <c r="C8357" s="4">
        <v>0</v>
      </c>
      <c r="E8357" s="4" t="b">
        <f t="shared" si="216"/>
        <v>0</v>
      </c>
      <c r="F8357" s="4">
        <v>0</v>
      </c>
      <c r="G8357" s="4">
        <v>0</v>
      </c>
      <c r="H8357" s="6">
        <v>44136</v>
      </c>
      <c r="I8357" s="4" t="s">
        <v>4654</v>
      </c>
      <c r="J8357" s="4" t="s">
        <v>1043</v>
      </c>
      <c r="K8357" s="4">
        <v>11101</v>
      </c>
      <c r="L8357" s="4">
        <v>0</v>
      </c>
      <c r="M8357" s="4">
        <v>0</v>
      </c>
      <c r="N8357" s="4">
        <v>0</v>
      </c>
      <c r="O8357" s="4">
        <v>7192</v>
      </c>
      <c r="P8357" s="4">
        <v>-117496774</v>
      </c>
      <c r="Q8357" s="4">
        <v>12490</v>
      </c>
      <c r="R8357" s="4" t="b">
        <f t="shared" si="219"/>
        <v>0</v>
      </c>
      <c r="S8357" s="4">
        <v>0</v>
      </c>
    </row>
    <row r="8358" spans="1:19" ht="14.25" customHeight="1">
      <c r="A8358" s="4" t="s">
        <v>4782</v>
      </c>
      <c r="B8358" s="5"/>
      <c r="C8358" s="4">
        <v>0</v>
      </c>
      <c r="E8358" s="4" t="b">
        <f t="shared" si="216"/>
        <v>0</v>
      </c>
      <c r="F8358" s="4">
        <v>0</v>
      </c>
      <c r="G8358" s="4">
        <v>0</v>
      </c>
      <c r="H8358" s="6">
        <v>44136</v>
      </c>
      <c r="I8358" s="4" t="s">
        <v>4674</v>
      </c>
      <c r="J8358" s="4" t="s">
        <v>1043</v>
      </c>
      <c r="K8358" s="4">
        <v>11108</v>
      </c>
      <c r="L8358" s="4">
        <v>0</v>
      </c>
      <c r="M8358" s="4">
        <v>0</v>
      </c>
      <c r="N8358" s="4">
        <v>0</v>
      </c>
      <c r="O8358" s="4">
        <v>1374</v>
      </c>
      <c r="P8358" s="4">
        <v>-117498148</v>
      </c>
      <c r="Q8358" s="4">
        <v>12491</v>
      </c>
      <c r="R8358" s="4" t="b">
        <f t="shared" si="219"/>
        <v>0</v>
      </c>
      <c r="S8358" s="4">
        <v>0</v>
      </c>
    </row>
    <row r="8359" spans="1:19" ht="14.25" customHeight="1">
      <c r="A8359" s="4" t="s">
        <v>4782</v>
      </c>
      <c r="B8359" s="5"/>
      <c r="C8359" s="4">
        <v>0</v>
      </c>
      <c r="E8359" s="4" t="b">
        <f t="shared" si="216"/>
        <v>0</v>
      </c>
      <c r="F8359" s="4">
        <v>0</v>
      </c>
      <c r="G8359" s="4">
        <v>0</v>
      </c>
      <c r="H8359" s="6">
        <v>44136</v>
      </c>
      <c r="I8359" s="4" t="s">
        <v>4722</v>
      </c>
      <c r="J8359" s="4" t="s">
        <v>1043</v>
      </c>
      <c r="K8359" s="4">
        <v>11117</v>
      </c>
      <c r="L8359" s="4">
        <v>0</v>
      </c>
      <c r="M8359" s="4">
        <v>0</v>
      </c>
      <c r="N8359" s="4">
        <v>0</v>
      </c>
      <c r="O8359" s="4">
        <v>526752</v>
      </c>
      <c r="P8359" s="4">
        <v>-118024900</v>
      </c>
      <c r="Q8359" s="4">
        <v>12492</v>
      </c>
      <c r="R8359" s="4" t="b">
        <f t="shared" si="219"/>
        <v>0</v>
      </c>
      <c r="S8359" s="4">
        <v>0</v>
      </c>
    </row>
    <row r="8360" spans="1:19" ht="14.25" customHeight="1">
      <c r="A8360" s="4" t="s">
        <v>4782</v>
      </c>
      <c r="B8360" s="5"/>
      <c r="C8360" s="4">
        <v>0</v>
      </c>
      <c r="E8360" s="4" t="b">
        <f t="shared" si="216"/>
        <v>0</v>
      </c>
      <c r="F8360" s="4">
        <v>0</v>
      </c>
      <c r="G8360" s="4">
        <v>0</v>
      </c>
      <c r="H8360" s="6">
        <v>44136</v>
      </c>
      <c r="I8360" s="4" t="s">
        <v>4739</v>
      </c>
      <c r="J8360" s="4" t="s">
        <v>1043</v>
      </c>
      <c r="K8360" s="4">
        <v>11121</v>
      </c>
      <c r="L8360" s="4">
        <v>0</v>
      </c>
      <c r="M8360" s="4">
        <v>0</v>
      </c>
      <c r="N8360" s="4">
        <v>0</v>
      </c>
      <c r="O8360" s="4">
        <v>235604</v>
      </c>
      <c r="P8360" s="4">
        <v>-118260504</v>
      </c>
      <c r="Q8360" s="4">
        <v>12493</v>
      </c>
      <c r="R8360" s="4" t="b">
        <f t="shared" si="219"/>
        <v>0</v>
      </c>
      <c r="S8360" s="4">
        <v>0</v>
      </c>
    </row>
    <row r="8361" spans="1:19" ht="14.25" customHeight="1">
      <c r="A8361" s="4" t="s">
        <v>4782</v>
      </c>
      <c r="B8361" s="5"/>
      <c r="C8361" s="4">
        <v>0</v>
      </c>
      <c r="E8361" s="4" t="b">
        <f t="shared" si="216"/>
        <v>0</v>
      </c>
      <c r="F8361" s="4">
        <v>0</v>
      </c>
      <c r="G8361" s="4">
        <v>0</v>
      </c>
      <c r="H8361" s="6">
        <v>44136</v>
      </c>
      <c r="I8361" s="4" t="s">
        <v>4752</v>
      </c>
      <c r="J8361" s="4" t="s">
        <v>1043</v>
      </c>
      <c r="K8361" s="4">
        <v>11123</v>
      </c>
      <c r="L8361" s="4">
        <v>0</v>
      </c>
      <c r="M8361" s="4">
        <v>0</v>
      </c>
      <c r="N8361" s="4">
        <v>0</v>
      </c>
      <c r="O8361" s="4">
        <v>32223</v>
      </c>
      <c r="P8361" s="4">
        <v>-118292727</v>
      </c>
      <c r="Q8361" s="4">
        <v>12494</v>
      </c>
      <c r="R8361" s="4" t="b">
        <f t="shared" si="219"/>
        <v>0</v>
      </c>
      <c r="S8361" s="4">
        <v>0</v>
      </c>
    </row>
    <row r="8362" spans="1:19" ht="14.25" customHeight="1">
      <c r="A8362" s="4" t="s">
        <v>4782</v>
      </c>
      <c r="B8362" s="5"/>
      <c r="C8362" s="4">
        <v>0</v>
      </c>
      <c r="E8362" s="4" t="b">
        <f t="shared" si="216"/>
        <v>0</v>
      </c>
      <c r="F8362" s="4">
        <v>0</v>
      </c>
      <c r="G8362" s="4">
        <v>0</v>
      </c>
      <c r="H8362" s="6">
        <v>44136</v>
      </c>
      <c r="I8362" s="4" t="s">
        <v>4767</v>
      </c>
      <c r="J8362" s="4" t="s">
        <v>1043</v>
      </c>
      <c r="K8362" s="4">
        <v>11133</v>
      </c>
      <c r="L8362" s="4">
        <v>0</v>
      </c>
      <c r="M8362" s="4">
        <v>0</v>
      </c>
      <c r="N8362" s="4">
        <v>0</v>
      </c>
      <c r="O8362" s="4">
        <v>202148</v>
      </c>
      <c r="P8362" s="4">
        <v>-118494875</v>
      </c>
      <c r="Q8362" s="4">
        <v>12495</v>
      </c>
      <c r="R8362" s="4" t="b">
        <f t="shared" si="219"/>
        <v>0</v>
      </c>
      <c r="S8362" s="4">
        <v>0</v>
      </c>
    </row>
    <row r="8363" spans="1:19" ht="14.25" customHeight="1">
      <c r="A8363" s="4" t="s">
        <v>4782</v>
      </c>
      <c r="B8363" s="5"/>
      <c r="C8363" s="4">
        <v>0</v>
      </c>
      <c r="E8363" s="4" t="b">
        <f t="shared" si="216"/>
        <v>0</v>
      </c>
      <c r="F8363" s="4">
        <v>0</v>
      </c>
      <c r="G8363" s="4">
        <v>0</v>
      </c>
      <c r="H8363" s="6">
        <v>44144</v>
      </c>
      <c r="I8363" s="4" t="s">
        <v>4783</v>
      </c>
      <c r="J8363" s="4" t="s">
        <v>40</v>
      </c>
      <c r="K8363" s="4">
        <v>14182</v>
      </c>
      <c r="L8363" s="4">
        <v>0</v>
      </c>
      <c r="M8363" s="4">
        <v>0</v>
      </c>
      <c r="N8363" s="4">
        <v>2863</v>
      </c>
      <c r="O8363" s="4">
        <v>0</v>
      </c>
      <c r="P8363" s="4">
        <v>-118492012</v>
      </c>
      <c r="Q8363" s="4">
        <v>12496</v>
      </c>
      <c r="R8363" s="4" t="b">
        <f t="shared" si="219"/>
        <v>0</v>
      </c>
      <c r="S8363" s="4">
        <v>0</v>
      </c>
    </row>
    <row r="8364" spans="1:19" ht="14.25" customHeight="1">
      <c r="A8364" s="4" t="s">
        <v>4782</v>
      </c>
      <c r="B8364" s="5"/>
      <c r="C8364" s="4">
        <v>0</v>
      </c>
      <c r="E8364" s="4" t="b">
        <f t="shared" si="216"/>
        <v>0</v>
      </c>
      <c r="F8364" s="4">
        <v>0</v>
      </c>
      <c r="G8364" s="4">
        <v>0</v>
      </c>
      <c r="H8364" s="6">
        <v>44144</v>
      </c>
      <c r="I8364" s="4" t="s">
        <v>4783</v>
      </c>
      <c r="J8364" s="4" t="s">
        <v>40</v>
      </c>
      <c r="K8364" s="4">
        <v>14183</v>
      </c>
      <c r="L8364" s="4">
        <v>0</v>
      </c>
      <c r="M8364" s="4">
        <v>0</v>
      </c>
      <c r="N8364" s="4">
        <v>3067</v>
      </c>
      <c r="O8364" s="4">
        <v>0</v>
      </c>
      <c r="P8364" s="4">
        <v>-118488945</v>
      </c>
      <c r="Q8364" s="4">
        <v>12497</v>
      </c>
      <c r="R8364" s="4" t="b">
        <f t="shared" si="219"/>
        <v>0</v>
      </c>
      <c r="S8364" s="4">
        <v>0</v>
      </c>
    </row>
    <row r="8365" spans="1:19" ht="14.25" customHeight="1">
      <c r="A8365" s="4" t="s">
        <v>4782</v>
      </c>
      <c r="B8365" s="5"/>
      <c r="C8365" s="4">
        <v>0</v>
      </c>
      <c r="E8365" s="4" t="b">
        <f t="shared" si="216"/>
        <v>0</v>
      </c>
      <c r="F8365" s="4">
        <v>0</v>
      </c>
      <c r="G8365" s="4">
        <v>0</v>
      </c>
      <c r="H8365" s="6">
        <v>44144</v>
      </c>
      <c r="I8365" s="4" t="s">
        <v>4783</v>
      </c>
      <c r="J8365" s="4" t="s">
        <v>40</v>
      </c>
      <c r="K8365" s="4">
        <v>14184</v>
      </c>
      <c r="L8365" s="4">
        <v>0</v>
      </c>
      <c r="M8365" s="4">
        <v>0</v>
      </c>
      <c r="N8365" s="4">
        <v>3037</v>
      </c>
      <c r="O8365" s="4">
        <v>0</v>
      </c>
      <c r="P8365" s="4">
        <v>-118485908</v>
      </c>
      <c r="Q8365" s="4">
        <v>12498</v>
      </c>
      <c r="R8365" s="4" t="b">
        <f t="shared" si="219"/>
        <v>0</v>
      </c>
      <c r="S8365" s="4">
        <v>0</v>
      </c>
    </row>
    <row r="8366" spans="1:19" ht="14.25" customHeight="1">
      <c r="A8366" s="4" t="s">
        <v>4782</v>
      </c>
      <c r="B8366" s="5"/>
      <c r="C8366" s="4">
        <v>0</v>
      </c>
      <c r="E8366" s="4" t="b">
        <f t="shared" si="216"/>
        <v>0</v>
      </c>
      <c r="F8366" s="4">
        <v>0</v>
      </c>
      <c r="G8366" s="4">
        <v>0</v>
      </c>
      <c r="H8366" s="6">
        <v>44145</v>
      </c>
      <c r="I8366" s="4" t="s">
        <v>4783</v>
      </c>
      <c r="J8366" s="4" t="s">
        <v>40</v>
      </c>
      <c r="K8366" s="4">
        <v>14191</v>
      </c>
      <c r="L8366" s="4">
        <v>0</v>
      </c>
      <c r="M8366" s="4">
        <v>0</v>
      </c>
      <c r="N8366" s="4">
        <v>63668</v>
      </c>
      <c r="O8366" s="4">
        <v>0</v>
      </c>
      <c r="P8366" s="4">
        <v>-118422240</v>
      </c>
      <c r="Q8366" s="4">
        <v>12499</v>
      </c>
      <c r="R8366" s="4" t="b">
        <f t="shared" si="219"/>
        <v>0</v>
      </c>
      <c r="S8366" s="4">
        <v>0</v>
      </c>
    </row>
    <row r="8367" spans="1:19" ht="14.25" customHeight="1">
      <c r="A8367" s="4" t="s">
        <v>4782</v>
      </c>
      <c r="B8367" s="5"/>
      <c r="C8367" s="4">
        <v>0</v>
      </c>
      <c r="E8367" s="4" t="b">
        <f t="shared" si="216"/>
        <v>0</v>
      </c>
      <c r="F8367" s="4">
        <v>0</v>
      </c>
      <c r="G8367" s="4">
        <v>0</v>
      </c>
      <c r="H8367" s="6">
        <v>44146</v>
      </c>
      <c r="I8367" s="4" t="s">
        <v>4783</v>
      </c>
      <c r="J8367" s="4" t="s">
        <v>40</v>
      </c>
      <c r="K8367" s="4">
        <v>14227</v>
      </c>
      <c r="L8367" s="4">
        <v>0</v>
      </c>
      <c r="M8367" s="4">
        <v>0</v>
      </c>
      <c r="N8367" s="4">
        <v>10063</v>
      </c>
      <c r="O8367" s="4">
        <v>0</v>
      </c>
      <c r="P8367" s="4">
        <v>-118412177</v>
      </c>
      <c r="Q8367" s="4">
        <v>12500</v>
      </c>
      <c r="R8367" s="4" t="b">
        <f t="shared" si="219"/>
        <v>0</v>
      </c>
      <c r="S8367" s="4">
        <v>0</v>
      </c>
    </row>
    <row r="8368" spans="1:19" ht="14.25" customHeight="1">
      <c r="A8368" s="4" t="s">
        <v>4782</v>
      </c>
      <c r="B8368" s="5"/>
      <c r="C8368" s="4">
        <v>0</v>
      </c>
      <c r="E8368" s="4" t="b">
        <f t="shared" si="216"/>
        <v>0</v>
      </c>
      <c r="F8368" s="4">
        <v>0</v>
      </c>
      <c r="G8368" s="4">
        <v>0</v>
      </c>
      <c r="H8368" s="6">
        <v>44159</v>
      </c>
      <c r="I8368" s="4" t="s">
        <v>4783</v>
      </c>
      <c r="J8368" s="4" t="s">
        <v>40</v>
      </c>
      <c r="K8368" s="4">
        <v>14233</v>
      </c>
      <c r="L8368" s="4">
        <v>0</v>
      </c>
      <c r="M8368" s="4">
        <v>0</v>
      </c>
      <c r="N8368" s="4">
        <v>4192</v>
      </c>
      <c r="O8368" s="4">
        <v>0</v>
      </c>
      <c r="P8368" s="4">
        <v>-118407985</v>
      </c>
      <c r="Q8368" s="4">
        <v>12501</v>
      </c>
      <c r="R8368" s="4" t="b">
        <f t="shared" si="219"/>
        <v>0</v>
      </c>
      <c r="S8368" s="4">
        <v>0</v>
      </c>
    </row>
    <row r="8369" spans="1:19" ht="14.25" customHeight="1">
      <c r="A8369" s="4" t="s">
        <v>4782</v>
      </c>
      <c r="B8369" s="5"/>
      <c r="C8369" s="4">
        <v>0</v>
      </c>
      <c r="E8369" s="4" t="b">
        <f t="shared" si="216"/>
        <v>0</v>
      </c>
      <c r="F8369" s="4">
        <v>0</v>
      </c>
      <c r="G8369" s="4">
        <v>0</v>
      </c>
      <c r="H8369" s="6">
        <v>44165</v>
      </c>
      <c r="I8369" s="4" t="s">
        <v>4783</v>
      </c>
      <c r="J8369" s="4" t="s">
        <v>40</v>
      </c>
      <c r="K8369" s="4">
        <v>14214</v>
      </c>
      <c r="L8369" s="4">
        <v>0</v>
      </c>
      <c r="M8369" s="4">
        <v>0</v>
      </c>
      <c r="N8369" s="4">
        <v>60147</v>
      </c>
      <c r="O8369" s="4">
        <v>0</v>
      </c>
      <c r="P8369" s="4">
        <v>-118347838</v>
      </c>
      <c r="Q8369" s="4">
        <v>12502</v>
      </c>
      <c r="R8369" s="4" t="b">
        <f t="shared" si="219"/>
        <v>0</v>
      </c>
      <c r="S8369" s="4">
        <v>0</v>
      </c>
    </row>
    <row r="8370" spans="1:19" ht="14.25" customHeight="1">
      <c r="A8370" s="4" t="s">
        <v>4782</v>
      </c>
      <c r="B8370" s="5"/>
      <c r="C8370" s="4">
        <v>0</v>
      </c>
      <c r="E8370" s="4" t="b">
        <f t="shared" si="216"/>
        <v>0</v>
      </c>
      <c r="F8370" s="4">
        <v>0</v>
      </c>
      <c r="G8370" s="4">
        <v>0</v>
      </c>
      <c r="H8370" s="6">
        <v>44165</v>
      </c>
      <c r="I8370" s="4" t="s">
        <v>4783</v>
      </c>
      <c r="J8370" s="4" t="s">
        <v>40</v>
      </c>
      <c r="K8370" s="4">
        <v>14216</v>
      </c>
      <c r="L8370" s="4">
        <v>0</v>
      </c>
      <c r="M8370" s="4">
        <v>0</v>
      </c>
      <c r="N8370" s="4">
        <v>63249</v>
      </c>
      <c r="O8370" s="4">
        <v>0</v>
      </c>
      <c r="P8370" s="4">
        <v>-118284589</v>
      </c>
      <c r="Q8370" s="4">
        <v>12503</v>
      </c>
      <c r="R8370" s="4" t="b">
        <f t="shared" si="219"/>
        <v>0</v>
      </c>
      <c r="S8370" s="4">
        <v>0</v>
      </c>
    </row>
    <row r="8371" spans="1:19" ht="14.25" customHeight="1">
      <c r="A8371" s="4" t="s">
        <v>4782</v>
      </c>
      <c r="B8371" s="5"/>
      <c r="C8371" s="4">
        <v>0</v>
      </c>
      <c r="E8371" s="4" t="b">
        <f t="shared" si="216"/>
        <v>0</v>
      </c>
      <c r="F8371" s="4">
        <v>0</v>
      </c>
      <c r="G8371" s="4">
        <v>0</v>
      </c>
      <c r="H8371" s="6">
        <v>44166</v>
      </c>
      <c r="I8371" s="4" t="s">
        <v>4582</v>
      </c>
      <c r="J8371" s="4" t="s">
        <v>1043</v>
      </c>
      <c r="K8371" s="4">
        <v>11168</v>
      </c>
      <c r="L8371" s="4">
        <v>0</v>
      </c>
      <c r="M8371" s="4">
        <v>0</v>
      </c>
      <c r="N8371" s="4">
        <v>0</v>
      </c>
      <c r="O8371" s="4">
        <v>4565</v>
      </c>
      <c r="P8371" s="4">
        <v>-118289154</v>
      </c>
      <c r="Q8371" s="4">
        <v>12504</v>
      </c>
      <c r="R8371" s="4" t="b">
        <f t="shared" si="219"/>
        <v>0</v>
      </c>
      <c r="S8371" s="4">
        <v>0</v>
      </c>
    </row>
    <row r="8372" spans="1:19" ht="14.25" customHeight="1">
      <c r="A8372" s="4" t="s">
        <v>4782</v>
      </c>
      <c r="B8372" s="5"/>
      <c r="C8372" s="4">
        <v>0</v>
      </c>
      <c r="E8372" s="4" t="b">
        <f t="shared" si="216"/>
        <v>0</v>
      </c>
      <c r="F8372" s="4">
        <v>0</v>
      </c>
      <c r="G8372" s="4">
        <v>0</v>
      </c>
      <c r="H8372" s="6">
        <v>44166</v>
      </c>
      <c r="I8372" s="4" t="s">
        <v>4621</v>
      </c>
      <c r="J8372" s="4" t="s">
        <v>1043</v>
      </c>
      <c r="K8372" s="4">
        <v>11176</v>
      </c>
      <c r="L8372" s="4">
        <v>0</v>
      </c>
      <c r="M8372" s="4">
        <v>0</v>
      </c>
      <c r="N8372" s="4">
        <v>0</v>
      </c>
      <c r="O8372" s="4">
        <v>444953</v>
      </c>
      <c r="P8372" s="4">
        <v>-118734107</v>
      </c>
      <c r="Q8372" s="4">
        <v>12505</v>
      </c>
      <c r="R8372" s="4" t="b">
        <f t="shared" si="219"/>
        <v>0</v>
      </c>
      <c r="S8372" s="4">
        <v>0</v>
      </c>
    </row>
    <row r="8373" spans="1:19" ht="14.25" customHeight="1">
      <c r="A8373" s="4" t="s">
        <v>4782</v>
      </c>
      <c r="B8373" s="5"/>
      <c r="C8373" s="4">
        <v>0</v>
      </c>
      <c r="E8373" s="4" t="b">
        <f t="shared" si="216"/>
        <v>0</v>
      </c>
      <c r="F8373" s="4">
        <v>0</v>
      </c>
      <c r="G8373" s="4">
        <v>0</v>
      </c>
      <c r="H8373" s="6">
        <v>44166</v>
      </c>
      <c r="I8373" s="4" t="s">
        <v>4675</v>
      </c>
      <c r="J8373" s="4" t="s">
        <v>1043</v>
      </c>
      <c r="K8373" s="4">
        <v>11188</v>
      </c>
      <c r="L8373" s="4">
        <v>0</v>
      </c>
      <c r="M8373" s="4">
        <v>0</v>
      </c>
      <c r="N8373" s="4">
        <v>0</v>
      </c>
      <c r="O8373" s="4">
        <v>1760</v>
      </c>
      <c r="P8373" s="4">
        <v>-118735867</v>
      </c>
      <c r="Q8373" s="4">
        <v>12506</v>
      </c>
      <c r="R8373" s="4" t="b">
        <f t="shared" si="219"/>
        <v>0</v>
      </c>
      <c r="S8373" s="4">
        <v>0</v>
      </c>
    </row>
    <row r="8374" spans="1:19" ht="14.25" customHeight="1">
      <c r="A8374" s="4" t="s">
        <v>4782</v>
      </c>
      <c r="B8374" s="5"/>
      <c r="C8374" s="4">
        <v>0</v>
      </c>
      <c r="E8374" s="4" t="b">
        <f t="shared" si="216"/>
        <v>0</v>
      </c>
      <c r="F8374" s="4">
        <v>0</v>
      </c>
      <c r="G8374" s="4">
        <v>0</v>
      </c>
      <c r="H8374" s="6">
        <v>44166</v>
      </c>
      <c r="I8374" s="4" t="s">
        <v>4723</v>
      </c>
      <c r="J8374" s="4" t="s">
        <v>1043</v>
      </c>
      <c r="K8374" s="4">
        <v>11197</v>
      </c>
      <c r="L8374" s="4">
        <v>0</v>
      </c>
      <c r="M8374" s="4">
        <v>0</v>
      </c>
      <c r="N8374" s="4">
        <v>0</v>
      </c>
      <c r="O8374" s="4">
        <v>521024</v>
      </c>
      <c r="P8374" s="4">
        <v>-119256891</v>
      </c>
      <c r="Q8374" s="4">
        <v>12507</v>
      </c>
      <c r="R8374" s="4" t="b">
        <f t="shared" si="219"/>
        <v>0</v>
      </c>
      <c r="S8374" s="4">
        <v>0</v>
      </c>
    </row>
    <row r="8375" spans="1:19" ht="14.25" customHeight="1">
      <c r="A8375" s="4" t="s">
        <v>4782</v>
      </c>
      <c r="B8375" s="5"/>
      <c r="C8375" s="4">
        <v>0</v>
      </c>
      <c r="E8375" s="4" t="b">
        <f t="shared" si="216"/>
        <v>0</v>
      </c>
      <c r="F8375" s="4">
        <v>0</v>
      </c>
      <c r="G8375" s="4">
        <v>0</v>
      </c>
      <c r="H8375" s="6">
        <v>44166</v>
      </c>
      <c r="I8375" s="4" t="s">
        <v>4740</v>
      </c>
      <c r="J8375" s="4" t="s">
        <v>1043</v>
      </c>
      <c r="K8375" s="4">
        <v>11201</v>
      </c>
      <c r="L8375" s="4">
        <v>0</v>
      </c>
      <c r="M8375" s="4">
        <v>0</v>
      </c>
      <c r="N8375" s="4">
        <v>0</v>
      </c>
      <c r="O8375" s="4">
        <v>235561</v>
      </c>
      <c r="P8375" s="4">
        <v>-119492452</v>
      </c>
      <c r="Q8375" s="4">
        <v>12508</v>
      </c>
      <c r="R8375" s="4" t="b">
        <f t="shared" si="219"/>
        <v>0</v>
      </c>
      <c r="S8375" s="4">
        <v>0</v>
      </c>
    </row>
    <row r="8376" spans="1:19" ht="14.25" customHeight="1">
      <c r="A8376" s="4" t="s">
        <v>4782</v>
      </c>
      <c r="B8376" s="5"/>
      <c r="C8376" s="4">
        <v>0</v>
      </c>
      <c r="E8376" s="4" t="b">
        <f t="shared" si="216"/>
        <v>0</v>
      </c>
      <c r="F8376" s="4">
        <v>0</v>
      </c>
      <c r="G8376" s="4">
        <v>0</v>
      </c>
      <c r="H8376" s="6">
        <v>44166</v>
      </c>
      <c r="I8376" s="4" t="s">
        <v>4753</v>
      </c>
      <c r="J8376" s="4" t="s">
        <v>1043</v>
      </c>
      <c r="K8376" s="4">
        <v>11203</v>
      </c>
      <c r="L8376" s="4">
        <v>0</v>
      </c>
      <c r="M8376" s="4">
        <v>0</v>
      </c>
      <c r="N8376" s="4">
        <v>0</v>
      </c>
      <c r="O8376" s="4">
        <v>21291</v>
      </c>
      <c r="P8376" s="4">
        <v>-119513743</v>
      </c>
      <c r="Q8376" s="4">
        <v>12509</v>
      </c>
      <c r="R8376" s="4" t="b">
        <f t="shared" si="219"/>
        <v>0</v>
      </c>
      <c r="S8376" s="4">
        <v>0</v>
      </c>
    </row>
    <row r="8377" spans="1:19" ht="14.25" customHeight="1">
      <c r="A8377" s="4" t="s">
        <v>4782</v>
      </c>
      <c r="B8377" s="5"/>
      <c r="C8377" s="4">
        <v>0</v>
      </c>
      <c r="E8377" s="4" t="b">
        <f t="shared" si="216"/>
        <v>0</v>
      </c>
      <c r="F8377" s="4">
        <v>0</v>
      </c>
      <c r="G8377" s="4">
        <v>0</v>
      </c>
      <c r="H8377" s="6">
        <v>44166</v>
      </c>
      <c r="I8377" s="4" t="s">
        <v>4768</v>
      </c>
      <c r="J8377" s="4" t="s">
        <v>1043</v>
      </c>
      <c r="K8377" s="4">
        <v>11213</v>
      </c>
      <c r="L8377" s="4">
        <v>0</v>
      </c>
      <c r="M8377" s="4">
        <v>0</v>
      </c>
      <c r="N8377" s="4">
        <v>0</v>
      </c>
      <c r="O8377" s="4">
        <v>202315</v>
      </c>
      <c r="P8377" s="4">
        <v>-119716058</v>
      </c>
      <c r="Q8377" s="4">
        <v>12510</v>
      </c>
      <c r="R8377" s="4" t="b">
        <f t="shared" si="219"/>
        <v>0</v>
      </c>
      <c r="S8377" s="4">
        <v>0</v>
      </c>
    </row>
    <row r="8378" spans="1:19" ht="14.25" customHeight="1">
      <c r="A8378" s="4" t="s">
        <v>4782</v>
      </c>
      <c r="B8378" s="5"/>
      <c r="C8378" s="4">
        <v>0</v>
      </c>
      <c r="E8378" s="4" t="b">
        <f t="shared" si="216"/>
        <v>0</v>
      </c>
      <c r="F8378" s="4">
        <v>0</v>
      </c>
      <c r="G8378" s="4">
        <v>0</v>
      </c>
      <c r="H8378" s="6">
        <v>44169</v>
      </c>
      <c r="I8378" s="4" t="s">
        <v>4783</v>
      </c>
      <c r="J8378" s="4" t="s">
        <v>40</v>
      </c>
      <c r="K8378" s="4">
        <v>14249</v>
      </c>
      <c r="L8378" s="4">
        <v>0</v>
      </c>
      <c r="M8378" s="4">
        <v>0</v>
      </c>
      <c r="N8378" s="4">
        <v>7192</v>
      </c>
      <c r="O8378" s="4">
        <v>0</v>
      </c>
      <c r="P8378" s="4">
        <v>-119708866</v>
      </c>
      <c r="Q8378" s="4">
        <v>12511</v>
      </c>
      <c r="R8378" s="4" t="b">
        <f t="shared" si="219"/>
        <v>0</v>
      </c>
      <c r="S8378" s="4">
        <v>0</v>
      </c>
    </row>
    <row r="8379" spans="1:19" ht="14.25" customHeight="1">
      <c r="A8379" s="4" t="s">
        <v>4782</v>
      </c>
      <c r="B8379" s="5"/>
      <c r="C8379" s="4">
        <v>0</v>
      </c>
      <c r="E8379" s="4" t="b">
        <f t="shared" si="216"/>
        <v>0</v>
      </c>
      <c r="F8379" s="4">
        <v>0</v>
      </c>
      <c r="G8379" s="4">
        <v>0</v>
      </c>
      <c r="H8379" s="6">
        <v>44172</v>
      </c>
      <c r="I8379" s="4" t="s">
        <v>4783</v>
      </c>
      <c r="J8379" s="4" t="s">
        <v>40</v>
      </c>
      <c r="K8379" s="4">
        <v>14291</v>
      </c>
      <c r="L8379" s="4">
        <v>0</v>
      </c>
      <c r="M8379" s="4">
        <v>0</v>
      </c>
      <c r="N8379" s="4">
        <v>82386</v>
      </c>
      <c r="O8379" s="4">
        <v>0</v>
      </c>
      <c r="P8379" s="4">
        <v>-119626480</v>
      </c>
      <c r="Q8379" s="4">
        <v>12512</v>
      </c>
      <c r="R8379" s="4" t="b">
        <f t="shared" si="219"/>
        <v>0</v>
      </c>
      <c r="S8379" s="4">
        <v>0</v>
      </c>
    </row>
    <row r="8380" spans="1:19" ht="14.25" customHeight="1">
      <c r="A8380" s="4" t="s">
        <v>4782</v>
      </c>
      <c r="B8380" s="5"/>
      <c r="C8380" s="4">
        <v>0</v>
      </c>
      <c r="E8380" s="4" t="b">
        <f t="shared" si="216"/>
        <v>0</v>
      </c>
      <c r="F8380" s="4">
        <v>0</v>
      </c>
      <c r="G8380" s="4">
        <v>0</v>
      </c>
      <c r="H8380" s="6">
        <v>44175</v>
      </c>
      <c r="I8380" s="4" t="s">
        <v>4783</v>
      </c>
      <c r="J8380" s="4" t="s">
        <v>40</v>
      </c>
      <c r="K8380" s="4">
        <v>14297</v>
      </c>
      <c r="L8380" s="4">
        <v>0</v>
      </c>
      <c r="M8380" s="4">
        <v>0</v>
      </c>
      <c r="N8380" s="4">
        <v>34156</v>
      </c>
      <c r="O8380" s="4">
        <v>0</v>
      </c>
      <c r="P8380" s="4">
        <v>-119592324</v>
      </c>
      <c r="Q8380" s="4">
        <v>12513</v>
      </c>
      <c r="R8380" s="4" t="b">
        <f t="shared" si="219"/>
        <v>0</v>
      </c>
      <c r="S8380" s="4">
        <v>0</v>
      </c>
    </row>
    <row r="8381" spans="1:19" ht="14.25" customHeight="1">
      <c r="A8381" s="4" t="s">
        <v>4782</v>
      </c>
      <c r="B8381" s="5"/>
      <c r="C8381" s="4">
        <v>0</v>
      </c>
      <c r="E8381" s="4" t="b">
        <f t="shared" si="216"/>
        <v>0</v>
      </c>
      <c r="F8381" s="4">
        <v>0</v>
      </c>
      <c r="G8381" s="4">
        <v>0</v>
      </c>
      <c r="H8381" s="6">
        <v>44176</v>
      </c>
      <c r="I8381" s="4" t="s">
        <v>4783</v>
      </c>
      <c r="J8381" s="4" t="s">
        <v>40</v>
      </c>
      <c r="K8381" s="4">
        <v>14270</v>
      </c>
      <c r="L8381" s="4">
        <v>0</v>
      </c>
      <c r="M8381" s="4">
        <v>0</v>
      </c>
      <c r="N8381" s="4">
        <v>4570</v>
      </c>
      <c r="O8381" s="4">
        <v>0</v>
      </c>
      <c r="P8381" s="4">
        <v>-119587754</v>
      </c>
      <c r="Q8381" s="4">
        <v>12514</v>
      </c>
      <c r="R8381" s="4" t="b">
        <f t="shared" si="219"/>
        <v>0</v>
      </c>
      <c r="S8381" s="4">
        <v>0</v>
      </c>
    </row>
    <row r="8382" spans="1:19" ht="14.25" customHeight="1">
      <c r="A8382" s="4" t="s">
        <v>4782</v>
      </c>
      <c r="B8382" s="5"/>
      <c r="C8382" s="4">
        <v>0</v>
      </c>
      <c r="E8382" s="4" t="b">
        <f t="shared" si="216"/>
        <v>0</v>
      </c>
      <c r="F8382" s="4">
        <v>0</v>
      </c>
      <c r="G8382" s="4">
        <v>0</v>
      </c>
      <c r="H8382" s="6">
        <v>44176</v>
      </c>
      <c r="I8382" s="4" t="s">
        <v>4783</v>
      </c>
      <c r="J8382" s="4" t="s">
        <v>40</v>
      </c>
      <c r="K8382" s="4">
        <v>14302</v>
      </c>
      <c r="L8382" s="4">
        <v>0</v>
      </c>
      <c r="M8382" s="4">
        <v>0</v>
      </c>
      <c r="N8382" s="4">
        <v>2345</v>
      </c>
      <c r="O8382" s="4">
        <v>0</v>
      </c>
      <c r="P8382" s="4">
        <v>-119585409</v>
      </c>
      <c r="Q8382" s="4">
        <v>12515</v>
      </c>
      <c r="R8382" s="4" t="b">
        <f t="shared" si="219"/>
        <v>0</v>
      </c>
      <c r="S8382" s="4">
        <v>0</v>
      </c>
    </row>
    <row r="8383" spans="1:19" ht="14.25" customHeight="1">
      <c r="A8383" s="4" t="s">
        <v>4782</v>
      </c>
      <c r="B8383" s="5"/>
      <c r="C8383" s="4">
        <v>0</v>
      </c>
      <c r="E8383" s="4" t="b">
        <f t="shared" si="216"/>
        <v>0</v>
      </c>
      <c r="F8383" s="4">
        <v>0</v>
      </c>
      <c r="G8383" s="4">
        <v>0</v>
      </c>
      <c r="H8383" s="6">
        <v>44195</v>
      </c>
      <c r="I8383" s="4" t="s">
        <v>4783</v>
      </c>
      <c r="J8383" s="4" t="s">
        <v>40</v>
      </c>
      <c r="K8383" s="4">
        <v>14288</v>
      </c>
      <c r="L8383" s="4">
        <v>0</v>
      </c>
      <c r="M8383" s="4">
        <v>0</v>
      </c>
      <c r="N8383" s="4">
        <v>77466</v>
      </c>
      <c r="O8383" s="4">
        <v>0</v>
      </c>
      <c r="P8383" s="4">
        <v>-119507943</v>
      </c>
      <c r="Q8383" s="4">
        <v>12516</v>
      </c>
      <c r="R8383" s="4" t="b">
        <f t="shared" si="219"/>
        <v>0</v>
      </c>
      <c r="S8383" s="4">
        <v>0</v>
      </c>
    </row>
    <row r="8384" spans="1:19" ht="14.25" customHeight="1">
      <c r="A8384" s="4" t="s">
        <v>4782</v>
      </c>
      <c r="B8384" s="5"/>
      <c r="C8384" s="4">
        <v>0</v>
      </c>
      <c r="E8384" s="4" t="b">
        <f t="shared" si="216"/>
        <v>0</v>
      </c>
      <c r="F8384" s="4">
        <v>0</v>
      </c>
      <c r="G8384" s="4">
        <v>0</v>
      </c>
      <c r="H8384" s="6">
        <v>44195</v>
      </c>
      <c r="I8384" s="4" t="s">
        <v>4783</v>
      </c>
      <c r="J8384" s="4" t="s">
        <v>1266</v>
      </c>
      <c r="K8384" s="4">
        <v>585</v>
      </c>
      <c r="L8384" s="4">
        <v>0</v>
      </c>
      <c r="M8384" s="4">
        <v>0</v>
      </c>
      <c r="N8384" s="4">
        <v>1442046</v>
      </c>
      <c r="O8384" s="4">
        <v>0</v>
      </c>
      <c r="P8384" s="4">
        <v>-118065897</v>
      </c>
      <c r="Q8384" s="4">
        <v>12517</v>
      </c>
      <c r="R8384" s="4" t="b">
        <f t="shared" si="219"/>
        <v>0</v>
      </c>
      <c r="S8384" s="4">
        <v>0</v>
      </c>
    </row>
    <row r="8385" spans="1:19" ht="14.25" customHeight="1">
      <c r="A8385" s="4" t="s">
        <v>4782</v>
      </c>
      <c r="B8385" s="5" t="s">
        <v>4784</v>
      </c>
      <c r="C8385" s="4">
        <v>0</v>
      </c>
      <c r="D8385" s="4" t="s">
        <v>4784</v>
      </c>
      <c r="E8385" s="4" t="b">
        <f t="shared" si="216"/>
        <v>0</v>
      </c>
      <c r="F8385" s="4">
        <v>0</v>
      </c>
      <c r="G8385" s="4">
        <v>0</v>
      </c>
      <c r="H8385" s="3" t="s">
        <v>21</v>
      </c>
      <c r="K8385" s="4">
        <v>0</v>
      </c>
      <c r="L8385" s="4">
        <v>0</v>
      </c>
      <c r="M8385" s="4">
        <v>0</v>
      </c>
      <c r="N8385" s="4">
        <v>5154227</v>
      </c>
      <c r="O8385" s="4">
        <v>17169547</v>
      </c>
      <c r="P8385" s="4">
        <v>-118065897</v>
      </c>
      <c r="Q8385" s="4">
        <v>12518</v>
      </c>
      <c r="R8385" s="4" t="b">
        <f t="shared" ref="R8385:R8386" si="220">TRUE()</f>
        <v>1</v>
      </c>
      <c r="S8385" s="4">
        <v>0</v>
      </c>
    </row>
    <row r="8386" spans="1:19" ht="14.25" customHeight="1">
      <c r="A8386" s="4" t="s">
        <v>4785</v>
      </c>
      <c r="B8386" s="5" t="s">
        <v>4786</v>
      </c>
      <c r="C8386" s="4">
        <v>0</v>
      </c>
      <c r="D8386" s="4" t="s">
        <v>4786</v>
      </c>
      <c r="E8386" s="4" t="b">
        <f>TRUE()</f>
        <v>1</v>
      </c>
      <c r="F8386" s="4">
        <v>-898</v>
      </c>
      <c r="G8386" s="4">
        <v>0</v>
      </c>
      <c r="H8386" s="3" t="s">
        <v>21</v>
      </c>
      <c r="K8386" s="4">
        <v>0</v>
      </c>
      <c r="L8386" s="4">
        <v>0</v>
      </c>
      <c r="M8386" s="4">
        <v>0</v>
      </c>
      <c r="N8386" s="4">
        <v>0</v>
      </c>
      <c r="O8386" s="4">
        <v>0</v>
      </c>
      <c r="P8386" s="4">
        <v>-898</v>
      </c>
      <c r="Q8386" s="4">
        <v>12533</v>
      </c>
      <c r="R8386" s="4" t="b">
        <f t="shared" si="220"/>
        <v>1</v>
      </c>
      <c r="S8386" s="4">
        <v>0</v>
      </c>
    </row>
    <row r="8387" spans="1:19" ht="14.25" customHeight="1">
      <c r="A8387" s="4" t="s">
        <v>4785</v>
      </c>
      <c r="B8387" s="5" t="s">
        <v>468</v>
      </c>
      <c r="C8387" s="4">
        <v>0</v>
      </c>
      <c r="D8387" s="4" t="s">
        <v>468</v>
      </c>
      <c r="E8387" s="4" t="b">
        <f t="shared" ref="E8387:E8393" si="221">FALSE()</f>
        <v>0</v>
      </c>
      <c r="F8387" s="4">
        <v>-898</v>
      </c>
      <c r="G8387" s="4">
        <v>5102</v>
      </c>
      <c r="H8387" s="3" t="s">
        <v>21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  <c r="P8387" s="4">
        <v>-898</v>
      </c>
      <c r="Q8387" s="4">
        <v>12538</v>
      </c>
      <c r="R8387" s="4" t="b">
        <f t="shared" ref="R8387:R8388" si="222">FALSE()</f>
        <v>0</v>
      </c>
      <c r="S8387" s="4">
        <v>0</v>
      </c>
    </row>
    <row r="8388" spans="1:19" ht="14.25" customHeight="1">
      <c r="A8388" s="4" t="s">
        <v>4785</v>
      </c>
      <c r="B8388" s="5" t="s">
        <v>4787</v>
      </c>
      <c r="C8388" s="4">
        <v>0</v>
      </c>
      <c r="D8388" s="4" t="s">
        <v>4787</v>
      </c>
      <c r="E8388" s="4" t="b">
        <f t="shared" si="221"/>
        <v>0</v>
      </c>
      <c r="F8388" s="4">
        <v>0</v>
      </c>
      <c r="G8388" s="4">
        <v>5102</v>
      </c>
      <c r="H8388" s="3" t="s">
        <v>21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  <c r="P8388" s="4">
        <v>-898</v>
      </c>
      <c r="Q8388" s="4">
        <v>12539</v>
      </c>
      <c r="R8388" s="4" t="b">
        <f t="shared" si="222"/>
        <v>0</v>
      </c>
      <c r="S8388" s="4">
        <v>0</v>
      </c>
    </row>
    <row r="8389" spans="1:19" ht="14.25" customHeight="1">
      <c r="A8389" s="4" t="s">
        <v>4785</v>
      </c>
      <c r="B8389" s="5" t="s">
        <v>4788</v>
      </c>
      <c r="C8389" s="4">
        <v>0</v>
      </c>
      <c r="D8389" s="4" t="s">
        <v>4788</v>
      </c>
      <c r="E8389" s="4" t="b">
        <f t="shared" si="221"/>
        <v>0</v>
      </c>
      <c r="F8389" s="4">
        <v>0</v>
      </c>
      <c r="G8389" s="4">
        <v>0</v>
      </c>
      <c r="H8389" s="3" t="s">
        <v>21</v>
      </c>
      <c r="K8389" s="4">
        <v>0</v>
      </c>
      <c r="L8389" s="4">
        <v>0</v>
      </c>
      <c r="M8389" s="4">
        <v>0</v>
      </c>
      <c r="N8389" s="4">
        <v>0</v>
      </c>
      <c r="O8389" s="4">
        <v>0</v>
      </c>
      <c r="P8389" s="4">
        <v>-898</v>
      </c>
      <c r="Q8389" s="4">
        <v>12550</v>
      </c>
      <c r="R8389" s="4" t="b">
        <f>TRUE()</f>
        <v>1</v>
      </c>
      <c r="S8389" s="4">
        <v>0</v>
      </c>
    </row>
    <row r="8390" spans="1:19" ht="14.25" customHeight="1">
      <c r="A8390" s="4" t="s">
        <v>4781</v>
      </c>
      <c r="B8390" s="5" t="s">
        <v>4789</v>
      </c>
      <c r="C8390" s="4">
        <v>0</v>
      </c>
      <c r="D8390" s="4" t="s">
        <v>4789</v>
      </c>
      <c r="E8390" s="4" t="b">
        <f t="shared" si="221"/>
        <v>0</v>
      </c>
      <c r="F8390" s="4">
        <v>0</v>
      </c>
      <c r="G8390" s="4">
        <v>0</v>
      </c>
      <c r="H8390" s="3" t="s">
        <v>21</v>
      </c>
      <c r="K8390" s="4">
        <v>0</v>
      </c>
      <c r="L8390" s="4">
        <v>0</v>
      </c>
      <c r="M8390" s="4">
        <v>0</v>
      </c>
      <c r="N8390" s="4">
        <v>5154227</v>
      </c>
      <c r="O8390" s="4">
        <v>17169547</v>
      </c>
      <c r="P8390" s="4">
        <v>-118066795</v>
      </c>
      <c r="Q8390" s="4">
        <v>12551</v>
      </c>
      <c r="R8390" s="4" t="b">
        <f>FALSE()</f>
        <v>0</v>
      </c>
      <c r="S8390" s="4">
        <v>0</v>
      </c>
    </row>
    <row r="8391" spans="1:19" ht="14.25" customHeight="1">
      <c r="A8391" s="4" t="s">
        <v>4780</v>
      </c>
      <c r="B8391" s="5" t="s">
        <v>4790</v>
      </c>
      <c r="C8391" s="4">
        <v>0</v>
      </c>
      <c r="D8391" s="4" t="s">
        <v>4790</v>
      </c>
      <c r="E8391" s="4" t="b">
        <f t="shared" si="221"/>
        <v>0</v>
      </c>
      <c r="F8391" s="4">
        <v>0</v>
      </c>
      <c r="G8391" s="4">
        <v>0</v>
      </c>
      <c r="H8391" s="3" t="s">
        <v>21</v>
      </c>
      <c r="K8391" s="4">
        <v>0</v>
      </c>
      <c r="L8391" s="4">
        <v>0</v>
      </c>
      <c r="M8391" s="4">
        <v>0</v>
      </c>
      <c r="N8391" s="4">
        <v>5154227</v>
      </c>
      <c r="O8391" s="4">
        <v>17169547</v>
      </c>
      <c r="P8391" s="4">
        <v>-118066795</v>
      </c>
      <c r="Q8391" s="4">
        <v>12552</v>
      </c>
      <c r="R8391" s="4" t="b">
        <f t="shared" ref="R8391:R8393" si="223">TRUE()</f>
        <v>1</v>
      </c>
      <c r="S8391" s="4">
        <v>0</v>
      </c>
    </row>
    <row r="8392" spans="1:19" ht="14.25" customHeight="1">
      <c r="A8392" s="4" t="s">
        <v>4778</v>
      </c>
      <c r="B8392" s="5" t="s">
        <v>4791</v>
      </c>
      <c r="C8392" s="4">
        <v>0</v>
      </c>
      <c r="D8392" s="4" t="s">
        <v>4791</v>
      </c>
      <c r="E8392" s="4" t="b">
        <f t="shared" si="221"/>
        <v>0</v>
      </c>
      <c r="F8392" s="4">
        <v>0</v>
      </c>
      <c r="G8392" s="4">
        <v>0</v>
      </c>
      <c r="H8392" s="3" t="s">
        <v>21</v>
      </c>
      <c r="K8392" s="4">
        <v>0</v>
      </c>
      <c r="L8392" s="4">
        <v>0</v>
      </c>
      <c r="M8392" s="4">
        <v>0</v>
      </c>
      <c r="N8392" s="4">
        <v>5154227</v>
      </c>
      <c r="O8392" s="4">
        <v>17169547</v>
      </c>
      <c r="P8392" s="4">
        <v>-118066795</v>
      </c>
      <c r="Q8392" s="4">
        <v>12553</v>
      </c>
      <c r="R8392" s="4" t="b">
        <f t="shared" si="223"/>
        <v>1</v>
      </c>
      <c r="S8392" s="4">
        <v>0</v>
      </c>
    </row>
    <row r="8393" spans="1:19" ht="14.25" customHeight="1">
      <c r="A8393" s="4" t="s">
        <v>4518</v>
      </c>
      <c r="B8393" s="5" t="s">
        <v>4792</v>
      </c>
      <c r="C8393" s="4">
        <v>0</v>
      </c>
      <c r="D8393" s="4" t="s">
        <v>4792</v>
      </c>
      <c r="E8393" s="4" t="b">
        <f t="shared" si="221"/>
        <v>0</v>
      </c>
      <c r="F8393" s="4">
        <v>0</v>
      </c>
      <c r="G8393" s="4">
        <v>0</v>
      </c>
      <c r="H8393" s="3" t="s">
        <v>21</v>
      </c>
      <c r="K8393" s="4">
        <v>0</v>
      </c>
      <c r="L8393" s="4">
        <v>0</v>
      </c>
      <c r="M8393" s="4">
        <v>0</v>
      </c>
      <c r="N8393" s="4">
        <v>22323774</v>
      </c>
      <c r="O8393" s="4">
        <v>22323774</v>
      </c>
      <c r="P8393" s="4">
        <v>0</v>
      </c>
      <c r="Q8393" s="4">
        <v>12554</v>
      </c>
      <c r="R8393" s="4" t="b">
        <f t="shared" si="223"/>
        <v>1</v>
      </c>
      <c r="S8393" s="4">
        <v>0</v>
      </c>
    </row>
  </sheetData>
  <pageMargins left="0.74791666666666701" right="0.74791666666666701" top="0.98402777777777795" bottom="0.9840277777777779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3F7BC-C882-4D42-8269-8A2EBDF7E589}">
  <dimension ref="A1:S8393"/>
  <sheetViews>
    <sheetView topLeftCell="A25" workbookViewId="0">
      <selection sqref="A1:XFD1048576"/>
    </sheetView>
  </sheetViews>
  <sheetFormatPr baseColWidth="10" defaultRowHeight="12.75"/>
  <cols>
    <col min="1" max="1" width="9.42578125" bestFit="1" customWidth="1"/>
    <col min="2" max="2" width="37.7109375" bestFit="1" customWidth="1"/>
    <col min="3" max="3" width="9.28515625" bestFit="1" customWidth="1"/>
    <col min="4" max="4" width="37.7109375" bestFit="1" customWidth="1"/>
    <col min="5" max="5" width="12.7109375" bestFit="1" customWidth="1"/>
    <col min="6" max="6" width="12.5703125" bestFit="1" customWidth="1"/>
    <col min="7" max="7" width="11" bestFit="1" customWidth="1"/>
    <col min="8" max="8" width="8.28515625" bestFit="1" customWidth="1"/>
    <col min="9" max="9" width="69" bestFit="1" customWidth="1"/>
    <col min="10" max="10" width="7.7109375" bestFit="1" customWidth="1"/>
    <col min="11" max="11" width="10.5703125" bestFit="1" customWidth="1"/>
    <col min="12" max="13" width="12" bestFit="1" customWidth="1"/>
    <col min="14" max="15" width="10" bestFit="1" customWidth="1"/>
    <col min="16" max="16" width="12.5703125" bestFit="1" customWidth="1"/>
    <col min="17" max="17" width="11.28515625" bestFit="1" customWidth="1"/>
    <col min="18" max="18" width="12.7109375" bestFit="1" customWidth="1"/>
    <col min="19" max="19" width="11.28515625" bestFit="1" customWidth="1"/>
  </cols>
  <sheetData>
    <row r="1" spans="1:19">
      <c r="A1" s="12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</row>
    <row r="2" spans="1:19">
      <c r="A2" s="12">
        <v>1</v>
      </c>
      <c r="B2" s="12" t="s">
        <v>4795</v>
      </c>
      <c r="C2" s="12" t="s">
        <v>4796</v>
      </c>
      <c r="D2" s="12" t="s">
        <v>4797</v>
      </c>
      <c r="E2" s="12" t="b">
        <v>0</v>
      </c>
      <c r="F2" s="12">
        <v>118719246.68000001</v>
      </c>
      <c r="G2" s="12">
        <v>0</v>
      </c>
      <c r="H2" s="12" t="s">
        <v>21</v>
      </c>
      <c r="I2" s="12"/>
      <c r="J2" s="12"/>
      <c r="K2" s="12">
        <v>0</v>
      </c>
      <c r="L2" s="12">
        <v>1247073662.22</v>
      </c>
      <c r="M2" s="12">
        <v>1230666921.6800001</v>
      </c>
      <c r="N2" s="12">
        <v>0</v>
      </c>
      <c r="O2" s="12">
        <v>0</v>
      </c>
      <c r="P2" s="12">
        <v>118719246.68000001</v>
      </c>
      <c r="Q2" s="12">
        <v>1</v>
      </c>
      <c r="R2" s="12" t="b">
        <v>1</v>
      </c>
      <c r="S2" s="12">
        <v>0</v>
      </c>
    </row>
    <row r="3" spans="1:19">
      <c r="A3" s="12">
        <v>11</v>
      </c>
      <c r="B3" s="12" t="s">
        <v>4798</v>
      </c>
      <c r="C3" s="12" t="s">
        <v>2890</v>
      </c>
      <c r="D3" s="12" t="s">
        <v>4797</v>
      </c>
      <c r="E3" s="12" t="b">
        <v>0</v>
      </c>
      <c r="F3" s="12">
        <v>34076013.68</v>
      </c>
      <c r="G3" s="12">
        <v>0</v>
      </c>
      <c r="H3" s="12" t="s">
        <v>21</v>
      </c>
      <c r="I3" s="12"/>
      <c r="J3" s="12"/>
      <c r="K3" s="12">
        <v>0</v>
      </c>
      <c r="L3" s="12">
        <v>798906086.22000003</v>
      </c>
      <c r="M3" s="12">
        <v>789267717.67999995</v>
      </c>
      <c r="N3" s="12">
        <v>0</v>
      </c>
      <c r="O3" s="12">
        <v>0</v>
      </c>
      <c r="P3" s="12">
        <v>34076013.68</v>
      </c>
      <c r="Q3" s="12">
        <v>2</v>
      </c>
      <c r="R3" s="12" t="b">
        <v>1</v>
      </c>
      <c r="S3" s="12">
        <v>0</v>
      </c>
    </row>
    <row r="4" spans="1:19">
      <c r="A4" s="12">
        <v>1105</v>
      </c>
      <c r="B4" s="12" t="s">
        <v>4799</v>
      </c>
      <c r="C4" s="12" t="s">
        <v>2436</v>
      </c>
      <c r="D4" s="12" t="s">
        <v>4797</v>
      </c>
      <c r="E4" s="12" t="b">
        <v>0</v>
      </c>
      <c r="F4" s="12">
        <v>600000</v>
      </c>
      <c r="G4" s="12">
        <v>0</v>
      </c>
      <c r="H4" s="12" t="s">
        <v>21</v>
      </c>
      <c r="I4" s="12"/>
      <c r="J4" s="12"/>
      <c r="K4" s="12">
        <v>0</v>
      </c>
      <c r="L4" s="12">
        <v>0</v>
      </c>
      <c r="M4" s="12">
        <v>0</v>
      </c>
      <c r="N4" s="12">
        <v>0</v>
      </c>
      <c r="O4" s="12">
        <v>0</v>
      </c>
      <c r="P4" s="12">
        <v>600000</v>
      </c>
      <c r="Q4" s="12">
        <v>3</v>
      </c>
      <c r="R4" s="12" t="b">
        <v>1</v>
      </c>
      <c r="S4" s="12">
        <v>0</v>
      </c>
    </row>
    <row r="5" spans="1:19">
      <c r="A5" s="12">
        <v>110510</v>
      </c>
      <c r="B5" s="12" t="s">
        <v>4800</v>
      </c>
      <c r="C5" s="12" t="s">
        <v>4797</v>
      </c>
      <c r="D5" s="12" t="s">
        <v>4797</v>
      </c>
      <c r="E5" s="12" t="b">
        <v>0</v>
      </c>
      <c r="F5" s="12">
        <v>600000</v>
      </c>
      <c r="G5" s="12">
        <v>0</v>
      </c>
      <c r="H5" s="12" t="s">
        <v>21</v>
      </c>
      <c r="I5" s="12"/>
      <c r="J5" s="12"/>
      <c r="K5" s="12">
        <v>0</v>
      </c>
      <c r="L5" s="12">
        <v>0</v>
      </c>
      <c r="M5" s="12">
        <v>0</v>
      </c>
      <c r="N5" s="12">
        <v>0</v>
      </c>
      <c r="O5" s="12">
        <v>0</v>
      </c>
      <c r="P5" s="12">
        <v>600000</v>
      </c>
      <c r="Q5" s="12">
        <v>9</v>
      </c>
      <c r="R5" s="12" t="b">
        <v>1</v>
      </c>
      <c r="S5" s="12">
        <v>0</v>
      </c>
    </row>
    <row r="6" spans="1:19">
      <c r="A6" s="12">
        <v>110510</v>
      </c>
      <c r="B6" s="12" t="s">
        <v>28</v>
      </c>
      <c r="C6" s="12" t="s">
        <v>4797</v>
      </c>
      <c r="D6" s="12" t="s">
        <v>4797</v>
      </c>
      <c r="E6" s="12" t="b">
        <v>0</v>
      </c>
      <c r="F6" s="12">
        <v>0</v>
      </c>
      <c r="G6" s="12">
        <v>0</v>
      </c>
      <c r="H6" s="12" t="s">
        <v>21</v>
      </c>
      <c r="I6" s="12"/>
      <c r="J6" s="12"/>
      <c r="K6" s="12">
        <v>0</v>
      </c>
      <c r="L6" s="12">
        <v>0</v>
      </c>
      <c r="M6" s="12">
        <v>0</v>
      </c>
      <c r="N6" s="12">
        <v>0</v>
      </c>
      <c r="O6" s="12">
        <v>0</v>
      </c>
      <c r="P6" s="12">
        <v>600000</v>
      </c>
      <c r="Q6" s="12">
        <v>10</v>
      </c>
      <c r="R6" s="12" t="b">
        <v>1</v>
      </c>
      <c r="S6" s="12">
        <v>0</v>
      </c>
    </row>
    <row r="7" spans="1:19">
      <c r="A7" s="12">
        <v>1105</v>
      </c>
      <c r="B7" s="12" t="s">
        <v>29</v>
      </c>
      <c r="C7" s="12" t="s">
        <v>4797</v>
      </c>
      <c r="D7" s="12" t="s">
        <v>4797</v>
      </c>
      <c r="E7" s="12" t="b">
        <v>0</v>
      </c>
      <c r="F7" s="12">
        <v>0</v>
      </c>
      <c r="G7" s="12">
        <v>0</v>
      </c>
      <c r="H7" s="12" t="s">
        <v>21</v>
      </c>
      <c r="I7" s="12"/>
      <c r="J7" s="12"/>
      <c r="K7" s="12">
        <v>0</v>
      </c>
      <c r="L7" s="12">
        <v>0</v>
      </c>
      <c r="M7" s="12">
        <v>0</v>
      </c>
      <c r="N7" s="12">
        <v>0</v>
      </c>
      <c r="O7" s="12">
        <v>0</v>
      </c>
      <c r="P7" s="12">
        <v>600000</v>
      </c>
      <c r="Q7" s="12">
        <v>11</v>
      </c>
      <c r="R7" s="12" t="b">
        <v>1</v>
      </c>
      <c r="S7" s="12">
        <v>0</v>
      </c>
    </row>
    <row r="8" spans="1:19">
      <c r="A8" s="12">
        <v>1110</v>
      </c>
      <c r="B8" s="12" t="s">
        <v>4801</v>
      </c>
      <c r="C8" s="12" t="s">
        <v>19</v>
      </c>
      <c r="D8" s="12" t="s">
        <v>4797</v>
      </c>
      <c r="E8" s="12" t="b">
        <v>0</v>
      </c>
      <c r="F8" s="12">
        <v>13030655.35</v>
      </c>
      <c r="G8" s="12">
        <v>0</v>
      </c>
      <c r="H8" s="12" t="s">
        <v>21</v>
      </c>
      <c r="I8" s="12"/>
      <c r="J8" s="12"/>
      <c r="K8" s="12">
        <v>0</v>
      </c>
      <c r="L8" s="12">
        <v>794674097.03999996</v>
      </c>
      <c r="M8" s="12">
        <v>789267717.67999995</v>
      </c>
      <c r="N8" s="12">
        <v>0</v>
      </c>
      <c r="O8" s="12">
        <v>0</v>
      </c>
      <c r="P8" s="12">
        <v>13030655.35</v>
      </c>
      <c r="Q8" s="12">
        <v>13</v>
      </c>
      <c r="R8" s="12" t="b">
        <v>1</v>
      </c>
      <c r="S8" s="12">
        <v>0</v>
      </c>
    </row>
    <row r="9" spans="1:19">
      <c r="A9" s="12">
        <v>111005</v>
      </c>
      <c r="B9" s="12" t="s">
        <v>4802</v>
      </c>
      <c r="C9" s="12" t="s">
        <v>2436</v>
      </c>
      <c r="D9" s="12" t="s">
        <v>4797</v>
      </c>
      <c r="E9" s="12" t="b">
        <v>0</v>
      </c>
      <c r="F9" s="12">
        <v>13030655.35</v>
      </c>
      <c r="G9" s="12">
        <v>0</v>
      </c>
      <c r="H9" s="12" t="s">
        <v>21</v>
      </c>
      <c r="I9" s="12"/>
      <c r="J9" s="12"/>
      <c r="K9" s="12">
        <v>0</v>
      </c>
      <c r="L9" s="12">
        <v>794674097.03999996</v>
      </c>
      <c r="M9" s="12">
        <v>789267717.67999995</v>
      </c>
      <c r="N9" s="12">
        <v>0</v>
      </c>
      <c r="O9" s="12">
        <v>0</v>
      </c>
      <c r="P9" s="12">
        <v>13030655.35</v>
      </c>
      <c r="Q9" s="12">
        <v>14</v>
      </c>
      <c r="R9" s="12" t="b">
        <v>0</v>
      </c>
      <c r="S9" s="12">
        <v>0</v>
      </c>
    </row>
    <row r="10" spans="1:19">
      <c r="A10" s="12">
        <v>11100501</v>
      </c>
      <c r="B10" s="12" t="s">
        <v>4803</v>
      </c>
      <c r="C10" s="12" t="s">
        <v>4797</v>
      </c>
      <c r="D10" s="12" t="s">
        <v>4797</v>
      </c>
      <c r="E10" s="12" t="b">
        <v>1</v>
      </c>
      <c r="F10" s="12">
        <v>13030655.35</v>
      </c>
      <c r="G10" s="12">
        <v>0</v>
      </c>
      <c r="H10" s="12" t="s">
        <v>21</v>
      </c>
      <c r="I10" s="12"/>
      <c r="J10" s="12"/>
      <c r="K10" s="12">
        <v>0</v>
      </c>
      <c r="L10" s="12">
        <v>204796607.93000001</v>
      </c>
      <c r="M10" s="12">
        <v>202093418.25</v>
      </c>
      <c r="N10" s="12">
        <v>0</v>
      </c>
      <c r="O10" s="12">
        <v>0</v>
      </c>
      <c r="P10" s="12">
        <v>13030655.35</v>
      </c>
      <c r="Q10" s="12">
        <v>16</v>
      </c>
      <c r="R10" s="12" t="b">
        <v>1</v>
      </c>
      <c r="S10" s="12">
        <v>0</v>
      </c>
    </row>
    <row r="11" spans="1:19">
      <c r="A11">
        <v>11100501</v>
      </c>
      <c r="B11" s="12" t="s">
        <v>4804</v>
      </c>
      <c r="C11" s="12" t="s">
        <v>4797</v>
      </c>
      <c r="D11" s="12" t="s">
        <v>4797</v>
      </c>
      <c r="E11" t="b">
        <v>0</v>
      </c>
      <c r="F11">
        <v>5295000</v>
      </c>
      <c r="G11">
        <v>999</v>
      </c>
      <c r="H11" t="s">
        <v>21</v>
      </c>
      <c r="I11" s="12"/>
      <c r="K11">
        <v>0</v>
      </c>
      <c r="L11">
        <v>0</v>
      </c>
      <c r="M11">
        <v>0</v>
      </c>
      <c r="N11">
        <v>0</v>
      </c>
      <c r="O11">
        <v>0</v>
      </c>
      <c r="P11">
        <v>5295000</v>
      </c>
      <c r="Q11">
        <v>17</v>
      </c>
      <c r="R11" t="b">
        <v>0</v>
      </c>
      <c r="S11">
        <v>0</v>
      </c>
    </row>
    <row r="12" spans="1:19">
      <c r="A12">
        <v>11100501</v>
      </c>
      <c r="B12" s="12" t="s">
        <v>37</v>
      </c>
      <c r="C12" s="12" t="s">
        <v>4797</v>
      </c>
      <c r="D12" s="12" t="s">
        <v>4797</v>
      </c>
      <c r="E12" t="b">
        <v>0</v>
      </c>
      <c r="F12">
        <v>0</v>
      </c>
      <c r="G12">
        <v>999</v>
      </c>
      <c r="H12" t="s">
        <v>21</v>
      </c>
      <c r="I12" s="12"/>
      <c r="K12">
        <v>0</v>
      </c>
      <c r="L12">
        <v>0</v>
      </c>
      <c r="M12">
        <v>0</v>
      </c>
      <c r="N12">
        <v>0</v>
      </c>
      <c r="O12">
        <v>0</v>
      </c>
      <c r="P12">
        <v>5295000</v>
      </c>
      <c r="Q12">
        <v>18</v>
      </c>
      <c r="R12" t="b">
        <v>0</v>
      </c>
      <c r="S12">
        <v>0</v>
      </c>
    </row>
    <row r="13" spans="1:19">
      <c r="A13">
        <v>11100501</v>
      </c>
      <c r="B13" s="12" t="s">
        <v>4805</v>
      </c>
      <c r="C13" s="12" t="s">
        <v>4797</v>
      </c>
      <c r="D13" s="12" t="s">
        <v>4805</v>
      </c>
      <c r="E13" t="b">
        <v>0</v>
      </c>
      <c r="F13">
        <v>5184300</v>
      </c>
      <c r="G13">
        <v>1101</v>
      </c>
      <c r="H13" t="s">
        <v>21</v>
      </c>
      <c r="I13" s="12"/>
      <c r="K13">
        <v>0</v>
      </c>
      <c r="L13">
        <v>2675000</v>
      </c>
      <c r="M13">
        <v>0</v>
      </c>
      <c r="N13">
        <v>0</v>
      </c>
      <c r="O13">
        <v>0</v>
      </c>
      <c r="P13">
        <v>5184300</v>
      </c>
      <c r="Q13">
        <v>19</v>
      </c>
      <c r="R13" t="b">
        <v>0</v>
      </c>
      <c r="S13">
        <v>0</v>
      </c>
    </row>
    <row r="14" spans="1:19">
      <c r="A14">
        <v>11100501</v>
      </c>
      <c r="B14" s="12"/>
      <c r="C14" s="12" t="s">
        <v>4797</v>
      </c>
      <c r="D14" s="12" t="s">
        <v>4805</v>
      </c>
      <c r="E14" t="b">
        <v>0</v>
      </c>
      <c r="F14">
        <v>0</v>
      </c>
      <c r="G14">
        <v>1101</v>
      </c>
      <c r="H14">
        <v>43858</v>
      </c>
      <c r="I14" s="12" t="s">
        <v>4806</v>
      </c>
      <c r="J14">
        <v>1</v>
      </c>
      <c r="K14">
        <v>13529</v>
      </c>
      <c r="L14">
        <v>0</v>
      </c>
      <c r="M14">
        <v>0</v>
      </c>
      <c r="N14">
        <v>233000</v>
      </c>
      <c r="O14">
        <v>0</v>
      </c>
      <c r="P14">
        <v>5417300</v>
      </c>
      <c r="Q14">
        <v>20</v>
      </c>
      <c r="R14" t="b">
        <v>0</v>
      </c>
      <c r="S14">
        <v>0</v>
      </c>
    </row>
    <row r="15" spans="1:19">
      <c r="A15">
        <v>11100501</v>
      </c>
      <c r="B15" s="12"/>
      <c r="C15" s="12" t="s">
        <v>4797</v>
      </c>
      <c r="D15" s="12" t="s">
        <v>4805</v>
      </c>
      <c r="E15" t="b">
        <v>0</v>
      </c>
      <c r="F15">
        <v>0</v>
      </c>
      <c r="G15">
        <v>1101</v>
      </c>
      <c r="H15">
        <v>43872</v>
      </c>
      <c r="I15" s="12" t="s">
        <v>4806</v>
      </c>
      <c r="J15">
        <v>1</v>
      </c>
      <c r="K15">
        <v>13570</v>
      </c>
      <c r="L15">
        <v>0</v>
      </c>
      <c r="M15">
        <v>0</v>
      </c>
      <c r="N15">
        <v>222000</v>
      </c>
      <c r="O15">
        <v>0</v>
      </c>
      <c r="P15">
        <v>5639300</v>
      </c>
      <c r="Q15">
        <v>21</v>
      </c>
      <c r="R15" t="b">
        <v>0</v>
      </c>
      <c r="S15">
        <v>0</v>
      </c>
    </row>
    <row r="16" spans="1:19">
      <c r="A16">
        <v>11100501</v>
      </c>
      <c r="B16" s="12"/>
      <c r="C16" s="12" t="s">
        <v>4797</v>
      </c>
      <c r="D16" s="12" t="s">
        <v>4805</v>
      </c>
      <c r="E16" t="b">
        <v>0</v>
      </c>
      <c r="F16">
        <v>0</v>
      </c>
      <c r="G16">
        <v>1101</v>
      </c>
      <c r="H16">
        <v>43901</v>
      </c>
      <c r="I16" s="12" t="s">
        <v>4807</v>
      </c>
      <c r="J16">
        <v>1</v>
      </c>
      <c r="K16">
        <v>13647</v>
      </c>
      <c r="L16">
        <v>0</v>
      </c>
      <c r="M16">
        <v>0</v>
      </c>
      <c r="N16">
        <v>222000</v>
      </c>
      <c r="O16">
        <v>0</v>
      </c>
      <c r="P16">
        <v>5861300</v>
      </c>
      <c r="Q16">
        <v>22</v>
      </c>
      <c r="R16" t="b">
        <v>0</v>
      </c>
      <c r="S16">
        <v>0</v>
      </c>
    </row>
    <row r="17" spans="1:19">
      <c r="A17">
        <v>11100501</v>
      </c>
      <c r="B17" s="12"/>
      <c r="C17" s="12" t="s">
        <v>4797</v>
      </c>
      <c r="D17" s="12" t="s">
        <v>4805</v>
      </c>
      <c r="E17" t="b">
        <v>0</v>
      </c>
      <c r="F17">
        <v>0</v>
      </c>
      <c r="G17">
        <v>1101</v>
      </c>
      <c r="H17">
        <v>43927</v>
      </c>
      <c r="I17" s="12" t="s">
        <v>4808</v>
      </c>
      <c r="J17">
        <v>1</v>
      </c>
      <c r="K17">
        <v>13689</v>
      </c>
      <c r="L17">
        <v>0</v>
      </c>
      <c r="M17">
        <v>0</v>
      </c>
      <c r="N17">
        <v>222000</v>
      </c>
      <c r="O17">
        <v>0</v>
      </c>
      <c r="P17">
        <v>6083300</v>
      </c>
      <c r="Q17">
        <v>23</v>
      </c>
      <c r="R17" t="b">
        <v>0</v>
      </c>
      <c r="S17">
        <v>0</v>
      </c>
    </row>
    <row r="18" spans="1:19">
      <c r="A18">
        <v>11100501</v>
      </c>
      <c r="B18" s="12"/>
      <c r="C18" s="12" t="s">
        <v>4797</v>
      </c>
      <c r="D18" s="12" t="s">
        <v>4805</v>
      </c>
      <c r="E18" t="b">
        <v>0</v>
      </c>
      <c r="F18">
        <v>0</v>
      </c>
      <c r="G18">
        <v>1101</v>
      </c>
      <c r="H18">
        <v>43962</v>
      </c>
      <c r="I18" s="12" t="s">
        <v>4809</v>
      </c>
      <c r="J18">
        <v>1</v>
      </c>
      <c r="K18">
        <v>13756</v>
      </c>
      <c r="L18">
        <v>0</v>
      </c>
      <c r="M18">
        <v>0</v>
      </c>
      <c r="N18">
        <v>222000</v>
      </c>
      <c r="O18">
        <v>0</v>
      </c>
      <c r="P18">
        <v>6305300</v>
      </c>
      <c r="Q18">
        <v>24</v>
      </c>
      <c r="R18" t="b">
        <v>0</v>
      </c>
      <c r="S18">
        <v>0</v>
      </c>
    </row>
    <row r="19" spans="1:19">
      <c r="A19">
        <v>11100501</v>
      </c>
      <c r="B19" s="12"/>
      <c r="C19" s="12" t="s">
        <v>4797</v>
      </c>
      <c r="D19" s="12" t="s">
        <v>4805</v>
      </c>
      <c r="E19" t="b">
        <v>0</v>
      </c>
      <c r="F19">
        <v>0</v>
      </c>
      <c r="G19">
        <v>1101</v>
      </c>
      <c r="H19">
        <v>43991</v>
      </c>
      <c r="I19" s="12" t="s">
        <v>4810</v>
      </c>
      <c r="J19">
        <v>1</v>
      </c>
      <c r="K19">
        <v>13824</v>
      </c>
      <c r="L19">
        <v>0</v>
      </c>
      <c r="M19">
        <v>0</v>
      </c>
      <c r="N19">
        <v>222000</v>
      </c>
      <c r="O19">
        <v>0</v>
      </c>
      <c r="P19">
        <v>6527300</v>
      </c>
      <c r="Q19">
        <v>25</v>
      </c>
      <c r="R19" t="b">
        <v>0</v>
      </c>
      <c r="S19">
        <v>0</v>
      </c>
    </row>
    <row r="20" spans="1:19">
      <c r="A20">
        <v>11100501</v>
      </c>
      <c r="B20" s="12"/>
      <c r="C20" s="12" t="s">
        <v>4797</v>
      </c>
      <c r="D20" s="12" t="s">
        <v>4805</v>
      </c>
      <c r="E20" t="b">
        <v>0</v>
      </c>
      <c r="F20">
        <v>0</v>
      </c>
      <c r="G20">
        <v>1101</v>
      </c>
      <c r="H20">
        <v>44018</v>
      </c>
      <c r="I20" s="12" t="s">
        <v>4806</v>
      </c>
      <c r="J20">
        <v>1</v>
      </c>
      <c r="K20">
        <v>13883</v>
      </c>
      <c r="L20">
        <v>0</v>
      </c>
      <c r="M20">
        <v>0</v>
      </c>
      <c r="N20">
        <v>222000</v>
      </c>
      <c r="O20">
        <v>0</v>
      </c>
      <c r="P20">
        <v>6749300</v>
      </c>
      <c r="Q20">
        <v>26</v>
      </c>
      <c r="R20" t="b">
        <v>0</v>
      </c>
      <c r="S20">
        <v>0</v>
      </c>
    </row>
    <row r="21" spans="1:19">
      <c r="A21">
        <v>11100501</v>
      </c>
      <c r="B21" s="12"/>
      <c r="C21" s="12" t="s">
        <v>4797</v>
      </c>
      <c r="D21" s="12" t="s">
        <v>4805</v>
      </c>
      <c r="E21" t="b">
        <v>0</v>
      </c>
      <c r="F21">
        <v>0</v>
      </c>
      <c r="G21">
        <v>1101</v>
      </c>
      <c r="H21">
        <v>44061</v>
      </c>
      <c r="I21" s="12" t="s">
        <v>4806</v>
      </c>
      <c r="J21">
        <v>1</v>
      </c>
      <c r="K21">
        <v>13992</v>
      </c>
      <c r="L21">
        <v>0</v>
      </c>
      <c r="M21">
        <v>0</v>
      </c>
      <c r="N21">
        <v>222000</v>
      </c>
      <c r="O21">
        <v>0</v>
      </c>
      <c r="P21">
        <v>6971300</v>
      </c>
      <c r="Q21">
        <v>27</v>
      </c>
      <c r="R21" t="b">
        <v>0</v>
      </c>
      <c r="S21">
        <v>0</v>
      </c>
    </row>
    <row r="22" spans="1:19">
      <c r="A22">
        <v>11100501</v>
      </c>
      <c r="B22" s="12"/>
      <c r="C22" s="12" t="s">
        <v>4797</v>
      </c>
      <c r="D22" s="12" t="s">
        <v>4805</v>
      </c>
      <c r="E22" t="b">
        <v>0</v>
      </c>
      <c r="F22">
        <v>0</v>
      </c>
      <c r="G22">
        <v>1101</v>
      </c>
      <c r="H22">
        <v>44082</v>
      </c>
      <c r="I22" s="12" t="s">
        <v>4811</v>
      </c>
      <c r="J22">
        <v>1</v>
      </c>
      <c r="K22">
        <v>14046</v>
      </c>
      <c r="L22">
        <v>0</v>
      </c>
      <c r="M22">
        <v>0</v>
      </c>
      <c r="N22">
        <v>222000</v>
      </c>
      <c r="O22">
        <v>0</v>
      </c>
      <c r="P22">
        <v>7193300</v>
      </c>
      <c r="Q22">
        <v>28</v>
      </c>
      <c r="R22" t="b">
        <v>0</v>
      </c>
      <c r="S22">
        <v>0</v>
      </c>
    </row>
    <row r="23" spans="1:19">
      <c r="A23">
        <v>11100501</v>
      </c>
      <c r="B23" s="12"/>
      <c r="C23" s="12" t="s">
        <v>4797</v>
      </c>
      <c r="D23" s="12" t="s">
        <v>4805</v>
      </c>
      <c r="E23" t="b">
        <v>0</v>
      </c>
      <c r="F23">
        <v>0</v>
      </c>
      <c r="G23">
        <v>1101</v>
      </c>
      <c r="H23">
        <v>44105</v>
      </c>
      <c r="I23" s="12" t="s">
        <v>4812</v>
      </c>
      <c r="J23">
        <v>1</v>
      </c>
      <c r="K23">
        <v>14100</v>
      </c>
      <c r="L23">
        <v>0</v>
      </c>
      <c r="M23">
        <v>0</v>
      </c>
      <c r="N23">
        <v>222000</v>
      </c>
      <c r="O23">
        <v>0</v>
      </c>
      <c r="P23">
        <v>7415300</v>
      </c>
      <c r="Q23">
        <v>29</v>
      </c>
      <c r="R23" t="b">
        <v>0</v>
      </c>
      <c r="S23">
        <v>0</v>
      </c>
    </row>
    <row r="24" spans="1:19">
      <c r="A24">
        <v>11100501</v>
      </c>
      <c r="B24" s="12"/>
      <c r="C24" s="12" t="s">
        <v>4797</v>
      </c>
      <c r="D24" s="12" t="s">
        <v>4805</v>
      </c>
      <c r="E24" t="b">
        <v>0</v>
      </c>
      <c r="F24">
        <v>0</v>
      </c>
      <c r="G24">
        <v>1101</v>
      </c>
      <c r="H24">
        <v>44144</v>
      </c>
      <c r="I24" s="12" t="s">
        <v>4813</v>
      </c>
      <c r="J24">
        <v>1</v>
      </c>
      <c r="K24">
        <v>14179</v>
      </c>
      <c r="L24">
        <v>0</v>
      </c>
      <c r="M24">
        <v>0</v>
      </c>
      <c r="N24">
        <v>222000</v>
      </c>
      <c r="O24">
        <v>0</v>
      </c>
      <c r="P24">
        <v>7637300</v>
      </c>
      <c r="Q24">
        <v>30</v>
      </c>
      <c r="R24" t="b">
        <v>0</v>
      </c>
      <c r="S24">
        <v>0</v>
      </c>
    </row>
    <row r="25" spans="1:19">
      <c r="A25">
        <v>11100501</v>
      </c>
      <c r="B25" s="12"/>
      <c r="C25" s="12" t="s">
        <v>4797</v>
      </c>
      <c r="D25" s="12" t="s">
        <v>4805</v>
      </c>
      <c r="E25" t="b">
        <v>0</v>
      </c>
      <c r="F25">
        <v>0</v>
      </c>
      <c r="G25">
        <v>1101</v>
      </c>
      <c r="H25">
        <v>44179</v>
      </c>
      <c r="I25" s="12" t="s">
        <v>4814</v>
      </c>
      <c r="J25">
        <v>1</v>
      </c>
      <c r="K25">
        <v>14274</v>
      </c>
      <c r="L25">
        <v>0</v>
      </c>
      <c r="M25">
        <v>0</v>
      </c>
      <c r="N25">
        <v>222000</v>
      </c>
      <c r="O25">
        <v>0</v>
      </c>
      <c r="P25">
        <v>7859300</v>
      </c>
      <c r="Q25">
        <v>31</v>
      </c>
      <c r="R25" t="b">
        <v>0</v>
      </c>
      <c r="S25">
        <v>0</v>
      </c>
    </row>
    <row r="26" spans="1:19">
      <c r="A26">
        <v>11100501</v>
      </c>
      <c r="B26" s="12" t="s">
        <v>49</v>
      </c>
      <c r="C26" s="12" t="s">
        <v>4797</v>
      </c>
      <c r="D26" s="12" t="s">
        <v>49</v>
      </c>
      <c r="E26" t="b">
        <v>0</v>
      </c>
      <c r="F26">
        <v>0</v>
      </c>
      <c r="G26">
        <v>1101</v>
      </c>
      <c r="H26" t="s">
        <v>21</v>
      </c>
      <c r="I26" s="12"/>
      <c r="K26">
        <v>0</v>
      </c>
      <c r="L26">
        <v>0</v>
      </c>
      <c r="M26">
        <v>0</v>
      </c>
      <c r="N26">
        <v>2675000</v>
      </c>
      <c r="O26">
        <v>0</v>
      </c>
      <c r="P26">
        <v>7859300</v>
      </c>
      <c r="Q26">
        <v>32</v>
      </c>
      <c r="R26" t="b">
        <v>0</v>
      </c>
      <c r="S26">
        <v>0</v>
      </c>
    </row>
    <row r="27" spans="1:19">
      <c r="A27">
        <v>11100501</v>
      </c>
      <c r="B27" s="12" t="s">
        <v>4815</v>
      </c>
      <c r="C27" s="12" t="s">
        <v>4797</v>
      </c>
      <c r="D27" s="12" t="s">
        <v>4815</v>
      </c>
      <c r="E27" t="b">
        <v>0</v>
      </c>
      <c r="F27">
        <v>4626000</v>
      </c>
      <c r="G27">
        <v>1102</v>
      </c>
      <c r="H27" t="s">
        <v>21</v>
      </c>
      <c r="I27" s="12"/>
      <c r="K27">
        <v>0</v>
      </c>
      <c r="L27">
        <v>1730000</v>
      </c>
      <c r="M27">
        <v>0</v>
      </c>
      <c r="N27">
        <v>0</v>
      </c>
      <c r="O27">
        <v>0</v>
      </c>
      <c r="P27">
        <v>4626000</v>
      </c>
      <c r="Q27">
        <v>33</v>
      </c>
      <c r="R27" t="b">
        <v>0</v>
      </c>
      <c r="S27">
        <v>0</v>
      </c>
    </row>
    <row r="28" spans="1:19">
      <c r="A28">
        <v>11100501</v>
      </c>
      <c r="B28" s="12"/>
      <c r="C28" s="12" t="s">
        <v>4797</v>
      </c>
      <c r="D28" s="12" t="s">
        <v>4815</v>
      </c>
      <c r="E28" t="b">
        <v>0</v>
      </c>
      <c r="F28">
        <v>0</v>
      </c>
      <c r="G28">
        <v>1102</v>
      </c>
      <c r="H28">
        <v>43844</v>
      </c>
      <c r="I28" s="12" t="s">
        <v>4816</v>
      </c>
      <c r="J28">
        <v>1</v>
      </c>
      <c r="K28">
        <v>13515</v>
      </c>
      <c r="L28">
        <v>0</v>
      </c>
      <c r="M28">
        <v>0</v>
      </c>
      <c r="N28">
        <v>200000</v>
      </c>
      <c r="O28">
        <v>0</v>
      </c>
      <c r="P28">
        <v>4826000</v>
      </c>
      <c r="Q28">
        <v>34</v>
      </c>
      <c r="R28" t="b">
        <v>0</v>
      </c>
      <c r="S28">
        <v>0</v>
      </c>
    </row>
    <row r="29" spans="1:19">
      <c r="A29">
        <v>11100501</v>
      </c>
      <c r="B29" s="12"/>
      <c r="C29" s="12" t="s">
        <v>4797</v>
      </c>
      <c r="D29" s="12" t="s">
        <v>4815</v>
      </c>
      <c r="E29" t="b">
        <v>0</v>
      </c>
      <c r="F29">
        <v>0</v>
      </c>
      <c r="G29">
        <v>1102</v>
      </c>
      <c r="H29">
        <v>43878</v>
      </c>
      <c r="I29" s="12" t="s">
        <v>4816</v>
      </c>
      <c r="J29">
        <v>1</v>
      </c>
      <c r="K29">
        <v>13600</v>
      </c>
      <c r="L29">
        <v>0</v>
      </c>
      <c r="M29">
        <v>0</v>
      </c>
      <c r="N29">
        <v>100000</v>
      </c>
      <c r="O29">
        <v>0</v>
      </c>
      <c r="P29">
        <v>4926000</v>
      </c>
      <c r="Q29">
        <v>35</v>
      </c>
      <c r="R29" t="b">
        <v>0</v>
      </c>
      <c r="S29">
        <v>0</v>
      </c>
    </row>
    <row r="30" spans="1:19">
      <c r="A30">
        <v>11100501</v>
      </c>
      <c r="B30" s="12"/>
      <c r="C30" s="12" t="s">
        <v>4797</v>
      </c>
      <c r="D30" s="12" t="s">
        <v>4815</v>
      </c>
      <c r="E30" t="b">
        <v>0</v>
      </c>
      <c r="F30">
        <v>0</v>
      </c>
      <c r="G30">
        <v>1102</v>
      </c>
      <c r="H30">
        <v>43893</v>
      </c>
      <c r="I30" s="12" t="s">
        <v>4817</v>
      </c>
      <c r="J30">
        <v>1</v>
      </c>
      <c r="K30">
        <v>13617</v>
      </c>
      <c r="L30">
        <v>0</v>
      </c>
      <c r="M30">
        <v>0</v>
      </c>
      <c r="N30">
        <v>110000</v>
      </c>
      <c r="O30">
        <v>0</v>
      </c>
      <c r="P30">
        <v>5036000</v>
      </c>
      <c r="Q30">
        <v>36</v>
      </c>
      <c r="R30" t="b">
        <v>0</v>
      </c>
      <c r="S30">
        <v>0</v>
      </c>
    </row>
    <row r="31" spans="1:19">
      <c r="A31">
        <v>11100501</v>
      </c>
      <c r="B31" s="12"/>
      <c r="C31" s="12" t="s">
        <v>4797</v>
      </c>
      <c r="D31" s="12" t="s">
        <v>4815</v>
      </c>
      <c r="E31" t="b">
        <v>0</v>
      </c>
      <c r="F31">
        <v>0</v>
      </c>
      <c r="G31">
        <v>1102</v>
      </c>
      <c r="H31">
        <v>44043</v>
      </c>
      <c r="I31" s="12" t="s">
        <v>4816</v>
      </c>
      <c r="J31">
        <v>1</v>
      </c>
      <c r="K31">
        <v>13955</v>
      </c>
      <c r="L31">
        <v>0</v>
      </c>
      <c r="M31">
        <v>0</v>
      </c>
      <c r="N31">
        <v>120000</v>
      </c>
      <c r="O31">
        <v>0</v>
      </c>
      <c r="P31">
        <v>5156000</v>
      </c>
      <c r="Q31">
        <v>37</v>
      </c>
      <c r="R31" t="b">
        <v>0</v>
      </c>
      <c r="S31">
        <v>0</v>
      </c>
    </row>
    <row r="32" spans="1:19">
      <c r="A32">
        <v>11100501</v>
      </c>
      <c r="B32" s="12"/>
      <c r="C32" s="12" t="s">
        <v>4797</v>
      </c>
      <c r="D32" s="12" t="s">
        <v>4815</v>
      </c>
      <c r="E32" t="b">
        <v>0</v>
      </c>
      <c r="F32">
        <v>0</v>
      </c>
      <c r="G32">
        <v>1102</v>
      </c>
      <c r="H32">
        <v>44098</v>
      </c>
      <c r="I32" s="12" t="s">
        <v>4818</v>
      </c>
      <c r="J32">
        <v>1</v>
      </c>
      <c r="K32">
        <v>14095</v>
      </c>
      <c r="L32">
        <v>0</v>
      </c>
      <c r="M32">
        <v>0</v>
      </c>
      <c r="N32">
        <v>300000</v>
      </c>
      <c r="O32">
        <v>0</v>
      </c>
      <c r="P32">
        <v>5456000</v>
      </c>
      <c r="Q32">
        <v>38</v>
      </c>
      <c r="R32" t="b">
        <v>0</v>
      </c>
      <c r="S32">
        <v>0</v>
      </c>
    </row>
    <row r="33" spans="1:19">
      <c r="A33">
        <v>11100501</v>
      </c>
      <c r="B33" s="12"/>
      <c r="C33" s="12" t="s">
        <v>4797</v>
      </c>
      <c r="D33" s="12" t="s">
        <v>4815</v>
      </c>
      <c r="E33" t="b">
        <v>0</v>
      </c>
      <c r="F33">
        <v>0</v>
      </c>
      <c r="G33">
        <v>1102</v>
      </c>
      <c r="H33">
        <v>44117</v>
      </c>
      <c r="I33" s="12" t="s">
        <v>4819</v>
      </c>
      <c r="J33">
        <v>1</v>
      </c>
      <c r="K33">
        <v>14150</v>
      </c>
      <c r="L33">
        <v>0</v>
      </c>
      <c r="M33">
        <v>0</v>
      </c>
      <c r="N33">
        <v>300000</v>
      </c>
      <c r="O33">
        <v>0</v>
      </c>
      <c r="P33">
        <v>5756000</v>
      </c>
      <c r="Q33">
        <v>39</v>
      </c>
      <c r="R33" t="b">
        <v>0</v>
      </c>
      <c r="S33">
        <v>0</v>
      </c>
    </row>
    <row r="34" spans="1:19">
      <c r="A34">
        <v>11100501</v>
      </c>
      <c r="B34" s="12"/>
      <c r="C34" s="12" t="s">
        <v>4797</v>
      </c>
      <c r="D34" s="12" t="s">
        <v>4815</v>
      </c>
      <c r="E34" t="b">
        <v>0</v>
      </c>
      <c r="F34">
        <v>0</v>
      </c>
      <c r="G34">
        <v>1102</v>
      </c>
      <c r="H34">
        <v>44146</v>
      </c>
      <c r="I34" s="12" t="s">
        <v>4820</v>
      </c>
      <c r="J34">
        <v>1</v>
      </c>
      <c r="K34">
        <v>14220</v>
      </c>
      <c r="L34">
        <v>0</v>
      </c>
      <c r="M34">
        <v>0</v>
      </c>
      <c r="N34">
        <v>300000</v>
      </c>
      <c r="O34">
        <v>0</v>
      </c>
      <c r="P34">
        <v>6056000</v>
      </c>
      <c r="Q34">
        <v>40</v>
      </c>
      <c r="R34" t="b">
        <v>0</v>
      </c>
      <c r="S34">
        <v>0</v>
      </c>
    </row>
    <row r="35" spans="1:19">
      <c r="A35">
        <v>11100501</v>
      </c>
      <c r="B35" s="12"/>
      <c r="C35" s="12" t="s">
        <v>4797</v>
      </c>
      <c r="D35" s="12" t="s">
        <v>4815</v>
      </c>
      <c r="E35" t="b">
        <v>0</v>
      </c>
      <c r="F35">
        <v>0</v>
      </c>
      <c r="G35">
        <v>1102</v>
      </c>
      <c r="H35">
        <v>44175</v>
      </c>
      <c r="I35" s="12" t="s">
        <v>4821</v>
      </c>
      <c r="J35">
        <v>1</v>
      </c>
      <c r="K35">
        <v>14297</v>
      </c>
      <c r="L35">
        <v>0</v>
      </c>
      <c r="M35">
        <v>0</v>
      </c>
      <c r="N35">
        <v>300000</v>
      </c>
      <c r="O35">
        <v>0</v>
      </c>
      <c r="P35">
        <v>6356000</v>
      </c>
      <c r="Q35">
        <v>41</v>
      </c>
      <c r="R35" t="b">
        <v>0</v>
      </c>
      <c r="S35">
        <v>0</v>
      </c>
    </row>
    <row r="36" spans="1:19">
      <c r="A36">
        <v>11100501</v>
      </c>
      <c r="B36" s="12" t="s">
        <v>57</v>
      </c>
      <c r="C36" s="12" t="s">
        <v>4797</v>
      </c>
      <c r="D36" s="12" t="s">
        <v>57</v>
      </c>
      <c r="E36" t="b">
        <v>0</v>
      </c>
      <c r="F36">
        <v>0</v>
      </c>
      <c r="G36">
        <v>1102</v>
      </c>
      <c r="H36" t="s">
        <v>21</v>
      </c>
      <c r="I36" s="12"/>
      <c r="K36">
        <v>0</v>
      </c>
      <c r="L36">
        <v>0</v>
      </c>
      <c r="M36">
        <v>0</v>
      </c>
      <c r="N36">
        <v>1730000</v>
      </c>
      <c r="O36">
        <v>0</v>
      </c>
      <c r="P36">
        <v>6356000</v>
      </c>
      <c r="Q36">
        <v>42</v>
      </c>
      <c r="R36" t="b">
        <v>0</v>
      </c>
      <c r="S36">
        <v>0</v>
      </c>
    </row>
    <row r="37" spans="1:19">
      <c r="A37">
        <v>11100501</v>
      </c>
      <c r="B37" s="12" t="s">
        <v>4822</v>
      </c>
      <c r="C37" s="12" t="s">
        <v>4797</v>
      </c>
      <c r="D37" s="12" t="s">
        <v>4822</v>
      </c>
      <c r="E37" t="b">
        <v>0</v>
      </c>
      <c r="F37">
        <v>4505800</v>
      </c>
      <c r="G37">
        <v>1201</v>
      </c>
      <c r="H37" t="s">
        <v>21</v>
      </c>
      <c r="I37" s="12"/>
      <c r="K37">
        <v>0</v>
      </c>
      <c r="L37">
        <v>2396000</v>
      </c>
      <c r="M37">
        <v>0</v>
      </c>
      <c r="N37">
        <v>0</v>
      </c>
      <c r="O37">
        <v>0</v>
      </c>
      <c r="P37">
        <v>4505800</v>
      </c>
      <c r="Q37">
        <v>43</v>
      </c>
      <c r="R37" t="b">
        <v>0</v>
      </c>
      <c r="S37">
        <v>0</v>
      </c>
    </row>
    <row r="38" spans="1:19">
      <c r="A38">
        <v>11100501</v>
      </c>
      <c r="B38" s="12"/>
      <c r="C38" s="12" t="s">
        <v>4797</v>
      </c>
      <c r="D38" s="12" t="s">
        <v>4822</v>
      </c>
      <c r="E38" t="b">
        <v>0</v>
      </c>
      <c r="F38">
        <v>0</v>
      </c>
      <c r="G38">
        <v>1201</v>
      </c>
      <c r="H38">
        <v>43839</v>
      </c>
      <c r="I38" s="12" t="s">
        <v>4823</v>
      </c>
      <c r="J38">
        <v>1</v>
      </c>
      <c r="K38">
        <v>13488</v>
      </c>
      <c r="L38">
        <v>0</v>
      </c>
      <c r="M38">
        <v>0</v>
      </c>
      <c r="N38">
        <v>196000</v>
      </c>
      <c r="O38">
        <v>0</v>
      </c>
      <c r="P38">
        <v>4701800</v>
      </c>
      <c r="Q38">
        <v>44</v>
      </c>
      <c r="R38" t="b">
        <v>0</v>
      </c>
      <c r="S38">
        <v>0</v>
      </c>
    </row>
    <row r="39" spans="1:19">
      <c r="A39">
        <v>11100501</v>
      </c>
      <c r="B39" s="12"/>
      <c r="C39" s="12" t="s">
        <v>4797</v>
      </c>
      <c r="D39" s="12" t="s">
        <v>4822</v>
      </c>
      <c r="E39" t="b">
        <v>0</v>
      </c>
      <c r="F39">
        <v>0</v>
      </c>
      <c r="G39">
        <v>1201</v>
      </c>
      <c r="H39">
        <v>43872</v>
      </c>
      <c r="I39" s="12" t="s">
        <v>4823</v>
      </c>
      <c r="J39">
        <v>1</v>
      </c>
      <c r="K39">
        <v>13568</v>
      </c>
      <c r="L39">
        <v>0</v>
      </c>
      <c r="M39">
        <v>0</v>
      </c>
      <c r="N39">
        <v>200000</v>
      </c>
      <c r="O39">
        <v>0</v>
      </c>
      <c r="P39">
        <v>4901800</v>
      </c>
      <c r="Q39">
        <v>45</v>
      </c>
      <c r="R39" t="b">
        <v>0</v>
      </c>
      <c r="S39">
        <v>0</v>
      </c>
    </row>
    <row r="40" spans="1:19">
      <c r="A40">
        <v>11100501</v>
      </c>
      <c r="B40" s="12"/>
      <c r="C40" s="12" t="s">
        <v>4797</v>
      </c>
      <c r="D40" s="12" t="s">
        <v>4822</v>
      </c>
      <c r="E40" t="b">
        <v>0</v>
      </c>
      <c r="F40">
        <v>0</v>
      </c>
      <c r="G40">
        <v>1201</v>
      </c>
      <c r="H40">
        <v>43900</v>
      </c>
      <c r="I40" s="12" t="s">
        <v>4824</v>
      </c>
      <c r="J40">
        <v>1</v>
      </c>
      <c r="K40">
        <v>13639</v>
      </c>
      <c r="L40">
        <v>0</v>
      </c>
      <c r="M40">
        <v>0</v>
      </c>
      <c r="N40">
        <v>200000</v>
      </c>
      <c r="O40">
        <v>0</v>
      </c>
      <c r="P40">
        <v>5101800</v>
      </c>
      <c r="Q40">
        <v>46</v>
      </c>
      <c r="R40" t="b">
        <v>0</v>
      </c>
      <c r="S40">
        <v>0</v>
      </c>
    </row>
    <row r="41" spans="1:19">
      <c r="A41">
        <v>11100501</v>
      </c>
      <c r="B41" s="12"/>
      <c r="C41" s="12" t="s">
        <v>4797</v>
      </c>
      <c r="D41" s="12" t="s">
        <v>4822</v>
      </c>
      <c r="E41" t="b">
        <v>0</v>
      </c>
      <c r="F41">
        <v>0</v>
      </c>
      <c r="G41">
        <v>1201</v>
      </c>
      <c r="H41">
        <v>43924</v>
      </c>
      <c r="I41" s="12" t="s">
        <v>4825</v>
      </c>
      <c r="J41">
        <v>1</v>
      </c>
      <c r="K41">
        <v>13682</v>
      </c>
      <c r="L41">
        <v>0</v>
      </c>
      <c r="M41">
        <v>0</v>
      </c>
      <c r="N41">
        <v>200000</v>
      </c>
      <c r="O41">
        <v>0</v>
      </c>
      <c r="P41">
        <v>5301800</v>
      </c>
      <c r="Q41">
        <v>47</v>
      </c>
      <c r="R41" t="b">
        <v>0</v>
      </c>
      <c r="S41">
        <v>0</v>
      </c>
    </row>
    <row r="42" spans="1:19">
      <c r="A42">
        <v>11100501</v>
      </c>
      <c r="B42" s="12"/>
      <c r="C42" s="12" t="s">
        <v>4797</v>
      </c>
      <c r="D42" s="12" t="s">
        <v>4822</v>
      </c>
      <c r="E42" t="b">
        <v>0</v>
      </c>
      <c r="F42">
        <v>0</v>
      </c>
      <c r="G42">
        <v>1201</v>
      </c>
      <c r="H42">
        <v>43963</v>
      </c>
      <c r="I42" s="12" t="s">
        <v>4826</v>
      </c>
      <c r="J42">
        <v>1</v>
      </c>
      <c r="K42">
        <v>13760</v>
      </c>
      <c r="L42">
        <v>0</v>
      </c>
      <c r="M42">
        <v>0</v>
      </c>
      <c r="N42">
        <v>200000</v>
      </c>
      <c r="O42">
        <v>0</v>
      </c>
      <c r="P42">
        <v>5501800</v>
      </c>
      <c r="Q42">
        <v>48</v>
      </c>
      <c r="R42" t="b">
        <v>0</v>
      </c>
      <c r="S42">
        <v>0</v>
      </c>
    </row>
    <row r="43" spans="1:19">
      <c r="A43">
        <v>11100501</v>
      </c>
      <c r="B43" s="12"/>
      <c r="C43" s="12" t="s">
        <v>4797</v>
      </c>
      <c r="D43" s="12" t="s">
        <v>4822</v>
      </c>
      <c r="E43" t="b">
        <v>0</v>
      </c>
      <c r="F43">
        <v>0</v>
      </c>
      <c r="G43">
        <v>1201</v>
      </c>
      <c r="H43">
        <v>43990</v>
      </c>
      <c r="I43" s="12" t="s">
        <v>4827</v>
      </c>
      <c r="J43">
        <v>1</v>
      </c>
      <c r="K43">
        <v>13817</v>
      </c>
      <c r="L43">
        <v>0</v>
      </c>
      <c r="M43">
        <v>0</v>
      </c>
      <c r="N43">
        <v>200000</v>
      </c>
      <c r="O43">
        <v>0</v>
      </c>
      <c r="P43">
        <v>5701800</v>
      </c>
      <c r="Q43">
        <v>49</v>
      </c>
      <c r="R43" t="b">
        <v>0</v>
      </c>
      <c r="S43">
        <v>0</v>
      </c>
    </row>
    <row r="44" spans="1:19">
      <c r="A44">
        <v>11100501</v>
      </c>
      <c r="B44" s="12"/>
      <c r="C44" s="12" t="s">
        <v>4797</v>
      </c>
      <c r="D44" s="12" t="s">
        <v>4822</v>
      </c>
      <c r="E44" t="b">
        <v>0</v>
      </c>
      <c r="F44">
        <v>0</v>
      </c>
      <c r="G44">
        <v>1201</v>
      </c>
      <c r="H44">
        <v>44019</v>
      </c>
      <c r="I44" s="12" t="s">
        <v>4823</v>
      </c>
      <c r="J44">
        <v>1</v>
      </c>
      <c r="K44">
        <v>13895</v>
      </c>
      <c r="L44">
        <v>0</v>
      </c>
      <c r="M44">
        <v>0</v>
      </c>
      <c r="N44">
        <v>200000</v>
      </c>
      <c r="O44">
        <v>0</v>
      </c>
      <c r="P44">
        <v>5901800</v>
      </c>
      <c r="Q44">
        <v>50</v>
      </c>
      <c r="R44" t="b">
        <v>0</v>
      </c>
      <c r="S44">
        <v>0</v>
      </c>
    </row>
    <row r="45" spans="1:19">
      <c r="A45">
        <v>11100501</v>
      </c>
      <c r="B45" s="12"/>
      <c r="C45" s="12" t="s">
        <v>4797</v>
      </c>
      <c r="D45" s="12" t="s">
        <v>4822</v>
      </c>
      <c r="E45" t="b">
        <v>0</v>
      </c>
      <c r="F45">
        <v>0</v>
      </c>
      <c r="G45">
        <v>1201</v>
      </c>
      <c r="H45">
        <v>44043</v>
      </c>
      <c r="I45" s="12" t="s">
        <v>4823</v>
      </c>
      <c r="J45">
        <v>1</v>
      </c>
      <c r="K45">
        <v>13926</v>
      </c>
      <c r="L45">
        <v>0</v>
      </c>
      <c r="M45">
        <v>0</v>
      </c>
      <c r="N45">
        <v>200000</v>
      </c>
      <c r="O45">
        <v>0</v>
      </c>
      <c r="P45">
        <v>6101800</v>
      </c>
      <c r="Q45">
        <v>51</v>
      </c>
      <c r="R45" t="b">
        <v>0</v>
      </c>
      <c r="S45">
        <v>0</v>
      </c>
    </row>
    <row r="46" spans="1:19">
      <c r="A46">
        <v>11100501</v>
      </c>
      <c r="B46" s="12"/>
      <c r="C46" s="12" t="s">
        <v>4797</v>
      </c>
      <c r="D46" s="12" t="s">
        <v>4822</v>
      </c>
      <c r="E46" t="b">
        <v>0</v>
      </c>
      <c r="F46">
        <v>0</v>
      </c>
      <c r="G46">
        <v>1201</v>
      </c>
      <c r="H46">
        <v>44083</v>
      </c>
      <c r="I46" s="12" t="s">
        <v>4828</v>
      </c>
      <c r="J46">
        <v>1</v>
      </c>
      <c r="K46">
        <v>14048</v>
      </c>
      <c r="L46">
        <v>0</v>
      </c>
      <c r="M46">
        <v>0</v>
      </c>
      <c r="N46">
        <v>200000</v>
      </c>
      <c r="O46">
        <v>0</v>
      </c>
      <c r="P46">
        <v>6301800</v>
      </c>
      <c r="Q46">
        <v>52</v>
      </c>
      <c r="R46" t="b">
        <v>0</v>
      </c>
      <c r="S46">
        <v>0</v>
      </c>
    </row>
    <row r="47" spans="1:19">
      <c r="A47">
        <v>11100501</v>
      </c>
      <c r="B47" s="12"/>
      <c r="C47" s="12" t="s">
        <v>4797</v>
      </c>
      <c r="D47" s="12" t="s">
        <v>4822</v>
      </c>
      <c r="E47" t="b">
        <v>0</v>
      </c>
      <c r="F47">
        <v>0</v>
      </c>
      <c r="G47">
        <v>1201</v>
      </c>
      <c r="H47">
        <v>44110</v>
      </c>
      <c r="I47" s="12" t="s">
        <v>4829</v>
      </c>
      <c r="J47">
        <v>1</v>
      </c>
      <c r="K47">
        <v>14112</v>
      </c>
      <c r="L47">
        <v>0</v>
      </c>
      <c r="M47">
        <v>0</v>
      </c>
      <c r="N47">
        <v>200000</v>
      </c>
      <c r="O47">
        <v>0</v>
      </c>
      <c r="P47">
        <v>6501800</v>
      </c>
      <c r="Q47">
        <v>53</v>
      </c>
      <c r="R47" t="b">
        <v>0</v>
      </c>
      <c r="S47">
        <v>0</v>
      </c>
    </row>
    <row r="48" spans="1:19">
      <c r="A48">
        <v>11100501</v>
      </c>
      <c r="B48" s="12"/>
      <c r="C48" s="12" t="s">
        <v>4797</v>
      </c>
      <c r="D48" s="12" t="s">
        <v>4822</v>
      </c>
      <c r="E48" t="b">
        <v>0</v>
      </c>
      <c r="F48">
        <v>0</v>
      </c>
      <c r="G48">
        <v>1201</v>
      </c>
      <c r="H48">
        <v>44147</v>
      </c>
      <c r="I48" s="12" t="s">
        <v>4830</v>
      </c>
      <c r="J48">
        <v>1</v>
      </c>
      <c r="K48">
        <v>14201</v>
      </c>
      <c r="L48">
        <v>0</v>
      </c>
      <c r="M48">
        <v>0</v>
      </c>
      <c r="N48">
        <v>200000</v>
      </c>
      <c r="O48">
        <v>0</v>
      </c>
      <c r="P48">
        <v>6701800</v>
      </c>
      <c r="Q48">
        <v>54</v>
      </c>
      <c r="R48" t="b">
        <v>0</v>
      </c>
      <c r="S48">
        <v>0</v>
      </c>
    </row>
    <row r="49" spans="1:19">
      <c r="A49">
        <v>11100501</v>
      </c>
      <c r="B49" s="12"/>
      <c r="C49" s="12" t="s">
        <v>4797</v>
      </c>
      <c r="D49" s="12" t="s">
        <v>4822</v>
      </c>
      <c r="E49" t="b">
        <v>0</v>
      </c>
      <c r="F49">
        <v>0</v>
      </c>
      <c r="G49">
        <v>1201</v>
      </c>
      <c r="H49">
        <v>44172</v>
      </c>
      <c r="I49" s="12" t="s">
        <v>4831</v>
      </c>
      <c r="J49">
        <v>1</v>
      </c>
      <c r="K49">
        <v>14254</v>
      </c>
      <c r="L49">
        <v>0</v>
      </c>
      <c r="M49">
        <v>0</v>
      </c>
      <c r="N49">
        <v>200000</v>
      </c>
      <c r="O49">
        <v>0</v>
      </c>
      <c r="P49">
        <v>6901800</v>
      </c>
      <c r="Q49">
        <v>55</v>
      </c>
      <c r="R49" t="b">
        <v>0</v>
      </c>
      <c r="S49">
        <v>0</v>
      </c>
    </row>
    <row r="50" spans="1:19">
      <c r="A50">
        <v>11100501</v>
      </c>
      <c r="B50" s="12" t="s">
        <v>68</v>
      </c>
      <c r="C50" s="12" t="s">
        <v>4797</v>
      </c>
      <c r="D50" s="12" t="s">
        <v>68</v>
      </c>
      <c r="E50" t="b">
        <v>0</v>
      </c>
      <c r="F50">
        <v>0</v>
      </c>
      <c r="G50">
        <v>1201</v>
      </c>
      <c r="H50" t="s">
        <v>21</v>
      </c>
      <c r="I50" s="12"/>
      <c r="K50">
        <v>0</v>
      </c>
      <c r="L50">
        <v>0</v>
      </c>
      <c r="M50">
        <v>0</v>
      </c>
      <c r="N50">
        <v>2396000</v>
      </c>
      <c r="O50">
        <v>0</v>
      </c>
      <c r="P50">
        <v>6901800</v>
      </c>
      <c r="Q50">
        <v>56</v>
      </c>
      <c r="R50" t="b">
        <v>0</v>
      </c>
      <c r="S50">
        <v>0</v>
      </c>
    </row>
    <row r="51" spans="1:19">
      <c r="A51">
        <v>11100501</v>
      </c>
      <c r="B51" s="12" t="s">
        <v>4832</v>
      </c>
      <c r="C51" s="12" t="s">
        <v>4797</v>
      </c>
      <c r="D51" s="12" t="s">
        <v>4832</v>
      </c>
      <c r="E51" t="b">
        <v>0</v>
      </c>
      <c r="F51">
        <v>4492800</v>
      </c>
      <c r="G51">
        <v>1202</v>
      </c>
      <c r="H51" t="s">
        <v>21</v>
      </c>
      <c r="I51" s="12"/>
      <c r="K51">
        <v>0</v>
      </c>
      <c r="L51">
        <v>2400000</v>
      </c>
      <c r="M51">
        <v>0</v>
      </c>
      <c r="N51">
        <v>0</v>
      </c>
      <c r="O51">
        <v>0</v>
      </c>
      <c r="P51">
        <v>4492800</v>
      </c>
      <c r="Q51">
        <v>57</v>
      </c>
      <c r="R51" t="b">
        <v>0</v>
      </c>
      <c r="S51">
        <v>0</v>
      </c>
    </row>
    <row r="52" spans="1:19">
      <c r="A52">
        <v>11100501</v>
      </c>
      <c r="B52" s="12"/>
      <c r="C52" s="12" t="s">
        <v>4797</v>
      </c>
      <c r="D52" s="12" t="s">
        <v>4832</v>
      </c>
      <c r="E52" t="b">
        <v>0</v>
      </c>
      <c r="F52">
        <v>0</v>
      </c>
      <c r="G52">
        <v>1202</v>
      </c>
      <c r="H52">
        <v>43837</v>
      </c>
      <c r="I52" s="12" t="s">
        <v>4833</v>
      </c>
      <c r="J52">
        <v>1</v>
      </c>
      <c r="K52">
        <v>13476</v>
      </c>
      <c r="L52">
        <v>0</v>
      </c>
      <c r="M52">
        <v>0</v>
      </c>
      <c r="N52">
        <v>192000</v>
      </c>
      <c r="O52">
        <v>0</v>
      </c>
      <c r="P52">
        <v>4684800</v>
      </c>
      <c r="Q52">
        <v>58</v>
      </c>
      <c r="R52" t="b">
        <v>0</v>
      </c>
      <c r="S52">
        <v>0</v>
      </c>
    </row>
    <row r="53" spans="1:19">
      <c r="A53">
        <v>11100501</v>
      </c>
      <c r="B53" s="12"/>
      <c r="C53" s="12" t="s">
        <v>4797</v>
      </c>
      <c r="D53" s="12" t="s">
        <v>4832</v>
      </c>
      <c r="E53" t="b">
        <v>0</v>
      </c>
      <c r="F53">
        <v>0</v>
      </c>
      <c r="G53">
        <v>1202</v>
      </c>
      <c r="H53">
        <v>43867</v>
      </c>
      <c r="I53" s="12" t="s">
        <v>4833</v>
      </c>
      <c r="J53">
        <v>1</v>
      </c>
      <c r="K53">
        <v>13554</v>
      </c>
      <c r="L53">
        <v>0</v>
      </c>
      <c r="M53">
        <v>0</v>
      </c>
      <c r="N53">
        <v>216000</v>
      </c>
      <c r="O53">
        <v>0</v>
      </c>
      <c r="P53">
        <v>4900800</v>
      </c>
      <c r="Q53">
        <v>59</v>
      </c>
      <c r="R53" t="b">
        <v>0</v>
      </c>
      <c r="S53">
        <v>0</v>
      </c>
    </row>
    <row r="54" spans="1:19">
      <c r="A54">
        <v>11100501</v>
      </c>
      <c r="B54" s="12"/>
      <c r="C54" s="12" t="s">
        <v>4797</v>
      </c>
      <c r="D54" s="12" t="s">
        <v>4832</v>
      </c>
      <c r="E54" t="b">
        <v>0</v>
      </c>
      <c r="F54">
        <v>0</v>
      </c>
      <c r="G54">
        <v>1202</v>
      </c>
      <c r="H54">
        <v>43900</v>
      </c>
      <c r="I54" s="12" t="s">
        <v>4834</v>
      </c>
      <c r="J54">
        <v>1</v>
      </c>
      <c r="K54">
        <v>13641</v>
      </c>
      <c r="L54">
        <v>0</v>
      </c>
      <c r="M54">
        <v>0</v>
      </c>
      <c r="N54">
        <v>208000</v>
      </c>
      <c r="O54">
        <v>0</v>
      </c>
      <c r="P54">
        <v>5108800</v>
      </c>
      <c r="Q54">
        <v>60</v>
      </c>
      <c r="R54" t="b">
        <v>0</v>
      </c>
      <c r="S54">
        <v>0</v>
      </c>
    </row>
    <row r="55" spans="1:19">
      <c r="A55">
        <v>11100501</v>
      </c>
      <c r="B55" s="12"/>
      <c r="C55" s="12" t="s">
        <v>4797</v>
      </c>
      <c r="D55" s="12" t="s">
        <v>4832</v>
      </c>
      <c r="E55" t="b">
        <v>0</v>
      </c>
      <c r="F55">
        <v>0</v>
      </c>
      <c r="G55">
        <v>1202</v>
      </c>
      <c r="H55">
        <v>43927</v>
      </c>
      <c r="I55" s="12" t="s">
        <v>4835</v>
      </c>
      <c r="J55">
        <v>1</v>
      </c>
      <c r="K55">
        <v>13687</v>
      </c>
      <c r="L55">
        <v>0</v>
      </c>
      <c r="M55">
        <v>0</v>
      </c>
      <c r="N55">
        <v>184000</v>
      </c>
      <c r="O55">
        <v>0</v>
      </c>
      <c r="P55">
        <v>5292800</v>
      </c>
      <c r="Q55">
        <v>61</v>
      </c>
      <c r="R55" t="b">
        <v>0</v>
      </c>
      <c r="S55">
        <v>0</v>
      </c>
    </row>
    <row r="56" spans="1:19">
      <c r="A56">
        <v>11100501</v>
      </c>
      <c r="B56" s="12"/>
      <c r="C56" s="12" t="s">
        <v>4797</v>
      </c>
      <c r="D56" s="12" t="s">
        <v>4832</v>
      </c>
      <c r="E56" t="b">
        <v>0</v>
      </c>
      <c r="F56">
        <v>0</v>
      </c>
      <c r="G56">
        <v>1202</v>
      </c>
      <c r="H56">
        <v>43957</v>
      </c>
      <c r="I56" s="12" t="s">
        <v>4836</v>
      </c>
      <c r="J56">
        <v>1</v>
      </c>
      <c r="K56">
        <v>13744</v>
      </c>
      <c r="L56">
        <v>0</v>
      </c>
      <c r="M56">
        <v>0</v>
      </c>
      <c r="N56">
        <v>208000</v>
      </c>
      <c r="O56">
        <v>0</v>
      </c>
      <c r="P56">
        <v>5500800</v>
      </c>
      <c r="Q56">
        <v>62</v>
      </c>
      <c r="R56" t="b">
        <v>0</v>
      </c>
      <c r="S56">
        <v>0</v>
      </c>
    </row>
    <row r="57" spans="1:19">
      <c r="A57">
        <v>11100501</v>
      </c>
      <c r="B57" s="12"/>
      <c r="C57" s="12" t="s">
        <v>4797</v>
      </c>
      <c r="D57" s="12" t="s">
        <v>4832</v>
      </c>
      <c r="E57" t="b">
        <v>0</v>
      </c>
      <c r="F57">
        <v>0</v>
      </c>
      <c r="G57">
        <v>1202</v>
      </c>
      <c r="H57">
        <v>43990</v>
      </c>
      <c r="I57" s="12" t="s">
        <v>4837</v>
      </c>
      <c r="J57">
        <v>1</v>
      </c>
      <c r="K57">
        <v>13821</v>
      </c>
      <c r="L57">
        <v>0</v>
      </c>
      <c r="M57">
        <v>0</v>
      </c>
      <c r="N57">
        <v>192000</v>
      </c>
      <c r="O57">
        <v>0</v>
      </c>
      <c r="P57">
        <v>5692800</v>
      </c>
      <c r="Q57">
        <v>63</v>
      </c>
      <c r="R57" t="b">
        <v>0</v>
      </c>
      <c r="S57">
        <v>0</v>
      </c>
    </row>
    <row r="58" spans="1:19">
      <c r="A58">
        <v>11100501</v>
      </c>
      <c r="B58" s="12"/>
      <c r="C58" s="12" t="s">
        <v>4797</v>
      </c>
      <c r="D58" s="12" t="s">
        <v>4832</v>
      </c>
      <c r="E58" t="b">
        <v>0</v>
      </c>
      <c r="F58">
        <v>0</v>
      </c>
      <c r="G58">
        <v>1202</v>
      </c>
      <c r="H58">
        <v>44019</v>
      </c>
      <c r="I58" s="12" t="s">
        <v>4838</v>
      </c>
      <c r="J58">
        <v>1</v>
      </c>
      <c r="K58">
        <v>13892</v>
      </c>
      <c r="L58">
        <v>0</v>
      </c>
      <c r="M58">
        <v>0</v>
      </c>
      <c r="N58">
        <v>200000</v>
      </c>
      <c r="O58">
        <v>0</v>
      </c>
      <c r="P58">
        <v>5892800</v>
      </c>
      <c r="Q58">
        <v>64</v>
      </c>
      <c r="R58" t="b">
        <v>0</v>
      </c>
      <c r="S58">
        <v>0</v>
      </c>
    </row>
    <row r="59" spans="1:19">
      <c r="A59">
        <v>11100501</v>
      </c>
      <c r="B59" s="12"/>
      <c r="C59" s="12" t="s">
        <v>4797</v>
      </c>
      <c r="D59" s="12" t="s">
        <v>4832</v>
      </c>
      <c r="E59" t="b">
        <v>0</v>
      </c>
      <c r="F59">
        <v>0</v>
      </c>
      <c r="G59">
        <v>1202</v>
      </c>
      <c r="H59">
        <v>44049</v>
      </c>
      <c r="I59" s="12" t="s">
        <v>4838</v>
      </c>
      <c r="J59">
        <v>1</v>
      </c>
      <c r="K59">
        <v>13960</v>
      </c>
      <c r="L59">
        <v>0</v>
      </c>
      <c r="M59">
        <v>0</v>
      </c>
      <c r="N59">
        <v>200000</v>
      </c>
      <c r="O59">
        <v>0</v>
      </c>
      <c r="P59">
        <v>6092800</v>
      </c>
      <c r="Q59">
        <v>65</v>
      </c>
      <c r="R59" t="b">
        <v>0</v>
      </c>
      <c r="S59">
        <v>0</v>
      </c>
    </row>
    <row r="60" spans="1:19">
      <c r="A60">
        <v>11100501</v>
      </c>
      <c r="B60" s="12"/>
      <c r="C60" s="12" t="s">
        <v>4797</v>
      </c>
      <c r="D60" s="12" t="s">
        <v>4832</v>
      </c>
      <c r="E60" t="b">
        <v>0</v>
      </c>
      <c r="F60">
        <v>0</v>
      </c>
      <c r="G60">
        <v>1202</v>
      </c>
      <c r="H60">
        <v>44077</v>
      </c>
      <c r="I60" s="12" t="s">
        <v>4839</v>
      </c>
      <c r="J60">
        <v>1</v>
      </c>
      <c r="K60">
        <v>14029</v>
      </c>
      <c r="L60">
        <v>0</v>
      </c>
      <c r="M60">
        <v>0</v>
      </c>
      <c r="N60">
        <v>200000</v>
      </c>
      <c r="O60">
        <v>0</v>
      </c>
      <c r="P60">
        <v>6292800</v>
      </c>
      <c r="Q60">
        <v>66</v>
      </c>
      <c r="R60" t="b">
        <v>0</v>
      </c>
      <c r="S60">
        <v>0</v>
      </c>
    </row>
    <row r="61" spans="1:19">
      <c r="A61">
        <v>11100501</v>
      </c>
      <c r="B61" s="12"/>
      <c r="C61" s="12" t="s">
        <v>4797</v>
      </c>
      <c r="D61" s="12" t="s">
        <v>4832</v>
      </c>
      <c r="E61" t="b">
        <v>0</v>
      </c>
      <c r="F61">
        <v>0</v>
      </c>
      <c r="G61">
        <v>1202</v>
      </c>
      <c r="H61">
        <v>44110</v>
      </c>
      <c r="I61" s="12" t="s">
        <v>4840</v>
      </c>
      <c r="J61">
        <v>1</v>
      </c>
      <c r="K61">
        <v>14113</v>
      </c>
      <c r="L61">
        <v>0</v>
      </c>
      <c r="M61">
        <v>0</v>
      </c>
      <c r="N61">
        <v>200000</v>
      </c>
      <c r="O61">
        <v>0</v>
      </c>
      <c r="P61">
        <v>6492800</v>
      </c>
      <c r="Q61">
        <v>67</v>
      </c>
      <c r="R61" t="b">
        <v>0</v>
      </c>
      <c r="S61">
        <v>0</v>
      </c>
    </row>
    <row r="62" spans="1:19">
      <c r="A62">
        <v>11100501</v>
      </c>
      <c r="B62" s="12"/>
      <c r="C62" s="12" t="s">
        <v>4797</v>
      </c>
      <c r="D62" s="12" t="s">
        <v>4832</v>
      </c>
      <c r="E62" t="b">
        <v>0</v>
      </c>
      <c r="F62">
        <v>0</v>
      </c>
      <c r="G62">
        <v>1202</v>
      </c>
      <c r="H62">
        <v>44140</v>
      </c>
      <c r="I62" s="12" t="s">
        <v>4841</v>
      </c>
      <c r="J62">
        <v>1</v>
      </c>
      <c r="K62">
        <v>14175</v>
      </c>
      <c r="L62">
        <v>0</v>
      </c>
      <c r="M62">
        <v>0</v>
      </c>
      <c r="N62">
        <v>200000</v>
      </c>
      <c r="O62">
        <v>0</v>
      </c>
      <c r="P62">
        <v>6692800</v>
      </c>
      <c r="Q62">
        <v>68</v>
      </c>
      <c r="R62" t="b">
        <v>0</v>
      </c>
      <c r="S62">
        <v>0</v>
      </c>
    </row>
    <row r="63" spans="1:19">
      <c r="A63">
        <v>11100501</v>
      </c>
      <c r="B63" s="12"/>
      <c r="C63" s="12" t="s">
        <v>4797</v>
      </c>
      <c r="D63" s="12" t="s">
        <v>4832</v>
      </c>
      <c r="E63" t="b">
        <v>0</v>
      </c>
      <c r="F63">
        <v>0</v>
      </c>
      <c r="G63">
        <v>1202</v>
      </c>
      <c r="H63">
        <v>44167</v>
      </c>
      <c r="I63" s="12" t="s">
        <v>4842</v>
      </c>
      <c r="J63">
        <v>1</v>
      </c>
      <c r="K63">
        <v>14244</v>
      </c>
      <c r="L63">
        <v>0</v>
      </c>
      <c r="M63">
        <v>0</v>
      </c>
      <c r="N63">
        <v>200000</v>
      </c>
      <c r="O63">
        <v>0</v>
      </c>
      <c r="P63">
        <v>6892800</v>
      </c>
      <c r="Q63">
        <v>69</v>
      </c>
      <c r="R63" t="b">
        <v>0</v>
      </c>
      <c r="S63">
        <v>0</v>
      </c>
    </row>
    <row r="64" spans="1:19">
      <c r="A64">
        <v>11100501</v>
      </c>
      <c r="B64" s="12" t="s">
        <v>80</v>
      </c>
      <c r="C64" s="12" t="s">
        <v>4797</v>
      </c>
      <c r="D64" s="12" t="s">
        <v>80</v>
      </c>
      <c r="E64" t="b">
        <v>0</v>
      </c>
      <c r="F64">
        <v>0</v>
      </c>
      <c r="G64">
        <v>1202</v>
      </c>
      <c r="H64" t="s">
        <v>21</v>
      </c>
      <c r="I64" s="12"/>
      <c r="K64">
        <v>0</v>
      </c>
      <c r="L64">
        <v>0</v>
      </c>
      <c r="M64">
        <v>0</v>
      </c>
      <c r="N64">
        <v>2400000</v>
      </c>
      <c r="O64">
        <v>0</v>
      </c>
      <c r="P64">
        <v>6892800</v>
      </c>
      <c r="Q64">
        <v>70</v>
      </c>
      <c r="R64" t="b">
        <v>0</v>
      </c>
      <c r="S64">
        <v>0</v>
      </c>
    </row>
    <row r="65" spans="1:19">
      <c r="A65">
        <v>11100501</v>
      </c>
      <c r="B65" s="12" t="s">
        <v>4843</v>
      </c>
      <c r="C65" s="12" t="s">
        <v>4797</v>
      </c>
      <c r="D65" s="12" t="s">
        <v>4843</v>
      </c>
      <c r="E65" t="b">
        <v>0</v>
      </c>
      <c r="F65">
        <v>4492800</v>
      </c>
      <c r="G65">
        <v>1301</v>
      </c>
      <c r="H65" t="s">
        <v>21</v>
      </c>
      <c r="I65" s="12"/>
      <c r="K65">
        <v>0</v>
      </c>
      <c r="L65">
        <v>2400000</v>
      </c>
      <c r="M65">
        <v>0</v>
      </c>
      <c r="N65">
        <v>0</v>
      </c>
      <c r="O65">
        <v>0</v>
      </c>
      <c r="P65">
        <v>4492800</v>
      </c>
      <c r="Q65">
        <v>71</v>
      </c>
      <c r="R65" t="b">
        <v>0</v>
      </c>
      <c r="S65">
        <v>0</v>
      </c>
    </row>
    <row r="66" spans="1:19">
      <c r="A66">
        <v>11100501</v>
      </c>
      <c r="B66" s="12"/>
      <c r="C66" s="12" t="s">
        <v>4797</v>
      </c>
      <c r="D66" s="12" t="s">
        <v>4843</v>
      </c>
      <c r="E66" t="b">
        <v>0</v>
      </c>
      <c r="F66">
        <v>0</v>
      </c>
      <c r="G66">
        <v>1301</v>
      </c>
      <c r="H66">
        <v>43844</v>
      </c>
      <c r="I66" s="12" t="s">
        <v>4844</v>
      </c>
      <c r="J66">
        <v>1</v>
      </c>
      <c r="K66">
        <v>13511</v>
      </c>
      <c r="L66">
        <v>0</v>
      </c>
      <c r="M66">
        <v>0</v>
      </c>
      <c r="N66">
        <v>200000</v>
      </c>
      <c r="O66">
        <v>0</v>
      </c>
      <c r="P66">
        <v>4692800</v>
      </c>
      <c r="Q66">
        <v>72</v>
      </c>
      <c r="R66" t="b">
        <v>0</v>
      </c>
      <c r="S66">
        <v>0</v>
      </c>
    </row>
    <row r="67" spans="1:19">
      <c r="A67">
        <v>11100501</v>
      </c>
      <c r="B67" s="12"/>
      <c r="C67" s="12" t="s">
        <v>4797</v>
      </c>
      <c r="D67" s="12" t="s">
        <v>4843</v>
      </c>
      <c r="E67" t="b">
        <v>0</v>
      </c>
      <c r="F67">
        <v>0</v>
      </c>
      <c r="G67">
        <v>1301</v>
      </c>
      <c r="H67">
        <v>43874</v>
      </c>
      <c r="I67" s="12" t="s">
        <v>4844</v>
      </c>
      <c r="J67">
        <v>1</v>
      </c>
      <c r="K67">
        <v>13585</v>
      </c>
      <c r="L67">
        <v>0</v>
      </c>
      <c r="M67">
        <v>0</v>
      </c>
      <c r="N67">
        <v>200000</v>
      </c>
      <c r="O67">
        <v>0</v>
      </c>
      <c r="P67">
        <v>4892800</v>
      </c>
      <c r="Q67">
        <v>73</v>
      </c>
      <c r="R67" t="b">
        <v>0</v>
      </c>
      <c r="S67">
        <v>0</v>
      </c>
    </row>
    <row r="68" spans="1:19">
      <c r="A68">
        <v>11100501</v>
      </c>
      <c r="B68" s="12"/>
      <c r="C68" s="12" t="s">
        <v>4797</v>
      </c>
      <c r="D68" s="12" t="s">
        <v>4843</v>
      </c>
      <c r="E68" t="b">
        <v>0</v>
      </c>
      <c r="F68">
        <v>0</v>
      </c>
      <c r="G68">
        <v>1301</v>
      </c>
      <c r="H68">
        <v>43900</v>
      </c>
      <c r="I68" s="12" t="s">
        <v>4845</v>
      </c>
      <c r="J68">
        <v>1</v>
      </c>
      <c r="K68">
        <v>13645</v>
      </c>
      <c r="L68">
        <v>0</v>
      </c>
      <c r="M68">
        <v>0</v>
      </c>
      <c r="N68">
        <v>200000</v>
      </c>
      <c r="O68">
        <v>0</v>
      </c>
      <c r="P68">
        <v>5092800</v>
      </c>
      <c r="Q68">
        <v>74</v>
      </c>
      <c r="R68" t="b">
        <v>0</v>
      </c>
      <c r="S68">
        <v>0</v>
      </c>
    </row>
    <row r="69" spans="1:19">
      <c r="A69">
        <v>11100501</v>
      </c>
      <c r="B69" s="12"/>
      <c r="C69" s="12" t="s">
        <v>4797</v>
      </c>
      <c r="D69" s="12" t="s">
        <v>4843</v>
      </c>
      <c r="E69" t="b">
        <v>0</v>
      </c>
      <c r="F69">
        <v>0</v>
      </c>
      <c r="G69">
        <v>1301</v>
      </c>
      <c r="H69">
        <v>43924</v>
      </c>
      <c r="I69" s="12" t="s">
        <v>4846</v>
      </c>
      <c r="J69">
        <v>1</v>
      </c>
      <c r="K69">
        <v>13684</v>
      </c>
      <c r="L69">
        <v>0</v>
      </c>
      <c r="M69">
        <v>0</v>
      </c>
      <c r="N69">
        <v>200000</v>
      </c>
      <c r="O69">
        <v>0</v>
      </c>
      <c r="P69">
        <v>5292800</v>
      </c>
      <c r="Q69">
        <v>75</v>
      </c>
      <c r="R69" t="b">
        <v>0</v>
      </c>
      <c r="S69">
        <v>0</v>
      </c>
    </row>
    <row r="70" spans="1:19">
      <c r="A70">
        <v>11100501</v>
      </c>
      <c r="B70" s="12"/>
      <c r="C70" s="12" t="s">
        <v>4797</v>
      </c>
      <c r="D70" s="12" t="s">
        <v>4843</v>
      </c>
      <c r="E70" t="b">
        <v>0</v>
      </c>
      <c r="F70">
        <v>0</v>
      </c>
      <c r="G70">
        <v>1301</v>
      </c>
      <c r="H70">
        <v>43959</v>
      </c>
      <c r="I70" s="12" t="s">
        <v>4847</v>
      </c>
      <c r="J70">
        <v>1</v>
      </c>
      <c r="K70">
        <v>13753</v>
      </c>
      <c r="L70">
        <v>0</v>
      </c>
      <c r="M70">
        <v>0</v>
      </c>
      <c r="N70">
        <v>200000</v>
      </c>
      <c r="O70">
        <v>0</v>
      </c>
      <c r="P70">
        <v>5492800</v>
      </c>
      <c r="Q70">
        <v>76</v>
      </c>
      <c r="R70" t="b">
        <v>0</v>
      </c>
      <c r="S70">
        <v>0</v>
      </c>
    </row>
    <row r="71" spans="1:19">
      <c r="A71">
        <v>11100501</v>
      </c>
      <c r="B71" s="12"/>
      <c r="C71" s="12" t="s">
        <v>4797</v>
      </c>
      <c r="D71" s="12" t="s">
        <v>4843</v>
      </c>
      <c r="E71" t="b">
        <v>0</v>
      </c>
      <c r="F71">
        <v>0</v>
      </c>
      <c r="G71">
        <v>1301</v>
      </c>
      <c r="H71">
        <v>43994</v>
      </c>
      <c r="I71" s="12" t="s">
        <v>4848</v>
      </c>
      <c r="J71">
        <v>1</v>
      </c>
      <c r="K71">
        <v>13841</v>
      </c>
      <c r="L71">
        <v>0</v>
      </c>
      <c r="M71">
        <v>0</v>
      </c>
      <c r="N71">
        <v>200000</v>
      </c>
      <c r="O71">
        <v>0</v>
      </c>
      <c r="P71">
        <v>5692800</v>
      </c>
      <c r="Q71">
        <v>77</v>
      </c>
      <c r="R71" t="b">
        <v>0</v>
      </c>
      <c r="S71">
        <v>0</v>
      </c>
    </row>
    <row r="72" spans="1:19">
      <c r="A72">
        <v>11100501</v>
      </c>
      <c r="B72" s="12"/>
      <c r="C72" s="12" t="s">
        <v>4797</v>
      </c>
      <c r="D72" s="12" t="s">
        <v>4843</v>
      </c>
      <c r="E72" t="b">
        <v>0</v>
      </c>
      <c r="F72">
        <v>0</v>
      </c>
      <c r="G72">
        <v>1301</v>
      </c>
      <c r="H72">
        <v>44022</v>
      </c>
      <c r="I72" s="12" t="s">
        <v>4844</v>
      </c>
      <c r="J72">
        <v>1</v>
      </c>
      <c r="K72">
        <v>13905</v>
      </c>
      <c r="L72">
        <v>0</v>
      </c>
      <c r="M72">
        <v>0</v>
      </c>
      <c r="N72">
        <v>200000</v>
      </c>
      <c r="O72">
        <v>0</v>
      </c>
      <c r="P72">
        <v>5892800</v>
      </c>
      <c r="Q72">
        <v>78</v>
      </c>
      <c r="R72" t="b">
        <v>0</v>
      </c>
      <c r="S72">
        <v>0</v>
      </c>
    </row>
    <row r="73" spans="1:19">
      <c r="A73">
        <v>11100501</v>
      </c>
      <c r="B73" s="12"/>
      <c r="C73" s="12" t="s">
        <v>4797</v>
      </c>
      <c r="D73" s="12" t="s">
        <v>4843</v>
      </c>
      <c r="E73" t="b">
        <v>0</v>
      </c>
      <c r="F73">
        <v>0</v>
      </c>
      <c r="G73">
        <v>1301</v>
      </c>
      <c r="H73">
        <v>44057</v>
      </c>
      <c r="I73" s="12" t="s">
        <v>4844</v>
      </c>
      <c r="J73">
        <v>1</v>
      </c>
      <c r="K73">
        <v>13980</v>
      </c>
      <c r="L73">
        <v>0</v>
      </c>
      <c r="M73">
        <v>0</v>
      </c>
      <c r="N73">
        <v>200000</v>
      </c>
      <c r="O73">
        <v>0</v>
      </c>
      <c r="P73">
        <v>6092800</v>
      </c>
      <c r="Q73">
        <v>79</v>
      </c>
      <c r="R73" t="b">
        <v>0</v>
      </c>
      <c r="S73">
        <v>0</v>
      </c>
    </row>
    <row r="74" spans="1:19">
      <c r="A74">
        <v>11100501</v>
      </c>
      <c r="B74" s="12"/>
      <c r="C74" s="12" t="s">
        <v>4797</v>
      </c>
      <c r="D74" s="12" t="s">
        <v>4843</v>
      </c>
      <c r="E74" t="b">
        <v>0</v>
      </c>
      <c r="F74">
        <v>0</v>
      </c>
      <c r="G74">
        <v>1301</v>
      </c>
      <c r="H74">
        <v>44084</v>
      </c>
      <c r="I74" s="12" t="s">
        <v>4849</v>
      </c>
      <c r="J74">
        <v>1</v>
      </c>
      <c r="K74">
        <v>14054</v>
      </c>
      <c r="L74">
        <v>0</v>
      </c>
      <c r="M74">
        <v>0</v>
      </c>
      <c r="N74">
        <v>200000</v>
      </c>
      <c r="O74">
        <v>0</v>
      </c>
      <c r="P74">
        <v>6292800</v>
      </c>
      <c r="Q74">
        <v>80</v>
      </c>
      <c r="R74" t="b">
        <v>0</v>
      </c>
      <c r="S74">
        <v>0</v>
      </c>
    </row>
    <row r="75" spans="1:19">
      <c r="A75">
        <v>11100501</v>
      </c>
      <c r="B75" s="12"/>
      <c r="C75" s="12" t="s">
        <v>4797</v>
      </c>
      <c r="D75" s="12" t="s">
        <v>4843</v>
      </c>
      <c r="E75" t="b">
        <v>0</v>
      </c>
      <c r="F75">
        <v>0</v>
      </c>
      <c r="G75">
        <v>1301</v>
      </c>
      <c r="H75">
        <v>44112</v>
      </c>
      <c r="I75" s="12" t="s">
        <v>4850</v>
      </c>
      <c r="J75">
        <v>1</v>
      </c>
      <c r="K75">
        <v>14118</v>
      </c>
      <c r="L75">
        <v>0</v>
      </c>
      <c r="M75">
        <v>0</v>
      </c>
      <c r="N75">
        <v>200000</v>
      </c>
      <c r="O75">
        <v>0</v>
      </c>
      <c r="P75">
        <v>6492800</v>
      </c>
      <c r="Q75">
        <v>81</v>
      </c>
      <c r="R75" t="b">
        <v>0</v>
      </c>
      <c r="S75">
        <v>0</v>
      </c>
    </row>
    <row r="76" spans="1:19">
      <c r="A76">
        <v>11100501</v>
      </c>
      <c r="B76" s="12"/>
      <c r="C76" s="12" t="s">
        <v>4797</v>
      </c>
      <c r="D76" s="12" t="s">
        <v>4843</v>
      </c>
      <c r="E76" t="b">
        <v>0</v>
      </c>
      <c r="F76">
        <v>0</v>
      </c>
      <c r="G76">
        <v>1301</v>
      </c>
      <c r="H76">
        <v>44145</v>
      </c>
      <c r="I76" s="12" t="s">
        <v>4851</v>
      </c>
      <c r="J76">
        <v>1</v>
      </c>
      <c r="K76">
        <v>14192</v>
      </c>
      <c r="L76">
        <v>0</v>
      </c>
      <c r="M76">
        <v>0</v>
      </c>
      <c r="N76">
        <v>200000</v>
      </c>
      <c r="O76">
        <v>0</v>
      </c>
      <c r="P76">
        <v>6692800</v>
      </c>
      <c r="Q76">
        <v>82</v>
      </c>
      <c r="R76" t="b">
        <v>0</v>
      </c>
      <c r="S76">
        <v>0</v>
      </c>
    </row>
    <row r="77" spans="1:19">
      <c r="A77">
        <v>11100501</v>
      </c>
      <c r="B77" s="12"/>
      <c r="C77" s="12" t="s">
        <v>4797</v>
      </c>
      <c r="D77" s="12" t="s">
        <v>4843</v>
      </c>
      <c r="E77" t="b">
        <v>0</v>
      </c>
      <c r="F77">
        <v>0</v>
      </c>
      <c r="G77">
        <v>1301</v>
      </c>
      <c r="H77">
        <v>44179</v>
      </c>
      <c r="I77" s="12" t="s">
        <v>4852</v>
      </c>
      <c r="J77">
        <v>1</v>
      </c>
      <c r="K77">
        <v>14277</v>
      </c>
      <c r="L77">
        <v>0</v>
      </c>
      <c r="M77">
        <v>0</v>
      </c>
      <c r="N77">
        <v>200000</v>
      </c>
      <c r="O77">
        <v>0</v>
      </c>
      <c r="P77">
        <v>6892800</v>
      </c>
      <c r="Q77">
        <v>83</v>
      </c>
      <c r="R77" t="b">
        <v>0</v>
      </c>
      <c r="S77">
        <v>0</v>
      </c>
    </row>
    <row r="78" spans="1:19">
      <c r="A78">
        <v>11100501</v>
      </c>
      <c r="B78" s="12" t="s">
        <v>91</v>
      </c>
      <c r="C78" s="12" t="s">
        <v>4797</v>
      </c>
      <c r="D78" s="12" t="s">
        <v>91</v>
      </c>
      <c r="E78" t="b">
        <v>0</v>
      </c>
      <c r="F78">
        <v>0</v>
      </c>
      <c r="G78">
        <v>1301</v>
      </c>
      <c r="H78" t="s">
        <v>21</v>
      </c>
      <c r="I78" s="12"/>
      <c r="K78">
        <v>0</v>
      </c>
      <c r="L78">
        <v>0</v>
      </c>
      <c r="M78">
        <v>0</v>
      </c>
      <c r="N78">
        <v>2400000</v>
      </c>
      <c r="O78">
        <v>0</v>
      </c>
      <c r="P78">
        <v>6892800</v>
      </c>
      <c r="Q78">
        <v>84</v>
      </c>
      <c r="R78" t="b">
        <v>0</v>
      </c>
      <c r="S78">
        <v>0</v>
      </c>
    </row>
    <row r="79" spans="1:19">
      <c r="A79">
        <v>11100501</v>
      </c>
      <c r="B79" s="12" t="s">
        <v>4853</v>
      </c>
      <c r="C79" s="12" t="s">
        <v>4797</v>
      </c>
      <c r="D79" s="12" t="s">
        <v>4853</v>
      </c>
      <c r="E79" t="b">
        <v>0</v>
      </c>
      <c r="F79">
        <v>4957300</v>
      </c>
      <c r="G79">
        <v>1302</v>
      </c>
      <c r="H79" t="s">
        <v>21</v>
      </c>
      <c r="I79" s="12"/>
      <c r="K79">
        <v>0</v>
      </c>
      <c r="L79">
        <v>2664000</v>
      </c>
      <c r="M79">
        <v>0</v>
      </c>
      <c r="N79">
        <v>0</v>
      </c>
      <c r="O79">
        <v>0</v>
      </c>
      <c r="P79">
        <v>4957300</v>
      </c>
      <c r="Q79">
        <v>85</v>
      </c>
      <c r="R79" t="b">
        <v>0</v>
      </c>
      <c r="S79">
        <v>0</v>
      </c>
    </row>
    <row r="80" spans="1:19">
      <c r="A80">
        <v>11100501</v>
      </c>
      <c r="B80" s="12"/>
      <c r="C80" s="12" t="s">
        <v>4797</v>
      </c>
      <c r="D80" s="12" t="s">
        <v>4853</v>
      </c>
      <c r="E80" t="b">
        <v>0</v>
      </c>
      <c r="F80">
        <v>0</v>
      </c>
      <c r="G80">
        <v>1302</v>
      </c>
      <c r="H80">
        <v>43843</v>
      </c>
      <c r="I80" s="12" t="s">
        <v>4854</v>
      </c>
      <c r="J80">
        <v>1</v>
      </c>
      <c r="K80">
        <v>13506</v>
      </c>
      <c r="L80">
        <v>0</v>
      </c>
      <c r="M80">
        <v>0</v>
      </c>
      <c r="N80">
        <v>222000</v>
      </c>
      <c r="O80">
        <v>0</v>
      </c>
      <c r="P80">
        <v>5179300</v>
      </c>
      <c r="Q80">
        <v>86</v>
      </c>
      <c r="R80" t="b">
        <v>0</v>
      </c>
      <c r="S80">
        <v>0</v>
      </c>
    </row>
    <row r="81" spans="1:19">
      <c r="A81">
        <v>11100501</v>
      </c>
      <c r="B81" s="12"/>
      <c r="C81" s="12" t="s">
        <v>4797</v>
      </c>
      <c r="D81" s="12" t="s">
        <v>4853</v>
      </c>
      <c r="E81" t="b">
        <v>0</v>
      </c>
      <c r="F81">
        <v>0</v>
      </c>
      <c r="G81">
        <v>1302</v>
      </c>
      <c r="H81">
        <v>43874</v>
      </c>
      <c r="I81" s="12" t="s">
        <v>4854</v>
      </c>
      <c r="J81">
        <v>1</v>
      </c>
      <c r="K81">
        <v>13590</v>
      </c>
      <c r="L81">
        <v>0</v>
      </c>
      <c r="M81">
        <v>0</v>
      </c>
      <c r="N81">
        <v>222000</v>
      </c>
      <c r="O81">
        <v>0</v>
      </c>
      <c r="P81">
        <v>5401300</v>
      </c>
      <c r="Q81">
        <v>87</v>
      </c>
      <c r="R81" t="b">
        <v>0</v>
      </c>
      <c r="S81">
        <v>0</v>
      </c>
    </row>
    <row r="82" spans="1:19">
      <c r="A82">
        <v>11100501</v>
      </c>
      <c r="B82" s="12"/>
      <c r="C82" s="12" t="s">
        <v>4797</v>
      </c>
      <c r="D82" s="12" t="s">
        <v>4853</v>
      </c>
      <c r="E82" t="b">
        <v>0</v>
      </c>
      <c r="F82">
        <v>0</v>
      </c>
      <c r="G82">
        <v>1302</v>
      </c>
      <c r="H82">
        <v>43903</v>
      </c>
      <c r="I82" s="12" t="s">
        <v>4855</v>
      </c>
      <c r="J82">
        <v>1</v>
      </c>
      <c r="K82">
        <v>13663</v>
      </c>
      <c r="L82">
        <v>0</v>
      </c>
      <c r="M82">
        <v>0</v>
      </c>
      <c r="N82">
        <v>222000</v>
      </c>
      <c r="O82">
        <v>0</v>
      </c>
      <c r="P82">
        <v>5623300</v>
      </c>
      <c r="Q82">
        <v>88</v>
      </c>
      <c r="R82" t="b">
        <v>0</v>
      </c>
      <c r="S82">
        <v>0</v>
      </c>
    </row>
    <row r="83" spans="1:19">
      <c r="A83">
        <v>11100501</v>
      </c>
      <c r="B83" s="12"/>
      <c r="C83" s="12" t="s">
        <v>4797</v>
      </c>
      <c r="D83" s="12" t="s">
        <v>4853</v>
      </c>
      <c r="E83" t="b">
        <v>0</v>
      </c>
      <c r="F83">
        <v>0</v>
      </c>
      <c r="G83">
        <v>1302</v>
      </c>
      <c r="H83">
        <v>43927</v>
      </c>
      <c r="I83" s="12" t="s">
        <v>4856</v>
      </c>
      <c r="J83">
        <v>1</v>
      </c>
      <c r="K83">
        <v>13690</v>
      </c>
      <c r="L83">
        <v>0</v>
      </c>
      <c r="M83">
        <v>0</v>
      </c>
      <c r="N83">
        <v>222000</v>
      </c>
      <c r="O83">
        <v>0</v>
      </c>
      <c r="P83">
        <v>5845300</v>
      </c>
      <c r="Q83">
        <v>89</v>
      </c>
      <c r="R83" t="b">
        <v>0</v>
      </c>
      <c r="S83">
        <v>0</v>
      </c>
    </row>
    <row r="84" spans="1:19">
      <c r="A84">
        <v>11100501</v>
      </c>
      <c r="B84" s="12"/>
      <c r="C84" s="12" t="s">
        <v>4797</v>
      </c>
      <c r="D84" s="12" t="s">
        <v>4853</v>
      </c>
      <c r="E84" t="b">
        <v>0</v>
      </c>
      <c r="F84">
        <v>0</v>
      </c>
      <c r="G84">
        <v>1302</v>
      </c>
      <c r="H84">
        <v>43963</v>
      </c>
      <c r="I84" s="12" t="s">
        <v>4857</v>
      </c>
      <c r="J84">
        <v>1</v>
      </c>
      <c r="K84">
        <v>13763</v>
      </c>
      <c r="L84">
        <v>0</v>
      </c>
      <c r="M84">
        <v>0</v>
      </c>
      <c r="N84">
        <v>222000</v>
      </c>
      <c r="O84">
        <v>0</v>
      </c>
      <c r="P84">
        <v>6067300</v>
      </c>
      <c r="Q84">
        <v>90</v>
      </c>
      <c r="R84" t="b">
        <v>0</v>
      </c>
      <c r="S84">
        <v>0</v>
      </c>
    </row>
    <row r="85" spans="1:19">
      <c r="A85">
        <v>11100501</v>
      </c>
      <c r="B85" s="12"/>
      <c r="C85" s="12" t="s">
        <v>4797</v>
      </c>
      <c r="D85" s="12" t="s">
        <v>4853</v>
      </c>
      <c r="E85" t="b">
        <v>0</v>
      </c>
      <c r="F85">
        <v>0</v>
      </c>
      <c r="G85">
        <v>1302</v>
      </c>
      <c r="H85">
        <v>43991</v>
      </c>
      <c r="I85" s="12" t="s">
        <v>4858</v>
      </c>
      <c r="J85">
        <v>1</v>
      </c>
      <c r="K85">
        <v>13825</v>
      </c>
      <c r="L85">
        <v>0</v>
      </c>
      <c r="M85">
        <v>0</v>
      </c>
      <c r="N85">
        <v>222000</v>
      </c>
      <c r="O85">
        <v>0</v>
      </c>
      <c r="P85">
        <v>6289300</v>
      </c>
      <c r="Q85">
        <v>91</v>
      </c>
      <c r="R85" t="b">
        <v>0</v>
      </c>
      <c r="S85">
        <v>0</v>
      </c>
    </row>
    <row r="86" spans="1:19">
      <c r="A86">
        <v>11100501</v>
      </c>
      <c r="B86" s="12"/>
      <c r="C86" s="12" t="s">
        <v>4797</v>
      </c>
      <c r="D86" s="12" t="s">
        <v>4853</v>
      </c>
      <c r="E86" t="b">
        <v>0</v>
      </c>
      <c r="F86">
        <v>0</v>
      </c>
      <c r="G86">
        <v>1302</v>
      </c>
      <c r="H86">
        <v>44026</v>
      </c>
      <c r="I86" s="12" t="s">
        <v>4854</v>
      </c>
      <c r="J86">
        <v>1</v>
      </c>
      <c r="K86">
        <v>13914</v>
      </c>
      <c r="L86">
        <v>0</v>
      </c>
      <c r="M86">
        <v>0</v>
      </c>
      <c r="N86">
        <v>222000</v>
      </c>
      <c r="O86">
        <v>0</v>
      </c>
      <c r="P86">
        <v>6511300</v>
      </c>
      <c r="Q86">
        <v>92</v>
      </c>
      <c r="R86" t="b">
        <v>0</v>
      </c>
      <c r="S86">
        <v>0</v>
      </c>
    </row>
    <row r="87" spans="1:19">
      <c r="A87">
        <v>11100501</v>
      </c>
      <c r="B87" s="12"/>
      <c r="C87" s="12" t="s">
        <v>4797</v>
      </c>
      <c r="D87" s="12" t="s">
        <v>4853</v>
      </c>
      <c r="E87" t="b">
        <v>0</v>
      </c>
      <c r="F87">
        <v>0</v>
      </c>
      <c r="G87">
        <v>1302</v>
      </c>
      <c r="H87">
        <v>44057</v>
      </c>
      <c r="I87" s="12" t="s">
        <v>4854</v>
      </c>
      <c r="J87">
        <v>1</v>
      </c>
      <c r="K87">
        <v>13982</v>
      </c>
      <c r="L87">
        <v>0</v>
      </c>
      <c r="M87">
        <v>0</v>
      </c>
      <c r="N87">
        <v>222000</v>
      </c>
      <c r="O87">
        <v>0</v>
      </c>
      <c r="P87">
        <v>6733300</v>
      </c>
      <c r="Q87">
        <v>93</v>
      </c>
      <c r="R87" t="b">
        <v>0</v>
      </c>
      <c r="S87">
        <v>0</v>
      </c>
    </row>
    <row r="88" spans="1:19">
      <c r="A88">
        <v>11100501</v>
      </c>
      <c r="B88" s="12"/>
      <c r="C88" s="12" t="s">
        <v>4797</v>
      </c>
      <c r="D88" s="12" t="s">
        <v>4853</v>
      </c>
      <c r="E88" t="b">
        <v>0</v>
      </c>
      <c r="F88">
        <v>0</v>
      </c>
      <c r="G88">
        <v>1302</v>
      </c>
      <c r="H88">
        <v>44088</v>
      </c>
      <c r="I88" s="12" t="s">
        <v>4859</v>
      </c>
      <c r="J88">
        <v>1</v>
      </c>
      <c r="K88">
        <v>14062</v>
      </c>
      <c r="L88">
        <v>0</v>
      </c>
      <c r="M88">
        <v>0</v>
      </c>
      <c r="N88">
        <v>222000</v>
      </c>
      <c r="O88">
        <v>0</v>
      </c>
      <c r="P88">
        <v>6955300</v>
      </c>
      <c r="Q88">
        <v>94</v>
      </c>
      <c r="R88" t="b">
        <v>0</v>
      </c>
      <c r="S88">
        <v>0</v>
      </c>
    </row>
    <row r="89" spans="1:19">
      <c r="A89">
        <v>11100501</v>
      </c>
      <c r="B89" s="12"/>
      <c r="C89" s="12" t="s">
        <v>4797</v>
      </c>
      <c r="D89" s="12" t="s">
        <v>4853</v>
      </c>
      <c r="E89" t="b">
        <v>0</v>
      </c>
      <c r="F89">
        <v>0</v>
      </c>
      <c r="G89">
        <v>1302</v>
      </c>
      <c r="H89">
        <v>44119</v>
      </c>
      <c r="I89" s="12" t="s">
        <v>4860</v>
      </c>
      <c r="J89">
        <v>1</v>
      </c>
      <c r="K89">
        <v>14134</v>
      </c>
      <c r="L89">
        <v>0</v>
      </c>
      <c r="M89">
        <v>0</v>
      </c>
      <c r="N89">
        <v>222000</v>
      </c>
      <c r="O89">
        <v>0</v>
      </c>
      <c r="P89">
        <v>7177300</v>
      </c>
      <c r="Q89">
        <v>95</v>
      </c>
      <c r="R89" t="b">
        <v>0</v>
      </c>
      <c r="S89">
        <v>0</v>
      </c>
    </row>
    <row r="90" spans="1:19">
      <c r="A90">
        <v>11100501</v>
      </c>
      <c r="B90" s="12"/>
      <c r="C90" s="12" t="s">
        <v>4797</v>
      </c>
      <c r="D90" s="12" t="s">
        <v>4853</v>
      </c>
      <c r="E90" t="b">
        <v>0</v>
      </c>
      <c r="F90">
        <v>0</v>
      </c>
      <c r="G90">
        <v>1302</v>
      </c>
      <c r="H90">
        <v>44147</v>
      </c>
      <c r="I90" s="12" t="s">
        <v>4861</v>
      </c>
      <c r="J90">
        <v>1</v>
      </c>
      <c r="K90">
        <v>14203</v>
      </c>
      <c r="L90">
        <v>0</v>
      </c>
      <c r="M90">
        <v>0</v>
      </c>
      <c r="N90">
        <v>222000</v>
      </c>
      <c r="O90">
        <v>0</v>
      </c>
      <c r="P90">
        <v>7399300</v>
      </c>
      <c r="Q90">
        <v>96</v>
      </c>
      <c r="R90" t="b">
        <v>0</v>
      </c>
      <c r="S90">
        <v>0</v>
      </c>
    </row>
    <row r="91" spans="1:19">
      <c r="A91">
        <v>11100501</v>
      </c>
      <c r="B91" s="12"/>
      <c r="C91" s="12" t="s">
        <v>4797</v>
      </c>
      <c r="D91" s="12" t="s">
        <v>4853</v>
      </c>
      <c r="E91" t="b">
        <v>0</v>
      </c>
      <c r="F91">
        <v>0</v>
      </c>
      <c r="G91">
        <v>1302</v>
      </c>
      <c r="H91">
        <v>44179</v>
      </c>
      <c r="I91" s="12" t="s">
        <v>4862</v>
      </c>
      <c r="J91">
        <v>1</v>
      </c>
      <c r="K91">
        <v>14273</v>
      </c>
      <c r="L91">
        <v>0</v>
      </c>
      <c r="M91">
        <v>0</v>
      </c>
      <c r="N91">
        <v>222000</v>
      </c>
      <c r="O91">
        <v>0</v>
      </c>
      <c r="P91">
        <v>7621300</v>
      </c>
      <c r="Q91">
        <v>97</v>
      </c>
      <c r="R91" t="b">
        <v>0</v>
      </c>
      <c r="S91">
        <v>0</v>
      </c>
    </row>
    <row r="92" spans="1:19">
      <c r="A92">
        <v>11100501</v>
      </c>
      <c r="B92" s="12" t="s">
        <v>102</v>
      </c>
      <c r="C92" s="12" t="s">
        <v>4797</v>
      </c>
      <c r="D92" s="12" t="s">
        <v>102</v>
      </c>
      <c r="E92" t="b">
        <v>0</v>
      </c>
      <c r="F92">
        <v>0</v>
      </c>
      <c r="G92">
        <v>1302</v>
      </c>
      <c r="H92" t="s">
        <v>21</v>
      </c>
      <c r="I92" s="12"/>
      <c r="K92">
        <v>0</v>
      </c>
      <c r="L92">
        <v>0</v>
      </c>
      <c r="M92">
        <v>0</v>
      </c>
      <c r="N92">
        <v>2664000</v>
      </c>
      <c r="O92">
        <v>0</v>
      </c>
      <c r="P92">
        <v>7621300</v>
      </c>
      <c r="Q92">
        <v>98</v>
      </c>
      <c r="R92" t="b">
        <v>0</v>
      </c>
      <c r="S92">
        <v>0</v>
      </c>
    </row>
    <row r="93" spans="1:19">
      <c r="A93">
        <v>11100501</v>
      </c>
      <c r="B93" s="12" t="s">
        <v>4863</v>
      </c>
      <c r="C93" s="12" t="s">
        <v>4797</v>
      </c>
      <c r="D93" s="12" t="s">
        <v>4863</v>
      </c>
      <c r="E93" t="b">
        <v>0</v>
      </c>
      <c r="F93">
        <v>5034100</v>
      </c>
      <c r="G93">
        <v>1401</v>
      </c>
      <c r="H93" t="s">
        <v>21</v>
      </c>
      <c r="I93" s="12"/>
      <c r="K93">
        <v>0</v>
      </c>
      <c r="L93">
        <v>2675000</v>
      </c>
      <c r="M93">
        <v>0</v>
      </c>
      <c r="N93">
        <v>0</v>
      </c>
      <c r="O93">
        <v>0</v>
      </c>
      <c r="P93">
        <v>5034100</v>
      </c>
      <c r="Q93">
        <v>99</v>
      </c>
      <c r="R93" t="b">
        <v>0</v>
      </c>
      <c r="S93">
        <v>0</v>
      </c>
    </row>
    <row r="94" spans="1:19">
      <c r="A94">
        <v>11100501</v>
      </c>
      <c r="B94" s="12"/>
      <c r="C94" s="12" t="s">
        <v>4797</v>
      </c>
      <c r="D94" s="12" t="s">
        <v>4863</v>
      </c>
      <c r="E94" t="b">
        <v>0</v>
      </c>
      <c r="F94">
        <v>0</v>
      </c>
      <c r="G94">
        <v>1401</v>
      </c>
      <c r="H94">
        <v>43845</v>
      </c>
      <c r="I94" s="12" t="s">
        <v>4864</v>
      </c>
      <c r="J94">
        <v>1</v>
      </c>
      <c r="K94">
        <v>13517</v>
      </c>
      <c r="L94">
        <v>0</v>
      </c>
      <c r="M94">
        <v>0</v>
      </c>
      <c r="N94">
        <v>222000</v>
      </c>
      <c r="O94">
        <v>0</v>
      </c>
      <c r="P94">
        <v>5256100</v>
      </c>
      <c r="Q94">
        <v>100</v>
      </c>
      <c r="R94" t="b">
        <v>0</v>
      </c>
      <c r="S94">
        <v>0</v>
      </c>
    </row>
    <row r="95" spans="1:19">
      <c r="A95">
        <v>11100501</v>
      </c>
      <c r="B95" s="12"/>
      <c r="C95" s="12" t="s">
        <v>4797</v>
      </c>
      <c r="D95" s="12" t="s">
        <v>4863</v>
      </c>
      <c r="E95" t="b">
        <v>0</v>
      </c>
      <c r="F95">
        <v>0</v>
      </c>
      <c r="G95">
        <v>1401</v>
      </c>
      <c r="H95">
        <v>43878</v>
      </c>
      <c r="I95" s="12" t="s">
        <v>4864</v>
      </c>
      <c r="J95">
        <v>1</v>
      </c>
      <c r="K95">
        <v>13599</v>
      </c>
      <c r="L95">
        <v>0</v>
      </c>
      <c r="M95">
        <v>0</v>
      </c>
      <c r="N95">
        <v>233000</v>
      </c>
      <c r="O95">
        <v>0</v>
      </c>
      <c r="P95">
        <v>5489100</v>
      </c>
      <c r="Q95">
        <v>101</v>
      </c>
      <c r="R95" t="b">
        <v>0</v>
      </c>
      <c r="S95">
        <v>0</v>
      </c>
    </row>
    <row r="96" spans="1:19">
      <c r="A96">
        <v>11100501</v>
      </c>
      <c r="B96" s="12"/>
      <c r="C96" s="12" t="s">
        <v>4797</v>
      </c>
      <c r="D96" s="12" t="s">
        <v>4863</v>
      </c>
      <c r="E96" t="b">
        <v>0</v>
      </c>
      <c r="F96">
        <v>0</v>
      </c>
      <c r="G96">
        <v>1401</v>
      </c>
      <c r="H96">
        <v>43902</v>
      </c>
      <c r="I96" s="12" t="s">
        <v>4865</v>
      </c>
      <c r="J96">
        <v>1</v>
      </c>
      <c r="K96">
        <v>13653</v>
      </c>
      <c r="L96">
        <v>0</v>
      </c>
      <c r="M96">
        <v>0</v>
      </c>
      <c r="N96">
        <v>222000</v>
      </c>
      <c r="O96">
        <v>0</v>
      </c>
      <c r="P96">
        <v>5711100</v>
      </c>
      <c r="Q96">
        <v>102</v>
      </c>
      <c r="R96" t="b">
        <v>0</v>
      </c>
      <c r="S96">
        <v>0</v>
      </c>
    </row>
    <row r="97" spans="1:19">
      <c r="A97">
        <v>11100501</v>
      </c>
      <c r="B97" s="12"/>
      <c r="C97" s="12" t="s">
        <v>4797</v>
      </c>
      <c r="D97" s="12" t="s">
        <v>4863</v>
      </c>
      <c r="E97" t="b">
        <v>0</v>
      </c>
      <c r="F97">
        <v>0</v>
      </c>
      <c r="G97">
        <v>1401</v>
      </c>
      <c r="H97">
        <v>43938</v>
      </c>
      <c r="I97" s="12" t="s">
        <v>4866</v>
      </c>
      <c r="J97">
        <v>1</v>
      </c>
      <c r="K97">
        <v>13716</v>
      </c>
      <c r="L97">
        <v>0</v>
      </c>
      <c r="M97">
        <v>0</v>
      </c>
      <c r="N97">
        <v>222000</v>
      </c>
      <c r="O97">
        <v>0</v>
      </c>
      <c r="P97">
        <v>5933100</v>
      </c>
      <c r="Q97">
        <v>103</v>
      </c>
      <c r="R97" t="b">
        <v>0</v>
      </c>
      <c r="S97">
        <v>0</v>
      </c>
    </row>
    <row r="98" spans="1:19">
      <c r="A98">
        <v>11100501</v>
      </c>
      <c r="B98" s="12"/>
      <c r="C98" s="12" t="s">
        <v>4797</v>
      </c>
      <c r="D98" s="12" t="s">
        <v>4863</v>
      </c>
      <c r="E98" t="b">
        <v>0</v>
      </c>
      <c r="F98">
        <v>0</v>
      </c>
      <c r="G98">
        <v>1401</v>
      </c>
      <c r="H98">
        <v>43981</v>
      </c>
      <c r="I98" s="12" t="s">
        <v>4867</v>
      </c>
      <c r="J98">
        <v>1</v>
      </c>
      <c r="K98">
        <v>13790</v>
      </c>
      <c r="L98">
        <v>0</v>
      </c>
      <c r="M98">
        <v>0</v>
      </c>
      <c r="N98">
        <v>222000</v>
      </c>
      <c r="O98">
        <v>0</v>
      </c>
      <c r="P98">
        <v>6155100</v>
      </c>
      <c r="Q98">
        <v>104</v>
      </c>
      <c r="R98" t="b">
        <v>0</v>
      </c>
      <c r="S98">
        <v>0</v>
      </c>
    </row>
    <row r="99" spans="1:19">
      <c r="A99">
        <v>11100501</v>
      </c>
      <c r="B99" s="12"/>
      <c r="C99" s="12" t="s">
        <v>4797</v>
      </c>
      <c r="D99" s="12" t="s">
        <v>4863</v>
      </c>
      <c r="E99" t="b">
        <v>0</v>
      </c>
      <c r="F99">
        <v>0</v>
      </c>
      <c r="G99">
        <v>1401</v>
      </c>
      <c r="H99">
        <v>43998</v>
      </c>
      <c r="I99" s="12" t="s">
        <v>4868</v>
      </c>
      <c r="J99">
        <v>1</v>
      </c>
      <c r="K99">
        <v>13863</v>
      </c>
      <c r="L99">
        <v>0</v>
      </c>
      <c r="M99">
        <v>0</v>
      </c>
      <c r="N99">
        <v>222000</v>
      </c>
      <c r="O99">
        <v>0</v>
      </c>
      <c r="P99">
        <v>6377100</v>
      </c>
      <c r="Q99">
        <v>105</v>
      </c>
      <c r="R99" t="b">
        <v>0</v>
      </c>
      <c r="S99">
        <v>0</v>
      </c>
    </row>
    <row r="100" spans="1:19">
      <c r="A100">
        <v>11100501</v>
      </c>
      <c r="B100" s="12"/>
      <c r="C100" s="12" t="s">
        <v>4797</v>
      </c>
      <c r="D100" s="12" t="s">
        <v>4863</v>
      </c>
      <c r="E100" t="b">
        <v>0</v>
      </c>
      <c r="F100">
        <v>0</v>
      </c>
      <c r="G100">
        <v>1401</v>
      </c>
      <c r="H100">
        <v>44026</v>
      </c>
      <c r="I100" s="12" t="s">
        <v>4869</v>
      </c>
      <c r="J100">
        <v>1</v>
      </c>
      <c r="K100">
        <v>13935</v>
      </c>
      <c r="L100">
        <v>0</v>
      </c>
      <c r="M100">
        <v>0</v>
      </c>
      <c r="N100">
        <v>222000</v>
      </c>
      <c r="O100">
        <v>0</v>
      </c>
      <c r="P100">
        <v>6599100</v>
      </c>
      <c r="Q100">
        <v>106</v>
      </c>
      <c r="R100" t="b">
        <v>0</v>
      </c>
      <c r="S100">
        <v>0</v>
      </c>
    </row>
    <row r="101" spans="1:19">
      <c r="A101">
        <v>11100501</v>
      </c>
      <c r="B101" s="12"/>
      <c r="C101" s="12" t="s">
        <v>4797</v>
      </c>
      <c r="D101" s="12" t="s">
        <v>4863</v>
      </c>
      <c r="E101" t="b">
        <v>0</v>
      </c>
      <c r="F101">
        <v>0</v>
      </c>
      <c r="G101">
        <v>1401</v>
      </c>
      <c r="H101">
        <v>44055</v>
      </c>
      <c r="I101" s="12" t="s">
        <v>4869</v>
      </c>
      <c r="J101">
        <v>1</v>
      </c>
      <c r="K101">
        <v>14007</v>
      </c>
      <c r="L101">
        <v>0</v>
      </c>
      <c r="M101">
        <v>0</v>
      </c>
      <c r="N101">
        <v>222000</v>
      </c>
      <c r="O101">
        <v>0</v>
      </c>
      <c r="P101">
        <v>6821100</v>
      </c>
      <c r="Q101">
        <v>107</v>
      </c>
      <c r="R101" t="b">
        <v>0</v>
      </c>
      <c r="S101">
        <v>0</v>
      </c>
    </row>
    <row r="102" spans="1:19">
      <c r="A102">
        <v>11100501</v>
      </c>
      <c r="B102" s="12"/>
      <c r="C102" s="12" t="s">
        <v>4797</v>
      </c>
      <c r="D102" s="12" t="s">
        <v>4863</v>
      </c>
      <c r="E102" t="b">
        <v>0</v>
      </c>
      <c r="F102">
        <v>0</v>
      </c>
      <c r="G102">
        <v>1401</v>
      </c>
      <c r="H102">
        <v>44085</v>
      </c>
      <c r="I102" s="12" t="s">
        <v>4870</v>
      </c>
      <c r="J102">
        <v>1</v>
      </c>
      <c r="K102">
        <v>14058</v>
      </c>
      <c r="L102">
        <v>0</v>
      </c>
      <c r="M102">
        <v>0</v>
      </c>
      <c r="N102">
        <v>222000</v>
      </c>
      <c r="O102">
        <v>0</v>
      </c>
      <c r="P102">
        <v>7043100</v>
      </c>
      <c r="Q102">
        <v>108</v>
      </c>
      <c r="R102" t="b">
        <v>0</v>
      </c>
      <c r="S102">
        <v>0</v>
      </c>
    </row>
    <row r="103" spans="1:19">
      <c r="A103">
        <v>11100501</v>
      </c>
      <c r="B103" s="12"/>
      <c r="C103" s="12" t="s">
        <v>4797</v>
      </c>
      <c r="D103" s="12" t="s">
        <v>4863</v>
      </c>
      <c r="E103" t="b">
        <v>0</v>
      </c>
      <c r="F103">
        <v>0</v>
      </c>
      <c r="G103">
        <v>1401</v>
      </c>
      <c r="H103">
        <v>44111</v>
      </c>
      <c r="I103" s="12" t="s">
        <v>4871</v>
      </c>
      <c r="J103">
        <v>1</v>
      </c>
      <c r="K103">
        <v>14147</v>
      </c>
      <c r="L103">
        <v>0</v>
      </c>
      <c r="M103">
        <v>0</v>
      </c>
      <c r="N103">
        <v>222000</v>
      </c>
      <c r="O103">
        <v>0</v>
      </c>
      <c r="P103">
        <v>7265100</v>
      </c>
      <c r="Q103">
        <v>109</v>
      </c>
      <c r="R103" t="b">
        <v>0</v>
      </c>
      <c r="S103">
        <v>0</v>
      </c>
    </row>
    <row r="104" spans="1:19">
      <c r="A104">
        <v>11100501</v>
      </c>
      <c r="B104" s="12"/>
      <c r="C104" s="12" t="s">
        <v>4797</v>
      </c>
      <c r="D104" s="12" t="s">
        <v>4863</v>
      </c>
      <c r="E104" t="b">
        <v>0</v>
      </c>
      <c r="F104">
        <v>0</v>
      </c>
      <c r="G104">
        <v>1401</v>
      </c>
      <c r="H104">
        <v>44146</v>
      </c>
      <c r="I104" s="12" t="s">
        <v>4872</v>
      </c>
      <c r="J104">
        <v>1</v>
      </c>
      <c r="K104">
        <v>14226</v>
      </c>
      <c r="L104">
        <v>0</v>
      </c>
      <c r="M104">
        <v>0</v>
      </c>
      <c r="N104">
        <v>222000</v>
      </c>
      <c r="O104">
        <v>0</v>
      </c>
      <c r="P104">
        <v>7487100</v>
      </c>
      <c r="Q104">
        <v>110</v>
      </c>
      <c r="R104" t="b">
        <v>0</v>
      </c>
      <c r="S104">
        <v>0</v>
      </c>
    </row>
    <row r="105" spans="1:19">
      <c r="A105">
        <v>11100501</v>
      </c>
      <c r="B105" s="12"/>
      <c r="C105" s="12" t="s">
        <v>4797</v>
      </c>
      <c r="D105" s="12" t="s">
        <v>4863</v>
      </c>
      <c r="E105" t="b">
        <v>0</v>
      </c>
      <c r="F105">
        <v>0</v>
      </c>
      <c r="G105">
        <v>1401</v>
      </c>
      <c r="H105">
        <v>44173</v>
      </c>
      <c r="I105" s="12" t="s">
        <v>4873</v>
      </c>
      <c r="J105">
        <v>1</v>
      </c>
      <c r="K105">
        <v>14293</v>
      </c>
      <c r="L105">
        <v>0</v>
      </c>
      <c r="M105">
        <v>0</v>
      </c>
      <c r="N105">
        <v>222000</v>
      </c>
      <c r="O105">
        <v>0</v>
      </c>
      <c r="P105">
        <v>7709100</v>
      </c>
      <c r="Q105">
        <v>111</v>
      </c>
      <c r="R105" t="b">
        <v>0</v>
      </c>
      <c r="S105">
        <v>0</v>
      </c>
    </row>
    <row r="106" spans="1:19">
      <c r="A106">
        <v>11100501</v>
      </c>
      <c r="B106" s="12" t="s">
        <v>114</v>
      </c>
      <c r="C106" s="12" t="s">
        <v>4797</v>
      </c>
      <c r="D106" s="12" t="s">
        <v>114</v>
      </c>
      <c r="E106" t="b">
        <v>0</v>
      </c>
      <c r="F106">
        <v>0</v>
      </c>
      <c r="G106">
        <v>1401</v>
      </c>
      <c r="H106" t="s">
        <v>21</v>
      </c>
      <c r="I106" s="12"/>
      <c r="K106">
        <v>0</v>
      </c>
      <c r="L106">
        <v>0</v>
      </c>
      <c r="M106">
        <v>0</v>
      </c>
      <c r="N106">
        <v>2675000</v>
      </c>
      <c r="O106">
        <v>0</v>
      </c>
      <c r="P106">
        <v>7709100</v>
      </c>
      <c r="Q106">
        <v>112</v>
      </c>
      <c r="R106" t="b">
        <v>0</v>
      </c>
      <c r="S106">
        <v>0</v>
      </c>
    </row>
    <row r="107" spans="1:19">
      <c r="A107">
        <v>11100501</v>
      </c>
      <c r="B107" s="12" t="s">
        <v>4874</v>
      </c>
      <c r="C107" s="12" t="s">
        <v>4797</v>
      </c>
      <c r="D107" s="12" t="s">
        <v>4874</v>
      </c>
      <c r="E107" t="b">
        <v>0</v>
      </c>
      <c r="F107">
        <v>4492800</v>
      </c>
      <c r="G107">
        <v>1402</v>
      </c>
      <c r="H107" t="s">
        <v>21</v>
      </c>
      <c r="I107" s="12"/>
      <c r="K107">
        <v>0</v>
      </c>
      <c r="L107">
        <v>2400000</v>
      </c>
      <c r="M107">
        <v>0</v>
      </c>
      <c r="N107">
        <v>0</v>
      </c>
      <c r="O107">
        <v>0</v>
      </c>
      <c r="P107">
        <v>4492800</v>
      </c>
      <c r="Q107">
        <v>113</v>
      </c>
      <c r="R107" t="b">
        <v>0</v>
      </c>
      <c r="S107">
        <v>0</v>
      </c>
    </row>
    <row r="108" spans="1:19">
      <c r="A108">
        <v>11100501</v>
      </c>
      <c r="B108" s="12"/>
      <c r="C108" s="12" t="s">
        <v>4797</v>
      </c>
      <c r="D108" s="12" t="s">
        <v>4874</v>
      </c>
      <c r="E108" t="b">
        <v>0</v>
      </c>
      <c r="F108">
        <v>0</v>
      </c>
      <c r="G108">
        <v>1402</v>
      </c>
      <c r="H108">
        <v>43843</v>
      </c>
      <c r="I108" s="12" t="s">
        <v>4875</v>
      </c>
      <c r="J108">
        <v>1</v>
      </c>
      <c r="K108">
        <v>13500</v>
      </c>
      <c r="L108">
        <v>0</v>
      </c>
      <c r="M108">
        <v>0</v>
      </c>
      <c r="N108">
        <v>200000</v>
      </c>
      <c r="O108">
        <v>0</v>
      </c>
      <c r="P108">
        <v>4692800</v>
      </c>
      <c r="Q108">
        <v>114</v>
      </c>
      <c r="R108" t="b">
        <v>0</v>
      </c>
      <c r="S108">
        <v>0</v>
      </c>
    </row>
    <row r="109" spans="1:19">
      <c r="A109">
        <v>11100501</v>
      </c>
      <c r="B109" s="12"/>
      <c r="C109" s="12" t="s">
        <v>4797</v>
      </c>
      <c r="D109" s="12" t="s">
        <v>4874</v>
      </c>
      <c r="E109" t="b">
        <v>0</v>
      </c>
      <c r="F109">
        <v>0</v>
      </c>
      <c r="G109">
        <v>1402</v>
      </c>
      <c r="H109">
        <v>43874</v>
      </c>
      <c r="I109" s="12" t="s">
        <v>4875</v>
      </c>
      <c r="J109">
        <v>1</v>
      </c>
      <c r="K109">
        <v>13583</v>
      </c>
      <c r="L109">
        <v>0</v>
      </c>
      <c r="M109">
        <v>0</v>
      </c>
      <c r="N109">
        <v>200000</v>
      </c>
      <c r="O109">
        <v>0</v>
      </c>
      <c r="P109">
        <v>4892800</v>
      </c>
      <c r="Q109">
        <v>115</v>
      </c>
      <c r="R109" t="b">
        <v>0</v>
      </c>
      <c r="S109">
        <v>0</v>
      </c>
    </row>
    <row r="110" spans="1:19">
      <c r="A110">
        <v>11100501</v>
      </c>
      <c r="B110" s="12"/>
      <c r="C110" s="12" t="s">
        <v>4797</v>
      </c>
      <c r="D110" s="12" t="s">
        <v>4874</v>
      </c>
      <c r="E110" t="b">
        <v>0</v>
      </c>
      <c r="F110">
        <v>0</v>
      </c>
      <c r="G110">
        <v>1402</v>
      </c>
      <c r="H110">
        <v>43900</v>
      </c>
      <c r="I110" s="12" t="s">
        <v>4876</v>
      </c>
      <c r="J110">
        <v>1</v>
      </c>
      <c r="K110">
        <v>13636</v>
      </c>
      <c r="L110">
        <v>0</v>
      </c>
      <c r="M110">
        <v>0</v>
      </c>
      <c r="N110">
        <v>200000</v>
      </c>
      <c r="O110">
        <v>0</v>
      </c>
      <c r="P110">
        <v>5092800</v>
      </c>
      <c r="Q110">
        <v>116</v>
      </c>
      <c r="R110" t="b">
        <v>0</v>
      </c>
      <c r="S110">
        <v>0</v>
      </c>
    </row>
    <row r="111" spans="1:19">
      <c r="A111">
        <v>11100501</v>
      </c>
      <c r="B111" s="12"/>
      <c r="C111" s="12" t="s">
        <v>4797</v>
      </c>
      <c r="D111" s="12" t="s">
        <v>4874</v>
      </c>
      <c r="E111" t="b">
        <v>0</v>
      </c>
      <c r="F111">
        <v>0</v>
      </c>
      <c r="G111">
        <v>1402</v>
      </c>
      <c r="H111">
        <v>43928</v>
      </c>
      <c r="I111" s="12" t="s">
        <v>4877</v>
      </c>
      <c r="J111">
        <v>1</v>
      </c>
      <c r="K111">
        <v>13694</v>
      </c>
      <c r="L111">
        <v>0</v>
      </c>
      <c r="M111">
        <v>0</v>
      </c>
      <c r="N111">
        <v>200000</v>
      </c>
      <c r="O111">
        <v>0</v>
      </c>
      <c r="P111">
        <v>5292800</v>
      </c>
      <c r="Q111">
        <v>117</v>
      </c>
      <c r="R111" t="b">
        <v>0</v>
      </c>
      <c r="S111">
        <v>0</v>
      </c>
    </row>
    <row r="112" spans="1:19">
      <c r="A112">
        <v>11100501</v>
      </c>
      <c r="B112" s="12"/>
      <c r="C112" s="12" t="s">
        <v>4797</v>
      </c>
      <c r="D112" s="12" t="s">
        <v>4874</v>
      </c>
      <c r="E112" t="b">
        <v>0</v>
      </c>
      <c r="F112">
        <v>0</v>
      </c>
      <c r="G112">
        <v>1402</v>
      </c>
      <c r="H112">
        <v>43964</v>
      </c>
      <c r="I112" s="12" t="s">
        <v>4878</v>
      </c>
      <c r="J112">
        <v>1</v>
      </c>
      <c r="K112">
        <v>13765</v>
      </c>
      <c r="L112">
        <v>0</v>
      </c>
      <c r="M112">
        <v>0</v>
      </c>
      <c r="N112">
        <v>200000</v>
      </c>
      <c r="O112">
        <v>0</v>
      </c>
      <c r="P112">
        <v>5492800</v>
      </c>
      <c r="Q112">
        <v>118</v>
      </c>
      <c r="R112" t="b">
        <v>0</v>
      </c>
      <c r="S112">
        <v>0</v>
      </c>
    </row>
    <row r="113" spans="1:19">
      <c r="A113">
        <v>11100501</v>
      </c>
      <c r="B113" s="12"/>
      <c r="C113" s="12" t="s">
        <v>4797</v>
      </c>
      <c r="D113" s="12" t="s">
        <v>4874</v>
      </c>
      <c r="E113" t="b">
        <v>0</v>
      </c>
      <c r="F113">
        <v>0</v>
      </c>
      <c r="G113">
        <v>1402</v>
      </c>
      <c r="H113">
        <v>43994</v>
      </c>
      <c r="I113" s="12" t="s">
        <v>4879</v>
      </c>
      <c r="J113">
        <v>1</v>
      </c>
      <c r="K113">
        <v>13838</v>
      </c>
      <c r="L113">
        <v>0</v>
      </c>
      <c r="M113">
        <v>0</v>
      </c>
      <c r="N113">
        <v>200000</v>
      </c>
      <c r="O113">
        <v>0</v>
      </c>
      <c r="P113">
        <v>5692800</v>
      </c>
      <c r="Q113">
        <v>119</v>
      </c>
      <c r="R113" t="b">
        <v>0</v>
      </c>
      <c r="S113">
        <v>0</v>
      </c>
    </row>
    <row r="114" spans="1:19">
      <c r="A114">
        <v>11100501</v>
      </c>
      <c r="B114" s="12"/>
      <c r="C114" s="12" t="s">
        <v>4797</v>
      </c>
      <c r="D114" s="12" t="s">
        <v>4874</v>
      </c>
      <c r="E114" t="b">
        <v>0</v>
      </c>
      <c r="F114">
        <v>0</v>
      </c>
      <c r="G114">
        <v>1402</v>
      </c>
      <c r="H114">
        <v>44020</v>
      </c>
      <c r="I114" s="12" t="s">
        <v>4875</v>
      </c>
      <c r="J114">
        <v>1</v>
      </c>
      <c r="K114">
        <v>13897</v>
      </c>
      <c r="L114">
        <v>0</v>
      </c>
      <c r="M114">
        <v>0</v>
      </c>
      <c r="N114">
        <v>200000</v>
      </c>
      <c r="O114">
        <v>0</v>
      </c>
      <c r="P114">
        <v>5892800</v>
      </c>
      <c r="Q114">
        <v>120</v>
      </c>
      <c r="R114" t="b">
        <v>0</v>
      </c>
      <c r="S114">
        <v>0</v>
      </c>
    </row>
    <row r="115" spans="1:19">
      <c r="A115">
        <v>11100501</v>
      </c>
      <c r="B115" s="12"/>
      <c r="C115" s="12" t="s">
        <v>4797</v>
      </c>
      <c r="D115" s="12" t="s">
        <v>4874</v>
      </c>
      <c r="E115" t="b">
        <v>0</v>
      </c>
      <c r="F115">
        <v>0</v>
      </c>
      <c r="G115">
        <v>1402</v>
      </c>
      <c r="H115">
        <v>44061</v>
      </c>
      <c r="I115" s="12" t="s">
        <v>4875</v>
      </c>
      <c r="J115">
        <v>1</v>
      </c>
      <c r="K115">
        <v>13991</v>
      </c>
      <c r="L115">
        <v>0</v>
      </c>
      <c r="M115">
        <v>0</v>
      </c>
      <c r="N115">
        <v>200000</v>
      </c>
      <c r="O115">
        <v>0</v>
      </c>
      <c r="P115">
        <v>6092800</v>
      </c>
      <c r="Q115">
        <v>121</v>
      </c>
      <c r="R115" t="b">
        <v>0</v>
      </c>
      <c r="S115">
        <v>0</v>
      </c>
    </row>
    <row r="116" spans="1:19">
      <c r="A116">
        <v>11100501</v>
      </c>
      <c r="B116" s="12"/>
      <c r="C116" s="12" t="s">
        <v>4797</v>
      </c>
      <c r="D116" s="12" t="s">
        <v>4874</v>
      </c>
      <c r="E116" t="b">
        <v>0</v>
      </c>
      <c r="F116">
        <v>0</v>
      </c>
      <c r="G116">
        <v>1402</v>
      </c>
      <c r="H116">
        <v>44082</v>
      </c>
      <c r="I116" s="12" t="s">
        <v>4880</v>
      </c>
      <c r="J116">
        <v>1</v>
      </c>
      <c r="K116">
        <v>14044</v>
      </c>
      <c r="L116">
        <v>0</v>
      </c>
      <c r="M116">
        <v>0</v>
      </c>
      <c r="N116">
        <v>200000</v>
      </c>
      <c r="O116">
        <v>0</v>
      </c>
      <c r="P116">
        <v>6292800</v>
      </c>
      <c r="Q116">
        <v>122</v>
      </c>
      <c r="R116" t="b">
        <v>0</v>
      </c>
      <c r="S116">
        <v>0</v>
      </c>
    </row>
    <row r="117" spans="1:19">
      <c r="A117">
        <v>11100501</v>
      </c>
      <c r="B117" s="12"/>
      <c r="C117" s="12" t="s">
        <v>4797</v>
      </c>
      <c r="D117" s="12" t="s">
        <v>4874</v>
      </c>
      <c r="E117" t="b">
        <v>0</v>
      </c>
      <c r="F117">
        <v>0</v>
      </c>
      <c r="G117">
        <v>1402</v>
      </c>
      <c r="H117">
        <v>44113</v>
      </c>
      <c r="I117" s="12" t="s">
        <v>4881</v>
      </c>
      <c r="J117">
        <v>1</v>
      </c>
      <c r="K117">
        <v>14124</v>
      </c>
      <c r="L117">
        <v>0</v>
      </c>
      <c r="M117">
        <v>0</v>
      </c>
      <c r="N117">
        <v>200000</v>
      </c>
      <c r="O117">
        <v>0</v>
      </c>
      <c r="P117">
        <v>6492800</v>
      </c>
      <c r="Q117">
        <v>123</v>
      </c>
      <c r="R117" t="b">
        <v>0</v>
      </c>
      <c r="S117">
        <v>0</v>
      </c>
    </row>
    <row r="118" spans="1:19">
      <c r="A118">
        <v>11100501</v>
      </c>
      <c r="B118" s="12"/>
      <c r="C118" s="12" t="s">
        <v>4797</v>
      </c>
      <c r="D118" s="12" t="s">
        <v>4874</v>
      </c>
      <c r="E118" t="b">
        <v>0</v>
      </c>
      <c r="F118">
        <v>0</v>
      </c>
      <c r="G118">
        <v>1402</v>
      </c>
      <c r="H118">
        <v>44145</v>
      </c>
      <c r="I118" s="12" t="s">
        <v>4882</v>
      </c>
      <c r="J118">
        <v>1</v>
      </c>
      <c r="K118">
        <v>14190</v>
      </c>
      <c r="L118">
        <v>0</v>
      </c>
      <c r="M118">
        <v>0</v>
      </c>
      <c r="N118">
        <v>200000</v>
      </c>
      <c r="O118">
        <v>0</v>
      </c>
      <c r="P118">
        <v>6692800</v>
      </c>
      <c r="Q118">
        <v>124</v>
      </c>
      <c r="R118" t="b">
        <v>0</v>
      </c>
      <c r="S118">
        <v>0</v>
      </c>
    </row>
    <row r="119" spans="1:19">
      <c r="A119">
        <v>11100501</v>
      </c>
      <c r="B119" s="12"/>
      <c r="C119" s="12" t="s">
        <v>4797</v>
      </c>
      <c r="D119" s="12" t="s">
        <v>4874</v>
      </c>
      <c r="E119" t="b">
        <v>0</v>
      </c>
      <c r="F119">
        <v>0</v>
      </c>
      <c r="G119">
        <v>1402</v>
      </c>
      <c r="H119">
        <v>44174</v>
      </c>
      <c r="I119" s="12" t="s">
        <v>4883</v>
      </c>
      <c r="J119">
        <v>1</v>
      </c>
      <c r="K119">
        <v>14261</v>
      </c>
      <c r="L119">
        <v>0</v>
      </c>
      <c r="M119">
        <v>0</v>
      </c>
      <c r="N119">
        <v>200000</v>
      </c>
      <c r="O119">
        <v>0</v>
      </c>
      <c r="P119">
        <v>6892800</v>
      </c>
      <c r="Q119">
        <v>125</v>
      </c>
      <c r="R119" t="b">
        <v>0</v>
      </c>
      <c r="S119">
        <v>0</v>
      </c>
    </row>
    <row r="120" spans="1:19">
      <c r="A120">
        <v>11100501</v>
      </c>
      <c r="B120" s="12" t="s">
        <v>125</v>
      </c>
      <c r="C120" s="12" t="s">
        <v>4797</v>
      </c>
      <c r="D120" s="12" t="s">
        <v>125</v>
      </c>
      <c r="E120" t="b">
        <v>0</v>
      </c>
      <c r="F120">
        <v>0</v>
      </c>
      <c r="G120">
        <v>1402</v>
      </c>
      <c r="H120" t="s">
        <v>21</v>
      </c>
      <c r="I120" s="12"/>
      <c r="K120">
        <v>0</v>
      </c>
      <c r="L120">
        <v>0</v>
      </c>
      <c r="M120">
        <v>0</v>
      </c>
      <c r="N120">
        <v>2400000</v>
      </c>
      <c r="O120">
        <v>0</v>
      </c>
      <c r="P120">
        <v>6892800</v>
      </c>
      <c r="Q120">
        <v>126</v>
      </c>
      <c r="R120" t="b">
        <v>0</v>
      </c>
      <c r="S120">
        <v>0</v>
      </c>
    </row>
    <row r="121" spans="1:19">
      <c r="A121">
        <v>11100501</v>
      </c>
      <c r="B121" s="12" t="s">
        <v>4884</v>
      </c>
      <c r="C121" s="12" t="s">
        <v>4797</v>
      </c>
      <c r="D121" s="12" t="s">
        <v>4884</v>
      </c>
      <c r="E121" t="b">
        <v>0</v>
      </c>
      <c r="F121">
        <v>5066942</v>
      </c>
      <c r="G121">
        <v>1501</v>
      </c>
      <c r="H121" t="s">
        <v>21</v>
      </c>
      <c r="I121" s="12"/>
      <c r="K121">
        <v>0</v>
      </c>
      <c r="L121">
        <v>2686000</v>
      </c>
      <c r="M121">
        <v>0</v>
      </c>
      <c r="N121">
        <v>0</v>
      </c>
      <c r="O121">
        <v>0</v>
      </c>
      <c r="P121">
        <v>5066942</v>
      </c>
      <c r="Q121">
        <v>127</v>
      </c>
      <c r="R121" t="b">
        <v>0</v>
      </c>
      <c r="S121">
        <v>0</v>
      </c>
    </row>
    <row r="122" spans="1:19">
      <c r="A122">
        <v>11100501</v>
      </c>
      <c r="B122" s="12"/>
      <c r="C122" s="12" t="s">
        <v>4797</v>
      </c>
      <c r="D122" s="12" t="s">
        <v>4884</v>
      </c>
      <c r="E122" t="b">
        <v>0</v>
      </c>
      <c r="F122">
        <v>0</v>
      </c>
      <c r="G122">
        <v>1501</v>
      </c>
      <c r="H122">
        <v>43846</v>
      </c>
      <c r="I122" s="12" t="s">
        <v>4885</v>
      </c>
      <c r="J122">
        <v>1</v>
      </c>
      <c r="K122">
        <v>13539</v>
      </c>
      <c r="L122">
        <v>0</v>
      </c>
      <c r="M122">
        <v>0</v>
      </c>
      <c r="N122">
        <v>223000</v>
      </c>
      <c r="O122">
        <v>0</v>
      </c>
      <c r="P122">
        <v>5289942</v>
      </c>
      <c r="Q122">
        <v>128</v>
      </c>
      <c r="R122" t="b">
        <v>0</v>
      </c>
      <c r="S122">
        <v>0</v>
      </c>
    </row>
    <row r="123" spans="1:19">
      <c r="A123">
        <v>11100501</v>
      </c>
      <c r="B123" s="12"/>
      <c r="C123" s="12" t="s">
        <v>4797</v>
      </c>
      <c r="D123" s="12" t="s">
        <v>4884</v>
      </c>
      <c r="E123" t="b">
        <v>0</v>
      </c>
      <c r="F123">
        <v>0</v>
      </c>
      <c r="G123">
        <v>1501</v>
      </c>
      <c r="H123">
        <v>43885</v>
      </c>
      <c r="I123" s="12" t="s">
        <v>4886</v>
      </c>
      <c r="J123">
        <v>1</v>
      </c>
      <c r="K123">
        <v>13612</v>
      </c>
      <c r="L123">
        <v>0</v>
      </c>
      <c r="M123">
        <v>0</v>
      </c>
      <c r="N123">
        <v>475000</v>
      </c>
      <c r="O123">
        <v>0</v>
      </c>
      <c r="P123">
        <v>5764942</v>
      </c>
      <c r="Q123">
        <v>129</v>
      </c>
      <c r="R123" t="b">
        <v>0</v>
      </c>
      <c r="S123">
        <v>0</v>
      </c>
    </row>
    <row r="124" spans="1:19">
      <c r="A124">
        <v>11100501</v>
      </c>
      <c r="B124" s="12"/>
      <c r="C124" s="12" t="s">
        <v>4797</v>
      </c>
      <c r="D124" s="12" t="s">
        <v>4884</v>
      </c>
      <c r="E124" t="b">
        <v>0</v>
      </c>
      <c r="F124">
        <v>0</v>
      </c>
      <c r="G124">
        <v>1501</v>
      </c>
      <c r="H124">
        <v>43932</v>
      </c>
      <c r="I124" s="12" t="s">
        <v>4887</v>
      </c>
      <c r="J124">
        <v>1</v>
      </c>
      <c r="K124">
        <v>13729</v>
      </c>
      <c r="L124">
        <v>0</v>
      </c>
      <c r="M124">
        <v>0</v>
      </c>
      <c r="N124">
        <v>212000</v>
      </c>
      <c r="O124">
        <v>0</v>
      </c>
      <c r="P124">
        <v>5976942</v>
      </c>
      <c r="Q124">
        <v>130</v>
      </c>
      <c r="R124" t="b">
        <v>0</v>
      </c>
      <c r="S124">
        <v>0</v>
      </c>
    </row>
    <row r="125" spans="1:19">
      <c r="A125">
        <v>11100501</v>
      </c>
      <c r="B125" s="12"/>
      <c r="C125" s="12" t="s">
        <v>4797</v>
      </c>
      <c r="D125" s="12" t="s">
        <v>4884</v>
      </c>
      <c r="E125" t="b">
        <v>0</v>
      </c>
      <c r="F125">
        <v>0</v>
      </c>
      <c r="G125">
        <v>1501</v>
      </c>
      <c r="H125">
        <v>43959</v>
      </c>
      <c r="I125" s="12" t="s">
        <v>4888</v>
      </c>
      <c r="J125">
        <v>1</v>
      </c>
      <c r="K125">
        <v>13795</v>
      </c>
      <c r="L125">
        <v>0</v>
      </c>
      <c r="M125">
        <v>0</v>
      </c>
      <c r="N125">
        <v>222000</v>
      </c>
      <c r="O125">
        <v>0</v>
      </c>
      <c r="P125">
        <v>6198942</v>
      </c>
      <c r="Q125">
        <v>131</v>
      </c>
      <c r="R125" t="b">
        <v>0</v>
      </c>
      <c r="S125">
        <v>0</v>
      </c>
    </row>
    <row r="126" spans="1:19">
      <c r="A126">
        <v>11100501</v>
      </c>
      <c r="B126" s="12"/>
      <c r="C126" s="12" t="s">
        <v>4797</v>
      </c>
      <c r="D126" s="12" t="s">
        <v>4884</v>
      </c>
      <c r="E126" t="b">
        <v>0</v>
      </c>
      <c r="F126">
        <v>0</v>
      </c>
      <c r="G126">
        <v>1501</v>
      </c>
      <c r="H126">
        <v>44007</v>
      </c>
      <c r="I126" s="12" t="s">
        <v>4889</v>
      </c>
      <c r="J126">
        <v>1</v>
      </c>
      <c r="K126">
        <v>13856</v>
      </c>
      <c r="L126">
        <v>0</v>
      </c>
      <c r="M126">
        <v>0</v>
      </c>
      <c r="N126">
        <v>222000</v>
      </c>
      <c r="O126">
        <v>0</v>
      </c>
      <c r="P126">
        <v>6420942</v>
      </c>
      <c r="Q126">
        <v>132</v>
      </c>
      <c r="R126" t="b">
        <v>0</v>
      </c>
      <c r="S126">
        <v>0</v>
      </c>
    </row>
    <row r="127" spans="1:19">
      <c r="A127">
        <v>11100501</v>
      </c>
      <c r="B127" s="12"/>
      <c r="C127" s="12" t="s">
        <v>4797</v>
      </c>
      <c r="D127" s="12" t="s">
        <v>4884</v>
      </c>
      <c r="E127" t="b">
        <v>0</v>
      </c>
      <c r="F127">
        <v>0</v>
      </c>
      <c r="G127">
        <v>1501</v>
      </c>
      <c r="H127">
        <v>44017</v>
      </c>
      <c r="I127" s="12" t="s">
        <v>4886</v>
      </c>
      <c r="J127">
        <v>1</v>
      </c>
      <c r="K127">
        <v>13938</v>
      </c>
      <c r="L127">
        <v>0</v>
      </c>
      <c r="M127">
        <v>0</v>
      </c>
      <c r="N127">
        <v>222000</v>
      </c>
      <c r="O127">
        <v>0</v>
      </c>
      <c r="P127">
        <v>6642942</v>
      </c>
      <c r="Q127">
        <v>133</v>
      </c>
      <c r="R127" t="b">
        <v>0</v>
      </c>
      <c r="S127">
        <v>0</v>
      </c>
    </row>
    <row r="128" spans="1:19">
      <c r="A128">
        <v>11100501</v>
      </c>
      <c r="B128" s="12"/>
      <c r="C128" s="12" t="s">
        <v>4797</v>
      </c>
      <c r="D128" s="12" t="s">
        <v>4884</v>
      </c>
      <c r="E128" t="b">
        <v>0</v>
      </c>
      <c r="F128">
        <v>0</v>
      </c>
      <c r="G128">
        <v>1501</v>
      </c>
      <c r="H128">
        <v>44048</v>
      </c>
      <c r="I128" s="12" t="s">
        <v>4886</v>
      </c>
      <c r="J128">
        <v>1</v>
      </c>
      <c r="K128">
        <v>14004</v>
      </c>
      <c r="L128">
        <v>0</v>
      </c>
      <c r="M128">
        <v>0</v>
      </c>
      <c r="N128">
        <v>222000</v>
      </c>
      <c r="O128">
        <v>0</v>
      </c>
      <c r="P128">
        <v>6864942</v>
      </c>
      <c r="Q128">
        <v>134</v>
      </c>
      <c r="R128" t="b">
        <v>0</v>
      </c>
      <c r="S128">
        <v>0</v>
      </c>
    </row>
    <row r="129" spans="1:19">
      <c r="A129">
        <v>11100501</v>
      </c>
      <c r="B129" s="12"/>
      <c r="C129" s="12" t="s">
        <v>4797</v>
      </c>
      <c r="D129" s="12" t="s">
        <v>4884</v>
      </c>
      <c r="E129" t="b">
        <v>0</v>
      </c>
      <c r="F129">
        <v>0</v>
      </c>
      <c r="G129">
        <v>1501</v>
      </c>
      <c r="H129">
        <v>44075</v>
      </c>
      <c r="I129" s="12" t="s">
        <v>4890</v>
      </c>
      <c r="J129">
        <v>1</v>
      </c>
      <c r="K129">
        <v>14077</v>
      </c>
      <c r="L129">
        <v>0</v>
      </c>
      <c r="M129">
        <v>0</v>
      </c>
      <c r="N129">
        <v>222000</v>
      </c>
      <c r="O129">
        <v>0</v>
      </c>
      <c r="P129">
        <v>7086942</v>
      </c>
      <c r="Q129">
        <v>135</v>
      </c>
      <c r="R129" t="b">
        <v>0</v>
      </c>
      <c r="S129">
        <v>0</v>
      </c>
    </row>
    <row r="130" spans="1:19">
      <c r="A130">
        <v>11100501</v>
      </c>
      <c r="B130" s="12"/>
      <c r="C130" s="12" t="s">
        <v>4797</v>
      </c>
      <c r="D130" s="12" t="s">
        <v>4884</v>
      </c>
      <c r="E130" t="b">
        <v>0</v>
      </c>
      <c r="F130">
        <v>0</v>
      </c>
      <c r="G130">
        <v>1501</v>
      </c>
      <c r="H130">
        <v>44113</v>
      </c>
      <c r="I130" s="12" t="s">
        <v>4891</v>
      </c>
      <c r="J130">
        <v>1</v>
      </c>
      <c r="K130">
        <v>14166</v>
      </c>
      <c r="L130">
        <v>0</v>
      </c>
      <c r="M130">
        <v>0</v>
      </c>
      <c r="N130">
        <v>222000</v>
      </c>
      <c r="O130">
        <v>0</v>
      </c>
      <c r="P130">
        <v>7308942</v>
      </c>
      <c r="Q130">
        <v>136</v>
      </c>
      <c r="R130" t="b">
        <v>0</v>
      </c>
      <c r="S130">
        <v>0</v>
      </c>
    </row>
    <row r="131" spans="1:19">
      <c r="A131">
        <v>11100501</v>
      </c>
      <c r="B131" s="12"/>
      <c r="C131" s="12" t="s">
        <v>4797</v>
      </c>
      <c r="D131" s="12" t="s">
        <v>4884</v>
      </c>
      <c r="E131" t="b">
        <v>0</v>
      </c>
      <c r="F131">
        <v>0</v>
      </c>
      <c r="G131">
        <v>1501</v>
      </c>
      <c r="H131">
        <v>44144</v>
      </c>
      <c r="I131" s="12" t="s">
        <v>4892</v>
      </c>
      <c r="J131">
        <v>1</v>
      </c>
      <c r="K131">
        <v>14224</v>
      </c>
      <c r="L131">
        <v>0</v>
      </c>
      <c r="M131">
        <v>0</v>
      </c>
      <c r="N131">
        <v>222000</v>
      </c>
      <c r="O131">
        <v>0</v>
      </c>
      <c r="P131">
        <v>7530942</v>
      </c>
      <c r="Q131">
        <v>137</v>
      </c>
      <c r="R131" t="b">
        <v>0</v>
      </c>
      <c r="S131">
        <v>0</v>
      </c>
    </row>
    <row r="132" spans="1:19">
      <c r="A132">
        <v>11100501</v>
      </c>
      <c r="B132" s="12"/>
      <c r="C132" s="12" t="s">
        <v>4797</v>
      </c>
      <c r="D132" s="12" t="s">
        <v>4884</v>
      </c>
      <c r="E132" t="b">
        <v>0</v>
      </c>
      <c r="F132">
        <v>0</v>
      </c>
      <c r="G132">
        <v>1501</v>
      </c>
      <c r="H132">
        <v>44168</v>
      </c>
      <c r="I132" s="12" t="s">
        <v>4893</v>
      </c>
      <c r="J132">
        <v>1</v>
      </c>
      <c r="K132">
        <v>14296</v>
      </c>
      <c r="L132">
        <v>0</v>
      </c>
      <c r="M132">
        <v>0</v>
      </c>
      <c r="N132">
        <v>222000</v>
      </c>
      <c r="O132">
        <v>0</v>
      </c>
      <c r="P132">
        <v>7752942</v>
      </c>
      <c r="Q132">
        <v>138</v>
      </c>
      <c r="R132" t="b">
        <v>0</v>
      </c>
      <c r="S132">
        <v>0</v>
      </c>
    </row>
    <row r="133" spans="1:19">
      <c r="A133">
        <v>11100501</v>
      </c>
      <c r="B133" s="12" t="s">
        <v>136</v>
      </c>
      <c r="C133" s="12" t="s">
        <v>4797</v>
      </c>
      <c r="D133" s="12" t="s">
        <v>136</v>
      </c>
      <c r="E133" t="b">
        <v>0</v>
      </c>
      <c r="F133">
        <v>0</v>
      </c>
      <c r="G133">
        <v>1501</v>
      </c>
      <c r="H133" t="s">
        <v>21</v>
      </c>
      <c r="I133" s="12"/>
      <c r="K133">
        <v>0</v>
      </c>
      <c r="L133">
        <v>0</v>
      </c>
      <c r="M133">
        <v>0</v>
      </c>
      <c r="N133">
        <v>2686000</v>
      </c>
      <c r="O133">
        <v>0</v>
      </c>
      <c r="P133">
        <v>7752942</v>
      </c>
      <c r="Q133">
        <v>139</v>
      </c>
      <c r="R133" t="b">
        <v>0</v>
      </c>
      <c r="S133">
        <v>0</v>
      </c>
    </row>
    <row r="134" spans="1:19">
      <c r="A134">
        <v>11100501</v>
      </c>
      <c r="B134" s="12" t="s">
        <v>4894</v>
      </c>
      <c r="C134" s="12" t="s">
        <v>4797</v>
      </c>
      <c r="D134" s="12" t="s">
        <v>4894</v>
      </c>
      <c r="E134" t="b">
        <v>0</v>
      </c>
      <c r="F134">
        <v>4741087</v>
      </c>
      <c r="G134">
        <v>1502</v>
      </c>
      <c r="H134" t="s">
        <v>21</v>
      </c>
      <c r="I134" s="12"/>
      <c r="K134">
        <v>0</v>
      </c>
      <c r="L134">
        <v>2297326</v>
      </c>
      <c r="M134">
        <v>0</v>
      </c>
      <c r="N134">
        <v>0</v>
      </c>
      <c r="O134">
        <v>0</v>
      </c>
      <c r="P134">
        <v>4741087</v>
      </c>
      <c r="Q134">
        <v>140</v>
      </c>
      <c r="R134" t="b">
        <v>0</v>
      </c>
      <c r="S134">
        <v>0</v>
      </c>
    </row>
    <row r="135" spans="1:19">
      <c r="A135">
        <v>11100501</v>
      </c>
      <c r="B135" s="12"/>
      <c r="C135" s="12" t="s">
        <v>4797</v>
      </c>
      <c r="D135" s="12" t="s">
        <v>4894</v>
      </c>
      <c r="E135" t="b">
        <v>0</v>
      </c>
      <c r="F135">
        <v>0</v>
      </c>
      <c r="G135">
        <v>1502</v>
      </c>
      <c r="H135">
        <v>43889</v>
      </c>
      <c r="I135" s="12" t="s">
        <v>4895</v>
      </c>
      <c r="J135">
        <v>1</v>
      </c>
      <c r="K135">
        <v>13603</v>
      </c>
      <c r="L135">
        <v>0</v>
      </c>
      <c r="M135">
        <v>0</v>
      </c>
      <c r="N135">
        <v>430000</v>
      </c>
      <c r="O135">
        <v>0</v>
      </c>
      <c r="P135">
        <v>5171087</v>
      </c>
      <c r="Q135">
        <v>141</v>
      </c>
      <c r="R135" t="b">
        <v>0</v>
      </c>
      <c r="S135">
        <v>0</v>
      </c>
    </row>
    <row r="136" spans="1:19">
      <c r="A136">
        <v>11100501</v>
      </c>
      <c r="B136" s="12"/>
      <c r="C136" s="12" t="s">
        <v>4797</v>
      </c>
      <c r="D136" s="12" t="s">
        <v>4894</v>
      </c>
      <c r="E136" t="b">
        <v>0</v>
      </c>
      <c r="F136">
        <v>0</v>
      </c>
      <c r="G136">
        <v>1502</v>
      </c>
      <c r="H136">
        <v>43949</v>
      </c>
      <c r="I136" s="12" t="s">
        <v>4896</v>
      </c>
      <c r="J136">
        <v>1</v>
      </c>
      <c r="K136">
        <v>13724</v>
      </c>
      <c r="L136">
        <v>0</v>
      </c>
      <c r="M136">
        <v>0</v>
      </c>
      <c r="N136">
        <v>450000</v>
      </c>
      <c r="O136">
        <v>0</v>
      </c>
      <c r="P136">
        <v>5621087</v>
      </c>
      <c r="Q136">
        <v>142</v>
      </c>
      <c r="R136" t="b">
        <v>0</v>
      </c>
      <c r="S136">
        <v>0</v>
      </c>
    </row>
    <row r="137" spans="1:19">
      <c r="A137">
        <v>11100501</v>
      </c>
      <c r="B137" s="12"/>
      <c r="C137" s="12" t="s">
        <v>4797</v>
      </c>
      <c r="D137" s="12" t="s">
        <v>4894</v>
      </c>
      <c r="E137" t="b">
        <v>0</v>
      </c>
      <c r="F137">
        <v>0</v>
      </c>
      <c r="G137">
        <v>1502</v>
      </c>
      <c r="H137">
        <v>43979</v>
      </c>
      <c r="I137" s="12" t="s">
        <v>4897</v>
      </c>
      <c r="J137">
        <v>1</v>
      </c>
      <c r="K137">
        <v>13785</v>
      </c>
      <c r="L137">
        <v>0</v>
      </c>
      <c r="M137">
        <v>0</v>
      </c>
      <c r="N137">
        <v>200000</v>
      </c>
      <c r="O137">
        <v>0</v>
      </c>
      <c r="P137">
        <v>5821087</v>
      </c>
      <c r="Q137">
        <v>143</v>
      </c>
      <c r="R137" t="b">
        <v>0</v>
      </c>
      <c r="S137">
        <v>0</v>
      </c>
    </row>
    <row r="138" spans="1:19">
      <c r="A138">
        <v>11100501</v>
      </c>
      <c r="B138" s="12"/>
      <c r="C138" s="12" t="s">
        <v>4797</v>
      </c>
      <c r="D138" s="12" t="s">
        <v>4894</v>
      </c>
      <c r="E138" t="b">
        <v>0</v>
      </c>
      <c r="F138">
        <v>0</v>
      </c>
      <c r="G138">
        <v>1502</v>
      </c>
      <c r="H138">
        <v>44043</v>
      </c>
      <c r="I138" s="12" t="s">
        <v>4895</v>
      </c>
      <c r="J138">
        <v>1</v>
      </c>
      <c r="K138">
        <v>13927</v>
      </c>
      <c r="L138">
        <v>0</v>
      </c>
      <c r="M138">
        <v>0</v>
      </c>
      <c r="N138">
        <v>400000</v>
      </c>
      <c r="O138">
        <v>0</v>
      </c>
      <c r="P138">
        <v>6221087</v>
      </c>
      <c r="Q138">
        <v>144</v>
      </c>
      <c r="R138" t="b">
        <v>0</v>
      </c>
      <c r="S138">
        <v>0</v>
      </c>
    </row>
    <row r="139" spans="1:19">
      <c r="A139">
        <v>11100501</v>
      </c>
      <c r="B139" s="12"/>
      <c r="C139" s="12" t="s">
        <v>4797</v>
      </c>
      <c r="D139" s="12" t="s">
        <v>4894</v>
      </c>
      <c r="E139" t="b">
        <v>0</v>
      </c>
      <c r="F139">
        <v>0</v>
      </c>
      <c r="G139">
        <v>1502</v>
      </c>
      <c r="H139">
        <v>44071</v>
      </c>
      <c r="I139" s="12" t="s">
        <v>4895</v>
      </c>
      <c r="J139">
        <v>1</v>
      </c>
      <c r="K139">
        <v>14000</v>
      </c>
      <c r="L139">
        <v>0</v>
      </c>
      <c r="M139">
        <v>0</v>
      </c>
      <c r="N139">
        <v>200000</v>
      </c>
      <c r="O139">
        <v>0</v>
      </c>
      <c r="P139">
        <v>6421087</v>
      </c>
      <c r="Q139">
        <v>145</v>
      </c>
      <c r="R139" t="b">
        <v>0</v>
      </c>
      <c r="S139">
        <v>0</v>
      </c>
    </row>
    <row r="140" spans="1:19">
      <c r="A140">
        <v>11100501</v>
      </c>
      <c r="B140" s="12"/>
      <c r="C140" s="12" t="s">
        <v>4797</v>
      </c>
      <c r="D140" s="12" t="s">
        <v>4894</v>
      </c>
      <c r="E140" t="b">
        <v>0</v>
      </c>
      <c r="F140">
        <v>0</v>
      </c>
      <c r="G140">
        <v>1502</v>
      </c>
      <c r="H140">
        <v>44104</v>
      </c>
      <c r="I140" s="12" t="s">
        <v>4898</v>
      </c>
      <c r="J140">
        <v>1</v>
      </c>
      <c r="K140">
        <v>14073</v>
      </c>
      <c r="L140">
        <v>0</v>
      </c>
      <c r="M140">
        <v>0</v>
      </c>
      <c r="N140">
        <v>220000</v>
      </c>
      <c r="O140">
        <v>0</v>
      </c>
      <c r="P140">
        <v>6641087</v>
      </c>
      <c r="Q140">
        <v>146</v>
      </c>
      <c r="R140" t="b">
        <v>0</v>
      </c>
      <c r="S140">
        <v>0</v>
      </c>
    </row>
    <row r="141" spans="1:19">
      <c r="A141">
        <v>11100501</v>
      </c>
      <c r="B141" s="12"/>
      <c r="C141" s="12" t="s">
        <v>4797</v>
      </c>
      <c r="D141" s="12" t="s">
        <v>4894</v>
      </c>
      <c r="E141" t="b">
        <v>0</v>
      </c>
      <c r="F141">
        <v>0</v>
      </c>
      <c r="G141">
        <v>1502</v>
      </c>
      <c r="H141">
        <v>44119</v>
      </c>
      <c r="I141" s="12" t="s">
        <v>4899</v>
      </c>
      <c r="J141">
        <v>1</v>
      </c>
      <c r="K141">
        <v>14136</v>
      </c>
      <c r="L141">
        <v>0</v>
      </c>
      <c r="M141">
        <v>0</v>
      </c>
      <c r="N141">
        <v>177326</v>
      </c>
      <c r="O141">
        <v>0</v>
      </c>
      <c r="P141">
        <v>6818413</v>
      </c>
      <c r="Q141">
        <v>147</v>
      </c>
      <c r="R141" t="b">
        <v>0</v>
      </c>
      <c r="S141">
        <v>0</v>
      </c>
    </row>
    <row r="142" spans="1:19">
      <c r="A142">
        <v>11100501</v>
      </c>
      <c r="B142" s="12"/>
      <c r="C142" s="12" t="s">
        <v>4797</v>
      </c>
      <c r="D142" s="12" t="s">
        <v>4894</v>
      </c>
      <c r="E142" t="b">
        <v>0</v>
      </c>
      <c r="F142">
        <v>0</v>
      </c>
      <c r="G142">
        <v>1502</v>
      </c>
      <c r="H142">
        <v>44146</v>
      </c>
      <c r="I142" s="12" t="s">
        <v>4900</v>
      </c>
      <c r="J142">
        <v>1</v>
      </c>
      <c r="K142">
        <v>14199</v>
      </c>
      <c r="L142">
        <v>0</v>
      </c>
      <c r="M142">
        <v>0</v>
      </c>
      <c r="N142">
        <v>220000</v>
      </c>
      <c r="O142">
        <v>0</v>
      </c>
      <c r="P142">
        <v>7038413</v>
      </c>
      <c r="Q142">
        <v>148</v>
      </c>
      <c r="R142" t="b">
        <v>0</v>
      </c>
      <c r="S142">
        <v>0</v>
      </c>
    </row>
    <row r="143" spans="1:19">
      <c r="A143">
        <v>11100501</v>
      </c>
      <c r="B143" s="12" t="s">
        <v>144</v>
      </c>
      <c r="C143" s="12" t="s">
        <v>4797</v>
      </c>
      <c r="D143" s="12" t="s">
        <v>144</v>
      </c>
      <c r="E143" t="b">
        <v>0</v>
      </c>
      <c r="F143">
        <v>0</v>
      </c>
      <c r="G143">
        <v>1502</v>
      </c>
      <c r="H143" t="s">
        <v>21</v>
      </c>
      <c r="I143" s="12"/>
      <c r="K143">
        <v>0</v>
      </c>
      <c r="L143">
        <v>0</v>
      </c>
      <c r="M143">
        <v>0</v>
      </c>
      <c r="N143">
        <v>2297326</v>
      </c>
      <c r="O143">
        <v>0</v>
      </c>
      <c r="P143">
        <v>7038413</v>
      </c>
      <c r="Q143">
        <v>149</v>
      </c>
      <c r="R143" t="b">
        <v>0</v>
      </c>
      <c r="S143">
        <v>0</v>
      </c>
    </row>
    <row r="144" spans="1:19">
      <c r="A144">
        <v>11100501</v>
      </c>
      <c r="B144" s="12" t="s">
        <v>4901</v>
      </c>
      <c r="C144" s="12" t="s">
        <v>4797</v>
      </c>
      <c r="D144" s="12" t="s">
        <v>4901</v>
      </c>
      <c r="E144" t="b">
        <v>0</v>
      </c>
      <c r="F144">
        <v>4501800</v>
      </c>
      <c r="G144">
        <v>2101</v>
      </c>
      <c r="H144" t="s">
        <v>21</v>
      </c>
      <c r="I144" s="12"/>
      <c r="K144">
        <v>0</v>
      </c>
      <c r="L144">
        <v>1808000</v>
      </c>
      <c r="M144">
        <v>0</v>
      </c>
      <c r="N144">
        <v>0</v>
      </c>
      <c r="O144">
        <v>0</v>
      </c>
      <c r="P144">
        <v>4501800</v>
      </c>
      <c r="Q144">
        <v>150</v>
      </c>
      <c r="R144" t="b">
        <v>0</v>
      </c>
      <c r="S144">
        <v>0</v>
      </c>
    </row>
    <row r="145" spans="1:19">
      <c r="A145">
        <v>11100501</v>
      </c>
      <c r="B145" s="12"/>
      <c r="C145" s="12" t="s">
        <v>4797</v>
      </c>
      <c r="D145" s="12" t="s">
        <v>4901</v>
      </c>
      <c r="E145" t="b">
        <v>0</v>
      </c>
      <c r="F145">
        <v>0</v>
      </c>
      <c r="G145">
        <v>2101</v>
      </c>
      <c r="H145">
        <v>43866</v>
      </c>
      <c r="I145" s="12" t="s">
        <v>4902</v>
      </c>
      <c r="J145">
        <v>1</v>
      </c>
      <c r="K145">
        <v>13546</v>
      </c>
      <c r="L145">
        <v>0</v>
      </c>
      <c r="M145">
        <v>0</v>
      </c>
      <c r="N145">
        <v>208000</v>
      </c>
      <c r="O145">
        <v>0</v>
      </c>
      <c r="P145">
        <v>4709800</v>
      </c>
      <c r="Q145">
        <v>151</v>
      </c>
      <c r="R145" t="b">
        <v>0</v>
      </c>
      <c r="S145">
        <v>0</v>
      </c>
    </row>
    <row r="146" spans="1:19">
      <c r="A146">
        <v>11100501</v>
      </c>
      <c r="B146" s="12"/>
      <c r="C146" s="12" t="s">
        <v>4797</v>
      </c>
      <c r="D146" s="12" t="s">
        <v>4901</v>
      </c>
      <c r="E146" t="b">
        <v>0</v>
      </c>
      <c r="F146">
        <v>0</v>
      </c>
      <c r="G146">
        <v>2101</v>
      </c>
      <c r="H146">
        <v>43902</v>
      </c>
      <c r="I146" s="12" t="s">
        <v>4903</v>
      </c>
      <c r="J146">
        <v>1</v>
      </c>
      <c r="K146">
        <v>13657</v>
      </c>
      <c r="L146">
        <v>0</v>
      </c>
      <c r="M146">
        <v>0</v>
      </c>
      <c r="N146">
        <v>200000</v>
      </c>
      <c r="O146">
        <v>0</v>
      </c>
      <c r="P146">
        <v>4909800</v>
      </c>
      <c r="Q146">
        <v>152</v>
      </c>
      <c r="R146" t="b">
        <v>0</v>
      </c>
      <c r="S146">
        <v>0</v>
      </c>
    </row>
    <row r="147" spans="1:19">
      <c r="A147">
        <v>11100501</v>
      </c>
      <c r="B147" s="12"/>
      <c r="C147" s="12" t="s">
        <v>4797</v>
      </c>
      <c r="D147" s="12" t="s">
        <v>4901</v>
      </c>
      <c r="E147" t="b">
        <v>0</v>
      </c>
      <c r="F147">
        <v>0</v>
      </c>
      <c r="G147">
        <v>2101</v>
      </c>
      <c r="H147">
        <v>43998</v>
      </c>
      <c r="I147" s="12" t="s">
        <v>4904</v>
      </c>
      <c r="J147">
        <v>1</v>
      </c>
      <c r="K147">
        <v>13862</v>
      </c>
      <c r="L147">
        <v>0</v>
      </c>
      <c r="M147">
        <v>0</v>
      </c>
      <c r="N147">
        <v>200000</v>
      </c>
      <c r="O147">
        <v>0</v>
      </c>
      <c r="P147">
        <v>5109800</v>
      </c>
      <c r="Q147">
        <v>153</v>
      </c>
      <c r="R147" t="b">
        <v>0</v>
      </c>
      <c r="S147">
        <v>0</v>
      </c>
    </row>
    <row r="148" spans="1:19">
      <c r="A148">
        <v>11100501</v>
      </c>
      <c r="B148" s="12"/>
      <c r="C148" s="12" t="s">
        <v>4797</v>
      </c>
      <c r="D148" s="12" t="s">
        <v>4901</v>
      </c>
      <c r="E148" t="b">
        <v>0</v>
      </c>
      <c r="F148">
        <v>0</v>
      </c>
      <c r="G148">
        <v>2101</v>
      </c>
      <c r="H148">
        <v>44026</v>
      </c>
      <c r="I148" s="12" t="s">
        <v>4902</v>
      </c>
      <c r="J148">
        <v>1</v>
      </c>
      <c r="K148">
        <v>13936</v>
      </c>
      <c r="L148">
        <v>0</v>
      </c>
      <c r="M148">
        <v>0</v>
      </c>
      <c r="N148">
        <v>200000</v>
      </c>
      <c r="O148">
        <v>0</v>
      </c>
      <c r="P148">
        <v>5309800</v>
      </c>
      <c r="Q148">
        <v>154</v>
      </c>
      <c r="R148" t="b">
        <v>0</v>
      </c>
      <c r="S148">
        <v>0</v>
      </c>
    </row>
    <row r="149" spans="1:19">
      <c r="A149">
        <v>11100501</v>
      </c>
      <c r="B149" s="12"/>
      <c r="C149" s="12" t="s">
        <v>4797</v>
      </c>
      <c r="D149" s="12" t="s">
        <v>4901</v>
      </c>
      <c r="E149" t="b">
        <v>0</v>
      </c>
      <c r="F149">
        <v>0</v>
      </c>
      <c r="G149">
        <v>2101</v>
      </c>
      <c r="H149">
        <v>44048</v>
      </c>
      <c r="I149" s="12" t="s">
        <v>4902</v>
      </c>
      <c r="J149">
        <v>1</v>
      </c>
      <c r="K149">
        <v>13959</v>
      </c>
      <c r="L149">
        <v>0</v>
      </c>
      <c r="M149">
        <v>0</v>
      </c>
      <c r="N149">
        <v>200000</v>
      </c>
      <c r="O149">
        <v>0</v>
      </c>
      <c r="P149">
        <v>5509800</v>
      </c>
      <c r="Q149">
        <v>155</v>
      </c>
      <c r="R149" t="b">
        <v>0</v>
      </c>
      <c r="S149">
        <v>0</v>
      </c>
    </row>
    <row r="150" spans="1:19">
      <c r="A150">
        <v>11100501</v>
      </c>
      <c r="B150" s="12"/>
      <c r="C150" s="12" t="s">
        <v>4797</v>
      </c>
      <c r="D150" s="12" t="s">
        <v>4901</v>
      </c>
      <c r="E150" t="b">
        <v>0</v>
      </c>
      <c r="F150">
        <v>0</v>
      </c>
      <c r="G150">
        <v>2101</v>
      </c>
      <c r="H150">
        <v>44081</v>
      </c>
      <c r="I150" s="12" t="s">
        <v>4905</v>
      </c>
      <c r="J150">
        <v>1</v>
      </c>
      <c r="K150">
        <v>14038</v>
      </c>
      <c r="L150">
        <v>0</v>
      </c>
      <c r="M150">
        <v>0</v>
      </c>
      <c r="N150">
        <v>200000</v>
      </c>
      <c r="O150">
        <v>0</v>
      </c>
      <c r="P150">
        <v>5709800</v>
      </c>
      <c r="Q150">
        <v>156</v>
      </c>
      <c r="R150" t="b">
        <v>0</v>
      </c>
      <c r="S150">
        <v>0</v>
      </c>
    </row>
    <row r="151" spans="1:19">
      <c r="A151">
        <v>11100501</v>
      </c>
      <c r="B151" s="12"/>
      <c r="C151" s="12" t="s">
        <v>4797</v>
      </c>
      <c r="D151" s="12" t="s">
        <v>4901</v>
      </c>
      <c r="E151" t="b">
        <v>0</v>
      </c>
      <c r="F151">
        <v>0</v>
      </c>
      <c r="G151">
        <v>2101</v>
      </c>
      <c r="H151">
        <v>44112</v>
      </c>
      <c r="I151" s="12" t="s">
        <v>4906</v>
      </c>
      <c r="J151">
        <v>1</v>
      </c>
      <c r="K151">
        <v>14155</v>
      </c>
      <c r="L151">
        <v>0</v>
      </c>
      <c r="M151">
        <v>0</v>
      </c>
      <c r="N151">
        <v>200000</v>
      </c>
      <c r="O151">
        <v>0</v>
      </c>
      <c r="P151">
        <v>5909800</v>
      </c>
      <c r="Q151">
        <v>157</v>
      </c>
      <c r="R151" t="b">
        <v>0</v>
      </c>
      <c r="S151">
        <v>0</v>
      </c>
    </row>
    <row r="152" spans="1:19">
      <c r="A152">
        <v>11100501</v>
      </c>
      <c r="B152" s="12"/>
      <c r="C152" s="12" t="s">
        <v>4797</v>
      </c>
      <c r="D152" s="12" t="s">
        <v>4901</v>
      </c>
      <c r="E152" t="b">
        <v>0</v>
      </c>
      <c r="F152">
        <v>0</v>
      </c>
      <c r="G152">
        <v>2101</v>
      </c>
      <c r="H152">
        <v>44141</v>
      </c>
      <c r="I152" s="12" t="s">
        <v>4907</v>
      </c>
      <c r="J152">
        <v>1</v>
      </c>
      <c r="K152">
        <v>14222</v>
      </c>
      <c r="L152">
        <v>0</v>
      </c>
      <c r="M152">
        <v>0</v>
      </c>
      <c r="N152">
        <v>200000</v>
      </c>
      <c r="O152">
        <v>0</v>
      </c>
      <c r="P152">
        <v>6109800</v>
      </c>
      <c r="Q152">
        <v>158</v>
      </c>
      <c r="R152" t="b">
        <v>0</v>
      </c>
      <c r="S152">
        <v>0</v>
      </c>
    </row>
    <row r="153" spans="1:19">
      <c r="A153">
        <v>11100501</v>
      </c>
      <c r="B153" s="12"/>
      <c r="C153" s="12" t="s">
        <v>4797</v>
      </c>
      <c r="D153" s="12" t="s">
        <v>4901</v>
      </c>
      <c r="E153" t="b">
        <v>0</v>
      </c>
      <c r="F153">
        <v>0</v>
      </c>
      <c r="G153">
        <v>2101</v>
      </c>
      <c r="H153">
        <v>44172</v>
      </c>
      <c r="I153" s="12" t="s">
        <v>4908</v>
      </c>
      <c r="J153">
        <v>1</v>
      </c>
      <c r="K153">
        <v>14256</v>
      </c>
      <c r="L153">
        <v>0</v>
      </c>
      <c r="M153">
        <v>0</v>
      </c>
      <c r="N153">
        <v>200000</v>
      </c>
      <c r="O153">
        <v>0</v>
      </c>
      <c r="P153">
        <v>6309800</v>
      </c>
      <c r="Q153">
        <v>159</v>
      </c>
      <c r="R153" t="b">
        <v>0</v>
      </c>
      <c r="S153">
        <v>0</v>
      </c>
    </row>
    <row r="154" spans="1:19">
      <c r="A154">
        <v>11100501</v>
      </c>
      <c r="B154" s="12" t="s">
        <v>153</v>
      </c>
      <c r="C154" s="12" t="s">
        <v>4797</v>
      </c>
      <c r="D154" s="12" t="s">
        <v>153</v>
      </c>
      <c r="E154" t="b">
        <v>0</v>
      </c>
      <c r="F154">
        <v>0</v>
      </c>
      <c r="G154">
        <v>2101</v>
      </c>
      <c r="H154" t="s">
        <v>21</v>
      </c>
      <c r="I154" s="12"/>
      <c r="K154">
        <v>0</v>
      </c>
      <c r="L154">
        <v>0</v>
      </c>
      <c r="M154">
        <v>0</v>
      </c>
      <c r="N154">
        <v>1808000</v>
      </c>
      <c r="O154">
        <v>0</v>
      </c>
      <c r="P154">
        <v>6309800</v>
      </c>
      <c r="Q154">
        <v>160</v>
      </c>
      <c r="R154" t="b">
        <v>0</v>
      </c>
      <c r="S154">
        <v>0</v>
      </c>
    </row>
    <row r="155" spans="1:19">
      <c r="A155">
        <v>11100501</v>
      </c>
      <c r="B155" s="12" t="s">
        <v>4909</v>
      </c>
      <c r="C155" s="12" t="s">
        <v>4797</v>
      </c>
      <c r="D155" s="12" t="s">
        <v>4909</v>
      </c>
      <c r="E155" t="b">
        <v>0</v>
      </c>
      <c r="F155">
        <v>4492800</v>
      </c>
      <c r="G155">
        <v>2102</v>
      </c>
      <c r="H155" t="s">
        <v>21</v>
      </c>
      <c r="I155" s="12"/>
      <c r="K155">
        <v>0</v>
      </c>
      <c r="L155">
        <v>2400000</v>
      </c>
      <c r="M155">
        <v>0</v>
      </c>
      <c r="N155">
        <v>0</v>
      </c>
      <c r="O155">
        <v>0</v>
      </c>
      <c r="P155">
        <v>4492800</v>
      </c>
      <c r="Q155">
        <v>161</v>
      </c>
      <c r="R155" t="b">
        <v>0</v>
      </c>
      <c r="S155">
        <v>0</v>
      </c>
    </row>
    <row r="156" spans="1:19">
      <c r="A156">
        <v>11100501</v>
      </c>
      <c r="B156" s="12"/>
      <c r="C156" s="12" t="s">
        <v>4797</v>
      </c>
      <c r="D156" s="12" t="s">
        <v>4909</v>
      </c>
      <c r="E156" t="b">
        <v>0</v>
      </c>
      <c r="F156">
        <v>0</v>
      </c>
      <c r="G156">
        <v>2102</v>
      </c>
      <c r="H156">
        <v>43839</v>
      </c>
      <c r="I156" s="12" t="s">
        <v>4910</v>
      </c>
      <c r="J156">
        <v>1</v>
      </c>
      <c r="K156">
        <v>13492</v>
      </c>
      <c r="L156">
        <v>0</v>
      </c>
      <c r="M156">
        <v>0</v>
      </c>
      <c r="N156">
        <v>203500</v>
      </c>
      <c r="O156">
        <v>0</v>
      </c>
      <c r="P156">
        <v>4696300</v>
      </c>
      <c r="Q156">
        <v>162</v>
      </c>
      <c r="R156" t="b">
        <v>0</v>
      </c>
      <c r="S156">
        <v>0</v>
      </c>
    </row>
    <row r="157" spans="1:19">
      <c r="A157">
        <v>11100501</v>
      </c>
      <c r="B157" s="12"/>
      <c r="C157" s="12" t="s">
        <v>4797</v>
      </c>
      <c r="D157" s="12" t="s">
        <v>4909</v>
      </c>
      <c r="E157" t="b">
        <v>0</v>
      </c>
      <c r="F157">
        <v>0</v>
      </c>
      <c r="G157">
        <v>2102</v>
      </c>
      <c r="H157">
        <v>43868</v>
      </c>
      <c r="I157" s="12" t="s">
        <v>4910</v>
      </c>
      <c r="J157">
        <v>1</v>
      </c>
      <c r="K157">
        <v>13557</v>
      </c>
      <c r="L157">
        <v>0</v>
      </c>
      <c r="M157">
        <v>0</v>
      </c>
      <c r="N157">
        <v>203500</v>
      </c>
      <c r="O157">
        <v>0</v>
      </c>
      <c r="P157">
        <v>4899800</v>
      </c>
      <c r="Q157">
        <v>163</v>
      </c>
      <c r="R157" t="b">
        <v>0</v>
      </c>
      <c r="S157">
        <v>0</v>
      </c>
    </row>
    <row r="158" spans="1:19">
      <c r="A158">
        <v>11100501</v>
      </c>
      <c r="B158" s="12"/>
      <c r="C158" s="12" t="s">
        <v>4797</v>
      </c>
      <c r="D158" s="12" t="s">
        <v>4909</v>
      </c>
      <c r="E158" t="b">
        <v>0</v>
      </c>
      <c r="F158">
        <v>0</v>
      </c>
      <c r="G158">
        <v>2102</v>
      </c>
      <c r="H158">
        <v>43900</v>
      </c>
      <c r="I158" s="12" t="s">
        <v>4911</v>
      </c>
      <c r="J158">
        <v>1</v>
      </c>
      <c r="K158">
        <v>13640</v>
      </c>
      <c r="L158">
        <v>0</v>
      </c>
      <c r="M158">
        <v>0</v>
      </c>
      <c r="N158">
        <v>203500</v>
      </c>
      <c r="O158">
        <v>0</v>
      </c>
      <c r="P158">
        <v>5103300</v>
      </c>
      <c r="Q158">
        <v>164</v>
      </c>
      <c r="R158" t="b">
        <v>0</v>
      </c>
      <c r="S158">
        <v>0</v>
      </c>
    </row>
    <row r="159" spans="1:19">
      <c r="A159">
        <v>11100501</v>
      </c>
      <c r="B159" s="12"/>
      <c r="C159" s="12" t="s">
        <v>4797</v>
      </c>
      <c r="D159" s="12" t="s">
        <v>4909</v>
      </c>
      <c r="E159" t="b">
        <v>0</v>
      </c>
      <c r="F159">
        <v>0</v>
      </c>
      <c r="G159">
        <v>2102</v>
      </c>
      <c r="H159">
        <v>43929</v>
      </c>
      <c r="I159" s="12" t="s">
        <v>4912</v>
      </c>
      <c r="J159">
        <v>1</v>
      </c>
      <c r="K159">
        <v>13700</v>
      </c>
      <c r="L159">
        <v>0</v>
      </c>
      <c r="M159">
        <v>0</v>
      </c>
      <c r="N159">
        <v>203500</v>
      </c>
      <c r="O159">
        <v>0</v>
      </c>
      <c r="P159">
        <v>5306800</v>
      </c>
      <c r="Q159">
        <v>165</v>
      </c>
      <c r="R159" t="b">
        <v>0</v>
      </c>
      <c r="S159">
        <v>0</v>
      </c>
    </row>
    <row r="160" spans="1:19">
      <c r="A160">
        <v>11100501</v>
      </c>
      <c r="B160" s="12"/>
      <c r="C160" s="12" t="s">
        <v>4797</v>
      </c>
      <c r="D160" s="12" t="s">
        <v>4909</v>
      </c>
      <c r="E160" t="b">
        <v>0</v>
      </c>
      <c r="F160">
        <v>0</v>
      </c>
      <c r="G160">
        <v>2102</v>
      </c>
      <c r="H160">
        <v>43969</v>
      </c>
      <c r="I160" s="12" t="s">
        <v>4913</v>
      </c>
      <c r="J160">
        <v>1</v>
      </c>
      <c r="K160">
        <v>13781</v>
      </c>
      <c r="L160">
        <v>0</v>
      </c>
      <c r="M160">
        <v>0</v>
      </c>
      <c r="N160">
        <v>203500</v>
      </c>
      <c r="O160">
        <v>0</v>
      </c>
      <c r="P160">
        <v>5510300</v>
      </c>
      <c r="Q160">
        <v>166</v>
      </c>
      <c r="R160" t="b">
        <v>0</v>
      </c>
      <c r="S160">
        <v>0</v>
      </c>
    </row>
    <row r="161" spans="1:19">
      <c r="A161">
        <v>11100501</v>
      </c>
      <c r="B161" s="12"/>
      <c r="C161" s="12" t="s">
        <v>4797</v>
      </c>
      <c r="D161" s="12" t="s">
        <v>4909</v>
      </c>
      <c r="E161" t="b">
        <v>0</v>
      </c>
      <c r="F161">
        <v>0</v>
      </c>
      <c r="G161">
        <v>2102</v>
      </c>
      <c r="H161">
        <v>43993</v>
      </c>
      <c r="I161" s="12" t="s">
        <v>4914</v>
      </c>
      <c r="J161">
        <v>1</v>
      </c>
      <c r="K161">
        <v>13835</v>
      </c>
      <c r="L161">
        <v>0</v>
      </c>
      <c r="M161">
        <v>0</v>
      </c>
      <c r="N161">
        <v>203500</v>
      </c>
      <c r="O161">
        <v>0</v>
      </c>
      <c r="P161">
        <v>5713800</v>
      </c>
      <c r="Q161">
        <v>167</v>
      </c>
      <c r="R161" t="b">
        <v>0</v>
      </c>
      <c r="S161">
        <v>0</v>
      </c>
    </row>
    <row r="162" spans="1:19">
      <c r="A162">
        <v>11100501</v>
      </c>
      <c r="B162" s="12"/>
      <c r="C162" s="12" t="s">
        <v>4797</v>
      </c>
      <c r="D162" s="12" t="s">
        <v>4909</v>
      </c>
      <c r="E162" t="b">
        <v>0</v>
      </c>
      <c r="F162">
        <v>0</v>
      </c>
      <c r="G162">
        <v>2102</v>
      </c>
      <c r="H162">
        <v>44021</v>
      </c>
      <c r="I162" s="12" t="s">
        <v>4910</v>
      </c>
      <c r="J162">
        <v>1</v>
      </c>
      <c r="K162">
        <v>13902</v>
      </c>
      <c r="L162">
        <v>0</v>
      </c>
      <c r="M162">
        <v>0</v>
      </c>
      <c r="N162">
        <v>203500</v>
      </c>
      <c r="O162">
        <v>0</v>
      </c>
      <c r="P162">
        <v>5917300</v>
      </c>
      <c r="Q162">
        <v>168</v>
      </c>
      <c r="R162" t="b">
        <v>0</v>
      </c>
      <c r="S162">
        <v>0</v>
      </c>
    </row>
    <row r="163" spans="1:19">
      <c r="A163">
        <v>11100501</v>
      </c>
      <c r="B163" s="12"/>
      <c r="C163" s="12" t="s">
        <v>4797</v>
      </c>
      <c r="D163" s="12" t="s">
        <v>4909</v>
      </c>
      <c r="E163" t="b">
        <v>0</v>
      </c>
      <c r="F163">
        <v>0</v>
      </c>
      <c r="G163">
        <v>2102</v>
      </c>
      <c r="H163">
        <v>44054</v>
      </c>
      <c r="I163" s="12" t="s">
        <v>4910</v>
      </c>
      <c r="J163">
        <v>1</v>
      </c>
      <c r="K163">
        <v>13972</v>
      </c>
      <c r="L163">
        <v>0</v>
      </c>
      <c r="M163">
        <v>0</v>
      </c>
      <c r="N163">
        <v>203500</v>
      </c>
      <c r="O163">
        <v>0</v>
      </c>
      <c r="P163">
        <v>6120800</v>
      </c>
      <c r="Q163">
        <v>169</v>
      </c>
      <c r="R163" t="b">
        <v>0</v>
      </c>
      <c r="S163">
        <v>0</v>
      </c>
    </row>
    <row r="164" spans="1:19">
      <c r="A164">
        <v>11100501</v>
      </c>
      <c r="B164" s="12"/>
      <c r="C164" s="12" t="s">
        <v>4797</v>
      </c>
      <c r="D164" s="12" t="s">
        <v>4909</v>
      </c>
      <c r="E164" t="b">
        <v>0</v>
      </c>
      <c r="F164">
        <v>0</v>
      </c>
      <c r="G164">
        <v>2102</v>
      </c>
      <c r="H164">
        <v>44084</v>
      </c>
      <c r="I164" s="12" t="s">
        <v>4915</v>
      </c>
      <c r="J164">
        <v>1</v>
      </c>
      <c r="K164">
        <v>14053</v>
      </c>
      <c r="L164">
        <v>0</v>
      </c>
      <c r="M164">
        <v>0</v>
      </c>
      <c r="N164">
        <v>203500</v>
      </c>
      <c r="O164">
        <v>0</v>
      </c>
      <c r="P164">
        <v>6324300</v>
      </c>
      <c r="Q164">
        <v>170</v>
      </c>
      <c r="R164" t="b">
        <v>0</v>
      </c>
      <c r="S164">
        <v>0</v>
      </c>
    </row>
    <row r="165" spans="1:19">
      <c r="A165">
        <v>11100501</v>
      </c>
      <c r="B165" s="12"/>
      <c r="C165" s="12" t="s">
        <v>4797</v>
      </c>
      <c r="D165" s="12" t="s">
        <v>4909</v>
      </c>
      <c r="E165" t="b">
        <v>0</v>
      </c>
      <c r="F165">
        <v>0</v>
      </c>
      <c r="G165">
        <v>2102</v>
      </c>
      <c r="H165">
        <v>44117</v>
      </c>
      <c r="I165" s="12" t="s">
        <v>4916</v>
      </c>
      <c r="J165">
        <v>1</v>
      </c>
      <c r="K165">
        <v>14128</v>
      </c>
      <c r="L165">
        <v>0</v>
      </c>
      <c r="M165">
        <v>0</v>
      </c>
      <c r="N165">
        <v>203500</v>
      </c>
      <c r="O165">
        <v>0</v>
      </c>
      <c r="P165">
        <v>6527800</v>
      </c>
      <c r="Q165">
        <v>171</v>
      </c>
      <c r="R165" t="b">
        <v>0</v>
      </c>
      <c r="S165">
        <v>0</v>
      </c>
    </row>
    <row r="166" spans="1:19">
      <c r="A166">
        <v>11100501</v>
      </c>
      <c r="B166" s="12"/>
      <c r="C166" s="12" t="s">
        <v>4797</v>
      </c>
      <c r="D166" s="12" t="s">
        <v>4909</v>
      </c>
      <c r="E166" t="b">
        <v>0</v>
      </c>
      <c r="F166">
        <v>0</v>
      </c>
      <c r="G166">
        <v>2102</v>
      </c>
      <c r="H166">
        <v>44146</v>
      </c>
      <c r="I166" s="12" t="s">
        <v>4917</v>
      </c>
      <c r="J166">
        <v>1</v>
      </c>
      <c r="K166">
        <v>14200</v>
      </c>
      <c r="L166">
        <v>0</v>
      </c>
      <c r="M166">
        <v>0</v>
      </c>
      <c r="N166">
        <v>203500</v>
      </c>
      <c r="O166">
        <v>0</v>
      </c>
      <c r="P166">
        <v>6731300</v>
      </c>
      <c r="Q166">
        <v>172</v>
      </c>
      <c r="R166" t="b">
        <v>0</v>
      </c>
      <c r="S166">
        <v>0</v>
      </c>
    </row>
    <row r="167" spans="1:19">
      <c r="A167">
        <v>11100501</v>
      </c>
      <c r="B167" s="12"/>
      <c r="C167" s="12" t="s">
        <v>4797</v>
      </c>
      <c r="D167" s="12" t="s">
        <v>4909</v>
      </c>
      <c r="E167" t="b">
        <v>0</v>
      </c>
      <c r="F167">
        <v>0</v>
      </c>
      <c r="G167">
        <v>2102</v>
      </c>
      <c r="H167">
        <v>44174</v>
      </c>
      <c r="I167" s="12" t="s">
        <v>4918</v>
      </c>
      <c r="J167">
        <v>1</v>
      </c>
      <c r="K167">
        <v>14264</v>
      </c>
      <c r="L167">
        <v>0</v>
      </c>
      <c r="M167">
        <v>0</v>
      </c>
      <c r="N167">
        <v>161500</v>
      </c>
      <c r="O167">
        <v>0</v>
      </c>
      <c r="P167">
        <v>6892800</v>
      </c>
      <c r="Q167">
        <v>173</v>
      </c>
      <c r="R167" t="b">
        <v>0</v>
      </c>
      <c r="S167">
        <v>0</v>
      </c>
    </row>
    <row r="168" spans="1:19">
      <c r="A168">
        <v>11100501</v>
      </c>
      <c r="B168" s="12" t="s">
        <v>164</v>
      </c>
      <c r="C168" s="12" t="s">
        <v>4797</v>
      </c>
      <c r="D168" s="12" t="s">
        <v>164</v>
      </c>
      <c r="E168" t="b">
        <v>0</v>
      </c>
      <c r="F168">
        <v>0</v>
      </c>
      <c r="G168">
        <v>2102</v>
      </c>
      <c r="H168" t="s">
        <v>21</v>
      </c>
      <c r="I168" s="12"/>
      <c r="K168">
        <v>0</v>
      </c>
      <c r="L168">
        <v>0</v>
      </c>
      <c r="M168">
        <v>0</v>
      </c>
      <c r="N168">
        <v>2400000</v>
      </c>
      <c r="O168">
        <v>0</v>
      </c>
      <c r="P168">
        <v>6892800</v>
      </c>
      <c r="Q168">
        <v>174</v>
      </c>
      <c r="R168" t="b">
        <v>0</v>
      </c>
      <c r="S168">
        <v>0</v>
      </c>
    </row>
    <row r="169" spans="1:19">
      <c r="A169">
        <v>11100501</v>
      </c>
      <c r="B169" s="12" t="s">
        <v>4919</v>
      </c>
      <c r="C169" s="12" t="s">
        <v>4797</v>
      </c>
      <c r="D169" s="12" t="s">
        <v>4919</v>
      </c>
      <c r="E169" t="b">
        <v>0</v>
      </c>
      <c r="F169">
        <v>4478000</v>
      </c>
      <c r="G169">
        <v>2201</v>
      </c>
      <c r="H169" t="s">
        <v>21</v>
      </c>
      <c r="I169" s="12"/>
      <c r="K169">
        <v>0</v>
      </c>
      <c r="L169">
        <v>2445100</v>
      </c>
      <c r="M169">
        <v>0</v>
      </c>
      <c r="N169">
        <v>0</v>
      </c>
      <c r="O169">
        <v>0</v>
      </c>
      <c r="P169">
        <v>4478000</v>
      </c>
      <c r="Q169">
        <v>175</v>
      </c>
      <c r="R169" t="b">
        <v>0</v>
      </c>
      <c r="S169">
        <v>0</v>
      </c>
    </row>
    <row r="170" spans="1:19">
      <c r="A170">
        <v>11100501</v>
      </c>
      <c r="B170" s="12"/>
      <c r="C170" s="12" t="s">
        <v>4797</v>
      </c>
      <c r="D170" s="12" t="s">
        <v>4919</v>
      </c>
      <c r="E170" t="b">
        <v>0</v>
      </c>
      <c r="F170">
        <v>0</v>
      </c>
      <c r="G170">
        <v>2201</v>
      </c>
      <c r="H170">
        <v>43844</v>
      </c>
      <c r="I170" s="12" t="s">
        <v>4920</v>
      </c>
      <c r="J170">
        <v>1</v>
      </c>
      <c r="K170">
        <v>13537</v>
      </c>
      <c r="L170">
        <v>0</v>
      </c>
      <c r="M170">
        <v>0</v>
      </c>
      <c r="N170">
        <v>200000</v>
      </c>
      <c r="O170">
        <v>0</v>
      </c>
      <c r="P170">
        <v>4678000</v>
      </c>
      <c r="Q170">
        <v>176</v>
      </c>
      <c r="R170" t="b">
        <v>0</v>
      </c>
      <c r="S170">
        <v>0</v>
      </c>
    </row>
    <row r="171" spans="1:19">
      <c r="A171">
        <v>11100501</v>
      </c>
      <c r="B171" s="12"/>
      <c r="C171" s="12" t="s">
        <v>4797</v>
      </c>
      <c r="D171" s="12" t="s">
        <v>4919</v>
      </c>
      <c r="E171" t="b">
        <v>0</v>
      </c>
      <c r="F171">
        <v>0</v>
      </c>
      <c r="G171">
        <v>2201</v>
      </c>
      <c r="H171">
        <v>43874</v>
      </c>
      <c r="I171" s="12" t="s">
        <v>4920</v>
      </c>
      <c r="J171">
        <v>1</v>
      </c>
      <c r="K171">
        <v>13608</v>
      </c>
      <c r="L171">
        <v>0</v>
      </c>
      <c r="M171">
        <v>0</v>
      </c>
      <c r="N171">
        <v>200000</v>
      </c>
      <c r="O171">
        <v>0</v>
      </c>
      <c r="P171">
        <v>4878000</v>
      </c>
      <c r="Q171">
        <v>177</v>
      </c>
      <c r="R171" t="b">
        <v>0</v>
      </c>
      <c r="S171">
        <v>0</v>
      </c>
    </row>
    <row r="172" spans="1:19">
      <c r="A172">
        <v>11100501</v>
      </c>
      <c r="B172" s="12"/>
      <c r="C172" s="12" t="s">
        <v>4797</v>
      </c>
      <c r="D172" s="12" t="s">
        <v>4919</v>
      </c>
      <c r="E172" t="b">
        <v>0</v>
      </c>
      <c r="F172">
        <v>0</v>
      </c>
      <c r="G172">
        <v>2201</v>
      </c>
      <c r="H172">
        <v>43900</v>
      </c>
      <c r="I172" s="12" t="s">
        <v>4921</v>
      </c>
      <c r="J172">
        <v>1</v>
      </c>
      <c r="K172">
        <v>13676</v>
      </c>
      <c r="L172">
        <v>0</v>
      </c>
      <c r="M172">
        <v>0</v>
      </c>
      <c r="N172">
        <v>200000</v>
      </c>
      <c r="O172">
        <v>0</v>
      </c>
      <c r="P172">
        <v>5078000</v>
      </c>
      <c r="Q172">
        <v>178</v>
      </c>
      <c r="R172" t="b">
        <v>0</v>
      </c>
      <c r="S172">
        <v>0</v>
      </c>
    </row>
    <row r="173" spans="1:19">
      <c r="A173">
        <v>11100501</v>
      </c>
      <c r="B173" s="12"/>
      <c r="C173" s="12" t="s">
        <v>4797</v>
      </c>
      <c r="D173" s="12" t="s">
        <v>4919</v>
      </c>
      <c r="E173" t="b">
        <v>0</v>
      </c>
      <c r="F173">
        <v>0</v>
      </c>
      <c r="G173">
        <v>2201</v>
      </c>
      <c r="H173">
        <v>43959</v>
      </c>
      <c r="I173" s="12" t="s">
        <v>4922</v>
      </c>
      <c r="J173">
        <v>1</v>
      </c>
      <c r="K173">
        <v>13804</v>
      </c>
      <c r="L173">
        <v>0</v>
      </c>
      <c r="M173">
        <v>0</v>
      </c>
      <c r="N173">
        <v>200000</v>
      </c>
      <c r="O173">
        <v>0</v>
      </c>
      <c r="P173">
        <v>5278000</v>
      </c>
      <c r="Q173">
        <v>179</v>
      </c>
      <c r="R173" t="b">
        <v>0</v>
      </c>
      <c r="S173">
        <v>0</v>
      </c>
    </row>
    <row r="174" spans="1:19">
      <c r="A174">
        <v>11100501</v>
      </c>
      <c r="B174" s="12"/>
      <c r="C174" s="12" t="s">
        <v>4797</v>
      </c>
      <c r="D174" s="12" t="s">
        <v>4919</v>
      </c>
      <c r="E174" t="b">
        <v>0</v>
      </c>
      <c r="F174">
        <v>0</v>
      </c>
      <c r="G174">
        <v>2201</v>
      </c>
      <c r="H174">
        <v>43993</v>
      </c>
      <c r="I174" s="12" t="s">
        <v>4923</v>
      </c>
      <c r="J174">
        <v>1</v>
      </c>
      <c r="K174">
        <v>13875</v>
      </c>
      <c r="L174">
        <v>0</v>
      </c>
      <c r="M174">
        <v>0</v>
      </c>
      <c r="N174">
        <v>210000</v>
      </c>
      <c r="O174">
        <v>0</v>
      </c>
      <c r="P174">
        <v>5488000</v>
      </c>
      <c r="Q174">
        <v>180</v>
      </c>
      <c r="R174" t="b">
        <v>0</v>
      </c>
      <c r="S174">
        <v>0</v>
      </c>
    </row>
    <row r="175" spans="1:19">
      <c r="A175">
        <v>11100501</v>
      </c>
      <c r="B175" s="12"/>
      <c r="C175" s="12" t="s">
        <v>4797</v>
      </c>
      <c r="D175" s="12" t="s">
        <v>4919</v>
      </c>
      <c r="E175" t="b">
        <v>0</v>
      </c>
      <c r="F175">
        <v>0</v>
      </c>
      <c r="G175">
        <v>2201</v>
      </c>
      <c r="H175">
        <v>44029</v>
      </c>
      <c r="I175" s="12" t="s">
        <v>4920</v>
      </c>
      <c r="J175">
        <v>1</v>
      </c>
      <c r="K175">
        <v>13929</v>
      </c>
      <c r="L175">
        <v>0</v>
      </c>
      <c r="M175">
        <v>0</v>
      </c>
      <c r="N175">
        <v>420000</v>
      </c>
      <c r="O175">
        <v>0</v>
      </c>
      <c r="P175">
        <v>5908000</v>
      </c>
      <c r="Q175">
        <v>181</v>
      </c>
      <c r="R175" t="b">
        <v>0</v>
      </c>
      <c r="S175">
        <v>0</v>
      </c>
    </row>
    <row r="176" spans="1:19">
      <c r="A176">
        <v>11100501</v>
      </c>
      <c r="B176" s="12"/>
      <c r="C176" s="12" t="s">
        <v>4797</v>
      </c>
      <c r="D176" s="12" t="s">
        <v>4919</v>
      </c>
      <c r="E176" t="b">
        <v>0</v>
      </c>
      <c r="F176">
        <v>0</v>
      </c>
      <c r="G176">
        <v>2201</v>
      </c>
      <c r="H176">
        <v>44056</v>
      </c>
      <c r="I176" s="12" t="s">
        <v>4920</v>
      </c>
      <c r="J176">
        <v>1</v>
      </c>
      <c r="K176">
        <v>14013</v>
      </c>
      <c r="L176">
        <v>0</v>
      </c>
      <c r="M176">
        <v>0</v>
      </c>
      <c r="N176">
        <v>215100</v>
      </c>
      <c r="O176">
        <v>0</v>
      </c>
      <c r="P176">
        <v>6123100</v>
      </c>
      <c r="Q176">
        <v>182</v>
      </c>
      <c r="R176" t="b">
        <v>0</v>
      </c>
      <c r="S176">
        <v>0</v>
      </c>
    </row>
    <row r="177" spans="1:19">
      <c r="A177">
        <v>11100501</v>
      </c>
      <c r="B177" s="12"/>
      <c r="C177" s="12" t="s">
        <v>4797</v>
      </c>
      <c r="D177" s="12" t="s">
        <v>4919</v>
      </c>
      <c r="E177" t="b">
        <v>0</v>
      </c>
      <c r="F177">
        <v>0</v>
      </c>
      <c r="G177">
        <v>2201</v>
      </c>
      <c r="H177">
        <v>44088</v>
      </c>
      <c r="I177" s="12" t="s">
        <v>4924</v>
      </c>
      <c r="J177">
        <v>1</v>
      </c>
      <c r="K177">
        <v>14076</v>
      </c>
      <c r="L177">
        <v>0</v>
      </c>
      <c r="M177">
        <v>0</v>
      </c>
      <c r="N177">
        <v>200000</v>
      </c>
      <c r="O177">
        <v>0</v>
      </c>
      <c r="P177">
        <v>6323100</v>
      </c>
      <c r="Q177">
        <v>183</v>
      </c>
      <c r="R177" t="b">
        <v>0</v>
      </c>
      <c r="S177">
        <v>0</v>
      </c>
    </row>
    <row r="178" spans="1:19">
      <c r="A178">
        <v>11100501</v>
      </c>
      <c r="B178" s="12"/>
      <c r="C178" s="12" t="s">
        <v>4797</v>
      </c>
      <c r="D178" s="12" t="s">
        <v>4919</v>
      </c>
      <c r="E178" t="b">
        <v>0</v>
      </c>
      <c r="F178">
        <v>0</v>
      </c>
      <c r="G178">
        <v>2201</v>
      </c>
      <c r="H178">
        <v>44117</v>
      </c>
      <c r="I178" s="12" t="s">
        <v>4925</v>
      </c>
      <c r="J178">
        <v>1</v>
      </c>
      <c r="K178">
        <v>14145</v>
      </c>
      <c r="L178">
        <v>0</v>
      </c>
      <c r="M178">
        <v>0</v>
      </c>
      <c r="N178">
        <v>200000</v>
      </c>
      <c r="O178">
        <v>0</v>
      </c>
      <c r="P178">
        <v>6523100</v>
      </c>
      <c r="Q178">
        <v>184</v>
      </c>
      <c r="R178" t="b">
        <v>0</v>
      </c>
      <c r="S178">
        <v>0</v>
      </c>
    </row>
    <row r="179" spans="1:19">
      <c r="A179">
        <v>11100501</v>
      </c>
      <c r="B179" s="12"/>
      <c r="C179" s="12" t="s">
        <v>4797</v>
      </c>
      <c r="D179" s="12" t="s">
        <v>4919</v>
      </c>
      <c r="E179" t="b">
        <v>0</v>
      </c>
      <c r="F179">
        <v>0</v>
      </c>
      <c r="G179">
        <v>2201</v>
      </c>
      <c r="H179">
        <v>44147</v>
      </c>
      <c r="I179" s="12" t="s">
        <v>4926</v>
      </c>
      <c r="J179">
        <v>1</v>
      </c>
      <c r="K179">
        <v>14239</v>
      </c>
      <c r="L179">
        <v>0</v>
      </c>
      <c r="M179">
        <v>0</v>
      </c>
      <c r="N179">
        <v>200000</v>
      </c>
      <c r="O179">
        <v>0</v>
      </c>
      <c r="P179">
        <v>6723100</v>
      </c>
      <c r="Q179">
        <v>185</v>
      </c>
      <c r="R179" t="b">
        <v>0</v>
      </c>
      <c r="S179">
        <v>0</v>
      </c>
    </row>
    <row r="180" spans="1:19">
      <c r="A180">
        <v>11100501</v>
      </c>
      <c r="B180" s="12"/>
      <c r="C180" s="12" t="s">
        <v>4797</v>
      </c>
      <c r="D180" s="12" t="s">
        <v>4919</v>
      </c>
      <c r="E180" t="b">
        <v>0</v>
      </c>
      <c r="F180">
        <v>0</v>
      </c>
      <c r="G180">
        <v>2201</v>
      </c>
      <c r="H180">
        <v>44178</v>
      </c>
      <c r="I180" s="12" t="s">
        <v>4927</v>
      </c>
      <c r="J180">
        <v>1</v>
      </c>
      <c r="K180">
        <v>14289</v>
      </c>
      <c r="L180">
        <v>0</v>
      </c>
      <c r="M180">
        <v>0</v>
      </c>
      <c r="N180">
        <v>200000</v>
      </c>
      <c r="O180">
        <v>0</v>
      </c>
      <c r="P180">
        <v>6923100</v>
      </c>
      <c r="Q180">
        <v>186</v>
      </c>
      <c r="R180" t="b">
        <v>0</v>
      </c>
      <c r="S180">
        <v>0</v>
      </c>
    </row>
    <row r="181" spans="1:19">
      <c r="A181">
        <v>11100501</v>
      </c>
      <c r="B181" s="12" t="s">
        <v>174</v>
      </c>
      <c r="C181" s="12" t="s">
        <v>4797</v>
      </c>
      <c r="D181" s="12" t="s">
        <v>174</v>
      </c>
      <c r="E181" t="b">
        <v>0</v>
      </c>
      <c r="F181">
        <v>0</v>
      </c>
      <c r="G181">
        <v>2201</v>
      </c>
      <c r="H181" t="s">
        <v>21</v>
      </c>
      <c r="I181" s="12"/>
      <c r="K181">
        <v>0</v>
      </c>
      <c r="L181">
        <v>0</v>
      </c>
      <c r="M181">
        <v>0</v>
      </c>
      <c r="N181">
        <v>2445100</v>
      </c>
      <c r="O181">
        <v>0</v>
      </c>
      <c r="P181">
        <v>6923100</v>
      </c>
      <c r="Q181">
        <v>187</v>
      </c>
      <c r="R181" t="b">
        <v>0</v>
      </c>
      <c r="S181">
        <v>0</v>
      </c>
    </row>
    <row r="182" spans="1:19">
      <c r="A182">
        <v>11100501</v>
      </c>
      <c r="B182" s="12" t="s">
        <v>4928</v>
      </c>
      <c r="C182" s="12" t="s">
        <v>4797</v>
      </c>
      <c r="D182" s="12" t="s">
        <v>4928</v>
      </c>
      <c r="E182" t="b">
        <v>0</v>
      </c>
      <c r="F182">
        <v>4553000</v>
      </c>
      <c r="G182">
        <v>2202</v>
      </c>
      <c r="H182" t="s">
        <v>21</v>
      </c>
      <c r="I182" s="12"/>
      <c r="K182">
        <v>0</v>
      </c>
      <c r="L182">
        <v>2687870</v>
      </c>
      <c r="M182">
        <v>0</v>
      </c>
      <c r="N182">
        <v>0</v>
      </c>
      <c r="O182">
        <v>0</v>
      </c>
      <c r="P182">
        <v>4553000</v>
      </c>
      <c r="Q182">
        <v>188</v>
      </c>
      <c r="R182" t="b">
        <v>0</v>
      </c>
      <c r="S182">
        <v>0</v>
      </c>
    </row>
    <row r="183" spans="1:19">
      <c r="A183">
        <v>11100501</v>
      </c>
      <c r="B183" s="12"/>
      <c r="C183" s="12" t="s">
        <v>4797</v>
      </c>
      <c r="D183" s="12" t="s">
        <v>4928</v>
      </c>
      <c r="E183" t="b">
        <v>0</v>
      </c>
      <c r="F183">
        <v>0</v>
      </c>
      <c r="G183">
        <v>2202</v>
      </c>
      <c r="H183">
        <v>43844</v>
      </c>
      <c r="I183" s="12" t="s">
        <v>4929</v>
      </c>
      <c r="J183">
        <v>1</v>
      </c>
      <c r="K183">
        <v>13507</v>
      </c>
      <c r="L183">
        <v>0</v>
      </c>
      <c r="M183">
        <v>0</v>
      </c>
      <c r="N183">
        <v>262000</v>
      </c>
      <c r="O183">
        <v>0</v>
      </c>
      <c r="P183">
        <v>4815000</v>
      </c>
      <c r="Q183">
        <v>189</v>
      </c>
      <c r="R183" t="b">
        <v>0</v>
      </c>
      <c r="S183">
        <v>0</v>
      </c>
    </row>
    <row r="184" spans="1:19">
      <c r="A184">
        <v>11100501</v>
      </c>
      <c r="B184" s="12"/>
      <c r="C184" s="12" t="s">
        <v>4797</v>
      </c>
      <c r="D184" s="12" t="s">
        <v>4928</v>
      </c>
      <c r="E184" t="b">
        <v>0</v>
      </c>
      <c r="F184">
        <v>0</v>
      </c>
      <c r="G184">
        <v>2202</v>
      </c>
      <c r="H184">
        <v>43868</v>
      </c>
      <c r="I184" s="12" t="s">
        <v>4929</v>
      </c>
      <c r="J184">
        <v>1</v>
      </c>
      <c r="K184">
        <v>13556</v>
      </c>
      <c r="L184">
        <v>0</v>
      </c>
      <c r="M184">
        <v>0</v>
      </c>
      <c r="N184">
        <v>262000</v>
      </c>
      <c r="O184">
        <v>0</v>
      </c>
      <c r="P184">
        <v>5077000</v>
      </c>
      <c r="Q184">
        <v>190</v>
      </c>
      <c r="R184" t="b">
        <v>0</v>
      </c>
      <c r="S184">
        <v>0</v>
      </c>
    </row>
    <row r="185" spans="1:19">
      <c r="A185">
        <v>11100501</v>
      </c>
      <c r="B185" s="12"/>
      <c r="C185" s="12" t="s">
        <v>4797</v>
      </c>
      <c r="D185" s="12" t="s">
        <v>4928</v>
      </c>
      <c r="E185" t="b">
        <v>0</v>
      </c>
      <c r="F185">
        <v>0</v>
      </c>
      <c r="G185">
        <v>2202</v>
      </c>
      <c r="H185">
        <v>43899</v>
      </c>
      <c r="I185" s="12" t="s">
        <v>4930</v>
      </c>
      <c r="J185">
        <v>1</v>
      </c>
      <c r="K185">
        <v>13629</v>
      </c>
      <c r="L185">
        <v>0</v>
      </c>
      <c r="M185">
        <v>0</v>
      </c>
      <c r="N185">
        <v>262000</v>
      </c>
      <c r="O185">
        <v>0</v>
      </c>
      <c r="P185">
        <v>5339000</v>
      </c>
      <c r="Q185">
        <v>191</v>
      </c>
      <c r="R185" t="b">
        <v>0</v>
      </c>
      <c r="S185">
        <v>0</v>
      </c>
    </row>
    <row r="186" spans="1:19">
      <c r="A186">
        <v>11100501</v>
      </c>
      <c r="B186" s="12"/>
      <c r="C186" s="12" t="s">
        <v>4797</v>
      </c>
      <c r="D186" s="12" t="s">
        <v>4928</v>
      </c>
      <c r="E186" t="b">
        <v>0</v>
      </c>
      <c r="F186">
        <v>0</v>
      </c>
      <c r="G186">
        <v>2202</v>
      </c>
      <c r="H186">
        <v>43965</v>
      </c>
      <c r="I186" s="12" t="s">
        <v>4931</v>
      </c>
      <c r="J186">
        <v>1</v>
      </c>
      <c r="K186">
        <v>13779</v>
      </c>
      <c r="L186">
        <v>0</v>
      </c>
      <c r="M186">
        <v>0</v>
      </c>
      <c r="N186">
        <v>474000</v>
      </c>
      <c r="O186">
        <v>0</v>
      </c>
      <c r="P186">
        <v>5813000</v>
      </c>
      <c r="Q186">
        <v>192</v>
      </c>
      <c r="R186" t="b">
        <v>0</v>
      </c>
      <c r="S186">
        <v>0</v>
      </c>
    </row>
    <row r="187" spans="1:19">
      <c r="A187">
        <v>11100501</v>
      </c>
      <c r="B187" s="12"/>
      <c r="C187" s="12" t="s">
        <v>4797</v>
      </c>
      <c r="D187" s="12" t="s">
        <v>4928</v>
      </c>
      <c r="E187" t="b">
        <v>0</v>
      </c>
      <c r="F187">
        <v>0</v>
      </c>
      <c r="G187">
        <v>2202</v>
      </c>
      <c r="H187">
        <v>43998</v>
      </c>
      <c r="I187" s="12" t="s">
        <v>4932</v>
      </c>
      <c r="J187">
        <v>1</v>
      </c>
      <c r="K187">
        <v>13843</v>
      </c>
      <c r="L187">
        <v>0</v>
      </c>
      <c r="M187">
        <v>0</v>
      </c>
      <c r="N187">
        <v>210000</v>
      </c>
      <c r="O187">
        <v>0</v>
      </c>
      <c r="P187">
        <v>6023000</v>
      </c>
      <c r="Q187">
        <v>193</v>
      </c>
      <c r="R187" t="b">
        <v>0</v>
      </c>
      <c r="S187">
        <v>0</v>
      </c>
    </row>
    <row r="188" spans="1:19">
      <c r="A188">
        <v>11100501</v>
      </c>
      <c r="B188" s="12"/>
      <c r="C188" s="12" t="s">
        <v>4797</v>
      </c>
      <c r="D188" s="12" t="s">
        <v>4928</v>
      </c>
      <c r="E188" t="b">
        <v>0</v>
      </c>
      <c r="F188">
        <v>0</v>
      </c>
      <c r="G188">
        <v>2202</v>
      </c>
      <c r="H188">
        <v>44026</v>
      </c>
      <c r="I188" s="12" t="s">
        <v>4929</v>
      </c>
      <c r="J188">
        <v>1</v>
      </c>
      <c r="K188">
        <v>13916</v>
      </c>
      <c r="L188">
        <v>0</v>
      </c>
      <c r="M188">
        <v>0</v>
      </c>
      <c r="N188">
        <v>207870</v>
      </c>
      <c r="O188">
        <v>0</v>
      </c>
      <c r="P188">
        <v>6230870</v>
      </c>
      <c r="Q188">
        <v>194</v>
      </c>
      <c r="R188" t="b">
        <v>0</v>
      </c>
      <c r="S188">
        <v>0</v>
      </c>
    </row>
    <row r="189" spans="1:19">
      <c r="A189">
        <v>11100501</v>
      </c>
      <c r="B189" s="12"/>
      <c r="C189" s="12" t="s">
        <v>4797</v>
      </c>
      <c r="D189" s="12" t="s">
        <v>4928</v>
      </c>
      <c r="E189" t="b">
        <v>0</v>
      </c>
      <c r="F189">
        <v>0</v>
      </c>
      <c r="G189">
        <v>2202</v>
      </c>
      <c r="H189">
        <v>44062</v>
      </c>
      <c r="I189" s="12" t="s">
        <v>4929</v>
      </c>
      <c r="J189">
        <v>1</v>
      </c>
      <c r="K189">
        <v>13994</v>
      </c>
      <c r="L189">
        <v>0</v>
      </c>
      <c r="M189">
        <v>0</v>
      </c>
      <c r="N189">
        <v>200000</v>
      </c>
      <c r="O189">
        <v>0</v>
      </c>
      <c r="P189">
        <v>6430870</v>
      </c>
      <c r="Q189">
        <v>195</v>
      </c>
      <c r="R189" t="b">
        <v>0</v>
      </c>
      <c r="S189">
        <v>0</v>
      </c>
    </row>
    <row r="190" spans="1:19">
      <c r="A190">
        <v>11100501</v>
      </c>
      <c r="B190" s="12"/>
      <c r="C190" s="12" t="s">
        <v>4797</v>
      </c>
      <c r="D190" s="12" t="s">
        <v>4928</v>
      </c>
      <c r="E190" t="b">
        <v>0</v>
      </c>
      <c r="F190">
        <v>0</v>
      </c>
      <c r="G190">
        <v>2202</v>
      </c>
      <c r="H190">
        <v>44089</v>
      </c>
      <c r="I190" s="12" t="s">
        <v>4933</v>
      </c>
      <c r="J190">
        <v>1</v>
      </c>
      <c r="K190">
        <v>14066</v>
      </c>
      <c r="L190">
        <v>0</v>
      </c>
      <c r="M190">
        <v>0</v>
      </c>
      <c r="N190">
        <v>200000</v>
      </c>
      <c r="O190">
        <v>0</v>
      </c>
      <c r="P190">
        <v>6630870</v>
      </c>
      <c r="Q190">
        <v>196</v>
      </c>
      <c r="R190" t="b">
        <v>0</v>
      </c>
      <c r="S190">
        <v>0</v>
      </c>
    </row>
    <row r="191" spans="1:19">
      <c r="A191">
        <v>11100501</v>
      </c>
      <c r="B191" s="12"/>
      <c r="C191" s="12" t="s">
        <v>4797</v>
      </c>
      <c r="D191" s="12" t="s">
        <v>4928</v>
      </c>
      <c r="E191" t="b">
        <v>0</v>
      </c>
      <c r="F191">
        <v>0</v>
      </c>
      <c r="G191">
        <v>2202</v>
      </c>
      <c r="H191">
        <v>44123</v>
      </c>
      <c r="I191" s="12" t="s">
        <v>4934</v>
      </c>
      <c r="J191">
        <v>1</v>
      </c>
      <c r="K191">
        <v>14139</v>
      </c>
      <c r="L191">
        <v>0</v>
      </c>
      <c r="M191">
        <v>0</v>
      </c>
      <c r="N191">
        <v>210000</v>
      </c>
      <c r="O191">
        <v>0</v>
      </c>
      <c r="P191">
        <v>6840870</v>
      </c>
      <c r="Q191">
        <v>197</v>
      </c>
      <c r="R191" t="b">
        <v>0</v>
      </c>
      <c r="S191">
        <v>0</v>
      </c>
    </row>
    <row r="192" spans="1:19">
      <c r="A192">
        <v>11100501</v>
      </c>
      <c r="B192" s="12"/>
      <c r="C192" s="12" t="s">
        <v>4797</v>
      </c>
      <c r="D192" s="12" t="s">
        <v>4928</v>
      </c>
      <c r="E192" t="b">
        <v>0</v>
      </c>
      <c r="F192">
        <v>0</v>
      </c>
      <c r="G192">
        <v>2202</v>
      </c>
      <c r="H192">
        <v>44146</v>
      </c>
      <c r="I192" s="12" t="s">
        <v>4935</v>
      </c>
      <c r="J192">
        <v>1</v>
      </c>
      <c r="K192">
        <v>14195</v>
      </c>
      <c r="L192">
        <v>0</v>
      </c>
      <c r="M192">
        <v>0</v>
      </c>
      <c r="N192">
        <v>200000</v>
      </c>
      <c r="O192">
        <v>0</v>
      </c>
      <c r="P192">
        <v>7040870</v>
      </c>
      <c r="Q192">
        <v>198</v>
      </c>
      <c r="R192" t="b">
        <v>0</v>
      </c>
      <c r="S192">
        <v>0</v>
      </c>
    </row>
    <row r="193" spans="1:19">
      <c r="A193">
        <v>11100501</v>
      </c>
      <c r="B193" s="12"/>
      <c r="C193" s="12" t="s">
        <v>4797</v>
      </c>
      <c r="D193" s="12" t="s">
        <v>4928</v>
      </c>
      <c r="E193" t="b">
        <v>0</v>
      </c>
      <c r="F193">
        <v>0</v>
      </c>
      <c r="G193">
        <v>2202</v>
      </c>
      <c r="H193">
        <v>44179</v>
      </c>
      <c r="I193" s="12" t="s">
        <v>4936</v>
      </c>
      <c r="J193">
        <v>1</v>
      </c>
      <c r="K193">
        <v>14275</v>
      </c>
      <c r="L193">
        <v>0</v>
      </c>
      <c r="M193">
        <v>0</v>
      </c>
      <c r="N193">
        <v>200000</v>
      </c>
      <c r="O193">
        <v>0</v>
      </c>
      <c r="P193">
        <v>7240870</v>
      </c>
      <c r="Q193">
        <v>199</v>
      </c>
      <c r="R193" t="b">
        <v>0</v>
      </c>
      <c r="S193">
        <v>0</v>
      </c>
    </row>
    <row r="194" spans="1:19">
      <c r="A194">
        <v>11100501</v>
      </c>
      <c r="B194" s="12" t="s">
        <v>184</v>
      </c>
      <c r="C194" s="12" t="s">
        <v>4797</v>
      </c>
      <c r="D194" s="12" t="s">
        <v>184</v>
      </c>
      <c r="E194" t="b">
        <v>0</v>
      </c>
      <c r="F194">
        <v>0</v>
      </c>
      <c r="G194">
        <v>2202</v>
      </c>
      <c r="H194" t="s">
        <v>21</v>
      </c>
      <c r="I194" s="12"/>
      <c r="K194">
        <v>0</v>
      </c>
      <c r="L194">
        <v>0</v>
      </c>
      <c r="M194">
        <v>0</v>
      </c>
      <c r="N194">
        <v>2687870</v>
      </c>
      <c r="O194">
        <v>0</v>
      </c>
      <c r="P194">
        <v>7240870</v>
      </c>
      <c r="Q194">
        <v>200</v>
      </c>
      <c r="R194" t="b">
        <v>0</v>
      </c>
      <c r="S194">
        <v>0</v>
      </c>
    </row>
    <row r="195" spans="1:19">
      <c r="A195">
        <v>11100501</v>
      </c>
      <c r="B195" s="12" t="s">
        <v>4937</v>
      </c>
      <c r="C195" s="12" t="s">
        <v>4797</v>
      </c>
      <c r="D195" s="12" t="s">
        <v>4937</v>
      </c>
      <c r="E195" t="b">
        <v>0</v>
      </c>
      <c r="F195">
        <v>5293300</v>
      </c>
      <c r="G195">
        <v>2301</v>
      </c>
      <c r="H195" t="s">
        <v>21</v>
      </c>
      <c r="I195" s="12"/>
      <c r="K195">
        <v>0</v>
      </c>
      <c r="L195">
        <v>2138000</v>
      </c>
      <c r="M195">
        <v>0</v>
      </c>
      <c r="N195">
        <v>0</v>
      </c>
      <c r="O195">
        <v>0</v>
      </c>
      <c r="P195">
        <v>5293300</v>
      </c>
      <c r="Q195">
        <v>201</v>
      </c>
      <c r="R195" t="b">
        <v>0</v>
      </c>
      <c r="S195">
        <v>0</v>
      </c>
    </row>
    <row r="196" spans="1:19">
      <c r="A196">
        <v>11100501</v>
      </c>
      <c r="B196" s="12"/>
      <c r="C196" s="12" t="s">
        <v>4797</v>
      </c>
      <c r="D196" s="12" t="s">
        <v>4937</v>
      </c>
      <c r="E196" t="b">
        <v>0</v>
      </c>
      <c r="F196">
        <v>0</v>
      </c>
      <c r="G196">
        <v>2301</v>
      </c>
      <c r="H196">
        <v>43903</v>
      </c>
      <c r="I196" s="12" t="s">
        <v>4938</v>
      </c>
      <c r="J196">
        <v>1</v>
      </c>
      <c r="K196">
        <v>13672</v>
      </c>
      <c r="L196">
        <v>0</v>
      </c>
      <c r="M196">
        <v>0</v>
      </c>
      <c r="N196">
        <v>230000</v>
      </c>
      <c r="O196">
        <v>0</v>
      </c>
      <c r="P196">
        <v>5523300</v>
      </c>
      <c r="Q196">
        <v>202</v>
      </c>
      <c r="R196" t="b">
        <v>0</v>
      </c>
      <c r="S196">
        <v>0</v>
      </c>
    </row>
    <row r="197" spans="1:19">
      <c r="A197">
        <v>11100501</v>
      </c>
      <c r="B197" s="12"/>
      <c r="C197" s="12" t="s">
        <v>4797</v>
      </c>
      <c r="D197" s="12" t="s">
        <v>4937</v>
      </c>
      <c r="E197" t="b">
        <v>0</v>
      </c>
      <c r="F197">
        <v>0</v>
      </c>
      <c r="G197">
        <v>2301</v>
      </c>
      <c r="H197">
        <v>43923</v>
      </c>
      <c r="I197" s="12" t="s">
        <v>4939</v>
      </c>
      <c r="J197">
        <v>1</v>
      </c>
      <c r="K197">
        <v>13734</v>
      </c>
      <c r="L197">
        <v>0</v>
      </c>
      <c r="M197">
        <v>0</v>
      </c>
      <c r="N197">
        <v>212000</v>
      </c>
      <c r="O197">
        <v>0</v>
      </c>
      <c r="P197">
        <v>5735300</v>
      </c>
      <c r="Q197">
        <v>203</v>
      </c>
      <c r="R197" t="b">
        <v>0</v>
      </c>
      <c r="S197">
        <v>0</v>
      </c>
    </row>
    <row r="198" spans="1:19">
      <c r="A198">
        <v>11100501</v>
      </c>
      <c r="B198" s="12"/>
      <c r="C198" s="12" t="s">
        <v>4797</v>
      </c>
      <c r="D198" s="12" t="s">
        <v>4937</v>
      </c>
      <c r="E198" t="b">
        <v>0</v>
      </c>
      <c r="F198">
        <v>0</v>
      </c>
      <c r="G198">
        <v>2301</v>
      </c>
      <c r="H198">
        <v>43958</v>
      </c>
      <c r="I198" s="12" t="s">
        <v>4940</v>
      </c>
      <c r="J198">
        <v>1</v>
      </c>
      <c r="K198">
        <v>13801</v>
      </c>
      <c r="L198">
        <v>0</v>
      </c>
      <c r="M198">
        <v>0</v>
      </c>
      <c r="N198">
        <v>212000</v>
      </c>
      <c r="O198">
        <v>0</v>
      </c>
      <c r="P198">
        <v>5947300</v>
      </c>
      <c r="Q198">
        <v>204</v>
      </c>
      <c r="R198" t="b">
        <v>0</v>
      </c>
      <c r="S198">
        <v>0</v>
      </c>
    </row>
    <row r="199" spans="1:19">
      <c r="A199">
        <v>11100501</v>
      </c>
      <c r="B199" s="12"/>
      <c r="C199" s="12" t="s">
        <v>4797</v>
      </c>
      <c r="D199" s="12" t="s">
        <v>4937</v>
      </c>
      <c r="E199" t="b">
        <v>0</v>
      </c>
      <c r="F199">
        <v>0</v>
      </c>
      <c r="G199">
        <v>2301</v>
      </c>
      <c r="H199">
        <v>43984</v>
      </c>
      <c r="I199" s="12" t="s">
        <v>4941</v>
      </c>
      <c r="J199">
        <v>1</v>
      </c>
      <c r="K199">
        <v>13869</v>
      </c>
      <c r="L199">
        <v>0</v>
      </c>
      <c r="M199">
        <v>0</v>
      </c>
      <c r="N199">
        <v>212000</v>
      </c>
      <c r="O199">
        <v>0</v>
      </c>
      <c r="P199">
        <v>6159300</v>
      </c>
      <c r="Q199">
        <v>205</v>
      </c>
      <c r="R199" t="b">
        <v>0</v>
      </c>
      <c r="S199">
        <v>0</v>
      </c>
    </row>
    <row r="200" spans="1:19">
      <c r="A200">
        <v>11100501</v>
      </c>
      <c r="B200" s="12"/>
      <c r="C200" s="12" t="s">
        <v>4797</v>
      </c>
      <c r="D200" s="12" t="s">
        <v>4937</v>
      </c>
      <c r="E200" t="b">
        <v>0</v>
      </c>
      <c r="F200">
        <v>0</v>
      </c>
      <c r="G200">
        <v>2301</v>
      </c>
      <c r="H200">
        <v>44014</v>
      </c>
      <c r="I200" s="12" t="s">
        <v>4942</v>
      </c>
      <c r="J200">
        <v>1</v>
      </c>
      <c r="K200">
        <v>13941</v>
      </c>
      <c r="L200">
        <v>0</v>
      </c>
      <c r="M200">
        <v>0</v>
      </c>
      <c r="N200">
        <v>212000</v>
      </c>
      <c r="O200">
        <v>0</v>
      </c>
      <c r="P200">
        <v>6371300</v>
      </c>
      <c r="Q200">
        <v>206</v>
      </c>
      <c r="R200" t="b">
        <v>0</v>
      </c>
      <c r="S200">
        <v>0</v>
      </c>
    </row>
    <row r="201" spans="1:19">
      <c r="A201">
        <v>11100501</v>
      </c>
      <c r="B201" s="12"/>
      <c r="C201" s="12" t="s">
        <v>4797</v>
      </c>
      <c r="D201" s="12" t="s">
        <v>4937</v>
      </c>
      <c r="E201" t="b">
        <v>0</v>
      </c>
      <c r="F201">
        <v>0</v>
      </c>
      <c r="G201">
        <v>2301</v>
      </c>
      <c r="H201">
        <v>44047</v>
      </c>
      <c r="I201" s="12" t="s">
        <v>4943</v>
      </c>
      <c r="J201">
        <v>1</v>
      </c>
      <c r="K201">
        <v>14016</v>
      </c>
      <c r="L201">
        <v>0</v>
      </c>
      <c r="M201">
        <v>0</v>
      </c>
      <c r="N201">
        <v>212000</v>
      </c>
      <c r="O201">
        <v>0</v>
      </c>
      <c r="P201">
        <v>6583300</v>
      </c>
      <c r="Q201">
        <v>207</v>
      </c>
      <c r="R201" t="b">
        <v>0</v>
      </c>
      <c r="S201">
        <v>0</v>
      </c>
    </row>
    <row r="202" spans="1:19">
      <c r="A202">
        <v>11100501</v>
      </c>
      <c r="B202" s="12"/>
      <c r="C202" s="12" t="s">
        <v>4797</v>
      </c>
      <c r="D202" s="12" t="s">
        <v>4937</v>
      </c>
      <c r="E202" t="b">
        <v>0</v>
      </c>
      <c r="F202">
        <v>0</v>
      </c>
      <c r="G202">
        <v>2301</v>
      </c>
      <c r="H202">
        <v>44076</v>
      </c>
      <c r="I202" s="12" t="s">
        <v>4944</v>
      </c>
      <c r="J202">
        <v>1</v>
      </c>
      <c r="K202">
        <v>14089</v>
      </c>
      <c r="L202">
        <v>0</v>
      </c>
      <c r="M202">
        <v>0</v>
      </c>
      <c r="N202">
        <v>212000</v>
      </c>
      <c r="O202">
        <v>0</v>
      </c>
      <c r="P202">
        <v>6795300</v>
      </c>
      <c r="Q202">
        <v>208</v>
      </c>
      <c r="R202" t="b">
        <v>0</v>
      </c>
      <c r="S202">
        <v>0</v>
      </c>
    </row>
    <row r="203" spans="1:19">
      <c r="A203">
        <v>11100501</v>
      </c>
      <c r="B203" s="12"/>
      <c r="C203" s="12" t="s">
        <v>4797</v>
      </c>
      <c r="D203" s="12" t="s">
        <v>4937</v>
      </c>
      <c r="E203" t="b">
        <v>0</v>
      </c>
      <c r="F203">
        <v>0</v>
      </c>
      <c r="G203">
        <v>2301</v>
      </c>
      <c r="H203">
        <v>44105</v>
      </c>
      <c r="I203" s="12" t="s">
        <v>4945</v>
      </c>
      <c r="J203">
        <v>1</v>
      </c>
      <c r="K203">
        <v>14160</v>
      </c>
      <c r="L203">
        <v>0</v>
      </c>
      <c r="M203">
        <v>0</v>
      </c>
      <c r="N203">
        <v>212000</v>
      </c>
      <c r="O203">
        <v>0</v>
      </c>
      <c r="P203">
        <v>7007300</v>
      </c>
      <c r="Q203">
        <v>209</v>
      </c>
      <c r="R203" t="b">
        <v>0</v>
      </c>
      <c r="S203">
        <v>0</v>
      </c>
    </row>
    <row r="204" spans="1:19">
      <c r="A204">
        <v>11100501</v>
      </c>
      <c r="B204" s="12"/>
      <c r="C204" s="12" t="s">
        <v>4797</v>
      </c>
      <c r="D204" s="12" t="s">
        <v>4937</v>
      </c>
      <c r="E204" t="b">
        <v>0</v>
      </c>
      <c r="F204">
        <v>0</v>
      </c>
      <c r="G204">
        <v>2301</v>
      </c>
      <c r="H204">
        <v>44138</v>
      </c>
      <c r="I204" s="12" t="s">
        <v>4946</v>
      </c>
      <c r="J204">
        <v>1</v>
      </c>
      <c r="K204">
        <v>14235</v>
      </c>
      <c r="L204">
        <v>0</v>
      </c>
      <c r="M204">
        <v>0</v>
      </c>
      <c r="N204">
        <v>212000</v>
      </c>
      <c r="O204">
        <v>0</v>
      </c>
      <c r="P204">
        <v>7219300</v>
      </c>
      <c r="Q204">
        <v>210</v>
      </c>
      <c r="R204" t="b">
        <v>0</v>
      </c>
      <c r="S204">
        <v>0</v>
      </c>
    </row>
    <row r="205" spans="1:19">
      <c r="A205">
        <v>11100501</v>
      </c>
      <c r="B205" s="12"/>
      <c r="C205" s="12" t="s">
        <v>4797</v>
      </c>
      <c r="D205" s="12" t="s">
        <v>4937</v>
      </c>
      <c r="E205" t="b">
        <v>0</v>
      </c>
      <c r="F205">
        <v>0</v>
      </c>
      <c r="G205">
        <v>2301</v>
      </c>
      <c r="H205">
        <v>44169</v>
      </c>
      <c r="I205" s="12" t="s">
        <v>4947</v>
      </c>
      <c r="J205">
        <v>1</v>
      </c>
      <c r="K205">
        <v>14304</v>
      </c>
      <c r="L205">
        <v>0</v>
      </c>
      <c r="M205">
        <v>0</v>
      </c>
      <c r="N205">
        <v>212000</v>
      </c>
      <c r="O205">
        <v>0</v>
      </c>
      <c r="P205">
        <v>7431300</v>
      </c>
      <c r="Q205">
        <v>211</v>
      </c>
      <c r="R205" t="b">
        <v>0</v>
      </c>
      <c r="S205">
        <v>0</v>
      </c>
    </row>
    <row r="206" spans="1:19">
      <c r="A206">
        <v>11100501</v>
      </c>
      <c r="B206" s="12" t="s">
        <v>196</v>
      </c>
      <c r="C206" s="12" t="s">
        <v>4797</v>
      </c>
      <c r="D206" s="12" t="s">
        <v>196</v>
      </c>
      <c r="E206" t="b">
        <v>0</v>
      </c>
      <c r="F206">
        <v>0</v>
      </c>
      <c r="G206">
        <v>2301</v>
      </c>
      <c r="H206" t="s">
        <v>21</v>
      </c>
      <c r="I206" s="12"/>
      <c r="K206">
        <v>0</v>
      </c>
      <c r="L206">
        <v>0</v>
      </c>
      <c r="M206">
        <v>0</v>
      </c>
      <c r="N206">
        <v>2138000</v>
      </c>
      <c r="O206">
        <v>0</v>
      </c>
      <c r="P206">
        <v>7431300</v>
      </c>
      <c r="Q206">
        <v>212</v>
      </c>
      <c r="R206" t="b">
        <v>0</v>
      </c>
      <c r="S206">
        <v>0</v>
      </c>
    </row>
    <row r="207" spans="1:19">
      <c r="A207">
        <v>11100501</v>
      </c>
      <c r="B207" s="12" t="s">
        <v>4948</v>
      </c>
      <c r="C207" s="12" t="s">
        <v>4797</v>
      </c>
      <c r="D207" s="12" t="s">
        <v>4948</v>
      </c>
      <c r="E207" t="b">
        <v>0</v>
      </c>
      <c r="F207">
        <v>4492800</v>
      </c>
      <c r="G207">
        <v>2302</v>
      </c>
      <c r="H207" t="s">
        <v>21</v>
      </c>
      <c r="I207" s="12"/>
      <c r="K207">
        <v>0</v>
      </c>
      <c r="L207">
        <v>2400000</v>
      </c>
      <c r="M207">
        <v>0</v>
      </c>
      <c r="N207">
        <v>0</v>
      </c>
      <c r="O207">
        <v>0</v>
      </c>
      <c r="P207">
        <v>4492800</v>
      </c>
      <c r="Q207">
        <v>213</v>
      </c>
      <c r="R207" t="b">
        <v>0</v>
      </c>
      <c r="S207">
        <v>0</v>
      </c>
    </row>
    <row r="208" spans="1:19">
      <c r="A208">
        <v>11100501</v>
      </c>
      <c r="B208" s="12"/>
      <c r="C208" s="12" t="s">
        <v>4797</v>
      </c>
      <c r="D208" s="12" t="s">
        <v>4948</v>
      </c>
      <c r="E208" t="b">
        <v>0</v>
      </c>
      <c r="F208">
        <v>0</v>
      </c>
      <c r="G208">
        <v>2302</v>
      </c>
      <c r="H208">
        <v>43844</v>
      </c>
      <c r="I208" s="12" t="s">
        <v>4949</v>
      </c>
      <c r="J208">
        <v>1</v>
      </c>
      <c r="K208">
        <v>13512</v>
      </c>
      <c r="L208">
        <v>0</v>
      </c>
      <c r="M208">
        <v>0</v>
      </c>
      <c r="N208">
        <v>200000</v>
      </c>
      <c r="O208">
        <v>0</v>
      </c>
      <c r="P208">
        <v>4692800</v>
      </c>
      <c r="Q208">
        <v>214</v>
      </c>
      <c r="R208" t="b">
        <v>0</v>
      </c>
      <c r="S208">
        <v>0</v>
      </c>
    </row>
    <row r="209" spans="1:19">
      <c r="A209">
        <v>11100501</v>
      </c>
      <c r="B209" s="12"/>
      <c r="C209" s="12" t="s">
        <v>4797</v>
      </c>
      <c r="D209" s="12" t="s">
        <v>4948</v>
      </c>
      <c r="E209" t="b">
        <v>0</v>
      </c>
      <c r="F209">
        <v>0</v>
      </c>
      <c r="G209">
        <v>2302</v>
      </c>
      <c r="H209">
        <v>43874</v>
      </c>
      <c r="I209" s="12" t="s">
        <v>4949</v>
      </c>
      <c r="J209">
        <v>1</v>
      </c>
      <c r="K209">
        <v>13586</v>
      </c>
      <c r="L209">
        <v>0</v>
      </c>
      <c r="M209">
        <v>0</v>
      </c>
      <c r="N209">
        <v>200000</v>
      </c>
      <c r="O209">
        <v>0</v>
      </c>
      <c r="P209">
        <v>4892800</v>
      </c>
      <c r="Q209">
        <v>215</v>
      </c>
      <c r="R209" t="b">
        <v>0</v>
      </c>
      <c r="S209">
        <v>0</v>
      </c>
    </row>
    <row r="210" spans="1:19">
      <c r="A210">
        <v>11100501</v>
      </c>
      <c r="B210" s="12"/>
      <c r="C210" s="12" t="s">
        <v>4797</v>
      </c>
      <c r="D210" s="12" t="s">
        <v>4948</v>
      </c>
      <c r="E210" t="b">
        <v>0</v>
      </c>
      <c r="F210">
        <v>0</v>
      </c>
      <c r="G210">
        <v>2302</v>
      </c>
      <c r="H210">
        <v>43902</v>
      </c>
      <c r="I210" s="12" t="s">
        <v>4950</v>
      </c>
      <c r="J210">
        <v>1</v>
      </c>
      <c r="K210">
        <v>13655</v>
      </c>
      <c r="L210">
        <v>0</v>
      </c>
      <c r="M210">
        <v>0</v>
      </c>
      <c r="N210">
        <v>200000</v>
      </c>
      <c r="O210">
        <v>0</v>
      </c>
      <c r="P210">
        <v>5092800</v>
      </c>
      <c r="Q210">
        <v>216</v>
      </c>
      <c r="R210" t="b">
        <v>0</v>
      </c>
      <c r="S210">
        <v>0</v>
      </c>
    </row>
    <row r="211" spans="1:19">
      <c r="A211">
        <v>11100501</v>
      </c>
      <c r="B211" s="12"/>
      <c r="C211" s="12" t="s">
        <v>4797</v>
      </c>
      <c r="D211" s="12" t="s">
        <v>4948</v>
      </c>
      <c r="E211" t="b">
        <v>0</v>
      </c>
      <c r="F211">
        <v>0</v>
      </c>
      <c r="G211">
        <v>2302</v>
      </c>
      <c r="H211">
        <v>43950</v>
      </c>
      <c r="I211" s="12" t="s">
        <v>4951</v>
      </c>
      <c r="J211">
        <v>1</v>
      </c>
      <c r="K211">
        <v>13725</v>
      </c>
      <c r="L211">
        <v>0</v>
      </c>
      <c r="M211">
        <v>0</v>
      </c>
      <c r="N211">
        <v>200000</v>
      </c>
      <c r="O211">
        <v>0</v>
      </c>
      <c r="P211">
        <v>5292800</v>
      </c>
      <c r="Q211">
        <v>217</v>
      </c>
      <c r="R211" t="b">
        <v>0</v>
      </c>
      <c r="S211">
        <v>0</v>
      </c>
    </row>
    <row r="212" spans="1:19">
      <c r="A212">
        <v>11100501</v>
      </c>
      <c r="B212" s="12"/>
      <c r="C212" s="12" t="s">
        <v>4797</v>
      </c>
      <c r="D212" s="12" t="s">
        <v>4948</v>
      </c>
      <c r="E212" t="b">
        <v>0</v>
      </c>
      <c r="F212">
        <v>0</v>
      </c>
      <c r="G212">
        <v>2302</v>
      </c>
      <c r="H212">
        <v>43969</v>
      </c>
      <c r="I212" s="12" t="s">
        <v>4952</v>
      </c>
      <c r="J212">
        <v>1</v>
      </c>
      <c r="K212">
        <v>13798</v>
      </c>
      <c r="L212">
        <v>0</v>
      </c>
      <c r="M212">
        <v>0</v>
      </c>
      <c r="N212">
        <v>200000</v>
      </c>
      <c r="O212">
        <v>0</v>
      </c>
      <c r="P212">
        <v>5492800</v>
      </c>
      <c r="Q212">
        <v>218</v>
      </c>
      <c r="R212" t="b">
        <v>0</v>
      </c>
      <c r="S212">
        <v>0</v>
      </c>
    </row>
    <row r="213" spans="1:19">
      <c r="A213">
        <v>11100501</v>
      </c>
      <c r="B213" s="12"/>
      <c r="C213" s="12" t="s">
        <v>4797</v>
      </c>
      <c r="D213" s="12" t="s">
        <v>4948</v>
      </c>
      <c r="E213" t="b">
        <v>0</v>
      </c>
      <c r="F213">
        <v>0</v>
      </c>
      <c r="G213">
        <v>2302</v>
      </c>
      <c r="H213">
        <v>43998</v>
      </c>
      <c r="I213" s="12" t="s">
        <v>4953</v>
      </c>
      <c r="J213">
        <v>1</v>
      </c>
      <c r="K213">
        <v>13864</v>
      </c>
      <c r="L213">
        <v>0</v>
      </c>
      <c r="M213">
        <v>0</v>
      </c>
      <c r="N213">
        <v>200000</v>
      </c>
      <c r="O213">
        <v>0</v>
      </c>
      <c r="P213">
        <v>5692800</v>
      </c>
      <c r="Q213">
        <v>219</v>
      </c>
      <c r="R213" t="b">
        <v>0</v>
      </c>
      <c r="S213">
        <v>0</v>
      </c>
    </row>
    <row r="214" spans="1:19">
      <c r="A214">
        <v>11100501</v>
      </c>
      <c r="B214" s="12"/>
      <c r="C214" s="12" t="s">
        <v>4797</v>
      </c>
      <c r="D214" s="12" t="s">
        <v>4948</v>
      </c>
      <c r="E214" t="b">
        <v>0</v>
      </c>
      <c r="F214">
        <v>0</v>
      </c>
      <c r="G214">
        <v>2302</v>
      </c>
      <c r="H214">
        <v>44026</v>
      </c>
      <c r="I214" s="12" t="s">
        <v>4949</v>
      </c>
      <c r="J214">
        <v>1</v>
      </c>
      <c r="K214">
        <v>13934</v>
      </c>
      <c r="L214">
        <v>0</v>
      </c>
      <c r="M214">
        <v>0</v>
      </c>
      <c r="N214">
        <v>200000</v>
      </c>
      <c r="O214">
        <v>0</v>
      </c>
      <c r="P214">
        <v>5892800</v>
      </c>
      <c r="Q214">
        <v>220</v>
      </c>
      <c r="R214" t="b">
        <v>0</v>
      </c>
      <c r="S214">
        <v>0</v>
      </c>
    </row>
    <row r="215" spans="1:19">
      <c r="A215">
        <v>11100501</v>
      </c>
      <c r="B215" s="12"/>
      <c r="C215" s="12" t="s">
        <v>4797</v>
      </c>
      <c r="D215" s="12" t="s">
        <v>4948</v>
      </c>
      <c r="E215" t="b">
        <v>0</v>
      </c>
      <c r="F215">
        <v>0</v>
      </c>
      <c r="G215">
        <v>2302</v>
      </c>
      <c r="H215">
        <v>44057</v>
      </c>
      <c r="I215" s="12" t="s">
        <v>4949</v>
      </c>
      <c r="J215">
        <v>1</v>
      </c>
      <c r="K215">
        <v>14009</v>
      </c>
      <c r="L215">
        <v>0</v>
      </c>
      <c r="M215">
        <v>0</v>
      </c>
      <c r="N215">
        <v>200000</v>
      </c>
      <c r="O215">
        <v>0</v>
      </c>
      <c r="P215">
        <v>6092800</v>
      </c>
      <c r="Q215">
        <v>221</v>
      </c>
      <c r="R215" t="b">
        <v>0</v>
      </c>
      <c r="S215">
        <v>0</v>
      </c>
    </row>
    <row r="216" spans="1:19">
      <c r="A216">
        <v>11100501</v>
      </c>
      <c r="B216" s="12"/>
      <c r="C216" s="12" t="s">
        <v>4797</v>
      </c>
      <c r="D216" s="12" t="s">
        <v>4948</v>
      </c>
      <c r="E216" t="b">
        <v>0</v>
      </c>
      <c r="F216">
        <v>0</v>
      </c>
      <c r="G216">
        <v>2302</v>
      </c>
      <c r="H216">
        <v>44088</v>
      </c>
      <c r="I216" s="12" t="s">
        <v>4954</v>
      </c>
      <c r="J216">
        <v>1</v>
      </c>
      <c r="K216">
        <v>14080</v>
      </c>
      <c r="L216">
        <v>0</v>
      </c>
      <c r="M216">
        <v>0</v>
      </c>
      <c r="N216">
        <v>200000</v>
      </c>
      <c r="O216">
        <v>0</v>
      </c>
      <c r="P216">
        <v>6292800</v>
      </c>
      <c r="Q216">
        <v>222</v>
      </c>
      <c r="R216" t="b">
        <v>0</v>
      </c>
      <c r="S216">
        <v>0</v>
      </c>
    </row>
    <row r="217" spans="1:19">
      <c r="A217">
        <v>11100501</v>
      </c>
      <c r="B217" s="12"/>
      <c r="C217" s="12" t="s">
        <v>4797</v>
      </c>
      <c r="D217" s="12" t="s">
        <v>4948</v>
      </c>
      <c r="E217" t="b">
        <v>0</v>
      </c>
      <c r="F217">
        <v>0</v>
      </c>
      <c r="G217">
        <v>2302</v>
      </c>
      <c r="H217">
        <v>44117</v>
      </c>
      <c r="I217" s="12" t="s">
        <v>4955</v>
      </c>
      <c r="J217">
        <v>1</v>
      </c>
      <c r="K217">
        <v>14130</v>
      </c>
      <c r="L217">
        <v>0</v>
      </c>
      <c r="M217">
        <v>0</v>
      </c>
      <c r="N217">
        <v>200000</v>
      </c>
      <c r="O217">
        <v>0</v>
      </c>
      <c r="P217">
        <v>6492800</v>
      </c>
      <c r="Q217">
        <v>223</v>
      </c>
      <c r="R217" t="b">
        <v>0</v>
      </c>
      <c r="S217">
        <v>0</v>
      </c>
    </row>
    <row r="218" spans="1:19">
      <c r="A218">
        <v>11100501</v>
      </c>
      <c r="B218" s="12"/>
      <c r="C218" s="12" t="s">
        <v>4797</v>
      </c>
      <c r="D218" s="12" t="s">
        <v>4948</v>
      </c>
      <c r="E218" t="b">
        <v>0</v>
      </c>
      <c r="F218">
        <v>0</v>
      </c>
      <c r="G218">
        <v>2302</v>
      </c>
      <c r="H218">
        <v>44148</v>
      </c>
      <c r="I218" s="12" t="s">
        <v>4956</v>
      </c>
      <c r="J218">
        <v>1</v>
      </c>
      <c r="K218">
        <v>14206</v>
      </c>
      <c r="L218">
        <v>0</v>
      </c>
      <c r="M218">
        <v>0</v>
      </c>
      <c r="N218">
        <v>200000</v>
      </c>
      <c r="O218">
        <v>0</v>
      </c>
      <c r="P218">
        <v>6692800</v>
      </c>
      <c r="Q218">
        <v>224</v>
      </c>
      <c r="R218" t="b">
        <v>0</v>
      </c>
      <c r="S218">
        <v>0</v>
      </c>
    </row>
    <row r="219" spans="1:19">
      <c r="A219">
        <v>11100501</v>
      </c>
      <c r="B219" s="12"/>
      <c r="C219" s="12" t="s">
        <v>4797</v>
      </c>
      <c r="D219" s="12" t="s">
        <v>4948</v>
      </c>
      <c r="E219" t="b">
        <v>0</v>
      </c>
      <c r="F219">
        <v>0</v>
      </c>
      <c r="G219">
        <v>2302</v>
      </c>
      <c r="H219">
        <v>44180</v>
      </c>
      <c r="I219" s="12" t="s">
        <v>4957</v>
      </c>
      <c r="J219">
        <v>1</v>
      </c>
      <c r="K219">
        <v>14279</v>
      </c>
      <c r="L219">
        <v>0</v>
      </c>
      <c r="M219">
        <v>0</v>
      </c>
      <c r="N219">
        <v>200000</v>
      </c>
      <c r="O219">
        <v>0</v>
      </c>
      <c r="P219">
        <v>6892800</v>
      </c>
      <c r="Q219">
        <v>225</v>
      </c>
      <c r="R219" t="b">
        <v>0</v>
      </c>
      <c r="S219">
        <v>0</v>
      </c>
    </row>
    <row r="220" spans="1:19">
      <c r="A220">
        <v>11100501</v>
      </c>
      <c r="B220" s="12" t="s">
        <v>207</v>
      </c>
      <c r="C220" s="12" t="s">
        <v>4797</v>
      </c>
      <c r="D220" s="12" t="s">
        <v>207</v>
      </c>
      <c r="E220" t="b">
        <v>0</v>
      </c>
      <c r="F220">
        <v>0</v>
      </c>
      <c r="G220">
        <v>2302</v>
      </c>
      <c r="H220" t="s">
        <v>21</v>
      </c>
      <c r="I220" s="12"/>
      <c r="K220">
        <v>0</v>
      </c>
      <c r="L220">
        <v>0</v>
      </c>
      <c r="M220">
        <v>0</v>
      </c>
      <c r="N220">
        <v>2400000</v>
      </c>
      <c r="O220">
        <v>0</v>
      </c>
      <c r="P220">
        <v>6892800</v>
      </c>
      <c r="Q220">
        <v>226</v>
      </c>
      <c r="R220" t="b">
        <v>0</v>
      </c>
      <c r="S220">
        <v>0</v>
      </c>
    </row>
    <row r="221" spans="1:19">
      <c r="A221">
        <v>11100501</v>
      </c>
      <c r="B221" s="12" t="s">
        <v>4958</v>
      </c>
      <c r="C221" s="12" t="s">
        <v>4797</v>
      </c>
      <c r="D221" s="12" t="s">
        <v>4958</v>
      </c>
      <c r="E221" t="b">
        <v>0</v>
      </c>
      <c r="F221">
        <v>4488800</v>
      </c>
      <c r="G221">
        <v>2401</v>
      </c>
      <c r="H221" t="s">
        <v>21</v>
      </c>
      <c r="I221" s="12"/>
      <c r="K221">
        <v>0</v>
      </c>
      <c r="L221">
        <v>2678269</v>
      </c>
      <c r="M221">
        <v>0</v>
      </c>
      <c r="N221">
        <v>0</v>
      </c>
      <c r="O221">
        <v>0</v>
      </c>
      <c r="P221">
        <v>4488800</v>
      </c>
      <c r="Q221">
        <v>227</v>
      </c>
      <c r="R221" t="b">
        <v>0</v>
      </c>
      <c r="S221">
        <v>0</v>
      </c>
    </row>
    <row r="222" spans="1:19">
      <c r="A222">
        <v>11100501</v>
      </c>
      <c r="B222" s="12"/>
      <c r="C222" s="12" t="s">
        <v>4797</v>
      </c>
      <c r="D222" s="12" t="s">
        <v>4958</v>
      </c>
      <c r="E222" t="b">
        <v>0</v>
      </c>
      <c r="F222">
        <v>0</v>
      </c>
      <c r="G222">
        <v>2401</v>
      </c>
      <c r="H222">
        <v>43838</v>
      </c>
      <c r="I222" s="12" t="s">
        <v>4959</v>
      </c>
      <c r="J222">
        <v>1</v>
      </c>
      <c r="K222">
        <v>13482</v>
      </c>
      <c r="L222">
        <v>0</v>
      </c>
      <c r="M222">
        <v>0</v>
      </c>
      <c r="N222">
        <v>200000</v>
      </c>
      <c r="O222">
        <v>0</v>
      </c>
      <c r="P222">
        <v>4688800</v>
      </c>
      <c r="Q222">
        <v>228</v>
      </c>
      <c r="R222" t="b">
        <v>0</v>
      </c>
      <c r="S222">
        <v>0</v>
      </c>
    </row>
    <row r="223" spans="1:19">
      <c r="A223">
        <v>11100501</v>
      </c>
      <c r="B223" s="12"/>
      <c r="C223" s="12" t="s">
        <v>4797</v>
      </c>
      <c r="D223" s="12" t="s">
        <v>4958</v>
      </c>
      <c r="E223" t="b">
        <v>0</v>
      </c>
      <c r="F223">
        <v>0</v>
      </c>
      <c r="G223">
        <v>2401</v>
      </c>
      <c r="H223">
        <v>43866</v>
      </c>
      <c r="I223" s="12" t="s">
        <v>4959</v>
      </c>
      <c r="J223">
        <v>1</v>
      </c>
      <c r="K223">
        <v>13547</v>
      </c>
      <c r="L223">
        <v>0</v>
      </c>
      <c r="M223">
        <v>0</v>
      </c>
      <c r="N223">
        <v>550000</v>
      </c>
      <c r="O223">
        <v>0</v>
      </c>
      <c r="P223">
        <v>5238800</v>
      </c>
      <c r="Q223">
        <v>229</v>
      </c>
      <c r="R223" t="b">
        <v>0</v>
      </c>
      <c r="S223">
        <v>0</v>
      </c>
    </row>
    <row r="224" spans="1:19">
      <c r="A224">
        <v>11100501</v>
      </c>
      <c r="B224" s="12"/>
      <c r="C224" s="12" t="s">
        <v>4797</v>
      </c>
      <c r="D224" s="12" t="s">
        <v>4958</v>
      </c>
      <c r="E224" t="b">
        <v>0</v>
      </c>
      <c r="F224">
        <v>0</v>
      </c>
      <c r="G224">
        <v>2401</v>
      </c>
      <c r="H224">
        <v>43900</v>
      </c>
      <c r="I224" s="12" t="s">
        <v>4960</v>
      </c>
      <c r="J224">
        <v>1</v>
      </c>
      <c r="K224">
        <v>13642</v>
      </c>
      <c r="L224">
        <v>0</v>
      </c>
      <c r="M224">
        <v>0</v>
      </c>
      <c r="N224">
        <v>218300</v>
      </c>
      <c r="O224">
        <v>0</v>
      </c>
      <c r="P224">
        <v>5457100</v>
      </c>
      <c r="Q224">
        <v>230</v>
      </c>
      <c r="R224" t="b">
        <v>0</v>
      </c>
      <c r="S224">
        <v>0</v>
      </c>
    </row>
    <row r="225" spans="1:19">
      <c r="A225">
        <v>11100501</v>
      </c>
      <c r="B225" s="12"/>
      <c r="C225" s="12" t="s">
        <v>4797</v>
      </c>
      <c r="D225" s="12" t="s">
        <v>4958</v>
      </c>
      <c r="E225" t="b">
        <v>0</v>
      </c>
      <c r="F225">
        <v>0</v>
      </c>
      <c r="G225">
        <v>2401</v>
      </c>
      <c r="H225">
        <v>43936</v>
      </c>
      <c r="I225" s="12" t="s">
        <v>4961</v>
      </c>
      <c r="J225">
        <v>1</v>
      </c>
      <c r="K225">
        <v>13727</v>
      </c>
      <c r="L225">
        <v>0</v>
      </c>
      <c r="M225">
        <v>0</v>
      </c>
      <c r="N225">
        <v>199969</v>
      </c>
      <c r="O225">
        <v>0</v>
      </c>
      <c r="P225">
        <v>5657069</v>
      </c>
      <c r="Q225">
        <v>231</v>
      </c>
      <c r="R225" t="b">
        <v>0</v>
      </c>
      <c r="S225">
        <v>0</v>
      </c>
    </row>
    <row r="226" spans="1:19">
      <c r="A226">
        <v>11100501</v>
      </c>
      <c r="B226" s="12"/>
      <c r="C226" s="12" t="s">
        <v>4797</v>
      </c>
      <c r="D226" s="12" t="s">
        <v>4958</v>
      </c>
      <c r="E226" t="b">
        <v>0</v>
      </c>
      <c r="F226">
        <v>0</v>
      </c>
      <c r="G226">
        <v>2401</v>
      </c>
      <c r="H226">
        <v>43964</v>
      </c>
      <c r="I226" s="12" t="s">
        <v>4962</v>
      </c>
      <c r="J226">
        <v>1</v>
      </c>
      <c r="K226">
        <v>13792</v>
      </c>
      <c r="L226">
        <v>0</v>
      </c>
      <c r="M226">
        <v>0</v>
      </c>
      <c r="N226">
        <v>200000</v>
      </c>
      <c r="O226">
        <v>0</v>
      </c>
      <c r="P226">
        <v>5857069</v>
      </c>
      <c r="Q226">
        <v>232</v>
      </c>
      <c r="R226" t="b">
        <v>0</v>
      </c>
      <c r="S226">
        <v>0</v>
      </c>
    </row>
    <row r="227" spans="1:19">
      <c r="A227">
        <v>11100501</v>
      </c>
      <c r="B227" s="12"/>
      <c r="C227" s="12" t="s">
        <v>4797</v>
      </c>
      <c r="D227" s="12" t="s">
        <v>4958</v>
      </c>
      <c r="E227" t="b">
        <v>0</v>
      </c>
      <c r="F227">
        <v>0</v>
      </c>
      <c r="G227">
        <v>2401</v>
      </c>
      <c r="H227">
        <v>43984</v>
      </c>
      <c r="I227" s="12" t="s">
        <v>4963</v>
      </c>
      <c r="J227">
        <v>1</v>
      </c>
      <c r="K227">
        <v>13855</v>
      </c>
      <c r="L227">
        <v>0</v>
      </c>
      <c r="M227">
        <v>0</v>
      </c>
      <c r="N227">
        <v>199969</v>
      </c>
      <c r="O227">
        <v>0</v>
      </c>
      <c r="P227">
        <v>6057038</v>
      </c>
      <c r="Q227">
        <v>233</v>
      </c>
      <c r="R227" t="b">
        <v>0</v>
      </c>
      <c r="S227">
        <v>0</v>
      </c>
    </row>
    <row r="228" spans="1:19">
      <c r="A228">
        <v>11100501</v>
      </c>
      <c r="B228" s="12"/>
      <c r="C228" s="12" t="s">
        <v>4797</v>
      </c>
      <c r="D228" s="12" t="s">
        <v>4958</v>
      </c>
      <c r="E228" t="b">
        <v>0</v>
      </c>
      <c r="F228">
        <v>0</v>
      </c>
      <c r="G228">
        <v>2401</v>
      </c>
      <c r="H228">
        <v>44021</v>
      </c>
      <c r="I228" s="12" t="s">
        <v>4959</v>
      </c>
      <c r="J228">
        <v>1</v>
      </c>
      <c r="K228">
        <v>13937</v>
      </c>
      <c r="L228">
        <v>0</v>
      </c>
      <c r="M228">
        <v>0</v>
      </c>
      <c r="N228">
        <v>200031</v>
      </c>
      <c r="O228">
        <v>0</v>
      </c>
      <c r="P228">
        <v>6257069</v>
      </c>
      <c r="Q228">
        <v>234</v>
      </c>
      <c r="R228" t="b">
        <v>0</v>
      </c>
      <c r="S228">
        <v>0</v>
      </c>
    </row>
    <row r="229" spans="1:19">
      <c r="A229">
        <v>11100501</v>
      </c>
      <c r="B229" s="12"/>
      <c r="C229" s="12" t="s">
        <v>4797</v>
      </c>
      <c r="D229" s="12" t="s">
        <v>4958</v>
      </c>
      <c r="E229" t="b">
        <v>0</v>
      </c>
      <c r="F229">
        <v>0</v>
      </c>
      <c r="G229">
        <v>2401</v>
      </c>
      <c r="H229">
        <v>44069</v>
      </c>
      <c r="I229" s="12" t="s">
        <v>4959</v>
      </c>
      <c r="J229">
        <v>1</v>
      </c>
      <c r="K229">
        <v>13997</v>
      </c>
      <c r="L229">
        <v>0</v>
      </c>
      <c r="M229">
        <v>0</v>
      </c>
      <c r="N229">
        <v>100000</v>
      </c>
      <c r="O229">
        <v>0</v>
      </c>
      <c r="P229">
        <v>6357069</v>
      </c>
      <c r="Q229">
        <v>235</v>
      </c>
      <c r="R229" t="b">
        <v>0</v>
      </c>
      <c r="S229">
        <v>0</v>
      </c>
    </row>
    <row r="230" spans="1:19">
      <c r="A230">
        <v>11100501</v>
      </c>
      <c r="B230" s="12"/>
      <c r="C230" s="12" t="s">
        <v>4797</v>
      </c>
      <c r="D230" s="12" t="s">
        <v>4958</v>
      </c>
      <c r="E230" t="b">
        <v>0</v>
      </c>
      <c r="F230">
        <v>0</v>
      </c>
      <c r="G230">
        <v>2401</v>
      </c>
      <c r="H230">
        <v>44082</v>
      </c>
      <c r="I230" s="12" t="s">
        <v>4964</v>
      </c>
      <c r="J230">
        <v>1</v>
      </c>
      <c r="K230">
        <v>14096</v>
      </c>
      <c r="L230">
        <v>0</v>
      </c>
      <c r="M230">
        <v>0</v>
      </c>
      <c r="N230">
        <v>210000</v>
      </c>
      <c r="O230">
        <v>0</v>
      </c>
      <c r="P230">
        <v>6567069</v>
      </c>
      <c r="Q230">
        <v>236</v>
      </c>
      <c r="R230" t="b">
        <v>0</v>
      </c>
      <c r="S230">
        <v>0</v>
      </c>
    </row>
    <row r="231" spans="1:19">
      <c r="A231">
        <v>11100501</v>
      </c>
      <c r="B231" s="12"/>
      <c r="C231" s="12" t="s">
        <v>4797</v>
      </c>
      <c r="D231" s="12" t="s">
        <v>4958</v>
      </c>
      <c r="E231" t="b">
        <v>0</v>
      </c>
      <c r="F231">
        <v>0</v>
      </c>
      <c r="G231">
        <v>2401</v>
      </c>
      <c r="H231">
        <v>44117</v>
      </c>
      <c r="I231" s="12" t="s">
        <v>4965</v>
      </c>
      <c r="J231">
        <v>1</v>
      </c>
      <c r="K231">
        <v>14129</v>
      </c>
      <c r="L231">
        <v>0</v>
      </c>
      <c r="M231">
        <v>0</v>
      </c>
      <c r="N231">
        <v>200000</v>
      </c>
      <c r="O231">
        <v>0</v>
      </c>
      <c r="P231">
        <v>6767069</v>
      </c>
      <c r="Q231">
        <v>237</v>
      </c>
      <c r="R231" t="b">
        <v>0</v>
      </c>
      <c r="S231">
        <v>0</v>
      </c>
    </row>
    <row r="232" spans="1:19">
      <c r="A232">
        <v>11100501</v>
      </c>
      <c r="B232" s="12"/>
      <c r="C232" s="12" t="s">
        <v>4797</v>
      </c>
      <c r="D232" s="12" t="s">
        <v>4958</v>
      </c>
      <c r="E232" t="b">
        <v>0</v>
      </c>
      <c r="F232">
        <v>0</v>
      </c>
      <c r="G232">
        <v>2401</v>
      </c>
      <c r="H232">
        <v>44141</v>
      </c>
      <c r="I232" s="12" t="s">
        <v>4966</v>
      </c>
      <c r="J232">
        <v>1</v>
      </c>
      <c r="K232">
        <v>14177</v>
      </c>
      <c r="L232">
        <v>0</v>
      </c>
      <c r="M232">
        <v>0</v>
      </c>
      <c r="N232">
        <v>200000</v>
      </c>
      <c r="O232">
        <v>0</v>
      </c>
      <c r="P232">
        <v>6967069</v>
      </c>
      <c r="Q232">
        <v>238</v>
      </c>
      <c r="R232" t="b">
        <v>0</v>
      </c>
      <c r="S232">
        <v>0</v>
      </c>
    </row>
    <row r="233" spans="1:19">
      <c r="A233">
        <v>11100501</v>
      </c>
      <c r="B233" s="12"/>
      <c r="C233" s="12" t="s">
        <v>4797</v>
      </c>
      <c r="D233" s="12" t="s">
        <v>4958</v>
      </c>
      <c r="E233" t="b">
        <v>0</v>
      </c>
      <c r="F233">
        <v>0</v>
      </c>
      <c r="G233">
        <v>2401</v>
      </c>
      <c r="H233">
        <v>44169</v>
      </c>
      <c r="I233" s="12" t="s">
        <v>4967</v>
      </c>
      <c r="J233">
        <v>1</v>
      </c>
      <c r="K233">
        <v>14248</v>
      </c>
      <c r="L233">
        <v>0</v>
      </c>
      <c r="M233">
        <v>0</v>
      </c>
      <c r="N233">
        <v>200000</v>
      </c>
      <c r="O233">
        <v>0</v>
      </c>
      <c r="P233">
        <v>7167069</v>
      </c>
      <c r="Q233">
        <v>239</v>
      </c>
      <c r="R233" t="b">
        <v>0</v>
      </c>
      <c r="S233">
        <v>0</v>
      </c>
    </row>
    <row r="234" spans="1:19">
      <c r="A234">
        <v>11100501</v>
      </c>
      <c r="B234" s="12" t="s">
        <v>218</v>
      </c>
      <c r="C234" s="12" t="s">
        <v>4797</v>
      </c>
      <c r="D234" s="12" t="s">
        <v>218</v>
      </c>
      <c r="E234" t="b">
        <v>0</v>
      </c>
      <c r="F234">
        <v>0</v>
      </c>
      <c r="G234">
        <v>2401</v>
      </c>
      <c r="H234" t="s">
        <v>21</v>
      </c>
      <c r="I234" s="12"/>
      <c r="K234">
        <v>0</v>
      </c>
      <c r="L234">
        <v>0</v>
      </c>
      <c r="M234">
        <v>0</v>
      </c>
      <c r="N234">
        <v>2678269</v>
      </c>
      <c r="O234">
        <v>0</v>
      </c>
      <c r="P234">
        <v>7167069</v>
      </c>
      <c r="Q234">
        <v>240</v>
      </c>
      <c r="R234" t="b">
        <v>0</v>
      </c>
      <c r="S234">
        <v>0</v>
      </c>
    </row>
    <row r="235" spans="1:19">
      <c r="A235">
        <v>11100501</v>
      </c>
      <c r="B235" s="12" t="s">
        <v>4968</v>
      </c>
      <c r="C235" s="12" t="s">
        <v>4797</v>
      </c>
      <c r="D235" s="12" t="s">
        <v>4968</v>
      </c>
      <c r="E235" t="b">
        <v>0</v>
      </c>
      <c r="F235">
        <v>5318300</v>
      </c>
      <c r="G235">
        <v>2402</v>
      </c>
      <c r="H235" t="s">
        <v>21</v>
      </c>
      <c r="I235" s="12"/>
      <c r="K235">
        <v>0</v>
      </c>
      <c r="L235">
        <v>3097300</v>
      </c>
      <c r="M235">
        <v>0</v>
      </c>
      <c r="N235">
        <v>0</v>
      </c>
      <c r="O235">
        <v>0</v>
      </c>
      <c r="P235">
        <v>5318300</v>
      </c>
      <c r="Q235">
        <v>241</v>
      </c>
      <c r="R235" t="b">
        <v>0</v>
      </c>
      <c r="S235">
        <v>0</v>
      </c>
    </row>
    <row r="236" spans="1:19">
      <c r="A236">
        <v>11100501</v>
      </c>
      <c r="B236" s="12"/>
      <c r="C236" s="12" t="s">
        <v>4797</v>
      </c>
      <c r="D236" s="12" t="s">
        <v>4968</v>
      </c>
      <c r="E236" t="b">
        <v>0</v>
      </c>
      <c r="F236">
        <v>0</v>
      </c>
      <c r="G236">
        <v>2402</v>
      </c>
      <c r="H236">
        <v>43866</v>
      </c>
      <c r="I236" s="12" t="s">
        <v>4969</v>
      </c>
      <c r="J236">
        <v>1</v>
      </c>
      <c r="K236">
        <v>13545</v>
      </c>
      <c r="L236">
        <v>0</v>
      </c>
      <c r="M236">
        <v>0</v>
      </c>
      <c r="N236">
        <v>200000</v>
      </c>
      <c r="O236">
        <v>0</v>
      </c>
      <c r="P236">
        <v>5518300</v>
      </c>
      <c r="Q236">
        <v>242</v>
      </c>
      <c r="R236" t="b">
        <v>0</v>
      </c>
      <c r="S236">
        <v>0</v>
      </c>
    </row>
    <row r="237" spans="1:19">
      <c r="A237">
        <v>11100501</v>
      </c>
      <c r="B237" s="12"/>
      <c r="C237" s="12" t="s">
        <v>4797</v>
      </c>
      <c r="D237" s="12" t="s">
        <v>4968</v>
      </c>
      <c r="E237" t="b">
        <v>0</v>
      </c>
      <c r="F237">
        <v>0</v>
      </c>
      <c r="G237">
        <v>2402</v>
      </c>
      <c r="H237">
        <v>43955</v>
      </c>
      <c r="I237" s="12" t="s">
        <v>4970</v>
      </c>
      <c r="J237">
        <v>1</v>
      </c>
      <c r="K237">
        <v>13787</v>
      </c>
      <c r="L237">
        <v>0</v>
      </c>
      <c r="M237">
        <v>0</v>
      </c>
      <c r="N237">
        <v>250000</v>
      </c>
      <c r="O237">
        <v>0</v>
      </c>
      <c r="P237">
        <v>5768300</v>
      </c>
      <c r="Q237">
        <v>243</v>
      </c>
      <c r="R237" t="b">
        <v>0</v>
      </c>
      <c r="S237">
        <v>0</v>
      </c>
    </row>
    <row r="238" spans="1:19">
      <c r="A238">
        <v>11100501</v>
      </c>
      <c r="B238" s="12"/>
      <c r="C238" s="12" t="s">
        <v>4797</v>
      </c>
      <c r="D238" s="12" t="s">
        <v>4968</v>
      </c>
      <c r="E238" t="b">
        <v>0</v>
      </c>
      <c r="F238">
        <v>0</v>
      </c>
      <c r="G238">
        <v>2402</v>
      </c>
      <c r="H238">
        <v>43964</v>
      </c>
      <c r="I238" s="12" t="s">
        <v>4971</v>
      </c>
      <c r="J238">
        <v>1</v>
      </c>
      <c r="K238">
        <v>13788</v>
      </c>
      <c r="L238">
        <v>0</v>
      </c>
      <c r="M238">
        <v>0</v>
      </c>
      <c r="N238">
        <v>300000</v>
      </c>
      <c r="O238">
        <v>0</v>
      </c>
      <c r="P238">
        <v>6068300</v>
      </c>
      <c r="Q238">
        <v>244</v>
      </c>
      <c r="R238" t="b">
        <v>0</v>
      </c>
      <c r="S238">
        <v>0</v>
      </c>
    </row>
    <row r="239" spans="1:19">
      <c r="A239">
        <v>11100501</v>
      </c>
      <c r="B239" s="12"/>
      <c r="C239" s="12" t="s">
        <v>4797</v>
      </c>
      <c r="D239" s="12" t="s">
        <v>4968</v>
      </c>
      <c r="E239" t="b">
        <v>0</v>
      </c>
      <c r="F239">
        <v>0</v>
      </c>
      <c r="G239">
        <v>2402</v>
      </c>
      <c r="H239">
        <v>43983</v>
      </c>
      <c r="I239" s="12" t="s">
        <v>4972</v>
      </c>
      <c r="J239">
        <v>1</v>
      </c>
      <c r="K239">
        <v>13871</v>
      </c>
      <c r="L239">
        <v>0</v>
      </c>
      <c r="M239">
        <v>0</v>
      </c>
      <c r="N239">
        <v>300000</v>
      </c>
      <c r="O239">
        <v>0</v>
      </c>
      <c r="P239">
        <v>6368300</v>
      </c>
      <c r="Q239">
        <v>245</v>
      </c>
      <c r="R239" t="b">
        <v>0</v>
      </c>
      <c r="S239">
        <v>0</v>
      </c>
    </row>
    <row r="240" spans="1:19">
      <c r="A240">
        <v>11100501</v>
      </c>
      <c r="B240" s="12"/>
      <c r="C240" s="12" t="s">
        <v>4797</v>
      </c>
      <c r="D240" s="12" t="s">
        <v>4968</v>
      </c>
      <c r="E240" t="b">
        <v>0</v>
      </c>
      <c r="F240">
        <v>0</v>
      </c>
      <c r="G240">
        <v>2402</v>
      </c>
      <c r="H240">
        <v>44048</v>
      </c>
      <c r="I240" s="12" t="s">
        <v>4969</v>
      </c>
      <c r="J240">
        <v>1</v>
      </c>
      <c r="K240">
        <v>14002</v>
      </c>
      <c r="L240">
        <v>0</v>
      </c>
      <c r="M240">
        <v>0</v>
      </c>
      <c r="N240">
        <v>338000</v>
      </c>
      <c r="O240">
        <v>0</v>
      </c>
      <c r="P240">
        <v>6706300</v>
      </c>
      <c r="Q240">
        <v>246</v>
      </c>
      <c r="R240" t="b">
        <v>0</v>
      </c>
      <c r="S240">
        <v>0</v>
      </c>
    </row>
    <row r="241" spans="1:19">
      <c r="A241">
        <v>11100501</v>
      </c>
      <c r="B241" s="12"/>
      <c r="C241" s="12" t="s">
        <v>4797</v>
      </c>
      <c r="D241" s="12" t="s">
        <v>4968</v>
      </c>
      <c r="E241" t="b">
        <v>0</v>
      </c>
      <c r="F241">
        <v>0</v>
      </c>
      <c r="G241">
        <v>2402</v>
      </c>
      <c r="H241">
        <v>44074</v>
      </c>
      <c r="I241" s="12" t="s">
        <v>4969</v>
      </c>
      <c r="J241">
        <v>1</v>
      </c>
      <c r="K241">
        <v>14003</v>
      </c>
      <c r="L241">
        <v>0</v>
      </c>
      <c r="M241">
        <v>0</v>
      </c>
      <c r="N241">
        <v>800000</v>
      </c>
      <c r="O241">
        <v>0</v>
      </c>
      <c r="P241">
        <v>7506300</v>
      </c>
      <c r="Q241">
        <v>247</v>
      </c>
      <c r="R241" t="b">
        <v>0</v>
      </c>
      <c r="S241">
        <v>0</v>
      </c>
    </row>
    <row r="242" spans="1:19">
      <c r="A242">
        <v>11100501</v>
      </c>
      <c r="B242" s="12"/>
      <c r="C242" s="12" t="s">
        <v>4797</v>
      </c>
      <c r="D242" s="12" t="s">
        <v>4968</v>
      </c>
      <c r="E242" t="b">
        <v>0</v>
      </c>
      <c r="F242">
        <v>0</v>
      </c>
      <c r="G242">
        <v>2402</v>
      </c>
      <c r="H242">
        <v>44103</v>
      </c>
      <c r="I242" s="12" t="s">
        <v>4973</v>
      </c>
      <c r="J242">
        <v>1</v>
      </c>
      <c r="K242">
        <v>14099</v>
      </c>
      <c r="L242">
        <v>0</v>
      </c>
      <c r="M242">
        <v>0</v>
      </c>
      <c r="N242">
        <v>249300</v>
      </c>
      <c r="O242">
        <v>0</v>
      </c>
      <c r="P242">
        <v>7755600</v>
      </c>
      <c r="Q242">
        <v>248</v>
      </c>
      <c r="R242" t="b">
        <v>0</v>
      </c>
      <c r="S242">
        <v>0</v>
      </c>
    </row>
    <row r="243" spans="1:19">
      <c r="A243">
        <v>11100501</v>
      </c>
      <c r="B243" s="12"/>
      <c r="C243" s="12" t="s">
        <v>4797</v>
      </c>
      <c r="D243" s="12" t="s">
        <v>4968</v>
      </c>
      <c r="E243" t="b">
        <v>0</v>
      </c>
      <c r="F243">
        <v>0</v>
      </c>
      <c r="G243">
        <v>2402</v>
      </c>
      <c r="H243">
        <v>44104</v>
      </c>
      <c r="I243" s="12" t="s">
        <v>4974</v>
      </c>
      <c r="J243">
        <v>1</v>
      </c>
      <c r="K243">
        <v>14084</v>
      </c>
      <c r="L243">
        <v>0</v>
      </c>
      <c r="M243">
        <v>0</v>
      </c>
      <c r="N243">
        <v>250000</v>
      </c>
      <c r="O243">
        <v>0</v>
      </c>
      <c r="P243">
        <v>8005600</v>
      </c>
      <c r="Q243">
        <v>249</v>
      </c>
      <c r="R243" t="b">
        <v>0</v>
      </c>
      <c r="S243">
        <v>0</v>
      </c>
    </row>
    <row r="244" spans="1:19">
      <c r="A244">
        <v>11100501</v>
      </c>
      <c r="B244" s="12"/>
      <c r="C244" s="12" t="s">
        <v>4797</v>
      </c>
      <c r="D244" s="12" t="s">
        <v>4968</v>
      </c>
      <c r="E244" t="b">
        <v>0</v>
      </c>
      <c r="F244">
        <v>0</v>
      </c>
      <c r="G244">
        <v>2402</v>
      </c>
      <c r="H244">
        <v>44148</v>
      </c>
      <c r="I244" s="12" t="s">
        <v>4975</v>
      </c>
      <c r="J244">
        <v>1</v>
      </c>
      <c r="K244">
        <v>14240</v>
      </c>
      <c r="L244">
        <v>0</v>
      </c>
      <c r="M244">
        <v>0</v>
      </c>
      <c r="N244">
        <v>194000</v>
      </c>
      <c r="O244">
        <v>0</v>
      </c>
      <c r="P244">
        <v>8199600</v>
      </c>
      <c r="Q244">
        <v>250</v>
      </c>
      <c r="R244" t="b">
        <v>0</v>
      </c>
      <c r="S244">
        <v>0</v>
      </c>
    </row>
    <row r="245" spans="1:19">
      <c r="A245">
        <v>11100501</v>
      </c>
      <c r="B245" s="12"/>
      <c r="C245" s="12" t="s">
        <v>4797</v>
      </c>
      <c r="D245" s="12" t="s">
        <v>4968</v>
      </c>
      <c r="E245" t="b">
        <v>0</v>
      </c>
      <c r="F245">
        <v>0</v>
      </c>
      <c r="G245">
        <v>2402</v>
      </c>
      <c r="H245">
        <v>44179</v>
      </c>
      <c r="I245" s="12" t="s">
        <v>4976</v>
      </c>
      <c r="J245">
        <v>1</v>
      </c>
      <c r="K245">
        <v>14309</v>
      </c>
      <c r="L245">
        <v>0</v>
      </c>
      <c r="M245">
        <v>0</v>
      </c>
      <c r="N245">
        <v>216000</v>
      </c>
      <c r="O245">
        <v>0</v>
      </c>
      <c r="P245">
        <v>8415600</v>
      </c>
      <c r="Q245">
        <v>251</v>
      </c>
      <c r="R245" t="b">
        <v>0</v>
      </c>
      <c r="S245">
        <v>0</v>
      </c>
    </row>
    <row r="246" spans="1:19">
      <c r="A246">
        <v>11100501</v>
      </c>
      <c r="B246" s="12" t="s">
        <v>228</v>
      </c>
      <c r="C246" s="12" t="s">
        <v>4797</v>
      </c>
      <c r="D246" s="12" t="s">
        <v>228</v>
      </c>
      <c r="E246" t="b">
        <v>0</v>
      </c>
      <c r="F246">
        <v>0</v>
      </c>
      <c r="G246">
        <v>2402</v>
      </c>
      <c r="H246" t="s">
        <v>21</v>
      </c>
      <c r="I246" s="12"/>
      <c r="K246">
        <v>0</v>
      </c>
      <c r="L246">
        <v>0</v>
      </c>
      <c r="M246">
        <v>0</v>
      </c>
      <c r="N246">
        <v>3097300</v>
      </c>
      <c r="O246">
        <v>0</v>
      </c>
      <c r="P246">
        <v>8415600</v>
      </c>
      <c r="Q246">
        <v>252</v>
      </c>
      <c r="R246" t="b">
        <v>0</v>
      </c>
      <c r="S246">
        <v>0</v>
      </c>
    </row>
    <row r="247" spans="1:19">
      <c r="A247">
        <v>11100501</v>
      </c>
      <c r="B247" s="12" t="s">
        <v>4977</v>
      </c>
      <c r="C247" s="12" t="s">
        <v>4797</v>
      </c>
      <c r="D247" s="12" t="s">
        <v>4977</v>
      </c>
      <c r="E247" t="b">
        <v>0</v>
      </c>
      <c r="F247">
        <v>5028000</v>
      </c>
      <c r="G247">
        <v>2501</v>
      </c>
      <c r="H247" t="s">
        <v>21</v>
      </c>
      <c r="I247" s="12"/>
      <c r="K247">
        <v>0</v>
      </c>
      <c r="L247">
        <v>2717000</v>
      </c>
      <c r="M247">
        <v>0</v>
      </c>
      <c r="N247">
        <v>0</v>
      </c>
      <c r="O247">
        <v>0</v>
      </c>
      <c r="P247">
        <v>5028000</v>
      </c>
      <c r="Q247">
        <v>253</v>
      </c>
      <c r="R247" t="b">
        <v>0</v>
      </c>
      <c r="S247">
        <v>0</v>
      </c>
    </row>
    <row r="248" spans="1:19">
      <c r="A248">
        <v>11100501</v>
      </c>
      <c r="B248" s="12"/>
      <c r="C248" s="12" t="s">
        <v>4797</v>
      </c>
      <c r="D248" s="12" t="s">
        <v>4977</v>
      </c>
      <c r="E248" t="b">
        <v>0</v>
      </c>
      <c r="F248">
        <v>0</v>
      </c>
      <c r="G248">
        <v>2501</v>
      </c>
      <c r="H248">
        <v>43832</v>
      </c>
      <c r="I248" s="12" t="s">
        <v>4978</v>
      </c>
      <c r="J248">
        <v>1</v>
      </c>
      <c r="K248">
        <v>13473</v>
      </c>
      <c r="L248">
        <v>0</v>
      </c>
      <c r="M248">
        <v>0</v>
      </c>
      <c r="N248">
        <v>213000</v>
      </c>
      <c r="O248">
        <v>0</v>
      </c>
      <c r="P248">
        <v>5241000</v>
      </c>
      <c r="Q248">
        <v>254</v>
      </c>
      <c r="R248" t="b">
        <v>0</v>
      </c>
      <c r="S248">
        <v>0</v>
      </c>
    </row>
    <row r="249" spans="1:19">
      <c r="A249">
        <v>11100501</v>
      </c>
      <c r="B249" s="12"/>
      <c r="C249" s="12" t="s">
        <v>4797</v>
      </c>
      <c r="D249" s="12" t="s">
        <v>4977</v>
      </c>
      <c r="E249" t="b">
        <v>0</v>
      </c>
      <c r="F249">
        <v>0</v>
      </c>
      <c r="G249">
        <v>2501</v>
      </c>
      <c r="H249">
        <v>43864</v>
      </c>
      <c r="I249" s="12" t="s">
        <v>4978</v>
      </c>
      <c r="J249">
        <v>1</v>
      </c>
      <c r="K249">
        <v>13543</v>
      </c>
      <c r="L249">
        <v>0</v>
      </c>
      <c r="M249">
        <v>0</v>
      </c>
      <c r="N249">
        <v>213000</v>
      </c>
      <c r="O249">
        <v>0</v>
      </c>
      <c r="P249">
        <v>5454000</v>
      </c>
      <c r="Q249">
        <v>255</v>
      </c>
      <c r="R249" t="b">
        <v>0</v>
      </c>
      <c r="S249">
        <v>0</v>
      </c>
    </row>
    <row r="250" spans="1:19">
      <c r="A250">
        <v>11100501</v>
      </c>
      <c r="B250" s="12"/>
      <c r="C250" s="12" t="s">
        <v>4797</v>
      </c>
      <c r="D250" s="12" t="s">
        <v>4977</v>
      </c>
      <c r="E250" t="b">
        <v>0</v>
      </c>
      <c r="F250">
        <v>0</v>
      </c>
      <c r="G250">
        <v>2501</v>
      </c>
      <c r="H250">
        <v>43893</v>
      </c>
      <c r="I250" s="12" t="s">
        <v>4979</v>
      </c>
      <c r="J250">
        <v>1</v>
      </c>
      <c r="K250">
        <v>13616</v>
      </c>
      <c r="L250">
        <v>0</v>
      </c>
      <c r="M250">
        <v>0</v>
      </c>
      <c r="N250">
        <v>213000</v>
      </c>
      <c r="O250">
        <v>0</v>
      </c>
      <c r="P250">
        <v>5667000</v>
      </c>
      <c r="Q250">
        <v>256</v>
      </c>
      <c r="R250" t="b">
        <v>0</v>
      </c>
      <c r="S250">
        <v>0</v>
      </c>
    </row>
    <row r="251" spans="1:19">
      <c r="A251">
        <v>11100501</v>
      </c>
      <c r="B251" s="12"/>
      <c r="C251" s="12" t="s">
        <v>4797</v>
      </c>
      <c r="D251" s="12" t="s">
        <v>4977</v>
      </c>
      <c r="E251" t="b">
        <v>0</v>
      </c>
      <c r="F251">
        <v>0</v>
      </c>
      <c r="G251">
        <v>2501</v>
      </c>
      <c r="H251">
        <v>43924</v>
      </c>
      <c r="I251" s="12" t="s">
        <v>4980</v>
      </c>
      <c r="J251">
        <v>1</v>
      </c>
      <c r="K251">
        <v>13683</v>
      </c>
      <c r="L251">
        <v>0</v>
      </c>
      <c r="M251">
        <v>0</v>
      </c>
      <c r="N251">
        <v>213000</v>
      </c>
      <c r="O251">
        <v>0</v>
      </c>
      <c r="P251">
        <v>5880000</v>
      </c>
      <c r="Q251">
        <v>257</v>
      </c>
      <c r="R251" t="b">
        <v>0</v>
      </c>
      <c r="S251">
        <v>0</v>
      </c>
    </row>
    <row r="252" spans="1:19">
      <c r="A252">
        <v>11100501</v>
      </c>
      <c r="B252" s="12"/>
      <c r="C252" s="12" t="s">
        <v>4797</v>
      </c>
      <c r="D252" s="12" t="s">
        <v>4977</v>
      </c>
      <c r="E252" t="b">
        <v>0</v>
      </c>
      <c r="F252">
        <v>0</v>
      </c>
      <c r="G252">
        <v>2501</v>
      </c>
      <c r="H252">
        <v>43958</v>
      </c>
      <c r="I252" s="12" t="s">
        <v>4981</v>
      </c>
      <c r="J252">
        <v>1</v>
      </c>
      <c r="K252">
        <v>13746</v>
      </c>
      <c r="L252">
        <v>0</v>
      </c>
      <c r="M252">
        <v>0</v>
      </c>
      <c r="N252">
        <v>213000</v>
      </c>
      <c r="O252">
        <v>0</v>
      </c>
      <c r="P252">
        <v>6093000</v>
      </c>
      <c r="Q252">
        <v>258</v>
      </c>
      <c r="R252" t="b">
        <v>0</v>
      </c>
      <c r="S252">
        <v>0</v>
      </c>
    </row>
    <row r="253" spans="1:19">
      <c r="A253">
        <v>11100501</v>
      </c>
      <c r="B253" s="12"/>
      <c r="C253" s="12" t="s">
        <v>4797</v>
      </c>
      <c r="D253" s="12" t="s">
        <v>4977</v>
      </c>
      <c r="E253" t="b">
        <v>0</v>
      </c>
      <c r="F253">
        <v>0</v>
      </c>
      <c r="G253">
        <v>2501</v>
      </c>
      <c r="H253">
        <v>43984</v>
      </c>
      <c r="I253" s="12" t="s">
        <v>4982</v>
      </c>
      <c r="J253">
        <v>1</v>
      </c>
      <c r="K253">
        <v>13810</v>
      </c>
      <c r="L253">
        <v>0</v>
      </c>
      <c r="M253">
        <v>0</v>
      </c>
      <c r="N253">
        <v>213000</v>
      </c>
      <c r="O253">
        <v>0</v>
      </c>
      <c r="P253">
        <v>6306000</v>
      </c>
      <c r="Q253">
        <v>259</v>
      </c>
      <c r="R253" t="b">
        <v>0</v>
      </c>
      <c r="S253">
        <v>0</v>
      </c>
    </row>
    <row r="254" spans="1:19">
      <c r="A254">
        <v>11100501</v>
      </c>
      <c r="B254" s="12"/>
      <c r="C254" s="12" t="s">
        <v>4797</v>
      </c>
      <c r="D254" s="12" t="s">
        <v>4977</v>
      </c>
      <c r="E254" t="b">
        <v>0</v>
      </c>
      <c r="F254">
        <v>0</v>
      </c>
      <c r="G254">
        <v>2501</v>
      </c>
      <c r="H254">
        <v>44015</v>
      </c>
      <c r="I254" s="12" t="s">
        <v>4978</v>
      </c>
      <c r="J254">
        <v>1</v>
      </c>
      <c r="K254">
        <v>13880</v>
      </c>
      <c r="L254">
        <v>0</v>
      </c>
      <c r="M254">
        <v>0</v>
      </c>
      <c r="N254">
        <v>213000</v>
      </c>
      <c r="O254">
        <v>0</v>
      </c>
      <c r="P254">
        <v>6519000</v>
      </c>
      <c r="Q254">
        <v>260</v>
      </c>
      <c r="R254" t="b">
        <v>0</v>
      </c>
      <c r="S254">
        <v>0</v>
      </c>
    </row>
    <row r="255" spans="1:19">
      <c r="A255">
        <v>11100501</v>
      </c>
      <c r="B255" s="12"/>
      <c r="C255" s="12" t="s">
        <v>4797</v>
      </c>
      <c r="D255" s="12" t="s">
        <v>4977</v>
      </c>
      <c r="E255" t="b">
        <v>0</v>
      </c>
      <c r="F255">
        <v>0</v>
      </c>
      <c r="G255">
        <v>2501</v>
      </c>
      <c r="H255">
        <v>44046</v>
      </c>
      <c r="I255" s="12" t="s">
        <v>4978</v>
      </c>
      <c r="J255">
        <v>1</v>
      </c>
      <c r="K255">
        <v>13957</v>
      </c>
      <c r="L255">
        <v>0</v>
      </c>
      <c r="M255">
        <v>0</v>
      </c>
      <c r="N255">
        <v>213000</v>
      </c>
      <c r="O255">
        <v>0</v>
      </c>
      <c r="P255">
        <v>6732000</v>
      </c>
      <c r="Q255">
        <v>261</v>
      </c>
      <c r="R255" t="b">
        <v>0</v>
      </c>
      <c r="S255">
        <v>0</v>
      </c>
    </row>
    <row r="256" spans="1:19">
      <c r="A256">
        <v>11100501</v>
      </c>
      <c r="B256" s="12"/>
      <c r="C256" s="12" t="s">
        <v>4797</v>
      </c>
      <c r="D256" s="12" t="s">
        <v>4977</v>
      </c>
      <c r="E256" t="b">
        <v>0</v>
      </c>
      <c r="F256">
        <v>0</v>
      </c>
      <c r="G256">
        <v>2501</v>
      </c>
      <c r="H256">
        <v>44077</v>
      </c>
      <c r="I256" s="12" t="s">
        <v>4983</v>
      </c>
      <c r="J256">
        <v>1</v>
      </c>
      <c r="K256">
        <v>14030</v>
      </c>
      <c r="L256">
        <v>0</v>
      </c>
      <c r="M256">
        <v>0</v>
      </c>
      <c r="N256">
        <v>213000</v>
      </c>
      <c r="O256">
        <v>0</v>
      </c>
      <c r="P256">
        <v>6945000</v>
      </c>
      <c r="Q256">
        <v>262</v>
      </c>
      <c r="R256" t="b">
        <v>0</v>
      </c>
      <c r="S256">
        <v>0</v>
      </c>
    </row>
    <row r="257" spans="1:19">
      <c r="A257">
        <v>11100501</v>
      </c>
      <c r="B257" s="12"/>
      <c r="C257" s="12" t="s">
        <v>4797</v>
      </c>
      <c r="D257" s="12" t="s">
        <v>4977</v>
      </c>
      <c r="E257" t="b">
        <v>0</v>
      </c>
      <c r="F257">
        <v>0</v>
      </c>
      <c r="G257">
        <v>2501</v>
      </c>
      <c r="H257">
        <v>44109</v>
      </c>
      <c r="I257" s="12" t="s">
        <v>4984</v>
      </c>
      <c r="J257">
        <v>1</v>
      </c>
      <c r="K257">
        <v>14110</v>
      </c>
      <c r="L257">
        <v>0</v>
      </c>
      <c r="M257">
        <v>0</v>
      </c>
      <c r="N257">
        <v>250000</v>
      </c>
      <c r="O257">
        <v>0</v>
      </c>
      <c r="P257">
        <v>7195000</v>
      </c>
      <c r="Q257">
        <v>263</v>
      </c>
      <c r="R257" t="b">
        <v>0</v>
      </c>
      <c r="S257">
        <v>0</v>
      </c>
    </row>
    <row r="258" spans="1:19">
      <c r="A258">
        <v>11100501</v>
      </c>
      <c r="B258" s="12"/>
      <c r="C258" s="12" t="s">
        <v>4797</v>
      </c>
      <c r="D258" s="12" t="s">
        <v>4977</v>
      </c>
      <c r="E258" t="b">
        <v>0</v>
      </c>
      <c r="F258">
        <v>0</v>
      </c>
      <c r="G258">
        <v>2501</v>
      </c>
      <c r="H258">
        <v>44138</v>
      </c>
      <c r="I258" s="12" t="s">
        <v>4985</v>
      </c>
      <c r="J258">
        <v>1</v>
      </c>
      <c r="K258">
        <v>14170</v>
      </c>
      <c r="L258">
        <v>0</v>
      </c>
      <c r="M258">
        <v>0</v>
      </c>
      <c r="N258">
        <v>250000</v>
      </c>
      <c r="O258">
        <v>0</v>
      </c>
      <c r="P258">
        <v>7445000</v>
      </c>
      <c r="Q258">
        <v>264</v>
      </c>
      <c r="R258" t="b">
        <v>0</v>
      </c>
      <c r="S258">
        <v>0</v>
      </c>
    </row>
    <row r="259" spans="1:19">
      <c r="A259">
        <v>11100501</v>
      </c>
      <c r="B259" s="12"/>
      <c r="C259" s="12" t="s">
        <v>4797</v>
      </c>
      <c r="D259" s="12" t="s">
        <v>4977</v>
      </c>
      <c r="E259" t="b">
        <v>0</v>
      </c>
      <c r="F259">
        <v>0</v>
      </c>
      <c r="G259">
        <v>2501</v>
      </c>
      <c r="H259">
        <v>44168</v>
      </c>
      <c r="I259" s="12" t="s">
        <v>4986</v>
      </c>
      <c r="J259">
        <v>1</v>
      </c>
      <c r="K259">
        <v>14246</v>
      </c>
      <c r="L259">
        <v>0</v>
      </c>
      <c r="M259">
        <v>0</v>
      </c>
      <c r="N259">
        <v>300000</v>
      </c>
      <c r="O259">
        <v>0</v>
      </c>
      <c r="P259">
        <v>7745000</v>
      </c>
      <c r="Q259">
        <v>265</v>
      </c>
      <c r="R259" t="b">
        <v>0</v>
      </c>
      <c r="S259">
        <v>0</v>
      </c>
    </row>
    <row r="260" spans="1:19">
      <c r="A260">
        <v>11100501</v>
      </c>
      <c r="B260" s="12" t="s">
        <v>239</v>
      </c>
      <c r="C260" s="12" t="s">
        <v>4797</v>
      </c>
      <c r="D260" s="12" t="s">
        <v>239</v>
      </c>
      <c r="E260" t="b">
        <v>0</v>
      </c>
      <c r="F260">
        <v>0</v>
      </c>
      <c r="G260">
        <v>2501</v>
      </c>
      <c r="H260" t="s">
        <v>21</v>
      </c>
      <c r="I260" s="12"/>
      <c r="K260">
        <v>0</v>
      </c>
      <c r="L260">
        <v>0</v>
      </c>
      <c r="M260">
        <v>0</v>
      </c>
      <c r="N260">
        <v>2717000</v>
      </c>
      <c r="O260">
        <v>0</v>
      </c>
      <c r="P260">
        <v>7745000</v>
      </c>
      <c r="Q260">
        <v>266</v>
      </c>
      <c r="R260" t="b">
        <v>0</v>
      </c>
      <c r="S260">
        <v>0</v>
      </c>
    </row>
    <row r="261" spans="1:19">
      <c r="A261">
        <v>11100501</v>
      </c>
      <c r="B261" s="12" t="s">
        <v>4987</v>
      </c>
      <c r="C261" s="12" t="s">
        <v>4797</v>
      </c>
      <c r="D261" s="12" t="s">
        <v>4987</v>
      </c>
      <c r="E261" t="b">
        <v>0</v>
      </c>
      <c r="F261">
        <v>5239527</v>
      </c>
      <c r="G261">
        <v>2502</v>
      </c>
      <c r="H261" t="s">
        <v>21</v>
      </c>
      <c r="I261" s="12"/>
      <c r="K261">
        <v>0</v>
      </c>
      <c r="L261">
        <v>2483183</v>
      </c>
      <c r="M261">
        <v>0</v>
      </c>
      <c r="N261">
        <v>0</v>
      </c>
      <c r="O261">
        <v>0</v>
      </c>
      <c r="P261">
        <v>5239527</v>
      </c>
      <c r="Q261">
        <v>267</v>
      </c>
      <c r="R261" t="b">
        <v>0</v>
      </c>
      <c r="S261">
        <v>0</v>
      </c>
    </row>
    <row r="262" spans="1:19">
      <c r="A262">
        <v>11100501</v>
      </c>
      <c r="B262" s="12"/>
      <c r="C262" s="12" t="s">
        <v>4797</v>
      </c>
      <c r="D262" s="12" t="s">
        <v>4987</v>
      </c>
      <c r="E262" t="b">
        <v>0</v>
      </c>
      <c r="F262">
        <v>0</v>
      </c>
      <c r="G262">
        <v>2502</v>
      </c>
      <c r="H262">
        <v>43859</v>
      </c>
      <c r="I262" s="12" t="s">
        <v>4988</v>
      </c>
      <c r="J262">
        <v>1</v>
      </c>
      <c r="K262">
        <v>13530</v>
      </c>
      <c r="L262">
        <v>0</v>
      </c>
      <c r="M262">
        <v>0</v>
      </c>
      <c r="N262">
        <v>234000</v>
      </c>
      <c r="O262">
        <v>0</v>
      </c>
      <c r="P262">
        <v>5473527</v>
      </c>
      <c r="Q262">
        <v>268</v>
      </c>
      <c r="R262" t="b">
        <v>0</v>
      </c>
      <c r="S262">
        <v>0</v>
      </c>
    </row>
    <row r="263" spans="1:19">
      <c r="A263">
        <v>11100501</v>
      </c>
      <c r="B263" s="12"/>
      <c r="C263" s="12" t="s">
        <v>4797</v>
      </c>
      <c r="D263" s="12" t="s">
        <v>4987</v>
      </c>
      <c r="E263" t="b">
        <v>0</v>
      </c>
      <c r="F263">
        <v>0</v>
      </c>
      <c r="G263">
        <v>2502</v>
      </c>
      <c r="H263">
        <v>43892</v>
      </c>
      <c r="I263" s="12" t="s">
        <v>4989</v>
      </c>
      <c r="J263">
        <v>1</v>
      </c>
      <c r="K263">
        <v>13614</v>
      </c>
      <c r="L263">
        <v>0</v>
      </c>
      <c r="M263">
        <v>0</v>
      </c>
      <c r="N263">
        <v>233000</v>
      </c>
      <c r="O263">
        <v>0</v>
      </c>
      <c r="P263">
        <v>5706527</v>
      </c>
      <c r="Q263">
        <v>269</v>
      </c>
      <c r="R263" t="b">
        <v>0</v>
      </c>
      <c r="S263">
        <v>0</v>
      </c>
    </row>
    <row r="264" spans="1:19">
      <c r="A264">
        <v>11100501</v>
      </c>
      <c r="B264" s="12"/>
      <c r="C264" s="12" t="s">
        <v>4797</v>
      </c>
      <c r="D264" s="12" t="s">
        <v>4987</v>
      </c>
      <c r="E264" t="b">
        <v>0</v>
      </c>
      <c r="F264">
        <v>0</v>
      </c>
      <c r="G264">
        <v>2502</v>
      </c>
      <c r="H264">
        <v>43941</v>
      </c>
      <c r="I264" s="12" t="s">
        <v>4990</v>
      </c>
      <c r="J264">
        <v>1</v>
      </c>
      <c r="K264">
        <v>13720</v>
      </c>
      <c r="L264">
        <v>0</v>
      </c>
      <c r="M264">
        <v>0</v>
      </c>
      <c r="N264">
        <v>473183</v>
      </c>
      <c r="O264">
        <v>0</v>
      </c>
      <c r="P264">
        <v>6179710</v>
      </c>
      <c r="Q264">
        <v>270</v>
      </c>
      <c r="R264" t="b">
        <v>0</v>
      </c>
      <c r="S264">
        <v>0</v>
      </c>
    </row>
    <row r="265" spans="1:19">
      <c r="A265">
        <v>11100501</v>
      </c>
      <c r="B265" s="12"/>
      <c r="C265" s="12" t="s">
        <v>4797</v>
      </c>
      <c r="D265" s="12" t="s">
        <v>4987</v>
      </c>
      <c r="E265" t="b">
        <v>0</v>
      </c>
      <c r="F265">
        <v>0</v>
      </c>
      <c r="G265">
        <v>2502</v>
      </c>
      <c r="H265">
        <v>43973</v>
      </c>
      <c r="I265" s="12" t="s">
        <v>4991</v>
      </c>
      <c r="J265">
        <v>1</v>
      </c>
      <c r="K265">
        <v>13782</v>
      </c>
      <c r="L265">
        <v>0</v>
      </c>
      <c r="M265">
        <v>0</v>
      </c>
      <c r="N265">
        <v>211000</v>
      </c>
      <c r="O265">
        <v>0</v>
      </c>
      <c r="P265">
        <v>6390710</v>
      </c>
      <c r="Q265">
        <v>271</v>
      </c>
      <c r="R265" t="b">
        <v>0</v>
      </c>
      <c r="S265">
        <v>0</v>
      </c>
    </row>
    <row r="266" spans="1:19">
      <c r="A266">
        <v>11100501</v>
      </c>
      <c r="B266" s="12"/>
      <c r="C266" s="12" t="s">
        <v>4797</v>
      </c>
      <c r="D266" s="12" t="s">
        <v>4987</v>
      </c>
      <c r="E266" t="b">
        <v>0</v>
      </c>
      <c r="F266">
        <v>0</v>
      </c>
      <c r="G266">
        <v>2502</v>
      </c>
      <c r="H266">
        <v>44006</v>
      </c>
      <c r="I266" s="12" t="s">
        <v>4992</v>
      </c>
      <c r="J266">
        <v>1</v>
      </c>
      <c r="K266">
        <v>13850</v>
      </c>
      <c r="L266">
        <v>0</v>
      </c>
      <c r="M266">
        <v>0</v>
      </c>
      <c r="N266">
        <v>222000</v>
      </c>
      <c r="O266">
        <v>0</v>
      </c>
      <c r="P266">
        <v>6612710</v>
      </c>
      <c r="Q266">
        <v>272</v>
      </c>
      <c r="R266" t="b">
        <v>0</v>
      </c>
      <c r="S266">
        <v>0</v>
      </c>
    </row>
    <row r="267" spans="1:19">
      <c r="A267">
        <v>11100501</v>
      </c>
      <c r="B267" s="12"/>
      <c r="C267" s="12" t="s">
        <v>4797</v>
      </c>
      <c r="D267" s="12" t="s">
        <v>4987</v>
      </c>
      <c r="E267" t="b">
        <v>0</v>
      </c>
      <c r="F267">
        <v>0</v>
      </c>
      <c r="G267">
        <v>2502</v>
      </c>
      <c r="H267">
        <v>44022</v>
      </c>
      <c r="I267" s="12" t="s">
        <v>4988</v>
      </c>
      <c r="J267">
        <v>1</v>
      </c>
      <c r="K267">
        <v>13908</v>
      </c>
      <c r="L267">
        <v>0</v>
      </c>
      <c r="M267">
        <v>0</v>
      </c>
      <c r="N267">
        <v>222000</v>
      </c>
      <c r="O267">
        <v>0</v>
      </c>
      <c r="P267">
        <v>6834710</v>
      </c>
      <c r="Q267">
        <v>273</v>
      </c>
      <c r="R267" t="b">
        <v>0</v>
      </c>
      <c r="S267">
        <v>0</v>
      </c>
    </row>
    <row r="268" spans="1:19">
      <c r="A268">
        <v>11100501</v>
      </c>
      <c r="B268" s="12"/>
      <c r="C268" s="12" t="s">
        <v>4797</v>
      </c>
      <c r="D268" s="12" t="s">
        <v>4987</v>
      </c>
      <c r="E268" t="b">
        <v>0</v>
      </c>
      <c r="F268">
        <v>0</v>
      </c>
      <c r="G268">
        <v>2502</v>
      </c>
      <c r="H268">
        <v>44057</v>
      </c>
      <c r="I268" s="12" t="s">
        <v>4988</v>
      </c>
      <c r="J268">
        <v>1</v>
      </c>
      <c r="K268">
        <v>13984</v>
      </c>
      <c r="L268">
        <v>0</v>
      </c>
      <c r="M268">
        <v>0</v>
      </c>
      <c r="N268">
        <v>222000</v>
      </c>
      <c r="O268">
        <v>0</v>
      </c>
      <c r="P268">
        <v>7056710</v>
      </c>
      <c r="Q268">
        <v>274</v>
      </c>
      <c r="R268" t="b">
        <v>0</v>
      </c>
      <c r="S268">
        <v>0</v>
      </c>
    </row>
    <row r="269" spans="1:19">
      <c r="A269">
        <v>11100501</v>
      </c>
      <c r="B269" s="12"/>
      <c r="C269" s="12" t="s">
        <v>4797</v>
      </c>
      <c r="D269" s="12" t="s">
        <v>4987</v>
      </c>
      <c r="E269" t="b">
        <v>0</v>
      </c>
      <c r="F269">
        <v>0</v>
      </c>
      <c r="G269">
        <v>2502</v>
      </c>
      <c r="H269">
        <v>44088</v>
      </c>
      <c r="I269" s="12" t="s">
        <v>4993</v>
      </c>
      <c r="J269">
        <v>1</v>
      </c>
      <c r="K269">
        <v>14065</v>
      </c>
      <c r="L269">
        <v>0</v>
      </c>
      <c r="M269">
        <v>0</v>
      </c>
      <c r="N269">
        <v>222000</v>
      </c>
      <c r="O269">
        <v>0</v>
      </c>
      <c r="P269">
        <v>7278710</v>
      </c>
      <c r="Q269">
        <v>275</v>
      </c>
      <c r="R269" t="b">
        <v>0</v>
      </c>
      <c r="S269">
        <v>0</v>
      </c>
    </row>
    <row r="270" spans="1:19">
      <c r="A270">
        <v>11100501</v>
      </c>
      <c r="B270" s="12"/>
      <c r="C270" s="12" t="s">
        <v>4797</v>
      </c>
      <c r="D270" s="12" t="s">
        <v>4987</v>
      </c>
      <c r="E270" t="b">
        <v>0</v>
      </c>
      <c r="F270">
        <v>0</v>
      </c>
      <c r="G270">
        <v>2502</v>
      </c>
      <c r="H270">
        <v>44119</v>
      </c>
      <c r="I270" s="12" t="s">
        <v>4994</v>
      </c>
      <c r="J270">
        <v>1</v>
      </c>
      <c r="K270">
        <v>14142</v>
      </c>
      <c r="L270">
        <v>0</v>
      </c>
      <c r="M270">
        <v>0</v>
      </c>
      <c r="N270">
        <v>222000</v>
      </c>
      <c r="O270">
        <v>0</v>
      </c>
      <c r="P270">
        <v>7500710</v>
      </c>
      <c r="Q270">
        <v>276</v>
      </c>
      <c r="R270" t="b">
        <v>0</v>
      </c>
      <c r="S270">
        <v>0</v>
      </c>
    </row>
    <row r="271" spans="1:19">
      <c r="A271">
        <v>11100501</v>
      </c>
      <c r="B271" s="12"/>
      <c r="C271" s="12" t="s">
        <v>4797</v>
      </c>
      <c r="D271" s="12" t="s">
        <v>4987</v>
      </c>
      <c r="E271" t="b">
        <v>0</v>
      </c>
      <c r="F271">
        <v>0</v>
      </c>
      <c r="G271">
        <v>2502</v>
      </c>
      <c r="H271">
        <v>44150</v>
      </c>
      <c r="I271" s="12" t="s">
        <v>4995</v>
      </c>
      <c r="J271">
        <v>1</v>
      </c>
      <c r="K271">
        <v>14217</v>
      </c>
      <c r="L271">
        <v>0</v>
      </c>
      <c r="M271">
        <v>0</v>
      </c>
      <c r="N271">
        <v>222000</v>
      </c>
      <c r="O271">
        <v>0</v>
      </c>
      <c r="P271">
        <v>7722710</v>
      </c>
      <c r="Q271">
        <v>277</v>
      </c>
      <c r="R271" t="b">
        <v>0</v>
      </c>
      <c r="S271">
        <v>0</v>
      </c>
    </row>
    <row r="272" spans="1:19">
      <c r="A272">
        <v>11100501</v>
      </c>
      <c r="B272" s="12" t="s">
        <v>249</v>
      </c>
      <c r="C272" s="12" t="s">
        <v>4797</v>
      </c>
      <c r="D272" s="12" t="s">
        <v>249</v>
      </c>
      <c r="E272" t="b">
        <v>0</v>
      </c>
      <c r="F272">
        <v>0</v>
      </c>
      <c r="G272">
        <v>2502</v>
      </c>
      <c r="H272" t="s">
        <v>21</v>
      </c>
      <c r="I272" s="12"/>
      <c r="K272">
        <v>0</v>
      </c>
      <c r="L272">
        <v>0</v>
      </c>
      <c r="M272">
        <v>0</v>
      </c>
      <c r="N272">
        <v>2483183</v>
      </c>
      <c r="O272">
        <v>0</v>
      </c>
      <c r="P272">
        <v>7722710</v>
      </c>
      <c r="Q272">
        <v>278</v>
      </c>
      <c r="R272" t="b">
        <v>0</v>
      </c>
      <c r="S272">
        <v>0</v>
      </c>
    </row>
    <row r="273" spans="1:19">
      <c r="A273">
        <v>11100501</v>
      </c>
      <c r="B273" s="12" t="s">
        <v>4996</v>
      </c>
      <c r="C273" s="12" t="s">
        <v>4797</v>
      </c>
      <c r="D273" s="12" t="s">
        <v>4996</v>
      </c>
      <c r="E273" t="b">
        <v>0</v>
      </c>
      <c r="F273">
        <v>5027300</v>
      </c>
      <c r="G273">
        <v>3101</v>
      </c>
      <c r="H273" t="s">
        <v>21</v>
      </c>
      <c r="I273" s="12"/>
      <c r="K273">
        <v>0</v>
      </c>
      <c r="L273">
        <v>2675000</v>
      </c>
      <c r="M273">
        <v>0</v>
      </c>
      <c r="N273">
        <v>0</v>
      </c>
      <c r="O273">
        <v>0</v>
      </c>
      <c r="P273">
        <v>5027300</v>
      </c>
      <c r="Q273">
        <v>279</v>
      </c>
      <c r="R273" t="b">
        <v>0</v>
      </c>
      <c r="S273">
        <v>0</v>
      </c>
    </row>
    <row r="274" spans="1:19">
      <c r="A274">
        <v>11100501</v>
      </c>
      <c r="B274" s="12"/>
      <c r="C274" s="12" t="s">
        <v>4797</v>
      </c>
      <c r="D274" s="12" t="s">
        <v>4996</v>
      </c>
      <c r="E274" t="b">
        <v>0</v>
      </c>
      <c r="F274">
        <v>0</v>
      </c>
      <c r="G274">
        <v>3101</v>
      </c>
      <c r="H274">
        <v>43837</v>
      </c>
      <c r="I274" s="12" t="s">
        <v>4997</v>
      </c>
      <c r="J274">
        <v>1</v>
      </c>
      <c r="K274">
        <v>13535</v>
      </c>
      <c r="L274">
        <v>0</v>
      </c>
      <c r="M274">
        <v>0</v>
      </c>
      <c r="N274">
        <v>213000</v>
      </c>
      <c r="O274">
        <v>0</v>
      </c>
      <c r="P274">
        <v>5240300</v>
      </c>
      <c r="Q274">
        <v>280</v>
      </c>
      <c r="R274" t="b">
        <v>0</v>
      </c>
      <c r="S274">
        <v>0</v>
      </c>
    </row>
    <row r="275" spans="1:19">
      <c r="A275">
        <v>11100501</v>
      </c>
      <c r="B275" s="12"/>
      <c r="C275" s="12" t="s">
        <v>4797</v>
      </c>
      <c r="D275" s="12" t="s">
        <v>4996</v>
      </c>
      <c r="E275" t="b">
        <v>0</v>
      </c>
      <c r="F275">
        <v>0</v>
      </c>
      <c r="G275">
        <v>3101</v>
      </c>
      <c r="H275">
        <v>43863</v>
      </c>
      <c r="I275" s="12" t="s">
        <v>4997</v>
      </c>
      <c r="J275">
        <v>1</v>
      </c>
      <c r="K275">
        <v>13607</v>
      </c>
      <c r="L275">
        <v>0</v>
      </c>
      <c r="M275">
        <v>0</v>
      </c>
      <c r="N275">
        <v>213000</v>
      </c>
      <c r="O275">
        <v>0</v>
      </c>
      <c r="P275">
        <v>5453300</v>
      </c>
      <c r="Q275">
        <v>281</v>
      </c>
      <c r="R275" t="b">
        <v>0</v>
      </c>
      <c r="S275">
        <v>0</v>
      </c>
    </row>
    <row r="276" spans="1:19">
      <c r="A276">
        <v>11100501</v>
      </c>
      <c r="B276" s="12"/>
      <c r="C276" s="12" t="s">
        <v>4797</v>
      </c>
      <c r="D276" s="12" t="s">
        <v>4996</v>
      </c>
      <c r="E276" t="b">
        <v>0</v>
      </c>
      <c r="F276">
        <v>0</v>
      </c>
      <c r="G276">
        <v>3101</v>
      </c>
      <c r="H276">
        <v>43878</v>
      </c>
      <c r="I276" s="12" t="s">
        <v>4997</v>
      </c>
      <c r="J276">
        <v>1</v>
      </c>
      <c r="K276">
        <v>13610</v>
      </c>
      <c r="L276">
        <v>0</v>
      </c>
      <c r="M276">
        <v>0</v>
      </c>
      <c r="N276">
        <v>18000</v>
      </c>
      <c r="O276">
        <v>0</v>
      </c>
      <c r="P276">
        <v>5471300</v>
      </c>
      <c r="Q276">
        <v>282</v>
      </c>
      <c r="R276" t="b">
        <v>0</v>
      </c>
      <c r="S276">
        <v>0</v>
      </c>
    </row>
    <row r="277" spans="1:19">
      <c r="A277">
        <v>11100501</v>
      </c>
      <c r="B277" s="12"/>
      <c r="C277" s="12" t="s">
        <v>4797</v>
      </c>
      <c r="D277" s="12" t="s">
        <v>4996</v>
      </c>
      <c r="E277" t="b">
        <v>0</v>
      </c>
      <c r="F277">
        <v>0</v>
      </c>
      <c r="G277">
        <v>3101</v>
      </c>
      <c r="H277">
        <v>43900</v>
      </c>
      <c r="I277" s="12" t="s">
        <v>4998</v>
      </c>
      <c r="J277">
        <v>1</v>
      </c>
      <c r="K277">
        <v>13675</v>
      </c>
      <c r="L277">
        <v>0</v>
      </c>
      <c r="M277">
        <v>0</v>
      </c>
      <c r="N277">
        <v>222000</v>
      </c>
      <c r="O277">
        <v>0</v>
      </c>
      <c r="P277">
        <v>5693300</v>
      </c>
      <c r="Q277">
        <v>283</v>
      </c>
      <c r="R277" t="b">
        <v>0</v>
      </c>
      <c r="S277">
        <v>0</v>
      </c>
    </row>
    <row r="278" spans="1:19">
      <c r="A278">
        <v>11100501</v>
      </c>
      <c r="B278" s="12"/>
      <c r="C278" s="12" t="s">
        <v>4797</v>
      </c>
      <c r="D278" s="12" t="s">
        <v>4996</v>
      </c>
      <c r="E278" t="b">
        <v>0</v>
      </c>
      <c r="F278">
        <v>0</v>
      </c>
      <c r="G278">
        <v>3101</v>
      </c>
      <c r="H278">
        <v>43928</v>
      </c>
      <c r="I278" s="12" t="s">
        <v>4999</v>
      </c>
      <c r="J278">
        <v>1</v>
      </c>
      <c r="K278">
        <v>13738</v>
      </c>
      <c r="L278">
        <v>0</v>
      </c>
      <c r="M278">
        <v>0</v>
      </c>
      <c r="N278">
        <v>222000</v>
      </c>
      <c r="O278">
        <v>0</v>
      </c>
      <c r="P278">
        <v>5915300</v>
      </c>
      <c r="Q278">
        <v>284</v>
      </c>
      <c r="R278" t="b">
        <v>0</v>
      </c>
      <c r="S278">
        <v>0</v>
      </c>
    </row>
    <row r="279" spans="1:19">
      <c r="A279">
        <v>11100501</v>
      </c>
      <c r="B279" s="12"/>
      <c r="C279" s="12" t="s">
        <v>4797</v>
      </c>
      <c r="D279" s="12" t="s">
        <v>4996</v>
      </c>
      <c r="E279" t="b">
        <v>0</v>
      </c>
      <c r="F279">
        <v>0</v>
      </c>
      <c r="G279">
        <v>3101</v>
      </c>
      <c r="H279">
        <v>43956</v>
      </c>
      <c r="I279" s="12" t="s">
        <v>5000</v>
      </c>
      <c r="J279">
        <v>1</v>
      </c>
      <c r="K279">
        <v>13803</v>
      </c>
      <c r="L279">
        <v>0</v>
      </c>
      <c r="M279">
        <v>0</v>
      </c>
      <c r="N279">
        <v>222000</v>
      </c>
      <c r="O279">
        <v>0</v>
      </c>
      <c r="P279">
        <v>6137300</v>
      </c>
      <c r="Q279">
        <v>285</v>
      </c>
      <c r="R279" t="b">
        <v>0</v>
      </c>
      <c r="S279">
        <v>0</v>
      </c>
    </row>
    <row r="280" spans="1:19">
      <c r="A280">
        <v>11100501</v>
      </c>
      <c r="B280" s="12"/>
      <c r="C280" s="12" t="s">
        <v>4797</v>
      </c>
      <c r="D280" s="12" t="s">
        <v>4996</v>
      </c>
      <c r="E280" t="b">
        <v>0</v>
      </c>
      <c r="F280">
        <v>0</v>
      </c>
      <c r="G280">
        <v>3101</v>
      </c>
      <c r="H280">
        <v>43984</v>
      </c>
      <c r="I280" s="12" t="s">
        <v>5001</v>
      </c>
      <c r="J280">
        <v>1</v>
      </c>
      <c r="K280">
        <v>13872</v>
      </c>
      <c r="L280">
        <v>0</v>
      </c>
      <c r="M280">
        <v>0</v>
      </c>
      <c r="N280">
        <v>222000</v>
      </c>
      <c r="O280">
        <v>0</v>
      </c>
      <c r="P280">
        <v>6359300</v>
      </c>
      <c r="Q280">
        <v>286</v>
      </c>
      <c r="R280" t="b">
        <v>0</v>
      </c>
      <c r="S280">
        <v>0</v>
      </c>
    </row>
    <row r="281" spans="1:19">
      <c r="A281">
        <v>11100501</v>
      </c>
      <c r="B281" s="12"/>
      <c r="C281" s="12" t="s">
        <v>4797</v>
      </c>
      <c r="D281" s="12" t="s">
        <v>4996</v>
      </c>
      <c r="E281" t="b">
        <v>0</v>
      </c>
      <c r="F281">
        <v>0</v>
      </c>
      <c r="G281">
        <v>3101</v>
      </c>
      <c r="H281">
        <v>44018</v>
      </c>
      <c r="I281" s="12" t="s">
        <v>4997</v>
      </c>
      <c r="J281">
        <v>1</v>
      </c>
      <c r="K281">
        <v>13951</v>
      </c>
      <c r="L281">
        <v>0</v>
      </c>
      <c r="M281">
        <v>0</v>
      </c>
      <c r="N281">
        <v>222000</v>
      </c>
      <c r="O281">
        <v>0</v>
      </c>
      <c r="P281">
        <v>6581300</v>
      </c>
      <c r="Q281">
        <v>287</v>
      </c>
      <c r="R281" t="b">
        <v>0</v>
      </c>
      <c r="S281">
        <v>0</v>
      </c>
    </row>
    <row r="282" spans="1:19">
      <c r="A282">
        <v>11100501</v>
      </c>
      <c r="B282" s="12"/>
      <c r="C282" s="12" t="s">
        <v>4797</v>
      </c>
      <c r="D282" s="12" t="s">
        <v>4996</v>
      </c>
      <c r="E282" t="b">
        <v>0</v>
      </c>
      <c r="F282">
        <v>0</v>
      </c>
      <c r="G282">
        <v>3101</v>
      </c>
      <c r="H282">
        <v>44047</v>
      </c>
      <c r="I282" s="12" t="s">
        <v>4997</v>
      </c>
      <c r="J282">
        <v>1</v>
      </c>
      <c r="K282">
        <v>14018</v>
      </c>
      <c r="L282">
        <v>0</v>
      </c>
      <c r="M282">
        <v>0</v>
      </c>
      <c r="N282">
        <v>222000</v>
      </c>
      <c r="O282">
        <v>0</v>
      </c>
      <c r="P282">
        <v>6803300</v>
      </c>
      <c r="Q282">
        <v>288</v>
      </c>
      <c r="R282" t="b">
        <v>0</v>
      </c>
      <c r="S282">
        <v>0</v>
      </c>
    </row>
    <row r="283" spans="1:19">
      <c r="A283">
        <v>11100501</v>
      </c>
      <c r="B283" s="12"/>
      <c r="C283" s="12" t="s">
        <v>4797</v>
      </c>
      <c r="D283" s="12" t="s">
        <v>4996</v>
      </c>
      <c r="E283" t="b">
        <v>0</v>
      </c>
      <c r="F283">
        <v>0</v>
      </c>
      <c r="G283">
        <v>3101</v>
      </c>
      <c r="H283">
        <v>44109</v>
      </c>
      <c r="I283" s="12" t="s">
        <v>5002</v>
      </c>
      <c r="J283">
        <v>1</v>
      </c>
      <c r="K283">
        <v>14108</v>
      </c>
      <c r="L283">
        <v>0</v>
      </c>
      <c r="M283">
        <v>0</v>
      </c>
      <c r="N283">
        <v>425000</v>
      </c>
      <c r="O283">
        <v>0</v>
      </c>
      <c r="P283">
        <v>7228300</v>
      </c>
      <c r="Q283">
        <v>289</v>
      </c>
      <c r="R283" t="b">
        <v>0</v>
      </c>
      <c r="S283">
        <v>0</v>
      </c>
    </row>
    <row r="284" spans="1:19">
      <c r="A284">
        <v>11100501</v>
      </c>
      <c r="B284" s="12"/>
      <c r="C284" s="12" t="s">
        <v>4797</v>
      </c>
      <c r="D284" s="12" t="s">
        <v>4996</v>
      </c>
      <c r="E284" t="b">
        <v>0</v>
      </c>
      <c r="F284">
        <v>0</v>
      </c>
      <c r="G284">
        <v>3101</v>
      </c>
      <c r="H284">
        <v>44119</v>
      </c>
      <c r="I284" s="12" t="s">
        <v>5003</v>
      </c>
      <c r="J284">
        <v>1</v>
      </c>
      <c r="K284">
        <v>14135</v>
      </c>
      <c r="L284">
        <v>0</v>
      </c>
      <c r="M284">
        <v>0</v>
      </c>
      <c r="N284">
        <v>30000</v>
      </c>
      <c r="O284">
        <v>0</v>
      </c>
      <c r="P284">
        <v>7258300</v>
      </c>
      <c r="Q284">
        <v>290</v>
      </c>
      <c r="R284" t="b">
        <v>0</v>
      </c>
      <c r="S284">
        <v>0</v>
      </c>
    </row>
    <row r="285" spans="1:19">
      <c r="A285">
        <v>11100501</v>
      </c>
      <c r="B285" s="12"/>
      <c r="C285" s="12" t="s">
        <v>4797</v>
      </c>
      <c r="D285" s="12" t="s">
        <v>4996</v>
      </c>
      <c r="E285" t="b">
        <v>0</v>
      </c>
      <c r="F285">
        <v>0</v>
      </c>
      <c r="G285">
        <v>3101</v>
      </c>
      <c r="H285">
        <v>44138</v>
      </c>
      <c r="I285" s="12" t="s">
        <v>5004</v>
      </c>
      <c r="J285">
        <v>1</v>
      </c>
      <c r="K285">
        <v>14237</v>
      </c>
      <c r="L285">
        <v>0</v>
      </c>
      <c r="M285">
        <v>0</v>
      </c>
      <c r="N285">
        <v>222000</v>
      </c>
      <c r="O285">
        <v>0</v>
      </c>
      <c r="P285">
        <v>7480300</v>
      </c>
      <c r="Q285">
        <v>291</v>
      </c>
      <c r="R285" t="b">
        <v>0</v>
      </c>
      <c r="S285">
        <v>0</v>
      </c>
    </row>
    <row r="286" spans="1:19">
      <c r="A286">
        <v>11100501</v>
      </c>
      <c r="B286" s="12"/>
      <c r="C286" s="12" t="s">
        <v>4797</v>
      </c>
      <c r="D286" s="12" t="s">
        <v>4996</v>
      </c>
      <c r="E286" t="b">
        <v>0</v>
      </c>
      <c r="F286">
        <v>0</v>
      </c>
      <c r="G286">
        <v>3101</v>
      </c>
      <c r="H286">
        <v>44175</v>
      </c>
      <c r="I286" s="12" t="s">
        <v>5005</v>
      </c>
      <c r="J286">
        <v>1</v>
      </c>
      <c r="K286">
        <v>14265</v>
      </c>
      <c r="L286">
        <v>0</v>
      </c>
      <c r="M286">
        <v>0</v>
      </c>
      <c r="N286">
        <v>222000</v>
      </c>
      <c r="O286">
        <v>0</v>
      </c>
      <c r="P286">
        <v>7702300</v>
      </c>
      <c r="Q286">
        <v>292</v>
      </c>
      <c r="R286" t="b">
        <v>0</v>
      </c>
      <c r="S286">
        <v>0</v>
      </c>
    </row>
    <row r="287" spans="1:19">
      <c r="A287">
        <v>11100501</v>
      </c>
      <c r="B287" s="12" t="s">
        <v>260</v>
      </c>
      <c r="C287" s="12" t="s">
        <v>4797</v>
      </c>
      <c r="D287" s="12" t="s">
        <v>260</v>
      </c>
      <c r="E287" t="b">
        <v>0</v>
      </c>
      <c r="F287">
        <v>0</v>
      </c>
      <c r="G287">
        <v>3101</v>
      </c>
      <c r="H287" t="s">
        <v>21</v>
      </c>
      <c r="I287" s="12"/>
      <c r="K287">
        <v>0</v>
      </c>
      <c r="L287">
        <v>0</v>
      </c>
      <c r="M287">
        <v>0</v>
      </c>
      <c r="N287">
        <v>2675000</v>
      </c>
      <c r="O287">
        <v>0</v>
      </c>
      <c r="P287">
        <v>7702300</v>
      </c>
      <c r="Q287">
        <v>293</v>
      </c>
      <c r="R287" t="b">
        <v>0</v>
      </c>
      <c r="S287">
        <v>0</v>
      </c>
    </row>
    <row r="288" spans="1:19">
      <c r="A288">
        <v>11100501</v>
      </c>
      <c r="B288" s="12" t="s">
        <v>5006</v>
      </c>
      <c r="C288" s="12" t="s">
        <v>4797</v>
      </c>
      <c r="D288" s="12" t="s">
        <v>5006</v>
      </c>
      <c r="E288" t="b">
        <v>0</v>
      </c>
      <c r="F288">
        <v>4492800</v>
      </c>
      <c r="G288">
        <v>3102</v>
      </c>
      <c r="H288" t="s">
        <v>21</v>
      </c>
      <c r="I288" s="12"/>
      <c r="K288">
        <v>0</v>
      </c>
      <c r="L288">
        <v>2400000</v>
      </c>
      <c r="M288">
        <v>0</v>
      </c>
      <c r="N288">
        <v>0</v>
      </c>
      <c r="O288">
        <v>0</v>
      </c>
      <c r="P288">
        <v>4492800</v>
      </c>
      <c r="Q288">
        <v>294</v>
      </c>
      <c r="R288" t="b">
        <v>0</v>
      </c>
      <c r="S288">
        <v>0</v>
      </c>
    </row>
    <row r="289" spans="1:19">
      <c r="A289">
        <v>11100501</v>
      </c>
      <c r="B289" s="12"/>
      <c r="C289" s="12" t="s">
        <v>4797</v>
      </c>
      <c r="D289" s="12" t="s">
        <v>5006</v>
      </c>
      <c r="E289" t="b">
        <v>0</v>
      </c>
      <c r="F289">
        <v>0</v>
      </c>
      <c r="G289">
        <v>3102</v>
      </c>
      <c r="H289">
        <v>43843</v>
      </c>
      <c r="I289" s="12" t="s">
        <v>5007</v>
      </c>
      <c r="J289">
        <v>1</v>
      </c>
      <c r="K289">
        <v>13502</v>
      </c>
      <c r="L289">
        <v>0</v>
      </c>
      <c r="M289">
        <v>0</v>
      </c>
      <c r="N289">
        <v>200000</v>
      </c>
      <c r="O289">
        <v>0</v>
      </c>
      <c r="P289">
        <v>4692800</v>
      </c>
      <c r="Q289">
        <v>295</v>
      </c>
      <c r="R289" t="b">
        <v>0</v>
      </c>
      <c r="S289">
        <v>0</v>
      </c>
    </row>
    <row r="290" spans="1:19">
      <c r="A290">
        <v>11100501</v>
      </c>
      <c r="B290" s="12"/>
      <c r="C290" s="12" t="s">
        <v>4797</v>
      </c>
      <c r="D290" s="12" t="s">
        <v>5006</v>
      </c>
      <c r="E290" t="b">
        <v>0</v>
      </c>
      <c r="F290">
        <v>0</v>
      </c>
      <c r="G290">
        <v>3102</v>
      </c>
      <c r="H290">
        <v>43872</v>
      </c>
      <c r="I290" s="12" t="s">
        <v>5007</v>
      </c>
      <c r="J290">
        <v>1</v>
      </c>
      <c r="K290">
        <v>13571</v>
      </c>
      <c r="L290">
        <v>0</v>
      </c>
      <c r="M290">
        <v>0</v>
      </c>
      <c r="N290">
        <v>200000</v>
      </c>
      <c r="O290">
        <v>0</v>
      </c>
      <c r="P290">
        <v>4892800</v>
      </c>
      <c r="Q290">
        <v>296</v>
      </c>
      <c r="R290" t="b">
        <v>0</v>
      </c>
      <c r="S290">
        <v>0</v>
      </c>
    </row>
    <row r="291" spans="1:19">
      <c r="A291">
        <v>11100501</v>
      </c>
      <c r="B291" s="12"/>
      <c r="C291" s="12" t="s">
        <v>4797</v>
      </c>
      <c r="D291" s="12" t="s">
        <v>5006</v>
      </c>
      <c r="E291" t="b">
        <v>0</v>
      </c>
      <c r="F291">
        <v>0</v>
      </c>
      <c r="G291">
        <v>3102</v>
      </c>
      <c r="H291">
        <v>43902</v>
      </c>
      <c r="I291" s="12" t="s">
        <v>5008</v>
      </c>
      <c r="J291">
        <v>1</v>
      </c>
      <c r="K291">
        <v>13654</v>
      </c>
      <c r="L291">
        <v>0</v>
      </c>
      <c r="M291">
        <v>0</v>
      </c>
      <c r="N291">
        <v>200000</v>
      </c>
      <c r="O291">
        <v>0</v>
      </c>
      <c r="P291">
        <v>5092800</v>
      </c>
      <c r="Q291">
        <v>297</v>
      </c>
      <c r="R291" t="b">
        <v>0</v>
      </c>
      <c r="S291">
        <v>0</v>
      </c>
    </row>
    <row r="292" spans="1:19">
      <c r="A292">
        <v>11100501</v>
      </c>
      <c r="B292" s="12"/>
      <c r="C292" s="12" t="s">
        <v>4797</v>
      </c>
      <c r="D292" s="12" t="s">
        <v>5006</v>
      </c>
      <c r="E292" t="b">
        <v>0</v>
      </c>
      <c r="F292">
        <v>0</v>
      </c>
      <c r="G292">
        <v>3102</v>
      </c>
      <c r="H292">
        <v>43928</v>
      </c>
      <c r="I292" s="12" t="s">
        <v>5009</v>
      </c>
      <c r="J292">
        <v>1</v>
      </c>
      <c r="K292">
        <v>13693</v>
      </c>
      <c r="L292">
        <v>0</v>
      </c>
      <c r="M292">
        <v>0</v>
      </c>
      <c r="N292">
        <v>200000</v>
      </c>
      <c r="O292">
        <v>0</v>
      </c>
      <c r="P292">
        <v>5292800</v>
      </c>
      <c r="Q292">
        <v>298</v>
      </c>
      <c r="R292" t="b">
        <v>0</v>
      </c>
      <c r="S292">
        <v>0</v>
      </c>
    </row>
    <row r="293" spans="1:19">
      <c r="A293">
        <v>11100501</v>
      </c>
      <c r="B293" s="12"/>
      <c r="C293" s="12" t="s">
        <v>4797</v>
      </c>
      <c r="D293" s="12" t="s">
        <v>5006</v>
      </c>
      <c r="E293" t="b">
        <v>0</v>
      </c>
      <c r="F293">
        <v>0</v>
      </c>
      <c r="G293">
        <v>3102</v>
      </c>
      <c r="H293">
        <v>43965</v>
      </c>
      <c r="I293" s="12" t="s">
        <v>5010</v>
      </c>
      <c r="J293">
        <v>1</v>
      </c>
      <c r="K293">
        <v>13771</v>
      </c>
      <c r="L293">
        <v>0</v>
      </c>
      <c r="M293">
        <v>0</v>
      </c>
      <c r="N293">
        <v>200000</v>
      </c>
      <c r="O293">
        <v>0</v>
      </c>
      <c r="P293">
        <v>5492800</v>
      </c>
      <c r="Q293">
        <v>299</v>
      </c>
      <c r="R293" t="b">
        <v>0</v>
      </c>
      <c r="S293">
        <v>0</v>
      </c>
    </row>
    <row r="294" spans="1:19">
      <c r="A294">
        <v>11100501</v>
      </c>
      <c r="B294" s="12"/>
      <c r="C294" s="12" t="s">
        <v>4797</v>
      </c>
      <c r="D294" s="12" t="s">
        <v>5006</v>
      </c>
      <c r="E294" t="b">
        <v>0</v>
      </c>
      <c r="F294">
        <v>0</v>
      </c>
      <c r="G294">
        <v>3102</v>
      </c>
      <c r="H294">
        <v>44006</v>
      </c>
      <c r="I294" s="12" t="s">
        <v>5011</v>
      </c>
      <c r="J294">
        <v>1</v>
      </c>
      <c r="K294">
        <v>13847</v>
      </c>
      <c r="L294">
        <v>0</v>
      </c>
      <c r="M294">
        <v>0</v>
      </c>
      <c r="N294">
        <v>200000</v>
      </c>
      <c r="O294">
        <v>0</v>
      </c>
      <c r="P294">
        <v>5692800</v>
      </c>
      <c r="Q294">
        <v>300</v>
      </c>
      <c r="R294" t="b">
        <v>0</v>
      </c>
      <c r="S294">
        <v>0</v>
      </c>
    </row>
    <row r="295" spans="1:19">
      <c r="A295">
        <v>11100501</v>
      </c>
      <c r="B295" s="12"/>
      <c r="C295" s="12" t="s">
        <v>4797</v>
      </c>
      <c r="D295" s="12" t="s">
        <v>5006</v>
      </c>
      <c r="E295" t="b">
        <v>0</v>
      </c>
      <c r="F295">
        <v>0</v>
      </c>
      <c r="G295">
        <v>3102</v>
      </c>
      <c r="H295">
        <v>44022</v>
      </c>
      <c r="I295" s="12" t="s">
        <v>5007</v>
      </c>
      <c r="J295">
        <v>1</v>
      </c>
      <c r="K295">
        <v>13907</v>
      </c>
      <c r="L295">
        <v>0</v>
      </c>
      <c r="M295">
        <v>0</v>
      </c>
      <c r="N295">
        <v>200000</v>
      </c>
      <c r="O295">
        <v>0</v>
      </c>
      <c r="P295">
        <v>5892800</v>
      </c>
      <c r="Q295">
        <v>301</v>
      </c>
      <c r="R295" t="b">
        <v>0</v>
      </c>
      <c r="S295">
        <v>0</v>
      </c>
    </row>
    <row r="296" spans="1:19">
      <c r="A296">
        <v>11100501</v>
      </c>
      <c r="B296" s="12"/>
      <c r="C296" s="12" t="s">
        <v>4797</v>
      </c>
      <c r="D296" s="12" t="s">
        <v>5006</v>
      </c>
      <c r="E296" t="b">
        <v>0</v>
      </c>
      <c r="F296">
        <v>0</v>
      </c>
      <c r="G296">
        <v>3102</v>
      </c>
      <c r="H296">
        <v>44055</v>
      </c>
      <c r="I296" s="12" t="s">
        <v>5007</v>
      </c>
      <c r="J296">
        <v>1</v>
      </c>
      <c r="K296">
        <v>13975</v>
      </c>
      <c r="L296">
        <v>0</v>
      </c>
      <c r="M296">
        <v>0</v>
      </c>
      <c r="N296">
        <v>200000</v>
      </c>
      <c r="O296">
        <v>0</v>
      </c>
      <c r="P296">
        <v>6092800</v>
      </c>
      <c r="Q296">
        <v>302</v>
      </c>
      <c r="R296" t="b">
        <v>0</v>
      </c>
      <c r="S296">
        <v>0</v>
      </c>
    </row>
    <row r="297" spans="1:19">
      <c r="A297">
        <v>11100501</v>
      </c>
      <c r="B297" s="12"/>
      <c r="C297" s="12" t="s">
        <v>4797</v>
      </c>
      <c r="D297" s="12" t="s">
        <v>5006</v>
      </c>
      <c r="E297" t="b">
        <v>0</v>
      </c>
      <c r="F297">
        <v>0</v>
      </c>
      <c r="G297">
        <v>3102</v>
      </c>
      <c r="H297">
        <v>44083</v>
      </c>
      <c r="I297" s="12" t="s">
        <v>5012</v>
      </c>
      <c r="J297">
        <v>1</v>
      </c>
      <c r="K297">
        <v>14050</v>
      </c>
      <c r="L297">
        <v>0</v>
      </c>
      <c r="M297">
        <v>0</v>
      </c>
      <c r="N297">
        <v>200000</v>
      </c>
      <c r="O297">
        <v>0</v>
      </c>
      <c r="P297">
        <v>6292800</v>
      </c>
      <c r="Q297">
        <v>303</v>
      </c>
      <c r="R297" t="b">
        <v>0</v>
      </c>
      <c r="S297">
        <v>0</v>
      </c>
    </row>
    <row r="298" spans="1:19">
      <c r="A298">
        <v>11100501</v>
      </c>
      <c r="B298" s="12"/>
      <c r="C298" s="12" t="s">
        <v>4797</v>
      </c>
      <c r="D298" s="12" t="s">
        <v>5006</v>
      </c>
      <c r="E298" t="b">
        <v>0</v>
      </c>
      <c r="F298">
        <v>0</v>
      </c>
      <c r="G298">
        <v>3102</v>
      </c>
      <c r="H298">
        <v>44113</v>
      </c>
      <c r="I298" s="12" t="s">
        <v>5013</v>
      </c>
      <c r="J298">
        <v>1</v>
      </c>
      <c r="K298">
        <v>14125</v>
      </c>
      <c r="L298">
        <v>0</v>
      </c>
      <c r="M298">
        <v>0</v>
      </c>
      <c r="N298">
        <v>200000</v>
      </c>
      <c r="O298">
        <v>0</v>
      </c>
      <c r="P298">
        <v>6492800</v>
      </c>
      <c r="Q298">
        <v>304</v>
      </c>
      <c r="R298" t="b">
        <v>0</v>
      </c>
      <c r="S298">
        <v>0</v>
      </c>
    </row>
    <row r="299" spans="1:19">
      <c r="A299">
        <v>11100501</v>
      </c>
      <c r="B299" s="12"/>
      <c r="C299" s="12" t="s">
        <v>4797</v>
      </c>
      <c r="D299" s="12" t="s">
        <v>5006</v>
      </c>
      <c r="E299" t="b">
        <v>0</v>
      </c>
      <c r="F299">
        <v>0</v>
      </c>
      <c r="G299">
        <v>3102</v>
      </c>
      <c r="H299">
        <v>44147</v>
      </c>
      <c r="I299" s="12" t="s">
        <v>5014</v>
      </c>
      <c r="J299">
        <v>1</v>
      </c>
      <c r="K299">
        <v>14204</v>
      </c>
      <c r="L299">
        <v>0</v>
      </c>
      <c r="M299">
        <v>0</v>
      </c>
      <c r="N299">
        <v>200000</v>
      </c>
      <c r="O299">
        <v>0</v>
      </c>
      <c r="P299">
        <v>6692800</v>
      </c>
      <c r="Q299">
        <v>305</v>
      </c>
      <c r="R299" t="b">
        <v>0</v>
      </c>
      <c r="S299">
        <v>0</v>
      </c>
    </row>
    <row r="300" spans="1:19">
      <c r="A300">
        <v>11100501</v>
      </c>
      <c r="B300" s="12"/>
      <c r="C300" s="12" t="s">
        <v>4797</v>
      </c>
      <c r="D300" s="12" t="s">
        <v>5006</v>
      </c>
      <c r="E300" t="b">
        <v>0</v>
      </c>
      <c r="F300">
        <v>0</v>
      </c>
      <c r="G300">
        <v>3102</v>
      </c>
      <c r="H300">
        <v>44174</v>
      </c>
      <c r="I300" s="12" t="s">
        <v>5015</v>
      </c>
      <c r="J300">
        <v>1</v>
      </c>
      <c r="K300">
        <v>14260</v>
      </c>
      <c r="L300">
        <v>0</v>
      </c>
      <c r="M300">
        <v>0</v>
      </c>
      <c r="N300">
        <v>200000</v>
      </c>
      <c r="O300">
        <v>0</v>
      </c>
      <c r="P300">
        <v>6892800</v>
      </c>
      <c r="Q300">
        <v>306</v>
      </c>
      <c r="R300" t="b">
        <v>0</v>
      </c>
      <c r="S300">
        <v>0</v>
      </c>
    </row>
    <row r="301" spans="1:19">
      <c r="A301">
        <v>11100501</v>
      </c>
      <c r="B301" s="12" t="s">
        <v>271</v>
      </c>
      <c r="C301" s="12" t="s">
        <v>4797</v>
      </c>
      <c r="D301" s="12" t="s">
        <v>271</v>
      </c>
      <c r="E301" t="b">
        <v>0</v>
      </c>
      <c r="F301">
        <v>0</v>
      </c>
      <c r="G301">
        <v>3102</v>
      </c>
      <c r="H301" t="s">
        <v>21</v>
      </c>
      <c r="I301" s="12"/>
      <c r="K301">
        <v>0</v>
      </c>
      <c r="L301">
        <v>0</v>
      </c>
      <c r="M301">
        <v>0</v>
      </c>
      <c r="N301">
        <v>2400000</v>
      </c>
      <c r="O301">
        <v>0</v>
      </c>
      <c r="P301">
        <v>6892800</v>
      </c>
      <c r="Q301">
        <v>307</v>
      </c>
      <c r="R301" t="b">
        <v>0</v>
      </c>
      <c r="S301">
        <v>0</v>
      </c>
    </row>
    <row r="302" spans="1:19">
      <c r="A302">
        <v>11100501</v>
      </c>
      <c r="B302" s="12" t="s">
        <v>5016</v>
      </c>
      <c r="C302" s="12" t="s">
        <v>4797</v>
      </c>
      <c r="D302" s="12" t="s">
        <v>5016</v>
      </c>
      <c r="E302" t="b">
        <v>0</v>
      </c>
      <c r="F302">
        <v>4988300</v>
      </c>
      <c r="G302">
        <v>3201</v>
      </c>
      <c r="H302" t="s">
        <v>21</v>
      </c>
      <c r="I302" s="12"/>
      <c r="K302">
        <v>0</v>
      </c>
      <c r="L302">
        <v>2663000</v>
      </c>
      <c r="M302">
        <v>0</v>
      </c>
      <c r="N302">
        <v>0</v>
      </c>
      <c r="O302">
        <v>0</v>
      </c>
      <c r="P302">
        <v>4988300</v>
      </c>
      <c r="Q302">
        <v>308</v>
      </c>
      <c r="R302" t="b">
        <v>0</v>
      </c>
      <c r="S302">
        <v>0</v>
      </c>
    </row>
    <row r="303" spans="1:19">
      <c r="A303">
        <v>11100501</v>
      </c>
      <c r="B303" s="12"/>
      <c r="C303" s="12" t="s">
        <v>4797</v>
      </c>
      <c r="D303" s="12" t="s">
        <v>5016</v>
      </c>
      <c r="E303" t="b">
        <v>0</v>
      </c>
      <c r="F303">
        <v>0</v>
      </c>
      <c r="G303">
        <v>3201</v>
      </c>
      <c r="H303">
        <v>43839</v>
      </c>
      <c r="I303" s="12" t="s">
        <v>5017</v>
      </c>
      <c r="J303">
        <v>1</v>
      </c>
      <c r="K303">
        <v>13489</v>
      </c>
      <c r="L303">
        <v>0</v>
      </c>
      <c r="M303">
        <v>0</v>
      </c>
      <c r="N303">
        <v>221000</v>
      </c>
      <c r="O303">
        <v>0</v>
      </c>
      <c r="P303">
        <v>5209300</v>
      </c>
      <c r="Q303">
        <v>309</v>
      </c>
      <c r="R303" t="b">
        <v>0</v>
      </c>
      <c r="S303">
        <v>0</v>
      </c>
    </row>
    <row r="304" spans="1:19">
      <c r="A304">
        <v>11100501</v>
      </c>
      <c r="B304" s="12"/>
      <c r="C304" s="12" t="s">
        <v>4797</v>
      </c>
      <c r="D304" s="12" t="s">
        <v>5016</v>
      </c>
      <c r="E304" t="b">
        <v>0</v>
      </c>
      <c r="F304">
        <v>0</v>
      </c>
      <c r="G304">
        <v>3201</v>
      </c>
      <c r="H304">
        <v>43872</v>
      </c>
      <c r="I304" s="12" t="s">
        <v>5017</v>
      </c>
      <c r="J304">
        <v>1</v>
      </c>
      <c r="K304">
        <v>13567</v>
      </c>
      <c r="L304">
        <v>0</v>
      </c>
      <c r="M304">
        <v>0</v>
      </c>
      <c r="N304">
        <v>222000</v>
      </c>
      <c r="O304">
        <v>0</v>
      </c>
      <c r="P304">
        <v>5431300</v>
      </c>
      <c r="Q304">
        <v>310</v>
      </c>
      <c r="R304" t="b">
        <v>0</v>
      </c>
      <c r="S304">
        <v>0</v>
      </c>
    </row>
    <row r="305" spans="1:19">
      <c r="A305">
        <v>11100501</v>
      </c>
      <c r="B305" s="12"/>
      <c r="C305" s="12" t="s">
        <v>4797</v>
      </c>
      <c r="D305" s="12" t="s">
        <v>5016</v>
      </c>
      <c r="E305" t="b">
        <v>0</v>
      </c>
      <c r="F305">
        <v>0</v>
      </c>
      <c r="G305">
        <v>3201</v>
      </c>
      <c r="H305">
        <v>43901</v>
      </c>
      <c r="I305" s="12" t="s">
        <v>5018</v>
      </c>
      <c r="J305">
        <v>1</v>
      </c>
      <c r="K305">
        <v>13648</v>
      </c>
      <c r="L305">
        <v>0</v>
      </c>
      <c r="M305">
        <v>0</v>
      </c>
      <c r="N305">
        <v>222000</v>
      </c>
      <c r="O305">
        <v>0</v>
      </c>
      <c r="P305">
        <v>5653300</v>
      </c>
      <c r="Q305">
        <v>311</v>
      </c>
      <c r="R305" t="b">
        <v>0</v>
      </c>
      <c r="S305">
        <v>0</v>
      </c>
    </row>
    <row r="306" spans="1:19">
      <c r="A306">
        <v>11100501</v>
      </c>
      <c r="B306" s="12"/>
      <c r="C306" s="12" t="s">
        <v>4797</v>
      </c>
      <c r="D306" s="12" t="s">
        <v>5016</v>
      </c>
      <c r="E306" t="b">
        <v>0</v>
      </c>
      <c r="F306">
        <v>0</v>
      </c>
      <c r="G306">
        <v>3201</v>
      </c>
      <c r="H306">
        <v>43924</v>
      </c>
      <c r="I306" s="12" t="s">
        <v>5019</v>
      </c>
      <c r="J306">
        <v>1</v>
      </c>
      <c r="K306">
        <v>13681</v>
      </c>
      <c r="L306">
        <v>0</v>
      </c>
      <c r="M306">
        <v>0</v>
      </c>
      <c r="N306">
        <v>222000</v>
      </c>
      <c r="O306">
        <v>0</v>
      </c>
      <c r="P306">
        <v>5875300</v>
      </c>
      <c r="Q306">
        <v>312</v>
      </c>
      <c r="R306" t="b">
        <v>0</v>
      </c>
      <c r="S306">
        <v>0</v>
      </c>
    </row>
    <row r="307" spans="1:19">
      <c r="A307">
        <v>11100501</v>
      </c>
      <c r="B307" s="12"/>
      <c r="C307" s="12" t="s">
        <v>4797</v>
      </c>
      <c r="D307" s="12" t="s">
        <v>5016</v>
      </c>
      <c r="E307" t="b">
        <v>0</v>
      </c>
      <c r="F307">
        <v>0</v>
      </c>
      <c r="G307">
        <v>3201</v>
      </c>
      <c r="H307">
        <v>43962</v>
      </c>
      <c r="I307" s="12" t="s">
        <v>5020</v>
      </c>
      <c r="J307">
        <v>1</v>
      </c>
      <c r="K307">
        <v>13759</v>
      </c>
      <c r="L307">
        <v>0</v>
      </c>
      <c r="M307">
        <v>0</v>
      </c>
      <c r="N307">
        <v>222000</v>
      </c>
      <c r="O307">
        <v>0</v>
      </c>
      <c r="P307">
        <v>6097300</v>
      </c>
      <c r="Q307">
        <v>313</v>
      </c>
      <c r="R307" t="b">
        <v>0</v>
      </c>
      <c r="S307">
        <v>0</v>
      </c>
    </row>
    <row r="308" spans="1:19">
      <c r="A308">
        <v>11100501</v>
      </c>
      <c r="B308" s="12"/>
      <c r="C308" s="12" t="s">
        <v>4797</v>
      </c>
      <c r="D308" s="12" t="s">
        <v>5016</v>
      </c>
      <c r="E308" t="b">
        <v>0</v>
      </c>
      <c r="F308">
        <v>0</v>
      </c>
      <c r="G308">
        <v>3201</v>
      </c>
      <c r="H308">
        <v>43990</v>
      </c>
      <c r="I308" s="12" t="s">
        <v>5021</v>
      </c>
      <c r="J308">
        <v>1</v>
      </c>
      <c r="K308">
        <v>13818</v>
      </c>
      <c r="L308">
        <v>0</v>
      </c>
      <c r="M308">
        <v>0</v>
      </c>
      <c r="N308">
        <v>222000</v>
      </c>
      <c r="O308">
        <v>0</v>
      </c>
      <c r="P308">
        <v>6319300</v>
      </c>
      <c r="Q308">
        <v>314</v>
      </c>
      <c r="R308" t="b">
        <v>0</v>
      </c>
      <c r="S308">
        <v>0</v>
      </c>
    </row>
    <row r="309" spans="1:19">
      <c r="A309">
        <v>11100501</v>
      </c>
      <c r="B309" s="12"/>
      <c r="C309" s="12" t="s">
        <v>4797</v>
      </c>
      <c r="D309" s="12" t="s">
        <v>5016</v>
      </c>
      <c r="E309" t="b">
        <v>0</v>
      </c>
      <c r="F309">
        <v>0</v>
      </c>
      <c r="G309">
        <v>3201</v>
      </c>
      <c r="H309">
        <v>44019</v>
      </c>
      <c r="I309" s="12" t="s">
        <v>5017</v>
      </c>
      <c r="J309">
        <v>1</v>
      </c>
      <c r="K309">
        <v>13894</v>
      </c>
      <c r="L309">
        <v>0</v>
      </c>
      <c r="M309">
        <v>0</v>
      </c>
      <c r="N309">
        <v>222000</v>
      </c>
      <c r="O309">
        <v>0</v>
      </c>
      <c r="P309">
        <v>6541300</v>
      </c>
      <c r="Q309">
        <v>315</v>
      </c>
      <c r="R309" t="b">
        <v>0</v>
      </c>
      <c r="S309">
        <v>0</v>
      </c>
    </row>
    <row r="310" spans="1:19">
      <c r="A310">
        <v>11100501</v>
      </c>
      <c r="B310" s="12"/>
      <c r="C310" s="12" t="s">
        <v>4797</v>
      </c>
      <c r="D310" s="12" t="s">
        <v>5016</v>
      </c>
      <c r="E310" t="b">
        <v>0</v>
      </c>
      <c r="F310">
        <v>0</v>
      </c>
      <c r="G310">
        <v>3201</v>
      </c>
      <c r="H310">
        <v>44043</v>
      </c>
      <c r="I310" s="12" t="s">
        <v>5017</v>
      </c>
      <c r="J310">
        <v>1</v>
      </c>
      <c r="K310">
        <v>13925</v>
      </c>
      <c r="L310">
        <v>0</v>
      </c>
      <c r="M310">
        <v>0</v>
      </c>
      <c r="N310">
        <v>222000</v>
      </c>
      <c r="O310">
        <v>0</v>
      </c>
      <c r="P310">
        <v>6763300</v>
      </c>
      <c r="Q310">
        <v>316</v>
      </c>
      <c r="R310" t="b">
        <v>0</v>
      </c>
      <c r="S310">
        <v>0</v>
      </c>
    </row>
    <row r="311" spans="1:19">
      <c r="A311">
        <v>11100501</v>
      </c>
      <c r="B311" s="12"/>
      <c r="C311" s="12" t="s">
        <v>4797</v>
      </c>
      <c r="D311" s="12" t="s">
        <v>5016</v>
      </c>
      <c r="E311" t="b">
        <v>0</v>
      </c>
      <c r="F311">
        <v>0</v>
      </c>
      <c r="G311">
        <v>3201</v>
      </c>
      <c r="H311">
        <v>44043</v>
      </c>
      <c r="I311" s="12" t="s">
        <v>5022</v>
      </c>
      <c r="J311">
        <v>1</v>
      </c>
      <c r="K311">
        <v>13945</v>
      </c>
      <c r="L311">
        <v>0</v>
      </c>
      <c r="M311">
        <v>0</v>
      </c>
      <c r="N311">
        <v>0</v>
      </c>
      <c r="O311">
        <v>0</v>
      </c>
      <c r="P311">
        <v>6763300</v>
      </c>
      <c r="Q311">
        <v>317</v>
      </c>
      <c r="R311" t="b">
        <v>0</v>
      </c>
      <c r="S311">
        <v>0</v>
      </c>
    </row>
    <row r="312" spans="1:19">
      <c r="A312">
        <v>11100501</v>
      </c>
      <c r="B312" s="12"/>
      <c r="C312" s="12" t="s">
        <v>4797</v>
      </c>
      <c r="D312" s="12" t="s">
        <v>5016</v>
      </c>
      <c r="E312" t="b">
        <v>0</v>
      </c>
      <c r="F312">
        <v>0</v>
      </c>
      <c r="G312">
        <v>3201</v>
      </c>
      <c r="H312">
        <v>44083</v>
      </c>
      <c r="I312" s="12" t="s">
        <v>5023</v>
      </c>
      <c r="J312">
        <v>1</v>
      </c>
      <c r="K312">
        <v>14049</v>
      </c>
      <c r="L312">
        <v>0</v>
      </c>
      <c r="M312">
        <v>0</v>
      </c>
      <c r="N312">
        <v>222000</v>
      </c>
      <c r="O312">
        <v>0</v>
      </c>
      <c r="P312">
        <v>6985300</v>
      </c>
      <c r="Q312">
        <v>318</v>
      </c>
      <c r="R312" t="b">
        <v>0</v>
      </c>
      <c r="S312">
        <v>0</v>
      </c>
    </row>
    <row r="313" spans="1:19">
      <c r="A313">
        <v>11100501</v>
      </c>
      <c r="B313" s="12"/>
      <c r="C313" s="12" t="s">
        <v>4797</v>
      </c>
      <c r="D313" s="12" t="s">
        <v>5016</v>
      </c>
      <c r="E313" t="b">
        <v>0</v>
      </c>
      <c r="F313">
        <v>0</v>
      </c>
      <c r="G313">
        <v>3201</v>
      </c>
      <c r="H313">
        <v>44110</v>
      </c>
      <c r="I313" s="12" t="s">
        <v>5024</v>
      </c>
      <c r="J313">
        <v>1</v>
      </c>
      <c r="K313">
        <v>14111</v>
      </c>
      <c r="L313">
        <v>0</v>
      </c>
      <c r="M313">
        <v>0</v>
      </c>
      <c r="N313">
        <v>212000</v>
      </c>
      <c r="O313">
        <v>0</v>
      </c>
      <c r="P313">
        <v>7197300</v>
      </c>
      <c r="Q313">
        <v>319</v>
      </c>
      <c r="R313" t="b">
        <v>0</v>
      </c>
      <c r="S313">
        <v>0</v>
      </c>
    </row>
    <row r="314" spans="1:19">
      <c r="A314">
        <v>11100501</v>
      </c>
      <c r="B314" s="12"/>
      <c r="C314" s="12" t="s">
        <v>4797</v>
      </c>
      <c r="D314" s="12" t="s">
        <v>5016</v>
      </c>
      <c r="E314" t="b">
        <v>0</v>
      </c>
      <c r="F314">
        <v>0</v>
      </c>
      <c r="G314">
        <v>3201</v>
      </c>
      <c r="H314">
        <v>44147</v>
      </c>
      <c r="I314" s="12" t="s">
        <v>5025</v>
      </c>
      <c r="J314">
        <v>1</v>
      </c>
      <c r="K314">
        <v>14202</v>
      </c>
      <c r="L314">
        <v>0</v>
      </c>
      <c r="M314">
        <v>0</v>
      </c>
      <c r="N314">
        <v>232000</v>
      </c>
      <c r="O314">
        <v>0</v>
      </c>
      <c r="P314">
        <v>7429300</v>
      </c>
      <c r="Q314">
        <v>320</v>
      </c>
      <c r="R314" t="b">
        <v>0</v>
      </c>
      <c r="S314">
        <v>0</v>
      </c>
    </row>
    <row r="315" spans="1:19">
      <c r="A315">
        <v>11100501</v>
      </c>
      <c r="B315" s="12"/>
      <c r="C315" s="12" t="s">
        <v>4797</v>
      </c>
      <c r="D315" s="12" t="s">
        <v>5016</v>
      </c>
      <c r="E315" t="b">
        <v>0</v>
      </c>
      <c r="F315">
        <v>0</v>
      </c>
      <c r="G315">
        <v>3201</v>
      </c>
      <c r="H315">
        <v>44172</v>
      </c>
      <c r="I315" s="12" t="s">
        <v>5026</v>
      </c>
      <c r="J315">
        <v>1</v>
      </c>
      <c r="K315">
        <v>14253</v>
      </c>
      <c r="L315">
        <v>0</v>
      </c>
      <c r="M315">
        <v>0</v>
      </c>
      <c r="N315">
        <v>222000</v>
      </c>
      <c r="O315">
        <v>0</v>
      </c>
      <c r="P315">
        <v>7651300</v>
      </c>
      <c r="Q315">
        <v>321</v>
      </c>
      <c r="R315" t="b">
        <v>0</v>
      </c>
      <c r="S315">
        <v>0</v>
      </c>
    </row>
    <row r="316" spans="1:19">
      <c r="A316">
        <v>11100501</v>
      </c>
      <c r="B316" s="12" t="s">
        <v>283</v>
      </c>
      <c r="C316" s="12" t="s">
        <v>4797</v>
      </c>
      <c r="D316" s="12" t="s">
        <v>283</v>
      </c>
      <c r="E316" t="b">
        <v>0</v>
      </c>
      <c r="F316">
        <v>0</v>
      </c>
      <c r="G316">
        <v>3201</v>
      </c>
      <c r="H316" t="s">
        <v>21</v>
      </c>
      <c r="I316" s="12"/>
      <c r="K316">
        <v>0</v>
      </c>
      <c r="L316">
        <v>0</v>
      </c>
      <c r="M316">
        <v>0</v>
      </c>
      <c r="N316">
        <v>2663000</v>
      </c>
      <c r="O316">
        <v>0</v>
      </c>
      <c r="P316">
        <v>7651300</v>
      </c>
      <c r="Q316">
        <v>322</v>
      </c>
      <c r="R316" t="b">
        <v>0</v>
      </c>
      <c r="S316">
        <v>0</v>
      </c>
    </row>
    <row r="317" spans="1:19">
      <c r="A317">
        <v>11100501</v>
      </c>
      <c r="B317" s="12" t="s">
        <v>5027</v>
      </c>
      <c r="C317" s="12" t="s">
        <v>4797</v>
      </c>
      <c r="D317" s="12" t="s">
        <v>5027</v>
      </c>
      <c r="E317" t="b">
        <v>0</v>
      </c>
      <c r="F317">
        <v>4504876</v>
      </c>
      <c r="G317">
        <v>3202</v>
      </c>
      <c r="H317" t="s">
        <v>21</v>
      </c>
      <c r="I317" s="12"/>
      <c r="K317">
        <v>0</v>
      </c>
      <c r="L317">
        <v>2600000</v>
      </c>
      <c r="M317">
        <v>0</v>
      </c>
      <c r="N317">
        <v>0</v>
      </c>
      <c r="O317">
        <v>0</v>
      </c>
      <c r="P317">
        <v>4504876</v>
      </c>
      <c r="Q317">
        <v>323</v>
      </c>
      <c r="R317" t="b">
        <v>0</v>
      </c>
      <c r="S317">
        <v>0</v>
      </c>
    </row>
    <row r="318" spans="1:19">
      <c r="A318">
        <v>11100501</v>
      </c>
      <c r="B318" s="12"/>
      <c r="C318" s="12" t="s">
        <v>4797</v>
      </c>
      <c r="D318" s="12" t="s">
        <v>5027</v>
      </c>
      <c r="E318" t="b">
        <v>0</v>
      </c>
      <c r="F318">
        <v>0</v>
      </c>
      <c r="G318">
        <v>3202</v>
      </c>
      <c r="H318">
        <v>43846</v>
      </c>
      <c r="I318" s="12" t="s">
        <v>5028</v>
      </c>
      <c r="J318">
        <v>1</v>
      </c>
      <c r="K318">
        <v>13523</v>
      </c>
      <c r="L318">
        <v>0</v>
      </c>
      <c r="M318">
        <v>0</v>
      </c>
      <c r="N318">
        <v>400000</v>
      </c>
      <c r="O318">
        <v>0</v>
      </c>
      <c r="P318">
        <v>4904876</v>
      </c>
      <c r="Q318">
        <v>324</v>
      </c>
      <c r="R318" t="b">
        <v>0</v>
      </c>
      <c r="S318">
        <v>0</v>
      </c>
    </row>
    <row r="319" spans="1:19">
      <c r="A319">
        <v>11100501</v>
      </c>
      <c r="B319" s="12"/>
      <c r="C319" s="12" t="s">
        <v>4797</v>
      </c>
      <c r="D319" s="12" t="s">
        <v>5027</v>
      </c>
      <c r="E319" t="b">
        <v>0</v>
      </c>
      <c r="F319">
        <v>0</v>
      </c>
      <c r="G319">
        <v>3202</v>
      </c>
      <c r="H319">
        <v>43901</v>
      </c>
      <c r="I319" s="12" t="s">
        <v>5029</v>
      </c>
      <c r="J319">
        <v>1</v>
      </c>
      <c r="K319">
        <v>13652</v>
      </c>
      <c r="L319">
        <v>0</v>
      </c>
      <c r="M319">
        <v>0</v>
      </c>
      <c r="N319">
        <v>400000</v>
      </c>
      <c r="O319">
        <v>0</v>
      </c>
      <c r="P319">
        <v>5304876</v>
      </c>
      <c r="Q319">
        <v>325</v>
      </c>
      <c r="R319" t="b">
        <v>0</v>
      </c>
      <c r="S319">
        <v>0</v>
      </c>
    </row>
    <row r="320" spans="1:19">
      <c r="A320">
        <v>11100501</v>
      </c>
      <c r="B320" s="12"/>
      <c r="C320" s="12" t="s">
        <v>4797</v>
      </c>
      <c r="D320" s="12" t="s">
        <v>5027</v>
      </c>
      <c r="E320" t="b">
        <v>0</v>
      </c>
      <c r="F320">
        <v>0</v>
      </c>
      <c r="G320">
        <v>3202</v>
      </c>
      <c r="H320">
        <v>44083</v>
      </c>
      <c r="I320" s="12" t="s">
        <v>5030</v>
      </c>
      <c r="J320">
        <v>1</v>
      </c>
      <c r="K320">
        <v>14051</v>
      </c>
      <c r="L320">
        <v>0</v>
      </c>
      <c r="M320">
        <v>0</v>
      </c>
      <c r="N320">
        <v>800000</v>
      </c>
      <c r="O320">
        <v>0</v>
      </c>
      <c r="P320">
        <v>6104876</v>
      </c>
      <c r="Q320">
        <v>326</v>
      </c>
      <c r="R320" t="b">
        <v>0</v>
      </c>
      <c r="S320">
        <v>0</v>
      </c>
    </row>
    <row r="321" spans="1:19">
      <c r="A321">
        <v>11100501</v>
      </c>
      <c r="B321" s="12"/>
      <c r="C321" s="12" t="s">
        <v>4797</v>
      </c>
      <c r="D321" s="12" t="s">
        <v>5027</v>
      </c>
      <c r="E321" t="b">
        <v>0</v>
      </c>
      <c r="F321">
        <v>0</v>
      </c>
      <c r="G321">
        <v>3202</v>
      </c>
      <c r="H321">
        <v>44165</v>
      </c>
      <c r="I321" s="12" t="s">
        <v>5031</v>
      </c>
      <c r="J321">
        <v>1</v>
      </c>
      <c r="K321">
        <v>14216</v>
      </c>
      <c r="L321">
        <v>0</v>
      </c>
      <c r="M321">
        <v>0</v>
      </c>
      <c r="N321">
        <v>1000000</v>
      </c>
      <c r="O321">
        <v>0</v>
      </c>
      <c r="P321">
        <v>7104876</v>
      </c>
      <c r="Q321">
        <v>327</v>
      </c>
      <c r="R321" t="b">
        <v>0</v>
      </c>
      <c r="S321">
        <v>0</v>
      </c>
    </row>
    <row r="322" spans="1:19">
      <c r="A322">
        <v>11100501</v>
      </c>
      <c r="B322" s="12" t="s">
        <v>289</v>
      </c>
      <c r="C322" s="12" t="s">
        <v>4797</v>
      </c>
      <c r="D322" s="12" t="s">
        <v>289</v>
      </c>
      <c r="E322" t="b">
        <v>0</v>
      </c>
      <c r="F322">
        <v>0</v>
      </c>
      <c r="G322">
        <v>3202</v>
      </c>
      <c r="H322" t="s">
        <v>21</v>
      </c>
      <c r="I322" s="12"/>
      <c r="K322">
        <v>0</v>
      </c>
      <c r="L322">
        <v>0</v>
      </c>
      <c r="M322">
        <v>0</v>
      </c>
      <c r="N322">
        <v>2600000</v>
      </c>
      <c r="O322">
        <v>0</v>
      </c>
      <c r="P322">
        <v>7104876</v>
      </c>
      <c r="Q322">
        <v>328</v>
      </c>
      <c r="R322" t="b">
        <v>0</v>
      </c>
      <c r="S322">
        <v>0</v>
      </c>
    </row>
    <row r="323" spans="1:19">
      <c r="A323">
        <v>11100501</v>
      </c>
      <c r="B323" s="12" t="s">
        <v>5032</v>
      </c>
      <c r="C323" s="12" t="s">
        <v>4797</v>
      </c>
      <c r="D323" s="12" t="s">
        <v>5032</v>
      </c>
      <c r="E323" t="b">
        <v>0</v>
      </c>
      <c r="F323">
        <v>4977300</v>
      </c>
      <c r="G323">
        <v>3301</v>
      </c>
      <c r="H323" t="s">
        <v>21</v>
      </c>
      <c r="I323" s="12"/>
      <c r="K323">
        <v>0</v>
      </c>
      <c r="L323">
        <v>2664000</v>
      </c>
      <c r="M323">
        <v>0</v>
      </c>
      <c r="N323">
        <v>0</v>
      </c>
      <c r="O323">
        <v>0</v>
      </c>
      <c r="P323">
        <v>4977300</v>
      </c>
      <c r="Q323">
        <v>329</v>
      </c>
      <c r="R323" t="b">
        <v>0</v>
      </c>
      <c r="S323">
        <v>0</v>
      </c>
    </row>
    <row r="324" spans="1:19">
      <c r="A324">
        <v>11100501</v>
      </c>
      <c r="B324" s="12"/>
      <c r="C324" s="12" t="s">
        <v>4797</v>
      </c>
      <c r="D324" s="12" t="s">
        <v>5032</v>
      </c>
      <c r="E324" t="b">
        <v>0</v>
      </c>
      <c r="F324">
        <v>0</v>
      </c>
      <c r="G324">
        <v>3301</v>
      </c>
      <c r="H324">
        <v>43844</v>
      </c>
      <c r="I324" s="12" t="s">
        <v>5033</v>
      </c>
      <c r="J324">
        <v>1</v>
      </c>
      <c r="K324">
        <v>13508</v>
      </c>
      <c r="L324">
        <v>0</v>
      </c>
      <c r="M324">
        <v>0</v>
      </c>
      <c r="N324">
        <v>222000</v>
      </c>
      <c r="O324">
        <v>0</v>
      </c>
      <c r="P324">
        <v>5199300</v>
      </c>
      <c r="Q324">
        <v>330</v>
      </c>
      <c r="R324" t="b">
        <v>0</v>
      </c>
      <c r="S324">
        <v>0</v>
      </c>
    </row>
    <row r="325" spans="1:19">
      <c r="A325">
        <v>11100501</v>
      </c>
      <c r="B325" s="12"/>
      <c r="C325" s="12" t="s">
        <v>4797</v>
      </c>
      <c r="D325" s="12" t="s">
        <v>5032</v>
      </c>
      <c r="E325" t="b">
        <v>0</v>
      </c>
      <c r="F325">
        <v>0</v>
      </c>
      <c r="G325">
        <v>3301</v>
      </c>
      <c r="H325">
        <v>43868</v>
      </c>
      <c r="I325" s="12" t="s">
        <v>5033</v>
      </c>
      <c r="J325">
        <v>1</v>
      </c>
      <c r="K325">
        <v>13555</v>
      </c>
      <c r="L325">
        <v>0</v>
      </c>
      <c r="M325">
        <v>0</v>
      </c>
      <c r="N325">
        <v>222000</v>
      </c>
      <c r="O325">
        <v>0</v>
      </c>
      <c r="P325">
        <v>5421300</v>
      </c>
      <c r="Q325">
        <v>331</v>
      </c>
      <c r="R325" t="b">
        <v>0</v>
      </c>
      <c r="S325">
        <v>0</v>
      </c>
    </row>
    <row r="326" spans="1:19">
      <c r="A326">
        <v>11100501</v>
      </c>
      <c r="B326" s="12"/>
      <c r="C326" s="12" t="s">
        <v>4797</v>
      </c>
      <c r="D326" s="12" t="s">
        <v>5032</v>
      </c>
      <c r="E326" t="b">
        <v>0</v>
      </c>
      <c r="F326">
        <v>0</v>
      </c>
      <c r="G326">
        <v>3301</v>
      </c>
      <c r="H326">
        <v>43903</v>
      </c>
      <c r="I326" s="12" t="s">
        <v>5034</v>
      </c>
      <c r="J326">
        <v>1</v>
      </c>
      <c r="K326">
        <v>13660</v>
      </c>
      <c r="L326">
        <v>0</v>
      </c>
      <c r="M326">
        <v>0</v>
      </c>
      <c r="N326">
        <v>222000</v>
      </c>
      <c r="O326">
        <v>0</v>
      </c>
      <c r="P326">
        <v>5643300</v>
      </c>
      <c r="Q326">
        <v>332</v>
      </c>
      <c r="R326" t="b">
        <v>0</v>
      </c>
      <c r="S326">
        <v>0</v>
      </c>
    </row>
    <row r="327" spans="1:19">
      <c r="A327">
        <v>11100501</v>
      </c>
      <c r="B327" s="12"/>
      <c r="C327" s="12" t="s">
        <v>4797</v>
      </c>
      <c r="D327" s="12" t="s">
        <v>5032</v>
      </c>
      <c r="E327" t="b">
        <v>0</v>
      </c>
      <c r="F327">
        <v>0</v>
      </c>
      <c r="G327">
        <v>3301</v>
      </c>
      <c r="H327">
        <v>43934</v>
      </c>
      <c r="I327" s="12" t="s">
        <v>5035</v>
      </c>
      <c r="J327">
        <v>1</v>
      </c>
      <c r="K327">
        <v>13702</v>
      </c>
      <c r="L327">
        <v>0</v>
      </c>
      <c r="M327">
        <v>0</v>
      </c>
      <c r="N327">
        <v>222000</v>
      </c>
      <c r="O327">
        <v>0</v>
      </c>
      <c r="P327">
        <v>5865300</v>
      </c>
      <c r="Q327">
        <v>333</v>
      </c>
      <c r="R327" t="b">
        <v>0</v>
      </c>
      <c r="S327">
        <v>0</v>
      </c>
    </row>
    <row r="328" spans="1:19">
      <c r="A328">
        <v>11100501</v>
      </c>
      <c r="B328" s="12"/>
      <c r="C328" s="12" t="s">
        <v>4797</v>
      </c>
      <c r="D328" s="12" t="s">
        <v>5032</v>
      </c>
      <c r="E328" t="b">
        <v>0</v>
      </c>
      <c r="F328">
        <v>0</v>
      </c>
      <c r="G328">
        <v>3301</v>
      </c>
      <c r="H328">
        <v>43962</v>
      </c>
      <c r="I328" s="12" t="s">
        <v>5036</v>
      </c>
      <c r="J328">
        <v>1</v>
      </c>
      <c r="K328">
        <v>13757</v>
      </c>
      <c r="L328">
        <v>0</v>
      </c>
      <c r="M328">
        <v>0</v>
      </c>
      <c r="N328">
        <v>222000</v>
      </c>
      <c r="O328">
        <v>0</v>
      </c>
      <c r="P328">
        <v>6087300</v>
      </c>
      <c r="Q328">
        <v>334</v>
      </c>
      <c r="R328" t="b">
        <v>0</v>
      </c>
      <c r="S328">
        <v>0</v>
      </c>
    </row>
    <row r="329" spans="1:19">
      <c r="A329">
        <v>11100501</v>
      </c>
      <c r="B329" s="12"/>
      <c r="C329" s="12" t="s">
        <v>4797</v>
      </c>
      <c r="D329" s="12" t="s">
        <v>5032</v>
      </c>
      <c r="E329" t="b">
        <v>0</v>
      </c>
      <c r="F329">
        <v>0</v>
      </c>
      <c r="G329">
        <v>3301</v>
      </c>
      <c r="H329">
        <v>43994</v>
      </c>
      <c r="I329" s="12" t="s">
        <v>5037</v>
      </c>
      <c r="J329">
        <v>1</v>
      </c>
      <c r="K329">
        <v>13839</v>
      </c>
      <c r="L329">
        <v>0</v>
      </c>
      <c r="M329">
        <v>0</v>
      </c>
      <c r="N329">
        <v>222000</v>
      </c>
      <c r="O329">
        <v>0</v>
      </c>
      <c r="P329">
        <v>6309300</v>
      </c>
      <c r="Q329">
        <v>335</v>
      </c>
      <c r="R329" t="b">
        <v>0</v>
      </c>
      <c r="S329">
        <v>0</v>
      </c>
    </row>
    <row r="330" spans="1:19">
      <c r="A330">
        <v>11100501</v>
      </c>
      <c r="B330" s="12"/>
      <c r="C330" s="12" t="s">
        <v>4797</v>
      </c>
      <c r="D330" s="12" t="s">
        <v>5032</v>
      </c>
      <c r="E330" t="b">
        <v>0</v>
      </c>
      <c r="F330">
        <v>0</v>
      </c>
      <c r="G330">
        <v>3301</v>
      </c>
      <c r="H330">
        <v>44020</v>
      </c>
      <c r="I330" s="12" t="s">
        <v>5038</v>
      </c>
      <c r="J330">
        <v>1</v>
      </c>
      <c r="K330">
        <v>13899</v>
      </c>
      <c r="L330">
        <v>0</v>
      </c>
      <c r="M330">
        <v>0</v>
      </c>
      <c r="N330">
        <v>222000</v>
      </c>
      <c r="O330">
        <v>0</v>
      </c>
      <c r="P330">
        <v>6531300</v>
      </c>
      <c r="Q330">
        <v>336</v>
      </c>
      <c r="R330" t="b">
        <v>0</v>
      </c>
      <c r="S330">
        <v>0</v>
      </c>
    </row>
    <row r="331" spans="1:19">
      <c r="A331">
        <v>11100501</v>
      </c>
      <c r="B331" s="12"/>
      <c r="C331" s="12" t="s">
        <v>4797</v>
      </c>
      <c r="D331" s="12" t="s">
        <v>5032</v>
      </c>
      <c r="E331" t="b">
        <v>0</v>
      </c>
      <c r="F331">
        <v>0</v>
      </c>
      <c r="G331">
        <v>3301</v>
      </c>
      <c r="H331">
        <v>44057</v>
      </c>
      <c r="I331" s="12" t="s">
        <v>5038</v>
      </c>
      <c r="J331">
        <v>1</v>
      </c>
      <c r="K331">
        <v>13981</v>
      </c>
      <c r="L331">
        <v>0</v>
      </c>
      <c r="M331">
        <v>0</v>
      </c>
      <c r="N331">
        <v>222000</v>
      </c>
      <c r="O331">
        <v>0</v>
      </c>
      <c r="P331">
        <v>6753300</v>
      </c>
      <c r="Q331">
        <v>337</v>
      </c>
      <c r="R331" t="b">
        <v>0</v>
      </c>
      <c r="S331">
        <v>0</v>
      </c>
    </row>
    <row r="332" spans="1:19">
      <c r="A332">
        <v>11100501</v>
      </c>
      <c r="B332" s="12"/>
      <c r="C332" s="12" t="s">
        <v>4797</v>
      </c>
      <c r="D332" s="12" t="s">
        <v>5032</v>
      </c>
      <c r="E332" t="b">
        <v>0</v>
      </c>
      <c r="F332">
        <v>0</v>
      </c>
      <c r="G332">
        <v>3301</v>
      </c>
      <c r="H332">
        <v>44082</v>
      </c>
      <c r="I332" s="12" t="s">
        <v>5039</v>
      </c>
      <c r="J332">
        <v>1</v>
      </c>
      <c r="K332">
        <v>14045</v>
      </c>
      <c r="L332">
        <v>0</v>
      </c>
      <c r="M332">
        <v>0</v>
      </c>
      <c r="N332">
        <v>222000</v>
      </c>
      <c r="O332">
        <v>0</v>
      </c>
      <c r="P332">
        <v>6975300</v>
      </c>
      <c r="Q332">
        <v>338</v>
      </c>
      <c r="R332" t="b">
        <v>0</v>
      </c>
      <c r="S332">
        <v>0</v>
      </c>
    </row>
    <row r="333" spans="1:19">
      <c r="A333">
        <v>11100501</v>
      </c>
      <c r="B333" s="12"/>
      <c r="C333" s="12" t="s">
        <v>4797</v>
      </c>
      <c r="D333" s="12" t="s">
        <v>5032</v>
      </c>
      <c r="E333" t="b">
        <v>0</v>
      </c>
      <c r="F333">
        <v>0</v>
      </c>
      <c r="G333">
        <v>3301</v>
      </c>
      <c r="H333">
        <v>44111</v>
      </c>
      <c r="I333" s="12" t="s">
        <v>5040</v>
      </c>
      <c r="J333">
        <v>1</v>
      </c>
      <c r="K333">
        <v>14115</v>
      </c>
      <c r="L333">
        <v>0</v>
      </c>
      <c r="M333">
        <v>0</v>
      </c>
      <c r="N333">
        <v>222000</v>
      </c>
      <c r="O333">
        <v>0</v>
      </c>
      <c r="P333">
        <v>7197300</v>
      </c>
      <c r="Q333">
        <v>339</v>
      </c>
      <c r="R333" t="b">
        <v>0</v>
      </c>
      <c r="S333">
        <v>0</v>
      </c>
    </row>
    <row r="334" spans="1:19">
      <c r="A334">
        <v>11100501</v>
      </c>
      <c r="B334" s="12"/>
      <c r="C334" s="12" t="s">
        <v>4797</v>
      </c>
      <c r="D334" s="12" t="s">
        <v>5032</v>
      </c>
      <c r="E334" t="b">
        <v>0</v>
      </c>
      <c r="F334">
        <v>0</v>
      </c>
      <c r="G334">
        <v>3301</v>
      </c>
      <c r="H334">
        <v>44140</v>
      </c>
      <c r="I334" s="12" t="s">
        <v>5041</v>
      </c>
      <c r="J334">
        <v>1</v>
      </c>
      <c r="K334">
        <v>14174</v>
      </c>
      <c r="L334">
        <v>0</v>
      </c>
      <c r="M334">
        <v>0</v>
      </c>
      <c r="N334">
        <v>222000</v>
      </c>
      <c r="O334">
        <v>0</v>
      </c>
      <c r="P334">
        <v>7419300</v>
      </c>
      <c r="Q334">
        <v>340</v>
      </c>
      <c r="R334" t="b">
        <v>0</v>
      </c>
      <c r="S334">
        <v>0</v>
      </c>
    </row>
    <row r="335" spans="1:19">
      <c r="A335">
        <v>11100501</v>
      </c>
      <c r="B335" s="12"/>
      <c r="C335" s="12" t="s">
        <v>4797</v>
      </c>
      <c r="D335" s="12" t="s">
        <v>5032</v>
      </c>
      <c r="E335" t="b">
        <v>0</v>
      </c>
      <c r="F335">
        <v>0</v>
      </c>
      <c r="G335">
        <v>3301</v>
      </c>
      <c r="H335">
        <v>44168</v>
      </c>
      <c r="I335" s="12" t="s">
        <v>5042</v>
      </c>
      <c r="J335">
        <v>1</v>
      </c>
      <c r="K335">
        <v>14245</v>
      </c>
      <c r="L335">
        <v>0</v>
      </c>
      <c r="M335">
        <v>0</v>
      </c>
      <c r="N335">
        <v>222000</v>
      </c>
      <c r="O335">
        <v>0</v>
      </c>
      <c r="P335">
        <v>7641300</v>
      </c>
      <c r="Q335">
        <v>341</v>
      </c>
      <c r="R335" t="b">
        <v>0</v>
      </c>
      <c r="S335">
        <v>0</v>
      </c>
    </row>
    <row r="336" spans="1:19">
      <c r="A336">
        <v>11100501</v>
      </c>
      <c r="B336" s="12" t="s">
        <v>301</v>
      </c>
      <c r="C336" s="12" t="s">
        <v>4797</v>
      </c>
      <c r="D336" s="12" t="s">
        <v>301</v>
      </c>
      <c r="E336" t="b">
        <v>0</v>
      </c>
      <c r="F336">
        <v>0</v>
      </c>
      <c r="G336">
        <v>3301</v>
      </c>
      <c r="H336" t="s">
        <v>21</v>
      </c>
      <c r="I336" s="12"/>
      <c r="K336">
        <v>0</v>
      </c>
      <c r="L336">
        <v>0</v>
      </c>
      <c r="M336">
        <v>0</v>
      </c>
      <c r="N336">
        <v>2664000</v>
      </c>
      <c r="O336">
        <v>0</v>
      </c>
      <c r="P336">
        <v>7641300</v>
      </c>
      <c r="Q336">
        <v>342</v>
      </c>
      <c r="R336" t="b">
        <v>0</v>
      </c>
      <c r="S336">
        <v>0</v>
      </c>
    </row>
    <row r="337" spans="1:19">
      <c r="A337">
        <v>11100501</v>
      </c>
      <c r="B337" s="12" t="s">
        <v>5043</v>
      </c>
      <c r="C337" s="12" t="s">
        <v>4797</v>
      </c>
      <c r="D337" s="12" t="s">
        <v>5043</v>
      </c>
      <c r="E337" t="b">
        <v>0</v>
      </c>
      <c r="F337">
        <v>4533200</v>
      </c>
      <c r="G337">
        <v>3302</v>
      </c>
      <c r="H337" t="s">
        <v>21</v>
      </c>
      <c r="I337" s="12"/>
      <c r="K337">
        <v>0</v>
      </c>
      <c r="L337">
        <v>2430000</v>
      </c>
      <c r="M337">
        <v>0</v>
      </c>
      <c r="N337">
        <v>0</v>
      </c>
      <c r="O337">
        <v>0</v>
      </c>
      <c r="P337">
        <v>4533200</v>
      </c>
      <c r="Q337">
        <v>343</v>
      </c>
      <c r="R337" t="b">
        <v>0</v>
      </c>
      <c r="S337">
        <v>0</v>
      </c>
    </row>
    <row r="338" spans="1:19">
      <c r="A338">
        <v>11100501</v>
      </c>
      <c r="B338" s="12"/>
      <c r="C338" s="12" t="s">
        <v>4797</v>
      </c>
      <c r="D338" s="12" t="s">
        <v>5043</v>
      </c>
      <c r="E338" t="b">
        <v>0</v>
      </c>
      <c r="F338">
        <v>0</v>
      </c>
      <c r="G338">
        <v>3302</v>
      </c>
      <c r="H338">
        <v>43838</v>
      </c>
      <c r="I338" s="12" t="s">
        <v>5044</v>
      </c>
      <c r="J338">
        <v>1</v>
      </c>
      <c r="K338">
        <v>13479</v>
      </c>
      <c r="L338">
        <v>0</v>
      </c>
      <c r="M338">
        <v>0</v>
      </c>
      <c r="N338">
        <v>200000</v>
      </c>
      <c r="O338">
        <v>0</v>
      </c>
      <c r="P338">
        <v>4733200</v>
      </c>
      <c r="Q338">
        <v>344</v>
      </c>
      <c r="R338" t="b">
        <v>0</v>
      </c>
      <c r="S338">
        <v>0</v>
      </c>
    </row>
    <row r="339" spans="1:19">
      <c r="A339">
        <v>11100501</v>
      </c>
      <c r="B339" s="12"/>
      <c r="C339" s="12" t="s">
        <v>4797</v>
      </c>
      <c r="D339" s="12" t="s">
        <v>5043</v>
      </c>
      <c r="E339" t="b">
        <v>0</v>
      </c>
      <c r="F339">
        <v>0</v>
      </c>
      <c r="G339">
        <v>3302</v>
      </c>
      <c r="H339">
        <v>43875</v>
      </c>
      <c r="I339" s="12" t="s">
        <v>5044</v>
      </c>
      <c r="J339">
        <v>1</v>
      </c>
      <c r="K339">
        <v>13595</v>
      </c>
      <c r="L339">
        <v>0</v>
      </c>
      <c r="M339">
        <v>0</v>
      </c>
      <c r="N339">
        <v>200000</v>
      </c>
      <c r="O339">
        <v>0</v>
      </c>
      <c r="P339">
        <v>4933200</v>
      </c>
      <c r="Q339">
        <v>345</v>
      </c>
      <c r="R339" t="b">
        <v>0</v>
      </c>
      <c r="S339">
        <v>0</v>
      </c>
    </row>
    <row r="340" spans="1:19">
      <c r="A340">
        <v>11100501</v>
      </c>
      <c r="B340" s="12"/>
      <c r="C340" s="12" t="s">
        <v>4797</v>
      </c>
      <c r="D340" s="12" t="s">
        <v>5043</v>
      </c>
      <c r="E340" t="b">
        <v>0</v>
      </c>
      <c r="F340">
        <v>0</v>
      </c>
      <c r="G340">
        <v>3302</v>
      </c>
      <c r="H340">
        <v>43903</v>
      </c>
      <c r="I340" s="12" t="s">
        <v>5045</v>
      </c>
      <c r="J340">
        <v>1</v>
      </c>
      <c r="K340">
        <v>13661</v>
      </c>
      <c r="L340">
        <v>0</v>
      </c>
      <c r="M340">
        <v>0</v>
      </c>
      <c r="N340">
        <v>200000</v>
      </c>
      <c r="O340">
        <v>0</v>
      </c>
      <c r="P340">
        <v>5133200</v>
      </c>
      <c r="Q340">
        <v>346</v>
      </c>
      <c r="R340" t="b">
        <v>0</v>
      </c>
      <c r="S340">
        <v>0</v>
      </c>
    </row>
    <row r="341" spans="1:19">
      <c r="A341">
        <v>11100501</v>
      </c>
      <c r="B341" s="12"/>
      <c r="C341" s="12" t="s">
        <v>4797</v>
      </c>
      <c r="D341" s="12" t="s">
        <v>5043</v>
      </c>
      <c r="E341" t="b">
        <v>0</v>
      </c>
      <c r="F341">
        <v>0</v>
      </c>
      <c r="G341">
        <v>3302</v>
      </c>
      <c r="H341">
        <v>43934</v>
      </c>
      <c r="I341" s="12" t="s">
        <v>5046</v>
      </c>
      <c r="J341">
        <v>1</v>
      </c>
      <c r="K341">
        <v>13704</v>
      </c>
      <c r="L341">
        <v>0</v>
      </c>
      <c r="M341">
        <v>0</v>
      </c>
      <c r="N341">
        <v>200000</v>
      </c>
      <c r="O341">
        <v>0</v>
      </c>
      <c r="P341">
        <v>5333200</v>
      </c>
      <c r="Q341">
        <v>347</v>
      </c>
      <c r="R341" t="b">
        <v>0</v>
      </c>
      <c r="S341">
        <v>0</v>
      </c>
    </row>
    <row r="342" spans="1:19">
      <c r="A342">
        <v>11100501</v>
      </c>
      <c r="B342" s="12"/>
      <c r="C342" s="12" t="s">
        <v>4797</v>
      </c>
      <c r="D342" s="12" t="s">
        <v>5043</v>
      </c>
      <c r="E342" t="b">
        <v>0</v>
      </c>
      <c r="F342">
        <v>0</v>
      </c>
      <c r="G342">
        <v>3302</v>
      </c>
      <c r="H342">
        <v>43994</v>
      </c>
      <c r="I342" s="12" t="s">
        <v>5047</v>
      </c>
      <c r="J342">
        <v>1</v>
      </c>
      <c r="K342">
        <v>13836</v>
      </c>
      <c r="L342">
        <v>0</v>
      </c>
      <c r="M342">
        <v>0</v>
      </c>
      <c r="N342">
        <v>410000</v>
      </c>
      <c r="O342">
        <v>0</v>
      </c>
      <c r="P342">
        <v>5743200</v>
      </c>
      <c r="Q342">
        <v>348</v>
      </c>
      <c r="R342" t="b">
        <v>0</v>
      </c>
      <c r="S342">
        <v>0</v>
      </c>
    </row>
    <row r="343" spans="1:19">
      <c r="A343">
        <v>11100501</v>
      </c>
      <c r="B343" s="12"/>
      <c r="C343" s="12" t="s">
        <v>4797</v>
      </c>
      <c r="D343" s="12" t="s">
        <v>5043</v>
      </c>
      <c r="E343" t="b">
        <v>0</v>
      </c>
      <c r="F343">
        <v>0</v>
      </c>
      <c r="G343">
        <v>3302</v>
      </c>
      <c r="H343">
        <v>44027</v>
      </c>
      <c r="I343" s="12" t="s">
        <v>5044</v>
      </c>
      <c r="J343">
        <v>1</v>
      </c>
      <c r="K343">
        <v>13917</v>
      </c>
      <c r="L343">
        <v>0</v>
      </c>
      <c r="M343">
        <v>0</v>
      </c>
      <c r="N343">
        <v>200000</v>
      </c>
      <c r="O343">
        <v>0</v>
      </c>
      <c r="P343">
        <v>5943200</v>
      </c>
      <c r="Q343">
        <v>349</v>
      </c>
      <c r="R343" t="b">
        <v>0</v>
      </c>
      <c r="S343">
        <v>0</v>
      </c>
    </row>
    <row r="344" spans="1:19">
      <c r="A344">
        <v>11100501</v>
      </c>
      <c r="B344" s="12"/>
      <c r="C344" s="12" t="s">
        <v>4797</v>
      </c>
      <c r="D344" s="12" t="s">
        <v>5043</v>
      </c>
      <c r="E344" t="b">
        <v>0</v>
      </c>
      <c r="F344">
        <v>0</v>
      </c>
      <c r="G344">
        <v>3302</v>
      </c>
      <c r="H344">
        <v>44057</v>
      </c>
      <c r="I344" s="12" t="s">
        <v>5044</v>
      </c>
      <c r="J344">
        <v>1</v>
      </c>
      <c r="K344">
        <v>13988</v>
      </c>
      <c r="L344">
        <v>0</v>
      </c>
      <c r="M344">
        <v>0</v>
      </c>
      <c r="N344">
        <v>200000</v>
      </c>
      <c r="O344">
        <v>0</v>
      </c>
      <c r="P344">
        <v>6143200</v>
      </c>
      <c r="Q344">
        <v>350</v>
      </c>
      <c r="R344" t="b">
        <v>0</v>
      </c>
      <c r="S344">
        <v>0</v>
      </c>
    </row>
    <row r="345" spans="1:19">
      <c r="A345">
        <v>11100501</v>
      </c>
      <c r="B345" s="12"/>
      <c r="C345" s="12" t="s">
        <v>4797</v>
      </c>
      <c r="D345" s="12" t="s">
        <v>5043</v>
      </c>
      <c r="E345" t="b">
        <v>0</v>
      </c>
      <c r="F345">
        <v>0</v>
      </c>
      <c r="G345">
        <v>3302</v>
      </c>
      <c r="H345">
        <v>44083</v>
      </c>
      <c r="I345" s="12" t="s">
        <v>5048</v>
      </c>
      <c r="J345">
        <v>1</v>
      </c>
      <c r="K345">
        <v>14052</v>
      </c>
      <c r="L345">
        <v>0</v>
      </c>
      <c r="M345">
        <v>0</v>
      </c>
      <c r="N345">
        <v>200000</v>
      </c>
      <c r="O345">
        <v>0</v>
      </c>
      <c r="P345">
        <v>6343200</v>
      </c>
      <c r="Q345">
        <v>351</v>
      </c>
      <c r="R345" t="b">
        <v>0</v>
      </c>
      <c r="S345">
        <v>0</v>
      </c>
    </row>
    <row r="346" spans="1:19">
      <c r="A346">
        <v>11100501</v>
      </c>
      <c r="B346" s="12"/>
      <c r="C346" s="12" t="s">
        <v>4797</v>
      </c>
      <c r="D346" s="12" t="s">
        <v>5043</v>
      </c>
      <c r="E346" t="b">
        <v>0</v>
      </c>
      <c r="F346">
        <v>0</v>
      </c>
      <c r="G346">
        <v>3302</v>
      </c>
      <c r="H346">
        <v>44112</v>
      </c>
      <c r="I346" s="12" t="s">
        <v>5049</v>
      </c>
      <c r="J346">
        <v>1</v>
      </c>
      <c r="K346">
        <v>14119</v>
      </c>
      <c r="L346">
        <v>0</v>
      </c>
      <c r="M346">
        <v>0</v>
      </c>
      <c r="N346">
        <v>200000</v>
      </c>
      <c r="O346">
        <v>0</v>
      </c>
      <c r="P346">
        <v>6543200</v>
      </c>
      <c r="Q346">
        <v>352</v>
      </c>
      <c r="R346" t="b">
        <v>0</v>
      </c>
      <c r="S346">
        <v>0</v>
      </c>
    </row>
    <row r="347" spans="1:19">
      <c r="A347">
        <v>11100501</v>
      </c>
      <c r="B347" s="12"/>
      <c r="C347" s="12" t="s">
        <v>4797</v>
      </c>
      <c r="D347" s="12" t="s">
        <v>5043</v>
      </c>
      <c r="E347" t="b">
        <v>0</v>
      </c>
      <c r="F347">
        <v>0</v>
      </c>
      <c r="G347">
        <v>3302</v>
      </c>
      <c r="H347">
        <v>44165</v>
      </c>
      <c r="I347" s="12" t="s">
        <v>5050</v>
      </c>
      <c r="J347">
        <v>1</v>
      </c>
      <c r="K347">
        <v>14215</v>
      </c>
      <c r="L347">
        <v>0</v>
      </c>
      <c r="M347">
        <v>0</v>
      </c>
      <c r="N347">
        <v>210000</v>
      </c>
      <c r="O347">
        <v>0</v>
      </c>
      <c r="P347">
        <v>6753200</v>
      </c>
      <c r="Q347">
        <v>353</v>
      </c>
      <c r="R347" t="b">
        <v>0</v>
      </c>
      <c r="S347">
        <v>0</v>
      </c>
    </row>
    <row r="348" spans="1:19">
      <c r="A348">
        <v>11100501</v>
      </c>
      <c r="B348" s="12"/>
      <c r="C348" s="12" t="s">
        <v>4797</v>
      </c>
      <c r="D348" s="12" t="s">
        <v>5043</v>
      </c>
      <c r="E348" t="b">
        <v>0</v>
      </c>
      <c r="F348">
        <v>0</v>
      </c>
      <c r="G348">
        <v>3302</v>
      </c>
      <c r="H348">
        <v>44181</v>
      </c>
      <c r="I348" s="12" t="s">
        <v>5051</v>
      </c>
      <c r="J348">
        <v>1</v>
      </c>
      <c r="K348">
        <v>14283</v>
      </c>
      <c r="L348">
        <v>0</v>
      </c>
      <c r="M348">
        <v>0</v>
      </c>
      <c r="N348">
        <v>210000</v>
      </c>
      <c r="O348">
        <v>0</v>
      </c>
      <c r="P348">
        <v>6963200</v>
      </c>
      <c r="Q348">
        <v>354</v>
      </c>
      <c r="R348" t="b">
        <v>0</v>
      </c>
      <c r="S348">
        <v>0</v>
      </c>
    </row>
    <row r="349" spans="1:19">
      <c r="A349">
        <v>11100501</v>
      </c>
      <c r="B349" s="12" t="s">
        <v>311</v>
      </c>
      <c r="C349" s="12" t="s">
        <v>4797</v>
      </c>
      <c r="D349" s="12" t="s">
        <v>311</v>
      </c>
      <c r="E349" t="b">
        <v>0</v>
      </c>
      <c r="F349">
        <v>0</v>
      </c>
      <c r="G349">
        <v>3302</v>
      </c>
      <c r="H349" t="s">
        <v>21</v>
      </c>
      <c r="I349" s="12"/>
      <c r="K349">
        <v>0</v>
      </c>
      <c r="L349">
        <v>0</v>
      </c>
      <c r="M349">
        <v>0</v>
      </c>
      <c r="N349">
        <v>2430000</v>
      </c>
      <c r="O349">
        <v>0</v>
      </c>
      <c r="P349">
        <v>6963200</v>
      </c>
      <c r="Q349">
        <v>355</v>
      </c>
      <c r="R349" t="b">
        <v>0</v>
      </c>
      <c r="S349">
        <v>0</v>
      </c>
    </row>
    <row r="350" spans="1:19">
      <c r="A350">
        <v>11100501</v>
      </c>
      <c r="B350" s="12" t="s">
        <v>5052</v>
      </c>
      <c r="C350" s="12" t="s">
        <v>4797</v>
      </c>
      <c r="D350" s="12" t="s">
        <v>5052</v>
      </c>
      <c r="E350" t="b">
        <v>0</v>
      </c>
      <c r="F350">
        <v>4690000</v>
      </c>
      <c r="G350">
        <v>3401</v>
      </c>
      <c r="H350" t="s">
        <v>21</v>
      </c>
      <c r="I350" s="12"/>
      <c r="K350">
        <v>0</v>
      </c>
      <c r="L350">
        <v>2200000</v>
      </c>
      <c r="M350">
        <v>0</v>
      </c>
      <c r="N350">
        <v>0</v>
      </c>
      <c r="O350">
        <v>0</v>
      </c>
      <c r="P350">
        <v>4690000</v>
      </c>
      <c r="Q350">
        <v>356</v>
      </c>
      <c r="R350" t="b">
        <v>0</v>
      </c>
      <c r="S350">
        <v>0</v>
      </c>
    </row>
    <row r="351" spans="1:19">
      <c r="A351">
        <v>11100501</v>
      </c>
      <c r="B351" s="12"/>
      <c r="C351" s="12" t="s">
        <v>4797</v>
      </c>
      <c r="D351" s="12" t="s">
        <v>5052</v>
      </c>
      <c r="E351" t="b">
        <v>0</v>
      </c>
      <c r="F351">
        <v>0</v>
      </c>
      <c r="G351">
        <v>3401</v>
      </c>
      <c r="H351">
        <v>43875</v>
      </c>
      <c r="I351" s="12" t="s">
        <v>5053</v>
      </c>
      <c r="J351">
        <v>1</v>
      </c>
      <c r="K351">
        <v>13591</v>
      </c>
      <c r="L351">
        <v>0</v>
      </c>
      <c r="M351">
        <v>0</v>
      </c>
      <c r="N351">
        <v>200000</v>
      </c>
      <c r="O351">
        <v>0</v>
      </c>
      <c r="P351">
        <v>4890000</v>
      </c>
      <c r="Q351">
        <v>357</v>
      </c>
      <c r="R351" t="b">
        <v>0</v>
      </c>
      <c r="S351">
        <v>0</v>
      </c>
    </row>
    <row r="352" spans="1:19">
      <c r="A352">
        <v>11100501</v>
      </c>
      <c r="B352" s="12"/>
      <c r="C352" s="12" t="s">
        <v>4797</v>
      </c>
      <c r="D352" s="12" t="s">
        <v>5052</v>
      </c>
      <c r="E352" t="b">
        <v>0</v>
      </c>
      <c r="F352">
        <v>0</v>
      </c>
      <c r="G352">
        <v>3401</v>
      </c>
      <c r="H352">
        <v>43906</v>
      </c>
      <c r="I352" s="12" t="s">
        <v>5054</v>
      </c>
      <c r="J352">
        <v>1</v>
      </c>
      <c r="K352">
        <v>13664</v>
      </c>
      <c r="L352">
        <v>0</v>
      </c>
      <c r="M352">
        <v>0</v>
      </c>
      <c r="N352">
        <v>200000</v>
      </c>
      <c r="O352">
        <v>0</v>
      </c>
      <c r="P352">
        <v>5090000</v>
      </c>
      <c r="Q352">
        <v>358</v>
      </c>
      <c r="R352" t="b">
        <v>0</v>
      </c>
      <c r="S352">
        <v>0</v>
      </c>
    </row>
    <row r="353" spans="1:19">
      <c r="A353">
        <v>11100501</v>
      </c>
      <c r="B353" s="12"/>
      <c r="C353" s="12" t="s">
        <v>4797</v>
      </c>
      <c r="D353" s="12" t="s">
        <v>5052</v>
      </c>
      <c r="E353" t="b">
        <v>0</v>
      </c>
      <c r="F353">
        <v>0</v>
      </c>
      <c r="G353">
        <v>3401</v>
      </c>
      <c r="H353">
        <v>43936</v>
      </c>
      <c r="I353" s="12" t="s">
        <v>5055</v>
      </c>
      <c r="J353">
        <v>1</v>
      </c>
      <c r="K353">
        <v>13708</v>
      </c>
      <c r="L353">
        <v>0</v>
      </c>
      <c r="M353">
        <v>0</v>
      </c>
      <c r="N353">
        <v>200000</v>
      </c>
      <c r="O353">
        <v>0</v>
      </c>
      <c r="P353">
        <v>5290000</v>
      </c>
      <c r="Q353">
        <v>359</v>
      </c>
      <c r="R353" t="b">
        <v>0</v>
      </c>
      <c r="S353">
        <v>0</v>
      </c>
    </row>
    <row r="354" spans="1:19">
      <c r="A354">
        <v>11100501</v>
      </c>
      <c r="B354" s="12"/>
      <c r="C354" s="12" t="s">
        <v>4797</v>
      </c>
      <c r="D354" s="12" t="s">
        <v>5052</v>
      </c>
      <c r="E354" t="b">
        <v>0</v>
      </c>
      <c r="F354">
        <v>0</v>
      </c>
      <c r="G354">
        <v>3401</v>
      </c>
      <c r="H354">
        <v>43957</v>
      </c>
      <c r="I354" s="12" t="s">
        <v>5056</v>
      </c>
      <c r="J354">
        <v>1</v>
      </c>
      <c r="K354">
        <v>13745</v>
      </c>
      <c r="L354">
        <v>0</v>
      </c>
      <c r="M354">
        <v>0</v>
      </c>
      <c r="N354">
        <v>200000</v>
      </c>
      <c r="O354">
        <v>0</v>
      </c>
      <c r="P354">
        <v>5490000</v>
      </c>
      <c r="Q354">
        <v>360</v>
      </c>
      <c r="R354" t="b">
        <v>0</v>
      </c>
      <c r="S354">
        <v>0</v>
      </c>
    </row>
    <row r="355" spans="1:19">
      <c r="A355">
        <v>11100501</v>
      </c>
      <c r="B355" s="12"/>
      <c r="C355" s="12" t="s">
        <v>4797</v>
      </c>
      <c r="D355" s="12" t="s">
        <v>5052</v>
      </c>
      <c r="E355" t="b">
        <v>0</v>
      </c>
      <c r="F355">
        <v>0</v>
      </c>
      <c r="G355">
        <v>3401</v>
      </c>
      <c r="H355">
        <v>43983</v>
      </c>
      <c r="I355" s="12" t="s">
        <v>5057</v>
      </c>
      <c r="J355">
        <v>1</v>
      </c>
      <c r="K355">
        <v>13809</v>
      </c>
      <c r="L355">
        <v>0</v>
      </c>
      <c r="M355">
        <v>0</v>
      </c>
      <c r="N355">
        <v>200000</v>
      </c>
      <c r="O355">
        <v>0</v>
      </c>
      <c r="P355">
        <v>5690000</v>
      </c>
      <c r="Q355">
        <v>361</v>
      </c>
      <c r="R355" t="b">
        <v>0</v>
      </c>
      <c r="S355">
        <v>0</v>
      </c>
    </row>
    <row r="356" spans="1:19">
      <c r="A356">
        <v>11100501</v>
      </c>
      <c r="B356" s="12"/>
      <c r="C356" s="12" t="s">
        <v>4797</v>
      </c>
      <c r="D356" s="12" t="s">
        <v>5052</v>
      </c>
      <c r="E356" t="b">
        <v>0</v>
      </c>
      <c r="F356">
        <v>0</v>
      </c>
      <c r="G356">
        <v>3401</v>
      </c>
      <c r="H356">
        <v>44018</v>
      </c>
      <c r="I356" s="12" t="s">
        <v>5053</v>
      </c>
      <c r="J356">
        <v>1</v>
      </c>
      <c r="K356">
        <v>13887</v>
      </c>
      <c r="L356">
        <v>0</v>
      </c>
      <c r="M356">
        <v>0</v>
      </c>
      <c r="N356">
        <v>200000</v>
      </c>
      <c r="O356">
        <v>0</v>
      </c>
      <c r="P356">
        <v>5890000</v>
      </c>
      <c r="Q356">
        <v>362</v>
      </c>
      <c r="R356" t="b">
        <v>0</v>
      </c>
      <c r="S356">
        <v>0</v>
      </c>
    </row>
    <row r="357" spans="1:19">
      <c r="A357">
        <v>11100501</v>
      </c>
      <c r="B357" s="12"/>
      <c r="C357" s="12" t="s">
        <v>4797</v>
      </c>
      <c r="D357" s="12" t="s">
        <v>5052</v>
      </c>
      <c r="E357" t="b">
        <v>0</v>
      </c>
      <c r="F357">
        <v>0</v>
      </c>
      <c r="G357">
        <v>3401</v>
      </c>
      <c r="H357">
        <v>44047</v>
      </c>
      <c r="I357" s="12" t="s">
        <v>5053</v>
      </c>
      <c r="J357">
        <v>1</v>
      </c>
      <c r="K357">
        <v>13958</v>
      </c>
      <c r="L357">
        <v>0</v>
      </c>
      <c r="M357">
        <v>0</v>
      </c>
      <c r="N357">
        <v>200000</v>
      </c>
      <c r="O357">
        <v>0</v>
      </c>
      <c r="P357">
        <v>6090000</v>
      </c>
      <c r="Q357">
        <v>363</v>
      </c>
      <c r="R357" t="b">
        <v>0</v>
      </c>
      <c r="S357">
        <v>0</v>
      </c>
    </row>
    <row r="358" spans="1:19">
      <c r="A358">
        <v>11100501</v>
      </c>
      <c r="B358" s="12"/>
      <c r="C358" s="12" t="s">
        <v>4797</v>
      </c>
      <c r="D358" s="12" t="s">
        <v>5052</v>
      </c>
      <c r="E358" t="b">
        <v>0</v>
      </c>
      <c r="F358">
        <v>0</v>
      </c>
      <c r="G358">
        <v>3401</v>
      </c>
      <c r="H358">
        <v>44078</v>
      </c>
      <c r="I358" s="12" t="s">
        <v>5058</v>
      </c>
      <c r="J358">
        <v>1</v>
      </c>
      <c r="K358">
        <v>14036</v>
      </c>
      <c r="L358">
        <v>0</v>
      </c>
      <c r="M358">
        <v>0</v>
      </c>
      <c r="N358">
        <v>200000</v>
      </c>
      <c r="O358">
        <v>0</v>
      </c>
      <c r="P358">
        <v>6290000</v>
      </c>
      <c r="Q358">
        <v>364</v>
      </c>
      <c r="R358" t="b">
        <v>0</v>
      </c>
      <c r="S358">
        <v>0</v>
      </c>
    </row>
    <row r="359" spans="1:19">
      <c r="A359">
        <v>11100501</v>
      </c>
      <c r="B359" s="12"/>
      <c r="C359" s="12" t="s">
        <v>4797</v>
      </c>
      <c r="D359" s="12" t="s">
        <v>5052</v>
      </c>
      <c r="E359" t="b">
        <v>0</v>
      </c>
      <c r="F359">
        <v>0</v>
      </c>
      <c r="G359">
        <v>3401</v>
      </c>
      <c r="H359">
        <v>44111</v>
      </c>
      <c r="I359" s="12" t="s">
        <v>5059</v>
      </c>
      <c r="J359">
        <v>1</v>
      </c>
      <c r="K359">
        <v>14117</v>
      </c>
      <c r="L359">
        <v>0</v>
      </c>
      <c r="M359">
        <v>0</v>
      </c>
      <c r="N359">
        <v>200000</v>
      </c>
      <c r="O359">
        <v>0</v>
      </c>
      <c r="P359">
        <v>6490000</v>
      </c>
      <c r="Q359">
        <v>365</v>
      </c>
      <c r="R359" t="b">
        <v>0</v>
      </c>
      <c r="S359">
        <v>0</v>
      </c>
    </row>
    <row r="360" spans="1:19">
      <c r="A360">
        <v>11100501</v>
      </c>
      <c r="B360" s="12"/>
      <c r="C360" s="12" t="s">
        <v>4797</v>
      </c>
      <c r="D360" s="12" t="s">
        <v>5052</v>
      </c>
      <c r="E360" t="b">
        <v>0</v>
      </c>
      <c r="F360">
        <v>0</v>
      </c>
      <c r="G360">
        <v>3401</v>
      </c>
      <c r="H360">
        <v>44147</v>
      </c>
      <c r="I360" s="12" t="s">
        <v>5060</v>
      </c>
      <c r="J360">
        <v>1</v>
      </c>
      <c r="K360">
        <v>14205</v>
      </c>
      <c r="L360">
        <v>0</v>
      </c>
      <c r="M360">
        <v>0</v>
      </c>
      <c r="N360">
        <v>200000</v>
      </c>
      <c r="O360">
        <v>0</v>
      </c>
      <c r="P360">
        <v>6690000</v>
      </c>
      <c r="Q360">
        <v>366</v>
      </c>
      <c r="R360" t="b">
        <v>0</v>
      </c>
      <c r="S360">
        <v>0</v>
      </c>
    </row>
    <row r="361" spans="1:19">
      <c r="A361">
        <v>11100501</v>
      </c>
      <c r="B361" s="12"/>
      <c r="C361" s="12" t="s">
        <v>4797</v>
      </c>
      <c r="D361" s="12" t="s">
        <v>5052</v>
      </c>
      <c r="E361" t="b">
        <v>0</v>
      </c>
      <c r="F361">
        <v>0</v>
      </c>
      <c r="G361">
        <v>3401</v>
      </c>
      <c r="H361">
        <v>44172</v>
      </c>
      <c r="I361" s="12" t="s">
        <v>5061</v>
      </c>
      <c r="J361">
        <v>1</v>
      </c>
      <c r="K361">
        <v>14258</v>
      </c>
      <c r="L361">
        <v>0</v>
      </c>
      <c r="M361">
        <v>0</v>
      </c>
      <c r="N361">
        <v>200000</v>
      </c>
      <c r="O361">
        <v>0</v>
      </c>
      <c r="P361">
        <v>6890000</v>
      </c>
      <c r="Q361">
        <v>367</v>
      </c>
      <c r="R361" t="b">
        <v>0</v>
      </c>
      <c r="S361">
        <v>0</v>
      </c>
    </row>
    <row r="362" spans="1:19">
      <c r="A362">
        <v>11100501</v>
      </c>
      <c r="B362" s="12" t="s">
        <v>322</v>
      </c>
      <c r="C362" s="12" t="s">
        <v>4797</v>
      </c>
      <c r="D362" s="12" t="s">
        <v>322</v>
      </c>
      <c r="E362" t="b">
        <v>0</v>
      </c>
      <c r="F362">
        <v>0</v>
      </c>
      <c r="G362">
        <v>3401</v>
      </c>
      <c r="H362" t="s">
        <v>21</v>
      </c>
      <c r="I362" s="12"/>
      <c r="K362">
        <v>0</v>
      </c>
      <c r="L362">
        <v>0</v>
      </c>
      <c r="M362">
        <v>0</v>
      </c>
      <c r="N362">
        <v>2200000</v>
      </c>
      <c r="O362">
        <v>0</v>
      </c>
      <c r="P362">
        <v>6890000</v>
      </c>
      <c r="Q362">
        <v>368</v>
      </c>
      <c r="R362" t="b">
        <v>0</v>
      </c>
      <c r="S362">
        <v>0</v>
      </c>
    </row>
    <row r="363" spans="1:19">
      <c r="A363">
        <v>11100501</v>
      </c>
      <c r="B363" s="12" t="s">
        <v>5062</v>
      </c>
      <c r="C363" s="12" t="s">
        <v>4797</v>
      </c>
      <c r="D363" s="12" t="s">
        <v>5062</v>
      </c>
      <c r="E363" t="b">
        <v>0</v>
      </c>
      <c r="F363">
        <v>5322745</v>
      </c>
      <c r="G363">
        <v>3402</v>
      </c>
      <c r="H363" t="s">
        <v>21</v>
      </c>
      <c r="I363" s="12"/>
      <c r="K363">
        <v>0</v>
      </c>
      <c r="L363">
        <v>2676008</v>
      </c>
      <c r="M363">
        <v>0</v>
      </c>
      <c r="N363">
        <v>0</v>
      </c>
      <c r="O363">
        <v>0</v>
      </c>
      <c r="P363">
        <v>5322745</v>
      </c>
      <c r="Q363">
        <v>369</v>
      </c>
      <c r="R363" t="b">
        <v>0</v>
      </c>
      <c r="S363">
        <v>0</v>
      </c>
    </row>
    <row r="364" spans="1:19">
      <c r="A364">
        <v>11100501</v>
      </c>
      <c r="B364" s="12"/>
      <c r="C364" s="12" t="s">
        <v>4797</v>
      </c>
      <c r="D364" s="12" t="s">
        <v>5062</v>
      </c>
      <c r="E364" t="b">
        <v>0</v>
      </c>
      <c r="F364">
        <v>0</v>
      </c>
      <c r="G364">
        <v>3402</v>
      </c>
      <c r="H364">
        <v>43861</v>
      </c>
      <c r="I364" s="12" t="s">
        <v>5063</v>
      </c>
      <c r="J364">
        <v>1</v>
      </c>
      <c r="K364">
        <v>13532</v>
      </c>
      <c r="L364">
        <v>0</v>
      </c>
      <c r="M364">
        <v>0</v>
      </c>
      <c r="N364">
        <v>224000</v>
      </c>
      <c r="O364">
        <v>0</v>
      </c>
      <c r="P364">
        <v>5546745</v>
      </c>
      <c r="Q364">
        <v>370</v>
      </c>
      <c r="R364" t="b">
        <v>0</v>
      </c>
      <c r="S364">
        <v>0</v>
      </c>
    </row>
    <row r="365" spans="1:19">
      <c r="A365">
        <v>11100501</v>
      </c>
      <c r="B365" s="12"/>
      <c r="C365" s="12" t="s">
        <v>4797</v>
      </c>
      <c r="D365" s="12" t="s">
        <v>5062</v>
      </c>
      <c r="E365" t="b">
        <v>0</v>
      </c>
      <c r="F365">
        <v>0</v>
      </c>
      <c r="G365">
        <v>3402</v>
      </c>
      <c r="H365">
        <v>43875</v>
      </c>
      <c r="I365" s="12" t="s">
        <v>5063</v>
      </c>
      <c r="J365">
        <v>1</v>
      </c>
      <c r="K365">
        <v>13592</v>
      </c>
      <c r="L365">
        <v>0</v>
      </c>
      <c r="M365">
        <v>0</v>
      </c>
      <c r="N365">
        <v>231000</v>
      </c>
      <c r="O365">
        <v>0</v>
      </c>
      <c r="P365">
        <v>5777745</v>
      </c>
      <c r="Q365">
        <v>371</v>
      </c>
      <c r="R365" t="b">
        <v>0</v>
      </c>
      <c r="S365">
        <v>0</v>
      </c>
    </row>
    <row r="366" spans="1:19">
      <c r="A366">
        <v>11100501</v>
      </c>
      <c r="B366" s="12"/>
      <c r="C366" s="12" t="s">
        <v>4797</v>
      </c>
      <c r="D366" s="12" t="s">
        <v>5062</v>
      </c>
      <c r="E366" t="b">
        <v>0</v>
      </c>
      <c r="F366">
        <v>0</v>
      </c>
      <c r="G366">
        <v>3402</v>
      </c>
      <c r="H366">
        <v>43906</v>
      </c>
      <c r="I366" s="12" t="s">
        <v>5064</v>
      </c>
      <c r="J366">
        <v>1</v>
      </c>
      <c r="K366">
        <v>13665</v>
      </c>
      <c r="L366">
        <v>0</v>
      </c>
      <c r="M366">
        <v>0</v>
      </c>
      <c r="N366">
        <v>222000</v>
      </c>
      <c r="O366">
        <v>0</v>
      </c>
      <c r="P366">
        <v>5999745</v>
      </c>
      <c r="Q366">
        <v>372</v>
      </c>
      <c r="R366" t="b">
        <v>0</v>
      </c>
      <c r="S366">
        <v>0</v>
      </c>
    </row>
    <row r="367" spans="1:19">
      <c r="A367">
        <v>11100501</v>
      </c>
      <c r="B367" s="12"/>
      <c r="C367" s="12" t="s">
        <v>4797</v>
      </c>
      <c r="D367" s="12" t="s">
        <v>5062</v>
      </c>
      <c r="E367" t="b">
        <v>0</v>
      </c>
      <c r="F367">
        <v>0</v>
      </c>
      <c r="G367">
        <v>3402</v>
      </c>
      <c r="H367">
        <v>43936</v>
      </c>
      <c r="I367" s="12" t="s">
        <v>5065</v>
      </c>
      <c r="J367">
        <v>1</v>
      </c>
      <c r="K367">
        <v>13730</v>
      </c>
      <c r="L367">
        <v>0</v>
      </c>
      <c r="M367">
        <v>0</v>
      </c>
      <c r="N367">
        <v>223001</v>
      </c>
      <c r="O367">
        <v>0</v>
      </c>
      <c r="P367">
        <v>6222746</v>
      </c>
      <c r="Q367">
        <v>373</v>
      </c>
      <c r="R367" t="b">
        <v>0</v>
      </c>
      <c r="S367">
        <v>0</v>
      </c>
    </row>
    <row r="368" spans="1:19">
      <c r="A368">
        <v>11100501</v>
      </c>
      <c r="B368" s="12"/>
      <c r="C368" s="12" t="s">
        <v>4797</v>
      </c>
      <c r="D368" s="12" t="s">
        <v>5062</v>
      </c>
      <c r="E368" t="b">
        <v>0</v>
      </c>
      <c r="F368">
        <v>0</v>
      </c>
      <c r="G368">
        <v>3402</v>
      </c>
      <c r="H368">
        <v>43957</v>
      </c>
      <c r="I368" s="12" t="s">
        <v>5066</v>
      </c>
      <c r="J368">
        <v>1</v>
      </c>
      <c r="K368">
        <v>13791</v>
      </c>
      <c r="L368">
        <v>0</v>
      </c>
      <c r="M368">
        <v>0</v>
      </c>
      <c r="N368">
        <v>222001</v>
      </c>
      <c r="O368">
        <v>0</v>
      </c>
      <c r="P368">
        <v>6444747</v>
      </c>
      <c r="Q368">
        <v>374</v>
      </c>
      <c r="R368" t="b">
        <v>0</v>
      </c>
      <c r="S368">
        <v>0</v>
      </c>
    </row>
    <row r="369" spans="1:19">
      <c r="A369">
        <v>11100501</v>
      </c>
      <c r="B369" s="12"/>
      <c r="C369" s="12" t="s">
        <v>4797</v>
      </c>
      <c r="D369" s="12" t="s">
        <v>5062</v>
      </c>
      <c r="E369" t="b">
        <v>0</v>
      </c>
      <c r="F369">
        <v>0</v>
      </c>
      <c r="G369">
        <v>3402</v>
      </c>
      <c r="H369">
        <v>43992</v>
      </c>
      <c r="I369" s="12" t="s">
        <v>5067</v>
      </c>
      <c r="J369">
        <v>1</v>
      </c>
      <c r="K369">
        <v>13860</v>
      </c>
      <c r="L369">
        <v>0</v>
      </c>
      <c r="M369">
        <v>0</v>
      </c>
      <c r="N369">
        <v>222000</v>
      </c>
      <c r="O369">
        <v>0</v>
      </c>
      <c r="P369">
        <v>6666747</v>
      </c>
      <c r="Q369">
        <v>375</v>
      </c>
      <c r="R369" t="b">
        <v>0</v>
      </c>
      <c r="S369">
        <v>0</v>
      </c>
    </row>
    <row r="370" spans="1:19">
      <c r="A370">
        <v>11100501</v>
      </c>
      <c r="B370" s="12"/>
      <c r="C370" s="12" t="s">
        <v>4797</v>
      </c>
      <c r="D370" s="12" t="s">
        <v>5062</v>
      </c>
      <c r="E370" t="b">
        <v>0</v>
      </c>
      <c r="F370">
        <v>0</v>
      </c>
      <c r="G370">
        <v>3402</v>
      </c>
      <c r="H370">
        <v>44027</v>
      </c>
      <c r="I370" s="12" t="s">
        <v>5063</v>
      </c>
      <c r="J370">
        <v>1</v>
      </c>
      <c r="K370">
        <v>13933</v>
      </c>
      <c r="L370">
        <v>0</v>
      </c>
      <c r="M370">
        <v>0</v>
      </c>
      <c r="N370">
        <v>222001</v>
      </c>
      <c r="O370">
        <v>0</v>
      </c>
      <c r="P370">
        <v>6888748</v>
      </c>
      <c r="Q370">
        <v>376</v>
      </c>
      <c r="R370" t="b">
        <v>0</v>
      </c>
      <c r="S370">
        <v>0</v>
      </c>
    </row>
    <row r="371" spans="1:19">
      <c r="A371">
        <v>11100501</v>
      </c>
      <c r="B371" s="12"/>
      <c r="C371" s="12" t="s">
        <v>4797</v>
      </c>
      <c r="D371" s="12" t="s">
        <v>5062</v>
      </c>
      <c r="E371" t="b">
        <v>0</v>
      </c>
      <c r="F371">
        <v>0</v>
      </c>
      <c r="G371">
        <v>3402</v>
      </c>
      <c r="H371">
        <v>44061</v>
      </c>
      <c r="I371" s="12" t="s">
        <v>5063</v>
      </c>
      <c r="J371">
        <v>1</v>
      </c>
      <c r="K371">
        <v>14014</v>
      </c>
      <c r="L371">
        <v>0</v>
      </c>
      <c r="M371">
        <v>0</v>
      </c>
      <c r="N371">
        <v>222001</v>
      </c>
      <c r="O371">
        <v>0</v>
      </c>
      <c r="P371">
        <v>7110749</v>
      </c>
      <c r="Q371">
        <v>377</v>
      </c>
      <c r="R371" t="b">
        <v>0</v>
      </c>
      <c r="S371">
        <v>0</v>
      </c>
    </row>
    <row r="372" spans="1:19">
      <c r="A372">
        <v>11100501</v>
      </c>
      <c r="B372" s="12"/>
      <c r="C372" s="12" t="s">
        <v>4797</v>
      </c>
      <c r="D372" s="12" t="s">
        <v>5062</v>
      </c>
      <c r="E372" t="b">
        <v>0</v>
      </c>
      <c r="F372">
        <v>0</v>
      </c>
      <c r="G372">
        <v>3402</v>
      </c>
      <c r="H372">
        <v>44088</v>
      </c>
      <c r="I372" s="12" t="s">
        <v>5068</v>
      </c>
      <c r="J372">
        <v>1</v>
      </c>
      <c r="K372">
        <v>14081</v>
      </c>
      <c r="L372">
        <v>0</v>
      </c>
      <c r="M372">
        <v>0</v>
      </c>
      <c r="N372">
        <v>222001</v>
      </c>
      <c r="O372">
        <v>0</v>
      </c>
      <c r="P372">
        <v>7332750</v>
      </c>
      <c r="Q372">
        <v>378</v>
      </c>
      <c r="R372" t="b">
        <v>0</v>
      </c>
      <c r="S372">
        <v>0</v>
      </c>
    </row>
    <row r="373" spans="1:19">
      <c r="A373">
        <v>11100501</v>
      </c>
      <c r="B373" s="12"/>
      <c r="C373" s="12" t="s">
        <v>4797</v>
      </c>
      <c r="D373" s="12" t="s">
        <v>5062</v>
      </c>
      <c r="E373" t="b">
        <v>0</v>
      </c>
      <c r="F373">
        <v>0</v>
      </c>
      <c r="G373">
        <v>3402</v>
      </c>
      <c r="H373">
        <v>44117</v>
      </c>
      <c r="I373" s="12" t="s">
        <v>5069</v>
      </c>
      <c r="J373">
        <v>1</v>
      </c>
      <c r="K373">
        <v>14167</v>
      </c>
      <c r="L373">
        <v>0</v>
      </c>
      <c r="M373">
        <v>0</v>
      </c>
      <c r="N373">
        <v>222001</v>
      </c>
      <c r="O373">
        <v>0</v>
      </c>
      <c r="P373">
        <v>7554751</v>
      </c>
      <c r="Q373">
        <v>379</v>
      </c>
      <c r="R373" t="b">
        <v>0</v>
      </c>
      <c r="S373">
        <v>0</v>
      </c>
    </row>
    <row r="374" spans="1:19">
      <c r="A374">
        <v>11100501</v>
      </c>
      <c r="B374" s="12"/>
      <c r="C374" s="12" t="s">
        <v>4797</v>
      </c>
      <c r="D374" s="12" t="s">
        <v>5062</v>
      </c>
      <c r="E374" t="b">
        <v>0</v>
      </c>
      <c r="F374">
        <v>0</v>
      </c>
      <c r="G374">
        <v>3402</v>
      </c>
      <c r="H374">
        <v>44148</v>
      </c>
      <c r="I374" s="12" t="s">
        <v>5070</v>
      </c>
      <c r="J374">
        <v>1</v>
      </c>
      <c r="K374">
        <v>14221</v>
      </c>
      <c r="L374">
        <v>0</v>
      </c>
      <c r="M374">
        <v>0</v>
      </c>
      <c r="N374">
        <v>222001</v>
      </c>
      <c r="O374">
        <v>0</v>
      </c>
      <c r="P374">
        <v>7776752</v>
      </c>
      <c r="Q374">
        <v>380</v>
      </c>
      <c r="R374" t="b">
        <v>0</v>
      </c>
      <c r="S374">
        <v>0</v>
      </c>
    </row>
    <row r="375" spans="1:19">
      <c r="A375">
        <v>11100501</v>
      </c>
      <c r="B375" s="12"/>
      <c r="C375" s="12" t="s">
        <v>4797</v>
      </c>
      <c r="D375" s="12" t="s">
        <v>5062</v>
      </c>
      <c r="E375" t="b">
        <v>0</v>
      </c>
      <c r="F375">
        <v>0</v>
      </c>
      <c r="G375">
        <v>3402</v>
      </c>
      <c r="H375">
        <v>44179</v>
      </c>
      <c r="I375" s="12" t="s">
        <v>5071</v>
      </c>
      <c r="J375">
        <v>1</v>
      </c>
      <c r="K375">
        <v>14300</v>
      </c>
      <c r="L375">
        <v>0</v>
      </c>
      <c r="M375">
        <v>0</v>
      </c>
      <c r="N375">
        <v>222001</v>
      </c>
      <c r="O375">
        <v>0</v>
      </c>
      <c r="P375">
        <v>7998753</v>
      </c>
      <c r="Q375">
        <v>381</v>
      </c>
      <c r="R375" t="b">
        <v>0</v>
      </c>
      <c r="S375">
        <v>0</v>
      </c>
    </row>
    <row r="376" spans="1:19">
      <c r="A376">
        <v>11100501</v>
      </c>
      <c r="B376" s="12" t="s">
        <v>333</v>
      </c>
      <c r="C376" s="12" t="s">
        <v>4797</v>
      </c>
      <c r="D376" s="12" t="s">
        <v>333</v>
      </c>
      <c r="E376" t="b">
        <v>0</v>
      </c>
      <c r="F376">
        <v>0</v>
      </c>
      <c r="G376">
        <v>3402</v>
      </c>
      <c r="H376" t="s">
        <v>21</v>
      </c>
      <c r="I376" s="12"/>
      <c r="K376">
        <v>0</v>
      </c>
      <c r="L376">
        <v>0</v>
      </c>
      <c r="M376">
        <v>0</v>
      </c>
      <c r="N376">
        <v>2676008</v>
      </c>
      <c r="O376">
        <v>0</v>
      </c>
      <c r="P376">
        <v>7998753</v>
      </c>
      <c r="Q376">
        <v>382</v>
      </c>
      <c r="R376" t="b">
        <v>0</v>
      </c>
      <c r="S376">
        <v>0</v>
      </c>
    </row>
    <row r="377" spans="1:19">
      <c r="A377">
        <v>11100501</v>
      </c>
      <c r="B377" s="12" t="s">
        <v>5072</v>
      </c>
      <c r="C377" s="12" t="s">
        <v>4797</v>
      </c>
      <c r="D377" s="12" t="s">
        <v>5072</v>
      </c>
      <c r="E377" t="b">
        <v>0</v>
      </c>
      <c r="F377">
        <v>4489800</v>
      </c>
      <c r="G377">
        <v>3501</v>
      </c>
      <c r="H377" t="s">
        <v>21</v>
      </c>
      <c r="I377" s="12"/>
      <c r="K377">
        <v>0</v>
      </c>
      <c r="L377">
        <v>2400000</v>
      </c>
      <c r="M377">
        <v>0</v>
      </c>
      <c r="N377">
        <v>0</v>
      </c>
      <c r="O377">
        <v>0</v>
      </c>
      <c r="P377">
        <v>4489800</v>
      </c>
      <c r="Q377">
        <v>383</v>
      </c>
      <c r="R377" t="b">
        <v>0</v>
      </c>
      <c r="S377">
        <v>0</v>
      </c>
    </row>
    <row r="378" spans="1:19">
      <c r="A378">
        <v>11100501</v>
      </c>
      <c r="B378" s="12"/>
      <c r="C378" s="12" t="s">
        <v>4797</v>
      </c>
      <c r="D378" s="12" t="s">
        <v>5072</v>
      </c>
      <c r="E378" t="b">
        <v>0</v>
      </c>
      <c r="F378">
        <v>0</v>
      </c>
      <c r="G378">
        <v>3501</v>
      </c>
      <c r="H378">
        <v>43839</v>
      </c>
      <c r="I378" s="12" t="s">
        <v>5073</v>
      </c>
      <c r="J378">
        <v>1</v>
      </c>
      <c r="K378">
        <v>13485</v>
      </c>
      <c r="L378">
        <v>0</v>
      </c>
      <c r="M378">
        <v>0</v>
      </c>
      <c r="N378">
        <v>200000</v>
      </c>
      <c r="O378">
        <v>0</v>
      </c>
      <c r="P378">
        <v>4689800</v>
      </c>
      <c r="Q378">
        <v>384</v>
      </c>
      <c r="R378" t="b">
        <v>0</v>
      </c>
      <c r="S378">
        <v>0</v>
      </c>
    </row>
    <row r="379" spans="1:19">
      <c r="A379">
        <v>11100501</v>
      </c>
      <c r="B379" s="12"/>
      <c r="C379" s="12" t="s">
        <v>4797</v>
      </c>
      <c r="D379" s="12" t="s">
        <v>5072</v>
      </c>
      <c r="E379" t="b">
        <v>0</v>
      </c>
      <c r="F379">
        <v>0</v>
      </c>
      <c r="G379">
        <v>3501</v>
      </c>
      <c r="H379">
        <v>43873</v>
      </c>
      <c r="I379" s="12" t="s">
        <v>5073</v>
      </c>
      <c r="J379">
        <v>1</v>
      </c>
      <c r="K379">
        <v>13578</v>
      </c>
      <c r="L379">
        <v>0</v>
      </c>
      <c r="M379">
        <v>0</v>
      </c>
      <c r="N379">
        <v>200000</v>
      </c>
      <c r="O379">
        <v>0</v>
      </c>
      <c r="P379">
        <v>4889800</v>
      </c>
      <c r="Q379">
        <v>385</v>
      </c>
      <c r="R379" t="b">
        <v>0</v>
      </c>
      <c r="S379">
        <v>0</v>
      </c>
    </row>
    <row r="380" spans="1:19">
      <c r="A380">
        <v>11100501</v>
      </c>
      <c r="B380" s="12"/>
      <c r="C380" s="12" t="s">
        <v>4797</v>
      </c>
      <c r="D380" s="12" t="s">
        <v>5072</v>
      </c>
      <c r="E380" t="b">
        <v>0</v>
      </c>
      <c r="F380">
        <v>0</v>
      </c>
      <c r="G380">
        <v>3501</v>
      </c>
      <c r="H380">
        <v>43900</v>
      </c>
      <c r="I380" s="12" t="s">
        <v>5074</v>
      </c>
      <c r="J380">
        <v>1</v>
      </c>
      <c r="K380">
        <v>13643</v>
      </c>
      <c r="L380">
        <v>0</v>
      </c>
      <c r="M380">
        <v>0</v>
      </c>
      <c r="N380">
        <v>200000</v>
      </c>
      <c r="O380">
        <v>0</v>
      </c>
      <c r="P380">
        <v>5089800</v>
      </c>
      <c r="Q380">
        <v>386</v>
      </c>
      <c r="R380" t="b">
        <v>0</v>
      </c>
      <c r="S380">
        <v>0</v>
      </c>
    </row>
    <row r="381" spans="1:19">
      <c r="A381">
        <v>11100501</v>
      </c>
      <c r="B381" s="12"/>
      <c r="C381" s="12" t="s">
        <v>4797</v>
      </c>
      <c r="D381" s="12" t="s">
        <v>5072</v>
      </c>
      <c r="E381" t="b">
        <v>0</v>
      </c>
      <c r="F381">
        <v>0</v>
      </c>
      <c r="G381">
        <v>3501</v>
      </c>
      <c r="H381">
        <v>43938</v>
      </c>
      <c r="I381" s="12" t="s">
        <v>5075</v>
      </c>
      <c r="J381">
        <v>1</v>
      </c>
      <c r="K381">
        <v>13718</v>
      </c>
      <c r="L381">
        <v>0</v>
      </c>
      <c r="M381">
        <v>0</v>
      </c>
      <c r="N381">
        <v>200000</v>
      </c>
      <c r="O381">
        <v>0</v>
      </c>
      <c r="P381">
        <v>5289800</v>
      </c>
      <c r="Q381">
        <v>387</v>
      </c>
      <c r="R381" t="b">
        <v>0</v>
      </c>
      <c r="S381">
        <v>0</v>
      </c>
    </row>
    <row r="382" spans="1:19">
      <c r="A382">
        <v>11100501</v>
      </c>
      <c r="B382" s="12"/>
      <c r="C382" s="12" t="s">
        <v>4797</v>
      </c>
      <c r="D382" s="12" t="s">
        <v>5072</v>
      </c>
      <c r="E382" t="b">
        <v>0</v>
      </c>
      <c r="F382">
        <v>0</v>
      </c>
      <c r="G382">
        <v>3501</v>
      </c>
      <c r="H382">
        <v>43965</v>
      </c>
      <c r="I382" s="12" t="s">
        <v>5076</v>
      </c>
      <c r="J382">
        <v>1</v>
      </c>
      <c r="K382">
        <v>13773</v>
      </c>
      <c r="L382">
        <v>0</v>
      </c>
      <c r="M382">
        <v>0</v>
      </c>
      <c r="N382">
        <v>200000</v>
      </c>
      <c r="O382">
        <v>0</v>
      </c>
      <c r="P382">
        <v>5489800</v>
      </c>
      <c r="Q382">
        <v>388</v>
      </c>
      <c r="R382" t="b">
        <v>0</v>
      </c>
      <c r="S382">
        <v>0</v>
      </c>
    </row>
    <row r="383" spans="1:19">
      <c r="A383">
        <v>11100501</v>
      </c>
      <c r="B383" s="12"/>
      <c r="C383" s="12" t="s">
        <v>4797</v>
      </c>
      <c r="D383" s="12" t="s">
        <v>5072</v>
      </c>
      <c r="E383" t="b">
        <v>0</v>
      </c>
      <c r="F383">
        <v>0</v>
      </c>
      <c r="G383">
        <v>3501</v>
      </c>
      <c r="H383">
        <v>43992</v>
      </c>
      <c r="I383" s="12" t="s">
        <v>5077</v>
      </c>
      <c r="J383">
        <v>1</v>
      </c>
      <c r="K383">
        <v>13827</v>
      </c>
      <c r="L383">
        <v>0</v>
      </c>
      <c r="M383">
        <v>0</v>
      </c>
      <c r="N383">
        <v>200000</v>
      </c>
      <c r="O383">
        <v>0</v>
      </c>
      <c r="P383">
        <v>5689800</v>
      </c>
      <c r="Q383">
        <v>389</v>
      </c>
      <c r="R383" t="b">
        <v>0</v>
      </c>
      <c r="S383">
        <v>0</v>
      </c>
    </row>
    <row r="384" spans="1:19">
      <c r="A384">
        <v>11100501</v>
      </c>
      <c r="B384" s="12"/>
      <c r="C384" s="12" t="s">
        <v>4797</v>
      </c>
      <c r="D384" s="12" t="s">
        <v>5072</v>
      </c>
      <c r="E384" t="b">
        <v>0</v>
      </c>
      <c r="F384">
        <v>0</v>
      </c>
      <c r="G384">
        <v>3501</v>
      </c>
      <c r="H384">
        <v>44018</v>
      </c>
      <c r="I384" s="12" t="s">
        <v>5073</v>
      </c>
      <c r="J384">
        <v>1</v>
      </c>
      <c r="K384">
        <v>13889</v>
      </c>
      <c r="L384">
        <v>0</v>
      </c>
      <c r="M384">
        <v>0</v>
      </c>
      <c r="N384">
        <v>200000</v>
      </c>
      <c r="O384">
        <v>0</v>
      </c>
      <c r="P384">
        <v>5889800</v>
      </c>
      <c r="Q384">
        <v>390</v>
      </c>
      <c r="R384" t="b">
        <v>0</v>
      </c>
      <c r="S384">
        <v>0</v>
      </c>
    </row>
    <row r="385" spans="1:19">
      <c r="A385">
        <v>11100501</v>
      </c>
      <c r="B385" s="12"/>
      <c r="C385" s="12" t="s">
        <v>4797</v>
      </c>
      <c r="D385" s="12" t="s">
        <v>5072</v>
      </c>
      <c r="E385" t="b">
        <v>0</v>
      </c>
      <c r="F385">
        <v>0</v>
      </c>
      <c r="G385">
        <v>3501</v>
      </c>
      <c r="H385">
        <v>44053</v>
      </c>
      <c r="I385" s="12" t="s">
        <v>5073</v>
      </c>
      <c r="J385">
        <v>1</v>
      </c>
      <c r="K385">
        <v>13967</v>
      </c>
      <c r="L385">
        <v>0</v>
      </c>
      <c r="M385">
        <v>0</v>
      </c>
      <c r="N385">
        <v>200000</v>
      </c>
      <c r="O385">
        <v>0</v>
      </c>
      <c r="P385">
        <v>6089800</v>
      </c>
      <c r="Q385">
        <v>391</v>
      </c>
      <c r="R385" t="b">
        <v>0</v>
      </c>
      <c r="S385">
        <v>0</v>
      </c>
    </row>
    <row r="386" spans="1:19">
      <c r="A386">
        <v>11100501</v>
      </c>
      <c r="B386" s="12"/>
      <c r="C386" s="12" t="s">
        <v>4797</v>
      </c>
      <c r="D386" s="12" t="s">
        <v>5072</v>
      </c>
      <c r="E386" t="b">
        <v>0</v>
      </c>
      <c r="F386">
        <v>0</v>
      </c>
      <c r="G386">
        <v>3501</v>
      </c>
      <c r="H386">
        <v>44077</v>
      </c>
      <c r="I386" s="12" t="s">
        <v>5078</v>
      </c>
      <c r="J386">
        <v>1</v>
      </c>
      <c r="K386">
        <v>14032</v>
      </c>
      <c r="L386">
        <v>0</v>
      </c>
      <c r="M386">
        <v>0</v>
      </c>
      <c r="N386">
        <v>200000</v>
      </c>
      <c r="O386">
        <v>0</v>
      </c>
      <c r="P386">
        <v>6289800</v>
      </c>
      <c r="Q386">
        <v>392</v>
      </c>
      <c r="R386" t="b">
        <v>0</v>
      </c>
      <c r="S386">
        <v>0</v>
      </c>
    </row>
    <row r="387" spans="1:19">
      <c r="A387">
        <v>11100501</v>
      </c>
      <c r="B387" s="12"/>
      <c r="C387" s="12" t="s">
        <v>4797</v>
      </c>
      <c r="D387" s="12" t="s">
        <v>5072</v>
      </c>
      <c r="E387" t="b">
        <v>0</v>
      </c>
      <c r="F387">
        <v>0</v>
      </c>
      <c r="G387">
        <v>3501</v>
      </c>
      <c r="H387">
        <v>44106</v>
      </c>
      <c r="I387" s="12" t="s">
        <v>5079</v>
      </c>
      <c r="J387">
        <v>1</v>
      </c>
      <c r="K387">
        <v>14106</v>
      </c>
      <c r="L387">
        <v>0</v>
      </c>
      <c r="M387">
        <v>0</v>
      </c>
      <c r="N387">
        <v>200000</v>
      </c>
      <c r="O387">
        <v>0</v>
      </c>
      <c r="P387">
        <v>6489800</v>
      </c>
      <c r="Q387">
        <v>393</v>
      </c>
      <c r="R387" t="b">
        <v>0</v>
      </c>
      <c r="S387">
        <v>0</v>
      </c>
    </row>
    <row r="388" spans="1:19">
      <c r="A388">
        <v>11100501</v>
      </c>
      <c r="B388" s="12"/>
      <c r="C388" s="12" t="s">
        <v>4797</v>
      </c>
      <c r="D388" s="12" t="s">
        <v>5072</v>
      </c>
      <c r="E388" t="b">
        <v>0</v>
      </c>
      <c r="F388">
        <v>0</v>
      </c>
      <c r="G388">
        <v>3501</v>
      </c>
      <c r="H388">
        <v>44139</v>
      </c>
      <c r="I388" s="12" t="s">
        <v>5080</v>
      </c>
      <c r="J388">
        <v>1</v>
      </c>
      <c r="K388">
        <v>14173</v>
      </c>
      <c r="L388">
        <v>0</v>
      </c>
      <c r="M388">
        <v>0</v>
      </c>
      <c r="N388">
        <v>200000</v>
      </c>
      <c r="O388">
        <v>0</v>
      </c>
      <c r="P388">
        <v>6689800</v>
      </c>
      <c r="Q388">
        <v>394</v>
      </c>
      <c r="R388" t="b">
        <v>0</v>
      </c>
      <c r="S388">
        <v>0</v>
      </c>
    </row>
    <row r="389" spans="1:19">
      <c r="A389">
        <v>11100501</v>
      </c>
      <c r="B389" s="12"/>
      <c r="C389" s="12" t="s">
        <v>4797</v>
      </c>
      <c r="D389" s="12" t="s">
        <v>5072</v>
      </c>
      <c r="E389" t="b">
        <v>0</v>
      </c>
      <c r="F389">
        <v>0</v>
      </c>
      <c r="G389">
        <v>3501</v>
      </c>
      <c r="H389">
        <v>44169</v>
      </c>
      <c r="I389" s="12" t="s">
        <v>5081</v>
      </c>
      <c r="J389">
        <v>1</v>
      </c>
      <c r="K389">
        <v>14251</v>
      </c>
      <c r="L389">
        <v>0</v>
      </c>
      <c r="M389">
        <v>0</v>
      </c>
      <c r="N389">
        <v>200000</v>
      </c>
      <c r="O389">
        <v>0</v>
      </c>
      <c r="P389">
        <v>6889800</v>
      </c>
      <c r="Q389">
        <v>395</v>
      </c>
      <c r="R389" t="b">
        <v>0</v>
      </c>
      <c r="S389">
        <v>0</v>
      </c>
    </row>
    <row r="390" spans="1:19">
      <c r="A390">
        <v>11100501</v>
      </c>
      <c r="B390" s="12" t="s">
        <v>344</v>
      </c>
      <c r="C390" s="12" t="s">
        <v>4797</v>
      </c>
      <c r="D390" s="12" t="s">
        <v>344</v>
      </c>
      <c r="E390" t="b">
        <v>0</v>
      </c>
      <c r="F390">
        <v>0</v>
      </c>
      <c r="G390">
        <v>3501</v>
      </c>
      <c r="H390" t="s">
        <v>21</v>
      </c>
      <c r="I390" s="12"/>
      <c r="K390">
        <v>0</v>
      </c>
      <c r="L390">
        <v>0</v>
      </c>
      <c r="M390">
        <v>0</v>
      </c>
      <c r="N390">
        <v>2400000</v>
      </c>
      <c r="O390">
        <v>0</v>
      </c>
      <c r="P390">
        <v>6889800</v>
      </c>
      <c r="Q390">
        <v>396</v>
      </c>
      <c r="R390" t="b">
        <v>0</v>
      </c>
      <c r="S390">
        <v>0</v>
      </c>
    </row>
    <row r="391" spans="1:19">
      <c r="A391">
        <v>11100501</v>
      </c>
      <c r="B391" s="12" t="s">
        <v>5082</v>
      </c>
      <c r="C391" s="12" t="s">
        <v>4797</v>
      </c>
      <c r="D391" s="12" t="s">
        <v>5082</v>
      </c>
      <c r="E391" t="b">
        <v>0</v>
      </c>
      <c r="F391">
        <v>4497000</v>
      </c>
      <c r="G391">
        <v>3502</v>
      </c>
      <c r="H391" t="s">
        <v>21</v>
      </c>
      <c r="I391" s="12"/>
      <c r="K391">
        <v>0</v>
      </c>
      <c r="L391">
        <v>2355000</v>
      </c>
      <c r="M391">
        <v>0</v>
      </c>
      <c r="N391">
        <v>0</v>
      </c>
      <c r="O391">
        <v>0</v>
      </c>
      <c r="P391">
        <v>4497000</v>
      </c>
      <c r="Q391">
        <v>397</v>
      </c>
      <c r="R391" t="b">
        <v>0</v>
      </c>
      <c r="S391">
        <v>0</v>
      </c>
    </row>
    <row r="392" spans="1:19">
      <c r="A392">
        <v>11100501</v>
      </c>
      <c r="B392" s="12"/>
      <c r="C392" s="12" t="s">
        <v>4797</v>
      </c>
      <c r="D392" s="12" t="s">
        <v>5082</v>
      </c>
      <c r="E392" t="b">
        <v>0</v>
      </c>
      <c r="F392">
        <v>0</v>
      </c>
      <c r="G392">
        <v>3502</v>
      </c>
      <c r="H392">
        <v>43845</v>
      </c>
      <c r="I392" s="12" t="s">
        <v>5083</v>
      </c>
      <c r="J392">
        <v>1</v>
      </c>
      <c r="K392">
        <v>13520</v>
      </c>
      <c r="L392">
        <v>0</v>
      </c>
      <c r="M392">
        <v>0</v>
      </c>
      <c r="N392">
        <v>210000</v>
      </c>
      <c r="O392">
        <v>0</v>
      </c>
      <c r="P392">
        <v>4707000</v>
      </c>
      <c r="Q392">
        <v>398</v>
      </c>
      <c r="R392" t="b">
        <v>0</v>
      </c>
      <c r="S392">
        <v>0</v>
      </c>
    </row>
    <row r="393" spans="1:19">
      <c r="A393">
        <v>11100501</v>
      </c>
      <c r="B393" s="12"/>
      <c r="C393" s="12" t="s">
        <v>4797</v>
      </c>
      <c r="D393" s="12" t="s">
        <v>5082</v>
      </c>
      <c r="E393" t="b">
        <v>0</v>
      </c>
      <c r="F393">
        <v>0</v>
      </c>
      <c r="G393">
        <v>3502</v>
      </c>
      <c r="H393">
        <v>43871</v>
      </c>
      <c r="I393" s="12" t="s">
        <v>5083</v>
      </c>
      <c r="J393">
        <v>1</v>
      </c>
      <c r="K393">
        <v>13559</v>
      </c>
      <c r="L393">
        <v>0</v>
      </c>
      <c r="M393">
        <v>0</v>
      </c>
      <c r="N393">
        <v>170000</v>
      </c>
      <c r="O393">
        <v>0</v>
      </c>
      <c r="P393">
        <v>4877000</v>
      </c>
      <c r="Q393">
        <v>399</v>
      </c>
      <c r="R393" t="b">
        <v>0</v>
      </c>
      <c r="S393">
        <v>0</v>
      </c>
    </row>
    <row r="394" spans="1:19">
      <c r="A394">
        <v>11100501</v>
      </c>
      <c r="B394" s="12"/>
      <c r="C394" s="12" t="s">
        <v>4797</v>
      </c>
      <c r="D394" s="12" t="s">
        <v>5082</v>
      </c>
      <c r="E394" t="b">
        <v>0</v>
      </c>
      <c r="F394">
        <v>0</v>
      </c>
      <c r="G394">
        <v>3502</v>
      </c>
      <c r="H394">
        <v>43896</v>
      </c>
      <c r="I394" s="12" t="s">
        <v>5084</v>
      </c>
      <c r="J394">
        <v>1</v>
      </c>
      <c r="K394">
        <v>13621</v>
      </c>
      <c r="L394">
        <v>0</v>
      </c>
      <c r="M394">
        <v>0</v>
      </c>
      <c r="N394">
        <v>170000</v>
      </c>
      <c r="O394">
        <v>0</v>
      </c>
      <c r="P394">
        <v>5047000</v>
      </c>
      <c r="Q394">
        <v>400</v>
      </c>
      <c r="R394" t="b">
        <v>0</v>
      </c>
      <c r="S394">
        <v>0</v>
      </c>
    </row>
    <row r="395" spans="1:19">
      <c r="A395">
        <v>11100501</v>
      </c>
      <c r="B395" s="12"/>
      <c r="C395" s="12" t="s">
        <v>4797</v>
      </c>
      <c r="D395" s="12" t="s">
        <v>5082</v>
      </c>
      <c r="E395" t="b">
        <v>0</v>
      </c>
      <c r="F395">
        <v>0</v>
      </c>
      <c r="G395">
        <v>3502</v>
      </c>
      <c r="H395">
        <v>43949</v>
      </c>
      <c r="I395" s="12" t="s">
        <v>5085</v>
      </c>
      <c r="J395">
        <v>1</v>
      </c>
      <c r="K395">
        <v>13732</v>
      </c>
      <c r="L395">
        <v>0</v>
      </c>
      <c r="M395">
        <v>0</v>
      </c>
      <c r="N395">
        <v>215000</v>
      </c>
      <c r="O395">
        <v>0</v>
      </c>
      <c r="P395">
        <v>5262000</v>
      </c>
      <c r="Q395">
        <v>401</v>
      </c>
      <c r="R395" t="b">
        <v>0</v>
      </c>
      <c r="S395">
        <v>0</v>
      </c>
    </row>
    <row r="396" spans="1:19">
      <c r="A396">
        <v>11100501</v>
      </c>
      <c r="B396" s="12"/>
      <c r="C396" s="12" t="s">
        <v>4797</v>
      </c>
      <c r="D396" s="12" t="s">
        <v>5082</v>
      </c>
      <c r="E396" t="b">
        <v>0</v>
      </c>
      <c r="F396">
        <v>0</v>
      </c>
      <c r="G396">
        <v>3502</v>
      </c>
      <c r="H396">
        <v>43981</v>
      </c>
      <c r="I396" s="12" t="s">
        <v>5086</v>
      </c>
      <c r="J396">
        <v>1</v>
      </c>
      <c r="K396">
        <v>13799</v>
      </c>
      <c r="L396">
        <v>0</v>
      </c>
      <c r="M396">
        <v>0</v>
      </c>
      <c r="N396">
        <v>190000</v>
      </c>
      <c r="O396">
        <v>0</v>
      </c>
      <c r="P396">
        <v>5452000</v>
      </c>
      <c r="Q396">
        <v>402</v>
      </c>
      <c r="R396" t="b">
        <v>0</v>
      </c>
      <c r="S396">
        <v>0</v>
      </c>
    </row>
    <row r="397" spans="1:19">
      <c r="A397">
        <v>11100501</v>
      </c>
      <c r="B397" s="12"/>
      <c r="C397" s="12" t="s">
        <v>4797</v>
      </c>
      <c r="D397" s="12" t="s">
        <v>5082</v>
      </c>
      <c r="E397" t="b">
        <v>0</v>
      </c>
      <c r="F397">
        <v>0</v>
      </c>
      <c r="G397">
        <v>3502</v>
      </c>
      <c r="H397">
        <v>43994</v>
      </c>
      <c r="I397" s="12" t="s">
        <v>5087</v>
      </c>
      <c r="J397">
        <v>1</v>
      </c>
      <c r="K397">
        <v>13861</v>
      </c>
      <c r="L397">
        <v>0</v>
      </c>
      <c r="M397">
        <v>0</v>
      </c>
      <c r="N397">
        <v>190000</v>
      </c>
      <c r="O397">
        <v>0</v>
      </c>
      <c r="P397">
        <v>5642000</v>
      </c>
      <c r="Q397">
        <v>403</v>
      </c>
      <c r="R397" t="b">
        <v>0</v>
      </c>
      <c r="S397">
        <v>0</v>
      </c>
    </row>
    <row r="398" spans="1:19">
      <c r="A398">
        <v>11100501</v>
      </c>
      <c r="B398" s="12"/>
      <c r="C398" s="12" t="s">
        <v>4797</v>
      </c>
      <c r="D398" s="12" t="s">
        <v>5082</v>
      </c>
      <c r="E398" t="b">
        <v>0</v>
      </c>
      <c r="F398">
        <v>0</v>
      </c>
      <c r="G398">
        <v>3502</v>
      </c>
      <c r="H398">
        <v>44026</v>
      </c>
      <c r="I398" s="12" t="s">
        <v>5083</v>
      </c>
      <c r="J398">
        <v>1</v>
      </c>
      <c r="K398">
        <v>13952</v>
      </c>
      <c r="L398">
        <v>0</v>
      </c>
      <c r="M398">
        <v>0</v>
      </c>
      <c r="N398">
        <v>220000</v>
      </c>
      <c r="O398">
        <v>0</v>
      </c>
      <c r="P398">
        <v>5862000</v>
      </c>
      <c r="Q398">
        <v>404</v>
      </c>
      <c r="R398" t="b">
        <v>0</v>
      </c>
      <c r="S398">
        <v>0</v>
      </c>
    </row>
    <row r="399" spans="1:19">
      <c r="A399">
        <v>11100501</v>
      </c>
      <c r="B399" s="12"/>
      <c r="C399" s="12" t="s">
        <v>4797</v>
      </c>
      <c r="D399" s="12" t="s">
        <v>5082</v>
      </c>
      <c r="E399" t="b">
        <v>0</v>
      </c>
      <c r="F399">
        <v>0</v>
      </c>
      <c r="G399">
        <v>3502</v>
      </c>
      <c r="H399">
        <v>44055</v>
      </c>
      <c r="I399" s="12" t="s">
        <v>5083</v>
      </c>
      <c r="J399">
        <v>1</v>
      </c>
      <c r="K399">
        <v>14020</v>
      </c>
      <c r="L399">
        <v>0</v>
      </c>
      <c r="M399">
        <v>0</v>
      </c>
      <c r="N399">
        <v>200000</v>
      </c>
      <c r="O399">
        <v>0</v>
      </c>
      <c r="P399">
        <v>6062000</v>
      </c>
      <c r="Q399">
        <v>405</v>
      </c>
      <c r="R399" t="b">
        <v>0</v>
      </c>
      <c r="S399">
        <v>0</v>
      </c>
    </row>
    <row r="400" spans="1:19">
      <c r="A400">
        <v>11100501</v>
      </c>
      <c r="B400" s="12"/>
      <c r="C400" s="12" t="s">
        <v>4797</v>
      </c>
      <c r="D400" s="12" t="s">
        <v>5082</v>
      </c>
      <c r="E400" t="b">
        <v>0</v>
      </c>
      <c r="F400">
        <v>0</v>
      </c>
      <c r="G400">
        <v>3502</v>
      </c>
      <c r="H400">
        <v>44086</v>
      </c>
      <c r="I400" s="12" t="s">
        <v>5088</v>
      </c>
      <c r="J400">
        <v>1</v>
      </c>
      <c r="K400">
        <v>14079</v>
      </c>
      <c r="L400">
        <v>0</v>
      </c>
      <c r="M400">
        <v>0</v>
      </c>
      <c r="N400">
        <v>195000</v>
      </c>
      <c r="O400">
        <v>0</v>
      </c>
      <c r="P400">
        <v>6257000</v>
      </c>
      <c r="Q400">
        <v>406</v>
      </c>
      <c r="R400" t="b">
        <v>0</v>
      </c>
      <c r="S400">
        <v>0</v>
      </c>
    </row>
    <row r="401" spans="1:19">
      <c r="A401">
        <v>11100501</v>
      </c>
      <c r="B401" s="12"/>
      <c r="C401" s="12" t="s">
        <v>4797</v>
      </c>
      <c r="D401" s="12" t="s">
        <v>5082</v>
      </c>
      <c r="E401" t="b">
        <v>0</v>
      </c>
      <c r="F401">
        <v>0</v>
      </c>
      <c r="G401">
        <v>3502</v>
      </c>
      <c r="H401">
        <v>44118</v>
      </c>
      <c r="I401" s="12" t="s">
        <v>5089</v>
      </c>
      <c r="J401">
        <v>1</v>
      </c>
      <c r="K401">
        <v>14154</v>
      </c>
      <c r="L401">
        <v>0</v>
      </c>
      <c r="M401">
        <v>0</v>
      </c>
      <c r="N401">
        <v>200000</v>
      </c>
      <c r="O401">
        <v>0</v>
      </c>
      <c r="P401">
        <v>6457000</v>
      </c>
      <c r="Q401">
        <v>407</v>
      </c>
      <c r="R401" t="b">
        <v>0</v>
      </c>
      <c r="S401">
        <v>0</v>
      </c>
    </row>
    <row r="402" spans="1:19">
      <c r="A402">
        <v>11100501</v>
      </c>
      <c r="B402" s="12"/>
      <c r="C402" s="12" t="s">
        <v>4797</v>
      </c>
      <c r="D402" s="12" t="s">
        <v>5082</v>
      </c>
      <c r="E402" t="b">
        <v>0</v>
      </c>
      <c r="F402">
        <v>0</v>
      </c>
      <c r="G402">
        <v>3502</v>
      </c>
      <c r="H402">
        <v>44149</v>
      </c>
      <c r="I402" s="12" t="s">
        <v>5090</v>
      </c>
      <c r="J402">
        <v>1</v>
      </c>
      <c r="K402">
        <v>14231</v>
      </c>
      <c r="L402">
        <v>0</v>
      </c>
      <c r="M402">
        <v>0</v>
      </c>
      <c r="N402">
        <v>200000</v>
      </c>
      <c r="O402">
        <v>0</v>
      </c>
      <c r="P402">
        <v>6657000</v>
      </c>
      <c r="Q402">
        <v>408</v>
      </c>
      <c r="R402" t="b">
        <v>0</v>
      </c>
      <c r="S402">
        <v>0</v>
      </c>
    </row>
    <row r="403" spans="1:19">
      <c r="A403">
        <v>11100501</v>
      </c>
      <c r="B403" s="12"/>
      <c r="C403" s="12" t="s">
        <v>4797</v>
      </c>
      <c r="D403" s="12" t="s">
        <v>5082</v>
      </c>
      <c r="E403" t="b">
        <v>0</v>
      </c>
      <c r="F403">
        <v>0</v>
      </c>
      <c r="G403">
        <v>3502</v>
      </c>
      <c r="H403">
        <v>44179</v>
      </c>
      <c r="I403" s="12" t="s">
        <v>5091</v>
      </c>
      <c r="J403">
        <v>1</v>
      </c>
      <c r="K403">
        <v>14310</v>
      </c>
      <c r="L403">
        <v>0</v>
      </c>
      <c r="M403">
        <v>0</v>
      </c>
      <c r="N403">
        <v>195000</v>
      </c>
      <c r="O403">
        <v>0</v>
      </c>
      <c r="P403">
        <v>6852000</v>
      </c>
      <c r="Q403">
        <v>409</v>
      </c>
      <c r="R403" t="b">
        <v>0</v>
      </c>
      <c r="S403">
        <v>0</v>
      </c>
    </row>
    <row r="404" spans="1:19">
      <c r="A404">
        <v>11100501</v>
      </c>
      <c r="B404" s="12" t="s">
        <v>355</v>
      </c>
      <c r="C404" s="12" t="s">
        <v>4797</v>
      </c>
      <c r="D404" s="12" t="s">
        <v>355</v>
      </c>
      <c r="E404" t="b">
        <v>0</v>
      </c>
      <c r="F404">
        <v>0</v>
      </c>
      <c r="G404">
        <v>3502</v>
      </c>
      <c r="H404" t="s">
        <v>21</v>
      </c>
      <c r="I404" s="12"/>
      <c r="K404">
        <v>0</v>
      </c>
      <c r="L404">
        <v>0</v>
      </c>
      <c r="M404">
        <v>0</v>
      </c>
      <c r="N404">
        <v>2355000</v>
      </c>
      <c r="O404">
        <v>0</v>
      </c>
      <c r="P404">
        <v>6852000</v>
      </c>
      <c r="Q404">
        <v>410</v>
      </c>
      <c r="R404" t="b">
        <v>0</v>
      </c>
      <c r="S404">
        <v>0</v>
      </c>
    </row>
    <row r="405" spans="1:19">
      <c r="A405">
        <v>11100501</v>
      </c>
      <c r="B405" s="12" t="s">
        <v>5092</v>
      </c>
      <c r="C405" s="12" t="s">
        <v>4797</v>
      </c>
      <c r="D405" s="12" t="s">
        <v>5092</v>
      </c>
      <c r="E405" t="b">
        <v>0</v>
      </c>
      <c r="F405">
        <v>4977300</v>
      </c>
      <c r="G405">
        <v>4101</v>
      </c>
      <c r="H405" t="s">
        <v>21</v>
      </c>
      <c r="I405" s="12"/>
      <c r="K405">
        <v>0</v>
      </c>
      <c r="L405">
        <v>2664000</v>
      </c>
      <c r="M405">
        <v>0</v>
      </c>
      <c r="N405">
        <v>0</v>
      </c>
      <c r="O405">
        <v>0</v>
      </c>
      <c r="P405">
        <v>4977300</v>
      </c>
      <c r="Q405">
        <v>411</v>
      </c>
      <c r="R405" t="b">
        <v>0</v>
      </c>
      <c r="S405">
        <v>0</v>
      </c>
    </row>
    <row r="406" spans="1:19">
      <c r="A406">
        <v>11100501</v>
      </c>
      <c r="B406" s="12"/>
      <c r="C406" s="12" t="s">
        <v>4797</v>
      </c>
      <c r="D406" s="12" t="s">
        <v>5092</v>
      </c>
      <c r="E406" t="b">
        <v>0</v>
      </c>
      <c r="F406">
        <v>0</v>
      </c>
      <c r="G406">
        <v>4101</v>
      </c>
      <c r="H406">
        <v>43838</v>
      </c>
      <c r="I406" s="12" t="s">
        <v>5093</v>
      </c>
      <c r="J406">
        <v>1</v>
      </c>
      <c r="K406">
        <v>13478</v>
      </c>
      <c r="L406">
        <v>0</v>
      </c>
      <c r="M406">
        <v>0</v>
      </c>
      <c r="N406">
        <v>222000</v>
      </c>
      <c r="O406">
        <v>0</v>
      </c>
      <c r="P406">
        <v>5199300</v>
      </c>
      <c r="Q406">
        <v>412</v>
      </c>
      <c r="R406" t="b">
        <v>0</v>
      </c>
      <c r="S406">
        <v>0</v>
      </c>
    </row>
    <row r="407" spans="1:19">
      <c r="A407">
        <v>11100501</v>
      </c>
      <c r="B407" s="12"/>
      <c r="C407" s="12" t="s">
        <v>4797</v>
      </c>
      <c r="D407" s="12" t="s">
        <v>5092</v>
      </c>
      <c r="E407" t="b">
        <v>0</v>
      </c>
      <c r="F407">
        <v>0</v>
      </c>
      <c r="G407">
        <v>4101</v>
      </c>
      <c r="H407">
        <v>43867</v>
      </c>
      <c r="I407" s="12" t="s">
        <v>5093</v>
      </c>
      <c r="J407">
        <v>1</v>
      </c>
      <c r="K407">
        <v>13549</v>
      </c>
      <c r="L407">
        <v>0</v>
      </c>
      <c r="M407">
        <v>0</v>
      </c>
      <c r="N407">
        <v>222000</v>
      </c>
      <c r="O407">
        <v>0</v>
      </c>
      <c r="P407">
        <v>5421300</v>
      </c>
      <c r="Q407">
        <v>413</v>
      </c>
      <c r="R407" t="b">
        <v>0</v>
      </c>
      <c r="S407">
        <v>0</v>
      </c>
    </row>
    <row r="408" spans="1:19">
      <c r="A408">
        <v>11100501</v>
      </c>
      <c r="B408" s="12"/>
      <c r="C408" s="12" t="s">
        <v>4797</v>
      </c>
      <c r="D408" s="12" t="s">
        <v>5092</v>
      </c>
      <c r="E408" t="b">
        <v>0</v>
      </c>
      <c r="F408">
        <v>0</v>
      </c>
      <c r="G408">
        <v>4101</v>
      </c>
      <c r="H408">
        <v>43896</v>
      </c>
      <c r="I408" s="12" t="s">
        <v>5094</v>
      </c>
      <c r="J408">
        <v>1</v>
      </c>
      <c r="K408">
        <v>13620</v>
      </c>
      <c r="L408">
        <v>0</v>
      </c>
      <c r="M408">
        <v>0</v>
      </c>
      <c r="N408">
        <v>222000</v>
      </c>
      <c r="O408">
        <v>0</v>
      </c>
      <c r="P408">
        <v>5643300</v>
      </c>
      <c r="Q408">
        <v>414</v>
      </c>
      <c r="R408" t="b">
        <v>0</v>
      </c>
      <c r="S408">
        <v>0</v>
      </c>
    </row>
    <row r="409" spans="1:19">
      <c r="A409">
        <v>11100501</v>
      </c>
      <c r="B409" s="12"/>
      <c r="C409" s="12" t="s">
        <v>4797</v>
      </c>
      <c r="D409" s="12" t="s">
        <v>5092</v>
      </c>
      <c r="E409" t="b">
        <v>0</v>
      </c>
      <c r="F409">
        <v>0</v>
      </c>
      <c r="G409">
        <v>4101</v>
      </c>
      <c r="H409">
        <v>43934</v>
      </c>
      <c r="I409" s="12" t="s">
        <v>5095</v>
      </c>
      <c r="J409">
        <v>1</v>
      </c>
      <c r="K409">
        <v>13703</v>
      </c>
      <c r="L409">
        <v>0</v>
      </c>
      <c r="M409">
        <v>0</v>
      </c>
      <c r="N409">
        <v>222000</v>
      </c>
      <c r="O409">
        <v>0</v>
      </c>
      <c r="P409">
        <v>5865300</v>
      </c>
      <c r="Q409">
        <v>415</v>
      </c>
      <c r="R409" t="b">
        <v>0</v>
      </c>
      <c r="S409">
        <v>0</v>
      </c>
    </row>
    <row r="410" spans="1:19">
      <c r="A410">
        <v>11100501</v>
      </c>
      <c r="B410" s="12"/>
      <c r="C410" s="12" t="s">
        <v>4797</v>
      </c>
      <c r="D410" s="12" t="s">
        <v>5092</v>
      </c>
      <c r="E410" t="b">
        <v>0</v>
      </c>
      <c r="F410">
        <v>0</v>
      </c>
      <c r="G410">
        <v>4101</v>
      </c>
      <c r="H410">
        <v>43958</v>
      </c>
      <c r="I410" s="12" t="s">
        <v>5096</v>
      </c>
      <c r="J410">
        <v>1</v>
      </c>
      <c r="K410">
        <v>13747</v>
      </c>
      <c r="L410">
        <v>0</v>
      </c>
      <c r="M410">
        <v>0</v>
      </c>
      <c r="N410">
        <v>222000</v>
      </c>
      <c r="O410">
        <v>0</v>
      </c>
      <c r="P410">
        <v>6087300</v>
      </c>
      <c r="Q410">
        <v>416</v>
      </c>
      <c r="R410" t="b">
        <v>0</v>
      </c>
      <c r="S410">
        <v>0</v>
      </c>
    </row>
    <row r="411" spans="1:19">
      <c r="A411">
        <v>11100501</v>
      </c>
      <c r="B411" s="12"/>
      <c r="C411" s="12" t="s">
        <v>4797</v>
      </c>
      <c r="D411" s="12" t="s">
        <v>5092</v>
      </c>
      <c r="E411" t="b">
        <v>0</v>
      </c>
      <c r="F411">
        <v>0</v>
      </c>
      <c r="G411">
        <v>4101</v>
      </c>
      <c r="H411">
        <v>43990</v>
      </c>
      <c r="I411" s="12" t="s">
        <v>5097</v>
      </c>
      <c r="J411">
        <v>1</v>
      </c>
      <c r="K411">
        <v>13816</v>
      </c>
      <c r="L411">
        <v>0</v>
      </c>
      <c r="M411">
        <v>0</v>
      </c>
      <c r="N411">
        <v>222000</v>
      </c>
      <c r="O411">
        <v>0</v>
      </c>
      <c r="P411">
        <v>6309300</v>
      </c>
      <c r="Q411">
        <v>417</v>
      </c>
      <c r="R411" t="b">
        <v>0</v>
      </c>
      <c r="S411">
        <v>0</v>
      </c>
    </row>
    <row r="412" spans="1:19">
      <c r="A412">
        <v>11100501</v>
      </c>
      <c r="B412" s="12"/>
      <c r="C412" s="12" t="s">
        <v>4797</v>
      </c>
      <c r="D412" s="12" t="s">
        <v>5092</v>
      </c>
      <c r="E412" t="b">
        <v>0</v>
      </c>
      <c r="F412">
        <v>0</v>
      </c>
      <c r="G412">
        <v>4101</v>
      </c>
      <c r="H412">
        <v>44020</v>
      </c>
      <c r="I412" s="12" t="s">
        <v>5093</v>
      </c>
      <c r="J412">
        <v>1</v>
      </c>
      <c r="K412">
        <v>13896</v>
      </c>
      <c r="L412">
        <v>0</v>
      </c>
      <c r="M412">
        <v>0</v>
      </c>
      <c r="N412">
        <v>222000</v>
      </c>
      <c r="O412">
        <v>0</v>
      </c>
      <c r="P412">
        <v>6531300</v>
      </c>
      <c r="Q412">
        <v>418</v>
      </c>
      <c r="R412" t="b">
        <v>0</v>
      </c>
      <c r="S412">
        <v>0</v>
      </c>
    </row>
    <row r="413" spans="1:19">
      <c r="A413">
        <v>11100501</v>
      </c>
      <c r="B413" s="12"/>
      <c r="C413" s="12" t="s">
        <v>4797</v>
      </c>
      <c r="D413" s="12" t="s">
        <v>5092</v>
      </c>
      <c r="E413" t="b">
        <v>0</v>
      </c>
      <c r="F413">
        <v>0</v>
      </c>
      <c r="G413">
        <v>4101</v>
      </c>
      <c r="H413">
        <v>44053</v>
      </c>
      <c r="I413" s="12" t="s">
        <v>5093</v>
      </c>
      <c r="J413">
        <v>1</v>
      </c>
      <c r="K413">
        <v>13963</v>
      </c>
      <c r="L413">
        <v>0</v>
      </c>
      <c r="M413">
        <v>0</v>
      </c>
      <c r="N413">
        <v>222000</v>
      </c>
      <c r="O413">
        <v>0</v>
      </c>
      <c r="P413">
        <v>6753300</v>
      </c>
      <c r="Q413">
        <v>419</v>
      </c>
      <c r="R413" t="b">
        <v>0</v>
      </c>
      <c r="S413">
        <v>0</v>
      </c>
    </row>
    <row r="414" spans="1:19">
      <c r="A414">
        <v>11100501</v>
      </c>
      <c r="B414" s="12"/>
      <c r="C414" s="12" t="s">
        <v>4797</v>
      </c>
      <c r="D414" s="12" t="s">
        <v>5092</v>
      </c>
      <c r="E414" t="b">
        <v>0</v>
      </c>
      <c r="F414">
        <v>0</v>
      </c>
      <c r="G414">
        <v>4101</v>
      </c>
      <c r="H414">
        <v>44082</v>
      </c>
      <c r="I414" s="12" t="s">
        <v>5098</v>
      </c>
      <c r="J414">
        <v>1</v>
      </c>
      <c r="K414">
        <v>14047</v>
      </c>
      <c r="L414">
        <v>0</v>
      </c>
      <c r="M414">
        <v>0</v>
      </c>
      <c r="N414">
        <v>222000</v>
      </c>
      <c r="O414">
        <v>0</v>
      </c>
      <c r="P414">
        <v>6975300</v>
      </c>
      <c r="Q414">
        <v>420</v>
      </c>
      <c r="R414" t="b">
        <v>0</v>
      </c>
      <c r="S414">
        <v>0</v>
      </c>
    </row>
    <row r="415" spans="1:19">
      <c r="A415">
        <v>11100501</v>
      </c>
      <c r="B415" s="12"/>
      <c r="C415" s="12" t="s">
        <v>4797</v>
      </c>
      <c r="D415" s="12" t="s">
        <v>5092</v>
      </c>
      <c r="E415" t="b">
        <v>0</v>
      </c>
      <c r="F415">
        <v>0</v>
      </c>
      <c r="G415">
        <v>4101</v>
      </c>
      <c r="H415">
        <v>44109</v>
      </c>
      <c r="I415" s="12" t="s">
        <v>5099</v>
      </c>
      <c r="J415">
        <v>1</v>
      </c>
      <c r="K415">
        <v>14109</v>
      </c>
      <c r="L415">
        <v>0</v>
      </c>
      <c r="M415">
        <v>0</v>
      </c>
      <c r="N415">
        <v>222000</v>
      </c>
      <c r="O415">
        <v>0</v>
      </c>
      <c r="P415">
        <v>7197300</v>
      </c>
      <c r="Q415">
        <v>421</v>
      </c>
      <c r="R415" t="b">
        <v>0</v>
      </c>
      <c r="S415">
        <v>0</v>
      </c>
    </row>
    <row r="416" spans="1:19">
      <c r="A416">
        <v>11100501</v>
      </c>
      <c r="B416" s="12"/>
      <c r="C416" s="12" t="s">
        <v>4797</v>
      </c>
      <c r="D416" s="12" t="s">
        <v>5092</v>
      </c>
      <c r="E416" t="b">
        <v>0</v>
      </c>
      <c r="F416">
        <v>0</v>
      </c>
      <c r="G416">
        <v>4101</v>
      </c>
      <c r="H416">
        <v>44140</v>
      </c>
      <c r="I416" s="12" t="s">
        <v>5100</v>
      </c>
      <c r="J416">
        <v>1</v>
      </c>
      <c r="K416">
        <v>14176</v>
      </c>
      <c r="L416">
        <v>0</v>
      </c>
      <c r="M416">
        <v>0</v>
      </c>
      <c r="N416">
        <v>222000</v>
      </c>
      <c r="O416">
        <v>0</v>
      </c>
      <c r="P416">
        <v>7419300</v>
      </c>
      <c r="Q416">
        <v>422</v>
      </c>
      <c r="R416" t="b">
        <v>0</v>
      </c>
      <c r="S416">
        <v>0</v>
      </c>
    </row>
    <row r="417" spans="1:19">
      <c r="A417">
        <v>11100501</v>
      </c>
      <c r="B417" s="12"/>
      <c r="C417" s="12" t="s">
        <v>4797</v>
      </c>
      <c r="D417" s="12" t="s">
        <v>5092</v>
      </c>
      <c r="E417" t="b">
        <v>0</v>
      </c>
      <c r="F417">
        <v>0</v>
      </c>
      <c r="G417">
        <v>4101</v>
      </c>
      <c r="H417">
        <v>44172</v>
      </c>
      <c r="I417" s="12" t="s">
        <v>5101</v>
      </c>
      <c r="J417">
        <v>1</v>
      </c>
      <c r="K417">
        <v>14252</v>
      </c>
      <c r="L417">
        <v>0</v>
      </c>
      <c r="M417">
        <v>0</v>
      </c>
      <c r="N417">
        <v>222000</v>
      </c>
      <c r="O417">
        <v>0</v>
      </c>
      <c r="P417">
        <v>7641300</v>
      </c>
      <c r="Q417">
        <v>423</v>
      </c>
      <c r="R417" t="b">
        <v>0</v>
      </c>
      <c r="S417">
        <v>0</v>
      </c>
    </row>
    <row r="418" spans="1:19">
      <c r="A418">
        <v>11100501</v>
      </c>
      <c r="B418" s="12" t="s">
        <v>366</v>
      </c>
      <c r="C418" s="12" t="s">
        <v>4797</v>
      </c>
      <c r="D418" s="12" t="s">
        <v>366</v>
      </c>
      <c r="E418" t="b">
        <v>0</v>
      </c>
      <c r="F418">
        <v>0</v>
      </c>
      <c r="G418">
        <v>4101</v>
      </c>
      <c r="H418" t="s">
        <v>21</v>
      </c>
      <c r="I418" s="12"/>
      <c r="K418">
        <v>0</v>
      </c>
      <c r="L418">
        <v>0</v>
      </c>
      <c r="M418">
        <v>0</v>
      </c>
      <c r="N418">
        <v>2664000</v>
      </c>
      <c r="O418">
        <v>0</v>
      </c>
      <c r="P418">
        <v>7641300</v>
      </c>
      <c r="Q418">
        <v>424</v>
      </c>
      <c r="R418" t="b">
        <v>0</v>
      </c>
      <c r="S418">
        <v>0</v>
      </c>
    </row>
    <row r="419" spans="1:19">
      <c r="A419">
        <v>11100501</v>
      </c>
      <c r="B419" s="12" t="s">
        <v>5102</v>
      </c>
      <c r="C419" s="12" t="s">
        <v>4797</v>
      </c>
      <c r="D419" s="12" t="s">
        <v>5102</v>
      </c>
      <c r="E419" t="b">
        <v>0</v>
      </c>
      <c r="F419">
        <v>4830767</v>
      </c>
      <c r="G419">
        <v>4102</v>
      </c>
      <c r="H419" t="s">
        <v>21</v>
      </c>
      <c r="I419" s="12"/>
      <c r="K419">
        <v>0</v>
      </c>
      <c r="L419">
        <v>2686000</v>
      </c>
      <c r="M419">
        <v>0</v>
      </c>
      <c r="N419">
        <v>0</v>
      </c>
      <c r="O419">
        <v>0</v>
      </c>
      <c r="P419">
        <v>4830767</v>
      </c>
      <c r="Q419">
        <v>425</v>
      </c>
      <c r="R419" t="b">
        <v>0</v>
      </c>
      <c r="S419">
        <v>0</v>
      </c>
    </row>
    <row r="420" spans="1:19">
      <c r="A420">
        <v>11100501</v>
      </c>
      <c r="B420" s="12"/>
      <c r="C420" s="12" t="s">
        <v>4797</v>
      </c>
      <c r="D420" s="12" t="s">
        <v>5102</v>
      </c>
      <c r="E420" t="b">
        <v>0</v>
      </c>
      <c r="F420">
        <v>0</v>
      </c>
      <c r="G420">
        <v>4102</v>
      </c>
      <c r="H420">
        <v>43857</v>
      </c>
      <c r="I420" s="12" t="s">
        <v>5103</v>
      </c>
      <c r="J420">
        <v>1</v>
      </c>
      <c r="K420">
        <v>13527</v>
      </c>
      <c r="L420">
        <v>0</v>
      </c>
      <c r="M420">
        <v>0</v>
      </c>
      <c r="N420">
        <v>224000</v>
      </c>
      <c r="O420">
        <v>0</v>
      </c>
      <c r="P420">
        <v>5054767</v>
      </c>
      <c r="Q420">
        <v>426</v>
      </c>
      <c r="R420" t="b">
        <v>0</v>
      </c>
      <c r="S420">
        <v>0</v>
      </c>
    </row>
    <row r="421" spans="1:19">
      <c r="A421">
        <v>11100501</v>
      </c>
      <c r="B421" s="12"/>
      <c r="C421" s="12" t="s">
        <v>4797</v>
      </c>
      <c r="D421" s="12" t="s">
        <v>5102</v>
      </c>
      <c r="E421" t="b">
        <v>0</v>
      </c>
      <c r="F421">
        <v>0</v>
      </c>
      <c r="G421">
        <v>4102</v>
      </c>
      <c r="H421">
        <v>43878</v>
      </c>
      <c r="I421" s="12" t="s">
        <v>5103</v>
      </c>
      <c r="J421">
        <v>1</v>
      </c>
      <c r="K421">
        <v>13597</v>
      </c>
      <c r="L421">
        <v>0</v>
      </c>
      <c r="M421">
        <v>0</v>
      </c>
      <c r="N421">
        <v>231000</v>
      </c>
      <c r="O421">
        <v>0</v>
      </c>
      <c r="P421">
        <v>5285767</v>
      </c>
      <c r="Q421">
        <v>427</v>
      </c>
      <c r="R421" t="b">
        <v>0</v>
      </c>
      <c r="S421">
        <v>0</v>
      </c>
    </row>
    <row r="422" spans="1:19">
      <c r="A422">
        <v>11100501</v>
      </c>
      <c r="B422" s="12"/>
      <c r="C422" s="12" t="s">
        <v>4797</v>
      </c>
      <c r="D422" s="12" t="s">
        <v>5102</v>
      </c>
      <c r="E422" t="b">
        <v>0</v>
      </c>
      <c r="F422">
        <v>0</v>
      </c>
      <c r="G422">
        <v>4102</v>
      </c>
      <c r="H422">
        <v>43906</v>
      </c>
      <c r="I422" s="12" t="s">
        <v>5104</v>
      </c>
      <c r="J422">
        <v>1</v>
      </c>
      <c r="K422">
        <v>13679</v>
      </c>
      <c r="L422">
        <v>0</v>
      </c>
      <c r="M422">
        <v>0</v>
      </c>
      <c r="N422">
        <v>233000</v>
      </c>
      <c r="O422">
        <v>0</v>
      </c>
      <c r="P422">
        <v>5518767</v>
      </c>
      <c r="Q422">
        <v>428</v>
      </c>
      <c r="R422" t="b">
        <v>0</v>
      </c>
      <c r="S422">
        <v>0</v>
      </c>
    </row>
    <row r="423" spans="1:19">
      <c r="A423">
        <v>11100501</v>
      </c>
      <c r="B423" s="12"/>
      <c r="C423" s="12" t="s">
        <v>4797</v>
      </c>
      <c r="D423" s="12" t="s">
        <v>5102</v>
      </c>
      <c r="E423" t="b">
        <v>0</v>
      </c>
      <c r="F423">
        <v>0</v>
      </c>
      <c r="G423">
        <v>4102</v>
      </c>
      <c r="H423">
        <v>43950</v>
      </c>
      <c r="I423" s="12" t="s">
        <v>5105</v>
      </c>
      <c r="J423">
        <v>1</v>
      </c>
      <c r="K423">
        <v>13731</v>
      </c>
      <c r="L423">
        <v>0</v>
      </c>
      <c r="M423">
        <v>0</v>
      </c>
      <c r="N423">
        <v>233000</v>
      </c>
      <c r="O423">
        <v>0</v>
      </c>
      <c r="P423">
        <v>5751767</v>
      </c>
      <c r="Q423">
        <v>429</v>
      </c>
      <c r="R423" t="b">
        <v>0</v>
      </c>
      <c r="S423">
        <v>0</v>
      </c>
    </row>
    <row r="424" spans="1:19">
      <c r="A424">
        <v>11100501</v>
      </c>
      <c r="B424" s="12"/>
      <c r="C424" s="12" t="s">
        <v>4797</v>
      </c>
      <c r="D424" s="12" t="s">
        <v>5102</v>
      </c>
      <c r="E424" t="b">
        <v>0</v>
      </c>
      <c r="F424">
        <v>0</v>
      </c>
      <c r="G424">
        <v>4102</v>
      </c>
      <c r="H424">
        <v>43962</v>
      </c>
      <c r="I424" s="12" t="s">
        <v>5106</v>
      </c>
      <c r="J424">
        <v>1</v>
      </c>
      <c r="K424">
        <v>13793</v>
      </c>
      <c r="L424">
        <v>0</v>
      </c>
      <c r="M424">
        <v>0</v>
      </c>
      <c r="N424">
        <v>233000</v>
      </c>
      <c r="O424">
        <v>0</v>
      </c>
      <c r="P424">
        <v>5984767</v>
      </c>
      <c r="Q424">
        <v>430</v>
      </c>
      <c r="R424" t="b">
        <v>0</v>
      </c>
      <c r="S424">
        <v>0</v>
      </c>
    </row>
    <row r="425" spans="1:19">
      <c r="A425">
        <v>11100501</v>
      </c>
      <c r="B425" s="12"/>
      <c r="C425" s="12" t="s">
        <v>4797</v>
      </c>
      <c r="D425" s="12" t="s">
        <v>5102</v>
      </c>
      <c r="E425" t="b">
        <v>0</v>
      </c>
      <c r="F425">
        <v>0</v>
      </c>
      <c r="G425">
        <v>4102</v>
      </c>
      <c r="H425">
        <v>44006</v>
      </c>
      <c r="I425" s="12" t="s">
        <v>5107</v>
      </c>
      <c r="J425">
        <v>1</v>
      </c>
      <c r="K425">
        <v>13867</v>
      </c>
      <c r="L425">
        <v>0</v>
      </c>
      <c r="M425">
        <v>0</v>
      </c>
      <c r="N425">
        <v>233000</v>
      </c>
      <c r="O425">
        <v>0</v>
      </c>
      <c r="P425">
        <v>6217767</v>
      </c>
      <c r="Q425">
        <v>431</v>
      </c>
      <c r="R425" t="b">
        <v>0</v>
      </c>
      <c r="S425">
        <v>0</v>
      </c>
    </row>
    <row r="426" spans="1:19">
      <c r="A426">
        <v>11100501</v>
      </c>
      <c r="B426" s="12"/>
      <c r="C426" s="12" t="s">
        <v>4797</v>
      </c>
      <c r="D426" s="12" t="s">
        <v>5102</v>
      </c>
      <c r="E426" t="b">
        <v>0</v>
      </c>
      <c r="F426">
        <v>0</v>
      </c>
      <c r="G426">
        <v>4102</v>
      </c>
      <c r="H426">
        <v>44027</v>
      </c>
      <c r="I426" s="12" t="s">
        <v>5103</v>
      </c>
      <c r="J426">
        <v>1</v>
      </c>
      <c r="K426">
        <v>13932</v>
      </c>
      <c r="L426">
        <v>0</v>
      </c>
      <c r="M426">
        <v>0</v>
      </c>
      <c r="N426">
        <v>233000</v>
      </c>
      <c r="O426">
        <v>0</v>
      </c>
      <c r="P426">
        <v>6450767</v>
      </c>
      <c r="Q426">
        <v>432</v>
      </c>
      <c r="R426" t="b">
        <v>0</v>
      </c>
      <c r="S426">
        <v>0</v>
      </c>
    </row>
    <row r="427" spans="1:19">
      <c r="A427">
        <v>11100501</v>
      </c>
      <c r="B427" s="12"/>
      <c r="C427" s="12" t="s">
        <v>4797</v>
      </c>
      <c r="D427" s="12" t="s">
        <v>5102</v>
      </c>
      <c r="E427" t="b">
        <v>0</v>
      </c>
      <c r="F427">
        <v>0</v>
      </c>
      <c r="G427">
        <v>4102</v>
      </c>
      <c r="H427">
        <v>44064</v>
      </c>
      <c r="I427" s="12" t="s">
        <v>5103</v>
      </c>
      <c r="J427">
        <v>1</v>
      </c>
      <c r="K427">
        <v>14012</v>
      </c>
      <c r="L427">
        <v>0</v>
      </c>
      <c r="M427">
        <v>0</v>
      </c>
      <c r="N427">
        <v>178000</v>
      </c>
      <c r="O427">
        <v>0</v>
      </c>
      <c r="P427">
        <v>6628767</v>
      </c>
      <c r="Q427">
        <v>433</v>
      </c>
      <c r="R427" t="b">
        <v>0</v>
      </c>
      <c r="S427">
        <v>0</v>
      </c>
    </row>
    <row r="428" spans="1:19">
      <c r="A428">
        <v>11100501</v>
      </c>
      <c r="B428" s="12"/>
      <c r="C428" s="12" t="s">
        <v>4797</v>
      </c>
      <c r="D428" s="12" t="s">
        <v>5102</v>
      </c>
      <c r="E428" t="b">
        <v>0</v>
      </c>
      <c r="F428">
        <v>0</v>
      </c>
      <c r="G428">
        <v>4102</v>
      </c>
      <c r="H428">
        <v>44089</v>
      </c>
      <c r="I428" s="12" t="s">
        <v>5108</v>
      </c>
      <c r="J428">
        <v>1</v>
      </c>
      <c r="K428">
        <v>14083</v>
      </c>
      <c r="L428">
        <v>0</v>
      </c>
      <c r="M428">
        <v>0</v>
      </c>
      <c r="N428">
        <v>222000</v>
      </c>
      <c r="O428">
        <v>0</v>
      </c>
      <c r="P428">
        <v>6850767</v>
      </c>
      <c r="Q428">
        <v>434</v>
      </c>
      <c r="R428" t="b">
        <v>0</v>
      </c>
      <c r="S428">
        <v>0</v>
      </c>
    </row>
    <row r="429" spans="1:19">
      <c r="A429">
        <v>11100501</v>
      </c>
      <c r="B429" s="12"/>
      <c r="C429" s="12" t="s">
        <v>4797</v>
      </c>
      <c r="D429" s="12" t="s">
        <v>5102</v>
      </c>
      <c r="E429" t="b">
        <v>0</v>
      </c>
      <c r="F429">
        <v>0</v>
      </c>
      <c r="G429">
        <v>4102</v>
      </c>
      <c r="H429">
        <v>44119</v>
      </c>
      <c r="I429" s="12" t="s">
        <v>5109</v>
      </c>
      <c r="J429">
        <v>1</v>
      </c>
      <c r="K429">
        <v>14153</v>
      </c>
      <c r="L429">
        <v>0</v>
      </c>
      <c r="M429">
        <v>0</v>
      </c>
      <c r="N429">
        <v>222000</v>
      </c>
      <c r="O429">
        <v>0</v>
      </c>
      <c r="P429">
        <v>7072767</v>
      </c>
      <c r="Q429">
        <v>435</v>
      </c>
      <c r="R429" t="b">
        <v>0</v>
      </c>
      <c r="S429">
        <v>0</v>
      </c>
    </row>
    <row r="430" spans="1:19">
      <c r="A430">
        <v>11100501</v>
      </c>
      <c r="B430" s="12"/>
      <c r="C430" s="12" t="s">
        <v>4797</v>
      </c>
      <c r="D430" s="12" t="s">
        <v>5102</v>
      </c>
      <c r="E430" t="b">
        <v>0</v>
      </c>
      <c r="F430">
        <v>0</v>
      </c>
      <c r="G430">
        <v>4102</v>
      </c>
      <c r="H430">
        <v>44149</v>
      </c>
      <c r="I430" s="12" t="s">
        <v>5110</v>
      </c>
      <c r="J430">
        <v>1</v>
      </c>
      <c r="K430">
        <v>14230</v>
      </c>
      <c r="L430">
        <v>0</v>
      </c>
      <c r="M430">
        <v>0</v>
      </c>
      <c r="N430">
        <v>222000</v>
      </c>
      <c r="O430">
        <v>0</v>
      </c>
      <c r="P430">
        <v>7294767</v>
      </c>
      <c r="Q430">
        <v>436</v>
      </c>
      <c r="R430" t="b">
        <v>0</v>
      </c>
      <c r="S430">
        <v>0</v>
      </c>
    </row>
    <row r="431" spans="1:19">
      <c r="A431">
        <v>11100501</v>
      </c>
      <c r="B431" s="12"/>
      <c r="C431" s="12" t="s">
        <v>4797</v>
      </c>
      <c r="D431" s="12" t="s">
        <v>5102</v>
      </c>
      <c r="E431" t="b">
        <v>0</v>
      </c>
      <c r="F431">
        <v>0</v>
      </c>
      <c r="G431">
        <v>4102</v>
      </c>
      <c r="H431">
        <v>44180</v>
      </c>
      <c r="I431" s="12" t="s">
        <v>5111</v>
      </c>
      <c r="J431">
        <v>1</v>
      </c>
      <c r="K431">
        <v>14301</v>
      </c>
      <c r="L431">
        <v>0</v>
      </c>
      <c r="M431">
        <v>0</v>
      </c>
      <c r="N431">
        <v>222000</v>
      </c>
      <c r="O431">
        <v>0</v>
      </c>
      <c r="P431">
        <v>7516767</v>
      </c>
      <c r="Q431">
        <v>437</v>
      </c>
      <c r="R431" t="b">
        <v>0</v>
      </c>
      <c r="S431">
        <v>0</v>
      </c>
    </row>
    <row r="432" spans="1:19">
      <c r="A432">
        <v>11100501</v>
      </c>
      <c r="B432" s="12" t="s">
        <v>377</v>
      </c>
      <c r="C432" s="12" t="s">
        <v>4797</v>
      </c>
      <c r="D432" s="12" t="s">
        <v>377</v>
      </c>
      <c r="E432" t="b">
        <v>0</v>
      </c>
      <c r="F432">
        <v>0</v>
      </c>
      <c r="G432">
        <v>4102</v>
      </c>
      <c r="H432" t="s">
        <v>21</v>
      </c>
      <c r="I432" s="12"/>
      <c r="K432">
        <v>0</v>
      </c>
      <c r="L432">
        <v>0</v>
      </c>
      <c r="M432">
        <v>0</v>
      </c>
      <c r="N432">
        <v>2686000</v>
      </c>
      <c r="O432">
        <v>0</v>
      </c>
      <c r="P432">
        <v>7516767</v>
      </c>
      <c r="Q432">
        <v>438</v>
      </c>
      <c r="R432" t="b">
        <v>0</v>
      </c>
      <c r="S432">
        <v>0</v>
      </c>
    </row>
    <row r="433" spans="1:19">
      <c r="A433">
        <v>11100501</v>
      </c>
      <c r="B433" s="12" t="s">
        <v>5112</v>
      </c>
      <c r="C433" s="12" t="s">
        <v>4797</v>
      </c>
      <c r="D433" s="12" t="s">
        <v>5112</v>
      </c>
      <c r="E433" t="b">
        <v>0</v>
      </c>
      <c r="F433">
        <v>4492800</v>
      </c>
      <c r="G433">
        <v>4201</v>
      </c>
      <c r="H433" t="s">
        <v>21</v>
      </c>
      <c r="I433" s="12"/>
      <c r="K433">
        <v>0</v>
      </c>
      <c r="L433">
        <v>2400000</v>
      </c>
      <c r="M433">
        <v>0</v>
      </c>
      <c r="N433">
        <v>0</v>
      </c>
      <c r="O433">
        <v>0</v>
      </c>
      <c r="P433">
        <v>4492800</v>
      </c>
      <c r="Q433">
        <v>439</v>
      </c>
      <c r="R433" t="b">
        <v>0</v>
      </c>
      <c r="S433">
        <v>0</v>
      </c>
    </row>
    <row r="434" spans="1:19">
      <c r="A434">
        <v>11100501</v>
      </c>
      <c r="B434" s="12"/>
      <c r="C434" s="12" t="s">
        <v>4797</v>
      </c>
      <c r="D434" s="12" t="s">
        <v>5112</v>
      </c>
      <c r="E434" t="b">
        <v>0</v>
      </c>
      <c r="F434">
        <v>0</v>
      </c>
      <c r="G434">
        <v>4201</v>
      </c>
      <c r="H434">
        <v>43843</v>
      </c>
      <c r="I434" s="12" t="s">
        <v>5113</v>
      </c>
      <c r="J434">
        <v>1</v>
      </c>
      <c r="K434">
        <v>13505</v>
      </c>
      <c r="L434">
        <v>0</v>
      </c>
      <c r="M434">
        <v>0</v>
      </c>
      <c r="N434">
        <v>200000</v>
      </c>
      <c r="O434">
        <v>0</v>
      </c>
      <c r="P434">
        <v>4692800</v>
      </c>
      <c r="Q434">
        <v>440</v>
      </c>
      <c r="R434" t="b">
        <v>0</v>
      </c>
      <c r="S434">
        <v>0</v>
      </c>
    </row>
    <row r="435" spans="1:19">
      <c r="A435">
        <v>11100501</v>
      </c>
      <c r="B435" s="12"/>
      <c r="C435" s="12" t="s">
        <v>4797</v>
      </c>
      <c r="D435" s="12" t="s">
        <v>5112</v>
      </c>
      <c r="E435" t="b">
        <v>0</v>
      </c>
      <c r="F435">
        <v>0</v>
      </c>
      <c r="G435">
        <v>4201</v>
      </c>
      <c r="H435">
        <v>43872</v>
      </c>
      <c r="I435" s="12" t="s">
        <v>5113</v>
      </c>
      <c r="J435">
        <v>1</v>
      </c>
      <c r="K435">
        <v>13574</v>
      </c>
      <c r="L435">
        <v>0</v>
      </c>
      <c r="M435">
        <v>0</v>
      </c>
      <c r="N435">
        <v>200000</v>
      </c>
      <c r="O435">
        <v>0</v>
      </c>
      <c r="P435">
        <v>4892800</v>
      </c>
      <c r="Q435">
        <v>441</v>
      </c>
      <c r="R435" t="b">
        <v>0</v>
      </c>
      <c r="S435">
        <v>0</v>
      </c>
    </row>
    <row r="436" spans="1:19">
      <c r="A436">
        <v>11100501</v>
      </c>
      <c r="B436" s="12"/>
      <c r="C436" s="12" t="s">
        <v>4797</v>
      </c>
      <c r="D436" s="12" t="s">
        <v>5112</v>
      </c>
      <c r="E436" t="b">
        <v>0</v>
      </c>
      <c r="F436">
        <v>0</v>
      </c>
      <c r="G436">
        <v>4201</v>
      </c>
      <c r="H436">
        <v>43901</v>
      </c>
      <c r="I436" s="12" t="s">
        <v>5114</v>
      </c>
      <c r="J436">
        <v>1</v>
      </c>
      <c r="K436">
        <v>13649</v>
      </c>
      <c r="L436">
        <v>0</v>
      </c>
      <c r="M436">
        <v>0</v>
      </c>
      <c r="N436">
        <v>200000</v>
      </c>
      <c r="O436">
        <v>0</v>
      </c>
      <c r="P436">
        <v>5092800</v>
      </c>
      <c r="Q436">
        <v>442</v>
      </c>
      <c r="R436" t="b">
        <v>0</v>
      </c>
      <c r="S436">
        <v>0</v>
      </c>
    </row>
    <row r="437" spans="1:19">
      <c r="A437">
        <v>11100501</v>
      </c>
      <c r="B437" s="12"/>
      <c r="C437" s="12" t="s">
        <v>4797</v>
      </c>
      <c r="D437" s="12" t="s">
        <v>5112</v>
      </c>
      <c r="E437" t="b">
        <v>0</v>
      </c>
      <c r="F437">
        <v>0</v>
      </c>
      <c r="G437">
        <v>4201</v>
      </c>
      <c r="H437">
        <v>43927</v>
      </c>
      <c r="I437" s="12" t="s">
        <v>5115</v>
      </c>
      <c r="J437">
        <v>1</v>
      </c>
      <c r="K437">
        <v>13685</v>
      </c>
      <c r="L437">
        <v>0</v>
      </c>
      <c r="M437">
        <v>0</v>
      </c>
      <c r="N437">
        <v>200000</v>
      </c>
      <c r="O437">
        <v>0</v>
      </c>
      <c r="P437">
        <v>5292800</v>
      </c>
      <c r="Q437">
        <v>443</v>
      </c>
      <c r="R437" t="b">
        <v>0</v>
      </c>
      <c r="S437">
        <v>0</v>
      </c>
    </row>
    <row r="438" spans="1:19">
      <c r="A438">
        <v>11100501</v>
      </c>
      <c r="B438" s="12"/>
      <c r="C438" s="12" t="s">
        <v>4797</v>
      </c>
      <c r="D438" s="12" t="s">
        <v>5112</v>
      </c>
      <c r="E438" t="b">
        <v>0</v>
      </c>
      <c r="F438">
        <v>0</v>
      </c>
      <c r="G438">
        <v>4201</v>
      </c>
      <c r="H438">
        <v>43963</v>
      </c>
      <c r="I438" s="12" t="s">
        <v>5116</v>
      </c>
      <c r="J438">
        <v>1</v>
      </c>
      <c r="K438">
        <v>13761</v>
      </c>
      <c r="L438">
        <v>0</v>
      </c>
      <c r="M438">
        <v>0</v>
      </c>
      <c r="N438">
        <v>200000</v>
      </c>
      <c r="O438">
        <v>0</v>
      </c>
      <c r="P438">
        <v>5492800</v>
      </c>
      <c r="Q438">
        <v>444</v>
      </c>
      <c r="R438" t="b">
        <v>0</v>
      </c>
      <c r="S438">
        <v>0</v>
      </c>
    </row>
    <row r="439" spans="1:19">
      <c r="A439">
        <v>11100501</v>
      </c>
      <c r="B439" s="12"/>
      <c r="C439" s="12" t="s">
        <v>4797</v>
      </c>
      <c r="D439" s="12" t="s">
        <v>5112</v>
      </c>
      <c r="E439" t="b">
        <v>0</v>
      </c>
      <c r="F439">
        <v>0</v>
      </c>
      <c r="G439">
        <v>4201</v>
      </c>
      <c r="H439">
        <v>43998</v>
      </c>
      <c r="I439" s="12" t="s">
        <v>5117</v>
      </c>
      <c r="J439">
        <v>1</v>
      </c>
      <c r="K439">
        <v>13844</v>
      </c>
      <c r="L439">
        <v>0</v>
      </c>
      <c r="M439">
        <v>0</v>
      </c>
      <c r="N439">
        <v>200000</v>
      </c>
      <c r="O439">
        <v>0</v>
      </c>
      <c r="P439">
        <v>5692800</v>
      </c>
      <c r="Q439">
        <v>445</v>
      </c>
      <c r="R439" t="b">
        <v>0</v>
      </c>
      <c r="S439">
        <v>0</v>
      </c>
    </row>
    <row r="440" spans="1:19">
      <c r="A440">
        <v>11100501</v>
      </c>
      <c r="B440" s="12"/>
      <c r="C440" s="12" t="s">
        <v>4797</v>
      </c>
      <c r="D440" s="12" t="s">
        <v>5112</v>
      </c>
      <c r="E440" t="b">
        <v>0</v>
      </c>
      <c r="F440">
        <v>0</v>
      </c>
      <c r="G440">
        <v>4201</v>
      </c>
      <c r="H440">
        <v>44025</v>
      </c>
      <c r="I440" s="12" t="s">
        <v>5113</v>
      </c>
      <c r="J440">
        <v>1</v>
      </c>
      <c r="K440">
        <v>13911</v>
      </c>
      <c r="L440">
        <v>0</v>
      </c>
      <c r="M440">
        <v>0</v>
      </c>
      <c r="N440">
        <v>200000</v>
      </c>
      <c r="O440">
        <v>0</v>
      </c>
      <c r="P440">
        <v>5892800</v>
      </c>
      <c r="Q440">
        <v>446</v>
      </c>
      <c r="R440" t="b">
        <v>0</v>
      </c>
      <c r="S440">
        <v>0</v>
      </c>
    </row>
    <row r="441" spans="1:19">
      <c r="A441">
        <v>11100501</v>
      </c>
      <c r="B441" s="12"/>
      <c r="C441" s="12" t="s">
        <v>4797</v>
      </c>
      <c r="D441" s="12" t="s">
        <v>5112</v>
      </c>
      <c r="E441" t="b">
        <v>0</v>
      </c>
      <c r="F441">
        <v>0</v>
      </c>
      <c r="G441">
        <v>4201</v>
      </c>
      <c r="H441">
        <v>44053</v>
      </c>
      <c r="I441" s="12" t="s">
        <v>5113</v>
      </c>
      <c r="J441">
        <v>1</v>
      </c>
      <c r="K441">
        <v>13964</v>
      </c>
      <c r="L441">
        <v>0</v>
      </c>
      <c r="M441">
        <v>0</v>
      </c>
      <c r="N441">
        <v>200000</v>
      </c>
      <c r="O441">
        <v>0</v>
      </c>
      <c r="P441">
        <v>6092800</v>
      </c>
      <c r="Q441">
        <v>447</v>
      </c>
      <c r="R441" t="b">
        <v>0</v>
      </c>
      <c r="S441">
        <v>0</v>
      </c>
    </row>
    <row r="442" spans="1:19">
      <c r="A442">
        <v>11100501</v>
      </c>
      <c r="B442" s="12"/>
      <c r="C442" s="12" t="s">
        <v>4797</v>
      </c>
      <c r="D442" s="12" t="s">
        <v>5112</v>
      </c>
      <c r="E442" t="b">
        <v>0</v>
      </c>
      <c r="F442">
        <v>0</v>
      </c>
      <c r="G442">
        <v>4201</v>
      </c>
      <c r="H442">
        <v>44085</v>
      </c>
      <c r="I442" s="12" t="s">
        <v>5118</v>
      </c>
      <c r="J442">
        <v>1</v>
      </c>
      <c r="K442">
        <v>14056</v>
      </c>
      <c r="L442">
        <v>0</v>
      </c>
      <c r="M442">
        <v>0</v>
      </c>
      <c r="N442">
        <v>200000</v>
      </c>
      <c r="O442">
        <v>0</v>
      </c>
      <c r="P442">
        <v>6292800</v>
      </c>
      <c r="Q442">
        <v>448</v>
      </c>
      <c r="R442" t="b">
        <v>0</v>
      </c>
      <c r="S442">
        <v>0</v>
      </c>
    </row>
    <row r="443" spans="1:19">
      <c r="A443">
        <v>11100501</v>
      </c>
      <c r="B443" s="12"/>
      <c r="C443" s="12" t="s">
        <v>4797</v>
      </c>
      <c r="D443" s="12" t="s">
        <v>5112</v>
      </c>
      <c r="E443" t="b">
        <v>0</v>
      </c>
      <c r="F443">
        <v>0</v>
      </c>
      <c r="G443">
        <v>4201</v>
      </c>
      <c r="H443">
        <v>44118</v>
      </c>
      <c r="I443" s="12" t="s">
        <v>5119</v>
      </c>
      <c r="J443">
        <v>1</v>
      </c>
      <c r="K443">
        <v>14132</v>
      </c>
      <c r="L443">
        <v>0</v>
      </c>
      <c r="M443">
        <v>0</v>
      </c>
      <c r="N443">
        <v>200000</v>
      </c>
      <c r="O443">
        <v>0</v>
      </c>
      <c r="P443">
        <v>6492800</v>
      </c>
      <c r="Q443">
        <v>449</v>
      </c>
      <c r="R443" t="b">
        <v>0</v>
      </c>
      <c r="S443">
        <v>0</v>
      </c>
    </row>
    <row r="444" spans="1:19">
      <c r="A444">
        <v>11100501</v>
      </c>
      <c r="B444" s="12"/>
      <c r="C444" s="12" t="s">
        <v>4797</v>
      </c>
      <c r="D444" s="12" t="s">
        <v>5112</v>
      </c>
      <c r="E444" t="b">
        <v>0</v>
      </c>
      <c r="F444">
        <v>0</v>
      </c>
      <c r="G444">
        <v>4201</v>
      </c>
      <c r="H444">
        <v>44146</v>
      </c>
      <c r="I444" s="12" t="s">
        <v>5120</v>
      </c>
      <c r="J444">
        <v>1</v>
      </c>
      <c r="K444">
        <v>14197</v>
      </c>
      <c r="L444">
        <v>0</v>
      </c>
      <c r="M444">
        <v>0</v>
      </c>
      <c r="N444">
        <v>200000</v>
      </c>
      <c r="O444">
        <v>0</v>
      </c>
      <c r="P444">
        <v>6692800</v>
      </c>
      <c r="Q444">
        <v>450</v>
      </c>
      <c r="R444" t="b">
        <v>0</v>
      </c>
      <c r="S444">
        <v>0</v>
      </c>
    </row>
    <row r="445" spans="1:19">
      <c r="A445">
        <v>11100501</v>
      </c>
      <c r="B445" s="12"/>
      <c r="C445" s="12" t="s">
        <v>4797</v>
      </c>
      <c r="D445" s="12" t="s">
        <v>5112</v>
      </c>
      <c r="E445" t="b">
        <v>0</v>
      </c>
      <c r="F445">
        <v>0</v>
      </c>
      <c r="G445">
        <v>4201</v>
      </c>
      <c r="H445">
        <v>44179</v>
      </c>
      <c r="I445" s="12" t="s">
        <v>5121</v>
      </c>
      <c r="J445">
        <v>1</v>
      </c>
      <c r="K445">
        <v>14272</v>
      </c>
      <c r="L445">
        <v>0</v>
      </c>
      <c r="M445">
        <v>0</v>
      </c>
      <c r="N445">
        <v>200000</v>
      </c>
      <c r="O445">
        <v>0</v>
      </c>
      <c r="P445">
        <v>6892800</v>
      </c>
      <c r="Q445">
        <v>451</v>
      </c>
      <c r="R445" t="b">
        <v>0</v>
      </c>
      <c r="S445">
        <v>0</v>
      </c>
    </row>
    <row r="446" spans="1:19">
      <c r="A446">
        <v>11100501</v>
      </c>
      <c r="B446" s="12" t="s">
        <v>388</v>
      </c>
      <c r="C446" s="12" t="s">
        <v>4797</v>
      </c>
      <c r="D446" s="12" t="s">
        <v>388</v>
      </c>
      <c r="E446" t="b">
        <v>0</v>
      </c>
      <c r="F446">
        <v>0</v>
      </c>
      <c r="G446">
        <v>4201</v>
      </c>
      <c r="H446" t="s">
        <v>21</v>
      </c>
      <c r="I446" s="12"/>
      <c r="K446">
        <v>0</v>
      </c>
      <c r="L446">
        <v>0</v>
      </c>
      <c r="M446">
        <v>0</v>
      </c>
      <c r="N446">
        <v>2400000</v>
      </c>
      <c r="O446">
        <v>0</v>
      </c>
      <c r="P446">
        <v>6892800</v>
      </c>
      <c r="Q446">
        <v>452</v>
      </c>
      <c r="R446" t="b">
        <v>0</v>
      </c>
      <c r="S446">
        <v>0</v>
      </c>
    </row>
    <row r="447" spans="1:19">
      <c r="A447">
        <v>11100501</v>
      </c>
      <c r="B447" s="12" t="s">
        <v>5122</v>
      </c>
      <c r="C447" s="12" t="s">
        <v>4797</v>
      </c>
      <c r="D447" s="12" t="s">
        <v>5122</v>
      </c>
      <c r="E447" t="b">
        <v>0</v>
      </c>
      <c r="F447">
        <v>5175379</v>
      </c>
      <c r="G447">
        <v>4202</v>
      </c>
      <c r="H447" t="s">
        <v>21</v>
      </c>
      <c r="I447" s="12"/>
      <c r="K447">
        <v>0</v>
      </c>
      <c r="L447">
        <v>2779217</v>
      </c>
      <c r="M447">
        <v>0</v>
      </c>
      <c r="N447">
        <v>0</v>
      </c>
      <c r="O447">
        <v>0</v>
      </c>
      <c r="P447">
        <v>5175379</v>
      </c>
      <c r="Q447">
        <v>453</v>
      </c>
      <c r="R447" t="b">
        <v>0</v>
      </c>
      <c r="S447">
        <v>0</v>
      </c>
    </row>
    <row r="448" spans="1:19">
      <c r="A448">
        <v>11100501</v>
      </c>
      <c r="B448" s="12"/>
      <c r="C448" s="12" t="s">
        <v>4797</v>
      </c>
      <c r="D448" s="12" t="s">
        <v>5122</v>
      </c>
      <c r="E448" t="b">
        <v>0</v>
      </c>
      <c r="F448">
        <v>0</v>
      </c>
      <c r="G448">
        <v>4202</v>
      </c>
      <c r="H448">
        <v>43874</v>
      </c>
      <c r="I448" s="12" t="s">
        <v>5123</v>
      </c>
      <c r="J448">
        <v>1</v>
      </c>
      <c r="K448">
        <v>13589</v>
      </c>
      <c r="L448">
        <v>0</v>
      </c>
      <c r="M448">
        <v>0</v>
      </c>
      <c r="N448">
        <v>460000</v>
      </c>
      <c r="O448">
        <v>0</v>
      </c>
      <c r="P448">
        <v>5635379</v>
      </c>
      <c r="Q448">
        <v>454</v>
      </c>
      <c r="R448" t="b">
        <v>0</v>
      </c>
      <c r="S448">
        <v>0</v>
      </c>
    </row>
    <row r="449" spans="1:19">
      <c r="A449">
        <v>11100501</v>
      </c>
      <c r="B449" s="12"/>
      <c r="C449" s="12" t="s">
        <v>4797</v>
      </c>
      <c r="D449" s="12" t="s">
        <v>5122</v>
      </c>
      <c r="E449" t="b">
        <v>0</v>
      </c>
      <c r="F449">
        <v>0</v>
      </c>
      <c r="G449">
        <v>4202</v>
      </c>
      <c r="H449">
        <v>43990</v>
      </c>
      <c r="I449" s="12" t="s">
        <v>5124</v>
      </c>
      <c r="J449">
        <v>1</v>
      </c>
      <c r="K449">
        <v>13819</v>
      </c>
      <c r="L449">
        <v>0</v>
      </c>
      <c r="M449">
        <v>0</v>
      </c>
      <c r="N449">
        <v>924217</v>
      </c>
      <c r="O449">
        <v>0</v>
      </c>
      <c r="P449">
        <v>6559596</v>
      </c>
      <c r="Q449">
        <v>455</v>
      </c>
      <c r="R449" t="b">
        <v>0</v>
      </c>
      <c r="S449">
        <v>0</v>
      </c>
    </row>
    <row r="450" spans="1:19">
      <c r="A450">
        <v>11100501</v>
      </c>
      <c r="B450" s="12"/>
      <c r="C450" s="12" t="s">
        <v>4797</v>
      </c>
      <c r="D450" s="12" t="s">
        <v>5122</v>
      </c>
      <c r="E450" t="b">
        <v>0</v>
      </c>
      <c r="F450">
        <v>0</v>
      </c>
      <c r="G450">
        <v>4202</v>
      </c>
      <c r="H450">
        <v>44081</v>
      </c>
      <c r="I450" s="12" t="s">
        <v>5125</v>
      </c>
      <c r="J450">
        <v>1</v>
      </c>
      <c r="K450">
        <v>14039</v>
      </c>
      <c r="L450">
        <v>0</v>
      </c>
      <c r="M450">
        <v>0</v>
      </c>
      <c r="N450">
        <v>702000</v>
      </c>
      <c r="O450">
        <v>0</v>
      </c>
      <c r="P450">
        <v>7261596</v>
      </c>
      <c r="Q450">
        <v>456</v>
      </c>
      <c r="R450" t="b">
        <v>0</v>
      </c>
      <c r="S450">
        <v>0</v>
      </c>
    </row>
    <row r="451" spans="1:19">
      <c r="A451">
        <v>11100501</v>
      </c>
      <c r="B451" s="12"/>
      <c r="C451" s="12" t="s">
        <v>4797</v>
      </c>
      <c r="D451" s="12" t="s">
        <v>5122</v>
      </c>
      <c r="E451" t="b">
        <v>0</v>
      </c>
      <c r="F451">
        <v>0</v>
      </c>
      <c r="G451">
        <v>4202</v>
      </c>
      <c r="H451">
        <v>44176</v>
      </c>
      <c r="I451" s="12" t="s">
        <v>5126</v>
      </c>
      <c r="J451">
        <v>1</v>
      </c>
      <c r="K451">
        <v>14270</v>
      </c>
      <c r="L451">
        <v>0</v>
      </c>
      <c r="M451">
        <v>0</v>
      </c>
      <c r="N451">
        <v>693000</v>
      </c>
      <c r="O451">
        <v>0</v>
      </c>
      <c r="P451">
        <v>7954596</v>
      </c>
      <c r="Q451">
        <v>457</v>
      </c>
      <c r="R451" t="b">
        <v>0</v>
      </c>
      <c r="S451">
        <v>0</v>
      </c>
    </row>
    <row r="452" spans="1:19">
      <c r="A452">
        <v>11100501</v>
      </c>
      <c r="B452" s="12" t="s">
        <v>394</v>
      </c>
      <c r="C452" s="12" t="s">
        <v>4797</v>
      </c>
      <c r="D452" s="12" t="s">
        <v>394</v>
      </c>
      <c r="E452" t="b">
        <v>0</v>
      </c>
      <c r="F452">
        <v>0</v>
      </c>
      <c r="G452">
        <v>4202</v>
      </c>
      <c r="H452" t="s">
        <v>21</v>
      </c>
      <c r="I452" s="12"/>
      <c r="K452">
        <v>0</v>
      </c>
      <c r="L452">
        <v>0</v>
      </c>
      <c r="M452">
        <v>0</v>
      </c>
      <c r="N452">
        <v>2779217</v>
      </c>
      <c r="O452">
        <v>0</v>
      </c>
      <c r="P452">
        <v>7954596</v>
      </c>
      <c r="Q452">
        <v>458</v>
      </c>
      <c r="R452" t="b">
        <v>0</v>
      </c>
      <c r="S452">
        <v>0</v>
      </c>
    </row>
    <row r="453" spans="1:19">
      <c r="A453">
        <v>11100501</v>
      </c>
      <c r="B453" s="12" t="s">
        <v>5127</v>
      </c>
      <c r="C453" s="12" t="s">
        <v>4797</v>
      </c>
      <c r="D453" s="12" t="s">
        <v>5127</v>
      </c>
      <c r="E453" t="b">
        <v>0</v>
      </c>
      <c r="F453">
        <v>4492800</v>
      </c>
      <c r="G453">
        <v>4301</v>
      </c>
      <c r="H453" t="s">
        <v>21</v>
      </c>
      <c r="I453" s="12"/>
      <c r="K453">
        <v>0</v>
      </c>
      <c r="L453">
        <v>2400000</v>
      </c>
      <c r="M453">
        <v>0</v>
      </c>
      <c r="N453">
        <v>0</v>
      </c>
      <c r="O453">
        <v>0</v>
      </c>
      <c r="P453">
        <v>4492800</v>
      </c>
      <c r="Q453">
        <v>459</v>
      </c>
      <c r="R453" t="b">
        <v>0</v>
      </c>
      <c r="S453">
        <v>0</v>
      </c>
    </row>
    <row r="454" spans="1:19">
      <c r="A454">
        <v>11100501</v>
      </c>
      <c r="B454" s="12"/>
      <c r="C454" s="12" t="s">
        <v>4797</v>
      </c>
      <c r="D454" s="12" t="s">
        <v>5127</v>
      </c>
      <c r="E454" t="b">
        <v>0</v>
      </c>
      <c r="F454">
        <v>0</v>
      </c>
      <c r="G454">
        <v>4301</v>
      </c>
      <c r="H454">
        <v>43840</v>
      </c>
      <c r="I454" s="12" t="s">
        <v>5128</v>
      </c>
      <c r="J454">
        <v>1</v>
      </c>
      <c r="K454">
        <v>13496</v>
      </c>
      <c r="L454">
        <v>0</v>
      </c>
      <c r="M454">
        <v>0</v>
      </c>
      <c r="N454">
        <v>200000</v>
      </c>
      <c r="O454">
        <v>0</v>
      </c>
      <c r="P454">
        <v>4692800</v>
      </c>
      <c r="Q454">
        <v>460</v>
      </c>
      <c r="R454" t="b">
        <v>0</v>
      </c>
      <c r="S454">
        <v>0</v>
      </c>
    </row>
    <row r="455" spans="1:19">
      <c r="A455">
        <v>11100501</v>
      </c>
      <c r="B455" s="12"/>
      <c r="C455" s="12" t="s">
        <v>4797</v>
      </c>
      <c r="D455" s="12" t="s">
        <v>5127</v>
      </c>
      <c r="E455" t="b">
        <v>0</v>
      </c>
      <c r="F455">
        <v>0</v>
      </c>
      <c r="G455">
        <v>4301</v>
      </c>
      <c r="H455">
        <v>43867</v>
      </c>
      <c r="I455" s="12" t="s">
        <v>5128</v>
      </c>
      <c r="J455">
        <v>1</v>
      </c>
      <c r="K455">
        <v>13553</v>
      </c>
      <c r="L455">
        <v>0</v>
      </c>
      <c r="M455">
        <v>0</v>
      </c>
      <c r="N455">
        <v>200000</v>
      </c>
      <c r="O455">
        <v>0</v>
      </c>
      <c r="P455">
        <v>4892800</v>
      </c>
      <c r="Q455">
        <v>461</v>
      </c>
      <c r="R455" t="b">
        <v>0</v>
      </c>
      <c r="S455">
        <v>0</v>
      </c>
    </row>
    <row r="456" spans="1:19">
      <c r="A456">
        <v>11100501</v>
      </c>
      <c r="B456" s="12"/>
      <c r="C456" s="12" t="s">
        <v>4797</v>
      </c>
      <c r="D456" s="12" t="s">
        <v>5127</v>
      </c>
      <c r="E456" t="b">
        <v>0</v>
      </c>
      <c r="F456">
        <v>0</v>
      </c>
      <c r="G456">
        <v>4301</v>
      </c>
      <c r="H456">
        <v>43899</v>
      </c>
      <c r="I456" s="12" t="s">
        <v>5129</v>
      </c>
      <c r="J456">
        <v>1</v>
      </c>
      <c r="K456">
        <v>13633</v>
      </c>
      <c r="L456">
        <v>0</v>
      </c>
      <c r="M456">
        <v>0</v>
      </c>
      <c r="N456">
        <v>200000</v>
      </c>
      <c r="O456">
        <v>0</v>
      </c>
      <c r="P456">
        <v>5092800</v>
      </c>
      <c r="Q456">
        <v>462</v>
      </c>
      <c r="R456" t="b">
        <v>0</v>
      </c>
      <c r="S456">
        <v>0</v>
      </c>
    </row>
    <row r="457" spans="1:19">
      <c r="A457">
        <v>11100501</v>
      </c>
      <c r="B457" s="12"/>
      <c r="C457" s="12" t="s">
        <v>4797</v>
      </c>
      <c r="D457" s="12" t="s">
        <v>5127</v>
      </c>
      <c r="E457" t="b">
        <v>0</v>
      </c>
      <c r="F457">
        <v>0</v>
      </c>
      <c r="G457">
        <v>4301</v>
      </c>
      <c r="H457">
        <v>43928</v>
      </c>
      <c r="I457" s="12" t="s">
        <v>5130</v>
      </c>
      <c r="J457">
        <v>1</v>
      </c>
      <c r="K457">
        <v>13691</v>
      </c>
      <c r="L457">
        <v>0</v>
      </c>
      <c r="M457">
        <v>0</v>
      </c>
      <c r="N457">
        <v>200000</v>
      </c>
      <c r="O457">
        <v>0</v>
      </c>
      <c r="P457">
        <v>5292800</v>
      </c>
      <c r="Q457">
        <v>463</v>
      </c>
      <c r="R457" t="b">
        <v>0</v>
      </c>
      <c r="S457">
        <v>0</v>
      </c>
    </row>
    <row r="458" spans="1:19">
      <c r="A458">
        <v>11100501</v>
      </c>
      <c r="B458" s="12"/>
      <c r="C458" s="12" t="s">
        <v>4797</v>
      </c>
      <c r="D458" s="12" t="s">
        <v>5127</v>
      </c>
      <c r="E458" t="b">
        <v>0</v>
      </c>
      <c r="F458">
        <v>0</v>
      </c>
      <c r="G458">
        <v>4301</v>
      </c>
      <c r="H458">
        <v>43959</v>
      </c>
      <c r="I458" s="12" t="s">
        <v>5131</v>
      </c>
      <c r="J458">
        <v>1</v>
      </c>
      <c r="K458">
        <v>13752</v>
      </c>
      <c r="L458">
        <v>0</v>
      </c>
      <c r="M458">
        <v>0</v>
      </c>
      <c r="N458">
        <v>200000</v>
      </c>
      <c r="O458">
        <v>0</v>
      </c>
      <c r="P458">
        <v>5492800</v>
      </c>
      <c r="Q458">
        <v>464</v>
      </c>
      <c r="R458" t="b">
        <v>0</v>
      </c>
      <c r="S458">
        <v>0</v>
      </c>
    </row>
    <row r="459" spans="1:19">
      <c r="A459">
        <v>11100501</v>
      </c>
      <c r="B459" s="12"/>
      <c r="C459" s="12" t="s">
        <v>4797</v>
      </c>
      <c r="D459" s="12" t="s">
        <v>5127</v>
      </c>
      <c r="E459" t="b">
        <v>0</v>
      </c>
      <c r="F459">
        <v>0</v>
      </c>
      <c r="G459">
        <v>4301</v>
      </c>
      <c r="H459">
        <v>43987</v>
      </c>
      <c r="I459" s="12" t="s">
        <v>5132</v>
      </c>
      <c r="J459">
        <v>1</v>
      </c>
      <c r="K459">
        <v>13815</v>
      </c>
      <c r="L459">
        <v>0</v>
      </c>
      <c r="M459">
        <v>0</v>
      </c>
      <c r="N459">
        <v>200000</v>
      </c>
      <c r="O459">
        <v>0</v>
      </c>
      <c r="P459">
        <v>5692800</v>
      </c>
      <c r="Q459">
        <v>465</v>
      </c>
      <c r="R459" t="b">
        <v>0</v>
      </c>
      <c r="S459">
        <v>0</v>
      </c>
    </row>
    <row r="460" spans="1:19">
      <c r="A460">
        <v>11100501</v>
      </c>
      <c r="B460" s="12"/>
      <c r="C460" s="12" t="s">
        <v>4797</v>
      </c>
      <c r="D460" s="12" t="s">
        <v>5127</v>
      </c>
      <c r="E460" t="b">
        <v>0</v>
      </c>
      <c r="F460">
        <v>0</v>
      </c>
      <c r="G460">
        <v>4301</v>
      </c>
      <c r="H460">
        <v>44015</v>
      </c>
      <c r="I460" s="12" t="s">
        <v>5128</v>
      </c>
      <c r="J460">
        <v>1</v>
      </c>
      <c r="K460">
        <v>13882</v>
      </c>
      <c r="L460">
        <v>0</v>
      </c>
      <c r="M460">
        <v>0</v>
      </c>
      <c r="N460">
        <v>200000</v>
      </c>
      <c r="O460">
        <v>0</v>
      </c>
      <c r="P460">
        <v>5892800</v>
      </c>
      <c r="Q460">
        <v>466</v>
      </c>
      <c r="R460" t="b">
        <v>0</v>
      </c>
      <c r="S460">
        <v>0</v>
      </c>
    </row>
    <row r="461" spans="1:19">
      <c r="A461">
        <v>11100501</v>
      </c>
      <c r="B461" s="12"/>
      <c r="C461" s="12" t="s">
        <v>4797</v>
      </c>
      <c r="D461" s="12" t="s">
        <v>5127</v>
      </c>
      <c r="E461" t="b">
        <v>0</v>
      </c>
      <c r="F461">
        <v>0</v>
      </c>
      <c r="G461">
        <v>4301</v>
      </c>
      <c r="H461">
        <v>44042</v>
      </c>
      <c r="I461" s="12" t="s">
        <v>5128</v>
      </c>
      <c r="J461">
        <v>1</v>
      </c>
      <c r="K461">
        <v>13923</v>
      </c>
      <c r="L461">
        <v>0</v>
      </c>
      <c r="M461">
        <v>0</v>
      </c>
      <c r="N461">
        <v>200000</v>
      </c>
      <c r="O461">
        <v>0</v>
      </c>
      <c r="P461">
        <v>6092800</v>
      </c>
      <c r="Q461">
        <v>467</v>
      </c>
      <c r="R461" t="b">
        <v>0</v>
      </c>
      <c r="S461">
        <v>0</v>
      </c>
    </row>
    <row r="462" spans="1:19">
      <c r="A462">
        <v>11100501</v>
      </c>
      <c r="B462" s="12"/>
      <c r="C462" s="12" t="s">
        <v>4797</v>
      </c>
      <c r="D462" s="12" t="s">
        <v>5127</v>
      </c>
      <c r="E462" t="b">
        <v>0</v>
      </c>
      <c r="F462">
        <v>0</v>
      </c>
      <c r="G462">
        <v>4301</v>
      </c>
      <c r="H462">
        <v>44082</v>
      </c>
      <c r="I462" s="12" t="s">
        <v>5133</v>
      </c>
      <c r="J462">
        <v>1</v>
      </c>
      <c r="K462">
        <v>14040</v>
      </c>
      <c r="L462">
        <v>0</v>
      </c>
      <c r="M462">
        <v>0</v>
      </c>
      <c r="N462">
        <v>200000</v>
      </c>
      <c r="O462">
        <v>0</v>
      </c>
      <c r="P462">
        <v>6292800</v>
      </c>
      <c r="Q462">
        <v>468</v>
      </c>
      <c r="R462" t="b">
        <v>0</v>
      </c>
      <c r="S462">
        <v>0</v>
      </c>
    </row>
    <row r="463" spans="1:19">
      <c r="A463">
        <v>11100501</v>
      </c>
      <c r="B463" s="12"/>
      <c r="C463" s="12" t="s">
        <v>4797</v>
      </c>
      <c r="D463" s="12" t="s">
        <v>5127</v>
      </c>
      <c r="E463" t="b">
        <v>0</v>
      </c>
      <c r="F463">
        <v>0</v>
      </c>
      <c r="G463">
        <v>4301</v>
      </c>
      <c r="H463">
        <v>44105</v>
      </c>
      <c r="I463" s="12" t="s">
        <v>5134</v>
      </c>
      <c r="J463">
        <v>1</v>
      </c>
      <c r="K463">
        <v>14101</v>
      </c>
      <c r="L463">
        <v>0</v>
      </c>
      <c r="M463">
        <v>0</v>
      </c>
      <c r="N463">
        <v>200000</v>
      </c>
      <c r="O463">
        <v>0</v>
      </c>
      <c r="P463">
        <v>6492800</v>
      </c>
      <c r="Q463">
        <v>469</v>
      </c>
      <c r="R463" t="b">
        <v>0</v>
      </c>
      <c r="S463">
        <v>0</v>
      </c>
    </row>
    <row r="464" spans="1:19">
      <c r="A464">
        <v>11100501</v>
      </c>
      <c r="B464" s="12"/>
      <c r="C464" s="12" t="s">
        <v>4797</v>
      </c>
      <c r="D464" s="12" t="s">
        <v>5127</v>
      </c>
      <c r="E464" t="b">
        <v>0</v>
      </c>
      <c r="F464">
        <v>0</v>
      </c>
      <c r="G464">
        <v>4301</v>
      </c>
      <c r="H464">
        <v>44145</v>
      </c>
      <c r="I464" s="12" t="s">
        <v>5135</v>
      </c>
      <c r="J464">
        <v>1</v>
      </c>
      <c r="K464">
        <v>14187</v>
      </c>
      <c r="L464">
        <v>0</v>
      </c>
      <c r="M464">
        <v>0</v>
      </c>
      <c r="N464">
        <v>200000</v>
      </c>
      <c r="O464">
        <v>0</v>
      </c>
      <c r="P464">
        <v>6692800</v>
      </c>
      <c r="Q464">
        <v>470</v>
      </c>
      <c r="R464" t="b">
        <v>0</v>
      </c>
      <c r="S464">
        <v>0</v>
      </c>
    </row>
    <row r="465" spans="1:19">
      <c r="A465">
        <v>11100501</v>
      </c>
      <c r="B465" s="12"/>
      <c r="C465" s="12" t="s">
        <v>4797</v>
      </c>
      <c r="D465" s="12" t="s">
        <v>5127</v>
      </c>
      <c r="E465" t="b">
        <v>0</v>
      </c>
      <c r="F465">
        <v>0</v>
      </c>
      <c r="G465">
        <v>4301</v>
      </c>
      <c r="H465">
        <v>44175</v>
      </c>
      <c r="I465" s="12" t="s">
        <v>5136</v>
      </c>
      <c r="J465">
        <v>1</v>
      </c>
      <c r="K465">
        <v>14266</v>
      </c>
      <c r="L465">
        <v>0</v>
      </c>
      <c r="M465">
        <v>0</v>
      </c>
      <c r="N465">
        <v>200000</v>
      </c>
      <c r="O465">
        <v>0</v>
      </c>
      <c r="P465">
        <v>6892800</v>
      </c>
      <c r="Q465">
        <v>471</v>
      </c>
      <c r="R465" t="b">
        <v>0</v>
      </c>
      <c r="S465">
        <v>0</v>
      </c>
    </row>
    <row r="466" spans="1:19">
      <c r="A466">
        <v>11100501</v>
      </c>
      <c r="B466" s="12" t="s">
        <v>405</v>
      </c>
      <c r="C466" s="12" t="s">
        <v>4797</v>
      </c>
      <c r="D466" s="12" t="s">
        <v>405</v>
      </c>
      <c r="E466" t="b">
        <v>0</v>
      </c>
      <c r="F466">
        <v>0</v>
      </c>
      <c r="G466">
        <v>4301</v>
      </c>
      <c r="H466" t="s">
        <v>21</v>
      </c>
      <c r="I466" s="12"/>
      <c r="K466">
        <v>0</v>
      </c>
      <c r="L466">
        <v>0</v>
      </c>
      <c r="M466">
        <v>0</v>
      </c>
      <c r="N466">
        <v>2400000</v>
      </c>
      <c r="O466">
        <v>0</v>
      </c>
      <c r="P466">
        <v>6892800</v>
      </c>
      <c r="Q466">
        <v>472</v>
      </c>
      <c r="R466" t="b">
        <v>0</v>
      </c>
      <c r="S466">
        <v>0</v>
      </c>
    </row>
    <row r="467" spans="1:19">
      <c r="A467">
        <v>11100501</v>
      </c>
      <c r="B467" s="12" t="s">
        <v>5137</v>
      </c>
      <c r="C467" s="12" t="s">
        <v>4797</v>
      </c>
      <c r="D467" s="12" t="s">
        <v>5137</v>
      </c>
      <c r="E467" t="b">
        <v>0</v>
      </c>
      <c r="F467">
        <v>5001744</v>
      </c>
      <c r="G467">
        <v>4302</v>
      </c>
      <c r="H467" t="s">
        <v>21</v>
      </c>
      <c r="I467" s="12"/>
      <c r="K467">
        <v>0</v>
      </c>
      <c r="L467">
        <v>2220000</v>
      </c>
      <c r="M467">
        <v>0</v>
      </c>
      <c r="N467">
        <v>0</v>
      </c>
      <c r="O467">
        <v>0</v>
      </c>
      <c r="P467">
        <v>5001744</v>
      </c>
      <c r="Q467">
        <v>473</v>
      </c>
      <c r="R467" t="b">
        <v>0</v>
      </c>
      <c r="S467">
        <v>0</v>
      </c>
    </row>
    <row r="468" spans="1:19">
      <c r="A468">
        <v>11100501</v>
      </c>
      <c r="B468" s="12"/>
      <c r="C468" s="12" t="s">
        <v>4797</v>
      </c>
      <c r="D468" s="12" t="s">
        <v>5137</v>
      </c>
      <c r="E468" t="b">
        <v>0</v>
      </c>
      <c r="F468">
        <v>0</v>
      </c>
      <c r="G468">
        <v>4302</v>
      </c>
      <c r="H468">
        <v>43845</v>
      </c>
      <c r="I468" s="12" t="s">
        <v>5138</v>
      </c>
      <c r="J468">
        <v>1</v>
      </c>
      <c r="K468">
        <v>13521</v>
      </c>
      <c r="L468">
        <v>0</v>
      </c>
      <c r="M468">
        <v>0</v>
      </c>
      <c r="N468">
        <v>222000</v>
      </c>
      <c r="O468">
        <v>0</v>
      </c>
      <c r="P468">
        <v>5223744</v>
      </c>
      <c r="Q468">
        <v>474</v>
      </c>
      <c r="R468" t="b">
        <v>0</v>
      </c>
      <c r="S468">
        <v>0</v>
      </c>
    </row>
    <row r="469" spans="1:19">
      <c r="A469">
        <v>11100501</v>
      </c>
      <c r="B469" s="12"/>
      <c r="C469" s="12" t="s">
        <v>4797</v>
      </c>
      <c r="D469" s="12" t="s">
        <v>5137</v>
      </c>
      <c r="E469" t="b">
        <v>0</v>
      </c>
      <c r="F469">
        <v>0</v>
      </c>
      <c r="G469">
        <v>4302</v>
      </c>
      <c r="H469">
        <v>43875</v>
      </c>
      <c r="I469" s="12" t="s">
        <v>5138</v>
      </c>
      <c r="J469">
        <v>1</v>
      </c>
      <c r="K469">
        <v>13594</v>
      </c>
      <c r="L469">
        <v>0</v>
      </c>
      <c r="M469">
        <v>0</v>
      </c>
      <c r="N469">
        <v>222000</v>
      </c>
      <c r="O469">
        <v>0</v>
      </c>
      <c r="P469">
        <v>5445744</v>
      </c>
      <c r="Q469">
        <v>475</v>
      </c>
      <c r="R469" t="b">
        <v>0</v>
      </c>
      <c r="S469">
        <v>0</v>
      </c>
    </row>
    <row r="470" spans="1:19">
      <c r="A470">
        <v>11100501</v>
      </c>
      <c r="B470" s="12"/>
      <c r="C470" s="12" t="s">
        <v>4797</v>
      </c>
      <c r="D470" s="12" t="s">
        <v>5137</v>
      </c>
      <c r="E470" t="b">
        <v>0</v>
      </c>
      <c r="F470">
        <v>0</v>
      </c>
      <c r="G470">
        <v>4302</v>
      </c>
      <c r="H470">
        <v>43942</v>
      </c>
      <c r="I470" s="12" t="s">
        <v>5139</v>
      </c>
      <c r="J470">
        <v>1</v>
      </c>
      <c r="K470">
        <v>13721</v>
      </c>
      <c r="L470">
        <v>0</v>
      </c>
      <c r="M470">
        <v>0</v>
      </c>
      <c r="N470">
        <v>222000</v>
      </c>
      <c r="O470">
        <v>0</v>
      </c>
      <c r="P470">
        <v>5667744</v>
      </c>
      <c r="Q470">
        <v>476</v>
      </c>
      <c r="R470" t="b">
        <v>0</v>
      </c>
      <c r="S470">
        <v>0</v>
      </c>
    </row>
    <row r="471" spans="1:19">
      <c r="A471">
        <v>11100501</v>
      </c>
      <c r="B471" s="12"/>
      <c r="C471" s="12" t="s">
        <v>4797</v>
      </c>
      <c r="D471" s="12" t="s">
        <v>5137</v>
      </c>
      <c r="E471" t="b">
        <v>0</v>
      </c>
      <c r="F471">
        <v>0</v>
      </c>
      <c r="G471">
        <v>4302</v>
      </c>
      <c r="H471">
        <v>43965</v>
      </c>
      <c r="I471" s="12" t="s">
        <v>5140</v>
      </c>
      <c r="J471">
        <v>1</v>
      </c>
      <c r="K471">
        <v>13777</v>
      </c>
      <c r="L471">
        <v>0</v>
      </c>
      <c r="M471">
        <v>0</v>
      </c>
      <c r="N471">
        <v>222000</v>
      </c>
      <c r="O471">
        <v>0</v>
      </c>
      <c r="P471">
        <v>5889744</v>
      </c>
      <c r="Q471">
        <v>477</v>
      </c>
      <c r="R471" t="b">
        <v>0</v>
      </c>
      <c r="S471">
        <v>0</v>
      </c>
    </row>
    <row r="472" spans="1:19">
      <c r="A472">
        <v>11100501</v>
      </c>
      <c r="B472" s="12"/>
      <c r="C472" s="12" t="s">
        <v>4797</v>
      </c>
      <c r="D472" s="12" t="s">
        <v>5137</v>
      </c>
      <c r="E472" t="b">
        <v>0</v>
      </c>
      <c r="F472">
        <v>0</v>
      </c>
      <c r="G472">
        <v>4302</v>
      </c>
      <c r="H472">
        <v>44006</v>
      </c>
      <c r="I472" s="12" t="s">
        <v>5141</v>
      </c>
      <c r="J472">
        <v>1</v>
      </c>
      <c r="K472">
        <v>13849</v>
      </c>
      <c r="L472">
        <v>0</v>
      </c>
      <c r="M472">
        <v>0</v>
      </c>
      <c r="N472">
        <v>222000</v>
      </c>
      <c r="O472">
        <v>0</v>
      </c>
      <c r="P472">
        <v>6111744</v>
      </c>
      <c r="Q472">
        <v>478</v>
      </c>
      <c r="R472" t="b">
        <v>0</v>
      </c>
      <c r="S472">
        <v>0</v>
      </c>
    </row>
    <row r="473" spans="1:19">
      <c r="A473">
        <v>11100501</v>
      </c>
      <c r="B473" s="12"/>
      <c r="C473" s="12" t="s">
        <v>4797</v>
      </c>
      <c r="D473" s="12" t="s">
        <v>5137</v>
      </c>
      <c r="E473" t="b">
        <v>0</v>
      </c>
      <c r="F473">
        <v>0</v>
      </c>
      <c r="G473">
        <v>4302</v>
      </c>
      <c r="H473">
        <v>44053</v>
      </c>
      <c r="I473" s="12" t="s">
        <v>5138</v>
      </c>
      <c r="J473">
        <v>1</v>
      </c>
      <c r="K473">
        <v>13968</v>
      </c>
      <c r="L473">
        <v>0</v>
      </c>
      <c r="M473">
        <v>0</v>
      </c>
      <c r="N473">
        <v>222000</v>
      </c>
      <c r="O473">
        <v>0</v>
      </c>
      <c r="P473">
        <v>6333744</v>
      </c>
      <c r="Q473">
        <v>479</v>
      </c>
      <c r="R473" t="b">
        <v>0</v>
      </c>
      <c r="S473">
        <v>0</v>
      </c>
    </row>
    <row r="474" spans="1:19">
      <c r="A474">
        <v>11100501</v>
      </c>
      <c r="B474" s="12"/>
      <c r="C474" s="12" t="s">
        <v>4797</v>
      </c>
      <c r="D474" s="12" t="s">
        <v>5137</v>
      </c>
      <c r="E474" t="b">
        <v>0</v>
      </c>
      <c r="F474">
        <v>0</v>
      </c>
      <c r="G474">
        <v>4302</v>
      </c>
      <c r="H474">
        <v>44089</v>
      </c>
      <c r="I474" s="12" t="s">
        <v>5142</v>
      </c>
      <c r="J474">
        <v>1</v>
      </c>
      <c r="K474">
        <v>14087</v>
      </c>
      <c r="L474">
        <v>0</v>
      </c>
      <c r="M474">
        <v>0</v>
      </c>
      <c r="N474">
        <v>222000</v>
      </c>
      <c r="O474">
        <v>0</v>
      </c>
      <c r="P474">
        <v>6555744</v>
      </c>
      <c r="Q474">
        <v>480</v>
      </c>
      <c r="R474" t="b">
        <v>0</v>
      </c>
      <c r="S474">
        <v>0</v>
      </c>
    </row>
    <row r="475" spans="1:19">
      <c r="A475">
        <v>11100501</v>
      </c>
      <c r="B475" s="12"/>
      <c r="C475" s="12" t="s">
        <v>4797</v>
      </c>
      <c r="D475" s="12" t="s">
        <v>5137</v>
      </c>
      <c r="E475" t="b">
        <v>0</v>
      </c>
      <c r="F475">
        <v>0</v>
      </c>
      <c r="G475">
        <v>4302</v>
      </c>
      <c r="H475">
        <v>44118</v>
      </c>
      <c r="I475" s="12" t="s">
        <v>5143</v>
      </c>
      <c r="J475">
        <v>1</v>
      </c>
      <c r="K475">
        <v>14156</v>
      </c>
      <c r="L475">
        <v>0</v>
      </c>
      <c r="M475">
        <v>0</v>
      </c>
      <c r="N475">
        <v>222000</v>
      </c>
      <c r="O475">
        <v>0</v>
      </c>
      <c r="P475">
        <v>6777744</v>
      </c>
      <c r="Q475">
        <v>481</v>
      </c>
      <c r="R475" t="b">
        <v>0</v>
      </c>
      <c r="S475">
        <v>0</v>
      </c>
    </row>
    <row r="476" spans="1:19">
      <c r="A476">
        <v>11100501</v>
      </c>
      <c r="B476" s="12"/>
      <c r="C476" s="12" t="s">
        <v>4797</v>
      </c>
      <c r="D476" s="12" t="s">
        <v>5137</v>
      </c>
      <c r="E476" t="b">
        <v>0</v>
      </c>
      <c r="F476">
        <v>0</v>
      </c>
      <c r="G476">
        <v>4302</v>
      </c>
      <c r="H476">
        <v>44152</v>
      </c>
      <c r="I476" s="12" t="s">
        <v>5144</v>
      </c>
      <c r="J476">
        <v>1</v>
      </c>
      <c r="K476">
        <v>14242</v>
      </c>
      <c r="L476">
        <v>0</v>
      </c>
      <c r="M476">
        <v>0</v>
      </c>
      <c r="N476">
        <v>222000</v>
      </c>
      <c r="O476">
        <v>0</v>
      </c>
      <c r="P476">
        <v>6999744</v>
      </c>
      <c r="Q476">
        <v>482</v>
      </c>
      <c r="R476" t="b">
        <v>0</v>
      </c>
      <c r="S476">
        <v>0</v>
      </c>
    </row>
    <row r="477" spans="1:19">
      <c r="A477">
        <v>11100501</v>
      </c>
      <c r="B477" s="12"/>
      <c r="C477" s="12" t="s">
        <v>4797</v>
      </c>
      <c r="D477" s="12" t="s">
        <v>5137</v>
      </c>
      <c r="E477" t="b">
        <v>0</v>
      </c>
      <c r="F477">
        <v>0</v>
      </c>
      <c r="G477">
        <v>4302</v>
      </c>
      <c r="H477">
        <v>44180</v>
      </c>
      <c r="I477" s="12" t="s">
        <v>5145</v>
      </c>
      <c r="J477">
        <v>1</v>
      </c>
      <c r="K477">
        <v>14280</v>
      </c>
      <c r="L477">
        <v>0</v>
      </c>
      <c r="M477">
        <v>0</v>
      </c>
      <c r="N477">
        <v>222000</v>
      </c>
      <c r="O477">
        <v>0</v>
      </c>
      <c r="P477">
        <v>7221744</v>
      </c>
      <c r="Q477">
        <v>483</v>
      </c>
      <c r="R477" t="b">
        <v>0</v>
      </c>
      <c r="S477">
        <v>0</v>
      </c>
    </row>
    <row r="478" spans="1:19">
      <c r="A478">
        <v>11100501</v>
      </c>
      <c r="B478" s="12" t="s">
        <v>415</v>
      </c>
      <c r="C478" s="12" t="s">
        <v>4797</v>
      </c>
      <c r="D478" s="12" t="s">
        <v>415</v>
      </c>
      <c r="E478" t="b">
        <v>0</v>
      </c>
      <c r="F478">
        <v>0</v>
      </c>
      <c r="G478">
        <v>4302</v>
      </c>
      <c r="H478" t="s">
        <v>21</v>
      </c>
      <c r="I478" s="12"/>
      <c r="K478">
        <v>0</v>
      </c>
      <c r="L478">
        <v>0</v>
      </c>
      <c r="M478">
        <v>0</v>
      </c>
      <c r="N478">
        <v>2220000</v>
      </c>
      <c r="O478">
        <v>0</v>
      </c>
      <c r="P478">
        <v>7221744</v>
      </c>
      <c r="Q478">
        <v>484</v>
      </c>
      <c r="R478" t="b">
        <v>0</v>
      </c>
      <c r="S478">
        <v>0</v>
      </c>
    </row>
    <row r="479" spans="1:19">
      <c r="A479">
        <v>11100501</v>
      </c>
      <c r="B479" s="12" t="s">
        <v>5146</v>
      </c>
      <c r="C479" s="12" t="s">
        <v>4797</v>
      </c>
      <c r="D479" s="12" t="s">
        <v>5146</v>
      </c>
      <c r="E479" t="b">
        <v>0</v>
      </c>
      <c r="F479">
        <v>4505984</v>
      </c>
      <c r="G479">
        <v>4401</v>
      </c>
      <c r="H479" t="s">
        <v>21</v>
      </c>
      <c r="I479" s="12"/>
      <c r="K479">
        <v>0</v>
      </c>
      <c r="L479">
        <v>2400000</v>
      </c>
      <c r="M479">
        <v>0</v>
      </c>
      <c r="N479">
        <v>0</v>
      </c>
      <c r="O479">
        <v>0</v>
      </c>
      <c r="P479">
        <v>4505984</v>
      </c>
      <c r="Q479">
        <v>485</v>
      </c>
      <c r="R479" t="b">
        <v>0</v>
      </c>
      <c r="S479">
        <v>0</v>
      </c>
    </row>
    <row r="480" spans="1:19">
      <c r="A480">
        <v>11100501</v>
      </c>
      <c r="B480" s="12"/>
      <c r="C480" s="12" t="s">
        <v>4797</v>
      </c>
      <c r="D480" s="12" t="s">
        <v>5146</v>
      </c>
      <c r="E480" t="b">
        <v>0</v>
      </c>
      <c r="F480">
        <v>0</v>
      </c>
      <c r="G480">
        <v>4401</v>
      </c>
      <c r="H480">
        <v>43844</v>
      </c>
      <c r="I480" s="12" t="s">
        <v>5147</v>
      </c>
      <c r="J480">
        <v>1</v>
      </c>
      <c r="K480">
        <v>13509</v>
      </c>
      <c r="L480">
        <v>0</v>
      </c>
      <c r="M480">
        <v>0</v>
      </c>
      <c r="N480">
        <v>200000</v>
      </c>
      <c r="O480">
        <v>0</v>
      </c>
      <c r="P480">
        <v>4705984</v>
      </c>
      <c r="Q480">
        <v>486</v>
      </c>
      <c r="R480" t="b">
        <v>0</v>
      </c>
      <c r="S480">
        <v>0</v>
      </c>
    </row>
    <row r="481" spans="1:19">
      <c r="A481">
        <v>11100501</v>
      </c>
      <c r="B481" s="12"/>
      <c r="C481" s="12" t="s">
        <v>4797</v>
      </c>
      <c r="D481" s="12" t="s">
        <v>5146</v>
      </c>
      <c r="E481" t="b">
        <v>0</v>
      </c>
      <c r="F481">
        <v>0</v>
      </c>
      <c r="G481">
        <v>4401</v>
      </c>
      <c r="H481">
        <v>43868</v>
      </c>
      <c r="I481" s="12" t="s">
        <v>5147</v>
      </c>
      <c r="J481">
        <v>1</v>
      </c>
      <c r="K481">
        <v>13558</v>
      </c>
      <c r="L481">
        <v>0</v>
      </c>
      <c r="M481">
        <v>0</v>
      </c>
      <c r="N481">
        <v>200000</v>
      </c>
      <c r="O481">
        <v>0</v>
      </c>
      <c r="P481">
        <v>4905984</v>
      </c>
      <c r="Q481">
        <v>487</v>
      </c>
      <c r="R481" t="b">
        <v>0</v>
      </c>
      <c r="S481">
        <v>0</v>
      </c>
    </row>
    <row r="482" spans="1:19">
      <c r="A482">
        <v>11100501</v>
      </c>
      <c r="B482" s="12"/>
      <c r="C482" s="12" t="s">
        <v>4797</v>
      </c>
      <c r="D482" s="12" t="s">
        <v>5146</v>
      </c>
      <c r="E482" t="b">
        <v>0</v>
      </c>
      <c r="F482">
        <v>0</v>
      </c>
      <c r="G482">
        <v>4401</v>
      </c>
      <c r="H482">
        <v>43903</v>
      </c>
      <c r="I482" s="12" t="s">
        <v>5148</v>
      </c>
      <c r="J482">
        <v>1</v>
      </c>
      <c r="K482">
        <v>13658</v>
      </c>
      <c r="L482">
        <v>0</v>
      </c>
      <c r="M482">
        <v>0</v>
      </c>
      <c r="N482">
        <v>200000</v>
      </c>
      <c r="O482">
        <v>0</v>
      </c>
      <c r="P482">
        <v>5105984</v>
      </c>
      <c r="Q482">
        <v>488</v>
      </c>
      <c r="R482" t="b">
        <v>0</v>
      </c>
      <c r="S482">
        <v>0</v>
      </c>
    </row>
    <row r="483" spans="1:19">
      <c r="A483">
        <v>11100501</v>
      </c>
      <c r="B483" s="12"/>
      <c r="C483" s="12" t="s">
        <v>4797</v>
      </c>
      <c r="D483" s="12" t="s">
        <v>5146</v>
      </c>
      <c r="E483" t="b">
        <v>0</v>
      </c>
      <c r="F483">
        <v>0</v>
      </c>
      <c r="G483">
        <v>4401</v>
      </c>
      <c r="H483">
        <v>43937</v>
      </c>
      <c r="I483" s="12" t="s">
        <v>5149</v>
      </c>
      <c r="J483">
        <v>1</v>
      </c>
      <c r="K483">
        <v>13710</v>
      </c>
      <c r="L483">
        <v>0</v>
      </c>
      <c r="M483">
        <v>0</v>
      </c>
      <c r="N483">
        <v>210000</v>
      </c>
      <c r="O483">
        <v>0</v>
      </c>
      <c r="P483">
        <v>5315984</v>
      </c>
      <c r="Q483">
        <v>489</v>
      </c>
      <c r="R483" t="b">
        <v>0</v>
      </c>
      <c r="S483">
        <v>0</v>
      </c>
    </row>
    <row r="484" spans="1:19">
      <c r="A484">
        <v>11100501</v>
      </c>
      <c r="B484" s="12"/>
      <c r="C484" s="12" t="s">
        <v>4797</v>
      </c>
      <c r="D484" s="12" t="s">
        <v>5146</v>
      </c>
      <c r="E484" t="b">
        <v>0</v>
      </c>
      <c r="F484">
        <v>0</v>
      </c>
      <c r="G484">
        <v>4401</v>
      </c>
      <c r="H484">
        <v>43963</v>
      </c>
      <c r="I484" s="12" t="s">
        <v>5150</v>
      </c>
      <c r="J484">
        <v>1</v>
      </c>
      <c r="K484">
        <v>13764</v>
      </c>
      <c r="L484">
        <v>0</v>
      </c>
      <c r="M484">
        <v>0</v>
      </c>
      <c r="N484">
        <v>190000</v>
      </c>
      <c r="O484">
        <v>0</v>
      </c>
      <c r="P484">
        <v>5505984</v>
      </c>
      <c r="Q484">
        <v>490</v>
      </c>
      <c r="R484" t="b">
        <v>0</v>
      </c>
      <c r="S484">
        <v>0</v>
      </c>
    </row>
    <row r="485" spans="1:19">
      <c r="A485">
        <v>11100501</v>
      </c>
      <c r="B485" s="12"/>
      <c r="C485" s="12" t="s">
        <v>4797</v>
      </c>
      <c r="D485" s="12" t="s">
        <v>5146</v>
      </c>
      <c r="E485" t="b">
        <v>0</v>
      </c>
      <c r="F485">
        <v>0</v>
      </c>
      <c r="G485">
        <v>4401</v>
      </c>
      <c r="H485">
        <v>43992</v>
      </c>
      <c r="I485" s="12" t="s">
        <v>5151</v>
      </c>
      <c r="J485">
        <v>1</v>
      </c>
      <c r="K485">
        <v>13833</v>
      </c>
      <c r="L485">
        <v>0</v>
      </c>
      <c r="M485">
        <v>0</v>
      </c>
      <c r="N485">
        <v>200000</v>
      </c>
      <c r="O485">
        <v>0</v>
      </c>
      <c r="P485">
        <v>5705984</v>
      </c>
      <c r="Q485">
        <v>491</v>
      </c>
      <c r="R485" t="b">
        <v>0</v>
      </c>
      <c r="S485">
        <v>0</v>
      </c>
    </row>
    <row r="486" spans="1:19">
      <c r="A486">
        <v>11100501</v>
      </c>
      <c r="B486" s="12"/>
      <c r="C486" s="12" t="s">
        <v>4797</v>
      </c>
      <c r="D486" s="12" t="s">
        <v>5146</v>
      </c>
      <c r="E486" t="b">
        <v>0</v>
      </c>
      <c r="F486">
        <v>0</v>
      </c>
      <c r="G486">
        <v>4401</v>
      </c>
      <c r="H486">
        <v>44020</v>
      </c>
      <c r="I486" s="12" t="s">
        <v>5147</v>
      </c>
      <c r="J486">
        <v>1</v>
      </c>
      <c r="K486">
        <v>13900</v>
      </c>
      <c r="L486">
        <v>0</v>
      </c>
      <c r="M486">
        <v>0</v>
      </c>
      <c r="N486">
        <v>200000</v>
      </c>
      <c r="O486">
        <v>0</v>
      </c>
      <c r="P486">
        <v>5905984</v>
      </c>
      <c r="Q486">
        <v>492</v>
      </c>
      <c r="R486" t="b">
        <v>0</v>
      </c>
      <c r="S486">
        <v>0</v>
      </c>
    </row>
    <row r="487" spans="1:19">
      <c r="A487">
        <v>11100501</v>
      </c>
      <c r="B487" s="12"/>
      <c r="C487" s="12" t="s">
        <v>4797</v>
      </c>
      <c r="D487" s="12" t="s">
        <v>5146</v>
      </c>
      <c r="E487" t="b">
        <v>0</v>
      </c>
      <c r="F487">
        <v>0</v>
      </c>
      <c r="G487">
        <v>4401</v>
      </c>
      <c r="H487">
        <v>44053</v>
      </c>
      <c r="I487" s="12" t="s">
        <v>5147</v>
      </c>
      <c r="J487">
        <v>1</v>
      </c>
      <c r="K487">
        <v>14026</v>
      </c>
      <c r="L487">
        <v>0</v>
      </c>
      <c r="M487">
        <v>0</v>
      </c>
      <c r="N487">
        <v>200000</v>
      </c>
      <c r="O487">
        <v>0</v>
      </c>
      <c r="P487">
        <v>6105984</v>
      </c>
      <c r="Q487">
        <v>493</v>
      </c>
      <c r="R487" t="b">
        <v>0</v>
      </c>
      <c r="S487">
        <v>0</v>
      </c>
    </row>
    <row r="488" spans="1:19">
      <c r="A488">
        <v>11100501</v>
      </c>
      <c r="B488" s="12"/>
      <c r="C488" s="12" t="s">
        <v>4797</v>
      </c>
      <c r="D488" s="12" t="s">
        <v>5146</v>
      </c>
      <c r="E488" t="b">
        <v>0</v>
      </c>
      <c r="F488">
        <v>0</v>
      </c>
      <c r="G488">
        <v>4401</v>
      </c>
      <c r="H488">
        <v>44085</v>
      </c>
      <c r="I488" s="12" t="s">
        <v>5152</v>
      </c>
      <c r="J488">
        <v>1</v>
      </c>
      <c r="K488">
        <v>14060</v>
      </c>
      <c r="L488">
        <v>0</v>
      </c>
      <c r="M488">
        <v>0</v>
      </c>
      <c r="N488">
        <v>200000</v>
      </c>
      <c r="O488">
        <v>0</v>
      </c>
      <c r="P488">
        <v>6305984</v>
      </c>
      <c r="Q488">
        <v>494</v>
      </c>
      <c r="R488" t="b">
        <v>0</v>
      </c>
      <c r="S488">
        <v>0</v>
      </c>
    </row>
    <row r="489" spans="1:19">
      <c r="A489">
        <v>11100501</v>
      </c>
      <c r="B489" s="12"/>
      <c r="C489" s="12" t="s">
        <v>4797</v>
      </c>
      <c r="D489" s="12" t="s">
        <v>5146</v>
      </c>
      <c r="E489" t="b">
        <v>0</v>
      </c>
      <c r="F489">
        <v>0</v>
      </c>
      <c r="G489">
        <v>4401</v>
      </c>
      <c r="H489">
        <v>44112</v>
      </c>
      <c r="I489" s="12" t="s">
        <v>5153</v>
      </c>
      <c r="J489">
        <v>1</v>
      </c>
      <c r="K489">
        <v>14120</v>
      </c>
      <c r="L489">
        <v>0</v>
      </c>
      <c r="M489">
        <v>0</v>
      </c>
      <c r="N489">
        <v>200000</v>
      </c>
      <c r="O489">
        <v>0</v>
      </c>
      <c r="P489">
        <v>6505984</v>
      </c>
      <c r="Q489">
        <v>495</v>
      </c>
      <c r="R489" t="b">
        <v>0</v>
      </c>
      <c r="S489">
        <v>0</v>
      </c>
    </row>
    <row r="490" spans="1:19">
      <c r="A490">
        <v>11100501</v>
      </c>
      <c r="B490" s="12"/>
      <c r="C490" s="12" t="s">
        <v>4797</v>
      </c>
      <c r="D490" s="12" t="s">
        <v>5146</v>
      </c>
      <c r="E490" t="b">
        <v>0</v>
      </c>
      <c r="F490">
        <v>0</v>
      </c>
      <c r="G490">
        <v>4401</v>
      </c>
      <c r="H490">
        <v>44148</v>
      </c>
      <c r="I490" s="12" t="s">
        <v>5154</v>
      </c>
      <c r="J490">
        <v>1</v>
      </c>
      <c r="K490">
        <v>14207</v>
      </c>
      <c r="L490">
        <v>0</v>
      </c>
      <c r="M490">
        <v>0</v>
      </c>
      <c r="N490">
        <v>200000</v>
      </c>
      <c r="O490">
        <v>0</v>
      </c>
      <c r="P490">
        <v>6705984</v>
      </c>
      <c r="Q490">
        <v>496</v>
      </c>
      <c r="R490" t="b">
        <v>0</v>
      </c>
      <c r="S490">
        <v>0</v>
      </c>
    </row>
    <row r="491" spans="1:19">
      <c r="A491">
        <v>11100501</v>
      </c>
      <c r="B491" s="12"/>
      <c r="C491" s="12" t="s">
        <v>4797</v>
      </c>
      <c r="D491" s="12" t="s">
        <v>5146</v>
      </c>
      <c r="E491" t="b">
        <v>0</v>
      </c>
      <c r="F491">
        <v>0</v>
      </c>
      <c r="G491">
        <v>4401</v>
      </c>
      <c r="H491">
        <v>44179</v>
      </c>
      <c r="I491" s="12" t="s">
        <v>5155</v>
      </c>
      <c r="J491">
        <v>1</v>
      </c>
      <c r="K491">
        <v>14276</v>
      </c>
      <c r="L491">
        <v>0</v>
      </c>
      <c r="M491">
        <v>0</v>
      </c>
      <c r="N491">
        <v>200000</v>
      </c>
      <c r="O491">
        <v>0</v>
      </c>
      <c r="P491">
        <v>6905984</v>
      </c>
      <c r="Q491">
        <v>497</v>
      </c>
      <c r="R491" t="b">
        <v>0</v>
      </c>
      <c r="S491">
        <v>0</v>
      </c>
    </row>
    <row r="492" spans="1:19">
      <c r="A492">
        <v>11100501</v>
      </c>
      <c r="B492" s="12" t="s">
        <v>426</v>
      </c>
      <c r="C492" s="12" t="s">
        <v>4797</v>
      </c>
      <c r="D492" s="12" t="s">
        <v>426</v>
      </c>
      <c r="E492" t="b">
        <v>0</v>
      </c>
      <c r="F492">
        <v>0</v>
      </c>
      <c r="G492">
        <v>4401</v>
      </c>
      <c r="H492" t="s">
        <v>21</v>
      </c>
      <c r="I492" s="12"/>
      <c r="K492">
        <v>0</v>
      </c>
      <c r="L492">
        <v>0</v>
      </c>
      <c r="M492">
        <v>0</v>
      </c>
      <c r="N492">
        <v>2400000</v>
      </c>
      <c r="O492">
        <v>0</v>
      </c>
      <c r="P492">
        <v>6905984</v>
      </c>
      <c r="Q492">
        <v>498</v>
      </c>
      <c r="R492" t="b">
        <v>0</v>
      </c>
      <c r="S492">
        <v>0</v>
      </c>
    </row>
    <row r="493" spans="1:19">
      <c r="A493">
        <v>11100501</v>
      </c>
      <c r="B493" s="12" t="s">
        <v>5156</v>
      </c>
      <c r="C493" s="12" t="s">
        <v>4797</v>
      </c>
      <c r="D493" s="12" t="s">
        <v>5156</v>
      </c>
      <c r="E493" t="b">
        <v>0</v>
      </c>
      <c r="F493">
        <v>1372555</v>
      </c>
      <c r="G493">
        <v>4402</v>
      </c>
      <c r="H493" t="s">
        <v>21</v>
      </c>
      <c r="I493" s="12"/>
      <c r="K493">
        <v>0</v>
      </c>
      <c r="L493">
        <v>2500000</v>
      </c>
      <c r="M493">
        <v>0</v>
      </c>
      <c r="N493">
        <v>0</v>
      </c>
      <c r="O493">
        <v>0</v>
      </c>
      <c r="P493">
        <v>1372555</v>
      </c>
      <c r="Q493">
        <v>499</v>
      </c>
      <c r="R493" t="b">
        <v>0</v>
      </c>
      <c r="S493">
        <v>0</v>
      </c>
    </row>
    <row r="494" spans="1:19">
      <c r="A494">
        <v>11100501</v>
      </c>
      <c r="B494" s="12"/>
      <c r="C494" s="12" t="s">
        <v>4797</v>
      </c>
      <c r="D494" s="12" t="s">
        <v>5156</v>
      </c>
      <c r="E494" t="b">
        <v>0</v>
      </c>
      <c r="F494">
        <v>0</v>
      </c>
      <c r="G494">
        <v>4402</v>
      </c>
      <c r="H494">
        <v>44027</v>
      </c>
      <c r="I494" s="12" t="s">
        <v>5157</v>
      </c>
      <c r="J494">
        <v>1</v>
      </c>
      <c r="K494">
        <v>13946</v>
      </c>
      <c r="L494">
        <v>0</v>
      </c>
      <c r="M494">
        <v>0</v>
      </c>
      <c r="N494">
        <v>500000</v>
      </c>
      <c r="O494">
        <v>0</v>
      </c>
      <c r="P494">
        <v>1872555</v>
      </c>
      <c r="Q494">
        <v>500</v>
      </c>
      <c r="R494" t="b">
        <v>0</v>
      </c>
      <c r="S494">
        <v>0</v>
      </c>
    </row>
    <row r="495" spans="1:19">
      <c r="A495">
        <v>11100501</v>
      </c>
      <c r="B495" s="12"/>
      <c r="C495" s="12" t="s">
        <v>4797</v>
      </c>
      <c r="D495" s="12" t="s">
        <v>5156</v>
      </c>
      <c r="E495" t="b">
        <v>0</v>
      </c>
      <c r="F495">
        <v>0</v>
      </c>
      <c r="G495">
        <v>4402</v>
      </c>
      <c r="H495">
        <v>44070</v>
      </c>
      <c r="I495" s="12" t="s">
        <v>5158</v>
      </c>
      <c r="J495">
        <v>1</v>
      </c>
      <c r="K495">
        <v>13998</v>
      </c>
      <c r="L495">
        <v>0</v>
      </c>
      <c r="M495">
        <v>0</v>
      </c>
      <c r="N495">
        <v>500000</v>
      </c>
      <c r="O495">
        <v>0</v>
      </c>
      <c r="P495">
        <v>2372555</v>
      </c>
      <c r="Q495">
        <v>501</v>
      </c>
      <c r="R495" t="b">
        <v>0</v>
      </c>
      <c r="S495">
        <v>0</v>
      </c>
    </row>
    <row r="496" spans="1:19">
      <c r="A496">
        <v>11100501</v>
      </c>
      <c r="B496" s="12"/>
      <c r="C496" s="12" t="s">
        <v>4797</v>
      </c>
      <c r="D496" s="12" t="s">
        <v>5156</v>
      </c>
      <c r="E496" t="b">
        <v>0</v>
      </c>
      <c r="F496">
        <v>0</v>
      </c>
      <c r="G496">
        <v>4402</v>
      </c>
      <c r="H496">
        <v>44097</v>
      </c>
      <c r="I496" s="12" t="s">
        <v>5159</v>
      </c>
      <c r="J496">
        <v>1</v>
      </c>
      <c r="K496">
        <v>14069</v>
      </c>
      <c r="L496">
        <v>0</v>
      </c>
      <c r="M496">
        <v>0</v>
      </c>
      <c r="N496">
        <v>500000</v>
      </c>
      <c r="O496">
        <v>0</v>
      </c>
      <c r="P496">
        <v>2872555</v>
      </c>
      <c r="Q496">
        <v>502</v>
      </c>
      <c r="R496" t="b">
        <v>0</v>
      </c>
      <c r="S496">
        <v>0</v>
      </c>
    </row>
    <row r="497" spans="1:19">
      <c r="A497">
        <v>11100501</v>
      </c>
      <c r="B497" s="12"/>
      <c r="C497" s="12" t="s">
        <v>4797</v>
      </c>
      <c r="D497" s="12" t="s">
        <v>5156</v>
      </c>
      <c r="E497" t="b">
        <v>0</v>
      </c>
      <c r="F497">
        <v>0</v>
      </c>
      <c r="G497">
        <v>4402</v>
      </c>
      <c r="H497">
        <v>44165</v>
      </c>
      <c r="I497" s="12" t="s">
        <v>5160</v>
      </c>
      <c r="J497">
        <v>1</v>
      </c>
      <c r="K497">
        <v>14214</v>
      </c>
      <c r="L497">
        <v>0</v>
      </c>
      <c r="M497">
        <v>0</v>
      </c>
      <c r="N497">
        <v>500000</v>
      </c>
      <c r="O497">
        <v>0</v>
      </c>
      <c r="P497">
        <v>3372555</v>
      </c>
      <c r="Q497">
        <v>503</v>
      </c>
      <c r="R497" t="b">
        <v>0</v>
      </c>
      <c r="S497">
        <v>0</v>
      </c>
    </row>
    <row r="498" spans="1:19">
      <c r="A498">
        <v>11100501</v>
      </c>
      <c r="B498" s="12"/>
      <c r="C498" s="12" t="s">
        <v>4797</v>
      </c>
      <c r="D498" s="12" t="s">
        <v>5156</v>
      </c>
      <c r="E498" t="b">
        <v>0</v>
      </c>
      <c r="F498">
        <v>0</v>
      </c>
      <c r="G498">
        <v>4402</v>
      </c>
      <c r="H498">
        <v>44195</v>
      </c>
      <c r="I498" s="12" t="s">
        <v>5161</v>
      </c>
      <c r="J498">
        <v>1</v>
      </c>
      <c r="K498">
        <v>14288</v>
      </c>
      <c r="L498">
        <v>0</v>
      </c>
      <c r="M498">
        <v>0</v>
      </c>
      <c r="N498">
        <v>500000</v>
      </c>
      <c r="O498">
        <v>0</v>
      </c>
      <c r="P498">
        <v>3872555</v>
      </c>
      <c r="Q498">
        <v>504</v>
      </c>
      <c r="R498" t="b">
        <v>0</v>
      </c>
      <c r="S498">
        <v>0</v>
      </c>
    </row>
    <row r="499" spans="1:19">
      <c r="A499">
        <v>11100501</v>
      </c>
      <c r="B499" s="12" t="s">
        <v>433</v>
      </c>
      <c r="C499" s="12" t="s">
        <v>4797</v>
      </c>
      <c r="D499" s="12" t="s">
        <v>433</v>
      </c>
      <c r="E499" t="b">
        <v>0</v>
      </c>
      <c r="F499">
        <v>0</v>
      </c>
      <c r="G499">
        <v>4402</v>
      </c>
      <c r="H499" t="s">
        <v>21</v>
      </c>
      <c r="I499" s="12"/>
      <c r="K499">
        <v>0</v>
      </c>
      <c r="L499">
        <v>0</v>
      </c>
      <c r="M499">
        <v>0</v>
      </c>
      <c r="N499">
        <v>2500000</v>
      </c>
      <c r="O499">
        <v>0</v>
      </c>
      <c r="P499">
        <v>3872555</v>
      </c>
      <c r="Q499">
        <v>505</v>
      </c>
      <c r="R499" t="b">
        <v>0</v>
      </c>
      <c r="S499">
        <v>0</v>
      </c>
    </row>
    <row r="500" spans="1:19">
      <c r="A500">
        <v>11100501</v>
      </c>
      <c r="B500" s="12" t="s">
        <v>5162</v>
      </c>
      <c r="C500" s="12" t="s">
        <v>4797</v>
      </c>
      <c r="D500" s="12" t="s">
        <v>5162</v>
      </c>
      <c r="E500" t="b">
        <v>0</v>
      </c>
      <c r="F500">
        <v>4422800</v>
      </c>
      <c r="G500">
        <v>4501</v>
      </c>
      <c r="H500" t="s">
        <v>21</v>
      </c>
      <c r="I500" s="12"/>
      <c r="K500">
        <v>0</v>
      </c>
      <c r="L500">
        <v>2400000</v>
      </c>
      <c r="M500">
        <v>0</v>
      </c>
      <c r="N500">
        <v>0</v>
      </c>
      <c r="O500">
        <v>0</v>
      </c>
      <c r="P500">
        <v>4422800</v>
      </c>
      <c r="Q500">
        <v>506</v>
      </c>
      <c r="R500" t="b">
        <v>0</v>
      </c>
      <c r="S500">
        <v>0</v>
      </c>
    </row>
    <row r="501" spans="1:19">
      <c r="A501">
        <v>11100501</v>
      </c>
      <c r="B501" s="12"/>
      <c r="C501" s="12" t="s">
        <v>4797</v>
      </c>
      <c r="D501" s="12" t="s">
        <v>5162</v>
      </c>
      <c r="E501" t="b">
        <v>0</v>
      </c>
      <c r="F501">
        <v>0</v>
      </c>
      <c r="G501">
        <v>4501</v>
      </c>
      <c r="H501">
        <v>43839</v>
      </c>
      <c r="I501" s="12" t="s">
        <v>5163</v>
      </c>
      <c r="J501">
        <v>1</v>
      </c>
      <c r="K501">
        <v>13486</v>
      </c>
      <c r="L501">
        <v>0</v>
      </c>
      <c r="M501">
        <v>0</v>
      </c>
      <c r="N501">
        <v>200000</v>
      </c>
      <c r="O501">
        <v>0</v>
      </c>
      <c r="P501">
        <v>4622800</v>
      </c>
      <c r="Q501">
        <v>507</v>
      </c>
      <c r="R501" t="b">
        <v>0</v>
      </c>
      <c r="S501">
        <v>0</v>
      </c>
    </row>
    <row r="502" spans="1:19">
      <c r="A502">
        <v>11100501</v>
      </c>
      <c r="B502" s="12"/>
      <c r="C502" s="12" t="s">
        <v>4797</v>
      </c>
      <c r="D502" s="12" t="s">
        <v>5162</v>
      </c>
      <c r="E502" t="b">
        <v>0</v>
      </c>
      <c r="F502">
        <v>0</v>
      </c>
      <c r="G502">
        <v>4501</v>
      </c>
      <c r="H502">
        <v>43873</v>
      </c>
      <c r="I502" s="12" t="s">
        <v>5163</v>
      </c>
      <c r="J502">
        <v>1</v>
      </c>
      <c r="K502">
        <v>13577</v>
      </c>
      <c r="L502">
        <v>0</v>
      </c>
      <c r="M502">
        <v>0</v>
      </c>
      <c r="N502">
        <v>200000</v>
      </c>
      <c r="O502">
        <v>0</v>
      </c>
      <c r="P502">
        <v>4822800</v>
      </c>
      <c r="Q502">
        <v>508</v>
      </c>
      <c r="R502" t="b">
        <v>0</v>
      </c>
      <c r="S502">
        <v>0</v>
      </c>
    </row>
    <row r="503" spans="1:19">
      <c r="A503">
        <v>11100501</v>
      </c>
      <c r="B503" s="12"/>
      <c r="C503" s="12" t="s">
        <v>4797</v>
      </c>
      <c r="D503" s="12" t="s">
        <v>5162</v>
      </c>
      <c r="E503" t="b">
        <v>0</v>
      </c>
      <c r="F503">
        <v>0</v>
      </c>
      <c r="G503">
        <v>4501</v>
      </c>
      <c r="H503">
        <v>43900</v>
      </c>
      <c r="I503" s="12" t="s">
        <v>5164</v>
      </c>
      <c r="J503">
        <v>1</v>
      </c>
      <c r="K503">
        <v>13644</v>
      </c>
      <c r="L503">
        <v>0</v>
      </c>
      <c r="M503">
        <v>0</v>
      </c>
      <c r="N503">
        <v>200000</v>
      </c>
      <c r="O503">
        <v>0</v>
      </c>
      <c r="P503">
        <v>5022800</v>
      </c>
      <c r="Q503">
        <v>509</v>
      </c>
      <c r="R503" t="b">
        <v>0</v>
      </c>
      <c r="S503">
        <v>0</v>
      </c>
    </row>
    <row r="504" spans="1:19">
      <c r="A504">
        <v>11100501</v>
      </c>
      <c r="B504" s="12"/>
      <c r="C504" s="12" t="s">
        <v>4797</v>
      </c>
      <c r="D504" s="12" t="s">
        <v>5162</v>
      </c>
      <c r="E504" t="b">
        <v>0</v>
      </c>
      <c r="F504">
        <v>0</v>
      </c>
      <c r="G504">
        <v>4501</v>
      </c>
      <c r="H504">
        <v>43938</v>
      </c>
      <c r="I504" s="12" t="s">
        <v>5165</v>
      </c>
      <c r="J504">
        <v>1</v>
      </c>
      <c r="K504">
        <v>13714</v>
      </c>
      <c r="L504">
        <v>0</v>
      </c>
      <c r="M504">
        <v>0</v>
      </c>
      <c r="N504">
        <v>200000</v>
      </c>
      <c r="O504">
        <v>0</v>
      </c>
      <c r="P504">
        <v>5222800</v>
      </c>
      <c r="Q504">
        <v>510</v>
      </c>
      <c r="R504" t="b">
        <v>0</v>
      </c>
      <c r="S504">
        <v>0</v>
      </c>
    </row>
    <row r="505" spans="1:19">
      <c r="A505">
        <v>11100501</v>
      </c>
      <c r="B505" s="12"/>
      <c r="C505" s="12" t="s">
        <v>4797</v>
      </c>
      <c r="D505" s="12" t="s">
        <v>5162</v>
      </c>
      <c r="E505" t="b">
        <v>0</v>
      </c>
      <c r="F505">
        <v>0</v>
      </c>
      <c r="G505">
        <v>4501</v>
      </c>
      <c r="H505">
        <v>43965</v>
      </c>
      <c r="I505" s="12" t="s">
        <v>5166</v>
      </c>
      <c r="J505">
        <v>1</v>
      </c>
      <c r="K505">
        <v>13776</v>
      </c>
      <c r="L505">
        <v>0</v>
      </c>
      <c r="M505">
        <v>0</v>
      </c>
      <c r="N505">
        <v>200000</v>
      </c>
      <c r="O505">
        <v>0</v>
      </c>
      <c r="P505">
        <v>5422800</v>
      </c>
      <c r="Q505">
        <v>511</v>
      </c>
      <c r="R505" t="b">
        <v>0</v>
      </c>
      <c r="S505">
        <v>0</v>
      </c>
    </row>
    <row r="506" spans="1:19">
      <c r="A506">
        <v>11100501</v>
      </c>
      <c r="B506" s="12"/>
      <c r="C506" s="12" t="s">
        <v>4797</v>
      </c>
      <c r="D506" s="12" t="s">
        <v>5162</v>
      </c>
      <c r="E506" t="b">
        <v>0</v>
      </c>
      <c r="F506">
        <v>0</v>
      </c>
      <c r="G506">
        <v>4501</v>
      </c>
      <c r="H506">
        <v>43992</v>
      </c>
      <c r="I506" s="12" t="s">
        <v>5167</v>
      </c>
      <c r="J506">
        <v>1</v>
      </c>
      <c r="K506">
        <v>13828</v>
      </c>
      <c r="L506">
        <v>0</v>
      </c>
      <c r="M506">
        <v>0</v>
      </c>
      <c r="N506">
        <v>200000</v>
      </c>
      <c r="O506">
        <v>0</v>
      </c>
      <c r="P506">
        <v>5622800</v>
      </c>
      <c r="Q506">
        <v>512</v>
      </c>
      <c r="R506" t="b">
        <v>0</v>
      </c>
      <c r="S506">
        <v>0</v>
      </c>
    </row>
    <row r="507" spans="1:19">
      <c r="A507">
        <v>11100501</v>
      </c>
      <c r="B507" s="12"/>
      <c r="C507" s="12" t="s">
        <v>4797</v>
      </c>
      <c r="D507" s="12" t="s">
        <v>5162</v>
      </c>
      <c r="E507" t="b">
        <v>0</v>
      </c>
      <c r="F507">
        <v>0</v>
      </c>
      <c r="G507">
        <v>4501</v>
      </c>
      <c r="H507">
        <v>44018</v>
      </c>
      <c r="I507" s="12" t="s">
        <v>5168</v>
      </c>
      <c r="J507">
        <v>1</v>
      </c>
      <c r="K507">
        <v>13888</v>
      </c>
      <c r="L507">
        <v>0</v>
      </c>
      <c r="M507">
        <v>0</v>
      </c>
      <c r="N507">
        <v>200000</v>
      </c>
      <c r="O507">
        <v>0</v>
      </c>
      <c r="P507">
        <v>5822800</v>
      </c>
      <c r="Q507">
        <v>513</v>
      </c>
      <c r="R507" t="b">
        <v>0</v>
      </c>
      <c r="S507">
        <v>0</v>
      </c>
    </row>
    <row r="508" spans="1:19">
      <c r="A508">
        <v>11100501</v>
      </c>
      <c r="B508" s="12"/>
      <c r="C508" s="12" t="s">
        <v>4797</v>
      </c>
      <c r="D508" s="12" t="s">
        <v>5162</v>
      </c>
      <c r="E508" t="b">
        <v>0</v>
      </c>
      <c r="F508">
        <v>0</v>
      </c>
      <c r="G508">
        <v>4501</v>
      </c>
      <c r="H508">
        <v>44053</v>
      </c>
      <c r="I508" s="12" t="s">
        <v>5168</v>
      </c>
      <c r="J508">
        <v>1</v>
      </c>
      <c r="K508">
        <v>13966</v>
      </c>
      <c r="L508">
        <v>0</v>
      </c>
      <c r="M508">
        <v>0</v>
      </c>
      <c r="N508">
        <v>200000</v>
      </c>
      <c r="O508">
        <v>0</v>
      </c>
      <c r="P508">
        <v>6022800</v>
      </c>
      <c r="Q508">
        <v>514</v>
      </c>
      <c r="R508" t="b">
        <v>0</v>
      </c>
      <c r="S508">
        <v>0</v>
      </c>
    </row>
    <row r="509" spans="1:19">
      <c r="A509">
        <v>11100501</v>
      </c>
      <c r="B509" s="12"/>
      <c r="C509" s="12" t="s">
        <v>4797</v>
      </c>
      <c r="D509" s="12" t="s">
        <v>5162</v>
      </c>
      <c r="E509" t="b">
        <v>0</v>
      </c>
      <c r="F509">
        <v>0</v>
      </c>
      <c r="G509">
        <v>4501</v>
      </c>
      <c r="H509">
        <v>44077</v>
      </c>
      <c r="I509" s="12" t="s">
        <v>5169</v>
      </c>
      <c r="J509">
        <v>1</v>
      </c>
      <c r="K509">
        <v>14031</v>
      </c>
      <c r="L509">
        <v>0</v>
      </c>
      <c r="M509">
        <v>0</v>
      </c>
      <c r="N509">
        <v>200000</v>
      </c>
      <c r="O509">
        <v>0</v>
      </c>
      <c r="P509">
        <v>6222800</v>
      </c>
      <c r="Q509">
        <v>515</v>
      </c>
      <c r="R509" t="b">
        <v>0</v>
      </c>
      <c r="S509">
        <v>0</v>
      </c>
    </row>
    <row r="510" spans="1:19">
      <c r="A510">
        <v>11100501</v>
      </c>
      <c r="B510" s="12"/>
      <c r="C510" s="12" t="s">
        <v>4797</v>
      </c>
      <c r="D510" s="12" t="s">
        <v>5162</v>
      </c>
      <c r="E510" t="b">
        <v>0</v>
      </c>
      <c r="F510">
        <v>0</v>
      </c>
      <c r="G510">
        <v>4501</v>
      </c>
      <c r="H510">
        <v>44106</v>
      </c>
      <c r="I510" s="12" t="s">
        <v>5170</v>
      </c>
      <c r="J510">
        <v>1</v>
      </c>
      <c r="K510">
        <v>14105</v>
      </c>
      <c r="L510">
        <v>0</v>
      </c>
      <c r="M510">
        <v>0</v>
      </c>
      <c r="N510">
        <v>200000</v>
      </c>
      <c r="O510">
        <v>0</v>
      </c>
      <c r="P510">
        <v>6422800</v>
      </c>
      <c r="Q510">
        <v>516</v>
      </c>
      <c r="R510" t="b">
        <v>0</v>
      </c>
      <c r="S510">
        <v>0</v>
      </c>
    </row>
    <row r="511" spans="1:19">
      <c r="A511">
        <v>11100501</v>
      </c>
      <c r="B511" s="12"/>
      <c r="C511" s="12" t="s">
        <v>4797</v>
      </c>
      <c r="D511" s="12" t="s">
        <v>5162</v>
      </c>
      <c r="E511" t="b">
        <v>0</v>
      </c>
      <c r="F511">
        <v>0</v>
      </c>
      <c r="G511">
        <v>4501</v>
      </c>
      <c r="H511">
        <v>44139</v>
      </c>
      <c r="I511" s="12" t="s">
        <v>5171</v>
      </c>
      <c r="J511">
        <v>1</v>
      </c>
      <c r="K511">
        <v>14172</v>
      </c>
      <c r="L511">
        <v>0</v>
      </c>
      <c r="M511">
        <v>0</v>
      </c>
      <c r="N511">
        <v>200000</v>
      </c>
      <c r="O511">
        <v>0</v>
      </c>
      <c r="P511">
        <v>6622800</v>
      </c>
      <c r="Q511">
        <v>517</v>
      </c>
      <c r="R511" t="b">
        <v>0</v>
      </c>
      <c r="S511">
        <v>0</v>
      </c>
    </row>
    <row r="512" spans="1:19">
      <c r="A512">
        <v>11100501</v>
      </c>
      <c r="B512" s="12"/>
      <c r="C512" s="12" t="s">
        <v>4797</v>
      </c>
      <c r="D512" s="12" t="s">
        <v>5162</v>
      </c>
      <c r="E512" t="b">
        <v>0</v>
      </c>
      <c r="F512">
        <v>0</v>
      </c>
      <c r="G512">
        <v>4501</v>
      </c>
      <c r="H512">
        <v>44169</v>
      </c>
      <c r="I512" s="12" t="s">
        <v>5172</v>
      </c>
      <c r="J512">
        <v>1</v>
      </c>
      <c r="K512">
        <v>14250</v>
      </c>
      <c r="L512">
        <v>0</v>
      </c>
      <c r="M512">
        <v>0</v>
      </c>
      <c r="N512">
        <v>200000</v>
      </c>
      <c r="O512">
        <v>0</v>
      </c>
      <c r="P512">
        <v>6822800</v>
      </c>
      <c r="Q512">
        <v>518</v>
      </c>
      <c r="R512" t="b">
        <v>0</v>
      </c>
      <c r="S512">
        <v>0</v>
      </c>
    </row>
    <row r="513" spans="1:19">
      <c r="A513">
        <v>11100501</v>
      </c>
      <c r="B513" s="12" t="s">
        <v>445</v>
      </c>
      <c r="C513" s="12" t="s">
        <v>4797</v>
      </c>
      <c r="D513" s="12" t="s">
        <v>445</v>
      </c>
      <c r="E513" t="b">
        <v>0</v>
      </c>
      <c r="F513">
        <v>0</v>
      </c>
      <c r="G513">
        <v>4501</v>
      </c>
      <c r="H513" t="s">
        <v>21</v>
      </c>
      <c r="I513" s="12"/>
      <c r="K513">
        <v>0</v>
      </c>
      <c r="L513">
        <v>0</v>
      </c>
      <c r="M513">
        <v>0</v>
      </c>
      <c r="N513">
        <v>2400000</v>
      </c>
      <c r="O513">
        <v>0</v>
      </c>
      <c r="P513">
        <v>6822800</v>
      </c>
      <c r="Q513">
        <v>519</v>
      </c>
      <c r="R513" t="b">
        <v>0</v>
      </c>
      <c r="S513">
        <v>0</v>
      </c>
    </row>
    <row r="514" spans="1:19">
      <c r="A514">
        <v>11100501</v>
      </c>
      <c r="B514" s="12" t="s">
        <v>5173</v>
      </c>
      <c r="C514" s="12" t="s">
        <v>4797</v>
      </c>
      <c r="D514" s="12" t="s">
        <v>5173</v>
      </c>
      <c r="E514" t="b">
        <v>0</v>
      </c>
      <c r="F514">
        <v>4482800</v>
      </c>
      <c r="G514">
        <v>4502</v>
      </c>
      <c r="H514" t="s">
        <v>21</v>
      </c>
      <c r="I514" s="12"/>
      <c r="K514">
        <v>0</v>
      </c>
      <c r="L514">
        <v>2400000</v>
      </c>
      <c r="M514">
        <v>0</v>
      </c>
      <c r="N514">
        <v>0</v>
      </c>
      <c r="O514">
        <v>0</v>
      </c>
      <c r="P514">
        <v>4482800</v>
      </c>
      <c r="Q514">
        <v>520</v>
      </c>
      <c r="R514" t="b">
        <v>0</v>
      </c>
      <c r="S514">
        <v>0</v>
      </c>
    </row>
    <row r="515" spans="1:19">
      <c r="A515">
        <v>11100501</v>
      </c>
      <c r="B515" s="12"/>
      <c r="C515" s="12" t="s">
        <v>4797</v>
      </c>
      <c r="D515" s="12" t="s">
        <v>5173</v>
      </c>
      <c r="E515" t="b">
        <v>0</v>
      </c>
      <c r="F515">
        <v>0</v>
      </c>
      <c r="G515">
        <v>4502</v>
      </c>
      <c r="H515">
        <v>43839</v>
      </c>
      <c r="I515" s="12" t="s">
        <v>5174</v>
      </c>
      <c r="J515">
        <v>1</v>
      </c>
      <c r="K515">
        <v>13481</v>
      </c>
      <c r="L515">
        <v>0</v>
      </c>
      <c r="M515">
        <v>0</v>
      </c>
      <c r="N515">
        <v>200000</v>
      </c>
      <c r="O515">
        <v>0</v>
      </c>
      <c r="P515">
        <v>4682800</v>
      </c>
      <c r="Q515">
        <v>521</v>
      </c>
      <c r="R515" t="b">
        <v>0</v>
      </c>
      <c r="S515">
        <v>0</v>
      </c>
    </row>
    <row r="516" spans="1:19">
      <c r="A516">
        <v>11100501</v>
      </c>
      <c r="B516" s="12"/>
      <c r="C516" s="12" t="s">
        <v>4797</v>
      </c>
      <c r="D516" s="12" t="s">
        <v>5173</v>
      </c>
      <c r="E516" t="b">
        <v>0</v>
      </c>
      <c r="F516">
        <v>0</v>
      </c>
      <c r="G516">
        <v>4502</v>
      </c>
      <c r="H516">
        <v>43871</v>
      </c>
      <c r="I516" s="12" t="s">
        <v>5174</v>
      </c>
      <c r="J516">
        <v>1</v>
      </c>
      <c r="K516">
        <v>13562</v>
      </c>
      <c r="L516">
        <v>0</v>
      </c>
      <c r="M516">
        <v>0</v>
      </c>
      <c r="N516">
        <v>200000</v>
      </c>
      <c r="O516">
        <v>0</v>
      </c>
      <c r="P516">
        <v>4882800</v>
      </c>
      <c r="Q516">
        <v>522</v>
      </c>
      <c r="R516" t="b">
        <v>0</v>
      </c>
      <c r="S516">
        <v>0</v>
      </c>
    </row>
    <row r="517" spans="1:19">
      <c r="A517">
        <v>11100501</v>
      </c>
      <c r="B517" s="12"/>
      <c r="C517" s="12" t="s">
        <v>4797</v>
      </c>
      <c r="D517" s="12" t="s">
        <v>5173</v>
      </c>
      <c r="E517" t="b">
        <v>0</v>
      </c>
      <c r="F517">
        <v>0</v>
      </c>
      <c r="G517">
        <v>4502</v>
      </c>
      <c r="H517">
        <v>43899</v>
      </c>
      <c r="I517" s="12" t="s">
        <v>5175</v>
      </c>
      <c r="J517">
        <v>1</v>
      </c>
      <c r="K517">
        <v>13631</v>
      </c>
      <c r="L517">
        <v>0</v>
      </c>
      <c r="M517">
        <v>0</v>
      </c>
      <c r="N517">
        <v>200000</v>
      </c>
      <c r="O517">
        <v>0</v>
      </c>
      <c r="P517">
        <v>5082800</v>
      </c>
      <c r="Q517">
        <v>523</v>
      </c>
      <c r="R517" t="b">
        <v>0</v>
      </c>
      <c r="S517">
        <v>0</v>
      </c>
    </row>
    <row r="518" spans="1:19">
      <c r="A518">
        <v>11100501</v>
      </c>
      <c r="B518" s="12"/>
      <c r="C518" s="12" t="s">
        <v>4797</v>
      </c>
      <c r="D518" s="12" t="s">
        <v>5173</v>
      </c>
      <c r="E518" t="b">
        <v>0</v>
      </c>
      <c r="F518">
        <v>0</v>
      </c>
      <c r="G518">
        <v>4502</v>
      </c>
      <c r="H518">
        <v>43938</v>
      </c>
      <c r="I518" s="12" t="s">
        <v>5176</v>
      </c>
      <c r="J518">
        <v>1</v>
      </c>
      <c r="K518">
        <v>13717</v>
      </c>
      <c r="L518">
        <v>0</v>
      </c>
      <c r="M518">
        <v>0</v>
      </c>
      <c r="N518">
        <v>200000</v>
      </c>
      <c r="O518">
        <v>0</v>
      </c>
      <c r="P518">
        <v>5282800</v>
      </c>
      <c r="Q518">
        <v>524</v>
      </c>
      <c r="R518" t="b">
        <v>0</v>
      </c>
      <c r="S518">
        <v>0</v>
      </c>
    </row>
    <row r="519" spans="1:19">
      <c r="A519">
        <v>11100501</v>
      </c>
      <c r="B519" s="12"/>
      <c r="C519" s="12" t="s">
        <v>4797</v>
      </c>
      <c r="D519" s="12" t="s">
        <v>5173</v>
      </c>
      <c r="E519" t="b">
        <v>0</v>
      </c>
      <c r="F519">
        <v>0</v>
      </c>
      <c r="G519">
        <v>4502</v>
      </c>
      <c r="H519">
        <v>43965</v>
      </c>
      <c r="I519" s="12" t="s">
        <v>5177</v>
      </c>
      <c r="J519">
        <v>1</v>
      </c>
      <c r="K519">
        <v>13772</v>
      </c>
      <c r="L519">
        <v>0</v>
      </c>
      <c r="M519">
        <v>0</v>
      </c>
      <c r="N519">
        <v>200000</v>
      </c>
      <c r="O519">
        <v>0</v>
      </c>
      <c r="P519">
        <v>5482800</v>
      </c>
      <c r="Q519">
        <v>525</v>
      </c>
      <c r="R519" t="b">
        <v>0</v>
      </c>
      <c r="S519">
        <v>0</v>
      </c>
    </row>
    <row r="520" spans="1:19">
      <c r="A520">
        <v>11100501</v>
      </c>
      <c r="B520" s="12"/>
      <c r="C520" s="12" t="s">
        <v>4797</v>
      </c>
      <c r="D520" s="12" t="s">
        <v>5173</v>
      </c>
      <c r="E520" t="b">
        <v>0</v>
      </c>
      <c r="F520">
        <v>0</v>
      </c>
      <c r="G520">
        <v>4502</v>
      </c>
      <c r="H520">
        <v>43992</v>
      </c>
      <c r="I520" s="12" t="s">
        <v>5178</v>
      </c>
      <c r="J520">
        <v>1</v>
      </c>
      <c r="K520">
        <v>13829</v>
      </c>
      <c r="L520">
        <v>0</v>
      </c>
      <c r="M520">
        <v>0</v>
      </c>
      <c r="N520">
        <v>200000</v>
      </c>
      <c r="O520">
        <v>0</v>
      </c>
      <c r="P520">
        <v>5682800</v>
      </c>
      <c r="Q520">
        <v>526</v>
      </c>
      <c r="R520" t="b">
        <v>0</v>
      </c>
      <c r="S520">
        <v>0</v>
      </c>
    </row>
    <row r="521" spans="1:19">
      <c r="A521">
        <v>11100501</v>
      </c>
      <c r="B521" s="12"/>
      <c r="C521" s="12" t="s">
        <v>4797</v>
      </c>
      <c r="D521" s="12" t="s">
        <v>5173</v>
      </c>
      <c r="E521" t="b">
        <v>0</v>
      </c>
      <c r="F521">
        <v>0</v>
      </c>
      <c r="G521">
        <v>4502</v>
      </c>
      <c r="H521">
        <v>44018</v>
      </c>
      <c r="I521" s="12" t="s">
        <v>5174</v>
      </c>
      <c r="J521">
        <v>1</v>
      </c>
      <c r="K521">
        <v>13884</v>
      </c>
      <c r="L521">
        <v>0</v>
      </c>
      <c r="M521">
        <v>0</v>
      </c>
      <c r="N521">
        <v>200000</v>
      </c>
      <c r="O521">
        <v>0</v>
      </c>
      <c r="P521">
        <v>5882800</v>
      </c>
      <c r="Q521">
        <v>527</v>
      </c>
      <c r="R521" t="b">
        <v>0</v>
      </c>
      <c r="S521">
        <v>0</v>
      </c>
    </row>
    <row r="522" spans="1:19">
      <c r="A522">
        <v>11100501</v>
      </c>
      <c r="B522" s="12"/>
      <c r="C522" s="12" t="s">
        <v>4797</v>
      </c>
      <c r="D522" s="12" t="s">
        <v>5173</v>
      </c>
      <c r="E522" t="b">
        <v>0</v>
      </c>
      <c r="F522">
        <v>0</v>
      </c>
      <c r="G522">
        <v>4502</v>
      </c>
      <c r="H522">
        <v>44057</v>
      </c>
      <c r="I522" s="12" t="s">
        <v>5174</v>
      </c>
      <c r="J522">
        <v>1</v>
      </c>
      <c r="K522">
        <v>13985</v>
      </c>
      <c r="L522">
        <v>0</v>
      </c>
      <c r="M522">
        <v>0</v>
      </c>
      <c r="N522">
        <v>200000</v>
      </c>
      <c r="O522">
        <v>0</v>
      </c>
      <c r="P522">
        <v>6082800</v>
      </c>
      <c r="Q522">
        <v>528</v>
      </c>
      <c r="R522" t="b">
        <v>0</v>
      </c>
      <c r="S522">
        <v>0</v>
      </c>
    </row>
    <row r="523" spans="1:19">
      <c r="A523">
        <v>11100501</v>
      </c>
      <c r="B523" s="12"/>
      <c r="C523" s="12" t="s">
        <v>4797</v>
      </c>
      <c r="D523" s="12" t="s">
        <v>5173</v>
      </c>
      <c r="E523" t="b">
        <v>0</v>
      </c>
      <c r="F523">
        <v>0</v>
      </c>
      <c r="G523">
        <v>4502</v>
      </c>
      <c r="H523">
        <v>44088</v>
      </c>
      <c r="I523" s="12" t="s">
        <v>5179</v>
      </c>
      <c r="J523">
        <v>1</v>
      </c>
      <c r="K523">
        <v>14064</v>
      </c>
      <c r="L523">
        <v>0</v>
      </c>
      <c r="M523">
        <v>0</v>
      </c>
      <c r="N523">
        <v>200000</v>
      </c>
      <c r="O523">
        <v>0</v>
      </c>
      <c r="P523">
        <v>6282800</v>
      </c>
      <c r="Q523">
        <v>529</v>
      </c>
      <c r="R523" t="b">
        <v>0</v>
      </c>
      <c r="S523">
        <v>0</v>
      </c>
    </row>
    <row r="524" spans="1:19">
      <c r="A524">
        <v>11100501</v>
      </c>
      <c r="B524" s="12"/>
      <c r="C524" s="12" t="s">
        <v>4797</v>
      </c>
      <c r="D524" s="12" t="s">
        <v>5173</v>
      </c>
      <c r="E524" t="b">
        <v>0</v>
      </c>
      <c r="F524">
        <v>0</v>
      </c>
      <c r="G524">
        <v>4502</v>
      </c>
      <c r="H524">
        <v>44113</v>
      </c>
      <c r="I524" s="12" t="s">
        <v>5180</v>
      </c>
      <c r="J524">
        <v>1</v>
      </c>
      <c r="K524">
        <v>14126</v>
      </c>
      <c r="L524">
        <v>0</v>
      </c>
      <c r="M524">
        <v>0</v>
      </c>
      <c r="N524">
        <v>200000</v>
      </c>
      <c r="O524">
        <v>0</v>
      </c>
      <c r="P524">
        <v>6482800</v>
      </c>
      <c r="Q524">
        <v>530</v>
      </c>
      <c r="R524" t="b">
        <v>0</v>
      </c>
      <c r="S524">
        <v>0</v>
      </c>
    </row>
    <row r="525" spans="1:19">
      <c r="A525">
        <v>11100501</v>
      </c>
      <c r="B525" s="12"/>
      <c r="C525" s="12" t="s">
        <v>4797</v>
      </c>
      <c r="D525" s="12" t="s">
        <v>5173</v>
      </c>
      <c r="E525" t="b">
        <v>0</v>
      </c>
      <c r="F525">
        <v>0</v>
      </c>
      <c r="G525">
        <v>4502</v>
      </c>
      <c r="H525">
        <v>44145</v>
      </c>
      <c r="I525" s="12" t="s">
        <v>5181</v>
      </c>
      <c r="J525">
        <v>1</v>
      </c>
      <c r="K525">
        <v>14193</v>
      </c>
      <c r="L525">
        <v>0</v>
      </c>
      <c r="M525">
        <v>0</v>
      </c>
      <c r="N525">
        <v>200000</v>
      </c>
      <c r="O525">
        <v>0</v>
      </c>
      <c r="P525">
        <v>6682800</v>
      </c>
      <c r="Q525">
        <v>531</v>
      </c>
      <c r="R525" t="b">
        <v>0</v>
      </c>
      <c r="S525">
        <v>0</v>
      </c>
    </row>
    <row r="526" spans="1:19">
      <c r="A526">
        <v>11100501</v>
      </c>
      <c r="B526" s="12"/>
      <c r="C526" s="12" t="s">
        <v>4797</v>
      </c>
      <c r="D526" s="12" t="s">
        <v>5173</v>
      </c>
      <c r="E526" t="b">
        <v>0</v>
      </c>
      <c r="F526">
        <v>0</v>
      </c>
      <c r="G526">
        <v>4502</v>
      </c>
      <c r="H526">
        <v>44172</v>
      </c>
      <c r="I526" s="12" t="s">
        <v>5182</v>
      </c>
      <c r="J526">
        <v>1</v>
      </c>
      <c r="K526">
        <v>14255</v>
      </c>
      <c r="L526">
        <v>0</v>
      </c>
      <c r="M526">
        <v>0</v>
      </c>
      <c r="N526">
        <v>200000</v>
      </c>
      <c r="O526">
        <v>0</v>
      </c>
      <c r="P526">
        <v>6882800</v>
      </c>
      <c r="Q526">
        <v>532</v>
      </c>
      <c r="R526" t="b">
        <v>0</v>
      </c>
      <c r="S526">
        <v>0</v>
      </c>
    </row>
    <row r="527" spans="1:19">
      <c r="A527">
        <v>11100501</v>
      </c>
      <c r="B527" s="12" t="s">
        <v>456</v>
      </c>
      <c r="C527" s="12" t="s">
        <v>4797</v>
      </c>
      <c r="D527" s="12" t="s">
        <v>456</v>
      </c>
      <c r="E527" t="b">
        <v>0</v>
      </c>
      <c r="F527">
        <v>0</v>
      </c>
      <c r="G527">
        <v>4502</v>
      </c>
      <c r="H527" t="s">
        <v>21</v>
      </c>
      <c r="I527" s="12"/>
      <c r="K527">
        <v>0</v>
      </c>
      <c r="L527">
        <v>0</v>
      </c>
      <c r="M527">
        <v>0</v>
      </c>
      <c r="N527">
        <v>2400000</v>
      </c>
      <c r="O527">
        <v>0</v>
      </c>
      <c r="P527">
        <v>6882800</v>
      </c>
      <c r="Q527">
        <v>533</v>
      </c>
      <c r="R527" t="b">
        <v>0</v>
      </c>
      <c r="S527">
        <v>0</v>
      </c>
    </row>
    <row r="528" spans="1:19">
      <c r="A528">
        <v>11100501</v>
      </c>
      <c r="B528" s="12" t="s">
        <v>5183</v>
      </c>
      <c r="C528" s="12" t="s">
        <v>4797</v>
      </c>
      <c r="D528" s="12" t="s">
        <v>5183</v>
      </c>
      <c r="E528" t="b">
        <v>0</v>
      </c>
      <c r="F528">
        <v>5030300</v>
      </c>
      <c r="G528">
        <v>5101</v>
      </c>
      <c r="H528" t="s">
        <v>21</v>
      </c>
      <c r="I528" s="12"/>
      <c r="K528">
        <v>0</v>
      </c>
      <c r="L528">
        <v>2719000</v>
      </c>
      <c r="M528">
        <v>0</v>
      </c>
      <c r="N528">
        <v>0</v>
      </c>
      <c r="O528">
        <v>0</v>
      </c>
      <c r="P528">
        <v>5030300</v>
      </c>
      <c r="Q528">
        <v>534</v>
      </c>
      <c r="R528" t="b">
        <v>0</v>
      </c>
      <c r="S528">
        <v>0</v>
      </c>
    </row>
    <row r="529" spans="1:19">
      <c r="A529">
        <v>11100501</v>
      </c>
      <c r="B529" s="12"/>
      <c r="C529" s="12" t="s">
        <v>4797</v>
      </c>
      <c r="D529" s="12" t="s">
        <v>5183</v>
      </c>
      <c r="E529" t="b">
        <v>0</v>
      </c>
      <c r="F529">
        <v>0</v>
      </c>
      <c r="G529">
        <v>5101</v>
      </c>
      <c r="H529">
        <v>43845</v>
      </c>
      <c r="I529" s="12" t="s">
        <v>5184</v>
      </c>
      <c r="J529">
        <v>1</v>
      </c>
      <c r="K529">
        <v>13518</v>
      </c>
      <c r="L529">
        <v>0</v>
      </c>
      <c r="M529">
        <v>0</v>
      </c>
      <c r="N529">
        <v>222000</v>
      </c>
      <c r="O529">
        <v>0</v>
      </c>
      <c r="P529">
        <v>5252300</v>
      </c>
      <c r="Q529">
        <v>535</v>
      </c>
      <c r="R529" t="b">
        <v>0</v>
      </c>
      <c r="S529">
        <v>0</v>
      </c>
    </row>
    <row r="530" spans="1:19">
      <c r="A530">
        <v>11100501</v>
      </c>
      <c r="B530" s="12"/>
      <c r="C530" s="12" t="s">
        <v>4797</v>
      </c>
      <c r="D530" s="12" t="s">
        <v>5183</v>
      </c>
      <c r="E530" t="b">
        <v>0</v>
      </c>
      <c r="F530">
        <v>0</v>
      </c>
      <c r="G530">
        <v>5101</v>
      </c>
      <c r="H530">
        <v>43886</v>
      </c>
      <c r="I530" s="12" t="s">
        <v>5184</v>
      </c>
      <c r="J530">
        <v>1</v>
      </c>
      <c r="K530">
        <v>13601</v>
      </c>
      <c r="L530">
        <v>0</v>
      </c>
      <c r="M530">
        <v>0</v>
      </c>
      <c r="N530">
        <v>233000</v>
      </c>
      <c r="O530">
        <v>0</v>
      </c>
      <c r="P530">
        <v>5485300</v>
      </c>
      <c r="Q530">
        <v>536</v>
      </c>
      <c r="R530" t="b">
        <v>0</v>
      </c>
      <c r="S530">
        <v>0</v>
      </c>
    </row>
    <row r="531" spans="1:19">
      <c r="A531">
        <v>11100501</v>
      </c>
      <c r="B531" s="12"/>
      <c r="C531" s="12" t="s">
        <v>4797</v>
      </c>
      <c r="D531" s="12" t="s">
        <v>5183</v>
      </c>
      <c r="E531" t="b">
        <v>0</v>
      </c>
      <c r="F531">
        <v>0</v>
      </c>
      <c r="G531">
        <v>5101</v>
      </c>
      <c r="H531">
        <v>43901</v>
      </c>
      <c r="I531" s="12" t="s">
        <v>5185</v>
      </c>
      <c r="J531">
        <v>1</v>
      </c>
      <c r="K531">
        <v>13646</v>
      </c>
      <c r="L531">
        <v>0</v>
      </c>
      <c r="M531">
        <v>0</v>
      </c>
      <c r="N531">
        <v>222000</v>
      </c>
      <c r="O531">
        <v>0</v>
      </c>
      <c r="P531">
        <v>5707300</v>
      </c>
      <c r="Q531">
        <v>537</v>
      </c>
      <c r="R531" t="b">
        <v>0</v>
      </c>
      <c r="S531">
        <v>0</v>
      </c>
    </row>
    <row r="532" spans="1:19">
      <c r="A532">
        <v>11100501</v>
      </c>
      <c r="B532" s="12"/>
      <c r="C532" s="12" t="s">
        <v>4797</v>
      </c>
      <c r="D532" s="12" t="s">
        <v>5183</v>
      </c>
      <c r="E532" t="b">
        <v>0</v>
      </c>
      <c r="F532">
        <v>0</v>
      </c>
      <c r="G532">
        <v>5101</v>
      </c>
      <c r="H532">
        <v>43936</v>
      </c>
      <c r="I532" s="12" t="s">
        <v>5186</v>
      </c>
      <c r="J532">
        <v>1</v>
      </c>
      <c r="K532">
        <v>13707</v>
      </c>
      <c r="L532">
        <v>0</v>
      </c>
      <c r="M532">
        <v>0</v>
      </c>
      <c r="N532">
        <v>222000</v>
      </c>
      <c r="O532">
        <v>0</v>
      </c>
      <c r="P532">
        <v>5929300</v>
      </c>
      <c r="Q532">
        <v>538</v>
      </c>
      <c r="R532" t="b">
        <v>0</v>
      </c>
      <c r="S532">
        <v>0</v>
      </c>
    </row>
    <row r="533" spans="1:19">
      <c r="A533">
        <v>11100501</v>
      </c>
      <c r="B533" s="12"/>
      <c r="C533" s="12" t="s">
        <v>4797</v>
      </c>
      <c r="D533" s="12" t="s">
        <v>5183</v>
      </c>
      <c r="E533" t="b">
        <v>0</v>
      </c>
      <c r="F533">
        <v>0</v>
      </c>
      <c r="G533">
        <v>5101</v>
      </c>
      <c r="H533">
        <v>43980</v>
      </c>
      <c r="I533" s="12" t="s">
        <v>5187</v>
      </c>
      <c r="J533">
        <v>1</v>
      </c>
      <c r="K533">
        <v>13786</v>
      </c>
      <c r="L533">
        <v>0</v>
      </c>
      <c r="M533">
        <v>0</v>
      </c>
      <c r="N533">
        <v>222000</v>
      </c>
      <c r="O533">
        <v>0</v>
      </c>
      <c r="P533">
        <v>6151300</v>
      </c>
      <c r="Q533">
        <v>539</v>
      </c>
      <c r="R533" t="b">
        <v>0</v>
      </c>
      <c r="S533">
        <v>0</v>
      </c>
    </row>
    <row r="534" spans="1:19">
      <c r="A534">
        <v>11100501</v>
      </c>
      <c r="B534" s="12"/>
      <c r="C534" s="12" t="s">
        <v>4797</v>
      </c>
      <c r="D534" s="12" t="s">
        <v>5183</v>
      </c>
      <c r="E534" t="b">
        <v>0</v>
      </c>
      <c r="F534">
        <v>0</v>
      </c>
      <c r="G534">
        <v>5101</v>
      </c>
      <c r="H534">
        <v>44007</v>
      </c>
      <c r="I534" s="12" t="s">
        <v>5188</v>
      </c>
      <c r="J534">
        <v>1</v>
      </c>
      <c r="K534">
        <v>13854</v>
      </c>
      <c r="L534">
        <v>0</v>
      </c>
      <c r="M534">
        <v>0</v>
      </c>
      <c r="N534">
        <v>222000</v>
      </c>
      <c r="O534">
        <v>0</v>
      </c>
      <c r="P534">
        <v>6373300</v>
      </c>
      <c r="Q534">
        <v>540</v>
      </c>
      <c r="R534" t="b">
        <v>0</v>
      </c>
      <c r="S534">
        <v>0</v>
      </c>
    </row>
    <row r="535" spans="1:19">
      <c r="A535">
        <v>11100501</v>
      </c>
      <c r="B535" s="12"/>
      <c r="C535" s="12" t="s">
        <v>4797</v>
      </c>
      <c r="D535" s="12" t="s">
        <v>5183</v>
      </c>
      <c r="E535" t="b">
        <v>0</v>
      </c>
      <c r="F535">
        <v>0</v>
      </c>
      <c r="G535">
        <v>5101</v>
      </c>
      <c r="H535">
        <v>44028</v>
      </c>
      <c r="I535" s="12" t="s">
        <v>5184</v>
      </c>
      <c r="J535">
        <v>1</v>
      </c>
      <c r="K535">
        <v>13930</v>
      </c>
      <c r="L535">
        <v>0</v>
      </c>
      <c r="M535">
        <v>0</v>
      </c>
      <c r="N535">
        <v>233000</v>
      </c>
      <c r="O535">
        <v>0</v>
      </c>
      <c r="P535">
        <v>6606300</v>
      </c>
      <c r="Q535">
        <v>541</v>
      </c>
      <c r="R535" t="b">
        <v>0</v>
      </c>
      <c r="S535">
        <v>0</v>
      </c>
    </row>
    <row r="536" spans="1:19">
      <c r="A536">
        <v>11100501</v>
      </c>
      <c r="B536" s="12"/>
      <c r="C536" s="12" t="s">
        <v>4797</v>
      </c>
      <c r="D536" s="12" t="s">
        <v>5183</v>
      </c>
      <c r="E536" t="b">
        <v>0</v>
      </c>
      <c r="F536">
        <v>0</v>
      </c>
      <c r="G536">
        <v>5101</v>
      </c>
      <c r="H536">
        <v>44063</v>
      </c>
      <c r="I536" s="12" t="s">
        <v>5184</v>
      </c>
      <c r="J536">
        <v>1</v>
      </c>
      <c r="K536">
        <v>14010</v>
      </c>
      <c r="L536">
        <v>0</v>
      </c>
      <c r="M536">
        <v>0</v>
      </c>
      <c r="N536">
        <v>222000</v>
      </c>
      <c r="O536">
        <v>0</v>
      </c>
      <c r="P536">
        <v>6828300</v>
      </c>
      <c r="Q536">
        <v>542</v>
      </c>
      <c r="R536" t="b">
        <v>0</v>
      </c>
      <c r="S536">
        <v>0</v>
      </c>
    </row>
    <row r="537" spans="1:19">
      <c r="A537">
        <v>11100501</v>
      </c>
      <c r="B537" s="12"/>
      <c r="C537" s="12" t="s">
        <v>4797</v>
      </c>
      <c r="D537" s="12" t="s">
        <v>5183</v>
      </c>
      <c r="E537" t="b">
        <v>0</v>
      </c>
      <c r="F537">
        <v>0</v>
      </c>
      <c r="G537">
        <v>5101</v>
      </c>
      <c r="H537">
        <v>44091</v>
      </c>
      <c r="I537" s="12" t="s">
        <v>5189</v>
      </c>
      <c r="J537">
        <v>1</v>
      </c>
      <c r="K537">
        <v>14086</v>
      </c>
      <c r="L537">
        <v>0</v>
      </c>
      <c r="M537">
        <v>0</v>
      </c>
      <c r="N537">
        <v>233000</v>
      </c>
      <c r="O537">
        <v>0</v>
      </c>
      <c r="P537">
        <v>7061300</v>
      </c>
      <c r="Q537">
        <v>543</v>
      </c>
      <c r="R537" t="b">
        <v>0</v>
      </c>
      <c r="S537">
        <v>0</v>
      </c>
    </row>
    <row r="538" spans="1:19">
      <c r="A538">
        <v>11100501</v>
      </c>
      <c r="B538" s="12"/>
      <c r="C538" s="12" t="s">
        <v>4797</v>
      </c>
      <c r="D538" s="12" t="s">
        <v>5183</v>
      </c>
      <c r="E538" t="b">
        <v>0</v>
      </c>
      <c r="F538">
        <v>0</v>
      </c>
      <c r="G538">
        <v>5101</v>
      </c>
      <c r="H538">
        <v>44124</v>
      </c>
      <c r="I538" s="12" t="s">
        <v>5190</v>
      </c>
      <c r="J538">
        <v>1</v>
      </c>
      <c r="K538">
        <v>14162</v>
      </c>
      <c r="L538">
        <v>0</v>
      </c>
      <c r="M538">
        <v>0</v>
      </c>
      <c r="N538">
        <v>233000</v>
      </c>
      <c r="O538">
        <v>0</v>
      </c>
      <c r="P538">
        <v>7294300</v>
      </c>
      <c r="Q538">
        <v>544</v>
      </c>
      <c r="R538" t="b">
        <v>0</v>
      </c>
      <c r="S538">
        <v>0</v>
      </c>
    </row>
    <row r="539" spans="1:19">
      <c r="A539">
        <v>11100501</v>
      </c>
      <c r="B539" s="12"/>
      <c r="C539" s="12" t="s">
        <v>4797</v>
      </c>
      <c r="D539" s="12" t="s">
        <v>5183</v>
      </c>
      <c r="E539" t="b">
        <v>0</v>
      </c>
      <c r="F539">
        <v>0</v>
      </c>
      <c r="G539">
        <v>5101</v>
      </c>
      <c r="H539">
        <v>44152</v>
      </c>
      <c r="I539" s="12" t="s">
        <v>5191</v>
      </c>
      <c r="J539">
        <v>1</v>
      </c>
      <c r="K539">
        <v>14232</v>
      </c>
      <c r="L539">
        <v>0</v>
      </c>
      <c r="M539">
        <v>0</v>
      </c>
      <c r="N539">
        <v>233000</v>
      </c>
      <c r="O539">
        <v>0</v>
      </c>
      <c r="P539">
        <v>7527300</v>
      </c>
      <c r="Q539">
        <v>545</v>
      </c>
      <c r="R539" t="b">
        <v>0</v>
      </c>
      <c r="S539">
        <v>0</v>
      </c>
    </row>
    <row r="540" spans="1:19">
      <c r="A540">
        <v>11100501</v>
      </c>
      <c r="B540" s="12"/>
      <c r="C540" s="12" t="s">
        <v>4797</v>
      </c>
      <c r="D540" s="12" t="s">
        <v>5183</v>
      </c>
      <c r="E540" t="b">
        <v>0</v>
      </c>
      <c r="F540">
        <v>0</v>
      </c>
      <c r="G540">
        <v>5101</v>
      </c>
      <c r="H540">
        <v>44176</v>
      </c>
      <c r="I540" s="12" t="s">
        <v>5192</v>
      </c>
      <c r="J540">
        <v>1</v>
      </c>
      <c r="K540">
        <v>14298</v>
      </c>
      <c r="L540">
        <v>0</v>
      </c>
      <c r="M540">
        <v>0</v>
      </c>
      <c r="N540">
        <v>222000</v>
      </c>
      <c r="O540">
        <v>0</v>
      </c>
      <c r="P540">
        <v>7749300</v>
      </c>
      <c r="Q540">
        <v>546</v>
      </c>
      <c r="R540" t="b">
        <v>0</v>
      </c>
      <c r="S540">
        <v>0</v>
      </c>
    </row>
    <row r="541" spans="1:19">
      <c r="A541">
        <v>11100501</v>
      </c>
      <c r="B541" s="12" t="s">
        <v>467</v>
      </c>
      <c r="C541" s="12" t="s">
        <v>4797</v>
      </c>
      <c r="D541" s="12" t="s">
        <v>467</v>
      </c>
      <c r="E541" t="b">
        <v>0</v>
      </c>
      <c r="F541">
        <v>0</v>
      </c>
      <c r="G541">
        <v>5101</v>
      </c>
      <c r="H541" t="s">
        <v>21</v>
      </c>
      <c r="I541" s="12"/>
      <c r="K541">
        <v>0</v>
      </c>
      <c r="L541">
        <v>0</v>
      </c>
      <c r="M541">
        <v>0</v>
      </c>
      <c r="N541">
        <v>2719000</v>
      </c>
      <c r="O541">
        <v>0</v>
      </c>
      <c r="P541">
        <v>7749300</v>
      </c>
      <c r="Q541">
        <v>547</v>
      </c>
      <c r="R541" t="b">
        <v>0</v>
      </c>
      <c r="S541">
        <v>0</v>
      </c>
    </row>
    <row r="542" spans="1:19">
      <c r="A542">
        <v>11100501</v>
      </c>
      <c r="B542" s="12" t="s">
        <v>5193</v>
      </c>
      <c r="C542" s="12" t="s">
        <v>4797</v>
      </c>
      <c r="D542" s="12" t="s">
        <v>5193</v>
      </c>
      <c r="E542" t="b">
        <v>0</v>
      </c>
      <c r="F542">
        <v>1526000</v>
      </c>
      <c r="G542">
        <v>5102</v>
      </c>
      <c r="H542" t="s">
        <v>21</v>
      </c>
      <c r="I542" s="12"/>
      <c r="K542">
        <v>0</v>
      </c>
      <c r="L542">
        <v>0</v>
      </c>
      <c r="M542">
        <v>0</v>
      </c>
      <c r="N542">
        <v>0</v>
      </c>
      <c r="O542">
        <v>0</v>
      </c>
      <c r="P542">
        <v>1526000</v>
      </c>
      <c r="Q542">
        <v>548</v>
      </c>
      <c r="R542" t="b">
        <v>0</v>
      </c>
      <c r="S542">
        <v>0</v>
      </c>
    </row>
    <row r="543" spans="1:19">
      <c r="A543">
        <v>11100501</v>
      </c>
      <c r="B543" s="12" t="s">
        <v>469</v>
      </c>
      <c r="C543" s="12" t="s">
        <v>4797</v>
      </c>
      <c r="D543" s="12" t="s">
        <v>469</v>
      </c>
      <c r="E543" t="b">
        <v>0</v>
      </c>
      <c r="F543">
        <v>0</v>
      </c>
      <c r="G543">
        <v>5102</v>
      </c>
      <c r="H543" t="s">
        <v>21</v>
      </c>
      <c r="I543" s="12"/>
      <c r="K543">
        <v>0</v>
      </c>
      <c r="L543">
        <v>0</v>
      </c>
      <c r="M543">
        <v>0</v>
      </c>
      <c r="N543">
        <v>0</v>
      </c>
      <c r="O543">
        <v>0</v>
      </c>
      <c r="P543">
        <v>1526000</v>
      </c>
      <c r="Q543">
        <v>549</v>
      </c>
      <c r="R543" t="b">
        <v>0</v>
      </c>
      <c r="S543">
        <v>0</v>
      </c>
    </row>
    <row r="544" spans="1:19">
      <c r="A544">
        <v>11100501</v>
      </c>
      <c r="B544" s="12" t="s">
        <v>5194</v>
      </c>
      <c r="C544" s="12" t="s">
        <v>4797</v>
      </c>
      <c r="D544" s="12" t="s">
        <v>5194</v>
      </c>
      <c r="E544" t="b">
        <v>0</v>
      </c>
      <c r="F544">
        <v>4557000</v>
      </c>
      <c r="G544">
        <v>5201</v>
      </c>
      <c r="H544" t="s">
        <v>21</v>
      </c>
      <c r="I544" s="12"/>
      <c r="K544">
        <v>0</v>
      </c>
      <c r="L544">
        <v>4755300</v>
      </c>
      <c r="M544">
        <v>0</v>
      </c>
      <c r="N544">
        <v>0</v>
      </c>
      <c r="O544">
        <v>0</v>
      </c>
      <c r="P544">
        <v>4557000</v>
      </c>
      <c r="Q544">
        <v>550</v>
      </c>
      <c r="R544" t="b">
        <v>0</v>
      </c>
      <c r="S544">
        <v>0</v>
      </c>
    </row>
    <row r="545" spans="1:19">
      <c r="A545">
        <v>11100501</v>
      </c>
      <c r="B545" s="12"/>
      <c r="C545" s="12" t="s">
        <v>4797</v>
      </c>
      <c r="D545" s="12" t="s">
        <v>5194</v>
      </c>
      <c r="E545" t="b">
        <v>0</v>
      </c>
      <c r="F545">
        <v>0</v>
      </c>
      <c r="G545">
        <v>5201</v>
      </c>
      <c r="H545">
        <v>43851</v>
      </c>
      <c r="I545" s="12" t="s">
        <v>5195</v>
      </c>
      <c r="J545">
        <v>1</v>
      </c>
      <c r="K545">
        <v>13526</v>
      </c>
      <c r="L545">
        <v>0</v>
      </c>
      <c r="M545">
        <v>0</v>
      </c>
      <c r="N545">
        <v>2300000</v>
      </c>
      <c r="O545">
        <v>0</v>
      </c>
      <c r="P545">
        <v>6857000</v>
      </c>
      <c r="Q545">
        <v>551</v>
      </c>
      <c r="R545" t="b">
        <v>0</v>
      </c>
      <c r="S545">
        <v>0</v>
      </c>
    </row>
    <row r="546" spans="1:19">
      <c r="A546">
        <v>11100501</v>
      </c>
      <c r="B546" s="12"/>
      <c r="C546" s="12" t="s">
        <v>4797</v>
      </c>
      <c r="D546" s="12" t="s">
        <v>5194</v>
      </c>
      <c r="E546" t="b">
        <v>0</v>
      </c>
      <c r="F546">
        <v>0</v>
      </c>
      <c r="G546">
        <v>5201</v>
      </c>
      <c r="H546">
        <v>43873</v>
      </c>
      <c r="I546" s="12" t="s">
        <v>5195</v>
      </c>
      <c r="J546">
        <v>1</v>
      </c>
      <c r="K546">
        <v>13579</v>
      </c>
      <c r="L546">
        <v>0</v>
      </c>
      <c r="M546">
        <v>0</v>
      </c>
      <c r="N546">
        <v>210000</v>
      </c>
      <c r="O546">
        <v>0</v>
      </c>
      <c r="P546">
        <v>7067000</v>
      </c>
      <c r="Q546">
        <v>552</v>
      </c>
      <c r="R546" t="b">
        <v>0</v>
      </c>
      <c r="S546">
        <v>0</v>
      </c>
    </row>
    <row r="547" spans="1:19">
      <c r="A547">
        <v>11100501</v>
      </c>
      <c r="B547" s="12"/>
      <c r="C547" s="12" t="s">
        <v>4797</v>
      </c>
      <c r="D547" s="12" t="s">
        <v>5194</v>
      </c>
      <c r="E547" t="b">
        <v>0</v>
      </c>
      <c r="F547">
        <v>0</v>
      </c>
      <c r="G547">
        <v>5201</v>
      </c>
      <c r="H547">
        <v>43916</v>
      </c>
      <c r="I547" s="12" t="s">
        <v>5196</v>
      </c>
      <c r="J547">
        <v>1</v>
      </c>
      <c r="K547">
        <v>13669</v>
      </c>
      <c r="L547">
        <v>0</v>
      </c>
      <c r="M547">
        <v>0</v>
      </c>
      <c r="N547">
        <v>235000</v>
      </c>
      <c r="O547">
        <v>0</v>
      </c>
      <c r="P547">
        <v>7302000</v>
      </c>
      <c r="Q547">
        <v>553</v>
      </c>
      <c r="R547" t="b">
        <v>0</v>
      </c>
      <c r="S547">
        <v>0</v>
      </c>
    </row>
    <row r="548" spans="1:19">
      <c r="A548">
        <v>11100501</v>
      </c>
      <c r="B548" s="12"/>
      <c r="C548" s="12" t="s">
        <v>4797</v>
      </c>
      <c r="D548" s="12" t="s">
        <v>5194</v>
      </c>
      <c r="E548" t="b">
        <v>0</v>
      </c>
      <c r="F548">
        <v>0</v>
      </c>
      <c r="G548">
        <v>5201</v>
      </c>
      <c r="H548">
        <v>43929</v>
      </c>
      <c r="I548" s="12" t="s">
        <v>5197</v>
      </c>
      <c r="J548">
        <v>1</v>
      </c>
      <c r="K548">
        <v>13699</v>
      </c>
      <c r="L548">
        <v>0</v>
      </c>
      <c r="M548">
        <v>0</v>
      </c>
      <c r="N548">
        <v>215300</v>
      </c>
      <c r="O548">
        <v>0</v>
      </c>
      <c r="P548">
        <v>7517300</v>
      </c>
      <c r="Q548">
        <v>554</v>
      </c>
      <c r="R548" t="b">
        <v>0</v>
      </c>
      <c r="S548">
        <v>0</v>
      </c>
    </row>
    <row r="549" spans="1:19">
      <c r="A549">
        <v>11100501</v>
      </c>
      <c r="B549" s="12"/>
      <c r="C549" s="12" t="s">
        <v>4797</v>
      </c>
      <c r="D549" s="12" t="s">
        <v>5194</v>
      </c>
      <c r="E549" t="b">
        <v>0</v>
      </c>
      <c r="F549">
        <v>0</v>
      </c>
      <c r="G549">
        <v>5201</v>
      </c>
      <c r="H549">
        <v>43958</v>
      </c>
      <c r="I549" s="12" t="s">
        <v>5198</v>
      </c>
      <c r="J549">
        <v>1</v>
      </c>
      <c r="K549">
        <v>13749</v>
      </c>
      <c r="L549">
        <v>0</v>
      </c>
      <c r="M549">
        <v>0</v>
      </c>
      <c r="N549">
        <v>225000</v>
      </c>
      <c r="O549">
        <v>0</v>
      </c>
      <c r="P549">
        <v>7742300</v>
      </c>
      <c r="Q549">
        <v>555</v>
      </c>
      <c r="R549" t="b">
        <v>0</v>
      </c>
      <c r="S549">
        <v>0</v>
      </c>
    </row>
    <row r="550" spans="1:19">
      <c r="A550">
        <v>11100501</v>
      </c>
      <c r="B550" s="12"/>
      <c r="C550" s="12" t="s">
        <v>4797</v>
      </c>
      <c r="D550" s="12" t="s">
        <v>5194</v>
      </c>
      <c r="E550" t="b">
        <v>0</v>
      </c>
      <c r="F550">
        <v>0</v>
      </c>
      <c r="G550">
        <v>5201</v>
      </c>
      <c r="H550">
        <v>43985</v>
      </c>
      <c r="I550" s="12" t="s">
        <v>5199</v>
      </c>
      <c r="J550">
        <v>1</v>
      </c>
      <c r="K550">
        <v>13812</v>
      </c>
      <c r="L550">
        <v>0</v>
      </c>
      <c r="M550">
        <v>0</v>
      </c>
      <c r="N550">
        <v>225000</v>
      </c>
      <c r="O550">
        <v>0</v>
      </c>
      <c r="P550">
        <v>7967300</v>
      </c>
      <c r="Q550">
        <v>556</v>
      </c>
      <c r="R550" t="b">
        <v>0</v>
      </c>
      <c r="S550">
        <v>0</v>
      </c>
    </row>
    <row r="551" spans="1:19">
      <c r="A551">
        <v>11100501</v>
      </c>
      <c r="B551" s="12"/>
      <c r="C551" s="12" t="s">
        <v>4797</v>
      </c>
      <c r="D551" s="12" t="s">
        <v>5194</v>
      </c>
      <c r="E551" t="b">
        <v>0</v>
      </c>
      <c r="F551">
        <v>0</v>
      </c>
      <c r="G551">
        <v>5201</v>
      </c>
      <c r="H551">
        <v>44022</v>
      </c>
      <c r="I551" s="12" t="s">
        <v>5195</v>
      </c>
      <c r="J551">
        <v>1</v>
      </c>
      <c r="K551">
        <v>13904</v>
      </c>
      <c r="L551">
        <v>0</v>
      </c>
      <c r="M551">
        <v>0</v>
      </c>
      <c r="N551">
        <v>220000</v>
      </c>
      <c r="O551">
        <v>0</v>
      </c>
      <c r="P551">
        <v>8187300</v>
      </c>
      <c r="Q551">
        <v>557</v>
      </c>
      <c r="R551" t="b">
        <v>0</v>
      </c>
      <c r="S551">
        <v>0</v>
      </c>
    </row>
    <row r="552" spans="1:19">
      <c r="A552">
        <v>11100501</v>
      </c>
      <c r="B552" s="12"/>
      <c r="C552" s="12" t="s">
        <v>4797</v>
      </c>
      <c r="D552" s="12" t="s">
        <v>5194</v>
      </c>
      <c r="E552" t="b">
        <v>0</v>
      </c>
      <c r="F552">
        <v>0</v>
      </c>
      <c r="G552">
        <v>5201</v>
      </c>
      <c r="H552">
        <v>44055</v>
      </c>
      <c r="I552" s="12" t="s">
        <v>5195</v>
      </c>
      <c r="J552">
        <v>1</v>
      </c>
      <c r="K552">
        <v>13973</v>
      </c>
      <c r="L552">
        <v>0</v>
      </c>
      <c r="M552">
        <v>0</v>
      </c>
      <c r="N552">
        <v>220000</v>
      </c>
      <c r="O552">
        <v>0</v>
      </c>
      <c r="P552">
        <v>8407300</v>
      </c>
      <c r="Q552">
        <v>558</v>
      </c>
      <c r="R552" t="b">
        <v>0</v>
      </c>
      <c r="S552">
        <v>0</v>
      </c>
    </row>
    <row r="553" spans="1:19">
      <c r="A553">
        <v>11100501</v>
      </c>
      <c r="B553" s="12"/>
      <c r="C553" s="12" t="s">
        <v>4797</v>
      </c>
      <c r="D553" s="12" t="s">
        <v>5194</v>
      </c>
      <c r="E553" t="b">
        <v>0</v>
      </c>
      <c r="F553">
        <v>0</v>
      </c>
      <c r="G553">
        <v>5201</v>
      </c>
      <c r="H553">
        <v>44076</v>
      </c>
      <c r="I553" s="12" t="s">
        <v>5200</v>
      </c>
      <c r="J553">
        <v>1</v>
      </c>
      <c r="K553">
        <v>14028</v>
      </c>
      <c r="L553">
        <v>0</v>
      </c>
      <c r="M553">
        <v>0</v>
      </c>
      <c r="N553">
        <v>220000</v>
      </c>
      <c r="O553">
        <v>0</v>
      </c>
      <c r="P553">
        <v>8627300</v>
      </c>
      <c r="Q553">
        <v>559</v>
      </c>
      <c r="R553" t="b">
        <v>0</v>
      </c>
      <c r="S553">
        <v>0</v>
      </c>
    </row>
    <row r="554" spans="1:19">
      <c r="A554">
        <v>11100501</v>
      </c>
      <c r="B554" s="12"/>
      <c r="C554" s="12" t="s">
        <v>4797</v>
      </c>
      <c r="D554" s="12" t="s">
        <v>5194</v>
      </c>
      <c r="E554" t="b">
        <v>0</v>
      </c>
      <c r="F554">
        <v>0</v>
      </c>
      <c r="G554">
        <v>5201</v>
      </c>
      <c r="H554">
        <v>44099</v>
      </c>
      <c r="I554" s="12" t="s">
        <v>5201</v>
      </c>
      <c r="J554">
        <v>1</v>
      </c>
      <c r="K554">
        <v>14071</v>
      </c>
      <c r="L554">
        <v>0</v>
      </c>
      <c r="M554">
        <v>0</v>
      </c>
      <c r="N554">
        <v>225000</v>
      </c>
      <c r="O554">
        <v>0</v>
      </c>
      <c r="P554">
        <v>8852300</v>
      </c>
      <c r="Q554">
        <v>560</v>
      </c>
      <c r="R554" t="b">
        <v>0</v>
      </c>
      <c r="S554">
        <v>0</v>
      </c>
    </row>
    <row r="555" spans="1:19">
      <c r="A555">
        <v>11100501</v>
      </c>
      <c r="B555" s="12"/>
      <c r="C555" s="12" t="s">
        <v>4797</v>
      </c>
      <c r="D555" s="12" t="s">
        <v>5194</v>
      </c>
      <c r="E555" t="b">
        <v>0</v>
      </c>
      <c r="F555">
        <v>0</v>
      </c>
      <c r="G555">
        <v>5201</v>
      </c>
      <c r="H555">
        <v>44162</v>
      </c>
      <c r="I555" s="12" t="s">
        <v>5202</v>
      </c>
      <c r="J555">
        <v>1</v>
      </c>
      <c r="K555">
        <v>14211</v>
      </c>
      <c r="L555">
        <v>0</v>
      </c>
      <c r="M555">
        <v>0</v>
      </c>
      <c r="N555">
        <v>220000</v>
      </c>
      <c r="O555">
        <v>0</v>
      </c>
      <c r="P555">
        <v>9072300</v>
      </c>
      <c r="Q555">
        <v>561</v>
      </c>
      <c r="R555" t="b">
        <v>0</v>
      </c>
      <c r="S555">
        <v>0</v>
      </c>
    </row>
    <row r="556" spans="1:19">
      <c r="A556">
        <v>11100501</v>
      </c>
      <c r="B556" s="12"/>
      <c r="C556" s="12" t="s">
        <v>4797</v>
      </c>
      <c r="D556" s="12" t="s">
        <v>5194</v>
      </c>
      <c r="E556" t="b">
        <v>0</v>
      </c>
      <c r="F556">
        <v>0</v>
      </c>
      <c r="G556">
        <v>5201</v>
      </c>
      <c r="H556">
        <v>44162</v>
      </c>
      <c r="I556" s="12" t="s">
        <v>5203</v>
      </c>
      <c r="J556">
        <v>1</v>
      </c>
      <c r="K556">
        <v>14212</v>
      </c>
      <c r="L556">
        <v>0</v>
      </c>
      <c r="M556">
        <v>0</v>
      </c>
      <c r="N556">
        <v>240000</v>
      </c>
      <c r="O556">
        <v>0</v>
      </c>
      <c r="P556">
        <v>9312300</v>
      </c>
      <c r="Q556">
        <v>562</v>
      </c>
      <c r="R556" t="b">
        <v>0</v>
      </c>
      <c r="S556">
        <v>0</v>
      </c>
    </row>
    <row r="557" spans="1:19">
      <c r="A557">
        <v>11100501</v>
      </c>
      <c r="B557" s="12" t="s">
        <v>480</v>
      </c>
      <c r="C557" s="12" t="s">
        <v>4797</v>
      </c>
      <c r="D557" s="12" t="s">
        <v>480</v>
      </c>
      <c r="E557" t="b">
        <v>0</v>
      </c>
      <c r="F557">
        <v>0</v>
      </c>
      <c r="G557">
        <v>5201</v>
      </c>
      <c r="H557" t="s">
        <v>21</v>
      </c>
      <c r="I557" s="12"/>
      <c r="K557">
        <v>0</v>
      </c>
      <c r="L557">
        <v>0</v>
      </c>
      <c r="M557">
        <v>0</v>
      </c>
      <c r="N557">
        <v>4755300</v>
      </c>
      <c r="O557">
        <v>0</v>
      </c>
      <c r="P557">
        <v>9312300</v>
      </c>
      <c r="Q557">
        <v>563</v>
      </c>
      <c r="R557" t="b">
        <v>0</v>
      </c>
      <c r="S557">
        <v>0</v>
      </c>
    </row>
    <row r="558" spans="1:19">
      <c r="A558">
        <v>11100501</v>
      </c>
      <c r="B558" s="12" t="s">
        <v>5204</v>
      </c>
      <c r="C558" s="12" t="s">
        <v>4797</v>
      </c>
      <c r="D558" s="12" t="s">
        <v>5204</v>
      </c>
      <c r="E558" t="b">
        <v>0</v>
      </c>
      <c r="F558">
        <v>4976000</v>
      </c>
      <c r="G558">
        <v>5202</v>
      </c>
      <c r="H558" t="s">
        <v>21</v>
      </c>
      <c r="I558" s="12"/>
      <c r="K558">
        <v>0</v>
      </c>
      <c r="L558">
        <v>2681675</v>
      </c>
      <c r="M558">
        <v>0</v>
      </c>
      <c r="N558">
        <v>0</v>
      </c>
      <c r="O558">
        <v>0</v>
      </c>
      <c r="P558">
        <v>4976000</v>
      </c>
      <c r="Q558">
        <v>564</v>
      </c>
      <c r="R558" t="b">
        <v>0</v>
      </c>
      <c r="S558">
        <v>0</v>
      </c>
    </row>
    <row r="559" spans="1:19">
      <c r="A559">
        <v>11100501</v>
      </c>
      <c r="B559" s="12"/>
      <c r="C559" s="12" t="s">
        <v>4797</v>
      </c>
      <c r="D559" s="12" t="s">
        <v>5204</v>
      </c>
      <c r="E559" t="b">
        <v>0</v>
      </c>
      <c r="F559">
        <v>0</v>
      </c>
      <c r="G559">
        <v>5202</v>
      </c>
      <c r="H559">
        <v>43833</v>
      </c>
      <c r="I559" s="12" t="s">
        <v>5205</v>
      </c>
      <c r="J559">
        <v>1</v>
      </c>
      <c r="K559">
        <v>13474</v>
      </c>
      <c r="L559">
        <v>0</v>
      </c>
      <c r="M559">
        <v>0</v>
      </c>
      <c r="N559">
        <v>199000</v>
      </c>
      <c r="O559">
        <v>0</v>
      </c>
      <c r="P559">
        <v>5175000</v>
      </c>
      <c r="Q559">
        <v>565</v>
      </c>
      <c r="R559" t="b">
        <v>0</v>
      </c>
      <c r="S559">
        <v>0</v>
      </c>
    </row>
    <row r="560" spans="1:19">
      <c r="A560">
        <v>11100501</v>
      </c>
      <c r="B560" s="12"/>
      <c r="C560" s="12" t="s">
        <v>4797</v>
      </c>
      <c r="D560" s="12" t="s">
        <v>5204</v>
      </c>
      <c r="E560" t="b">
        <v>0</v>
      </c>
      <c r="F560">
        <v>0</v>
      </c>
      <c r="G560">
        <v>5202</v>
      </c>
      <c r="H560">
        <v>43906</v>
      </c>
      <c r="I560" s="12" t="s">
        <v>5206</v>
      </c>
      <c r="J560">
        <v>1</v>
      </c>
      <c r="K560">
        <v>13667</v>
      </c>
      <c r="L560">
        <v>0</v>
      </c>
      <c r="M560">
        <v>0</v>
      </c>
      <c r="N560">
        <v>484675</v>
      </c>
      <c r="O560">
        <v>0</v>
      </c>
      <c r="P560">
        <v>5659675</v>
      </c>
      <c r="Q560">
        <v>566</v>
      </c>
      <c r="R560" t="b">
        <v>0</v>
      </c>
      <c r="S560">
        <v>0</v>
      </c>
    </row>
    <row r="561" spans="1:19">
      <c r="A561">
        <v>11100501</v>
      </c>
      <c r="B561" s="12"/>
      <c r="C561" s="12" t="s">
        <v>4797</v>
      </c>
      <c r="D561" s="12" t="s">
        <v>5204</v>
      </c>
      <c r="E561" t="b">
        <v>0</v>
      </c>
      <c r="F561">
        <v>0</v>
      </c>
      <c r="G561">
        <v>5202</v>
      </c>
      <c r="H561">
        <v>43934</v>
      </c>
      <c r="I561" s="12" t="s">
        <v>5207</v>
      </c>
      <c r="J561">
        <v>1</v>
      </c>
      <c r="K561">
        <v>13701</v>
      </c>
      <c r="L561">
        <v>0</v>
      </c>
      <c r="M561">
        <v>0</v>
      </c>
      <c r="N561">
        <v>222000</v>
      </c>
      <c r="O561">
        <v>0</v>
      </c>
      <c r="P561">
        <v>5881675</v>
      </c>
      <c r="Q561">
        <v>567</v>
      </c>
      <c r="R561" t="b">
        <v>0</v>
      </c>
      <c r="S561">
        <v>0</v>
      </c>
    </row>
    <row r="562" spans="1:19">
      <c r="A562">
        <v>11100501</v>
      </c>
      <c r="B562" s="12"/>
      <c r="C562" s="12" t="s">
        <v>4797</v>
      </c>
      <c r="D562" s="12" t="s">
        <v>5204</v>
      </c>
      <c r="E562" t="b">
        <v>0</v>
      </c>
      <c r="F562">
        <v>0</v>
      </c>
      <c r="G562">
        <v>5202</v>
      </c>
      <c r="H562">
        <v>43977</v>
      </c>
      <c r="I562" s="12" t="s">
        <v>5208</v>
      </c>
      <c r="J562">
        <v>1</v>
      </c>
      <c r="K562">
        <v>13783</v>
      </c>
      <c r="L562">
        <v>0</v>
      </c>
      <c r="M562">
        <v>0</v>
      </c>
      <c r="N562">
        <v>222000</v>
      </c>
      <c r="O562">
        <v>0</v>
      </c>
      <c r="P562">
        <v>6103675</v>
      </c>
      <c r="Q562">
        <v>568</v>
      </c>
      <c r="R562" t="b">
        <v>0</v>
      </c>
      <c r="S562">
        <v>0</v>
      </c>
    </row>
    <row r="563" spans="1:19">
      <c r="A563">
        <v>11100501</v>
      </c>
      <c r="B563" s="12"/>
      <c r="C563" s="12" t="s">
        <v>4797</v>
      </c>
      <c r="D563" s="12" t="s">
        <v>5204</v>
      </c>
      <c r="E563" t="b">
        <v>0</v>
      </c>
      <c r="F563">
        <v>0</v>
      </c>
      <c r="G563">
        <v>5202</v>
      </c>
      <c r="H563">
        <v>44007</v>
      </c>
      <c r="I563" s="12" t="s">
        <v>5209</v>
      </c>
      <c r="J563">
        <v>1</v>
      </c>
      <c r="K563">
        <v>13852</v>
      </c>
      <c r="L563">
        <v>0</v>
      </c>
      <c r="M563">
        <v>0</v>
      </c>
      <c r="N563">
        <v>222000</v>
      </c>
      <c r="O563">
        <v>0</v>
      </c>
      <c r="P563">
        <v>6325675</v>
      </c>
      <c r="Q563">
        <v>569</v>
      </c>
      <c r="R563" t="b">
        <v>0</v>
      </c>
      <c r="S563">
        <v>0</v>
      </c>
    </row>
    <row r="564" spans="1:19">
      <c r="A564">
        <v>11100501</v>
      </c>
      <c r="B564" s="12"/>
      <c r="C564" s="12" t="s">
        <v>4797</v>
      </c>
      <c r="D564" s="12" t="s">
        <v>5204</v>
      </c>
      <c r="E564" t="b">
        <v>0</v>
      </c>
      <c r="F564">
        <v>0</v>
      </c>
      <c r="G564">
        <v>5202</v>
      </c>
      <c r="H564">
        <v>44022</v>
      </c>
      <c r="I564" s="12" t="s">
        <v>5210</v>
      </c>
      <c r="J564">
        <v>1</v>
      </c>
      <c r="K564">
        <v>13909</v>
      </c>
      <c r="L564">
        <v>0</v>
      </c>
      <c r="M564">
        <v>0</v>
      </c>
      <c r="N564">
        <v>222000</v>
      </c>
      <c r="O564">
        <v>0</v>
      </c>
      <c r="P564">
        <v>6547675</v>
      </c>
      <c r="Q564">
        <v>570</v>
      </c>
      <c r="R564" t="b">
        <v>0</v>
      </c>
      <c r="S564">
        <v>0</v>
      </c>
    </row>
    <row r="565" spans="1:19">
      <c r="A565">
        <v>11100501</v>
      </c>
      <c r="B565" s="12"/>
      <c r="C565" s="12" t="s">
        <v>4797</v>
      </c>
      <c r="D565" s="12" t="s">
        <v>5204</v>
      </c>
      <c r="E565" t="b">
        <v>0</v>
      </c>
      <c r="F565">
        <v>0</v>
      </c>
      <c r="G565">
        <v>5202</v>
      </c>
      <c r="H565">
        <v>44049</v>
      </c>
      <c r="I565" s="12" t="s">
        <v>5210</v>
      </c>
      <c r="J565">
        <v>1</v>
      </c>
      <c r="K565">
        <v>13961</v>
      </c>
      <c r="L565">
        <v>0</v>
      </c>
      <c r="M565">
        <v>0</v>
      </c>
      <c r="N565">
        <v>222000</v>
      </c>
      <c r="O565">
        <v>0</v>
      </c>
      <c r="P565">
        <v>6769675</v>
      </c>
      <c r="Q565">
        <v>571</v>
      </c>
      <c r="R565" t="b">
        <v>0</v>
      </c>
      <c r="S565">
        <v>0</v>
      </c>
    </row>
    <row r="566" spans="1:19">
      <c r="A566">
        <v>11100501</v>
      </c>
      <c r="B566" s="12"/>
      <c r="C566" s="12" t="s">
        <v>4797</v>
      </c>
      <c r="D566" s="12" t="s">
        <v>5204</v>
      </c>
      <c r="E566" t="b">
        <v>0</v>
      </c>
      <c r="F566">
        <v>0</v>
      </c>
      <c r="G566">
        <v>5202</v>
      </c>
      <c r="H566">
        <v>44084</v>
      </c>
      <c r="I566" s="12" t="s">
        <v>5211</v>
      </c>
      <c r="J566">
        <v>1</v>
      </c>
      <c r="K566">
        <v>14055</v>
      </c>
      <c r="L566">
        <v>0</v>
      </c>
      <c r="M566">
        <v>0</v>
      </c>
      <c r="N566">
        <v>222000</v>
      </c>
      <c r="O566">
        <v>0</v>
      </c>
      <c r="P566">
        <v>6991675</v>
      </c>
      <c r="Q566">
        <v>572</v>
      </c>
      <c r="R566" t="b">
        <v>0</v>
      </c>
      <c r="S566">
        <v>0</v>
      </c>
    </row>
    <row r="567" spans="1:19">
      <c r="A567">
        <v>11100501</v>
      </c>
      <c r="B567" s="12"/>
      <c r="C567" s="12" t="s">
        <v>4797</v>
      </c>
      <c r="D567" s="12" t="s">
        <v>5204</v>
      </c>
      <c r="E567" t="b">
        <v>0</v>
      </c>
      <c r="F567">
        <v>0</v>
      </c>
      <c r="G567">
        <v>5202</v>
      </c>
      <c r="H567">
        <v>44110</v>
      </c>
      <c r="I567" s="12" t="s">
        <v>5212</v>
      </c>
      <c r="J567">
        <v>1</v>
      </c>
      <c r="K567">
        <v>14114</v>
      </c>
      <c r="L567">
        <v>0</v>
      </c>
      <c r="M567">
        <v>0</v>
      </c>
      <c r="N567">
        <v>222000</v>
      </c>
      <c r="O567">
        <v>0</v>
      </c>
      <c r="P567">
        <v>7213675</v>
      </c>
      <c r="Q567">
        <v>573</v>
      </c>
      <c r="R567" t="b">
        <v>0</v>
      </c>
      <c r="S567">
        <v>0</v>
      </c>
    </row>
    <row r="568" spans="1:19">
      <c r="A568">
        <v>11100501</v>
      </c>
      <c r="B568" s="12"/>
      <c r="C568" s="12" t="s">
        <v>4797</v>
      </c>
      <c r="D568" s="12" t="s">
        <v>5204</v>
      </c>
      <c r="E568" t="b">
        <v>0</v>
      </c>
      <c r="F568">
        <v>0</v>
      </c>
      <c r="G568">
        <v>5202</v>
      </c>
      <c r="H568">
        <v>44145</v>
      </c>
      <c r="I568" s="12" t="s">
        <v>5213</v>
      </c>
      <c r="J568">
        <v>1</v>
      </c>
      <c r="K568">
        <v>14194</v>
      </c>
      <c r="L568">
        <v>0</v>
      </c>
      <c r="M568">
        <v>0</v>
      </c>
      <c r="N568">
        <v>222000</v>
      </c>
      <c r="O568">
        <v>0</v>
      </c>
      <c r="P568">
        <v>7435675</v>
      </c>
      <c r="Q568">
        <v>574</v>
      </c>
      <c r="R568" t="b">
        <v>0</v>
      </c>
      <c r="S568">
        <v>0</v>
      </c>
    </row>
    <row r="569" spans="1:19">
      <c r="A569">
        <v>11100501</v>
      </c>
      <c r="B569" s="12"/>
      <c r="C569" s="12" t="s">
        <v>4797</v>
      </c>
      <c r="D569" s="12" t="s">
        <v>5204</v>
      </c>
      <c r="E569" t="b">
        <v>0</v>
      </c>
      <c r="F569">
        <v>0</v>
      </c>
      <c r="G569">
        <v>5202</v>
      </c>
      <c r="H569">
        <v>44172</v>
      </c>
      <c r="I569" s="12" t="s">
        <v>5214</v>
      </c>
      <c r="J569">
        <v>1</v>
      </c>
      <c r="K569">
        <v>14259</v>
      </c>
      <c r="L569">
        <v>0</v>
      </c>
      <c r="M569">
        <v>0</v>
      </c>
      <c r="N569">
        <v>222000</v>
      </c>
      <c r="O569">
        <v>0</v>
      </c>
      <c r="P569">
        <v>7657675</v>
      </c>
      <c r="Q569">
        <v>575</v>
      </c>
      <c r="R569" t="b">
        <v>0</v>
      </c>
      <c r="S569">
        <v>0</v>
      </c>
    </row>
    <row r="570" spans="1:19">
      <c r="A570">
        <v>11100501</v>
      </c>
      <c r="B570" s="12" t="s">
        <v>492</v>
      </c>
      <c r="C570" s="12" t="s">
        <v>4797</v>
      </c>
      <c r="D570" s="12" t="s">
        <v>492</v>
      </c>
      <c r="E570" t="b">
        <v>0</v>
      </c>
      <c r="F570">
        <v>0</v>
      </c>
      <c r="G570">
        <v>5202</v>
      </c>
      <c r="H570" t="s">
        <v>21</v>
      </c>
      <c r="I570" s="12"/>
      <c r="K570">
        <v>0</v>
      </c>
      <c r="L570">
        <v>0</v>
      </c>
      <c r="M570">
        <v>0</v>
      </c>
      <c r="N570">
        <v>2681675</v>
      </c>
      <c r="O570">
        <v>0</v>
      </c>
      <c r="P570">
        <v>7657675</v>
      </c>
      <c r="Q570">
        <v>576</v>
      </c>
      <c r="R570" t="b">
        <v>0</v>
      </c>
      <c r="S570">
        <v>0</v>
      </c>
    </row>
    <row r="571" spans="1:19">
      <c r="A571">
        <v>11100501</v>
      </c>
      <c r="B571" s="12" t="s">
        <v>5215</v>
      </c>
      <c r="C571" s="12" t="s">
        <v>4797</v>
      </c>
      <c r="D571" s="12" t="s">
        <v>5215</v>
      </c>
      <c r="E571" t="b">
        <v>0</v>
      </c>
      <c r="F571">
        <v>3750000</v>
      </c>
      <c r="G571">
        <v>5301</v>
      </c>
      <c r="H571" t="s">
        <v>21</v>
      </c>
      <c r="I571" s="12"/>
      <c r="K571">
        <v>0</v>
      </c>
      <c r="L571">
        <v>3750000</v>
      </c>
      <c r="M571">
        <v>0</v>
      </c>
      <c r="N571">
        <v>0</v>
      </c>
      <c r="O571">
        <v>0</v>
      </c>
      <c r="P571">
        <v>3750000</v>
      </c>
      <c r="Q571">
        <v>577</v>
      </c>
      <c r="R571" t="b">
        <v>0</v>
      </c>
      <c r="S571">
        <v>0</v>
      </c>
    </row>
    <row r="572" spans="1:19">
      <c r="A572">
        <v>11100501</v>
      </c>
      <c r="B572" s="12"/>
      <c r="C572" s="12" t="s">
        <v>4797</v>
      </c>
      <c r="D572" s="12" t="s">
        <v>5215</v>
      </c>
      <c r="E572" t="b">
        <v>0</v>
      </c>
      <c r="F572">
        <v>0</v>
      </c>
      <c r="G572">
        <v>5301</v>
      </c>
      <c r="H572">
        <v>43844</v>
      </c>
      <c r="I572" s="12" t="s">
        <v>5216</v>
      </c>
      <c r="J572">
        <v>1</v>
      </c>
      <c r="K572">
        <v>13513</v>
      </c>
      <c r="L572">
        <v>0</v>
      </c>
      <c r="M572">
        <v>0</v>
      </c>
      <c r="N572">
        <v>700000</v>
      </c>
      <c r="O572">
        <v>0</v>
      </c>
      <c r="P572">
        <v>4450000</v>
      </c>
      <c r="Q572">
        <v>578</v>
      </c>
      <c r="R572" t="b">
        <v>0</v>
      </c>
      <c r="S572">
        <v>0</v>
      </c>
    </row>
    <row r="573" spans="1:19">
      <c r="A573">
        <v>11100501</v>
      </c>
      <c r="B573" s="12"/>
      <c r="C573" s="12" t="s">
        <v>4797</v>
      </c>
      <c r="D573" s="12" t="s">
        <v>5215</v>
      </c>
      <c r="E573" t="b">
        <v>0</v>
      </c>
      <c r="F573">
        <v>0</v>
      </c>
      <c r="G573">
        <v>5301</v>
      </c>
      <c r="H573">
        <v>44001</v>
      </c>
      <c r="I573" s="12" t="s">
        <v>5217</v>
      </c>
      <c r="J573">
        <v>1</v>
      </c>
      <c r="K573">
        <v>13846</v>
      </c>
      <c r="L573">
        <v>0</v>
      </c>
      <c r="M573">
        <v>0</v>
      </c>
      <c r="N573">
        <v>750000</v>
      </c>
      <c r="O573">
        <v>0</v>
      </c>
      <c r="P573">
        <v>5200000</v>
      </c>
      <c r="Q573">
        <v>579</v>
      </c>
      <c r="R573" t="b">
        <v>0</v>
      </c>
      <c r="S573">
        <v>0</v>
      </c>
    </row>
    <row r="574" spans="1:19">
      <c r="A574">
        <v>11100501</v>
      </c>
      <c r="B574" s="12"/>
      <c r="C574" s="12" t="s">
        <v>4797</v>
      </c>
      <c r="D574" s="12" t="s">
        <v>5215</v>
      </c>
      <c r="E574" t="b">
        <v>0</v>
      </c>
      <c r="F574">
        <v>0</v>
      </c>
      <c r="G574">
        <v>5301</v>
      </c>
      <c r="H574">
        <v>44043</v>
      </c>
      <c r="I574" s="12" t="s">
        <v>5216</v>
      </c>
      <c r="J574">
        <v>1</v>
      </c>
      <c r="K574">
        <v>13944</v>
      </c>
      <c r="L574">
        <v>0</v>
      </c>
      <c r="M574">
        <v>0</v>
      </c>
      <c r="N574">
        <v>700000</v>
      </c>
      <c r="O574">
        <v>0</v>
      </c>
      <c r="P574">
        <v>5900000</v>
      </c>
      <c r="Q574">
        <v>580</v>
      </c>
      <c r="R574" t="b">
        <v>0</v>
      </c>
      <c r="S574">
        <v>0</v>
      </c>
    </row>
    <row r="575" spans="1:19">
      <c r="A575">
        <v>11100501</v>
      </c>
      <c r="B575" s="12"/>
      <c r="C575" s="12" t="s">
        <v>4797</v>
      </c>
      <c r="D575" s="12" t="s">
        <v>5215</v>
      </c>
      <c r="E575" t="b">
        <v>0</v>
      </c>
      <c r="F575">
        <v>0</v>
      </c>
      <c r="G575">
        <v>5301</v>
      </c>
      <c r="H575">
        <v>44043</v>
      </c>
      <c r="I575" s="12" t="s">
        <v>5216</v>
      </c>
      <c r="J575">
        <v>1</v>
      </c>
      <c r="K575">
        <v>13947</v>
      </c>
      <c r="L575">
        <v>0</v>
      </c>
      <c r="M575">
        <v>0</v>
      </c>
      <c r="N575">
        <v>50000</v>
      </c>
      <c r="O575">
        <v>0</v>
      </c>
      <c r="P575">
        <v>5950000</v>
      </c>
      <c r="Q575">
        <v>581</v>
      </c>
      <c r="R575" t="b">
        <v>0</v>
      </c>
      <c r="S575">
        <v>0</v>
      </c>
    </row>
    <row r="576" spans="1:19">
      <c r="A576">
        <v>11100501</v>
      </c>
      <c r="B576" s="12"/>
      <c r="C576" s="12" t="s">
        <v>4797</v>
      </c>
      <c r="D576" s="12" t="s">
        <v>5215</v>
      </c>
      <c r="E576" t="b">
        <v>0</v>
      </c>
      <c r="F576">
        <v>0</v>
      </c>
      <c r="G576">
        <v>5301</v>
      </c>
      <c r="H576">
        <v>44070</v>
      </c>
      <c r="I576" s="12" t="s">
        <v>5216</v>
      </c>
      <c r="J576">
        <v>1</v>
      </c>
      <c r="K576">
        <v>13999</v>
      </c>
      <c r="L576">
        <v>0</v>
      </c>
      <c r="M576">
        <v>0</v>
      </c>
      <c r="N576">
        <v>800000</v>
      </c>
      <c r="O576">
        <v>0</v>
      </c>
      <c r="P576">
        <v>6750000</v>
      </c>
      <c r="Q576">
        <v>582</v>
      </c>
      <c r="R576" t="b">
        <v>0</v>
      </c>
      <c r="S576">
        <v>0</v>
      </c>
    </row>
    <row r="577" spans="1:19">
      <c r="A577">
        <v>11100501</v>
      </c>
      <c r="B577" s="12"/>
      <c r="C577" s="12" t="s">
        <v>4797</v>
      </c>
      <c r="D577" s="12" t="s">
        <v>5215</v>
      </c>
      <c r="E577" t="b">
        <v>0</v>
      </c>
      <c r="F577">
        <v>0</v>
      </c>
      <c r="G577">
        <v>5301</v>
      </c>
      <c r="H577">
        <v>44104</v>
      </c>
      <c r="I577" s="12" t="s">
        <v>5218</v>
      </c>
      <c r="J577">
        <v>1</v>
      </c>
      <c r="K577">
        <v>14074</v>
      </c>
      <c r="L577">
        <v>0</v>
      </c>
      <c r="M577">
        <v>0</v>
      </c>
      <c r="N577">
        <v>750000</v>
      </c>
      <c r="O577">
        <v>0</v>
      </c>
      <c r="P577">
        <v>7500000</v>
      </c>
      <c r="Q577">
        <v>583</v>
      </c>
      <c r="R577" t="b">
        <v>0</v>
      </c>
      <c r="S577">
        <v>0</v>
      </c>
    </row>
    <row r="578" spans="1:19">
      <c r="A578">
        <v>11100501</v>
      </c>
      <c r="B578" s="12" t="s">
        <v>497</v>
      </c>
      <c r="C578" s="12" t="s">
        <v>4797</v>
      </c>
      <c r="D578" s="12" t="s">
        <v>497</v>
      </c>
      <c r="E578" t="b">
        <v>0</v>
      </c>
      <c r="F578">
        <v>0</v>
      </c>
      <c r="G578">
        <v>5301</v>
      </c>
      <c r="H578" t="s">
        <v>21</v>
      </c>
      <c r="I578" s="12"/>
      <c r="K578">
        <v>0</v>
      </c>
      <c r="L578">
        <v>0</v>
      </c>
      <c r="M578">
        <v>0</v>
      </c>
      <c r="N578">
        <v>3750000</v>
      </c>
      <c r="O578">
        <v>0</v>
      </c>
      <c r="P578">
        <v>7500000</v>
      </c>
      <c r="Q578">
        <v>584</v>
      </c>
      <c r="R578" t="b">
        <v>0</v>
      </c>
      <c r="S578">
        <v>0</v>
      </c>
    </row>
    <row r="579" spans="1:19">
      <c r="A579">
        <v>11100501</v>
      </c>
      <c r="B579" s="12" t="s">
        <v>5219</v>
      </c>
      <c r="C579" s="12" t="s">
        <v>4797</v>
      </c>
      <c r="D579" s="12" t="s">
        <v>5219</v>
      </c>
      <c r="E579" t="b">
        <v>0</v>
      </c>
      <c r="F579">
        <v>4691928</v>
      </c>
      <c r="G579">
        <v>5302</v>
      </c>
      <c r="H579" t="s">
        <v>21</v>
      </c>
      <c r="I579" s="12"/>
      <c r="K579">
        <v>0</v>
      </c>
      <c r="L579">
        <v>2505925</v>
      </c>
      <c r="M579">
        <v>0</v>
      </c>
      <c r="N579">
        <v>0</v>
      </c>
      <c r="O579">
        <v>0</v>
      </c>
      <c r="P579">
        <v>4691928</v>
      </c>
      <c r="Q579">
        <v>585</v>
      </c>
      <c r="R579" t="b">
        <v>0</v>
      </c>
      <c r="S579">
        <v>0</v>
      </c>
    </row>
    <row r="580" spans="1:19">
      <c r="A580">
        <v>11100501</v>
      </c>
      <c r="B580" s="12"/>
      <c r="C580" s="12" t="s">
        <v>4797</v>
      </c>
      <c r="D580" s="12" t="s">
        <v>5219</v>
      </c>
      <c r="E580" t="b">
        <v>0</v>
      </c>
      <c r="F580">
        <v>0</v>
      </c>
      <c r="G580">
        <v>5302</v>
      </c>
      <c r="H580">
        <v>43893</v>
      </c>
      <c r="I580" s="12" t="s">
        <v>5220</v>
      </c>
      <c r="J580">
        <v>1</v>
      </c>
      <c r="K580">
        <v>13673</v>
      </c>
      <c r="L580">
        <v>0</v>
      </c>
      <c r="M580">
        <v>0</v>
      </c>
      <c r="N580">
        <v>834387</v>
      </c>
      <c r="O580">
        <v>0</v>
      </c>
      <c r="P580">
        <v>5526315</v>
      </c>
      <c r="Q580">
        <v>586</v>
      </c>
      <c r="R580" t="b">
        <v>0</v>
      </c>
      <c r="S580">
        <v>0</v>
      </c>
    </row>
    <row r="581" spans="1:19">
      <c r="A581">
        <v>11100501</v>
      </c>
      <c r="B581" s="12"/>
      <c r="C581" s="12" t="s">
        <v>4797</v>
      </c>
      <c r="D581" s="12" t="s">
        <v>5219</v>
      </c>
      <c r="E581" t="b">
        <v>0</v>
      </c>
      <c r="F581">
        <v>0</v>
      </c>
      <c r="G581">
        <v>5302</v>
      </c>
      <c r="H581">
        <v>43962</v>
      </c>
      <c r="I581" s="12" t="s">
        <v>5221</v>
      </c>
      <c r="J581">
        <v>1</v>
      </c>
      <c r="K581">
        <v>13794</v>
      </c>
      <c r="L581">
        <v>0</v>
      </c>
      <c r="M581">
        <v>0</v>
      </c>
      <c r="N581">
        <v>198774</v>
      </c>
      <c r="O581">
        <v>0</v>
      </c>
      <c r="P581">
        <v>5725089</v>
      </c>
      <c r="Q581">
        <v>587</v>
      </c>
      <c r="R581" t="b">
        <v>0</v>
      </c>
      <c r="S581">
        <v>0</v>
      </c>
    </row>
    <row r="582" spans="1:19">
      <c r="A582">
        <v>11100501</v>
      </c>
      <c r="B582" s="12"/>
      <c r="C582" s="12" t="s">
        <v>4797</v>
      </c>
      <c r="D582" s="12" t="s">
        <v>5219</v>
      </c>
      <c r="E582" t="b">
        <v>0</v>
      </c>
      <c r="F582">
        <v>0</v>
      </c>
      <c r="G582">
        <v>5302</v>
      </c>
      <c r="H582">
        <v>44049</v>
      </c>
      <c r="I582" s="12" t="s">
        <v>5222</v>
      </c>
      <c r="J582">
        <v>1</v>
      </c>
      <c r="K582">
        <v>14005</v>
      </c>
      <c r="L582">
        <v>0</v>
      </c>
      <c r="M582">
        <v>0</v>
      </c>
      <c r="N582">
        <v>628572</v>
      </c>
      <c r="O582">
        <v>0</v>
      </c>
      <c r="P582">
        <v>6353661</v>
      </c>
      <c r="Q582">
        <v>588</v>
      </c>
      <c r="R582" t="b">
        <v>0</v>
      </c>
      <c r="S582">
        <v>0</v>
      </c>
    </row>
    <row r="583" spans="1:19">
      <c r="A583">
        <v>11100501</v>
      </c>
      <c r="B583" s="12"/>
      <c r="C583" s="12" t="s">
        <v>4797</v>
      </c>
      <c r="D583" s="12" t="s">
        <v>5219</v>
      </c>
      <c r="E583" t="b">
        <v>0</v>
      </c>
      <c r="F583">
        <v>0</v>
      </c>
      <c r="G583">
        <v>5302</v>
      </c>
      <c r="H583">
        <v>44159</v>
      </c>
      <c r="I583" s="12" t="s">
        <v>5223</v>
      </c>
      <c r="J583">
        <v>1</v>
      </c>
      <c r="K583">
        <v>14233</v>
      </c>
      <c r="L583">
        <v>0</v>
      </c>
      <c r="M583">
        <v>0</v>
      </c>
      <c r="N583">
        <v>844192</v>
      </c>
      <c r="O583">
        <v>0</v>
      </c>
      <c r="P583">
        <v>7197853</v>
      </c>
      <c r="Q583">
        <v>589</v>
      </c>
      <c r="R583" t="b">
        <v>0</v>
      </c>
      <c r="S583">
        <v>0</v>
      </c>
    </row>
    <row r="584" spans="1:19">
      <c r="A584">
        <v>11100501</v>
      </c>
      <c r="B584" s="12" t="s">
        <v>503</v>
      </c>
      <c r="C584" s="12" t="s">
        <v>4797</v>
      </c>
      <c r="D584" s="12" t="s">
        <v>503</v>
      </c>
      <c r="E584" t="b">
        <v>0</v>
      </c>
      <c r="F584">
        <v>0</v>
      </c>
      <c r="G584">
        <v>5302</v>
      </c>
      <c r="H584" t="s">
        <v>21</v>
      </c>
      <c r="I584" s="12"/>
      <c r="K584">
        <v>0</v>
      </c>
      <c r="L584">
        <v>0</v>
      </c>
      <c r="M584">
        <v>0</v>
      </c>
      <c r="N584">
        <v>2505925</v>
      </c>
      <c r="O584">
        <v>0</v>
      </c>
      <c r="P584">
        <v>7197853</v>
      </c>
      <c r="Q584">
        <v>590</v>
      </c>
      <c r="R584" t="b">
        <v>0</v>
      </c>
      <c r="S584">
        <v>0</v>
      </c>
    </row>
    <row r="585" spans="1:19">
      <c r="A585">
        <v>11100501</v>
      </c>
      <c r="B585" s="12" t="s">
        <v>5224</v>
      </c>
      <c r="C585" s="12" t="s">
        <v>4797</v>
      </c>
      <c r="D585" s="12" t="s">
        <v>5224</v>
      </c>
      <c r="E585" t="b">
        <v>0</v>
      </c>
      <c r="F585">
        <v>4327388</v>
      </c>
      <c r="G585">
        <v>5401</v>
      </c>
      <c r="H585" t="s">
        <v>21</v>
      </c>
      <c r="I585" s="12"/>
      <c r="K585">
        <v>0</v>
      </c>
      <c r="L585">
        <v>2615742</v>
      </c>
      <c r="M585">
        <v>0</v>
      </c>
      <c r="N585">
        <v>0</v>
      </c>
      <c r="O585">
        <v>0</v>
      </c>
      <c r="P585">
        <v>4327388</v>
      </c>
      <c r="Q585">
        <v>591</v>
      </c>
      <c r="R585" t="b">
        <v>0</v>
      </c>
      <c r="S585">
        <v>0</v>
      </c>
    </row>
    <row r="586" spans="1:19">
      <c r="A586">
        <v>11100501</v>
      </c>
      <c r="B586" s="12"/>
      <c r="C586" s="12" t="s">
        <v>4797</v>
      </c>
      <c r="D586" s="12" t="s">
        <v>5224</v>
      </c>
      <c r="E586" t="b">
        <v>0</v>
      </c>
      <c r="F586">
        <v>0</v>
      </c>
      <c r="G586">
        <v>5401</v>
      </c>
      <c r="H586">
        <v>43839</v>
      </c>
      <c r="I586" s="12" t="s">
        <v>5225</v>
      </c>
      <c r="J586">
        <v>1</v>
      </c>
      <c r="K586">
        <v>13490</v>
      </c>
      <c r="L586">
        <v>0</v>
      </c>
      <c r="M586">
        <v>0</v>
      </c>
      <c r="N586">
        <v>192000</v>
      </c>
      <c r="O586">
        <v>0</v>
      </c>
      <c r="P586">
        <v>4519388</v>
      </c>
      <c r="Q586">
        <v>592</v>
      </c>
      <c r="R586" t="b">
        <v>0</v>
      </c>
      <c r="S586">
        <v>0</v>
      </c>
    </row>
    <row r="587" spans="1:19">
      <c r="A587">
        <v>11100501</v>
      </c>
      <c r="B587" s="12"/>
      <c r="C587" s="12" t="s">
        <v>4797</v>
      </c>
      <c r="D587" s="12" t="s">
        <v>5224</v>
      </c>
      <c r="E587" t="b">
        <v>0</v>
      </c>
      <c r="F587">
        <v>0</v>
      </c>
      <c r="G587">
        <v>5401</v>
      </c>
      <c r="H587">
        <v>43871</v>
      </c>
      <c r="I587" s="12" t="s">
        <v>5225</v>
      </c>
      <c r="J587">
        <v>1</v>
      </c>
      <c r="K587">
        <v>13566</v>
      </c>
      <c r="L587">
        <v>0</v>
      </c>
      <c r="M587">
        <v>0</v>
      </c>
      <c r="N587">
        <v>192000</v>
      </c>
      <c r="O587">
        <v>0</v>
      </c>
      <c r="P587">
        <v>4711388</v>
      </c>
      <c r="Q587">
        <v>593</v>
      </c>
      <c r="R587" t="b">
        <v>0</v>
      </c>
      <c r="S587">
        <v>0</v>
      </c>
    </row>
    <row r="588" spans="1:19">
      <c r="A588">
        <v>11100501</v>
      </c>
      <c r="B588" s="12"/>
      <c r="C588" s="12" t="s">
        <v>4797</v>
      </c>
      <c r="D588" s="12" t="s">
        <v>5224</v>
      </c>
      <c r="E588" t="b">
        <v>0</v>
      </c>
      <c r="F588">
        <v>0</v>
      </c>
      <c r="G588">
        <v>5401</v>
      </c>
      <c r="H588">
        <v>43900</v>
      </c>
      <c r="I588" s="12" t="s">
        <v>5226</v>
      </c>
      <c r="J588">
        <v>1</v>
      </c>
      <c r="K588">
        <v>13637</v>
      </c>
      <c r="L588">
        <v>0</v>
      </c>
      <c r="M588">
        <v>0</v>
      </c>
      <c r="N588">
        <v>192000</v>
      </c>
      <c r="O588">
        <v>0</v>
      </c>
      <c r="P588">
        <v>4903388</v>
      </c>
      <c r="Q588">
        <v>594</v>
      </c>
      <c r="R588" t="b">
        <v>0</v>
      </c>
      <c r="S588">
        <v>0</v>
      </c>
    </row>
    <row r="589" spans="1:19">
      <c r="A589">
        <v>11100501</v>
      </c>
      <c r="B589" s="12"/>
      <c r="C589" s="12" t="s">
        <v>4797</v>
      </c>
      <c r="D589" s="12" t="s">
        <v>5224</v>
      </c>
      <c r="E589" t="b">
        <v>0</v>
      </c>
      <c r="F589">
        <v>0</v>
      </c>
      <c r="G589">
        <v>5401</v>
      </c>
      <c r="H589">
        <v>43929</v>
      </c>
      <c r="I589" s="12" t="s">
        <v>5227</v>
      </c>
      <c r="J589">
        <v>1</v>
      </c>
      <c r="K589">
        <v>13696</v>
      </c>
      <c r="L589">
        <v>0</v>
      </c>
      <c r="M589">
        <v>0</v>
      </c>
      <c r="N589">
        <v>200000</v>
      </c>
      <c r="O589">
        <v>0</v>
      </c>
      <c r="P589">
        <v>5103388</v>
      </c>
      <c r="Q589">
        <v>595</v>
      </c>
      <c r="R589" t="b">
        <v>0</v>
      </c>
      <c r="S589">
        <v>0</v>
      </c>
    </row>
    <row r="590" spans="1:19">
      <c r="A590">
        <v>11100501</v>
      </c>
      <c r="B590" s="12"/>
      <c r="C590" s="12" t="s">
        <v>4797</v>
      </c>
      <c r="D590" s="12" t="s">
        <v>5224</v>
      </c>
      <c r="E590" t="b">
        <v>0</v>
      </c>
      <c r="F590">
        <v>0</v>
      </c>
      <c r="G590">
        <v>5401</v>
      </c>
      <c r="H590">
        <v>43929</v>
      </c>
      <c r="I590" s="12" t="s">
        <v>5228</v>
      </c>
      <c r="J590">
        <v>1</v>
      </c>
      <c r="K590">
        <v>13697</v>
      </c>
      <c r="L590">
        <v>0</v>
      </c>
      <c r="M590">
        <v>0</v>
      </c>
      <c r="N590">
        <v>24000</v>
      </c>
      <c r="O590">
        <v>0</v>
      </c>
      <c r="P590">
        <v>5127388</v>
      </c>
      <c r="Q590">
        <v>596</v>
      </c>
      <c r="R590" t="b">
        <v>0</v>
      </c>
      <c r="S590">
        <v>0</v>
      </c>
    </row>
    <row r="591" spans="1:19">
      <c r="A591">
        <v>11100501</v>
      </c>
      <c r="B591" s="12"/>
      <c r="C591" s="12" t="s">
        <v>4797</v>
      </c>
      <c r="D591" s="12" t="s">
        <v>5224</v>
      </c>
      <c r="E591" t="b">
        <v>0</v>
      </c>
      <c r="F591">
        <v>0</v>
      </c>
      <c r="G591">
        <v>5401</v>
      </c>
      <c r="H591">
        <v>43959</v>
      </c>
      <c r="I591" s="12" t="s">
        <v>5229</v>
      </c>
      <c r="J591">
        <v>1</v>
      </c>
      <c r="K591">
        <v>13805</v>
      </c>
      <c r="L591">
        <v>0</v>
      </c>
      <c r="M591">
        <v>0</v>
      </c>
      <c r="N591">
        <v>199300</v>
      </c>
      <c r="O591">
        <v>0</v>
      </c>
      <c r="P591">
        <v>5326688</v>
      </c>
      <c r="Q591">
        <v>597</v>
      </c>
      <c r="R591" t="b">
        <v>0</v>
      </c>
      <c r="S591">
        <v>0</v>
      </c>
    </row>
    <row r="592" spans="1:19">
      <c r="A592">
        <v>11100501</v>
      </c>
      <c r="B592" s="12"/>
      <c r="C592" s="12" t="s">
        <v>4797</v>
      </c>
      <c r="D592" s="12" t="s">
        <v>5224</v>
      </c>
      <c r="E592" t="b">
        <v>0</v>
      </c>
      <c r="F592">
        <v>0</v>
      </c>
      <c r="G592">
        <v>5401</v>
      </c>
      <c r="H592">
        <v>44025</v>
      </c>
      <c r="I592" s="12" t="s">
        <v>5225</v>
      </c>
      <c r="J592">
        <v>1</v>
      </c>
      <c r="K592">
        <v>13912</v>
      </c>
      <c r="L592">
        <v>0</v>
      </c>
      <c r="M592">
        <v>0</v>
      </c>
      <c r="N592">
        <v>210000</v>
      </c>
      <c r="O592">
        <v>0</v>
      </c>
      <c r="P592">
        <v>5536688</v>
      </c>
      <c r="Q592">
        <v>598</v>
      </c>
      <c r="R592" t="b">
        <v>0</v>
      </c>
      <c r="S592">
        <v>0</v>
      </c>
    </row>
    <row r="593" spans="1:19">
      <c r="A593">
        <v>11100501</v>
      </c>
      <c r="B593" s="12"/>
      <c r="C593" s="12" t="s">
        <v>4797</v>
      </c>
      <c r="D593" s="12" t="s">
        <v>5224</v>
      </c>
      <c r="E593" t="b">
        <v>0</v>
      </c>
      <c r="F593">
        <v>0</v>
      </c>
      <c r="G593">
        <v>5401</v>
      </c>
      <c r="H593">
        <v>44025</v>
      </c>
      <c r="I593" s="12" t="s">
        <v>5225</v>
      </c>
      <c r="J593">
        <v>1</v>
      </c>
      <c r="K593">
        <v>13913</v>
      </c>
      <c r="L593">
        <v>0</v>
      </c>
      <c r="M593">
        <v>0</v>
      </c>
      <c r="N593">
        <v>210000</v>
      </c>
      <c r="O593">
        <v>0</v>
      </c>
      <c r="P593">
        <v>5746688</v>
      </c>
      <c r="Q593">
        <v>599</v>
      </c>
      <c r="R593" t="b">
        <v>0</v>
      </c>
      <c r="S593">
        <v>0</v>
      </c>
    </row>
    <row r="594" spans="1:19">
      <c r="A594">
        <v>11100501</v>
      </c>
      <c r="B594" s="12"/>
      <c r="C594" s="12" t="s">
        <v>4797</v>
      </c>
      <c r="D594" s="12" t="s">
        <v>5224</v>
      </c>
      <c r="E594" t="b">
        <v>0</v>
      </c>
      <c r="F594">
        <v>0</v>
      </c>
      <c r="G594">
        <v>5401</v>
      </c>
      <c r="H594">
        <v>44054</v>
      </c>
      <c r="I594" s="12" t="s">
        <v>5225</v>
      </c>
      <c r="J594">
        <v>1</v>
      </c>
      <c r="K594">
        <v>13971</v>
      </c>
      <c r="L594">
        <v>0</v>
      </c>
      <c r="M594">
        <v>0</v>
      </c>
      <c r="N594">
        <v>200000</v>
      </c>
      <c r="O594">
        <v>0</v>
      </c>
      <c r="P594">
        <v>5946688</v>
      </c>
      <c r="Q594">
        <v>600</v>
      </c>
      <c r="R594" t="b">
        <v>0</v>
      </c>
      <c r="S594">
        <v>0</v>
      </c>
    </row>
    <row r="595" spans="1:19">
      <c r="A595">
        <v>11100501</v>
      </c>
      <c r="B595" s="12"/>
      <c r="C595" s="12" t="s">
        <v>4797</v>
      </c>
      <c r="D595" s="12" t="s">
        <v>5224</v>
      </c>
      <c r="E595" t="b">
        <v>0</v>
      </c>
      <c r="F595">
        <v>0</v>
      </c>
      <c r="G595">
        <v>5401</v>
      </c>
      <c r="H595">
        <v>44144</v>
      </c>
      <c r="I595" s="12" t="s">
        <v>5230</v>
      </c>
      <c r="J595">
        <v>1</v>
      </c>
      <c r="K595">
        <v>14182</v>
      </c>
      <c r="L595">
        <v>0</v>
      </c>
      <c r="M595">
        <v>0</v>
      </c>
      <c r="N595">
        <v>199300</v>
      </c>
      <c r="O595">
        <v>0</v>
      </c>
      <c r="P595">
        <v>6145988</v>
      </c>
      <c r="Q595">
        <v>601</v>
      </c>
      <c r="R595" t="b">
        <v>0</v>
      </c>
      <c r="S595">
        <v>0</v>
      </c>
    </row>
    <row r="596" spans="1:19">
      <c r="A596">
        <v>11100501</v>
      </c>
      <c r="B596" s="12"/>
      <c r="C596" s="12" t="s">
        <v>4797</v>
      </c>
      <c r="D596" s="12" t="s">
        <v>5224</v>
      </c>
      <c r="E596" t="b">
        <v>0</v>
      </c>
      <c r="F596">
        <v>0</v>
      </c>
      <c r="G596">
        <v>5401</v>
      </c>
      <c r="H596">
        <v>44144</v>
      </c>
      <c r="I596" s="12" t="s">
        <v>5231</v>
      </c>
      <c r="J596">
        <v>1</v>
      </c>
      <c r="K596">
        <v>14183</v>
      </c>
      <c r="L596">
        <v>0</v>
      </c>
      <c r="M596">
        <v>0</v>
      </c>
      <c r="N596">
        <v>199300</v>
      </c>
      <c r="O596">
        <v>0</v>
      </c>
      <c r="P596">
        <v>6345288</v>
      </c>
      <c r="Q596">
        <v>602</v>
      </c>
      <c r="R596" t="b">
        <v>0</v>
      </c>
      <c r="S596">
        <v>0</v>
      </c>
    </row>
    <row r="597" spans="1:19">
      <c r="A597">
        <v>11100501</v>
      </c>
      <c r="B597" s="12"/>
      <c r="C597" s="12" t="s">
        <v>4797</v>
      </c>
      <c r="D597" s="12" t="s">
        <v>5224</v>
      </c>
      <c r="E597" t="b">
        <v>0</v>
      </c>
      <c r="F597">
        <v>0</v>
      </c>
      <c r="G597">
        <v>5401</v>
      </c>
      <c r="H597">
        <v>44144</v>
      </c>
      <c r="I597" s="12" t="s">
        <v>5232</v>
      </c>
      <c r="J597">
        <v>1</v>
      </c>
      <c r="K597">
        <v>14184</v>
      </c>
      <c r="L597">
        <v>0</v>
      </c>
      <c r="M597">
        <v>0</v>
      </c>
      <c r="N597">
        <v>199300</v>
      </c>
      <c r="O597">
        <v>0</v>
      </c>
      <c r="P597">
        <v>6544588</v>
      </c>
      <c r="Q597">
        <v>603</v>
      </c>
      <c r="R597" t="b">
        <v>0</v>
      </c>
      <c r="S597">
        <v>0</v>
      </c>
    </row>
    <row r="598" spans="1:19">
      <c r="A598">
        <v>11100501</v>
      </c>
      <c r="B598" s="12"/>
      <c r="C598" s="12" t="s">
        <v>4797</v>
      </c>
      <c r="D598" s="12" t="s">
        <v>5224</v>
      </c>
      <c r="E598" t="b">
        <v>0</v>
      </c>
      <c r="F598">
        <v>0</v>
      </c>
      <c r="G598">
        <v>5401</v>
      </c>
      <c r="H598">
        <v>44169</v>
      </c>
      <c r="I598" s="12" t="s">
        <v>5233</v>
      </c>
      <c r="J598">
        <v>1</v>
      </c>
      <c r="K598">
        <v>14249</v>
      </c>
      <c r="L598">
        <v>0</v>
      </c>
      <c r="M598">
        <v>0</v>
      </c>
      <c r="N598">
        <v>398542</v>
      </c>
      <c r="O598">
        <v>0</v>
      </c>
      <c r="P598">
        <v>6943130</v>
      </c>
      <c r="Q598">
        <v>604</v>
      </c>
      <c r="R598" t="b">
        <v>0</v>
      </c>
      <c r="S598">
        <v>0</v>
      </c>
    </row>
    <row r="599" spans="1:19">
      <c r="A599">
        <v>11100501</v>
      </c>
      <c r="B599" s="12" t="s">
        <v>514</v>
      </c>
      <c r="C599" s="12" t="s">
        <v>4797</v>
      </c>
      <c r="D599" s="12" t="s">
        <v>514</v>
      </c>
      <c r="E599" t="b">
        <v>0</v>
      </c>
      <c r="F599">
        <v>0</v>
      </c>
      <c r="G599">
        <v>5401</v>
      </c>
      <c r="H599" t="s">
        <v>21</v>
      </c>
      <c r="I599" s="12"/>
      <c r="K599">
        <v>0</v>
      </c>
      <c r="L599">
        <v>0</v>
      </c>
      <c r="M599">
        <v>0</v>
      </c>
      <c r="N599">
        <v>2615742</v>
      </c>
      <c r="O599">
        <v>0</v>
      </c>
      <c r="P599">
        <v>6943130</v>
      </c>
      <c r="Q599">
        <v>605</v>
      </c>
      <c r="R599" t="b">
        <v>0</v>
      </c>
      <c r="S599">
        <v>0</v>
      </c>
    </row>
    <row r="600" spans="1:19">
      <c r="A600">
        <v>11100501</v>
      </c>
      <c r="B600" s="12" t="s">
        <v>5234</v>
      </c>
      <c r="C600" s="12" t="s">
        <v>4797</v>
      </c>
      <c r="D600" s="12" t="s">
        <v>5234</v>
      </c>
      <c r="E600" t="b">
        <v>0</v>
      </c>
      <c r="F600">
        <v>4224282</v>
      </c>
      <c r="G600">
        <v>5402</v>
      </c>
      <c r="H600" t="s">
        <v>21</v>
      </c>
      <c r="I600" s="12"/>
      <c r="K600">
        <v>0</v>
      </c>
      <c r="L600">
        <v>2459384</v>
      </c>
      <c r="M600">
        <v>0</v>
      </c>
      <c r="N600">
        <v>0</v>
      </c>
      <c r="O600">
        <v>0</v>
      </c>
      <c r="P600">
        <v>4224282</v>
      </c>
      <c r="Q600">
        <v>606</v>
      </c>
      <c r="R600" t="b">
        <v>0</v>
      </c>
      <c r="S600">
        <v>0</v>
      </c>
    </row>
    <row r="601" spans="1:19">
      <c r="A601">
        <v>11100501</v>
      </c>
      <c r="B601" s="12"/>
      <c r="C601" s="12" t="s">
        <v>4797</v>
      </c>
      <c r="D601" s="12" t="s">
        <v>5234</v>
      </c>
      <c r="E601" t="b">
        <v>0</v>
      </c>
      <c r="F601">
        <v>0</v>
      </c>
      <c r="G601">
        <v>5402</v>
      </c>
      <c r="H601">
        <v>43837</v>
      </c>
      <c r="I601" s="12" t="s">
        <v>5235</v>
      </c>
      <c r="J601">
        <v>1</v>
      </c>
      <c r="K601">
        <v>13477</v>
      </c>
      <c r="L601">
        <v>0</v>
      </c>
      <c r="M601">
        <v>0</v>
      </c>
      <c r="N601">
        <v>394000</v>
      </c>
      <c r="O601">
        <v>0</v>
      </c>
      <c r="P601">
        <v>4618282</v>
      </c>
      <c r="Q601">
        <v>607</v>
      </c>
      <c r="R601" t="b">
        <v>0</v>
      </c>
      <c r="S601">
        <v>0</v>
      </c>
    </row>
    <row r="602" spans="1:19">
      <c r="A602">
        <v>11100501</v>
      </c>
      <c r="B602" s="12"/>
      <c r="C602" s="12" t="s">
        <v>4797</v>
      </c>
      <c r="D602" s="12" t="s">
        <v>5234</v>
      </c>
      <c r="E602" t="b">
        <v>0</v>
      </c>
      <c r="F602">
        <v>0</v>
      </c>
      <c r="G602">
        <v>5402</v>
      </c>
      <c r="H602">
        <v>43878</v>
      </c>
      <c r="I602" s="12" t="s">
        <v>5235</v>
      </c>
      <c r="J602">
        <v>1</v>
      </c>
      <c r="K602">
        <v>13596</v>
      </c>
      <c r="L602">
        <v>0</v>
      </c>
      <c r="M602">
        <v>0</v>
      </c>
      <c r="N602">
        <v>212220</v>
      </c>
      <c r="O602">
        <v>0</v>
      </c>
      <c r="P602">
        <v>4830502</v>
      </c>
      <c r="Q602">
        <v>608</v>
      </c>
      <c r="R602" t="b">
        <v>0</v>
      </c>
      <c r="S602">
        <v>0</v>
      </c>
    </row>
    <row r="603" spans="1:19">
      <c r="A603">
        <v>11100501</v>
      </c>
      <c r="B603" s="12"/>
      <c r="C603" s="12" t="s">
        <v>4797</v>
      </c>
      <c r="D603" s="12" t="s">
        <v>5234</v>
      </c>
      <c r="E603" t="b">
        <v>0</v>
      </c>
      <c r="F603">
        <v>0</v>
      </c>
      <c r="G603">
        <v>5402</v>
      </c>
      <c r="H603">
        <v>43962</v>
      </c>
      <c r="I603" s="12" t="s">
        <v>5236</v>
      </c>
      <c r="J603">
        <v>1</v>
      </c>
      <c r="K603">
        <v>13758</v>
      </c>
      <c r="L603">
        <v>0</v>
      </c>
      <c r="M603">
        <v>0</v>
      </c>
      <c r="N603">
        <v>633164</v>
      </c>
      <c r="O603">
        <v>0</v>
      </c>
      <c r="P603">
        <v>5463666</v>
      </c>
      <c r="Q603">
        <v>609</v>
      </c>
      <c r="R603" t="b">
        <v>0</v>
      </c>
      <c r="S603">
        <v>0</v>
      </c>
    </row>
    <row r="604" spans="1:19">
      <c r="A604">
        <v>11100501</v>
      </c>
      <c r="B604" s="12"/>
      <c r="C604" s="12" t="s">
        <v>4797</v>
      </c>
      <c r="D604" s="12" t="s">
        <v>5234</v>
      </c>
      <c r="E604" t="b">
        <v>0</v>
      </c>
      <c r="F604">
        <v>0</v>
      </c>
      <c r="G604">
        <v>5402</v>
      </c>
      <c r="H604">
        <v>44007</v>
      </c>
      <c r="I604" s="12" t="s">
        <v>5237</v>
      </c>
      <c r="J604">
        <v>1</v>
      </c>
      <c r="K604">
        <v>13853</v>
      </c>
      <c r="L604">
        <v>0</v>
      </c>
      <c r="M604">
        <v>0</v>
      </c>
      <c r="N604">
        <v>200000</v>
      </c>
      <c r="O604">
        <v>0</v>
      </c>
      <c r="P604">
        <v>5663666</v>
      </c>
      <c r="Q604">
        <v>610</v>
      </c>
      <c r="R604" t="b">
        <v>0</v>
      </c>
      <c r="S604">
        <v>0</v>
      </c>
    </row>
    <row r="605" spans="1:19">
      <c r="A605">
        <v>11100501</v>
      </c>
      <c r="B605" s="12"/>
      <c r="C605" s="12" t="s">
        <v>4797</v>
      </c>
      <c r="D605" s="12" t="s">
        <v>5234</v>
      </c>
      <c r="E605" t="b">
        <v>0</v>
      </c>
      <c r="F605">
        <v>0</v>
      </c>
      <c r="G605">
        <v>5402</v>
      </c>
      <c r="H605">
        <v>44040</v>
      </c>
      <c r="I605" s="12" t="s">
        <v>5235</v>
      </c>
      <c r="J605">
        <v>1</v>
      </c>
      <c r="K605">
        <v>13922</v>
      </c>
      <c r="L605">
        <v>0</v>
      </c>
      <c r="M605">
        <v>0</v>
      </c>
      <c r="N605">
        <v>410000</v>
      </c>
      <c r="O605">
        <v>0</v>
      </c>
      <c r="P605">
        <v>6073666</v>
      </c>
      <c r="Q605">
        <v>611</v>
      </c>
      <c r="R605" t="b">
        <v>0</v>
      </c>
      <c r="S605">
        <v>0</v>
      </c>
    </row>
    <row r="606" spans="1:19">
      <c r="A606">
        <v>11100501</v>
      </c>
      <c r="B606" s="12"/>
      <c r="C606" s="12" t="s">
        <v>4797</v>
      </c>
      <c r="D606" s="12" t="s">
        <v>5234</v>
      </c>
      <c r="E606" t="b">
        <v>0</v>
      </c>
      <c r="F606">
        <v>0</v>
      </c>
      <c r="G606">
        <v>5402</v>
      </c>
      <c r="H606">
        <v>44074</v>
      </c>
      <c r="I606" s="12" t="s">
        <v>5235</v>
      </c>
      <c r="J606">
        <v>1</v>
      </c>
      <c r="K606">
        <v>14001</v>
      </c>
      <c r="L606">
        <v>0</v>
      </c>
      <c r="M606">
        <v>0</v>
      </c>
      <c r="N606">
        <v>200000</v>
      </c>
      <c r="O606">
        <v>0</v>
      </c>
      <c r="P606">
        <v>6273666</v>
      </c>
      <c r="Q606">
        <v>612</v>
      </c>
      <c r="R606" t="b">
        <v>0</v>
      </c>
      <c r="S606">
        <v>0</v>
      </c>
    </row>
    <row r="607" spans="1:19">
      <c r="A607">
        <v>11100501</v>
      </c>
      <c r="B607" s="12"/>
      <c r="C607" s="12" t="s">
        <v>4797</v>
      </c>
      <c r="D607" s="12" t="s">
        <v>5234</v>
      </c>
      <c r="E607" t="b">
        <v>0</v>
      </c>
      <c r="F607">
        <v>0</v>
      </c>
      <c r="G607">
        <v>5402</v>
      </c>
      <c r="H607">
        <v>44106</v>
      </c>
      <c r="I607" s="12" t="s">
        <v>5238</v>
      </c>
      <c r="J607">
        <v>1</v>
      </c>
      <c r="K607">
        <v>14103</v>
      </c>
      <c r="L607">
        <v>0</v>
      </c>
      <c r="M607">
        <v>0</v>
      </c>
      <c r="N607">
        <v>200000</v>
      </c>
      <c r="O607">
        <v>0</v>
      </c>
      <c r="P607">
        <v>6473666</v>
      </c>
      <c r="Q607">
        <v>613</v>
      </c>
      <c r="R607" t="b">
        <v>0</v>
      </c>
      <c r="S607">
        <v>0</v>
      </c>
    </row>
    <row r="608" spans="1:19">
      <c r="A608">
        <v>11100501</v>
      </c>
      <c r="B608" s="12"/>
      <c r="C608" s="12" t="s">
        <v>4797</v>
      </c>
      <c r="D608" s="12" t="s">
        <v>5234</v>
      </c>
      <c r="E608" t="b">
        <v>0</v>
      </c>
      <c r="F608">
        <v>0</v>
      </c>
      <c r="G608">
        <v>5402</v>
      </c>
      <c r="H608">
        <v>44165</v>
      </c>
      <c r="I608" s="12" t="s">
        <v>5239</v>
      </c>
      <c r="J608">
        <v>1</v>
      </c>
      <c r="K608">
        <v>14213</v>
      </c>
      <c r="L608">
        <v>0</v>
      </c>
      <c r="M608">
        <v>0</v>
      </c>
      <c r="N608">
        <v>210000</v>
      </c>
      <c r="O608">
        <v>0</v>
      </c>
      <c r="P608">
        <v>6683666</v>
      </c>
      <c r="Q608">
        <v>614</v>
      </c>
      <c r="R608" t="b">
        <v>0</v>
      </c>
      <c r="S608">
        <v>0</v>
      </c>
    </row>
    <row r="609" spans="1:19">
      <c r="A609">
        <v>11100501</v>
      </c>
      <c r="B609" s="12" t="s">
        <v>521</v>
      </c>
      <c r="C609" s="12" t="s">
        <v>4797</v>
      </c>
      <c r="D609" s="12" t="s">
        <v>521</v>
      </c>
      <c r="E609" t="b">
        <v>0</v>
      </c>
      <c r="F609">
        <v>0</v>
      </c>
      <c r="G609">
        <v>5402</v>
      </c>
      <c r="H609" t="s">
        <v>21</v>
      </c>
      <c r="I609" s="12"/>
      <c r="K609">
        <v>0</v>
      </c>
      <c r="L609">
        <v>0</v>
      </c>
      <c r="M609">
        <v>0</v>
      </c>
      <c r="N609">
        <v>2459384</v>
      </c>
      <c r="O609">
        <v>0</v>
      </c>
      <c r="P609">
        <v>6683666</v>
      </c>
      <c r="Q609">
        <v>615</v>
      </c>
      <c r="R609" t="b">
        <v>0</v>
      </c>
      <c r="S609">
        <v>0</v>
      </c>
    </row>
    <row r="610" spans="1:19">
      <c r="A610">
        <v>11100501</v>
      </c>
      <c r="B610" s="12" t="s">
        <v>5240</v>
      </c>
      <c r="C610" s="12" t="s">
        <v>4797</v>
      </c>
      <c r="D610" s="12" t="s">
        <v>5240</v>
      </c>
      <c r="E610" t="b">
        <v>0</v>
      </c>
      <c r="F610">
        <v>19202000</v>
      </c>
      <c r="G610">
        <v>5501</v>
      </c>
      <c r="H610" t="s">
        <v>21</v>
      </c>
      <c r="I610" s="12"/>
      <c r="K610">
        <v>0</v>
      </c>
      <c r="L610">
        <v>8215800</v>
      </c>
      <c r="M610">
        <v>0</v>
      </c>
      <c r="N610">
        <v>0</v>
      </c>
      <c r="O610">
        <v>0</v>
      </c>
      <c r="P610">
        <v>19202000</v>
      </c>
      <c r="Q610">
        <v>616</v>
      </c>
      <c r="R610" t="b">
        <v>0</v>
      </c>
      <c r="S610">
        <v>0</v>
      </c>
    </row>
    <row r="611" spans="1:19">
      <c r="A611">
        <v>11100501</v>
      </c>
      <c r="B611" s="12"/>
      <c r="C611" s="12" t="s">
        <v>4797</v>
      </c>
      <c r="D611" s="12" t="s">
        <v>5240</v>
      </c>
      <c r="E611" t="b">
        <v>0</v>
      </c>
      <c r="F611">
        <v>0</v>
      </c>
      <c r="G611">
        <v>5501</v>
      </c>
      <c r="H611">
        <v>43838</v>
      </c>
      <c r="I611" s="12" t="s">
        <v>5241</v>
      </c>
      <c r="J611">
        <v>1</v>
      </c>
      <c r="K611">
        <v>13480</v>
      </c>
      <c r="L611">
        <v>0</v>
      </c>
      <c r="M611">
        <v>0</v>
      </c>
      <c r="N611">
        <v>800000</v>
      </c>
      <c r="O611">
        <v>0</v>
      </c>
      <c r="P611">
        <v>20002000</v>
      </c>
      <c r="Q611">
        <v>617</v>
      </c>
      <c r="R611" t="b">
        <v>0</v>
      </c>
      <c r="S611">
        <v>0</v>
      </c>
    </row>
    <row r="612" spans="1:19">
      <c r="A612">
        <v>11100501</v>
      </c>
      <c r="B612" s="12"/>
      <c r="C612" s="12" t="s">
        <v>4797</v>
      </c>
      <c r="D612" s="12" t="s">
        <v>5240</v>
      </c>
      <c r="E612" t="b">
        <v>0</v>
      </c>
      <c r="F612">
        <v>0</v>
      </c>
      <c r="G612">
        <v>5501</v>
      </c>
      <c r="H612">
        <v>43867</v>
      </c>
      <c r="I612" s="12" t="s">
        <v>5241</v>
      </c>
      <c r="J612">
        <v>1</v>
      </c>
      <c r="K612">
        <v>13552</v>
      </c>
      <c r="L612">
        <v>0</v>
      </c>
      <c r="M612">
        <v>0</v>
      </c>
      <c r="N612">
        <v>800000</v>
      </c>
      <c r="O612">
        <v>0</v>
      </c>
      <c r="P612">
        <v>20802000</v>
      </c>
      <c r="Q612">
        <v>618</v>
      </c>
      <c r="R612" t="b">
        <v>0</v>
      </c>
      <c r="S612">
        <v>0</v>
      </c>
    </row>
    <row r="613" spans="1:19">
      <c r="A613">
        <v>11100501</v>
      </c>
      <c r="B613" s="12"/>
      <c r="C613" s="12" t="s">
        <v>4797</v>
      </c>
      <c r="D613" s="12" t="s">
        <v>5240</v>
      </c>
      <c r="E613" t="b">
        <v>0</v>
      </c>
      <c r="F613">
        <v>0</v>
      </c>
      <c r="G613">
        <v>5501</v>
      </c>
      <c r="H613">
        <v>43896</v>
      </c>
      <c r="I613" s="12" t="s">
        <v>5242</v>
      </c>
      <c r="J613">
        <v>1</v>
      </c>
      <c r="K613">
        <v>13624</v>
      </c>
      <c r="L613">
        <v>0</v>
      </c>
      <c r="M613">
        <v>0</v>
      </c>
      <c r="N613">
        <v>800000</v>
      </c>
      <c r="O613">
        <v>0</v>
      </c>
      <c r="P613">
        <v>21602000</v>
      </c>
      <c r="Q613">
        <v>619</v>
      </c>
      <c r="R613" t="b">
        <v>0</v>
      </c>
      <c r="S613">
        <v>0</v>
      </c>
    </row>
    <row r="614" spans="1:19">
      <c r="A614">
        <v>11100501</v>
      </c>
      <c r="B614" s="12"/>
      <c r="C614" s="12" t="s">
        <v>4797</v>
      </c>
      <c r="D614" s="12" t="s">
        <v>5240</v>
      </c>
      <c r="E614" t="b">
        <v>0</v>
      </c>
      <c r="F614">
        <v>0</v>
      </c>
      <c r="G614">
        <v>5501</v>
      </c>
      <c r="H614">
        <v>43929</v>
      </c>
      <c r="I614" s="12" t="s">
        <v>5243</v>
      </c>
      <c r="J614">
        <v>1</v>
      </c>
      <c r="K614">
        <v>13698</v>
      </c>
      <c r="L614">
        <v>0</v>
      </c>
      <c r="M614">
        <v>0</v>
      </c>
      <c r="N614">
        <v>800000</v>
      </c>
      <c r="O614">
        <v>0</v>
      </c>
      <c r="P614">
        <v>22402000</v>
      </c>
      <c r="Q614">
        <v>620</v>
      </c>
      <c r="R614" t="b">
        <v>0</v>
      </c>
      <c r="S614">
        <v>0</v>
      </c>
    </row>
    <row r="615" spans="1:19">
      <c r="A615">
        <v>11100501</v>
      </c>
      <c r="B615" s="12"/>
      <c r="C615" s="12" t="s">
        <v>4797</v>
      </c>
      <c r="D615" s="12" t="s">
        <v>5240</v>
      </c>
      <c r="E615" t="b">
        <v>0</v>
      </c>
      <c r="F615">
        <v>0</v>
      </c>
      <c r="G615">
        <v>5501</v>
      </c>
      <c r="H615">
        <v>43958</v>
      </c>
      <c r="I615" s="12" t="s">
        <v>5244</v>
      </c>
      <c r="J615">
        <v>1</v>
      </c>
      <c r="K615">
        <v>13750</v>
      </c>
      <c r="L615">
        <v>0</v>
      </c>
      <c r="M615">
        <v>0</v>
      </c>
      <c r="N615">
        <v>800000</v>
      </c>
      <c r="O615">
        <v>0</v>
      </c>
      <c r="P615">
        <v>23202000</v>
      </c>
      <c r="Q615">
        <v>621</v>
      </c>
      <c r="R615" t="b">
        <v>0</v>
      </c>
      <c r="S615">
        <v>0</v>
      </c>
    </row>
    <row r="616" spans="1:19">
      <c r="A616">
        <v>11100501</v>
      </c>
      <c r="B616" s="12"/>
      <c r="C616" s="12" t="s">
        <v>4797</v>
      </c>
      <c r="D616" s="12" t="s">
        <v>5240</v>
      </c>
      <c r="E616" t="b">
        <v>0</v>
      </c>
      <c r="F616">
        <v>0</v>
      </c>
      <c r="G616">
        <v>5501</v>
      </c>
      <c r="H616">
        <v>43990</v>
      </c>
      <c r="I616" s="12" t="s">
        <v>5245</v>
      </c>
      <c r="J616">
        <v>1</v>
      </c>
      <c r="K616">
        <v>13820</v>
      </c>
      <c r="L616">
        <v>0</v>
      </c>
      <c r="M616">
        <v>0</v>
      </c>
      <c r="N616">
        <v>800000</v>
      </c>
      <c r="O616">
        <v>0</v>
      </c>
      <c r="P616">
        <v>24002000</v>
      </c>
      <c r="Q616">
        <v>622</v>
      </c>
      <c r="R616" t="b">
        <v>0</v>
      </c>
      <c r="S616">
        <v>0</v>
      </c>
    </row>
    <row r="617" spans="1:19">
      <c r="A617">
        <v>11100501</v>
      </c>
      <c r="B617" s="12"/>
      <c r="C617" s="12" t="s">
        <v>4797</v>
      </c>
      <c r="D617" s="12" t="s">
        <v>5240</v>
      </c>
      <c r="E617" t="b">
        <v>0</v>
      </c>
      <c r="F617">
        <v>0</v>
      </c>
      <c r="G617">
        <v>5501</v>
      </c>
      <c r="H617">
        <v>44019</v>
      </c>
      <c r="I617" s="12" t="s">
        <v>5241</v>
      </c>
      <c r="J617">
        <v>1</v>
      </c>
      <c r="K617">
        <v>13891</v>
      </c>
      <c r="L617">
        <v>0</v>
      </c>
      <c r="M617">
        <v>0</v>
      </c>
      <c r="N617">
        <v>800000</v>
      </c>
      <c r="O617">
        <v>0</v>
      </c>
      <c r="P617">
        <v>24802000</v>
      </c>
      <c r="Q617">
        <v>623</v>
      </c>
      <c r="R617" t="b">
        <v>0</v>
      </c>
      <c r="S617">
        <v>0</v>
      </c>
    </row>
    <row r="618" spans="1:19">
      <c r="A618">
        <v>11100501</v>
      </c>
      <c r="B618" s="12"/>
      <c r="C618" s="12" t="s">
        <v>4797</v>
      </c>
      <c r="D618" s="12" t="s">
        <v>5240</v>
      </c>
      <c r="E618" t="b">
        <v>0</v>
      </c>
      <c r="F618">
        <v>0</v>
      </c>
      <c r="G618">
        <v>5501</v>
      </c>
      <c r="H618">
        <v>44054</v>
      </c>
      <c r="I618" s="12" t="s">
        <v>5241</v>
      </c>
      <c r="J618">
        <v>1</v>
      </c>
      <c r="K618">
        <v>13970</v>
      </c>
      <c r="L618">
        <v>0</v>
      </c>
      <c r="M618">
        <v>0</v>
      </c>
      <c r="N618">
        <v>800000</v>
      </c>
      <c r="O618">
        <v>0</v>
      </c>
      <c r="P618">
        <v>25602000</v>
      </c>
      <c r="Q618">
        <v>624</v>
      </c>
      <c r="R618" t="b">
        <v>0</v>
      </c>
      <c r="S618">
        <v>0</v>
      </c>
    </row>
    <row r="619" spans="1:19">
      <c r="A619">
        <v>11100501</v>
      </c>
      <c r="B619" s="12"/>
      <c r="C619" s="12" t="s">
        <v>4797</v>
      </c>
      <c r="D619" s="12" t="s">
        <v>5240</v>
      </c>
      <c r="E619" t="b">
        <v>0</v>
      </c>
      <c r="F619">
        <v>0</v>
      </c>
      <c r="G619">
        <v>5501</v>
      </c>
      <c r="H619">
        <v>44077</v>
      </c>
      <c r="I619" s="12" t="s">
        <v>5246</v>
      </c>
      <c r="J619">
        <v>1</v>
      </c>
      <c r="K619">
        <v>14033</v>
      </c>
      <c r="L619">
        <v>0</v>
      </c>
      <c r="M619">
        <v>0</v>
      </c>
      <c r="N619">
        <v>800000</v>
      </c>
      <c r="O619">
        <v>0</v>
      </c>
      <c r="P619">
        <v>26402000</v>
      </c>
      <c r="Q619">
        <v>625</v>
      </c>
      <c r="R619" t="b">
        <v>0</v>
      </c>
      <c r="S619">
        <v>0</v>
      </c>
    </row>
    <row r="620" spans="1:19">
      <c r="A620">
        <v>11100501</v>
      </c>
      <c r="B620" s="12"/>
      <c r="C620" s="12" t="s">
        <v>4797</v>
      </c>
      <c r="D620" s="12" t="s">
        <v>5240</v>
      </c>
      <c r="E620" t="b">
        <v>0</v>
      </c>
      <c r="F620">
        <v>0</v>
      </c>
      <c r="G620">
        <v>5501</v>
      </c>
      <c r="H620">
        <v>44111</v>
      </c>
      <c r="I620" s="12" t="s">
        <v>5247</v>
      </c>
      <c r="J620">
        <v>1</v>
      </c>
      <c r="K620">
        <v>14163</v>
      </c>
      <c r="L620">
        <v>0</v>
      </c>
      <c r="M620">
        <v>0</v>
      </c>
      <c r="N620">
        <v>615000</v>
      </c>
      <c r="O620">
        <v>0</v>
      </c>
      <c r="P620">
        <v>27017000</v>
      </c>
      <c r="Q620">
        <v>626</v>
      </c>
      <c r="R620" t="b">
        <v>0</v>
      </c>
      <c r="S620">
        <v>0</v>
      </c>
    </row>
    <row r="621" spans="1:19">
      <c r="A621">
        <v>11100501</v>
      </c>
      <c r="B621" s="12"/>
      <c r="C621" s="12" t="s">
        <v>4797</v>
      </c>
      <c r="D621" s="12" t="s">
        <v>5240</v>
      </c>
      <c r="E621" t="b">
        <v>0</v>
      </c>
      <c r="F621">
        <v>0</v>
      </c>
      <c r="G621">
        <v>5501</v>
      </c>
      <c r="H621">
        <v>44140</v>
      </c>
      <c r="I621" s="12" t="s">
        <v>5248</v>
      </c>
      <c r="J621">
        <v>1</v>
      </c>
      <c r="K621">
        <v>14234</v>
      </c>
      <c r="L621">
        <v>0</v>
      </c>
      <c r="M621">
        <v>0</v>
      </c>
      <c r="N621">
        <v>200000</v>
      </c>
      <c r="O621">
        <v>0</v>
      </c>
      <c r="P621">
        <v>27217000</v>
      </c>
      <c r="Q621">
        <v>627</v>
      </c>
      <c r="R621" t="b">
        <v>0</v>
      </c>
      <c r="S621">
        <v>0</v>
      </c>
    </row>
    <row r="622" spans="1:19">
      <c r="A622">
        <v>11100501</v>
      </c>
      <c r="B622" s="12"/>
      <c r="C622" s="12" t="s">
        <v>4797</v>
      </c>
      <c r="D622" s="12" t="s">
        <v>5240</v>
      </c>
      <c r="E622" t="b">
        <v>0</v>
      </c>
      <c r="F622">
        <v>0</v>
      </c>
      <c r="G622">
        <v>5501</v>
      </c>
      <c r="H622">
        <v>44169</v>
      </c>
      <c r="I622" s="12" t="s">
        <v>5249</v>
      </c>
      <c r="J622">
        <v>1</v>
      </c>
      <c r="K622">
        <v>14290</v>
      </c>
      <c r="L622">
        <v>0</v>
      </c>
      <c r="M622">
        <v>0</v>
      </c>
      <c r="N622">
        <v>200800</v>
      </c>
      <c r="O622">
        <v>0</v>
      </c>
      <c r="P622">
        <v>27417800</v>
      </c>
      <c r="Q622">
        <v>628</v>
      </c>
      <c r="R622" t="b">
        <v>0</v>
      </c>
      <c r="S622">
        <v>0</v>
      </c>
    </row>
    <row r="623" spans="1:19">
      <c r="A623">
        <v>11100501</v>
      </c>
      <c r="B623" s="12" t="s">
        <v>532</v>
      </c>
      <c r="C623" s="12" t="s">
        <v>4797</v>
      </c>
      <c r="D623" s="12" t="s">
        <v>532</v>
      </c>
      <c r="E623" t="b">
        <v>0</v>
      </c>
      <c r="F623">
        <v>0</v>
      </c>
      <c r="G623">
        <v>5501</v>
      </c>
      <c r="H623" t="s">
        <v>21</v>
      </c>
      <c r="I623" s="12"/>
      <c r="K623">
        <v>0</v>
      </c>
      <c r="L623">
        <v>0</v>
      </c>
      <c r="M623">
        <v>0</v>
      </c>
      <c r="N623">
        <v>8215800</v>
      </c>
      <c r="O623">
        <v>0</v>
      </c>
      <c r="P623">
        <v>27417800</v>
      </c>
      <c r="Q623">
        <v>629</v>
      </c>
      <c r="R623" t="b">
        <v>0</v>
      </c>
      <c r="S623">
        <v>0</v>
      </c>
    </row>
    <row r="624" spans="1:19">
      <c r="A624">
        <v>11100501</v>
      </c>
      <c r="B624" s="12" t="s">
        <v>5250</v>
      </c>
      <c r="C624" s="12" t="s">
        <v>4797</v>
      </c>
      <c r="D624" s="12" t="s">
        <v>5250</v>
      </c>
      <c r="E624" t="b">
        <v>0</v>
      </c>
      <c r="F624">
        <v>4518800</v>
      </c>
      <c r="G624">
        <v>5502</v>
      </c>
      <c r="H624" t="s">
        <v>21</v>
      </c>
      <c r="I624" s="12"/>
      <c r="K624">
        <v>0</v>
      </c>
      <c r="L624">
        <v>2414387</v>
      </c>
      <c r="M624">
        <v>0</v>
      </c>
      <c r="N624">
        <v>0</v>
      </c>
      <c r="O624">
        <v>0</v>
      </c>
      <c r="P624">
        <v>4518800</v>
      </c>
      <c r="Q624">
        <v>630</v>
      </c>
      <c r="R624" t="b">
        <v>0</v>
      </c>
      <c r="S624">
        <v>0</v>
      </c>
    </row>
    <row r="625" spans="1:19">
      <c r="A625">
        <v>11100501</v>
      </c>
      <c r="B625" s="12"/>
      <c r="C625" s="12" t="s">
        <v>4797</v>
      </c>
      <c r="D625" s="12" t="s">
        <v>5250</v>
      </c>
      <c r="E625" t="b">
        <v>0</v>
      </c>
      <c r="F625">
        <v>0</v>
      </c>
      <c r="G625">
        <v>5502</v>
      </c>
      <c r="H625">
        <v>43833</v>
      </c>
      <c r="I625" s="12" t="s">
        <v>5251</v>
      </c>
      <c r="J625">
        <v>1</v>
      </c>
      <c r="K625">
        <v>13536</v>
      </c>
      <c r="L625">
        <v>0</v>
      </c>
      <c r="M625">
        <v>0</v>
      </c>
      <c r="N625">
        <v>212000</v>
      </c>
      <c r="O625">
        <v>0</v>
      </c>
      <c r="P625">
        <v>4730800</v>
      </c>
      <c r="Q625">
        <v>631</v>
      </c>
      <c r="R625" t="b">
        <v>0</v>
      </c>
      <c r="S625">
        <v>0</v>
      </c>
    </row>
    <row r="626" spans="1:19">
      <c r="A626">
        <v>11100501</v>
      </c>
      <c r="B626" s="12"/>
      <c r="C626" s="12" t="s">
        <v>4797</v>
      </c>
      <c r="D626" s="12" t="s">
        <v>5250</v>
      </c>
      <c r="E626" t="b">
        <v>0</v>
      </c>
      <c r="F626">
        <v>0</v>
      </c>
      <c r="G626">
        <v>5502</v>
      </c>
      <c r="H626">
        <v>43871</v>
      </c>
      <c r="I626" s="12" t="s">
        <v>5252</v>
      </c>
      <c r="J626">
        <v>1</v>
      </c>
      <c r="K626">
        <v>13565</v>
      </c>
      <c r="L626">
        <v>0</v>
      </c>
      <c r="M626">
        <v>0</v>
      </c>
      <c r="N626">
        <v>192387</v>
      </c>
      <c r="O626">
        <v>0</v>
      </c>
      <c r="P626">
        <v>4923187</v>
      </c>
      <c r="Q626">
        <v>632</v>
      </c>
      <c r="R626" t="b">
        <v>0</v>
      </c>
      <c r="S626">
        <v>0</v>
      </c>
    </row>
    <row r="627" spans="1:19">
      <c r="A627">
        <v>11100501</v>
      </c>
      <c r="B627" s="12"/>
      <c r="C627" s="12" t="s">
        <v>4797</v>
      </c>
      <c r="D627" s="12" t="s">
        <v>5250</v>
      </c>
      <c r="E627" t="b">
        <v>0</v>
      </c>
      <c r="F627">
        <v>0</v>
      </c>
      <c r="G627">
        <v>5502</v>
      </c>
      <c r="H627">
        <v>43899</v>
      </c>
      <c r="I627" s="12" t="s">
        <v>5253</v>
      </c>
      <c r="J627">
        <v>1</v>
      </c>
      <c r="K627">
        <v>13634</v>
      </c>
      <c r="L627">
        <v>0</v>
      </c>
      <c r="M627">
        <v>0</v>
      </c>
      <c r="N627">
        <v>200000</v>
      </c>
      <c r="O627">
        <v>0</v>
      </c>
      <c r="P627">
        <v>5123187</v>
      </c>
      <c r="Q627">
        <v>633</v>
      </c>
      <c r="R627" t="b">
        <v>0</v>
      </c>
      <c r="S627">
        <v>0</v>
      </c>
    </row>
    <row r="628" spans="1:19">
      <c r="A628">
        <v>11100501</v>
      </c>
      <c r="B628" s="12"/>
      <c r="C628" s="12" t="s">
        <v>4797</v>
      </c>
      <c r="D628" s="12" t="s">
        <v>5250</v>
      </c>
      <c r="E628" t="b">
        <v>0</v>
      </c>
      <c r="F628">
        <v>0</v>
      </c>
      <c r="G628">
        <v>5502</v>
      </c>
      <c r="H628">
        <v>43941</v>
      </c>
      <c r="I628" s="12" t="s">
        <v>5254</v>
      </c>
      <c r="J628">
        <v>1</v>
      </c>
      <c r="K628">
        <v>13719</v>
      </c>
      <c r="L628">
        <v>0</v>
      </c>
      <c r="M628">
        <v>0</v>
      </c>
      <c r="N628">
        <v>210000</v>
      </c>
      <c r="O628">
        <v>0</v>
      </c>
      <c r="P628">
        <v>5333187</v>
      </c>
      <c r="Q628">
        <v>634</v>
      </c>
      <c r="R628" t="b">
        <v>0</v>
      </c>
      <c r="S628">
        <v>0</v>
      </c>
    </row>
    <row r="629" spans="1:19">
      <c r="A629">
        <v>11100501</v>
      </c>
      <c r="B629" s="12"/>
      <c r="C629" s="12" t="s">
        <v>4797</v>
      </c>
      <c r="D629" s="12" t="s">
        <v>5250</v>
      </c>
      <c r="E629" t="b">
        <v>0</v>
      </c>
      <c r="F629">
        <v>0</v>
      </c>
      <c r="G629">
        <v>5502</v>
      </c>
      <c r="H629">
        <v>43965</v>
      </c>
      <c r="I629" s="12" t="s">
        <v>5255</v>
      </c>
      <c r="J629">
        <v>1</v>
      </c>
      <c r="K629">
        <v>13774</v>
      </c>
      <c r="L629">
        <v>0</v>
      </c>
      <c r="M629">
        <v>0</v>
      </c>
      <c r="N629">
        <v>200000</v>
      </c>
      <c r="O629">
        <v>0</v>
      </c>
      <c r="P629">
        <v>5533187</v>
      </c>
      <c r="Q629">
        <v>635</v>
      </c>
      <c r="R629" t="b">
        <v>0</v>
      </c>
      <c r="S629">
        <v>0</v>
      </c>
    </row>
    <row r="630" spans="1:19">
      <c r="A630">
        <v>11100501</v>
      </c>
      <c r="B630" s="12"/>
      <c r="C630" s="12" t="s">
        <v>4797</v>
      </c>
      <c r="D630" s="12" t="s">
        <v>5250</v>
      </c>
      <c r="E630" t="b">
        <v>0</v>
      </c>
      <c r="F630">
        <v>0</v>
      </c>
      <c r="G630">
        <v>5502</v>
      </c>
      <c r="H630">
        <v>43985</v>
      </c>
      <c r="I630" s="12" t="s">
        <v>5256</v>
      </c>
      <c r="J630">
        <v>1</v>
      </c>
      <c r="K630">
        <v>13813</v>
      </c>
      <c r="L630">
        <v>0</v>
      </c>
      <c r="M630">
        <v>0</v>
      </c>
      <c r="N630">
        <v>190000</v>
      </c>
      <c r="O630">
        <v>0</v>
      </c>
      <c r="P630">
        <v>5723187</v>
      </c>
      <c r="Q630">
        <v>636</v>
      </c>
      <c r="R630" t="b">
        <v>0</v>
      </c>
      <c r="S630">
        <v>0</v>
      </c>
    </row>
    <row r="631" spans="1:19">
      <c r="A631">
        <v>11100501</v>
      </c>
      <c r="B631" s="12"/>
      <c r="C631" s="12" t="s">
        <v>4797</v>
      </c>
      <c r="D631" s="12" t="s">
        <v>5250</v>
      </c>
      <c r="E631" t="b">
        <v>0</v>
      </c>
      <c r="F631">
        <v>0</v>
      </c>
      <c r="G631">
        <v>5502</v>
      </c>
      <c r="H631">
        <v>44019</v>
      </c>
      <c r="I631" s="12" t="s">
        <v>5252</v>
      </c>
      <c r="J631">
        <v>1</v>
      </c>
      <c r="K631">
        <v>13893</v>
      </c>
      <c r="L631">
        <v>0</v>
      </c>
      <c r="M631">
        <v>0</v>
      </c>
      <c r="N631">
        <v>200000</v>
      </c>
      <c r="O631">
        <v>0</v>
      </c>
      <c r="P631">
        <v>5923187</v>
      </c>
      <c r="Q631">
        <v>637</v>
      </c>
      <c r="R631" t="b">
        <v>0</v>
      </c>
      <c r="S631">
        <v>0</v>
      </c>
    </row>
    <row r="632" spans="1:19">
      <c r="A632">
        <v>11100501</v>
      </c>
      <c r="B632" s="12"/>
      <c r="C632" s="12" t="s">
        <v>4797</v>
      </c>
      <c r="D632" s="12" t="s">
        <v>5250</v>
      </c>
      <c r="E632" t="b">
        <v>0</v>
      </c>
      <c r="F632">
        <v>0</v>
      </c>
      <c r="G632">
        <v>5502</v>
      </c>
      <c r="H632">
        <v>44056</v>
      </c>
      <c r="I632" s="12" t="s">
        <v>5252</v>
      </c>
      <c r="J632">
        <v>1</v>
      </c>
      <c r="K632">
        <v>13979</v>
      </c>
      <c r="L632">
        <v>0</v>
      </c>
      <c r="M632">
        <v>0</v>
      </c>
      <c r="N632">
        <v>200000</v>
      </c>
      <c r="O632">
        <v>0</v>
      </c>
      <c r="P632">
        <v>6123187</v>
      </c>
      <c r="Q632">
        <v>638</v>
      </c>
      <c r="R632" t="b">
        <v>0</v>
      </c>
      <c r="S632">
        <v>0</v>
      </c>
    </row>
    <row r="633" spans="1:19">
      <c r="A633">
        <v>11100501</v>
      </c>
      <c r="B633" s="12"/>
      <c r="C633" s="12" t="s">
        <v>4797</v>
      </c>
      <c r="D633" s="12" t="s">
        <v>5250</v>
      </c>
      <c r="E633" t="b">
        <v>0</v>
      </c>
      <c r="F633">
        <v>0</v>
      </c>
      <c r="G633">
        <v>5502</v>
      </c>
      <c r="H633">
        <v>44089</v>
      </c>
      <c r="I633" s="12" t="s">
        <v>5257</v>
      </c>
      <c r="J633">
        <v>1</v>
      </c>
      <c r="K633">
        <v>14067</v>
      </c>
      <c r="L633">
        <v>0</v>
      </c>
      <c r="M633">
        <v>0</v>
      </c>
      <c r="N633">
        <v>200000</v>
      </c>
      <c r="O633">
        <v>0</v>
      </c>
      <c r="P633">
        <v>6323187</v>
      </c>
      <c r="Q633">
        <v>639</v>
      </c>
      <c r="R633" t="b">
        <v>0</v>
      </c>
      <c r="S633">
        <v>0</v>
      </c>
    </row>
    <row r="634" spans="1:19">
      <c r="A634">
        <v>11100501</v>
      </c>
      <c r="B634" s="12"/>
      <c r="C634" s="12" t="s">
        <v>4797</v>
      </c>
      <c r="D634" s="12" t="s">
        <v>5250</v>
      </c>
      <c r="E634" t="b">
        <v>0</v>
      </c>
      <c r="F634">
        <v>0</v>
      </c>
      <c r="G634">
        <v>5502</v>
      </c>
      <c r="H634">
        <v>44119</v>
      </c>
      <c r="I634" s="12" t="s">
        <v>5258</v>
      </c>
      <c r="J634">
        <v>1</v>
      </c>
      <c r="K634">
        <v>14137</v>
      </c>
      <c r="L634">
        <v>0</v>
      </c>
      <c r="M634">
        <v>0</v>
      </c>
      <c r="N634">
        <v>200000</v>
      </c>
      <c r="O634">
        <v>0</v>
      </c>
      <c r="P634">
        <v>6523187</v>
      </c>
      <c r="Q634">
        <v>640</v>
      </c>
      <c r="R634" t="b">
        <v>0</v>
      </c>
      <c r="S634">
        <v>0</v>
      </c>
    </row>
    <row r="635" spans="1:19">
      <c r="A635">
        <v>11100501</v>
      </c>
      <c r="B635" s="12"/>
      <c r="C635" s="12" t="s">
        <v>4797</v>
      </c>
      <c r="D635" s="12" t="s">
        <v>5250</v>
      </c>
      <c r="E635" t="b">
        <v>0</v>
      </c>
      <c r="F635">
        <v>0</v>
      </c>
      <c r="G635">
        <v>5502</v>
      </c>
      <c r="H635">
        <v>44154</v>
      </c>
      <c r="I635" s="12" t="s">
        <v>5259</v>
      </c>
      <c r="J635">
        <v>1</v>
      </c>
      <c r="K635">
        <v>14209</v>
      </c>
      <c r="L635">
        <v>0</v>
      </c>
      <c r="M635">
        <v>0</v>
      </c>
      <c r="N635">
        <v>210000</v>
      </c>
      <c r="O635">
        <v>0</v>
      </c>
      <c r="P635">
        <v>6733187</v>
      </c>
      <c r="Q635">
        <v>641</v>
      </c>
      <c r="R635" t="b">
        <v>0</v>
      </c>
      <c r="S635">
        <v>0</v>
      </c>
    </row>
    <row r="636" spans="1:19">
      <c r="A636">
        <v>11100501</v>
      </c>
      <c r="B636" s="12"/>
      <c r="C636" s="12" t="s">
        <v>4797</v>
      </c>
      <c r="D636" s="12" t="s">
        <v>5250</v>
      </c>
      <c r="E636" t="b">
        <v>0</v>
      </c>
      <c r="F636">
        <v>0</v>
      </c>
      <c r="G636">
        <v>5502</v>
      </c>
      <c r="H636">
        <v>44180</v>
      </c>
      <c r="I636" s="12" t="s">
        <v>5260</v>
      </c>
      <c r="J636">
        <v>1</v>
      </c>
      <c r="K636">
        <v>14281</v>
      </c>
      <c r="L636">
        <v>0</v>
      </c>
      <c r="M636">
        <v>0</v>
      </c>
      <c r="N636">
        <v>200000</v>
      </c>
      <c r="O636">
        <v>0</v>
      </c>
      <c r="P636">
        <v>6933187</v>
      </c>
      <c r="Q636">
        <v>642</v>
      </c>
      <c r="R636" t="b">
        <v>0</v>
      </c>
      <c r="S636">
        <v>0</v>
      </c>
    </row>
    <row r="637" spans="1:19">
      <c r="A637">
        <v>11100501</v>
      </c>
      <c r="B637" s="12" t="s">
        <v>544</v>
      </c>
      <c r="C637" s="12" t="s">
        <v>4797</v>
      </c>
      <c r="D637" s="12" t="s">
        <v>544</v>
      </c>
      <c r="E637" t="b">
        <v>0</v>
      </c>
      <c r="F637">
        <v>0</v>
      </c>
      <c r="G637">
        <v>5502</v>
      </c>
      <c r="H637" t="s">
        <v>21</v>
      </c>
      <c r="I637" s="12"/>
      <c r="K637">
        <v>0</v>
      </c>
      <c r="L637">
        <v>0</v>
      </c>
      <c r="M637">
        <v>0</v>
      </c>
      <c r="N637">
        <v>2414387</v>
      </c>
      <c r="O637">
        <v>0</v>
      </c>
      <c r="P637">
        <v>6933187</v>
      </c>
      <c r="Q637">
        <v>643</v>
      </c>
      <c r="R637" t="b">
        <v>0</v>
      </c>
      <c r="S637">
        <v>0</v>
      </c>
    </row>
    <row r="638" spans="1:19">
      <c r="A638">
        <v>11100501</v>
      </c>
      <c r="B638" s="12" t="s">
        <v>5261</v>
      </c>
      <c r="C638" s="12" t="s">
        <v>4797</v>
      </c>
      <c r="D638" s="12" t="s">
        <v>5261</v>
      </c>
      <c r="E638" t="b">
        <v>0</v>
      </c>
      <c r="F638">
        <v>4815431</v>
      </c>
      <c r="G638">
        <v>6101</v>
      </c>
      <c r="H638" t="s">
        <v>21</v>
      </c>
      <c r="I638" s="12"/>
      <c r="K638">
        <v>0</v>
      </c>
      <c r="L638">
        <v>2477800</v>
      </c>
      <c r="M638">
        <v>0</v>
      </c>
      <c r="N638">
        <v>0</v>
      </c>
      <c r="O638">
        <v>0</v>
      </c>
      <c r="P638">
        <v>4815431</v>
      </c>
      <c r="Q638">
        <v>644</v>
      </c>
      <c r="R638" t="b">
        <v>0</v>
      </c>
      <c r="S638">
        <v>0</v>
      </c>
    </row>
    <row r="639" spans="1:19">
      <c r="A639">
        <v>11100501</v>
      </c>
      <c r="B639" s="12"/>
      <c r="C639" s="12" t="s">
        <v>4797</v>
      </c>
      <c r="D639" s="12" t="s">
        <v>5261</v>
      </c>
      <c r="E639" t="b">
        <v>0</v>
      </c>
      <c r="F639">
        <v>0</v>
      </c>
      <c r="G639">
        <v>6101</v>
      </c>
      <c r="H639">
        <v>43889</v>
      </c>
      <c r="I639" s="12" t="s">
        <v>5262</v>
      </c>
      <c r="J639">
        <v>1</v>
      </c>
      <c r="K639">
        <v>13605</v>
      </c>
      <c r="L639">
        <v>0</v>
      </c>
      <c r="M639">
        <v>0</v>
      </c>
      <c r="N639">
        <v>420000</v>
      </c>
      <c r="O639">
        <v>0</v>
      </c>
      <c r="P639">
        <v>5235431</v>
      </c>
      <c r="Q639">
        <v>645</v>
      </c>
      <c r="R639" t="b">
        <v>0</v>
      </c>
      <c r="S639">
        <v>0</v>
      </c>
    </row>
    <row r="640" spans="1:19">
      <c r="A640">
        <v>11100501</v>
      </c>
      <c r="B640" s="12"/>
      <c r="C640" s="12" t="s">
        <v>4797</v>
      </c>
      <c r="D640" s="12" t="s">
        <v>5261</v>
      </c>
      <c r="E640" t="b">
        <v>0</v>
      </c>
      <c r="F640">
        <v>0</v>
      </c>
      <c r="G640">
        <v>6101</v>
      </c>
      <c r="H640">
        <v>44002</v>
      </c>
      <c r="I640" s="12" t="s">
        <v>5263</v>
      </c>
      <c r="J640">
        <v>1</v>
      </c>
      <c r="K640">
        <v>13866</v>
      </c>
      <c r="L640">
        <v>0</v>
      </c>
      <c r="M640">
        <v>0</v>
      </c>
      <c r="N640">
        <v>79780</v>
      </c>
      <c r="O640">
        <v>0</v>
      </c>
      <c r="P640">
        <v>5315211</v>
      </c>
      <c r="Q640">
        <v>646</v>
      </c>
      <c r="R640" t="b">
        <v>0</v>
      </c>
      <c r="S640">
        <v>0</v>
      </c>
    </row>
    <row r="641" spans="1:19">
      <c r="A641">
        <v>11100501</v>
      </c>
      <c r="B641" s="12"/>
      <c r="C641" s="12" t="s">
        <v>4797</v>
      </c>
      <c r="D641" s="12" t="s">
        <v>5261</v>
      </c>
      <c r="E641" t="b">
        <v>0</v>
      </c>
      <c r="F641">
        <v>0</v>
      </c>
      <c r="G641">
        <v>6101</v>
      </c>
      <c r="H641">
        <v>44005</v>
      </c>
      <c r="I641" s="12" t="s">
        <v>5264</v>
      </c>
      <c r="J641">
        <v>1</v>
      </c>
      <c r="K641">
        <v>13865</v>
      </c>
      <c r="L641">
        <v>0</v>
      </c>
      <c r="M641">
        <v>0</v>
      </c>
      <c r="N641">
        <v>718020</v>
      </c>
      <c r="O641">
        <v>0</v>
      </c>
      <c r="P641">
        <v>6033231</v>
      </c>
      <c r="Q641">
        <v>647</v>
      </c>
      <c r="R641" t="b">
        <v>0</v>
      </c>
      <c r="S641">
        <v>0</v>
      </c>
    </row>
    <row r="642" spans="1:19">
      <c r="A642">
        <v>11100501</v>
      </c>
      <c r="B642" s="12"/>
      <c r="C642" s="12" t="s">
        <v>4797</v>
      </c>
      <c r="D642" s="12" t="s">
        <v>5261</v>
      </c>
      <c r="E642" t="b">
        <v>0</v>
      </c>
      <c r="F642">
        <v>0</v>
      </c>
      <c r="G642">
        <v>6101</v>
      </c>
      <c r="H642">
        <v>44039</v>
      </c>
      <c r="I642" s="12" t="s">
        <v>5262</v>
      </c>
      <c r="J642">
        <v>1</v>
      </c>
      <c r="K642">
        <v>13928</v>
      </c>
      <c r="L642">
        <v>0</v>
      </c>
      <c r="M642">
        <v>0</v>
      </c>
      <c r="N642">
        <v>210000</v>
      </c>
      <c r="O642">
        <v>0</v>
      </c>
      <c r="P642">
        <v>6243231</v>
      </c>
      <c r="Q642">
        <v>648</v>
      </c>
      <c r="R642" t="b">
        <v>0</v>
      </c>
      <c r="S642">
        <v>0</v>
      </c>
    </row>
    <row r="643" spans="1:19">
      <c r="A643">
        <v>11100501</v>
      </c>
      <c r="B643" s="12"/>
      <c r="C643" s="12" t="s">
        <v>4797</v>
      </c>
      <c r="D643" s="12" t="s">
        <v>5261</v>
      </c>
      <c r="E643" t="b">
        <v>0</v>
      </c>
      <c r="F643">
        <v>0</v>
      </c>
      <c r="G643">
        <v>6101</v>
      </c>
      <c r="H643">
        <v>44061</v>
      </c>
      <c r="I643" s="12" t="s">
        <v>5262</v>
      </c>
      <c r="J643">
        <v>1</v>
      </c>
      <c r="K643">
        <v>13993</v>
      </c>
      <c r="L643">
        <v>0</v>
      </c>
      <c r="M643">
        <v>0</v>
      </c>
      <c r="N643">
        <v>210000</v>
      </c>
      <c r="O643">
        <v>0</v>
      </c>
      <c r="P643">
        <v>6453231</v>
      </c>
      <c r="Q643">
        <v>649</v>
      </c>
      <c r="R643" t="b">
        <v>0</v>
      </c>
      <c r="S643">
        <v>0</v>
      </c>
    </row>
    <row r="644" spans="1:19">
      <c r="A644">
        <v>11100501</v>
      </c>
      <c r="B644" s="12"/>
      <c r="C644" s="12" t="s">
        <v>4797</v>
      </c>
      <c r="D644" s="12" t="s">
        <v>5261</v>
      </c>
      <c r="E644" t="b">
        <v>0</v>
      </c>
      <c r="F644">
        <v>0</v>
      </c>
      <c r="G644">
        <v>6101</v>
      </c>
      <c r="H644">
        <v>44097</v>
      </c>
      <c r="I644" s="12" t="s">
        <v>5265</v>
      </c>
      <c r="J644">
        <v>1</v>
      </c>
      <c r="K644">
        <v>14070</v>
      </c>
      <c r="L644">
        <v>0</v>
      </c>
      <c r="M644">
        <v>0</v>
      </c>
      <c r="N644">
        <v>200000</v>
      </c>
      <c r="O644">
        <v>0</v>
      </c>
      <c r="P644">
        <v>6653231</v>
      </c>
      <c r="Q644">
        <v>650</v>
      </c>
      <c r="R644" t="b">
        <v>0</v>
      </c>
      <c r="S644">
        <v>0</v>
      </c>
    </row>
    <row r="645" spans="1:19">
      <c r="A645">
        <v>11100501</v>
      </c>
      <c r="B645" s="12"/>
      <c r="C645" s="12" t="s">
        <v>4797</v>
      </c>
      <c r="D645" s="12" t="s">
        <v>5261</v>
      </c>
      <c r="E645" t="b">
        <v>0</v>
      </c>
      <c r="F645">
        <v>0</v>
      </c>
      <c r="G645">
        <v>6101</v>
      </c>
      <c r="H645">
        <v>44127</v>
      </c>
      <c r="I645" s="12" t="s">
        <v>5266</v>
      </c>
      <c r="J645">
        <v>1</v>
      </c>
      <c r="K645">
        <v>14141</v>
      </c>
      <c r="L645">
        <v>0</v>
      </c>
      <c r="M645">
        <v>0</v>
      </c>
      <c r="N645">
        <v>220000</v>
      </c>
      <c r="O645">
        <v>0</v>
      </c>
      <c r="P645">
        <v>6873231</v>
      </c>
      <c r="Q645">
        <v>651</v>
      </c>
      <c r="R645" t="b">
        <v>0</v>
      </c>
      <c r="S645">
        <v>0</v>
      </c>
    </row>
    <row r="646" spans="1:19">
      <c r="A646">
        <v>11100501</v>
      </c>
      <c r="B646" s="12"/>
      <c r="C646" s="12" t="s">
        <v>4797</v>
      </c>
      <c r="D646" s="12" t="s">
        <v>5261</v>
      </c>
      <c r="E646" t="b">
        <v>0</v>
      </c>
      <c r="F646">
        <v>0</v>
      </c>
      <c r="G646">
        <v>6101</v>
      </c>
      <c r="H646">
        <v>44158</v>
      </c>
      <c r="I646" s="12" t="s">
        <v>5267</v>
      </c>
      <c r="J646">
        <v>1</v>
      </c>
      <c r="K646">
        <v>14210</v>
      </c>
      <c r="L646">
        <v>0</v>
      </c>
      <c r="M646">
        <v>0</v>
      </c>
      <c r="N646">
        <v>220000</v>
      </c>
      <c r="O646">
        <v>0</v>
      </c>
      <c r="P646">
        <v>7093231</v>
      </c>
      <c r="Q646">
        <v>652</v>
      </c>
      <c r="R646" t="b">
        <v>0</v>
      </c>
      <c r="S646">
        <v>0</v>
      </c>
    </row>
    <row r="647" spans="1:19">
      <c r="A647">
        <v>11100501</v>
      </c>
      <c r="B647" s="12"/>
      <c r="C647" s="12" t="s">
        <v>4797</v>
      </c>
      <c r="D647" s="12" t="s">
        <v>5261</v>
      </c>
      <c r="E647" t="b">
        <v>0</v>
      </c>
      <c r="F647">
        <v>0</v>
      </c>
      <c r="G647">
        <v>6101</v>
      </c>
      <c r="H647">
        <v>44194</v>
      </c>
      <c r="I647" s="12" t="s">
        <v>5268</v>
      </c>
      <c r="J647">
        <v>1</v>
      </c>
      <c r="K647">
        <v>14285</v>
      </c>
      <c r="L647">
        <v>0</v>
      </c>
      <c r="M647">
        <v>0</v>
      </c>
      <c r="N647">
        <v>200000</v>
      </c>
      <c r="O647">
        <v>0</v>
      </c>
      <c r="P647">
        <v>7293231</v>
      </c>
      <c r="Q647">
        <v>653</v>
      </c>
      <c r="R647" t="b">
        <v>0</v>
      </c>
      <c r="S647">
        <v>0</v>
      </c>
    </row>
    <row r="648" spans="1:19">
      <c r="A648">
        <v>11100501</v>
      </c>
      <c r="B648" s="12" t="s">
        <v>553</v>
      </c>
      <c r="C648" s="12" t="s">
        <v>4797</v>
      </c>
      <c r="D648" s="12" t="s">
        <v>553</v>
      </c>
      <c r="E648" t="b">
        <v>0</v>
      </c>
      <c r="F648">
        <v>0</v>
      </c>
      <c r="G648">
        <v>6101</v>
      </c>
      <c r="H648" t="s">
        <v>21</v>
      </c>
      <c r="I648" s="12"/>
      <c r="K648">
        <v>0</v>
      </c>
      <c r="L648">
        <v>0</v>
      </c>
      <c r="M648">
        <v>0</v>
      </c>
      <c r="N648">
        <v>2477800</v>
      </c>
      <c r="O648">
        <v>0</v>
      </c>
      <c r="P648">
        <v>7293231</v>
      </c>
      <c r="Q648">
        <v>654</v>
      </c>
      <c r="R648" t="b">
        <v>0</v>
      </c>
      <c r="S648">
        <v>0</v>
      </c>
    </row>
    <row r="649" spans="1:19">
      <c r="A649">
        <v>11100501</v>
      </c>
      <c r="B649" s="12" t="s">
        <v>5269</v>
      </c>
      <c r="C649" s="12" t="s">
        <v>4797</v>
      </c>
      <c r="D649" s="12" t="s">
        <v>5269</v>
      </c>
      <c r="E649" t="b">
        <v>0</v>
      </c>
      <c r="F649">
        <v>4821810</v>
      </c>
      <c r="G649">
        <v>6102</v>
      </c>
      <c r="H649" t="s">
        <v>21</v>
      </c>
      <c r="I649" s="12"/>
      <c r="K649">
        <v>0</v>
      </c>
      <c r="L649">
        <v>2675000</v>
      </c>
      <c r="M649">
        <v>0</v>
      </c>
      <c r="N649">
        <v>0</v>
      </c>
      <c r="O649">
        <v>0</v>
      </c>
      <c r="P649">
        <v>4821810</v>
      </c>
      <c r="Q649">
        <v>655</v>
      </c>
      <c r="R649" t="b">
        <v>0</v>
      </c>
      <c r="S649">
        <v>0</v>
      </c>
    </row>
    <row r="650" spans="1:19">
      <c r="A650">
        <v>11100501</v>
      </c>
      <c r="B650" s="12"/>
      <c r="C650" s="12" t="s">
        <v>4797</v>
      </c>
      <c r="D650" s="12" t="s">
        <v>5269</v>
      </c>
      <c r="E650" t="b">
        <v>0</v>
      </c>
      <c r="F650">
        <v>0</v>
      </c>
      <c r="G650">
        <v>6102</v>
      </c>
      <c r="H650">
        <v>43843</v>
      </c>
      <c r="I650" s="12" t="s">
        <v>5270</v>
      </c>
      <c r="J650">
        <v>1</v>
      </c>
      <c r="K650">
        <v>13504</v>
      </c>
      <c r="L650">
        <v>0</v>
      </c>
      <c r="M650">
        <v>0</v>
      </c>
      <c r="N650">
        <v>222000</v>
      </c>
      <c r="O650">
        <v>0</v>
      </c>
      <c r="P650">
        <v>5043810</v>
      </c>
      <c r="Q650">
        <v>656</v>
      </c>
      <c r="R650" t="b">
        <v>0</v>
      </c>
      <c r="S650">
        <v>0</v>
      </c>
    </row>
    <row r="651" spans="1:19">
      <c r="A651">
        <v>11100501</v>
      </c>
      <c r="B651" s="12"/>
      <c r="C651" s="12" t="s">
        <v>4797</v>
      </c>
      <c r="D651" s="12" t="s">
        <v>5269</v>
      </c>
      <c r="E651" t="b">
        <v>0</v>
      </c>
      <c r="F651">
        <v>0</v>
      </c>
      <c r="G651">
        <v>6102</v>
      </c>
      <c r="H651">
        <v>43872</v>
      </c>
      <c r="I651" s="12" t="s">
        <v>5270</v>
      </c>
      <c r="J651">
        <v>1</v>
      </c>
      <c r="K651">
        <v>13569</v>
      </c>
      <c r="L651">
        <v>0</v>
      </c>
      <c r="M651">
        <v>0</v>
      </c>
      <c r="N651">
        <v>222000</v>
      </c>
      <c r="O651">
        <v>0</v>
      </c>
      <c r="P651">
        <v>5265810</v>
      </c>
      <c r="Q651">
        <v>657</v>
      </c>
      <c r="R651" t="b">
        <v>0</v>
      </c>
      <c r="S651">
        <v>0</v>
      </c>
    </row>
    <row r="652" spans="1:19">
      <c r="A652">
        <v>11100501</v>
      </c>
      <c r="B652" s="12"/>
      <c r="C652" s="12" t="s">
        <v>4797</v>
      </c>
      <c r="D652" s="12" t="s">
        <v>5269</v>
      </c>
      <c r="E652" t="b">
        <v>0</v>
      </c>
      <c r="F652">
        <v>0</v>
      </c>
      <c r="G652">
        <v>6102</v>
      </c>
      <c r="H652">
        <v>43903</v>
      </c>
      <c r="I652" s="12" t="s">
        <v>5271</v>
      </c>
      <c r="J652">
        <v>1</v>
      </c>
      <c r="K652">
        <v>13662</v>
      </c>
      <c r="L652">
        <v>0</v>
      </c>
      <c r="M652">
        <v>0</v>
      </c>
      <c r="N652">
        <v>222000</v>
      </c>
      <c r="O652">
        <v>0</v>
      </c>
      <c r="P652">
        <v>5487810</v>
      </c>
      <c r="Q652">
        <v>658</v>
      </c>
      <c r="R652" t="b">
        <v>0</v>
      </c>
      <c r="S652">
        <v>0</v>
      </c>
    </row>
    <row r="653" spans="1:19">
      <c r="A653">
        <v>11100501</v>
      </c>
      <c r="B653" s="12"/>
      <c r="C653" s="12" t="s">
        <v>4797</v>
      </c>
      <c r="D653" s="12" t="s">
        <v>5269</v>
      </c>
      <c r="E653" t="b">
        <v>0</v>
      </c>
      <c r="F653">
        <v>0</v>
      </c>
      <c r="G653">
        <v>6102</v>
      </c>
      <c r="H653">
        <v>43929</v>
      </c>
      <c r="I653" s="12" t="s">
        <v>5272</v>
      </c>
      <c r="J653">
        <v>1</v>
      </c>
      <c r="K653">
        <v>13742</v>
      </c>
      <c r="L653">
        <v>0</v>
      </c>
      <c r="M653">
        <v>0</v>
      </c>
      <c r="N653">
        <v>222000</v>
      </c>
      <c r="O653">
        <v>0</v>
      </c>
      <c r="P653">
        <v>5709810</v>
      </c>
      <c r="Q653">
        <v>659</v>
      </c>
      <c r="R653" t="b">
        <v>0</v>
      </c>
      <c r="S653">
        <v>0</v>
      </c>
    </row>
    <row r="654" spans="1:19">
      <c r="A654">
        <v>11100501</v>
      </c>
      <c r="B654" s="12"/>
      <c r="C654" s="12" t="s">
        <v>4797</v>
      </c>
      <c r="D654" s="12" t="s">
        <v>5269</v>
      </c>
      <c r="E654" t="b">
        <v>0</v>
      </c>
      <c r="F654">
        <v>0</v>
      </c>
      <c r="G654">
        <v>6102</v>
      </c>
      <c r="H654">
        <v>43965</v>
      </c>
      <c r="I654" s="12" t="s">
        <v>5273</v>
      </c>
      <c r="J654">
        <v>1</v>
      </c>
      <c r="K654">
        <v>13768</v>
      </c>
      <c r="L654">
        <v>0</v>
      </c>
      <c r="M654">
        <v>0</v>
      </c>
      <c r="N654">
        <v>222000</v>
      </c>
      <c r="O654">
        <v>0</v>
      </c>
      <c r="P654">
        <v>5931810</v>
      </c>
      <c r="Q654">
        <v>660</v>
      </c>
      <c r="R654" t="b">
        <v>0</v>
      </c>
      <c r="S654">
        <v>0</v>
      </c>
    </row>
    <row r="655" spans="1:19">
      <c r="A655">
        <v>11100501</v>
      </c>
      <c r="B655" s="12"/>
      <c r="C655" s="12" t="s">
        <v>4797</v>
      </c>
      <c r="D655" s="12" t="s">
        <v>5269</v>
      </c>
      <c r="E655" t="b">
        <v>0</v>
      </c>
      <c r="F655">
        <v>0</v>
      </c>
      <c r="G655">
        <v>6102</v>
      </c>
      <c r="H655">
        <v>43992</v>
      </c>
      <c r="I655" s="12" t="s">
        <v>5274</v>
      </c>
      <c r="J655">
        <v>1</v>
      </c>
      <c r="K655">
        <v>13834</v>
      </c>
      <c r="L655">
        <v>0</v>
      </c>
      <c r="M655">
        <v>0</v>
      </c>
      <c r="N655">
        <v>222000</v>
      </c>
      <c r="O655">
        <v>0</v>
      </c>
      <c r="P655">
        <v>6153810</v>
      </c>
      <c r="Q655">
        <v>661</v>
      </c>
      <c r="R655" t="b">
        <v>0</v>
      </c>
      <c r="S655">
        <v>0</v>
      </c>
    </row>
    <row r="656" spans="1:19">
      <c r="A656">
        <v>11100501</v>
      </c>
      <c r="B656" s="12"/>
      <c r="C656" s="12" t="s">
        <v>4797</v>
      </c>
      <c r="D656" s="12" t="s">
        <v>5269</v>
      </c>
      <c r="E656" t="b">
        <v>0</v>
      </c>
      <c r="F656">
        <v>0</v>
      </c>
      <c r="G656">
        <v>6102</v>
      </c>
      <c r="H656">
        <v>44026</v>
      </c>
      <c r="I656" s="12" t="s">
        <v>5270</v>
      </c>
      <c r="J656">
        <v>1</v>
      </c>
      <c r="K656">
        <v>13915</v>
      </c>
      <c r="L656">
        <v>0</v>
      </c>
      <c r="M656">
        <v>0</v>
      </c>
      <c r="N656">
        <v>222000</v>
      </c>
      <c r="O656">
        <v>0</v>
      </c>
      <c r="P656">
        <v>6375810</v>
      </c>
      <c r="Q656">
        <v>662</v>
      </c>
      <c r="R656" t="b">
        <v>0</v>
      </c>
      <c r="S656">
        <v>0</v>
      </c>
    </row>
    <row r="657" spans="1:19">
      <c r="A657">
        <v>11100501</v>
      </c>
      <c r="B657" s="12"/>
      <c r="C657" s="12" t="s">
        <v>4797</v>
      </c>
      <c r="D657" s="12" t="s">
        <v>5269</v>
      </c>
      <c r="E657" t="b">
        <v>0</v>
      </c>
      <c r="F657">
        <v>0</v>
      </c>
      <c r="G657">
        <v>6102</v>
      </c>
      <c r="H657">
        <v>44063</v>
      </c>
      <c r="I657" s="12" t="s">
        <v>5270</v>
      </c>
      <c r="J657">
        <v>1</v>
      </c>
      <c r="K657">
        <v>14011</v>
      </c>
      <c r="L657">
        <v>0</v>
      </c>
      <c r="M657">
        <v>0</v>
      </c>
      <c r="N657">
        <v>222000</v>
      </c>
      <c r="O657">
        <v>0</v>
      </c>
      <c r="P657">
        <v>6597810</v>
      </c>
      <c r="Q657">
        <v>663</v>
      </c>
      <c r="R657" t="b">
        <v>0</v>
      </c>
      <c r="S657">
        <v>0</v>
      </c>
    </row>
    <row r="658" spans="1:19">
      <c r="A658">
        <v>11100501</v>
      </c>
      <c r="B658" s="12"/>
      <c r="C658" s="12" t="s">
        <v>4797</v>
      </c>
      <c r="D658" s="12" t="s">
        <v>5269</v>
      </c>
      <c r="E658" t="b">
        <v>0</v>
      </c>
      <c r="F658">
        <v>0</v>
      </c>
      <c r="G658">
        <v>6102</v>
      </c>
      <c r="H658">
        <v>44090</v>
      </c>
      <c r="I658" s="12" t="s">
        <v>5275</v>
      </c>
      <c r="J658">
        <v>1</v>
      </c>
      <c r="K658">
        <v>14085</v>
      </c>
      <c r="L658">
        <v>0</v>
      </c>
      <c r="M658">
        <v>0</v>
      </c>
      <c r="N658">
        <v>222000</v>
      </c>
      <c r="O658">
        <v>0</v>
      </c>
      <c r="P658">
        <v>6819810</v>
      </c>
      <c r="Q658">
        <v>664</v>
      </c>
      <c r="R658" t="b">
        <v>0</v>
      </c>
      <c r="S658">
        <v>0</v>
      </c>
    </row>
    <row r="659" spans="1:19">
      <c r="A659">
        <v>11100501</v>
      </c>
      <c r="B659" s="12"/>
      <c r="C659" s="12" t="s">
        <v>4797</v>
      </c>
      <c r="D659" s="12" t="s">
        <v>5269</v>
      </c>
      <c r="E659" t="b">
        <v>0</v>
      </c>
      <c r="F659">
        <v>0</v>
      </c>
      <c r="G659">
        <v>6102</v>
      </c>
      <c r="H659">
        <v>44118</v>
      </c>
      <c r="I659" s="12" t="s">
        <v>5276</v>
      </c>
      <c r="J659">
        <v>1</v>
      </c>
      <c r="K659">
        <v>14151</v>
      </c>
      <c r="L659">
        <v>0</v>
      </c>
      <c r="M659">
        <v>0</v>
      </c>
      <c r="N659">
        <v>233000</v>
      </c>
      <c r="O659">
        <v>0</v>
      </c>
      <c r="P659">
        <v>7052810</v>
      </c>
      <c r="Q659">
        <v>665</v>
      </c>
      <c r="R659" t="b">
        <v>0</v>
      </c>
      <c r="S659">
        <v>0</v>
      </c>
    </row>
    <row r="660" spans="1:19">
      <c r="A660">
        <v>11100501</v>
      </c>
      <c r="B660" s="12"/>
      <c r="C660" s="12" t="s">
        <v>4797</v>
      </c>
      <c r="D660" s="12" t="s">
        <v>5269</v>
      </c>
      <c r="E660" t="b">
        <v>0</v>
      </c>
      <c r="F660">
        <v>0</v>
      </c>
      <c r="G660">
        <v>6102</v>
      </c>
      <c r="H660">
        <v>44148</v>
      </c>
      <c r="I660" s="12" t="s">
        <v>5277</v>
      </c>
      <c r="J660">
        <v>1</v>
      </c>
      <c r="K660">
        <v>14229</v>
      </c>
      <c r="L660">
        <v>0</v>
      </c>
      <c r="M660">
        <v>0</v>
      </c>
      <c r="N660">
        <v>222000</v>
      </c>
      <c r="O660">
        <v>0</v>
      </c>
      <c r="P660">
        <v>7274810</v>
      </c>
      <c r="Q660">
        <v>666</v>
      </c>
      <c r="R660" t="b">
        <v>0</v>
      </c>
      <c r="S660">
        <v>0</v>
      </c>
    </row>
    <row r="661" spans="1:19">
      <c r="A661">
        <v>11100501</v>
      </c>
      <c r="B661" s="12"/>
      <c r="C661" s="12" t="s">
        <v>4797</v>
      </c>
      <c r="D661" s="12" t="s">
        <v>5269</v>
      </c>
      <c r="E661" t="b">
        <v>0</v>
      </c>
      <c r="F661">
        <v>0</v>
      </c>
      <c r="G661">
        <v>6102</v>
      </c>
      <c r="H661">
        <v>44176</v>
      </c>
      <c r="I661" s="12" t="s">
        <v>5278</v>
      </c>
      <c r="J661">
        <v>1</v>
      </c>
      <c r="K661">
        <v>14299</v>
      </c>
      <c r="L661">
        <v>0</v>
      </c>
      <c r="M661">
        <v>0</v>
      </c>
      <c r="N661">
        <v>222000</v>
      </c>
      <c r="O661">
        <v>0</v>
      </c>
      <c r="P661">
        <v>7496810</v>
      </c>
      <c r="Q661">
        <v>667</v>
      </c>
      <c r="R661" t="b">
        <v>0</v>
      </c>
      <c r="S661">
        <v>0</v>
      </c>
    </row>
    <row r="662" spans="1:19">
      <c r="A662">
        <v>11100501</v>
      </c>
      <c r="B662" s="12" t="s">
        <v>564</v>
      </c>
      <c r="C662" s="12" t="s">
        <v>4797</v>
      </c>
      <c r="D662" s="12" t="s">
        <v>564</v>
      </c>
      <c r="E662" t="b">
        <v>0</v>
      </c>
      <c r="F662">
        <v>0</v>
      </c>
      <c r="G662">
        <v>6102</v>
      </c>
      <c r="H662" t="s">
        <v>21</v>
      </c>
      <c r="I662" s="12"/>
      <c r="K662">
        <v>0</v>
      </c>
      <c r="L662">
        <v>0</v>
      </c>
      <c r="M662">
        <v>0</v>
      </c>
      <c r="N662">
        <v>2675000</v>
      </c>
      <c r="O662">
        <v>0</v>
      </c>
      <c r="P662">
        <v>7496810</v>
      </c>
      <c r="Q662">
        <v>668</v>
      </c>
      <c r="R662" t="b">
        <v>0</v>
      </c>
      <c r="S662">
        <v>0</v>
      </c>
    </row>
    <row r="663" spans="1:19">
      <c r="A663">
        <v>11100501</v>
      </c>
      <c r="B663" s="12" t="s">
        <v>5279</v>
      </c>
      <c r="C663" s="12" t="s">
        <v>4797</v>
      </c>
      <c r="D663" s="12" t="s">
        <v>5279</v>
      </c>
      <c r="E663" t="b">
        <v>0</v>
      </c>
      <c r="F663">
        <v>4481600</v>
      </c>
      <c r="G663">
        <v>6201</v>
      </c>
      <c r="H663" t="s">
        <v>21</v>
      </c>
      <c r="I663" s="12"/>
      <c r="K663">
        <v>0</v>
      </c>
      <c r="L663">
        <v>2395000</v>
      </c>
      <c r="M663">
        <v>0</v>
      </c>
      <c r="N663">
        <v>0</v>
      </c>
      <c r="O663">
        <v>0</v>
      </c>
      <c r="P663">
        <v>4481600</v>
      </c>
      <c r="Q663">
        <v>669</v>
      </c>
      <c r="R663" t="b">
        <v>0</v>
      </c>
      <c r="S663">
        <v>0</v>
      </c>
    </row>
    <row r="664" spans="1:19">
      <c r="A664">
        <v>11100501</v>
      </c>
      <c r="B664" s="12"/>
      <c r="C664" s="12" t="s">
        <v>4797</v>
      </c>
      <c r="D664" s="12" t="s">
        <v>5279</v>
      </c>
      <c r="E664" t="b">
        <v>0</v>
      </c>
      <c r="F664">
        <v>0</v>
      </c>
      <c r="G664">
        <v>6201</v>
      </c>
      <c r="H664">
        <v>43843</v>
      </c>
      <c r="I664" s="12" t="s">
        <v>5280</v>
      </c>
      <c r="J664">
        <v>1</v>
      </c>
      <c r="K664">
        <v>13499</v>
      </c>
      <c r="L664">
        <v>0</v>
      </c>
      <c r="M664">
        <v>0</v>
      </c>
      <c r="N664">
        <v>200000</v>
      </c>
      <c r="O664">
        <v>0</v>
      </c>
      <c r="P664">
        <v>4681600</v>
      </c>
      <c r="Q664">
        <v>670</v>
      </c>
      <c r="R664" t="b">
        <v>0</v>
      </c>
      <c r="S664">
        <v>0</v>
      </c>
    </row>
    <row r="665" spans="1:19">
      <c r="A665">
        <v>11100501</v>
      </c>
      <c r="B665" s="12"/>
      <c r="C665" s="12" t="s">
        <v>4797</v>
      </c>
      <c r="D665" s="12" t="s">
        <v>5279</v>
      </c>
      <c r="E665" t="b">
        <v>0</v>
      </c>
      <c r="F665">
        <v>0</v>
      </c>
      <c r="G665">
        <v>6201</v>
      </c>
      <c r="H665">
        <v>43871</v>
      </c>
      <c r="I665" s="12" t="s">
        <v>5280</v>
      </c>
      <c r="J665">
        <v>1</v>
      </c>
      <c r="K665">
        <v>13560</v>
      </c>
      <c r="L665">
        <v>0</v>
      </c>
      <c r="M665">
        <v>0</v>
      </c>
      <c r="N665">
        <v>200000</v>
      </c>
      <c r="O665">
        <v>0</v>
      </c>
      <c r="P665">
        <v>4881600</v>
      </c>
      <c r="Q665">
        <v>671</v>
      </c>
      <c r="R665" t="b">
        <v>0</v>
      </c>
      <c r="S665">
        <v>0</v>
      </c>
    </row>
    <row r="666" spans="1:19">
      <c r="A666">
        <v>11100501</v>
      </c>
      <c r="B666" s="12"/>
      <c r="C666" s="12" t="s">
        <v>4797</v>
      </c>
      <c r="D666" s="12" t="s">
        <v>5279</v>
      </c>
      <c r="E666" t="b">
        <v>0</v>
      </c>
      <c r="F666">
        <v>0</v>
      </c>
      <c r="G666">
        <v>6201</v>
      </c>
      <c r="H666">
        <v>43899</v>
      </c>
      <c r="I666" s="12" t="s">
        <v>5281</v>
      </c>
      <c r="J666">
        <v>1</v>
      </c>
      <c r="K666">
        <v>13628</v>
      </c>
      <c r="L666">
        <v>0</v>
      </c>
      <c r="M666">
        <v>0</v>
      </c>
      <c r="N666">
        <v>195000</v>
      </c>
      <c r="O666">
        <v>0</v>
      </c>
      <c r="P666">
        <v>5076600</v>
      </c>
      <c r="Q666">
        <v>672</v>
      </c>
      <c r="R666" t="b">
        <v>0</v>
      </c>
      <c r="S666">
        <v>0</v>
      </c>
    </row>
    <row r="667" spans="1:19">
      <c r="A667">
        <v>11100501</v>
      </c>
      <c r="B667" s="12"/>
      <c r="C667" s="12" t="s">
        <v>4797</v>
      </c>
      <c r="D667" s="12" t="s">
        <v>5279</v>
      </c>
      <c r="E667" t="b">
        <v>0</v>
      </c>
      <c r="F667">
        <v>0</v>
      </c>
      <c r="G667">
        <v>6201</v>
      </c>
      <c r="H667">
        <v>43944</v>
      </c>
      <c r="I667" s="12" t="s">
        <v>5282</v>
      </c>
      <c r="J667">
        <v>1</v>
      </c>
      <c r="K667">
        <v>13722</v>
      </c>
      <c r="L667">
        <v>0</v>
      </c>
      <c r="M667">
        <v>0</v>
      </c>
      <c r="N667">
        <v>200000</v>
      </c>
      <c r="O667">
        <v>0</v>
      </c>
      <c r="P667">
        <v>5276600</v>
      </c>
      <c r="Q667">
        <v>673</v>
      </c>
      <c r="R667" t="b">
        <v>0</v>
      </c>
      <c r="S667">
        <v>0</v>
      </c>
    </row>
    <row r="668" spans="1:19">
      <c r="A668">
        <v>11100501</v>
      </c>
      <c r="B668" s="12"/>
      <c r="C668" s="12" t="s">
        <v>4797</v>
      </c>
      <c r="D668" s="12" t="s">
        <v>5279</v>
      </c>
      <c r="E668" t="b">
        <v>0</v>
      </c>
      <c r="F668">
        <v>0</v>
      </c>
      <c r="G668">
        <v>6201</v>
      </c>
      <c r="H668">
        <v>43965</v>
      </c>
      <c r="I668" s="12" t="s">
        <v>5283</v>
      </c>
      <c r="J668">
        <v>1</v>
      </c>
      <c r="K668">
        <v>13767</v>
      </c>
      <c r="L668">
        <v>0</v>
      </c>
      <c r="M668">
        <v>0</v>
      </c>
      <c r="N668">
        <v>200000</v>
      </c>
      <c r="O668">
        <v>0</v>
      </c>
      <c r="P668">
        <v>5476600</v>
      </c>
      <c r="Q668">
        <v>674</v>
      </c>
      <c r="R668" t="b">
        <v>0</v>
      </c>
      <c r="S668">
        <v>0</v>
      </c>
    </row>
    <row r="669" spans="1:19">
      <c r="A669">
        <v>11100501</v>
      </c>
      <c r="B669" s="12"/>
      <c r="C669" s="12" t="s">
        <v>4797</v>
      </c>
      <c r="D669" s="12" t="s">
        <v>5279</v>
      </c>
      <c r="E669" t="b">
        <v>0</v>
      </c>
      <c r="F669">
        <v>0</v>
      </c>
      <c r="G669">
        <v>6201</v>
      </c>
      <c r="H669">
        <v>43986</v>
      </c>
      <c r="I669" s="12" t="s">
        <v>5284</v>
      </c>
      <c r="J669">
        <v>1</v>
      </c>
      <c r="K669">
        <v>13814</v>
      </c>
      <c r="L669">
        <v>0</v>
      </c>
      <c r="M669">
        <v>0</v>
      </c>
      <c r="N669">
        <v>200000</v>
      </c>
      <c r="O669">
        <v>0</v>
      </c>
      <c r="P669">
        <v>5676600</v>
      </c>
      <c r="Q669">
        <v>675</v>
      </c>
      <c r="R669" t="b">
        <v>0</v>
      </c>
      <c r="S669">
        <v>0</v>
      </c>
    </row>
    <row r="670" spans="1:19">
      <c r="A670">
        <v>11100501</v>
      </c>
      <c r="B670" s="12"/>
      <c r="C670" s="12" t="s">
        <v>4797</v>
      </c>
      <c r="D670" s="12" t="s">
        <v>5279</v>
      </c>
      <c r="E670" t="b">
        <v>0</v>
      </c>
      <c r="F670">
        <v>0</v>
      </c>
      <c r="G670">
        <v>6201</v>
      </c>
      <c r="H670">
        <v>44021</v>
      </c>
      <c r="I670" s="12" t="s">
        <v>5280</v>
      </c>
      <c r="J670">
        <v>1</v>
      </c>
      <c r="K670">
        <v>13901</v>
      </c>
      <c r="L670">
        <v>0</v>
      </c>
      <c r="M670">
        <v>0</v>
      </c>
      <c r="N670">
        <v>200000</v>
      </c>
      <c r="O670">
        <v>0</v>
      </c>
      <c r="P670">
        <v>5876600</v>
      </c>
      <c r="Q670">
        <v>676</v>
      </c>
      <c r="R670" t="b">
        <v>0</v>
      </c>
      <c r="S670">
        <v>0</v>
      </c>
    </row>
    <row r="671" spans="1:19">
      <c r="A671">
        <v>11100501</v>
      </c>
      <c r="B671" s="12"/>
      <c r="C671" s="12" t="s">
        <v>4797</v>
      </c>
      <c r="D671" s="12" t="s">
        <v>5279</v>
      </c>
      <c r="E671" t="b">
        <v>0</v>
      </c>
      <c r="F671">
        <v>0</v>
      </c>
      <c r="G671">
        <v>6201</v>
      </c>
      <c r="H671">
        <v>44056</v>
      </c>
      <c r="I671" s="12" t="s">
        <v>5280</v>
      </c>
      <c r="J671">
        <v>1</v>
      </c>
      <c r="K671">
        <v>13976</v>
      </c>
      <c r="L671">
        <v>0</v>
      </c>
      <c r="M671">
        <v>0</v>
      </c>
      <c r="N671">
        <v>200000</v>
      </c>
      <c r="O671">
        <v>0</v>
      </c>
      <c r="P671">
        <v>6076600</v>
      </c>
      <c r="Q671">
        <v>677</v>
      </c>
      <c r="R671" t="b">
        <v>0</v>
      </c>
      <c r="S671">
        <v>0</v>
      </c>
    </row>
    <row r="672" spans="1:19">
      <c r="A672">
        <v>11100501</v>
      </c>
      <c r="B672" s="12"/>
      <c r="C672" s="12" t="s">
        <v>4797</v>
      </c>
      <c r="D672" s="12" t="s">
        <v>5279</v>
      </c>
      <c r="E672" t="b">
        <v>0</v>
      </c>
      <c r="F672">
        <v>0</v>
      </c>
      <c r="G672">
        <v>6201</v>
      </c>
      <c r="H672">
        <v>44085</v>
      </c>
      <c r="I672" s="12" t="s">
        <v>5285</v>
      </c>
      <c r="J672">
        <v>1</v>
      </c>
      <c r="K672">
        <v>14059</v>
      </c>
      <c r="L672">
        <v>0</v>
      </c>
      <c r="M672">
        <v>0</v>
      </c>
      <c r="N672">
        <v>200000</v>
      </c>
      <c r="O672">
        <v>0</v>
      </c>
      <c r="P672">
        <v>6276600</v>
      </c>
      <c r="Q672">
        <v>678</v>
      </c>
      <c r="R672" t="b">
        <v>0</v>
      </c>
      <c r="S672">
        <v>0</v>
      </c>
    </row>
    <row r="673" spans="1:19">
      <c r="A673">
        <v>11100501</v>
      </c>
      <c r="B673" s="12"/>
      <c r="C673" s="12" t="s">
        <v>4797</v>
      </c>
      <c r="D673" s="12" t="s">
        <v>5279</v>
      </c>
      <c r="E673" t="b">
        <v>0</v>
      </c>
      <c r="F673">
        <v>0</v>
      </c>
      <c r="G673">
        <v>6201</v>
      </c>
      <c r="H673">
        <v>44111</v>
      </c>
      <c r="I673" s="12" t="s">
        <v>5286</v>
      </c>
      <c r="J673">
        <v>1</v>
      </c>
      <c r="K673">
        <v>14116</v>
      </c>
      <c r="L673">
        <v>0</v>
      </c>
      <c r="M673">
        <v>0</v>
      </c>
      <c r="N673">
        <v>200000</v>
      </c>
      <c r="O673">
        <v>0</v>
      </c>
      <c r="P673">
        <v>6476600</v>
      </c>
      <c r="Q673">
        <v>679</v>
      </c>
      <c r="R673" t="b">
        <v>0</v>
      </c>
      <c r="S673">
        <v>0</v>
      </c>
    </row>
    <row r="674" spans="1:19">
      <c r="A674">
        <v>11100501</v>
      </c>
      <c r="B674" s="12"/>
      <c r="C674" s="12" t="s">
        <v>4797</v>
      </c>
      <c r="D674" s="12" t="s">
        <v>5279</v>
      </c>
      <c r="E674" t="b">
        <v>0</v>
      </c>
      <c r="F674">
        <v>0</v>
      </c>
      <c r="G674">
        <v>6201</v>
      </c>
      <c r="H674">
        <v>44146</v>
      </c>
      <c r="I674" s="12" t="s">
        <v>5287</v>
      </c>
      <c r="J674">
        <v>1</v>
      </c>
      <c r="K674">
        <v>14196</v>
      </c>
      <c r="L674">
        <v>0</v>
      </c>
      <c r="M674">
        <v>0</v>
      </c>
      <c r="N674">
        <v>200000</v>
      </c>
      <c r="O674">
        <v>0</v>
      </c>
      <c r="P674">
        <v>6676600</v>
      </c>
      <c r="Q674">
        <v>680</v>
      </c>
      <c r="R674" t="b">
        <v>0</v>
      </c>
      <c r="S674">
        <v>0</v>
      </c>
    </row>
    <row r="675" spans="1:19">
      <c r="A675">
        <v>11100501</v>
      </c>
      <c r="B675" s="12"/>
      <c r="C675" s="12" t="s">
        <v>4797</v>
      </c>
      <c r="D675" s="12" t="s">
        <v>5279</v>
      </c>
      <c r="E675" t="b">
        <v>0</v>
      </c>
      <c r="F675">
        <v>0</v>
      </c>
      <c r="G675">
        <v>6201</v>
      </c>
      <c r="H675">
        <v>44176</v>
      </c>
      <c r="I675" s="12" t="s">
        <v>5288</v>
      </c>
      <c r="J675">
        <v>1</v>
      </c>
      <c r="K675">
        <v>14269</v>
      </c>
      <c r="L675">
        <v>0</v>
      </c>
      <c r="M675">
        <v>0</v>
      </c>
      <c r="N675">
        <v>200000</v>
      </c>
      <c r="O675">
        <v>0</v>
      </c>
      <c r="P675">
        <v>6876600</v>
      </c>
      <c r="Q675">
        <v>681</v>
      </c>
      <c r="R675" t="b">
        <v>0</v>
      </c>
      <c r="S675">
        <v>0</v>
      </c>
    </row>
    <row r="676" spans="1:19">
      <c r="A676">
        <v>11100501</v>
      </c>
      <c r="B676" s="12" t="s">
        <v>575</v>
      </c>
      <c r="C676" s="12" t="s">
        <v>4797</v>
      </c>
      <c r="D676" s="12" t="s">
        <v>575</v>
      </c>
      <c r="E676" t="b">
        <v>0</v>
      </c>
      <c r="F676">
        <v>0</v>
      </c>
      <c r="G676">
        <v>6201</v>
      </c>
      <c r="H676" t="s">
        <v>21</v>
      </c>
      <c r="I676" s="12"/>
      <c r="K676">
        <v>0</v>
      </c>
      <c r="L676">
        <v>0</v>
      </c>
      <c r="M676">
        <v>0</v>
      </c>
      <c r="N676">
        <v>2395000</v>
      </c>
      <c r="O676">
        <v>0</v>
      </c>
      <c r="P676">
        <v>6876600</v>
      </c>
      <c r="Q676">
        <v>682</v>
      </c>
      <c r="R676" t="b">
        <v>0</v>
      </c>
      <c r="S676">
        <v>0</v>
      </c>
    </row>
    <row r="677" spans="1:19">
      <c r="A677">
        <v>11100501</v>
      </c>
      <c r="B677" s="12" t="s">
        <v>5289</v>
      </c>
      <c r="C677" s="12" t="s">
        <v>4797</v>
      </c>
      <c r="D677" s="12" t="s">
        <v>5289</v>
      </c>
      <c r="E677" t="b">
        <v>0</v>
      </c>
      <c r="F677">
        <v>4987000</v>
      </c>
      <c r="G677">
        <v>6202</v>
      </c>
      <c r="H677" t="s">
        <v>21</v>
      </c>
      <c r="I677" s="12"/>
      <c r="K677">
        <v>0</v>
      </c>
      <c r="L677">
        <v>2442000</v>
      </c>
      <c r="M677">
        <v>0</v>
      </c>
      <c r="N677">
        <v>0</v>
      </c>
      <c r="O677">
        <v>0</v>
      </c>
      <c r="P677">
        <v>4987000</v>
      </c>
      <c r="Q677">
        <v>683</v>
      </c>
      <c r="R677" t="b">
        <v>0</v>
      </c>
      <c r="S677">
        <v>0</v>
      </c>
    </row>
    <row r="678" spans="1:19">
      <c r="A678">
        <v>11100501</v>
      </c>
      <c r="B678" s="12"/>
      <c r="C678" s="12" t="s">
        <v>4797</v>
      </c>
      <c r="D678" s="12" t="s">
        <v>5289</v>
      </c>
      <c r="E678" t="b">
        <v>0</v>
      </c>
      <c r="F678">
        <v>0</v>
      </c>
      <c r="G678">
        <v>6202</v>
      </c>
      <c r="H678">
        <v>43840</v>
      </c>
      <c r="I678" s="12" t="s">
        <v>5290</v>
      </c>
      <c r="J678">
        <v>1</v>
      </c>
      <c r="K678">
        <v>13495</v>
      </c>
      <c r="L678">
        <v>0</v>
      </c>
      <c r="M678">
        <v>0</v>
      </c>
      <c r="N678">
        <v>213000</v>
      </c>
      <c r="O678">
        <v>0</v>
      </c>
      <c r="P678">
        <v>5200000</v>
      </c>
      <c r="Q678">
        <v>684</v>
      </c>
      <c r="R678" t="b">
        <v>0</v>
      </c>
      <c r="S678">
        <v>0</v>
      </c>
    </row>
    <row r="679" spans="1:19">
      <c r="A679">
        <v>11100501</v>
      </c>
      <c r="B679" s="12"/>
      <c r="C679" s="12" t="s">
        <v>4797</v>
      </c>
      <c r="D679" s="12" t="s">
        <v>5289</v>
      </c>
      <c r="E679" t="b">
        <v>0</v>
      </c>
      <c r="F679">
        <v>0</v>
      </c>
      <c r="G679">
        <v>6202</v>
      </c>
      <c r="H679">
        <v>43873</v>
      </c>
      <c r="I679" s="12" t="s">
        <v>5290</v>
      </c>
      <c r="J679">
        <v>1</v>
      </c>
      <c r="K679">
        <v>13580</v>
      </c>
      <c r="L679">
        <v>0</v>
      </c>
      <c r="M679">
        <v>0</v>
      </c>
      <c r="N679">
        <v>231000</v>
      </c>
      <c r="O679">
        <v>0</v>
      </c>
      <c r="P679">
        <v>5431000</v>
      </c>
      <c r="Q679">
        <v>685</v>
      </c>
      <c r="R679" t="b">
        <v>0</v>
      </c>
      <c r="S679">
        <v>0</v>
      </c>
    </row>
    <row r="680" spans="1:19">
      <c r="A680">
        <v>11100501</v>
      </c>
      <c r="B680" s="12"/>
      <c r="C680" s="12" t="s">
        <v>4797</v>
      </c>
      <c r="D680" s="12" t="s">
        <v>5289</v>
      </c>
      <c r="E680" t="b">
        <v>0</v>
      </c>
      <c r="F680">
        <v>0</v>
      </c>
      <c r="G680">
        <v>6202</v>
      </c>
      <c r="H680">
        <v>43896</v>
      </c>
      <c r="I680" s="12" t="s">
        <v>5291</v>
      </c>
      <c r="J680">
        <v>1</v>
      </c>
      <c r="K680">
        <v>13623</v>
      </c>
      <c r="L680">
        <v>0</v>
      </c>
      <c r="M680">
        <v>0</v>
      </c>
      <c r="N680">
        <v>222000</v>
      </c>
      <c r="O680">
        <v>0</v>
      </c>
      <c r="P680">
        <v>5653000</v>
      </c>
      <c r="Q680">
        <v>686</v>
      </c>
      <c r="R680" t="b">
        <v>0</v>
      </c>
      <c r="S680">
        <v>0</v>
      </c>
    </row>
    <row r="681" spans="1:19">
      <c r="A681">
        <v>11100501</v>
      </c>
      <c r="B681" s="12"/>
      <c r="C681" s="12" t="s">
        <v>4797</v>
      </c>
      <c r="D681" s="12" t="s">
        <v>5289</v>
      </c>
      <c r="E681" t="b">
        <v>0</v>
      </c>
      <c r="F681">
        <v>0</v>
      </c>
      <c r="G681">
        <v>6202</v>
      </c>
      <c r="H681">
        <v>43928</v>
      </c>
      <c r="I681" s="12" t="s">
        <v>5292</v>
      </c>
      <c r="J681">
        <v>1</v>
      </c>
      <c r="K681">
        <v>13692</v>
      </c>
      <c r="L681">
        <v>0</v>
      </c>
      <c r="M681">
        <v>0</v>
      </c>
      <c r="N681">
        <v>222000</v>
      </c>
      <c r="O681">
        <v>0</v>
      </c>
      <c r="P681">
        <v>5875000</v>
      </c>
      <c r="Q681">
        <v>687</v>
      </c>
      <c r="R681" t="b">
        <v>0</v>
      </c>
      <c r="S681">
        <v>0</v>
      </c>
    </row>
    <row r="682" spans="1:19">
      <c r="A682">
        <v>11100501</v>
      </c>
      <c r="B682" s="12"/>
      <c r="C682" s="12" t="s">
        <v>4797</v>
      </c>
      <c r="D682" s="12" t="s">
        <v>5289</v>
      </c>
      <c r="E682" t="b">
        <v>0</v>
      </c>
      <c r="F682">
        <v>0</v>
      </c>
      <c r="G682">
        <v>6202</v>
      </c>
      <c r="H682">
        <v>43998</v>
      </c>
      <c r="I682" s="12" t="s">
        <v>5293</v>
      </c>
      <c r="J682">
        <v>1</v>
      </c>
      <c r="K682">
        <v>13877</v>
      </c>
      <c r="L682">
        <v>0</v>
      </c>
      <c r="M682">
        <v>0</v>
      </c>
      <c r="N682">
        <v>222000</v>
      </c>
      <c r="O682">
        <v>0</v>
      </c>
      <c r="P682">
        <v>6097000</v>
      </c>
      <c r="Q682">
        <v>688</v>
      </c>
      <c r="R682" t="b">
        <v>0</v>
      </c>
      <c r="S682">
        <v>0</v>
      </c>
    </row>
    <row r="683" spans="1:19">
      <c r="A683">
        <v>11100501</v>
      </c>
      <c r="B683" s="12"/>
      <c r="C683" s="12" t="s">
        <v>4797</v>
      </c>
      <c r="D683" s="12" t="s">
        <v>5289</v>
      </c>
      <c r="E683" t="b">
        <v>0</v>
      </c>
      <c r="F683">
        <v>0</v>
      </c>
      <c r="G683">
        <v>6202</v>
      </c>
      <c r="H683">
        <v>44027</v>
      </c>
      <c r="I683" s="12" t="s">
        <v>5290</v>
      </c>
      <c r="J683">
        <v>1</v>
      </c>
      <c r="K683">
        <v>13956</v>
      </c>
      <c r="L683">
        <v>0</v>
      </c>
      <c r="M683">
        <v>0</v>
      </c>
      <c r="N683">
        <v>222000</v>
      </c>
      <c r="O683">
        <v>0</v>
      </c>
      <c r="P683">
        <v>6319000</v>
      </c>
      <c r="Q683">
        <v>689</v>
      </c>
      <c r="R683" t="b">
        <v>0</v>
      </c>
      <c r="S683">
        <v>0</v>
      </c>
    </row>
    <row r="684" spans="1:19">
      <c r="A684">
        <v>11100501</v>
      </c>
      <c r="B684" s="12"/>
      <c r="C684" s="12" t="s">
        <v>4797</v>
      </c>
      <c r="D684" s="12" t="s">
        <v>5289</v>
      </c>
      <c r="E684" t="b">
        <v>0</v>
      </c>
      <c r="F684">
        <v>0</v>
      </c>
      <c r="G684">
        <v>6202</v>
      </c>
      <c r="H684">
        <v>44055</v>
      </c>
      <c r="I684" s="12" t="s">
        <v>5294</v>
      </c>
      <c r="J684">
        <v>1</v>
      </c>
      <c r="K684">
        <v>13969</v>
      </c>
      <c r="L684">
        <v>0</v>
      </c>
      <c r="M684">
        <v>0</v>
      </c>
      <c r="N684">
        <v>222000</v>
      </c>
      <c r="O684">
        <v>0</v>
      </c>
      <c r="P684">
        <v>6541000</v>
      </c>
      <c r="Q684">
        <v>690</v>
      </c>
      <c r="R684" t="b">
        <v>0</v>
      </c>
      <c r="S684">
        <v>0</v>
      </c>
    </row>
    <row r="685" spans="1:19">
      <c r="A685">
        <v>11100501</v>
      </c>
      <c r="B685" s="12"/>
      <c r="C685" s="12" t="s">
        <v>4797</v>
      </c>
      <c r="D685" s="12" t="s">
        <v>5289</v>
      </c>
      <c r="E685" t="b">
        <v>0</v>
      </c>
      <c r="F685">
        <v>0</v>
      </c>
      <c r="G685">
        <v>6202</v>
      </c>
      <c r="H685">
        <v>44088</v>
      </c>
      <c r="I685" s="12" t="s">
        <v>5295</v>
      </c>
      <c r="J685">
        <v>1</v>
      </c>
      <c r="K685">
        <v>14082</v>
      </c>
      <c r="L685">
        <v>0</v>
      </c>
      <c r="M685">
        <v>0</v>
      </c>
      <c r="N685">
        <v>222000</v>
      </c>
      <c r="O685">
        <v>0</v>
      </c>
      <c r="P685">
        <v>6763000</v>
      </c>
      <c r="Q685">
        <v>691</v>
      </c>
      <c r="R685" t="b">
        <v>0</v>
      </c>
      <c r="S685">
        <v>0</v>
      </c>
    </row>
    <row r="686" spans="1:19">
      <c r="A686">
        <v>11100501</v>
      </c>
      <c r="B686" s="12"/>
      <c r="C686" s="12" t="s">
        <v>4797</v>
      </c>
      <c r="D686" s="12" t="s">
        <v>5289</v>
      </c>
      <c r="E686" t="b">
        <v>0</v>
      </c>
      <c r="F686">
        <v>0</v>
      </c>
      <c r="G686">
        <v>6202</v>
      </c>
      <c r="H686">
        <v>44117</v>
      </c>
      <c r="I686" s="12" t="s">
        <v>5296</v>
      </c>
      <c r="J686">
        <v>1</v>
      </c>
      <c r="K686">
        <v>14149</v>
      </c>
      <c r="L686">
        <v>0</v>
      </c>
      <c r="M686">
        <v>0</v>
      </c>
      <c r="N686">
        <v>222000</v>
      </c>
      <c r="O686">
        <v>0</v>
      </c>
      <c r="P686">
        <v>6985000</v>
      </c>
      <c r="Q686">
        <v>692</v>
      </c>
      <c r="R686" t="b">
        <v>0</v>
      </c>
      <c r="S686">
        <v>0</v>
      </c>
    </row>
    <row r="687" spans="1:19">
      <c r="A687">
        <v>11100501</v>
      </c>
      <c r="B687" s="12"/>
      <c r="C687" s="12" t="s">
        <v>4797</v>
      </c>
      <c r="D687" s="12" t="s">
        <v>5289</v>
      </c>
      <c r="E687" t="b">
        <v>0</v>
      </c>
      <c r="F687">
        <v>0</v>
      </c>
      <c r="G687">
        <v>6202</v>
      </c>
      <c r="H687">
        <v>44146</v>
      </c>
      <c r="I687" s="12" t="s">
        <v>5297</v>
      </c>
      <c r="J687">
        <v>1</v>
      </c>
      <c r="K687">
        <v>14227</v>
      </c>
      <c r="L687">
        <v>0</v>
      </c>
      <c r="M687">
        <v>0</v>
      </c>
      <c r="N687">
        <v>222000</v>
      </c>
      <c r="O687">
        <v>0</v>
      </c>
      <c r="P687">
        <v>7207000</v>
      </c>
      <c r="Q687">
        <v>693</v>
      </c>
      <c r="R687" t="b">
        <v>0</v>
      </c>
      <c r="S687">
        <v>0</v>
      </c>
    </row>
    <row r="688" spans="1:19">
      <c r="A688">
        <v>11100501</v>
      </c>
      <c r="B688" s="12"/>
      <c r="C688" s="12" t="s">
        <v>4797</v>
      </c>
      <c r="D688" s="12" t="s">
        <v>5289</v>
      </c>
      <c r="E688" t="b">
        <v>0</v>
      </c>
      <c r="F688">
        <v>0</v>
      </c>
      <c r="G688">
        <v>6202</v>
      </c>
      <c r="H688">
        <v>44176</v>
      </c>
      <c r="I688" s="12" t="s">
        <v>5298</v>
      </c>
      <c r="J688">
        <v>1</v>
      </c>
      <c r="K688">
        <v>14302</v>
      </c>
      <c r="L688">
        <v>0</v>
      </c>
      <c r="M688">
        <v>0</v>
      </c>
      <c r="N688">
        <v>222000</v>
      </c>
      <c r="O688">
        <v>0</v>
      </c>
      <c r="P688">
        <v>7429000</v>
      </c>
      <c r="Q688">
        <v>694</v>
      </c>
      <c r="R688" t="b">
        <v>0</v>
      </c>
      <c r="S688">
        <v>0</v>
      </c>
    </row>
    <row r="689" spans="1:19">
      <c r="A689">
        <v>11100501</v>
      </c>
      <c r="B689" s="12" t="s">
        <v>586</v>
      </c>
      <c r="C689" s="12" t="s">
        <v>4797</v>
      </c>
      <c r="D689" s="12" t="s">
        <v>586</v>
      </c>
      <c r="E689" t="b">
        <v>0</v>
      </c>
      <c r="F689">
        <v>0</v>
      </c>
      <c r="G689">
        <v>6202</v>
      </c>
      <c r="H689" t="s">
        <v>21</v>
      </c>
      <c r="I689" s="12"/>
      <c r="K689">
        <v>0</v>
      </c>
      <c r="L689">
        <v>0</v>
      </c>
      <c r="M689">
        <v>0</v>
      </c>
      <c r="N689">
        <v>2442000</v>
      </c>
      <c r="O689">
        <v>0</v>
      </c>
      <c r="P689">
        <v>7429000</v>
      </c>
      <c r="Q689">
        <v>695</v>
      </c>
      <c r="R689" t="b">
        <v>0</v>
      </c>
      <c r="S689">
        <v>0</v>
      </c>
    </row>
    <row r="690" spans="1:19">
      <c r="A690">
        <v>11100501</v>
      </c>
      <c r="B690" s="12" t="s">
        <v>5299</v>
      </c>
      <c r="C690" s="12" t="s">
        <v>4797</v>
      </c>
      <c r="D690" s="12" t="s">
        <v>5299</v>
      </c>
      <c r="E690" t="b">
        <v>0</v>
      </c>
      <c r="F690">
        <v>4537989</v>
      </c>
      <c r="G690">
        <v>6301</v>
      </c>
      <c r="H690" t="s">
        <v>21</v>
      </c>
      <c r="I690" s="12"/>
      <c r="K690">
        <v>0</v>
      </c>
      <c r="L690">
        <v>2410000</v>
      </c>
      <c r="M690">
        <v>0</v>
      </c>
      <c r="N690">
        <v>0</v>
      </c>
      <c r="O690">
        <v>0</v>
      </c>
      <c r="P690">
        <v>4537989</v>
      </c>
      <c r="Q690">
        <v>696</v>
      </c>
      <c r="R690" t="b">
        <v>0</v>
      </c>
      <c r="S690">
        <v>0</v>
      </c>
    </row>
    <row r="691" spans="1:19">
      <c r="A691">
        <v>11100501</v>
      </c>
      <c r="B691" s="12"/>
      <c r="C691" s="12" t="s">
        <v>4797</v>
      </c>
      <c r="D691" s="12" t="s">
        <v>5299</v>
      </c>
      <c r="E691" t="b">
        <v>0</v>
      </c>
      <c r="F691">
        <v>0</v>
      </c>
      <c r="G691">
        <v>6301</v>
      </c>
      <c r="H691">
        <v>43845</v>
      </c>
      <c r="I691" s="12" t="s">
        <v>5300</v>
      </c>
      <c r="J691">
        <v>1</v>
      </c>
      <c r="K691">
        <v>13519</v>
      </c>
      <c r="L691">
        <v>0</v>
      </c>
      <c r="M691">
        <v>0</v>
      </c>
      <c r="N691">
        <v>200000</v>
      </c>
      <c r="O691">
        <v>0</v>
      </c>
      <c r="P691">
        <v>4737989</v>
      </c>
      <c r="Q691">
        <v>697</v>
      </c>
      <c r="R691" t="b">
        <v>0</v>
      </c>
      <c r="S691">
        <v>0</v>
      </c>
    </row>
    <row r="692" spans="1:19">
      <c r="A692">
        <v>11100501</v>
      </c>
      <c r="B692" s="12"/>
      <c r="C692" s="12" t="s">
        <v>4797</v>
      </c>
      <c r="D692" s="12" t="s">
        <v>5299</v>
      </c>
      <c r="E692" t="b">
        <v>0</v>
      </c>
      <c r="F692">
        <v>0</v>
      </c>
      <c r="G692">
        <v>6301</v>
      </c>
      <c r="H692">
        <v>43878</v>
      </c>
      <c r="I692" s="12" t="s">
        <v>5300</v>
      </c>
      <c r="J692">
        <v>1</v>
      </c>
      <c r="K692">
        <v>13598</v>
      </c>
      <c r="L692">
        <v>0</v>
      </c>
      <c r="M692">
        <v>0</v>
      </c>
      <c r="N692">
        <v>220000</v>
      </c>
      <c r="O692">
        <v>0</v>
      </c>
      <c r="P692">
        <v>4957989</v>
      </c>
      <c r="Q692">
        <v>698</v>
      </c>
      <c r="R692" t="b">
        <v>0</v>
      </c>
      <c r="S692">
        <v>0</v>
      </c>
    </row>
    <row r="693" spans="1:19">
      <c r="A693">
        <v>11100501</v>
      </c>
      <c r="B693" s="12"/>
      <c r="C693" s="12" t="s">
        <v>4797</v>
      </c>
      <c r="D693" s="12" t="s">
        <v>5299</v>
      </c>
      <c r="E693" t="b">
        <v>0</v>
      </c>
      <c r="F693">
        <v>0</v>
      </c>
      <c r="G693">
        <v>6301</v>
      </c>
      <c r="H693">
        <v>43899</v>
      </c>
      <c r="I693" s="12" t="s">
        <v>5301</v>
      </c>
      <c r="J693">
        <v>1</v>
      </c>
      <c r="K693">
        <v>13625</v>
      </c>
      <c r="L693">
        <v>0</v>
      </c>
      <c r="M693">
        <v>0</v>
      </c>
      <c r="N693">
        <v>190000</v>
      </c>
      <c r="O693">
        <v>0</v>
      </c>
      <c r="P693">
        <v>5147989</v>
      </c>
      <c r="Q693">
        <v>699</v>
      </c>
      <c r="R693" t="b">
        <v>0</v>
      </c>
      <c r="S693">
        <v>0</v>
      </c>
    </row>
    <row r="694" spans="1:19">
      <c r="A694">
        <v>11100501</v>
      </c>
      <c r="B694" s="12"/>
      <c r="C694" s="12" t="s">
        <v>4797</v>
      </c>
      <c r="D694" s="12" t="s">
        <v>5299</v>
      </c>
      <c r="E694" t="b">
        <v>0</v>
      </c>
      <c r="F694">
        <v>0</v>
      </c>
      <c r="G694">
        <v>6301</v>
      </c>
      <c r="H694">
        <v>43934</v>
      </c>
      <c r="I694" s="12" t="s">
        <v>5302</v>
      </c>
      <c r="J694">
        <v>1</v>
      </c>
      <c r="K694">
        <v>13706</v>
      </c>
      <c r="L694">
        <v>0</v>
      </c>
      <c r="M694">
        <v>0</v>
      </c>
      <c r="N694">
        <v>200000</v>
      </c>
      <c r="O694">
        <v>0</v>
      </c>
      <c r="P694">
        <v>5347989</v>
      </c>
      <c r="Q694">
        <v>700</v>
      </c>
      <c r="R694" t="b">
        <v>0</v>
      </c>
      <c r="S694">
        <v>0</v>
      </c>
    </row>
    <row r="695" spans="1:19">
      <c r="A695">
        <v>11100501</v>
      </c>
      <c r="B695" s="12"/>
      <c r="C695" s="12" t="s">
        <v>4797</v>
      </c>
      <c r="D695" s="12" t="s">
        <v>5299</v>
      </c>
      <c r="E695" t="b">
        <v>0</v>
      </c>
      <c r="F695">
        <v>0</v>
      </c>
      <c r="G695">
        <v>6301</v>
      </c>
      <c r="H695">
        <v>43969</v>
      </c>
      <c r="I695" s="12" t="s">
        <v>5303</v>
      </c>
      <c r="J695">
        <v>1</v>
      </c>
      <c r="K695">
        <v>13780</v>
      </c>
      <c r="L695">
        <v>0</v>
      </c>
      <c r="M695">
        <v>0</v>
      </c>
      <c r="N695">
        <v>200000</v>
      </c>
      <c r="O695">
        <v>0</v>
      </c>
      <c r="P695">
        <v>5547989</v>
      </c>
      <c r="Q695">
        <v>701</v>
      </c>
      <c r="R695" t="b">
        <v>0</v>
      </c>
      <c r="S695">
        <v>0</v>
      </c>
    </row>
    <row r="696" spans="1:19">
      <c r="A696">
        <v>11100501</v>
      </c>
      <c r="B696" s="12"/>
      <c r="C696" s="12" t="s">
        <v>4797</v>
      </c>
      <c r="D696" s="12" t="s">
        <v>5299</v>
      </c>
      <c r="E696" t="b">
        <v>0</v>
      </c>
      <c r="F696">
        <v>0</v>
      </c>
      <c r="G696">
        <v>6301</v>
      </c>
      <c r="H696">
        <v>43994</v>
      </c>
      <c r="I696" s="12" t="s">
        <v>5304</v>
      </c>
      <c r="J696">
        <v>1</v>
      </c>
      <c r="K696">
        <v>13842</v>
      </c>
      <c r="L696">
        <v>0</v>
      </c>
      <c r="M696">
        <v>0</v>
      </c>
      <c r="N696">
        <v>200000</v>
      </c>
      <c r="O696">
        <v>0</v>
      </c>
      <c r="P696">
        <v>5747989</v>
      </c>
      <c r="Q696">
        <v>702</v>
      </c>
      <c r="R696" t="b">
        <v>0</v>
      </c>
      <c r="S696">
        <v>0</v>
      </c>
    </row>
    <row r="697" spans="1:19">
      <c r="A697">
        <v>11100501</v>
      </c>
      <c r="B697" s="12"/>
      <c r="C697" s="12" t="s">
        <v>4797</v>
      </c>
      <c r="D697" s="12" t="s">
        <v>5299</v>
      </c>
      <c r="E697" t="b">
        <v>0</v>
      </c>
      <c r="F697">
        <v>0</v>
      </c>
      <c r="G697">
        <v>6301</v>
      </c>
      <c r="H697">
        <v>44025</v>
      </c>
      <c r="I697" s="12" t="s">
        <v>5300</v>
      </c>
      <c r="J697">
        <v>1</v>
      </c>
      <c r="K697">
        <v>13910</v>
      </c>
      <c r="L697">
        <v>0</v>
      </c>
      <c r="M697">
        <v>0</v>
      </c>
      <c r="N697">
        <v>200000</v>
      </c>
      <c r="O697">
        <v>0</v>
      </c>
      <c r="P697">
        <v>5947989</v>
      </c>
      <c r="Q697">
        <v>703</v>
      </c>
      <c r="R697" t="b">
        <v>0</v>
      </c>
      <c r="S697">
        <v>0</v>
      </c>
    </row>
    <row r="698" spans="1:19">
      <c r="A698">
        <v>11100501</v>
      </c>
      <c r="B698" s="12"/>
      <c r="C698" s="12" t="s">
        <v>4797</v>
      </c>
      <c r="D698" s="12" t="s">
        <v>5299</v>
      </c>
      <c r="E698" t="b">
        <v>0</v>
      </c>
      <c r="F698">
        <v>0</v>
      </c>
      <c r="G698">
        <v>6301</v>
      </c>
      <c r="H698">
        <v>44061</v>
      </c>
      <c r="I698" s="12" t="s">
        <v>5300</v>
      </c>
      <c r="J698">
        <v>1</v>
      </c>
      <c r="K698">
        <v>13989</v>
      </c>
      <c r="L698">
        <v>0</v>
      </c>
      <c r="M698">
        <v>0</v>
      </c>
      <c r="N698">
        <v>210000</v>
      </c>
      <c r="O698">
        <v>0</v>
      </c>
      <c r="P698">
        <v>6157989</v>
      </c>
      <c r="Q698">
        <v>704</v>
      </c>
      <c r="R698" t="b">
        <v>0</v>
      </c>
      <c r="S698">
        <v>0</v>
      </c>
    </row>
    <row r="699" spans="1:19">
      <c r="A699">
        <v>11100501</v>
      </c>
      <c r="B699" s="12"/>
      <c r="C699" s="12" t="s">
        <v>4797</v>
      </c>
      <c r="D699" s="12" t="s">
        <v>5299</v>
      </c>
      <c r="E699" t="b">
        <v>0</v>
      </c>
      <c r="F699">
        <v>0</v>
      </c>
      <c r="G699">
        <v>6301</v>
      </c>
      <c r="H699">
        <v>44088</v>
      </c>
      <c r="I699" s="12" t="s">
        <v>5305</v>
      </c>
      <c r="J699">
        <v>1</v>
      </c>
      <c r="K699">
        <v>14061</v>
      </c>
      <c r="L699">
        <v>0</v>
      </c>
      <c r="M699">
        <v>0</v>
      </c>
      <c r="N699">
        <v>200000</v>
      </c>
      <c r="O699">
        <v>0</v>
      </c>
      <c r="P699">
        <v>6357989</v>
      </c>
      <c r="Q699">
        <v>705</v>
      </c>
      <c r="R699" t="b">
        <v>0</v>
      </c>
      <c r="S699">
        <v>0</v>
      </c>
    </row>
    <row r="700" spans="1:19">
      <c r="A700">
        <v>11100501</v>
      </c>
      <c r="B700" s="12"/>
      <c r="C700" s="12" t="s">
        <v>4797</v>
      </c>
      <c r="D700" s="12" t="s">
        <v>5299</v>
      </c>
      <c r="E700" t="b">
        <v>0</v>
      </c>
      <c r="F700">
        <v>0</v>
      </c>
      <c r="G700">
        <v>6301</v>
      </c>
      <c r="H700">
        <v>44118</v>
      </c>
      <c r="I700" s="12" t="s">
        <v>5306</v>
      </c>
      <c r="J700">
        <v>1</v>
      </c>
      <c r="K700">
        <v>14133</v>
      </c>
      <c r="L700">
        <v>0</v>
      </c>
      <c r="M700">
        <v>0</v>
      </c>
      <c r="N700">
        <v>200000</v>
      </c>
      <c r="O700">
        <v>0</v>
      </c>
      <c r="P700">
        <v>6557989</v>
      </c>
      <c r="Q700">
        <v>706</v>
      </c>
      <c r="R700" t="b">
        <v>0</v>
      </c>
      <c r="S700">
        <v>0</v>
      </c>
    </row>
    <row r="701" spans="1:19">
      <c r="A701">
        <v>11100501</v>
      </c>
      <c r="B701" s="12"/>
      <c r="C701" s="12" t="s">
        <v>4797</v>
      </c>
      <c r="D701" s="12" t="s">
        <v>5299</v>
      </c>
      <c r="E701" t="b">
        <v>0</v>
      </c>
      <c r="F701">
        <v>0</v>
      </c>
      <c r="G701">
        <v>6301</v>
      </c>
      <c r="H701">
        <v>44148</v>
      </c>
      <c r="I701" s="12" t="s">
        <v>5307</v>
      </c>
      <c r="J701">
        <v>1</v>
      </c>
      <c r="K701">
        <v>14208</v>
      </c>
      <c r="L701">
        <v>0</v>
      </c>
      <c r="M701">
        <v>0</v>
      </c>
      <c r="N701">
        <v>200000</v>
      </c>
      <c r="O701">
        <v>0</v>
      </c>
      <c r="P701">
        <v>6757989</v>
      </c>
      <c r="Q701">
        <v>707</v>
      </c>
      <c r="R701" t="b">
        <v>0</v>
      </c>
      <c r="S701">
        <v>0</v>
      </c>
    </row>
    <row r="702" spans="1:19">
      <c r="A702">
        <v>11100501</v>
      </c>
      <c r="B702" s="12"/>
      <c r="C702" s="12" t="s">
        <v>4797</v>
      </c>
      <c r="D702" s="12" t="s">
        <v>5299</v>
      </c>
      <c r="E702" t="b">
        <v>0</v>
      </c>
      <c r="F702">
        <v>0</v>
      </c>
      <c r="G702">
        <v>6301</v>
      </c>
      <c r="H702">
        <v>44179</v>
      </c>
      <c r="I702" s="12" t="s">
        <v>5308</v>
      </c>
      <c r="J702">
        <v>1</v>
      </c>
      <c r="K702">
        <v>14278</v>
      </c>
      <c r="L702">
        <v>0</v>
      </c>
      <c r="M702">
        <v>0</v>
      </c>
      <c r="N702">
        <v>190000</v>
      </c>
      <c r="O702">
        <v>0</v>
      </c>
      <c r="P702">
        <v>6947989</v>
      </c>
      <c r="Q702">
        <v>708</v>
      </c>
      <c r="R702" t="b">
        <v>0</v>
      </c>
      <c r="S702">
        <v>0</v>
      </c>
    </row>
    <row r="703" spans="1:19">
      <c r="A703">
        <v>11100501</v>
      </c>
      <c r="B703" s="12" t="s">
        <v>597</v>
      </c>
      <c r="C703" s="12" t="s">
        <v>4797</v>
      </c>
      <c r="D703" s="12" t="s">
        <v>597</v>
      </c>
      <c r="E703" t="b">
        <v>0</v>
      </c>
      <c r="F703">
        <v>0</v>
      </c>
      <c r="G703">
        <v>6301</v>
      </c>
      <c r="H703" t="s">
        <v>21</v>
      </c>
      <c r="I703" s="12"/>
      <c r="K703">
        <v>0</v>
      </c>
      <c r="L703">
        <v>0</v>
      </c>
      <c r="M703">
        <v>0</v>
      </c>
      <c r="N703">
        <v>2410000</v>
      </c>
      <c r="O703">
        <v>0</v>
      </c>
      <c r="P703">
        <v>6947989</v>
      </c>
      <c r="Q703">
        <v>709</v>
      </c>
      <c r="R703" t="b">
        <v>0</v>
      </c>
      <c r="S703">
        <v>0</v>
      </c>
    </row>
    <row r="704" spans="1:19">
      <c r="A704">
        <v>11100501</v>
      </c>
      <c r="B704" s="12" t="s">
        <v>5309</v>
      </c>
      <c r="C704" s="12" t="s">
        <v>4797</v>
      </c>
      <c r="D704" s="12" t="s">
        <v>5309</v>
      </c>
      <c r="E704" t="b">
        <v>0</v>
      </c>
      <c r="F704">
        <v>1900000</v>
      </c>
      <c r="G704">
        <v>6302</v>
      </c>
      <c r="H704" t="s">
        <v>21</v>
      </c>
      <c r="I704" s="12"/>
      <c r="K704">
        <v>0</v>
      </c>
      <c r="L704">
        <v>496300</v>
      </c>
      <c r="M704">
        <v>0</v>
      </c>
      <c r="N704">
        <v>0</v>
      </c>
      <c r="O704">
        <v>0</v>
      </c>
      <c r="P704">
        <v>1900000</v>
      </c>
      <c r="Q704">
        <v>710</v>
      </c>
      <c r="R704" t="b">
        <v>0</v>
      </c>
      <c r="S704">
        <v>0</v>
      </c>
    </row>
    <row r="705" spans="1:19">
      <c r="A705">
        <v>11100501</v>
      </c>
      <c r="B705" s="12"/>
      <c r="C705" s="12" t="s">
        <v>4797</v>
      </c>
      <c r="D705" s="12" t="s">
        <v>5309</v>
      </c>
      <c r="E705" t="b">
        <v>0</v>
      </c>
      <c r="F705">
        <v>0</v>
      </c>
      <c r="G705">
        <v>6302</v>
      </c>
      <c r="H705">
        <v>44124</v>
      </c>
      <c r="I705" s="12" t="s">
        <v>5310</v>
      </c>
      <c r="J705">
        <v>1</v>
      </c>
      <c r="K705">
        <v>14146</v>
      </c>
      <c r="L705">
        <v>0</v>
      </c>
      <c r="M705">
        <v>0</v>
      </c>
      <c r="N705">
        <v>233000</v>
      </c>
      <c r="O705">
        <v>0</v>
      </c>
      <c r="P705">
        <v>2133000</v>
      </c>
      <c r="Q705">
        <v>711</v>
      </c>
      <c r="R705" t="b">
        <v>0</v>
      </c>
      <c r="S705">
        <v>0</v>
      </c>
    </row>
    <row r="706" spans="1:19">
      <c r="A706">
        <v>11100501</v>
      </c>
      <c r="B706" s="12"/>
      <c r="C706" s="12" t="s">
        <v>4797</v>
      </c>
      <c r="D706" s="12" t="s">
        <v>5309</v>
      </c>
      <c r="E706" t="b">
        <v>0</v>
      </c>
      <c r="F706">
        <v>0</v>
      </c>
      <c r="G706">
        <v>6302</v>
      </c>
      <c r="H706">
        <v>44172</v>
      </c>
      <c r="I706" s="12" t="s">
        <v>5311</v>
      </c>
      <c r="J706">
        <v>1</v>
      </c>
      <c r="K706">
        <v>14291</v>
      </c>
      <c r="L706">
        <v>0</v>
      </c>
      <c r="M706">
        <v>0</v>
      </c>
      <c r="N706">
        <v>233000</v>
      </c>
      <c r="O706">
        <v>0</v>
      </c>
      <c r="P706">
        <v>2366000</v>
      </c>
      <c r="Q706">
        <v>712</v>
      </c>
      <c r="R706" t="b">
        <v>0</v>
      </c>
      <c r="S706">
        <v>0</v>
      </c>
    </row>
    <row r="707" spans="1:19">
      <c r="A707">
        <v>11100501</v>
      </c>
      <c r="B707" s="12"/>
      <c r="C707" s="12" t="s">
        <v>4797</v>
      </c>
      <c r="D707" s="12" t="s">
        <v>5309</v>
      </c>
      <c r="E707" t="b">
        <v>0</v>
      </c>
      <c r="F707">
        <v>0</v>
      </c>
      <c r="G707">
        <v>6302</v>
      </c>
      <c r="H707">
        <v>44172</v>
      </c>
      <c r="I707" s="12" t="s">
        <v>5312</v>
      </c>
      <c r="J707">
        <v>1</v>
      </c>
      <c r="K707">
        <v>14292</v>
      </c>
      <c r="L707">
        <v>0</v>
      </c>
      <c r="M707">
        <v>0</v>
      </c>
      <c r="N707">
        <v>30300</v>
      </c>
      <c r="O707">
        <v>0</v>
      </c>
      <c r="P707">
        <v>2396300</v>
      </c>
      <c r="Q707">
        <v>713</v>
      </c>
      <c r="R707" t="b">
        <v>0</v>
      </c>
      <c r="S707">
        <v>0</v>
      </c>
    </row>
    <row r="708" spans="1:19">
      <c r="A708">
        <v>11100501</v>
      </c>
      <c r="B708" s="12" t="s">
        <v>602</v>
      </c>
      <c r="C708" s="12" t="s">
        <v>4797</v>
      </c>
      <c r="D708" s="12" t="s">
        <v>602</v>
      </c>
      <c r="E708" t="b">
        <v>0</v>
      </c>
      <c r="F708">
        <v>0</v>
      </c>
      <c r="G708">
        <v>6302</v>
      </c>
      <c r="H708" t="s">
        <v>21</v>
      </c>
      <c r="I708" s="12"/>
      <c r="K708">
        <v>0</v>
      </c>
      <c r="L708">
        <v>0</v>
      </c>
      <c r="M708">
        <v>0</v>
      </c>
      <c r="N708">
        <v>496300</v>
      </c>
      <c r="O708">
        <v>0</v>
      </c>
      <c r="P708">
        <v>2396300</v>
      </c>
      <c r="Q708">
        <v>714</v>
      </c>
      <c r="R708" t="b">
        <v>0</v>
      </c>
      <c r="S708">
        <v>0</v>
      </c>
    </row>
    <row r="709" spans="1:19">
      <c r="A709">
        <v>11100501</v>
      </c>
      <c r="B709" s="12" t="s">
        <v>5313</v>
      </c>
      <c r="C709" s="12" t="s">
        <v>4797</v>
      </c>
      <c r="D709" s="12" t="s">
        <v>5313</v>
      </c>
      <c r="E709" t="b">
        <v>0</v>
      </c>
      <c r="F709">
        <v>4580984</v>
      </c>
      <c r="G709">
        <v>6401</v>
      </c>
      <c r="H709" t="s">
        <v>21</v>
      </c>
      <c r="I709" s="12"/>
      <c r="K709">
        <v>0</v>
      </c>
      <c r="L709">
        <v>2400210</v>
      </c>
      <c r="M709">
        <v>0</v>
      </c>
      <c r="N709">
        <v>0</v>
      </c>
      <c r="O709">
        <v>0</v>
      </c>
      <c r="P709">
        <v>4580984</v>
      </c>
      <c r="Q709">
        <v>715</v>
      </c>
      <c r="R709" t="b">
        <v>0</v>
      </c>
      <c r="S709">
        <v>0</v>
      </c>
    </row>
    <row r="710" spans="1:19">
      <c r="A710">
        <v>11100501</v>
      </c>
      <c r="B710" s="12"/>
      <c r="C710" s="12" t="s">
        <v>4797</v>
      </c>
      <c r="D710" s="12" t="s">
        <v>5313</v>
      </c>
      <c r="E710" t="b">
        <v>0</v>
      </c>
      <c r="F710">
        <v>0</v>
      </c>
      <c r="G710">
        <v>6401</v>
      </c>
      <c r="H710">
        <v>43845</v>
      </c>
      <c r="I710" s="12" t="s">
        <v>5314</v>
      </c>
      <c r="J710">
        <v>1</v>
      </c>
      <c r="K710">
        <v>13538</v>
      </c>
      <c r="L710">
        <v>0</v>
      </c>
      <c r="M710">
        <v>0</v>
      </c>
      <c r="N710">
        <v>200000</v>
      </c>
      <c r="O710">
        <v>0</v>
      </c>
      <c r="P710">
        <v>4780984</v>
      </c>
      <c r="Q710">
        <v>716</v>
      </c>
      <c r="R710" t="b">
        <v>0</v>
      </c>
      <c r="S710">
        <v>0</v>
      </c>
    </row>
    <row r="711" spans="1:19">
      <c r="A711">
        <v>11100501</v>
      </c>
      <c r="B711" s="12"/>
      <c r="C711" s="12" t="s">
        <v>4797</v>
      </c>
      <c r="D711" s="12" t="s">
        <v>5313</v>
      </c>
      <c r="E711" t="b">
        <v>0</v>
      </c>
      <c r="F711">
        <v>0</v>
      </c>
      <c r="G711">
        <v>6401</v>
      </c>
      <c r="H711">
        <v>43878</v>
      </c>
      <c r="I711" s="12" t="s">
        <v>5314</v>
      </c>
      <c r="J711">
        <v>1</v>
      </c>
      <c r="K711">
        <v>13609</v>
      </c>
      <c r="L711">
        <v>0</v>
      </c>
      <c r="M711">
        <v>0</v>
      </c>
      <c r="N711">
        <v>200000</v>
      </c>
      <c r="O711">
        <v>0</v>
      </c>
      <c r="P711">
        <v>4980984</v>
      </c>
      <c r="Q711">
        <v>717</v>
      </c>
      <c r="R711" t="b">
        <v>0</v>
      </c>
      <c r="S711">
        <v>0</v>
      </c>
    </row>
    <row r="712" spans="1:19">
      <c r="A712">
        <v>11100501</v>
      </c>
      <c r="B712" s="12"/>
      <c r="C712" s="12" t="s">
        <v>4797</v>
      </c>
      <c r="D712" s="12" t="s">
        <v>5313</v>
      </c>
      <c r="E712" t="b">
        <v>0</v>
      </c>
      <c r="F712">
        <v>0</v>
      </c>
      <c r="G712">
        <v>6401</v>
      </c>
      <c r="H712">
        <v>43906</v>
      </c>
      <c r="I712" s="12" t="s">
        <v>5315</v>
      </c>
      <c r="J712">
        <v>1</v>
      </c>
      <c r="K712">
        <v>13677</v>
      </c>
      <c r="L712">
        <v>0</v>
      </c>
      <c r="M712">
        <v>0</v>
      </c>
      <c r="N712">
        <v>200000</v>
      </c>
      <c r="O712">
        <v>0</v>
      </c>
      <c r="P712">
        <v>5180984</v>
      </c>
      <c r="Q712">
        <v>718</v>
      </c>
      <c r="R712" t="b">
        <v>0</v>
      </c>
      <c r="S712">
        <v>0</v>
      </c>
    </row>
    <row r="713" spans="1:19">
      <c r="A713">
        <v>11100501</v>
      </c>
      <c r="B713" s="12"/>
      <c r="C713" s="12" t="s">
        <v>4797</v>
      </c>
      <c r="D713" s="12" t="s">
        <v>5313</v>
      </c>
      <c r="E713" t="b">
        <v>0</v>
      </c>
      <c r="F713">
        <v>0</v>
      </c>
      <c r="G713">
        <v>6401</v>
      </c>
      <c r="H713">
        <v>43934</v>
      </c>
      <c r="I713" s="12" t="s">
        <v>5316</v>
      </c>
      <c r="J713">
        <v>1</v>
      </c>
      <c r="K713">
        <v>13739</v>
      </c>
      <c r="L713">
        <v>0</v>
      </c>
      <c r="M713">
        <v>0</v>
      </c>
      <c r="N713">
        <v>200000</v>
      </c>
      <c r="O713">
        <v>0</v>
      </c>
      <c r="P713">
        <v>5380984</v>
      </c>
      <c r="Q713">
        <v>719</v>
      </c>
      <c r="R713" t="b">
        <v>0</v>
      </c>
      <c r="S713">
        <v>0</v>
      </c>
    </row>
    <row r="714" spans="1:19">
      <c r="A714">
        <v>11100501</v>
      </c>
      <c r="B714" s="12"/>
      <c r="C714" s="12" t="s">
        <v>4797</v>
      </c>
      <c r="D714" s="12" t="s">
        <v>5313</v>
      </c>
      <c r="E714" t="b">
        <v>0</v>
      </c>
      <c r="F714">
        <v>0</v>
      </c>
      <c r="G714">
        <v>6401</v>
      </c>
      <c r="H714">
        <v>43962</v>
      </c>
      <c r="I714" s="12" t="s">
        <v>5317</v>
      </c>
      <c r="J714">
        <v>1</v>
      </c>
      <c r="K714">
        <v>13806</v>
      </c>
      <c r="L714">
        <v>0</v>
      </c>
      <c r="M714">
        <v>0</v>
      </c>
      <c r="N714">
        <v>200000</v>
      </c>
      <c r="O714">
        <v>0</v>
      </c>
      <c r="P714">
        <v>5580984</v>
      </c>
      <c r="Q714">
        <v>720</v>
      </c>
      <c r="R714" t="b">
        <v>0</v>
      </c>
      <c r="S714">
        <v>0</v>
      </c>
    </row>
    <row r="715" spans="1:19">
      <c r="A715">
        <v>11100501</v>
      </c>
      <c r="B715" s="12"/>
      <c r="C715" s="12" t="s">
        <v>4797</v>
      </c>
      <c r="D715" s="12" t="s">
        <v>5313</v>
      </c>
      <c r="E715" t="b">
        <v>0</v>
      </c>
      <c r="F715">
        <v>0</v>
      </c>
      <c r="G715">
        <v>6401</v>
      </c>
      <c r="H715">
        <v>43998</v>
      </c>
      <c r="I715" s="12" t="s">
        <v>5318</v>
      </c>
      <c r="J715">
        <v>1</v>
      </c>
      <c r="K715">
        <v>13876</v>
      </c>
      <c r="L715">
        <v>0</v>
      </c>
      <c r="M715">
        <v>0</v>
      </c>
      <c r="N715">
        <v>220000</v>
      </c>
      <c r="O715">
        <v>0</v>
      </c>
      <c r="P715">
        <v>5800984</v>
      </c>
      <c r="Q715">
        <v>721</v>
      </c>
      <c r="R715" t="b">
        <v>0</v>
      </c>
      <c r="S715">
        <v>0</v>
      </c>
    </row>
    <row r="716" spans="1:19">
      <c r="A716">
        <v>11100501</v>
      </c>
      <c r="B716" s="12"/>
      <c r="C716" s="12" t="s">
        <v>4797</v>
      </c>
      <c r="D716" s="12" t="s">
        <v>5313</v>
      </c>
      <c r="E716" t="b">
        <v>0</v>
      </c>
      <c r="F716">
        <v>0</v>
      </c>
      <c r="G716">
        <v>6401</v>
      </c>
      <c r="H716">
        <v>44039</v>
      </c>
      <c r="I716" s="12" t="s">
        <v>5319</v>
      </c>
      <c r="J716">
        <v>1</v>
      </c>
      <c r="K716">
        <v>13931</v>
      </c>
      <c r="L716">
        <v>0</v>
      </c>
      <c r="M716">
        <v>0</v>
      </c>
      <c r="N716">
        <v>190000</v>
      </c>
      <c r="O716">
        <v>0</v>
      </c>
      <c r="P716">
        <v>5990984</v>
      </c>
      <c r="Q716">
        <v>722</v>
      </c>
      <c r="R716" t="b">
        <v>0</v>
      </c>
      <c r="S716">
        <v>0</v>
      </c>
    </row>
    <row r="717" spans="1:19">
      <c r="A717">
        <v>11100501</v>
      </c>
      <c r="B717" s="12"/>
      <c r="C717" s="12" t="s">
        <v>4797</v>
      </c>
      <c r="D717" s="12" t="s">
        <v>5313</v>
      </c>
      <c r="E717" t="b">
        <v>0</v>
      </c>
      <c r="F717">
        <v>0</v>
      </c>
      <c r="G717">
        <v>6401</v>
      </c>
      <c r="H717">
        <v>44057</v>
      </c>
      <c r="I717" s="12" t="s">
        <v>5314</v>
      </c>
      <c r="J717">
        <v>1</v>
      </c>
      <c r="K717">
        <v>14021</v>
      </c>
      <c r="L717">
        <v>0</v>
      </c>
      <c r="M717">
        <v>0</v>
      </c>
      <c r="N717">
        <v>200000</v>
      </c>
      <c r="O717">
        <v>0</v>
      </c>
      <c r="P717">
        <v>6190984</v>
      </c>
      <c r="Q717">
        <v>723</v>
      </c>
      <c r="R717" t="b">
        <v>0</v>
      </c>
      <c r="S717">
        <v>0</v>
      </c>
    </row>
    <row r="718" spans="1:19">
      <c r="A718">
        <v>11100501</v>
      </c>
      <c r="B718" s="12"/>
      <c r="C718" s="12" t="s">
        <v>4797</v>
      </c>
      <c r="D718" s="12" t="s">
        <v>5313</v>
      </c>
      <c r="E718" t="b">
        <v>0</v>
      </c>
      <c r="F718">
        <v>0</v>
      </c>
      <c r="G718">
        <v>6401</v>
      </c>
      <c r="H718">
        <v>44057</v>
      </c>
      <c r="I718" s="12" t="s">
        <v>5314</v>
      </c>
      <c r="J718">
        <v>1</v>
      </c>
      <c r="K718">
        <v>14022</v>
      </c>
      <c r="L718">
        <v>0</v>
      </c>
      <c r="M718">
        <v>0</v>
      </c>
      <c r="N718">
        <v>210</v>
      </c>
      <c r="O718">
        <v>0</v>
      </c>
      <c r="P718">
        <v>6191194</v>
      </c>
      <c r="Q718">
        <v>724</v>
      </c>
      <c r="R718" t="b">
        <v>0</v>
      </c>
      <c r="S718">
        <v>0</v>
      </c>
    </row>
    <row r="719" spans="1:19">
      <c r="A719">
        <v>11100501</v>
      </c>
      <c r="B719" s="12"/>
      <c r="C719" s="12" t="s">
        <v>4797</v>
      </c>
      <c r="D719" s="12" t="s">
        <v>5313</v>
      </c>
      <c r="E719" t="b">
        <v>0</v>
      </c>
      <c r="F719">
        <v>0</v>
      </c>
      <c r="G719">
        <v>6401</v>
      </c>
      <c r="H719">
        <v>44088</v>
      </c>
      <c r="I719" s="12" t="s">
        <v>5320</v>
      </c>
      <c r="J719">
        <v>1</v>
      </c>
      <c r="K719">
        <v>14094</v>
      </c>
      <c r="L719">
        <v>0</v>
      </c>
      <c r="M719">
        <v>0</v>
      </c>
      <c r="N719">
        <v>190000</v>
      </c>
      <c r="O719">
        <v>0</v>
      </c>
      <c r="P719">
        <v>6381194</v>
      </c>
      <c r="Q719">
        <v>725</v>
      </c>
      <c r="R719" t="b">
        <v>0</v>
      </c>
      <c r="S719">
        <v>0</v>
      </c>
    </row>
    <row r="720" spans="1:19">
      <c r="A720">
        <v>11100501</v>
      </c>
      <c r="B720" s="12"/>
      <c r="C720" s="12" t="s">
        <v>4797</v>
      </c>
      <c r="D720" s="12" t="s">
        <v>5313</v>
      </c>
      <c r="E720" t="b">
        <v>0</v>
      </c>
      <c r="F720">
        <v>0</v>
      </c>
      <c r="G720">
        <v>6401</v>
      </c>
      <c r="H720">
        <v>44112</v>
      </c>
      <c r="I720" s="12" t="s">
        <v>5321</v>
      </c>
      <c r="J720">
        <v>1</v>
      </c>
      <c r="K720">
        <v>14165</v>
      </c>
      <c r="L720">
        <v>0</v>
      </c>
      <c r="M720">
        <v>0</v>
      </c>
      <c r="N720">
        <v>200000</v>
      </c>
      <c r="O720">
        <v>0</v>
      </c>
      <c r="P720">
        <v>6581194</v>
      </c>
      <c r="Q720">
        <v>726</v>
      </c>
      <c r="R720" t="b">
        <v>0</v>
      </c>
      <c r="S720">
        <v>0</v>
      </c>
    </row>
    <row r="721" spans="1:19">
      <c r="A721">
        <v>11100501</v>
      </c>
      <c r="B721" s="12"/>
      <c r="C721" s="12" t="s">
        <v>4797</v>
      </c>
      <c r="D721" s="12" t="s">
        <v>5313</v>
      </c>
      <c r="E721" t="b">
        <v>0</v>
      </c>
      <c r="F721">
        <v>0</v>
      </c>
      <c r="G721">
        <v>6401</v>
      </c>
      <c r="H721">
        <v>44144</v>
      </c>
      <c r="I721" s="12" t="s">
        <v>5322</v>
      </c>
      <c r="J721">
        <v>1</v>
      </c>
      <c r="K721">
        <v>14225</v>
      </c>
      <c r="L721">
        <v>0</v>
      </c>
      <c r="M721">
        <v>0</v>
      </c>
      <c r="N721">
        <v>200000</v>
      </c>
      <c r="O721">
        <v>0</v>
      </c>
      <c r="P721">
        <v>6781194</v>
      </c>
      <c r="Q721">
        <v>727</v>
      </c>
      <c r="R721" t="b">
        <v>0</v>
      </c>
      <c r="S721">
        <v>0</v>
      </c>
    </row>
    <row r="722" spans="1:19">
      <c r="A722">
        <v>11100501</v>
      </c>
      <c r="B722" s="12"/>
      <c r="C722" s="12" t="s">
        <v>4797</v>
      </c>
      <c r="D722" s="12" t="s">
        <v>5313</v>
      </c>
      <c r="E722" t="b">
        <v>0</v>
      </c>
      <c r="F722">
        <v>0</v>
      </c>
      <c r="G722">
        <v>6401</v>
      </c>
      <c r="H722">
        <v>44174</v>
      </c>
      <c r="I722" s="12" t="s">
        <v>5323</v>
      </c>
      <c r="J722">
        <v>1</v>
      </c>
      <c r="K722">
        <v>14308</v>
      </c>
      <c r="L722">
        <v>0</v>
      </c>
      <c r="M722">
        <v>0</v>
      </c>
      <c r="N722">
        <v>200000</v>
      </c>
      <c r="O722">
        <v>0</v>
      </c>
      <c r="P722">
        <v>6981194</v>
      </c>
      <c r="Q722">
        <v>728</v>
      </c>
      <c r="R722" t="b">
        <v>0</v>
      </c>
      <c r="S722">
        <v>0</v>
      </c>
    </row>
    <row r="723" spans="1:19">
      <c r="A723">
        <v>11100501</v>
      </c>
      <c r="B723" s="12" t="s">
        <v>614</v>
      </c>
      <c r="C723" s="12" t="s">
        <v>4797</v>
      </c>
      <c r="D723" s="12" t="s">
        <v>614</v>
      </c>
      <c r="E723" t="b">
        <v>0</v>
      </c>
      <c r="F723">
        <v>0</v>
      </c>
      <c r="G723">
        <v>6401</v>
      </c>
      <c r="H723" t="s">
        <v>21</v>
      </c>
      <c r="I723" s="12"/>
      <c r="K723">
        <v>0</v>
      </c>
      <c r="L723">
        <v>0</v>
      </c>
      <c r="M723">
        <v>0</v>
      </c>
      <c r="N723">
        <v>2400210</v>
      </c>
      <c r="O723">
        <v>0</v>
      </c>
      <c r="P723">
        <v>6981194</v>
      </c>
      <c r="Q723">
        <v>729</v>
      </c>
      <c r="R723" t="b">
        <v>0</v>
      </c>
      <c r="S723">
        <v>0</v>
      </c>
    </row>
    <row r="724" spans="1:19">
      <c r="A724">
        <v>11100501</v>
      </c>
      <c r="B724" s="12" t="s">
        <v>5324</v>
      </c>
      <c r="C724" s="12" t="s">
        <v>4797</v>
      </c>
      <c r="D724" s="12" t="s">
        <v>5324</v>
      </c>
      <c r="E724" t="b">
        <v>0</v>
      </c>
      <c r="F724">
        <v>4471800</v>
      </c>
      <c r="G724">
        <v>6402</v>
      </c>
      <c r="H724" t="s">
        <v>21</v>
      </c>
      <c r="I724" s="12"/>
      <c r="K724">
        <v>0</v>
      </c>
      <c r="L724">
        <v>2000000</v>
      </c>
      <c r="M724">
        <v>0</v>
      </c>
      <c r="N724">
        <v>0</v>
      </c>
      <c r="O724">
        <v>0</v>
      </c>
      <c r="P724">
        <v>4471800</v>
      </c>
      <c r="Q724">
        <v>730</v>
      </c>
      <c r="R724" t="b">
        <v>0</v>
      </c>
      <c r="S724">
        <v>0</v>
      </c>
    </row>
    <row r="725" spans="1:19">
      <c r="A725">
        <v>11100501</v>
      </c>
      <c r="B725" s="12"/>
      <c r="C725" s="12" t="s">
        <v>4797</v>
      </c>
      <c r="D725" s="12" t="s">
        <v>5324</v>
      </c>
      <c r="E725" t="b">
        <v>0</v>
      </c>
      <c r="F725">
        <v>0</v>
      </c>
      <c r="G725">
        <v>6402</v>
      </c>
      <c r="H725">
        <v>43847</v>
      </c>
      <c r="I725" s="12" t="s">
        <v>5325</v>
      </c>
      <c r="J725">
        <v>1</v>
      </c>
      <c r="K725">
        <v>13525</v>
      </c>
      <c r="L725">
        <v>0</v>
      </c>
      <c r="M725">
        <v>0</v>
      </c>
      <c r="N725">
        <v>200000</v>
      </c>
      <c r="O725">
        <v>0</v>
      </c>
      <c r="P725">
        <v>4671800</v>
      </c>
      <c r="Q725">
        <v>731</v>
      </c>
      <c r="R725" t="b">
        <v>0</v>
      </c>
      <c r="S725">
        <v>0</v>
      </c>
    </row>
    <row r="726" spans="1:19">
      <c r="A726">
        <v>11100501</v>
      </c>
      <c r="B726" s="12"/>
      <c r="C726" s="12" t="s">
        <v>4797</v>
      </c>
      <c r="D726" s="12" t="s">
        <v>5324</v>
      </c>
      <c r="E726" t="b">
        <v>0</v>
      </c>
      <c r="F726">
        <v>0</v>
      </c>
      <c r="G726">
        <v>6402</v>
      </c>
      <c r="H726">
        <v>43874</v>
      </c>
      <c r="I726" s="12" t="s">
        <v>5325</v>
      </c>
      <c r="J726">
        <v>1</v>
      </c>
      <c r="K726">
        <v>13588</v>
      </c>
      <c r="L726">
        <v>0</v>
      </c>
      <c r="M726">
        <v>0</v>
      </c>
      <c r="N726">
        <v>200000</v>
      </c>
      <c r="O726">
        <v>0</v>
      </c>
      <c r="P726">
        <v>4871800</v>
      </c>
      <c r="Q726">
        <v>732</v>
      </c>
      <c r="R726" t="b">
        <v>0</v>
      </c>
      <c r="S726">
        <v>0</v>
      </c>
    </row>
    <row r="727" spans="1:19">
      <c r="A727">
        <v>11100501</v>
      </c>
      <c r="B727" s="12"/>
      <c r="C727" s="12" t="s">
        <v>4797</v>
      </c>
      <c r="D727" s="12" t="s">
        <v>5324</v>
      </c>
      <c r="E727" t="b">
        <v>0</v>
      </c>
      <c r="F727">
        <v>0</v>
      </c>
      <c r="G727">
        <v>6402</v>
      </c>
      <c r="H727">
        <v>43950</v>
      </c>
      <c r="I727" s="12" t="s">
        <v>5326</v>
      </c>
      <c r="J727">
        <v>1</v>
      </c>
      <c r="K727">
        <v>13737</v>
      </c>
      <c r="L727">
        <v>0</v>
      </c>
      <c r="M727">
        <v>0</v>
      </c>
      <c r="N727">
        <v>200000</v>
      </c>
      <c r="O727">
        <v>0</v>
      </c>
      <c r="P727">
        <v>5071800</v>
      </c>
      <c r="Q727">
        <v>733</v>
      </c>
      <c r="R727" t="b">
        <v>0</v>
      </c>
      <c r="S727">
        <v>0</v>
      </c>
    </row>
    <row r="728" spans="1:19">
      <c r="A728">
        <v>11100501</v>
      </c>
      <c r="B728" s="12"/>
      <c r="C728" s="12" t="s">
        <v>4797</v>
      </c>
      <c r="D728" s="12" t="s">
        <v>5324</v>
      </c>
      <c r="E728" t="b">
        <v>0</v>
      </c>
      <c r="F728">
        <v>0</v>
      </c>
      <c r="G728">
        <v>6402</v>
      </c>
      <c r="H728">
        <v>43992</v>
      </c>
      <c r="I728" s="12" t="s">
        <v>5327</v>
      </c>
      <c r="J728">
        <v>1</v>
      </c>
      <c r="K728">
        <v>13831</v>
      </c>
      <c r="L728">
        <v>0</v>
      </c>
      <c r="M728">
        <v>0</v>
      </c>
      <c r="N728">
        <v>300000</v>
      </c>
      <c r="O728">
        <v>0</v>
      </c>
      <c r="P728">
        <v>5371800</v>
      </c>
      <c r="Q728">
        <v>734</v>
      </c>
      <c r="R728" t="b">
        <v>0</v>
      </c>
      <c r="S728">
        <v>0</v>
      </c>
    </row>
    <row r="729" spans="1:19">
      <c r="A729">
        <v>11100501</v>
      </c>
      <c r="B729" s="12"/>
      <c r="C729" s="12" t="s">
        <v>4797</v>
      </c>
      <c r="D729" s="12" t="s">
        <v>5324</v>
      </c>
      <c r="E729" t="b">
        <v>0</v>
      </c>
      <c r="F729">
        <v>0</v>
      </c>
      <c r="G729">
        <v>6402</v>
      </c>
      <c r="H729">
        <v>44036</v>
      </c>
      <c r="I729" s="12" t="s">
        <v>5325</v>
      </c>
      <c r="J729">
        <v>1</v>
      </c>
      <c r="K729">
        <v>13920</v>
      </c>
      <c r="L729">
        <v>0</v>
      </c>
      <c r="M729">
        <v>0</v>
      </c>
      <c r="N729">
        <v>150000</v>
      </c>
      <c r="O729">
        <v>0</v>
      </c>
      <c r="P729">
        <v>5521800</v>
      </c>
      <c r="Q729">
        <v>735</v>
      </c>
      <c r="R729" t="b">
        <v>0</v>
      </c>
      <c r="S729">
        <v>0</v>
      </c>
    </row>
    <row r="730" spans="1:19">
      <c r="A730">
        <v>11100501</v>
      </c>
      <c r="B730" s="12"/>
      <c r="C730" s="12" t="s">
        <v>4797</v>
      </c>
      <c r="D730" s="12" t="s">
        <v>5324</v>
      </c>
      <c r="E730" t="b">
        <v>0</v>
      </c>
      <c r="F730">
        <v>0</v>
      </c>
      <c r="G730">
        <v>6402</v>
      </c>
      <c r="H730">
        <v>44063</v>
      </c>
      <c r="I730" s="12" t="s">
        <v>5325</v>
      </c>
      <c r="J730">
        <v>1</v>
      </c>
      <c r="K730">
        <v>13995</v>
      </c>
      <c r="L730">
        <v>0</v>
      </c>
      <c r="M730">
        <v>0</v>
      </c>
      <c r="N730">
        <v>200000</v>
      </c>
      <c r="O730">
        <v>0</v>
      </c>
      <c r="P730">
        <v>5721800</v>
      </c>
      <c r="Q730">
        <v>736</v>
      </c>
      <c r="R730" t="b">
        <v>0</v>
      </c>
      <c r="S730">
        <v>0</v>
      </c>
    </row>
    <row r="731" spans="1:19">
      <c r="A731">
        <v>11100501</v>
      </c>
      <c r="B731" s="12"/>
      <c r="C731" s="12" t="s">
        <v>4797</v>
      </c>
      <c r="D731" s="12" t="s">
        <v>5324</v>
      </c>
      <c r="E731" t="b">
        <v>0</v>
      </c>
      <c r="F731">
        <v>0</v>
      </c>
      <c r="G731">
        <v>6402</v>
      </c>
      <c r="H731">
        <v>44090</v>
      </c>
      <c r="I731" s="12" t="s">
        <v>5328</v>
      </c>
      <c r="J731">
        <v>1</v>
      </c>
      <c r="K731">
        <v>14091</v>
      </c>
      <c r="L731">
        <v>0</v>
      </c>
      <c r="M731">
        <v>0</v>
      </c>
      <c r="N731">
        <v>200000</v>
      </c>
      <c r="O731">
        <v>0</v>
      </c>
      <c r="P731">
        <v>5921800</v>
      </c>
      <c r="Q731">
        <v>737</v>
      </c>
      <c r="R731" t="b">
        <v>0</v>
      </c>
      <c r="S731">
        <v>0</v>
      </c>
    </row>
    <row r="732" spans="1:19">
      <c r="A732">
        <v>11100501</v>
      </c>
      <c r="B732" s="12"/>
      <c r="C732" s="12" t="s">
        <v>4797</v>
      </c>
      <c r="D732" s="12" t="s">
        <v>5324</v>
      </c>
      <c r="E732" t="b">
        <v>0</v>
      </c>
      <c r="F732">
        <v>0</v>
      </c>
      <c r="G732">
        <v>6402</v>
      </c>
      <c r="H732">
        <v>44127</v>
      </c>
      <c r="I732" s="12" t="s">
        <v>5329</v>
      </c>
      <c r="J732">
        <v>1</v>
      </c>
      <c r="K732">
        <v>14143</v>
      </c>
      <c r="L732">
        <v>0</v>
      </c>
      <c r="M732">
        <v>0</v>
      </c>
      <c r="N732">
        <v>150000</v>
      </c>
      <c r="O732">
        <v>0</v>
      </c>
      <c r="P732">
        <v>6071800</v>
      </c>
      <c r="Q732">
        <v>738</v>
      </c>
      <c r="R732" t="b">
        <v>0</v>
      </c>
      <c r="S732">
        <v>0</v>
      </c>
    </row>
    <row r="733" spans="1:19">
      <c r="A733">
        <v>11100501</v>
      </c>
      <c r="B733" s="12"/>
      <c r="C733" s="12" t="s">
        <v>4797</v>
      </c>
      <c r="D733" s="12" t="s">
        <v>5324</v>
      </c>
      <c r="E733" t="b">
        <v>0</v>
      </c>
      <c r="F733">
        <v>0</v>
      </c>
      <c r="G733">
        <v>6402</v>
      </c>
      <c r="H733">
        <v>44150</v>
      </c>
      <c r="I733" s="12" t="s">
        <v>5330</v>
      </c>
      <c r="J733">
        <v>1</v>
      </c>
      <c r="K733">
        <v>14218</v>
      </c>
      <c r="L733">
        <v>0</v>
      </c>
      <c r="M733">
        <v>0</v>
      </c>
      <c r="N733">
        <v>200000</v>
      </c>
      <c r="O733">
        <v>0</v>
      </c>
      <c r="P733">
        <v>6271800</v>
      </c>
      <c r="Q733">
        <v>739</v>
      </c>
      <c r="R733" t="b">
        <v>0</v>
      </c>
      <c r="S733">
        <v>0</v>
      </c>
    </row>
    <row r="734" spans="1:19">
      <c r="A734">
        <v>11100501</v>
      </c>
      <c r="B734" s="12"/>
      <c r="C734" s="12" t="s">
        <v>4797</v>
      </c>
      <c r="D734" s="12" t="s">
        <v>5324</v>
      </c>
      <c r="E734" t="b">
        <v>0</v>
      </c>
      <c r="F734">
        <v>0</v>
      </c>
      <c r="G734">
        <v>6402</v>
      </c>
      <c r="H734">
        <v>44180</v>
      </c>
      <c r="I734" s="12" t="s">
        <v>5331</v>
      </c>
      <c r="J734">
        <v>1</v>
      </c>
      <c r="K734">
        <v>14286</v>
      </c>
      <c r="L734">
        <v>0</v>
      </c>
      <c r="M734">
        <v>0</v>
      </c>
      <c r="N734">
        <v>200000</v>
      </c>
      <c r="O734">
        <v>0</v>
      </c>
      <c r="P734">
        <v>6471800</v>
      </c>
      <c r="Q734">
        <v>740</v>
      </c>
      <c r="R734" t="b">
        <v>0</v>
      </c>
      <c r="S734">
        <v>0</v>
      </c>
    </row>
    <row r="735" spans="1:19">
      <c r="A735">
        <v>11100501</v>
      </c>
      <c r="B735" s="12" t="s">
        <v>623</v>
      </c>
      <c r="C735" s="12" t="s">
        <v>4797</v>
      </c>
      <c r="D735" s="12" t="s">
        <v>623</v>
      </c>
      <c r="E735" t="b">
        <v>0</v>
      </c>
      <c r="F735">
        <v>0</v>
      </c>
      <c r="G735">
        <v>6402</v>
      </c>
      <c r="H735" t="s">
        <v>21</v>
      </c>
      <c r="I735" s="12"/>
      <c r="K735">
        <v>0</v>
      </c>
      <c r="L735">
        <v>0</v>
      </c>
      <c r="M735">
        <v>0</v>
      </c>
      <c r="N735">
        <v>2000000</v>
      </c>
      <c r="O735">
        <v>0</v>
      </c>
      <c r="P735">
        <v>6471800</v>
      </c>
      <c r="Q735">
        <v>741</v>
      </c>
      <c r="R735" t="b">
        <v>0</v>
      </c>
      <c r="S735">
        <v>0</v>
      </c>
    </row>
    <row r="736" spans="1:19">
      <c r="A736">
        <v>11100501</v>
      </c>
      <c r="B736" s="12" t="s">
        <v>5332</v>
      </c>
      <c r="C736" s="12" t="s">
        <v>4797</v>
      </c>
      <c r="D736" s="12" t="s">
        <v>5332</v>
      </c>
      <c r="E736" t="b">
        <v>0</v>
      </c>
      <c r="F736">
        <v>4552984</v>
      </c>
      <c r="G736">
        <v>6501</v>
      </c>
      <c r="H736" t="s">
        <v>21</v>
      </c>
      <c r="I736" s="12"/>
      <c r="K736">
        <v>0</v>
      </c>
      <c r="L736">
        <v>2230000</v>
      </c>
      <c r="M736">
        <v>0</v>
      </c>
      <c r="N736">
        <v>0</v>
      </c>
      <c r="O736">
        <v>0</v>
      </c>
      <c r="P736">
        <v>4552984</v>
      </c>
      <c r="Q736">
        <v>742</v>
      </c>
      <c r="R736" t="b">
        <v>0</v>
      </c>
      <c r="S736">
        <v>0</v>
      </c>
    </row>
    <row r="737" spans="1:19">
      <c r="A737">
        <v>11100501</v>
      </c>
      <c r="B737" s="12"/>
      <c r="C737" s="12" t="s">
        <v>4797</v>
      </c>
      <c r="D737" s="12" t="s">
        <v>5332</v>
      </c>
      <c r="E737" t="b">
        <v>0</v>
      </c>
      <c r="F737">
        <v>0</v>
      </c>
      <c r="G737">
        <v>6501</v>
      </c>
      <c r="H737">
        <v>43846</v>
      </c>
      <c r="I737" s="12" t="s">
        <v>5333</v>
      </c>
      <c r="J737">
        <v>1</v>
      </c>
      <c r="K737">
        <v>13522</v>
      </c>
      <c r="L737">
        <v>0</v>
      </c>
      <c r="M737">
        <v>0</v>
      </c>
      <c r="N737">
        <v>210000</v>
      </c>
      <c r="O737">
        <v>0</v>
      </c>
      <c r="P737">
        <v>4762984</v>
      </c>
      <c r="Q737">
        <v>743</v>
      </c>
      <c r="R737" t="b">
        <v>0</v>
      </c>
      <c r="S737">
        <v>0</v>
      </c>
    </row>
    <row r="738" spans="1:19">
      <c r="A738">
        <v>11100501</v>
      </c>
      <c r="B738" s="12"/>
      <c r="C738" s="12" t="s">
        <v>4797</v>
      </c>
      <c r="D738" s="12" t="s">
        <v>5332</v>
      </c>
      <c r="E738" t="b">
        <v>0</v>
      </c>
      <c r="F738">
        <v>0</v>
      </c>
      <c r="G738">
        <v>6501</v>
      </c>
      <c r="H738">
        <v>43871</v>
      </c>
      <c r="I738" s="12" t="s">
        <v>5333</v>
      </c>
      <c r="J738">
        <v>1</v>
      </c>
      <c r="K738">
        <v>13561</v>
      </c>
      <c r="L738">
        <v>0</v>
      </c>
      <c r="M738">
        <v>0</v>
      </c>
      <c r="N738">
        <v>200000</v>
      </c>
      <c r="O738">
        <v>0</v>
      </c>
      <c r="P738">
        <v>4962984</v>
      </c>
      <c r="Q738">
        <v>744</v>
      </c>
      <c r="R738" t="b">
        <v>0</v>
      </c>
      <c r="S738">
        <v>0</v>
      </c>
    </row>
    <row r="739" spans="1:19">
      <c r="A739">
        <v>11100501</v>
      </c>
      <c r="B739" s="12"/>
      <c r="C739" s="12" t="s">
        <v>4797</v>
      </c>
      <c r="D739" s="12" t="s">
        <v>5332</v>
      </c>
      <c r="E739" t="b">
        <v>0</v>
      </c>
      <c r="F739">
        <v>0</v>
      </c>
      <c r="G739">
        <v>6501</v>
      </c>
      <c r="H739">
        <v>43903</v>
      </c>
      <c r="I739" s="12" t="s">
        <v>5334</v>
      </c>
      <c r="J739">
        <v>1</v>
      </c>
      <c r="K739">
        <v>13659</v>
      </c>
      <c r="L739">
        <v>0</v>
      </c>
      <c r="M739">
        <v>0</v>
      </c>
      <c r="N739">
        <v>200000</v>
      </c>
      <c r="O739">
        <v>0</v>
      </c>
      <c r="P739">
        <v>5162984</v>
      </c>
      <c r="Q739">
        <v>745</v>
      </c>
      <c r="R739" t="b">
        <v>0</v>
      </c>
      <c r="S739">
        <v>0</v>
      </c>
    </row>
    <row r="740" spans="1:19">
      <c r="A740">
        <v>11100501</v>
      </c>
      <c r="B740" s="12"/>
      <c r="C740" s="12" t="s">
        <v>4797</v>
      </c>
      <c r="D740" s="12" t="s">
        <v>5332</v>
      </c>
      <c r="E740" t="b">
        <v>0</v>
      </c>
      <c r="F740">
        <v>0</v>
      </c>
      <c r="G740">
        <v>6501</v>
      </c>
      <c r="H740">
        <v>43950</v>
      </c>
      <c r="I740" s="12" t="s">
        <v>5335</v>
      </c>
      <c r="J740">
        <v>1</v>
      </c>
      <c r="K740">
        <v>13726</v>
      </c>
      <c r="L740">
        <v>0</v>
      </c>
      <c r="M740">
        <v>0</v>
      </c>
      <c r="N740">
        <v>200000</v>
      </c>
      <c r="O740">
        <v>0</v>
      </c>
      <c r="P740">
        <v>5362984</v>
      </c>
      <c r="Q740">
        <v>746</v>
      </c>
      <c r="R740" t="b">
        <v>0</v>
      </c>
      <c r="S740">
        <v>0</v>
      </c>
    </row>
    <row r="741" spans="1:19">
      <c r="A741">
        <v>11100501</v>
      </c>
      <c r="B741" s="12"/>
      <c r="C741" s="12" t="s">
        <v>4797</v>
      </c>
      <c r="D741" s="12" t="s">
        <v>5332</v>
      </c>
      <c r="E741" t="b">
        <v>0</v>
      </c>
      <c r="F741">
        <v>0</v>
      </c>
      <c r="G741">
        <v>6501</v>
      </c>
      <c r="H741">
        <v>43965</v>
      </c>
      <c r="I741" s="12" t="s">
        <v>5336</v>
      </c>
      <c r="J741">
        <v>1</v>
      </c>
      <c r="K741">
        <v>13769</v>
      </c>
      <c r="L741">
        <v>0</v>
      </c>
      <c r="M741">
        <v>0</v>
      </c>
      <c r="N741">
        <v>200000</v>
      </c>
      <c r="O741">
        <v>0</v>
      </c>
      <c r="P741">
        <v>5562984</v>
      </c>
      <c r="Q741">
        <v>747</v>
      </c>
      <c r="R741" t="b">
        <v>0</v>
      </c>
      <c r="S741">
        <v>0</v>
      </c>
    </row>
    <row r="742" spans="1:19">
      <c r="A742">
        <v>11100501</v>
      </c>
      <c r="B742" s="12"/>
      <c r="C742" s="12" t="s">
        <v>4797</v>
      </c>
      <c r="D742" s="12" t="s">
        <v>5332</v>
      </c>
      <c r="E742" t="b">
        <v>0</v>
      </c>
      <c r="F742">
        <v>0</v>
      </c>
      <c r="G742">
        <v>6501</v>
      </c>
      <c r="H742">
        <v>44006</v>
      </c>
      <c r="I742" s="12" t="s">
        <v>5337</v>
      </c>
      <c r="J742">
        <v>1</v>
      </c>
      <c r="K742">
        <v>13848</v>
      </c>
      <c r="L742">
        <v>0</v>
      </c>
      <c r="M742">
        <v>0</v>
      </c>
      <c r="N742">
        <v>200000</v>
      </c>
      <c r="O742">
        <v>0</v>
      </c>
      <c r="P742">
        <v>5762984</v>
      </c>
      <c r="Q742">
        <v>748</v>
      </c>
      <c r="R742" t="b">
        <v>0</v>
      </c>
      <c r="S742">
        <v>0</v>
      </c>
    </row>
    <row r="743" spans="1:19">
      <c r="A743">
        <v>11100501</v>
      </c>
      <c r="B743" s="12"/>
      <c r="C743" s="12" t="s">
        <v>4797</v>
      </c>
      <c r="D743" s="12" t="s">
        <v>5332</v>
      </c>
      <c r="E743" t="b">
        <v>0</v>
      </c>
      <c r="F743">
        <v>0</v>
      </c>
      <c r="G743">
        <v>6501</v>
      </c>
      <c r="H743">
        <v>44063</v>
      </c>
      <c r="I743" s="12" t="s">
        <v>5333</v>
      </c>
      <c r="J743">
        <v>1</v>
      </c>
      <c r="K743">
        <v>14025</v>
      </c>
      <c r="L743">
        <v>0</v>
      </c>
      <c r="M743">
        <v>0</v>
      </c>
      <c r="N743">
        <v>200000</v>
      </c>
      <c r="O743">
        <v>0</v>
      </c>
      <c r="P743">
        <v>5962984</v>
      </c>
      <c r="Q743">
        <v>749</v>
      </c>
      <c r="R743" t="b">
        <v>0</v>
      </c>
      <c r="S743">
        <v>0</v>
      </c>
    </row>
    <row r="744" spans="1:19">
      <c r="A744">
        <v>11100501</v>
      </c>
      <c r="B744" s="12"/>
      <c r="C744" s="12" t="s">
        <v>4797</v>
      </c>
      <c r="D744" s="12" t="s">
        <v>5332</v>
      </c>
      <c r="E744" t="b">
        <v>0</v>
      </c>
      <c r="F744">
        <v>0</v>
      </c>
      <c r="G744">
        <v>6501</v>
      </c>
      <c r="H744">
        <v>44099</v>
      </c>
      <c r="I744" s="12" t="s">
        <v>5338</v>
      </c>
      <c r="J744">
        <v>1</v>
      </c>
      <c r="K744">
        <v>14098</v>
      </c>
      <c r="L744">
        <v>0</v>
      </c>
      <c r="M744">
        <v>0</v>
      </c>
      <c r="N744">
        <v>210000</v>
      </c>
      <c r="O744">
        <v>0</v>
      </c>
      <c r="P744">
        <v>6172984</v>
      </c>
      <c r="Q744">
        <v>750</v>
      </c>
      <c r="R744" t="b">
        <v>0</v>
      </c>
      <c r="S744">
        <v>0</v>
      </c>
    </row>
    <row r="745" spans="1:19">
      <c r="A745">
        <v>11100501</v>
      </c>
      <c r="B745" s="12"/>
      <c r="C745" s="12" t="s">
        <v>4797</v>
      </c>
      <c r="D745" s="12" t="s">
        <v>5332</v>
      </c>
      <c r="E745" t="b">
        <v>0</v>
      </c>
      <c r="F745">
        <v>0</v>
      </c>
      <c r="G745">
        <v>6501</v>
      </c>
      <c r="H745">
        <v>44125</v>
      </c>
      <c r="I745" s="12" t="s">
        <v>5339</v>
      </c>
      <c r="J745">
        <v>1</v>
      </c>
      <c r="K745">
        <v>14157</v>
      </c>
      <c r="L745">
        <v>0</v>
      </c>
      <c r="M745">
        <v>0</v>
      </c>
      <c r="N745">
        <v>210000</v>
      </c>
      <c r="O745">
        <v>0</v>
      </c>
      <c r="P745">
        <v>6382984</v>
      </c>
      <c r="Q745">
        <v>751</v>
      </c>
      <c r="R745" t="b">
        <v>0</v>
      </c>
      <c r="S745">
        <v>0</v>
      </c>
    </row>
    <row r="746" spans="1:19">
      <c r="A746">
        <v>11100501</v>
      </c>
      <c r="B746" s="12"/>
      <c r="C746" s="12" t="s">
        <v>4797</v>
      </c>
      <c r="D746" s="12" t="s">
        <v>5332</v>
      </c>
      <c r="E746" t="b">
        <v>0</v>
      </c>
      <c r="F746">
        <v>0</v>
      </c>
      <c r="G746">
        <v>6501</v>
      </c>
      <c r="H746">
        <v>44144</v>
      </c>
      <c r="I746" s="12" t="s">
        <v>5340</v>
      </c>
      <c r="J746">
        <v>1</v>
      </c>
      <c r="K746">
        <v>14178</v>
      </c>
      <c r="L746">
        <v>0</v>
      </c>
      <c r="M746">
        <v>0</v>
      </c>
      <c r="N746">
        <v>200000</v>
      </c>
      <c r="O746">
        <v>0</v>
      </c>
      <c r="P746">
        <v>6582984</v>
      </c>
      <c r="Q746">
        <v>752</v>
      </c>
      <c r="R746" t="b">
        <v>0</v>
      </c>
      <c r="S746">
        <v>0</v>
      </c>
    </row>
    <row r="747" spans="1:19">
      <c r="A747">
        <v>11100501</v>
      </c>
      <c r="B747" s="12"/>
      <c r="C747" s="12" t="s">
        <v>4797</v>
      </c>
      <c r="D747" s="12" t="s">
        <v>5332</v>
      </c>
      <c r="E747" t="b">
        <v>0</v>
      </c>
      <c r="F747">
        <v>0</v>
      </c>
      <c r="G747">
        <v>6501</v>
      </c>
      <c r="H747">
        <v>44172</v>
      </c>
      <c r="I747" s="12" t="s">
        <v>5341</v>
      </c>
      <c r="J747">
        <v>1</v>
      </c>
      <c r="K747">
        <v>14312</v>
      </c>
      <c r="L747">
        <v>0</v>
      </c>
      <c r="M747">
        <v>0</v>
      </c>
      <c r="N747">
        <v>200000</v>
      </c>
      <c r="O747">
        <v>0</v>
      </c>
      <c r="P747">
        <v>6782984</v>
      </c>
      <c r="Q747">
        <v>753</v>
      </c>
      <c r="R747" t="b">
        <v>0</v>
      </c>
      <c r="S747">
        <v>0</v>
      </c>
    </row>
    <row r="748" spans="1:19">
      <c r="A748">
        <v>11100501</v>
      </c>
      <c r="B748" s="12" t="s">
        <v>634</v>
      </c>
      <c r="C748" s="12" t="s">
        <v>4797</v>
      </c>
      <c r="D748" s="12" t="s">
        <v>634</v>
      </c>
      <c r="E748" t="b">
        <v>0</v>
      </c>
      <c r="F748">
        <v>0</v>
      </c>
      <c r="G748">
        <v>6501</v>
      </c>
      <c r="H748" t="s">
        <v>21</v>
      </c>
      <c r="I748" s="12"/>
      <c r="K748">
        <v>0</v>
      </c>
      <c r="L748">
        <v>0</v>
      </c>
      <c r="M748">
        <v>0</v>
      </c>
      <c r="N748">
        <v>2230000</v>
      </c>
      <c r="O748">
        <v>0</v>
      </c>
      <c r="P748">
        <v>6782984</v>
      </c>
      <c r="Q748">
        <v>754</v>
      </c>
      <c r="R748" t="b">
        <v>0</v>
      </c>
      <c r="S748">
        <v>0</v>
      </c>
    </row>
    <row r="749" spans="1:19">
      <c r="A749">
        <v>11100501</v>
      </c>
      <c r="B749" s="12" t="s">
        <v>5342</v>
      </c>
      <c r="C749" s="12" t="s">
        <v>4797</v>
      </c>
      <c r="D749" s="12" t="s">
        <v>5342</v>
      </c>
      <c r="E749" t="b">
        <v>0</v>
      </c>
      <c r="F749">
        <v>4857300</v>
      </c>
      <c r="G749">
        <v>6502</v>
      </c>
      <c r="H749" t="s">
        <v>21</v>
      </c>
      <c r="I749" s="12"/>
      <c r="K749">
        <v>0</v>
      </c>
      <c r="L749">
        <v>2664000</v>
      </c>
      <c r="M749">
        <v>0</v>
      </c>
      <c r="N749">
        <v>0</v>
      </c>
      <c r="O749">
        <v>0</v>
      </c>
      <c r="P749">
        <v>4857300</v>
      </c>
      <c r="Q749">
        <v>755</v>
      </c>
      <c r="R749" t="b">
        <v>0</v>
      </c>
      <c r="S749">
        <v>0</v>
      </c>
    </row>
    <row r="750" spans="1:19">
      <c r="A750">
        <v>11100501</v>
      </c>
      <c r="B750" s="12"/>
      <c r="C750" s="12" t="s">
        <v>4797</v>
      </c>
      <c r="D750" s="12" t="s">
        <v>5342</v>
      </c>
      <c r="E750" t="b">
        <v>0</v>
      </c>
      <c r="F750">
        <v>0</v>
      </c>
      <c r="G750">
        <v>6502</v>
      </c>
      <c r="H750">
        <v>43844</v>
      </c>
      <c r="I750" s="12" t="s">
        <v>5343</v>
      </c>
      <c r="J750">
        <v>1</v>
      </c>
      <c r="K750">
        <v>13510</v>
      </c>
      <c r="L750">
        <v>0</v>
      </c>
      <c r="M750">
        <v>0</v>
      </c>
      <c r="N750">
        <v>222000</v>
      </c>
      <c r="O750">
        <v>0</v>
      </c>
      <c r="P750">
        <v>5079300</v>
      </c>
      <c r="Q750">
        <v>756</v>
      </c>
      <c r="R750" t="b">
        <v>0</v>
      </c>
      <c r="S750">
        <v>0</v>
      </c>
    </row>
    <row r="751" spans="1:19">
      <c r="A751">
        <v>11100501</v>
      </c>
      <c r="B751" s="12"/>
      <c r="C751" s="12" t="s">
        <v>4797</v>
      </c>
      <c r="D751" s="12" t="s">
        <v>5342</v>
      </c>
      <c r="E751" t="b">
        <v>0</v>
      </c>
      <c r="F751">
        <v>0</v>
      </c>
      <c r="G751">
        <v>6502</v>
      </c>
      <c r="H751">
        <v>43871</v>
      </c>
      <c r="I751" s="12" t="s">
        <v>5343</v>
      </c>
      <c r="J751">
        <v>1</v>
      </c>
      <c r="K751">
        <v>13563</v>
      </c>
      <c r="L751">
        <v>0</v>
      </c>
      <c r="M751">
        <v>0</v>
      </c>
      <c r="N751">
        <v>222000</v>
      </c>
      <c r="O751">
        <v>0</v>
      </c>
      <c r="P751">
        <v>5301300</v>
      </c>
      <c r="Q751">
        <v>757</v>
      </c>
      <c r="R751" t="b">
        <v>0</v>
      </c>
      <c r="S751">
        <v>0</v>
      </c>
    </row>
    <row r="752" spans="1:19">
      <c r="A752">
        <v>11100501</v>
      </c>
      <c r="B752" s="12"/>
      <c r="C752" s="12" t="s">
        <v>4797</v>
      </c>
      <c r="D752" s="12" t="s">
        <v>5342</v>
      </c>
      <c r="E752" t="b">
        <v>0</v>
      </c>
      <c r="F752">
        <v>0</v>
      </c>
      <c r="G752">
        <v>6502</v>
      </c>
      <c r="H752">
        <v>43899</v>
      </c>
      <c r="I752" s="12" t="s">
        <v>5344</v>
      </c>
      <c r="J752">
        <v>1</v>
      </c>
      <c r="K752">
        <v>13627</v>
      </c>
      <c r="L752">
        <v>0</v>
      </c>
      <c r="M752">
        <v>0</v>
      </c>
      <c r="N752">
        <v>222000</v>
      </c>
      <c r="O752">
        <v>0</v>
      </c>
      <c r="P752">
        <v>5523300</v>
      </c>
      <c r="Q752">
        <v>758</v>
      </c>
      <c r="R752" t="b">
        <v>0</v>
      </c>
      <c r="S752">
        <v>0</v>
      </c>
    </row>
    <row r="753" spans="1:19">
      <c r="A753">
        <v>11100501</v>
      </c>
      <c r="B753" s="12"/>
      <c r="C753" s="12" t="s">
        <v>4797</v>
      </c>
      <c r="D753" s="12" t="s">
        <v>5342</v>
      </c>
      <c r="E753" t="b">
        <v>0</v>
      </c>
      <c r="F753">
        <v>0</v>
      </c>
      <c r="G753">
        <v>6502</v>
      </c>
      <c r="H753">
        <v>43928</v>
      </c>
      <c r="I753" s="12" t="s">
        <v>5345</v>
      </c>
      <c r="J753">
        <v>1</v>
      </c>
      <c r="K753">
        <v>13741</v>
      </c>
      <c r="L753">
        <v>0</v>
      </c>
      <c r="M753">
        <v>0</v>
      </c>
      <c r="N753">
        <v>222000</v>
      </c>
      <c r="O753">
        <v>0</v>
      </c>
      <c r="P753">
        <v>5745300</v>
      </c>
      <c r="Q753">
        <v>759</v>
      </c>
      <c r="R753" t="b">
        <v>0</v>
      </c>
      <c r="S753">
        <v>0</v>
      </c>
    </row>
    <row r="754" spans="1:19">
      <c r="A754">
        <v>11100501</v>
      </c>
      <c r="B754" s="12"/>
      <c r="C754" s="12" t="s">
        <v>4797</v>
      </c>
      <c r="D754" s="12" t="s">
        <v>5342</v>
      </c>
      <c r="E754" t="b">
        <v>0</v>
      </c>
      <c r="F754">
        <v>0</v>
      </c>
      <c r="G754">
        <v>6502</v>
      </c>
      <c r="H754">
        <v>43962</v>
      </c>
      <c r="I754" s="12" t="s">
        <v>5346</v>
      </c>
      <c r="J754">
        <v>1</v>
      </c>
      <c r="K754">
        <v>13797</v>
      </c>
      <c r="L754">
        <v>0</v>
      </c>
      <c r="M754">
        <v>0</v>
      </c>
      <c r="N754">
        <v>222000</v>
      </c>
      <c r="O754">
        <v>0</v>
      </c>
      <c r="P754">
        <v>5967300</v>
      </c>
      <c r="Q754">
        <v>760</v>
      </c>
      <c r="R754" t="b">
        <v>0</v>
      </c>
      <c r="S754">
        <v>0</v>
      </c>
    </row>
    <row r="755" spans="1:19">
      <c r="A755">
        <v>11100501</v>
      </c>
      <c r="B755" s="12"/>
      <c r="C755" s="12" t="s">
        <v>4797</v>
      </c>
      <c r="D755" s="12" t="s">
        <v>5342</v>
      </c>
      <c r="E755" t="b">
        <v>0</v>
      </c>
      <c r="F755">
        <v>0</v>
      </c>
      <c r="G755">
        <v>6502</v>
      </c>
      <c r="H755">
        <v>43994</v>
      </c>
      <c r="I755" s="12" t="s">
        <v>5347</v>
      </c>
      <c r="J755">
        <v>1</v>
      </c>
      <c r="K755">
        <v>13868</v>
      </c>
      <c r="L755">
        <v>0</v>
      </c>
      <c r="M755">
        <v>0</v>
      </c>
      <c r="N755">
        <v>222000</v>
      </c>
      <c r="O755">
        <v>0</v>
      </c>
      <c r="P755">
        <v>6189300</v>
      </c>
      <c r="Q755">
        <v>761</v>
      </c>
      <c r="R755" t="b">
        <v>0</v>
      </c>
      <c r="S755">
        <v>0</v>
      </c>
    </row>
    <row r="756" spans="1:19">
      <c r="A756">
        <v>11100501</v>
      </c>
      <c r="B756" s="12"/>
      <c r="C756" s="12" t="s">
        <v>4797</v>
      </c>
      <c r="D756" s="12" t="s">
        <v>5342</v>
      </c>
      <c r="E756" t="b">
        <v>0</v>
      </c>
      <c r="F756">
        <v>0</v>
      </c>
      <c r="G756">
        <v>6502</v>
      </c>
      <c r="H756">
        <v>44022</v>
      </c>
      <c r="I756" s="12" t="s">
        <v>5343</v>
      </c>
      <c r="J756">
        <v>1</v>
      </c>
      <c r="K756">
        <v>13940</v>
      </c>
      <c r="L756">
        <v>0</v>
      </c>
      <c r="M756">
        <v>0</v>
      </c>
      <c r="N756">
        <v>222000</v>
      </c>
      <c r="O756">
        <v>0</v>
      </c>
      <c r="P756">
        <v>6411300</v>
      </c>
      <c r="Q756">
        <v>762</v>
      </c>
      <c r="R756" t="b">
        <v>0</v>
      </c>
      <c r="S756">
        <v>0</v>
      </c>
    </row>
    <row r="757" spans="1:19">
      <c r="A757">
        <v>11100501</v>
      </c>
      <c r="B757" s="12"/>
      <c r="C757" s="12" t="s">
        <v>4797</v>
      </c>
      <c r="D757" s="12" t="s">
        <v>5342</v>
      </c>
      <c r="E757" t="b">
        <v>0</v>
      </c>
      <c r="F757">
        <v>0</v>
      </c>
      <c r="G757">
        <v>6502</v>
      </c>
      <c r="H757">
        <v>44054</v>
      </c>
      <c r="I757" s="12" t="s">
        <v>5343</v>
      </c>
      <c r="J757">
        <v>1</v>
      </c>
      <c r="K757">
        <v>14015</v>
      </c>
      <c r="L757">
        <v>0</v>
      </c>
      <c r="M757">
        <v>0</v>
      </c>
      <c r="N757">
        <v>222000</v>
      </c>
      <c r="O757">
        <v>0</v>
      </c>
      <c r="P757">
        <v>6633300</v>
      </c>
      <c r="Q757">
        <v>763</v>
      </c>
      <c r="R757" t="b">
        <v>0</v>
      </c>
      <c r="S757">
        <v>0</v>
      </c>
    </row>
    <row r="758" spans="1:19">
      <c r="A758">
        <v>11100501</v>
      </c>
      <c r="B758" s="12"/>
      <c r="C758" s="12" t="s">
        <v>4797</v>
      </c>
      <c r="D758" s="12" t="s">
        <v>5342</v>
      </c>
      <c r="E758" t="b">
        <v>0</v>
      </c>
      <c r="F758">
        <v>0</v>
      </c>
      <c r="G758">
        <v>6502</v>
      </c>
      <c r="H758">
        <v>44085</v>
      </c>
      <c r="I758" s="12" t="s">
        <v>5348</v>
      </c>
      <c r="J758">
        <v>1</v>
      </c>
      <c r="K758">
        <v>14075</v>
      </c>
      <c r="L758">
        <v>0</v>
      </c>
      <c r="M758">
        <v>0</v>
      </c>
      <c r="N758">
        <v>222000</v>
      </c>
      <c r="O758">
        <v>0</v>
      </c>
      <c r="P758">
        <v>6855300</v>
      </c>
      <c r="Q758">
        <v>764</v>
      </c>
      <c r="R758" t="b">
        <v>0</v>
      </c>
      <c r="S758">
        <v>0</v>
      </c>
    </row>
    <row r="759" spans="1:19">
      <c r="A759">
        <v>11100501</v>
      </c>
      <c r="B759" s="12"/>
      <c r="C759" s="12" t="s">
        <v>4797</v>
      </c>
      <c r="D759" s="12" t="s">
        <v>5342</v>
      </c>
      <c r="E759" t="b">
        <v>0</v>
      </c>
      <c r="F759">
        <v>0</v>
      </c>
      <c r="G759">
        <v>6502</v>
      </c>
      <c r="H759">
        <v>44117</v>
      </c>
      <c r="I759" s="12" t="s">
        <v>5349</v>
      </c>
      <c r="J759">
        <v>1</v>
      </c>
      <c r="K759">
        <v>14158</v>
      </c>
      <c r="L759">
        <v>0</v>
      </c>
      <c r="M759">
        <v>0</v>
      </c>
      <c r="N759">
        <v>222000</v>
      </c>
      <c r="O759">
        <v>0</v>
      </c>
      <c r="P759">
        <v>7077300</v>
      </c>
      <c r="Q759">
        <v>765</v>
      </c>
      <c r="R759" t="b">
        <v>0</v>
      </c>
      <c r="S759">
        <v>0</v>
      </c>
    </row>
    <row r="760" spans="1:19">
      <c r="A760">
        <v>11100501</v>
      </c>
      <c r="B760" s="12"/>
      <c r="C760" s="12" t="s">
        <v>4797</v>
      </c>
      <c r="D760" s="12" t="s">
        <v>5342</v>
      </c>
      <c r="E760" t="b">
        <v>0</v>
      </c>
      <c r="F760">
        <v>0</v>
      </c>
      <c r="G760">
        <v>6502</v>
      </c>
      <c r="H760">
        <v>44144</v>
      </c>
      <c r="I760" s="12" t="s">
        <v>5350</v>
      </c>
      <c r="J760">
        <v>1</v>
      </c>
      <c r="K760">
        <v>14238</v>
      </c>
      <c r="L760">
        <v>0</v>
      </c>
      <c r="M760">
        <v>0</v>
      </c>
      <c r="N760">
        <v>222000</v>
      </c>
      <c r="O760">
        <v>0</v>
      </c>
      <c r="P760">
        <v>7299300</v>
      </c>
      <c r="Q760">
        <v>766</v>
      </c>
      <c r="R760" t="b">
        <v>0</v>
      </c>
      <c r="S760">
        <v>0</v>
      </c>
    </row>
    <row r="761" spans="1:19">
      <c r="A761">
        <v>11100501</v>
      </c>
      <c r="B761" s="12"/>
      <c r="C761" s="12" t="s">
        <v>4797</v>
      </c>
      <c r="D761" s="12" t="s">
        <v>5342</v>
      </c>
      <c r="E761" t="b">
        <v>0</v>
      </c>
      <c r="F761">
        <v>0</v>
      </c>
      <c r="G761">
        <v>6502</v>
      </c>
      <c r="H761">
        <v>44172</v>
      </c>
      <c r="I761" s="12" t="s">
        <v>5351</v>
      </c>
      <c r="J761">
        <v>1</v>
      </c>
      <c r="K761">
        <v>14311</v>
      </c>
      <c r="L761">
        <v>0</v>
      </c>
      <c r="M761">
        <v>0</v>
      </c>
      <c r="N761">
        <v>222000</v>
      </c>
      <c r="O761">
        <v>0</v>
      </c>
      <c r="P761">
        <v>7521300</v>
      </c>
      <c r="Q761">
        <v>767</v>
      </c>
      <c r="R761" t="b">
        <v>0</v>
      </c>
      <c r="S761">
        <v>0</v>
      </c>
    </row>
    <row r="762" spans="1:19">
      <c r="A762">
        <v>11100501</v>
      </c>
      <c r="B762" s="12" t="s">
        <v>645</v>
      </c>
      <c r="C762" s="12" t="s">
        <v>4797</v>
      </c>
      <c r="D762" s="12" t="s">
        <v>645</v>
      </c>
      <c r="E762" t="b">
        <v>0</v>
      </c>
      <c r="F762">
        <v>0</v>
      </c>
      <c r="G762">
        <v>6502</v>
      </c>
      <c r="H762" t="s">
        <v>21</v>
      </c>
      <c r="I762" s="12"/>
      <c r="K762">
        <v>0</v>
      </c>
      <c r="L762">
        <v>0</v>
      </c>
      <c r="M762">
        <v>0</v>
      </c>
      <c r="N762">
        <v>2664000</v>
      </c>
      <c r="O762">
        <v>0</v>
      </c>
      <c r="P762">
        <v>7521300</v>
      </c>
      <c r="Q762">
        <v>768</v>
      </c>
      <c r="R762" t="b">
        <v>0</v>
      </c>
      <c r="S762">
        <v>0</v>
      </c>
    </row>
    <row r="763" spans="1:19">
      <c r="A763">
        <v>11100501</v>
      </c>
      <c r="B763" s="12" t="s">
        <v>5352</v>
      </c>
      <c r="C763" s="12" t="s">
        <v>4797</v>
      </c>
      <c r="D763" s="12" t="s">
        <v>5352</v>
      </c>
      <c r="E763" t="b">
        <v>0</v>
      </c>
      <c r="F763">
        <v>4471800</v>
      </c>
      <c r="G763">
        <v>7101</v>
      </c>
      <c r="H763" t="s">
        <v>21</v>
      </c>
      <c r="I763" s="12"/>
      <c r="K763">
        <v>0</v>
      </c>
      <c r="L763">
        <v>2210000</v>
      </c>
      <c r="M763">
        <v>0</v>
      </c>
      <c r="N763">
        <v>0</v>
      </c>
      <c r="O763">
        <v>0</v>
      </c>
      <c r="P763">
        <v>4471800</v>
      </c>
      <c r="Q763">
        <v>769</v>
      </c>
      <c r="R763" t="b">
        <v>0</v>
      </c>
      <c r="S763">
        <v>0</v>
      </c>
    </row>
    <row r="764" spans="1:19">
      <c r="A764">
        <v>11100501</v>
      </c>
      <c r="B764" s="12"/>
      <c r="C764" s="12" t="s">
        <v>4797</v>
      </c>
      <c r="D764" s="12" t="s">
        <v>5352</v>
      </c>
      <c r="E764" t="b">
        <v>0</v>
      </c>
      <c r="F764">
        <v>0</v>
      </c>
      <c r="G764">
        <v>7101</v>
      </c>
      <c r="H764">
        <v>43844</v>
      </c>
      <c r="I764" s="12" t="s">
        <v>5353</v>
      </c>
      <c r="J764">
        <v>1</v>
      </c>
      <c r="K764">
        <v>13514</v>
      </c>
      <c r="L764">
        <v>0</v>
      </c>
      <c r="M764">
        <v>0</v>
      </c>
      <c r="N764">
        <v>200000</v>
      </c>
      <c r="O764">
        <v>0</v>
      </c>
      <c r="P764">
        <v>4671800</v>
      </c>
      <c r="Q764">
        <v>770</v>
      </c>
      <c r="R764" t="b">
        <v>0</v>
      </c>
      <c r="S764">
        <v>0</v>
      </c>
    </row>
    <row r="765" spans="1:19">
      <c r="A765">
        <v>11100501</v>
      </c>
      <c r="B765" s="12"/>
      <c r="C765" s="12" t="s">
        <v>4797</v>
      </c>
      <c r="D765" s="12" t="s">
        <v>5352</v>
      </c>
      <c r="E765" t="b">
        <v>0</v>
      </c>
      <c r="F765">
        <v>0</v>
      </c>
      <c r="G765">
        <v>7101</v>
      </c>
      <c r="H765">
        <v>43872</v>
      </c>
      <c r="I765" s="12" t="s">
        <v>5353</v>
      </c>
      <c r="J765">
        <v>1</v>
      </c>
      <c r="K765">
        <v>13573</v>
      </c>
      <c r="L765">
        <v>0</v>
      </c>
      <c r="M765">
        <v>0</v>
      </c>
      <c r="N765">
        <v>200000</v>
      </c>
      <c r="O765">
        <v>0</v>
      </c>
      <c r="P765">
        <v>4871800</v>
      </c>
      <c r="Q765">
        <v>771</v>
      </c>
      <c r="R765" t="b">
        <v>0</v>
      </c>
      <c r="S765">
        <v>0</v>
      </c>
    </row>
    <row r="766" spans="1:19">
      <c r="A766">
        <v>11100501</v>
      </c>
      <c r="B766" s="12"/>
      <c r="C766" s="12" t="s">
        <v>4797</v>
      </c>
      <c r="D766" s="12" t="s">
        <v>5352</v>
      </c>
      <c r="E766" t="b">
        <v>0</v>
      </c>
      <c r="F766">
        <v>0</v>
      </c>
      <c r="G766">
        <v>7101</v>
      </c>
      <c r="H766">
        <v>43901</v>
      </c>
      <c r="I766" s="12" t="s">
        <v>5354</v>
      </c>
      <c r="J766">
        <v>1</v>
      </c>
      <c r="K766">
        <v>13651</v>
      </c>
      <c r="L766">
        <v>0</v>
      </c>
      <c r="M766">
        <v>0</v>
      </c>
      <c r="N766">
        <v>200000</v>
      </c>
      <c r="O766">
        <v>0</v>
      </c>
      <c r="P766">
        <v>5071800</v>
      </c>
      <c r="Q766">
        <v>772</v>
      </c>
      <c r="R766" t="b">
        <v>0</v>
      </c>
      <c r="S766">
        <v>0</v>
      </c>
    </row>
    <row r="767" spans="1:19">
      <c r="A767">
        <v>11100501</v>
      </c>
      <c r="B767" s="12"/>
      <c r="C767" s="12" t="s">
        <v>4797</v>
      </c>
      <c r="D767" s="12" t="s">
        <v>5352</v>
      </c>
      <c r="E767" t="b">
        <v>0</v>
      </c>
      <c r="F767">
        <v>0</v>
      </c>
      <c r="G767">
        <v>7101</v>
      </c>
      <c r="H767">
        <v>43934</v>
      </c>
      <c r="I767" s="12" t="s">
        <v>5355</v>
      </c>
      <c r="J767">
        <v>1</v>
      </c>
      <c r="K767">
        <v>13705</v>
      </c>
      <c r="L767">
        <v>0</v>
      </c>
      <c r="M767">
        <v>0</v>
      </c>
      <c r="N767">
        <v>200000</v>
      </c>
      <c r="O767">
        <v>0</v>
      </c>
      <c r="P767">
        <v>5271800</v>
      </c>
      <c r="Q767">
        <v>773</v>
      </c>
      <c r="R767" t="b">
        <v>0</v>
      </c>
      <c r="S767">
        <v>0</v>
      </c>
    </row>
    <row r="768" spans="1:19">
      <c r="A768">
        <v>11100501</v>
      </c>
      <c r="B768" s="12"/>
      <c r="C768" s="12" t="s">
        <v>4797</v>
      </c>
      <c r="D768" s="12" t="s">
        <v>5352</v>
      </c>
      <c r="E768" t="b">
        <v>0</v>
      </c>
      <c r="F768">
        <v>0</v>
      </c>
      <c r="G768">
        <v>7101</v>
      </c>
      <c r="H768">
        <v>44025</v>
      </c>
      <c r="I768" s="12" t="s">
        <v>5353</v>
      </c>
      <c r="J768">
        <v>1</v>
      </c>
      <c r="K768">
        <v>13954</v>
      </c>
      <c r="L768">
        <v>0</v>
      </c>
      <c r="M768">
        <v>0</v>
      </c>
      <c r="N768">
        <v>200000</v>
      </c>
      <c r="O768">
        <v>0</v>
      </c>
      <c r="P768">
        <v>5471800</v>
      </c>
      <c r="Q768">
        <v>774</v>
      </c>
      <c r="R768" t="b">
        <v>0</v>
      </c>
      <c r="S768">
        <v>0</v>
      </c>
    </row>
    <row r="769" spans="1:19">
      <c r="A769">
        <v>11100501</v>
      </c>
      <c r="B769" s="12"/>
      <c r="C769" s="12" t="s">
        <v>4797</v>
      </c>
      <c r="D769" s="12" t="s">
        <v>5352</v>
      </c>
      <c r="E769" t="b">
        <v>0</v>
      </c>
      <c r="F769">
        <v>0</v>
      </c>
      <c r="G769">
        <v>7101</v>
      </c>
      <c r="H769">
        <v>44043</v>
      </c>
      <c r="I769" s="12" t="s">
        <v>5353</v>
      </c>
      <c r="J769">
        <v>1</v>
      </c>
      <c r="K769">
        <v>13953</v>
      </c>
      <c r="L769">
        <v>0</v>
      </c>
      <c r="M769">
        <v>0</v>
      </c>
      <c r="N769">
        <v>210000</v>
      </c>
      <c r="O769">
        <v>0</v>
      </c>
      <c r="P769">
        <v>5681800</v>
      </c>
      <c r="Q769">
        <v>775</v>
      </c>
      <c r="R769" t="b">
        <v>0</v>
      </c>
      <c r="S769">
        <v>0</v>
      </c>
    </row>
    <row r="770" spans="1:19">
      <c r="A770">
        <v>11100501</v>
      </c>
      <c r="B770" s="12"/>
      <c r="C770" s="12" t="s">
        <v>4797</v>
      </c>
      <c r="D770" s="12" t="s">
        <v>5352</v>
      </c>
      <c r="E770" t="b">
        <v>0</v>
      </c>
      <c r="F770">
        <v>0</v>
      </c>
      <c r="G770">
        <v>7101</v>
      </c>
      <c r="H770">
        <v>44054</v>
      </c>
      <c r="I770" s="12" t="s">
        <v>5353</v>
      </c>
      <c r="J770">
        <v>1</v>
      </c>
      <c r="K770">
        <v>14008</v>
      </c>
      <c r="L770">
        <v>0</v>
      </c>
      <c r="M770">
        <v>0</v>
      </c>
      <c r="N770">
        <v>210000</v>
      </c>
      <c r="O770">
        <v>0</v>
      </c>
      <c r="P770">
        <v>5891800</v>
      </c>
      <c r="Q770">
        <v>776</v>
      </c>
      <c r="R770" t="b">
        <v>0</v>
      </c>
      <c r="S770">
        <v>0</v>
      </c>
    </row>
    <row r="771" spans="1:19">
      <c r="A771">
        <v>11100501</v>
      </c>
      <c r="B771" s="12"/>
      <c r="C771" s="12" t="s">
        <v>4797</v>
      </c>
      <c r="D771" s="12" t="s">
        <v>5352</v>
      </c>
      <c r="E771" t="b">
        <v>0</v>
      </c>
      <c r="F771">
        <v>0</v>
      </c>
      <c r="G771">
        <v>7101</v>
      </c>
      <c r="H771">
        <v>44080</v>
      </c>
      <c r="I771" s="12" t="s">
        <v>5356</v>
      </c>
      <c r="J771">
        <v>1</v>
      </c>
      <c r="K771">
        <v>14078</v>
      </c>
      <c r="L771">
        <v>0</v>
      </c>
      <c r="M771">
        <v>0</v>
      </c>
      <c r="N771">
        <v>190000</v>
      </c>
      <c r="O771">
        <v>0</v>
      </c>
      <c r="P771">
        <v>6081800</v>
      </c>
      <c r="Q771">
        <v>777</v>
      </c>
      <c r="R771" t="b">
        <v>0</v>
      </c>
      <c r="S771">
        <v>0</v>
      </c>
    </row>
    <row r="772" spans="1:19">
      <c r="A772">
        <v>11100501</v>
      </c>
      <c r="B772" s="12"/>
      <c r="C772" s="12" t="s">
        <v>4797</v>
      </c>
      <c r="D772" s="12" t="s">
        <v>5352</v>
      </c>
      <c r="E772" t="b">
        <v>0</v>
      </c>
      <c r="F772">
        <v>0</v>
      </c>
      <c r="G772">
        <v>7101</v>
      </c>
      <c r="H772">
        <v>44118</v>
      </c>
      <c r="I772" s="12" t="s">
        <v>5357</v>
      </c>
      <c r="J772">
        <v>1</v>
      </c>
      <c r="K772">
        <v>14152</v>
      </c>
      <c r="L772">
        <v>0</v>
      </c>
      <c r="M772">
        <v>0</v>
      </c>
      <c r="N772">
        <v>200000</v>
      </c>
      <c r="O772">
        <v>0</v>
      </c>
      <c r="P772">
        <v>6281800</v>
      </c>
      <c r="Q772">
        <v>778</v>
      </c>
      <c r="R772" t="b">
        <v>0</v>
      </c>
      <c r="S772">
        <v>0</v>
      </c>
    </row>
    <row r="773" spans="1:19">
      <c r="A773">
        <v>11100501</v>
      </c>
      <c r="B773" s="12"/>
      <c r="C773" s="12" t="s">
        <v>4797</v>
      </c>
      <c r="D773" s="12" t="s">
        <v>5352</v>
      </c>
      <c r="E773" t="b">
        <v>0</v>
      </c>
      <c r="F773">
        <v>0</v>
      </c>
      <c r="G773">
        <v>7101</v>
      </c>
      <c r="H773">
        <v>44146</v>
      </c>
      <c r="I773" s="12" t="s">
        <v>5358</v>
      </c>
      <c r="J773">
        <v>1</v>
      </c>
      <c r="K773">
        <v>14228</v>
      </c>
      <c r="L773">
        <v>0</v>
      </c>
      <c r="M773">
        <v>0</v>
      </c>
      <c r="N773">
        <v>200000</v>
      </c>
      <c r="O773">
        <v>0</v>
      </c>
      <c r="P773">
        <v>6481800</v>
      </c>
      <c r="Q773">
        <v>779</v>
      </c>
      <c r="R773" t="b">
        <v>0</v>
      </c>
      <c r="S773">
        <v>0</v>
      </c>
    </row>
    <row r="774" spans="1:19">
      <c r="A774">
        <v>11100501</v>
      </c>
      <c r="B774" s="12"/>
      <c r="C774" s="12" t="s">
        <v>4797</v>
      </c>
      <c r="D774" s="12" t="s">
        <v>5352</v>
      </c>
      <c r="E774" t="b">
        <v>0</v>
      </c>
      <c r="F774">
        <v>0</v>
      </c>
      <c r="G774">
        <v>7101</v>
      </c>
      <c r="H774">
        <v>44174</v>
      </c>
      <c r="I774" s="12" t="s">
        <v>5359</v>
      </c>
      <c r="J774">
        <v>1</v>
      </c>
      <c r="K774">
        <v>14294</v>
      </c>
      <c r="L774">
        <v>0</v>
      </c>
      <c r="M774">
        <v>0</v>
      </c>
      <c r="N774">
        <v>200000</v>
      </c>
      <c r="O774">
        <v>0</v>
      </c>
      <c r="P774">
        <v>6681800</v>
      </c>
      <c r="Q774">
        <v>780</v>
      </c>
      <c r="R774" t="b">
        <v>0</v>
      </c>
      <c r="S774">
        <v>0</v>
      </c>
    </row>
    <row r="775" spans="1:19">
      <c r="A775">
        <v>11100501</v>
      </c>
      <c r="B775" s="12" t="s">
        <v>654</v>
      </c>
      <c r="C775" s="12" t="s">
        <v>4797</v>
      </c>
      <c r="D775" s="12" t="s">
        <v>654</v>
      </c>
      <c r="E775" t="b">
        <v>0</v>
      </c>
      <c r="F775">
        <v>0</v>
      </c>
      <c r="G775">
        <v>7101</v>
      </c>
      <c r="H775" t="s">
        <v>21</v>
      </c>
      <c r="I775" s="12"/>
      <c r="K775">
        <v>0</v>
      </c>
      <c r="L775">
        <v>0</v>
      </c>
      <c r="M775">
        <v>0</v>
      </c>
      <c r="N775">
        <v>2210000</v>
      </c>
      <c r="O775">
        <v>0</v>
      </c>
      <c r="P775">
        <v>6681800</v>
      </c>
      <c r="Q775">
        <v>781</v>
      </c>
      <c r="R775" t="b">
        <v>0</v>
      </c>
      <c r="S775">
        <v>0</v>
      </c>
    </row>
    <row r="776" spans="1:19">
      <c r="A776">
        <v>11100501</v>
      </c>
      <c r="B776" s="12" t="s">
        <v>5360</v>
      </c>
      <c r="C776" s="12" t="s">
        <v>4797</v>
      </c>
      <c r="D776" s="12" t="s">
        <v>5360</v>
      </c>
      <c r="E776" t="b">
        <v>0</v>
      </c>
      <c r="F776">
        <v>5175932</v>
      </c>
      <c r="G776">
        <v>7102</v>
      </c>
      <c r="H776" t="s">
        <v>21</v>
      </c>
      <c r="I776" s="12"/>
      <c r="K776">
        <v>0</v>
      </c>
      <c r="L776">
        <v>2810000</v>
      </c>
      <c r="M776">
        <v>0</v>
      </c>
      <c r="N776">
        <v>0</v>
      </c>
      <c r="O776">
        <v>0</v>
      </c>
      <c r="P776">
        <v>5175932</v>
      </c>
      <c r="Q776">
        <v>782</v>
      </c>
      <c r="R776" t="b">
        <v>0</v>
      </c>
      <c r="S776">
        <v>0</v>
      </c>
    </row>
    <row r="777" spans="1:19">
      <c r="A777">
        <v>11100501</v>
      </c>
      <c r="B777" s="12"/>
      <c r="C777" s="12" t="s">
        <v>4797</v>
      </c>
      <c r="D777" s="12" t="s">
        <v>5360</v>
      </c>
      <c r="E777" t="b">
        <v>0</v>
      </c>
      <c r="F777">
        <v>0</v>
      </c>
      <c r="G777">
        <v>7102</v>
      </c>
      <c r="H777">
        <v>43850</v>
      </c>
      <c r="I777" s="12" t="s">
        <v>5361</v>
      </c>
      <c r="J777">
        <v>1</v>
      </c>
      <c r="K777">
        <v>13540</v>
      </c>
      <c r="L777">
        <v>0</v>
      </c>
      <c r="M777">
        <v>0</v>
      </c>
      <c r="N777">
        <v>220000</v>
      </c>
      <c r="O777">
        <v>0</v>
      </c>
      <c r="P777">
        <v>5395932</v>
      </c>
      <c r="Q777">
        <v>783</v>
      </c>
      <c r="R777" t="b">
        <v>0</v>
      </c>
      <c r="S777">
        <v>0</v>
      </c>
    </row>
    <row r="778" spans="1:19">
      <c r="A778">
        <v>11100501</v>
      </c>
      <c r="B778" s="12"/>
      <c r="C778" s="12" t="s">
        <v>4797</v>
      </c>
      <c r="D778" s="12" t="s">
        <v>5360</v>
      </c>
      <c r="E778" t="b">
        <v>0</v>
      </c>
      <c r="F778">
        <v>0</v>
      </c>
      <c r="G778">
        <v>7102</v>
      </c>
      <c r="H778">
        <v>43878</v>
      </c>
      <c r="I778" s="12" t="s">
        <v>5361</v>
      </c>
      <c r="J778">
        <v>1</v>
      </c>
      <c r="K778">
        <v>13611</v>
      </c>
      <c r="L778">
        <v>0</v>
      </c>
      <c r="M778">
        <v>0</v>
      </c>
      <c r="N778">
        <v>220000</v>
      </c>
      <c r="O778">
        <v>0</v>
      </c>
      <c r="P778">
        <v>5615932</v>
      </c>
      <c r="Q778">
        <v>784</v>
      </c>
      <c r="R778" t="b">
        <v>0</v>
      </c>
      <c r="S778">
        <v>0</v>
      </c>
    </row>
    <row r="779" spans="1:19">
      <c r="A779">
        <v>11100501</v>
      </c>
      <c r="B779" s="12"/>
      <c r="C779" s="12" t="s">
        <v>4797</v>
      </c>
      <c r="D779" s="12" t="s">
        <v>5360</v>
      </c>
      <c r="E779" t="b">
        <v>0</v>
      </c>
      <c r="F779">
        <v>0</v>
      </c>
      <c r="G779">
        <v>7102</v>
      </c>
      <c r="H779">
        <v>43893</v>
      </c>
      <c r="I779" s="12" t="s">
        <v>5362</v>
      </c>
      <c r="J779">
        <v>1</v>
      </c>
      <c r="K779">
        <v>13674</v>
      </c>
      <c r="L779">
        <v>0</v>
      </c>
      <c r="M779">
        <v>0</v>
      </c>
      <c r="N779">
        <v>200000</v>
      </c>
      <c r="O779">
        <v>0</v>
      </c>
      <c r="P779">
        <v>5815932</v>
      </c>
      <c r="Q779">
        <v>785</v>
      </c>
      <c r="R779" t="b">
        <v>0</v>
      </c>
      <c r="S779">
        <v>0</v>
      </c>
    </row>
    <row r="780" spans="1:19">
      <c r="A780">
        <v>11100501</v>
      </c>
      <c r="B780" s="12"/>
      <c r="C780" s="12" t="s">
        <v>4797</v>
      </c>
      <c r="D780" s="12" t="s">
        <v>5360</v>
      </c>
      <c r="E780" t="b">
        <v>0</v>
      </c>
      <c r="F780">
        <v>0</v>
      </c>
      <c r="G780">
        <v>7102</v>
      </c>
      <c r="H780">
        <v>43928</v>
      </c>
      <c r="I780" s="12" t="s">
        <v>5363</v>
      </c>
      <c r="J780">
        <v>1</v>
      </c>
      <c r="K780">
        <v>13728</v>
      </c>
      <c r="L780">
        <v>0</v>
      </c>
      <c r="M780">
        <v>0</v>
      </c>
      <c r="N780">
        <v>220000</v>
      </c>
      <c r="O780">
        <v>0</v>
      </c>
      <c r="P780">
        <v>6035932</v>
      </c>
      <c r="Q780">
        <v>786</v>
      </c>
      <c r="R780" t="b">
        <v>0</v>
      </c>
      <c r="S780">
        <v>0</v>
      </c>
    </row>
    <row r="781" spans="1:19">
      <c r="A781">
        <v>11100501</v>
      </c>
      <c r="B781" s="12"/>
      <c r="C781" s="12" t="s">
        <v>4797</v>
      </c>
      <c r="D781" s="12" t="s">
        <v>5360</v>
      </c>
      <c r="E781" t="b">
        <v>0</v>
      </c>
      <c r="F781">
        <v>0</v>
      </c>
      <c r="G781">
        <v>7102</v>
      </c>
      <c r="H781">
        <v>43957</v>
      </c>
      <c r="I781" s="12" t="s">
        <v>5364</v>
      </c>
      <c r="J781">
        <v>1</v>
      </c>
      <c r="K781">
        <v>13796</v>
      </c>
      <c r="L781">
        <v>0</v>
      </c>
      <c r="M781">
        <v>0</v>
      </c>
      <c r="N781">
        <v>200000</v>
      </c>
      <c r="O781">
        <v>0</v>
      </c>
      <c r="P781">
        <v>6235932</v>
      </c>
      <c r="Q781">
        <v>787</v>
      </c>
      <c r="R781" t="b">
        <v>0</v>
      </c>
      <c r="S781">
        <v>0</v>
      </c>
    </row>
    <row r="782" spans="1:19">
      <c r="A782">
        <v>11100501</v>
      </c>
      <c r="B782" s="12"/>
      <c r="C782" s="12" t="s">
        <v>4797</v>
      </c>
      <c r="D782" s="12" t="s">
        <v>5360</v>
      </c>
      <c r="E782" t="b">
        <v>0</v>
      </c>
      <c r="F782">
        <v>0</v>
      </c>
      <c r="G782">
        <v>7102</v>
      </c>
      <c r="H782">
        <v>43990</v>
      </c>
      <c r="I782" s="12" t="s">
        <v>5365</v>
      </c>
      <c r="J782">
        <v>1</v>
      </c>
      <c r="K782">
        <v>13858</v>
      </c>
      <c r="L782">
        <v>0</v>
      </c>
      <c r="M782">
        <v>0</v>
      </c>
      <c r="N782">
        <v>200000</v>
      </c>
      <c r="O782">
        <v>0</v>
      </c>
      <c r="P782">
        <v>6435932</v>
      </c>
      <c r="Q782">
        <v>788</v>
      </c>
      <c r="R782" t="b">
        <v>0</v>
      </c>
      <c r="S782">
        <v>0</v>
      </c>
    </row>
    <row r="783" spans="1:19">
      <c r="A783">
        <v>11100501</v>
      </c>
      <c r="B783" s="12"/>
      <c r="C783" s="12" t="s">
        <v>4797</v>
      </c>
      <c r="D783" s="12" t="s">
        <v>5360</v>
      </c>
      <c r="E783" t="b">
        <v>0</v>
      </c>
      <c r="F783">
        <v>0</v>
      </c>
      <c r="G783">
        <v>7102</v>
      </c>
      <c r="H783">
        <v>44018</v>
      </c>
      <c r="I783" s="12" t="s">
        <v>5361</v>
      </c>
      <c r="J783">
        <v>1</v>
      </c>
      <c r="K783">
        <v>13950</v>
      </c>
      <c r="L783">
        <v>0</v>
      </c>
      <c r="M783">
        <v>0</v>
      </c>
      <c r="N783">
        <v>200000</v>
      </c>
      <c r="O783">
        <v>0</v>
      </c>
      <c r="P783">
        <v>6635932</v>
      </c>
      <c r="Q783">
        <v>789</v>
      </c>
      <c r="R783" t="b">
        <v>0</v>
      </c>
      <c r="S783">
        <v>0</v>
      </c>
    </row>
    <row r="784" spans="1:19">
      <c r="A784">
        <v>11100501</v>
      </c>
      <c r="B784" s="12"/>
      <c r="C784" s="12" t="s">
        <v>4797</v>
      </c>
      <c r="D784" s="12" t="s">
        <v>5360</v>
      </c>
      <c r="E784" t="b">
        <v>0</v>
      </c>
      <c r="F784">
        <v>0</v>
      </c>
      <c r="G784">
        <v>7102</v>
      </c>
      <c r="H784">
        <v>44054</v>
      </c>
      <c r="I784" s="12" t="s">
        <v>5361</v>
      </c>
      <c r="J784">
        <v>1</v>
      </c>
      <c r="K784">
        <v>14006</v>
      </c>
      <c r="L784">
        <v>0</v>
      </c>
      <c r="M784">
        <v>0</v>
      </c>
      <c r="N784">
        <v>300000</v>
      </c>
      <c r="O784">
        <v>0</v>
      </c>
      <c r="P784">
        <v>6935932</v>
      </c>
      <c r="Q784">
        <v>790</v>
      </c>
      <c r="R784" t="b">
        <v>0</v>
      </c>
      <c r="S784">
        <v>0</v>
      </c>
    </row>
    <row r="785" spans="1:19">
      <c r="A785">
        <v>11100501</v>
      </c>
      <c r="B785" s="12"/>
      <c r="C785" s="12" t="s">
        <v>4797</v>
      </c>
      <c r="D785" s="12" t="s">
        <v>5360</v>
      </c>
      <c r="E785" t="b">
        <v>0</v>
      </c>
      <c r="F785">
        <v>0</v>
      </c>
      <c r="G785">
        <v>7102</v>
      </c>
      <c r="H785">
        <v>44095</v>
      </c>
      <c r="I785" s="12" t="s">
        <v>5366</v>
      </c>
      <c r="J785">
        <v>1</v>
      </c>
      <c r="K785">
        <v>14097</v>
      </c>
      <c r="L785">
        <v>0</v>
      </c>
      <c r="M785">
        <v>0</v>
      </c>
      <c r="N785">
        <v>300000</v>
      </c>
      <c r="O785">
        <v>0</v>
      </c>
      <c r="P785">
        <v>7235932</v>
      </c>
      <c r="Q785">
        <v>791</v>
      </c>
      <c r="R785" t="b">
        <v>0</v>
      </c>
      <c r="S785">
        <v>0</v>
      </c>
    </row>
    <row r="786" spans="1:19">
      <c r="A786">
        <v>11100501</v>
      </c>
      <c r="B786" s="12"/>
      <c r="C786" s="12" t="s">
        <v>4797</v>
      </c>
      <c r="D786" s="12" t="s">
        <v>5360</v>
      </c>
      <c r="E786" t="b">
        <v>0</v>
      </c>
      <c r="F786">
        <v>0</v>
      </c>
      <c r="G786">
        <v>7102</v>
      </c>
      <c r="H786">
        <v>44111</v>
      </c>
      <c r="I786" s="12" t="s">
        <v>5367</v>
      </c>
      <c r="J786">
        <v>1</v>
      </c>
      <c r="K786">
        <v>14164</v>
      </c>
      <c r="L786">
        <v>0</v>
      </c>
      <c r="M786">
        <v>0</v>
      </c>
      <c r="N786">
        <v>250000</v>
      </c>
      <c r="O786">
        <v>0</v>
      </c>
      <c r="P786">
        <v>7485932</v>
      </c>
      <c r="Q786">
        <v>792</v>
      </c>
      <c r="R786" t="b">
        <v>0</v>
      </c>
      <c r="S786">
        <v>0</v>
      </c>
    </row>
    <row r="787" spans="1:19">
      <c r="A787">
        <v>11100501</v>
      </c>
      <c r="B787" s="12"/>
      <c r="C787" s="12" t="s">
        <v>4797</v>
      </c>
      <c r="D787" s="12" t="s">
        <v>5360</v>
      </c>
      <c r="E787" t="b">
        <v>0</v>
      </c>
      <c r="F787">
        <v>0</v>
      </c>
      <c r="G787">
        <v>7102</v>
      </c>
      <c r="H787">
        <v>44142</v>
      </c>
      <c r="I787" s="12" t="s">
        <v>5368</v>
      </c>
      <c r="J787">
        <v>1</v>
      </c>
      <c r="K787">
        <v>14223</v>
      </c>
      <c r="L787">
        <v>0</v>
      </c>
      <c r="M787">
        <v>0</v>
      </c>
      <c r="N787">
        <v>250000</v>
      </c>
      <c r="O787">
        <v>0</v>
      </c>
      <c r="P787">
        <v>7735932</v>
      </c>
      <c r="Q787">
        <v>793</v>
      </c>
      <c r="R787" t="b">
        <v>0</v>
      </c>
      <c r="S787">
        <v>0</v>
      </c>
    </row>
    <row r="788" spans="1:19">
      <c r="A788">
        <v>11100501</v>
      </c>
      <c r="B788" s="12"/>
      <c r="C788" s="12" t="s">
        <v>4797</v>
      </c>
      <c r="D788" s="12" t="s">
        <v>5360</v>
      </c>
      <c r="E788" t="b">
        <v>0</v>
      </c>
      <c r="F788">
        <v>0</v>
      </c>
      <c r="G788">
        <v>7102</v>
      </c>
      <c r="H788">
        <v>44174</v>
      </c>
      <c r="I788" s="12" t="s">
        <v>5369</v>
      </c>
      <c r="J788">
        <v>1</v>
      </c>
      <c r="K788">
        <v>14295</v>
      </c>
      <c r="L788">
        <v>0</v>
      </c>
      <c r="M788">
        <v>0</v>
      </c>
      <c r="N788">
        <v>250000</v>
      </c>
      <c r="O788">
        <v>0</v>
      </c>
      <c r="P788">
        <v>7985932</v>
      </c>
      <c r="Q788">
        <v>794</v>
      </c>
      <c r="R788" t="b">
        <v>0</v>
      </c>
      <c r="S788">
        <v>0</v>
      </c>
    </row>
    <row r="789" spans="1:19">
      <c r="A789">
        <v>11100501</v>
      </c>
      <c r="B789" s="12" t="s">
        <v>665</v>
      </c>
      <c r="C789" s="12" t="s">
        <v>4797</v>
      </c>
      <c r="D789" s="12" t="s">
        <v>665</v>
      </c>
      <c r="E789" t="b">
        <v>0</v>
      </c>
      <c r="F789">
        <v>0</v>
      </c>
      <c r="G789">
        <v>7102</v>
      </c>
      <c r="H789" t="s">
        <v>21</v>
      </c>
      <c r="I789" s="12"/>
      <c r="K789">
        <v>0</v>
      </c>
      <c r="L789">
        <v>0</v>
      </c>
      <c r="M789">
        <v>0</v>
      </c>
      <c r="N789">
        <v>2810000</v>
      </c>
      <c r="O789">
        <v>0</v>
      </c>
      <c r="P789">
        <v>7985932</v>
      </c>
      <c r="Q789">
        <v>795</v>
      </c>
      <c r="R789" t="b">
        <v>0</v>
      </c>
      <c r="S789">
        <v>0</v>
      </c>
    </row>
    <row r="790" spans="1:19">
      <c r="A790">
        <v>11100501</v>
      </c>
      <c r="B790" s="12" t="s">
        <v>5370</v>
      </c>
      <c r="C790" s="12" t="s">
        <v>4797</v>
      </c>
      <c r="D790" s="12" t="s">
        <v>5370</v>
      </c>
      <c r="E790" t="b">
        <v>0</v>
      </c>
      <c r="F790">
        <v>4445000</v>
      </c>
      <c r="G790">
        <v>7201</v>
      </c>
      <c r="H790" t="s">
        <v>21</v>
      </c>
      <c r="I790" s="12"/>
      <c r="K790">
        <v>0</v>
      </c>
      <c r="L790">
        <v>2425000</v>
      </c>
      <c r="M790">
        <v>0</v>
      </c>
      <c r="N790">
        <v>0</v>
      </c>
      <c r="O790">
        <v>0</v>
      </c>
      <c r="P790">
        <v>4445000</v>
      </c>
      <c r="Q790">
        <v>796</v>
      </c>
      <c r="R790" t="b">
        <v>0</v>
      </c>
      <c r="S790">
        <v>0</v>
      </c>
    </row>
    <row r="791" spans="1:19">
      <c r="A791">
        <v>11100501</v>
      </c>
      <c r="B791" s="12"/>
      <c r="C791" s="12" t="s">
        <v>4797</v>
      </c>
      <c r="D791" s="12" t="s">
        <v>5370</v>
      </c>
      <c r="E791" t="b">
        <v>0</v>
      </c>
      <c r="F791">
        <v>0</v>
      </c>
      <c r="G791">
        <v>7201</v>
      </c>
      <c r="H791">
        <v>43839</v>
      </c>
      <c r="I791" s="12" t="s">
        <v>5371</v>
      </c>
      <c r="J791">
        <v>1</v>
      </c>
      <c r="K791">
        <v>13484</v>
      </c>
      <c r="L791">
        <v>0</v>
      </c>
      <c r="M791">
        <v>0</v>
      </c>
      <c r="N791">
        <v>225000</v>
      </c>
      <c r="O791">
        <v>0</v>
      </c>
      <c r="P791">
        <v>4670000</v>
      </c>
      <c r="Q791">
        <v>797</v>
      </c>
      <c r="R791" t="b">
        <v>0</v>
      </c>
      <c r="S791">
        <v>0</v>
      </c>
    </row>
    <row r="792" spans="1:19">
      <c r="A792">
        <v>11100501</v>
      </c>
      <c r="B792" s="12"/>
      <c r="C792" s="12" t="s">
        <v>4797</v>
      </c>
      <c r="D792" s="12" t="s">
        <v>5370</v>
      </c>
      <c r="E792" t="b">
        <v>0</v>
      </c>
      <c r="F792">
        <v>0</v>
      </c>
      <c r="G792">
        <v>7201</v>
      </c>
      <c r="H792">
        <v>43867</v>
      </c>
      <c r="I792" s="12" t="s">
        <v>5371</v>
      </c>
      <c r="J792">
        <v>1</v>
      </c>
      <c r="K792">
        <v>13551</v>
      </c>
      <c r="L792">
        <v>0</v>
      </c>
      <c r="M792">
        <v>0</v>
      </c>
      <c r="N792">
        <v>225000</v>
      </c>
      <c r="O792">
        <v>0</v>
      </c>
      <c r="P792">
        <v>4895000</v>
      </c>
      <c r="Q792">
        <v>798</v>
      </c>
      <c r="R792" t="b">
        <v>0</v>
      </c>
      <c r="S792">
        <v>0</v>
      </c>
    </row>
    <row r="793" spans="1:19">
      <c r="A793">
        <v>11100501</v>
      </c>
      <c r="B793" s="12"/>
      <c r="C793" s="12" t="s">
        <v>4797</v>
      </c>
      <c r="D793" s="12" t="s">
        <v>5370</v>
      </c>
      <c r="E793" t="b">
        <v>0</v>
      </c>
      <c r="F793">
        <v>0</v>
      </c>
      <c r="G793">
        <v>7201</v>
      </c>
      <c r="H793">
        <v>43899</v>
      </c>
      <c r="I793" s="12" t="s">
        <v>5372</v>
      </c>
      <c r="J793">
        <v>1</v>
      </c>
      <c r="K793">
        <v>13630</v>
      </c>
      <c r="L793">
        <v>0</v>
      </c>
      <c r="M793">
        <v>0</v>
      </c>
      <c r="N793">
        <v>225000</v>
      </c>
      <c r="O793">
        <v>0</v>
      </c>
      <c r="P793">
        <v>5120000</v>
      </c>
      <c r="Q793">
        <v>799</v>
      </c>
      <c r="R793" t="b">
        <v>0</v>
      </c>
      <c r="S793">
        <v>0</v>
      </c>
    </row>
    <row r="794" spans="1:19">
      <c r="A794">
        <v>11100501</v>
      </c>
      <c r="B794" s="12"/>
      <c r="C794" s="12" t="s">
        <v>4797</v>
      </c>
      <c r="D794" s="12" t="s">
        <v>5370</v>
      </c>
      <c r="E794" t="b">
        <v>0</v>
      </c>
      <c r="F794">
        <v>0</v>
      </c>
      <c r="G794">
        <v>7201</v>
      </c>
      <c r="H794">
        <v>44081</v>
      </c>
      <c r="I794" s="12" t="s">
        <v>5373</v>
      </c>
      <c r="J794">
        <v>1</v>
      </c>
      <c r="K794">
        <v>14037</v>
      </c>
      <c r="L794">
        <v>0</v>
      </c>
      <c r="M794">
        <v>0</v>
      </c>
      <c r="N794">
        <v>1500000</v>
      </c>
      <c r="O794">
        <v>0</v>
      </c>
      <c r="P794">
        <v>6620000</v>
      </c>
      <c r="Q794">
        <v>800</v>
      </c>
      <c r="R794" t="b">
        <v>0</v>
      </c>
      <c r="S794">
        <v>0</v>
      </c>
    </row>
    <row r="795" spans="1:19">
      <c r="A795">
        <v>11100501</v>
      </c>
      <c r="B795" s="12"/>
      <c r="C795" s="12" t="s">
        <v>4797</v>
      </c>
      <c r="D795" s="12" t="s">
        <v>5370</v>
      </c>
      <c r="E795" t="b">
        <v>0</v>
      </c>
      <c r="F795">
        <v>0</v>
      </c>
      <c r="G795">
        <v>7201</v>
      </c>
      <c r="H795">
        <v>44120</v>
      </c>
      <c r="I795" s="12" t="s">
        <v>5374</v>
      </c>
      <c r="J795">
        <v>1</v>
      </c>
      <c r="K795">
        <v>14138</v>
      </c>
      <c r="L795">
        <v>0</v>
      </c>
      <c r="M795">
        <v>0</v>
      </c>
      <c r="N795">
        <v>250000</v>
      </c>
      <c r="O795">
        <v>0</v>
      </c>
      <c r="P795">
        <v>6870000</v>
      </c>
      <c r="Q795">
        <v>801</v>
      </c>
      <c r="R795" t="b">
        <v>0</v>
      </c>
      <c r="S795">
        <v>0</v>
      </c>
    </row>
    <row r="796" spans="1:19">
      <c r="A796">
        <v>11100501</v>
      </c>
      <c r="B796" s="12" t="s">
        <v>671</v>
      </c>
      <c r="C796" s="12" t="s">
        <v>4797</v>
      </c>
      <c r="D796" s="12" t="s">
        <v>671</v>
      </c>
      <c r="E796" t="b">
        <v>0</v>
      </c>
      <c r="F796">
        <v>0</v>
      </c>
      <c r="G796">
        <v>7201</v>
      </c>
      <c r="H796" t="s">
        <v>21</v>
      </c>
      <c r="I796" s="12"/>
      <c r="K796">
        <v>0</v>
      </c>
      <c r="L796">
        <v>0</v>
      </c>
      <c r="M796">
        <v>0</v>
      </c>
      <c r="N796">
        <v>2425000</v>
      </c>
      <c r="O796">
        <v>0</v>
      </c>
      <c r="P796">
        <v>6870000</v>
      </c>
      <c r="Q796">
        <v>802</v>
      </c>
      <c r="R796" t="b">
        <v>0</v>
      </c>
      <c r="S796">
        <v>0</v>
      </c>
    </row>
    <row r="797" spans="1:19">
      <c r="A797">
        <v>11100501</v>
      </c>
      <c r="B797" s="12" t="s">
        <v>5324</v>
      </c>
      <c r="C797" s="12" t="s">
        <v>4797</v>
      </c>
      <c r="D797" s="12" t="s">
        <v>5324</v>
      </c>
      <c r="E797" t="b">
        <v>0</v>
      </c>
      <c r="F797">
        <v>4486800</v>
      </c>
      <c r="G797">
        <v>7202</v>
      </c>
      <c r="H797" t="s">
        <v>21</v>
      </c>
      <c r="I797" s="12"/>
      <c r="K797">
        <v>0</v>
      </c>
      <c r="L797">
        <v>2100000</v>
      </c>
      <c r="M797">
        <v>0</v>
      </c>
      <c r="N797">
        <v>0</v>
      </c>
      <c r="O797">
        <v>0</v>
      </c>
      <c r="P797">
        <v>4486800</v>
      </c>
      <c r="Q797">
        <v>803</v>
      </c>
      <c r="R797" t="b">
        <v>0</v>
      </c>
      <c r="S797">
        <v>0</v>
      </c>
    </row>
    <row r="798" spans="1:19">
      <c r="A798">
        <v>11100501</v>
      </c>
      <c r="B798" s="12"/>
      <c r="C798" s="12" t="s">
        <v>4797</v>
      </c>
      <c r="D798" s="12" t="s">
        <v>5324</v>
      </c>
      <c r="E798" t="b">
        <v>0</v>
      </c>
      <c r="F798">
        <v>0</v>
      </c>
      <c r="G798">
        <v>7202</v>
      </c>
      <c r="H798">
        <v>43847</v>
      </c>
      <c r="I798" s="12" t="s">
        <v>5375</v>
      </c>
      <c r="J798">
        <v>1</v>
      </c>
      <c r="K798">
        <v>13524</v>
      </c>
      <c r="L798">
        <v>0</v>
      </c>
      <c r="M798">
        <v>0</v>
      </c>
      <c r="N798">
        <v>200000</v>
      </c>
      <c r="O798">
        <v>0</v>
      </c>
      <c r="P798">
        <v>4686800</v>
      </c>
      <c r="Q798">
        <v>804</v>
      </c>
      <c r="R798" t="b">
        <v>0</v>
      </c>
      <c r="S798">
        <v>0</v>
      </c>
    </row>
    <row r="799" spans="1:19">
      <c r="A799">
        <v>11100501</v>
      </c>
      <c r="B799" s="12"/>
      <c r="C799" s="12" t="s">
        <v>4797</v>
      </c>
      <c r="D799" s="12" t="s">
        <v>5324</v>
      </c>
      <c r="E799" t="b">
        <v>0</v>
      </c>
      <c r="F799">
        <v>0</v>
      </c>
      <c r="G799">
        <v>7202</v>
      </c>
      <c r="H799">
        <v>43874</v>
      </c>
      <c r="I799" s="12" t="s">
        <v>5375</v>
      </c>
      <c r="J799">
        <v>1</v>
      </c>
      <c r="K799">
        <v>13587</v>
      </c>
      <c r="L799">
        <v>0</v>
      </c>
      <c r="M799">
        <v>0</v>
      </c>
      <c r="N799">
        <v>200000</v>
      </c>
      <c r="O799">
        <v>0</v>
      </c>
      <c r="P799">
        <v>4886800</v>
      </c>
      <c r="Q799">
        <v>805</v>
      </c>
      <c r="R799" t="b">
        <v>0</v>
      </c>
      <c r="S799">
        <v>0</v>
      </c>
    </row>
    <row r="800" spans="1:19">
      <c r="A800">
        <v>11100501</v>
      </c>
      <c r="B800" s="12"/>
      <c r="C800" s="12" t="s">
        <v>4797</v>
      </c>
      <c r="D800" s="12" t="s">
        <v>5324</v>
      </c>
      <c r="E800" t="b">
        <v>0</v>
      </c>
      <c r="F800">
        <v>0</v>
      </c>
      <c r="G800">
        <v>7202</v>
      </c>
      <c r="H800">
        <v>43938</v>
      </c>
      <c r="I800" s="12" t="s">
        <v>5376</v>
      </c>
      <c r="J800">
        <v>1</v>
      </c>
      <c r="K800">
        <v>13713</v>
      </c>
      <c r="L800">
        <v>0</v>
      </c>
      <c r="M800">
        <v>0</v>
      </c>
      <c r="N800">
        <v>200000</v>
      </c>
      <c r="O800">
        <v>0</v>
      </c>
      <c r="P800">
        <v>5086800</v>
      </c>
      <c r="Q800">
        <v>806</v>
      </c>
      <c r="R800" t="b">
        <v>0</v>
      </c>
      <c r="S800">
        <v>0</v>
      </c>
    </row>
    <row r="801" spans="1:19">
      <c r="A801">
        <v>11100501</v>
      </c>
      <c r="B801" s="12"/>
      <c r="C801" s="12" t="s">
        <v>4797</v>
      </c>
      <c r="D801" s="12" t="s">
        <v>5324</v>
      </c>
      <c r="E801" t="b">
        <v>0</v>
      </c>
      <c r="F801">
        <v>0</v>
      </c>
      <c r="G801">
        <v>7202</v>
      </c>
      <c r="H801">
        <v>43992</v>
      </c>
      <c r="I801" s="12" t="s">
        <v>5377</v>
      </c>
      <c r="J801">
        <v>1</v>
      </c>
      <c r="K801">
        <v>13832</v>
      </c>
      <c r="L801">
        <v>0</v>
      </c>
      <c r="M801">
        <v>0</v>
      </c>
      <c r="N801">
        <v>350000</v>
      </c>
      <c r="O801">
        <v>0</v>
      </c>
      <c r="P801">
        <v>5436800</v>
      </c>
      <c r="Q801">
        <v>807</v>
      </c>
      <c r="R801" t="b">
        <v>0</v>
      </c>
      <c r="S801">
        <v>0</v>
      </c>
    </row>
    <row r="802" spans="1:19">
      <c r="A802">
        <v>11100501</v>
      </c>
      <c r="B802" s="12"/>
      <c r="C802" s="12" t="s">
        <v>4797</v>
      </c>
      <c r="D802" s="12" t="s">
        <v>5324</v>
      </c>
      <c r="E802" t="b">
        <v>0</v>
      </c>
      <c r="F802">
        <v>0</v>
      </c>
      <c r="G802">
        <v>7202</v>
      </c>
      <c r="H802">
        <v>44036</v>
      </c>
      <c r="I802" s="12" t="s">
        <v>5375</v>
      </c>
      <c r="J802">
        <v>1</v>
      </c>
      <c r="K802">
        <v>13921</v>
      </c>
      <c r="L802">
        <v>0</v>
      </c>
      <c r="M802">
        <v>0</v>
      </c>
      <c r="N802">
        <v>200000</v>
      </c>
      <c r="O802">
        <v>0</v>
      </c>
      <c r="P802">
        <v>5636800</v>
      </c>
      <c r="Q802">
        <v>808</v>
      </c>
      <c r="R802" t="b">
        <v>0</v>
      </c>
      <c r="S802">
        <v>0</v>
      </c>
    </row>
    <row r="803" spans="1:19">
      <c r="A803">
        <v>11100501</v>
      </c>
      <c r="B803" s="12"/>
      <c r="C803" s="12" t="s">
        <v>4797</v>
      </c>
      <c r="D803" s="12" t="s">
        <v>5324</v>
      </c>
      <c r="E803" t="b">
        <v>0</v>
      </c>
      <c r="F803">
        <v>0</v>
      </c>
      <c r="G803">
        <v>7202</v>
      </c>
      <c r="H803">
        <v>44063</v>
      </c>
      <c r="I803" s="12" t="s">
        <v>5375</v>
      </c>
      <c r="J803">
        <v>1</v>
      </c>
      <c r="K803">
        <v>13996</v>
      </c>
      <c r="L803">
        <v>0</v>
      </c>
      <c r="M803">
        <v>0</v>
      </c>
      <c r="N803">
        <v>200000</v>
      </c>
      <c r="O803">
        <v>0</v>
      </c>
      <c r="P803">
        <v>5836800</v>
      </c>
      <c r="Q803">
        <v>809</v>
      </c>
      <c r="R803" t="b">
        <v>0</v>
      </c>
      <c r="S803">
        <v>0</v>
      </c>
    </row>
    <row r="804" spans="1:19">
      <c r="A804">
        <v>11100501</v>
      </c>
      <c r="B804" s="12"/>
      <c r="C804" s="12" t="s">
        <v>4797</v>
      </c>
      <c r="D804" s="12" t="s">
        <v>5324</v>
      </c>
      <c r="E804" t="b">
        <v>0</v>
      </c>
      <c r="F804">
        <v>0</v>
      </c>
      <c r="G804">
        <v>7202</v>
      </c>
      <c r="H804">
        <v>44090</v>
      </c>
      <c r="I804" s="12" t="s">
        <v>5378</v>
      </c>
      <c r="J804">
        <v>1</v>
      </c>
      <c r="K804">
        <v>14092</v>
      </c>
      <c r="L804">
        <v>0</v>
      </c>
      <c r="M804">
        <v>0</v>
      </c>
      <c r="N804">
        <v>200000</v>
      </c>
      <c r="O804">
        <v>0</v>
      </c>
      <c r="P804">
        <v>6036800</v>
      </c>
      <c r="Q804">
        <v>810</v>
      </c>
      <c r="R804" t="b">
        <v>0</v>
      </c>
      <c r="S804">
        <v>0</v>
      </c>
    </row>
    <row r="805" spans="1:19">
      <c r="A805">
        <v>11100501</v>
      </c>
      <c r="B805" s="12"/>
      <c r="C805" s="12" t="s">
        <v>4797</v>
      </c>
      <c r="D805" s="12" t="s">
        <v>5324</v>
      </c>
      <c r="E805" t="b">
        <v>0</v>
      </c>
      <c r="F805">
        <v>0</v>
      </c>
      <c r="G805">
        <v>7202</v>
      </c>
      <c r="H805">
        <v>44127</v>
      </c>
      <c r="I805" s="12" t="s">
        <v>5379</v>
      </c>
      <c r="J805">
        <v>1</v>
      </c>
      <c r="K805">
        <v>14144</v>
      </c>
      <c r="L805">
        <v>0</v>
      </c>
      <c r="M805">
        <v>0</v>
      </c>
      <c r="N805">
        <v>150000</v>
      </c>
      <c r="O805">
        <v>0</v>
      </c>
      <c r="P805">
        <v>6186800</v>
      </c>
      <c r="Q805">
        <v>811</v>
      </c>
      <c r="R805" t="b">
        <v>0</v>
      </c>
      <c r="S805">
        <v>0</v>
      </c>
    </row>
    <row r="806" spans="1:19">
      <c r="A806">
        <v>11100501</v>
      </c>
      <c r="B806" s="12"/>
      <c r="C806" s="12" t="s">
        <v>4797</v>
      </c>
      <c r="D806" s="12" t="s">
        <v>5324</v>
      </c>
      <c r="E806" t="b">
        <v>0</v>
      </c>
      <c r="F806">
        <v>0</v>
      </c>
      <c r="G806">
        <v>7202</v>
      </c>
      <c r="H806">
        <v>44150</v>
      </c>
      <c r="I806" s="12" t="s">
        <v>5380</v>
      </c>
      <c r="J806">
        <v>1</v>
      </c>
      <c r="K806">
        <v>14219</v>
      </c>
      <c r="L806">
        <v>0</v>
      </c>
      <c r="M806">
        <v>0</v>
      </c>
      <c r="N806">
        <v>200000</v>
      </c>
      <c r="O806">
        <v>0</v>
      </c>
      <c r="P806">
        <v>6386800</v>
      </c>
      <c r="Q806">
        <v>812</v>
      </c>
      <c r="R806" t="b">
        <v>0</v>
      </c>
      <c r="S806">
        <v>0</v>
      </c>
    </row>
    <row r="807" spans="1:19">
      <c r="A807">
        <v>11100501</v>
      </c>
      <c r="B807" s="12"/>
      <c r="C807" s="12" t="s">
        <v>4797</v>
      </c>
      <c r="D807" s="12" t="s">
        <v>5324</v>
      </c>
      <c r="E807" t="b">
        <v>0</v>
      </c>
      <c r="F807">
        <v>0</v>
      </c>
      <c r="G807">
        <v>7202</v>
      </c>
      <c r="H807">
        <v>44180</v>
      </c>
      <c r="I807" s="12" t="s">
        <v>5381</v>
      </c>
      <c r="J807">
        <v>1</v>
      </c>
      <c r="K807">
        <v>14287</v>
      </c>
      <c r="L807">
        <v>0</v>
      </c>
      <c r="M807">
        <v>0</v>
      </c>
      <c r="N807">
        <v>200000</v>
      </c>
      <c r="O807">
        <v>0</v>
      </c>
      <c r="P807">
        <v>6586800</v>
      </c>
      <c r="Q807">
        <v>813</v>
      </c>
      <c r="R807" t="b">
        <v>0</v>
      </c>
      <c r="S807">
        <v>0</v>
      </c>
    </row>
    <row r="808" spans="1:19">
      <c r="A808">
        <v>11100501</v>
      </c>
      <c r="B808" s="12" t="s">
        <v>679</v>
      </c>
      <c r="C808" s="12" t="s">
        <v>4797</v>
      </c>
      <c r="D808" s="12" t="s">
        <v>679</v>
      </c>
      <c r="E808" t="b">
        <v>0</v>
      </c>
      <c r="F808">
        <v>0</v>
      </c>
      <c r="G808">
        <v>7202</v>
      </c>
      <c r="H808" t="s">
        <v>21</v>
      </c>
      <c r="I808" s="12"/>
      <c r="K808">
        <v>0</v>
      </c>
      <c r="L808">
        <v>0</v>
      </c>
      <c r="M808">
        <v>0</v>
      </c>
      <c r="N808">
        <v>2100000</v>
      </c>
      <c r="O808">
        <v>0</v>
      </c>
      <c r="P808">
        <v>6586800</v>
      </c>
      <c r="Q808">
        <v>814</v>
      </c>
      <c r="R808" t="b">
        <v>0</v>
      </c>
      <c r="S808">
        <v>0</v>
      </c>
    </row>
    <row r="809" spans="1:19">
      <c r="A809">
        <v>11100501</v>
      </c>
      <c r="B809" s="12" t="s">
        <v>5382</v>
      </c>
      <c r="C809" s="12" t="s">
        <v>4797</v>
      </c>
      <c r="D809" s="12" t="s">
        <v>5382</v>
      </c>
      <c r="E809" t="b">
        <v>0</v>
      </c>
      <c r="F809">
        <v>5038662</v>
      </c>
      <c r="G809">
        <v>7301</v>
      </c>
      <c r="H809" t="s">
        <v>21</v>
      </c>
      <c r="I809" s="12"/>
      <c r="K809">
        <v>0</v>
      </c>
      <c r="L809">
        <v>2664000</v>
      </c>
      <c r="M809">
        <v>0</v>
      </c>
      <c r="N809">
        <v>0</v>
      </c>
      <c r="O809">
        <v>0</v>
      </c>
      <c r="P809">
        <v>5038662</v>
      </c>
      <c r="Q809">
        <v>815</v>
      </c>
      <c r="R809" t="b">
        <v>0</v>
      </c>
      <c r="S809">
        <v>0</v>
      </c>
    </row>
    <row r="810" spans="1:19">
      <c r="A810">
        <v>11100501</v>
      </c>
      <c r="B810" s="12"/>
      <c r="C810" s="12" t="s">
        <v>4797</v>
      </c>
      <c r="D810" s="12" t="s">
        <v>5382</v>
      </c>
      <c r="E810" t="b">
        <v>0</v>
      </c>
      <c r="F810">
        <v>0</v>
      </c>
      <c r="G810">
        <v>7301</v>
      </c>
      <c r="H810">
        <v>43840</v>
      </c>
      <c r="I810" s="12" t="s">
        <v>5383</v>
      </c>
      <c r="J810">
        <v>1</v>
      </c>
      <c r="K810">
        <v>13493</v>
      </c>
      <c r="L810">
        <v>0</v>
      </c>
      <c r="M810">
        <v>0</v>
      </c>
      <c r="N810">
        <v>222000</v>
      </c>
      <c r="O810">
        <v>0</v>
      </c>
      <c r="P810">
        <v>5260662</v>
      </c>
      <c r="Q810">
        <v>816</v>
      </c>
      <c r="R810" t="b">
        <v>0</v>
      </c>
      <c r="S810">
        <v>0</v>
      </c>
    </row>
    <row r="811" spans="1:19">
      <c r="A811">
        <v>11100501</v>
      </c>
      <c r="B811" s="12"/>
      <c r="C811" s="12" t="s">
        <v>4797</v>
      </c>
      <c r="D811" s="12" t="s">
        <v>5382</v>
      </c>
      <c r="E811" t="b">
        <v>0</v>
      </c>
      <c r="F811">
        <v>0</v>
      </c>
      <c r="G811">
        <v>7301</v>
      </c>
      <c r="H811">
        <v>43865</v>
      </c>
      <c r="I811" s="12" t="s">
        <v>5383</v>
      </c>
      <c r="J811">
        <v>1</v>
      </c>
      <c r="K811">
        <v>13544</v>
      </c>
      <c r="L811">
        <v>0</v>
      </c>
      <c r="M811">
        <v>0</v>
      </c>
      <c r="N811">
        <v>222000</v>
      </c>
      <c r="O811">
        <v>0</v>
      </c>
      <c r="P811">
        <v>5482662</v>
      </c>
      <c r="Q811">
        <v>817</v>
      </c>
      <c r="R811" t="b">
        <v>0</v>
      </c>
      <c r="S811">
        <v>0</v>
      </c>
    </row>
    <row r="812" spans="1:19">
      <c r="A812">
        <v>11100501</v>
      </c>
      <c r="B812" s="12"/>
      <c r="C812" s="12" t="s">
        <v>4797</v>
      </c>
      <c r="D812" s="12" t="s">
        <v>5382</v>
      </c>
      <c r="E812" t="b">
        <v>0</v>
      </c>
      <c r="F812">
        <v>0</v>
      </c>
      <c r="G812">
        <v>7301</v>
      </c>
      <c r="H812">
        <v>43892</v>
      </c>
      <c r="I812" s="12" t="s">
        <v>5384</v>
      </c>
      <c r="J812">
        <v>1</v>
      </c>
      <c r="K812">
        <v>13615</v>
      </c>
      <c r="L812">
        <v>0</v>
      </c>
      <c r="M812">
        <v>0</v>
      </c>
      <c r="N812">
        <v>222000</v>
      </c>
      <c r="O812">
        <v>0</v>
      </c>
      <c r="P812">
        <v>5704662</v>
      </c>
      <c r="Q812">
        <v>818</v>
      </c>
      <c r="R812" t="b">
        <v>0</v>
      </c>
      <c r="S812">
        <v>0</v>
      </c>
    </row>
    <row r="813" spans="1:19">
      <c r="A813">
        <v>11100501</v>
      </c>
      <c r="B813" s="12"/>
      <c r="C813" s="12" t="s">
        <v>4797</v>
      </c>
      <c r="D813" s="12" t="s">
        <v>5382</v>
      </c>
      <c r="E813" t="b">
        <v>0</v>
      </c>
      <c r="F813">
        <v>0</v>
      </c>
      <c r="G813">
        <v>7301</v>
      </c>
      <c r="H813">
        <v>43938</v>
      </c>
      <c r="I813" s="12" t="s">
        <v>5385</v>
      </c>
      <c r="J813">
        <v>1</v>
      </c>
      <c r="K813">
        <v>13711</v>
      </c>
      <c r="L813">
        <v>0</v>
      </c>
      <c r="M813">
        <v>0</v>
      </c>
      <c r="N813">
        <v>222000</v>
      </c>
      <c r="O813">
        <v>0</v>
      </c>
      <c r="P813">
        <v>5926662</v>
      </c>
      <c r="Q813">
        <v>819</v>
      </c>
      <c r="R813" t="b">
        <v>0</v>
      </c>
      <c r="S813">
        <v>0</v>
      </c>
    </row>
    <row r="814" spans="1:19">
      <c r="A814">
        <v>11100501</v>
      </c>
      <c r="B814" s="12"/>
      <c r="C814" s="12" t="s">
        <v>4797</v>
      </c>
      <c r="D814" s="12" t="s">
        <v>5382</v>
      </c>
      <c r="E814" t="b">
        <v>0</v>
      </c>
      <c r="F814">
        <v>0</v>
      </c>
      <c r="G814">
        <v>7301</v>
      </c>
      <c r="H814">
        <v>43965</v>
      </c>
      <c r="I814" s="12" t="s">
        <v>5386</v>
      </c>
      <c r="J814">
        <v>1</v>
      </c>
      <c r="K814">
        <v>13775</v>
      </c>
      <c r="L814">
        <v>0</v>
      </c>
      <c r="M814">
        <v>0</v>
      </c>
      <c r="N814">
        <v>222000</v>
      </c>
      <c r="O814">
        <v>0</v>
      </c>
      <c r="P814">
        <v>6148662</v>
      </c>
      <c r="Q814">
        <v>820</v>
      </c>
      <c r="R814" t="b">
        <v>0</v>
      </c>
      <c r="S814">
        <v>0</v>
      </c>
    </row>
    <row r="815" spans="1:19">
      <c r="A815">
        <v>11100501</v>
      </c>
      <c r="B815" s="12"/>
      <c r="C815" s="12" t="s">
        <v>4797</v>
      </c>
      <c r="D815" s="12" t="s">
        <v>5382</v>
      </c>
      <c r="E815" t="b">
        <v>0</v>
      </c>
      <c r="F815">
        <v>0</v>
      </c>
      <c r="G815">
        <v>7301</v>
      </c>
      <c r="H815">
        <v>43992</v>
      </c>
      <c r="I815" s="12" t="s">
        <v>5387</v>
      </c>
      <c r="J815">
        <v>1</v>
      </c>
      <c r="K815">
        <v>13826</v>
      </c>
      <c r="L815">
        <v>0</v>
      </c>
      <c r="M815">
        <v>0</v>
      </c>
      <c r="N815">
        <v>222000</v>
      </c>
      <c r="O815">
        <v>0</v>
      </c>
      <c r="P815">
        <v>6370662</v>
      </c>
      <c r="Q815">
        <v>821</v>
      </c>
      <c r="R815" t="b">
        <v>0</v>
      </c>
      <c r="S815">
        <v>0</v>
      </c>
    </row>
    <row r="816" spans="1:19">
      <c r="A816">
        <v>11100501</v>
      </c>
      <c r="B816" s="12"/>
      <c r="C816" s="12" t="s">
        <v>4797</v>
      </c>
      <c r="D816" s="12" t="s">
        <v>5382</v>
      </c>
      <c r="E816" t="b">
        <v>0</v>
      </c>
      <c r="F816">
        <v>0</v>
      </c>
      <c r="G816">
        <v>7301</v>
      </c>
      <c r="H816">
        <v>44018</v>
      </c>
      <c r="I816" s="12" t="s">
        <v>5383</v>
      </c>
      <c r="J816">
        <v>1</v>
      </c>
      <c r="K816">
        <v>13886</v>
      </c>
      <c r="L816">
        <v>0</v>
      </c>
      <c r="M816">
        <v>0</v>
      </c>
      <c r="N816">
        <v>222000</v>
      </c>
      <c r="O816">
        <v>0</v>
      </c>
      <c r="P816">
        <v>6592662</v>
      </c>
      <c r="Q816">
        <v>822</v>
      </c>
      <c r="R816" t="b">
        <v>0</v>
      </c>
      <c r="S816">
        <v>0</v>
      </c>
    </row>
    <row r="817" spans="1:19">
      <c r="A817">
        <v>11100501</v>
      </c>
      <c r="B817" s="12"/>
      <c r="C817" s="12" t="s">
        <v>4797</v>
      </c>
      <c r="D817" s="12" t="s">
        <v>5382</v>
      </c>
      <c r="E817" t="b">
        <v>0</v>
      </c>
      <c r="F817">
        <v>0</v>
      </c>
      <c r="G817">
        <v>7301</v>
      </c>
      <c r="H817">
        <v>44053</v>
      </c>
      <c r="I817" s="12" t="s">
        <v>5383</v>
      </c>
      <c r="J817">
        <v>1</v>
      </c>
      <c r="K817">
        <v>13965</v>
      </c>
      <c r="L817">
        <v>0</v>
      </c>
      <c r="M817">
        <v>0</v>
      </c>
      <c r="N817">
        <v>222000</v>
      </c>
      <c r="O817">
        <v>0</v>
      </c>
      <c r="P817">
        <v>6814662</v>
      </c>
      <c r="Q817">
        <v>823</v>
      </c>
      <c r="R817" t="b">
        <v>0</v>
      </c>
      <c r="S817">
        <v>0</v>
      </c>
    </row>
    <row r="818" spans="1:19">
      <c r="A818">
        <v>11100501</v>
      </c>
      <c r="B818" s="12"/>
      <c r="C818" s="12" t="s">
        <v>4797</v>
      </c>
      <c r="D818" s="12" t="s">
        <v>5382</v>
      </c>
      <c r="E818" t="b">
        <v>0</v>
      </c>
      <c r="F818">
        <v>0</v>
      </c>
      <c r="G818">
        <v>7301</v>
      </c>
      <c r="H818">
        <v>44082</v>
      </c>
      <c r="I818" s="12" t="s">
        <v>5388</v>
      </c>
      <c r="J818">
        <v>1</v>
      </c>
      <c r="K818">
        <v>14042</v>
      </c>
      <c r="L818">
        <v>0</v>
      </c>
      <c r="M818">
        <v>0</v>
      </c>
      <c r="N818">
        <v>222000</v>
      </c>
      <c r="O818">
        <v>0</v>
      </c>
      <c r="P818">
        <v>7036662</v>
      </c>
      <c r="Q818">
        <v>824</v>
      </c>
      <c r="R818" t="b">
        <v>0</v>
      </c>
      <c r="S818">
        <v>0</v>
      </c>
    </row>
    <row r="819" spans="1:19">
      <c r="A819">
        <v>11100501</v>
      </c>
      <c r="B819" s="12"/>
      <c r="C819" s="12" t="s">
        <v>4797</v>
      </c>
      <c r="D819" s="12" t="s">
        <v>5382</v>
      </c>
      <c r="E819" t="b">
        <v>0</v>
      </c>
      <c r="F819">
        <v>0</v>
      </c>
      <c r="G819">
        <v>7301</v>
      </c>
      <c r="H819">
        <v>44105</v>
      </c>
      <c r="I819" s="12" t="s">
        <v>5389</v>
      </c>
      <c r="J819">
        <v>1</v>
      </c>
      <c r="K819">
        <v>14102</v>
      </c>
      <c r="L819">
        <v>0</v>
      </c>
      <c r="M819">
        <v>0</v>
      </c>
      <c r="N819">
        <v>222000</v>
      </c>
      <c r="O819">
        <v>0</v>
      </c>
      <c r="P819">
        <v>7258662</v>
      </c>
      <c r="Q819">
        <v>825</v>
      </c>
      <c r="R819" t="b">
        <v>0</v>
      </c>
      <c r="S819">
        <v>0</v>
      </c>
    </row>
    <row r="820" spans="1:19">
      <c r="A820">
        <v>11100501</v>
      </c>
      <c r="B820" s="12"/>
      <c r="C820" s="12" t="s">
        <v>4797</v>
      </c>
      <c r="D820" s="12" t="s">
        <v>5382</v>
      </c>
      <c r="E820" t="b">
        <v>0</v>
      </c>
      <c r="F820">
        <v>0</v>
      </c>
      <c r="G820">
        <v>7301</v>
      </c>
      <c r="H820">
        <v>44145</v>
      </c>
      <c r="I820" s="12" t="s">
        <v>5390</v>
      </c>
      <c r="J820">
        <v>1</v>
      </c>
      <c r="K820">
        <v>14188</v>
      </c>
      <c r="L820">
        <v>0</v>
      </c>
      <c r="M820">
        <v>0</v>
      </c>
      <c r="N820">
        <v>222000</v>
      </c>
      <c r="O820">
        <v>0</v>
      </c>
      <c r="P820">
        <v>7480662</v>
      </c>
      <c r="Q820">
        <v>826</v>
      </c>
      <c r="R820" t="b">
        <v>0</v>
      </c>
      <c r="S820">
        <v>0</v>
      </c>
    </row>
    <row r="821" spans="1:19">
      <c r="A821">
        <v>11100501</v>
      </c>
      <c r="B821" s="12"/>
      <c r="C821" s="12" t="s">
        <v>4797</v>
      </c>
      <c r="D821" s="12" t="s">
        <v>5382</v>
      </c>
      <c r="E821" t="b">
        <v>0</v>
      </c>
      <c r="F821">
        <v>0</v>
      </c>
      <c r="G821">
        <v>7301</v>
      </c>
      <c r="H821">
        <v>44175</v>
      </c>
      <c r="I821" s="12" t="s">
        <v>5391</v>
      </c>
      <c r="J821">
        <v>1</v>
      </c>
      <c r="K821">
        <v>14267</v>
      </c>
      <c r="L821">
        <v>0</v>
      </c>
      <c r="M821">
        <v>0</v>
      </c>
      <c r="N821">
        <v>222000</v>
      </c>
      <c r="O821">
        <v>0</v>
      </c>
      <c r="P821">
        <v>7702662</v>
      </c>
      <c r="Q821">
        <v>827</v>
      </c>
      <c r="R821" t="b">
        <v>0</v>
      </c>
      <c r="S821">
        <v>0</v>
      </c>
    </row>
    <row r="822" spans="1:19">
      <c r="A822">
        <v>11100501</v>
      </c>
      <c r="B822" s="12" t="s">
        <v>690</v>
      </c>
      <c r="C822" s="12" t="s">
        <v>4797</v>
      </c>
      <c r="D822" s="12" t="s">
        <v>690</v>
      </c>
      <c r="E822" t="b">
        <v>0</v>
      </c>
      <c r="F822">
        <v>0</v>
      </c>
      <c r="G822">
        <v>7301</v>
      </c>
      <c r="H822" t="s">
        <v>21</v>
      </c>
      <c r="I822" s="12"/>
      <c r="K822">
        <v>0</v>
      </c>
      <c r="L822">
        <v>0</v>
      </c>
      <c r="M822">
        <v>0</v>
      </c>
      <c r="N822">
        <v>2664000</v>
      </c>
      <c r="O822">
        <v>0</v>
      </c>
      <c r="P822">
        <v>7702662</v>
      </c>
      <c r="Q822">
        <v>828</v>
      </c>
      <c r="R822" t="b">
        <v>0</v>
      </c>
      <c r="S822">
        <v>0</v>
      </c>
    </row>
    <row r="823" spans="1:19">
      <c r="A823">
        <v>11100501</v>
      </c>
      <c r="B823" s="12" t="s">
        <v>5392</v>
      </c>
      <c r="C823" s="12" t="s">
        <v>4797</v>
      </c>
      <c r="D823" s="12" t="s">
        <v>5392</v>
      </c>
      <c r="E823" t="b">
        <v>0</v>
      </c>
      <c r="F823">
        <v>4718250</v>
      </c>
      <c r="G823">
        <v>7302</v>
      </c>
      <c r="H823" t="s">
        <v>21</v>
      </c>
      <c r="I823" s="12"/>
      <c r="K823">
        <v>0</v>
      </c>
      <c r="L823">
        <v>910000</v>
      </c>
      <c r="M823">
        <v>0</v>
      </c>
      <c r="N823">
        <v>0</v>
      </c>
      <c r="O823">
        <v>0</v>
      </c>
      <c r="P823">
        <v>4718250</v>
      </c>
      <c r="Q823">
        <v>829</v>
      </c>
      <c r="R823" t="b">
        <v>0</v>
      </c>
      <c r="S823">
        <v>0</v>
      </c>
    </row>
    <row r="824" spans="1:19">
      <c r="A824">
        <v>11100501</v>
      </c>
      <c r="B824" s="12"/>
      <c r="C824" s="12" t="s">
        <v>4797</v>
      </c>
      <c r="D824" s="12" t="s">
        <v>5392</v>
      </c>
      <c r="E824" t="b">
        <v>0</v>
      </c>
      <c r="F824">
        <v>0</v>
      </c>
      <c r="G824">
        <v>7302</v>
      </c>
      <c r="H824">
        <v>43837</v>
      </c>
      <c r="I824" s="12" t="s">
        <v>5393</v>
      </c>
      <c r="J824">
        <v>1</v>
      </c>
      <c r="K824">
        <v>13533</v>
      </c>
      <c r="L824">
        <v>0</v>
      </c>
      <c r="M824">
        <v>0</v>
      </c>
      <c r="N824">
        <v>192000</v>
      </c>
      <c r="O824">
        <v>0</v>
      </c>
      <c r="P824">
        <v>4910250</v>
      </c>
      <c r="Q824">
        <v>830</v>
      </c>
      <c r="R824" t="b">
        <v>0</v>
      </c>
      <c r="S824">
        <v>0</v>
      </c>
    </row>
    <row r="825" spans="1:19">
      <c r="A825">
        <v>11100501</v>
      </c>
      <c r="B825" s="12"/>
      <c r="C825" s="12" t="s">
        <v>4797</v>
      </c>
      <c r="D825" s="12" t="s">
        <v>5392</v>
      </c>
      <c r="E825" t="b">
        <v>0</v>
      </c>
      <c r="F825">
        <v>0</v>
      </c>
      <c r="G825">
        <v>7302</v>
      </c>
      <c r="H825">
        <v>43874</v>
      </c>
      <c r="I825" s="12" t="s">
        <v>5394</v>
      </c>
      <c r="J825">
        <v>1</v>
      </c>
      <c r="K825">
        <v>13613</v>
      </c>
      <c r="L825">
        <v>0</v>
      </c>
      <c r="M825">
        <v>0</v>
      </c>
      <c r="N825">
        <v>128000</v>
      </c>
      <c r="O825">
        <v>0</v>
      </c>
      <c r="P825">
        <v>5038250</v>
      </c>
      <c r="Q825">
        <v>831</v>
      </c>
      <c r="R825" t="b">
        <v>0</v>
      </c>
      <c r="S825">
        <v>0</v>
      </c>
    </row>
    <row r="826" spans="1:19">
      <c r="A826">
        <v>11100501</v>
      </c>
      <c r="B826" s="12"/>
      <c r="C826" s="12" t="s">
        <v>4797</v>
      </c>
      <c r="D826" s="12" t="s">
        <v>5392</v>
      </c>
      <c r="E826" t="b">
        <v>0</v>
      </c>
      <c r="F826">
        <v>0</v>
      </c>
      <c r="G826">
        <v>7302</v>
      </c>
      <c r="H826">
        <v>43903</v>
      </c>
      <c r="I826" s="12" t="s">
        <v>5395</v>
      </c>
      <c r="J826">
        <v>1</v>
      </c>
      <c r="K826">
        <v>13671</v>
      </c>
      <c r="L826">
        <v>0</v>
      </c>
      <c r="M826">
        <v>0</v>
      </c>
      <c r="N826">
        <v>190000</v>
      </c>
      <c r="O826">
        <v>0</v>
      </c>
      <c r="P826">
        <v>5228250</v>
      </c>
      <c r="Q826">
        <v>832</v>
      </c>
      <c r="R826" t="b">
        <v>0</v>
      </c>
      <c r="S826">
        <v>0</v>
      </c>
    </row>
    <row r="827" spans="1:19">
      <c r="A827">
        <v>11100501</v>
      </c>
      <c r="B827" s="12"/>
      <c r="C827" s="12" t="s">
        <v>4797</v>
      </c>
      <c r="D827" s="12" t="s">
        <v>5392</v>
      </c>
      <c r="E827" t="b">
        <v>0</v>
      </c>
      <c r="F827">
        <v>0</v>
      </c>
      <c r="G827">
        <v>7302</v>
      </c>
      <c r="H827">
        <v>43937</v>
      </c>
      <c r="I827" s="12" t="s">
        <v>5396</v>
      </c>
      <c r="J827">
        <v>1</v>
      </c>
      <c r="K827">
        <v>13736</v>
      </c>
      <c r="L827">
        <v>0</v>
      </c>
      <c r="M827">
        <v>0</v>
      </c>
      <c r="N827">
        <v>200000</v>
      </c>
      <c r="O827">
        <v>0</v>
      </c>
      <c r="P827">
        <v>5428250</v>
      </c>
      <c r="Q827">
        <v>833</v>
      </c>
      <c r="R827" t="b">
        <v>0</v>
      </c>
      <c r="S827">
        <v>0</v>
      </c>
    </row>
    <row r="828" spans="1:19">
      <c r="A828">
        <v>11100501</v>
      </c>
      <c r="B828" s="12"/>
      <c r="C828" s="12" t="s">
        <v>4797</v>
      </c>
      <c r="D828" s="12" t="s">
        <v>5392</v>
      </c>
      <c r="E828" t="b">
        <v>0</v>
      </c>
      <c r="F828">
        <v>0</v>
      </c>
      <c r="G828">
        <v>7302</v>
      </c>
      <c r="H828">
        <v>44025</v>
      </c>
      <c r="I828" s="12" t="s">
        <v>5397</v>
      </c>
      <c r="J828">
        <v>1</v>
      </c>
      <c r="K828">
        <v>13943</v>
      </c>
      <c r="L828">
        <v>0</v>
      </c>
      <c r="M828">
        <v>0</v>
      </c>
      <c r="N828">
        <v>200000</v>
      </c>
      <c r="O828">
        <v>0</v>
      </c>
      <c r="P828">
        <v>5628250</v>
      </c>
      <c r="Q828">
        <v>834</v>
      </c>
      <c r="R828" t="b">
        <v>0</v>
      </c>
      <c r="S828">
        <v>0</v>
      </c>
    </row>
    <row r="829" spans="1:19">
      <c r="A829">
        <v>11100501</v>
      </c>
      <c r="B829" s="12" t="s">
        <v>697</v>
      </c>
      <c r="C829" s="12" t="s">
        <v>4797</v>
      </c>
      <c r="D829" s="12" t="s">
        <v>697</v>
      </c>
      <c r="E829" t="b">
        <v>0</v>
      </c>
      <c r="F829">
        <v>0</v>
      </c>
      <c r="G829">
        <v>7302</v>
      </c>
      <c r="H829" t="s">
        <v>21</v>
      </c>
      <c r="I829" s="12"/>
      <c r="K829">
        <v>0</v>
      </c>
      <c r="L829">
        <v>0</v>
      </c>
      <c r="M829">
        <v>0</v>
      </c>
      <c r="N829">
        <v>910000</v>
      </c>
      <c r="O829">
        <v>0</v>
      </c>
      <c r="P829">
        <v>5628250</v>
      </c>
      <c r="Q829">
        <v>835</v>
      </c>
      <c r="R829" t="b">
        <v>0</v>
      </c>
      <c r="S829">
        <v>0</v>
      </c>
    </row>
    <row r="830" spans="1:19">
      <c r="A830">
        <v>11100501</v>
      </c>
      <c r="B830" s="12" t="s">
        <v>5398</v>
      </c>
      <c r="C830" s="12" t="s">
        <v>4797</v>
      </c>
      <c r="D830" s="12" t="s">
        <v>5398</v>
      </c>
      <c r="E830" t="b">
        <v>0</v>
      </c>
      <c r="F830">
        <v>4928000</v>
      </c>
      <c r="G830">
        <v>7401</v>
      </c>
      <c r="H830" t="s">
        <v>21</v>
      </c>
      <c r="I830" s="12"/>
      <c r="K830">
        <v>0</v>
      </c>
      <c r="L830">
        <v>1470000</v>
      </c>
      <c r="M830">
        <v>0</v>
      </c>
      <c r="N830">
        <v>0</v>
      </c>
      <c r="O830">
        <v>0</v>
      </c>
      <c r="P830">
        <v>4928000</v>
      </c>
      <c r="Q830">
        <v>836</v>
      </c>
      <c r="R830" t="b">
        <v>0</v>
      </c>
      <c r="S830">
        <v>0</v>
      </c>
    </row>
    <row r="831" spans="1:19">
      <c r="A831">
        <v>11100501</v>
      </c>
      <c r="B831" s="12"/>
      <c r="C831" s="12" t="s">
        <v>4797</v>
      </c>
      <c r="D831" s="12" t="s">
        <v>5398</v>
      </c>
      <c r="E831" t="b">
        <v>0</v>
      </c>
      <c r="F831">
        <v>0</v>
      </c>
      <c r="G831">
        <v>7401</v>
      </c>
      <c r="H831">
        <v>43845</v>
      </c>
      <c r="I831" s="12" t="s">
        <v>5399</v>
      </c>
      <c r="J831">
        <v>1</v>
      </c>
      <c r="K831">
        <v>13516</v>
      </c>
      <c r="L831">
        <v>0</v>
      </c>
      <c r="M831">
        <v>0</v>
      </c>
      <c r="N831">
        <v>210000</v>
      </c>
      <c r="O831">
        <v>0</v>
      </c>
      <c r="P831">
        <v>5138000</v>
      </c>
      <c r="Q831">
        <v>837</v>
      </c>
      <c r="R831" t="b">
        <v>0</v>
      </c>
      <c r="S831">
        <v>0</v>
      </c>
    </row>
    <row r="832" spans="1:19">
      <c r="A832">
        <v>11100501</v>
      </c>
      <c r="B832" s="12"/>
      <c r="C832" s="12" t="s">
        <v>4797</v>
      </c>
      <c r="D832" s="12" t="s">
        <v>5398</v>
      </c>
      <c r="E832" t="b">
        <v>0</v>
      </c>
      <c r="F832">
        <v>0</v>
      </c>
      <c r="G832">
        <v>7401</v>
      </c>
      <c r="H832">
        <v>43874</v>
      </c>
      <c r="I832" s="12" t="s">
        <v>5399</v>
      </c>
      <c r="J832">
        <v>1</v>
      </c>
      <c r="K832">
        <v>13584</v>
      </c>
      <c r="L832">
        <v>0</v>
      </c>
      <c r="M832">
        <v>0</v>
      </c>
      <c r="N832">
        <v>210000</v>
      </c>
      <c r="O832">
        <v>0</v>
      </c>
      <c r="P832">
        <v>5348000</v>
      </c>
      <c r="Q832">
        <v>838</v>
      </c>
      <c r="R832" t="b">
        <v>0</v>
      </c>
      <c r="S832">
        <v>0</v>
      </c>
    </row>
    <row r="833" spans="1:19">
      <c r="A833">
        <v>11100501</v>
      </c>
      <c r="B833" s="12"/>
      <c r="C833" s="12" t="s">
        <v>4797</v>
      </c>
      <c r="D833" s="12" t="s">
        <v>5398</v>
      </c>
      <c r="E833" t="b">
        <v>0</v>
      </c>
      <c r="F833">
        <v>0</v>
      </c>
      <c r="G833">
        <v>7401</v>
      </c>
      <c r="H833">
        <v>43906</v>
      </c>
      <c r="I833" s="12" t="s">
        <v>5400</v>
      </c>
      <c r="J833">
        <v>1</v>
      </c>
      <c r="K833">
        <v>13666</v>
      </c>
      <c r="L833">
        <v>0</v>
      </c>
      <c r="M833">
        <v>0</v>
      </c>
      <c r="N833">
        <v>210000</v>
      </c>
      <c r="O833">
        <v>0</v>
      </c>
      <c r="P833">
        <v>5558000</v>
      </c>
      <c r="Q833">
        <v>839</v>
      </c>
      <c r="R833" t="b">
        <v>0</v>
      </c>
      <c r="S833">
        <v>0</v>
      </c>
    </row>
    <row r="834" spans="1:19">
      <c r="A834">
        <v>11100501</v>
      </c>
      <c r="B834" s="12"/>
      <c r="C834" s="12" t="s">
        <v>4797</v>
      </c>
      <c r="D834" s="12" t="s">
        <v>5398</v>
      </c>
      <c r="E834" t="b">
        <v>0</v>
      </c>
      <c r="F834">
        <v>0</v>
      </c>
      <c r="G834">
        <v>7401</v>
      </c>
      <c r="H834">
        <v>43936</v>
      </c>
      <c r="I834" s="12" t="s">
        <v>5401</v>
      </c>
      <c r="J834">
        <v>1</v>
      </c>
      <c r="K834">
        <v>13709</v>
      </c>
      <c r="L834">
        <v>0</v>
      </c>
      <c r="M834">
        <v>0</v>
      </c>
      <c r="N834">
        <v>210000</v>
      </c>
      <c r="O834">
        <v>0</v>
      </c>
      <c r="P834">
        <v>5768000</v>
      </c>
      <c r="Q834">
        <v>840</v>
      </c>
      <c r="R834" t="b">
        <v>0</v>
      </c>
      <c r="S834">
        <v>0</v>
      </c>
    </row>
    <row r="835" spans="1:19">
      <c r="A835">
        <v>11100501</v>
      </c>
      <c r="B835" s="12"/>
      <c r="C835" s="12" t="s">
        <v>4797</v>
      </c>
      <c r="D835" s="12" t="s">
        <v>5398</v>
      </c>
      <c r="E835" t="b">
        <v>0</v>
      </c>
      <c r="F835">
        <v>0</v>
      </c>
      <c r="G835">
        <v>7401</v>
      </c>
      <c r="H835">
        <v>43965</v>
      </c>
      <c r="I835" s="12" t="s">
        <v>5402</v>
      </c>
      <c r="J835">
        <v>1</v>
      </c>
      <c r="K835">
        <v>13778</v>
      </c>
      <c r="L835">
        <v>0</v>
      </c>
      <c r="M835">
        <v>0</v>
      </c>
      <c r="N835">
        <v>210000</v>
      </c>
      <c r="O835">
        <v>0</v>
      </c>
      <c r="P835">
        <v>5978000</v>
      </c>
      <c r="Q835">
        <v>841</v>
      </c>
      <c r="R835" t="b">
        <v>0</v>
      </c>
      <c r="S835">
        <v>0</v>
      </c>
    </row>
    <row r="836" spans="1:19">
      <c r="A836">
        <v>11100501</v>
      </c>
      <c r="B836" s="12"/>
      <c r="C836" s="12" t="s">
        <v>4797</v>
      </c>
      <c r="D836" s="12" t="s">
        <v>5398</v>
      </c>
      <c r="E836" t="b">
        <v>0</v>
      </c>
      <c r="F836">
        <v>0</v>
      </c>
      <c r="G836">
        <v>7401</v>
      </c>
      <c r="H836">
        <v>43998</v>
      </c>
      <c r="I836" s="12" t="s">
        <v>5403</v>
      </c>
      <c r="J836">
        <v>1</v>
      </c>
      <c r="K836">
        <v>13845</v>
      </c>
      <c r="L836">
        <v>0</v>
      </c>
      <c r="M836">
        <v>0</v>
      </c>
      <c r="N836">
        <v>210000</v>
      </c>
      <c r="O836">
        <v>0</v>
      </c>
      <c r="P836">
        <v>6188000</v>
      </c>
      <c r="Q836">
        <v>842</v>
      </c>
      <c r="R836" t="b">
        <v>0</v>
      </c>
      <c r="S836">
        <v>0</v>
      </c>
    </row>
    <row r="837" spans="1:19">
      <c r="A837">
        <v>11100501</v>
      </c>
      <c r="B837" s="12"/>
      <c r="C837" s="12" t="s">
        <v>4797</v>
      </c>
      <c r="D837" s="12" t="s">
        <v>5398</v>
      </c>
      <c r="E837" t="b">
        <v>0</v>
      </c>
      <c r="F837">
        <v>0</v>
      </c>
      <c r="G837">
        <v>7401</v>
      </c>
      <c r="H837">
        <v>44029</v>
      </c>
      <c r="I837" s="12" t="s">
        <v>5399</v>
      </c>
      <c r="J837">
        <v>1</v>
      </c>
      <c r="K837">
        <v>13918</v>
      </c>
      <c r="L837">
        <v>0</v>
      </c>
      <c r="M837">
        <v>0</v>
      </c>
      <c r="N837">
        <v>210000</v>
      </c>
      <c r="O837">
        <v>0</v>
      </c>
      <c r="P837">
        <v>6398000</v>
      </c>
      <c r="Q837">
        <v>843</v>
      </c>
      <c r="R837" t="b">
        <v>0</v>
      </c>
      <c r="S837">
        <v>0</v>
      </c>
    </row>
    <row r="838" spans="1:19">
      <c r="A838">
        <v>11100501</v>
      </c>
      <c r="B838" s="12" t="s">
        <v>704</v>
      </c>
      <c r="C838" s="12" t="s">
        <v>4797</v>
      </c>
      <c r="D838" s="12" t="s">
        <v>704</v>
      </c>
      <c r="E838" t="b">
        <v>0</v>
      </c>
      <c r="F838">
        <v>0</v>
      </c>
      <c r="G838">
        <v>7401</v>
      </c>
      <c r="H838" t="s">
        <v>21</v>
      </c>
      <c r="I838" s="12"/>
      <c r="K838">
        <v>0</v>
      </c>
      <c r="L838">
        <v>0</v>
      </c>
      <c r="M838">
        <v>0</v>
      </c>
      <c r="N838">
        <v>1470000</v>
      </c>
      <c r="O838">
        <v>0</v>
      </c>
      <c r="P838">
        <v>6398000</v>
      </c>
      <c r="Q838">
        <v>844</v>
      </c>
      <c r="R838" t="b">
        <v>0</v>
      </c>
      <c r="S838">
        <v>0</v>
      </c>
    </row>
    <row r="839" spans="1:19">
      <c r="A839">
        <v>11100501</v>
      </c>
      <c r="B839" s="12" t="s">
        <v>5404</v>
      </c>
      <c r="C839" s="12" t="s">
        <v>4797</v>
      </c>
      <c r="D839" s="12" t="s">
        <v>5404</v>
      </c>
      <c r="E839" t="b">
        <v>0</v>
      </c>
      <c r="F839">
        <v>4231800</v>
      </c>
      <c r="G839">
        <v>7402</v>
      </c>
      <c r="H839" t="s">
        <v>21</v>
      </c>
      <c r="I839" s="12"/>
      <c r="K839">
        <v>0</v>
      </c>
      <c r="L839">
        <v>2280000</v>
      </c>
      <c r="M839">
        <v>0</v>
      </c>
      <c r="N839">
        <v>0</v>
      </c>
      <c r="O839">
        <v>0</v>
      </c>
      <c r="P839">
        <v>4231800</v>
      </c>
      <c r="Q839">
        <v>845</v>
      </c>
      <c r="R839" t="b">
        <v>0</v>
      </c>
      <c r="S839">
        <v>0</v>
      </c>
    </row>
    <row r="840" spans="1:19">
      <c r="A840">
        <v>11100501</v>
      </c>
      <c r="B840" s="12"/>
      <c r="C840" s="12" t="s">
        <v>4797</v>
      </c>
      <c r="D840" s="12" t="s">
        <v>5404</v>
      </c>
      <c r="E840" t="b">
        <v>0</v>
      </c>
      <c r="F840">
        <v>0</v>
      </c>
      <c r="G840">
        <v>7402</v>
      </c>
      <c r="H840">
        <v>43840</v>
      </c>
      <c r="I840" s="12" t="s">
        <v>5405</v>
      </c>
      <c r="J840">
        <v>1</v>
      </c>
      <c r="K840">
        <v>13534</v>
      </c>
      <c r="L840">
        <v>0</v>
      </c>
      <c r="M840">
        <v>0</v>
      </c>
      <c r="N840">
        <v>190000</v>
      </c>
      <c r="O840">
        <v>0</v>
      </c>
      <c r="P840">
        <v>4421800</v>
      </c>
      <c r="Q840">
        <v>846</v>
      </c>
      <c r="R840" t="b">
        <v>0</v>
      </c>
      <c r="S840">
        <v>0</v>
      </c>
    </row>
    <row r="841" spans="1:19">
      <c r="A841">
        <v>11100501</v>
      </c>
      <c r="B841" s="12"/>
      <c r="C841" s="12" t="s">
        <v>4797</v>
      </c>
      <c r="D841" s="12" t="s">
        <v>5404</v>
      </c>
      <c r="E841" t="b">
        <v>0</v>
      </c>
      <c r="F841">
        <v>0</v>
      </c>
      <c r="G841">
        <v>7402</v>
      </c>
      <c r="H841">
        <v>43866</v>
      </c>
      <c r="I841" s="12" t="s">
        <v>5406</v>
      </c>
      <c r="J841">
        <v>1</v>
      </c>
      <c r="K841">
        <v>13604</v>
      </c>
      <c r="L841">
        <v>0</v>
      </c>
      <c r="M841">
        <v>0</v>
      </c>
      <c r="N841">
        <v>190000</v>
      </c>
      <c r="O841">
        <v>0</v>
      </c>
      <c r="P841">
        <v>4611800</v>
      </c>
      <c r="Q841">
        <v>847</v>
      </c>
      <c r="R841" t="b">
        <v>0</v>
      </c>
      <c r="S841">
        <v>0</v>
      </c>
    </row>
    <row r="842" spans="1:19">
      <c r="A842">
        <v>11100501</v>
      </c>
      <c r="B842" s="12"/>
      <c r="C842" s="12" t="s">
        <v>4797</v>
      </c>
      <c r="D842" s="12" t="s">
        <v>5404</v>
      </c>
      <c r="E842" t="b">
        <v>0</v>
      </c>
      <c r="F842">
        <v>0</v>
      </c>
      <c r="G842">
        <v>7402</v>
      </c>
      <c r="H842">
        <v>43899</v>
      </c>
      <c r="I842" s="12" t="s">
        <v>5407</v>
      </c>
      <c r="J842">
        <v>1</v>
      </c>
      <c r="K842">
        <v>13670</v>
      </c>
      <c r="L842">
        <v>0</v>
      </c>
      <c r="M842">
        <v>0</v>
      </c>
      <c r="N842">
        <v>190000</v>
      </c>
      <c r="O842">
        <v>0</v>
      </c>
      <c r="P842">
        <v>4801800</v>
      </c>
      <c r="Q842">
        <v>848</v>
      </c>
      <c r="R842" t="b">
        <v>0</v>
      </c>
      <c r="S842">
        <v>0</v>
      </c>
    </row>
    <row r="843" spans="1:19">
      <c r="A843">
        <v>11100501</v>
      </c>
      <c r="B843" s="12"/>
      <c r="C843" s="12" t="s">
        <v>4797</v>
      </c>
      <c r="D843" s="12" t="s">
        <v>5404</v>
      </c>
      <c r="E843" t="b">
        <v>0</v>
      </c>
      <c r="F843">
        <v>0</v>
      </c>
      <c r="G843">
        <v>7402</v>
      </c>
      <c r="H843">
        <v>43934</v>
      </c>
      <c r="I843" s="12" t="s">
        <v>5408</v>
      </c>
      <c r="J843">
        <v>1</v>
      </c>
      <c r="K843">
        <v>13735</v>
      </c>
      <c r="L843">
        <v>0</v>
      </c>
      <c r="M843">
        <v>0</v>
      </c>
      <c r="N843">
        <v>190000</v>
      </c>
      <c r="O843">
        <v>0</v>
      </c>
      <c r="P843">
        <v>4991800</v>
      </c>
      <c r="Q843">
        <v>849</v>
      </c>
      <c r="R843" t="b">
        <v>0</v>
      </c>
      <c r="S843">
        <v>0</v>
      </c>
    </row>
    <row r="844" spans="1:19">
      <c r="A844">
        <v>11100501</v>
      </c>
      <c r="B844" s="12"/>
      <c r="C844" s="12" t="s">
        <v>4797</v>
      </c>
      <c r="D844" s="12" t="s">
        <v>5404</v>
      </c>
      <c r="E844" t="b">
        <v>0</v>
      </c>
      <c r="F844">
        <v>0</v>
      </c>
      <c r="G844">
        <v>7402</v>
      </c>
      <c r="H844">
        <v>43958</v>
      </c>
      <c r="I844" s="12" t="s">
        <v>5409</v>
      </c>
      <c r="J844">
        <v>1</v>
      </c>
      <c r="K844">
        <v>13802</v>
      </c>
      <c r="L844">
        <v>0</v>
      </c>
      <c r="M844">
        <v>0</v>
      </c>
      <c r="N844">
        <v>190000</v>
      </c>
      <c r="O844">
        <v>0</v>
      </c>
      <c r="P844">
        <v>5181800</v>
      </c>
      <c r="Q844">
        <v>850</v>
      </c>
      <c r="R844" t="b">
        <v>0</v>
      </c>
      <c r="S844">
        <v>0</v>
      </c>
    </row>
    <row r="845" spans="1:19">
      <c r="A845">
        <v>11100501</v>
      </c>
      <c r="B845" s="12"/>
      <c r="C845" s="12" t="s">
        <v>4797</v>
      </c>
      <c r="D845" s="12" t="s">
        <v>5404</v>
      </c>
      <c r="E845" t="b">
        <v>0</v>
      </c>
      <c r="F845">
        <v>0</v>
      </c>
      <c r="G845">
        <v>7402</v>
      </c>
      <c r="H845">
        <v>43990</v>
      </c>
      <c r="I845" s="12" t="s">
        <v>5410</v>
      </c>
      <c r="J845">
        <v>1</v>
      </c>
      <c r="K845">
        <v>13870</v>
      </c>
      <c r="L845">
        <v>0</v>
      </c>
      <c r="M845">
        <v>0</v>
      </c>
      <c r="N845">
        <v>190000</v>
      </c>
      <c r="O845">
        <v>0</v>
      </c>
      <c r="P845">
        <v>5371800</v>
      </c>
      <c r="Q845">
        <v>851</v>
      </c>
      <c r="R845" t="b">
        <v>0</v>
      </c>
      <c r="S845">
        <v>0</v>
      </c>
    </row>
    <row r="846" spans="1:19">
      <c r="A846">
        <v>11100501</v>
      </c>
      <c r="B846" s="12"/>
      <c r="C846" s="12" t="s">
        <v>4797</v>
      </c>
      <c r="D846" s="12" t="s">
        <v>5404</v>
      </c>
      <c r="E846" t="b">
        <v>0</v>
      </c>
      <c r="F846">
        <v>0</v>
      </c>
      <c r="G846">
        <v>7402</v>
      </c>
      <c r="H846">
        <v>44018</v>
      </c>
      <c r="I846" s="12" t="s">
        <v>5411</v>
      </c>
      <c r="J846">
        <v>1</v>
      </c>
      <c r="K846">
        <v>13942</v>
      </c>
      <c r="L846">
        <v>0</v>
      </c>
      <c r="M846">
        <v>0</v>
      </c>
      <c r="N846">
        <v>190000</v>
      </c>
      <c r="O846">
        <v>0</v>
      </c>
      <c r="P846">
        <v>5561800</v>
      </c>
      <c r="Q846">
        <v>852</v>
      </c>
      <c r="R846" t="b">
        <v>0</v>
      </c>
      <c r="S846">
        <v>0</v>
      </c>
    </row>
    <row r="847" spans="1:19">
      <c r="A847">
        <v>11100501</v>
      </c>
      <c r="B847" s="12"/>
      <c r="C847" s="12" t="s">
        <v>4797</v>
      </c>
      <c r="D847" s="12" t="s">
        <v>5404</v>
      </c>
      <c r="E847" t="b">
        <v>0</v>
      </c>
      <c r="F847">
        <v>0</v>
      </c>
      <c r="G847">
        <v>7402</v>
      </c>
      <c r="H847">
        <v>44049</v>
      </c>
      <c r="I847" s="12" t="s">
        <v>5412</v>
      </c>
      <c r="J847">
        <v>1</v>
      </c>
      <c r="K847">
        <v>14017</v>
      </c>
      <c r="L847">
        <v>0</v>
      </c>
      <c r="M847">
        <v>0</v>
      </c>
      <c r="N847">
        <v>190000</v>
      </c>
      <c r="O847">
        <v>0</v>
      </c>
      <c r="P847">
        <v>5751800</v>
      </c>
      <c r="Q847">
        <v>853</v>
      </c>
      <c r="R847" t="b">
        <v>0</v>
      </c>
      <c r="S847">
        <v>0</v>
      </c>
    </row>
    <row r="848" spans="1:19">
      <c r="A848">
        <v>11100501</v>
      </c>
      <c r="B848" s="12"/>
      <c r="C848" s="12" t="s">
        <v>4797</v>
      </c>
      <c r="D848" s="12" t="s">
        <v>5404</v>
      </c>
      <c r="E848" t="b">
        <v>0</v>
      </c>
      <c r="F848">
        <v>0</v>
      </c>
      <c r="G848">
        <v>7402</v>
      </c>
      <c r="H848">
        <v>44081</v>
      </c>
      <c r="I848" s="12" t="s">
        <v>5413</v>
      </c>
      <c r="J848">
        <v>1</v>
      </c>
      <c r="K848">
        <v>14090</v>
      </c>
      <c r="L848">
        <v>0</v>
      </c>
      <c r="M848">
        <v>0</v>
      </c>
      <c r="N848">
        <v>190000</v>
      </c>
      <c r="O848">
        <v>0</v>
      </c>
      <c r="P848">
        <v>5941800</v>
      </c>
      <c r="Q848">
        <v>854</v>
      </c>
      <c r="R848" t="b">
        <v>0</v>
      </c>
      <c r="S848">
        <v>0</v>
      </c>
    </row>
    <row r="849" spans="1:19">
      <c r="A849">
        <v>11100501</v>
      </c>
      <c r="B849" s="12"/>
      <c r="C849" s="12" t="s">
        <v>4797</v>
      </c>
      <c r="D849" s="12" t="s">
        <v>5404</v>
      </c>
      <c r="E849" t="b">
        <v>0</v>
      </c>
      <c r="F849">
        <v>0</v>
      </c>
      <c r="G849">
        <v>7402</v>
      </c>
      <c r="H849">
        <v>44127</v>
      </c>
      <c r="I849" s="12" t="s">
        <v>5414</v>
      </c>
      <c r="J849">
        <v>1</v>
      </c>
      <c r="K849">
        <v>14161</v>
      </c>
      <c r="L849">
        <v>0</v>
      </c>
      <c r="M849">
        <v>0</v>
      </c>
      <c r="N849">
        <v>190000</v>
      </c>
      <c r="O849">
        <v>0</v>
      </c>
      <c r="P849">
        <v>6131800</v>
      </c>
      <c r="Q849">
        <v>855</v>
      </c>
      <c r="R849" t="b">
        <v>0</v>
      </c>
      <c r="S849">
        <v>0</v>
      </c>
    </row>
    <row r="850" spans="1:19">
      <c r="A850">
        <v>11100501</v>
      </c>
      <c r="B850" s="12"/>
      <c r="C850" s="12" t="s">
        <v>4797</v>
      </c>
      <c r="D850" s="12" t="s">
        <v>5404</v>
      </c>
      <c r="E850" t="b">
        <v>0</v>
      </c>
      <c r="F850">
        <v>0</v>
      </c>
      <c r="G850">
        <v>7402</v>
      </c>
      <c r="H850">
        <v>44144</v>
      </c>
      <c r="I850" s="12" t="s">
        <v>5415</v>
      </c>
      <c r="J850">
        <v>1</v>
      </c>
      <c r="K850">
        <v>14236</v>
      </c>
      <c r="L850">
        <v>0</v>
      </c>
      <c r="M850">
        <v>0</v>
      </c>
      <c r="N850">
        <v>190000</v>
      </c>
      <c r="O850">
        <v>0</v>
      </c>
      <c r="P850">
        <v>6321800</v>
      </c>
      <c r="Q850">
        <v>856</v>
      </c>
      <c r="R850" t="b">
        <v>0</v>
      </c>
      <c r="S850">
        <v>0</v>
      </c>
    </row>
    <row r="851" spans="1:19">
      <c r="A851">
        <v>11100501</v>
      </c>
      <c r="B851" s="12"/>
      <c r="C851" s="12" t="s">
        <v>4797</v>
      </c>
      <c r="D851" s="12" t="s">
        <v>5404</v>
      </c>
      <c r="E851" t="b">
        <v>0</v>
      </c>
      <c r="F851">
        <v>0</v>
      </c>
      <c r="G851">
        <v>7402</v>
      </c>
      <c r="H851">
        <v>44172</v>
      </c>
      <c r="I851" s="12" t="s">
        <v>5416</v>
      </c>
      <c r="J851">
        <v>1</v>
      </c>
      <c r="K851">
        <v>14303</v>
      </c>
      <c r="L851">
        <v>0</v>
      </c>
      <c r="M851">
        <v>0</v>
      </c>
      <c r="N851">
        <v>190000</v>
      </c>
      <c r="O851">
        <v>0</v>
      </c>
      <c r="P851">
        <v>6511800</v>
      </c>
      <c r="Q851">
        <v>857</v>
      </c>
      <c r="R851" t="b">
        <v>0</v>
      </c>
      <c r="S851">
        <v>0</v>
      </c>
    </row>
    <row r="852" spans="1:19">
      <c r="A852">
        <v>11100501</v>
      </c>
      <c r="B852" s="12" t="s">
        <v>718</v>
      </c>
      <c r="C852" s="12" t="s">
        <v>4797</v>
      </c>
      <c r="D852" s="12" t="s">
        <v>718</v>
      </c>
      <c r="E852" t="b">
        <v>0</v>
      </c>
      <c r="F852">
        <v>0</v>
      </c>
      <c r="G852">
        <v>7402</v>
      </c>
      <c r="H852" t="s">
        <v>21</v>
      </c>
      <c r="I852" s="12"/>
      <c r="K852">
        <v>0</v>
      </c>
      <c r="L852">
        <v>0</v>
      </c>
      <c r="M852">
        <v>0</v>
      </c>
      <c r="N852">
        <v>2280000</v>
      </c>
      <c r="O852">
        <v>0</v>
      </c>
      <c r="P852">
        <v>6511800</v>
      </c>
      <c r="Q852">
        <v>858</v>
      </c>
      <c r="R852" t="b">
        <v>0</v>
      </c>
      <c r="S852">
        <v>0</v>
      </c>
    </row>
    <row r="853" spans="1:19">
      <c r="A853">
        <v>11100501</v>
      </c>
      <c r="B853" s="12" t="s">
        <v>5417</v>
      </c>
      <c r="C853" s="12" t="s">
        <v>4797</v>
      </c>
      <c r="D853" s="12" t="s">
        <v>5417</v>
      </c>
      <c r="E853" t="b">
        <v>0</v>
      </c>
      <c r="F853">
        <v>4840000</v>
      </c>
      <c r="G853">
        <v>7501</v>
      </c>
      <c r="H853" t="s">
        <v>21</v>
      </c>
      <c r="I853" s="12"/>
      <c r="K853">
        <v>0</v>
      </c>
      <c r="L853">
        <v>2300000</v>
      </c>
      <c r="M853">
        <v>0</v>
      </c>
      <c r="N853">
        <v>0</v>
      </c>
      <c r="O853">
        <v>0</v>
      </c>
      <c r="P853">
        <v>4840000</v>
      </c>
      <c r="Q853">
        <v>859</v>
      </c>
      <c r="R853" t="b">
        <v>0</v>
      </c>
      <c r="S853">
        <v>0</v>
      </c>
    </row>
    <row r="854" spans="1:19">
      <c r="A854">
        <v>11100501</v>
      </c>
      <c r="B854" s="12"/>
      <c r="C854" s="12" t="s">
        <v>4797</v>
      </c>
      <c r="D854" s="12" t="s">
        <v>5417</v>
      </c>
      <c r="E854" t="b">
        <v>0</v>
      </c>
      <c r="F854">
        <v>0</v>
      </c>
      <c r="G854">
        <v>7501</v>
      </c>
      <c r="H854">
        <v>43857</v>
      </c>
      <c r="I854" s="12" t="s">
        <v>5418</v>
      </c>
      <c r="J854">
        <v>1</v>
      </c>
      <c r="K854">
        <v>13528</v>
      </c>
      <c r="L854">
        <v>0</v>
      </c>
      <c r="M854">
        <v>0</v>
      </c>
      <c r="N854">
        <v>400000</v>
      </c>
      <c r="O854">
        <v>0</v>
      </c>
      <c r="P854">
        <v>5240000</v>
      </c>
      <c r="Q854">
        <v>860</v>
      </c>
      <c r="R854" t="b">
        <v>0</v>
      </c>
      <c r="S854">
        <v>0</v>
      </c>
    </row>
    <row r="855" spans="1:19">
      <c r="A855">
        <v>11100501</v>
      </c>
      <c r="B855" s="12"/>
      <c r="C855" s="12" t="s">
        <v>4797</v>
      </c>
      <c r="D855" s="12" t="s">
        <v>5417</v>
      </c>
      <c r="E855" t="b">
        <v>0</v>
      </c>
      <c r="F855">
        <v>0</v>
      </c>
      <c r="G855">
        <v>7501</v>
      </c>
      <c r="H855">
        <v>43959</v>
      </c>
      <c r="I855" s="12" t="s">
        <v>5419</v>
      </c>
      <c r="J855">
        <v>1</v>
      </c>
      <c r="K855">
        <v>13754</v>
      </c>
      <c r="L855">
        <v>0</v>
      </c>
      <c r="M855">
        <v>0</v>
      </c>
      <c r="N855">
        <v>600000</v>
      </c>
      <c r="O855">
        <v>0</v>
      </c>
      <c r="P855">
        <v>5840000</v>
      </c>
      <c r="Q855">
        <v>861</v>
      </c>
      <c r="R855" t="b">
        <v>0</v>
      </c>
      <c r="S855">
        <v>0</v>
      </c>
    </row>
    <row r="856" spans="1:19">
      <c r="A856">
        <v>11100501</v>
      </c>
      <c r="B856" s="12"/>
      <c r="C856" s="12" t="s">
        <v>4797</v>
      </c>
      <c r="D856" s="12" t="s">
        <v>5417</v>
      </c>
      <c r="E856" t="b">
        <v>0</v>
      </c>
      <c r="F856">
        <v>0</v>
      </c>
      <c r="G856">
        <v>7501</v>
      </c>
      <c r="H856">
        <v>44034</v>
      </c>
      <c r="I856" s="12" t="s">
        <v>5418</v>
      </c>
      <c r="J856">
        <v>1</v>
      </c>
      <c r="K856">
        <v>13919</v>
      </c>
      <c r="L856">
        <v>0</v>
      </c>
      <c r="M856">
        <v>0</v>
      </c>
      <c r="N856">
        <v>500000</v>
      </c>
      <c r="O856">
        <v>0</v>
      </c>
      <c r="P856">
        <v>6340000</v>
      </c>
      <c r="Q856">
        <v>862</v>
      </c>
      <c r="R856" t="b">
        <v>0</v>
      </c>
      <c r="S856">
        <v>0</v>
      </c>
    </row>
    <row r="857" spans="1:19">
      <c r="A857">
        <v>11100501</v>
      </c>
      <c r="B857" s="12"/>
      <c r="C857" s="12" t="s">
        <v>4797</v>
      </c>
      <c r="D857" s="12" t="s">
        <v>5417</v>
      </c>
      <c r="E857" t="b">
        <v>0</v>
      </c>
      <c r="F857">
        <v>0</v>
      </c>
      <c r="G857">
        <v>7501</v>
      </c>
      <c r="H857">
        <v>44145</v>
      </c>
      <c r="I857" s="12" t="s">
        <v>5420</v>
      </c>
      <c r="J857">
        <v>1</v>
      </c>
      <c r="K857">
        <v>14191</v>
      </c>
      <c r="L857">
        <v>0</v>
      </c>
      <c r="M857">
        <v>0</v>
      </c>
      <c r="N857">
        <v>800000</v>
      </c>
      <c r="O857">
        <v>0</v>
      </c>
      <c r="P857">
        <v>7140000</v>
      </c>
      <c r="Q857">
        <v>863</v>
      </c>
      <c r="R857" t="b">
        <v>0</v>
      </c>
      <c r="S857">
        <v>0</v>
      </c>
    </row>
    <row r="858" spans="1:19">
      <c r="A858">
        <v>11100501</v>
      </c>
      <c r="B858" s="12" t="s">
        <v>723</v>
      </c>
      <c r="C858" s="12" t="s">
        <v>4797</v>
      </c>
      <c r="D858" s="12" t="s">
        <v>723</v>
      </c>
      <c r="E858" t="b">
        <v>0</v>
      </c>
      <c r="F858">
        <v>0</v>
      </c>
      <c r="G858">
        <v>7501</v>
      </c>
      <c r="H858" t="s">
        <v>21</v>
      </c>
      <c r="I858" s="12"/>
      <c r="K858">
        <v>0</v>
      </c>
      <c r="L858">
        <v>0</v>
      </c>
      <c r="M858">
        <v>0</v>
      </c>
      <c r="N858">
        <v>2300000</v>
      </c>
      <c r="O858">
        <v>0</v>
      </c>
      <c r="P858">
        <v>7140000</v>
      </c>
      <c r="Q858">
        <v>864</v>
      </c>
      <c r="R858" t="b">
        <v>0</v>
      </c>
      <c r="S858">
        <v>0</v>
      </c>
    </row>
    <row r="859" spans="1:19">
      <c r="A859">
        <v>11100501</v>
      </c>
      <c r="B859" s="12" t="s">
        <v>5421</v>
      </c>
      <c r="C859" s="12" t="s">
        <v>4797</v>
      </c>
      <c r="D859" s="12" t="s">
        <v>5421</v>
      </c>
      <c r="E859" t="b">
        <v>0</v>
      </c>
      <c r="F859">
        <v>4360800</v>
      </c>
      <c r="G859">
        <v>7502</v>
      </c>
      <c r="H859" t="s">
        <v>21</v>
      </c>
      <c r="I859" s="12"/>
      <c r="K859">
        <v>0</v>
      </c>
      <c r="L859">
        <v>2400000</v>
      </c>
      <c r="M859">
        <v>0</v>
      </c>
      <c r="N859">
        <v>0</v>
      </c>
      <c r="O859">
        <v>0</v>
      </c>
      <c r="P859">
        <v>4360800</v>
      </c>
      <c r="Q859">
        <v>865</v>
      </c>
      <c r="R859" t="b">
        <v>0</v>
      </c>
      <c r="S859">
        <v>0</v>
      </c>
    </row>
    <row r="860" spans="1:19">
      <c r="A860">
        <v>11100501</v>
      </c>
      <c r="B860" s="12"/>
      <c r="C860" s="12" t="s">
        <v>4797</v>
      </c>
      <c r="D860" s="12" t="s">
        <v>5421</v>
      </c>
      <c r="E860" t="b">
        <v>0</v>
      </c>
      <c r="F860">
        <v>0</v>
      </c>
      <c r="G860">
        <v>7502</v>
      </c>
      <c r="H860">
        <v>43840</v>
      </c>
      <c r="I860" s="12" t="s">
        <v>5422</v>
      </c>
      <c r="J860">
        <v>1</v>
      </c>
      <c r="K860">
        <v>13498</v>
      </c>
      <c r="L860">
        <v>0</v>
      </c>
      <c r="M860">
        <v>0</v>
      </c>
      <c r="N860">
        <v>200000</v>
      </c>
      <c r="O860">
        <v>0</v>
      </c>
      <c r="P860">
        <v>4560800</v>
      </c>
      <c r="Q860">
        <v>866</v>
      </c>
      <c r="R860" t="b">
        <v>0</v>
      </c>
      <c r="S860">
        <v>0</v>
      </c>
    </row>
    <row r="861" spans="1:19">
      <c r="A861">
        <v>11100501</v>
      </c>
      <c r="B861" s="12"/>
      <c r="C861" s="12" t="s">
        <v>4797</v>
      </c>
      <c r="D861" s="12" t="s">
        <v>5421</v>
      </c>
      <c r="E861" t="b">
        <v>0</v>
      </c>
      <c r="F861">
        <v>0</v>
      </c>
      <c r="G861">
        <v>7502</v>
      </c>
      <c r="H861">
        <v>43871</v>
      </c>
      <c r="I861" s="12" t="s">
        <v>5422</v>
      </c>
      <c r="J861">
        <v>1</v>
      </c>
      <c r="K861">
        <v>13564</v>
      </c>
      <c r="L861">
        <v>0</v>
      </c>
      <c r="M861">
        <v>0</v>
      </c>
      <c r="N861">
        <v>200000</v>
      </c>
      <c r="O861">
        <v>0</v>
      </c>
      <c r="P861">
        <v>4760800</v>
      </c>
      <c r="Q861">
        <v>867</v>
      </c>
      <c r="R861" t="b">
        <v>0</v>
      </c>
      <c r="S861">
        <v>0</v>
      </c>
    </row>
    <row r="862" spans="1:19">
      <c r="A862">
        <v>11100501</v>
      </c>
      <c r="B862" s="12"/>
      <c r="C862" s="12" t="s">
        <v>4797</v>
      </c>
      <c r="D862" s="12" t="s">
        <v>5421</v>
      </c>
      <c r="E862" t="b">
        <v>0</v>
      </c>
      <c r="F862">
        <v>0</v>
      </c>
      <c r="G862">
        <v>7502</v>
      </c>
      <c r="H862">
        <v>43899</v>
      </c>
      <c r="I862" s="12" t="s">
        <v>5423</v>
      </c>
      <c r="J862">
        <v>1</v>
      </c>
      <c r="K862">
        <v>13632</v>
      </c>
      <c r="L862">
        <v>0</v>
      </c>
      <c r="M862">
        <v>0</v>
      </c>
      <c r="N862">
        <v>200000</v>
      </c>
      <c r="O862">
        <v>0</v>
      </c>
      <c r="P862">
        <v>4960800</v>
      </c>
      <c r="Q862">
        <v>868</v>
      </c>
      <c r="R862" t="b">
        <v>0</v>
      </c>
      <c r="S862">
        <v>0</v>
      </c>
    </row>
    <row r="863" spans="1:19">
      <c r="A863">
        <v>11100501</v>
      </c>
      <c r="B863" s="12"/>
      <c r="C863" s="12" t="s">
        <v>4797</v>
      </c>
      <c r="D863" s="12" t="s">
        <v>5421</v>
      </c>
      <c r="E863" t="b">
        <v>0</v>
      </c>
      <c r="F863">
        <v>0</v>
      </c>
      <c r="G863">
        <v>7502</v>
      </c>
      <c r="H863">
        <v>43927</v>
      </c>
      <c r="I863" s="12" t="s">
        <v>5424</v>
      </c>
      <c r="J863">
        <v>1</v>
      </c>
      <c r="K863">
        <v>13686</v>
      </c>
      <c r="L863">
        <v>0</v>
      </c>
      <c r="M863">
        <v>0</v>
      </c>
      <c r="N863">
        <v>200000</v>
      </c>
      <c r="O863">
        <v>0</v>
      </c>
      <c r="P863">
        <v>5160800</v>
      </c>
      <c r="Q863">
        <v>869</v>
      </c>
      <c r="R863" t="b">
        <v>0</v>
      </c>
      <c r="S863">
        <v>0</v>
      </c>
    </row>
    <row r="864" spans="1:19">
      <c r="A864">
        <v>11100501</v>
      </c>
      <c r="B864" s="12"/>
      <c r="C864" s="12" t="s">
        <v>4797</v>
      </c>
      <c r="D864" s="12" t="s">
        <v>5421</v>
      </c>
      <c r="E864" t="b">
        <v>0</v>
      </c>
      <c r="F864">
        <v>0</v>
      </c>
      <c r="G864">
        <v>7502</v>
      </c>
      <c r="H864">
        <v>43963</v>
      </c>
      <c r="I864" s="12" t="s">
        <v>5425</v>
      </c>
      <c r="J864">
        <v>1</v>
      </c>
      <c r="K864">
        <v>13762</v>
      </c>
      <c r="L864">
        <v>0</v>
      </c>
      <c r="M864">
        <v>0</v>
      </c>
      <c r="N864">
        <v>200000</v>
      </c>
      <c r="O864">
        <v>0</v>
      </c>
      <c r="P864">
        <v>5360800</v>
      </c>
      <c r="Q864">
        <v>870</v>
      </c>
      <c r="R864" t="b">
        <v>0</v>
      </c>
      <c r="S864">
        <v>0</v>
      </c>
    </row>
    <row r="865" spans="1:19">
      <c r="A865">
        <v>11100501</v>
      </c>
      <c r="B865" s="12"/>
      <c r="C865" s="12" t="s">
        <v>4797</v>
      </c>
      <c r="D865" s="12" t="s">
        <v>5421</v>
      </c>
      <c r="E865" t="b">
        <v>0</v>
      </c>
      <c r="F865">
        <v>0</v>
      </c>
      <c r="G865">
        <v>7502</v>
      </c>
      <c r="H865">
        <v>43994</v>
      </c>
      <c r="I865" s="12" t="s">
        <v>5426</v>
      </c>
      <c r="J865">
        <v>1</v>
      </c>
      <c r="K865">
        <v>13840</v>
      </c>
      <c r="L865">
        <v>0</v>
      </c>
      <c r="M865">
        <v>0</v>
      </c>
      <c r="N865">
        <v>200000</v>
      </c>
      <c r="O865">
        <v>0</v>
      </c>
      <c r="P865">
        <v>5560800</v>
      </c>
      <c r="Q865">
        <v>871</v>
      </c>
      <c r="R865" t="b">
        <v>0</v>
      </c>
      <c r="S865">
        <v>0</v>
      </c>
    </row>
    <row r="866" spans="1:19">
      <c r="A866">
        <v>11100501</v>
      </c>
      <c r="B866" s="12"/>
      <c r="C866" s="12" t="s">
        <v>4797</v>
      </c>
      <c r="D866" s="12" t="s">
        <v>5421</v>
      </c>
      <c r="E866" t="b">
        <v>0</v>
      </c>
      <c r="F866">
        <v>0</v>
      </c>
      <c r="G866">
        <v>7502</v>
      </c>
      <c r="H866">
        <v>44019</v>
      </c>
      <c r="I866" s="12" t="s">
        <v>5422</v>
      </c>
      <c r="J866">
        <v>1</v>
      </c>
      <c r="K866">
        <v>13890</v>
      </c>
      <c r="L866">
        <v>0</v>
      </c>
      <c r="M866">
        <v>0</v>
      </c>
      <c r="N866">
        <v>200000</v>
      </c>
      <c r="O866">
        <v>0</v>
      </c>
      <c r="P866">
        <v>5760800</v>
      </c>
      <c r="Q866">
        <v>872</v>
      </c>
      <c r="R866" t="b">
        <v>0</v>
      </c>
      <c r="S866">
        <v>0</v>
      </c>
    </row>
    <row r="867" spans="1:19">
      <c r="A867">
        <v>11100501</v>
      </c>
      <c r="B867" s="12"/>
      <c r="C867" s="12" t="s">
        <v>4797</v>
      </c>
      <c r="D867" s="12" t="s">
        <v>5421</v>
      </c>
      <c r="E867" t="b">
        <v>0</v>
      </c>
      <c r="F867">
        <v>0</v>
      </c>
      <c r="G867">
        <v>7502</v>
      </c>
      <c r="H867">
        <v>44056</v>
      </c>
      <c r="I867" s="12" t="s">
        <v>5422</v>
      </c>
      <c r="J867">
        <v>1</v>
      </c>
      <c r="K867">
        <v>13977</v>
      </c>
      <c r="L867">
        <v>0</v>
      </c>
      <c r="M867">
        <v>0</v>
      </c>
      <c r="N867">
        <v>200000</v>
      </c>
      <c r="O867">
        <v>0</v>
      </c>
      <c r="P867">
        <v>5960800</v>
      </c>
      <c r="Q867">
        <v>873</v>
      </c>
      <c r="R867" t="b">
        <v>0</v>
      </c>
      <c r="S867">
        <v>0</v>
      </c>
    </row>
    <row r="868" spans="1:19">
      <c r="A868">
        <v>11100501</v>
      </c>
      <c r="B868" s="12"/>
      <c r="C868" s="12" t="s">
        <v>4797</v>
      </c>
      <c r="D868" s="12" t="s">
        <v>5421</v>
      </c>
      <c r="E868" t="b">
        <v>0</v>
      </c>
      <c r="F868">
        <v>0</v>
      </c>
      <c r="G868">
        <v>7502</v>
      </c>
      <c r="H868">
        <v>44085</v>
      </c>
      <c r="I868" s="12" t="s">
        <v>5427</v>
      </c>
      <c r="J868">
        <v>1</v>
      </c>
      <c r="K868">
        <v>14057</v>
      </c>
      <c r="L868">
        <v>0</v>
      </c>
      <c r="M868">
        <v>0</v>
      </c>
      <c r="N868">
        <v>200000</v>
      </c>
      <c r="O868">
        <v>0</v>
      </c>
      <c r="P868">
        <v>6160800</v>
      </c>
      <c r="Q868">
        <v>874</v>
      </c>
      <c r="R868" t="b">
        <v>0</v>
      </c>
      <c r="S868">
        <v>0</v>
      </c>
    </row>
    <row r="869" spans="1:19">
      <c r="A869">
        <v>11100501</v>
      </c>
      <c r="B869" s="12"/>
      <c r="C869" s="12" t="s">
        <v>4797</v>
      </c>
      <c r="D869" s="12" t="s">
        <v>5421</v>
      </c>
      <c r="E869" t="b">
        <v>0</v>
      </c>
      <c r="F869">
        <v>0</v>
      </c>
      <c r="G869">
        <v>7502</v>
      </c>
      <c r="H869">
        <v>44118</v>
      </c>
      <c r="I869" s="12" t="s">
        <v>5428</v>
      </c>
      <c r="J869">
        <v>1</v>
      </c>
      <c r="K869">
        <v>14131</v>
      </c>
      <c r="L869">
        <v>0</v>
      </c>
      <c r="M869">
        <v>0</v>
      </c>
      <c r="N869">
        <v>200000</v>
      </c>
      <c r="O869">
        <v>0</v>
      </c>
      <c r="P869">
        <v>6360800</v>
      </c>
      <c r="Q869">
        <v>875</v>
      </c>
      <c r="R869" t="b">
        <v>0</v>
      </c>
      <c r="S869">
        <v>0</v>
      </c>
    </row>
    <row r="870" spans="1:19">
      <c r="A870">
        <v>11100501</v>
      </c>
      <c r="B870" s="12"/>
      <c r="C870" s="12" t="s">
        <v>4797</v>
      </c>
      <c r="D870" s="12" t="s">
        <v>5421</v>
      </c>
      <c r="E870" t="b">
        <v>0</v>
      </c>
      <c r="F870">
        <v>0</v>
      </c>
      <c r="G870">
        <v>7502</v>
      </c>
      <c r="H870">
        <v>44146</v>
      </c>
      <c r="I870" s="12" t="s">
        <v>5429</v>
      </c>
      <c r="J870">
        <v>1</v>
      </c>
      <c r="K870">
        <v>14198</v>
      </c>
      <c r="L870">
        <v>0</v>
      </c>
      <c r="M870">
        <v>0</v>
      </c>
      <c r="N870">
        <v>200000</v>
      </c>
      <c r="O870">
        <v>0</v>
      </c>
      <c r="P870">
        <v>6560800</v>
      </c>
      <c r="Q870">
        <v>876</v>
      </c>
      <c r="R870" t="b">
        <v>0</v>
      </c>
      <c r="S870">
        <v>0</v>
      </c>
    </row>
    <row r="871" spans="1:19">
      <c r="A871">
        <v>11100501</v>
      </c>
      <c r="B871" s="12"/>
      <c r="C871" s="12" t="s">
        <v>4797</v>
      </c>
      <c r="D871" s="12" t="s">
        <v>5421</v>
      </c>
      <c r="E871" t="b">
        <v>0</v>
      </c>
      <c r="F871">
        <v>0</v>
      </c>
      <c r="G871">
        <v>7502</v>
      </c>
      <c r="H871">
        <v>44179</v>
      </c>
      <c r="I871" s="12" t="s">
        <v>5430</v>
      </c>
      <c r="J871">
        <v>1</v>
      </c>
      <c r="K871">
        <v>14271</v>
      </c>
      <c r="L871">
        <v>0</v>
      </c>
      <c r="M871">
        <v>0</v>
      </c>
      <c r="N871">
        <v>200000</v>
      </c>
      <c r="O871">
        <v>0</v>
      </c>
      <c r="P871">
        <v>6760800</v>
      </c>
      <c r="Q871">
        <v>877</v>
      </c>
      <c r="R871" t="b">
        <v>0</v>
      </c>
      <c r="S871">
        <v>0</v>
      </c>
    </row>
    <row r="872" spans="1:19">
      <c r="A872">
        <v>11100501</v>
      </c>
      <c r="B872" s="12" t="s">
        <v>734</v>
      </c>
      <c r="C872" s="12" t="s">
        <v>4797</v>
      </c>
      <c r="D872" s="12" t="s">
        <v>734</v>
      </c>
      <c r="E872" t="b">
        <v>0</v>
      </c>
      <c r="F872">
        <v>0</v>
      </c>
      <c r="G872">
        <v>7502</v>
      </c>
      <c r="H872" t="s">
        <v>21</v>
      </c>
      <c r="I872" s="12"/>
      <c r="K872">
        <v>0</v>
      </c>
      <c r="L872">
        <v>0</v>
      </c>
      <c r="M872">
        <v>0</v>
      </c>
      <c r="N872">
        <v>2400000</v>
      </c>
      <c r="O872">
        <v>0</v>
      </c>
      <c r="P872">
        <v>6760800</v>
      </c>
      <c r="Q872">
        <v>878</v>
      </c>
      <c r="R872" t="b">
        <v>0</v>
      </c>
      <c r="S872">
        <v>0</v>
      </c>
    </row>
    <row r="873" spans="1:19">
      <c r="A873">
        <v>11100501</v>
      </c>
      <c r="B873" s="12" t="s">
        <v>5431</v>
      </c>
      <c r="C873" s="12" t="s">
        <v>4797</v>
      </c>
      <c r="D873" s="12" t="s">
        <v>5431</v>
      </c>
      <c r="E873" t="b">
        <v>0</v>
      </c>
      <c r="F873">
        <v>4471800</v>
      </c>
      <c r="G873">
        <v>8101</v>
      </c>
      <c r="H873" t="s">
        <v>21</v>
      </c>
      <c r="I873" s="12"/>
      <c r="K873">
        <v>0</v>
      </c>
      <c r="L873">
        <v>2400000</v>
      </c>
      <c r="M873">
        <v>0</v>
      </c>
      <c r="N873">
        <v>0</v>
      </c>
      <c r="O873">
        <v>0</v>
      </c>
      <c r="P873">
        <v>4471800</v>
      </c>
      <c r="Q873">
        <v>879</v>
      </c>
      <c r="R873" t="b">
        <v>0</v>
      </c>
      <c r="S873">
        <v>0</v>
      </c>
    </row>
    <row r="874" spans="1:19">
      <c r="A874">
        <v>11100501</v>
      </c>
      <c r="B874" s="12"/>
      <c r="C874" s="12" t="s">
        <v>4797</v>
      </c>
      <c r="D874" s="12" t="s">
        <v>5431</v>
      </c>
      <c r="E874" t="b">
        <v>0</v>
      </c>
      <c r="F874">
        <v>0</v>
      </c>
      <c r="G874">
        <v>8101</v>
      </c>
      <c r="H874">
        <v>43843</v>
      </c>
      <c r="I874" s="12" t="s">
        <v>5432</v>
      </c>
      <c r="J874">
        <v>1</v>
      </c>
      <c r="K874">
        <v>13501</v>
      </c>
      <c r="L874">
        <v>0</v>
      </c>
      <c r="M874">
        <v>0</v>
      </c>
      <c r="N874">
        <v>200000</v>
      </c>
      <c r="O874">
        <v>0</v>
      </c>
      <c r="P874">
        <v>4671800</v>
      </c>
      <c r="Q874">
        <v>880</v>
      </c>
      <c r="R874" t="b">
        <v>0</v>
      </c>
      <c r="S874">
        <v>0</v>
      </c>
    </row>
    <row r="875" spans="1:19">
      <c r="A875">
        <v>11100501</v>
      </c>
      <c r="B875" s="12"/>
      <c r="C875" s="12" t="s">
        <v>4797</v>
      </c>
      <c r="D875" s="12" t="s">
        <v>5431</v>
      </c>
      <c r="E875" t="b">
        <v>0</v>
      </c>
      <c r="F875">
        <v>0</v>
      </c>
      <c r="G875">
        <v>8101</v>
      </c>
      <c r="H875">
        <v>43874</v>
      </c>
      <c r="I875" s="12" t="s">
        <v>5432</v>
      </c>
      <c r="J875">
        <v>1</v>
      </c>
      <c r="K875">
        <v>13582</v>
      </c>
      <c r="L875">
        <v>0</v>
      </c>
      <c r="M875">
        <v>0</v>
      </c>
      <c r="N875">
        <v>200000</v>
      </c>
      <c r="O875">
        <v>0</v>
      </c>
      <c r="P875">
        <v>4871800</v>
      </c>
      <c r="Q875">
        <v>881</v>
      </c>
      <c r="R875" t="b">
        <v>0</v>
      </c>
      <c r="S875">
        <v>0</v>
      </c>
    </row>
    <row r="876" spans="1:19">
      <c r="A876">
        <v>11100501</v>
      </c>
      <c r="B876" s="12"/>
      <c r="C876" s="12" t="s">
        <v>4797</v>
      </c>
      <c r="D876" s="12" t="s">
        <v>5431</v>
      </c>
      <c r="E876" t="b">
        <v>0</v>
      </c>
      <c r="F876">
        <v>0</v>
      </c>
      <c r="G876">
        <v>8101</v>
      </c>
      <c r="H876">
        <v>43900</v>
      </c>
      <c r="I876" s="12" t="s">
        <v>5433</v>
      </c>
      <c r="J876">
        <v>1</v>
      </c>
      <c r="K876">
        <v>13635</v>
      </c>
      <c r="L876">
        <v>0</v>
      </c>
      <c r="M876">
        <v>0</v>
      </c>
      <c r="N876">
        <v>200000</v>
      </c>
      <c r="O876">
        <v>0</v>
      </c>
      <c r="P876">
        <v>5071800</v>
      </c>
      <c r="Q876">
        <v>882</v>
      </c>
      <c r="R876" t="b">
        <v>0</v>
      </c>
      <c r="S876">
        <v>0</v>
      </c>
    </row>
    <row r="877" spans="1:19">
      <c r="A877">
        <v>11100501</v>
      </c>
      <c r="B877" s="12"/>
      <c r="C877" s="12" t="s">
        <v>4797</v>
      </c>
      <c r="D877" s="12" t="s">
        <v>5431</v>
      </c>
      <c r="E877" t="b">
        <v>0</v>
      </c>
      <c r="F877">
        <v>0</v>
      </c>
      <c r="G877">
        <v>8101</v>
      </c>
      <c r="H877">
        <v>43928</v>
      </c>
      <c r="I877" s="12" t="s">
        <v>5434</v>
      </c>
      <c r="J877">
        <v>1</v>
      </c>
      <c r="K877">
        <v>13695</v>
      </c>
      <c r="L877">
        <v>0</v>
      </c>
      <c r="M877">
        <v>0</v>
      </c>
      <c r="N877">
        <v>200000</v>
      </c>
      <c r="O877">
        <v>0</v>
      </c>
      <c r="P877">
        <v>5271800</v>
      </c>
      <c r="Q877">
        <v>883</v>
      </c>
      <c r="R877" t="b">
        <v>0</v>
      </c>
      <c r="S877">
        <v>0</v>
      </c>
    </row>
    <row r="878" spans="1:19">
      <c r="A878">
        <v>11100501</v>
      </c>
      <c r="B878" s="12"/>
      <c r="C878" s="12" t="s">
        <v>4797</v>
      </c>
      <c r="D878" s="12" t="s">
        <v>5431</v>
      </c>
      <c r="E878" t="b">
        <v>0</v>
      </c>
      <c r="F878">
        <v>0</v>
      </c>
      <c r="G878">
        <v>8101</v>
      </c>
      <c r="H878">
        <v>43964</v>
      </c>
      <c r="I878" s="12" t="s">
        <v>5435</v>
      </c>
      <c r="J878">
        <v>1</v>
      </c>
      <c r="K878">
        <v>13807</v>
      </c>
      <c r="L878">
        <v>0</v>
      </c>
      <c r="M878">
        <v>0</v>
      </c>
      <c r="N878">
        <v>200000</v>
      </c>
      <c r="O878">
        <v>0</v>
      </c>
      <c r="P878">
        <v>5471800</v>
      </c>
      <c r="Q878">
        <v>884</v>
      </c>
      <c r="R878" t="b">
        <v>0</v>
      </c>
      <c r="S878">
        <v>0</v>
      </c>
    </row>
    <row r="879" spans="1:19">
      <c r="A879">
        <v>11100501</v>
      </c>
      <c r="B879" s="12"/>
      <c r="C879" s="12" t="s">
        <v>4797</v>
      </c>
      <c r="D879" s="12" t="s">
        <v>5431</v>
      </c>
      <c r="E879" t="b">
        <v>0</v>
      </c>
      <c r="F879">
        <v>0</v>
      </c>
      <c r="G879">
        <v>8101</v>
      </c>
      <c r="H879">
        <v>43994</v>
      </c>
      <c r="I879" s="12" t="s">
        <v>5436</v>
      </c>
      <c r="J879">
        <v>1</v>
      </c>
      <c r="K879">
        <v>13837</v>
      </c>
      <c r="L879">
        <v>0</v>
      </c>
      <c r="M879">
        <v>0</v>
      </c>
      <c r="N879">
        <v>200000</v>
      </c>
      <c r="O879">
        <v>0</v>
      </c>
      <c r="P879">
        <v>5671800</v>
      </c>
      <c r="Q879">
        <v>885</v>
      </c>
      <c r="R879" t="b">
        <v>0</v>
      </c>
      <c r="S879">
        <v>0</v>
      </c>
    </row>
    <row r="880" spans="1:19">
      <c r="A880">
        <v>11100501</v>
      </c>
      <c r="B880" s="12"/>
      <c r="C880" s="12" t="s">
        <v>4797</v>
      </c>
      <c r="D880" s="12" t="s">
        <v>5431</v>
      </c>
      <c r="E880" t="b">
        <v>0</v>
      </c>
      <c r="F880">
        <v>0</v>
      </c>
      <c r="G880">
        <v>8101</v>
      </c>
      <c r="H880">
        <v>44020</v>
      </c>
      <c r="I880" s="12" t="s">
        <v>5432</v>
      </c>
      <c r="J880">
        <v>1</v>
      </c>
      <c r="K880">
        <v>13898</v>
      </c>
      <c r="L880">
        <v>0</v>
      </c>
      <c r="M880">
        <v>0</v>
      </c>
      <c r="N880">
        <v>200000</v>
      </c>
      <c r="O880">
        <v>0</v>
      </c>
      <c r="P880">
        <v>5871800</v>
      </c>
      <c r="Q880">
        <v>886</v>
      </c>
      <c r="R880" t="b">
        <v>0</v>
      </c>
      <c r="S880">
        <v>0</v>
      </c>
    </row>
    <row r="881" spans="1:19">
      <c r="A881">
        <v>11100501</v>
      </c>
      <c r="B881" s="12"/>
      <c r="C881" s="12" t="s">
        <v>4797</v>
      </c>
      <c r="D881" s="12" t="s">
        <v>5431</v>
      </c>
      <c r="E881" t="b">
        <v>0</v>
      </c>
      <c r="F881">
        <v>0</v>
      </c>
      <c r="G881">
        <v>8101</v>
      </c>
      <c r="H881">
        <v>44061</v>
      </c>
      <c r="I881" s="12" t="s">
        <v>5432</v>
      </c>
      <c r="J881">
        <v>1</v>
      </c>
      <c r="K881">
        <v>13990</v>
      </c>
      <c r="L881">
        <v>0</v>
      </c>
      <c r="M881">
        <v>0</v>
      </c>
      <c r="N881">
        <v>200000</v>
      </c>
      <c r="O881">
        <v>0</v>
      </c>
      <c r="P881">
        <v>6071800</v>
      </c>
      <c r="Q881">
        <v>887</v>
      </c>
      <c r="R881" t="b">
        <v>0</v>
      </c>
      <c r="S881">
        <v>0</v>
      </c>
    </row>
    <row r="882" spans="1:19">
      <c r="A882">
        <v>11100501</v>
      </c>
      <c r="B882" s="12"/>
      <c r="C882" s="12" t="s">
        <v>4797</v>
      </c>
      <c r="D882" s="12" t="s">
        <v>5431</v>
      </c>
      <c r="E882" t="b">
        <v>0</v>
      </c>
      <c r="F882">
        <v>0</v>
      </c>
      <c r="G882">
        <v>8101</v>
      </c>
      <c r="H882">
        <v>44082</v>
      </c>
      <c r="I882" s="12" t="s">
        <v>5437</v>
      </c>
      <c r="J882">
        <v>1</v>
      </c>
      <c r="K882">
        <v>14043</v>
      </c>
      <c r="L882">
        <v>0</v>
      </c>
      <c r="M882">
        <v>0</v>
      </c>
      <c r="N882">
        <v>200000</v>
      </c>
      <c r="O882">
        <v>0</v>
      </c>
      <c r="P882">
        <v>6271800</v>
      </c>
      <c r="Q882">
        <v>888</v>
      </c>
      <c r="R882" t="b">
        <v>0</v>
      </c>
      <c r="S882">
        <v>0</v>
      </c>
    </row>
    <row r="883" spans="1:19">
      <c r="A883">
        <v>11100501</v>
      </c>
      <c r="B883" s="12"/>
      <c r="C883" s="12" t="s">
        <v>4797</v>
      </c>
      <c r="D883" s="12" t="s">
        <v>5431</v>
      </c>
      <c r="E883" t="b">
        <v>0</v>
      </c>
      <c r="F883">
        <v>0</v>
      </c>
      <c r="G883">
        <v>8101</v>
      </c>
      <c r="H883">
        <v>44113</v>
      </c>
      <c r="I883" s="12" t="s">
        <v>5438</v>
      </c>
      <c r="J883">
        <v>1</v>
      </c>
      <c r="K883">
        <v>14123</v>
      </c>
      <c r="L883">
        <v>0</v>
      </c>
      <c r="M883">
        <v>0</v>
      </c>
      <c r="N883">
        <v>200000</v>
      </c>
      <c r="O883">
        <v>0</v>
      </c>
      <c r="P883">
        <v>6471800</v>
      </c>
      <c r="Q883">
        <v>889</v>
      </c>
      <c r="R883" t="b">
        <v>0</v>
      </c>
      <c r="S883">
        <v>0</v>
      </c>
    </row>
    <row r="884" spans="1:19">
      <c r="A884">
        <v>11100501</v>
      </c>
      <c r="B884" s="12"/>
      <c r="C884" s="12" t="s">
        <v>4797</v>
      </c>
      <c r="D884" s="12" t="s">
        <v>5431</v>
      </c>
      <c r="E884" t="b">
        <v>0</v>
      </c>
      <c r="F884">
        <v>0</v>
      </c>
      <c r="G884">
        <v>8101</v>
      </c>
      <c r="H884">
        <v>44145</v>
      </c>
      <c r="I884" s="12" t="s">
        <v>5439</v>
      </c>
      <c r="J884">
        <v>1</v>
      </c>
      <c r="K884">
        <v>14189</v>
      </c>
      <c r="L884">
        <v>0</v>
      </c>
      <c r="M884">
        <v>0</v>
      </c>
      <c r="N884">
        <v>200000</v>
      </c>
      <c r="O884">
        <v>0</v>
      </c>
      <c r="P884">
        <v>6671800</v>
      </c>
      <c r="Q884">
        <v>890</v>
      </c>
      <c r="R884" t="b">
        <v>0</v>
      </c>
      <c r="S884">
        <v>0</v>
      </c>
    </row>
    <row r="885" spans="1:19">
      <c r="A885">
        <v>11100501</v>
      </c>
      <c r="B885" s="12"/>
      <c r="C885" s="12" t="s">
        <v>4797</v>
      </c>
      <c r="D885" s="12" t="s">
        <v>5431</v>
      </c>
      <c r="E885" t="b">
        <v>0</v>
      </c>
      <c r="F885">
        <v>0</v>
      </c>
      <c r="G885">
        <v>8101</v>
      </c>
      <c r="H885">
        <v>44174</v>
      </c>
      <c r="I885" s="12" t="s">
        <v>5440</v>
      </c>
      <c r="J885">
        <v>1</v>
      </c>
      <c r="K885">
        <v>14262</v>
      </c>
      <c r="L885">
        <v>0</v>
      </c>
      <c r="M885">
        <v>0</v>
      </c>
      <c r="N885">
        <v>200000</v>
      </c>
      <c r="O885">
        <v>0</v>
      </c>
      <c r="P885">
        <v>6871800</v>
      </c>
      <c r="Q885">
        <v>891</v>
      </c>
      <c r="R885" t="b">
        <v>0</v>
      </c>
      <c r="S885">
        <v>0</v>
      </c>
    </row>
    <row r="886" spans="1:19">
      <c r="A886">
        <v>11100501</v>
      </c>
      <c r="B886" s="12" t="s">
        <v>745</v>
      </c>
      <c r="C886" s="12" t="s">
        <v>4797</v>
      </c>
      <c r="D886" s="12" t="s">
        <v>745</v>
      </c>
      <c r="E886" t="b">
        <v>0</v>
      </c>
      <c r="F886">
        <v>0</v>
      </c>
      <c r="G886">
        <v>8101</v>
      </c>
      <c r="H886" t="s">
        <v>21</v>
      </c>
      <c r="I886" s="12"/>
      <c r="K886">
        <v>0</v>
      </c>
      <c r="L886">
        <v>0</v>
      </c>
      <c r="M886">
        <v>0</v>
      </c>
      <c r="N886">
        <v>2400000</v>
      </c>
      <c r="O886">
        <v>0</v>
      </c>
      <c r="P886">
        <v>6871800</v>
      </c>
      <c r="Q886">
        <v>892</v>
      </c>
      <c r="R886" t="b">
        <v>0</v>
      </c>
      <c r="S886">
        <v>0</v>
      </c>
    </row>
    <row r="887" spans="1:19">
      <c r="A887">
        <v>11100501</v>
      </c>
      <c r="B887" s="12" t="s">
        <v>5441</v>
      </c>
      <c r="C887" s="12" t="s">
        <v>4797</v>
      </c>
      <c r="D887" s="12" t="s">
        <v>5441</v>
      </c>
      <c r="E887" t="b">
        <v>0</v>
      </c>
      <c r="F887">
        <v>4977300</v>
      </c>
      <c r="G887">
        <v>8102</v>
      </c>
      <c r="H887" t="s">
        <v>21</v>
      </c>
      <c r="I887" s="12"/>
      <c r="K887">
        <v>0</v>
      </c>
      <c r="L887">
        <v>2664000</v>
      </c>
      <c r="M887">
        <v>0</v>
      </c>
      <c r="N887">
        <v>0</v>
      </c>
      <c r="O887">
        <v>0</v>
      </c>
      <c r="P887">
        <v>4977300</v>
      </c>
      <c r="Q887">
        <v>893</v>
      </c>
      <c r="R887" t="b">
        <v>0</v>
      </c>
      <c r="S887">
        <v>0</v>
      </c>
    </row>
    <row r="888" spans="1:19">
      <c r="A888">
        <v>11100501</v>
      </c>
      <c r="B888" s="12"/>
      <c r="C888" s="12" t="s">
        <v>4797</v>
      </c>
      <c r="D888" s="12" t="s">
        <v>5441</v>
      </c>
      <c r="E888" t="b">
        <v>0</v>
      </c>
      <c r="F888">
        <v>0</v>
      </c>
      <c r="G888">
        <v>8102</v>
      </c>
      <c r="H888">
        <v>43843</v>
      </c>
      <c r="I888" s="12" t="s">
        <v>5442</v>
      </c>
      <c r="J888">
        <v>1</v>
      </c>
      <c r="K888">
        <v>13503</v>
      </c>
      <c r="L888">
        <v>0</v>
      </c>
      <c r="M888">
        <v>0</v>
      </c>
      <c r="N888">
        <v>222000</v>
      </c>
      <c r="O888">
        <v>0</v>
      </c>
      <c r="P888">
        <v>5199300</v>
      </c>
      <c r="Q888">
        <v>894</v>
      </c>
      <c r="R888" t="b">
        <v>0</v>
      </c>
      <c r="S888">
        <v>0</v>
      </c>
    </row>
    <row r="889" spans="1:19">
      <c r="A889">
        <v>11100501</v>
      </c>
      <c r="B889" s="12"/>
      <c r="C889" s="12" t="s">
        <v>4797</v>
      </c>
      <c r="D889" s="12" t="s">
        <v>5441</v>
      </c>
      <c r="E889" t="b">
        <v>0</v>
      </c>
      <c r="F889">
        <v>0</v>
      </c>
      <c r="G889">
        <v>8102</v>
      </c>
      <c r="H889">
        <v>43873</v>
      </c>
      <c r="I889" s="12" t="s">
        <v>5442</v>
      </c>
      <c r="J889">
        <v>1</v>
      </c>
      <c r="K889">
        <v>13576</v>
      </c>
      <c r="L889">
        <v>0</v>
      </c>
      <c r="M889">
        <v>0</v>
      </c>
      <c r="N889">
        <v>222000</v>
      </c>
      <c r="O889">
        <v>0</v>
      </c>
      <c r="P889">
        <v>5421300</v>
      </c>
      <c r="Q889">
        <v>895</v>
      </c>
      <c r="R889" t="b">
        <v>0</v>
      </c>
      <c r="S889">
        <v>0</v>
      </c>
    </row>
    <row r="890" spans="1:19">
      <c r="A890">
        <v>11100501</v>
      </c>
      <c r="B890" s="12"/>
      <c r="C890" s="12" t="s">
        <v>4797</v>
      </c>
      <c r="D890" s="12" t="s">
        <v>5441</v>
      </c>
      <c r="E890" t="b">
        <v>0</v>
      </c>
      <c r="F890">
        <v>0</v>
      </c>
      <c r="G890">
        <v>8102</v>
      </c>
      <c r="H890">
        <v>43896</v>
      </c>
      <c r="I890" s="12" t="s">
        <v>5443</v>
      </c>
      <c r="J890">
        <v>1</v>
      </c>
      <c r="K890">
        <v>13622</v>
      </c>
      <c r="L890">
        <v>0</v>
      </c>
      <c r="M890">
        <v>0</v>
      </c>
      <c r="N890">
        <v>222000</v>
      </c>
      <c r="O890">
        <v>0</v>
      </c>
      <c r="P890">
        <v>5643300</v>
      </c>
      <c r="Q890">
        <v>896</v>
      </c>
      <c r="R890" t="b">
        <v>0</v>
      </c>
      <c r="S890">
        <v>0</v>
      </c>
    </row>
    <row r="891" spans="1:19">
      <c r="A891">
        <v>11100501</v>
      </c>
      <c r="B891" s="12"/>
      <c r="C891" s="12" t="s">
        <v>4797</v>
      </c>
      <c r="D891" s="12" t="s">
        <v>5441</v>
      </c>
      <c r="E891" t="b">
        <v>0</v>
      </c>
      <c r="F891">
        <v>0</v>
      </c>
      <c r="G891">
        <v>8102</v>
      </c>
      <c r="H891">
        <v>43927</v>
      </c>
      <c r="I891" s="12" t="s">
        <v>5444</v>
      </c>
      <c r="J891">
        <v>1</v>
      </c>
      <c r="K891">
        <v>13740</v>
      </c>
      <c r="L891">
        <v>0</v>
      </c>
      <c r="M891">
        <v>0</v>
      </c>
      <c r="N891">
        <v>222000</v>
      </c>
      <c r="O891">
        <v>0</v>
      </c>
      <c r="P891">
        <v>5865300</v>
      </c>
      <c r="Q891">
        <v>897</v>
      </c>
      <c r="R891" t="b">
        <v>0</v>
      </c>
      <c r="S891">
        <v>0</v>
      </c>
    </row>
    <row r="892" spans="1:19">
      <c r="A892">
        <v>11100501</v>
      </c>
      <c r="B892" s="12"/>
      <c r="C892" s="12" t="s">
        <v>4797</v>
      </c>
      <c r="D892" s="12" t="s">
        <v>5441</v>
      </c>
      <c r="E892" t="b">
        <v>0</v>
      </c>
      <c r="F892">
        <v>0</v>
      </c>
      <c r="G892">
        <v>8102</v>
      </c>
      <c r="H892">
        <v>43958</v>
      </c>
      <c r="I892" s="12" t="s">
        <v>5445</v>
      </c>
      <c r="J892">
        <v>1</v>
      </c>
      <c r="K892">
        <v>13766</v>
      </c>
      <c r="L892">
        <v>0</v>
      </c>
      <c r="M892">
        <v>0</v>
      </c>
      <c r="N892">
        <v>222000</v>
      </c>
      <c r="O892">
        <v>0</v>
      </c>
      <c r="P892">
        <v>6087300</v>
      </c>
      <c r="Q892">
        <v>898</v>
      </c>
      <c r="R892" t="b">
        <v>0</v>
      </c>
      <c r="S892">
        <v>0</v>
      </c>
    </row>
    <row r="893" spans="1:19">
      <c r="A893">
        <v>11100501</v>
      </c>
      <c r="B893" s="12"/>
      <c r="C893" s="12" t="s">
        <v>4797</v>
      </c>
      <c r="D893" s="12" t="s">
        <v>5441</v>
      </c>
      <c r="E893" t="b">
        <v>0</v>
      </c>
      <c r="F893">
        <v>0</v>
      </c>
      <c r="G893">
        <v>8102</v>
      </c>
      <c r="H893">
        <v>43990</v>
      </c>
      <c r="I893" s="12" t="s">
        <v>5446</v>
      </c>
      <c r="J893">
        <v>1</v>
      </c>
      <c r="K893">
        <v>13873</v>
      </c>
      <c r="L893">
        <v>0</v>
      </c>
      <c r="M893">
        <v>0</v>
      </c>
      <c r="N893">
        <v>222000</v>
      </c>
      <c r="O893">
        <v>0</v>
      </c>
      <c r="P893">
        <v>6309300</v>
      </c>
      <c r="Q893">
        <v>899</v>
      </c>
      <c r="R893" t="b">
        <v>0</v>
      </c>
      <c r="S893">
        <v>0</v>
      </c>
    </row>
    <row r="894" spans="1:19">
      <c r="A894">
        <v>11100501</v>
      </c>
      <c r="B894" s="12"/>
      <c r="C894" s="12" t="s">
        <v>4797</v>
      </c>
      <c r="D894" s="12" t="s">
        <v>5441</v>
      </c>
      <c r="E894" t="b">
        <v>0</v>
      </c>
      <c r="F894">
        <v>0</v>
      </c>
      <c r="G894">
        <v>8102</v>
      </c>
      <c r="H894">
        <v>44018</v>
      </c>
      <c r="I894" s="12" t="s">
        <v>5442</v>
      </c>
      <c r="J894">
        <v>1</v>
      </c>
      <c r="K894">
        <v>13949</v>
      </c>
      <c r="L894">
        <v>0</v>
      </c>
      <c r="M894">
        <v>0</v>
      </c>
      <c r="N894">
        <v>222000</v>
      </c>
      <c r="O894">
        <v>0</v>
      </c>
      <c r="P894">
        <v>6531300</v>
      </c>
      <c r="Q894">
        <v>900</v>
      </c>
      <c r="R894" t="b">
        <v>0</v>
      </c>
      <c r="S894">
        <v>0</v>
      </c>
    </row>
    <row r="895" spans="1:19">
      <c r="A895">
        <v>11100501</v>
      </c>
      <c r="B895" s="12"/>
      <c r="C895" s="12" t="s">
        <v>4797</v>
      </c>
      <c r="D895" s="12" t="s">
        <v>5441</v>
      </c>
      <c r="E895" t="b">
        <v>0</v>
      </c>
      <c r="F895">
        <v>0</v>
      </c>
      <c r="G895">
        <v>8102</v>
      </c>
      <c r="H895">
        <v>44049</v>
      </c>
      <c r="I895" s="12" t="s">
        <v>5442</v>
      </c>
      <c r="J895">
        <v>1</v>
      </c>
      <c r="K895">
        <v>14019</v>
      </c>
      <c r="L895">
        <v>0</v>
      </c>
      <c r="M895">
        <v>0</v>
      </c>
      <c r="N895">
        <v>222000</v>
      </c>
      <c r="O895">
        <v>0</v>
      </c>
      <c r="P895">
        <v>6753300</v>
      </c>
      <c r="Q895">
        <v>901</v>
      </c>
      <c r="R895" t="b">
        <v>0</v>
      </c>
      <c r="S895">
        <v>0</v>
      </c>
    </row>
    <row r="896" spans="1:19">
      <c r="A896">
        <v>11100501</v>
      </c>
      <c r="B896" s="12"/>
      <c r="C896" s="12" t="s">
        <v>4797</v>
      </c>
      <c r="D896" s="12" t="s">
        <v>5441</v>
      </c>
      <c r="E896" t="b">
        <v>0</v>
      </c>
      <c r="F896">
        <v>0</v>
      </c>
      <c r="G896">
        <v>8102</v>
      </c>
      <c r="H896">
        <v>44081</v>
      </c>
      <c r="I896" s="12" t="s">
        <v>5447</v>
      </c>
      <c r="J896">
        <v>1</v>
      </c>
      <c r="K896">
        <v>14093</v>
      </c>
      <c r="L896">
        <v>0</v>
      </c>
      <c r="M896">
        <v>0</v>
      </c>
      <c r="N896">
        <v>222000</v>
      </c>
      <c r="O896">
        <v>0</v>
      </c>
      <c r="P896">
        <v>6975300</v>
      </c>
      <c r="Q896">
        <v>902</v>
      </c>
      <c r="R896" t="b">
        <v>0</v>
      </c>
      <c r="S896">
        <v>0</v>
      </c>
    </row>
    <row r="897" spans="1:19">
      <c r="A897">
        <v>11100501</v>
      </c>
      <c r="B897" s="12"/>
      <c r="C897" s="12" t="s">
        <v>4797</v>
      </c>
      <c r="D897" s="12" t="s">
        <v>5441</v>
      </c>
      <c r="E897" t="b">
        <v>0</v>
      </c>
      <c r="F897">
        <v>0</v>
      </c>
      <c r="G897">
        <v>8102</v>
      </c>
      <c r="H897">
        <v>44111</v>
      </c>
      <c r="I897" s="12" t="s">
        <v>5448</v>
      </c>
      <c r="J897">
        <v>1</v>
      </c>
      <c r="K897">
        <v>14159</v>
      </c>
      <c r="L897">
        <v>0</v>
      </c>
      <c r="M897">
        <v>0</v>
      </c>
      <c r="N897">
        <v>222000</v>
      </c>
      <c r="O897">
        <v>0</v>
      </c>
      <c r="P897">
        <v>7197300</v>
      </c>
      <c r="Q897">
        <v>903</v>
      </c>
      <c r="R897" t="b">
        <v>0</v>
      </c>
      <c r="S897">
        <v>0</v>
      </c>
    </row>
    <row r="898" spans="1:19">
      <c r="A898">
        <v>11100501</v>
      </c>
      <c r="B898" s="12"/>
      <c r="C898" s="12" t="s">
        <v>4797</v>
      </c>
      <c r="D898" s="12" t="s">
        <v>5441</v>
      </c>
      <c r="E898" t="b">
        <v>0</v>
      </c>
      <c r="F898">
        <v>0</v>
      </c>
      <c r="G898">
        <v>8102</v>
      </c>
      <c r="H898">
        <v>44138</v>
      </c>
      <c r="I898" s="12" t="s">
        <v>5449</v>
      </c>
      <c r="J898">
        <v>1</v>
      </c>
      <c r="K898">
        <v>14168</v>
      </c>
      <c r="L898">
        <v>0</v>
      </c>
      <c r="M898">
        <v>0</v>
      </c>
      <c r="N898">
        <v>222000</v>
      </c>
      <c r="O898">
        <v>0</v>
      </c>
      <c r="P898">
        <v>7419300</v>
      </c>
      <c r="Q898">
        <v>904</v>
      </c>
      <c r="R898" t="b">
        <v>0</v>
      </c>
      <c r="S898">
        <v>0</v>
      </c>
    </row>
    <row r="899" spans="1:19">
      <c r="A899">
        <v>11100501</v>
      </c>
      <c r="B899" s="12"/>
      <c r="C899" s="12" t="s">
        <v>4797</v>
      </c>
      <c r="D899" s="12" t="s">
        <v>5441</v>
      </c>
      <c r="E899" t="b">
        <v>0</v>
      </c>
      <c r="F899">
        <v>0</v>
      </c>
      <c r="G899">
        <v>8102</v>
      </c>
      <c r="H899">
        <v>44168</v>
      </c>
      <c r="I899" s="12" t="s">
        <v>5450</v>
      </c>
      <c r="J899">
        <v>1</v>
      </c>
      <c r="K899">
        <v>14307</v>
      </c>
      <c r="L899">
        <v>0</v>
      </c>
      <c r="M899">
        <v>0</v>
      </c>
      <c r="N899">
        <v>222000</v>
      </c>
      <c r="O899">
        <v>0</v>
      </c>
      <c r="P899">
        <v>7641300</v>
      </c>
      <c r="Q899">
        <v>905</v>
      </c>
      <c r="R899" t="b">
        <v>0</v>
      </c>
      <c r="S899">
        <v>0</v>
      </c>
    </row>
    <row r="900" spans="1:19">
      <c r="A900">
        <v>11100501</v>
      </c>
      <c r="B900" s="12" t="s">
        <v>756</v>
      </c>
      <c r="C900" s="12" t="s">
        <v>4797</v>
      </c>
      <c r="D900" s="12" t="s">
        <v>756</v>
      </c>
      <c r="E900" t="b">
        <v>0</v>
      </c>
      <c r="F900">
        <v>0</v>
      </c>
      <c r="G900">
        <v>8102</v>
      </c>
      <c r="H900" t="s">
        <v>21</v>
      </c>
      <c r="I900" s="12"/>
      <c r="K900">
        <v>0</v>
      </c>
      <c r="L900">
        <v>0</v>
      </c>
      <c r="M900">
        <v>0</v>
      </c>
      <c r="N900">
        <v>2664000</v>
      </c>
      <c r="O900">
        <v>0</v>
      </c>
      <c r="P900">
        <v>7641300</v>
      </c>
      <c r="Q900">
        <v>906</v>
      </c>
      <c r="R900" t="b">
        <v>0</v>
      </c>
      <c r="S900">
        <v>0</v>
      </c>
    </row>
    <row r="901" spans="1:19">
      <c r="A901">
        <v>11100501</v>
      </c>
      <c r="B901" s="12" t="s">
        <v>5451</v>
      </c>
      <c r="C901" s="12" t="s">
        <v>4797</v>
      </c>
      <c r="D901" s="12" t="s">
        <v>5451</v>
      </c>
      <c r="E901" t="b">
        <v>0</v>
      </c>
      <c r="F901">
        <v>4950000</v>
      </c>
      <c r="G901">
        <v>8201</v>
      </c>
      <c r="H901" t="s">
        <v>21</v>
      </c>
      <c r="I901" s="12"/>
      <c r="K901">
        <v>0</v>
      </c>
      <c r="L901">
        <v>2970000</v>
      </c>
      <c r="M901">
        <v>0</v>
      </c>
      <c r="N901">
        <v>0</v>
      </c>
      <c r="O901">
        <v>0</v>
      </c>
      <c r="P901">
        <v>4950000</v>
      </c>
      <c r="Q901">
        <v>907</v>
      </c>
      <c r="R901" t="b">
        <v>0</v>
      </c>
      <c r="S901">
        <v>0</v>
      </c>
    </row>
    <row r="902" spans="1:19">
      <c r="A902">
        <v>11100501</v>
      </c>
      <c r="B902" s="12"/>
      <c r="C902" s="12" t="s">
        <v>4797</v>
      </c>
      <c r="D902" s="12" t="s">
        <v>5451</v>
      </c>
      <c r="E902" t="b">
        <v>0</v>
      </c>
      <c r="F902">
        <v>0</v>
      </c>
      <c r="G902">
        <v>8201</v>
      </c>
      <c r="H902">
        <v>43861</v>
      </c>
      <c r="I902" s="12" t="s">
        <v>5452</v>
      </c>
      <c r="J902">
        <v>1</v>
      </c>
      <c r="K902">
        <v>13531</v>
      </c>
      <c r="L902">
        <v>0</v>
      </c>
      <c r="M902">
        <v>0</v>
      </c>
      <c r="N902">
        <v>250000</v>
      </c>
      <c r="O902">
        <v>0</v>
      </c>
      <c r="P902">
        <v>5200000</v>
      </c>
      <c r="Q902">
        <v>908</v>
      </c>
      <c r="R902" t="b">
        <v>0</v>
      </c>
      <c r="S902">
        <v>0</v>
      </c>
    </row>
    <row r="903" spans="1:19">
      <c r="A903">
        <v>11100501</v>
      </c>
      <c r="B903" s="12"/>
      <c r="C903" s="12" t="s">
        <v>4797</v>
      </c>
      <c r="D903" s="12" t="s">
        <v>5451</v>
      </c>
      <c r="E903" t="b">
        <v>0</v>
      </c>
      <c r="F903">
        <v>0</v>
      </c>
      <c r="G903">
        <v>8201</v>
      </c>
      <c r="H903">
        <v>43889</v>
      </c>
      <c r="I903" s="12" t="s">
        <v>5452</v>
      </c>
      <c r="J903">
        <v>1</v>
      </c>
      <c r="K903">
        <v>13602</v>
      </c>
      <c r="L903">
        <v>0</v>
      </c>
      <c r="M903">
        <v>0</v>
      </c>
      <c r="N903">
        <v>250000</v>
      </c>
      <c r="O903">
        <v>0</v>
      </c>
      <c r="P903">
        <v>5450000</v>
      </c>
      <c r="Q903">
        <v>909</v>
      </c>
      <c r="R903" t="b">
        <v>0</v>
      </c>
      <c r="S903">
        <v>0</v>
      </c>
    </row>
    <row r="904" spans="1:19">
      <c r="A904">
        <v>11100501</v>
      </c>
      <c r="B904" s="12"/>
      <c r="C904" s="12" t="s">
        <v>4797</v>
      </c>
      <c r="D904" s="12" t="s">
        <v>5451</v>
      </c>
      <c r="E904" t="b">
        <v>0</v>
      </c>
      <c r="F904">
        <v>0</v>
      </c>
      <c r="G904">
        <v>8201</v>
      </c>
      <c r="H904">
        <v>43915</v>
      </c>
      <c r="I904" s="12" t="s">
        <v>5453</v>
      </c>
      <c r="J904">
        <v>1</v>
      </c>
      <c r="K904">
        <v>13668</v>
      </c>
      <c r="L904">
        <v>0</v>
      </c>
      <c r="M904">
        <v>0</v>
      </c>
      <c r="N904">
        <v>250000</v>
      </c>
      <c r="O904">
        <v>0</v>
      </c>
      <c r="P904">
        <v>5700000</v>
      </c>
      <c r="Q904">
        <v>910</v>
      </c>
      <c r="R904" t="b">
        <v>0</v>
      </c>
      <c r="S904">
        <v>0</v>
      </c>
    </row>
    <row r="905" spans="1:19">
      <c r="A905">
        <v>11100501</v>
      </c>
      <c r="B905" s="12"/>
      <c r="C905" s="12" t="s">
        <v>4797</v>
      </c>
      <c r="D905" s="12" t="s">
        <v>5451</v>
      </c>
      <c r="E905" t="b">
        <v>0</v>
      </c>
      <c r="F905">
        <v>0</v>
      </c>
      <c r="G905">
        <v>8201</v>
      </c>
      <c r="H905">
        <v>43948</v>
      </c>
      <c r="I905" s="12" t="s">
        <v>5453</v>
      </c>
      <c r="J905">
        <v>1</v>
      </c>
      <c r="K905">
        <v>13723</v>
      </c>
      <c r="L905">
        <v>0</v>
      </c>
      <c r="M905">
        <v>0</v>
      </c>
      <c r="N905">
        <v>250000</v>
      </c>
      <c r="O905">
        <v>0</v>
      </c>
      <c r="P905">
        <v>5950000</v>
      </c>
      <c r="Q905">
        <v>911</v>
      </c>
      <c r="R905" t="b">
        <v>0</v>
      </c>
      <c r="S905">
        <v>0</v>
      </c>
    </row>
    <row r="906" spans="1:19">
      <c r="A906">
        <v>11100501</v>
      </c>
      <c r="B906" s="12"/>
      <c r="C906" s="12" t="s">
        <v>4797</v>
      </c>
      <c r="D906" s="12" t="s">
        <v>5451</v>
      </c>
      <c r="E906" t="b">
        <v>0</v>
      </c>
      <c r="F906">
        <v>0</v>
      </c>
      <c r="G906">
        <v>8201</v>
      </c>
      <c r="H906">
        <v>43979</v>
      </c>
      <c r="I906" s="12" t="s">
        <v>5453</v>
      </c>
      <c r="J906">
        <v>1</v>
      </c>
      <c r="K906">
        <v>13784</v>
      </c>
      <c r="L906">
        <v>0</v>
      </c>
      <c r="M906">
        <v>0</v>
      </c>
      <c r="N906">
        <v>250000</v>
      </c>
      <c r="O906">
        <v>0</v>
      </c>
      <c r="P906">
        <v>6200000</v>
      </c>
      <c r="Q906">
        <v>912</v>
      </c>
      <c r="R906" t="b">
        <v>0</v>
      </c>
      <c r="S906">
        <v>0</v>
      </c>
    </row>
    <row r="907" spans="1:19">
      <c r="A907">
        <v>11100501</v>
      </c>
      <c r="B907" s="12"/>
      <c r="C907" s="12" t="s">
        <v>4797</v>
      </c>
      <c r="D907" s="12" t="s">
        <v>5451</v>
      </c>
      <c r="E907" t="b">
        <v>0</v>
      </c>
      <c r="F907">
        <v>0</v>
      </c>
      <c r="G907">
        <v>8201</v>
      </c>
      <c r="H907">
        <v>44007</v>
      </c>
      <c r="I907" s="12" t="s">
        <v>5453</v>
      </c>
      <c r="J907">
        <v>1</v>
      </c>
      <c r="K907">
        <v>13851</v>
      </c>
      <c r="L907">
        <v>0</v>
      </c>
      <c r="M907">
        <v>0</v>
      </c>
      <c r="N907">
        <v>250000</v>
      </c>
      <c r="O907">
        <v>0</v>
      </c>
      <c r="P907">
        <v>6450000</v>
      </c>
      <c r="Q907">
        <v>913</v>
      </c>
      <c r="R907" t="b">
        <v>0</v>
      </c>
      <c r="S907">
        <v>0</v>
      </c>
    </row>
    <row r="908" spans="1:19">
      <c r="A908">
        <v>11100501</v>
      </c>
      <c r="B908" s="12"/>
      <c r="C908" s="12" t="s">
        <v>4797</v>
      </c>
      <c r="D908" s="12" t="s">
        <v>5451</v>
      </c>
      <c r="E908" t="b">
        <v>0</v>
      </c>
      <c r="F908">
        <v>0</v>
      </c>
      <c r="G908">
        <v>8201</v>
      </c>
      <c r="H908">
        <v>44043</v>
      </c>
      <c r="I908" s="12" t="s">
        <v>5454</v>
      </c>
      <c r="J908">
        <v>1</v>
      </c>
      <c r="K908">
        <v>13924</v>
      </c>
      <c r="L908">
        <v>0</v>
      </c>
      <c r="M908">
        <v>0</v>
      </c>
      <c r="N908">
        <v>250000</v>
      </c>
      <c r="O908">
        <v>0</v>
      </c>
      <c r="P908">
        <v>6700000</v>
      </c>
      <c r="Q908">
        <v>914</v>
      </c>
      <c r="R908" t="b">
        <v>0</v>
      </c>
      <c r="S908">
        <v>0</v>
      </c>
    </row>
    <row r="909" spans="1:19">
      <c r="A909">
        <v>11100501</v>
      </c>
      <c r="B909" s="12"/>
      <c r="C909" s="12" t="s">
        <v>4797</v>
      </c>
      <c r="D909" s="12" t="s">
        <v>5451</v>
      </c>
      <c r="E909" t="b">
        <v>0</v>
      </c>
      <c r="F909">
        <v>0</v>
      </c>
      <c r="G909">
        <v>8201</v>
      </c>
      <c r="H909">
        <v>44056</v>
      </c>
      <c r="I909" s="12" t="s">
        <v>5454</v>
      </c>
      <c r="J909">
        <v>1</v>
      </c>
      <c r="K909">
        <v>13978</v>
      </c>
      <c r="L909">
        <v>0</v>
      </c>
      <c r="M909">
        <v>0</v>
      </c>
      <c r="N909">
        <v>250000</v>
      </c>
      <c r="O909">
        <v>0</v>
      </c>
      <c r="P909">
        <v>6950000</v>
      </c>
      <c r="Q909">
        <v>915</v>
      </c>
      <c r="R909" t="b">
        <v>0</v>
      </c>
      <c r="S909">
        <v>0</v>
      </c>
    </row>
    <row r="910" spans="1:19">
      <c r="A910">
        <v>11100501</v>
      </c>
      <c r="B910" s="12"/>
      <c r="C910" s="12" t="s">
        <v>4797</v>
      </c>
      <c r="D910" s="12" t="s">
        <v>5451</v>
      </c>
      <c r="E910" t="b">
        <v>0</v>
      </c>
      <c r="F910">
        <v>0</v>
      </c>
      <c r="G910">
        <v>8201</v>
      </c>
      <c r="H910">
        <v>44102</v>
      </c>
      <c r="I910" s="12" t="s">
        <v>5455</v>
      </c>
      <c r="J910">
        <v>1</v>
      </c>
      <c r="K910">
        <v>14072</v>
      </c>
      <c r="L910">
        <v>0</v>
      </c>
      <c r="M910">
        <v>0</v>
      </c>
      <c r="N910">
        <v>220000</v>
      </c>
      <c r="O910">
        <v>0</v>
      </c>
      <c r="P910">
        <v>7170000</v>
      </c>
      <c r="Q910">
        <v>916</v>
      </c>
      <c r="R910" t="b">
        <v>0</v>
      </c>
      <c r="S910">
        <v>0</v>
      </c>
    </row>
    <row r="911" spans="1:19">
      <c r="A911">
        <v>11100501</v>
      </c>
      <c r="B911" s="12"/>
      <c r="C911" s="12" t="s">
        <v>4797</v>
      </c>
      <c r="D911" s="12" t="s">
        <v>5451</v>
      </c>
      <c r="E911" t="b">
        <v>0</v>
      </c>
      <c r="F911">
        <v>0</v>
      </c>
      <c r="G911">
        <v>8201</v>
      </c>
      <c r="H911">
        <v>44127</v>
      </c>
      <c r="I911" s="12" t="s">
        <v>5455</v>
      </c>
      <c r="J911">
        <v>1</v>
      </c>
      <c r="K911">
        <v>14140</v>
      </c>
      <c r="L911">
        <v>0</v>
      </c>
      <c r="M911">
        <v>0</v>
      </c>
      <c r="N911">
        <v>250000</v>
      </c>
      <c r="O911">
        <v>0</v>
      </c>
      <c r="P911">
        <v>7420000</v>
      </c>
      <c r="Q911">
        <v>917</v>
      </c>
      <c r="R911" t="b">
        <v>0</v>
      </c>
      <c r="S911">
        <v>0</v>
      </c>
    </row>
    <row r="912" spans="1:19">
      <c r="A912">
        <v>11100501</v>
      </c>
      <c r="B912" s="12"/>
      <c r="C912" s="12" t="s">
        <v>4797</v>
      </c>
      <c r="D912" s="12" t="s">
        <v>5451</v>
      </c>
      <c r="E912" t="b">
        <v>0</v>
      </c>
      <c r="F912">
        <v>0</v>
      </c>
      <c r="G912">
        <v>8201</v>
      </c>
      <c r="H912">
        <v>44138</v>
      </c>
      <c r="I912" s="12" t="s">
        <v>5455</v>
      </c>
      <c r="J912">
        <v>1</v>
      </c>
      <c r="K912">
        <v>14171</v>
      </c>
      <c r="L912">
        <v>0</v>
      </c>
      <c r="M912">
        <v>0</v>
      </c>
      <c r="N912">
        <v>250000</v>
      </c>
      <c r="O912">
        <v>0</v>
      </c>
      <c r="P912">
        <v>7670000</v>
      </c>
      <c r="Q912">
        <v>918</v>
      </c>
      <c r="R912" t="b">
        <v>0</v>
      </c>
      <c r="S912">
        <v>0</v>
      </c>
    </row>
    <row r="913" spans="1:19">
      <c r="A913">
        <v>11100501</v>
      </c>
      <c r="B913" s="12"/>
      <c r="C913" s="12" t="s">
        <v>4797</v>
      </c>
      <c r="D913" s="12" t="s">
        <v>5451</v>
      </c>
      <c r="E913" t="b">
        <v>0</v>
      </c>
      <c r="F913">
        <v>0</v>
      </c>
      <c r="G913">
        <v>8201</v>
      </c>
      <c r="H913">
        <v>44174</v>
      </c>
      <c r="I913" s="12" t="s">
        <v>5455</v>
      </c>
      <c r="J913">
        <v>1</v>
      </c>
      <c r="K913">
        <v>14263</v>
      </c>
      <c r="L913">
        <v>0</v>
      </c>
      <c r="M913">
        <v>0</v>
      </c>
      <c r="N913">
        <v>250000</v>
      </c>
      <c r="O913">
        <v>0</v>
      </c>
      <c r="P913">
        <v>7920000</v>
      </c>
      <c r="Q913">
        <v>919</v>
      </c>
      <c r="R913" t="b">
        <v>0</v>
      </c>
      <c r="S913">
        <v>0</v>
      </c>
    </row>
    <row r="914" spans="1:19">
      <c r="A914">
        <v>11100501</v>
      </c>
      <c r="B914" s="12" t="s">
        <v>762</v>
      </c>
      <c r="C914" s="12" t="s">
        <v>4797</v>
      </c>
      <c r="D914" s="12" t="s">
        <v>762</v>
      </c>
      <c r="E914" t="b">
        <v>0</v>
      </c>
      <c r="F914">
        <v>0</v>
      </c>
      <c r="G914">
        <v>8201</v>
      </c>
      <c r="H914" t="s">
        <v>21</v>
      </c>
      <c r="I914" s="12"/>
      <c r="K914">
        <v>0</v>
      </c>
      <c r="L914">
        <v>0</v>
      </c>
      <c r="M914">
        <v>0</v>
      </c>
      <c r="N914">
        <v>2970000</v>
      </c>
      <c r="O914">
        <v>0</v>
      </c>
      <c r="P914">
        <v>7920000</v>
      </c>
      <c r="Q914">
        <v>920</v>
      </c>
      <c r="R914" t="b">
        <v>0</v>
      </c>
      <c r="S914">
        <v>0</v>
      </c>
    </row>
    <row r="915" spans="1:19">
      <c r="A915">
        <v>11100501</v>
      </c>
      <c r="B915" s="12" t="s">
        <v>5456</v>
      </c>
      <c r="C915" s="12" t="s">
        <v>4797</v>
      </c>
      <c r="D915" s="12" t="s">
        <v>5456</v>
      </c>
      <c r="E915" t="b">
        <v>0</v>
      </c>
      <c r="F915">
        <v>4977300</v>
      </c>
      <c r="G915">
        <v>8202</v>
      </c>
      <c r="H915" t="s">
        <v>21</v>
      </c>
      <c r="I915" s="12"/>
      <c r="K915">
        <v>0</v>
      </c>
      <c r="L915">
        <v>2886000</v>
      </c>
      <c r="M915">
        <v>0</v>
      </c>
      <c r="N915">
        <v>0</v>
      </c>
      <c r="O915">
        <v>0</v>
      </c>
      <c r="P915">
        <v>4977300</v>
      </c>
      <c r="Q915">
        <v>921</v>
      </c>
      <c r="R915" t="b">
        <v>0</v>
      </c>
      <c r="S915">
        <v>0</v>
      </c>
    </row>
    <row r="916" spans="1:19">
      <c r="A916">
        <v>11100501</v>
      </c>
      <c r="B916" s="12"/>
      <c r="C916" s="12" t="s">
        <v>4797</v>
      </c>
      <c r="D916" s="12" t="s">
        <v>5456</v>
      </c>
      <c r="E916" t="b">
        <v>0</v>
      </c>
      <c r="F916">
        <v>0</v>
      </c>
      <c r="G916">
        <v>8202</v>
      </c>
      <c r="H916">
        <v>43837</v>
      </c>
      <c r="I916" s="12" t="s">
        <v>5457</v>
      </c>
      <c r="J916">
        <v>1</v>
      </c>
      <c r="K916">
        <v>13475</v>
      </c>
      <c r="L916">
        <v>0</v>
      </c>
      <c r="M916">
        <v>0</v>
      </c>
      <c r="N916">
        <v>213000</v>
      </c>
      <c r="O916">
        <v>0</v>
      </c>
      <c r="P916">
        <v>5190300</v>
      </c>
      <c r="Q916">
        <v>922</v>
      </c>
      <c r="R916" t="b">
        <v>0</v>
      </c>
      <c r="S916">
        <v>0</v>
      </c>
    </row>
    <row r="917" spans="1:19">
      <c r="A917">
        <v>11100501</v>
      </c>
      <c r="B917" s="12"/>
      <c r="C917" s="12" t="s">
        <v>4797</v>
      </c>
      <c r="D917" s="12" t="s">
        <v>5456</v>
      </c>
      <c r="E917" t="b">
        <v>0</v>
      </c>
      <c r="F917">
        <v>0</v>
      </c>
      <c r="G917">
        <v>8202</v>
      </c>
      <c r="H917">
        <v>43866</v>
      </c>
      <c r="I917" s="12" t="s">
        <v>5458</v>
      </c>
      <c r="J917">
        <v>1</v>
      </c>
      <c r="K917">
        <v>13548</v>
      </c>
      <c r="L917">
        <v>0</v>
      </c>
      <c r="M917">
        <v>0</v>
      </c>
      <c r="N917">
        <v>231000</v>
      </c>
      <c r="O917">
        <v>0</v>
      </c>
      <c r="P917">
        <v>5421300</v>
      </c>
      <c r="Q917">
        <v>923</v>
      </c>
      <c r="R917" t="b">
        <v>0</v>
      </c>
      <c r="S917">
        <v>0</v>
      </c>
    </row>
    <row r="918" spans="1:19">
      <c r="A918">
        <v>11100501</v>
      </c>
      <c r="B918" s="12"/>
      <c r="C918" s="12" t="s">
        <v>4797</v>
      </c>
      <c r="D918" s="12" t="s">
        <v>5456</v>
      </c>
      <c r="E918" t="b">
        <v>0</v>
      </c>
      <c r="F918">
        <v>0</v>
      </c>
      <c r="G918">
        <v>8202</v>
      </c>
      <c r="H918">
        <v>43899</v>
      </c>
      <c r="I918" s="12" t="s">
        <v>5459</v>
      </c>
      <c r="J918">
        <v>1</v>
      </c>
      <c r="K918">
        <v>13626</v>
      </c>
      <c r="L918">
        <v>0</v>
      </c>
      <c r="M918">
        <v>0</v>
      </c>
      <c r="N918">
        <v>222000</v>
      </c>
      <c r="O918">
        <v>0</v>
      </c>
      <c r="P918">
        <v>5643300</v>
      </c>
      <c r="Q918">
        <v>924</v>
      </c>
      <c r="R918" t="b">
        <v>0</v>
      </c>
      <c r="S918">
        <v>0</v>
      </c>
    </row>
    <row r="919" spans="1:19">
      <c r="A919">
        <v>11100501</v>
      </c>
      <c r="B919" s="12"/>
      <c r="C919" s="12" t="s">
        <v>4797</v>
      </c>
      <c r="D919" s="12" t="s">
        <v>5456</v>
      </c>
      <c r="E919" t="b">
        <v>0</v>
      </c>
      <c r="F919">
        <v>0</v>
      </c>
      <c r="G919">
        <v>8202</v>
      </c>
      <c r="H919">
        <v>43938</v>
      </c>
      <c r="I919" s="12" t="s">
        <v>5460</v>
      </c>
      <c r="J919">
        <v>1</v>
      </c>
      <c r="K919">
        <v>13715</v>
      </c>
      <c r="L919">
        <v>0</v>
      </c>
      <c r="M919">
        <v>0</v>
      </c>
      <c r="N919">
        <v>222000</v>
      </c>
      <c r="O919">
        <v>0</v>
      </c>
      <c r="P919">
        <v>5865300</v>
      </c>
      <c r="Q919">
        <v>925</v>
      </c>
      <c r="R919" t="b">
        <v>0</v>
      </c>
      <c r="S919">
        <v>0</v>
      </c>
    </row>
    <row r="920" spans="1:19">
      <c r="A920">
        <v>11100501</v>
      </c>
      <c r="B920" s="12"/>
      <c r="C920" s="12" t="s">
        <v>4797</v>
      </c>
      <c r="D920" s="12" t="s">
        <v>5456</v>
      </c>
      <c r="E920" t="b">
        <v>0</v>
      </c>
      <c r="F920">
        <v>0</v>
      </c>
      <c r="G920">
        <v>8202</v>
      </c>
      <c r="H920">
        <v>43958</v>
      </c>
      <c r="I920" s="12" t="s">
        <v>5461</v>
      </c>
      <c r="J920">
        <v>1</v>
      </c>
      <c r="K920">
        <v>13748</v>
      </c>
      <c r="L920">
        <v>0</v>
      </c>
      <c r="M920">
        <v>0</v>
      </c>
      <c r="N920">
        <v>222000</v>
      </c>
      <c r="O920">
        <v>0</v>
      </c>
      <c r="P920">
        <v>6087300</v>
      </c>
      <c r="Q920">
        <v>926</v>
      </c>
      <c r="R920" t="b">
        <v>0</v>
      </c>
      <c r="S920">
        <v>0</v>
      </c>
    </row>
    <row r="921" spans="1:19">
      <c r="A921">
        <v>11100501</v>
      </c>
      <c r="B921" s="12"/>
      <c r="C921" s="12" t="s">
        <v>4797</v>
      </c>
      <c r="D921" s="12" t="s">
        <v>5456</v>
      </c>
      <c r="E921" t="b">
        <v>0</v>
      </c>
      <c r="F921">
        <v>0</v>
      </c>
      <c r="G921">
        <v>8202</v>
      </c>
      <c r="H921">
        <v>43984</v>
      </c>
      <c r="I921" s="12" t="s">
        <v>5462</v>
      </c>
      <c r="J921">
        <v>1</v>
      </c>
      <c r="K921">
        <v>13811</v>
      </c>
      <c r="L921">
        <v>0</v>
      </c>
      <c r="M921">
        <v>0</v>
      </c>
      <c r="N921">
        <v>222000</v>
      </c>
      <c r="O921">
        <v>0</v>
      </c>
      <c r="P921">
        <v>6309300</v>
      </c>
      <c r="Q921">
        <v>927</v>
      </c>
      <c r="R921" t="b">
        <v>0</v>
      </c>
      <c r="S921">
        <v>0</v>
      </c>
    </row>
    <row r="922" spans="1:19">
      <c r="A922">
        <v>11100501</v>
      </c>
      <c r="B922" s="12"/>
      <c r="C922" s="12" t="s">
        <v>4797</v>
      </c>
      <c r="D922" s="12" t="s">
        <v>5456</v>
      </c>
      <c r="E922" t="b">
        <v>0</v>
      </c>
      <c r="F922">
        <v>0</v>
      </c>
      <c r="G922">
        <v>8202</v>
      </c>
      <c r="H922">
        <v>44018</v>
      </c>
      <c r="I922" s="12" t="s">
        <v>5458</v>
      </c>
      <c r="J922">
        <v>1</v>
      </c>
      <c r="K922">
        <v>13885</v>
      </c>
      <c r="L922">
        <v>0</v>
      </c>
      <c r="M922">
        <v>0</v>
      </c>
      <c r="N922">
        <v>222000</v>
      </c>
      <c r="O922">
        <v>0</v>
      </c>
      <c r="P922">
        <v>6531300</v>
      </c>
      <c r="Q922">
        <v>928</v>
      </c>
      <c r="R922" t="b">
        <v>0</v>
      </c>
      <c r="S922">
        <v>0</v>
      </c>
    </row>
    <row r="923" spans="1:19">
      <c r="A923">
        <v>11100501</v>
      </c>
      <c r="B923" s="12"/>
      <c r="C923" s="12" t="s">
        <v>4797</v>
      </c>
      <c r="D923" s="12" t="s">
        <v>5456</v>
      </c>
      <c r="E923" t="b">
        <v>0</v>
      </c>
      <c r="F923">
        <v>0</v>
      </c>
      <c r="G923">
        <v>8202</v>
      </c>
      <c r="H923">
        <v>44057</v>
      </c>
      <c r="I923" s="12" t="s">
        <v>5458</v>
      </c>
      <c r="J923">
        <v>1</v>
      </c>
      <c r="K923">
        <v>13987</v>
      </c>
      <c r="L923">
        <v>0</v>
      </c>
      <c r="M923">
        <v>0</v>
      </c>
      <c r="N923">
        <v>222000</v>
      </c>
      <c r="O923">
        <v>0</v>
      </c>
      <c r="P923">
        <v>6753300</v>
      </c>
      <c r="Q923">
        <v>929</v>
      </c>
      <c r="R923" t="b">
        <v>0</v>
      </c>
      <c r="S923">
        <v>0</v>
      </c>
    </row>
    <row r="924" spans="1:19">
      <c r="A924">
        <v>11100501</v>
      </c>
      <c r="B924" s="12"/>
      <c r="C924" s="12" t="s">
        <v>4797</v>
      </c>
      <c r="D924" s="12" t="s">
        <v>5456</v>
      </c>
      <c r="E924" t="b">
        <v>0</v>
      </c>
      <c r="F924">
        <v>0</v>
      </c>
      <c r="G924">
        <v>8202</v>
      </c>
      <c r="H924">
        <v>44088</v>
      </c>
      <c r="I924" s="12" t="s">
        <v>5463</v>
      </c>
      <c r="J924">
        <v>1</v>
      </c>
      <c r="K924">
        <v>14063</v>
      </c>
      <c r="L924">
        <v>0</v>
      </c>
      <c r="M924">
        <v>0</v>
      </c>
      <c r="N924">
        <v>222000</v>
      </c>
      <c r="O924">
        <v>0</v>
      </c>
      <c r="P924">
        <v>6975300</v>
      </c>
      <c r="Q924">
        <v>930</v>
      </c>
      <c r="R924" t="b">
        <v>0</v>
      </c>
      <c r="S924">
        <v>0</v>
      </c>
    </row>
    <row r="925" spans="1:19">
      <c r="A925">
        <v>11100501</v>
      </c>
      <c r="B925" s="12"/>
      <c r="C925" s="12" t="s">
        <v>4797</v>
      </c>
      <c r="D925" s="12" t="s">
        <v>5456</v>
      </c>
      <c r="E925" t="b">
        <v>0</v>
      </c>
      <c r="F925">
        <v>0</v>
      </c>
      <c r="G925">
        <v>8202</v>
      </c>
      <c r="H925">
        <v>44113</v>
      </c>
      <c r="I925" s="12" t="s">
        <v>5464</v>
      </c>
      <c r="J925">
        <v>1</v>
      </c>
      <c r="K925">
        <v>14122</v>
      </c>
      <c r="L925">
        <v>0</v>
      </c>
      <c r="M925">
        <v>0</v>
      </c>
      <c r="N925">
        <v>222000</v>
      </c>
      <c r="O925">
        <v>0</v>
      </c>
      <c r="P925">
        <v>7197300</v>
      </c>
      <c r="Q925">
        <v>931</v>
      </c>
      <c r="R925" t="b">
        <v>0</v>
      </c>
      <c r="S925">
        <v>0</v>
      </c>
    </row>
    <row r="926" spans="1:19">
      <c r="A926">
        <v>11100501</v>
      </c>
      <c r="B926" s="12"/>
      <c r="C926" s="12" t="s">
        <v>4797</v>
      </c>
      <c r="D926" s="12" t="s">
        <v>5456</v>
      </c>
      <c r="E926" t="b">
        <v>0</v>
      </c>
      <c r="F926">
        <v>0</v>
      </c>
      <c r="G926">
        <v>8202</v>
      </c>
      <c r="H926">
        <v>44144</v>
      </c>
      <c r="I926" s="12" t="s">
        <v>5465</v>
      </c>
      <c r="J926">
        <v>1</v>
      </c>
      <c r="K926">
        <v>14180</v>
      </c>
      <c r="L926">
        <v>0</v>
      </c>
      <c r="M926">
        <v>0</v>
      </c>
      <c r="N926">
        <v>222000</v>
      </c>
      <c r="O926">
        <v>0</v>
      </c>
      <c r="P926">
        <v>7419300</v>
      </c>
      <c r="Q926">
        <v>932</v>
      </c>
      <c r="R926" t="b">
        <v>0</v>
      </c>
      <c r="S926">
        <v>0</v>
      </c>
    </row>
    <row r="927" spans="1:19">
      <c r="A927">
        <v>11100501</v>
      </c>
      <c r="B927" s="12"/>
      <c r="C927" s="12" t="s">
        <v>4797</v>
      </c>
      <c r="D927" s="12" t="s">
        <v>5456</v>
      </c>
      <c r="E927" t="b">
        <v>0</v>
      </c>
      <c r="F927">
        <v>0</v>
      </c>
      <c r="G927">
        <v>8202</v>
      </c>
      <c r="H927">
        <v>44172</v>
      </c>
      <c r="I927" s="12" t="s">
        <v>5466</v>
      </c>
      <c r="J927">
        <v>1</v>
      </c>
      <c r="K927">
        <v>14257</v>
      </c>
      <c r="L927">
        <v>0</v>
      </c>
      <c r="M927">
        <v>0</v>
      </c>
      <c r="N927">
        <v>222000</v>
      </c>
      <c r="O927">
        <v>0</v>
      </c>
      <c r="P927">
        <v>7641300</v>
      </c>
      <c r="Q927">
        <v>933</v>
      </c>
      <c r="R927" t="b">
        <v>0</v>
      </c>
      <c r="S927">
        <v>0</v>
      </c>
    </row>
    <row r="928" spans="1:19">
      <c r="A928">
        <v>11100501</v>
      </c>
      <c r="B928" s="12"/>
      <c r="C928" s="12" t="s">
        <v>4797</v>
      </c>
      <c r="D928" s="12" t="s">
        <v>5456</v>
      </c>
      <c r="E928" t="b">
        <v>0</v>
      </c>
      <c r="F928">
        <v>0</v>
      </c>
      <c r="G928">
        <v>8202</v>
      </c>
      <c r="H928">
        <v>44193</v>
      </c>
      <c r="I928" s="12" t="s">
        <v>5467</v>
      </c>
      <c r="J928">
        <v>1</v>
      </c>
      <c r="K928">
        <v>14284</v>
      </c>
      <c r="L928">
        <v>0</v>
      </c>
      <c r="M928">
        <v>0</v>
      </c>
      <c r="N928">
        <v>222000</v>
      </c>
      <c r="O928">
        <v>0</v>
      </c>
      <c r="P928">
        <v>7863300</v>
      </c>
      <c r="Q928">
        <v>934</v>
      </c>
      <c r="R928" t="b">
        <v>0</v>
      </c>
      <c r="S928">
        <v>0</v>
      </c>
    </row>
    <row r="929" spans="1:19">
      <c r="A929">
        <v>11100501</v>
      </c>
      <c r="B929" s="12" t="s">
        <v>775</v>
      </c>
      <c r="C929" s="12" t="s">
        <v>4797</v>
      </c>
      <c r="D929" s="12" t="s">
        <v>775</v>
      </c>
      <c r="E929" t="b">
        <v>0</v>
      </c>
      <c r="F929">
        <v>0</v>
      </c>
      <c r="G929">
        <v>8202</v>
      </c>
      <c r="H929" t="s">
        <v>21</v>
      </c>
      <c r="I929" s="12"/>
      <c r="K929">
        <v>0</v>
      </c>
      <c r="L929">
        <v>0</v>
      </c>
      <c r="M929">
        <v>0</v>
      </c>
      <c r="N929">
        <v>2886000</v>
      </c>
      <c r="O929">
        <v>0</v>
      </c>
      <c r="P929">
        <v>7863300</v>
      </c>
      <c r="Q929">
        <v>935</v>
      </c>
      <c r="R929" t="b">
        <v>0</v>
      </c>
      <c r="S929">
        <v>0</v>
      </c>
    </row>
    <row r="930" spans="1:19">
      <c r="A930">
        <v>11100501</v>
      </c>
      <c r="B930" s="12" t="s">
        <v>5468</v>
      </c>
      <c r="C930" s="12" t="s">
        <v>4797</v>
      </c>
      <c r="D930" s="12" t="s">
        <v>5468</v>
      </c>
      <c r="E930" t="b">
        <v>0</v>
      </c>
      <c r="F930">
        <v>4602000</v>
      </c>
      <c r="G930">
        <v>8301</v>
      </c>
      <c r="H930" t="s">
        <v>21</v>
      </c>
      <c r="I930" s="12"/>
      <c r="K930">
        <v>0</v>
      </c>
      <c r="L930">
        <v>2553000</v>
      </c>
      <c r="M930">
        <v>0</v>
      </c>
      <c r="N930">
        <v>0</v>
      </c>
      <c r="O930">
        <v>0</v>
      </c>
      <c r="P930">
        <v>4602000</v>
      </c>
      <c r="Q930">
        <v>936</v>
      </c>
      <c r="R930" t="b">
        <v>0</v>
      </c>
      <c r="S930">
        <v>0</v>
      </c>
    </row>
    <row r="931" spans="1:19">
      <c r="A931">
        <v>11100501</v>
      </c>
      <c r="B931" s="12"/>
      <c r="C931" s="12" t="s">
        <v>4797</v>
      </c>
      <c r="D931" s="12" t="s">
        <v>5468</v>
      </c>
      <c r="E931" t="b">
        <v>0</v>
      </c>
      <c r="F931">
        <v>0</v>
      </c>
      <c r="G931">
        <v>8301</v>
      </c>
      <c r="H931">
        <v>43839</v>
      </c>
      <c r="I931" s="12" t="s">
        <v>5469</v>
      </c>
      <c r="J931">
        <v>1</v>
      </c>
      <c r="K931">
        <v>13487</v>
      </c>
      <c r="L931">
        <v>0</v>
      </c>
      <c r="M931">
        <v>0</v>
      </c>
      <c r="N931">
        <v>210000</v>
      </c>
      <c r="O931">
        <v>0</v>
      </c>
      <c r="P931">
        <v>4812000</v>
      </c>
      <c r="Q931">
        <v>937</v>
      </c>
      <c r="R931" t="b">
        <v>0</v>
      </c>
      <c r="S931">
        <v>0</v>
      </c>
    </row>
    <row r="932" spans="1:19">
      <c r="A932">
        <v>11100501</v>
      </c>
      <c r="B932" s="12"/>
      <c r="C932" s="12" t="s">
        <v>4797</v>
      </c>
      <c r="D932" s="12" t="s">
        <v>5468</v>
      </c>
      <c r="E932" t="b">
        <v>0</v>
      </c>
      <c r="F932">
        <v>0</v>
      </c>
      <c r="G932">
        <v>8301</v>
      </c>
      <c r="H932">
        <v>43864</v>
      </c>
      <c r="I932" s="12" t="s">
        <v>5469</v>
      </c>
      <c r="J932">
        <v>1</v>
      </c>
      <c r="K932">
        <v>13542</v>
      </c>
      <c r="L932">
        <v>0</v>
      </c>
      <c r="M932">
        <v>0</v>
      </c>
      <c r="N932">
        <v>213300</v>
      </c>
      <c r="O932">
        <v>0</v>
      </c>
      <c r="P932">
        <v>5025300</v>
      </c>
      <c r="Q932">
        <v>938</v>
      </c>
      <c r="R932" t="b">
        <v>0</v>
      </c>
      <c r="S932">
        <v>0</v>
      </c>
    </row>
    <row r="933" spans="1:19">
      <c r="A933">
        <v>11100501</v>
      </c>
      <c r="B933" s="12"/>
      <c r="C933" s="12" t="s">
        <v>4797</v>
      </c>
      <c r="D933" s="12" t="s">
        <v>5468</v>
      </c>
      <c r="E933" t="b">
        <v>0</v>
      </c>
      <c r="F933">
        <v>0</v>
      </c>
      <c r="G933">
        <v>8301</v>
      </c>
      <c r="H933">
        <v>43894</v>
      </c>
      <c r="I933" s="12" t="s">
        <v>5470</v>
      </c>
      <c r="J933">
        <v>1</v>
      </c>
      <c r="K933">
        <v>13618</v>
      </c>
      <c r="L933">
        <v>0</v>
      </c>
      <c r="M933">
        <v>0</v>
      </c>
      <c r="N933">
        <v>213300</v>
      </c>
      <c r="O933">
        <v>0</v>
      </c>
      <c r="P933">
        <v>5238600</v>
      </c>
      <c r="Q933">
        <v>939</v>
      </c>
      <c r="R933" t="b">
        <v>0</v>
      </c>
      <c r="S933">
        <v>0</v>
      </c>
    </row>
    <row r="934" spans="1:19">
      <c r="A934">
        <v>11100501</v>
      </c>
      <c r="B934" s="12"/>
      <c r="C934" s="12" t="s">
        <v>4797</v>
      </c>
      <c r="D934" s="12" t="s">
        <v>5468</v>
      </c>
      <c r="E934" t="b">
        <v>0</v>
      </c>
      <c r="F934">
        <v>0</v>
      </c>
      <c r="G934">
        <v>8301</v>
      </c>
      <c r="H934">
        <v>43927</v>
      </c>
      <c r="I934" s="12" t="s">
        <v>5471</v>
      </c>
      <c r="J934">
        <v>1</v>
      </c>
      <c r="K934">
        <v>13688</v>
      </c>
      <c r="L934">
        <v>0</v>
      </c>
      <c r="M934">
        <v>0</v>
      </c>
      <c r="N934">
        <v>213300</v>
      </c>
      <c r="O934">
        <v>0</v>
      </c>
      <c r="P934">
        <v>5451900</v>
      </c>
      <c r="Q934">
        <v>940</v>
      </c>
      <c r="R934" t="b">
        <v>0</v>
      </c>
      <c r="S934">
        <v>0</v>
      </c>
    </row>
    <row r="935" spans="1:19">
      <c r="A935">
        <v>11100501</v>
      </c>
      <c r="B935" s="12"/>
      <c r="C935" s="12" t="s">
        <v>4797</v>
      </c>
      <c r="D935" s="12" t="s">
        <v>5468</v>
      </c>
      <c r="E935" t="b">
        <v>0</v>
      </c>
      <c r="F935">
        <v>0</v>
      </c>
      <c r="G935">
        <v>8301</v>
      </c>
      <c r="H935">
        <v>43959</v>
      </c>
      <c r="I935" s="12" t="s">
        <v>5472</v>
      </c>
      <c r="J935">
        <v>1</v>
      </c>
      <c r="K935">
        <v>13751</v>
      </c>
      <c r="L935">
        <v>0</v>
      </c>
      <c r="M935">
        <v>0</v>
      </c>
      <c r="N935">
        <v>213300</v>
      </c>
      <c r="O935">
        <v>0</v>
      </c>
      <c r="P935">
        <v>5665200</v>
      </c>
      <c r="Q935">
        <v>941</v>
      </c>
      <c r="R935" t="b">
        <v>0</v>
      </c>
      <c r="S935">
        <v>0</v>
      </c>
    </row>
    <row r="936" spans="1:19">
      <c r="A936">
        <v>11100501</v>
      </c>
      <c r="B936" s="12"/>
      <c r="C936" s="12" t="s">
        <v>4797</v>
      </c>
      <c r="D936" s="12" t="s">
        <v>5468</v>
      </c>
      <c r="E936" t="b">
        <v>0</v>
      </c>
      <c r="F936">
        <v>0</v>
      </c>
      <c r="G936">
        <v>8301</v>
      </c>
      <c r="H936">
        <v>43990</v>
      </c>
      <c r="I936" s="12" t="s">
        <v>5473</v>
      </c>
      <c r="J936">
        <v>1</v>
      </c>
      <c r="K936">
        <v>13822</v>
      </c>
      <c r="L936">
        <v>0</v>
      </c>
      <c r="M936">
        <v>0</v>
      </c>
      <c r="N936">
        <v>213300</v>
      </c>
      <c r="O936">
        <v>0</v>
      </c>
      <c r="P936">
        <v>5878500</v>
      </c>
      <c r="Q936">
        <v>942</v>
      </c>
      <c r="R936" t="b">
        <v>0</v>
      </c>
      <c r="S936">
        <v>0</v>
      </c>
    </row>
    <row r="937" spans="1:19">
      <c r="A937">
        <v>11100501</v>
      </c>
      <c r="B937" s="12"/>
      <c r="C937" s="12" t="s">
        <v>4797</v>
      </c>
      <c r="D937" s="12" t="s">
        <v>5468</v>
      </c>
      <c r="E937" t="b">
        <v>0</v>
      </c>
      <c r="F937">
        <v>0</v>
      </c>
      <c r="G937">
        <v>8301</v>
      </c>
      <c r="H937">
        <v>44015</v>
      </c>
      <c r="I937" s="12" t="s">
        <v>5474</v>
      </c>
      <c r="J937">
        <v>1</v>
      </c>
      <c r="K937">
        <v>13881</v>
      </c>
      <c r="L937">
        <v>0</v>
      </c>
      <c r="M937">
        <v>0</v>
      </c>
      <c r="N937">
        <v>213300</v>
      </c>
      <c r="O937">
        <v>0</v>
      </c>
      <c r="P937">
        <v>6091800</v>
      </c>
      <c r="Q937">
        <v>943</v>
      </c>
      <c r="R937" t="b">
        <v>0</v>
      </c>
      <c r="S937">
        <v>0</v>
      </c>
    </row>
    <row r="938" spans="1:19">
      <c r="A938">
        <v>11100501</v>
      </c>
      <c r="B938" s="12"/>
      <c r="C938" s="12" t="s">
        <v>4797</v>
      </c>
      <c r="D938" s="12" t="s">
        <v>5468</v>
      </c>
      <c r="E938" t="b">
        <v>0</v>
      </c>
      <c r="F938">
        <v>0</v>
      </c>
      <c r="G938">
        <v>8301</v>
      </c>
      <c r="H938">
        <v>44057</v>
      </c>
      <c r="I938" s="12" t="s">
        <v>5474</v>
      </c>
      <c r="J938">
        <v>1</v>
      </c>
      <c r="K938">
        <v>13983</v>
      </c>
      <c r="L938">
        <v>0</v>
      </c>
      <c r="M938">
        <v>0</v>
      </c>
      <c r="N938">
        <v>213300</v>
      </c>
      <c r="O938">
        <v>0</v>
      </c>
      <c r="P938">
        <v>6305100</v>
      </c>
      <c r="Q938">
        <v>944</v>
      </c>
      <c r="R938" t="b">
        <v>0</v>
      </c>
      <c r="S938">
        <v>0</v>
      </c>
    </row>
    <row r="939" spans="1:19">
      <c r="A939">
        <v>11100501</v>
      </c>
      <c r="B939" s="12"/>
      <c r="C939" s="12" t="s">
        <v>4797</v>
      </c>
      <c r="D939" s="12" t="s">
        <v>5468</v>
      </c>
      <c r="E939" t="b">
        <v>0</v>
      </c>
      <c r="F939">
        <v>0</v>
      </c>
      <c r="G939">
        <v>8301</v>
      </c>
      <c r="H939">
        <v>44078</v>
      </c>
      <c r="I939" s="12" t="s">
        <v>5475</v>
      </c>
      <c r="J939">
        <v>1</v>
      </c>
      <c r="K939">
        <v>14035</v>
      </c>
      <c r="L939">
        <v>0</v>
      </c>
      <c r="M939">
        <v>0</v>
      </c>
      <c r="N939">
        <v>213300</v>
      </c>
      <c r="O939">
        <v>0</v>
      </c>
      <c r="P939">
        <v>6518400</v>
      </c>
      <c r="Q939">
        <v>945</v>
      </c>
      <c r="R939" t="b">
        <v>0</v>
      </c>
      <c r="S939">
        <v>0</v>
      </c>
    </row>
    <row r="940" spans="1:19">
      <c r="A940">
        <v>11100501</v>
      </c>
      <c r="B940" s="12"/>
      <c r="C940" s="12" t="s">
        <v>4797</v>
      </c>
      <c r="D940" s="12" t="s">
        <v>5468</v>
      </c>
      <c r="E940" t="b">
        <v>0</v>
      </c>
      <c r="F940">
        <v>0</v>
      </c>
      <c r="G940">
        <v>8301</v>
      </c>
      <c r="H940">
        <v>44106</v>
      </c>
      <c r="I940" s="12" t="s">
        <v>5476</v>
      </c>
      <c r="J940">
        <v>1</v>
      </c>
      <c r="K940">
        <v>14104</v>
      </c>
      <c r="L940">
        <v>0</v>
      </c>
      <c r="M940">
        <v>0</v>
      </c>
      <c r="N940">
        <v>213300</v>
      </c>
      <c r="O940">
        <v>0</v>
      </c>
      <c r="P940">
        <v>6731700</v>
      </c>
      <c r="Q940">
        <v>946</v>
      </c>
      <c r="R940" t="b">
        <v>0</v>
      </c>
      <c r="S940">
        <v>0</v>
      </c>
    </row>
    <row r="941" spans="1:19">
      <c r="A941">
        <v>11100501</v>
      </c>
      <c r="B941" s="12"/>
      <c r="C941" s="12" t="s">
        <v>4797</v>
      </c>
      <c r="D941" s="12" t="s">
        <v>5468</v>
      </c>
      <c r="E941" t="b">
        <v>0</v>
      </c>
      <c r="F941">
        <v>0</v>
      </c>
      <c r="G941">
        <v>8301</v>
      </c>
      <c r="H941">
        <v>44144</v>
      </c>
      <c r="I941" s="12" t="s">
        <v>5476</v>
      </c>
      <c r="J941">
        <v>1</v>
      </c>
      <c r="K941">
        <v>14181</v>
      </c>
      <c r="L941">
        <v>0</v>
      </c>
      <c r="M941">
        <v>0</v>
      </c>
      <c r="N941">
        <v>213300</v>
      </c>
      <c r="O941">
        <v>0</v>
      </c>
      <c r="P941">
        <v>6945000</v>
      </c>
      <c r="Q941">
        <v>947</v>
      </c>
      <c r="R941" t="b">
        <v>0</v>
      </c>
      <c r="S941">
        <v>0</v>
      </c>
    </row>
    <row r="942" spans="1:19">
      <c r="A942">
        <v>11100501</v>
      </c>
      <c r="B942" s="12"/>
      <c r="C942" s="12" t="s">
        <v>4797</v>
      </c>
      <c r="D942" s="12" t="s">
        <v>5468</v>
      </c>
      <c r="E942" t="b">
        <v>0</v>
      </c>
      <c r="F942">
        <v>0</v>
      </c>
      <c r="G942">
        <v>8301</v>
      </c>
      <c r="H942">
        <v>44169</v>
      </c>
      <c r="I942" s="12" t="s">
        <v>5476</v>
      </c>
      <c r="J942">
        <v>1</v>
      </c>
      <c r="K942">
        <v>14247</v>
      </c>
      <c r="L942">
        <v>0</v>
      </c>
      <c r="M942">
        <v>0</v>
      </c>
      <c r="N942">
        <v>210000</v>
      </c>
      <c r="O942">
        <v>0</v>
      </c>
      <c r="P942">
        <v>7155000</v>
      </c>
      <c r="Q942">
        <v>948</v>
      </c>
      <c r="R942" t="b">
        <v>0</v>
      </c>
      <c r="S942">
        <v>0</v>
      </c>
    </row>
    <row r="943" spans="1:19">
      <c r="A943">
        <v>11100501</v>
      </c>
      <c r="B943" s="12" t="s">
        <v>785</v>
      </c>
      <c r="C943" s="12" t="s">
        <v>4797</v>
      </c>
      <c r="D943" s="12" t="s">
        <v>785</v>
      </c>
      <c r="E943" t="b">
        <v>0</v>
      </c>
      <c r="F943">
        <v>0</v>
      </c>
      <c r="G943">
        <v>8301</v>
      </c>
      <c r="H943" t="s">
        <v>21</v>
      </c>
      <c r="I943" s="12"/>
      <c r="K943">
        <v>0</v>
      </c>
      <c r="L943">
        <v>0</v>
      </c>
      <c r="M943">
        <v>0</v>
      </c>
      <c r="N943">
        <v>2553000</v>
      </c>
      <c r="O943">
        <v>0</v>
      </c>
      <c r="P943">
        <v>7155000</v>
      </c>
      <c r="Q943">
        <v>949</v>
      </c>
      <c r="R943" t="b">
        <v>0</v>
      </c>
      <c r="S943">
        <v>0</v>
      </c>
    </row>
    <row r="944" spans="1:19">
      <c r="A944">
        <v>11100501</v>
      </c>
      <c r="B944" s="12" t="s">
        <v>5477</v>
      </c>
      <c r="C944" s="12" t="s">
        <v>4797</v>
      </c>
      <c r="D944" s="12" t="s">
        <v>5477</v>
      </c>
      <c r="E944" t="b">
        <v>0</v>
      </c>
      <c r="F944">
        <v>4432000</v>
      </c>
      <c r="G944">
        <v>8302</v>
      </c>
      <c r="H944" t="s">
        <v>21</v>
      </c>
      <c r="I944" s="12"/>
      <c r="K944">
        <v>0</v>
      </c>
      <c r="L944">
        <v>2400000</v>
      </c>
      <c r="M944">
        <v>0</v>
      </c>
      <c r="N944">
        <v>0</v>
      </c>
      <c r="O944">
        <v>0</v>
      </c>
      <c r="P944">
        <v>4432000</v>
      </c>
      <c r="Q944">
        <v>950</v>
      </c>
      <c r="R944" t="b">
        <v>0</v>
      </c>
      <c r="S944">
        <v>0</v>
      </c>
    </row>
    <row r="945" spans="1:19">
      <c r="A945">
        <v>11100501</v>
      </c>
      <c r="B945" s="12"/>
      <c r="C945" s="12" t="s">
        <v>4797</v>
      </c>
      <c r="D945" s="12" t="s">
        <v>5477</v>
      </c>
      <c r="E945" t="b">
        <v>0</v>
      </c>
      <c r="F945">
        <v>0</v>
      </c>
      <c r="G945">
        <v>8302</v>
      </c>
      <c r="H945">
        <v>43839</v>
      </c>
      <c r="I945" s="12" t="s">
        <v>5478</v>
      </c>
      <c r="J945">
        <v>1</v>
      </c>
      <c r="K945">
        <v>13483</v>
      </c>
      <c r="L945">
        <v>0</v>
      </c>
      <c r="M945">
        <v>0</v>
      </c>
      <c r="N945">
        <v>200000</v>
      </c>
      <c r="O945">
        <v>0</v>
      </c>
      <c r="P945">
        <v>4632000</v>
      </c>
      <c r="Q945">
        <v>951</v>
      </c>
      <c r="R945" t="b">
        <v>0</v>
      </c>
      <c r="S945">
        <v>0</v>
      </c>
    </row>
    <row r="946" spans="1:19">
      <c r="A946">
        <v>11100501</v>
      </c>
      <c r="B946" s="12"/>
      <c r="C946" s="12" t="s">
        <v>4797</v>
      </c>
      <c r="D946" s="12" t="s">
        <v>5477</v>
      </c>
      <c r="E946" t="b">
        <v>0</v>
      </c>
      <c r="F946">
        <v>0</v>
      </c>
      <c r="G946">
        <v>8302</v>
      </c>
      <c r="H946">
        <v>43867</v>
      </c>
      <c r="I946" s="12" t="s">
        <v>5478</v>
      </c>
      <c r="J946">
        <v>1</v>
      </c>
      <c r="K946">
        <v>13550</v>
      </c>
      <c r="L946">
        <v>0</v>
      </c>
      <c r="M946">
        <v>0</v>
      </c>
      <c r="N946">
        <v>200000</v>
      </c>
      <c r="O946">
        <v>0</v>
      </c>
      <c r="P946">
        <v>4832000</v>
      </c>
      <c r="Q946">
        <v>952</v>
      </c>
      <c r="R946" t="b">
        <v>0</v>
      </c>
      <c r="S946">
        <v>0</v>
      </c>
    </row>
    <row r="947" spans="1:19">
      <c r="A947">
        <v>11100501</v>
      </c>
      <c r="B947" s="12"/>
      <c r="C947" s="12" t="s">
        <v>4797</v>
      </c>
      <c r="D947" s="12" t="s">
        <v>5477</v>
      </c>
      <c r="E947" t="b">
        <v>0</v>
      </c>
      <c r="F947">
        <v>0</v>
      </c>
      <c r="G947">
        <v>8302</v>
      </c>
      <c r="H947">
        <v>43894</v>
      </c>
      <c r="I947" s="12" t="s">
        <v>5479</v>
      </c>
      <c r="J947">
        <v>1</v>
      </c>
      <c r="K947">
        <v>13619</v>
      </c>
      <c r="L947">
        <v>0</v>
      </c>
      <c r="M947">
        <v>0</v>
      </c>
      <c r="N947">
        <v>210000</v>
      </c>
      <c r="O947">
        <v>0</v>
      </c>
      <c r="P947">
        <v>5042000</v>
      </c>
      <c r="Q947">
        <v>953</v>
      </c>
      <c r="R947" t="b">
        <v>0</v>
      </c>
      <c r="S947">
        <v>0</v>
      </c>
    </row>
    <row r="948" spans="1:19">
      <c r="A948">
        <v>11100501</v>
      </c>
      <c r="B948" s="12"/>
      <c r="C948" s="12" t="s">
        <v>4797</v>
      </c>
      <c r="D948" s="12" t="s">
        <v>5477</v>
      </c>
      <c r="E948" t="b">
        <v>0</v>
      </c>
      <c r="F948">
        <v>0</v>
      </c>
      <c r="G948">
        <v>8302</v>
      </c>
      <c r="H948">
        <v>43924</v>
      </c>
      <c r="I948" s="12" t="s">
        <v>5480</v>
      </c>
      <c r="J948">
        <v>1</v>
      </c>
      <c r="K948">
        <v>13680</v>
      </c>
      <c r="L948">
        <v>0</v>
      </c>
      <c r="M948">
        <v>0</v>
      </c>
      <c r="N948">
        <v>200000</v>
      </c>
      <c r="O948">
        <v>0</v>
      </c>
      <c r="P948">
        <v>5242000</v>
      </c>
      <c r="Q948">
        <v>954</v>
      </c>
      <c r="R948" t="b">
        <v>0</v>
      </c>
      <c r="S948">
        <v>0</v>
      </c>
    </row>
    <row r="949" spans="1:19">
      <c r="A949">
        <v>11100501</v>
      </c>
      <c r="B949" s="12"/>
      <c r="C949" s="12" t="s">
        <v>4797</v>
      </c>
      <c r="D949" s="12" t="s">
        <v>5477</v>
      </c>
      <c r="E949" t="b">
        <v>0</v>
      </c>
      <c r="F949">
        <v>0</v>
      </c>
      <c r="G949">
        <v>8302</v>
      </c>
      <c r="H949">
        <v>43957</v>
      </c>
      <c r="I949" s="12" t="s">
        <v>5481</v>
      </c>
      <c r="J949">
        <v>1</v>
      </c>
      <c r="K949">
        <v>13743</v>
      </c>
      <c r="L949">
        <v>0</v>
      </c>
      <c r="M949">
        <v>0</v>
      </c>
      <c r="N949">
        <v>200000</v>
      </c>
      <c r="O949">
        <v>0</v>
      </c>
      <c r="P949">
        <v>5442000</v>
      </c>
      <c r="Q949">
        <v>955</v>
      </c>
      <c r="R949" t="b">
        <v>0</v>
      </c>
      <c r="S949">
        <v>0</v>
      </c>
    </row>
    <row r="950" spans="1:19">
      <c r="A950">
        <v>11100501</v>
      </c>
      <c r="B950" s="12"/>
      <c r="C950" s="12" t="s">
        <v>4797</v>
      </c>
      <c r="D950" s="12" t="s">
        <v>5477</v>
      </c>
      <c r="E950" t="b">
        <v>0</v>
      </c>
      <c r="F950">
        <v>0</v>
      </c>
      <c r="G950">
        <v>8302</v>
      </c>
      <c r="H950">
        <v>43983</v>
      </c>
      <c r="I950" s="12" t="s">
        <v>5482</v>
      </c>
      <c r="J950">
        <v>1</v>
      </c>
      <c r="K950">
        <v>13808</v>
      </c>
      <c r="L950">
        <v>0</v>
      </c>
      <c r="M950">
        <v>0</v>
      </c>
      <c r="N950">
        <v>180000</v>
      </c>
      <c r="O950">
        <v>0</v>
      </c>
      <c r="P950">
        <v>5622000</v>
      </c>
      <c r="Q950">
        <v>956</v>
      </c>
      <c r="R950" t="b">
        <v>0</v>
      </c>
      <c r="S950">
        <v>0</v>
      </c>
    </row>
    <row r="951" spans="1:19">
      <c r="A951">
        <v>11100501</v>
      </c>
      <c r="B951" s="12"/>
      <c r="C951" s="12" t="s">
        <v>4797</v>
      </c>
      <c r="D951" s="12" t="s">
        <v>5477</v>
      </c>
      <c r="E951" t="b">
        <v>0</v>
      </c>
      <c r="F951">
        <v>0</v>
      </c>
      <c r="G951">
        <v>8302</v>
      </c>
      <c r="H951">
        <v>44013</v>
      </c>
      <c r="I951" s="12" t="s">
        <v>5478</v>
      </c>
      <c r="J951">
        <v>1</v>
      </c>
      <c r="K951">
        <v>13879</v>
      </c>
      <c r="L951">
        <v>0</v>
      </c>
      <c r="M951">
        <v>0</v>
      </c>
      <c r="N951">
        <v>200000</v>
      </c>
      <c r="O951">
        <v>0</v>
      </c>
      <c r="P951">
        <v>5822000</v>
      </c>
      <c r="Q951">
        <v>957</v>
      </c>
      <c r="R951" t="b">
        <v>0</v>
      </c>
      <c r="S951">
        <v>0</v>
      </c>
    </row>
    <row r="952" spans="1:19">
      <c r="A952">
        <v>11100501</v>
      </c>
      <c r="B952" s="12"/>
      <c r="C952" s="12" t="s">
        <v>4797</v>
      </c>
      <c r="D952" s="12" t="s">
        <v>5477</v>
      </c>
      <c r="E952" t="b">
        <v>0</v>
      </c>
      <c r="F952">
        <v>0</v>
      </c>
      <c r="G952">
        <v>8302</v>
      </c>
      <c r="H952">
        <v>44055</v>
      </c>
      <c r="I952" s="12" t="s">
        <v>5478</v>
      </c>
      <c r="J952">
        <v>1</v>
      </c>
      <c r="K952">
        <v>13974</v>
      </c>
      <c r="L952">
        <v>0</v>
      </c>
      <c r="M952">
        <v>0</v>
      </c>
      <c r="N952">
        <v>210000</v>
      </c>
      <c r="O952">
        <v>0</v>
      </c>
      <c r="P952">
        <v>6032000</v>
      </c>
      <c r="Q952">
        <v>958</v>
      </c>
      <c r="R952" t="b">
        <v>0</v>
      </c>
      <c r="S952">
        <v>0</v>
      </c>
    </row>
    <row r="953" spans="1:19">
      <c r="A953">
        <v>11100501</v>
      </c>
      <c r="B953" s="12"/>
      <c r="C953" s="12" t="s">
        <v>4797</v>
      </c>
      <c r="D953" s="12" t="s">
        <v>5477</v>
      </c>
      <c r="E953" t="b">
        <v>0</v>
      </c>
      <c r="F953">
        <v>0</v>
      </c>
      <c r="G953">
        <v>8302</v>
      </c>
      <c r="H953">
        <v>44078</v>
      </c>
      <c r="I953" s="12" t="s">
        <v>5483</v>
      </c>
      <c r="J953">
        <v>1</v>
      </c>
      <c r="K953">
        <v>14034</v>
      </c>
      <c r="L953">
        <v>0</v>
      </c>
      <c r="M953">
        <v>0</v>
      </c>
      <c r="N953">
        <v>200000</v>
      </c>
      <c r="O953">
        <v>0</v>
      </c>
      <c r="P953">
        <v>6232000</v>
      </c>
      <c r="Q953">
        <v>959</v>
      </c>
      <c r="R953" t="b">
        <v>0</v>
      </c>
      <c r="S953">
        <v>0</v>
      </c>
    </row>
    <row r="954" spans="1:19">
      <c r="A954">
        <v>11100501</v>
      </c>
      <c r="B954" s="12"/>
      <c r="C954" s="12" t="s">
        <v>4797</v>
      </c>
      <c r="D954" s="12" t="s">
        <v>5477</v>
      </c>
      <c r="E954" t="b">
        <v>0</v>
      </c>
      <c r="F954">
        <v>0</v>
      </c>
      <c r="G954">
        <v>8302</v>
      </c>
      <c r="H954">
        <v>44106</v>
      </c>
      <c r="I954" s="12" t="s">
        <v>5484</v>
      </c>
      <c r="J954">
        <v>1</v>
      </c>
      <c r="K954">
        <v>14107</v>
      </c>
      <c r="L954">
        <v>0</v>
      </c>
      <c r="M954">
        <v>0</v>
      </c>
      <c r="N954">
        <v>200000</v>
      </c>
      <c r="O954">
        <v>0</v>
      </c>
      <c r="P954">
        <v>6432000</v>
      </c>
      <c r="Q954">
        <v>960</v>
      </c>
      <c r="R954" t="b">
        <v>0</v>
      </c>
      <c r="S954">
        <v>0</v>
      </c>
    </row>
    <row r="955" spans="1:19">
      <c r="A955">
        <v>11100501</v>
      </c>
      <c r="B955" s="12"/>
      <c r="C955" s="12" t="s">
        <v>4797</v>
      </c>
      <c r="D955" s="12" t="s">
        <v>5477</v>
      </c>
      <c r="E955" t="b">
        <v>0</v>
      </c>
      <c r="F955">
        <v>0</v>
      </c>
      <c r="G955">
        <v>8302</v>
      </c>
      <c r="H955">
        <v>44138</v>
      </c>
      <c r="I955" s="12" t="s">
        <v>5485</v>
      </c>
      <c r="J955">
        <v>1</v>
      </c>
      <c r="K955">
        <v>14169</v>
      </c>
      <c r="L955">
        <v>0</v>
      </c>
      <c r="M955">
        <v>0</v>
      </c>
      <c r="N955">
        <v>200000</v>
      </c>
      <c r="O955">
        <v>0</v>
      </c>
      <c r="P955">
        <v>6632000</v>
      </c>
      <c r="Q955">
        <v>961</v>
      </c>
      <c r="R955" t="b">
        <v>0</v>
      </c>
      <c r="S955">
        <v>0</v>
      </c>
    </row>
    <row r="956" spans="1:19">
      <c r="A956">
        <v>11100501</v>
      </c>
      <c r="B956" s="12"/>
      <c r="C956" s="12" t="s">
        <v>4797</v>
      </c>
      <c r="D956" s="12" t="s">
        <v>5477</v>
      </c>
      <c r="E956" t="b">
        <v>0</v>
      </c>
      <c r="F956">
        <v>0</v>
      </c>
      <c r="G956">
        <v>8302</v>
      </c>
      <c r="H956">
        <v>44166</v>
      </c>
      <c r="I956" s="12" t="s">
        <v>5486</v>
      </c>
      <c r="J956">
        <v>1</v>
      </c>
      <c r="K956">
        <v>14243</v>
      </c>
      <c r="L956">
        <v>0</v>
      </c>
      <c r="M956">
        <v>0</v>
      </c>
      <c r="N956">
        <v>200000</v>
      </c>
      <c r="O956">
        <v>0</v>
      </c>
      <c r="P956">
        <v>6832000</v>
      </c>
      <c r="Q956">
        <v>962</v>
      </c>
      <c r="R956" t="b">
        <v>0</v>
      </c>
      <c r="S956">
        <v>0</v>
      </c>
    </row>
    <row r="957" spans="1:19">
      <c r="A957">
        <v>11100501</v>
      </c>
      <c r="B957" s="12" t="s">
        <v>796</v>
      </c>
      <c r="C957" s="12" t="s">
        <v>4797</v>
      </c>
      <c r="D957" s="12" t="s">
        <v>796</v>
      </c>
      <c r="E957" t="b">
        <v>0</v>
      </c>
      <c r="F957">
        <v>0</v>
      </c>
      <c r="G957">
        <v>8302</v>
      </c>
      <c r="H957" t="s">
        <v>21</v>
      </c>
      <c r="I957" s="12"/>
      <c r="K957">
        <v>0</v>
      </c>
      <c r="L957">
        <v>0</v>
      </c>
      <c r="M957">
        <v>0</v>
      </c>
      <c r="N957">
        <v>2400000</v>
      </c>
      <c r="O957">
        <v>0</v>
      </c>
      <c r="P957">
        <v>6832000</v>
      </c>
      <c r="Q957">
        <v>963</v>
      </c>
      <c r="R957" t="b">
        <v>0</v>
      </c>
      <c r="S957">
        <v>0</v>
      </c>
    </row>
    <row r="958" spans="1:19">
      <c r="A958">
        <v>11100501</v>
      </c>
      <c r="B958" s="12" t="s">
        <v>5487</v>
      </c>
      <c r="C958" s="12" t="s">
        <v>4797</v>
      </c>
      <c r="D958" s="12" t="s">
        <v>5487</v>
      </c>
      <c r="E958" t="b">
        <v>0</v>
      </c>
      <c r="F958">
        <v>5314336</v>
      </c>
      <c r="G958">
        <v>8401</v>
      </c>
      <c r="H958" t="s">
        <v>21</v>
      </c>
      <c r="I958" s="12"/>
      <c r="K958">
        <v>0</v>
      </c>
      <c r="L958">
        <v>2452000</v>
      </c>
      <c r="M958">
        <v>0</v>
      </c>
      <c r="N958">
        <v>0</v>
      </c>
      <c r="O958">
        <v>0</v>
      </c>
      <c r="P958">
        <v>5314336</v>
      </c>
      <c r="Q958">
        <v>964</v>
      </c>
      <c r="R958" t="b">
        <v>0</v>
      </c>
      <c r="S958">
        <v>0</v>
      </c>
    </row>
    <row r="959" spans="1:19">
      <c r="A959">
        <v>11100501</v>
      </c>
      <c r="B959" s="12"/>
      <c r="C959" s="12" t="s">
        <v>4797</v>
      </c>
      <c r="D959" s="12" t="s">
        <v>5487</v>
      </c>
      <c r="E959" t="b">
        <v>0</v>
      </c>
      <c r="F959">
        <v>0</v>
      </c>
      <c r="G959">
        <v>8401</v>
      </c>
      <c r="H959">
        <v>43839</v>
      </c>
      <c r="I959" s="12" t="s">
        <v>5488</v>
      </c>
      <c r="J959">
        <v>1</v>
      </c>
      <c r="K959">
        <v>13491</v>
      </c>
      <c r="L959">
        <v>0</v>
      </c>
      <c r="M959">
        <v>0</v>
      </c>
      <c r="N959">
        <v>224000</v>
      </c>
      <c r="O959">
        <v>0</v>
      </c>
      <c r="P959">
        <v>5538336</v>
      </c>
      <c r="Q959">
        <v>965</v>
      </c>
      <c r="R959" t="b">
        <v>0</v>
      </c>
      <c r="S959">
        <v>0</v>
      </c>
    </row>
    <row r="960" spans="1:19">
      <c r="A960">
        <v>11100501</v>
      </c>
      <c r="B960" s="12"/>
      <c r="C960" s="12" t="s">
        <v>4797</v>
      </c>
      <c r="D960" s="12" t="s">
        <v>5487</v>
      </c>
      <c r="E960" t="b">
        <v>0</v>
      </c>
      <c r="F960">
        <v>0</v>
      </c>
      <c r="G960">
        <v>8401</v>
      </c>
      <c r="H960">
        <v>43873</v>
      </c>
      <c r="I960" s="12" t="s">
        <v>5489</v>
      </c>
      <c r="J960">
        <v>1</v>
      </c>
      <c r="K960">
        <v>13581</v>
      </c>
      <c r="L960">
        <v>0</v>
      </c>
      <c r="M960">
        <v>0</v>
      </c>
      <c r="N960">
        <v>216000</v>
      </c>
      <c r="O960">
        <v>0</v>
      </c>
      <c r="P960">
        <v>5754336</v>
      </c>
      <c r="Q960">
        <v>966</v>
      </c>
      <c r="R960" t="b">
        <v>0</v>
      </c>
      <c r="S960">
        <v>0</v>
      </c>
    </row>
    <row r="961" spans="1:19">
      <c r="A961">
        <v>11100501</v>
      </c>
      <c r="B961" s="12"/>
      <c r="C961" s="12" t="s">
        <v>4797</v>
      </c>
      <c r="D961" s="12" t="s">
        <v>5487</v>
      </c>
      <c r="E961" t="b">
        <v>0</v>
      </c>
      <c r="F961">
        <v>0</v>
      </c>
      <c r="G961">
        <v>8401</v>
      </c>
      <c r="H961">
        <v>43901</v>
      </c>
      <c r="I961" s="12" t="s">
        <v>5490</v>
      </c>
      <c r="J961">
        <v>1</v>
      </c>
      <c r="K961">
        <v>13650</v>
      </c>
      <c r="L961">
        <v>0</v>
      </c>
      <c r="M961">
        <v>0</v>
      </c>
      <c r="N961">
        <v>222000</v>
      </c>
      <c r="O961">
        <v>0</v>
      </c>
      <c r="P961">
        <v>5976336</v>
      </c>
      <c r="Q961">
        <v>967</v>
      </c>
      <c r="R961" t="b">
        <v>0</v>
      </c>
      <c r="S961">
        <v>0</v>
      </c>
    </row>
    <row r="962" spans="1:19">
      <c r="A962">
        <v>11100501</v>
      </c>
      <c r="B962" s="12"/>
      <c r="C962" s="12" t="s">
        <v>4797</v>
      </c>
      <c r="D962" s="12" t="s">
        <v>5487</v>
      </c>
      <c r="E962" t="b">
        <v>0</v>
      </c>
      <c r="F962">
        <v>0</v>
      </c>
      <c r="G962">
        <v>8401</v>
      </c>
      <c r="H962">
        <v>43941</v>
      </c>
      <c r="I962" s="12" t="s">
        <v>5491</v>
      </c>
      <c r="J962">
        <v>1</v>
      </c>
      <c r="K962">
        <v>13733</v>
      </c>
      <c r="L962">
        <v>0</v>
      </c>
      <c r="M962">
        <v>0</v>
      </c>
      <c r="N962">
        <v>230000</v>
      </c>
      <c r="O962">
        <v>0</v>
      </c>
      <c r="P962">
        <v>6206336</v>
      </c>
      <c r="Q962">
        <v>968</v>
      </c>
      <c r="R962" t="b">
        <v>0</v>
      </c>
      <c r="S962">
        <v>0</v>
      </c>
    </row>
    <row r="963" spans="1:19">
      <c r="A963">
        <v>11100501</v>
      </c>
      <c r="B963" s="12"/>
      <c r="C963" s="12" t="s">
        <v>4797</v>
      </c>
      <c r="D963" s="12" t="s">
        <v>5487</v>
      </c>
      <c r="E963" t="b">
        <v>0</v>
      </c>
      <c r="F963">
        <v>0</v>
      </c>
      <c r="G963">
        <v>8401</v>
      </c>
      <c r="H963">
        <v>43972</v>
      </c>
      <c r="I963" s="12" t="s">
        <v>5492</v>
      </c>
      <c r="J963">
        <v>1</v>
      </c>
      <c r="K963">
        <v>13800</v>
      </c>
      <c r="L963">
        <v>0</v>
      </c>
      <c r="M963">
        <v>0</v>
      </c>
      <c r="N963">
        <v>218000</v>
      </c>
      <c r="O963">
        <v>0</v>
      </c>
      <c r="P963">
        <v>6424336</v>
      </c>
      <c r="Q963">
        <v>969</v>
      </c>
      <c r="R963" t="b">
        <v>0</v>
      </c>
      <c r="S963">
        <v>0</v>
      </c>
    </row>
    <row r="964" spans="1:19">
      <c r="A964">
        <v>11100501</v>
      </c>
      <c r="B964" s="12"/>
      <c r="C964" s="12" t="s">
        <v>4797</v>
      </c>
      <c r="D964" s="12" t="s">
        <v>5487</v>
      </c>
      <c r="E964" t="b">
        <v>0</v>
      </c>
      <c r="F964">
        <v>0</v>
      </c>
      <c r="G964">
        <v>8401</v>
      </c>
      <c r="H964">
        <v>44006</v>
      </c>
      <c r="I964" s="12" t="s">
        <v>5493</v>
      </c>
      <c r="J964">
        <v>1</v>
      </c>
      <c r="K964">
        <v>13878</v>
      </c>
      <c r="L964">
        <v>0</v>
      </c>
      <c r="M964">
        <v>0</v>
      </c>
      <c r="N964">
        <v>224000</v>
      </c>
      <c r="O964">
        <v>0</v>
      </c>
      <c r="P964">
        <v>6648336</v>
      </c>
      <c r="Q964">
        <v>970</v>
      </c>
      <c r="R964" t="b">
        <v>0</v>
      </c>
      <c r="S964">
        <v>0</v>
      </c>
    </row>
    <row r="965" spans="1:19">
      <c r="A965">
        <v>11100501</v>
      </c>
      <c r="B965" s="12"/>
      <c r="C965" s="12" t="s">
        <v>4797</v>
      </c>
      <c r="D965" s="12" t="s">
        <v>5487</v>
      </c>
      <c r="E965" t="b">
        <v>0</v>
      </c>
      <c r="F965">
        <v>0</v>
      </c>
      <c r="G965">
        <v>8401</v>
      </c>
      <c r="H965">
        <v>44029</v>
      </c>
      <c r="I965" s="12" t="s">
        <v>5489</v>
      </c>
      <c r="J965">
        <v>1</v>
      </c>
      <c r="K965">
        <v>13939</v>
      </c>
      <c r="L965">
        <v>0</v>
      </c>
      <c r="M965">
        <v>0</v>
      </c>
      <c r="N965">
        <v>224000</v>
      </c>
      <c r="O965">
        <v>0</v>
      </c>
      <c r="P965">
        <v>6872336</v>
      </c>
      <c r="Q965">
        <v>971</v>
      </c>
      <c r="R965" t="b">
        <v>0</v>
      </c>
      <c r="S965">
        <v>0</v>
      </c>
    </row>
    <row r="966" spans="1:19">
      <c r="A966">
        <v>11100501</v>
      </c>
      <c r="B966" s="12"/>
      <c r="C966" s="12" t="s">
        <v>4797</v>
      </c>
      <c r="D966" s="12" t="s">
        <v>5487</v>
      </c>
      <c r="E966" t="b">
        <v>0</v>
      </c>
      <c r="F966">
        <v>0</v>
      </c>
      <c r="G966">
        <v>8401</v>
      </c>
      <c r="H966">
        <v>44054</v>
      </c>
      <c r="I966" s="12" t="s">
        <v>5489</v>
      </c>
      <c r="J966">
        <v>1</v>
      </c>
      <c r="K966">
        <v>14023</v>
      </c>
      <c r="L966">
        <v>0</v>
      </c>
      <c r="M966">
        <v>0</v>
      </c>
      <c r="N966">
        <v>224000</v>
      </c>
      <c r="O966">
        <v>0</v>
      </c>
      <c r="P966">
        <v>7096336</v>
      </c>
      <c r="Q966">
        <v>972</v>
      </c>
      <c r="R966" t="b">
        <v>0</v>
      </c>
      <c r="S966">
        <v>0</v>
      </c>
    </row>
    <row r="967" spans="1:19">
      <c r="A967">
        <v>11100501</v>
      </c>
      <c r="B967" s="12"/>
      <c r="C967" s="12" t="s">
        <v>4797</v>
      </c>
      <c r="D967" s="12" t="s">
        <v>5487</v>
      </c>
      <c r="E967" t="b">
        <v>0</v>
      </c>
      <c r="F967">
        <v>0</v>
      </c>
      <c r="G967">
        <v>8401</v>
      </c>
      <c r="H967">
        <v>44091</v>
      </c>
      <c r="I967" s="12" t="s">
        <v>5494</v>
      </c>
      <c r="J967">
        <v>1</v>
      </c>
      <c r="K967">
        <v>14088</v>
      </c>
      <c r="L967">
        <v>0</v>
      </c>
      <c r="M967">
        <v>0</v>
      </c>
      <c r="N967">
        <v>225000</v>
      </c>
      <c r="O967">
        <v>0</v>
      </c>
      <c r="P967">
        <v>7321336</v>
      </c>
      <c r="Q967">
        <v>973</v>
      </c>
      <c r="R967" t="b">
        <v>0</v>
      </c>
      <c r="S967">
        <v>0</v>
      </c>
    </row>
    <row r="968" spans="1:19">
      <c r="A968">
        <v>11100501</v>
      </c>
      <c r="B968" s="12"/>
      <c r="C968" s="12" t="s">
        <v>4797</v>
      </c>
      <c r="D968" s="12" t="s">
        <v>5487</v>
      </c>
      <c r="E968" t="b">
        <v>0</v>
      </c>
      <c r="F968">
        <v>0</v>
      </c>
      <c r="G968">
        <v>8401</v>
      </c>
      <c r="H968">
        <v>44113</v>
      </c>
      <c r="I968" s="12" t="s">
        <v>5495</v>
      </c>
      <c r="J968">
        <v>1</v>
      </c>
      <c r="K968">
        <v>14148</v>
      </c>
      <c r="L968">
        <v>0</v>
      </c>
      <c r="M968">
        <v>0</v>
      </c>
      <c r="N968">
        <v>225000</v>
      </c>
      <c r="O968">
        <v>0</v>
      </c>
      <c r="P968">
        <v>7546336</v>
      </c>
      <c r="Q968">
        <v>974</v>
      </c>
      <c r="R968" t="b">
        <v>0</v>
      </c>
      <c r="S968">
        <v>0</v>
      </c>
    </row>
    <row r="969" spans="1:19">
      <c r="A969">
        <v>11100501</v>
      </c>
      <c r="B969" s="12"/>
      <c r="C969" s="12" t="s">
        <v>4797</v>
      </c>
      <c r="D969" s="12" t="s">
        <v>5487</v>
      </c>
      <c r="E969" t="b">
        <v>0</v>
      </c>
      <c r="F969">
        <v>0</v>
      </c>
      <c r="G969">
        <v>8401</v>
      </c>
      <c r="H969">
        <v>44144</v>
      </c>
      <c r="I969" s="12" t="s">
        <v>5496</v>
      </c>
      <c r="J969">
        <v>1</v>
      </c>
      <c r="K969">
        <v>14241</v>
      </c>
      <c r="L969">
        <v>0</v>
      </c>
      <c r="M969">
        <v>0</v>
      </c>
      <c r="N969">
        <v>220000</v>
      </c>
      <c r="O969">
        <v>0</v>
      </c>
      <c r="P969">
        <v>7766336</v>
      </c>
      <c r="Q969">
        <v>975</v>
      </c>
      <c r="R969" t="b">
        <v>0</v>
      </c>
      <c r="S969">
        <v>0</v>
      </c>
    </row>
    <row r="970" spans="1:19">
      <c r="A970">
        <v>11100501</v>
      </c>
      <c r="B970" s="12" t="s">
        <v>807</v>
      </c>
      <c r="C970" s="12" t="s">
        <v>4797</v>
      </c>
      <c r="D970" s="12" t="s">
        <v>807</v>
      </c>
      <c r="E970" t="b">
        <v>0</v>
      </c>
      <c r="F970">
        <v>0</v>
      </c>
      <c r="G970">
        <v>8401</v>
      </c>
      <c r="H970" t="s">
        <v>21</v>
      </c>
      <c r="I970" s="12"/>
      <c r="K970">
        <v>0</v>
      </c>
      <c r="L970">
        <v>0</v>
      </c>
      <c r="M970">
        <v>0</v>
      </c>
      <c r="N970">
        <v>2452000</v>
      </c>
      <c r="O970">
        <v>0</v>
      </c>
      <c r="P970">
        <v>7766336</v>
      </c>
      <c r="Q970">
        <v>976</v>
      </c>
      <c r="R970" t="b">
        <v>0</v>
      </c>
      <c r="S970">
        <v>0</v>
      </c>
    </row>
    <row r="971" spans="1:19">
      <c r="A971">
        <v>11100501</v>
      </c>
      <c r="B971" s="12" t="s">
        <v>5497</v>
      </c>
      <c r="C971" s="12" t="s">
        <v>4797</v>
      </c>
      <c r="D971" s="12" t="s">
        <v>5497</v>
      </c>
      <c r="E971" t="b">
        <v>0</v>
      </c>
      <c r="F971">
        <v>4471800</v>
      </c>
      <c r="G971">
        <v>8402</v>
      </c>
      <c r="H971" t="s">
        <v>21</v>
      </c>
      <c r="I971" s="12"/>
      <c r="K971">
        <v>0</v>
      </c>
      <c r="L971">
        <v>2674300</v>
      </c>
      <c r="M971">
        <v>0</v>
      </c>
      <c r="N971">
        <v>0</v>
      </c>
      <c r="O971">
        <v>0</v>
      </c>
      <c r="P971">
        <v>4471800</v>
      </c>
      <c r="Q971">
        <v>977</v>
      </c>
      <c r="R971" t="b">
        <v>0</v>
      </c>
      <c r="S971">
        <v>0</v>
      </c>
    </row>
    <row r="972" spans="1:19">
      <c r="A972">
        <v>11100501</v>
      </c>
      <c r="B972" s="12"/>
      <c r="C972" s="12" t="s">
        <v>4797</v>
      </c>
      <c r="D972" s="12" t="s">
        <v>5497</v>
      </c>
      <c r="E972" t="b">
        <v>0</v>
      </c>
      <c r="F972">
        <v>0</v>
      </c>
      <c r="G972">
        <v>8402</v>
      </c>
      <c r="H972">
        <v>43840</v>
      </c>
      <c r="I972" s="12" t="s">
        <v>5498</v>
      </c>
      <c r="J972">
        <v>1</v>
      </c>
      <c r="K972">
        <v>13497</v>
      </c>
      <c r="L972">
        <v>0</v>
      </c>
      <c r="M972">
        <v>0</v>
      </c>
      <c r="N972">
        <v>200000</v>
      </c>
      <c r="O972">
        <v>0</v>
      </c>
      <c r="P972">
        <v>4671800</v>
      </c>
      <c r="Q972">
        <v>978</v>
      </c>
      <c r="R972" t="b">
        <v>0</v>
      </c>
      <c r="S972">
        <v>0</v>
      </c>
    </row>
    <row r="973" spans="1:19">
      <c r="A973">
        <v>11100501</v>
      </c>
      <c r="B973" s="12"/>
      <c r="C973" s="12" t="s">
        <v>4797</v>
      </c>
      <c r="D973" s="12" t="s">
        <v>5497</v>
      </c>
      <c r="E973" t="b">
        <v>0</v>
      </c>
      <c r="F973">
        <v>0</v>
      </c>
      <c r="G973">
        <v>8402</v>
      </c>
      <c r="H973">
        <v>43872</v>
      </c>
      <c r="I973" s="12" t="s">
        <v>5498</v>
      </c>
      <c r="J973">
        <v>1</v>
      </c>
      <c r="K973">
        <v>13572</v>
      </c>
      <c r="L973">
        <v>0</v>
      </c>
      <c r="M973">
        <v>0</v>
      </c>
      <c r="N973">
        <v>200000</v>
      </c>
      <c r="O973">
        <v>0</v>
      </c>
      <c r="P973">
        <v>4871800</v>
      </c>
      <c r="Q973">
        <v>979</v>
      </c>
      <c r="R973" t="b">
        <v>0</v>
      </c>
      <c r="S973">
        <v>0</v>
      </c>
    </row>
    <row r="974" spans="1:19">
      <c r="A974">
        <v>11100501</v>
      </c>
      <c r="B974" s="12"/>
      <c r="C974" s="12" t="s">
        <v>4797</v>
      </c>
      <c r="D974" s="12" t="s">
        <v>5497</v>
      </c>
      <c r="E974" t="b">
        <v>0</v>
      </c>
      <c r="F974">
        <v>0</v>
      </c>
      <c r="G974">
        <v>8402</v>
      </c>
      <c r="H974">
        <v>43900</v>
      </c>
      <c r="I974" s="12" t="s">
        <v>5499</v>
      </c>
      <c r="J974">
        <v>1</v>
      </c>
      <c r="K974">
        <v>13638</v>
      </c>
      <c r="L974">
        <v>0</v>
      </c>
      <c r="M974">
        <v>0</v>
      </c>
      <c r="N974">
        <v>200000</v>
      </c>
      <c r="O974">
        <v>0</v>
      </c>
      <c r="P974">
        <v>5071800</v>
      </c>
      <c r="Q974">
        <v>980</v>
      </c>
      <c r="R974" t="b">
        <v>0</v>
      </c>
      <c r="S974">
        <v>0</v>
      </c>
    </row>
    <row r="975" spans="1:19">
      <c r="A975">
        <v>11100501</v>
      </c>
      <c r="B975" s="12"/>
      <c r="C975" s="12" t="s">
        <v>4797</v>
      </c>
      <c r="D975" s="12" t="s">
        <v>5497</v>
      </c>
      <c r="E975" t="b">
        <v>0</v>
      </c>
      <c r="F975">
        <v>0</v>
      </c>
      <c r="G975">
        <v>8402</v>
      </c>
      <c r="H975">
        <v>43959</v>
      </c>
      <c r="I975" s="12" t="s">
        <v>5500</v>
      </c>
      <c r="J975">
        <v>1</v>
      </c>
      <c r="K975">
        <v>13755</v>
      </c>
      <c r="L975">
        <v>0</v>
      </c>
      <c r="M975">
        <v>0</v>
      </c>
      <c r="N975">
        <v>410000</v>
      </c>
      <c r="O975">
        <v>0</v>
      </c>
      <c r="P975">
        <v>5481800</v>
      </c>
      <c r="Q975">
        <v>981</v>
      </c>
      <c r="R975" t="b">
        <v>0</v>
      </c>
      <c r="S975">
        <v>0</v>
      </c>
    </row>
    <row r="976" spans="1:19">
      <c r="A976">
        <v>11100501</v>
      </c>
      <c r="B976" s="12"/>
      <c r="C976" s="12" t="s">
        <v>4797</v>
      </c>
      <c r="D976" s="12" t="s">
        <v>5497</v>
      </c>
      <c r="E976" t="b">
        <v>0</v>
      </c>
      <c r="F976">
        <v>0</v>
      </c>
      <c r="G976">
        <v>8402</v>
      </c>
      <c r="H976">
        <v>43990</v>
      </c>
      <c r="I976" s="12" t="s">
        <v>5501</v>
      </c>
      <c r="J976">
        <v>1</v>
      </c>
      <c r="K976">
        <v>13823</v>
      </c>
      <c r="L976">
        <v>0</v>
      </c>
      <c r="M976">
        <v>0</v>
      </c>
      <c r="N976">
        <v>210000</v>
      </c>
      <c r="O976">
        <v>0</v>
      </c>
      <c r="P976">
        <v>5691800</v>
      </c>
      <c r="Q976">
        <v>982</v>
      </c>
      <c r="R976" t="b">
        <v>0</v>
      </c>
      <c r="S976">
        <v>0</v>
      </c>
    </row>
    <row r="977" spans="1:19">
      <c r="A977">
        <v>11100501</v>
      </c>
      <c r="B977" s="12"/>
      <c r="C977" s="12" t="s">
        <v>4797</v>
      </c>
      <c r="D977" s="12" t="s">
        <v>5497</v>
      </c>
      <c r="E977" t="b">
        <v>0</v>
      </c>
      <c r="F977">
        <v>0</v>
      </c>
      <c r="G977">
        <v>8402</v>
      </c>
      <c r="H977">
        <v>43990</v>
      </c>
      <c r="I977" s="12" t="s">
        <v>5502</v>
      </c>
      <c r="J977">
        <v>1</v>
      </c>
      <c r="K977">
        <v>13859</v>
      </c>
      <c r="L977">
        <v>0</v>
      </c>
      <c r="M977">
        <v>0</v>
      </c>
      <c r="N977">
        <v>210000</v>
      </c>
      <c r="O977">
        <v>0</v>
      </c>
      <c r="P977">
        <v>5901800</v>
      </c>
      <c r="Q977">
        <v>983</v>
      </c>
      <c r="R977" t="b">
        <v>0</v>
      </c>
      <c r="S977">
        <v>0</v>
      </c>
    </row>
    <row r="978" spans="1:19">
      <c r="A978">
        <v>11100501</v>
      </c>
      <c r="B978" s="12"/>
      <c r="C978" s="12" t="s">
        <v>4797</v>
      </c>
      <c r="D978" s="12" t="s">
        <v>5497</v>
      </c>
      <c r="E978" t="b">
        <v>0</v>
      </c>
      <c r="F978">
        <v>0</v>
      </c>
      <c r="G978">
        <v>8402</v>
      </c>
      <c r="H978">
        <v>44022</v>
      </c>
      <c r="I978" s="12" t="s">
        <v>5503</v>
      </c>
      <c r="J978">
        <v>1</v>
      </c>
      <c r="K978">
        <v>13903</v>
      </c>
      <c r="L978">
        <v>0</v>
      </c>
      <c r="M978">
        <v>0</v>
      </c>
      <c r="N978">
        <v>20000</v>
      </c>
      <c r="O978">
        <v>0</v>
      </c>
      <c r="P978">
        <v>5921800</v>
      </c>
      <c r="Q978">
        <v>984</v>
      </c>
      <c r="R978" t="b">
        <v>0</v>
      </c>
      <c r="S978">
        <v>0</v>
      </c>
    </row>
    <row r="979" spans="1:19">
      <c r="A979">
        <v>11100501</v>
      </c>
      <c r="B979" s="12"/>
      <c r="C979" s="12" t="s">
        <v>4797</v>
      </c>
      <c r="D979" s="12" t="s">
        <v>5497</v>
      </c>
      <c r="E979" t="b">
        <v>0</v>
      </c>
      <c r="F979">
        <v>0</v>
      </c>
      <c r="G979">
        <v>8402</v>
      </c>
      <c r="H979">
        <v>44053</v>
      </c>
      <c r="I979" s="12" t="s">
        <v>5503</v>
      </c>
      <c r="J979">
        <v>1</v>
      </c>
      <c r="K979">
        <v>13962</v>
      </c>
      <c r="L979">
        <v>0</v>
      </c>
      <c r="M979">
        <v>0</v>
      </c>
      <c r="N979">
        <v>384300</v>
      </c>
      <c r="O979">
        <v>0</v>
      </c>
      <c r="P979">
        <v>6306100</v>
      </c>
      <c r="Q979">
        <v>985</v>
      </c>
      <c r="R979" t="b">
        <v>0</v>
      </c>
      <c r="S979">
        <v>0</v>
      </c>
    </row>
    <row r="980" spans="1:19">
      <c r="A980">
        <v>11100501</v>
      </c>
      <c r="B980" s="12"/>
      <c r="C980" s="12" t="s">
        <v>4797</v>
      </c>
      <c r="D980" s="12" t="s">
        <v>5497</v>
      </c>
      <c r="E980" t="b">
        <v>0</v>
      </c>
      <c r="F980">
        <v>0</v>
      </c>
      <c r="G980">
        <v>8402</v>
      </c>
      <c r="H980">
        <v>44090</v>
      </c>
      <c r="I980" s="12" t="s">
        <v>5504</v>
      </c>
      <c r="J980">
        <v>1</v>
      </c>
      <c r="K980">
        <v>14068</v>
      </c>
      <c r="L980">
        <v>0</v>
      </c>
      <c r="M980">
        <v>0</v>
      </c>
      <c r="N980">
        <v>210000</v>
      </c>
      <c r="O980">
        <v>0</v>
      </c>
      <c r="P980">
        <v>6516100</v>
      </c>
      <c r="Q980">
        <v>986</v>
      </c>
      <c r="R980" t="b">
        <v>0</v>
      </c>
      <c r="S980">
        <v>0</v>
      </c>
    </row>
    <row r="981" spans="1:19">
      <c r="A981">
        <v>11100501</v>
      </c>
      <c r="B981" s="12"/>
      <c r="C981" s="12" t="s">
        <v>4797</v>
      </c>
      <c r="D981" s="12" t="s">
        <v>5497</v>
      </c>
      <c r="E981" t="b">
        <v>0</v>
      </c>
      <c r="F981">
        <v>0</v>
      </c>
      <c r="G981">
        <v>8402</v>
      </c>
      <c r="H981">
        <v>44112</v>
      </c>
      <c r="I981" s="12" t="s">
        <v>5505</v>
      </c>
      <c r="J981">
        <v>1</v>
      </c>
      <c r="K981">
        <v>14121</v>
      </c>
      <c r="L981">
        <v>0</v>
      </c>
      <c r="M981">
        <v>0</v>
      </c>
      <c r="N981">
        <v>210000</v>
      </c>
      <c r="O981">
        <v>0</v>
      </c>
      <c r="P981">
        <v>6726100</v>
      </c>
      <c r="Q981">
        <v>987</v>
      </c>
      <c r="R981" t="b">
        <v>0</v>
      </c>
      <c r="S981">
        <v>0</v>
      </c>
    </row>
    <row r="982" spans="1:19">
      <c r="A982">
        <v>11100501</v>
      </c>
      <c r="B982" s="12"/>
      <c r="C982" s="12" t="s">
        <v>4797</v>
      </c>
      <c r="D982" s="12" t="s">
        <v>5497</v>
      </c>
      <c r="E982" t="b">
        <v>0</v>
      </c>
      <c r="F982">
        <v>0</v>
      </c>
      <c r="G982">
        <v>8402</v>
      </c>
      <c r="H982">
        <v>44145</v>
      </c>
      <c r="I982" s="12" t="s">
        <v>5506</v>
      </c>
      <c r="J982">
        <v>1</v>
      </c>
      <c r="K982">
        <v>14185</v>
      </c>
      <c r="L982">
        <v>0</v>
      </c>
      <c r="M982">
        <v>0</v>
      </c>
      <c r="N982">
        <v>210000</v>
      </c>
      <c r="O982">
        <v>0</v>
      </c>
      <c r="P982">
        <v>6936100</v>
      </c>
      <c r="Q982">
        <v>988</v>
      </c>
      <c r="R982" t="b">
        <v>0</v>
      </c>
      <c r="S982">
        <v>0</v>
      </c>
    </row>
    <row r="983" spans="1:19">
      <c r="A983">
        <v>11100501</v>
      </c>
      <c r="B983" s="12"/>
      <c r="C983" s="12" t="s">
        <v>4797</v>
      </c>
      <c r="D983" s="12" t="s">
        <v>5497</v>
      </c>
      <c r="E983" t="b">
        <v>0</v>
      </c>
      <c r="F983">
        <v>0</v>
      </c>
      <c r="G983">
        <v>8402</v>
      </c>
      <c r="H983">
        <v>44180</v>
      </c>
      <c r="I983" s="12" t="s">
        <v>5507</v>
      </c>
      <c r="J983">
        <v>1</v>
      </c>
      <c r="K983">
        <v>14282</v>
      </c>
      <c r="L983">
        <v>0</v>
      </c>
      <c r="M983">
        <v>0</v>
      </c>
      <c r="N983">
        <v>210000</v>
      </c>
      <c r="O983">
        <v>0</v>
      </c>
      <c r="P983">
        <v>7146100</v>
      </c>
      <c r="Q983">
        <v>989</v>
      </c>
      <c r="R983" t="b">
        <v>0</v>
      </c>
      <c r="S983">
        <v>0</v>
      </c>
    </row>
    <row r="984" spans="1:19">
      <c r="A984">
        <v>11100501</v>
      </c>
      <c r="B984" s="12" t="s">
        <v>819</v>
      </c>
      <c r="C984" s="12" t="s">
        <v>4797</v>
      </c>
      <c r="D984" s="12" t="s">
        <v>819</v>
      </c>
      <c r="E984" t="b">
        <v>0</v>
      </c>
      <c r="F984">
        <v>0</v>
      </c>
      <c r="G984">
        <v>8402</v>
      </c>
      <c r="H984" t="s">
        <v>21</v>
      </c>
      <c r="I984" s="12"/>
      <c r="K984">
        <v>0</v>
      </c>
      <c r="L984">
        <v>0</v>
      </c>
      <c r="M984">
        <v>0</v>
      </c>
      <c r="N984">
        <v>2674300</v>
      </c>
      <c r="O984">
        <v>0</v>
      </c>
      <c r="P984">
        <v>7146100</v>
      </c>
      <c r="Q984">
        <v>990</v>
      </c>
      <c r="R984" t="b">
        <v>0</v>
      </c>
      <c r="S984">
        <v>0</v>
      </c>
    </row>
    <row r="985" spans="1:19">
      <c r="A985">
        <v>11100501</v>
      </c>
      <c r="B985" s="12" t="s">
        <v>5508</v>
      </c>
      <c r="C985" s="12" t="s">
        <v>4797</v>
      </c>
      <c r="D985" s="12" t="s">
        <v>5508</v>
      </c>
      <c r="E985" t="b">
        <v>0</v>
      </c>
      <c r="F985">
        <v>5236229</v>
      </c>
      <c r="G985">
        <v>8502</v>
      </c>
      <c r="H985" t="s">
        <v>21</v>
      </c>
      <c r="I985" s="12"/>
      <c r="K985">
        <v>0</v>
      </c>
      <c r="L985">
        <v>2653000</v>
      </c>
      <c r="M985">
        <v>0</v>
      </c>
      <c r="N985">
        <v>0</v>
      </c>
      <c r="O985">
        <v>0</v>
      </c>
      <c r="P985">
        <v>5236229</v>
      </c>
      <c r="Q985">
        <v>991</v>
      </c>
      <c r="R985" t="b">
        <v>0</v>
      </c>
      <c r="S985">
        <v>0</v>
      </c>
    </row>
    <row r="986" spans="1:19">
      <c r="A986">
        <v>11100501</v>
      </c>
      <c r="B986" s="12"/>
      <c r="C986" s="12" t="s">
        <v>4797</v>
      </c>
      <c r="D986" s="12" t="s">
        <v>5508</v>
      </c>
      <c r="E986" t="b">
        <v>0</v>
      </c>
      <c r="F986">
        <v>0</v>
      </c>
      <c r="G986">
        <v>8502</v>
      </c>
      <c r="H986">
        <v>43840</v>
      </c>
      <c r="I986" s="12" t="s">
        <v>5509</v>
      </c>
      <c r="J986">
        <v>1</v>
      </c>
      <c r="K986">
        <v>13494</v>
      </c>
      <c r="L986">
        <v>0</v>
      </c>
      <c r="M986">
        <v>0</v>
      </c>
      <c r="N986">
        <v>211000</v>
      </c>
      <c r="O986">
        <v>0</v>
      </c>
      <c r="P986">
        <v>5447229</v>
      </c>
      <c r="Q986">
        <v>992</v>
      </c>
      <c r="R986" t="b">
        <v>0</v>
      </c>
      <c r="S986">
        <v>0</v>
      </c>
    </row>
    <row r="987" spans="1:19">
      <c r="A987">
        <v>11100501</v>
      </c>
      <c r="B987" s="12"/>
      <c r="C987" s="12" t="s">
        <v>4797</v>
      </c>
      <c r="D987" s="12" t="s">
        <v>5508</v>
      </c>
      <c r="E987" t="b">
        <v>0</v>
      </c>
      <c r="F987">
        <v>0</v>
      </c>
      <c r="G987">
        <v>8502</v>
      </c>
      <c r="H987">
        <v>43875</v>
      </c>
      <c r="I987" s="12" t="s">
        <v>5509</v>
      </c>
      <c r="J987">
        <v>1</v>
      </c>
      <c r="K987">
        <v>13593</v>
      </c>
      <c r="L987">
        <v>0</v>
      </c>
      <c r="M987">
        <v>0</v>
      </c>
      <c r="N987">
        <v>222000</v>
      </c>
      <c r="O987">
        <v>0</v>
      </c>
      <c r="P987">
        <v>5669229</v>
      </c>
      <c r="Q987">
        <v>993</v>
      </c>
      <c r="R987" t="b">
        <v>0</v>
      </c>
      <c r="S987">
        <v>0</v>
      </c>
    </row>
    <row r="988" spans="1:19">
      <c r="A988">
        <v>11100501</v>
      </c>
      <c r="B988" s="12"/>
      <c r="C988" s="12" t="s">
        <v>4797</v>
      </c>
      <c r="D988" s="12" t="s">
        <v>5508</v>
      </c>
      <c r="E988" t="b">
        <v>0</v>
      </c>
      <c r="F988">
        <v>0</v>
      </c>
      <c r="G988">
        <v>8502</v>
      </c>
      <c r="H988">
        <v>43902</v>
      </c>
      <c r="I988" s="12" t="s">
        <v>5510</v>
      </c>
      <c r="J988">
        <v>1</v>
      </c>
      <c r="K988">
        <v>13656</v>
      </c>
      <c r="L988">
        <v>0</v>
      </c>
      <c r="M988">
        <v>0</v>
      </c>
      <c r="N988">
        <v>222000</v>
      </c>
      <c r="O988">
        <v>0</v>
      </c>
      <c r="P988">
        <v>5891229</v>
      </c>
      <c r="Q988">
        <v>994</v>
      </c>
      <c r="R988" t="b">
        <v>0</v>
      </c>
      <c r="S988">
        <v>0</v>
      </c>
    </row>
    <row r="989" spans="1:19">
      <c r="A989">
        <v>11100501</v>
      </c>
      <c r="B989" s="12"/>
      <c r="C989" s="12" t="s">
        <v>4797</v>
      </c>
      <c r="D989" s="12" t="s">
        <v>5508</v>
      </c>
      <c r="E989" t="b">
        <v>0</v>
      </c>
      <c r="F989">
        <v>0</v>
      </c>
      <c r="G989">
        <v>8502</v>
      </c>
      <c r="H989">
        <v>43938</v>
      </c>
      <c r="I989" s="12" t="s">
        <v>5511</v>
      </c>
      <c r="J989">
        <v>1</v>
      </c>
      <c r="K989">
        <v>13712</v>
      </c>
      <c r="L989">
        <v>0</v>
      </c>
      <c r="M989">
        <v>0</v>
      </c>
      <c r="N989">
        <v>222000</v>
      </c>
      <c r="O989">
        <v>0</v>
      </c>
      <c r="P989">
        <v>6113229</v>
      </c>
      <c r="Q989">
        <v>995</v>
      </c>
      <c r="R989" t="b">
        <v>0</v>
      </c>
      <c r="S989">
        <v>0</v>
      </c>
    </row>
    <row r="990" spans="1:19">
      <c r="A990">
        <v>11100501</v>
      </c>
      <c r="B990" s="12"/>
      <c r="C990" s="12" t="s">
        <v>4797</v>
      </c>
      <c r="D990" s="12" t="s">
        <v>5508</v>
      </c>
      <c r="E990" t="b">
        <v>0</v>
      </c>
      <c r="F990">
        <v>0</v>
      </c>
      <c r="G990">
        <v>8502</v>
      </c>
      <c r="H990">
        <v>43965</v>
      </c>
      <c r="I990" s="12" t="s">
        <v>5512</v>
      </c>
      <c r="J990">
        <v>1</v>
      </c>
      <c r="K990">
        <v>13770</v>
      </c>
      <c r="L990">
        <v>0</v>
      </c>
      <c r="M990">
        <v>0</v>
      </c>
      <c r="N990">
        <v>222000</v>
      </c>
      <c r="O990">
        <v>0</v>
      </c>
      <c r="P990">
        <v>6335229</v>
      </c>
      <c r="Q990">
        <v>996</v>
      </c>
      <c r="R990" t="b">
        <v>0</v>
      </c>
      <c r="S990">
        <v>0</v>
      </c>
    </row>
    <row r="991" spans="1:19">
      <c r="A991">
        <v>11100501</v>
      </c>
      <c r="B991" s="12"/>
      <c r="C991" s="12" t="s">
        <v>4797</v>
      </c>
      <c r="D991" s="12" t="s">
        <v>5508</v>
      </c>
      <c r="E991" t="b">
        <v>0</v>
      </c>
      <c r="F991">
        <v>0</v>
      </c>
      <c r="G991">
        <v>8502</v>
      </c>
      <c r="H991">
        <v>43992</v>
      </c>
      <c r="I991" s="12" t="s">
        <v>5513</v>
      </c>
      <c r="J991">
        <v>1</v>
      </c>
      <c r="K991">
        <v>13830</v>
      </c>
      <c r="L991">
        <v>0</v>
      </c>
      <c r="M991">
        <v>0</v>
      </c>
      <c r="N991">
        <v>222000</v>
      </c>
      <c r="O991">
        <v>0</v>
      </c>
      <c r="P991">
        <v>6557229</v>
      </c>
      <c r="Q991">
        <v>997</v>
      </c>
      <c r="R991" t="b">
        <v>0</v>
      </c>
      <c r="S991">
        <v>0</v>
      </c>
    </row>
    <row r="992" spans="1:19">
      <c r="A992">
        <v>11100501</v>
      </c>
      <c r="B992" s="12"/>
      <c r="C992" s="12" t="s">
        <v>4797</v>
      </c>
      <c r="D992" s="12" t="s">
        <v>5508</v>
      </c>
      <c r="E992" t="b">
        <v>0</v>
      </c>
      <c r="F992">
        <v>0</v>
      </c>
      <c r="G992">
        <v>8502</v>
      </c>
      <c r="H992">
        <v>44022</v>
      </c>
      <c r="I992" s="12" t="s">
        <v>5509</v>
      </c>
      <c r="J992">
        <v>1</v>
      </c>
      <c r="K992">
        <v>13906</v>
      </c>
      <c r="L992">
        <v>0</v>
      </c>
      <c r="M992">
        <v>0</v>
      </c>
      <c r="N992">
        <v>222000</v>
      </c>
      <c r="O992">
        <v>0</v>
      </c>
      <c r="P992">
        <v>6779229</v>
      </c>
      <c r="Q992">
        <v>998</v>
      </c>
      <c r="R992" t="b">
        <v>0</v>
      </c>
      <c r="S992">
        <v>0</v>
      </c>
    </row>
    <row r="993" spans="1:19">
      <c r="A993">
        <v>11100501</v>
      </c>
      <c r="B993" s="12"/>
      <c r="C993" s="12" t="s">
        <v>4797</v>
      </c>
      <c r="D993" s="12" t="s">
        <v>5508</v>
      </c>
      <c r="E993" t="b">
        <v>0</v>
      </c>
      <c r="F993">
        <v>0</v>
      </c>
      <c r="G993">
        <v>8502</v>
      </c>
      <c r="H993">
        <v>44057</v>
      </c>
      <c r="I993" s="12" t="s">
        <v>5509</v>
      </c>
      <c r="J993">
        <v>1</v>
      </c>
      <c r="K993">
        <v>13986</v>
      </c>
      <c r="L993">
        <v>0</v>
      </c>
      <c r="M993">
        <v>0</v>
      </c>
      <c r="N993">
        <v>222000</v>
      </c>
      <c r="O993">
        <v>0</v>
      </c>
      <c r="P993">
        <v>7001229</v>
      </c>
      <c r="Q993">
        <v>999</v>
      </c>
      <c r="R993" t="b">
        <v>0</v>
      </c>
      <c r="S993">
        <v>0</v>
      </c>
    </row>
    <row r="994" spans="1:19">
      <c r="A994">
        <v>11100501</v>
      </c>
      <c r="B994" s="12"/>
      <c r="C994" s="12" t="s">
        <v>4797</v>
      </c>
      <c r="D994" s="12" t="s">
        <v>5508</v>
      </c>
      <c r="E994" t="b">
        <v>0</v>
      </c>
      <c r="F994">
        <v>0</v>
      </c>
      <c r="G994">
        <v>8502</v>
      </c>
      <c r="H994">
        <v>44082</v>
      </c>
      <c r="I994" s="12" t="s">
        <v>5514</v>
      </c>
      <c r="J994">
        <v>1</v>
      </c>
      <c r="K994">
        <v>14041</v>
      </c>
      <c r="L994">
        <v>0</v>
      </c>
      <c r="M994">
        <v>0</v>
      </c>
      <c r="N994">
        <v>222000</v>
      </c>
      <c r="O994">
        <v>0</v>
      </c>
      <c r="P994">
        <v>7223229</v>
      </c>
      <c r="Q994">
        <v>1000</v>
      </c>
      <c r="R994" t="b">
        <v>0</v>
      </c>
      <c r="S994">
        <v>0</v>
      </c>
    </row>
    <row r="995" spans="1:19">
      <c r="A995">
        <v>11100501</v>
      </c>
      <c r="B995" s="12"/>
      <c r="C995" s="12" t="s">
        <v>4797</v>
      </c>
      <c r="D995" s="12" t="s">
        <v>5508</v>
      </c>
      <c r="E995" t="b">
        <v>0</v>
      </c>
      <c r="F995">
        <v>0</v>
      </c>
      <c r="G995">
        <v>8502</v>
      </c>
      <c r="H995">
        <v>44113</v>
      </c>
      <c r="I995" s="12" t="s">
        <v>5515</v>
      </c>
      <c r="J995">
        <v>1</v>
      </c>
      <c r="K995">
        <v>14127</v>
      </c>
      <c r="L995">
        <v>0</v>
      </c>
      <c r="M995">
        <v>0</v>
      </c>
      <c r="N995">
        <v>222000</v>
      </c>
      <c r="O995">
        <v>0</v>
      </c>
      <c r="P995">
        <v>7445229</v>
      </c>
      <c r="Q995">
        <v>1001</v>
      </c>
      <c r="R995" t="b">
        <v>0</v>
      </c>
      <c r="S995">
        <v>0</v>
      </c>
    </row>
    <row r="996" spans="1:19">
      <c r="A996">
        <v>11100501</v>
      </c>
      <c r="B996" s="12"/>
      <c r="C996" s="12" t="s">
        <v>4797</v>
      </c>
      <c r="D996" s="12" t="s">
        <v>5508</v>
      </c>
      <c r="E996" t="b">
        <v>0</v>
      </c>
      <c r="F996">
        <v>0</v>
      </c>
      <c r="G996">
        <v>8502</v>
      </c>
      <c r="H996">
        <v>44145</v>
      </c>
      <c r="I996" s="12" t="s">
        <v>5516</v>
      </c>
      <c r="J996">
        <v>1</v>
      </c>
      <c r="K996">
        <v>14186</v>
      </c>
      <c r="L996">
        <v>0</v>
      </c>
      <c r="M996">
        <v>0</v>
      </c>
      <c r="N996">
        <v>222000</v>
      </c>
      <c r="O996">
        <v>0</v>
      </c>
      <c r="P996">
        <v>7667229</v>
      </c>
      <c r="Q996">
        <v>1002</v>
      </c>
      <c r="R996" t="b">
        <v>0</v>
      </c>
      <c r="S996">
        <v>0</v>
      </c>
    </row>
    <row r="997" spans="1:19">
      <c r="A997">
        <v>11100501</v>
      </c>
      <c r="B997" s="12"/>
      <c r="C997" s="12" t="s">
        <v>4797</v>
      </c>
      <c r="D997" s="12" t="s">
        <v>5508</v>
      </c>
      <c r="E997" t="b">
        <v>0</v>
      </c>
      <c r="F997">
        <v>0</v>
      </c>
      <c r="G997">
        <v>8502</v>
      </c>
      <c r="H997">
        <v>44175</v>
      </c>
      <c r="I997" s="12" t="s">
        <v>5517</v>
      </c>
      <c r="J997">
        <v>1</v>
      </c>
      <c r="K997">
        <v>14268</v>
      </c>
      <c r="L997">
        <v>0</v>
      </c>
      <c r="M997">
        <v>0</v>
      </c>
      <c r="N997">
        <v>222000</v>
      </c>
      <c r="O997">
        <v>0</v>
      </c>
      <c r="P997">
        <v>7889229</v>
      </c>
      <c r="Q997">
        <v>1003</v>
      </c>
      <c r="R997" t="b">
        <v>0</v>
      </c>
      <c r="S997">
        <v>0</v>
      </c>
    </row>
    <row r="998" spans="1:19">
      <c r="A998">
        <v>11100501</v>
      </c>
      <c r="B998" s="12" t="s">
        <v>830</v>
      </c>
      <c r="C998" s="12" t="s">
        <v>4797</v>
      </c>
      <c r="D998" s="12" t="s">
        <v>830</v>
      </c>
      <c r="E998" t="b">
        <v>0</v>
      </c>
      <c r="F998">
        <v>0</v>
      </c>
      <c r="G998">
        <v>8502</v>
      </c>
      <c r="H998" t="s">
        <v>21</v>
      </c>
      <c r="I998" s="12"/>
      <c r="K998">
        <v>0</v>
      </c>
      <c r="L998">
        <v>0</v>
      </c>
      <c r="M998">
        <v>0</v>
      </c>
      <c r="N998">
        <v>2653000</v>
      </c>
      <c r="O998">
        <v>0</v>
      </c>
      <c r="P998">
        <v>7889229</v>
      </c>
      <c r="Q998">
        <v>1004</v>
      </c>
      <c r="R998" t="b">
        <v>0</v>
      </c>
      <c r="S998">
        <v>0</v>
      </c>
    </row>
    <row r="999" spans="1:19">
      <c r="A999">
        <v>11100501</v>
      </c>
      <c r="B999" s="12" t="s">
        <v>5518</v>
      </c>
      <c r="C999" s="12" t="s">
        <v>4797</v>
      </c>
      <c r="D999" s="12" t="s">
        <v>5518</v>
      </c>
      <c r="E999" t="b">
        <v>0</v>
      </c>
      <c r="F999">
        <v>-849150</v>
      </c>
      <c r="G999">
        <v>2996611</v>
      </c>
      <c r="H999" t="s">
        <v>21</v>
      </c>
      <c r="I999" s="12"/>
      <c r="K999">
        <v>0</v>
      </c>
      <c r="L999">
        <v>1541100</v>
      </c>
      <c r="M999">
        <v>371300</v>
      </c>
      <c r="N999">
        <v>0</v>
      </c>
      <c r="O999">
        <v>0</v>
      </c>
      <c r="P999">
        <v>-849150</v>
      </c>
      <c r="Q999">
        <v>1005</v>
      </c>
      <c r="R999" t="b">
        <v>0</v>
      </c>
      <c r="S999">
        <v>0</v>
      </c>
    </row>
    <row r="1000" spans="1:19">
      <c r="A1000">
        <v>11100501</v>
      </c>
      <c r="B1000" s="12"/>
      <c r="C1000" s="12" t="s">
        <v>4797</v>
      </c>
      <c r="D1000" s="12" t="s">
        <v>5518</v>
      </c>
      <c r="E1000" t="b">
        <v>0</v>
      </c>
      <c r="F1000">
        <v>0</v>
      </c>
      <c r="G1000">
        <v>2996611</v>
      </c>
      <c r="H1000">
        <v>44043</v>
      </c>
      <c r="I1000" s="12" t="s">
        <v>5519</v>
      </c>
      <c r="J1000">
        <v>1</v>
      </c>
      <c r="K1000">
        <v>13948</v>
      </c>
      <c r="L1000">
        <v>0</v>
      </c>
      <c r="M1000">
        <v>0</v>
      </c>
      <c r="N1000">
        <v>1400000</v>
      </c>
      <c r="O1000">
        <v>0</v>
      </c>
      <c r="P1000">
        <v>550850</v>
      </c>
      <c r="Q1000">
        <v>1006</v>
      </c>
      <c r="R1000" t="b">
        <v>0</v>
      </c>
      <c r="S1000">
        <v>0</v>
      </c>
    </row>
    <row r="1001" spans="1:19">
      <c r="A1001">
        <v>11100501</v>
      </c>
      <c r="B1001" s="12"/>
      <c r="C1001" s="12" t="s">
        <v>4797</v>
      </c>
      <c r="D1001" s="12" t="s">
        <v>5518</v>
      </c>
      <c r="E1001" t="b">
        <v>0</v>
      </c>
      <c r="F1001">
        <v>0</v>
      </c>
      <c r="G1001">
        <v>2996611</v>
      </c>
      <c r="H1001">
        <v>44187</v>
      </c>
      <c r="I1001" s="12" t="s">
        <v>5520</v>
      </c>
      <c r="J1001">
        <v>2</v>
      </c>
      <c r="K1001">
        <v>3215</v>
      </c>
      <c r="L1001">
        <v>0</v>
      </c>
      <c r="M1001">
        <v>0</v>
      </c>
      <c r="N1001">
        <v>0</v>
      </c>
      <c r="O1001">
        <v>371300</v>
      </c>
      <c r="P1001">
        <v>179550</v>
      </c>
      <c r="Q1001">
        <v>1007</v>
      </c>
      <c r="R1001" t="b">
        <v>0</v>
      </c>
      <c r="S1001">
        <v>0</v>
      </c>
    </row>
    <row r="1002" spans="1:19">
      <c r="A1002">
        <v>11100501</v>
      </c>
      <c r="B1002" s="12"/>
      <c r="C1002" s="12" t="s">
        <v>4797</v>
      </c>
      <c r="D1002" s="12" t="s">
        <v>5518</v>
      </c>
      <c r="E1002" t="b">
        <v>0</v>
      </c>
      <c r="F1002">
        <v>0</v>
      </c>
      <c r="G1002">
        <v>2996611</v>
      </c>
      <c r="H1002">
        <v>44195</v>
      </c>
      <c r="I1002" s="12" t="s">
        <v>5521</v>
      </c>
      <c r="J1002">
        <v>1</v>
      </c>
      <c r="K1002">
        <v>14306</v>
      </c>
      <c r="L1002">
        <v>0</v>
      </c>
      <c r="M1002">
        <v>0</v>
      </c>
      <c r="N1002">
        <v>141100</v>
      </c>
      <c r="O1002">
        <v>0</v>
      </c>
      <c r="P1002">
        <v>320650</v>
      </c>
      <c r="Q1002">
        <v>1008</v>
      </c>
      <c r="R1002" t="b">
        <v>0</v>
      </c>
      <c r="S1002">
        <v>0</v>
      </c>
    </row>
    <row r="1003" spans="1:19">
      <c r="A1003">
        <v>11100501</v>
      </c>
      <c r="B1003" s="12" t="s">
        <v>836</v>
      </c>
      <c r="C1003" s="12" t="s">
        <v>4797</v>
      </c>
      <c r="D1003" s="12" t="s">
        <v>836</v>
      </c>
      <c r="E1003" t="b">
        <v>0</v>
      </c>
      <c r="F1003">
        <v>0</v>
      </c>
      <c r="G1003">
        <v>2996611</v>
      </c>
      <c r="H1003" t="s">
        <v>21</v>
      </c>
      <c r="I1003" s="12"/>
      <c r="K1003">
        <v>0</v>
      </c>
      <c r="L1003">
        <v>0</v>
      </c>
      <c r="M1003">
        <v>0</v>
      </c>
      <c r="N1003">
        <v>1541100</v>
      </c>
      <c r="O1003">
        <v>371300</v>
      </c>
      <c r="P1003">
        <v>320650</v>
      </c>
      <c r="Q1003">
        <v>1009</v>
      </c>
      <c r="R1003" t="b">
        <v>0</v>
      </c>
      <c r="S1003">
        <v>0</v>
      </c>
    </row>
    <row r="1004" spans="1:19">
      <c r="A1004">
        <v>11100501</v>
      </c>
      <c r="B1004" s="12" t="s">
        <v>5522</v>
      </c>
      <c r="C1004" s="12" t="s">
        <v>4797</v>
      </c>
      <c r="D1004" s="12" t="s">
        <v>5522</v>
      </c>
      <c r="E1004" t="b">
        <v>0</v>
      </c>
      <c r="F1004">
        <v>0</v>
      </c>
      <c r="G1004">
        <v>10270367</v>
      </c>
      <c r="H1004" t="s">
        <v>21</v>
      </c>
      <c r="I1004" s="12"/>
      <c r="K1004">
        <v>0</v>
      </c>
      <c r="L1004">
        <v>799000</v>
      </c>
      <c r="M1004">
        <v>0</v>
      </c>
      <c r="N1004">
        <v>0</v>
      </c>
      <c r="O1004">
        <v>0</v>
      </c>
      <c r="P1004">
        <v>0</v>
      </c>
      <c r="Q1004">
        <v>1010</v>
      </c>
      <c r="R1004" t="b">
        <v>0</v>
      </c>
      <c r="S1004">
        <v>0</v>
      </c>
    </row>
    <row r="1005" spans="1:19">
      <c r="A1005">
        <v>11100501</v>
      </c>
      <c r="B1005" s="12"/>
      <c r="C1005" s="12" t="s">
        <v>4797</v>
      </c>
      <c r="D1005" s="12" t="s">
        <v>5522</v>
      </c>
      <c r="E1005" t="b">
        <v>0</v>
      </c>
      <c r="F1005">
        <v>0</v>
      </c>
      <c r="G1005">
        <v>10270367</v>
      </c>
      <c r="H1005">
        <v>44195</v>
      </c>
      <c r="I1005" s="12" t="s">
        <v>5523</v>
      </c>
      <c r="J1005">
        <v>14</v>
      </c>
      <c r="K1005">
        <v>194</v>
      </c>
      <c r="L1005">
        <v>0</v>
      </c>
      <c r="M1005">
        <v>0</v>
      </c>
      <c r="N1005">
        <v>799000</v>
      </c>
      <c r="O1005">
        <v>0</v>
      </c>
      <c r="P1005">
        <v>799000</v>
      </c>
      <c r="Q1005">
        <v>1011</v>
      </c>
      <c r="R1005" t="b">
        <v>0</v>
      </c>
      <c r="S1005">
        <v>0</v>
      </c>
    </row>
    <row r="1006" spans="1:19">
      <c r="A1006">
        <v>11100501</v>
      </c>
      <c r="B1006" s="12" t="s">
        <v>840</v>
      </c>
      <c r="C1006" s="12" t="s">
        <v>4797</v>
      </c>
      <c r="D1006" s="12" t="s">
        <v>840</v>
      </c>
      <c r="E1006" t="b">
        <v>0</v>
      </c>
      <c r="F1006">
        <v>0</v>
      </c>
      <c r="G1006">
        <v>10270367</v>
      </c>
      <c r="H1006" t="s">
        <v>21</v>
      </c>
      <c r="I1006" s="12"/>
      <c r="K1006">
        <v>0</v>
      </c>
      <c r="L1006">
        <v>0</v>
      </c>
      <c r="M1006">
        <v>0</v>
      </c>
      <c r="N1006">
        <v>799000</v>
      </c>
      <c r="O1006">
        <v>0</v>
      </c>
      <c r="P1006">
        <v>799000</v>
      </c>
      <c r="Q1006">
        <v>1012</v>
      </c>
      <c r="R1006" t="b">
        <v>0</v>
      </c>
      <c r="S1006">
        <v>0</v>
      </c>
    </row>
    <row r="1007" spans="1:19">
      <c r="A1007">
        <v>11100501</v>
      </c>
      <c r="B1007" s="12" t="s">
        <v>5524</v>
      </c>
      <c r="C1007" s="12" t="s">
        <v>4797</v>
      </c>
      <c r="D1007" s="12" t="s">
        <v>5524</v>
      </c>
      <c r="E1007" t="b">
        <v>0</v>
      </c>
      <c r="F1007">
        <v>0</v>
      </c>
      <c r="G1007">
        <v>16705298</v>
      </c>
      <c r="H1007" t="s">
        <v>21</v>
      </c>
      <c r="I1007" s="12"/>
      <c r="K1007">
        <v>0</v>
      </c>
      <c r="L1007">
        <v>418300</v>
      </c>
      <c r="M1007">
        <v>0</v>
      </c>
      <c r="N1007">
        <v>0</v>
      </c>
      <c r="O1007">
        <v>0</v>
      </c>
      <c r="P1007">
        <v>0</v>
      </c>
      <c r="Q1007">
        <v>1013</v>
      </c>
      <c r="R1007" t="b">
        <v>0</v>
      </c>
      <c r="S1007">
        <v>0</v>
      </c>
    </row>
    <row r="1008" spans="1:19">
      <c r="A1008">
        <v>11100501</v>
      </c>
      <c r="B1008" s="12"/>
      <c r="C1008" s="12" t="s">
        <v>4797</v>
      </c>
      <c r="D1008" s="12" t="s">
        <v>5524</v>
      </c>
      <c r="E1008" t="b">
        <v>0</v>
      </c>
      <c r="F1008">
        <v>0</v>
      </c>
      <c r="G1008">
        <v>16705298</v>
      </c>
      <c r="H1008">
        <v>44195</v>
      </c>
      <c r="I1008" s="12" t="s">
        <v>5525</v>
      </c>
      <c r="J1008">
        <v>14</v>
      </c>
      <c r="K1008">
        <v>194</v>
      </c>
      <c r="L1008">
        <v>0</v>
      </c>
      <c r="M1008">
        <v>0</v>
      </c>
      <c r="N1008">
        <v>418300</v>
      </c>
      <c r="O1008">
        <v>0</v>
      </c>
      <c r="P1008">
        <v>418300</v>
      </c>
      <c r="Q1008">
        <v>1014</v>
      </c>
      <c r="R1008" t="b">
        <v>0</v>
      </c>
      <c r="S1008">
        <v>0</v>
      </c>
    </row>
    <row r="1009" spans="1:19">
      <c r="A1009">
        <v>11100501</v>
      </c>
      <c r="B1009" s="12" t="s">
        <v>843</v>
      </c>
      <c r="C1009" s="12" t="s">
        <v>4797</v>
      </c>
      <c r="D1009" s="12" t="s">
        <v>843</v>
      </c>
      <c r="E1009" t="b">
        <v>0</v>
      </c>
      <c r="F1009">
        <v>0</v>
      </c>
      <c r="G1009">
        <v>16705298</v>
      </c>
      <c r="H1009" t="s">
        <v>21</v>
      </c>
      <c r="I1009" s="12"/>
      <c r="K1009">
        <v>0</v>
      </c>
      <c r="L1009">
        <v>0</v>
      </c>
      <c r="M1009">
        <v>0</v>
      </c>
      <c r="N1009">
        <v>418300</v>
      </c>
      <c r="O1009">
        <v>0</v>
      </c>
      <c r="P1009">
        <v>418300</v>
      </c>
      <c r="Q1009">
        <v>1015</v>
      </c>
      <c r="R1009" t="b">
        <v>0</v>
      </c>
      <c r="S1009">
        <v>0</v>
      </c>
    </row>
    <row r="1010" spans="1:19">
      <c r="A1010">
        <v>11100501</v>
      </c>
      <c r="B1010" s="12" t="s">
        <v>5526</v>
      </c>
      <c r="C1010" s="12" t="s">
        <v>4797</v>
      </c>
      <c r="D1010" s="12" t="s">
        <v>5526</v>
      </c>
      <c r="E1010" t="b">
        <v>0</v>
      </c>
      <c r="F1010">
        <v>572400</v>
      </c>
      <c r="G1010">
        <v>52295664</v>
      </c>
      <c r="H1010" t="s">
        <v>21</v>
      </c>
      <c r="I1010" s="12"/>
      <c r="K1010">
        <v>0</v>
      </c>
      <c r="L1010">
        <v>0</v>
      </c>
      <c r="M1010">
        <v>0</v>
      </c>
      <c r="N1010">
        <v>0</v>
      </c>
      <c r="O1010">
        <v>0</v>
      </c>
      <c r="P1010">
        <v>572400</v>
      </c>
      <c r="Q1010">
        <v>1016</v>
      </c>
      <c r="R1010" t="b">
        <v>0</v>
      </c>
      <c r="S1010">
        <v>0</v>
      </c>
    </row>
    <row r="1011" spans="1:19">
      <c r="A1011">
        <v>11100501</v>
      </c>
      <c r="B1011" s="12" t="s">
        <v>845</v>
      </c>
      <c r="C1011" s="12" t="s">
        <v>4797</v>
      </c>
      <c r="D1011" s="12" t="s">
        <v>845</v>
      </c>
      <c r="E1011" t="b">
        <v>0</v>
      </c>
      <c r="F1011">
        <v>0</v>
      </c>
      <c r="G1011">
        <v>52295664</v>
      </c>
      <c r="H1011" t="s">
        <v>21</v>
      </c>
      <c r="I1011" s="12"/>
      <c r="K1011">
        <v>0</v>
      </c>
      <c r="L1011">
        <v>0</v>
      </c>
      <c r="M1011">
        <v>0</v>
      </c>
      <c r="N1011">
        <v>0</v>
      </c>
      <c r="O1011">
        <v>0</v>
      </c>
      <c r="P1011">
        <v>572400</v>
      </c>
      <c r="Q1011">
        <v>1017</v>
      </c>
      <c r="R1011" t="b">
        <v>0</v>
      </c>
      <c r="S1011">
        <v>0</v>
      </c>
    </row>
    <row r="1012" spans="1:19">
      <c r="A1012">
        <v>11100501</v>
      </c>
      <c r="B1012" s="12" t="s">
        <v>5527</v>
      </c>
      <c r="C1012" s="12" t="s">
        <v>4797</v>
      </c>
      <c r="D1012" s="12" t="s">
        <v>5527</v>
      </c>
      <c r="E1012" t="b">
        <v>0</v>
      </c>
      <c r="F1012">
        <v>0</v>
      </c>
      <c r="G1012">
        <v>63357862</v>
      </c>
      <c r="H1012" t="s">
        <v>21</v>
      </c>
      <c r="I1012" s="12"/>
      <c r="K1012">
        <v>0</v>
      </c>
      <c r="L1012">
        <v>0</v>
      </c>
      <c r="M1012">
        <v>398000</v>
      </c>
      <c r="N1012">
        <v>0</v>
      </c>
      <c r="O1012">
        <v>0</v>
      </c>
      <c r="P1012">
        <v>0</v>
      </c>
      <c r="Q1012">
        <v>1018</v>
      </c>
      <c r="R1012" t="b">
        <v>0</v>
      </c>
      <c r="S1012">
        <v>0</v>
      </c>
    </row>
    <row r="1013" spans="1:19">
      <c r="A1013">
        <v>11100501</v>
      </c>
      <c r="B1013" s="12"/>
      <c r="C1013" s="12" t="s">
        <v>4797</v>
      </c>
      <c r="D1013" s="12" t="s">
        <v>5527</v>
      </c>
      <c r="E1013" t="b">
        <v>0</v>
      </c>
      <c r="F1013">
        <v>0</v>
      </c>
      <c r="G1013">
        <v>63357862</v>
      </c>
      <c r="H1013">
        <v>44195</v>
      </c>
      <c r="I1013" s="12" t="s">
        <v>5528</v>
      </c>
      <c r="J1013">
        <v>14</v>
      </c>
      <c r="K1013">
        <v>194</v>
      </c>
      <c r="L1013">
        <v>0</v>
      </c>
      <c r="M1013">
        <v>0</v>
      </c>
      <c r="N1013">
        <v>0</v>
      </c>
      <c r="O1013">
        <v>398000</v>
      </c>
      <c r="P1013">
        <v>-398000</v>
      </c>
      <c r="Q1013">
        <v>1019</v>
      </c>
      <c r="R1013" t="b">
        <v>0</v>
      </c>
      <c r="S1013">
        <v>0</v>
      </c>
    </row>
    <row r="1014" spans="1:19">
      <c r="A1014">
        <v>11100501</v>
      </c>
      <c r="B1014" s="12" t="s">
        <v>848</v>
      </c>
      <c r="C1014" s="12" t="s">
        <v>4797</v>
      </c>
      <c r="D1014" s="12" t="s">
        <v>848</v>
      </c>
      <c r="E1014" t="b">
        <v>0</v>
      </c>
      <c r="F1014">
        <v>0</v>
      </c>
      <c r="G1014">
        <v>63357862</v>
      </c>
      <c r="H1014" t="s">
        <v>21</v>
      </c>
      <c r="I1014" s="12"/>
      <c r="K1014">
        <v>0</v>
      </c>
      <c r="L1014">
        <v>0</v>
      </c>
      <c r="M1014">
        <v>0</v>
      </c>
      <c r="N1014">
        <v>0</v>
      </c>
      <c r="O1014">
        <v>398000</v>
      </c>
      <c r="P1014">
        <v>-398000</v>
      </c>
      <c r="Q1014">
        <v>1020</v>
      </c>
      <c r="R1014" t="b">
        <v>0</v>
      </c>
      <c r="S1014">
        <v>0</v>
      </c>
    </row>
    <row r="1015" spans="1:19">
      <c r="A1015">
        <v>11100501</v>
      </c>
      <c r="B1015" s="12" t="s">
        <v>5529</v>
      </c>
      <c r="C1015" s="12" t="s">
        <v>4797</v>
      </c>
      <c r="D1015" s="12" t="s">
        <v>5529</v>
      </c>
      <c r="E1015" t="b">
        <v>0</v>
      </c>
      <c r="F1015">
        <v>-307900</v>
      </c>
      <c r="G1015">
        <v>800007813</v>
      </c>
      <c r="H1015" t="s">
        <v>21</v>
      </c>
      <c r="I1015" s="12"/>
      <c r="K1015">
        <v>0</v>
      </c>
      <c r="L1015">
        <v>0</v>
      </c>
      <c r="M1015">
        <v>155370</v>
      </c>
      <c r="N1015">
        <v>0</v>
      </c>
      <c r="O1015">
        <v>0</v>
      </c>
      <c r="P1015">
        <v>-307900</v>
      </c>
      <c r="Q1015">
        <v>1021</v>
      </c>
      <c r="R1015" t="b">
        <v>0</v>
      </c>
      <c r="S1015">
        <v>0</v>
      </c>
    </row>
    <row r="1016" spans="1:19">
      <c r="A1016">
        <v>11100501</v>
      </c>
      <c r="B1016" s="12"/>
      <c r="C1016" s="12" t="s">
        <v>4797</v>
      </c>
      <c r="D1016" s="12" t="s">
        <v>5529</v>
      </c>
      <c r="E1016" t="b">
        <v>0</v>
      </c>
      <c r="F1016">
        <v>0</v>
      </c>
      <c r="G1016">
        <v>800007813</v>
      </c>
      <c r="H1016">
        <v>43840</v>
      </c>
      <c r="I1016" s="12" t="s">
        <v>5530</v>
      </c>
      <c r="J1016">
        <v>2</v>
      </c>
      <c r="K1016">
        <v>3089</v>
      </c>
      <c r="L1016">
        <v>0</v>
      </c>
      <c r="M1016">
        <v>0</v>
      </c>
      <c r="N1016">
        <v>0</v>
      </c>
      <c r="O1016">
        <v>10970</v>
      </c>
      <c r="P1016">
        <v>-318870</v>
      </c>
      <c r="Q1016">
        <v>1022</v>
      </c>
      <c r="R1016" t="b">
        <v>0</v>
      </c>
      <c r="S1016">
        <v>0</v>
      </c>
    </row>
    <row r="1017" spans="1:19">
      <c r="A1017">
        <v>11100501</v>
      </c>
      <c r="B1017" s="12"/>
      <c r="C1017" s="12" t="s">
        <v>4797</v>
      </c>
      <c r="D1017" s="12" t="s">
        <v>5529</v>
      </c>
      <c r="E1017" t="b">
        <v>0</v>
      </c>
      <c r="F1017">
        <v>0</v>
      </c>
      <c r="G1017">
        <v>800007813</v>
      </c>
      <c r="H1017">
        <v>43871</v>
      </c>
      <c r="I1017" s="12" t="s">
        <v>5531</v>
      </c>
      <c r="J1017">
        <v>2</v>
      </c>
      <c r="K1017">
        <v>3099</v>
      </c>
      <c r="L1017">
        <v>0</v>
      </c>
      <c r="M1017">
        <v>0</v>
      </c>
      <c r="N1017">
        <v>0</v>
      </c>
      <c r="O1017">
        <v>11860</v>
      </c>
      <c r="P1017">
        <v>-330730</v>
      </c>
      <c r="Q1017">
        <v>1023</v>
      </c>
      <c r="R1017" t="b">
        <v>0</v>
      </c>
      <c r="S1017">
        <v>0</v>
      </c>
    </row>
    <row r="1018" spans="1:19">
      <c r="A1018">
        <v>11100501</v>
      </c>
      <c r="B1018" s="12"/>
      <c r="C1018" s="12" t="s">
        <v>4797</v>
      </c>
      <c r="D1018" s="12" t="s">
        <v>5529</v>
      </c>
      <c r="E1018" t="b">
        <v>0</v>
      </c>
      <c r="F1018">
        <v>0</v>
      </c>
      <c r="G1018">
        <v>800007813</v>
      </c>
      <c r="H1018">
        <v>43896</v>
      </c>
      <c r="I1018" s="12" t="s">
        <v>5530</v>
      </c>
      <c r="J1018">
        <v>2</v>
      </c>
      <c r="K1018">
        <v>3112</v>
      </c>
      <c r="L1018">
        <v>0</v>
      </c>
      <c r="M1018">
        <v>0</v>
      </c>
      <c r="N1018">
        <v>0</v>
      </c>
      <c r="O1018">
        <v>12230</v>
      </c>
      <c r="P1018">
        <v>-342960</v>
      </c>
      <c r="Q1018">
        <v>1024</v>
      </c>
      <c r="R1018" t="b">
        <v>0</v>
      </c>
      <c r="S1018">
        <v>0</v>
      </c>
    </row>
    <row r="1019" spans="1:19">
      <c r="A1019">
        <v>11100501</v>
      </c>
      <c r="B1019" s="12"/>
      <c r="C1019" s="12" t="s">
        <v>4797</v>
      </c>
      <c r="D1019" s="12" t="s">
        <v>5529</v>
      </c>
      <c r="E1019" t="b">
        <v>0</v>
      </c>
      <c r="F1019">
        <v>0</v>
      </c>
      <c r="G1019">
        <v>800007813</v>
      </c>
      <c r="H1019">
        <v>43943</v>
      </c>
      <c r="I1019" s="12" t="s">
        <v>5530</v>
      </c>
      <c r="J1019">
        <v>2</v>
      </c>
      <c r="K1019">
        <v>3121</v>
      </c>
      <c r="L1019">
        <v>0</v>
      </c>
      <c r="M1019">
        <v>0</v>
      </c>
      <c r="N1019">
        <v>0</v>
      </c>
      <c r="O1019">
        <v>12280</v>
      </c>
      <c r="P1019">
        <v>-355240</v>
      </c>
      <c r="Q1019">
        <v>1025</v>
      </c>
      <c r="R1019" t="b">
        <v>0</v>
      </c>
      <c r="S1019">
        <v>0</v>
      </c>
    </row>
    <row r="1020" spans="1:19">
      <c r="A1020">
        <v>11100501</v>
      </c>
      <c r="B1020" s="12"/>
      <c r="C1020" s="12" t="s">
        <v>4797</v>
      </c>
      <c r="D1020" s="12" t="s">
        <v>5529</v>
      </c>
      <c r="E1020" t="b">
        <v>0</v>
      </c>
      <c r="F1020">
        <v>0</v>
      </c>
      <c r="G1020">
        <v>800007813</v>
      </c>
      <c r="H1020">
        <v>43970</v>
      </c>
      <c r="I1020" s="12" t="s">
        <v>5530</v>
      </c>
      <c r="J1020">
        <v>2</v>
      </c>
      <c r="K1020">
        <v>3132</v>
      </c>
      <c r="L1020">
        <v>0</v>
      </c>
      <c r="M1020">
        <v>0</v>
      </c>
      <c r="N1020">
        <v>0</v>
      </c>
      <c r="O1020">
        <v>15940</v>
      </c>
      <c r="P1020">
        <v>-371180</v>
      </c>
      <c r="Q1020">
        <v>1026</v>
      </c>
      <c r="R1020" t="b">
        <v>0</v>
      </c>
      <c r="S1020">
        <v>0</v>
      </c>
    </row>
    <row r="1021" spans="1:19">
      <c r="A1021">
        <v>11100501</v>
      </c>
      <c r="B1021" s="12"/>
      <c r="C1021" s="12" t="s">
        <v>4797</v>
      </c>
      <c r="D1021" s="12" t="s">
        <v>5529</v>
      </c>
      <c r="E1021" t="b">
        <v>0</v>
      </c>
      <c r="F1021">
        <v>0</v>
      </c>
      <c r="G1021">
        <v>800007813</v>
      </c>
      <c r="H1021">
        <v>43999</v>
      </c>
      <c r="I1021" s="12" t="s">
        <v>5530</v>
      </c>
      <c r="J1021">
        <v>2</v>
      </c>
      <c r="K1021">
        <v>3146</v>
      </c>
      <c r="L1021">
        <v>0</v>
      </c>
      <c r="M1021">
        <v>0</v>
      </c>
      <c r="N1021">
        <v>0</v>
      </c>
      <c r="O1021">
        <v>11090</v>
      </c>
      <c r="P1021">
        <v>-382270</v>
      </c>
      <c r="Q1021">
        <v>1027</v>
      </c>
      <c r="R1021" t="b">
        <v>0</v>
      </c>
      <c r="S1021">
        <v>0</v>
      </c>
    </row>
    <row r="1022" spans="1:19">
      <c r="A1022">
        <v>11100501</v>
      </c>
      <c r="B1022" s="12"/>
      <c r="C1022" s="12" t="s">
        <v>4797</v>
      </c>
      <c r="D1022" s="12" t="s">
        <v>5529</v>
      </c>
      <c r="E1022" t="b">
        <v>0</v>
      </c>
      <c r="F1022">
        <v>0</v>
      </c>
      <c r="G1022">
        <v>800007813</v>
      </c>
      <c r="H1022">
        <v>44048</v>
      </c>
      <c r="I1022" s="12" t="s">
        <v>5530</v>
      </c>
      <c r="J1022">
        <v>2</v>
      </c>
      <c r="K1022">
        <v>3163</v>
      </c>
      <c r="L1022">
        <v>0</v>
      </c>
      <c r="M1022">
        <v>0</v>
      </c>
      <c r="N1022">
        <v>0</v>
      </c>
      <c r="O1022">
        <v>13000</v>
      </c>
      <c r="P1022">
        <v>-395270</v>
      </c>
      <c r="Q1022">
        <v>1028</v>
      </c>
      <c r="R1022" t="b">
        <v>0</v>
      </c>
      <c r="S1022">
        <v>0</v>
      </c>
    </row>
    <row r="1023" spans="1:19">
      <c r="A1023">
        <v>11100501</v>
      </c>
      <c r="B1023" s="12"/>
      <c r="C1023" s="12" t="s">
        <v>4797</v>
      </c>
      <c r="D1023" s="12" t="s">
        <v>5529</v>
      </c>
      <c r="E1023" t="b">
        <v>0</v>
      </c>
      <c r="F1023">
        <v>0</v>
      </c>
      <c r="G1023">
        <v>800007813</v>
      </c>
      <c r="H1023">
        <v>44063</v>
      </c>
      <c r="I1023" s="12" t="s">
        <v>5530</v>
      </c>
      <c r="J1023">
        <v>2</v>
      </c>
      <c r="K1023">
        <v>3164</v>
      </c>
      <c r="L1023">
        <v>0</v>
      </c>
      <c r="M1023">
        <v>0</v>
      </c>
      <c r="N1023">
        <v>0</v>
      </c>
      <c r="O1023">
        <v>15550</v>
      </c>
      <c r="P1023">
        <v>-410820</v>
      </c>
      <c r="Q1023">
        <v>1029</v>
      </c>
      <c r="R1023" t="b">
        <v>0</v>
      </c>
      <c r="S1023">
        <v>0</v>
      </c>
    </row>
    <row r="1024" spans="1:19">
      <c r="A1024">
        <v>11100501</v>
      </c>
      <c r="B1024" s="12"/>
      <c r="C1024" s="12" t="s">
        <v>4797</v>
      </c>
      <c r="D1024" s="12" t="s">
        <v>5529</v>
      </c>
      <c r="E1024" t="b">
        <v>0</v>
      </c>
      <c r="F1024">
        <v>0</v>
      </c>
      <c r="G1024">
        <v>800007813</v>
      </c>
      <c r="H1024">
        <v>44133</v>
      </c>
      <c r="I1024" s="12" t="s">
        <v>5532</v>
      </c>
      <c r="J1024">
        <v>2</v>
      </c>
      <c r="K1024">
        <v>3195</v>
      </c>
      <c r="L1024">
        <v>0</v>
      </c>
      <c r="M1024">
        <v>0</v>
      </c>
      <c r="N1024">
        <v>0</v>
      </c>
      <c r="O1024">
        <v>13960</v>
      </c>
      <c r="P1024">
        <v>-424780</v>
      </c>
      <c r="Q1024">
        <v>1030</v>
      </c>
      <c r="R1024" t="b">
        <v>0</v>
      </c>
      <c r="S1024">
        <v>0</v>
      </c>
    </row>
    <row r="1025" spans="1:19">
      <c r="A1025">
        <v>11100501</v>
      </c>
      <c r="B1025" s="12"/>
      <c r="C1025" s="12" t="s">
        <v>4797</v>
      </c>
      <c r="D1025" s="12" t="s">
        <v>5529</v>
      </c>
      <c r="E1025" t="b">
        <v>0</v>
      </c>
      <c r="F1025">
        <v>0</v>
      </c>
      <c r="G1025">
        <v>800007813</v>
      </c>
      <c r="H1025">
        <v>44154</v>
      </c>
      <c r="I1025" s="12" t="s">
        <v>5532</v>
      </c>
      <c r="J1025">
        <v>2</v>
      </c>
      <c r="K1025">
        <v>3205</v>
      </c>
      <c r="L1025">
        <v>0</v>
      </c>
      <c r="M1025">
        <v>0</v>
      </c>
      <c r="N1025">
        <v>0</v>
      </c>
      <c r="O1025">
        <v>13000</v>
      </c>
      <c r="P1025">
        <v>-437780</v>
      </c>
      <c r="Q1025">
        <v>1031</v>
      </c>
      <c r="R1025" t="b">
        <v>0</v>
      </c>
      <c r="S1025">
        <v>0</v>
      </c>
    </row>
    <row r="1026" spans="1:19">
      <c r="A1026">
        <v>11100501</v>
      </c>
      <c r="B1026" s="12"/>
      <c r="C1026" s="12" t="s">
        <v>4797</v>
      </c>
      <c r="D1026" s="12" t="s">
        <v>5529</v>
      </c>
      <c r="E1026" t="b">
        <v>0</v>
      </c>
      <c r="F1026">
        <v>0</v>
      </c>
      <c r="G1026">
        <v>800007813</v>
      </c>
      <c r="H1026">
        <v>44161</v>
      </c>
      <c r="I1026" s="12" t="s">
        <v>5531</v>
      </c>
      <c r="J1026">
        <v>2</v>
      </c>
      <c r="K1026">
        <v>3207</v>
      </c>
      <c r="L1026">
        <v>0</v>
      </c>
      <c r="M1026">
        <v>0</v>
      </c>
      <c r="N1026">
        <v>0</v>
      </c>
      <c r="O1026">
        <v>12890</v>
      </c>
      <c r="P1026">
        <v>-450670</v>
      </c>
      <c r="Q1026">
        <v>1032</v>
      </c>
      <c r="R1026" t="b">
        <v>0</v>
      </c>
      <c r="S1026">
        <v>0</v>
      </c>
    </row>
    <row r="1027" spans="1:19">
      <c r="A1027">
        <v>11100501</v>
      </c>
      <c r="B1027" s="12"/>
      <c r="C1027" s="12" t="s">
        <v>4797</v>
      </c>
      <c r="D1027" s="12" t="s">
        <v>5529</v>
      </c>
      <c r="E1027" t="b">
        <v>0</v>
      </c>
      <c r="F1027">
        <v>0</v>
      </c>
      <c r="G1027">
        <v>800007813</v>
      </c>
      <c r="H1027">
        <v>44189</v>
      </c>
      <c r="I1027" s="12" t="s">
        <v>5533</v>
      </c>
      <c r="J1027">
        <v>2</v>
      </c>
      <c r="K1027">
        <v>3216</v>
      </c>
      <c r="L1027">
        <v>0</v>
      </c>
      <c r="M1027">
        <v>0</v>
      </c>
      <c r="N1027">
        <v>0</v>
      </c>
      <c r="O1027">
        <v>12600</v>
      </c>
      <c r="P1027">
        <v>-463270</v>
      </c>
      <c r="Q1027">
        <v>1033</v>
      </c>
      <c r="R1027" t="b">
        <v>0</v>
      </c>
      <c r="S1027">
        <v>0</v>
      </c>
    </row>
    <row r="1028" spans="1:19">
      <c r="A1028">
        <v>11100501</v>
      </c>
      <c r="B1028" s="12" t="s">
        <v>854</v>
      </c>
      <c r="C1028" s="12" t="s">
        <v>4797</v>
      </c>
      <c r="D1028" s="12" t="s">
        <v>854</v>
      </c>
      <c r="E1028" t="b">
        <v>0</v>
      </c>
      <c r="F1028">
        <v>0</v>
      </c>
      <c r="G1028">
        <v>800007813</v>
      </c>
      <c r="H1028" t="s">
        <v>21</v>
      </c>
      <c r="I1028" s="12"/>
      <c r="K1028">
        <v>0</v>
      </c>
      <c r="L1028">
        <v>0</v>
      </c>
      <c r="M1028">
        <v>0</v>
      </c>
      <c r="N1028">
        <v>0</v>
      </c>
      <c r="O1028">
        <v>155370</v>
      </c>
      <c r="P1028">
        <v>-463270</v>
      </c>
      <c r="Q1028">
        <v>1034</v>
      </c>
      <c r="R1028" t="b">
        <v>0</v>
      </c>
      <c r="S1028">
        <v>0</v>
      </c>
    </row>
    <row r="1029" spans="1:19">
      <c r="A1029">
        <v>11100501</v>
      </c>
      <c r="B1029" s="12" t="s">
        <v>5534</v>
      </c>
      <c r="C1029" s="12" t="s">
        <v>4797</v>
      </c>
      <c r="D1029" s="12" t="s">
        <v>5534</v>
      </c>
      <c r="E1029" t="b">
        <v>0</v>
      </c>
      <c r="F1029">
        <v>245985</v>
      </c>
      <c r="G1029">
        <v>830036831</v>
      </c>
      <c r="H1029" t="s">
        <v>21</v>
      </c>
      <c r="I1029" s="12"/>
      <c r="K1029">
        <v>0</v>
      </c>
      <c r="L1029">
        <v>0</v>
      </c>
      <c r="M1029">
        <v>0</v>
      </c>
      <c r="N1029">
        <v>0</v>
      </c>
      <c r="O1029">
        <v>0</v>
      </c>
      <c r="P1029">
        <v>245985</v>
      </c>
      <c r="Q1029">
        <v>1035</v>
      </c>
      <c r="R1029" t="b">
        <v>0</v>
      </c>
      <c r="S1029">
        <v>0</v>
      </c>
    </row>
    <row r="1030" spans="1:19">
      <c r="A1030">
        <v>11100501</v>
      </c>
      <c r="B1030" s="12" t="s">
        <v>856</v>
      </c>
      <c r="C1030" s="12" t="s">
        <v>4797</v>
      </c>
      <c r="D1030" s="12" t="s">
        <v>856</v>
      </c>
      <c r="E1030" t="b">
        <v>0</v>
      </c>
      <c r="F1030">
        <v>0</v>
      </c>
      <c r="G1030">
        <v>830036831</v>
      </c>
      <c r="H1030" t="s">
        <v>21</v>
      </c>
      <c r="I1030" s="12"/>
      <c r="K1030">
        <v>0</v>
      </c>
      <c r="L1030">
        <v>0</v>
      </c>
      <c r="M1030">
        <v>0</v>
      </c>
      <c r="N1030">
        <v>0</v>
      </c>
      <c r="O1030">
        <v>0</v>
      </c>
      <c r="P1030">
        <v>245985</v>
      </c>
      <c r="Q1030">
        <v>1036</v>
      </c>
      <c r="R1030" t="b">
        <v>0</v>
      </c>
      <c r="S1030">
        <v>0</v>
      </c>
    </row>
    <row r="1031" spans="1:19">
      <c r="A1031">
        <v>11100501</v>
      </c>
      <c r="B1031" s="12" t="s">
        <v>5535</v>
      </c>
      <c r="C1031" s="12" t="s">
        <v>4797</v>
      </c>
      <c r="D1031" s="12" t="s">
        <v>5535</v>
      </c>
      <c r="E1031" t="b">
        <v>0</v>
      </c>
      <c r="F1031">
        <v>-10268360</v>
      </c>
      <c r="G1031">
        <v>830037248</v>
      </c>
      <c r="H1031" t="s">
        <v>21</v>
      </c>
      <c r="I1031" s="12"/>
      <c r="K1031">
        <v>0</v>
      </c>
      <c r="L1031">
        <v>0</v>
      </c>
      <c r="M1031">
        <v>5445290</v>
      </c>
      <c r="N1031">
        <v>0</v>
      </c>
      <c r="O1031">
        <v>0</v>
      </c>
      <c r="P1031">
        <v>-10268360</v>
      </c>
      <c r="Q1031">
        <v>1037</v>
      </c>
      <c r="R1031" t="b">
        <v>0</v>
      </c>
      <c r="S1031">
        <v>0</v>
      </c>
    </row>
    <row r="1032" spans="1:19">
      <c r="A1032">
        <v>11100501</v>
      </c>
      <c r="B1032" s="12"/>
      <c r="C1032" s="12" t="s">
        <v>4797</v>
      </c>
      <c r="D1032" s="12" t="s">
        <v>5535</v>
      </c>
      <c r="E1032" t="b">
        <v>0</v>
      </c>
      <c r="F1032">
        <v>0</v>
      </c>
      <c r="G1032">
        <v>830037248</v>
      </c>
      <c r="H1032">
        <v>43840</v>
      </c>
      <c r="I1032" s="12" t="s">
        <v>5536</v>
      </c>
      <c r="J1032">
        <v>2</v>
      </c>
      <c r="K1032">
        <v>3088</v>
      </c>
      <c r="L1032">
        <v>0</v>
      </c>
      <c r="M1032">
        <v>0</v>
      </c>
      <c r="N1032">
        <v>0</v>
      </c>
      <c r="O1032">
        <v>363810</v>
      </c>
      <c r="P1032">
        <v>-10632170</v>
      </c>
      <c r="Q1032">
        <v>1038</v>
      </c>
      <c r="R1032" t="b">
        <v>0</v>
      </c>
      <c r="S1032">
        <v>0</v>
      </c>
    </row>
    <row r="1033" spans="1:19">
      <c r="A1033">
        <v>11100501</v>
      </c>
      <c r="B1033" s="12"/>
      <c r="C1033" s="12" t="s">
        <v>4797</v>
      </c>
      <c r="D1033" s="12" t="s">
        <v>5535</v>
      </c>
      <c r="E1033" t="b">
        <v>0</v>
      </c>
      <c r="F1033">
        <v>0</v>
      </c>
      <c r="G1033">
        <v>830037248</v>
      </c>
      <c r="H1033">
        <v>43840</v>
      </c>
      <c r="I1033" s="12" t="s">
        <v>5536</v>
      </c>
      <c r="J1033">
        <v>2</v>
      </c>
      <c r="K1033">
        <v>3088</v>
      </c>
      <c r="L1033">
        <v>0</v>
      </c>
      <c r="M1033">
        <v>0</v>
      </c>
      <c r="N1033">
        <v>0</v>
      </c>
      <c r="O1033">
        <v>3060</v>
      </c>
      <c r="P1033">
        <v>-10635230</v>
      </c>
      <c r="Q1033">
        <v>1039</v>
      </c>
      <c r="R1033" t="b">
        <v>0</v>
      </c>
      <c r="S1033">
        <v>0</v>
      </c>
    </row>
    <row r="1034" spans="1:19">
      <c r="A1034">
        <v>11100501</v>
      </c>
      <c r="B1034" s="12"/>
      <c r="C1034" s="12" t="s">
        <v>4797</v>
      </c>
      <c r="D1034" s="12" t="s">
        <v>5535</v>
      </c>
      <c r="E1034" t="b">
        <v>0</v>
      </c>
      <c r="F1034">
        <v>0</v>
      </c>
      <c r="G1034">
        <v>830037248</v>
      </c>
      <c r="H1034">
        <v>43840</v>
      </c>
      <c r="I1034" s="12" t="s">
        <v>5536</v>
      </c>
      <c r="J1034">
        <v>2</v>
      </c>
      <c r="K1034">
        <v>3088</v>
      </c>
      <c r="L1034">
        <v>0</v>
      </c>
      <c r="M1034">
        <v>0</v>
      </c>
      <c r="N1034">
        <v>0</v>
      </c>
      <c r="O1034">
        <v>10700</v>
      </c>
      <c r="P1034">
        <v>-10645930</v>
      </c>
      <c r="Q1034">
        <v>1040</v>
      </c>
      <c r="R1034" t="b">
        <v>0</v>
      </c>
      <c r="S1034">
        <v>0</v>
      </c>
    </row>
    <row r="1035" spans="1:19">
      <c r="A1035">
        <v>11100501</v>
      </c>
      <c r="B1035" s="12"/>
      <c r="C1035" s="12" t="s">
        <v>4797</v>
      </c>
      <c r="D1035" s="12" t="s">
        <v>5535</v>
      </c>
      <c r="E1035" t="b">
        <v>0</v>
      </c>
      <c r="F1035">
        <v>0</v>
      </c>
      <c r="G1035">
        <v>830037248</v>
      </c>
      <c r="H1035">
        <v>43840</v>
      </c>
      <c r="I1035" s="12" t="s">
        <v>5536</v>
      </c>
      <c r="J1035">
        <v>2</v>
      </c>
      <c r="K1035">
        <v>3088</v>
      </c>
      <c r="L1035">
        <v>0</v>
      </c>
      <c r="M1035">
        <v>0</v>
      </c>
      <c r="N1035">
        <v>0</v>
      </c>
      <c r="O1035">
        <v>15290</v>
      </c>
      <c r="P1035">
        <v>-10661220</v>
      </c>
      <c r="Q1035">
        <v>1041</v>
      </c>
      <c r="R1035" t="b">
        <v>0</v>
      </c>
      <c r="S1035">
        <v>0</v>
      </c>
    </row>
    <row r="1036" spans="1:19">
      <c r="A1036">
        <v>11100501</v>
      </c>
      <c r="B1036" s="12"/>
      <c r="C1036" s="12" t="s">
        <v>4797</v>
      </c>
      <c r="D1036" s="12" t="s">
        <v>5535</v>
      </c>
      <c r="E1036" t="b">
        <v>0</v>
      </c>
      <c r="F1036">
        <v>0</v>
      </c>
      <c r="G1036">
        <v>830037248</v>
      </c>
      <c r="H1036">
        <v>43840</v>
      </c>
      <c r="I1036" s="12" t="s">
        <v>5536</v>
      </c>
      <c r="J1036">
        <v>2</v>
      </c>
      <c r="K1036">
        <v>3088</v>
      </c>
      <c r="L1036">
        <v>0</v>
      </c>
      <c r="M1036">
        <v>0</v>
      </c>
      <c r="N1036">
        <v>0</v>
      </c>
      <c r="O1036">
        <v>2550</v>
      </c>
      <c r="P1036">
        <v>-10663770</v>
      </c>
      <c r="Q1036">
        <v>1042</v>
      </c>
      <c r="R1036" t="b">
        <v>0</v>
      </c>
      <c r="S1036">
        <v>0</v>
      </c>
    </row>
    <row r="1037" spans="1:19">
      <c r="A1037">
        <v>11100501</v>
      </c>
      <c r="B1037" s="12"/>
      <c r="C1037" s="12" t="s">
        <v>4797</v>
      </c>
      <c r="D1037" s="12" t="s">
        <v>5535</v>
      </c>
      <c r="E1037" t="b">
        <v>0</v>
      </c>
      <c r="F1037">
        <v>0</v>
      </c>
      <c r="G1037">
        <v>830037248</v>
      </c>
      <c r="H1037">
        <v>43840</v>
      </c>
      <c r="I1037" s="12" t="s">
        <v>5536</v>
      </c>
      <c r="J1037">
        <v>2</v>
      </c>
      <c r="K1037">
        <v>3088</v>
      </c>
      <c r="L1037">
        <v>0</v>
      </c>
      <c r="M1037">
        <v>0</v>
      </c>
      <c r="N1037">
        <v>0</v>
      </c>
      <c r="O1037">
        <v>5610</v>
      </c>
      <c r="P1037">
        <v>-10669380</v>
      </c>
      <c r="Q1037">
        <v>1043</v>
      </c>
      <c r="R1037" t="b">
        <v>0</v>
      </c>
      <c r="S1037">
        <v>0</v>
      </c>
    </row>
    <row r="1038" spans="1:19">
      <c r="A1038">
        <v>11100501</v>
      </c>
      <c r="B1038" s="12"/>
      <c r="C1038" s="12" t="s">
        <v>4797</v>
      </c>
      <c r="D1038" s="12" t="s">
        <v>5535</v>
      </c>
      <c r="E1038" t="b">
        <v>0</v>
      </c>
      <c r="F1038">
        <v>0</v>
      </c>
      <c r="G1038">
        <v>830037248</v>
      </c>
      <c r="H1038">
        <v>43840</v>
      </c>
      <c r="I1038" s="12" t="s">
        <v>5536</v>
      </c>
      <c r="J1038">
        <v>2</v>
      </c>
      <c r="K1038">
        <v>3088</v>
      </c>
      <c r="L1038">
        <v>0</v>
      </c>
      <c r="M1038">
        <v>0</v>
      </c>
      <c r="N1038">
        <v>0</v>
      </c>
      <c r="O1038">
        <v>1020</v>
      </c>
      <c r="P1038">
        <v>-10670400</v>
      </c>
      <c r="Q1038">
        <v>1044</v>
      </c>
      <c r="R1038" t="b">
        <v>0</v>
      </c>
      <c r="S1038">
        <v>0</v>
      </c>
    </row>
    <row r="1039" spans="1:19">
      <c r="A1039">
        <v>11100501</v>
      </c>
      <c r="B1039" s="12"/>
      <c r="C1039" s="12" t="s">
        <v>4797</v>
      </c>
      <c r="D1039" s="12" t="s">
        <v>5535</v>
      </c>
      <c r="E1039" t="b">
        <v>0</v>
      </c>
      <c r="F1039">
        <v>0</v>
      </c>
      <c r="G1039">
        <v>830037248</v>
      </c>
      <c r="H1039">
        <v>43840</v>
      </c>
      <c r="I1039" s="12" t="s">
        <v>5536</v>
      </c>
      <c r="J1039">
        <v>2</v>
      </c>
      <c r="K1039">
        <v>3088</v>
      </c>
      <c r="L1039">
        <v>0</v>
      </c>
      <c r="M1039">
        <v>0</v>
      </c>
      <c r="N1039">
        <v>0</v>
      </c>
      <c r="O1039">
        <v>17320</v>
      </c>
      <c r="P1039">
        <v>-10687720</v>
      </c>
      <c r="Q1039">
        <v>1045</v>
      </c>
      <c r="R1039" t="b">
        <v>0</v>
      </c>
      <c r="S1039">
        <v>0</v>
      </c>
    </row>
    <row r="1040" spans="1:19">
      <c r="A1040">
        <v>11100501</v>
      </c>
      <c r="B1040" s="12"/>
      <c r="C1040" s="12" t="s">
        <v>4797</v>
      </c>
      <c r="D1040" s="12" t="s">
        <v>5535</v>
      </c>
      <c r="E1040" t="b">
        <v>0</v>
      </c>
      <c r="F1040">
        <v>0</v>
      </c>
      <c r="G1040">
        <v>830037248</v>
      </c>
      <c r="H1040">
        <v>43840</v>
      </c>
      <c r="I1040" s="12" t="s">
        <v>5536</v>
      </c>
      <c r="J1040">
        <v>2</v>
      </c>
      <c r="K1040">
        <v>3088</v>
      </c>
      <c r="L1040">
        <v>0</v>
      </c>
      <c r="M1040">
        <v>0</v>
      </c>
      <c r="N1040">
        <v>0</v>
      </c>
      <c r="O1040">
        <v>11210</v>
      </c>
      <c r="P1040">
        <v>-10698930</v>
      </c>
      <c r="Q1040">
        <v>1046</v>
      </c>
      <c r="R1040" t="b">
        <v>0</v>
      </c>
      <c r="S1040">
        <v>0</v>
      </c>
    </row>
    <row r="1041" spans="1:19">
      <c r="A1041">
        <v>11100501</v>
      </c>
      <c r="B1041" s="12"/>
      <c r="C1041" s="12" t="s">
        <v>4797</v>
      </c>
      <c r="D1041" s="12" t="s">
        <v>5535</v>
      </c>
      <c r="E1041" t="b">
        <v>0</v>
      </c>
      <c r="F1041">
        <v>0</v>
      </c>
      <c r="G1041">
        <v>830037248</v>
      </c>
      <c r="H1041">
        <v>43887</v>
      </c>
      <c r="I1041" s="12" t="s">
        <v>5537</v>
      </c>
      <c r="J1041">
        <v>2</v>
      </c>
      <c r="K1041">
        <v>3100</v>
      </c>
      <c r="L1041">
        <v>0</v>
      </c>
      <c r="M1041">
        <v>0</v>
      </c>
      <c r="N1041">
        <v>0</v>
      </c>
      <c r="O1041">
        <v>1070</v>
      </c>
      <c r="P1041">
        <v>-10700000</v>
      </c>
      <c r="Q1041">
        <v>1047</v>
      </c>
      <c r="R1041" t="b">
        <v>0</v>
      </c>
      <c r="S1041">
        <v>0</v>
      </c>
    </row>
    <row r="1042" spans="1:19">
      <c r="A1042">
        <v>11100501</v>
      </c>
      <c r="B1042" s="12"/>
      <c r="C1042" s="12" t="s">
        <v>4797</v>
      </c>
      <c r="D1042" s="12" t="s">
        <v>5535</v>
      </c>
      <c r="E1042" t="b">
        <v>0</v>
      </c>
      <c r="F1042">
        <v>0</v>
      </c>
      <c r="G1042">
        <v>830037248</v>
      </c>
      <c r="H1042">
        <v>43887</v>
      </c>
      <c r="I1042" s="12" t="s">
        <v>5537</v>
      </c>
      <c r="J1042">
        <v>2</v>
      </c>
      <c r="K1042">
        <v>3100</v>
      </c>
      <c r="L1042">
        <v>0</v>
      </c>
      <c r="M1042">
        <v>0</v>
      </c>
      <c r="N1042">
        <v>0</v>
      </c>
      <c r="O1042">
        <v>4820</v>
      </c>
      <c r="P1042">
        <v>-10704820</v>
      </c>
      <c r="Q1042">
        <v>1048</v>
      </c>
      <c r="R1042" t="b">
        <v>0</v>
      </c>
      <c r="S1042">
        <v>0</v>
      </c>
    </row>
    <row r="1043" spans="1:19">
      <c r="A1043">
        <v>11100501</v>
      </c>
      <c r="B1043" s="12"/>
      <c r="C1043" s="12" t="s">
        <v>4797</v>
      </c>
      <c r="D1043" s="12" t="s">
        <v>5535</v>
      </c>
      <c r="E1043" t="b">
        <v>0</v>
      </c>
      <c r="F1043">
        <v>0</v>
      </c>
      <c r="G1043">
        <v>830037248</v>
      </c>
      <c r="H1043">
        <v>43887</v>
      </c>
      <c r="I1043" s="12" t="s">
        <v>5537</v>
      </c>
      <c r="J1043">
        <v>2</v>
      </c>
      <c r="K1043">
        <v>3100</v>
      </c>
      <c r="L1043">
        <v>0</v>
      </c>
      <c r="M1043">
        <v>0</v>
      </c>
      <c r="N1043">
        <v>0</v>
      </c>
      <c r="O1043">
        <v>2680</v>
      </c>
      <c r="P1043">
        <v>-10707500</v>
      </c>
      <c r="Q1043">
        <v>1049</v>
      </c>
      <c r="R1043" t="b">
        <v>0</v>
      </c>
      <c r="S1043">
        <v>0</v>
      </c>
    </row>
    <row r="1044" spans="1:19">
      <c r="A1044">
        <v>11100501</v>
      </c>
      <c r="B1044" s="12"/>
      <c r="C1044" s="12" t="s">
        <v>4797</v>
      </c>
      <c r="D1044" s="12" t="s">
        <v>5535</v>
      </c>
      <c r="E1044" t="b">
        <v>0</v>
      </c>
      <c r="F1044">
        <v>0</v>
      </c>
      <c r="G1044">
        <v>830037248</v>
      </c>
      <c r="H1044">
        <v>43887</v>
      </c>
      <c r="I1044" s="12" t="s">
        <v>5537</v>
      </c>
      <c r="J1044">
        <v>2</v>
      </c>
      <c r="K1044">
        <v>3100</v>
      </c>
      <c r="L1044">
        <v>0</v>
      </c>
      <c r="M1044">
        <v>0</v>
      </c>
      <c r="N1044">
        <v>0</v>
      </c>
      <c r="O1044">
        <v>13920</v>
      </c>
      <c r="P1044">
        <v>-10721420</v>
      </c>
      <c r="Q1044">
        <v>1050</v>
      </c>
      <c r="R1044" t="b">
        <v>0</v>
      </c>
      <c r="S1044">
        <v>0</v>
      </c>
    </row>
    <row r="1045" spans="1:19">
      <c r="A1045">
        <v>11100501</v>
      </c>
      <c r="B1045" s="12"/>
      <c r="C1045" s="12" t="s">
        <v>4797</v>
      </c>
      <c r="D1045" s="12" t="s">
        <v>5535</v>
      </c>
      <c r="E1045" t="b">
        <v>0</v>
      </c>
      <c r="F1045">
        <v>0</v>
      </c>
      <c r="G1045">
        <v>830037248</v>
      </c>
      <c r="H1045">
        <v>43887</v>
      </c>
      <c r="I1045" s="12" t="s">
        <v>5537</v>
      </c>
      <c r="J1045">
        <v>2</v>
      </c>
      <c r="K1045">
        <v>3100</v>
      </c>
      <c r="L1045">
        <v>0</v>
      </c>
      <c r="M1045">
        <v>0</v>
      </c>
      <c r="N1045">
        <v>0</v>
      </c>
      <c r="O1045">
        <v>9100</v>
      </c>
      <c r="P1045">
        <v>-10730520</v>
      </c>
      <c r="Q1045">
        <v>1051</v>
      </c>
      <c r="R1045" t="b">
        <v>0</v>
      </c>
      <c r="S1045">
        <v>0</v>
      </c>
    </row>
    <row r="1046" spans="1:19">
      <c r="A1046">
        <v>11100501</v>
      </c>
      <c r="B1046" s="12"/>
      <c r="C1046" s="12" t="s">
        <v>4797</v>
      </c>
      <c r="D1046" s="12" t="s">
        <v>5535</v>
      </c>
      <c r="E1046" t="b">
        <v>0</v>
      </c>
      <c r="F1046">
        <v>0</v>
      </c>
      <c r="G1046">
        <v>830037248</v>
      </c>
      <c r="H1046">
        <v>43887</v>
      </c>
      <c r="I1046" s="12" t="s">
        <v>5537</v>
      </c>
      <c r="J1046">
        <v>2</v>
      </c>
      <c r="K1046">
        <v>3100</v>
      </c>
      <c r="L1046">
        <v>0</v>
      </c>
      <c r="M1046">
        <v>0</v>
      </c>
      <c r="N1046">
        <v>0</v>
      </c>
      <c r="O1046">
        <v>335690</v>
      </c>
      <c r="P1046">
        <v>-11066210</v>
      </c>
      <c r="Q1046">
        <v>1052</v>
      </c>
      <c r="R1046" t="b">
        <v>0</v>
      </c>
      <c r="S1046">
        <v>0</v>
      </c>
    </row>
    <row r="1047" spans="1:19">
      <c r="A1047">
        <v>11100501</v>
      </c>
      <c r="B1047" s="12"/>
      <c r="C1047" s="12" t="s">
        <v>4797</v>
      </c>
      <c r="D1047" s="12" t="s">
        <v>5535</v>
      </c>
      <c r="E1047" t="b">
        <v>0</v>
      </c>
      <c r="F1047">
        <v>0</v>
      </c>
      <c r="G1047">
        <v>830037248</v>
      </c>
      <c r="H1047">
        <v>43887</v>
      </c>
      <c r="I1047" s="12" t="s">
        <v>5537</v>
      </c>
      <c r="J1047">
        <v>2</v>
      </c>
      <c r="K1047">
        <v>3100</v>
      </c>
      <c r="L1047">
        <v>0</v>
      </c>
      <c r="M1047">
        <v>0</v>
      </c>
      <c r="N1047">
        <v>0</v>
      </c>
      <c r="O1047">
        <v>2140</v>
      </c>
      <c r="P1047">
        <v>-11068350</v>
      </c>
      <c r="Q1047">
        <v>1053</v>
      </c>
      <c r="R1047" t="b">
        <v>0</v>
      </c>
      <c r="S1047">
        <v>0</v>
      </c>
    </row>
    <row r="1048" spans="1:19">
      <c r="A1048">
        <v>11100501</v>
      </c>
      <c r="B1048" s="12"/>
      <c r="C1048" s="12" t="s">
        <v>4797</v>
      </c>
      <c r="D1048" s="12" t="s">
        <v>5535</v>
      </c>
      <c r="E1048" t="b">
        <v>0</v>
      </c>
      <c r="F1048">
        <v>0</v>
      </c>
      <c r="G1048">
        <v>830037248</v>
      </c>
      <c r="H1048">
        <v>43887</v>
      </c>
      <c r="I1048" s="12" t="s">
        <v>5537</v>
      </c>
      <c r="J1048">
        <v>2</v>
      </c>
      <c r="K1048">
        <v>3100</v>
      </c>
      <c r="L1048">
        <v>0</v>
      </c>
      <c r="M1048">
        <v>0</v>
      </c>
      <c r="N1048">
        <v>0</v>
      </c>
      <c r="O1048">
        <v>12310</v>
      </c>
      <c r="P1048">
        <v>-11080660</v>
      </c>
      <c r="Q1048">
        <v>1054</v>
      </c>
      <c r="R1048" t="b">
        <v>0</v>
      </c>
      <c r="S1048">
        <v>0</v>
      </c>
    </row>
    <row r="1049" spans="1:19">
      <c r="A1049">
        <v>11100501</v>
      </c>
      <c r="B1049" s="12"/>
      <c r="C1049" s="12" t="s">
        <v>4797</v>
      </c>
      <c r="D1049" s="12" t="s">
        <v>5535</v>
      </c>
      <c r="E1049" t="b">
        <v>0</v>
      </c>
      <c r="F1049">
        <v>0</v>
      </c>
      <c r="G1049">
        <v>830037248</v>
      </c>
      <c r="H1049">
        <v>43887</v>
      </c>
      <c r="I1049" s="12" t="s">
        <v>5537</v>
      </c>
      <c r="J1049">
        <v>2</v>
      </c>
      <c r="K1049">
        <v>3100</v>
      </c>
      <c r="L1049">
        <v>0</v>
      </c>
      <c r="M1049">
        <v>0</v>
      </c>
      <c r="N1049">
        <v>0</v>
      </c>
      <c r="O1049">
        <v>15530</v>
      </c>
      <c r="P1049">
        <v>-11096190</v>
      </c>
      <c r="Q1049">
        <v>1055</v>
      </c>
      <c r="R1049" t="b">
        <v>0</v>
      </c>
      <c r="S1049">
        <v>0</v>
      </c>
    </row>
    <row r="1050" spans="1:19">
      <c r="A1050">
        <v>11100501</v>
      </c>
      <c r="B1050" s="12"/>
      <c r="C1050" s="12" t="s">
        <v>4797</v>
      </c>
      <c r="D1050" s="12" t="s">
        <v>5535</v>
      </c>
      <c r="E1050" t="b">
        <v>0</v>
      </c>
      <c r="F1050">
        <v>0</v>
      </c>
      <c r="G1050">
        <v>830037248</v>
      </c>
      <c r="H1050">
        <v>43916</v>
      </c>
      <c r="I1050" s="12" t="s">
        <v>5538</v>
      </c>
      <c r="J1050">
        <v>2</v>
      </c>
      <c r="K1050">
        <v>3110</v>
      </c>
      <c r="L1050">
        <v>0</v>
      </c>
      <c r="M1050">
        <v>0</v>
      </c>
      <c r="N1050">
        <v>0</v>
      </c>
      <c r="O1050">
        <v>1070</v>
      </c>
      <c r="P1050">
        <v>-11097260</v>
      </c>
      <c r="Q1050">
        <v>1056</v>
      </c>
      <c r="R1050" t="b">
        <v>0</v>
      </c>
      <c r="S1050">
        <v>0</v>
      </c>
    </row>
    <row r="1051" spans="1:19">
      <c r="A1051">
        <v>11100501</v>
      </c>
      <c r="B1051" s="12"/>
      <c r="C1051" s="12" t="s">
        <v>4797</v>
      </c>
      <c r="D1051" s="12" t="s">
        <v>5535</v>
      </c>
      <c r="E1051" t="b">
        <v>0</v>
      </c>
      <c r="F1051">
        <v>0</v>
      </c>
      <c r="G1051">
        <v>830037248</v>
      </c>
      <c r="H1051">
        <v>43916</v>
      </c>
      <c r="I1051" s="12" t="s">
        <v>5538</v>
      </c>
      <c r="J1051">
        <v>2</v>
      </c>
      <c r="K1051">
        <v>3110</v>
      </c>
      <c r="L1051">
        <v>0</v>
      </c>
      <c r="M1051">
        <v>0</v>
      </c>
      <c r="N1051">
        <v>0</v>
      </c>
      <c r="O1051">
        <v>4270</v>
      </c>
      <c r="P1051">
        <v>-11101530</v>
      </c>
      <c r="Q1051">
        <v>1057</v>
      </c>
      <c r="R1051" t="b">
        <v>0</v>
      </c>
      <c r="S1051">
        <v>0</v>
      </c>
    </row>
    <row r="1052" spans="1:19">
      <c r="A1052">
        <v>11100501</v>
      </c>
      <c r="B1052" s="12"/>
      <c r="C1052" s="12" t="s">
        <v>4797</v>
      </c>
      <c r="D1052" s="12" t="s">
        <v>5535</v>
      </c>
      <c r="E1052" t="b">
        <v>0</v>
      </c>
      <c r="F1052">
        <v>0</v>
      </c>
      <c r="G1052">
        <v>830037248</v>
      </c>
      <c r="H1052">
        <v>43916</v>
      </c>
      <c r="I1052" s="12" t="s">
        <v>5538</v>
      </c>
      <c r="J1052">
        <v>2</v>
      </c>
      <c r="K1052">
        <v>3110</v>
      </c>
      <c r="L1052">
        <v>0</v>
      </c>
      <c r="M1052">
        <v>0</v>
      </c>
      <c r="N1052">
        <v>0</v>
      </c>
      <c r="O1052">
        <v>2130</v>
      </c>
      <c r="P1052">
        <v>-11103660</v>
      </c>
      <c r="Q1052">
        <v>1058</v>
      </c>
      <c r="R1052" t="b">
        <v>0</v>
      </c>
      <c r="S1052">
        <v>0</v>
      </c>
    </row>
    <row r="1053" spans="1:19">
      <c r="A1053">
        <v>11100501</v>
      </c>
      <c r="B1053" s="12"/>
      <c r="C1053" s="12" t="s">
        <v>4797</v>
      </c>
      <c r="D1053" s="12" t="s">
        <v>5535</v>
      </c>
      <c r="E1053" t="b">
        <v>0</v>
      </c>
      <c r="F1053">
        <v>0</v>
      </c>
      <c r="G1053">
        <v>830037248</v>
      </c>
      <c r="H1053">
        <v>43916</v>
      </c>
      <c r="I1053" s="12" t="s">
        <v>5538</v>
      </c>
      <c r="J1053">
        <v>2</v>
      </c>
      <c r="K1053">
        <v>3110</v>
      </c>
      <c r="L1053">
        <v>0</v>
      </c>
      <c r="M1053">
        <v>0</v>
      </c>
      <c r="N1053">
        <v>0</v>
      </c>
      <c r="O1053">
        <v>13330</v>
      </c>
      <c r="P1053">
        <v>-11116990</v>
      </c>
      <c r="Q1053">
        <v>1059</v>
      </c>
      <c r="R1053" t="b">
        <v>0</v>
      </c>
      <c r="S1053">
        <v>0</v>
      </c>
    </row>
    <row r="1054" spans="1:19">
      <c r="A1054">
        <v>11100501</v>
      </c>
      <c r="B1054" s="12"/>
      <c r="C1054" s="12" t="s">
        <v>4797</v>
      </c>
      <c r="D1054" s="12" t="s">
        <v>5535</v>
      </c>
      <c r="E1054" t="b">
        <v>0</v>
      </c>
      <c r="F1054">
        <v>0</v>
      </c>
      <c r="G1054">
        <v>830037248</v>
      </c>
      <c r="H1054">
        <v>43916</v>
      </c>
      <c r="I1054" s="12" t="s">
        <v>5538</v>
      </c>
      <c r="J1054">
        <v>2</v>
      </c>
      <c r="K1054">
        <v>3110</v>
      </c>
      <c r="L1054">
        <v>0</v>
      </c>
      <c r="M1054">
        <v>0</v>
      </c>
      <c r="N1054">
        <v>0</v>
      </c>
      <c r="O1054">
        <v>9600</v>
      </c>
      <c r="P1054">
        <v>-11126590</v>
      </c>
      <c r="Q1054">
        <v>1060</v>
      </c>
      <c r="R1054" t="b">
        <v>0</v>
      </c>
      <c r="S1054">
        <v>0</v>
      </c>
    </row>
    <row r="1055" spans="1:19">
      <c r="A1055">
        <v>11100501</v>
      </c>
      <c r="B1055" s="12"/>
      <c r="C1055" s="12" t="s">
        <v>4797</v>
      </c>
      <c r="D1055" s="12" t="s">
        <v>5535</v>
      </c>
      <c r="E1055" t="b">
        <v>0</v>
      </c>
      <c r="F1055">
        <v>0</v>
      </c>
      <c r="G1055">
        <v>830037248</v>
      </c>
      <c r="H1055">
        <v>43916</v>
      </c>
      <c r="I1055" s="12" t="s">
        <v>5538</v>
      </c>
      <c r="J1055">
        <v>2</v>
      </c>
      <c r="K1055">
        <v>3110</v>
      </c>
      <c r="L1055">
        <v>0</v>
      </c>
      <c r="M1055">
        <v>0</v>
      </c>
      <c r="N1055">
        <v>0</v>
      </c>
      <c r="O1055">
        <v>341260</v>
      </c>
      <c r="P1055">
        <v>-11467850</v>
      </c>
      <c r="Q1055">
        <v>1061</v>
      </c>
      <c r="R1055" t="b">
        <v>0</v>
      </c>
      <c r="S1055">
        <v>0</v>
      </c>
    </row>
    <row r="1056" spans="1:19">
      <c r="A1056">
        <v>11100501</v>
      </c>
      <c r="B1056" s="12"/>
      <c r="C1056" s="12" t="s">
        <v>4797</v>
      </c>
      <c r="D1056" s="12" t="s">
        <v>5535</v>
      </c>
      <c r="E1056" t="b">
        <v>0</v>
      </c>
      <c r="F1056">
        <v>0</v>
      </c>
      <c r="G1056">
        <v>830037248</v>
      </c>
      <c r="H1056">
        <v>43916</v>
      </c>
      <c r="I1056" s="12" t="s">
        <v>5538</v>
      </c>
      <c r="J1056">
        <v>2</v>
      </c>
      <c r="K1056">
        <v>3110</v>
      </c>
      <c r="L1056">
        <v>0</v>
      </c>
      <c r="M1056">
        <v>0</v>
      </c>
      <c r="N1056">
        <v>0</v>
      </c>
      <c r="O1056">
        <v>2130</v>
      </c>
      <c r="P1056">
        <v>-11469980</v>
      </c>
      <c r="Q1056">
        <v>1062</v>
      </c>
      <c r="R1056" t="b">
        <v>0</v>
      </c>
      <c r="S1056">
        <v>0</v>
      </c>
    </row>
    <row r="1057" spans="1:19">
      <c r="A1057">
        <v>11100501</v>
      </c>
      <c r="B1057" s="12"/>
      <c r="C1057" s="12" t="s">
        <v>4797</v>
      </c>
      <c r="D1057" s="12" t="s">
        <v>5535</v>
      </c>
      <c r="E1057" t="b">
        <v>0</v>
      </c>
      <c r="F1057">
        <v>0</v>
      </c>
      <c r="G1057">
        <v>830037248</v>
      </c>
      <c r="H1057">
        <v>43916</v>
      </c>
      <c r="I1057" s="12" t="s">
        <v>5538</v>
      </c>
      <c r="J1057">
        <v>2</v>
      </c>
      <c r="K1057">
        <v>3110</v>
      </c>
      <c r="L1057">
        <v>0</v>
      </c>
      <c r="M1057">
        <v>0</v>
      </c>
      <c r="N1057">
        <v>0</v>
      </c>
      <c r="O1057">
        <v>14930</v>
      </c>
      <c r="P1057">
        <v>-11484910</v>
      </c>
      <c r="Q1057">
        <v>1063</v>
      </c>
      <c r="R1057" t="b">
        <v>0</v>
      </c>
      <c r="S1057">
        <v>0</v>
      </c>
    </row>
    <row r="1058" spans="1:19">
      <c r="A1058">
        <v>11100501</v>
      </c>
      <c r="B1058" s="12"/>
      <c r="C1058" s="12" t="s">
        <v>4797</v>
      </c>
      <c r="D1058" s="12" t="s">
        <v>5535</v>
      </c>
      <c r="E1058" t="b">
        <v>0</v>
      </c>
      <c r="F1058">
        <v>0</v>
      </c>
      <c r="G1058">
        <v>830037248</v>
      </c>
      <c r="H1058">
        <v>43916</v>
      </c>
      <c r="I1058" s="12" t="s">
        <v>5538</v>
      </c>
      <c r="J1058">
        <v>2</v>
      </c>
      <c r="K1058">
        <v>3110</v>
      </c>
      <c r="L1058">
        <v>0</v>
      </c>
      <c r="M1058">
        <v>0</v>
      </c>
      <c r="N1058">
        <v>0</v>
      </c>
      <c r="O1058">
        <v>17060</v>
      </c>
      <c r="P1058">
        <v>-11501970</v>
      </c>
      <c r="Q1058">
        <v>1064</v>
      </c>
      <c r="R1058" t="b">
        <v>0</v>
      </c>
      <c r="S1058">
        <v>0</v>
      </c>
    </row>
    <row r="1059" spans="1:19">
      <c r="A1059">
        <v>11100501</v>
      </c>
      <c r="B1059" s="12"/>
      <c r="C1059" s="12" t="s">
        <v>4797</v>
      </c>
      <c r="D1059" s="12" t="s">
        <v>5535</v>
      </c>
      <c r="E1059" t="b">
        <v>0</v>
      </c>
      <c r="F1059">
        <v>0</v>
      </c>
      <c r="G1059">
        <v>830037248</v>
      </c>
      <c r="H1059">
        <v>43947</v>
      </c>
      <c r="I1059" s="12" t="s">
        <v>5537</v>
      </c>
      <c r="J1059">
        <v>2</v>
      </c>
      <c r="K1059">
        <v>3123</v>
      </c>
      <c r="L1059">
        <v>0</v>
      </c>
      <c r="M1059">
        <v>0</v>
      </c>
      <c r="N1059">
        <v>0</v>
      </c>
      <c r="O1059">
        <v>490990</v>
      </c>
      <c r="P1059">
        <v>-11992960</v>
      </c>
      <c r="Q1059">
        <v>1065</v>
      </c>
      <c r="R1059" t="b">
        <v>0</v>
      </c>
      <c r="S1059">
        <v>0</v>
      </c>
    </row>
    <row r="1060" spans="1:19">
      <c r="A1060">
        <v>11100501</v>
      </c>
      <c r="B1060" s="12"/>
      <c r="C1060" s="12" t="s">
        <v>4797</v>
      </c>
      <c r="D1060" s="12" t="s">
        <v>5535</v>
      </c>
      <c r="E1060" t="b">
        <v>0</v>
      </c>
      <c r="F1060">
        <v>0</v>
      </c>
      <c r="G1060">
        <v>830037248</v>
      </c>
      <c r="H1060">
        <v>43978</v>
      </c>
      <c r="I1060" s="12" t="s">
        <v>5538</v>
      </c>
      <c r="J1060">
        <v>2</v>
      </c>
      <c r="K1060">
        <v>3133</v>
      </c>
      <c r="L1060">
        <v>0</v>
      </c>
      <c r="M1060">
        <v>0</v>
      </c>
      <c r="N1060">
        <v>0</v>
      </c>
      <c r="O1060">
        <v>12820</v>
      </c>
      <c r="P1060">
        <v>-12005780</v>
      </c>
      <c r="Q1060">
        <v>1066</v>
      </c>
      <c r="R1060" t="b">
        <v>0</v>
      </c>
      <c r="S1060">
        <v>0</v>
      </c>
    </row>
    <row r="1061" spans="1:19">
      <c r="A1061">
        <v>11100501</v>
      </c>
      <c r="B1061" s="12"/>
      <c r="C1061" s="12" t="s">
        <v>4797</v>
      </c>
      <c r="D1061" s="12" t="s">
        <v>5535</v>
      </c>
      <c r="E1061" t="b">
        <v>0</v>
      </c>
      <c r="F1061">
        <v>0</v>
      </c>
      <c r="G1061">
        <v>830037248</v>
      </c>
      <c r="H1061">
        <v>43978</v>
      </c>
      <c r="I1061" s="12" t="s">
        <v>5538</v>
      </c>
      <c r="J1061">
        <v>2</v>
      </c>
      <c r="K1061">
        <v>3133</v>
      </c>
      <c r="L1061">
        <v>0</v>
      </c>
      <c r="M1061">
        <v>0</v>
      </c>
      <c r="N1061">
        <v>0</v>
      </c>
      <c r="O1061">
        <v>3900</v>
      </c>
      <c r="P1061">
        <v>-12009680</v>
      </c>
      <c r="Q1061">
        <v>1067</v>
      </c>
      <c r="R1061" t="b">
        <v>0</v>
      </c>
      <c r="S1061">
        <v>0</v>
      </c>
    </row>
    <row r="1062" spans="1:19">
      <c r="A1062">
        <v>11100501</v>
      </c>
      <c r="B1062" s="12"/>
      <c r="C1062" s="12" t="s">
        <v>4797</v>
      </c>
      <c r="D1062" s="12" t="s">
        <v>5535</v>
      </c>
      <c r="E1062" t="b">
        <v>0</v>
      </c>
      <c r="F1062">
        <v>0</v>
      </c>
      <c r="G1062">
        <v>830037248</v>
      </c>
      <c r="H1062">
        <v>43978</v>
      </c>
      <c r="I1062" s="12" t="s">
        <v>5538</v>
      </c>
      <c r="J1062">
        <v>2</v>
      </c>
      <c r="K1062">
        <v>3133</v>
      </c>
      <c r="L1062">
        <v>0</v>
      </c>
      <c r="M1062">
        <v>0</v>
      </c>
      <c r="N1062">
        <v>0</v>
      </c>
      <c r="O1062">
        <v>560</v>
      </c>
      <c r="P1062">
        <v>-12010240</v>
      </c>
      <c r="Q1062">
        <v>1068</v>
      </c>
      <c r="R1062" t="b">
        <v>0</v>
      </c>
      <c r="S1062">
        <v>0</v>
      </c>
    </row>
    <row r="1063" spans="1:19">
      <c r="A1063">
        <v>11100501</v>
      </c>
      <c r="B1063" s="12"/>
      <c r="C1063" s="12" t="s">
        <v>4797</v>
      </c>
      <c r="D1063" s="12" t="s">
        <v>5535</v>
      </c>
      <c r="E1063" t="b">
        <v>0</v>
      </c>
      <c r="F1063">
        <v>0</v>
      </c>
      <c r="G1063">
        <v>830037248</v>
      </c>
      <c r="H1063">
        <v>43978</v>
      </c>
      <c r="I1063" s="12" t="s">
        <v>5538</v>
      </c>
      <c r="J1063">
        <v>2</v>
      </c>
      <c r="K1063">
        <v>3133</v>
      </c>
      <c r="L1063">
        <v>0</v>
      </c>
      <c r="M1063">
        <v>0</v>
      </c>
      <c r="N1063">
        <v>0</v>
      </c>
      <c r="O1063">
        <v>9470</v>
      </c>
      <c r="P1063">
        <v>-12019710</v>
      </c>
      <c r="Q1063">
        <v>1069</v>
      </c>
      <c r="R1063" t="b">
        <v>0</v>
      </c>
      <c r="S1063">
        <v>0</v>
      </c>
    </row>
    <row r="1064" spans="1:19">
      <c r="A1064">
        <v>11100501</v>
      </c>
      <c r="B1064" s="12"/>
      <c r="C1064" s="12" t="s">
        <v>4797</v>
      </c>
      <c r="D1064" s="12" t="s">
        <v>5535</v>
      </c>
      <c r="E1064" t="b">
        <v>0</v>
      </c>
      <c r="F1064">
        <v>0</v>
      </c>
      <c r="G1064">
        <v>830037248</v>
      </c>
      <c r="H1064">
        <v>43978</v>
      </c>
      <c r="I1064" s="12" t="s">
        <v>5538</v>
      </c>
      <c r="J1064">
        <v>2</v>
      </c>
      <c r="K1064">
        <v>3133</v>
      </c>
      <c r="L1064">
        <v>0</v>
      </c>
      <c r="M1064">
        <v>0</v>
      </c>
      <c r="N1064">
        <v>0</v>
      </c>
      <c r="O1064">
        <v>560</v>
      </c>
      <c r="P1064">
        <v>-12020270</v>
      </c>
      <c r="Q1064">
        <v>1070</v>
      </c>
      <c r="R1064" t="b">
        <v>0</v>
      </c>
      <c r="S1064">
        <v>0</v>
      </c>
    </row>
    <row r="1065" spans="1:19">
      <c r="A1065">
        <v>11100501</v>
      </c>
      <c r="B1065" s="12"/>
      <c r="C1065" s="12" t="s">
        <v>4797</v>
      </c>
      <c r="D1065" s="12" t="s">
        <v>5535</v>
      </c>
      <c r="E1065" t="b">
        <v>0</v>
      </c>
      <c r="F1065">
        <v>0</v>
      </c>
      <c r="G1065">
        <v>830037248</v>
      </c>
      <c r="H1065">
        <v>43978</v>
      </c>
      <c r="I1065" s="12" t="s">
        <v>5538</v>
      </c>
      <c r="J1065">
        <v>2</v>
      </c>
      <c r="K1065">
        <v>3133</v>
      </c>
      <c r="L1065">
        <v>0</v>
      </c>
      <c r="M1065">
        <v>0</v>
      </c>
      <c r="N1065">
        <v>0</v>
      </c>
      <c r="O1065">
        <v>321010</v>
      </c>
      <c r="P1065">
        <v>-12341280</v>
      </c>
      <c r="Q1065">
        <v>1071</v>
      </c>
      <c r="R1065" t="b">
        <v>0</v>
      </c>
      <c r="S1065">
        <v>0</v>
      </c>
    </row>
    <row r="1066" spans="1:19">
      <c r="A1066">
        <v>11100501</v>
      </c>
      <c r="B1066" s="12"/>
      <c r="C1066" s="12" t="s">
        <v>4797</v>
      </c>
      <c r="D1066" s="12" t="s">
        <v>5535</v>
      </c>
      <c r="E1066" t="b">
        <v>0</v>
      </c>
      <c r="F1066">
        <v>0</v>
      </c>
      <c r="G1066">
        <v>830037248</v>
      </c>
      <c r="H1066">
        <v>43978</v>
      </c>
      <c r="I1066" s="12" t="s">
        <v>5538</v>
      </c>
      <c r="J1066">
        <v>2</v>
      </c>
      <c r="K1066">
        <v>3133</v>
      </c>
      <c r="L1066">
        <v>0</v>
      </c>
      <c r="M1066">
        <v>0</v>
      </c>
      <c r="N1066">
        <v>0</v>
      </c>
      <c r="O1066">
        <v>15610</v>
      </c>
      <c r="P1066">
        <v>-12356890</v>
      </c>
      <c r="Q1066">
        <v>1072</v>
      </c>
      <c r="R1066" t="b">
        <v>0</v>
      </c>
      <c r="S1066">
        <v>0</v>
      </c>
    </row>
    <row r="1067" spans="1:19">
      <c r="A1067">
        <v>11100501</v>
      </c>
      <c r="B1067" s="12"/>
      <c r="C1067" s="12" t="s">
        <v>4797</v>
      </c>
      <c r="D1067" s="12" t="s">
        <v>5535</v>
      </c>
      <c r="E1067" t="b">
        <v>0</v>
      </c>
      <c r="F1067">
        <v>0</v>
      </c>
      <c r="G1067">
        <v>830037248</v>
      </c>
      <c r="H1067">
        <v>43978</v>
      </c>
      <c r="I1067" s="12" t="s">
        <v>5538</v>
      </c>
      <c r="J1067">
        <v>2</v>
      </c>
      <c r="K1067">
        <v>3133</v>
      </c>
      <c r="L1067">
        <v>0</v>
      </c>
      <c r="M1067">
        <v>0</v>
      </c>
      <c r="N1067">
        <v>0</v>
      </c>
      <c r="O1067">
        <v>12260</v>
      </c>
      <c r="P1067">
        <v>-12369150</v>
      </c>
      <c r="Q1067">
        <v>1073</v>
      </c>
      <c r="R1067" t="b">
        <v>0</v>
      </c>
      <c r="S1067">
        <v>0</v>
      </c>
    </row>
    <row r="1068" spans="1:19">
      <c r="A1068">
        <v>11100501</v>
      </c>
      <c r="B1068" s="12"/>
      <c r="C1068" s="12" t="s">
        <v>4797</v>
      </c>
      <c r="D1068" s="12" t="s">
        <v>5535</v>
      </c>
      <c r="E1068" t="b">
        <v>0</v>
      </c>
      <c r="F1068">
        <v>0</v>
      </c>
      <c r="G1068">
        <v>830037248</v>
      </c>
      <c r="H1068">
        <v>44008</v>
      </c>
      <c r="I1068" s="12" t="s">
        <v>5537</v>
      </c>
      <c r="J1068">
        <v>2</v>
      </c>
      <c r="K1068">
        <v>3145</v>
      </c>
      <c r="L1068">
        <v>0</v>
      </c>
      <c r="M1068">
        <v>0</v>
      </c>
      <c r="N1068">
        <v>0</v>
      </c>
      <c r="O1068">
        <v>1100</v>
      </c>
      <c r="P1068">
        <v>-12370250</v>
      </c>
      <c r="Q1068">
        <v>1074</v>
      </c>
      <c r="R1068" t="b">
        <v>0</v>
      </c>
      <c r="S1068">
        <v>0</v>
      </c>
    </row>
    <row r="1069" spans="1:19">
      <c r="A1069">
        <v>11100501</v>
      </c>
      <c r="B1069" s="12"/>
      <c r="C1069" s="12" t="s">
        <v>4797</v>
      </c>
      <c r="D1069" s="12" t="s">
        <v>5535</v>
      </c>
      <c r="E1069" t="b">
        <v>0</v>
      </c>
      <c r="F1069">
        <v>0</v>
      </c>
      <c r="G1069">
        <v>830037248</v>
      </c>
      <c r="H1069">
        <v>44008</v>
      </c>
      <c r="I1069" s="12" t="s">
        <v>5537</v>
      </c>
      <c r="J1069">
        <v>2</v>
      </c>
      <c r="K1069">
        <v>3145</v>
      </c>
      <c r="L1069">
        <v>0</v>
      </c>
      <c r="M1069">
        <v>0</v>
      </c>
      <c r="N1069">
        <v>0</v>
      </c>
      <c r="O1069">
        <v>10440</v>
      </c>
      <c r="P1069">
        <v>-12380690</v>
      </c>
      <c r="Q1069">
        <v>1075</v>
      </c>
      <c r="R1069" t="b">
        <v>0</v>
      </c>
      <c r="S1069">
        <v>0</v>
      </c>
    </row>
    <row r="1070" spans="1:19">
      <c r="A1070">
        <v>11100501</v>
      </c>
      <c r="B1070" s="12"/>
      <c r="C1070" s="12" t="s">
        <v>4797</v>
      </c>
      <c r="D1070" s="12" t="s">
        <v>5535</v>
      </c>
      <c r="E1070" t="b">
        <v>0</v>
      </c>
      <c r="F1070">
        <v>0</v>
      </c>
      <c r="G1070">
        <v>830037248</v>
      </c>
      <c r="H1070">
        <v>44008</v>
      </c>
      <c r="I1070" s="12" t="s">
        <v>5537</v>
      </c>
      <c r="J1070">
        <v>2</v>
      </c>
      <c r="K1070">
        <v>3145</v>
      </c>
      <c r="L1070">
        <v>0</v>
      </c>
      <c r="M1070">
        <v>0</v>
      </c>
      <c r="N1070">
        <v>0</v>
      </c>
      <c r="O1070">
        <v>13740</v>
      </c>
      <c r="P1070">
        <v>-12394430</v>
      </c>
      <c r="Q1070">
        <v>1076</v>
      </c>
      <c r="R1070" t="b">
        <v>0</v>
      </c>
      <c r="S1070">
        <v>0</v>
      </c>
    </row>
    <row r="1071" spans="1:19">
      <c r="A1071">
        <v>11100501</v>
      </c>
      <c r="B1071" s="12"/>
      <c r="C1071" s="12" t="s">
        <v>4797</v>
      </c>
      <c r="D1071" s="12" t="s">
        <v>5535</v>
      </c>
      <c r="E1071" t="b">
        <v>0</v>
      </c>
      <c r="F1071">
        <v>0</v>
      </c>
      <c r="G1071">
        <v>830037248</v>
      </c>
      <c r="H1071">
        <v>44008</v>
      </c>
      <c r="I1071" s="12" t="s">
        <v>5537</v>
      </c>
      <c r="J1071">
        <v>2</v>
      </c>
      <c r="K1071">
        <v>3145</v>
      </c>
      <c r="L1071">
        <v>0</v>
      </c>
      <c r="M1071">
        <v>0</v>
      </c>
      <c r="N1071">
        <v>0</v>
      </c>
      <c r="O1071">
        <v>1650</v>
      </c>
      <c r="P1071">
        <v>-12396080</v>
      </c>
      <c r="Q1071">
        <v>1077</v>
      </c>
      <c r="R1071" t="b">
        <v>0</v>
      </c>
      <c r="S1071">
        <v>0</v>
      </c>
    </row>
    <row r="1072" spans="1:19">
      <c r="A1072">
        <v>11100501</v>
      </c>
      <c r="B1072" s="12"/>
      <c r="C1072" s="12" t="s">
        <v>4797</v>
      </c>
      <c r="D1072" s="12" t="s">
        <v>5535</v>
      </c>
      <c r="E1072" t="b">
        <v>0</v>
      </c>
      <c r="F1072">
        <v>0</v>
      </c>
      <c r="G1072">
        <v>830037248</v>
      </c>
      <c r="H1072">
        <v>44008</v>
      </c>
      <c r="I1072" s="12" t="s">
        <v>5537</v>
      </c>
      <c r="J1072">
        <v>2</v>
      </c>
      <c r="K1072">
        <v>3145</v>
      </c>
      <c r="L1072">
        <v>0</v>
      </c>
      <c r="M1072">
        <v>0</v>
      </c>
      <c r="N1072">
        <v>0</v>
      </c>
      <c r="O1072">
        <v>18690</v>
      </c>
      <c r="P1072">
        <v>-12414770</v>
      </c>
      <c r="Q1072">
        <v>1078</v>
      </c>
      <c r="R1072" t="b">
        <v>0</v>
      </c>
      <c r="S1072">
        <v>0</v>
      </c>
    </row>
    <row r="1073" spans="1:19">
      <c r="A1073">
        <v>11100501</v>
      </c>
      <c r="B1073" s="12"/>
      <c r="C1073" s="12" t="s">
        <v>4797</v>
      </c>
      <c r="D1073" s="12" t="s">
        <v>5535</v>
      </c>
      <c r="E1073" t="b">
        <v>0</v>
      </c>
      <c r="F1073">
        <v>0</v>
      </c>
      <c r="G1073">
        <v>830037248</v>
      </c>
      <c r="H1073">
        <v>44008</v>
      </c>
      <c r="I1073" s="12" t="s">
        <v>5537</v>
      </c>
      <c r="J1073">
        <v>2</v>
      </c>
      <c r="K1073">
        <v>3145</v>
      </c>
      <c r="L1073">
        <v>0</v>
      </c>
      <c r="M1073">
        <v>0</v>
      </c>
      <c r="N1073">
        <v>0</v>
      </c>
      <c r="O1073">
        <v>321550</v>
      </c>
      <c r="P1073">
        <v>-12736320</v>
      </c>
      <c r="Q1073">
        <v>1079</v>
      </c>
      <c r="R1073" t="b">
        <v>0</v>
      </c>
      <c r="S1073">
        <v>0</v>
      </c>
    </row>
    <row r="1074" spans="1:19">
      <c r="A1074">
        <v>11100501</v>
      </c>
      <c r="B1074" s="12"/>
      <c r="C1074" s="12" t="s">
        <v>4797</v>
      </c>
      <c r="D1074" s="12" t="s">
        <v>5535</v>
      </c>
      <c r="E1074" t="b">
        <v>0</v>
      </c>
      <c r="F1074">
        <v>0</v>
      </c>
      <c r="G1074">
        <v>830037248</v>
      </c>
      <c r="H1074">
        <v>44008</v>
      </c>
      <c r="I1074" s="12" t="s">
        <v>5537</v>
      </c>
      <c r="J1074">
        <v>2</v>
      </c>
      <c r="K1074">
        <v>3145</v>
      </c>
      <c r="L1074">
        <v>0</v>
      </c>
      <c r="M1074">
        <v>0</v>
      </c>
      <c r="N1074">
        <v>0</v>
      </c>
      <c r="O1074">
        <v>1100</v>
      </c>
      <c r="P1074">
        <v>-12737420</v>
      </c>
      <c r="Q1074">
        <v>1080</v>
      </c>
      <c r="R1074" t="b">
        <v>0</v>
      </c>
      <c r="S1074">
        <v>0</v>
      </c>
    </row>
    <row r="1075" spans="1:19">
      <c r="A1075">
        <v>11100501</v>
      </c>
      <c r="B1075" s="12"/>
      <c r="C1075" s="12" t="s">
        <v>4797</v>
      </c>
      <c r="D1075" s="12" t="s">
        <v>5535</v>
      </c>
      <c r="E1075" t="b">
        <v>0</v>
      </c>
      <c r="F1075">
        <v>0</v>
      </c>
      <c r="G1075">
        <v>830037248</v>
      </c>
      <c r="H1075">
        <v>44008</v>
      </c>
      <c r="I1075" s="12" t="s">
        <v>5537</v>
      </c>
      <c r="J1075">
        <v>2</v>
      </c>
      <c r="K1075">
        <v>3145</v>
      </c>
      <c r="L1075">
        <v>0</v>
      </c>
      <c r="M1075">
        <v>0</v>
      </c>
      <c r="N1075">
        <v>0</v>
      </c>
      <c r="O1075">
        <v>18140</v>
      </c>
      <c r="P1075">
        <v>-12755560</v>
      </c>
      <c r="Q1075">
        <v>1081</v>
      </c>
      <c r="R1075" t="b">
        <v>0</v>
      </c>
      <c r="S1075">
        <v>0</v>
      </c>
    </row>
    <row r="1076" spans="1:19">
      <c r="A1076">
        <v>11100501</v>
      </c>
      <c r="B1076" s="12"/>
      <c r="C1076" s="12" t="s">
        <v>4797</v>
      </c>
      <c r="D1076" s="12" t="s">
        <v>5535</v>
      </c>
      <c r="E1076" t="b">
        <v>0</v>
      </c>
      <c r="F1076">
        <v>0</v>
      </c>
      <c r="G1076">
        <v>830037248</v>
      </c>
      <c r="H1076">
        <v>44008</v>
      </c>
      <c r="I1076" s="12" t="s">
        <v>5537</v>
      </c>
      <c r="J1076">
        <v>2</v>
      </c>
      <c r="K1076">
        <v>3145</v>
      </c>
      <c r="L1076">
        <v>0</v>
      </c>
      <c r="M1076">
        <v>0</v>
      </c>
      <c r="N1076">
        <v>0</v>
      </c>
      <c r="O1076">
        <v>15940</v>
      </c>
      <c r="P1076">
        <v>-12771500</v>
      </c>
      <c r="Q1076">
        <v>1082</v>
      </c>
      <c r="R1076" t="b">
        <v>0</v>
      </c>
      <c r="S1076">
        <v>0</v>
      </c>
    </row>
    <row r="1077" spans="1:19">
      <c r="A1077">
        <v>11100501</v>
      </c>
      <c r="B1077" s="12"/>
      <c r="C1077" s="12" t="s">
        <v>4797</v>
      </c>
      <c r="D1077" s="12" t="s">
        <v>5535</v>
      </c>
      <c r="E1077" t="b">
        <v>0</v>
      </c>
      <c r="F1077">
        <v>0</v>
      </c>
      <c r="G1077">
        <v>830037248</v>
      </c>
      <c r="H1077">
        <v>44040</v>
      </c>
      <c r="I1077" s="12" t="s">
        <v>5537</v>
      </c>
      <c r="J1077">
        <v>2</v>
      </c>
      <c r="K1077">
        <v>3154</v>
      </c>
      <c r="L1077">
        <v>0</v>
      </c>
      <c r="M1077">
        <v>0</v>
      </c>
      <c r="N1077">
        <v>0</v>
      </c>
      <c r="O1077">
        <v>12920</v>
      </c>
      <c r="P1077">
        <v>-12784420</v>
      </c>
      <c r="Q1077">
        <v>1083</v>
      </c>
      <c r="R1077" t="b">
        <v>0</v>
      </c>
      <c r="S1077">
        <v>0</v>
      </c>
    </row>
    <row r="1078" spans="1:19">
      <c r="A1078">
        <v>11100501</v>
      </c>
      <c r="B1078" s="12"/>
      <c r="C1078" s="12" t="s">
        <v>4797</v>
      </c>
      <c r="D1078" s="12" t="s">
        <v>5535</v>
      </c>
      <c r="E1078" t="b">
        <v>0</v>
      </c>
      <c r="F1078">
        <v>0</v>
      </c>
      <c r="G1078">
        <v>830037248</v>
      </c>
      <c r="H1078">
        <v>44040</v>
      </c>
      <c r="I1078" s="12" t="s">
        <v>5537</v>
      </c>
      <c r="J1078">
        <v>2</v>
      </c>
      <c r="K1078">
        <v>3154</v>
      </c>
      <c r="L1078">
        <v>0</v>
      </c>
      <c r="M1078">
        <v>0</v>
      </c>
      <c r="N1078">
        <v>0</v>
      </c>
      <c r="O1078">
        <v>540</v>
      </c>
      <c r="P1078">
        <v>-12784960</v>
      </c>
      <c r="Q1078">
        <v>1084</v>
      </c>
      <c r="R1078" t="b">
        <v>0</v>
      </c>
      <c r="S1078">
        <v>0</v>
      </c>
    </row>
    <row r="1079" spans="1:19">
      <c r="A1079">
        <v>11100501</v>
      </c>
      <c r="B1079" s="12"/>
      <c r="C1079" s="12" t="s">
        <v>4797</v>
      </c>
      <c r="D1079" s="12" t="s">
        <v>5535</v>
      </c>
      <c r="E1079" t="b">
        <v>0</v>
      </c>
      <c r="F1079">
        <v>0</v>
      </c>
      <c r="G1079">
        <v>830037248</v>
      </c>
      <c r="H1079">
        <v>44040</v>
      </c>
      <c r="I1079" s="12" t="s">
        <v>5537</v>
      </c>
      <c r="J1079">
        <v>2</v>
      </c>
      <c r="K1079">
        <v>3154</v>
      </c>
      <c r="L1079">
        <v>0</v>
      </c>
      <c r="M1079">
        <v>0</v>
      </c>
      <c r="N1079">
        <v>0</v>
      </c>
      <c r="O1079">
        <v>5920</v>
      </c>
      <c r="P1079">
        <v>-12790880</v>
      </c>
      <c r="Q1079">
        <v>1085</v>
      </c>
      <c r="R1079" t="b">
        <v>0</v>
      </c>
      <c r="S1079">
        <v>0</v>
      </c>
    </row>
    <row r="1080" spans="1:19">
      <c r="A1080">
        <v>11100501</v>
      </c>
      <c r="B1080" s="12"/>
      <c r="C1080" s="12" t="s">
        <v>4797</v>
      </c>
      <c r="D1080" s="12" t="s">
        <v>5535</v>
      </c>
      <c r="E1080" t="b">
        <v>0</v>
      </c>
      <c r="F1080">
        <v>0</v>
      </c>
      <c r="G1080">
        <v>830037248</v>
      </c>
      <c r="H1080">
        <v>44040</v>
      </c>
      <c r="I1080" s="12" t="s">
        <v>5537</v>
      </c>
      <c r="J1080">
        <v>2</v>
      </c>
      <c r="K1080">
        <v>3154</v>
      </c>
      <c r="L1080">
        <v>0</v>
      </c>
      <c r="M1080">
        <v>0</v>
      </c>
      <c r="N1080">
        <v>0</v>
      </c>
      <c r="O1080">
        <v>15080</v>
      </c>
      <c r="P1080">
        <v>-12805960</v>
      </c>
      <c r="Q1080">
        <v>1086</v>
      </c>
      <c r="R1080" t="b">
        <v>0</v>
      </c>
      <c r="S1080">
        <v>0</v>
      </c>
    </row>
    <row r="1081" spans="1:19">
      <c r="A1081">
        <v>11100501</v>
      </c>
      <c r="B1081" s="12"/>
      <c r="C1081" s="12" t="s">
        <v>4797</v>
      </c>
      <c r="D1081" s="12" t="s">
        <v>5535</v>
      </c>
      <c r="E1081" t="b">
        <v>0</v>
      </c>
      <c r="F1081">
        <v>0</v>
      </c>
      <c r="G1081">
        <v>830037248</v>
      </c>
      <c r="H1081">
        <v>44040</v>
      </c>
      <c r="I1081" s="12" t="s">
        <v>5537</v>
      </c>
      <c r="J1081">
        <v>2</v>
      </c>
      <c r="K1081">
        <v>3154</v>
      </c>
      <c r="L1081">
        <v>0</v>
      </c>
      <c r="M1081">
        <v>0</v>
      </c>
      <c r="N1081">
        <v>0</v>
      </c>
      <c r="O1081">
        <v>10230</v>
      </c>
      <c r="P1081">
        <v>-12816190</v>
      </c>
      <c r="Q1081">
        <v>1087</v>
      </c>
      <c r="R1081" t="b">
        <v>0</v>
      </c>
      <c r="S1081">
        <v>0</v>
      </c>
    </row>
    <row r="1082" spans="1:19">
      <c r="A1082">
        <v>11100501</v>
      </c>
      <c r="B1082" s="12"/>
      <c r="C1082" s="12" t="s">
        <v>4797</v>
      </c>
      <c r="D1082" s="12" t="s">
        <v>5535</v>
      </c>
      <c r="E1082" t="b">
        <v>0</v>
      </c>
      <c r="F1082">
        <v>0</v>
      </c>
      <c r="G1082">
        <v>830037248</v>
      </c>
      <c r="H1082">
        <v>44040</v>
      </c>
      <c r="I1082" s="12" t="s">
        <v>5537</v>
      </c>
      <c r="J1082">
        <v>2</v>
      </c>
      <c r="K1082">
        <v>3154</v>
      </c>
      <c r="L1082">
        <v>0</v>
      </c>
      <c r="M1082">
        <v>0</v>
      </c>
      <c r="N1082">
        <v>0</v>
      </c>
      <c r="O1082">
        <v>1620</v>
      </c>
      <c r="P1082">
        <v>-12817810</v>
      </c>
      <c r="Q1082">
        <v>1088</v>
      </c>
      <c r="R1082" t="b">
        <v>0</v>
      </c>
      <c r="S1082">
        <v>0</v>
      </c>
    </row>
    <row r="1083" spans="1:19">
      <c r="A1083">
        <v>11100501</v>
      </c>
      <c r="B1083" s="12"/>
      <c r="C1083" s="12" t="s">
        <v>4797</v>
      </c>
      <c r="D1083" s="12" t="s">
        <v>5535</v>
      </c>
      <c r="E1083" t="b">
        <v>0</v>
      </c>
      <c r="F1083">
        <v>0</v>
      </c>
      <c r="G1083">
        <v>830037248</v>
      </c>
      <c r="H1083">
        <v>44040</v>
      </c>
      <c r="I1083" s="12" t="s">
        <v>5537</v>
      </c>
      <c r="J1083">
        <v>2</v>
      </c>
      <c r="K1083">
        <v>3154</v>
      </c>
      <c r="L1083">
        <v>0</v>
      </c>
      <c r="M1083">
        <v>0</v>
      </c>
      <c r="N1083">
        <v>0</v>
      </c>
      <c r="O1083">
        <v>359660</v>
      </c>
      <c r="P1083">
        <v>-13177470</v>
      </c>
      <c r="Q1083">
        <v>1089</v>
      </c>
      <c r="R1083" t="b">
        <v>0</v>
      </c>
      <c r="S1083">
        <v>0</v>
      </c>
    </row>
    <row r="1084" spans="1:19">
      <c r="A1084">
        <v>11100501</v>
      </c>
      <c r="B1084" s="12"/>
      <c r="C1084" s="12" t="s">
        <v>4797</v>
      </c>
      <c r="D1084" s="12" t="s">
        <v>5535</v>
      </c>
      <c r="E1084" t="b">
        <v>0</v>
      </c>
      <c r="F1084">
        <v>0</v>
      </c>
      <c r="G1084">
        <v>830037248</v>
      </c>
      <c r="H1084">
        <v>44040</v>
      </c>
      <c r="I1084" s="12" t="s">
        <v>5537</v>
      </c>
      <c r="J1084">
        <v>2</v>
      </c>
      <c r="K1084">
        <v>3154</v>
      </c>
      <c r="L1084">
        <v>0</v>
      </c>
      <c r="M1084">
        <v>0</v>
      </c>
      <c r="N1084">
        <v>0</v>
      </c>
      <c r="O1084">
        <v>21540</v>
      </c>
      <c r="P1084">
        <v>-13199010</v>
      </c>
      <c r="Q1084">
        <v>1090</v>
      </c>
      <c r="R1084" t="b">
        <v>0</v>
      </c>
      <c r="S1084">
        <v>0</v>
      </c>
    </row>
    <row r="1085" spans="1:19">
      <c r="A1085">
        <v>11100501</v>
      </c>
      <c r="B1085" s="12"/>
      <c r="C1085" s="12" t="s">
        <v>4797</v>
      </c>
      <c r="D1085" s="12" t="s">
        <v>5535</v>
      </c>
      <c r="E1085" t="b">
        <v>0</v>
      </c>
      <c r="F1085">
        <v>0</v>
      </c>
      <c r="G1085">
        <v>830037248</v>
      </c>
      <c r="H1085">
        <v>44040</v>
      </c>
      <c r="I1085" s="12" t="s">
        <v>5537</v>
      </c>
      <c r="J1085">
        <v>2</v>
      </c>
      <c r="K1085">
        <v>3154</v>
      </c>
      <c r="L1085">
        <v>0</v>
      </c>
      <c r="M1085">
        <v>0</v>
      </c>
      <c r="N1085">
        <v>0</v>
      </c>
      <c r="O1085">
        <v>17770</v>
      </c>
      <c r="P1085">
        <v>-13216780</v>
      </c>
      <c r="Q1085">
        <v>1091</v>
      </c>
      <c r="R1085" t="b">
        <v>0</v>
      </c>
      <c r="S1085">
        <v>0</v>
      </c>
    </row>
    <row r="1086" spans="1:19">
      <c r="A1086">
        <v>11100501</v>
      </c>
      <c r="B1086" s="12"/>
      <c r="C1086" s="12" t="s">
        <v>4797</v>
      </c>
      <c r="D1086" s="12" t="s">
        <v>5535</v>
      </c>
      <c r="E1086" t="b">
        <v>0</v>
      </c>
      <c r="F1086">
        <v>0</v>
      </c>
      <c r="G1086">
        <v>830037248</v>
      </c>
      <c r="H1086">
        <v>44070</v>
      </c>
      <c r="I1086" s="12" t="s">
        <v>5537</v>
      </c>
      <c r="J1086">
        <v>2</v>
      </c>
      <c r="K1086">
        <v>3165</v>
      </c>
      <c r="L1086">
        <v>0</v>
      </c>
      <c r="M1086">
        <v>0</v>
      </c>
      <c r="N1086">
        <v>0</v>
      </c>
      <c r="O1086">
        <v>1070</v>
      </c>
      <c r="P1086">
        <v>-13217850</v>
      </c>
      <c r="Q1086">
        <v>1092</v>
      </c>
      <c r="R1086" t="b">
        <v>0</v>
      </c>
      <c r="S1086">
        <v>0</v>
      </c>
    </row>
    <row r="1087" spans="1:19">
      <c r="A1087">
        <v>11100501</v>
      </c>
      <c r="B1087" s="12"/>
      <c r="C1087" s="12" t="s">
        <v>4797</v>
      </c>
      <c r="D1087" s="12" t="s">
        <v>5535</v>
      </c>
      <c r="E1087" t="b">
        <v>0</v>
      </c>
      <c r="F1087">
        <v>0</v>
      </c>
      <c r="G1087">
        <v>830037248</v>
      </c>
      <c r="H1087">
        <v>44070</v>
      </c>
      <c r="I1087" s="12" t="s">
        <v>5537</v>
      </c>
      <c r="J1087">
        <v>2</v>
      </c>
      <c r="K1087">
        <v>3165</v>
      </c>
      <c r="L1087">
        <v>0</v>
      </c>
      <c r="M1087">
        <v>0</v>
      </c>
      <c r="N1087">
        <v>0</v>
      </c>
      <c r="O1087">
        <v>1070</v>
      </c>
      <c r="P1087">
        <v>-13218920</v>
      </c>
      <c r="Q1087">
        <v>1093</v>
      </c>
      <c r="R1087" t="b">
        <v>0</v>
      </c>
      <c r="S1087">
        <v>0</v>
      </c>
    </row>
    <row r="1088" spans="1:19">
      <c r="A1088">
        <v>11100501</v>
      </c>
      <c r="B1088" s="12"/>
      <c r="C1088" s="12" t="s">
        <v>4797</v>
      </c>
      <c r="D1088" s="12" t="s">
        <v>5535</v>
      </c>
      <c r="E1088" t="b">
        <v>0</v>
      </c>
      <c r="F1088">
        <v>0</v>
      </c>
      <c r="G1088">
        <v>830037248</v>
      </c>
      <c r="H1088">
        <v>44070</v>
      </c>
      <c r="I1088" s="12" t="s">
        <v>5537</v>
      </c>
      <c r="J1088">
        <v>2</v>
      </c>
      <c r="K1088">
        <v>3165</v>
      </c>
      <c r="L1088">
        <v>0</v>
      </c>
      <c r="M1088">
        <v>0</v>
      </c>
      <c r="N1088">
        <v>0</v>
      </c>
      <c r="O1088">
        <v>13940</v>
      </c>
      <c r="P1088">
        <v>-13232860</v>
      </c>
      <c r="Q1088">
        <v>1094</v>
      </c>
      <c r="R1088" t="b">
        <v>0</v>
      </c>
      <c r="S1088">
        <v>0</v>
      </c>
    </row>
    <row r="1089" spans="1:19">
      <c r="A1089">
        <v>11100501</v>
      </c>
      <c r="B1089" s="12"/>
      <c r="C1089" s="12" t="s">
        <v>4797</v>
      </c>
      <c r="D1089" s="12" t="s">
        <v>5535</v>
      </c>
      <c r="E1089" t="b">
        <v>0</v>
      </c>
      <c r="F1089">
        <v>0</v>
      </c>
      <c r="G1089">
        <v>830037248</v>
      </c>
      <c r="H1089">
        <v>44070</v>
      </c>
      <c r="I1089" s="12" t="s">
        <v>5537</v>
      </c>
      <c r="J1089">
        <v>2</v>
      </c>
      <c r="K1089">
        <v>3165</v>
      </c>
      <c r="L1089">
        <v>0</v>
      </c>
      <c r="M1089">
        <v>0</v>
      </c>
      <c r="N1089">
        <v>0</v>
      </c>
      <c r="O1089">
        <v>6430</v>
      </c>
      <c r="P1089">
        <v>-13239290</v>
      </c>
      <c r="Q1089">
        <v>1095</v>
      </c>
      <c r="R1089" t="b">
        <v>0</v>
      </c>
      <c r="S1089">
        <v>0</v>
      </c>
    </row>
    <row r="1090" spans="1:19">
      <c r="A1090">
        <v>11100501</v>
      </c>
      <c r="B1090" s="12"/>
      <c r="C1090" s="12" t="s">
        <v>4797</v>
      </c>
      <c r="D1090" s="12" t="s">
        <v>5535</v>
      </c>
      <c r="E1090" t="b">
        <v>0</v>
      </c>
      <c r="F1090">
        <v>0</v>
      </c>
      <c r="G1090">
        <v>830037248</v>
      </c>
      <c r="H1090">
        <v>44070</v>
      </c>
      <c r="I1090" s="12" t="s">
        <v>5537</v>
      </c>
      <c r="J1090">
        <v>2</v>
      </c>
      <c r="K1090">
        <v>3165</v>
      </c>
      <c r="L1090">
        <v>0</v>
      </c>
      <c r="M1090">
        <v>0</v>
      </c>
      <c r="N1090">
        <v>0</v>
      </c>
      <c r="O1090">
        <v>8040</v>
      </c>
      <c r="P1090">
        <v>-13247330</v>
      </c>
      <c r="Q1090">
        <v>1096</v>
      </c>
      <c r="R1090" t="b">
        <v>0</v>
      </c>
      <c r="S1090">
        <v>0</v>
      </c>
    </row>
    <row r="1091" spans="1:19">
      <c r="A1091">
        <v>11100501</v>
      </c>
      <c r="B1091" s="12"/>
      <c r="C1091" s="12" t="s">
        <v>4797</v>
      </c>
      <c r="D1091" s="12" t="s">
        <v>5535</v>
      </c>
      <c r="E1091" t="b">
        <v>0</v>
      </c>
      <c r="F1091">
        <v>0</v>
      </c>
      <c r="G1091">
        <v>830037248</v>
      </c>
      <c r="H1091">
        <v>44070</v>
      </c>
      <c r="I1091" s="12" t="s">
        <v>5537</v>
      </c>
      <c r="J1091">
        <v>2</v>
      </c>
      <c r="K1091">
        <v>3165</v>
      </c>
      <c r="L1091">
        <v>0</v>
      </c>
      <c r="M1091">
        <v>0</v>
      </c>
      <c r="N1091">
        <v>0</v>
      </c>
      <c r="O1091">
        <v>1610</v>
      </c>
      <c r="P1091">
        <v>-13248940</v>
      </c>
      <c r="Q1091">
        <v>1097</v>
      </c>
      <c r="R1091" t="b">
        <v>0</v>
      </c>
      <c r="S1091">
        <v>0</v>
      </c>
    </row>
    <row r="1092" spans="1:19">
      <c r="A1092">
        <v>11100501</v>
      </c>
      <c r="B1092" s="12"/>
      <c r="C1092" s="12" t="s">
        <v>4797</v>
      </c>
      <c r="D1092" s="12" t="s">
        <v>5535</v>
      </c>
      <c r="E1092" t="b">
        <v>0</v>
      </c>
      <c r="F1092">
        <v>0</v>
      </c>
      <c r="G1092">
        <v>830037248</v>
      </c>
      <c r="H1092">
        <v>44070</v>
      </c>
      <c r="I1092" s="12" t="s">
        <v>5537</v>
      </c>
      <c r="J1092">
        <v>2</v>
      </c>
      <c r="K1092">
        <v>3165</v>
      </c>
      <c r="L1092">
        <v>0</v>
      </c>
      <c r="M1092">
        <v>0</v>
      </c>
      <c r="N1092">
        <v>0</v>
      </c>
      <c r="O1092">
        <v>325970</v>
      </c>
      <c r="P1092">
        <v>-13574910</v>
      </c>
      <c r="Q1092">
        <v>1098</v>
      </c>
      <c r="R1092" t="b">
        <v>0</v>
      </c>
      <c r="S1092">
        <v>0</v>
      </c>
    </row>
    <row r="1093" spans="1:19">
      <c r="A1093">
        <v>11100501</v>
      </c>
      <c r="B1093" s="12"/>
      <c r="C1093" s="12" t="s">
        <v>4797</v>
      </c>
      <c r="D1093" s="12" t="s">
        <v>5535</v>
      </c>
      <c r="E1093" t="b">
        <v>0</v>
      </c>
      <c r="F1093">
        <v>0</v>
      </c>
      <c r="G1093">
        <v>830037248</v>
      </c>
      <c r="H1093">
        <v>44070</v>
      </c>
      <c r="I1093" s="12" t="s">
        <v>5537</v>
      </c>
      <c r="J1093">
        <v>2</v>
      </c>
      <c r="K1093">
        <v>3165</v>
      </c>
      <c r="L1093">
        <v>0</v>
      </c>
      <c r="M1093">
        <v>0</v>
      </c>
      <c r="N1093">
        <v>0</v>
      </c>
      <c r="O1093">
        <v>18230</v>
      </c>
      <c r="P1093">
        <v>-13593140</v>
      </c>
      <c r="Q1093">
        <v>1099</v>
      </c>
      <c r="R1093" t="b">
        <v>0</v>
      </c>
      <c r="S1093">
        <v>0</v>
      </c>
    </row>
    <row r="1094" spans="1:19">
      <c r="A1094">
        <v>11100501</v>
      </c>
      <c r="B1094" s="12"/>
      <c r="C1094" s="12" t="s">
        <v>4797</v>
      </c>
      <c r="D1094" s="12" t="s">
        <v>5535</v>
      </c>
      <c r="E1094" t="b">
        <v>0</v>
      </c>
      <c r="F1094">
        <v>0</v>
      </c>
      <c r="G1094">
        <v>830037248</v>
      </c>
      <c r="H1094">
        <v>44070</v>
      </c>
      <c r="I1094" s="12" t="s">
        <v>5537</v>
      </c>
      <c r="J1094">
        <v>2</v>
      </c>
      <c r="K1094">
        <v>3165</v>
      </c>
      <c r="L1094">
        <v>0</v>
      </c>
      <c r="M1094">
        <v>0</v>
      </c>
      <c r="N1094">
        <v>0</v>
      </c>
      <c r="O1094">
        <v>16080</v>
      </c>
      <c r="P1094">
        <v>-13609220</v>
      </c>
      <c r="Q1094">
        <v>1100</v>
      </c>
      <c r="R1094" t="b">
        <v>0</v>
      </c>
      <c r="S1094">
        <v>0</v>
      </c>
    </row>
    <row r="1095" spans="1:19">
      <c r="A1095">
        <v>11100501</v>
      </c>
      <c r="B1095" s="12"/>
      <c r="C1095" s="12" t="s">
        <v>4797</v>
      </c>
      <c r="D1095" s="12" t="s">
        <v>5535</v>
      </c>
      <c r="E1095" t="b">
        <v>0</v>
      </c>
      <c r="F1095">
        <v>0</v>
      </c>
      <c r="G1095">
        <v>830037248</v>
      </c>
      <c r="H1095">
        <v>44096</v>
      </c>
      <c r="I1095" s="12" t="s">
        <v>5538</v>
      </c>
      <c r="J1095">
        <v>2</v>
      </c>
      <c r="K1095">
        <v>3178</v>
      </c>
      <c r="L1095">
        <v>0</v>
      </c>
      <c r="M1095">
        <v>0</v>
      </c>
      <c r="N1095">
        <v>0</v>
      </c>
      <c r="O1095">
        <v>418300</v>
      </c>
      <c r="P1095">
        <v>-14027520</v>
      </c>
      <c r="Q1095">
        <v>1101</v>
      </c>
      <c r="R1095" t="b">
        <v>0</v>
      </c>
      <c r="S1095">
        <v>0</v>
      </c>
    </row>
    <row r="1096" spans="1:19">
      <c r="A1096">
        <v>11100501</v>
      </c>
      <c r="B1096" s="12"/>
      <c r="C1096" s="12" t="s">
        <v>4797</v>
      </c>
      <c r="D1096" s="12" t="s">
        <v>5535</v>
      </c>
      <c r="E1096" t="b">
        <v>0</v>
      </c>
      <c r="F1096">
        <v>0</v>
      </c>
      <c r="G1096">
        <v>830037248</v>
      </c>
      <c r="H1096">
        <v>44096</v>
      </c>
      <c r="I1096" s="12" t="s">
        <v>5538</v>
      </c>
      <c r="J1096">
        <v>2</v>
      </c>
      <c r="K1096">
        <v>3178</v>
      </c>
      <c r="L1096">
        <v>0</v>
      </c>
      <c r="M1096">
        <v>0</v>
      </c>
      <c r="N1096">
        <v>0</v>
      </c>
      <c r="O1096">
        <v>1070</v>
      </c>
      <c r="P1096">
        <v>-14028590</v>
      </c>
      <c r="Q1096">
        <v>1102</v>
      </c>
      <c r="R1096" t="b">
        <v>0</v>
      </c>
      <c r="S1096">
        <v>0</v>
      </c>
    </row>
    <row r="1097" spans="1:19">
      <c r="A1097">
        <v>11100501</v>
      </c>
      <c r="B1097" s="12"/>
      <c r="C1097" s="12" t="s">
        <v>4797</v>
      </c>
      <c r="D1097" s="12" t="s">
        <v>5535</v>
      </c>
      <c r="E1097" t="b">
        <v>0</v>
      </c>
      <c r="F1097">
        <v>0</v>
      </c>
      <c r="G1097">
        <v>830037248</v>
      </c>
      <c r="H1097">
        <v>44096</v>
      </c>
      <c r="I1097" s="12" t="s">
        <v>5539</v>
      </c>
      <c r="J1097">
        <v>2</v>
      </c>
      <c r="K1097">
        <v>3178</v>
      </c>
      <c r="L1097">
        <v>0</v>
      </c>
      <c r="M1097">
        <v>0</v>
      </c>
      <c r="N1097">
        <v>0</v>
      </c>
      <c r="O1097">
        <v>2680</v>
      </c>
      <c r="P1097">
        <v>-14031270</v>
      </c>
      <c r="Q1097">
        <v>1103</v>
      </c>
      <c r="R1097" t="b">
        <v>0</v>
      </c>
      <c r="S1097">
        <v>0</v>
      </c>
    </row>
    <row r="1098" spans="1:19">
      <c r="A1098">
        <v>11100501</v>
      </c>
      <c r="B1098" s="12"/>
      <c r="C1098" s="12" t="s">
        <v>4797</v>
      </c>
      <c r="D1098" s="12" t="s">
        <v>5535</v>
      </c>
      <c r="E1098" t="b">
        <v>0</v>
      </c>
      <c r="F1098">
        <v>0</v>
      </c>
      <c r="G1098">
        <v>830037248</v>
      </c>
      <c r="H1098">
        <v>44096</v>
      </c>
      <c r="I1098" s="12" t="s">
        <v>5538</v>
      </c>
      <c r="J1098">
        <v>2</v>
      </c>
      <c r="K1098">
        <v>3178</v>
      </c>
      <c r="L1098">
        <v>0</v>
      </c>
      <c r="M1098">
        <v>0</v>
      </c>
      <c r="N1098">
        <v>0</v>
      </c>
      <c r="O1098">
        <v>4830</v>
      </c>
      <c r="P1098">
        <v>-14036100</v>
      </c>
      <c r="Q1098">
        <v>1104</v>
      </c>
      <c r="R1098" t="b">
        <v>0</v>
      </c>
      <c r="S1098">
        <v>0</v>
      </c>
    </row>
    <row r="1099" spans="1:19">
      <c r="A1099">
        <v>11100501</v>
      </c>
      <c r="B1099" s="12"/>
      <c r="C1099" s="12" t="s">
        <v>4797</v>
      </c>
      <c r="D1099" s="12" t="s">
        <v>5535</v>
      </c>
      <c r="E1099" t="b">
        <v>0</v>
      </c>
      <c r="F1099">
        <v>0</v>
      </c>
      <c r="G1099">
        <v>830037248</v>
      </c>
      <c r="H1099">
        <v>44096</v>
      </c>
      <c r="I1099" s="12" t="s">
        <v>5538</v>
      </c>
      <c r="J1099">
        <v>2</v>
      </c>
      <c r="K1099">
        <v>3178</v>
      </c>
      <c r="L1099">
        <v>0</v>
      </c>
      <c r="M1099">
        <v>0</v>
      </c>
      <c r="N1099">
        <v>0</v>
      </c>
      <c r="O1099">
        <v>16620</v>
      </c>
      <c r="P1099">
        <v>-14052720</v>
      </c>
      <c r="Q1099">
        <v>1105</v>
      </c>
      <c r="R1099" t="b">
        <v>0</v>
      </c>
      <c r="S1099">
        <v>0</v>
      </c>
    </row>
    <row r="1100" spans="1:19">
      <c r="A1100">
        <v>11100501</v>
      </c>
      <c r="B1100" s="12"/>
      <c r="C1100" s="12" t="s">
        <v>4797</v>
      </c>
      <c r="D1100" s="12" t="s">
        <v>5535</v>
      </c>
      <c r="E1100" t="b">
        <v>0</v>
      </c>
      <c r="F1100">
        <v>0</v>
      </c>
      <c r="G1100">
        <v>830037248</v>
      </c>
      <c r="H1100">
        <v>44096</v>
      </c>
      <c r="I1100" s="12" t="s">
        <v>5538</v>
      </c>
      <c r="J1100">
        <v>2</v>
      </c>
      <c r="K1100">
        <v>3178</v>
      </c>
      <c r="L1100">
        <v>0</v>
      </c>
      <c r="M1100">
        <v>0</v>
      </c>
      <c r="N1100">
        <v>0</v>
      </c>
      <c r="O1100">
        <v>12330</v>
      </c>
      <c r="P1100">
        <v>-14065050</v>
      </c>
      <c r="Q1100">
        <v>1106</v>
      </c>
      <c r="R1100" t="b">
        <v>0</v>
      </c>
      <c r="S1100">
        <v>0</v>
      </c>
    </row>
    <row r="1101" spans="1:19">
      <c r="A1101">
        <v>11100501</v>
      </c>
      <c r="B1101" s="12"/>
      <c r="C1101" s="12" t="s">
        <v>4797</v>
      </c>
      <c r="D1101" s="12" t="s">
        <v>5535</v>
      </c>
      <c r="E1101" t="b">
        <v>0</v>
      </c>
      <c r="F1101">
        <v>0</v>
      </c>
      <c r="G1101">
        <v>830037248</v>
      </c>
      <c r="H1101">
        <v>44096</v>
      </c>
      <c r="I1101" s="12" t="s">
        <v>5538</v>
      </c>
      <c r="J1101">
        <v>2</v>
      </c>
      <c r="K1101">
        <v>3178</v>
      </c>
      <c r="L1101">
        <v>0</v>
      </c>
      <c r="M1101">
        <v>0</v>
      </c>
      <c r="N1101">
        <v>0</v>
      </c>
      <c r="O1101">
        <v>2680</v>
      </c>
      <c r="P1101">
        <v>-14067730</v>
      </c>
      <c r="Q1101">
        <v>1107</v>
      </c>
      <c r="R1101" t="b">
        <v>0</v>
      </c>
      <c r="S1101">
        <v>0</v>
      </c>
    </row>
    <row r="1102" spans="1:19">
      <c r="A1102">
        <v>11100501</v>
      </c>
      <c r="B1102" s="12"/>
      <c r="C1102" s="12" t="s">
        <v>4797</v>
      </c>
      <c r="D1102" s="12" t="s">
        <v>5535</v>
      </c>
      <c r="E1102" t="b">
        <v>0</v>
      </c>
      <c r="F1102">
        <v>0</v>
      </c>
      <c r="G1102">
        <v>830037248</v>
      </c>
      <c r="H1102">
        <v>44096</v>
      </c>
      <c r="I1102" s="12" t="s">
        <v>5538</v>
      </c>
      <c r="J1102">
        <v>2</v>
      </c>
      <c r="K1102">
        <v>3178</v>
      </c>
      <c r="L1102">
        <v>0</v>
      </c>
      <c r="M1102">
        <v>0</v>
      </c>
      <c r="N1102">
        <v>0</v>
      </c>
      <c r="O1102">
        <v>386550</v>
      </c>
      <c r="P1102">
        <v>-14454280</v>
      </c>
      <c r="Q1102">
        <v>1108</v>
      </c>
      <c r="R1102" t="b">
        <v>0</v>
      </c>
      <c r="S1102">
        <v>0</v>
      </c>
    </row>
    <row r="1103" spans="1:19">
      <c r="A1103">
        <v>11100501</v>
      </c>
      <c r="B1103" s="12"/>
      <c r="C1103" s="12" t="s">
        <v>4797</v>
      </c>
      <c r="D1103" s="12" t="s">
        <v>5535</v>
      </c>
      <c r="E1103" t="b">
        <v>0</v>
      </c>
      <c r="F1103">
        <v>0</v>
      </c>
      <c r="G1103">
        <v>830037248</v>
      </c>
      <c r="H1103">
        <v>44096</v>
      </c>
      <c r="I1103" s="12" t="s">
        <v>5538</v>
      </c>
      <c r="J1103">
        <v>2</v>
      </c>
      <c r="K1103">
        <v>3178</v>
      </c>
      <c r="L1103">
        <v>0</v>
      </c>
      <c r="M1103">
        <v>0</v>
      </c>
      <c r="N1103">
        <v>0</v>
      </c>
      <c r="O1103">
        <v>17690</v>
      </c>
      <c r="P1103">
        <v>-14471970</v>
      </c>
      <c r="Q1103">
        <v>1109</v>
      </c>
      <c r="R1103" t="b">
        <v>0</v>
      </c>
      <c r="S1103">
        <v>0</v>
      </c>
    </row>
    <row r="1104" spans="1:19">
      <c r="A1104">
        <v>11100501</v>
      </c>
      <c r="B1104" s="12"/>
      <c r="C1104" s="12" t="s">
        <v>4797</v>
      </c>
      <c r="D1104" s="12" t="s">
        <v>5535</v>
      </c>
      <c r="E1104" t="b">
        <v>0</v>
      </c>
      <c r="F1104">
        <v>0</v>
      </c>
      <c r="G1104">
        <v>830037248</v>
      </c>
      <c r="H1104">
        <v>44096</v>
      </c>
      <c r="I1104" s="12" t="s">
        <v>5538</v>
      </c>
      <c r="J1104">
        <v>2</v>
      </c>
      <c r="K1104">
        <v>3178</v>
      </c>
      <c r="L1104">
        <v>0</v>
      </c>
      <c r="M1104">
        <v>0</v>
      </c>
      <c r="N1104">
        <v>0</v>
      </c>
      <c r="O1104">
        <v>20370</v>
      </c>
      <c r="P1104">
        <v>-14492340</v>
      </c>
      <c r="Q1104">
        <v>1110</v>
      </c>
      <c r="R1104" t="b">
        <v>0</v>
      </c>
      <c r="S1104">
        <v>0</v>
      </c>
    </row>
    <row r="1105" spans="1:19">
      <c r="A1105">
        <v>11100501</v>
      </c>
      <c r="B1105" s="12"/>
      <c r="C1105" s="12" t="s">
        <v>4797</v>
      </c>
      <c r="D1105" s="12" t="s">
        <v>5535</v>
      </c>
      <c r="E1105" t="b">
        <v>0</v>
      </c>
      <c r="F1105">
        <v>0</v>
      </c>
      <c r="G1105">
        <v>830037248</v>
      </c>
      <c r="H1105">
        <v>44133</v>
      </c>
      <c r="I1105" s="12" t="s">
        <v>5537</v>
      </c>
      <c r="J1105">
        <v>2</v>
      </c>
      <c r="K1105">
        <v>3196</v>
      </c>
      <c r="L1105">
        <v>0</v>
      </c>
      <c r="M1105">
        <v>0</v>
      </c>
      <c r="N1105">
        <v>0</v>
      </c>
      <c r="O1105">
        <v>1610</v>
      </c>
      <c r="P1105">
        <v>-14493950</v>
      </c>
      <c r="Q1105">
        <v>1111</v>
      </c>
      <c r="R1105" t="b">
        <v>0</v>
      </c>
      <c r="S1105">
        <v>0</v>
      </c>
    </row>
    <row r="1106" spans="1:19">
      <c r="A1106">
        <v>11100501</v>
      </c>
      <c r="B1106" s="12"/>
      <c r="C1106" s="12" t="s">
        <v>4797</v>
      </c>
      <c r="D1106" s="12" t="s">
        <v>5535</v>
      </c>
      <c r="E1106" t="b">
        <v>0</v>
      </c>
      <c r="F1106">
        <v>0</v>
      </c>
      <c r="G1106">
        <v>830037248</v>
      </c>
      <c r="H1106">
        <v>44133</v>
      </c>
      <c r="I1106" s="12" t="s">
        <v>5537</v>
      </c>
      <c r="J1106">
        <v>2</v>
      </c>
      <c r="K1106">
        <v>3196</v>
      </c>
      <c r="L1106">
        <v>0</v>
      </c>
      <c r="M1106">
        <v>0</v>
      </c>
      <c r="N1106">
        <v>0</v>
      </c>
      <c r="O1106">
        <v>1610</v>
      </c>
      <c r="P1106">
        <v>-14495560</v>
      </c>
      <c r="Q1106">
        <v>1112</v>
      </c>
      <c r="R1106" t="b">
        <v>0</v>
      </c>
      <c r="S1106">
        <v>0</v>
      </c>
    </row>
    <row r="1107" spans="1:19">
      <c r="A1107">
        <v>11100501</v>
      </c>
      <c r="B1107" s="12"/>
      <c r="C1107" s="12" t="s">
        <v>4797</v>
      </c>
      <c r="D1107" s="12" t="s">
        <v>5535</v>
      </c>
      <c r="E1107" t="b">
        <v>0</v>
      </c>
      <c r="F1107">
        <v>0</v>
      </c>
      <c r="G1107">
        <v>830037248</v>
      </c>
      <c r="H1107">
        <v>44133</v>
      </c>
      <c r="I1107" s="12" t="s">
        <v>5537</v>
      </c>
      <c r="J1107">
        <v>2</v>
      </c>
      <c r="K1107">
        <v>3196</v>
      </c>
      <c r="L1107">
        <v>0</v>
      </c>
      <c r="M1107">
        <v>0</v>
      </c>
      <c r="N1107">
        <v>0</v>
      </c>
      <c r="O1107">
        <v>14480</v>
      </c>
      <c r="P1107">
        <v>-14510040</v>
      </c>
      <c r="Q1107">
        <v>1113</v>
      </c>
      <c r="R1107" t="b">
        <v>0</v>
      </c>
      <c r="S1107">
        <v>0</v>
      </c>
    </row>
    <row r="1108" spans="1:19">
      <c r="A1108">
        <v>11100501</v>
      </c>
      <c r="B1108" s="12"/>
      <c r="C1108" s="12" t="s">
        <v>4797</v>
      </c>
      <c r="D1108" s="12" t="s">
        <v>5535</v>
      </c>
      <c r="E1108" t="b">
        <v>0</v>
      </c>
      <c r="F1108">
        <v>0</v>
      </c>
      <c r="G1108">
        <v>830037248</v>
      </c>
      <c r="H1108">
        <v>44133</v>
      </c>
      <c r="I1108" s="12" t="s">
        <v>5537</v>
      </c>
      <c r="J1108">
        <v>2</v>
      </c>
      <c r="K1108">
        <v>3196</v>
      </c>
      <c r="L1108">
        <v>0</v>
      </c>
      <c r="M1108">
        <v>0</v>
      </c>
      <c r="N1108">
        <v>0</v>
      </c>
      <c r="O1108">
        <v>10720</v>
      </c>
      <c r="P1108">
        <v>-14520760</v>
      </c>
      <c r="Q1108">
        <v>1114</v>
      </c>
      <c r="R1108" t="b">
        <v>0</v>
      </c>
      <c r="S1108">
        <v>0</v>
      </c>
    </row>
    <row r="1109" spans="1:19">
      <c r="A1109">
        <v>11100501</v>
      </c>
      <c r="B1109" s="12"/>
      <c r="C1109" s="12" t="s">
        <v>4797</v>
      </c>
      <c r="D1109" s="12" t="s">
        <v>5535</v>
      </c>
      <c r="E1109" t="b">
        <v>0</v>
      </c>
      <c r="F1109">
        <v>0</v>
      </c>
      <c r="G1109">
        <v>830037248</v>
      </c>
      <c r="H1109">
        <v>44133</v>
      </c>
      <c r="I1109" s="12" t="s">
        <v>5537</v>
      </c>
      <c r="J1109">
        <v>2</v>
      </c>
      <c r="K1109">
        <v>3196</v>
      </c>
      <c r="L1109">
        <v>0</v>
      </c>
      <c r="M1109">
        <v>0</v>
      </c>
      <c r="N1109">
        <v>0</v>
      </c>
      <c r="O1109">
        <v>2680</v>
      </c>
      <c r="P1109">
        <v>-14523440</v>
      </c>
      <c r="Q1109">
        <v>1115</v>
      </c>
      <c r="R1109" t="b">
        <v>0</v>
      </c>
      <c r="S1109">
        <v>0</v>
      </c>
    </row>
    <row r="1110" spans="1:19">
      <c r="A1110">
        <v>11100501</v>
      </c>
      <c r="B1110" s="12"/>
      <c r="C1110" s="12" t="s">
        <v>4797</v>
      </c>
      <c r="D1110" s="12" t="s">
        <v>5535</v>
      </c>
      <c r="E1110" t="b">
        <v>0</v>
      </c>
      <c r="F1110">
        <v>0</v>
      </c>
      <c r="G1110">
        <v>830037248</v>
      </c>
      <c r="H1110">
        <v>44133</v>
      </c>
      <c r="I1110" s="12" t="s">
        <v>5537</v>
      </c>
      <c r="J1110">
        <v>2</v>
      </c>
      <c r="K1110">
        <v>3196</v>
      </c>
      <c r="L1110">
        <v>0</v>
      </c>
      <c r="M1110">
        <v>0</v>
      </c>
      <c r="N1110">
        <v>0</v>
      </c>
      <c r="O1110">
        <v>315250</v>
      </c>
      <c r="P1110">
        <v>-14838690</v>
      </c>
      <c r="Q1110">
        <v>1116</v>
      </c>
      <c r="R1110" t="b">
        <v>0</v>
      </c>
      <c r="S1110">
        <v>0</v>
      </c>
    </row>
    <row r="1111" spans="1:19">
      <c r="A1111">
        <v>11100501</v>
      </c>
      <c r="B1111" s="12"/>
      <c r="C1111" s="12" t="s">
        <v>4797</v>
      </c>
      <c r="D1111" s="12" t="s">
        <v>5535</v>
      </c>
      <c r="E1111" t="b">
        <v>0</v>
      </c>
      <c r="F1111">
        <v>0</v>
      </c>
      <c r="G1111">
        <v>830037248</v>
      </c>
      <c r="H1111">
        <v>44133</v>
      </c>
      <c r="I1111" s="12" t="s">
        <v>5537</v>
      </c>
      <c r="J1111">
        <v>2</v>
      </c>
      <c r="K1111">
        <v>3196</v>
      </c>
      <c r="L1111">
        <v>0</v>
      </c>
      <c r="M1111">
        <v>0</v>
      </c>
      <c r="N1111">
        <v>0</v>
      </c>
      <c r="O1111">
        <v>19300</v>
      </c>
      <c r="P1111">
        <v>-14857990</v>
      </c>
      <c r="Q1111">
        <v>1117</v>
      </c>
      <c r="R1111" t="b">
        <v>0</v>
      </c>
      <c r="S1111">
        <v>0</v>
      </c>
    </row>
    <row r="1112" spans="1:19">
      <c r="A1112">
        <v>11100501</v>
      </c>
      <c r="B1112" s="12"/>
      <c r="C1112" s="12" t="s">
        <v>4797</v>
      </c>
      <c r="D1112" s="12" t="s">
        <v>5535</v>
      </c>
      <c r="E1112" t="b">
        <v>0</v>
      </c>
      <c r="F1112">
        <v>0</v>
      </c>
      <c r="G1112">
        <v>830037248</v>
      </c>
      <c r="H1112">
        <v>44133</v>
      </c>
      <c r="I1112" s="12" t="s">
        <v>5537</v>
      </c>
      <c r="J1112">
        <v>2</v>
      </c>
      <c r="K1112">
        <v>3196</v>
      </c>
      <c r="L1112">
        <v>0</v>
      </c>
      <c r="M1112">
        <v>0</v>
      </c>
      <c r="N1112">
        <v>0</v>
      </c>
      <c r="O1112">
        <v>23050</v>
      </c>
      <c r="P1112">
        <v>-14881040</v>
      </c>
      <c r="Q1112">
        <v>1118</v>
      </c>
      <c r="R1112" t="b">
        <v>0</v>
      </c>
      <c r="S1112">
        <v>0</v>
      </c>
    </row>
    <row r="1113" spans="1:19">
      <c r="A1113">
        <v>11100501</v>
      </c>
      <c r="B1113" s="12"/>
      <c r="C1113" s="12" t="s">
        <v>4797</v>
      </c>
      <c r="D1113" s="12" t="s">
        <v>5535</v>
      </c>
      <c r="E1113" t="b">
        <v>0</v>
      </c>
      <c r="F1113">
        <v>0</v>
      </c>
      <c r="G1113">
        <v>830037248</v>
      </c>
      <c r="H1113">
        <v>44133</v>
      </c>
      <c r="I1113" s="12" t="s">
        <v>5537</v>
      </c>
      <c r="J1113">
        <v>2</v>
      </c>
      <c r="K1113">
        <v>3196</v>
      </c>
      <c r="L1113">
        <v>0</v>
      </c>
      <c r="M1113">
        <v>0</v>
      </c>
      <c r="N1113">
        <v>0</v>
      </c>
      <c r="O1113">
        <v>1610</v>
      </c>
      <c r="P1113">
        <v>-14882650</v>
      </c>
      <c r="Q1113">
        <v>1119</v>
      </c>
      <c r="R1113" t="b">
        <v>0</v>
      </c>
      <c r="S1113">
        <v>0</v>
      </c>
    </row>
    <row r="1114" spans="1:19">
      <c r="A1114">
        <v>11100501</v>
      </c>
      <c r="B1114" s="12"/>
      <c r="C1114" s="12" t="s">
        <v>4797</v>
      </c>
      <c r="D1114" s="12" t="s">
        <v>5535</v>
      </c>
      <c r="E1114" t="b">
        <v>0</v>
      </c>
      <c r="F1114">
        <v>0</v>
      </c>
      <c r="G1114">
        <v>830037248</v>
      </c>
      <c r="H1114">
        <v>44165</v>
      </c>
      <c r="I1114" s="12" t="s">
        <v>5537</v>
      </c>
      <c r="J1114">
        <v>2</v>
      </c>
      <c r="K1114">
        <v>3208</v>
      </c>
      <c r="L1114">
        <v>0</v>
      </c>
      <c r="M1114">
        <v>0</v>
      </c>
      <c r="N1114">
        <v>0</v>
      </c>
      <c r="O1114">
        <v>4290</v>
      </c>
      <c r="P1114">
        <v>-14886940</v>
      </c>
      <c r="Q1114">
        <v>1120</v>
      </c>
      <c r="R1114" t="b">
        <v>0</v>
      </c>
      <c r="S1114">
        <v>0</v>
      </c>
    </row>
    <row r="1115" spans="1:19">
      <c r="A1115">
        <v>11100501</v>
      </c>
      <c r="B1115" s="12"/>
      <c r="C1115" s="12" t="s">
        <v>4797</v>
      </c>
      <c r="D1115" s="12" t="s">
        <v>5535</v>
      </c>
      <c r="E1115" t="b">
        <v>0</v>
      </c>
      <c r="F1115">
        <v>0</v>
      </c>
      <c r="G1115">
        <v>830037248</v>
      </c>
      <c r="H1115">
        <v>44165</v>
      </c>
      <c r="I1115" s="12" t="s">
        <v>5537</v>
      </c>
      <c r="J1115">
        <v>2</v>
      </c>
      <c r="K1115">
        <v>3208</v>
      </c>
      <c r="L1115">
        <v>0</v>
      </c>
      <c r="M1115">
        <v>0</v>
      </c>
      <c r="N1115">
        <v>0</v>
      </c>
      <c r="O1115">
        <v>1610</v>
      </c>
      <c r="P1115">
        <v>-14888550</v>
      </c>
      <c r="Q1115">
        <v>1121</v>
      </c>
      <c r="R1115" t="b">
        <v>0</v>
      </c>
      <c r="S1115">
        <v>0</v>
      </c>
    </row>
    <row r="1116" spans="1:19">
      <c r="A1116">
        <v>11100501</v>
      </c>
      <c r="B1116" s="12"/>
      <c r="C1116" s="12" t="s">
        <v>4797</v>
      </c>
      <c r="D1116" s="12" t="s">
        <v>5535</v>
      </c>
      <c r="E1116" t="b">
        <v>0</v>
      </c>
      <c r="F1116">
        <v>0</v>
      </c>
      <c r="G1116">
        <v>830037248</v>
      </c>
      <c r="H1116">
        <v>44165</v>
      </c>
      <c r="I1116" s="12" t="s">
        <v>5537</v>
      </c>
      <c r="J1116">
        <v>2</v>
      </c>
      <c r="K1116">
        <v>3208</v>
      </c>
      <c r="L1116">
        <v>0</v>
      </c>
      <c r="M1116">
        <v>0</v>
      </c>
      <c r="N1116">
        <v>0</v>
      </c>
      <c r="O1116">
        <v>1070</v>
      </c>
      <c r="P1116">
        <v>-14889620</v>
      </c>
      <c r="Q1116">
        <v>1122</v>
      </c>
      <c r="R1116" t="b">
        <v>0</v>
      </c>
      <c r="S1116">
        <v>0</v>
      </c>
    </row>
    <row r="1117" spans="1:19">
      <c r="A1117">
        <v>11100501</v>
      </c>
      <c r="B1117" s="12"/>
      <c r="C1117" s="12" t="s">
        <v>4797</v>
      </c>
      <c r="D1117" s="12" t="s">
        <v>5535</v>
      </c>
      <c r="E1117" t="b">
        <v>0</v>
      </c>
      <c r="F1117">
        <v>0</v>
      </c>
      <c r="G1117">
        <v>830037248</v>
      </c>
      <c r="H1117">
        <v>44165</v>
      </c>
      <c r="I1117" s="12" t="s">
        <v>5537</v>
      </c>
      <c r="J1117">
        <v>2</v>
      </c>
      <c r="K1117">
        <v>3208</v>
      </c>
      <c r="L1117">
        <v>0</v>
      </c>
      <c r="M1117">
        <v>0</v>
      </c>
      <c r="N1117">
        <v>0</v>
      </c>
      <c r="O1117">
        <v>16620</v>
      </c>
      <c r="P1117">
        <v>-14906240</v>
      </c>
      <c r="Q1117">
        <v>1123</v>
      </c>
      <c r="R1117" t="b">
        <v>0</v>
      </c>
      <c r="S1117">
        <v>0</v>
      </c>
    </row>
    <row r="1118" spans="1:19">
      <c r="A1118">
        <v>11100501</v>
      </c>
      <c r="B1118" s="12"/>
      <c r="C1118" s="12" t="s">
        <v>4797</v>
      </c>
      <c r="D1118" s="12" t="s">
        <v>5535</v>
      </c>
      <c r="E1118" t="b">
        <v>0</v>
      </c>
      <c r="F1118">
        <v>0</v>
      </c>
      <c r="G1118">
        <v>830037248</v>
      </c>
      <c r="H1118">
        <v>44165</v>
      </c>
      <c r="I1118" s="12" t="s">
        <v>5537</v>
      </c>
      <c r="J1118">
        <v>2</v>
      </c>
      <c r="K1118">
        <v>3208</v>
      </c>
      <c r="L1118">
        <v>0</v>
      </c>
      <c r="M1118">
        <v>0</v>
      </c>
      <c r="N1118">
        <v>0</v>
      </c>
      <c r="O1118">
        <v>11800</v>
      </c>
      <c r="P1118">
        <v>-14918040</v>
      </c>
      <c r="Q1118">
        <v>1124</v>
      </c>
      <c r="R1118" t="b">
        <v>0</v>
      </c>
      <c r="S1118">
        <v>0</v>
      </c>
    </row>
    <row r="1119" spans="1:19">
      <c r="A1119">
        <v>11100501</v>
      </c>
      <c r="B1119" s="12"/>
      <c r="C1119" s="12" t="s">
        <v>4797</v>
      </c>
      <c r="D1119" s="12" t="s">
        <v>5535</v>
      </c>
      <c r="E1119" t="b">
        <v>0</v>
      </c>
      <c r="F1119">
        <v>0</v>
      </c>
      <c r="G1119">
        <v>830037248</v>
      </c>
      <c r="H1119">
        <v>44165</v>
      </c>
      <c r="I1119" s="12" t="s">
        <v>5537</v>
      </c>
      <c r="J1119">
        <v>2</v>
      </c>
      <c r="K1119">
        <v>3208</v>
      </c>
      <c r="L1119">
        <v>0</v>
      </c>
      <c r="M1119">
        <v>0</v>
      </c>
      <c r="N1119">
        <v>0</v>
      </c>
      <c r="O1119">
        <v>2680</v>
      </c>
      <c r="P1119">
        <v>-14920720</v>
      </c>
      <c r="Q1119">
        <v>1125</v>
      </c>
      <c r="R1119" t="b">
        <v>0</v>
      </c>
      <c r="S1119">
        <v>0</v>
      </c>
    </row>
    <row r="1120" spans="1:19">
      <c r="A1120">
        <v>11100501</v>
      </c>
      <c r="B1120" s="12"/>
      <c r="C1120" s="12" t="s">
        <v>4797</v>
      </c>
      <c r="D1120" s="12" t="s">
        <v>5535</v>
      </c>
      <c r="E1120" t="b">
        <v>0</v>
      </c>
      <c r="F1120">
        <v>0</v>
      </c>
      <c r="G1120">
        <v>830037248</v>
      </c>
      <c r="H1120">
        <v>44165</v>
      </c>
      <c r="I1120" s="12" t="s">
        <v>5537</v>
      </c>
      <c r="J1120">
        <v>2</v>
      </c>
      <c r="K1120">
        <v>3208</v>
      </c>
      <c r="L1120">
        <v>0</v>
      </c>
      <c r="M1120">
        <v>0</v>
      </c>
      <c r="N1120">
        <v>0</v>
      </c>
      <c r="O1120">
        <v>352780</v>
      </c>
      <c r="P1120">
        <v>-15273500</v>
      </c>
      <c r="Q1120">
        <v>1126</v>
      </c>
      <c r="R1120" t="b">
        <v>0</v>
      </c>
      <c r="S1120">
        <v>0</v>
      </c>
    </row>
    <row r="1121" spans="1:19">
      <c r="A1121">
        <v>11100501</v>
      </c>
      <c r="B1121" s="12"/>
      <c r="C1121" s="12" t="s">
        <v>4797</v>
      </c>
      <c r="D1121" s="12" t="s">
        <v>5535</v>
      </c>
      <c r="E1121" t="b">
        <v>0</v>
      </c>
      <c r="F1121">
        <v>0</v>
      </c>
      <c r="G1121">
        <v>830037248</v>
      </c>
      <c r="H1121">
        <v>44165</v>
      </c>
      <c r="I1121" s="12" t="s">
        <v>5537</v>
      </c>
      <c r="J1121">
        <v>2</v>
      </c>
      <c r="K1121">
        <v>3208</v>
      </c>
      <c r="L1121">
        <v>0</v>
      </c>
      <c r="M1121">
        <v>0</v>
      </c>
      <c r="N1121">
        <v>0</v>
      </c>
      <c r="O1121">
        <v>22520</v>
      </c>
      <c r="P1121">
        <v>-15296020</v>
      </c>
      <c r="Q1121">
        <v>1127</v>
      </c>
      <c r="R1121" t="b">
        <v>0</v>
      </c>
      <c r="S1121">
        <v>0</v>
      </c>
    </row>
    <row r="1122" spans="1:19">
      <c r="A1122">
        <v>11100501</v>
      </c>
      <c r="B1122" s="12"/>
      <c r="C1122" s="12" t="s">
        <v>4797</v>
      </c>
      <c r="D1122" s="12" t="s">
        <v>5535</v>
      </c>
      <c r="E1122" t="b">
        <v>0</v>
      </c>
      <c r="F1122">
        <v>0</v>
      </c>
      <c r="G1122">
        <v>830037248</v>
      </c>
      <c r="H1122">
        <v>44165</v>
      </c>
      <c r="I1122" s="12" t="s">
        <v>5537</v>
      </c>
      <c r="J1122">
        <v>2</v>
      </c>
      <c r="K1122">
        <v>3208</v>
      </c>
      <c r="L1122">
        <v>0</v>
      </c>
      <c r="M1122">
        <v>0</v>
      </c>
      <c r="N1122">
        <v>0</v>
      </c>
      <c r="O1122">
        <v>19300</v>
      </c>
      <c r="P1122">
        <v>-15315320</v>
      </c>
      <c r="Q1122">
        <v>1128</v>
      </c>
      <c r="R1122" t="b">
        <v>0</v>
      </c>
      <c r="S1122">
        <v>0</v>
      </c>
    </row>
    <row r="1123" spans="1:19">
      <c r="A1123">
        <v>11100501</v>
      </c>
      <c r="B1123" s="12"/>
      <c r="C1123" s="12" t="s">
        <v>4797</v>
      </c>
      <c r="D1123" s="12" t="s">
        <v>5535</v>
      </c>
      <c r="E1123" t="b">
        <v>0</v>
      </c>
      <c r="F1123">
        <v>0</v>
      </c>
      <c r="G1123">
        <v>830037248</v>
      </c>
      <c r="H1123">
        <v>44193</v>
      </c>
      <c r="I1123" s="12" t="s">
        <v>5537</v>
      </c>
      <c r="J1123">
        <v>2</v>
      </c>
      <c r="K1123">
        <v>3217</v>
      </c>
      <c r="L1123">
        <v>0</v>
      </c>
      <c r="M1123">
        <v>0</v>
      </c>
      <c r="N1123">
        <v>0</v>
      </c>
      <c r="O1123">
        <v>3220</v>
      </c>
      <c r="P1123">
        <v>-15318540</v>
      </c>
      <c r="Q1123">
        <v>1129</v>
      </c>
      <c r="R1123" t="b">
        <v>0</v>
      </c>
      <c r="S1123">
        <v>0</v>
      </c>
    </row>
    <row r="1124" spans="1:19">
      <c r="A1124">
        <v>11100501</v>
      </c>
      <c r="B1124" s="12"/>
      <c r="C1124" s="12" t="s">
        <v>4797</v>
      </c>
      <c r="D1124" s="12" t="s">
        <v>5535</v>
      </c>
      <c r="E1124" t="b">
        <v>0</v>
      </c>
      <c r="F1124">
        <v>0</v>
      </c>
      <c r="G1124">
        <v>830037248</v>
      </c>
      <c r="H1124">
        <v>44193</v>
      </c>
      <c r="I1124" s="12" t="s">
        <v>5540</v>
      </c>
      <c r="J1124">
        <v>2</v>
      </c>
      <c r="K1124">
        <v>3217</v>
      </c>
      <c r="L1124">
        <v>0</v>
      </c>
      <c r="M1124">
        <v>0</v>
      </c>
      <c r="N1124">
        <v>0</v>
      </c>
      <c r="O1124">
        <v>2140</v>
      </c>
      <c r="P1124">
        <v>-15320680</v>
      </c>
      <c r="Q1124">
        <v>1130</v>
      </c>
      <c r="R1124" t="b">
        <v>0</v>
      </c>
      <c r="S1124">
        <v>0</v>
      </c>
    </row>
    <row r="1125" spans="1:19">
      <c r="A1125">
        <v>11100501</v>
      </c>
      <c r="B1125" s="12"/>
      <c r="C1125" s="12" t="s">
        <v>4797</v>
      </c>
      <c r="D1125" s="12" t="s">
        <v>5535</v>
      </c>
      <c r="E1125" t="b">
        <v>0</v>
      </c>
      <c r="F1125">
        <v>0</v>
      </c>
      <c r="G1125">
        <v>830037248</v>
      </c>
      <c r="H1125">
        <v>44193</v>
      </c>
      <c r="I1125" s="12" t="s">
        <v>5537</v>
      </c>
      <c r="J1125">
        <v>2</v>
      </c>
      <c r="K1125">
        <v>3217</v>
      </c>
      <c r="L1125">
        <v>0</v>
      </c>
      <c r="M1125">
        <v>0</v>
      </c>
      <c r="N1125">
        <v>0</v>
      </c>
      <c r="O1125">
        <v>2140</v>
      </c>
      <c r="P1125">
        <v>-15322820</v>
      </c>
      <c r="Q1125">
        <v>1131</v>
      </c>
      <c r="R1125" t="b">
        <v>0</v>
      </c>
      <c r="S1125">
        <v>0</v>
      </c>
    </row>
    <row r="1126" spans="1:19">
      <c r="A1126">
        <v>11100501</v>
      </c>
      <c r="B1126" s="12"/>
      <c r="C1126" s="12" t="s">
        <v>4797</v>
      </c>
      <c r="D1126" s="12" t="s">
        <v>5535</v>
      </c>
      <c r="E1126" t="b">
        <v>0</v>
      </c>
      <c r="F1126">
        <v>0</v>
      </c>
      <c r="G1126">
        <v>830037248</v>
      </c>
      <c r="H1126">
        <v>44193</v>
      </c>
      <c r="I1126" s="12" t="s">
        <v>5537</v>
      </c>
      <c r="J1126">
        <v>2</v>
      </c>
      <c r="K1126">
        <v>3217</v>
      </c>
      <c r="L1126">
        <v>0</v>
      </c>
      <c r="M1126">
        <v>0</v>
      </c>
      <c r="N1126">
        <v>0</v>
      </c>
      <c r="O1126">
        <v>15010</v>
      </c>
      <c r="P1126">
        <v>-15337830</v>
      </c>
      <c r="Q1126">
        <v>1132</v>
      </c>
      <c r="R1126" t="b">
        <v>0</v>
      </c>
      <c r="S1126">
        <v>0</v>
      </c>
    </row>
    <row r="1127" spans="1:19">
      <c r="A1127">
        <v>11100501</v>
      </c>
      <c r="B1127" s="12"/>
      <c r="C1127" s="12" t="s">
        <v>4797</v>
      </c>
      <c r="D1127" s="12" t="s">
        <v>5535</v>
      </c>
      <c r="E1127" t="b">
        <v>0</v>
      </c>
      <c r="F1127">
        <v>0</v>
      </c>
      <c r="G1127">
        <v>830037248</v>
      </c>
      <c r="H1127">
        <v>44193</v>
      </c>
      <c r="I1127" s="12" t="s">
        <v>5537</v>
      </c>
      <c r="J1127">
        <v>2</v>
      </c>
      <c r="K1127">
        <v>3217</v>
      </c>
      <c r="L1127">
        <v>0</v>
      </c>
      <c r="M1127">
        <v>0</v>
      </c>
      <c r="N1127">
        <v>0</v>
      </c>
      <c r="O1127">
        <v>15010</v>
      </c>
      <c r="P1127">
        <v>-15352840</v>
      </c>
      <c r="Q1127">
        <v>1133</v>
      </c>
      <c r="R1127" t="b">
        <v>0</v>
      </c>
      <c r="S1127">
        <v>0</v>
      </c>
    </row>
    <row r="1128" spans="1:19">
      <c r="A1128">
        <v>11100501</v>
      </c>
      <c r="B1128" s="12"/>
      <c r="C1128" s="12" t="s">
        <v>4797</v>
      </c>
      <c r="D1128" s="12" t="s">
        <v>5535</v>
      </c>
      <c r="E1128" t="b">
        <v>0</v>
      </c>
      <c r="F1128">
        <v>0</v>
      </c>
      <c r="G1128">
        <v>830037248</v>
      </c>
      <c r="H1128">
        <v>44193</v>
      </c>
      <c r="I1128" s="12" t="s">
        <v>5537</v>
      </c>
      <c r="J1128">
        <v>2</v>
      </c>
      <c r="K1128">
        <v>3217</v>
      </c>
      <c r="L1128">
        <v>0</v>
      </c>
      <c r="M1128">
        <v>0</v>
      </c>
      <c r="N1128">
        <v>0</v>
      </c>
      <c r="O1128">
        <v>2680</v>
      </c>
      <c r="P1128">
        <v>-15355520</v>
      </c>
      <c r="Q1128">
        <v>1134</v>
      </c>
      <c r="R1128" t="b">
        <v>0</v>
      </c>
      <c r="S1128">
        <v>0</v>
      </c>
    </row>
    <row r="1129" spans="1:19">
      <c r="A1129">
        <v>11100501</v>
      </c>
      <c r="B1129" s="12"/>
      <c r="C1129" s="12" t="s">
        <v>4797</v>
      </c>
      <c r="D1129" s="12" t="s">
        <v>5535</v>
      </c>
      <c r="E1129" t="b">
        <v>0</v>
      </c>
      <c r="F1129">
        <v>0</v>
      </c>
      <c r="G1129">
        <v>830037248</v>
      </c>
      <c r="H1129">
        <v>44193</v>
      </c>
      <c r="I1129" s="12" t="s">
        <v>5537</v>
      </c>
      <c r="J1129">
        <v>2</v>
      </c>
      <c r="K1129">
        <v>3217</v>
      </c>
      <c r="L1129">
        <v>0</v>
      </c>
      <c r="M1129">
        <v>0</v>
      </c>
      <c r="N1129">
        <v>0</v>
      </c>
      <c r="O1129">
        <v>310950</v>
      </c>
      <c r="P1129">
        <v>-15666470</v>
      </c>
      <c r="Q1129">
        <v>1135</v>
      </c>
      <c r="R1129" t="b">
        <v>0</v>
      </c>
      <c r="S1129">
        <v>0</v>
      </c>
    </row>
    <row r="1130" spans="1:19">
      <c r="A1130">
        <v>11100501</v>
      </c>
      <c r="B1130" s="12"/>
      <c r="C1130" s="12" t="s">
        <v>4797</v>
      </c>
      <c r="D1130" s="12" t="s">
        <v>5535</v>
      </c>
      <c r="E1130" t="b">
        <v>0</v>
      </c>
      <c r="F1130">
        <v>0</v>
      </c>
      <c r="G1130">
        <v>830037248</v>
      </c>
      <c r="H1130">
        <v>44193</v>
      </c>
      <c r="I1130" s="12" t="s">
        <v>5537</v>
      </c>
      <c r="J1130">
        <v>2</v>
      </c>
      <c r="K1130">
        <v>3217</v>
      </c>
      <c r="L1130">
        <v>0</v>
      </c>
      <c r="M1130">
        <v>0</v>
      </c>
      <c r="N1130">
        <v>0</v>
      </c>
      <c r="O1130">
        <v>22520</v>
      </c>
      <c r="P1130">
        <v>-15688990</v>
      </c>
      <c r="Q1130">
        <v>1136</v>
      </c>
      <c r="R1130" t="b">
        <v>0</v>
      </c>
      <c r="S1130">
        <v>0</v>
      </c>
    </row>
    <row r="1131" spans="1:19">
      <c r="A1131">
        <v>11100501</v>
      </c>
      <c r="B1131" s="12"/>
      <c r="C1131" s="12" t="s">
        <v>4797</v>
      </c>
      <c r="D1131" s="12" t="s">
        <v>5535</v>
      </c>
      <c r="E1131" t="b">
        <v>0</v>
      </c>
      <c r="F1131">
        <v>0</v>
      </c>
      <c r="G1131">
        <v>830037248</v>
      </c>
      <c r="H1131">
        <v>44193</v>
      </c>
      <c r="I1131" s="12" t="s">
        <v>5537</v>
      </c>
      <c r="J1131">
        <v>2</v>
      </c>
      <c r="K1131">
        <v>3217</v>
      </c>
      <c r="L1131">
        <v>0</v>
      </c>
      <c r="M1131">
        <v>0</v>
      </c>
      <c r="N1131">
        <v>0</v>
      </c>
      <c r="O1131">
        <v>24660</v>
      </c>
      <c r="P1131">
        <v>-15713650</v>
      </c>
      <c r="Q1131">
        <v>1137</v>
      </c>
      <c r="R1131" t="b">
        <v>0</v>
      </c>
      <c r="S1131">
        <v>0</v>
      </c>
    </row>
    <row r="1132" spans="1:19">
      <c r="A1132">
        <v>11100501</v>
      </c>
      <c r="B1132" s="12" t="s">
        <v>865</v>
      </c>
      <c r="C1132" s="12" t="s">
        <v>4797</v>
      </c>
      <c r="D1132" s="12" t="s">
        <v>865</v>
      </c>
      <c r="E1132" t="b">
        <v>0</v>
      </c>
      <c r="F1132">
        <v>0</v>
      </c>
      <c r="G1132">
        <v>830037248</v>
      </c>
      <c r="H1132" t="s">
        <v>21</v>
      </c>
      <c r="I1132" s="12"/>
      <c r="K1132">
        <v>0</v>
      </c>
      <c r="L1132">
        <v>0</v>
      </c>
      <c r="M1132">
        <v>0</v>
      </c>
      <c r="N1132">
        <v>0</v>
      </c>
      <c r="O1132">
        <v>5445290</v>
      </c>
      <c r="P1132">
        <v>-15713650</v>
      </c>
      <c r="Q1132">
        <v>1138</v>
      </c>
      <c r="R1132" t="b">
        <v>0</v>
      </c>
      <c r="S1132">
        <v>0</v>
      </c>
    </row>
    <row r="1133" spans="1:19">
      <c r="A1133">
        <v>11100501</v>
      </c>
      <c r="B1133" s="12" t="s">
        <v>5541</v>
      </c>
      <c r="C1133" s="12" t="s">
        <v>4797</v>
      </c>
      <c r="D1133" s="12" t="s">
        <v>5541</v>
      </c>
      <c r="E1133" t="b">
        <v>0</v>
      </c>
      <c r="F1133">
        <v>-375128706.72000003</v>
      </c>
      <c r="G1133">
        <v>830046328</v>
      </c>
      <c r="H1133" t="s">
        <v>21</v>
      </c>
      <c r="I1133" s="12"/>
      <c r="K1133">
        <v>0</v>
      </c>
      <c r="L1133">
        <v>3413022.38</v>
      </c>
      <c r="M1133">
        <v>193188119.13999999</v>
      </c>
      <c r="N1133">
        <v>0</v>
      </c>
      <c r="O1133">
        <v>0</v>
      </c>
      <c r="P1133">
        <v>-375128706.72000003</v>
      </c>
      <c r="Q1133">
        <v>1139</v>
      </c>
      <c r="R1133" t="b">
        <v>0</v>
      </c>
      <c r="S1133">
        <v>0</v>
      </c>
    </row>
    <row r="1134" spans="1:19">
      <c r="A1134">
        <v>11100501</v>
      </c>
      <c r="B1134" s="12"/>
      <c r="C1134" s="12" t="s">
        <v>4797</v>
      </c>
      <c r="D1134" s="12" t="s">
        <v>5541</v>
      </c>
      <c r="E1134" t="b">
        <v>0</v>
      </c>
      <c r="F1134">
        <v>0</v>
      </c>
      <c r="G1134">
        <v>830046328</v>
      </c>
      <c r="H1134">
        <v>43837</v>
      </c>
      <c r="I1134" s="12" t="s">
        <v>5542</v>
      </c>
      <c r="J1134">
        <v>4</v>
      </c>
      <c r="K1134">
        <v>29</v>
      </c>
      <c r="L1134">
        <v>0</v>
      </c>
      <c r="M1134">
        <v>0</v>
      </c>
      <c r="N1134">
        <v>192000</v>
      </c>
      <c r="O1134">
        <v>0</v>
      </c>
      <c r="P1134">
        <v>-374936706.72000003</v>
      </c>
      <c r="Q1134">
        <v>1140</v>
      </c>
      <c r="R1134" t="b">
        <v>0</v>
      </c>
      <c r="S1134">
        <v>0</v>
      </c>
    </row>
    <row r="1135" spans="1:19">
      <c r="A1135">
        <v>11100501</v>
      </c>
      <c r="B1135" s="12"/>
      <c r="C1135" s="12" t="s">
        <v>4797</v>
      </c>
      <c r="D1135" s="12" t="s">
        <v>5541</v>
      </c>
      <c r="E1135" t="b">
        <v>0</v>
      </c>
      <c r="F1135">
        <v>0</v>
      </c>
      <c r="G1135">
        <v>830046328</v>
      </c>
      <c r="H1135">
        <v>43850</v>
      </c>
      <c r="I1135" s="12" t="s">
        <v>5543</v>
      </c>
      <c r="J1135">
        <v>13</v>
      </c>
      <c r="K1135">
        <v>55</v>
      </c>
      <c r="L1135">
        <v>0</v>
      </c>
      <c r="M1135">
        <v>0</v>
      </c>
      <c r="N1135">
        <v>0</v>
      </c>
      <c r="O1135">
        <v>3618077</v>
      </c>
      <c r="P1135">
        <v>-378554783.72000003</v>
      </c>
      <c r="Q1135">
        <v>1141</v>
      </c>
      <c r="R1135" t="b">
        <v>0</v>
      </c>
      <c r="S1135">
        <v>0</v>
      </c>
    </row>
    <row r="1136" spans="1:19">
      <c r="A1136">
        <v>11100501</v>
      </c>
      <c r="B1136" s="12"/>
      <c r="C1136" s="12" t="s">
        <v>4797</v>
      </c>
      <c r="D1136" s="12" t="s">
        <v>5541</v>
      </c>
      <c r="E1136" t="b">
        <v>0</v>
      </c>
      <c r="F1136">
        <v>0</v>
      </c>
      <c r="G1136">
        <v>830046328</v>
      </c>
      <c r="H1136">
        <v>43850</v>
      </c>
      <c r="I1136" s="12" t="s">
        <v>5543</v>
      </c>
      <c r="J1136">
        <v>13</v>
      </c>
      <c r="K1136">
        <v>55</v>
      </c>
      <c r="L1136">
        <v>0</v>
      </c>
      <c r="M1136">
        <v>0</v>
      </c>
      <c r="N1136">
        <v>0</v>
      </c>
      <c r="O1136">
        <v>1272000</v>
      </c>
      <c r="P1136">
        <v>-379826783.72000003</v>
      </c>
      <c r="Q1136">
        <v>1142</v>
      </c>
      <c r="R1136" t="b">
        <v>0</v>
      </c>
      <c r="S1136">
        <v>0</v>
      </c>
    </row>
    <row r="1137" spans="1:19">
      <c r="A1137">
        <v>11100501</v>
      </c>
      <c r="B1137" s="12"/>
      <c r="C1137" s="12" t="s">
        <v>4797</v>
      </c>
      <c r="D1137" s="12" t="s">
        <v>5541</v>
      </c>
      <c r="E1137" t="b">
        <v>0</v>
      </c>
      <c r="F1137">
        <v>0</v>
      </c>
      <c r="G1137">
        <v>830046328</v>
      </c>
      <c r="H1137">
        <v>43850</v>
      </c>
      <c r="I1137" s="12" t="s">
        <v>5543</v>
      </c>
      <c r="J1137">
        <v>13</v>
      </c>
      <c r="K1137">
        <v>55</v>
      </c>
      <c r="L1137">
        <v>0</v>
      </c>
      <c r="M1137">
        <v>0</v>
      </c>
      <c r="N1137">
        <v>0</v>
      </c>
      <c r="O1137">
        <v>572400</v>
      </c>
      <c r="P1137">
        <v>-380399183.72000003</v>
      </c>
      <c r="Q1137">
        <v>1143</v>
      </c>
      <c r="R1137" t="b">
        <v>0</v>
      </c>
      <c r="S1137">
        <v>0</v>
      </c>
    </row>
    <row r="1138" spans="1:19">
      <c r="A1138">
        <v>11100501</v>
      </c>
      <c r="B1138" s="12"/>
      <c r="C1138" s="12" t="s">
        <v>4797</v>
      </c>
      <c r="D1138" s="12" t="s">
        <v>5541</v>
      </c>
      <c r="E1138" t="b">
        <v>0</v>
      </c>
      <c r="F1138">
        <v>0</v>
      </c>
      <c r="G1138">
        <v>830046328</v>
      </c>
      <c r="H1138">
        <v>43850</v>
      </c>
      <c r="I1138" s="12" t="s">
        <v>5543</v>
      </c>
      <c r="J1138">
        <v>13</v>
      </c>
      <c r="K1138">
        <v>55</v>
      </c>
      <c r="L1138">
        <v>0</v>
      </c>
      <c r="M1138">
        <v>0</v>
      </c>
      <c r="N1138">
        <v>0</v>
      </c>
      <c r="O1138">
        <v>633850</v>
      </c>
      <c r="P1138">
        <v>-381033033.72000003</v>
      </c>
      <c r="Q1138">
        <v>1144</v>
      </c>
      <c r="R1138" t="b">
        <v>0</v>
      </c>
      <c r="S1138">
        <v>0</v>
      </c>
    </row>
    <row r="1139" spans="1:19">
      <c r="A1139">
        <v>11100501</v>
      </c>
      <c r="B1139" s="12"/>
      <c r="C1139" s="12" t="s">
        <v>4797</v>
      </c>
      <c r="D1139" s="12" t="s">
        <v>5541</v>
      </c>
      <c r="E1139" t="b">
        <v>0</v>
      </c>
      <c r="F1139">
        <v>0</v>
      </c>
      <c r="G1139">
        <v>830046328</v>
      </c>
      <c r="H1139">
        <v>43850</v>
      </c>
      <c r="I1139" s="12" t="s">
        <v>5543</v>
      </c>
      <c r="J1139">
        <v>13</v>
      </c>
      <c r="K1139">
        <v>55</v>
      </c>
      <c r="L1139">
        <v>0</v>
      </c>
      <c r="M1139">
        <v>0</v>
      </c>
      <c r="N1139">
        <v>0</v>
      </c>
      <c r="O1139">
        <v>6081698</v>
      </c>
      <c r="P1139">
        <v>-387114731.72000003</v>
      </c>
      <c r="Q1139">
        <v>1145</v>
      </c>
      <c r="R1139" t="b">
        <v>0</v>
      </c>
      <c r="S1139">
        <v>0</v>
      </c>
    </row>
    <row r="1140" spans="1:19">
      <c r="A1140">
        <v>11100501</v>
      </c>
      <c r="B1140" s="12"/>
      <c r="C1140" s="12" t="s">
        <v>4797</v>
      </c>
      <c r="D1140" s="12" t="s">
        <v>5541</v>
      </c>
      <c r="E1140" t="b">
        <v>0</v>
      </c>
      <c r="F1140">
        <v>0</v>
      </c>
      <c r="G1140">
        <v>830046328</v>
      </c>
      <c r="H1140">
        <v>43850</v>
      </c>
      <c r="I1140" s="12" t="s">
        <v>5543</v>
      </c>
      <c r="J1140">
        <v>13</v>
      </c>
      <c r="K1140">
        <v>55</v>
      </c>
      <c r="L1140">
        <v>0</v>
      </c>
      <c r="M1140">
        <v>0</v>
      </c>
      <c r="N1140">
        <v>0</v>
      </c>
      <c r="O1140">
        <v>947640</v>
      </c>
      <c r="P1140">
        <v>-388062371.72000003</v>
      </c>
      <c r="Q1140">
        <v>1146</v>
      </c>
      <c r="R1140" t="b">
        <v>0</v>
      </c>
      <c r="S1140">
        <v>0</v>
      </c>
    </row>
    <row r="1141" spans="1:19">
      <c r="A1141">
        <v>11100501</v>
      </c>
      <c r="B1141" s="12"/>
      <c r="C1141" s="12" t="s">
        <v>4797</v>
      </c>
      <c r="D1141" s="12" t="s">
        <v>5541</v>
      </c>
      <c r="E1141" t="b">
        <v>0</v>
      </c>
      <c r="F1141">
        <v>0</v>
      </c>
      <c r="G1141">
        <v>830046328</v>
      </c>
      <c r="H1141">
        <v>43889</v>
      </c>
      <c r="I1141" s="12"/>
      <c r="J1141">
        <v>1</v>
      </c>
      <c r="K1141">
        <v>13575</v>
      </c>
      <c r="L1141">
        <v>0</v>
      </c>
      <c r="M1141">
        <v>0</v>
      </c>
      <c r="N1141">
        <v>0</v>
      </c>
      <c r="O1141">
        <v>0</v>
      </c>
      <c r="P1141">
        <v>-388062371.72000003</v>
      </c>
      <c r="Q1141">
        <v>1147</v>
      </c>
      <c r="R1141" t="b">
        <v>0</v>
      </c>
      <c r="S1141">
        <v>0</v>
      </c>
    </row>
    <row r="1142" spans="1:19">
      <c r="A1142">
        <v>11100501</v>
      </c>
      <c r="B1142" s="12"/>
      <c r="C1142" s="12" t="s">
        <v>4797</v>
      </c>
      <c r="D1142" s="12" t="s">
        <v>5541</v>
      </c>
      <c r="E1142" t="b">
        <v>0</v>
      </c>
      <c r="F1142">
        <v>0</v>
      </c>
      <c r="G1142">
        <v>830046328</v>
      </c>
      <c r="H1142">
        <v>43889</v>
      </c>
      <c r="I1142" s="12" t="s">
        <v>5544</v>
      </c>
      <c r="J1142">
        <v>1</v>
      </c>
      <c r="K1142">
        <v>13606</v>
      </c>
      <c r="L1142">
        <v>0</v>
      </c>
      <c r="M1142">
        <v>0</v>
      </c>
      <c r="N1142">
        <v>70000</v>
      </c>
      <c r="O1142">
        <v>0</v>
      </c>
      <c r="P1142">
        <v>-387992371.72000003</v>
      </c>
      <c r="Q1142">
        <v>1148</v>
      </c>
      <c r="R1142" t="b">
        <v>0</v>
      </c>
      <c r="S1142">
        <v>0</v>
      </c>
    </row>
    <row r="1143" spans="1:19">
      <c r="A1143">
        <v>11100501</v>
      </c>
      <c r="B1143" s="12"/>
      <c r="C1143" s="12" t="s">
        <v>4797</v>
      </c>
      <c r="D1143" s="12" t="s">
        <v>5541</v>
      </c>
      <c r="E1143" t="b">
        <v>0</v>
      </c>
      <c r="F1143">
        <v>0</v>
      </c>
      <c r="G1143">
        <v>830046328</v>
      </c>
      <c r="H1143">
        <v>43889</v>
      </c>
      <c r="I1143" s="12" t="s">
        <v>5545</v>
      </c>
      <c r="J1143">
        <v>14</v>
      </c>
      <c r="K1143">
        <v>180</v>
      </c>
      <c r="L1143">
        <v>0</v>
      </c>
      <c r="M1143">
        <v>0</v>
      </c>
      <c r="N1143">
        <v>0</v>
      </c>
      <c r="O1143">
        <v>1272000</v>
      </c>
      <c r="P1143">
        <v>-389264371.72000003</v>
      </c>
      <c r="Q1143">
        <v>1149</v>
      </c>
      <c r="R1143" t="b">
        <v>0</v>
      </c>
      <c r="S1143">
        <v>0</v>
      </c>
    </row>
    <row r="1144" spans="1:19">
      <c r="A1144">
        <v>11100501</v>
      </c>
      <c r="B1144" s="12"/>
      <c r="C1144" s="12" t="s">
        <v>4797</v>
      </c>
      <c r="D1144" s="12" t="s">
        <v>5541</v>
      </c>
      <c r="E1144" t="b">
        <v>0</v>
      </c>
      <c r="F1144">
        <v>0</v>
      </c>
      <c r="G1144">
        <v>830046328</v>
      </c>
      <c r="H1144">
        <v>43889</v>
      </c>
      <c r="I1144" s="12" t="s">
        <v>5545</v>
      </c>
      <c r="J1144">
        <v>14</v>
      </c>
      <c r="K1144">
        <v>180</v>
      </c>
      <c r="L1144">
        <v>0</v>
      </c>
      <c r="M1144">
        <v>0</v>
      </c>
      <c r="N1144">
        <v>0</v>
      </c>
      <c r="O1144">
        <v>744200</v>
      </c>
      <c r="P1144">
        <v>-390008571.72000003</v>
      </c>
      <c r="Q1144">
        <v>1150</v>
      </c>
      <c r="R1144" t="b">
        <v>0</v>
      </c>
      <c r="S1144">
        <v>0</v>
      </c>
    </row>
    <row r="1145" spans="1:19">
      <c r="A1145">
        <v>11100501</v>
      </c>
      <c r="B1145" s="12"/>
      <c r="C1145" s="12" t="s">
        <v>4797</v>
      </c>
      <c r="D1145" s="12" t="s">
        <v>5541</v>
      </c>
      <c r="E1145" t="b">
        <v>0</v>
      </c>
      <c r="F1145">
        <v>0</v>
      </c>
      <c r="G1145">
        <v>830046328</v>
      </c>
      <c r="H1145">
        <v>43889</v>
      </c>
      <c r="I1145" s="12" t="s">
        <v>5545</v>
      </c>
      <c r="J1145">
        <v>14</v>
      </c>
      <c r="K1145">
        <v>180</v>
      </c>
      <c r="L1145">
        <v>0</v>
      </c>
      <c r="M1145">
        <v>0</v>
      </c>
      <c r="N1145">
        <v>0</v>
      </c>
      <c r="O1145">
        <v>572400</v>
      </c>
      <c r="P1145">
        <v>-390580971.72000003</v>
      </c>
      <c r="Q1145">
        <v>1151</v>
      </c>
      <c r="R1145" t="b">
        <v>0</v>
      </c>
      <c r="S1145">
        <v>0</v>
      </c>
    </row>
    <row r="1146" spans="1:19">
      <c r="A1146">
        <v>11100501</v>
      </c>
      <c r="B1146" s="12"/>
      <c r="C1146" s="12" t="s">
        <v>4797</v>
      </c>
      <c r="D1146" s="12" t="s">
        <v>5541</v>
      </c>
      <c r="E1146" t="b">
        <v>0</v>
      </c>
      <c r="F1146">
        <v>0</v>
      </c>
      <c r="G1146">
        <v>830046328</v>
      </c>
      <c r="H1146">
        <v>43889</v>
      </c>
      <c r="I1146" s="12" t="s">
        <v>5545</v>
      </c>
      <c r="J1146">
        <v>14</v>
      </c>
      <c r="K1146">
        <v>180</v>
      </c>
      <c r="L1146">
        <v>0</v>
      </c>
      <c r="M1146">
        <v>0</v>
      </c>
      <c r="N1146">
        <v>0</v>
      </c>
      <c r="O1146">
        <v>6081698</v>
      </c>
      <c r="P1146">
        <v>-396662669.72000003</v>
      </c>
      <c r="Q1146">
        <v>1152</v>
      </c>
      <c r="R1146" t="b">
        <v>0</v>
      </c>
      <c r="S1146">
        <v>0</v>
      </c>
    </row>
    <row r="1147" spans="1:19">
      <c r="A1147">
        <v>11100501</v>
      </c>
      <c r="B1147" s="12"/>
      <c r="C1147" s="12" t="s">
        <v>4797</v>
      </c>
      <c r="D1147" s="12" t="s">
        <v>5541</v>
      </c>
      <c r="E1147" t="b">
        <v>0</v>
      </c>
      <c r="F1147">
        <v>0</v>
      </c>
      <c r="G1147">
        <v>830046328</v>
      </c>
      <c r="H1147">
        <v>43889</v>
      </c>
      <c r="I1147" s="12" t="s">
        <v>5545</v>
      </c>
      <c r="J1147">
        <v>14</v>
      </c>
      <c r="K1147">
        <v>180</v>
      </c>
      <c r="L1147">
        <v>0</v>
      </c>
      <c r="M1147">
        <v>0</v>
      </c>
      <c r="N1147">
        <v>0</v>
      </c>
      <c r="O1147">
        <v>3623033</v>
      </c>
      <c r="P1147">
        <v>-400285702.72000003</v>
      </c>
      <c r="Q1147">
        <v>1153</v>
      </c>
      <c r="R1147" t="b">
        <v>0</v>
      </c>
      <c r="S1147">
        <v>0</v>
      </c>
    </row>
    <row r="1148" spans="1:19">
      <c r="A1148">
        <v>11100501</v>
      </c>
      <c r="B1148" s="12"/>
      <c r="C1148" s="12" t="s">
        <v>4797</v>
      </c>
      <c r="D1148" s="12" t="s">
        <v>5541</v>
      </c>
      <c r="E1148" t="b">
        <v>0</v>
      </c>
      <c r="F1148">
        <v>0</v>
      </c>
      <c r="G1148">
        <v>830046328</v>
      </c>
      <c r="H1148">
        <v>43889</v>
      </c>
      <c r="I1148" s="12" t="s">
        <v>5545</v>
      </c>
      <c r="J1148">
        <v>14</v>
      </c>
      <c r="K1148">
        <v>180</v>
      </c>
      <c r="L1148">
        <v>0</v>
      </c>
      <c r="M1148">
        <v>0</v>
      </c>
      <c r="N1148">
        <v>0</v>
      </c>
      <c r="O1148">
        <v>3119428</v>
      </c>
      <c r="P1148">
        <v>-403405130.72000003</v>
      </c>
      <c r="Q1148">
        <v>1154</v>
      </c>
      <c r="R1148" t="b">
        <v>0</v>
      </c>
      <c r="S1148">
        <v>0</v>
      </c>
    </row>
    <row r="1149" spans="1:19">
      <c r="A1149">
        <v>11100501</v>
      </c>
      <c r="B1149" s="12"/>
      <c r="C1149" s="12" t="s">
        <v>4797</v>
      </c>
      <c r="D1149" s="12" t="s">
        <v>5541</v>
      </c>
      <c r="E1149" t="b">
        <v>0</v>
      </c>
      <c r="F1149">
        <v>0</v>
      </c>
      <c r="G1149">
        <v>830046328</v>
      </c>
      <c r="H1149">
        <v>43903</v>
      </c>
      <c r="I1149" s="12" t="s">
        <v>5546</v>
      </c>
      <c r="J1149">
        <v>1</v>
      </c>
      <c r="K1149">
        <v>13678</v>
      </c>
      <c r="L1149">
        <v>0</v>
      </c>
      <c r="M1149">
        <v>0</v>
      </c>
      <c r="N1149">
        <v>222000</v>
      </c>
      <c r="O1149">
        <v>0</v>
      </c>
      <c r="P1149">
        <v>-403183130.72000003</v>
      </c>
      <c r="Q1149">
        <v>1155</v>
      </c>
      <c r="R1149" t="b">
        <v>0</v>
      </c>
      <c r="S1149">
        <v>0</v>
      </c>
    </row>
    <row r="1150" spans="1:19">
      <c r="A1150">
        <v>11100501</v>
      </c>
      <c r="B1150" s="12"/>
      <c r="C1150" s="12" t="s">
        <v>4797</v>
      </c>
      <c r="D1150" s="12" t="s">
        <v>5541</v>
      </c>
      <c r="E1150" t="b">
        <v>0</v>
      </c>
      <c r="F1150">
        <v>0</v>
      </c>
      <c r="G1150">
        <v>830046328</v>
      </c>
      <c r="H1150">
        <v>43921</v>
      </c>
      <c r="I1150" s="12" t="s">
        <v>5547</v>
      </c>
      <c r="J1150">
        <v>13</v>
      </c>
      <c r="K1150">
        <v>56</v>
      </c>
      <c r="L1150">
        <v>0</v>
      </c>
      <c r="M1150">
        <v>0</v>
      </c>
      <c r="N1150">
        <v>0</v>
      </c>
      <c r="O1150">
        <v>16789606</v>
      </c>
      <c r="P1150">
        <v>-419972736.72000003</v>
      </c>
      <c r="Q1150">
        <v>1156</v>
      </c>
      <c r="R1150" t="b">
        <v>0</v>
      </c>
      <c r="S1150">
        <v>0</v>
      </c>
    </row>
    <row r="1151" spans="1:19">
      <c r="A1151">
        <v>11100501</v>
      </c>
      <c r="B1151" s="12"/>
      <c r="C1151" s="12" t="s">
        <v>4797</v>
      </c>
      <c r="D1151" s="12" t="s">
        <v>5541</v>
      </c>
      <c r="E1151" t="b">
        <v>0</v>
      </c>
      <c r="F1151">
        <v>0</v>
      </c>
      <c r="G1151">
        <v>830046328</v>
      </c>
      <c r="H1151">
        <v>43921</v>
      </c>
      <c r="I1151" s="12" t="s">
        <v>5548</v>
      </c>
      <c r="J1151">
        <v>14</v>
      </c>
      <c r="K1151">
        <v>182</v>
      </c>
      <c r="L1151">
        <v>0</v>
      </c>
      <c r="M1151">
        <v>0</v>
      </c>
      <c r="N1151">
        <v>0</v>
      </c>
      <c r="O1151">
        <v>52101</v>
      </c>
      <c r="P1151">
        <v>-420024837.72000003</v>
      </c>
      <c r="Q1151">
        <v>1157</v>
      </c>
      <c r="R1151" t="b">
        <v>0</v>
      </c>
      <c r="S1151">
        <v>0</v>
      </c>
    </row>
    <row r="1152" spans="1:19">
      <c r="A1152">
        <v>11100501</v>
      </c>
      <c r="B1152" s="12"/>
      <c r="C1152" s="12" t="s">
        <v>4797</v>
      </c>
      <c r="D1152" s="12" t="s">
        <v>5541</v>
      </c>
      <c r="E1152" t="b">
        <v>0</v>
      </c>
      <c r="F1152">
        <v>0</v>
      </c>
      <c r="G1152">
        <v>830046328</v>
      </c>
      <c r="H1152">
        <v>43921</v>
      </c>
      <c r="I1152" s="12" t="s">
        <v>5548</v>
      </c>
      <c r="J1152">
        <v>14</v>
      </c>
      <c r="K1152">
        <v>182</v>
      </c>
      <c r="L1152">
        <v>0</v>
      </c>
      <c r="M1152">
        <v>0</v>
      </c>
      <c r="N1152">
        <v>0</v>
      </c>
      <c r="O1152">
        <v>9899</v>
      </c>
      <c r="P1152">
        <v>-420034736.91000003</v>
      </c>
      <c r="Q1152">
        <v>1158</v>
      </c>
      <c r="R1152" t="b">
        <v>0</v>
      </c>
      <c r="S1152">
        <v>0</v>
      </c>
    </row>
    <row r="1153" spans="1:19">
      <c r="A1153">
        <v>11100501</v>
      </c>
      <c r="B1153" s="12"/>
      <c r="C1153" s="12" t="s">
        <v>4797</v>
      </c>
      <c r="D1153" s="12" t="s">
        <v>5541</v>
      </c>
      <c r="E1153" t="b">
        <v>0</v>
      </c>
      <c r="F1153">
        <v>0</v>
      </c>
      <c r="G1153">
        <v>830046328</v>
      </c>
      <c r="H1153">
        <v>43921</v>
      </c>
      <c r="I1153" s="12" t="s">
        <v>5548</v>
      </c>
      <c r="J1153">
        <v>14</v>
      </c>
      <c r="K1153">
        <v>182</v>
      </c>
      <c r="L1153">
        <v>0</v>
      </c>
      <c r="M1153">
        <v>0</v>
      </c>
      <c r="N1153">
        <v>0</v>
      </c>
      <c r="O1153">
        <v>107498</v>
      </c>
      <c r="P1153">
        <v>-420142234.91000003</v>
      </c>
      <c r="Q1153">
        <v>1159</v>
      </c>
      <c r="R1153" t="b">
        <v>0</v>
      </c>
      <c r="S1153">
        <v>0</v>
      </c>
    </row>
    <row r="1154" spans="1:19">
      <c r="A1154">
        <v>11100501</v>
      </c>
      <c r="B1154" s="12"/>
      <c r="C1154" s="12" t="s">
        <v>4797</v>
      </c>
      <c r="D1154" s="12" t="s">
        <v>5541</v>
      </c>
      <c r="E1154" t="b">
        <v>0</v>
      </c>
      <c r="F1154">
        <v>0</v>
      </c>
      <c r="G1154">
        <v>830046328</v>
      </c>
      <c r="H1154">
        <v>43921</v>
      </c>
      <c r="I1154" s="12" t="s">
        <v>5548</v>
      </c>
      <c r="J1154">
        <v>14</v>
      </c>
      <c r="K1154">
        <v>182</v>
      </c>
      <c r="L1154">
        <v>0</v>
      </c>
      <c r="M1154">
        <v>0</v>
      </c>
      <c r="N1154">
        <v>0</v>
      </c>
      <c r="O1154">
        <v>20425</v>
      </c>
      <c r="P1154">
        <v>-420162659.52999997</v>
      </c>
      <c r="Q1154">
        <v>1160</v>
      </c>
      <c r="R1154" t="b">
        <v>0</v>
      </c>
      <c r="S1154">
        <v>0</v>
      </c>
    </row>
    <row r="1155" spans="1:19">
      <c r="A1155">
        <v>11100501</v>
      </c>
      <c r="B1155" s="12"/>
      <c r="C1155" s="12" t="s">
        <v>4797</v>
      </c>
      <c r="D1155" s="12" t="s">
        <v>5541</v>
      </c>
      <c r="E1155" t="b">
        <v>0</v>
      </c>
      <c r="F1155">
        <v>0</v>
      </c>
      <c r="G1155">
        <v>830046328</v>
      </c>
      <c r="H1155">
        <v>43951</v>
      </c>
      <c r="I1155" s="12" t="s">
        <v>5547</v>
      </c>
      <c r="J1155">
        <v>13</v>
      </c>
      <c r="K1155">
        <v>57</v>
      </c>
      <c r="L1155">
        <v>0</v>
      </c>
      <c r="M1155">
        <v>0</v>
      </c>
      <c r="N1155">
        <v>0</v>
      </c>
      <c r="O1155">
        <v>16681859</v>
      </c>
      <c r="P1155">
        <v>-436844518.75999999</v>
      </c>
      <c r="Q1155">
        <v>1161</v>
      </c>
      <c r="R1155" t="b">
        <v>0</v>
      </c>
      <c r="S1155">
        <v>0</v>
      </c>
    </row>
    <row r="1156" spans="1:19">
      <c r="A1156">
        <v>11100501</v>
      </c>
      <c r="B1156" s="12"/>
      <c r="C1156" s="12" t="s">
        <v>4797</v>
      </c>
      <c r="D1156" s="12" t="s">
        <v>5541</v>
      </c>
      <c r="E1156" t="b">
        <v>0</v>
      </c>
      <c r="F1156">
        <v>0</v>
      </c>
      <c r="G1156">
        <v>830046328</v>
      </c>
      <c r="H1156">
        <v>43956</v>
      </c>
      <c r="I1156" s="12" t="s">
        <v>5549</v>
      </c>
      <c r="J1156">
        <v>4</v>
      </c>
      <c r="K1156">
        <v>30</v>
      </c>
      <c r="L1156">
        <v>0</v>
      </c>
      <c r="M1156">
        <v>0</v>
      </c>
      <c r="N1156">
        <v>400000</v>
      </c>
      <c r="O1156">
        <v>0</v>
      </c>
      <c r="P1156">
        <v>-436444518.75999999</v>
      </c>
      <c r="Q1156">
        <v>1162</v>
      </c>
      <c r="R1156" t="b">
        <v>0</v>
      </c>
      <c r="S1156">
        <v>0</v>
      </c>
    </row>
    <row r="1157" spans="1:19">
      <c r="A1157">
        <v>11100501</v>
      </c>
      <c r="B1157" s="12"/>
      <c r="C1157" s="12" t="s">
        <v>4797</v>
      </c>
      <c r="D1157" s="12" t="s">
        <v>5541</v>
      </c>
      <c r="E1157" t="b">
        <v>0</v>
      </c>
      <c r="F1157">
        <v>0</v>
      </c>
      <c r="G1157">
        <v>830046328</v>
      </c>
      <c r="H1157">
        <v>43966</v>
      </c>
      <c r="I1157" s="12"/>
      <c r="J1157">
        <v>1</v>
      </c>
      <c r="K1157">
        <v>13789</v>
      </c>
      <c r="L1157">
        <v>0</v>
      </c>
      <c r="M1157">
        <v>0</v>
      </c>
      <c r="N1157">
        <v>0</v>
      </c>
      <c r="O1157">
        <v>0</v>
      </c>
      <c r="P1157">
        <v>-436444518.75999999</v>
      </c>
      <c r="Q1157">
        <v>1163</v>
      </c>
      <c r="R1157" t="b">
        <v>0</v>
      </c>
      <c r="S1157">
        <v>0</v>
      </c>
    </row>
    <row r="1158" spans="1:19">
      <c r="A1158">
        <v>11100501</v>
      </c>
      <c r="B1158" s="12"/>
      <c r="C1158" s="12" t="s">
        <v>4797</v>
      </c>
      <c r="D1158" s="12" t="s">
        <v>5541</v>
      </c>
      <c r="E1158" t="b">
        <v>0</v>
      </c>
      <c r="F1158">
        <v>0</v>
      </c>
      <c r="G1158">
        <v>830046328</v>
      </c>
      <c r="H1158">
        <v>43981</v>
      </c>
      <c r="I1158" s="12" t="s">
        <v>5550</v>
      </c>
      <c r="J1158">
        <v>13</v>
      </c>
      <c r="K1158">
        <v>58</v>
      </c>
      <c r="L1158">
        <v>0</v>
      </c>
      <c r="M1158">
        <v>0</v>
      </c>
      <c r="N1158">
        <v>0</v>
      </c>
      <c r="O1158">
        <v>1272000</v>
      </c>
      <c r="P1158">
        <v>-437716518.75999999</v>
      </c>
      <c r="Q1158">
        <v>1164</v>
      </c>
      <c r="R1158" t="b">
        <v>0</v>
      </c>
      <c r="S1158">
        <v>0</v>
      </c>
    </row>
    <row r="1159" spans="1:19">
      <c r="A1159">
        <v>11100501</v>
      </c>
      <c r="B1159" s="12"/>
      <c r="C1159" s="12" t="s">
        <v>4797</v>
      </c>
      <c r="D1159" s="12" t="s">
        <v>5541</v>
      </c>
      <c r="E1159" t="b">
        <v>0</v>
      </c>
      <c r="F1159">
        <v>0</v>
      </c>
      <c r="G1159">
        <v>830046328</v>
      </c>
      <c r="H1159">
        <v>43981</v>
      </c>
      <c r="I1159" s="12" t="s">
        <v>5550</v>
      </c>
      <c r="J1159">
        <v>13</v>
      </c>
      <c r="K1159">
        <v>58</v>
      </c>
      <c r="L1159">
        <v>0</v>
      </c>
      <c r="M1159">
        <v>0</v>
      </c>
      <c r="N1159">
        <v>0</v>
      </c>
      <c r="O1159">
        <v>584700</v>
      </c>
      <c r="P1159">
        <v>-438301218.75999999</v>
      </c>
      <c r="Q1159">
        <v>1165</v>
      </c>
      <c r="R1159" t="b">
        <v>0</v>
      </c>
      <c r="S1159">
        <v>0</v>
      </c>
    </row>
    <row r="1160" spans="1:19">
      <c r="A1160">
        <v>11100501</v>
      </c>
      <c r="B1160" s="12"/>
      <c r="C1160" s="12" t="s">
        <v>4797</v>
      </c>
      <c r="D1160" s="12" t="s">
        <v>5541</v>
      </c>
      <c r="E1160" t="b">
        <v>0</v>
      </c>
      <c r="F1160">
        <v>0</v>
      </c>
      <c r="G1160">
        <v>830046328</v>
      </c>
      <c r="H1160">
        <v>43981</v>
      </c>
      <c r="I1160" s="12" t="s">
        <v>5550</v>
      </c>
      <c r="J1160">
        <v>13</v>
      </c>
      <c r="K1160">
        <v>58</v>
      </c>
      <c r="L1160">
        <v>0</v>
      </c>
      <c r="M1160">
        <v>0</v>
      </c>
      <c r="N1160">
        <v>0</v>
      </c>
      <c r="O1160">
        <v>375240</v>
      </c>
      <c r="P1160">
        <v>-438676458.75999999</v>
      </c>
      <c r="Q1160">
        <v>1166</v>
      </c>
      <c r="R1160" t="b">
        <v>0</v>
      </c>
      <c r="S1160">
        <v>0</v>
      </c>
    </row>
    <row r="1161" spans="1:19">
      <c r="A1161">
        <v>11100501</v>
      </c>
      <c r="B1161" s="12"/>
      <c r="C1161" s="12" t="s">
        <v>4797</v>
      </c>
      <c r="D1161" s="12" t="s">
        <v>5541</v>
      </c>
      <c r="E1161" t="b">
        <v>0</v>
      </c>
      <c r="F1161">
        <v>0</v>
      </c>
      <c r="G1161">
        <v>830046328</v>
      </c>
      <c r="H1161">
        <v>43981</v>
      </c>
      <c r="I1161" s="12" t="s">
        <v>5550</v>
      </c>
      <c r="J1161">
        <v>13</v>
      </c>
      <c r="K1161">
        <v>58</v>
      </c>
      <c r="L1161">
        <v>0</v>
      </c>
      <c r="M1161">
        <v>0</v>
      </c>
      <c r="N1161">
        <v>0</v>
      </c>
      <c r="O1161">
        <v>4475815</v>
      </c>
      <c r="P1161">
        <v>-443152273.30000001</v>
      </c>
      <c r="Q1161">
        <v>1167</v>
      </c>
      <c r="R1161" t="b">
        <v>0</v>
      </c>
      <c r="S1161">
        <v>0</v>
      </c>
    </row>
    <row r="1162" spans="1:19">
      <c r="A1162">
        <v>11100501</v>
      </c>
      <c r="B1162" s="12"/>
      <c r="C1162" s="12" t="s">
        <v>4797</v>
      </c>
      <c r="D1162" s="12" t="s">
        <v>5541</v>
      </c>
      <c r="E1162" t="b">
        <v>0</v>
      </c>
      <c r="F1162">
        <v>0</v>
      </c>
      <c r="G1162">
        <v>830046328</v>
      </c>
      <c r="H1162">
        <v>43981</v>
      </c>
      <c r="I1162" s="12" t="s">
        <v>5550</v>
      </c>
      <c r="J1162">
        <v>13</v>
      </c>
      <c r="K1162">
        <v>58</v>
      </c>
      <c r="L1162">
        <v>0</v>
      </c>
      <c r="M1162">
        <v>0</v>
      </c>
      <c r="N1162">
        <v>0</v>
      </c>
      <c r="O1162">
        <v>6446599</v>
      </c>
      <c r="P1162">
        <v>-449598872.30000001</v>
      </c>
      <c r="Q1162">
        <v>1168</v>
      </c>
      <c r="R1162" t="b">
        <v>0</v>
      </c>
      <c r="S1162">
        <v>0</v>
      </c>
    </row>
    <row r="1163" spans="1:19">
      <c r="A1163">
        <v>11100501</v>
      </c>
      <c r="B1163" s="12"/>
      <c r="C1163" s="12" t="s">
        <v>4797</v>
      </c>
      <c r="D1163" s="12" t="s">
        <v>5541</v>
      </c>
      <c r="E1163" t="b">
        <v>0</v>
      </c>
      <c r="F1163">
        <v>0</v>
      </c>
      <c r="G1163">
        <v>830046328</v>
      </c>
      <c r="H1163">
        <v>43981</v>
      </c>
      <c r="I1163" s="12" t="s">
        <v>5550</v>
      </c>
      <c r="J1163">
        <v>13</v>
      </c>
      <c r="K1163">
        <v>58</v>
      </c>
      <c r="L1163">
        <v>0</v>
      </c>
      <c r="M1163">
        <v>0</v>
      </c>
      <c r="N1163">
        <v>0</v>
      </c>
      <c r="O1163">
        <v>572400</v>
      </c>
      <c r="P1163">
        <v>-450171272.30000001</v>
      </c>
      <c r="Q1163">
        <v>1169</v>
      </c>
      <c r="R1163" t="b">
        <v>0</v>
      </c>
      <c r="S1163">
        <v>0</v>
      </c>
    </row>
    <row r="1164" spans="1:19">
      <c r="A1164">
        <v>11100501</v>
      </c>
      <c r="B1164" s="12"/>
      <c r="C1164" s="12" t="s">
        <v>4797</v>
      </c>
      <c r="D1164" s="12" t="s">
        <v>5541</v>
      </c>
      <c r="E1164" t="b">
        <v>0</v>
      </c>
      <c r="F1164">
        <v>0</v>
      </c>
      <c r="G1164">
        <v>830046328</v>
      </c>
      <c r="H1164">
        <v>43981</v>
      </c>
      <c r="I1164" s="12" t="s">
        <v>5550</v>
      </c>
      <c r="J1164">
        <v>13</v>
      </c>
      <c r="K1164">
        <v>58</v>
      </c>
      <c r="L1164">
        <v>0</v>
      </c>
      <c r="M1164">
        <v>0</v>
      </c>
      <c r="N1164">
        <v>0</v>
      </c>
      <c r="O1164">
        <v>2625188</v>
      </c>
      <c r="P1164">
        <v>-452796460.30000001</v>
      </c>
      <c r="Q1164">
        <v>1170</v>
      </c>
      <c r="R1164" t="b">
        <v>0</v>
      </c>
      <c r="S1164">
        <v>0</v>
      </c>
    </row>
    <row r="1165" spans="1:19">
      <c r="A1165">
        <v>11100501</v>
      </c>
      <c r="B1165" s="12"/>
      <c r="C1165" s="12" t="s">
        <v>4797</v>
      </c>
      <c r="D1165" s="12" t="s">
        <v>5541</v>
      </c>
      <c r="E1165" t="b">
        <v>0</v>
      </c>
      <c r="F1165">
        <v>0</v>
      </c>
      <c r="G1165">
        <v>830046328</v>
      </c>
      <c r="H1165">
        <v>43981</v>
      </c>
      <c r="I1165" s="12" t="s">
        <v>5551</v>
      </c>
      <c r="J1165">
        <v>14</v>
      </c>
      <c r="K1165">
        <v>184</v>
      </c>
      <c r="L1165">
        <v>0</v>
      </c>
      <c r="M1165">
        <v>0</v>
      </c>
      <c r="N1165">
        <v>200000</v>
      </c>
      <c r="O1165">
        <v>0</v>
      </c>
      <c r="P1165">
        <v>-452596460.30000001</v>
      </c>
      <c r="Q1165">
        <v>1171</v>
      </c>
      <c r="R1165" t="b">
        <v>0</v>
      </c>
      <c r="S1165">
        <v>0</v>
      </c>
    </row>
    <row r="1166" spans="1:19">
      <c r="A1166">
        <v>11100501</v>
      </c>
      <c r="B1166" s="12"/>
      <c r="C1166" s="12" t="s">
        <v>4797</v>
      </c>
      <c r="D1166" s="12" t="s">
        <v>5541</v>
      </c>
      <c r="E1166" t="b">
        <v>0</v>
      </c>
      <c r="F1166">
        <v>0</v>
      </c>
      <c r="G1166">
        <v>830046328</v>
      </c>
      <c r="H1166">
        <v>43992</v>
      </c>
      <c r="I1166" s="12" t="s">
        <v>5552</v>
      </c>
      <c r="J1166">
        <v>4</v>
      </c>
      <c r="K1166">
        <v>33</v>
      </c>
      <c r="L1166">
        <v>0</v>
      </c>
      <c r="M1166">
        <v>0</v>
      </c>
      <c r="N1166">
        <v>222000</v>
      </c>
      <c r="O1166">
        <v>0</v>
      </c>
      <c r="P1166">
        <v>-452374460.30000001</v>
      </c>
      <c r="Q1166">
        <v>1172</v>
      </c>
      <c r="R1166" t="b">
        <v>0</v>
      </c>
      <c r="S1166">
        <v>0</v>
      </c>
    </row>
    <row r="1167" spans="1:19">
      <c r="A1167">
        <v>11100501</v>
      </c>
      <c r="B1167" s="12"/>
      <c r="C1167" s="12" t="s">
        <v>4797</v>
      </c>
      <c r="D1167" s="12" t="s">
        <v>5541</v>
      </c>
      <c r="E1167" t="b">
        <v>0</v>
      </c>
      <c r="F1167">
        <v>0</v>
      </c>
      <c r="G1167">
        <v>830046328</v>
      </c>
      <c r="H1167">
        <v>44012</v>
      </c>
      <c r="I1167" s="12" t="s">
        <v>5553</v>
      </c>
      <c r="J1167">
        <v>13</v>
      </c>
      <c r="K1167">
        <v>59</v>
      </c>
      <c r="L1167">
        <v>0</v>
      </c>
      <c r="M1167">
        <v>0</v>
      </c>
      <c r="N1167">
        <v>0</v>
      </c>
      <c r="O1167">
        <v>14658449</v>
      </c>
      <c r="P1167">
        <v>-467032909.30000001</v>
      </c>
      <c r="Q1167">
        <v>1173</v>
      </c>
      <c r="R1167" t="b">
        <v>0</v>
      </c>
      <c r="S1167">
        <v>0</v>
      </c>
    </row>
    <row r="1168" spans="1:19">
      <c r="A1168">
        <v>11100501</v>
      </c>
      <c r="B1168" s="12"/>
      <c r="C1168" s="12" t="s">
        <v>4797</v>
      </c>
      <c r="D1168" s="12" t="s">
        <v>5541</v>
      </c>
      <c r="E1168" t="b">
        <v>0</v>
      </c>
      <c r="F1168">
        <v>0</v>
      </c>
      <c r="G1168">
        <v>830046328</v>
      </c>
      <c r="H1168">
        <v>44012</v>
      </c>
      <c r="I1168" s="12" t="s">
        <v>5553</v>
      </c>
      <c r="J1168">
        <v>13</v>
      </c>
      <c r="K1168">
        <v>59</v>
      </c>
      <c r="L1168">
        <v>0</v>
      </c>
      <c r="M1168">
        <v>0</v>
      </c>
      <c r="N1168">
        <v>0</v>
      </c>
      <c r="O1168">
        <v>169032</v>
      </c>
      <c r="P1168">
        <v>-467201941.30000001</v>
      </c>
      <c r="Q1168">
        <v>1174</v>
      </c>
      <c r="R1168" t="b">
        <v>0</v>
      </c>
      <c r="S1168">
        <v>0</v>
      </c>
    </row>
    <row r="1169" spans="1:19">
      <c r="A1169">
        <v>11100501</v>
      </c>
      <c r="B1169" s="12"/>
      <c r="C1169" s="12" t="s">
        <v>4797</v>
      </c>
      <c r="D1169" s="12" t="s">
        <v>5541</v>
      </c>
      <c r="E1169" t="b">
        <v>0</v>
      </c>
      <c r="F1169">
        <v>0</v>
      </c>
      <c r="G1169">
        <v>830046328</v>
      </c>
      <c r="H1169">
        <v>44012</v>
      </c>
      <c r="I1169" s="12" t="s">
        <v>5554</v>
      </c>
      <c r="J1169">
        <v>14</v>
      </c>
      <c r="K1169">
        <v>186</v>
      </c>
      <c r="L1169">
        <v>0</v>
      </c>
      <c r="M1169">
        <v>0</v>
      </c>
      <c r="N1169">
        <v>758</v>
      </c>
      <c r="O1169">
        <v>0</v>
      </c>
      <c r="P1169">
        <v>-467201183.13999999</v>
      </c>
      <c r="Q1169">
        <v>1175</v>
      </c>
      <c r="R1169" t="b">
        <v>0</v>
      </c>
      <c r="S1169">
        <v>0</v>
      </c>
    </row>
    <row r="1170" spans="1:19">
      <c r="A1170">
        <v>11100501</v>
      </c>
      <c r="B1170" s="12"/>
      <c r="C1170" s="12" t="s">
        <v>4797</v>
      </c>
      <c r="D1170" s="12" t="s">
        <v>5541</v>
      </c>
      <c r="E1170" t="b">
        <v>0</v>
      </c>
      <c r="F1170">
        <v>0</v>
      </c>
      <c r="G1170">
        <v>830046328</v>
      </c>
      <c r="H1170">
        <v>44012</v>
      </c>
      <c r="I1170" s="12" t="s">
        <v>5554</v>
      </c>
      <c r="J1170">
        <v>14</v>
      </c>
      <c r="K1170">
        <v>186</v>
      </c>
      <c r="L1170">
        <v>0</v>
      </c>
      <c r="M1170">
        <v>0</v>
      </c>
      <c r="N1170">
        <v>0</v>
      </c>
      <c r="O1170">
        <v>16963</v>
      </c>
      <c r="P1170">
        <v>-467218145.95999998</v>
      </c>
      <c r="Q1170">
        <v>1176</v>
      </c>
      <c r="R1170" t="b">
        <v>0</v>
      </c>
      <c r="S1170">
        <v>0</v>
      </c>
    </row>
    <row r="1171" spans="1:19">
      <c r="A1171">
        <v>11100501</v>
      </c>
      <c r="B1171" s="12"/>
      <c r="C1171" s="12" t="s">
        <v>4797</v>
      </c>
      <c r="D1171" s="12" t="s">
        <v>5541</v>
      </c>
      <c r="E1171" t="b">
        <v>0</v>
      </c>
      <c r="F1171">
        <v>0</v>
      </c>
      <c r="G1171">
        <v>830046328</v>
      </c>
      <c r="H1171">
        <v>44027</v>
      </c>
      <c r="I1171" s="12" t="s">
        <v>5555</v>
      </c>
      <c r="J1171">
        <v>4</v>
      </c>
      <c r="K1171">
        <v>34</v>
      </c>
      <c r="L1171">
        <v>0</v>
      </c>
      <c r="M1171">
        <v>0</v>
      </c>
      <c r="N1171">
        <v>222000</v>
      </c>
      <c r="O1171">
        <v>0</v>
      </c>
      <c r="P1171">
        <v>-466996145.95999998</v>
      </c>
      <c r="Q1171">
        <v>1177</v>
      </c>
      <c r="R1171" t="b">
        <v>0</v>
      </c>
      <c r="S1171">
        <v>0</v>
      </c>
    </row>
    <row r="1172" spans="1:19">
      <c r="A1172">
        <v>11100501</v>
      </c>
      <c r="B1172" s="12"/>
      <c r="C1172" s="12" t="s">
        <v>4797</v>
      </c>
      <c r="D1172" s="12" t="s">
        <v>5541</v>
      </c>
      <c r="E1172" t="b">
        <v>0</v>
      </c>
      <c r="F1172">
        <v>0</v>
      </c>
      <c r="G1172">
        <v>830046328</v>
      </c>
      <c r="H1172">
        <v>44042</v>
      </c>
      <c r="I1172" s="12" t="s">
        <v>5556</v>
      </c>
      <c r="J1172">
        <v>13</v>
      </c>
      <c r="K1172">
        <v>60</v>
      </c>
      <c r="L1172">
        <v>0</v>
      </c>
      <c r="M1172">
        <v>0</v>
      </c>
      <c r="N1172">
        <v>0</v>
      </c>
      <c r="O1172">
        <v>3471918</v>
      </c>
      <c r="P1172">
        <v>-470468063.95999998</v>
      </c>
      <c r="Q1172">
        <v>1178</v>
      </c>
      <c r="R1172" t="b">
        <v>0</v>
      </c>
      <c r="S1172">
        <v>0</v>
      </c>
    </row>
    <row r="1173" spans="1:19">
      <c r="A1173">
        <v>11100501</v>
      </c>
      <c r="B1173" s="12"/>
      <c r="C1173" s="12" t="s">
        <v>4797</v>
      </c>
      <c r="D1173" s="12" t="s">
        <v>5541</v>
      </c>
      <c r="E1173" t="b">
        <v>0</v>
      </c>
      <c r="F1173">
        <v>0</v>
      </c>
      <c r="G1173">
        <v>830046328</v>
      </c>
      <c r="H1173">
        <v>44042</v>
      </c>
      <c r="I1173" s="12" t="s">
        <v>5556</v>
      </c>
      <c r="J1173">
        <v>13</v>
      </c>
      <c r="K1173">
        <v>60</v>
      </c>
      <c r="L1173">
        <v>0</v>
      </c>
      <c r="M1173">
        <v>0</v>
      </c>
      <c r="N1173">
        <v>0</v>
      </c>
      <c r="O1173">
        <v>184000</v>
      </c>
      <c r="P1173">
        <v>-470652063.95999998</v>
      </c>
      <c r="Q1173">
        <v>1179</v>
      </c>
      <c r="R1173" t="b">
        <v>0</v>
      </c>
      <c r="S1173">
        <v>0</v>
      </c>
    </row>
    <row r="1174" spans="1:19">
      <c r="A1174">
        <v>11100501</v>
      </c>
      <c r="B1174" s="12"/>
      <c r="C1174" s="12" t="s">
        <v>4797</v>
      </c>
      <c r="D1174" s="12" t="s">
        <v>5541</v>
      </c>
      <c r="E1174" t="b">
        <v>0</v>
      </c>
      <c r="F1174">
        <v>0</v>
      </c>
      <c r="G1174">
        <v>830046328</v>
      </c>
      <c r="H1174">
        <v>44042</v>
      </c>
      <c r="I1174" s="12" t="s">
        <v>5556</v>
      </c>
      <c r="J1174">
        <v>13</v>
      </c>
      <c r="K1174">
        <v>60</v>
      </c>
      <c r="L1174">
        <v>0</v>
      </c>
      <c r="M1174">
        <v>0</v>
      </c>
      <c r="N1174">
        <v>0</v>
      </c>
      <c r="O1174">
        <v>6446599</v>
      </c>
      <c r="P1174">
        <v>-477098662.95999998</v>
      </c>
      <c r="Q1174">
        <v>1180</v>
      </c>
      <c r="R1174" t="b">
        <v>0</v>
      </c>
      <c r="S1174">
        <v>0</v>
      </c>
    </row>
    <row r="1175" spans="1:19">
      <c r="A1175">
        <v>11100501</v>
      </c>
      <c r="B1175" s="12"/>
      <c r="C1175" s="12" t="s">
        <v>4797</v>
      </c>
      <c r="D1175" s="12" t="s">
        <v>5541</v>
      </c>
      <c r="E1175" t="b">
        <v>0</v>
      </c>
      <c r="F1175">
        <v>0</v>
      </c>
      <c r="G1175">
        <v>830046328</v>
      </c>
      <c r="H1175">
        <v>44042</v>
      </c>
      <c r="I1175" s="12" t="s">
        <v>5556</v>
      </c>
      <c r="J1175">
        <v>13</v>
      </c>
      <c r="K1175">
        <v>60</v>
      </c>
      <c r="L1175">
        <v>0</v>
      </c>
      <c r="M1175">
        <v>0</v>
      </c>
      <c r="N1175">
        <v>0</v>
      </c>
      <c r="O1175">
        <v>694000</v>
      </c>
      <c r="P1175">
        <v>-477792662.95999998</v>
      </c>
      <c r="Q1175">
        <v>1181</v>
      </c>
      <c r="R1175" t="b">
        <v>0</v>
      </c>
      <c r="S1175">
        <v>0</v>
      </c>
    </row>
    <row r="1176" spans="1:19">
      <c r="A1176">
        <v>11100501</v>
      </c>
      <c r="B1176" s="12"/>
      <c r="C1176" s="12" t="s">
        <v>4797</v>
      </c>
      <c r="D1176" s="12" t="s">
        <v>5541</v>
      </c>
      <c r="E1176" t="b">
        <v>0</v>
      </c>
      <c r="F1176">
        <v>0</v>
      </c>
      <c r="G1176">
        <v>830046328</v>
      </c>
      <c r="H1176">
        <v>44042</v>
      </c>
      <c r="I1176" s="12" t="s">
        <v>5556</v>
      </c>
      <c r="J1176">
        <v>13</v>
      </c>
      <c r="K1176">
        <v>60</v>
      </c>
      <c r="L1176">
        <v>0</v>
      </c>
      <c r="M1176">
        <v>0</v>
      </c>
      <c r="N1176">
        <v>0</v>
      </c>
      <c r="O1176">
        <v>1329000</v>
      </c>
      <c r="P1176">
        <v>-479121662.95999998</v>
      </c>
      <c r="Q1176">
        <v>1182</v>
      </c>
      <c r="R1176" t="b">
        <v>0</v>
      </c>
      <c r="S1176">
        <v>0</v>
      </c>
    </row>
    <row r="1177" spans="1:19">
      <c r="A1177">
        <v>11100501</v>
      </c>
      <c r="B1177" s="12"/>
      <c r="C1177" s="12" t="s">
        <v>4797</v>
      </c>
      <c r="D1177" s="12" t="s">
        <v>5541</v>
      </c>
      <c r="E1177" t="b">
        <v>0</v>
      </c>
      <c r="F1177">
        <v>0</v>
      </c>
      <c r="G1177">
        <v>830046328</v>
      </c>
      <c r="H1177">
        <v>44042</v>
      </c>
      <c r="I1177" s="12" t="s">
        <v>5556</v>
      </c>
      <c r="J1177">
        <v>13</v>
      </c>
      <c r="K1177">
        <v>60</v>
      </c>
      <c r="L1177">
        <v>0</v>
      </c>
      <c r="M1177">
        <v>0</v>
      </c>
      <c r="N1177">
        <v>0</v>
      </c>
      <c r="O1177">
        <v>398000</v>
      </c>
      <c r="P1177">
        <v>-479519662.95999998</v>
      </c>
      <c r="Q1177">
        <v>1183</v>
      </c>
      <c r="R1177" t="b">
        <v>0</v>
      </c>
      <c r="S1177">
        <v>0</v>
      </c>
    </row>
    <row r="1178" spans="1:19">
      <c r="A1178">
        <v>11100501</v>
      </c>
      <c r="B1178" s="12"/>
      <c r="C1178" s="12" t="s">
        <v>4797</v>
      </c>
      <c r="D1178" s="12" t="s">
        <v>5541</v>
      </c>
      <c r="E1178" t="b">
        <v>0</v>
      </c>
      <c r="F1178">
        <v>0</v>
      </c>
      <c r="G1178">
        <v>830046328</v>
      </c>
      <c r="H1178">
        <v>44042</v>
      </c>
      <c r="I1178" s="12" t="s">
        <v>5556</v>
      </c>
      <c r="J1178">
        <v>13</v>
      </c>
      <c r="K1178">
        <v>60</v>
      </c>
      <c r="L1178">
        <v>0</v>
      </c>
      <c r="M1178">
        <v>0</v>
      </c>
      <c r="N1178">
        <v>0</v>
      </c>
      <c r="O1178">
        <v>607000</v>
      </c>
      <c r="P1178">
        <v>-480126662.95999998</v>
      </c>
      <c r="Q1178">
        <v>1184</v>
      </c>
      <c r="R1178" t="b">
        <v>0</v>
      </c>
      <c r="S1178">
        <v>0</v>
      </c>
    </row>
    <row r="1179" spans="1:19">
      <c r="A1179">
        <v>11100501</v>
      </c>
      <c r="B1179" s="12"/>
      <c r="C1179" s="12" t="s">
        <v>4797</v>
      </c>
      <c r="D1179" s="12" t="s">
        <v>5541</v>
      </c>
      <c r="E1179" t="b">
        <v>0</v>
      </c>
      <c r="F1179">
        <v>0</v>
      </c>
      <c r="G1179">
        <v>830046328</v>
      </c>
      <c r="H1179">
        <v>44043</v>
      </c>
      <c r="I1179" s="12" t="s">
        <v>5557</v>
      </c>
      <c r="J1179">
        <v>14</v>
      </c>
      <c r="K1179">
        <v>187</v>
      </c>
      <c r="L1179">
        <v>0</v>
      </c>
      <c r="M1179">
        <v>0</v>
      </c>
      <c r="N1179">
        <v>0</v>
      </c>
      <c r="O1179">
        <v>102032</v>
      </c>
      <c r="P1179">
        <v>-480228694.95999998</v>
      </c>
      <c r="Q1179">
        <v>1185</v>
      </c>
      <c r="R1179" t="b">
        <v>0</v>
      </c>
      <c r="S1179">
        <v>0</v>
      </c>
    </row>
    <row r="1180" spans="1:19">
      <c r="A1180">
        <v>11100501</v>
      </c>
      <c r="B1180" s="12"/>
      <c r="C1180" s="12" t="s">
        <v>4797</v>
      </c>
      <c r="D1180" s="12" t="s">
        <v>5541</v>
      </c>
      <c r="E1180" t="b">
        <v>0</v>
      </c>
      <c r="F1180">
        <v>0</v>
      </c>
      <c r="G1180">
        <v>830046328</v>
      </c>
      <c r="H1180">
        <v>44043</v>
      </c>
      <c r="I1180" s="12" t="s">
        <v>5557</v>
      </c>
      <c r="J1180">
        <v>14</v>
      </c>
      <c r="K1180">
        <v>187</v>
      </c>
      <c r="L1180">
        <v>0</v>
      </c>
      <c r="M1180">
        <v>0</v>
      </c>
      <c r="N1180">
        <v>0</v>
      </c>
      <c r="O1180">
        <v>19386</v>
      </c>
      <c r="P1180">
        <v>-480248081.04000002</v>
      </c>
      <c r="Q1180">
        <v>1186</v>
      </c>
      <c r="R1180" t="b">
        <v>0</v>
      </c>
      <c r="S1180">
        <v>0</v>
      </c>
    </row>
    <row r="1181" spans="1:19">
      <c r="A1181">
        <v>11100501</v>
      </c>
      <c r="B1181" s="12"/>
      <c r="C1181" s="12" t="s">
        <v>4797</v>
      </c>
      <c r="D1181" s="12" t="s">
        <v>5541</v>
      </c>
      <c r="E1181" t="b">
        <v>0</v>
      </c>
      <c r="F1181">
        <v>0</v>
      </c>
      <c r="G1181">
        <v>830046328</v>
      </c>
      <c r="H1181">
        <v>44064</v>
      </c>
      <c r="I1181" s="12" t="s">
        <v>5551</v>
      </c>
      <c r="J1181">
        <v>4</v>
      </c>
      <c r="K1181">
        <v>36</v>
      </c>
      <c r="L1181">
        <v>0</v>
      </c>
      <c r="M1181">
        <v>0</v>
      </c>
      <c r="N1181">
        <v>210000</v>
      </c>
      <c r="O1181">
        <v>0</v>
      </c>
      <c r="P1181">
        <v>-480038081.04000002</v>
      </c>
      <c r="Q1181">
        <v>1187</v>
      </c>
      <c r="R1181" t="b">
        <v>0</v>
      </c>
      <c r="S1181">
        <v>0</v>
      </c>
    </row>
    <row r="1182" spans="1:19">
      <c r="A1182">
        <v>11100501</v>
      </c>
      <c r="B1182" s="12"/>
      <c r="C1182" s="12" t="s">
        <v>4797</v>
      </c>
      <c r="D1182" s="12" t="s">
        <v>5541</v>
      </c>
      <c r="E1182" t="b">
        <v>0</v>
      </c>
      <c r="F1182">
        <v>0</v>
      </c>
      <c r="G1182">
        <v>830046328</v>
      </c>
      <c r="H1182">
        <v>44073</v>
      </c>
      <c r="I1182" s="12" t="s">
        <v>5558</v>
      </c>
      <c r="J1182">
        <v>13</v>
      </c>
      <c r="K1182">
        <v>61</v>
      </c>
      <c r="L1182">
        <v>0</v>
      </c>
      <c r="M1182">
        <v>0</v>
      </c>
      <c r="N1182">
        <v>0</v>
      </c>
      <c r="O1182">
        <v>13211860</v>
      </c>
      <c r="P1182">
        <v>-493249941.04000002</v>
      </c>
      <c r="Q1182">
        <v>1188</v>
      </c>
      <c r="R1182" t="b">
        <v>0</v>
      </c>
      <c r="S1182">
        <v>0</v>
      </c>
    </row>
    <row r="1183" spans="1:19">
      <c r="A1183">
        <v>11100501</v>
      </c>
      <c r="B1183" s="12"/>
      <c r="C1183" s="12" t="s">
        <v>4797</v>
      </c>
      <c r="D1183" s="12" t="s">
        <v>5541</v>
      </c>
      <c r="E1183" t="b">
        <v>0</v>
      </c>
      <c r="F1183">
        <v>0</v>
      </c>
      <c r="G1183">
        <v>830046328</v>
      </c>
      <c r="H1183">
        <v>44104</v>
      </c>
      <c r="I1183" s="12" t="s">
        <v>5559</v>
      </c>
      <c r="J1183">
        <v>13</v>
      </c>
      <c r="K1183">
        <v>62</v>
      </c>
      <c r="L1183">
        <v>0</v>
      </c>
      <c r="M1183">
        <v>0</v>
      </c>
      <c r="N1183">
        <v>0</v>
      </c>
      <c r="O1183">
        <v>16332660</v>
      </c>
      <c r="P1183">
        <v>-509582601.04000002</v>
      </c>
      <c r="Q1183">
        <v>1189</v>
      </c>
      <c r="R1183" t="b">
        <v>0</v>
      </c>
      <c r="S1183">
        <v>0</v>
      </c>
    </row>
    <row r="1184" spans="1:19">
      <c r="A1184">
        <v>11100501</v>
      </c>
      <c r="B1184" s="12"/>
      <c r="C1184" s="12" t="s">
        <v>4797</v>
      </c>
      <c r="D1184" s="12" t="s">
        <v>5541</v>
      </c>
      <c r="E1184" t="b">
        <v>0</v>
      </c>
      <c r="F1184">
        <v>0</v>
      </c>
      <c r="G1184">
        <v>830046328</v>
      </c>
      <c r="H1184">
        <v>44104</v>
      </c>
      <c r="I1184" s="12" t="s">
        <v>5560</v>
      </c>
      <c r="J1184">
        <v>14</v>
      </c>
      <c r="K1184">
        <v>189</v>
      </c>
      <c r="L1184">
        <v>0</v>
      </c>
      <c r="M1184">
        <v>0</v>
      </c>
      <c r="N1184">
        <v>0</v>
      </c>
      <c r="O1184">
        <v>52101</v>
      </c>
      <c r="P1184">
        <v>-509634702.04000002</v>
      </c>
      <c r="Q1184">
        <v>1190</v>
      </c>
      <c r="R1184" t="b">
        <v>0</v>
      </c>
      <c r="S1184">
        <v>0</v>
      </c>
    </row>
    <row r="1185" spans="1:19">
      <c r="A1185">
        <v>11100501</v>
      </c>
      <c r="B1185" s="12"/>
      <c r="C1185" s="12" t="s">
        <v>4797</v>
      </c>
      <c r="D1185" s="12" t="s">
        <v>5541</v>
      </c>
      <c r="E1185" t="b">
        <v>0</v>
      </c>
      <c r="F1185">
        <v>0</v>
      </c>
      <c r="G1185">
        <v>830046328</v>
      </c>
      <c r="H1185">
        <v>44104</v>
      </c>
      <c r="I1185" s="12" t="s">
        <v>5560</v>
      </c>
      <c r="J1185">
        <v>14</v>
      </c>
      <c r="K1185">
        <v>189</v>
      </c>
      <c r="L1185">
        <v>0</v>
      </c>
      <c r="M1185">
        <v>0</v>
      </c>
      <c r="N1185">
        <v>0</v>
      </c>
      <c r="O1185">
        <v>9899</v>
      </c>
      <c r="P1185">
        <v>-509644601.23000002</v>
      </c>
      <c r="Q1185">
        <v>1191</v>
      </c>
      <c r="R1185" t="b">
        <v>0</v>
      </c>
      <c r="S1185">
        <v>0</v>
      </c>
    </row>
    <row r="1186" spans="1:19">
      <c r="A1186">
        <v>11100501</v>
      </c>
      <c r="B1186" s="12"/>
      <c r="C1186" s="12" t="s">
        <v>4797</v>
      </c>
      <c r="D1186" s="12" t="s">
        <v>5541</v>
      </c>
      <c r="E1186" t="b">
        <v>0</v>
      </c>
      <c r="F1186">
        <v>0</v>
      </c>
      <c r="G1186">
        <v>830046328</v>
      </c>
      <c r="H1186">
        <v>44104</v>
      </c>
      <c r="I1186" s="12" t="s">
        <v>5560</v>
      </c>
      <c r="J1186">
        <v>14</v>
      </c>
      <c r="K1186">
        <v>189</v>
      </c>
      <c r="L1186">
        <v>0</v>
      </c>
      <c r="M1186">
        <v>0</v>
      </c>
      <c r="N1186">
        <v>0</v>
      </c>
      <c r="O1186">
        <v>94744</v>
      </c>
      <c r="P1186">
        <v>-509739345.23000002</v>
      </c>
      <c r="Q1186">
        <v>1192</v>
      </c>
      <c r="R1186" t="b">
        <v>0</v>
      </c>
      <c r="S1186">
        <v>0</v>
      </c>
    </row>
    <row r="1187" spans="1:19">
      <c r="A1187">
        <v>11100501</v>
      </c>
      <c r="B1187" s="12"/>
      <c r="C1187" s="12" t="s">
        <v>4797</v>
      </c>
      <c r="D1187" s="12" t="s">
        <v>5541</v>
      </c>
      <c r="E1187" t="b">
        <v>0</v>
      </c>
      <c r="F1187">
        <v>0</v>
      </c>
      <c r="G1187">
        <v>830046328</v>
      </c>
      <c r="H1187">
        <v>44104</v>
      </c>
      <c r="I1187" s="12" t="s">
        <v>5560</v>
      </c>
      <c r="J1187">
        <v>14</v>
      </c>
      <c r="K1187">
        <v>189</v>
      </c>
      <c r="L1187">
        <v>0</v>
      </c>
      <c r="M1187">
        <v>0</v>
      </c>
      <c r="N1187">
        <v>0</v>
      </c>
      <c r="O1187">
        <v>18001</v>
      </c>
      <c r="P1187">
        <v>-509757346.58999997</v>
      </c>
      <c r="Q1187">
        <v>1193</v>
      </c>
      <c r="R1187" t="b">
        <v>0</v>
      </c>
      <c r="S1187">
        <v>0</v>
      </c>
    </row>
    <row r="1188" spans="1:19">
      <c r="A1188">
        <v>11100501</v>
      </c>
      <c r="B1188" s="12"/>
      <c r="C1188" s="12" t="s">
        <v>4797</v>
      </c>
      <c r="D1188" s="12" t="s">
        <v>5541</v>
      </c>
      <c r="E1188" t="b">
        <v>0</v>
      </c>
      <c r="F1188">
        <v>0</v>
      </c>
      <c r="G1188">
        <v>830046328</v>
      </c>
      <c r="H1188">
        <v>44104</v>
      </c>
      <c r="I1188" s="12" t="s">
        <v>5560</v>
      </c>
      <c r="J1188">
        <v>14</v>
      </c>
      <c r="K1188">
        <v>189</v>
      </c>
      <c r="L1188">
        <v>0</v>
      </c>
      <c r="M1188">
        <v>0</v>
      </c>
      <c r="N1188">
        <v>1107</v>
      </c>
      <c r="O1188">
        <v>0</v>
      </c>
      <c r="P1188">
        <v>-509756239.97000003</v>
      </c>
      <c r="Q1188">
        <v>1194</v>
      </c>
      <c r="R1188" t="b">
        <v>0</v>
      </c>
      <c r="S1188">
        <v>0</v>
      </c>
    </row>
    <row r="1189" spans="1:19">
      <c r="A1189">
        <v>11100501</v>
      </c>
      <c r="B1189" s="12"/>
      <c r="C1189" s="12" t="s">
        <v>4797</v>
      </c>
      <c r="D1189" s="12" t="s">
        <v>5541</v>
      </c>
      <c r="E1189" t="b">
        <v>0</v>
      </c>
      <c r="F1189">
        <v>0</v>
      </c>
      <c r="G1189">
        <v>830046328</v>
      </c>
      <c r="H1189">
        <v>44134</v>
      </c>
      <c r="I1189" s="12" t="s">
        <v>5557</v>
      </c>
      <c r="J1189">
        <v>14</v>
      </c>
      <c r="K1189">
        <v>190</v>
      </c>
      <c r="L1189">
        <v>0</v>
      </c>
      <c r="M1189">
        <v>0</v>
      </c>
      <c r="N1189">
        <v>1262</v>
      </c>
      <c r="O1189">
        <v>0</v>
      </c>
      <c r="P1189">
        <v>-509754978.20999998</v>
      </c>
      <c r="Q1189">
        <v>1195</v>
      </c>
      <c r="R1189" t="b">
        <v>0</v>
      </c>
      <c r="S1189">
        <v>0</v>
      </c>
    </row>
    <row r="1190" spans="1:19">
      <c r="A1190">
        <v>11100501</v>
      </c>
      <c r="B1190" s="12"/>
      <c r="C1190" s="12" t="s">
        <v>4797</v>
      </c>
      <c r="D1190" s="12" t="s">
        <v>5541</v>
      </c>
      <c r="E1190" t="b">
        <v>0</v>
      </c>
      <c r="F1190">
        <v>0</v>
      </c>
      <c r="G1190">
        <v>830046328</v>
      </c>
      <c r="H1190">
        <v>44134</v>
      </c>
      <c r="I1190" s="12" t="s">
        <v>5557</v>
      </c>
      <c r="J1190">
        <v>14</v>
      </c>
      <c r="K1190">
        <v>190</v>
      </c>
      <c r="L1190">
        <v>0</v>
      </c>
      <c r="M1190">
        <v>0</v>
      </c>
      <c r="N1190">
        <v>0</v>
      </c>
      <c r="O1190">
        <v>52941</v>
      </c>
      <c r="P1190">
        <v>-509807919.20999998</v>
      </c>
      <c r="Q1190">
        <v>1196</v>
      </c>
      <c r="R1190" t="b">
        <v>0</v>
      </c>
      <c r="S1190">
        <v>0</v>
      </c>
    </row>
    <row r="1191" spans="1:19">
      <c r="A1191">
        <v>11100501</v>
      </c>
      <c r="B1191" s="12"/>
      <c r="C1191" s="12" t="s">
        <v>4797</v>
      </c>
      <c r="D1191" s="12" t="s">
        <v>5541</v>
      </c>
      <c r="E1191" t="b">
        <v>0</v>
      </c>
      <c r="F1191">
        <v>0</v>
      </c>
      <c r="G1191">
        <v>830046328</v>
      </c>
      <c r="H1191">
        <v>44134</v>
      </c>
      <c r="I1191" s="12" t="s">
        <v>5557</v>
      </c>
      <c r="J1191">
        <v>14</v>
      </c>
      <c r="K1191">
        <v>190</v>
      </c>
      <c r="L1191">
        <v>0</v>
      </c>
      <c r="M1191">
        <v>0</v>
      </c>
      <c r="N1191">
        <v>0</v>
      </c>
      <c r="O1191">
        <v>10059</v>
      </c>
      <c r="P1191">
        <v>-509817978</v>
      </c>
      <c r="Q1191">
        <v>1197</v>
      </c>
      <c r="R1191" t="b">
        <v>0</v>
      </c>
      <c r="S1191">
        <v>0</v>
      </c>
    </row>
    <row r="1192" spans="1:19">
      <c r="A1192">
        <v>11100501</v>
      </c>
      <c r="B1192" s="12"/>
      <c r="C1192" s="12" t="s">
        <v>4797</v>
      </c>
      <c r="D1192" s="12" t="s">
        <v>5541</v>
      </c>
      <c r="E1192" t="b">
        <v>0</v>
      </c>
      <c r="F1192">
        <v>0</v>
      </c>
      <c r="G1192">
        <v>830046328</v>
      </c>
      <c r="H1192">
        <v>44134</v>
      </c>
      <c r="I1192" s="12" t="s">
        <v>5557</v>
      </c>
      <c r="J1192">
        <v>14</v>
      </c>
      <c r="K1192">
        <v>190</v>
      </c>
      <c r="L1192">
        <v>0</v>
      </c>
      <c r="M1192">
        <v>0</v>
      </c>
      <c r="N1192">
        <v>0</v>
      </c>
      <c r="O1192">
        <v>92496</v>
      </c>
      <c r="P1192">
        <v>-509910474</v>
      </c>
      <c r="Q1192">
        <v>1198</v>
      </c>
      <c r="R1192" t="b">
        <v>0</v>
      </c>
      <c r="S1192">
        <v>0</v>
      </c>
    </row>
    <row r="1193" spans="1:19">
      <c r="A1193">
        <v>11100501</v>
      </c>
      <c r="B1193" s="12"/>
      <c r="C1193" s="12" t="s">
        <v>4797</v>
      </c>
      <c r="D1193" s="12" t="s">
        <v>5541</v>
      </c>
      <c r="E1193" t="b">
        <v>0</v>
      </c>
      <c r="F1193">
        <v>0</v>
      </c>
      <c r="G1193">
        <v>830046328</v>
      </c>
      <c r="H1193">
        <v>44134</v>
      </c>
      <c r="I1193" s="12" t="s">
        <v>5557</v>
      </c>
      <c r="J1193">
        <v>14</v>
      </c>
      <c r="K1193">
        <v>190</v>
      </c>
      <c r="L1193">
        <v>0</v>
      </c>
      <c r="M1193">
        <v>0</v>
      </c>
      <c r="N1193">
        <v>0</v>
      </c>
      <c r="O1193">
        <v>17574</v>
      </c>
      <c r="P1193">
        <v>-509928048.24000001</v>
      </c>
      <c r="Q1193">
        <v>1199</v>
      </c>
      <c r="R1193" t="b">
        <v>0</v>
      </c>
      <c r="S1193">
        <v>0</v>
      </c>
    </row>
    <row r="1194" spans="1:19">
      <c r="A1194">
        <v>11100501</v>
      </c>
      <c r="B1194" s="12"/>
      <c r="C1194" s="12" t="s">
        <v>4797</v>
      </c>
      <c r="D1194" s="12" t="s">
        <v>5541</v>
      </c>
      <c r="E1194" t="b">
        <v>0</v>
      </c>
      <c r="F1194">
        <v>0</v>
      </c>
      <c r="G1194">
        <v>830046328</v>
      </c>
      <c r="H1194">
        <v>44135</v>
      </c>
      <c r="I1194" s="12" t="s">
        <v>5559</v>
      </c>
      <c r="J1194">
        <v>13</v>
      </c>
      <c r="K1194">
        <v>63</v>
      </c>
      <c r="L1194">
        <v>0</v>
      </c>
      <c r="M1194">
        <v>0</v>
      </c>
      <c r="N1194">
        <v>0</v>
      </c>
      <c r="O1194">
        <v>29574404</v>
      </c>
      <c r="P1194">
        <v>-539502452.05999994</v>
      </c>
      <c r="Q1194">
        <v>1200</v>
      </c>
      <c r="R1194" t="b">
        <v>0</v>
      </c>
      <c r="S1194">
        <v>0</v>
      </c>
    </row>
    <row r="1195" spans="1:19">
      <c r="A1195">
        <v>11100501</v>
      </c>
      <c r="B1195" s="12"/>
      <c r="C1195" s="12" t="s">
        <v>4797</v>
      </c>
      <c r="D1195" s="12" t="s">
        <v>5541</v>
      </c>
      <c r="E1195" t="b">
        <v>0</v>
      </c>
      <c r="F1195">
        <v>0</v>
      </c>
      <c r="G1195">
        <v>830046328</v>
      </c>
      <c r="H1195">
        <v>44138</v>
      </c>
      <c r="I1195" s="12" t="s">
        <v>5561</v>
      </c>
      <c r="J1195">
        <v>4</v>
      </c>
      <c r="K1195">
        <v>38</v>
      </c>
      <c r="L1195">
        <v>0</v>
      </c>
      <c r="M1195">
        <v>0</v>
      </c>
      <c r="N1195">
        <v>220000</v>
      </c>
      <c r="O1195">
        <v>0</v>
      </c>
      <c r="P1195">
        <v>-539282452.05999994</v>
      </c>
      <c r="Q1195">
        <v>1201</v>
      </c>
      <c r="R1195" t="b">
        <v>0</v>
      </c>
      <c r="S1195">
        <v>0</v>
      </c>
    </row>
    <row r="1196" spans="1:19">
      <c r="A1196">
        <v>11100501</v>
      </c>
      <c r="B1196" s="12"/>
      <c r="C1196" s="12" t="s">
        <v>4797</v>
      </c>
      <c r="D1196" s="12" t="s">
        <v>5541</v>
      </c>
      <c r="E1196" t="b">
        <v>0</v>
      </c>
      <c r="F1196">
        <v>0</v>
      </c>
      <c r="G1196">
        <v>830046328</v>
      </c>
      <c r="H1196">
        <v>44152</v>
      </c>
      <c r="I1196" s="12" t="s">
        <v>5561</v>
      </c>
      <c r="J1196">
        <v>4</v>
      </c>
      <c r="K1196">
        <v>37</v>
      </c>
      <c r="L1196">
        <v>0</v>
      </c>
      <c r="M1196">
        <v>0</v>
      </c>
      <c r="N1196">
        <v>210000</v>
      </c>
      <c r="O1196">
        <v>0</v>
      </c>
      <c r="P1196">
        <v>-539072452.05999994</v>
      </c>
      <c r="Q1196">
        <v>1202</v>
      </c>
      <c r="R1196" t="b">
        <v>0</v>
      </c>
      <c r="S1196">
        <v>0</v>
      </c>
    </row>
    <row r="1197" spans="1:19">
      <c r="A1197">
        <v>11100501</v>
      </c>
      <c r="B1197" s="12"/>
      <c r="C1197" s="12" t="s">
        <v>4797</v>
      </c>
      <c r="D1197" s="12" t="s">
        <v>5541</v>
      </c>
      <c r="E1197" t="b">
        <v>0</v>
      </c>
      <c r="F1197">
        <v>0</v>
      </c>
      <c r="G1197">
        <v>830046328</v>
      </c>
      <c r="H1197">
        <v>44165</v>
      </c>
      <c r="I1197" s="12" t="s">
        <v>5557</v>
      </c>
      <c r="J1197">
        <v>14</v>
      </c>
      <c r="K1197">
        <v>191</v>
      </c>
      <c r="L1197">
        <v>0</v>
      </c>
      <c r="M1197">
        <v>0</v>
      </c>
      <c r="N1197">
        <v>909</v>
      </c>
      <c r="O1197">
        <v>0</v>
      </c>
      <c r="P1197">
        <v>-539071543.19000006</v>
      </c>
      <c r="Q1197">
        <v>1203</v>
      </c>
      <c r="R1197" t="b">
        <v>0</v>
      </c>
      <c r="S1197">
        <v>0</v>
      </c>
    </row>
    <row r="1198" spans="1:19">
      <c r="A1198">
        <v>11100501</v>
      </c>
      <c r="B1198" s="12"/>
      <c r="C1198" s="12" t="s">
        <v>4797</v>
      </c>
      <c r="D1198" s="12" t="s">
        <v>5541</v>
      </c>
      <c r="E1198" t="b">
        <v>0</v>
      </c>
      <c r="F1198">
        <v>0</v>
      </c>
      <c r="G1198">
        <v>830046328</v>
      </c>
      <c r="H1198">
        <v>44165</v>
      </c>
      <c r="I1198" s="12" t="s">
        <v>5557</v>
      </c>
      <c r="J1198">
        <v>14</v>
      </c>
      <c r="K1198">
        <v>191</v>
      </c>
      <c r="L1198">
        <v>0</v>
      </c>
      <c r="M1198">
        <v>0</v>
      </c>
      <c r="N1198">
        <v>0</v>
      </c>
      <c r="O1198">
        <v>52941</v>
      </c>
      <c r="P1198">
        <v>-539124484.19000006</v>
      </c>
      <c r="Q1198">
        <v>1204</v>
      </c>
      <c r="R1198" t="b">
        <v>0</v>
      </c>
      <c r="S1198">
        <v>0</v>
      </c>
    </row>
    <row r="1199" spans="1:19">
      <c r="A1199">
        <v>11100501</v>
      </c>
      <c r="B1199" s="12"/>
      <c r="C1199" s="12" t="s">
        <v>4797</v>
      </c>
      <c r="D1199" s="12" t="s">
        <v>5541</v>
      </c>
      <c r="E1199" t="b">
        <v>0</v>
      </c>
      <c r="F1199">
        <v>0</v>
      </c>
      <c r="G1199">
        <v>830046328</v>
      </c>
      <c r="H1199">
        <v>44165</v>
      </c>
      <c r="I1199" s="12" t="s">
        <v>5557</v>
      </c>
      <c r="J1199">
        <v>14</v>
      </c>
      <c r="K1199">
        <v>191</v>
      </c>
      <c r="L1199">
        <v>0</v>
      </c>
      <c r="M1199">
        <v>0</v>
      </c>
      <c r="N1199">
        <v>0</v>
      </c>
      <c r="O1199">
        <v>10059</v>
      </c>
      <c r="P1199">
        <v>-539134542.98000002</v>
      </c>
      <c r="Q1199">
        <v>1205</v>
      </c>
      <c r="R1199" t="b">
        <v>0</v>
      </c>
      <c r="S1199">
        <v>0</v>
      </c>
    </row>
    <row r="1200" spans="1:19">
      <c r="A1200">
        <v>11100501</v>
      </c>
      <c r="B1200" s="12"/>
      <c r="C1200" s="12" t="s">
        <v>4797</v>
      </c>
      <c r="D1200" s="12" t="s">
        <v>5541</v>
      </c>
      <c r="E1200" t="b">
        <v>0</v>
      </c>
      <c r="F1200">
        <v>0</v>
      </c>
      <c r="G1200">
        <v>830046328</v>
      </c>
      <c r="H1200">
        <v>44165</v>
      </c>
      <c r="I1200" s="12" t="s">
        <v>5557</v>
      </c>
      <c r="J1200">
        <v>14</v>
      </c>
      <c r="K1200">
        <v>191</v>
      </c>
      <c r="L1200">
        <v>0</v>
      </c>
      <c r="M1200">
        <v>0</v>
      </c>
      <c r="N1200">
        <v>0</v>
      </c>
      <c r="O1200">
        <v>104304</v>
      </c>
      <c r="P1200">
        <v>-539238846.98000002</v>
      </c>
      <c r="Q1200">
        <v>1206</v>
      </c>
      <c r="R1200" t="b">
        <v>0</v>
      </c>
      <c r="S1200">
        <v>0</v>
      </c>
    </row>
    <row r="1201" spans="1:19">
      <c r="A1201">
        <v>11100501</v>
      </c>
      <c r="B1201" s="12"/>
      <c r="C1201" s="12" t="s">
        <v>4797</v>
      </c>
      <c r="D1201" s="12" t="s">
        <v>5541</v>
      </c>
      <c r="E1201" t="b">
        <v>0</v>
      </c>
      <c r="F1201">
        <v>0</v>
      </c>
      <c r="G1201">
        <v>830046328</v>
      </c>
      <c r="H1201">
        <v>44165</v>
      </c>
      <c r="I1201" s="12" t="s">
        <v>5557</v>
      </c>
      <c r="J1201">
        <v>14</v>
      </c>
      <c r="K1201">
        <v>191</v>
      </c>
      <c r="L1201">
        <v>0</v>
      </c>
      <c r="M1201">
        <v>0</v>
      </c>
      <c r="N1201">
        <v>0</v>
      </c>
      <c r="O1201">
        <v>19818</v>
      </c>
      <c r="P1201">
        <v>-539258664.74000001</v>
      </c>
      <c r="Q1201">
        <v>1207</v>
      </c>
      <c r="R1201" t="b">
        <v>0</v>
      </c>
      <c r="S1201">
        <v>0</v>
      </c>
    </row>
    <row r="1202" spans="1:19">
      <c r="A1202">
        <v>11100501</v>
      </c>
      <c r="B1202" s="12"/>
      <c r="C1202" s="12" t="s">
        <v>4797</v>
      </c>
      <c r="D1202" s="12" t="s">
        <v>5541</v>
      </c>
      <c r="E1202" t="b">
        <v>0</v>
      </c>
      <c r="F1202">
        <v>0</v>
      </c>
      <c r="G1202">
        <v>830046328</v>
      </c>
      <c r="H1202">
        <v>44165</v>
      </c>
      <c r="I1202" s="12" t="s">
        <v>5553</v>
      </c>
      <c r="J1202">
        <v>14</v>
      </c>
      <c r="K1202">
        <v>192</v>
      </c>
      <c r="L1202">
        <v>0</v>
      </c>
      <c r="M1202">
        <v>0</v>
      </c>
      <c r="N1202">
        <v>0</v>
      </c>
      <c r="O1202">
        <v>6446599</v>
      </c>
      <c r="P1202">
        <v>-545705263.74000001</v>
      </c>
      <c r="Q1202">
        <v>1208</v>
      </c>
      <c r="R1202" t="b">
        <v>0</v>
      </c>
      <c r="S1202">
        <v>0</v>
      </c>
    </row>
    <row r="1203" spans="1:19">
      <c r="A1203">
        <v>11100501</v>
      </c>
      <c r="B1203" s="12"/>
      <c r="C1203" s="12" t="s">
        <v>4797</v>
      </c>
      <c r="D1203" s="12" t="s">
        <v>5541</v>
      </c>
      <c r="E1203" t="b">
        <v>0</v>
      </c>
      <c r="F1203">
        <v>0</v>
      </c>
      <c r="G1203">
        <v>830046328</v>
      </c>
      <c r="H1203">
        <v>44165</v>
      </c>
      <c r="I1203" s="12" t="s">
        <v>5553</v>
      </c>
      <c r="J1203">
        <v>14</v>
      </c>
      <c r="K1203">
        <v>192</v>
      </c>
      <c r="L1203">
        <v>0</v>
      </c>
      <c r="M1203">
        <v>0</v>
      </c>
      <c r="N1203">
        <v>0</v>
      </c>
      <c r="O1203">
        <v>274250</v>
      </c>
      <c r="P1203">
        <v>-545979513.74000001</v>
      </c>
      <c r="Q1203">
        <v>1209</v>
      </c>
      <c r="R1203" t="b">
        <v>0</v>
      </c>
      <c r="S1203">
        <v>0</v>
      </c>
    </row>
    <row r="1204" spans="1:19">
      <c r="A1204">
        <v>11100501</v>
      </c>
      <c r="B1204" s="12"/>
      <c r="C1204" s="12" t="s">
        <v>4797</v>
      </c>
      <c r="D1204" s="12" t="s">
        <v>5541</v>
      </c>
      <c r="E1204" t="b">
        <v>0</v>
      </c>
      <c r="F1204">
        <v>0</v>
      </c>
      <c r="G1204">
        <v>830046328</v>
      </c>
      <c r="H1204">
        <v>44165</v>
      </c>
      <c r="I1204" s="12" t="s">
        <v>5553</v>
      </c>
      <c r="J1204">
        <v>14</v>
      </c>
      <c r="K1204">
        <v>192</v>
      </c>
      <c r="L1204">
        <v>0</v>
      </c>
      <c r="M1204">
        <v>0</v>
      </c>
      <c r="N1204">
        <v>0</v>
      </c>
      <c r="O1204">
        <v>3644361</v>
      </c>
      <c r="P1204">
        <v>-549623874.74000001</v>
      </c>
      <c r="Q1204">
        <v>1210</v>
      </c>
      <c r="R1204" t="b">
        <v>0</v>
      </c>
      <c r="S1204">
        <v>0</v>
      </c>
    </row>
    <row r="1205" spans="1:19">
      <c r="A1205">
        <v>11100501</v>
      </c>
      <c r="B1205" s="12"/>
      <c r="C1205" s="12" t="s">
        <v>4797</v>
      </c>
      <c r="D1205" s="12" t="s">
        <v>5541</v>
      </c>
      <c r="E1205" t="b">
        <v>0</v>
      </c>
      <c r="F1205">
        <v>0</v>
      </c>
      <c r="G1205">
        <v>830046328</v>
      </c>
      <c r="H1205">
        <v>44165</v>
      </c>
      <c r="I1205" s="12" t="s">
        <v>5553</v>
      </c>
      <c r="J1205">
        <v>14</v>
      </c>
      <c r="K1205">
        <v>192</v>
      </c>
      <c r="L1205">
        <v>0</v>
      </c>
      <c r="M1205">
        <v>0</v>
      </c>
      <c r="N1205">
        <v>0</v>
      </c>
      <c r="O1205">
        <v>732000</v>
      </c>
      <c r="P1205">
        <v>-550355874.74000001</v>
      </c>
      <c r="Q1205">
        <v>1211</v>
      </c>
      <c r="R1205" t="b">
        <v>0</v>
      </c>
      <c r="S1205">
        <v>0</v>
      </c>
    </row>
    <row r="1206" spans="1:19">
      <c r="A1206">
        <v>11100501</v>
      </c>
      <c r="B1206" s="12"/>
      <c r="C1206" s="12" t="s">
        <v>4797</v>
      </c>
      <c r="D1206" s="12" t="s">
        <v>5541</v>
      </c>
      <c r="E1206" t="b">
        <v>0</v>
      </c>
      <c r="F1206">
        <v>0</v>
      </c>
      <c r="G1206">
        <v>830046328</v>
      </c>
      <c r="H1206">
        <v>44165</v>
      </c>
      <c r="I1206" s="12" t="s">
        <v>5553</v>
      </c>
      <c r="J1206">
        <v>14</v>
      </c>
      <c r="K1206">
        <v>192</v>
      </c>
      <c r="L1206">
        <v>0</v>
      </c>
      <c r="M1206">
        <v>0</v>
      </c>
      <c r="N1206">
        <v>0</v>
      </c>
      <c r="O1206">
        <v>607000</v>
      </c>
      <c r="P1206">
        <v>-550962874.74000001</v>
      </c>
      <c r="Q1206">
        <v>1212</v>
      </c>
      <c r="R1206" t="b">
        <v>0</v>
      </c>
      <c r="S1206">
        <v>0</v>
      </c>
    </row>
    <row r="1207" spans="1:19">
      <c r="A1207">
        <v>11100501</v>
      </c>
      <c r="B1207" s="12"/>
      <c r="C1207" s="12" t="s">
        <v>4797</v>
      </c>
      <c r="D1207" s="12" t="s">
        <v>5541</v>
      </c>
      <c r="E1207" t="b">
        <v>0</v>
      </c>
      <c r="F1207">
        <v>0</v>
      </c>
      <c r="G1207">
        <v>830046328</v>
      </c>
      <c r="H1207">
        <v>44165</v>
      </c>
      <c r="I1207" s="12" t="s">
        <v>5553</v>
      </c>
      <c r="J1207">
        <v>14</v>
      </c>
      <c r="K1207">
        <v>192</v>
      </c>
      <c r="L1207">
        <v>0</v>
      </c>
      <c r="M1207">
        <v>0</v>
      </c>
      <c r="N1207">
        <v>0</v>
      </c>
      <c r="O1207">
        <v>398000</v>
      </c>
      <c r="P1207">
        <v>-551360874.74000001</v>
      </c>
      <c r="Q1207">
        <v>1213</v>
      </c>
      <c r="R1207" t="b">
        <v>0</v>
      </c>
      <c r="S1207">
        <v>0</v>
      </c>
    </row>
    <row r="1208" spans="1:19">
      <c r="A1208">
        <v>11100501</v>
      </c>
      <c r="B1208" s="12"/>
      <c r="C1208" s="12" t="s">
        <v>4797</v>
      </c>
      <c r="D1208" s="12" t="s">
        <v>5541</v>
      </c>
      <c r="E1208" t="b">
        <v>0</v>
      </c>
      <c r="F1208">
        <v>0</v>
      </c>
      <c r="G1208">
        <v>830046328</v>
      </c>
      <c r="H1208">
        <v>44165</v>
      </c>
      <c r="I1208" s="12" t="s">
        <v>5553</v>
      </c>
      <c r="J1208">
        <v>14</v>
      </c>
      <c r="K1208">
        <v>192</v>
      </c>
      <c r="L1208">
        <v>0</v>
      </c>
      <c r="M1208">
        <v>0</v>
      </c>
      <c r="N1208">
        <v>0</v>
      </c>
      <c r="O1208">
        <v>398000</v>
      </c>
      <c r="P1208">
        <v>-551758874.74000001</v>
      </c>
      <c r="Q1208">
        <v>1214</v>
      </c>
      <c r="R1208" t="b">
        <v>0</v>
      </c>
      <c r="S1208">
        <v>0</v>
      </c>
    </row>
    <row r="1209" spans="1:19">
      <c r="A1209">
        <v>11100501</v>
      </c>
      <c r="B1209" s="12"/>
      <c r="C1209" s="12" t="s">
        <v>4797</v>
      </c>
      <c r="D1209" s="12" t="s">
        <v>5541</v>
      </c>
      <c r="E1209" t="b">
        <v>0</v>
      </c>
      <c r="F1209">
        <v>0</v>
      </c>
      <c r="G1209">
        <v>830046328</v>
      </c>
      <c r="H1209">
        <v>44165</v>
      </c>
      <c r="I1209" s="12" t="s">
        <v>5553</v>
      </c>
      <c r="J1209">
        <v>14</v>
      </c>
      <c r="K1209">
        <v>192</v>
      </c>
      <c r="L1209">
        <v>0</v>
      </c>
      <c r="M1209">
        <v>0</v>
      </c>
      <c r="N1209">
        <v>0</v>
      </c>
      <c r="O1209">
        <v>844930</v>
      </c>
      <c r="P1209">
        <v>-552603804.74000001</v>
      </c>
      <c r="Q1209">
        <v>1215</v>
      </c>
      <c r="R1209" t="b">
        <v>0</v>
      </c>
      <c r="S1209">
        <v>0</v>
      </c>
    </row>
    <row r="1210" spans="1:19">
      <c r="A1210">
        <v>11100501</v>
      </c>
      <c r="B1210" s="12"/>
      <c r="C1210" s="12" t="s">
        <v>4797</v>
      </c>
      <c r="D1210" s="12" t="s">
        <v>5541</v>
      </c>
      <c r="E1210" t="b">
        <v>0</v>
      </c>
      <c r="F1210">
        <v>0</v>
      </c>
      <c r="G1210">
        <v>830046328</v>
      </c>
      <c r="H1210">
        <v>44165</v>
      </c>
      <c r="I1210" s="12" t="s">
        <v>5553</v>
      </c>
      <c r="J1210">
        <v>14</v>
      </c>
      <c r="K1210">
        <v>192</v>
      </c>
      <c r="L1210">
        <v>0</v>
      </c>
      <c r="M1210">
        <v>0</v>
      </c>
      <c r="N1210">
        <v>0</v>
      </c>
      <c r="O1210">
        <v>301588</v>
      </c>
      <c r="P1210">
        <v>-552905392.74000001</v>
      </c>
      <c r="Q1210">
        <v>1216</v>
      </c>
      <c r="R1210" t="b">
        <v>0</v>
      </c>
      <c r="S1210">
        <v>0</v>
      </c>
    </row>
    <row r="1211" spans="1:19">
      <c r="A1211">
        <v>11100501</v>
      </c>
      <c r="B1211" s="12"/>
      <c r="C1211" s="12" t="s">
        <v>4797</v>
      </c>
      <c r="D1211" s="12" t="s">
        <v>5541</v>
      </c>
      <c r="E1211" t="b">
        <v>0</v>
      </c>
      <c r="F1211">
        <v>0</v>
      </c>
      <c r="G1211">
        <v>830046328</v>
      </c>
      <c r="H1211">
        <v>44172</v>
      </c>
      <c r="I1211" s="12" t="s">
        <v>5562</v>
      </c>
      <c r="J1211">
        <v>1</v>
      </c>
      <c r="K1211">
        <v>14305</v>
      </c>
      <c r="L1211">
        <v>0</v>
      </c>
      <c r="M1211">
        <v>0</v>
      </c>
      <c r="N1211">
        <v>400000</v>
      </c>
      <c r="O1211">
        <v>0</v>
      </c>
      <c r="P1211">
        <v>-552505392.74000001</v>
      </c>
      <c r="Q1211">
        <v>1217</v>
      </c>
      <c r="R1211" t="b">
        <v>0</v>
      </c>
      <c r="S1211">
        <v>0</v>
      </c>
    </row>
    <row r="1212" spans="1:19">
      <c r="A1212">
        <v>11100501</v>
      </c>
      <c r="B1212" s="12"/>
      <c r="C1212" s="12" t="s">
        <v>4797</v>
      </c>
      <c r="D1212" s="12" t="s">
        <v>5541</v>
      </c>
      <c r="E1212" t="b">
        <v>0</v>
      </c>
      <c r="F1212">
        <v>0</v>
      </c>
      <c r="G1212">
        <v>830046328</v>
      </c>
      <c r="H1212">
        <v>44172</v>
      </c>
      <c r="I1212" s="12" t="s">
        <v>5562</v>
      </c>
      <c r="J1212">
        <v>1</v>
      </c>
      <c r="K1212">
        <v>14305</v>
      </c>
      <c r="L1212">
        <v>0</v>
      </c>
      <c r="M1212">
        <v>0</v>
      </c>
      <c r="N1212">
        <v>400000</v>
      </c>
      <c r="O1212">
        <v>0</v>
      </c>
      <c r="P1212">
        <v>-552105392.74000001</v>
      </c>
      <c r="Q1212">
        <v>1218</v>
      </c>
      <c r="R1212" t="b">
        <v>0</v>
      </c>
      <c r="S1212">
        <v>0</v>
      </c>
    </row>
    <row r="1213" spans="1:19">
      <c r="A1213">
        <v>11100501</v>
      </c>
      <c r="B1213" s="12"/>
      <c r="C1213" s="12" t="s">
        <v>4797</v>
      </c>
      <c r="D1213" s="12" t="s">
        <v>5541</v>
      </c>
      <c r="E1213" t="b">
        <v>0</v>
      </c>
      <c r="F1213">
        <v>0</v>
      </c>
      <c r="G1213">
        <v>830046328</v>
      </c>
      <c r="H1213">
        <v>44183</v>
      </c>
      <c r="I1213" s="12" t="s">
        <v>5563</v>
      </c>
      <c r="J1213">
        <v>4</v>
      </c>
      <c r="K1213">
        <v>41</v>
      </c>
      <c r="L1213">
        <v>0</v>
      </c>
      <c r="M1213">
        <v>0</v>
      </c>
      <c r="N1213">
        <v>220000</v>
      </c>
      <c r="O1213">
        <v>0</v>
      </c>
      <c r="P1213">
        <v>-551885392.74000001</v>
      </c>
      <c r="Q1213">
        <v>1219</v>
      </c>
      <c r="R1213" t="b">
        <v>0</v>
      </c>
      <c r="S1213">
        <v>0</v>
      </c>
    </row>
    <row r="1214" spans="1:19">
      <c r="A1214">
        <v>11100501</v>
      </c>
      <c r="B1214" s="12"/>
      <c r="C1214" s="12" t="s">
        <v>4797</v>
      </c>
      <c r="D1214" s="12" t="s">
        <v>5541</v>
      </c>
      <c r="E1214" t="b">
        <v>0</v>
      </c>
      <c r="F1214">
        <v>0</v>
      </c>
      <c r="G1214">
        <v>830046328</v>
      </c>
      <c r="H1214">
        <v>44194</v>
      </c>
      <c r="I1214" s="12" t="s">
        <v>5563</v>
      </c>
      <c r="J1214">
        <v>4</v>
      </c>
      <c r="K1214">
        <v>42</v>
      </c>
      <c r="L1214">
        <v>0</v>
      </c>
      <c r="M1214">
        <v>0</v>
      </c>
      <c r="N1214">
        <v>220000</v>
      </c>
      <c r="O1214">
        <v>0</v>
      </c>
      <c r="P1214">
        <v>-551665392.74000001</v>
      </c>
      <c r="Q1214">
        <v>1220</v>
      </c>
      <c r="R1214" t="b">
        <v>0</v>
      </c>
      <c r="S1214">
        <v>0</v>
      </c>
    </row>
    <row r="1215" spans="1:19">
      <c r="A1215">
        <v>11100501</v>
      </c>
      <c r="B1215" s="12"/>
      <c r="C1215" s="12" t="s">
        <v>4797</v>
      </c>
      <c r="D1215" s="12" t="s">
        <v>5541</v>
      </c>
      <c r="E1215" t="b">
        <v>0</v>
      </c>
      <c r="F1215">
        <v>0</v>
      </c>
      <c r="G1215">
        <v>830046328</v>
      </c>
      <c r="H1215">
        <v>44195</v>
      </c>
      <c r="I1215" s="12" t="s">
        <v>5564</v>
      </c>
      <c r="J1215">
        <v>14</v>
      </c>
      <c r="K1215">
        <v>193</v>
      </c>
      <c r="L1215">
        <v>0</v>
      </c>
      <c r="M1215">
        <v>0</v>
      </c>
      <c r="N1215">
        <v>987</v>
      </c>
      <c r="O1215">
        <v>0</v>
      </c>
      <c r="P1215">
        <v>-551664405.76999998</v>
      </c>
      <c r="Q1215">
        <v>1221</v>
      </c>
      <c r="R1215" t="b">
        <v>0</v>
      </c>
      <c r="S1215">
        <v>0</v>
      </c>
    </row>
    <row r="1216" spans="1:19">
      <c r="A1216">
        <v>11100501</v>
      </c>
      <c r="B1216" s="12"/>
      <c r="C1216" s="12" t="s">
        <v>4797</v>
      </c>
      <c r="D1216" s="12" t="s">
        <v>5541</v>
      </c>
      <c r="E1216" t="b">
        <v>0</v>
      </c>
      <c r="F1216">
        <v>0</v>
      </c>
      <c r="G1216">
        <v>830046328</v>
      </c>
      <c r="H1216">
        <v>44195</v>
      </c>
      <c r="I1216" s="12" t="s">
        <v>5564</v>
      </c>
      <c r="J1216">
        <v>14</v>
      </c>
      <c r="K1216">
        <v>193</v>
      </c>
      <c r="L1216">
        <v>0</v>
      </c>
      <c r="M1216">
        <v>0</v>
      </c>
      <c r="N1216">
        <v>0</v>
      </c>
      <c r="O1216">
        <v>52941</v>
      </c>
      <c r="P1216">
        <v>-551717346.76999998</v>
      </c>
      <c r="Q1216">
        <v>1222</v>
      </c>
      <c r="R1216" t="b">
        <v>0</v>
      </c>
      <c r="S1216">
        <v>0</v>
      </c>
    </row>
    <row r="1217" spans="1:19">
      <c r="A1217">
        <v>11100501</v>
      </c>
      <c r="B1217" s="12"/>
      <c r="C1217" s="12" t="s">
        <v>4797</v>
      </c>
      <c r="D1217" s="12" t="s">
        <v>5541</v>
      </c>
      <c r="E1217" t="b">
        <v>0</v>
      </c>
      <c r="F1217">
        <v>0</v>
      </c>
      <c r="G1217">
        <v>830046328</v>
      </c>
      <c r="H1217">
        <v>44195</v>
      </c>
      <c r="I1217" s="12" t="s">
        <v>5564</v>
      </c>
      <c r="J1217">
        <v>14</v>
      </c>
      <c r="K1217">
        <v>193</v>
      </c>
      <c r="L1217">
        <v>0</v>
      </c>
      <c r="M1217">
        <v>0</v>
      </c>
      <c r="N1217">
        <v>0</v>
      </c>
      <c r="O1217">
        <v>10059</v>
      </c>
      <c r="P1217">
        <v>-551727405.55999994</v>
      </c>
      <c r="Q1217">
        <v>1223</v>
      </c>
      <c r="R1217" t="b">
        <v>0</v>
      </c>
      <c r="S1217">
        <v>0</v>
      </c>
    </row>
    <row r="1218" spans="1:19">
      <c r="A1218">
        <v>11100501</v>
      </c>
      <c r="B1218" s="12"/>
      <c r="C1218" s="12" t="s">
        <v>4797</v>
      </c>
      <c r="D1218" s="12" t="s">
        <v>5541</v>
      </c>
      <c r="E1218" t="b">
        <v>0</v>
      </c>
      <c r="F1218">
        <v>0</v>
      </c>
      <c r="G1218">
        <v>830046328</v>
      </c>
      <c r="H1218">
        <v>44195</v>
      </c>
      <c r="I1218" s="12" t="s">
        <v>5564</v>
      </c>
      <c r="J1218">
        <v>14</v>
      </c>
      <c r="K1218">
        <v>193</v>
      </c>
      <c r="L1218">
        <v>0</v>
      </c>
      <c r="M1218">
        <v>0</v>
      </c>
      <c r="N1218">
        <v>0</v>
      </c>
      <c r="O1218">
        <v>100368</v>
      </c>
      <c r="P1218">
        <v>-551827773.55999994</v>
      </c>
      <c r="Q1218">
        <v>1224</v>
      </c>
      <c r="R1218" t="b">
        <v>0</v>
      </c>
      <c r="S1218">
        <v>0</v>
      </c>
    </row>
    <row r="1219" spans="1:19">
      <c r="A1219">
        <v>11100501</v>
      </c>
      <c r="B1219" s="12"/>
      <c r="C1219" s="12" t="s">
        <v>4797</v>
      </c>
      <c r="D1219" s="12" t="s">
        <v>5541</v>
      </c>
      <c r="E1219" t="b">
        <v>0</v>
      </c>
      <c r="F1219">
        <v>0</v>
      </c>
      <c r="G1219">
        <v>830046328</v>
      </c>
      <c r="H1219">
        <v>44195</v>
      </c>
      <c r="I1219" s="12" t="s">
        <v>5564</v>
      </c>
      <c r="J1219">
        <v>14</v>
      </c>
      <c r="K1219">
        <v>193</v>
      </c>
      <c r="L1219">
        <v>0</v>
      </c>
      <c r="M1219">
        <v>0</v>
      </c>
      <c r="N1219">
        <v>0</v>
      </c>
      <c r="O1219">
        <v>19070</v>
      </c>
      <c r="P1219">
        <v>-551846843.48000002</v>
      </c>
      <c r="Q1219">
        <v>1225</v>
      </c>
      <c r="R1219" t="b">
        <v>0</v>
      </c>
      <c r="S1219">
        <v>0</v>
      </c>
    </row>
    <row r="1220" spans="1:19">
      <c r="A1220">
        <v>11100501</v>
      </c>
      <c r="B1220" s="12"/>
      <c r="C1220" s="12" t="s">
        <v>4797</v>
      </c>
      <c r="D1220" s="12" t="s">
        <v>5541</v>
      </c>
      <c r="E1220" t="b">
        <v>0</v>
      </c>
      <c r="F1220">
        <v>0</v>
      </c>
      <c r="G1220">
        <v>830046328</v>
      </c>
      <c r="H1220">
        <v>44196</v>
      </c>
      <c r="I1220" s="12" t="s">
        <v>5565</v>
      </c>
      <c r="J1220">
        <v>13</v>
      </c>
      <c r="K1220">
        <v>64</v>
      </c>
      <c r="L1220">
        <v>0</v>
      </c>
      <c r="M1220">
        <v>0</v>
      </c>
      <c r="N1220">
        <v>0</v>
      </c>
      <c r="O1220">
        <v>13056960</v>
      </c>
      <c r="P1220">
        <v>-564903803.48000002</v>
      </c>
      <c r="Q1220">
        <v>1226</v>
      </c>
      <c r="R1220" t="b">
        <v>0</v>
      </c>
      <c r="S1220">
        <v>0</v>
      </c>
    </row>
    <row r="1221" spans="1:19">
      <c r="A1221">
        <v>11100501</v>
      </c>
      <c r="B1221" s="12" t="s">
        <v>894</v>
      </c>
      <c r="C1221" s="12" t="s">
        <v>4797</v>
      </c>
      <c r="D1221" s="12" t="s">
        <v>894</v>
      </c>
      <c r="E1221" t="b">
        <v>0</v>
      </c>
      <c r="F1221">
        <v>0</v>
      </c>
      <c r="G1221">
        <v>830046328</v>
      </c>
      <c r="H1221" t="s">
        <v>21</v>
      </c>
      <c r="I1221" s="12"/>
      <c r="K1221">
        <v>0</v>
      </c>
      <c r="L1221">
        <v>0</v>
      </c>
      <c r="M1221">
        <v>0</v>
      </c>
      <c r="N1221">
        <v>3413022</v>
      </c>
      <c r="O1221">
        <v>193188119</v>
      </c>
      <c r="P1221">
        <v>-564903803.48000002</v>
      </c>
      <c r="Q1221">
        <v>1227</v>
      </c>
      <c r="R1221" t="b">
        <v>0</v>
      </c>
      <c r="S1221">
        <v>0</v>
      </c>
    </row>
    <row r="1222" spans="1:19">
      <c r="A1222">
        <v>11100501</v>
      </c>
      <c r="B1222" s="12" t="s">
        <v>5566</v>
      </c>
      <c r="C1222" s="12" t="s">
        <v>4797</v>
      </c>
      <c r="D1222" s="12" t="s">
        <v>5566</v>
      </c>
      <c r="E1222" t="b">
        <v>0</v>
      </c>
      <c r="F1222">
        <v>-1865246</v>
      </c>
      <c r="G1222">
        <v>830122566</v>
      </c>
      <c r="H1222" t="s">
        <v>21</v>
      </c>
      <c r="I1222" s="12"/>
      <c r="K1222">
        <v>0</v>
      </c>
      <c r="L1222">
        <v>0</v>
      </c>
      <c r="M1222">
        <v>597518</v>
      </c>
      <c r="N1222">
        <v>0</v>
      </c>
      <c r="O1222">
        <v>0</v>
      </c>
      <c r="P1222">
        <v>-1865246</v>
      </c>
      <c r="Q1222">
        <v>1228</v>
      </c>
      <c r="R1222" t="b">
        <v>0</v>
      </c>
      <c r="S1222">
        <v>0</v>
      </c>
    </row>
    <row r="1223" spans="1:19">
      <c r="A1223">
        <v>11100501</v>
      </c>
      <c r="B1223" s="12"/>
      <c r="C1223" s="12" t="s">
        <v>4797</v>
      </c>
      <c r="D1223" s="12" t="s">
        <v>5566</v>
      </c>
      <c r="E1223" t="b">
        <v>0</v>
      </c>
      <c r="F1223">
        <v>0</v>
      </c>
      <c r="G1223">
        <v>830122566</v>
      </c>
      <c r="H1223">
        <v>43833</v>
      </c>
      <c r="I1223" s="12" t="s">
        <v>5567</v>
      </c>
      <c r="J1223">
        <v>2</v>
      </c>
      <c r="K1223">
        <v>3087</v>
      </c>
      <c r="L1223">
        <v>0</v>
      </c>
      <c r="M1223">
        <v>0</v>
      </c>
      <c r="N1223">
        <v>0</v>
      </c>
      <c r="O1223">
        <v>79698</v>
      </c>
      <c r="P1223">
        <v>-1944944</v>
      </c>
      <c r="Q1223">
        <v>1229</v>
      </c>
      <c r="R1223" t="b">
        <v>0</v>
      </c>
      <c r="S1223">
        <v>0</v>
      </c>
    </row>
    <row r="1224" spans="1:19">
      <c r="A1224">
        <v>11100501</v>
      </c>
      <c r="B1224" s="12"/>
      <c r="C1224" s="12" t="s">
        <v>4797</v>
      </c>
      <c r="D1224" s="12" t="s">
        <v>5566</v>
      </c>
      <c r="E1224" t="b">
        <v>0</v>
      </c>
      <c r="F1224">
        <v>0</v>
      </c>
      <c r="G1224">
        <v>830122566</v>
      </c>
      <c r="H1224">
        <v>43864</v>
      </c>
      <c r="I1224" s="12" t="s">
        <v>5568</v>
      </c>
      <c r="J1224">
        <v>2</v>
      </c>
      <c r="K1224">
        <v>3098</v>
      </c>
      <c r="L1224">
        <v>0</v>
      </c>
      <c r="M1224">
        <v>0</v>
      </c>
      <c r="N1224">
        <v>0</v>
      </c>
      <c r="O1224">
        <v>84339</v>
      </c>
      <c r="P1224">
        <v>-2029283</v>
      </c>
      <c r="Q1224">
        <v>1230</v>
      </c>
      <c r="R1224" t="b">
        <v>0</v>
      </c>
      <c r="S1224">
        <v>0</v>
      </c>
    </row>
    <row r="1225" spans="1:19">
      <c r="A1225">
        <v>11100501</v>
      </c>
      <c r="B1225" s="12"/>
      <c r="C1225" s="12" t="s">
        <v>4797</v>
      </c>
      <c r="D1225" s="12" t="s">
        <v>5566</v>
      </c>
      <c r="E1225" t="b">
        <v>0</v>
      </c>
      <c r="F1225">
        <v>0</v>
      </c>
      <c r="G1225">
        <v>830122566</v>
      </c>
      <c r="H1225">
        <v>43896</v>
      </c>
      <c r="I1225" s="12" t="s">
        <v>5568</v>
      </c>
      <c r="J1225">
        <v>2</v>
      </c>
      <c r="K1225">
        <v>3113</v>
      </c>
      <c r="L1225">
        <v>0</v>
      </c>
      <c r="M1225">
        <v>0</v>
      </c>
      <c r="N1225">
        <v>0</v>
      </c>
      <c r="O1225">
        <v>79579</v>
      </c>
      <c r="P1225">
        <v>-2108862</v>
      </c>
      <c r="Q1225">
        <v>1231</v>
      </c>
      <c r="R1225" t="b">
        <v>0</v>
      </c>
      <c r="S1225">
        <v>0</v>
      </c>
    </row>
    <row r="1226" spans="1:19">
      <c r="A1226">
        <v>11100501</v>
      </c>
      <c r="B1226" s="12"/>
      <c r="C1226" s="12" t="s">
        <v>4797</v>
      </c>
      <c r="D1226" s="12" t="s">
        <v>5566</v>
      </c>
      <c r="E1226" t="b">
        <v>0</v>
      </c>
      <c r="F1226">
        <v>0</v>
      </c>
      <c r="G1226">
        <v>830122566</v>
      </c>
      <c r="H1226">
        <v>43924</v>
      </c>
      <c r="I1226" s="12" t="s">
        <v>5568</v>
      </c>
      <c r="J1226">
        <v>2</v>
      </c>
      <c r="K1226">
        <v>3122</v>
      </c>
      <c r="L1226">
        <v>0</v>
      </c>
      <c r="M1226">
        <v>0</v>
      </c>
      <c r="N1226">
        <v>0</v>
      </c>
      <c r="O1226">
        <v>70400</v>
      </c>
      <c r="P1226">
        <v>-2179262</v>
      </c>
      <c r="Q1226">
        <v>1232</v>
      </c>
      <c r="R1226" t="b">
        <v>0</v>
      </c>
      <c r="S1226">
        <v>0</v>
      </c>
    </row>
    <row r="1227" spans="1:19">
      <c r="A1227">
        <v>11100501</v>
      </c>
      <c r="B1227" s="12"/>
      <c r="C1227" s="12" t="s">
        <v>4797</v>
      </c>
      <c r="D1227" s="12" t="s">
        <v>5566</v>
      </c>
      <c r="E1227" t="b">
        <v>0</v>
      </c>
      <c r="F1227">
        <v>0</v>
      </c>
      <c r="G1227">
        <v>830122566</v>
      </c>
      <c r="H1227">
        <v>43963</v>
      </c>
      <c r="I1227" s="12" t="s">
        <v>5568</v>
      </c>
      <c r="J1227">
        <v>2</v>
      </c>
      <c r="K1227">
        <v>3131</v>
      </c>
      <c r="L1227">
        <v>0</v>
      </c>
      <c r="M1227">
        <v>0</v>
      </c>
      <c r="N1227">
        <v>0</v>
      </c>
      <c r="O1227">
        <v>70995</v>
      </c>
      <c r="P1227">
        <v>-2250257</v>
      </c>
      <c r="Q1227">
        <v>1233</v>
      </c>
      <c r="R1227" t="b">
        <v>0</v>
      </c>
      <c r="S1227">
        <v>0</v>
      </c>
    </row>
    <row r="1228" spans="1:19">
      <c r="A1228">
        <v>11100501</v>
      </c>
      <c r="B1228" s="12"/>
      <c r="C1228" s="12" t="s">
        <v>4797</v>
      </c>
      <c r="D1228" s="12" t="s">
        <v>5566</v>
      </c>
      <c r="E1228" t="b">
        <v>0</v>
      </c>
      <c r="F1228">
        <v>0</v>
      </c>
      <c r="G1228">
        <v>830122566</v>
      </c>
      <c r="H1228">
        <v>43998</v>
      </c>
      <c r="I1228" s="12" t="s">
        <v>5567</v>
      </c>
      <c r="J1228">
        <v>2</v>
      </c>
      <c r="K1228">
        <v>3144</v>
      </c>
      <c r="L1228">
        <v>0</v>
      </c>
      <c r="M1228">
        <v>0</v>
      </c>
      <c r="N1228">
        <v>0</v>
      </c>
      <c r="O1228">
        <v>70519</v>
      </c>
      <c r="P1228">
        <v>-2320776</v>
      </c>
      <c r="Q1228">
        <v>1234</v>
      </c>
      <c r="R1228" t="b">
        <v>0</v>
      </c>
      <c r="S1228">
        <v>0</v>
      </c>
    </row>
    <row r="1229" spans="1:19">
      <c r="A1229">
        <v>11100501</v>
      </c>
      <c r="B1229" s="12"/>
      <c r="C1229" s="12" t="s">
        <v>4797</v>
      </c>
      <c r="D1229" s="12" t="s">
        <v>5566</v>
      </c>
      <c r="E1229" t="b">
        <v>0</v>
      </c>
      <c r="F1229">
        <v>0</v>
      </c>
      <c r="G1229">
        <v>830122566</v>
      </c>
      <c r="H1229">
        <v>44033</v>
      </c>
      <c r="I1229" s="12" t="s">
        <v>5569</v>
      </c>
      <c r="J1229">
        <v>2</v>
      </c>
      <c r="K1229">
        <v>3155</v>
      </c>
      <c r="L1229">
        <v>0</v>
      </c>
      <c r="M1229">
        <v>0</v>
      </c>
      <c r="N1229">
        <v>0</v>
      </c>
      <c r="O1229">
        <v>70518</v>
      </c>
      <c r="P1229">
        <v>-2391294</v>
      </c>
      <c r="Q1229">
        <v>1235</v>
      </c>
      <c r="R1229" t="b">
        <v>0</v>
      </c>
      <c r="S1229">
        <v>0</v>
      </c>
    </row>
    <row r="1230" spans="1:19">
      <c r="A1230">
        <v>11100501</v>
      </c>
      <c r="B1230" s="12"/>
      <c r="C1230" s="12" t="s">
        <v>4797</v>
      </c>
      <c r="D1230" s="12" t="s">
        <v>5566</v>
      </c>
      <c r="E1230" t="b">
        <v>0</v>
      </c>
      <c r="F1230">
        <v>0</v>
      </c>
      <c r="G1230">
        <v>830122566</v>
      </c>
      <c r="H1230">
        <v>44047</v>
      </c>
      <c r="I1230" s="12" t="s">
        <v>5570</v>
      </c>
      <c r="J1230">
        <v>2</v>
      </c>
      <c r="K1230">
        <v>3166</v>
      </c>
      <c r="L1230">
        <v>0</v>
      </c>
      <c r="M1230">
        <v>0</v>
      </c>
      <c r="N1230">
        <v>0</v>
      </c>
      <c r="O1230">
        <v>71470</v>
      </c>
      <c r="P1230">
        <v>-2462764</v>
      </c>
      <c r="Q1230">
        <v>1236</v>
      </c>
      <c r="R1230" t="b">
        <v>0</v>
      </c>
      <c r="S1230">
        <v>0</v>
      </c>
    </row>
    <row r="1231" spans="1:19">
      <c r="A1231">
        <v>11100501</v>
      </c>
      <c r="B1231" s="12" t="s">
        <v>901</v>
      </c>
      <c r="C1231" s="12" t="s">
        <v>4797</v>
      </c>
      <c r="D1231" s="12" t="s">
        <v>901</v>
      </c>
      <c r="E1231" t="b">
        <v>0</v>
      </c>
      <c r="F1231">
        <v>0</v>
      </c>
      <c r="G1231">
        <v>830122566</v>
      </c>
      <c r="H1231" t="s">
        <v>21</v>
      </c>
      <c r="I1231" s="12"/>
      <c r="K1231">
        <v>0</v>
      </c>
      <c r="L1231">
        <v>0</v>
      </c>
      <c r="M1231">
        <v>0</v>
      </c>
      <c r="N1231">
        <v>0</v>
      </c>
      <c r="O1231">
        <v>597518</v>
      </c>
      <c r="P1231">
        <v>-2462764</v>
      </c>
      <c r="Q1231">
        <v>1237</v>
      </c>
      <c r="R1231" t="b">
        <v>0</v>
      </c>
      <c r="S1231">
        <v>0</v>
      </c>
    </row>
    <row r="1232" spans="1:19">
      <c r="A1232">
        <v>11100501</v>
      </c>
      <c r="B1232" s="12" t="s">
        <v>5571</v>
      </c>
      <c r="C1232" s="12" t="s">
        <v>4797</v>
      </c>
      <c r="D1232" s="12" t="s">
        <v>5571</v>
      </c>
      <c r="E1232" t="b">
        <v>0</v>
      </c>
      <c r="F1232">
        <v>1707365</v>
      </c>
      <c r="G1232">
        <v>860034520</v>
      </c>
      <c r="H1232" t="s">
        <v>21</v>
      </c>
      <c r="I1232" s="12"/>
      <c r="K1232">
        <v>0</v>
      </c>
      <c r="L1232">
        <v>0</v>
      </c>
      <c r="M1232">
        <v>0</v>
      </c>
      <c r="N1232">
        <v>0</v>
      </c>
      <c r="O1232">
        <v>0</v>
      </c>
      <c r="P1232">
        <v>1707365</v>
      </c>
      <c r="Q1232">
        <v>1240</v>
      </c>
      <c r="R1232" t="b">
        <v>0</v>
      </c>
      <c r="S1232">
        <v>0</v>
      </c>
    </row>
    <row r="1233" spans="1:19">
      <c r="A1233">
        <v>11100501</v>
      </c>
      <c r="B1233" s="12" t="s">
        <v>903</v>
      </c>
      <c r="C1233" s="12" t="s">
        <v>4797</v>
      </c>
      <c r="D1233" s="12" t="s">
        <v>903</v>
      </c>
      <c r="E1233" t="b">
        <v>0</v>
      </c>
      <c r="F1233">
        <v>0</v>
      </c>
      <c r="G1233">
        <v>860034520</v>
      </c>
      <c r="H1233" t="s">
        <v>21</v>
      </c>
      <c r="I1233" s="12"/>
      <c r="K1233">
        <v>0</v>
      </c>
      <c r="L1233">
        <v>0</v>
      </c>
      <c r="M1233">
        <v>0</v>
      </c>
      <c r="N1233">
        <v>0</v>
      </c>
      <c r="O1233">
        <v>0</v>
      </c>
      <c r="P1233">
        <v>1707365</v>
      </c>
      <c r="Q1233">
        <v>1241</v>
      </c>
      <c r="R1233" t="b">
        <v>0</v>
      </c>
      <c r="S1233">
        <v>0</v>
      </c>
    </row>
    <row r="1234" spans="1:19">
      <c r="A1234">
        <v>11100501</v>
      </c>
      <c r="B1234" s="12" t="s">
        <v>5572</v>
      </c>
      <c r="C1234" s="12" t="s">
        <v>4797</v>
      </c>
      <c r="D1234" s="12" t="s">
        <v>5572</v>
      </c>
      <c r="E1234" t="b">
        <v>0</v>
      </c>
      <c r="F1234">
        <v>0</v>
      </c>
      <c r="G1234">
        <v>860034594</v>
      </c>
      <c r="H1234" t="s">
        <v>21</v>
      </c>
      <c r="I1234" s="12"/>
      <c r="K1234">
        <v>0</v>
      </c>
      <c r="L1234">
        <v>6089.55</v>
      </c>
      <c r="M1234">
        <v>1110856.1100000001</v>
      </c>
      <c r="N1234">
        <v>0</v>
      </c>
      <c r="O1234">
        <v>0</v>
      </c>
      <c r="P1234">
        <v>0</v>
      </c>
      <c r="Q1234">
        <v>1242</v>
      </c>
      <c r="R1234" t="b">
        <v>0</v>
      </c>
      <c r="S1234">
        <v>0</v>
      </c>
    </row>
    <row r="1235" spans="1:19">
      <c r="A1235">
        <v>11100501</v>
      </c>
      <c r="B1235" s="12"/>
      <c r="C1235" s="12" t="s">
        <v>4797</v>
      </c>
      <c r="D1235" s="12" t="s">
        <v>5572</v>
      </c>
      <c r="E1235" t="b">
        <v>0</v>
      </c>
      <c r="F1235">
        <v>0</v>
      </c>
      <c r="G1235">
        <v>860034594</v>
      </c>
      <c r="H1235">
        <v>43831</v>
      </c>
      <c r="I1235" s="12" t="s">
        <v>5557</v>
      </c>
      <c r="J1235">
        <v>14</v>
      </c>
      <c r="K1235">
        <v>176</v>
      </c>
      <c r="L1235">
        <v>0</v>
      </c>
      <c r="M1235">
        <v>0</v>
      </c>
      <c r="N1235">
        <v>759</v>
      </c>
      <c r="O1235">
        <v>0</v>
      </c>
      <c r="P1235">
        <v>759.23</v>
      </c>
      <c r="Q1235">
        <v>1243</v>
      </c>
      <c r="R1235" t="b">
        <v>0</v>
      </c>
      <c r="S1235">
        <v>0</v>
      </c>
    </row>
    <row r="1236" spans="1:19">
      <c r="A1236">
        <v>11100501</v>
      </c>
      <c r="B1236" s="12"/>
      <c r="C1236" s="12" t="s">
        <v>4797</v>
      </c>
      <c r="D1236" s="12" t="s">
        <v>5572</v>
      </c>
      <c r="E1236" t="b">
        <v>0</v>
      </c>
      <c r="F1236">
        <v>0</v>
      </c>
      <c r="G1236">
        <v>860034594</v>
      </c>
      <c r="H1236">
        <v>43860</v>
      </c>
      <c r="I1236" s="12" t="s">
        <v>5573</v>
      </c>
      <c r="J1236">
        <v>14</v>
      </c>
      <c r="K1236">
        <v>178</v>
      </c>
      <c r="L1236">
        <v>0</v>
      </c>
      <c r="M1236">
        <v>0</v>
      </c>
      <c r="N1236">
        <v>0</v>
      </c>
      <c r="O1236">
        <v>9899</v>
      </c>
      <c r="P1236">
        <v>-9139.9599999999991</v>
      </c>
      <c r="Q1236">
        <v>1244</v>
      </c>
      <c r="R1236" t="b">
        <v>0</v>
      </c>
      <c r="S1236">
        <v>0</v>
      </c>
    </row>
    <row r="1237" spans="1:19">
      <c r="A1237">
        <v>11100501</v>
      </c>
      <c r="B1237" s="12"/>
      <c r="C1237" s="12" t="s">
        <v>4797</v>
      </c>
      <c r="D1237" s="12" t="s">
        <v>5572</v>
      </c>
      <c r="E1237" t="b">
        <v>0</v>
      </c>
      <c r="F1237">
        <v>0</v>
      </c>
      <c r="G1237">
        <v>860034594</v>
      </c>
      <c r="H1237">
        <v>43860</v>
      </c>
      <c r="I1237" s="12" t="s">
        <v>5573</v>
      </c>
      <c r="J1237">
        <v>14</v>
      </c>
      <c r="K1237">
        <v>178</v>
      </c>
      <c r="L1237">
        <v>0</v>
      </c>
      <c r="M1237">
        <v>0</v>
      </c>
      <c r="N1237">
        <v>0</v>
      </c>
      <c r="O1237">
        <v>114786</v>
      </c>
      <c r="P1237">
        <v>-123925.96</v>
      </c>
      <c r="Q1237">
        <v>1245</v>
      </c>
      <c r="R1237" t="b">
        <v>0</v>
      </c>
      <c r="S1237">
        <v>0</v>
      </c>
    </row>
    <row r="1238" spans="1:19">
      <c r="A1238">
        <v>11100501</v>
      </c>
      <c r="B1238" s="12"/>
      <c r="C1238" s="12" t="s">
        <v>4797</v>
      </c>
      <c r="D1238" s="12" t="s">
        <v>5572</v>
      </c>
      <c r="E1238" t="b">
        <v>0</v>
      </c>
      <c r="F1238">
        <v>0</v>
      </c>
      <c r="G1238">
        <v>860034594</v>
      </c>
      <c r="H1238">
        <v>43860</v>
      </c>
      <c r="I1238" s="12" t="s">
        <v>5573</v>
      </c>
      <c r="J1238">
        <v>14</v>
      </c>
      <c r="K1238">
        <v>178</v>
      </c>
      <c r="L1238">
        <v>0</v>
      </c>
      <c r="M1238">
        <v>0</v>
      </c>
      <c r="N1238">
        <v>0</v>
      </c>
      <c r="O1238">
        <v>21809</v>
      </c>
      <c r="P1238">
        <v>-145735.29999999999</v>
      </c>
      <c r="Q1238">
        <v>1246</v>
      </c>
      <c r="R1238" t="b">
        <v>0</v>
      </c>
      <c r="S1238">
        <v>0</v>
      </c>
    </row>
    <row r="1239" spans="1:19">
      <c r="A1239">
        <v>11100501</v>
      </c>
      <c r="B1239" s="12"/>
      <c r="C1239" s="12" t="s">
        <v>4797</v>
      </c>
      <c r="D1239" s="12" t="s">
        <v>5572</v>
      </c>
      <c r="E1239" t="b">
        <v>0</v>
      </c>
      <c r="F1239">
        <v>0</v>
      </c>
      <c r="G1239">
        <v>860034594</v>
      </c>
      <c r="H1239">
        <v>43860</v>
      </c>
      <c r="I1239" s="12" t="s">
        <v>5573</v>
      </c>
      <c r="J1239">
        <v>14</v>
      </c>
      <c r="K1239">
        <v>178</v>
      </c>
      <c r="L1239">
        <v>0</v>
      </c>
      <c r="M1239">
        <v>0</v>
      </c>
      <c r="N1239">
        <v>0</v>
      </c>
      <c r="O1239">
        <v>52101</v>
      </c>
      <c r="P1239">
        <v>-197836.3</v>
      </c>
      <c r="Q1239">
        <v>1247</v>
      </c>
      <c r="R1239" t="b">
        <v>0</v>
      </c>
      <c r="S1239">
        <v>0</v>
      </c>
    </row>
    <row r="1240" spans="1:19">
      <c r="A1240">
        <v>11100501</v>
      </c>
      <c r="B1240" s="12"/>
      <c r="C1240" s="12" t="s">
        <v>4797</v>
      </c>
      <c r="D1240" s="12" t="s">
        <v>5572</v>
      </c>
      <c r="E1240" t="b">
        <v>0</v>
      </c>
      <c r="F1240">
        <v>0</v>
      </c>
      <c r="G1240">
        <v>860034594</v>
      </c>
      <c r="H1240">
        <v>43889</v>
      </c>
      <c r="I1240" s="12" t="s">
        <v>5557</v>
      </c>
      <c r="J1240">
        <v>14</v>
      </c>
      <c r="K1240">
        <v>179</v>
      </c>
      <c r="L1240">
        <v>0</v>
      </c>
      <c r="M1240">
        <v>0</v>
      </c>
      <c r="N1240">
        <v>0</v>
      </c>
      <c r="O1240">
        <v>9899</v>
      </c>
      <c r="P1240">
        <v>-207735.49</v>
      </c>
      <c r="Q1240">
        <v>1248</v>
      </c>
      <c r="R1240" t="b">
        <v>0</v>
      </c>
      <c r="S1240">
        <v>0</v>
      </c>
    </row>
    <row r="1241" spans="1:19">
      <c r="A1241">
        <v>11100501</v>
      </c>
      <c r="B1241" s="12"/>
      <c r="C1241" s="12" t="s">
        <v>4797</v>
      </c>
      <c r="D1241" s="12" t="s">
        <v>5572</v>
      </c>
      <c r="E1241" t="b">
        <v>0</v>
      </c>
      <c r="F1241">
        <v>0</v>
      </c>
      <c r="G1241">
        <v>860034594</v>
      </c>
      <c r="H1241">
        <v>43889</v>
      </c>
      <c r="I1241" s="12" t="s">
        <v>5557</v>
      </c>
      <c r="J1241">
        <v>14</v>
      </c>
      <c r="K1241">
        <v>179</v>
      </c>
      <c r="L1241">
        <v>0</v>
      </c>
      <c r="M1241">
        <v>0</v>
      </c>
      <c r="N1241">
        <v>0</v>
      </c>
      <c r="O1241">
        <v>116608</v>
      </c>
      <c r="P1241">
        <v>-324343.49</v>
      </c>
      <c r="Q1241">
        <v>1249</v>
      </c>
      <c r="R1241" t="b">
        <v>0</v>
      </c>
      <c r="S1241">
        <v>0</v>
      </c>
    </row>
    <row r="1242" spans="1:19">
      <c r="A1242">
        <v>11100501</v>
      </c>
      <c r="B1242" s="12"/>
      <c r="C1242" s="12" t="s">
        <v>4797</v>
      </c>
      <c r="D1242" s="12" t="s">
        <v>5572</v>
      </c>
      <c r="E1242" t="b">
        <v>0</v>
      </c>
      <c r="F1242">
        <v>0</v>
      </c>
      <c r="G1242">
        <v>860034594</v>
      </c>
      <c r="H1242">
        <v>43889</v>
      </c>
      <c r="I1242" s="12" t="s">
        <v>5557</v>
      </c>
      <c r="J1242">
        <v>14</v>
      </c>
      <c r="K1242">
        <v>179</v>
      </c>
      <c r="L1242">
        <v>0</v>
      </c>
      <c r="M1242">
        <v>0</v>
      </c>
      <c r="N1242">
        <v>0</v>
      </c>
      <c r="O1242">
        <v>22156</v>
      </c>
      <c r="P1242">
        <v>-346499.01</v>
      </c>
      <c r="Q1242">
        <v>1250</v>
      </c>
      <c r="R1242" t="b">
        <v>0</v>
      </c>
      <c r="S1242">
        <v>0</v>
      </c>
    </row>
    <row r="1243" spans="1:19">
      <c r="A1243">
        <v>11100501</v>
      </c>
      <c r="B1243" s="12"/>
      <c r="C1243" s="12" t="s">
        <v>4797</v>
      </c>
      <c r="D1243" s="12" t="s">
        <v>5572</v>
      </c>
      <c r="E1243" t="b">
        <v>0</v>
      </c>
      <c r="F1243">
        <v>0</v>
      </c>
      <c r="G1243">
        <v>860034594</v>
      </c>
      <c r="H1243">
        <v>43889</v>
      </c>
      <c r="I1243" s="12" t="s">
        <v>5557</v>
      </c>
      <c r="J1243">
        <v>14</v>
      </c>
      <c r="K1243">
        <v>179</v>
      </c>
      <c r="L1243">
        <v>0</v>
      </c>
      <c r="M1243">
        <v>0</v>
      </c>
      <c r="N1243">
        <v>915</v>
      </c>
      <c r="O1243">
        <v>0</v>
      </c>
      <c r="P1243">
        <v>-345583.87</v>
      </c>
      <c r="Q1243">
        <v>1251</v>
      </c>
      <c r="R1243" t="b">
        <v>0</v>
      </c>
      <c r="S1243">
        <v>0</v>
      </c>
    </row>
    <row r="1244" spans="1:19">
      <c r="A1244">
        <v>11100501</v>
      </c>
      <c r="B1244" s="12"/>
      <c r="C1244" s="12" t="s">
        <v>4797</v>
      </c>
      <c r="D1244" s="12" t="s">
        <v>5572</v>
      </c>
      <c r="E1244" t="b">
        <v>0</v>
      </c>
      <c r="F1244">
        <v>0</v>
      </c>
      <c r="G1244">
        <v>860034594</v>
      </c>
      <c r="H1244">
        <v>43889</v>
      </c>
      <c r="I1244" s="12" t="s">
        <v>5557</v>
      </c>
      <c r="J1244">
        <v>14</v>
      </c>
      <c r="K1244">
        <v>179</v>
      </c>
      <c r="L1244">
        <v>0</v>
      </c>
      <c r="M1244">
        <v>0</v>
      </c>
      <c r="N1244">
        <v>0</v>
      </c>
      <c r="O1244">
        <v>52101</v>
      </c>
      <c r="P1244">
        <v>-397684.87</v>
      </c>
      <c r="Q1244">
        <v>1252</v>
      </c>
      <c r="R1244" t="b">
        <v>0</v>
      </c>
      <c r="S1244">
        <v>0</v>
      </c>
    </row>
    <row r="1245" spans="1:19">
      <c r="A1245">
        <v>11100501</v>
      </c>
      <c r="B1245" s="12"/>
      <c r="C1245" s="12" t="s">
        <v>4797</v>
      </c>
      <c r="D1245" s="12" t="s">
        <v>5572</v>
      </c>
      <c r="E1245" t="b">
        <v>0</v>
      </c>
      <c r="F1245">
        <v>0</v>
      </c>
      <c r="G1245">
        <v>860034594</v>
      </c>
      <c r="H1245">
        <v>43921</v>
      </c>
      <c r="I1245" s="12" t="s">
        <v>5574</v>
      </c>
      <c r="J1245">
        <v>14</v>
      </c>
      <c r="K1245">
        <v>181</v>
      </c>
      <c r="L1245">
        <v>0</v>
      </c>
      <c r="M1245">
        <v>0</v>
      </c>
      <c r="N1245">
        <v>989</v>
      </c>
      <c r="O1245">
        <v>0</v>
      </c>
      <c r="P1245">
        <v>-396695.45</v>
      </c>
      <c r="Q1245">
        <v>1253</v>
      </c>
      <c r="R1245" t="b">
        <v>0</v>
      </c>
      <c r="S1245">
        <v>0</v>
      </c>
    </row>
    <row r="1246" spans="1:19">
      <c r="A1246">
        <v>11100501</v>
      </c>
      <c r="B1246" s="12"/>
      <c r="C1246" s="12" t="s">
        <v>4797</v>
      </c>
      <c r="D1246" s="12" t="s">
        <v>5572</v>
      </c>
      <c r="E1246" t="b">
        <v>0</v>
      </c>
      <c r="F1246">
        <v>0</v>
      </c>
      <c r="G1246">
        <v>860034594</v>
      </c>
      <c r="H1246">
        <v>43951</v>
      </c>
      <c r="I1246" s="12" t="s">
        <v>5575</v>
      </c>
      <c r="J1246">
        <v>14</v>
      </c>
      <c r="K1246">
        <v>183</v>
      </c>
      <c r="L1246">
        <v>0</v>
      </c>
      <c r="M1246">
        <v>0</v>
      </c>
      <c r="N1246">
        <v>902</v>
      </c>
      <c r="O1246">
        <v>0</v>
      </c>
      <c r="P1246">
        <v>-395793.4</v>
      </c>
      <c r="Q1246">
        <v>1254</v>
      </c>
      <c r="R1246" t="b">
        <v>0</v>
      </c>
      <c r="S1246">
        <v>0</v>
      </c>
    </row>
    <row r="1247" spans="1:19">
      <c r="A1247">
        <v>11100501</v>
      </c>
      <c r="B1247" s="12"/>
      <c r="C1247" s="12" t="s">
        <v>4797</v>
      </c>
      <c r="D1247" s="12" t="s">
        <v>5572</v>
      </c>
      <c r="E1247" t="b">
        <v>0</v>
      </c>
      <c r="F1247">
        <v>0</v>
      </c>
      <c r="G1247">
        <v>860034594</v>
      </c>
      <c r="H1247">
        <v>43951</v>
      </c>
      <c r="I1247" s="12" t="s">
        <v>5576</v>
      </c>
      <c r="J1247">
        <v>14</v>
      </c>
      <c r="K1247">
        <v>183</v>
      </c>
      <c r="L1247">
        <v>0</v>
      </c>
      <c r="M1247">
        <v>0</v>
      </c>
      <c r="N1247">
        <v>0</v>
      </c>
      <c r="O1247">
        <v>9899</v>
      </c>
      <c r="P1247">
        <v>-405692.59</v>
      </c>
      <c r="Q1247">
        <v>1255</v>
      </c>
      <c r="R1247" t="b">
        <v>0</v>
      </c>
      <c r="S1247">
        <v>0</v>
      </c>
    </row>
    <row r="1248" spans="1:19">
      <c r="A1248">
        <v>11100501</v>
      </c>
      <c r="B1248" s="12"/>
      <c r="C1248" s="12" t="s">
        <v>4797</v>
      </c>
      <c r="D1248" s="12" t="s">
        <v>5572</v>
      </c>
      <c r="E1248" t="b">
        <v>0</v>
      </c>
      <c r="F1248">
        <v>0</v>
      </c>
      <c r="G1248">
        <v>860034594</v>
      </c>
      <c r="H1248">
        <v>43951</v>
      </c>
      <c r="I1248" s="12" t="s">
        <v>5576</v>
      </c>
      <c r="J1248">
        <v>14</v>
      </c>
      <c r="K1248">
        <v>183</v>
      </c>
      <c r="L1248">
        <v>0</v>
      </c>
      <c r="M1248">
        <v>0</v>
      </c>
      <c r="N1248">
        <v>0</v>
      </c>
      <c r="O1248">
        <v>92922</v>
      </c>
      <c r="P1248">
        <v>-498614.59</v>
      </c>
      <c r="Q1248">
        <v>1256</v>
      </c>
      <c r="R1248" t="b">
        <v>0</v>
      </c>
      <c r="S1248">
        <v>0</v>
      </c>
    </row>
    <row r="1249" spans="1:19">
      <c r="A1249">
        <v>11100501</v>
      </c>
      <c r="B1249" s="12"/>
      <c r="C1249" s="12" t="s">
        <v>4797</v>
      </c>
      <c r="D1249" s="12" t="s">
        <v>5572</v>
      </c>
      <c r="E1249" t="b">
        <v>0</v>
      </c>
      <c r="F1249">
        <v>0</v>
      </c>
      <c r="G1249">
        <v>860034594</v>
      </c>
      <c r="H1249">
        <v>43951</v>
      </c>
      <c r="I1249" s="12" t="s">
        <v>5576</v>
      </c>
      <c r="J1249">
        <v>14</v>
      </c>
      <c r="K1249">
        <v>183</v>
      </c>
      <c r="L1249">
        <v>0</v>
      </c>
      <c r="M1249">
        <v>0</v>
      </c>
      <c r="N1249">
        <v>0</v>
      </c>
      <c r="O1249">
        <v>17655</v>
      </c>
      <c r="P1249">
        <v>-516269.77</v>
      </c>
      <c r="Q1249">
        <v>1257</v>
      </c>
      <c r="R1249" t="b">
        <v>0</v>
      </c>
      <c r="S1249">
        <v>0</v>
      </c>
    </row>
    <row r="1250" spans="1:19">
      <c r="A1250">
        <v>11100501</v>
      </c>
      <c r="B1250" s="12"/>
      <c r="C1250" s="12" t="s">
        <v>4797</v>
      </c>
      <c r="D1250" s="12" t="s">
        <v>5572</v>
      </c>
      <c r="E1250" t="b">
        <v>0</v>
      </c>
      <c r="F1250">
        <v>0</v>
      </c>
      <c r="G1250">
        <v>860034594</v>
      </c>
      <c r="H1250">
        <v>43951</v>
      </c>
      <c r="I1250" s="12" t="s">
        <v>5576</v>
      </c>
      <c r="J1250">
        <v>14</v>
      </c>
      <c r="K1250">
        <v>183</v>
      </c>
      <c r="L1250">
        <v>0</v>
      </c>
      <c r="M1250">
        <v>0</v>
      </c>
      <c r="N1250">
        <v>0</v>
      </c>
      <c r="O1250">
        <v>52101</v>
      </c>
      <c r="P1250">
        <v>-568370.77</v>
      </c>
      <c r="Q1250">
        <v>1258</v>
      </c>
      <c r="R1250" t="b">
        <v>0</v>
      </c>
      <c r="S1250">
        <v>0</v>
      </c>
    </row>
    <row r="1251" spans="1:19">
      <c r="A1251">
        <v>11100501</v>
      </c>
      <c r="B1251" s="12"/>
      <c r="C1251" s="12" t="s">
        <v>4797</v>
      </c>
      <c r="D1251" s="12" t="s">
        <v>5572</v>
      </c>
      <c r="E1251" t="b">
        <v>0</v>
      </c>
      <c r="F1251">
        <v>0</v>
      </c>
      <c r="G1251">
        <v>860034594</v>
      </c>
      <c r="H1251">
        <v>43981</v>
      </c>
      <c r="I1251" s="12" t="s">
        <v>5577</v>
      </c>
      <c r="J1251">
        <v>14</v>
      </c>
      <c r="K1251">
        <v>185</v>
      </c>
      <c r="L1251">
        <v>0</v>
      </c>
      <c r="M1251">
        <v>0</v>
      </c>
      <c r="N1251">
        <v>715</v>
      </c>
      <c r="O1251">
        <v>0</v>
      </c>
      <c r="P1251">
        <v>-567655.62</v>
      </c>
      <c r="Q1251">
        <v>1259</v>
      </c>
      <c r="R1251" t="b">
        <v>0</v>
      </c>
      <c r="S1251">
        <v>0</v>
      </c>
    </row>
    <row r="1252" spans="1:19">
      <c r="A1252">
        <v>11100501</v>
      </c>
      <c r="B1252" s="12"/>
      <c r="C1252" s="12" t="s">
        <v>4797</v>
      </c>
      <c r="D1252" s="12" t="s">
        <v>5572</v>
      </c>
      <c r="E1252" t="b">
        <v>0</v>
      </c>
      <c r="F1252">
        <v>0</v>
      </c>
      <c r="G1252">
        <v>860034594</v>
      </c>
      <c r="H1252">
        <v>43981</v>
      </c>
      <c r="I1252" s="12" t="s">
        <v>5557</v>
      </c>
      <c r="J1252">
        <v>14</v>
      </c>
      <c r="K1252">
        <v>185</v>
      </c>
      <c r="L1252">
        <v>0</v>
      </c>
      <c r="M1252">
        <v>0</v>
      </c>
      <c r="N1252">
        <v>0</v>
      </c>
      <c r="O1252">
        <v>52101</v>
      </c>
      <c r="P1252">
        <v>-619756.62</v>
      </c>
      <c r="Q1252">
        <v>1260</v>
      </c>
      <c r="R1252" t="b">
        <v>0</v>
      </c>
      <c r="S1252">
        <v>0</v>
      </c>
    </row>
    <row r="1253" spans="1:19">
      <c r="A1253">
        <v>11100501</v>
      </c>
      <c r="B1253" s="12"/>
      <c r="C1253" s="12" t="s">
        <v>4797</v>
      </c>
      <c r="D1253" s="12" t="s">
        <v>5572</v>
      </c>
      <c r="E1253" t="b">
        <v>0</v>
      </c>
      <c r="F1253">
        <v>0</v>
      </c>
      <c r="G1253">
        <v>860034594</v>
      </c>
      <c r="H1253">
        <v>43981</v>
      </c>
      <c r="I1253" s="12" t="s">
        <v>5557</v>
      </c>
      <c r="J1253">
        <v>14</v>
      </c>
      <c r="K1253">
        <v>185</v>
      </c>
      <c r="L1253">
        <v>0</v>
      </c>
      <c r="M1253">
        <v>0</v>
      </c>
      <c r="N1253">
        <v>0</v>
      </c>
      <c r="O1253">
        <v>9899</v>
      </c>
      <c r="P1253">
        <v>-629655.81000000006</v>
      </c>
      <c r="Q1253">
        <v>1261</v>
      </c>
      <c r="R1253" t="b">
        <v>0</v>
      </c>
      <c r="S1253">
        <v>0</v>
      </c>
    </row>
    <row r="1254" spans="1:19">
      <c r="A1254">
        <v>11100501</v>
      </c>
      <c r="B1254" s="12"/>
      <c r="C1254" s="12" t="s">
        <v>4797</v>
      </c>
      <c r="D1254" s="12" t="s">
        <v>5572</v>
      </c>
      <c r="E1254" t="b">
        <v>0</v>
      </c>
      <c r="F1254">
        <v>0</v>
      </c>
      <c r="G1254">
        <v>860034594</v>
      </c>
      <c r="H1254">
        <v>43981</v>
      </c>
      <c r="I1254" s="12" t="s">
        <v>5557</v>
      </c>
      <c r="J1254">
        <v>14</v>
      </c>
      <c r="K1254">
        <v>185</v>
      </c>
      <c r="L1254">
        <v>0</v>
      </c>
      <c r="M1254">
        <v>0</v>
      </c>
      <c r="N1254">
        <v>0</v>
      </c>
      <c r="O1254">
        <v>83812</v>
      </c>
      <c r="P1254">
        <v>-713467.81</v>
      </c>
      <c r="Q1254">
        <v>1262</v>
      </c>
      <c r="R1254" t="b">
        <v>0</v>
      </c>
      <c r="S1254">
        <v>0</v>
      </c>
    </row>
    <row r="1255" spans="1:19">
      <c r="A1255">
        <v>11100501</v>
      </c>
      <c r="B1255" s="12"/>
      <c r="C1255" s="12" t="s">
        <v>4797</v>
      </c>
      <c r="D1255" s="12" t="s">
        <v>5572</v>
      </c>
      <c r="E1255" t="b">
        <v>0</v>
      </c>
      <c r="F1255">
        <v>0</v>
      </c>
      <c r="G1255">
        <v>860034594</v>
      </c>
      <c r="H1255">
        <v>43981</v>
      </c>
      <c r="I1255" s="12" t="s">
        <v>5557</v>
      </c>
      <c r="J1255">
        <v>14</v>
      </c>
      <c r="K1255">
        <v>185</v>
      </c>
      <c r="L1255">
        <v>0</v>
      </c>
      <c r="M1255">
        <v>0</v>
      </c>
      <c r="N1255">
        <v>0</v>
      </c>
      <c r="O1255">
        <v>15924</v>
      </c>
      <c r="P1255">
        <v>-729392.09</v>
      </c>
      <c r="Q1255">
        <v>1263</v>
      </c>
      <c r="R1255" t="b">
        <v>0</v>
      </c>
      <c r="S1255">
        <v>0</v>
      </c>
    </row>
    <row r="1256" spans="1:19">
      <c r="A1256">
        <v>11100501</v>
      </c>
      <c r="B1256" s="12"/>
      <c r="C1256" s="12" t="s">
        <v>4797</v>
      </c>
      <c r="D1256" s="12" t="s">
        <v>5572</v>
      </c>
      <c r="E1256" t="b">
        <v>0</v>
      </c>
      <c r="F1256">
        <v>0</v>
      </c>
      <c r="G1256">
        <v>860034594</v>
      </c>
      <c r="H1256">
        <v>44012</v>
      </c>
      <c r="I1256" s="12" t="s">
        <v>5554</v>
      </c>
      <c r="J1256">
        <v>14</v>
      </c>
      <c r="K1256">
        <v>186</v>
      </c>
      <c r="L1256">
        <v>0</v>
      </c>
      <c r="M1256">
        <v>0</v>
      </c>
      <c r="N1256">
        <v>0</v>
      </c>
      <c r="O1256">
        <v>52101</v>
      </c>
      <c r="P1256">
        <v>-781493.09</v>
      </c>
      <c r="Q1256">
        <v>1264</v>
      </c>
      <c r="R1256" t="b">
        <v>0</v>
      </c>
      <c r="S1256">
        <v>0</v>
      </c>
    </row>
    <row r="1257" spans="1:19">
      <c r="A1257">
        <v>11100501</v>
      </c>
      <c r="B1257" s="12"/>
      <c r="C1257" s="12" t="s">
        <v>4797</v>
      </c>
      <c r="D1257" s="12" t="s">
        <v>5572</v>
      </c>
      <c r="E1257" t="b">
        <v>0</v>
      </c>
      <c r="F1257">
        <v>0</v>
      </c>
      <c r="G1257">
        <v>860034594</v>
      </c>
      <c r="H1257">
        <v>44012</v>
      </c>
      <c r="I1257" s="12" t="s">
        <v>5554</v>
      </c>
      <c r="J1257">
        <v>14</v>
      </c>
      <c r="K1257">
        <v>186</v>
      </c>
      <c r="L1257">
        <v>0</v>
      </c>
      <c r="M1257">
        <v>0</v>
      </c>
      <c r="N1257">
        <v>0</v>
      </c>
      <c r="O1257">
        <v>9899</v>
      </c>
      <c r="P1257">
        <v>-791392.28</v>
      </c>
      <c r="Q1257">
        <v>1265</v>
      </c>
      <c r="R1257" t="b">
        <v>0</v>
      </c>
      <c r="S1257">
        <v>0</v>
      </c>
    </row>
    <row r="1258" spans="1:19">
      <c r="A1258">
        <v>11100501</v>
      </c>
      <c r="B1258" s="12"/>
      <c r="C1258" s="12" t="s">
        <v>4797</v>
      </c>
      <c r="D1258" s="12" t="s">
        <v>5572</v>
      </c>
      <c r="E1258" t="b">
        <v>0</v>
      </c>
      <c r="F1258">
        <v>0</v>
      </c>
      <c r="G1258">
        <v>860034594</v>
      </c>
      <c r="H1258">
        <v>44012</v>
      </c>
      <c r="I1258" s="12" t="s">
        <v>5554</v>
      </c>
      <c r="J1258">
        <v>14</v>
      </c>
      <c r="K1258">
        <v>186</v>
      </c>
      <c r="L1258">
        <v>0</v>
      </c>
      <c r="M1258">
        <v>0</v>
      </c>
      <c r="N1258">
        <v>0</v>
      </c>
      <c r="O1258">
        <v>89278</v>
      </c>
      <c r="P1258">
        <v>-880670.28</v>
      </c>
      <c r="Q1258">
        <v>1266</v>
      </c>
      <c r="R1258" t="b">
        <v>0</v>
      </c>
      <c r="S1258">
        <v>0</v>
      </c>
    </row>
    <row r="1259" spans="1:19">
      <c r="A1259">
        <v>11100501</v>
      </c>
      <c r="B1259" s="12"/>
      <c r="C1259" s="12" t="s">
        <v>4797</v>
      </c>
      <c r="D1259" s="12" t="s">
        <v>5572</v>
      </c>
      <c r="E1259" t="b">
        <v>0</v>
      </c>
      <c r="F1259">
        <v>0</v>
      </c>
      <c r="G1259">
        <v>860034594</v>
      </c>
      <c r="H1259">
        <v>44043</v>
      </c>
      <c r="I1259" s="12" t="s">
        <v>5577</v>
      </c>
      <c r="J1259">
        <v>14</v>
      </c>
      <c r="K1259">
        <v>187</v>
      </c>
      <c r="L1259">
        <v>0</v>
      </c>
      <c r="M1259">
        <v>0</v>
      </c>
      <c r="N1259">
        <v>801</v>
      </c>
      <c r="O1259">
        <v>0</v>
      </c>
      <c r="P1259">
        <v>-879869.62</v>
      </c>
      <c r="Q1259">
        <v>1267</v>
      </c>
      <c r="R1259" t="b">
        <v>0</v>
      </c>
      <c r="S1259">
        <v>0</v>
      </c>
    </row>
    <row r="1260" spans="1:19">
      <c r="A1260">
        <v>11100501</v>
      </c>
      <c r="B1260" s="12"/>
      <c r="C1260" s="12" t="s">
        <v>4797</v>
      </c>
      <c r="D1260" s="12" t="s">
        <v>5572</v>
      </c>
      <c r="E1260" t="b">
        <v>0</v>
      </c>
      <c r="F1260">
        <v>0</v>
      </c>
      <c r="G1260">
        <v>860034594</v>
      </c>
      <c r="H1260">
        <v>44043</v>
      </c>
      <c r="I1260" s="12" t="s">
        <v>5557</v>
      </c>
      <c r="J1260">
        <v>14</v>
      </c>
      <c r="K1260">
        <v>187</v>
      </c>
      <c r="L1260">
        <v>0</v>
      </c>
      <c r="M1260">
        <v>0</v>
      </c>
      <c r="N1260">
        <v>0</v>
      </c>
      <c r="O1260">
        <v>52101</v>
      </c>
      <c r="P1260">
        <v>-931970.62</v>
      </c>
      <c r="Q1260">
        <v>1268</v>
      </c>
      <c r="R1260" t="b">
        <v>0</v>
      </c>
      <c r="S1260">
        <v>0</v>
      </c>
    </row>
    <row r="1261" spans="1:19">
      <c r="A1261">
        <v>11100501</v>
      </c>
      <c r="B1261" s="12"/>
      <c r="C1261" s="12" t="s">
        <v>4797</v>
      </c>
      <c r="D1261" s="12" t="s">
        <v>5572</v>
      </c>
      <c r="E1261" t="b">
        <v>0</v>
      </c>
      <c r="F1261">
        <v>0</v>
      </c>
      <c r="G1261">
        <v>860034594</v>
      </c>
      <c r="H1261">
        <v>44043</v>
      </c>
      <c r="I1261" s="12" t="s">
        <v>5557</v>
      </c>
      <c r="J1261">
        <v>14</v>
      </c>
      <c r="K1261">
        <v>187</v>
      </c>
      <c r="L1261">
        <v>0</v>
      </c>
      <c r="M1261">
        <v>0</v>
      </c>
      <c r="N1261">
        <v>0</v>
      </c>
      <c r="O1261">
        <v>9899</v>
      </c>
      <c r="P1261">
        <v>-941869.81</v>
      </c>
      <c r="Q1261">
        <v>1269</v>
      </c>
      <c r="R1261" t="b">
        <v>0</v>
      </c>
      <c r="S1261">
        <v>0</v>
      </c>
    </row>
    <row r="1262" spans="1:19">
      <c r="A1262">
        <v>11100501</v>
      </c>
      <c r="B1262" s="12"/>
      <c r="C1262" s="12" t="s">
        <v>4797</v>
      </c>
      <c r="D1262" s="12" t="s">
        <v>5572</v>
      </c>
      <c r="E1262" t="b">
        <v>0</v>
      </c>
      <c r="F1262">
        <v>0</v>
      </c>
      <c r="G1262">
        <v>860034594</v>
      </c>
      <c r="H1262">
        <v>44074</v>
      </c>
      <c r="I1262" s="12" t="s">
        <v>5578</v>
      </c>
      <c r="J1262">
        <v>14</v>
      </c>
      <c r="K1262">
        <v>188</v>
      </c>
      <c r="L1262">
        <v>0</v>
      </c>
      <c r="M1262">
        <v>0</v>
      </c>
      <c r="N1262">
        <v>1008</v>
      </c>
      <c r="O1262">
        <v>0</v>
      </c>
      <c r="P1262">
        <v>-940861.91</v>
      </c>
      <c r="Q1262">
        <v>1270</v>
      </c>
      <c r="R1262" t="b">
        <v>0</v>
      </c>
      <c r="S1262">
        <v>0</v>
      </c>
    </row>
    <row r="1263" spans="1:19">
      <c r="A1263">
        <v>11100501</v>
      </c>
      <c r="B1263" s="12"/>
      <c r="C1263" s="12" t="s">
        <v>4797</v>
      </c>
      <c r="D1263" s="12" t="s">
        <v>5572</v>
      </c>
      <c r="E1263" t="b">
        <v>0</v>
      </c>
      <c r="F1263">
        <v>0</v>
      </c>
      <c r="G1263">
        <v>860034594</v>
      </c>
      <c r="H1263">
        <v>44074</v>
      </c>
      <c r="I1263" s="12"/>
      <c r="J1263">
        <v>14</v>
      </c>
      <c r="K1263">
        <v>188</v>
      </c>
      <c r="L1263">
        <v>0</v>
      </c>
      <c r="M1263">
        <v>0</v>
      </c>
      <c r="N1263">
        <v>0</v>
      </c>
      <c r="O1263">
        <v>9899</v>
      </c>
      <c r="P1263">
        <v>-950761.1</v>
      </c>
      <c r="Q1263">
        <v>1271</v>
      </c>
      <c r="R1263" t="b">
        <v>0</v>
      </c>
      <c r="S1263">
        <v>0</v>
      </c>
    </row>
    <row r="1264" spans="1:19">
      <c r="A1264">
        <v>11100501</v>
      </c>
      <c r="B1264" s="12"/>
      <c r="C1264" s="12" t="s">
        <v>4797</v>
      </c>
      <c r="D1264" s="12" t="s">
        <v>5572</v>
      </c>
      <c r="E1264" t="b">
        <v>0</v>
      </c>
      <c r="F1264">
        <v>0</v>
      </c>
      <c r="G1264">
        <v>860034594</v>
      </c>
      <c r="H1264">
        <v>44074</v>
      </c>
      <c r="I1264" s="12"/>
      <c r="J1264">
        <v>14</v>
      </c>
      <c r="K1264">
        <v>188</v>
      </c>
      <c r="L1264">
        <v>0</v>
      </c>
      <c r="M1264">
        <v>0</v>
      </c>
      <c r="N1264">
        <v>0</v>
      </c>
      <c r="O1264">
        <v>52101</v>
      </c>
      <c r="P1264">
        <v>-1002862.1</v>
      </c>
      <c r="Q1264">
        <v>1272</v>
      </c>
      <c r="R1264" t="b">
        <v>0</v>
      </c>
      <c r="S1264">
        <v>0</v>
      </c>
    </row>
    <row r="1265" spans="1:19">
      <c r="A1265">
        <v>11100501</v>
      </c>
      <c r="B1265" s="12"/>
      <c r="C1265" s="12" t="s">
        <v>4797</v>
      </c>
      <c r="D1265" s="12" t="s">
        <v>5572</v>
      </c>
      <c r="E1265" t="b">
        <v>0</v>
      </c>
      <c r="F1265">
        <v>0</v>
      </c>
      <c r="G1265">
        <v>860034594</v>
      </c>
      <c r="H1265">
        <v>44074</v>
      </c>
      <c r="I1265" s="12"/>
      <c r="J1265">
        <v>14</v>
      </c>
      <c r="K1265">
        <v>188</v>
      </c>
      <c r="L1265">
        <v>0</v>
      </c>
      <c r="M1265">
        <v>0</v>
      </c>
      <c r="N1265">
        <v>0</v>
      </c>
      <c r="O1265">
        <v>16270</v>
      </c>
      <c r="P1265">
        <v>-1019132.56</v>
      </c>
      <c r="Q1265">
        <v>1273</v>
      </c>
      <c r="R1265" t="b">
        <v>0</v>
      </c>
      <c r="S1265">
        <v>0</v>
      </c>
    </row>
    <row r="1266" spans="1:19">
      <c r="A1266">
        <v>11100501</v>
      </c>
      <c r="B1266" s="12"/>
      <c r="C1266" s="12" t="s">
        <v>4797</v>
      </c>
      <c r="D1266" s="12" t="s">
        <v>5572</v>
      </c>
      <c r="E1266" t="b">
        <v>0</v>
      </c>
      <c r="F1266">
        <v>0</v>
      </c>
      <c r="G1266">
        <v>860034594</v>
      </c>
      <c r="H1266">
        <v>44074</v>
      </c>
      <c r="I1266" s="12"/>
      <c r="J1266">
        <v>14</v>
      </c>
      <c r="K1266">
        <v>188</v>
      </c>
      <c r="L1266">
        <v>0</v>
      </c>
      <c r="M1266">
        <v>0</v>
      </c>
      <c r="N1266">
        <v>0</v>
      </c>
      <c r="O1266">
        <v>85634</v>
      </c>
      <c r="P1266">
        <v>-1104766.56</v>
      </c>
      <c r="Q1266">
        <v>1274</v>
      </c>
      <c r="R1266" t="b">
        <v>0</v>
      </c>
      <c r="S1266">
        <v>0</v>
      </c>
    </row>
    <row r="1267" spans="1:19">
      <c r="A1267">
        <v>11100501</v>
      </c>
      <c r="B1267" s="12" t="s">
        <v>911</v>
      </c>
      <c r="C1267" s="12" t="s">
        <v>4797</v>
      </c>
      <c r="D1267" s="12" t="s">
        <v>911</v>
      </c>
      <c r="E1267" t="b">
        <v>0</v>
      </c>
      <c r="F1267">
        <v>0</v>
      </c>
      <c r="G1267">
        <v>860034594</v>
      </c>
      <c r="H1267" t="s">
        <v>21</v>
      </c>
      <c r="I1267" s="12"/>
      <c r="K1267">
        <v>0</v>
      </c>
      <c r="L1267">
        <v>0</v>
      </c>
      <c r="M1267">
        <v>0</v>
      </c>
      <c r="N1267">
        <v>6090</v>
      </c>
      <c r="O1267">
        <v>1110856</v>
      </c>
      <c r="P1267">
        <v>-1104766.56</v>
      </c>
      <c r="Q1267">
        <v>1275</v>
      </c>
      <c r="R1267" t="b">
        <v>0</v>
      </c>
      <c r="S1267">
        <v>0</v>
      </c>
    </row>
    <row r="1268" spans="1:19">
      <c r="A1268">
        <v>11100501</v>
      </c>
      <c r="B1268" s="12" t="s">
        <v>5579</v>
      </c>
      <c r="C1268" s="12" t="s">
        <v>4797</v>
      </c>
      <c r="D1268" s="12" t="s">
        <v>5579</v>
      </c>
      <c r="E1268" t="b">
        <v>0</v>
      </c>
      <c r="F1268">
        <v>-1596067</v>
      </c>
      <c r="G1268">
        <v>899999094</v>
      </c>
      <c r="H1268" t="s">
        <v>21</v>
      </c>
      <c r="I1268" s="12"/>
      <c r="K1268">
        <v>0</v>
      </c>
      <c r="L1268">
        <v>0</v>
      </c>
      <c r="M1268">
        <v>826965</v>
      </c>
      <c r="N1268">
        <v>0</v>
      </c>
      <c r="O1268">
        <v>0</v>
      </c>
      <c r="P1268">
        <v>-1596067</v>
      </c>
      <c r="Q1268">
        <v>1276</v>
      </c>
      <c r="R1268" t="b">
        <v>0</v>
      </c>
      <c r="S1268">
        <v>0</v>
      </c>
    </row>
    <row r="1269" spans="1:19">
      <c r="A1269">
        <v>11100501</v>
      </c>
      <c r="B1269" s="12"/>
      <c r="C1269" s="12" t="s">
        <v>4797</v>
      </c>
      <c r="D1269" s="12" t="s">
        <v>5579</v>
      </c>
      <c r="E1269" t="b">
        <v>0</v>
      </c>
      <c r="F1269">
        <v>0</v>
      </c>
      <c r="G1269">
        <v>899999094</v>
      </c>
      <c r="H1269">
        <v>43840</v>
      </c>
      <c r="I1269" s="12" t="s">
        <v>5580</v>
      </c>
      <c r="J1269">
        <v>2</v>
      </c>
      <c r="K1269">
        <v>3086</v>
      </c>
      <c r="L1269">
        <v>0</v>
      </c>
      <c r="M1269">
        <v>0</v>
      </c>
      <c r="N1269">
        <v>0</v>
      </c>
      <c r="O1269">
        <v>107490</v>
      </c>
      <c r="P1269">
        <v>-1703557</v>
      </c>
      <c r="Q1269">
        <v>1277</v>
      </c>
      <c r="R1269" t="b">
        <v>0</v>
      </c>
      <c r="S1269">
        <v>0</v>
      </c>
    </row>
    <row r="1270" spans="1:19">
      <c r="A1270">
        <v>11100501</v>
      </c>
      <c r="B1270" s="12"/>
      <c r="C1270" s="12" t="s">
        <v>4797</v>
      </c>
      <c r="D1270" s="12" t="s">
        <v>5579</v>
      </c>
      <c r="E1270" t="b">
        <v>0</v>
      </c>
      <c r="F1270">
        <v>0</v>
      </c>
      <c r="G1270">
        <v>899999094</v>
      </c>
      <c r="H1270">
        <v>43916</v>
      </c>
      <c r="I1270" s="12" t="s">
        <v>5580</v>
      </c>
      <c r="J1270">
        <v>2</v>
      </c>
      <c r="K1270">
        <v>3111</v>
      </c>
      <c r="L1270">
        <v>0</v>
      </c>
      <c r="M1270">
        <v>0</v>
      </c>
      <c r="N1270">
        <v>0</v>
      </c>
      <c r="O1270">
        <v>117740</v>
      </c>
      <c r="P1270">
        <v>-1821297</v>
      </c>
      <c r="Q1270">
        <v>1278</v>
      </c>
      <c r="R1270" t="b">
        <v>0</v>
      </c>
      <c r="S1270">
        <v>0</v>
      </c>
    </row>
    <row r="1271" spans="1:19">
      <c r="A1271">
        <v>11100501</v>
      </c>
      <c r="B1271" s="12"/>
      <c r="C1271" s="12" t="s">
        <v>4797</v>
      </c>
      <c r="D1271" s="12" t="s">
        <v>5579</v>
      </c>
      <c r="E1271" t="b">
        <v>0</v>
      </c>
      <c r="F1271">
        <v>0</v>
      </c>
      <c r="G1271">
        <v>899999094</v>
      </c>
      <c r="H1271">
        <v>43980</v>
      </c>
      <c r="I1271" s="12" t="s">
        <v>5580</v>
      </c>
      <c r="J1271">
        <v>2</v>
      </c>
      <c r="K1271">
        <v>3134</v>
      </c>
      <c r="L1271">
        <v>0</v>
      </c>
      <c r="M1271">
        <v>0</v>
      </c>
      <c r="N1271">
        <v>0</v>
      </c>
      <c r="O1271">
        <v>99557</v>
      </c>
      <c r="P1271">
        <v>-1920854</v>
      </c>
      <c r="Q1271">
        <v>1279</v>
      </c>
      <c r="R1271" t="b">
        <v>0</v>
      </c>
      <c r="S1271">
        <v>0</v>
      </c>
    </row>
    <row r="1272" spans="1:19">
      <c r="A1272">
        <v>11100501</v>
      </c>
      <c r="B1272" s="12"/>
      <c r="C1272" s="12" t="s">
        <v>4797</v>
      </c>
      <c r="D1272" s="12" t="s">
        <v>5579</v>
      </c>
      <c r="E1272" t="b">
        <v>0</v>
      </c>
      <c r="F1272">
        <v>0</v>
      </c>
      <c r="G1272">
        <v>899999094</v>
      </c>
      <c r="H1272">
        <v>44040</v>
      </c>
      <c r="I1272" s="12" t="s">
        <v>5580</v>
      </c>
      <c r="J1272">
        <v>2</v>
      </c>
      <c r="K1272">
        <v>3153</v>
      </c>
      <c r="L1272">
        <v>0</v>
      </c>
      <c r="M1272">
        <v>0</v>
      </c>
      <c r="N1272">
        <v>0</v>
      </c>
      <c r="O1272">
        <v>97378</v>
      </c>
      <c r="P1272">
        <v>-2018232</v>
      </c>
      <c r="Q1272">
        <v>1280</v>
      </c>
      <c r="R1272" t="b">
        <v>0</v>
      </c>
      <c r="S1272">
        <v>0</v>
      </c>
    </row>
    <row r="1273" spans="1:19">
      <c r="A1273">
        <v>11100501</v>
      </c>
      <c r="B1273" s="12"/>
      <c r="C1273" s="12" t="s">
        <v>4797</v>
      </c>
      <c r="D1273" s="12" t="s">
        <v>5579</v>
      </c>
      <c r="E1273" t="b">
        <v>0</v>
      </c>
      <c r="F1273">
        <v>0</v>
      </c>
      <c r="G1273">
        <v>899999094</v>
      </c>
      <c r="H1273">
        <v>44096</v>
      </c>
      <c r="I1273" s="12" t="s">
        <v>5580</v>
      </c>
      <c r="J1273">
        <v>2</v>
      </c>
      <c r="K1273">
        <v>3177</v>
      </c>
      <c r="L1273">
        <v>0</v>
      </c>
      <c r="M1273">
        <v>0</v>
      </c>
      <c r="N1273">
        <v>0</v>
      </c>
      <c r="O1273">
        <v>112030</v>
      </c>
      <c r="P1273">
        <v>-2130262</v>
      </c>
      <c r="Q1273">
        <v>1281</v>
      </c>
      <c r="R1273" t="b">
        <v>0</v>
      </c>
      <c r="S1273">
        <v>0</v>
      </c>
    </row>
    <row r="1274" spans="1:19">
      <c r="A1274">
        <v>11100501</v>
      </c>
      <c r="B1274" s="12"/>
      <c r="C1274" s="12" t="s">
        <v>4797</v>
      </c>
      <c r="D1274" s="12" t="s">
        <v>5579</v>
      </c>
      <c r="E1274" t="b">
        <v>0</v>
      </c>
      <c r="F1274">
        <v>0</v>
      </c>
      <c r="G1274">
        <v>899999094</v>
      </c>
      <c r="H1274">
        <v>44158</v>
      </c>
      <c r="I1274" s="12" t="s">
        <v>5581</v>
      </c>
      <c r="J1274">
        <v>2</v>
      </c>
      <c r="K1274">
        <v>3206</v>
      </c>
      <c r="L1274">
        <v>0</v>
      </c>
      <c r="M1274">
        <v>0</v>
      </c>
      <c r="N1274">
        <v>0</v>
      </c>
      <c r="O1274">
        <v>292770</v>
      </c>
      <c r="P1274">
        <v>-2423032</v>
      </c>
      <c r="Q1274">
        <v>1282</v>
      </c>
      <c r="R1274" t="b">
        <v>0</v>
      </c>
      <c r="S1274">
        <v>0</v>
      </c>
    </row>
    <row r="1275" spans="1:19">
      <c r="A1275">
        <v>11100501</v>
      </c>
      <c r="B1275" s="12" t="s">
        <v>915</v>
      </c>
      <c r="C1275" s="12" t="s">
        <v>4797</v>
      </c>
      <c r="D1275" s="12" t="s">
        <v>915</v>
      </c>
      <c r="E1275" t="b">
        <v>0</v>
      </c>
      <c r="F1275">
        <v>0</v>
      </c>
      <c r="G1275">
        <v>899999094</v>
      </c>
      <c r="H1275" t="s">
        <v>21</v>
      </c>
      <c r="I1275" s="12"/>
      <c r="K1275">
        <v>0</v>
      </c>
      <c r="L1275">
        <v>0</v>
      </c>
      <c r="M1275">
        <v>0</v>
      </c>
      <c r="N1275">
        <v>0</v>
      </c>
      <c r="O1275">
        <v>826965</v>
      </c>
      <c r="P1275">
        <v>-2423032</v>
      </c>
      <c r="Q1275">
        <v>1283</v>
      </c>
      <c r="R1275" t="b">
        <v>0</v>
      </c>
      <c r="S1275">
        <v>0</v>
      </c>
    </row>
    <row r="1276" spans="1:19">
      <c r="A1276">
        <v>11100501</v>
      </c>
      <c r="B1276" s="12" t="s">
        <v>5582</v>
      </c>
      <c r="C1276" s="12" t="s">
        <v>4797</v>
      </c>
      <c r="D1276" s="12" t="s">
        <v>5582</v>
      </c>
      <c r="E1276" t="b">
        <v>0</v>
      </c>
      <c r="F1276">
        <v>0</v>
      </c>
      <c r="G1276">
        <v>0</v>
      </c>
      <c r="H1276" t="s">
        <v>21</v>
      </c>
      <c r="I1276" s="12"/>
      <c r="K1276">
        <v>0</v>
      </c>
      <c r="L1276">
        <v>0</v>
      </c>
      <c r="M1276">
        <v>0</v>
      </c>
      <c r="N1276">
        <v>204796608</v>
      </c>
      <c r="O1276">
        <v>202093418</v>
      </c>
      <c r="P1276">
        <v>15733845.029999999</v>
      </c>
      <c r="Q1276">
        <v>1288</v>
      </c>
      <c r="R1276" t="b">
        <v>1</v>
      </c>
      <c r="S1276">
        <v>0</v>
      </c>
    </row>
    <row r="1277" spans="1:19">
      <c r="A1277">
        <v>11100502</v>
      </c>
      <c r="B1277" s="12" t="s">
        <v>5583</v>
      </c>
      <c r="C1277" s="12" t="s">
        <v>4797</v>
      </c>
      <c r="D1277" s="12" t="s">
        <v>5583</v>
      </c>
      <c r="E1277" t="b">
        <v>1</v>
      </c>
      <c r="F1277">
        <v>0</v>
      </c>
      <c r="G1277">
        <v>0</v>
      </c>
      <c r="H1277" t="s">
        <v>21</v>
      </c>
      <c r="I1277" s="12"/>
      <c r="K1277">
        <v>0</v>
      </c>
      <c r="L1277">
        <v>192540440.59</v>
      </c>
      <c r="M1277">
        <v>192540440.59</v>
      </c>
      <c r="N1277">
        <v>0</v>
      </c>
      <c r="O1277">
        <v>0</v>
      </c>
      <c r="P1277">
        <v>0</v>
      </c>
      <c r="Q1277">
        <v>1291</v>
      </c>
      <c r="R1277" t="b">
        <v>1</v>
      </c>
      <c r="S1277">
        <v>0</v>
      </c>
    </row>
    <row r="1278" spans="1:19">
      <c r="A1278">
        <v>11100502</v>
      </c>
      <c r="B1278" s="12" t="s">
        <v>5518</v>
      </c>
      <c r="C1278" s="12" t="s">
        <v>4797</v>
      </c>
      <c r="D1278" s="12" t="s">
        <v>5518</v>
      </c>
      <c r="E1278" t="b">
        <v>0</v>
      </c>
      <c r="F1278">
        <v>-53344217</v>
      </c>
      <c r="G1278">
        <v>2996611</v>
      </c>
      <c r="H1278" t="s">
        <v>21</v>
      </c>
      <c r="I1278" s="12"/>
      <c r="K1278">
        <v>0</v>
      </c>
      <c r="L1278">
        <v>0</v>
      </c>
      <c r="M1278">
        <v>28088526</v>
      </c>
      <c r="N1278">
        <v>0</v>
      </c>
      <c r="O1278">
        <v>0</v>
      </c>
      <c r="P1278">
        <v>-53344217</v>
      </c>
      <c r="Q1278">
        <v>1294</v>
      </c>
      <c r="R1278" t="b">
        <v>0</v>
      </c>
      <c r="S1278">
        <v>0</v>
      </c>
    </row>
    <row r="1279" spans="1:19">
      <c r="A1279">
        <v>11100502</v>
      </c>
      <c r="B1279" s="12"/>
      <c r="C1279" s="12" t="s">
        <v>4797</v>
      </c>
      <c r="D1279" s="12" t="s">
        <v>5518</v>
      </c>
      <c r="E1279" t="b">
        <v>0</v>
      </c>
      <c r="F1279">
        <v>0</v>
      </c>
      <c r="G1279">
        <v>2996611</v>
      </c>
      <c r="H1279">
        <v>43840</v>
      </c>
      <c r="I1279" s="12" t="s">
        <v>5520</v>
      </c>
      <c r="J1279">
        <v>2</v>
      </c>
      <c r="K1279">
        <v>3082</v>
      </c>
      <c r="L1279">
        <v>0</v>
      </c>
      <c r="M1279">
        <v>0</v>
      </c>
      <c r="N1279">
        <v>0</v>
      </c>
      <c r="O1279">
        <v>1272000</v>
      </c>
      <c r="P1279">
        <v>-54616217</v>
      </c>
      <c r="Q1279">
        <v>1295</v>
      </c>
      <c r="R1279" t="b">
        <v>0</v>
      </c>
      <c r="S1279">
        <v>0</v>
      </c>
    </row>
    <row r="1280" spans="1:19">
      <c r="A1280">
        <v>11100502</v>
      </c>
      <c r="B1280" s="12"/>
      <c r="C1280" s="12" t="s">
        <v>4797</v>
      </c>
      <c r="D1280" s="12" t="s">
        <v>5518</v>
      </c>
      <c r="E1280" t="b">
        <v>0</v>
      </c>
      <c r="F1280">
        <v>0</v>
      </c>
      <c r="G1280">
        <v>2996611</v>
      </c>
      <c r="H1280">
        <v>43840</v>
      </c>
      <c r="I1280" s="12" t="s">
        <v>5584</v>
      </c>
      <c r="J1280">
        <v>2</v>
      </c>
      <c r="K1280">
        <v>3085</v>
      </c>
      <c r="L1280">
        <v>0</v>
      </c>
      <c r="M1280">
        <v>0</v>
      </c>
      <c r="N1280">
        <v>0</v>
      </c>
      <c r="O1280">
        <v>633850</v>
      </c>
      <c r="P1280">
        <v>-55250067</v>
      </c>
      <c r="Q1280">
        <v>1296</v>
      </c>
      <c r="R1280" t="b">
        <v>0</v>
      </c>
      <c r="S1280">
        <v>0</v>
      </c>
    </row>
    <row r="1281" spans="1:19">
      <c r="A1281">
        <v>11100502</v>
      </c>
      <c r="B1281" s="12"/>
      <c r="C1281" s="12" t="s">
        <v>4797</v>
      </c>
      <c r="D1281" s="12" t="s">
        <v>5518</v>
      </c>
      <c r="E1281" t="b">
        <v>0</v>
      </c>
      <c r="F1281">
        <v>0</v>
      </c>
      <c r="G1281">
        <v>2996611</v>
      </c>
      <c r="H1281">
        <v>43869</v>
      </c>
      <c r="I1281" s="12" t="s">
        <v>5585</v>
      </c>
      <c r="J1281">
        <v>2</v>
      </c>
      <c r="K1281">
        <v>3090</v>
      </c>
      <c r="L1281">
        <v>0</v>
      </c>
      <c r="M1281">
        <v>0</v>
      </c>
      <c r="N1281">
        <v>0</v>
      </c>
      <c r="O1281">
        <v>744200</v>
      </c>
      <c r="P1281">
        <v>-55994267</v>
      </c>
      <c r="Q1281">
        <v>1297</v>
      </c>
      <c r="R1281" t="b">
        <v>0</v>
      </c>
      <c r="S1281">
        <v>0</v>
      </c>
    </row>
    <row r="1282" spans="1:19">
      <c r="A1282">
        <v>11100502</v>
      </c>
      <c r="B1282" s="12"/>
      <c r="C1282" s="12" t="s">
        <v>4797</v>
      </c>
      <c r="D1282" s="12" t="s">
        <v>5518</v>
      </c>
      <c r="E1282" t="b">
        <v>0</v>
      </c>
      <c r="F1282">
        <v>0</v>
      </c>
      <c r="G1282">
        <v>2996611</v>
      </c>
      <c r="H1282">
        <v>43869</v>
      </c>
      <c r="I1282" s="12" t="s">
        <v>5520</v>
      </c>
      <c r="J1282">
        <v>2</v>
      </c>
      <c r="K1282">
        <v>3093</v>
      </c>
      <c r="L1282">
        <v>0</v>
      </c>
      <c r="M1282">
        <v>0</v>
      </c>
      <c r="N1282">
        <v>0</v>
      </c>
      <c r="O1282">
        <v>1272000</v>
      </c>
      <c r="P1282">
        <v>-57266267</v>
      </c>
      <c r="Q1282">
        <v>1298</v>
      </c>
      <c r="R1282" t="b">
        <v>0</v>
      </c>
      <c r="S1282">
        <v>0</v>
      </c>
    </row>
    <row r="1283" spans="1:19">
      <c r="A1283">
        <v>11100502</v>
      </c>
      <c r="B1283" s="12"/>
      <c r="C1283" s="12" t="s">
        <v>4797</v>
      </c>
      <c r="D1283" s="12" t="s">
        <v>5518</v>
      </c>
      <c r="E1283" t="b">
        <v>0</v>
      </c>
      <c r="F1283">
        <v>0</v>
      </c>
      <c r="G1283">
        <v>2996611</v>
      </c>
      <c r="H1283">
        <v>43900</v>
      </c>
      <c r="I1283" s="12" t="s">
        <v>5586</v>
      </c>
      <c r="J1283">
        <v>2</v>
      </c>
      <c r="K1283">
        <v>3101</v>
      </c>
      <c r="L1283">
        <v>0</v>
      </c>
      <c r="M1283">
        <v>0</v>
      </c>
      <c r="N1283">
        <v>0</v>
      </c>
      <c r="O1283">
        <v>1500000</v>
      </c>
      <c r="P1283">
        <v>-58766267</v>
      </c>
      <c r="Q1283">
        <v>1299</v>
      </c>
      <c r="R1283" t="b">
        <v>0</v>
      </c>
      <c r="S1283">
        <v>0</v>
      </c>
    </row>
    <row r="1284" spans="1:19">
      <c r="A1284">
        <v>11100502</v>
      </c>
      <c r="B1284" s="12"/>
      <c r="C1284" s="12" t="s">
        <v>4797</v>
      </c>
      <c r="D1284" s="12" t="s">
        <v>5518</v>
      </c>
      <c r="E1284" t="b">
        <v>0</v>
      </c>
      <c r="F1284">
        <v>0</v>
      </c>
      <c r="G1284">
        <v>2996611</v>
      </c>
      <c r="H1284">
        <v>43902</v>
      </c>
      <c r="I1284" s="12" t="s">
        <v>5587</v>
      </c>
      <c r="J1284">
        <v>2</v>
      </c>
      <c r="K1284">
        <v>3105</v>
      </c>
      <c r="L1284">
        <v>0</v>
      </c>
      <c r="M1284">
        <v>0</v>
      </c>
      <c r="N1284">
        <v>0</v>
      </c>
      <c r="O1284">
        <v>775000</v>
      </c>
      <c r="P1284">
        <v>-59541267</v>
      </c>
      <c r="Q1284">
        <v>1300</v>
      </c>
      <c r="R1284" t="b">
        <v>0</v>
      </c>
      <c r="S1284">
        <v>0</v>
      </c>
    </row>
    <row r="1285" spans="1:19">
      <c r="A1285">
        <v>11100502</v>
      </c>
      <c r="B1285" s="12"/>
      <c r="C1285" s="12" t="s">
        <v>4797</v>
      </c>
      <c r="D1285" s="12" t="s">
        <v>5518</v>
      </c>
      <c r="E1285" t="b">
        <v>0</v>
      </c>
      <c r="F1285">
        <v>0</v>
      </c>
      <c r="G1285">
        <v>2996611</v>
      </c>
      <c r="H1285">
        <v>43902</v>
      </c>
      <c r="I1285" s="12" t="s">
        <v>5520</v>
      </c>
      <c r="J1285">
        <v>2</v>
      </c>
      <c r="K1285">
        <v>3106</v>
      </c>
      <c r="L1285">
        <v>0</v>
      </c>
      <c r="M1285">
        <v>0</v>
      </c>
      <c r="N1285">
        <v>0</v>
      </c>
      <c r="O1285">
        <v>1272000</v>
      </c>
      <c r="P1285">
        <v>-60813267</v>
      </c>
      <c r="Q1285">
        <v>1301</v>
      </c>
      <c r="R1285" t="b">
        <v>0</v>
      </c>
      <c r="S1285">
        <v>0</v>
      </c>
    </row>
    <row r="1286" spans="1:19">
      <c r="A1286">
        <v>11100502</v>
      </c>
      <c r="B1286" s="12"/>
      <c r="C1286" s="12" t="s">
        <v>4797</v>
      </c>
      <c r="D1286" s="12" t="s">
        <v>5518</v>
      </c>
      <c r="E1286" t="b">
        <v>0</v>
      </c>
      <c r="F1286">
        <v>0</v>
      </c>
      <c r="G1286">
        <v>2996611</v>
      </c>
      <c r="H1286">
        <v>43929</v>
      </c>
      <c r="I1286" s="12" t="s">
        <v>5520</v>
      </c>
      <c r="J1286">
        <v>2</v>
      </c>
      <c r="K1286">
        <v>3114</v>
      </c>
      <c r="L1286">
        <v>0</v>
      </c>
      <c r="M1286">
        <v>0</v>
      </c>
      <c r="N1286">
        <v>0</v>
      </c>
      <c r="O1286">
        <v>1272000</v>
      </c>
      <c r="P1286">
        <v>-62085267</v>
      </c>
      <c r="Q1286">
        <v>1302</v>
      </c>
      <c r="R1286" t="b">
        <v>0</v>
      </c>
      <c r="S1286">
        <v>0</v>
      </c>
    </row>
    <row r="1287" spans="1:19">
      <c r="A1287">
        <v>11100502</v>
      </c>
      <c r="B1287" s="12"/>
      <c r="C1287" s="12" t="s">
        <v>4797</v>
      </c>
      <c r="D1287" s="12" t="s">
        <v>5518</v>
      </c>
      <c r="E1287" t="b">
        <v>0</v>
      </c>
      <c r="F1287">
        <v>0</v>
      </c>
      <c r="G1287">
        <v>2996611</v>
      </c>
      <c r="H1287">
        <v>43929</v>
      </c>
      <c r="I1287" s="12"/>
      <c r="J1287">
        <v>2</v>
      </c>
      <c r="K1287">
        <v>3120</v>
      </c>
      <c r="L1287">
        <v>0</v>
      </c>
      <c r="M1287">
        <v>0</v>
      </c>
      <c r="N1287">
        <v>0</v>
      </c>
      <c r="O1287">
        <v>264800</v>
      </c>
      <c r="P1287">
        <v>-62350067</v>
      </c>
      <c r="Q1287">
        <v>1303</v>
      </c>
      <c r="R1287" t="b">
        <v>0</v>
      </c>
      <c r="S1287">
        <v>0</v>
      </c>
    </row>
    <row r="1288" spans="1:19">
      <c r="A1288">
        <v>11100502</v>
      </c>
      <c r="B1288" s="12"/>
      <c r="C1288" s="12" t="s">
        <v>4797</v>
      </c>
      <c r="D1288" s="12" t="s">
        <v>5518</v>
      </c>
      <c r="E1288" t="b">
        <v>0</v>
      </c>
      <c r="F1288">
        <v>0</v>
      </c>
      <c r="G1288">
        <v>2996611</v>
      </c>
      <c r="H1288">
        <v>43963</v>
      </c>
      <c r="I1288" s="12" t="s">
        <v>5520</v>
      </c>
      <c r="J1288">
        <v>2</v>
      </c>
      <c r="K1288">
        <v>3124</v>
      </c>
      <c r="L1288">
        <v>0</v>
      </c>
      <c r="M1288">
        <v>0</v>
      </c>
      <c r="N1288">
        <v>0</v>
      </c>
      <c r="O1288">
        <v>1272000</v>
      </c>
      <c r="P1288">
        <v>-63622067</v>
      </c>
      <c r="Q1288">
        <v>1304</v>
      </c>
      <c r="R1288" t="b">
        <v>0</v>
      </c>
      <c r="S1288">
        <v>0</v>
      </c>
    </row>
    <row r="1289" spans="1:19">
      <c r="A1289">
        <v>11100502</v>
      </c>
      <c r="B1289" s="12"/>
      <c r="C1289" s="12" t="s">
        <v>4797</v>
      </c>
      <c r="D1289" s="12" t="s">
        <v>5518</v>
      </c>
      <c r="E1289" t="b">
        <v>0</v>
      </c>
      <c r="F1289">
        <v>0</v>
      </c>
      <c r="G1289">
        <v>2996611</v>
      </c>
      <c r="H1289">
        <v>43963</v>
      </c>
      <c r="I1289" s="12" t="s">
        <v>5588</v>
      </c>
      <c r="J1289">
        <v>2</v>
      </c>
      <c r="K1289">
        <v>3128</v>
      </c>
      <c r="L1289">
        <v>0</v>
      </c>
      <c r="M1289">
        <v>0</v>
      </c>
      <c r="N1289">
        <v>0</v>
      </c>
      <c r="O1289">
        <v>584700</v>
      </c>
      <c r="P1289">
        <v>-64206767</v>
      </c>
      <c r="Q1289">
        <v>1305</v>
      </c>
      <c r="R1289" t="b">
        <v>0</v>
      </c>
      <c r="S1289">
        <v>0</v>
      </c>
    </row>
    <row r="1290" spans="1:19">
      <c r="A1290">
        <v>11100502</v>
      </c>
      <c r="B1290" s="12"/>
      <c r="C1290" s="12" t="s">
        <v>4797</v>
      </c>
      <c r="D1290" s="12" t="s">
        <v>5518</v>
      </c>
      <c r="E1290" t="b">
        <v>0</v>
      </c>
      <c r="F1290">
        <v>0</v>
      </c>
      <c r="G1290">
        <v>2996611</v>
      </c>
      <c r="H1290">
        <v>43998</v>
      </c>
      <c r="I1290" s="12" t="s">
        <v>5589</v>
      </c>
      <c r="J1290">
        <v>2</v>
      </c>
      <c r="K1290">
        <v>3138</v>
      </c>
      <c r="L1290">
        <v>0</v>
      </c>
      <c r="M1290">
        <v>0</v>
      </c>
      <c r="N1290">
        <v>0</v>
      </c>
      <c r="O1290">
        <v>1657000</v>
      </c>
      <c r="P1290">
        <v>-65863767</v>
      </c>
      <c r="Q1290">
        <v>1306</v>
      </c>
      <c r="R1290" t="b">
        <v>0</v>
      </c>
      <c r="S1290">
        <v>0</v>
      </c>
    </row>
    <row r="1291" spans="1:19">
      <c r="A1291">
        <v>11100502</v>
      </c>
      <c r="B1291" s="12"/>
      <c r="C1291" s="12" t="s">
        <v>4797</v>
      </c>
      <c r="D1291" s="12" t="s">
        <v>5518</v>
      </c>
      <c r="E1291" t="b">
        <v>0</v>
      </c>
      <c r="F1291">
        <v>0</v>
      </c>
      <c r="G1291">
        <v>2996611</v>
      </c>
      <c r="H1291">
        <v>43998</v>
      </c>
      <c r="I1291" s="12" t="s">
        <v>5520</v>
      </c>
      <c r="J1291">
        <v>2</v>
      </c>
      <c r="K1291">
        <v>3140</v>
      </c>
      <c r="L1291">
        <v>0</v>
      </c>
      <c r="M1291">
        <v>0</v>
      </c>
      <c r="N1291">
        <v>0</v>
      </c>
      <c r="O1291">
        <v>552050</v>
      </c>
      <c r="P1291">
        <v>-66415817</v>
      </c>
      <c r="Q1291">
        <v>1307</v>
      </c>
      <c r="R1291" t="b">
        <v>0</v>
      </c>
      <c r="S1291">
        <v>0</v>
      </c>
    </row>
    <row r="1292" spans="1:19">
      <c r="A1292">
        <v>11100502</v>
      </c>
      <c r="B1292" s="12"/>
      <c r="C1292" s="12" t="s">
        <v>4797</v>
      </c>
      <c r="D1292" s="12" t="s">
        <v>5518</v>
      </c>
      <c r="E1292" t="b">
        <v>0</v>
      </c>
      <c r="F1292">
        <v>0</v>
      </c>
      <c r="G1292">
        <v>2996611</v>
      </c>
      <c r="H1292">
        <v>44027</v>
      </c>
      <c r="I1292" s="12" t="s">
        <v>5520</v>
      </c>
      <c r="J1292">
        <v>2</v>
      </c>
      <c r="K1292">
        <v>3149</v>
      </c>
      <c r="L1292">
        <v>0</v>
      </c>
      <c r="M1292">
        <v>0</v>
      </c>
      <c r="N1292">
        <v>0</v>
      </c>
      <c r="O1292">
        <v>1349000</v>
      </c>
      <c r="P1292">
        <v>-67764817</v>
      </c>
      <c r="Q1292">
        <v>1308</v>
      </c>
      <c r="R1292" t="b">
        <v>0</v>
      </c>
      <c r="S1292">
        <v>0</v>
      </c>
    </row>
    <row r="1293" spans="1:19">
      <c r="A1293">
        <v>11100502</v>
      </c>
      <c r="B1293" s="12"/>
      <c r="C1293" s="12" t="s">
        <v>4797</v>
      </c>
      <c r="D1293" s="12" t="s">
        <v>5518</v>
      </c>
      <c r="E1293" t="b">
        <v>0</v>
      </c>
      <c r="F1293">
        <v>0</v>
      </c>
      <c r="G1293">
        <v>2996611</v>
      </c>
      <c r="H1293">
        <v>44027</v>
      </c>
      <c r="I1293" s="12" t="s">
        <v>5520</v>
      </c>
      <c r="J1293">
        <v>2</v>
      </c>
      <c r="K1293">
        <v>3152</v>
      </c>
      <c r="L1293">
        <v>0</v>
      </c>
      <c r="M1293">
        <v>0</v>
      </c>
      <c r="N1293">
        <v>0</v>
      </c>
      <c r="O1293">
        <v>694000</v>
      </c>
      <c r="P1293">
        <v>-68458817</v>
      </c>
      <c r="Q1293">
        <v>1309</v>
      </c>
      <c r="R1293" t="b">
        <v>0</v>
      </c>
      <c r="S1293">
        <v>0</v>
      </c>
    </row>
    <row r="1294" spans="1:19">
      <c r="A1294">
        <v>11100502</v>
      </c>
      <c r="B1294" s="12"/>
      <c r="C1294" s="12" t="s">
        <v>4797</v>
      </c>
      <c r="D1294" s="12" t="s">
        <v>5518</v>
      </c>
      <c r="E1294" t="b">
        <v>0</v>
      </c>
      <c r="F1294">
        <v>0</v>
      </c>
      <c r="G1294">
        <v>2996611</v>
      </c>
      <c r="H1294">
        <v>44055</v>
      </c>
      <c r="I1294" s="12" t="s">
        <v>5590</v>
      </c>
      <c r="J1294">
        <v>2</v>
      </c>
      <c r="K1294">
        <v>3157</v>
      </c>
      <c r="L1294">
        <v>0</v>
      </c>
      <c r="M1294">
        <v>0</v>
      </c>
      <c r="N1294">
        <v>0</v>
      </c>
      <c r="O1294">
        <v>414100</v>
      </c>
      <c r="P1294">
        <v>-68872917</v>
      </c>
      <c r="Q1294">
        <v>1310</v>
      </c>
      <c r="R1294" t="b">
        <v>0</v>
      </c>
      <c r="S1294">
        <v>0</v>
      </c>
    </row>
    <row r="1295" spans="1:19">
      <c r="A1295">
        <v>11100502</v>
      </c>
      <c r="B1295" s="12"/>
      <c r="C1295" s="12" t="s">
        <v>4797</v>
      </c>
      <c r="D1295" s="12" t="s">
        <v>5518</v>
      </c>
      <c r="E1295" t="b">
        <v>0</v>
      </c>
      <c r="F1295">
        <v>0</v>
      </c>
      <c r="G1295">
        <v>2996611</v>
      </c>
      <c r="H1295">
        <v>44055</v>
      </c>
      <c r="I1295" s="12" t="s">
        <v>5520</v>
      </c>
      <c r="J1295">
        <v>2</v>
      </c>
      <c r="K1295">
        <v>3162</v>
      </c>
      <c r="L1295">
        <v>0</v>
      </c>
      <c r="M1295">
        <v>0</v>
      </c>
      <c r="N1295">
        <v>0</v>
      </c>
      <c r="O1295">
        <v>1349000</v>
      </c>
      <c r="P1295">
        <v>-70221917</v>
      </c>
      <c r="Q1295">
        <v>1311</v>
      </c>
      <c r="R1295" t="b">
        <v>0</v>
      </c>
      <c r="S1295">
        <v>0</v>
      </c>
    </row>
    <row r="1296" spans="1:19">
      <c r="A1296">
        <v>11100502</v>
      </c>
      <c r="B1296" s="12"/>
      <c r="C1296" s="12" t="s">
        <v>4797</v>
      </c>
      <c r="D1296" s="12" t="s">
        <v>5518</v>
      </c>
      <c r="E1296" t="b">
        <v>0</v>
      </c>
      <c r="F1296">
        <v>0</v>
      </c>
      <c r="G1296">
        <v>2996611</v>
      </c>
      <c r="H1296">
        <v>44084</v>
      </c>
      <c r="I1296" s="12" t="s">
        <v>5520</v>
      </c>
      <c r="J1296">
        <v>2</v>
      </c>
      <c r="K1296">
        <v>3169</v>
      </c>
      <c r="L1296">
        <v>0</v>
      </c>
      <c r="M1296">
        <v>0</v>
      </c>
      <c r="N1296">
        <v>0</v>
      </c>
      <c r="O1296">
        <v>1349000</v>
      </c>
      <c r="P1296">
        <v>-71570917</v>
      </c>
      <c r="Q1296">
        <v>1312</v>
      </c>
      <c r="R1296" t="b">
        <v>0</v>
      </c>
      <c r="S1296">
        <v>0</v>
      </c>
    </row>
    <row r="1297" spans="1:19">
      <c r="A1297">
        <v>11100502</v>
      </c>
      <c r="B1297" s="12"/>
      <c r="C1297" s="12" t="s">
        <v>4797</v>
      </c>
      <c r="D1297" s="12" t="s">
        <v>5518</v>
      </c>
      <c r="E1297" t="b">
        <v>0</v>
      </c>
      <c r="F1297">
        <v>0</v>
      </c>
      <c r="G1297">
        <v>2996611</v>
      </c>
      <c r="H1297">
        <v>44084</v>
      </c>
      <c r="I1297" s="12" t="s">
        <v>5591</v>
      </c>
      <c r="J1297">
        <v>2</v>
      </c>
      <c r="K1297">
        <v>3175</v>
      </c>
      <c r="L1297">
        <v>0</v>
      </c>
      <c r="M1297">
        <v>0</v>
      </c>
      <c r="N1297">
        <v>0</v>
      </c>
      <c r="O1297">
        <v>500800</v>
      </c>
      <c r="P1297">
        <v>-72071717</v>
      </c>
      <c r="Q1297">
        <v>1313</v>
      </c>
      <c r="R1297" t="b">
        <v>0</v>
      </c>
      <c r="S1297">
        <v>0</v>
      </c>
    </row>
    <row r="1298" spans="1:19">
      <c r="A1298">
        <v>11100502</v>
      </c>
      <c r="B1298" s="12"/>
      <c r="C1298" s="12" t="s">
        <v>4797</v>
      </c>
      <c r="D1298" s="12" t="s">
        <v>5518</v>
      </c>
      <c r="E1298" t="b">
        <v>0</v>
      </c>
      <c r="F1298">
        <v>0</v>
      </c>
      <c r="G1298">
        <v>2996611</v>
      </c>
      <c r="H1298">
        <v>44119</v>
      </c>
      <c r="I1298" s="12" t="s">
        <v>5520</v>
      </c>
      <c r="J1298">
        <v>2</v>
      </c>
      <c r="K1298">
        <v>3184</v>
      </c>
      <c r="L1298">
        <v>0</v>
      </c>
      <c r="M1298">
        <v>0</v>
      </c>
      <c r="N1298">
        <v>0</v>
      </c>
      <c r="O1298">
        <v>1349000</v>
      </c>
      <c r="P1298">
        <v>-73420717</v>
      </c>
      <c r="Q1298">
        <v>1314</v>
      </c>
      <c r="R1298" t="b">
        <v>0</v>
      </c>
      <c r="S1298">
        <v>0</v>
      </c>
    </row>
    <row r="1299" spans="1:19">
      <c r="A1299">
        <v>11100502</v>
      </c>
      <c r="B1299" s="12"/>
      <c r="C1299" s="12" t="s">
        <v>4797</v>
      </c>
      <c r="D1299" s="12" t="s">
        <v>5518</v>
      </c>
      <c r="E1299" t="b">
        <v>0</v>
      </c>
      <c r="F1299">
        <v>0</v>
      </c>
      <c r="G1299">
        <v>2996611</v>
      </c>
      <c r="H1299">
        <v>44119</v>
      </c>
      <c r="I1299" s="12" t="s">
        <v>5592</v>
      </c>
      <c r="J1299">
        <v>2</v>
      </c>
      <c r="K1299">
        <v>3186</v>
      </c>
      <c r="L1299">
        <v>0</v>
      </c>
      <c r="M1299">
        <v>0</v>
      </c>
      <c r="N1299">
        <v>0</v>
      </c>
      <c r="O1299">
        <v>2045846</v>
      </c>
      <c r="P1299">
        <v>-75466563</v>
      </c>
      <c r="Q1299">
        <v>1315</v>
      </c>
      <c r="R1299" t="b">
        <v>0</v>
      </c>
      <c r="S1299">
        <v>0</v>
      </c>
    </row>
    <row r="1300" spans="1:19">
      <c r="A1300">
        <v>11100502</v>
      </c>
      <c r="B1300" s="12"/>
      <c r="C1300" s="12" t="s">
        <v>4797</v>
      </c>
      <c r="D1300" s="12" t="s">
        <v>5518</v>
      </c>
      <c r="E1300" t="b">
        <v>0</v>
      </c>
      <c r="F1300">
        <v>0</v>
      </c>
      <c r="G1300">
        <v>2996611</v>
      </c>
      <c r="H1300">
        <v>44133</v>
      </c>
      <c r="I1300" s="12" t="s">
        <v>5520</v>
      </c>
      <c r="J1300">
        <v>2</v>
      </c>
      <c r="K1300">
        <v>3189</v>
      </c>
      <c r="L1300">
        <v>0</v>
      </c>
      <c r="M1300">
        <v>0</v>
      </c>
      <c r="N1300">
        <v>0</v>
      </c>
      <c r="O1300">
        <v>1349000</v>
      </c>
      <c r="P1300">
        <v>-76815563</v>
      </c>
      <c r="Q1300">
        <v>1316</v>
      </c>
      <c r="R1300" t="b">
        <v>0</v>
      </c>
      <c r="S1300">
        <v>0</v>
      </c>
    </row>
    <row r="1301" spans="1:19">
      <c r="A1301">
        <v>11100502</v>
      </c>
      <c r="B1301" s="12"/>
      <c r="C1301" s="12" t="s">
        <v>4797</v>
      </c>
      <c r="D1301" s="12" t="s">
        <v>5518</v>
      </c>
      <c r="E1301" t="b">
        <v>0</v>
      </c>
      <c r="F1301">
        <v>0</v>
      </c>
      <c r="G1301">
        <v>2996611</v>
      </c>
      <c r="H1301">
        <v>44133</v>
      </c>
      <c r="I1301" s="12" t="s">
        <v>5520</v>
      </c>
      <c r="J1301">
        <v>2</v>
      </c>
      <c r="K1301">
        <v>3194</v>
      </c>
      <c r="L1301">
        <v>0</v>
      </c>
      <c r="M1301">
        <v>0</v>
      </c>
      <c r="N1301">
        <v>0</v>
      </c>
      <c r="O1301">
        <v>274250</v>
      </c>
      <c r="P1301">
        <v>-77089813</v>
      </c>
      <c r="Q1301">
        <v>1317</v>
      </c>
      <c r="R1301" t="b">
        <v>0</v>
      </c>
      <c r="S1301">
        <v>0</v>
      </c>
    </row>
    <row r="1302" spans="1:19">
      <c r="A1302">
        <v>11100502</v>
      </c>
      <c r="B1302" s="12"/>
      <c r="C1302" s="12" t="s">
        <v>4797</v>
      </c>
      <c r="D1302" s="12" t="s">
        <v>5518</v>
      </c>
      <c r="E1302" t="b">
        <v>0</v>
      </c>
      <c r="F1302">
        <v>0</v>
      </c>
      <c r="G1302">
        <v>2996611</v>
      </c>
      <c r="H1302">
        <v>44165</v>
      </c>
      <c r="I1302" s="12" t="s">
        <v>5593</v>
      </c>
      <c r="J1302">
        <v>2</v>
      </c>
      <c r="K1302">
        <v>3199</v>
      </c>
      <c r="L1302">
        <v>0</v>
      </c>
      <c r="M1302">
        <v>0</v>
      </c>
      <c r="N1302">
        <v>0</v>
      </c>
      <c r="O1302">
        <v>0</v>
      </c>
      <c r="P1302">
        <v>-77089813</v>
      </c>
      <c r="Q1302">
        <v>1318</v>
      </c>
      <c r="R1302" t="b">
        <v>0</v>
      </c>
      <c r="S1302">
        <v>0</v>
      </c>
    </row>
    <row r="1303" spans="1:19">
      <c r="A1303">
        <v>11100502</v>
      </c>
      <c r="B1303" s="12"/>
      <c r="C1303" s="12" t="s">
        <v>4797</v>
      </c>
      <c r="D1303" s="12" t="s">
        <v>5518</v>
      </c>
      <c r="E1303" t="b">
        <v>0</v>
      </c>
      <c r="F1303">
        <v>0</v>
      </c>
      <c r="G1303">
        <v>2996611</v>
      </c>
      <c r="H1303">
        <v>44165</v>
      </c>
      <c r="I1303" s="12" t="s">
        <v>5585</v>
      </c>
      <c r="J1303">
        <v>2</v>
      </c>
      <c r="K1303">
        <v>3203</v>
      </c>
      <c r="L1303">
        <v>0</v>
      </c>
      <c r="M1303">
        <v>0</v>
      </c>
      <c r="N1303">
        <v>0</v>
      </c>
      <c r="O1303">
        <v>844930</v>
      </c>
      <c r="P1303">
        <v>-77934743</v>
      </c>
      <c r="Q1303">
        <v>1319</v>
      </c>
      <c r="R1303" t="b">
        <v>0</v>
      </c>
      <c r="S1303">
        <v>0</v>
      </c>
    </row>
    <row r="1304" spans="1:19">
      <c r="A1304">
        <v>11100502</v>
      </c>
      <c r="B1304" s="12"/>
      <c r="C1304" s="12" t="s">
        <v>4797</v>
      </c>
      <c r="D1304" s="12" t="s">
        <v>5518</v>
      </c>
      <c r="E1304" t="b">
        <v>0</v>
      </c>
      <c r="F1304">
        <v>0</v>
      </c>
      <c r="G1304">
        <v>2996611</v>
      </c>
      <c r="H1304">
        <v>44165</v>
      </c>
      <c r="I1304" s="12" t="s">
        <v>5520</v>
      </c>
      <c r="J1304">
        <v>2</v>
      </c>
      <c r="K1304">
        <v>3204</v>
      </c>
      <c r="L1304">
        <v>0</v>
      </c>
      <c r="M1304">
        <v>0</v>
      </c>
      <c r="N1304">
        <v>0</v>
      </c>
      <c r="O1304">
        <v>1349000</v>
      </c>
      <c r="P1304">
        <v>-79283743</v>
      </c>
      <c r="Q1304">
        <v>1320</v>
      </c>
      <c r="R1304" t="b">
        <v>0</v>
      </c>
      <c r="S1304">
        <v>0</v>
      </c>
    </row>
    <row r="1305" spans="1:19">
      <c r="A1305">
        <v>11100502</v>
      </c>
      <c r="B1305" s="12"/>
      <c r="C1305" s="12" t="s">
        <v>4797</v>
      </c>
      <c r="D1305" s="12" t="s">
        <v>5518</v>
      </c>
      <c r="E1305" t="b">
        <v>0</v>
      </c>
      <c r="F1305">
        <v>0</v>
      </c>
      <c r="G1305">
        <v>2996611</v>
      </c>
      <c r="H1305">
        <v>44179</v>
      </c>
      <c r="I1305" s="12" t="s">
        <v>5520</v>
      </c>
      <c r="J1305">
        <v>2</v>
      </c>
      <c r="K1305">
        <v>3213</v>
      </c>
      <c r="L1305">
        <v>0</v>
      </c>
      <c r="M1305">
        <v>0</v>
      </c>
      <c r="N1305">
        <v>0</v>
      </c>
      <c r="O1305">
        <v>1349000</v>
      </c>
      <c r="P1305">
        <v>-80632743</v>
      </c>
      <c r="Q1305">
        <v>1321</v>
      </c>
      <c r="R1305" t="b">
        <v>0</v>
      </c>
      <c r="S1305">
        <v>0</v>
      </c>
    </row>
    <row r="1306" spans="1:19">
      <c r="A1306">
        <v>11100502</v>
      </c>
      <c r="B1306" s="12"/>
      <c r="C1306" s="12" t="s">
        <v>4797</v>
      </c>
      <c r="D1306" s="12" t="s">
        <v>5518</v>
      </c>
      <c r="E1306" t="b">
        <v>0</v>
      </c>
      <c r="F1306">
        <v>0</v>
      </c>
      <c r="G1306">
        <v>2996611</v>
      </c>
      <c r="H1306">
        <v>44179</v>
      </c>
      <c r="I1306" s="12" t="s">
        <v>5594</v>
      </c>
      <c r="J1306">
        <v>2</v>
      </c>
      <c r="K1306">
        <v>3214</v>
      </c>
      <c r="L1306">
        <v>0</v>
      </c>
      <c r="M1306">
        <v>0</v>
      </c>
      <c r="N1306">
        <v>0</v>
      </c>
      <c r="O1306">
        <v>800000</v>
      </c>
      <c r="P1306">
        <v>-81432743</v>
      </c>
      <c r="Q1306">
        <v>1322</v>
      </c>
      <c r="R1306" t="b">
        <v>0</v>
      </c>
      <c r="S1306">
        <v>0</v>
      </c>
    </row>
    <row r="1307" spans="1:19">
      <c r="A1307">
        <v>11100502</v>
      </c>
      <c r="B1307" s="12" t="s">
        <v>931</v>
      </c>
      <c r="C1307" s="12" t="s">
        <v>4797</v>
      </c>
      <c r="D1307" s="12" t="s">
        <v>931</v>
      </c>
      <c r="E1307" t="b">
        <v>0</v>
      </c>
      <c r="F1307">
        <v>0</v>
      </c>
      <c r="G1307">
        <v>2996611</v>
      </c>
      <c r="H1307" t="s">
        <v>21</v>
      </c>
      <c r="I1307" s="12"/>
      <c r="K1307">
        <v>0</v>
      </c>
      <c r="L1307">
        <v>0</v>
      </c>
      <c r="M1307">
        <v>0</v>
      </c>
      <c r="N1307">
        <v>0</v>
      </c>
      <c r="O1307">
        <v>28088526</v>
      </c>
      <c r="P1307">
        <v>-81432743</v>
      </c>
      <c r="Q1307">
        <v>1323</v>
      </c>
      <c r="R1307" t="b">
        <v>0</v>
      </c>
      <c r="S1307">
        <v>0</v>
      </c>
    </row>
    <row r="1308" spans="1:19">
      <c r="A1308">
        <v>11100502</v>
      </c>
      <c r="B1308" s="12" t="s">
        <v>5522</v>
      </c>
      <c r="C1308" s="12" t="s">
        <v>4797</v>
      </c>
      <c r="D1308" s="12" t="s">
        <v>5522</v>
      </c>
      <c r="E1308" t="b">
        <v>0</v>
      </c>
      <c r="F1308">
        <v>-676800</v>
      </c>
      <c r="G1308">
        <v>10270367</v>
      </c>
      <c r="H1308" t="s">
        <v>21</v>
      </c>
      <c r="I1308" s="12"/>
      <c r="K1308">
        <v>0</v>
      </c>
      <c r="L1308">
        <v>0</v>
      </c>
      <c r="M1308">
        <v>2904600</v>
      </c>
      <c r="N1308">
        <v>0</v>
      </c>
      <c r="O1308">
        <v>0</v>
      </c>
      <c r="P1308">
        <v>-676800</v>
      </c>
      <c r="Q1308">
        <v>1324</v>
      </c>
      <c r="R1308" t="b">
        <v>0</v>
      </c>
      <c r="S1308">
        <v>0</v>
      </c>
    </row>
    <row r="1309" spans="1:19">
      <c r="A1309">
        <v>11100502</v>
      </c>
      <c r="B1309" s="12"/>
      <c r="C1309" s="12" t="s">
        <v>4797</v>
      </c>
      <c r="D1309" s="12" t="s">
        <v>5522</v>
      </c>
      <c r="E1309" t="b">
        <v>0</v>
      </c>
      <c r="F1309">
        <v>0</v>
      </c>
      <c r="G1309">
        <v>10270367</v>
      </c>
      <c r="H1309">
        <v>44084</v>
      </c>
      <c r="I1309" s="12" t="s">
        <v>5595</v>
      </c>
      <c r="J1309">
        <v>2</v>
      </c>
      <c r="K1309">
        <v>3172</v>
      </c>
      <c r="L1309">
        <v>0</v>
      </c>
      <c r="M1309">
        <v>0</v>
      </c>
      <c r="N1309">
        <v>0</v>
      </c>
      <c r="O1309">
        <v>2105600</v>
      </c>
      <c r="P1309">
        <v>-2782400</v>
      </c>
      <c r="Q1309">
        <v>1325</v>
      </c>
      <c r="R1309" t="b">
        <v>0</v>
      </c>
      <c r="S1309">
        <v>0</v>
      </c>
    </row>
    <row r="1310" spans="1:19">
      <c r="A1310">
        <v>11100502</v>
      </c>
      <c r="B1310" s="12"/>
      <c r="C1310" s="12" t="s">
        <v>4797</v>
      </c>
      <c r="D1310" s="12" t="s">
        <v>5522</v>
      </c>
      <c r="E1310" t="b">
        <v>0</v>
      </c>
      <c r="F1310">
        <v>0</v>
      </c>
      <c r="G1310">
        <v>10270367</v>
      </c>
      <c r="H1310">
        <v>44133</v>
      </c>
      <c r="I1310" s="12" t="s">
        <v>5595</v>
      </c>
      <c r="J1310">
        <v>2</v>
      </c>
      <c r="K1310">
        <v>3193</v>
      </c>
      <c r="L1310">
        <v>0</v>
      </c>
      <c r="M1310">
        <v>0</v>
      </c>
      <c r="N1310">
        <v>0</v>
      </c>
      <c r="O1310">
        <v>799000</v>
      </c>
      <c r="P1310">
        <v>-3581400</v>
      </c>
      <c r="Q1310">
        <v>1326</v>
      </c>
      <c r="R1310" t="b">
        <v>0</v>
      </c>
      <c r="S1310">
        <v>0</v>
      </c>
    </row>
    <row r="1311" spans="1:19">
      <c r="A1311">
        <v>11100502</v>
      </c>
      <c r="B1311" s="12" t="s">
        <v>933</v>
      </c>
      <c r="C1311" s="12" t="s">
        <v>4797</v>
      </c>
      <c r="D1311" s="12" t="s">
        <v>933</v>
      </c>
      <c r="E1311" t="b">
        <v>0</v>
      </c>
      <c r="F1311">
        <v>0</v>
      </c>
      <c r="G1311">
        <v>10270367</v>
      </c>
      <c r="H1311" t="s">
        <v>21</v>
      </c>
      <c r="I1311" s="12"/>
      <c r="K1311">
        <v>0</v>
      </c>
      <c r="L1311">
        <v>0</v>
      </c>
      <c r="M1311">
        <v>0</v>
      </c>
      <c r="N1311">
        <v>0</v>
      </c>
      <c r="O1311">
        <v>2904600</v>
      </c>
      <c r="P1311">
        <v>-3581400</v>
      </c>
      <c r="Q1311">
        <v>1327</v>
      </c>
      <c r="R1311" t="b">
        <v>0</v>
      </c>
      <c r="S1311">
        <v>0</v>
      </c>
    </row>
    <row r="1312" spans="1:19">
      <c r="A1312">
        <v>11100502</v>
      </c>
      <c r="B1312" s="12" t="s">
        <v>5524</v>
      </c>
      <c r="C1312" s="12" t="s">
        <v>4797</v>
      </c>
      <c r="D1312" s="12" t="s">
        <v>5524</v>
      </c>
      <c r="E1312" t="b">
        <v>0</v>
      </c>
      <c r="F1312">
        <v>0</v>
      </c>
      <c r="G1312">
        <v>16705298</v>
      </c>
      <c r="H1312" t="s">
        <v>21</v>
      </c>
      <c r="I1312" s="12"/>
      <c r="K1312">
        <v>0</v>
      </c>
      <c r="L1312">
        <v>0</v>
      </c>
      <c r="M1312">
        <v>1150300</v>
      </c>
      <c r="N1312">
        <v>0</v>
      </c>
      <c r="O1312">
        <v>0</v>
      </c>
      <c r="P1312">
        <v>0</v>
      </c>
      <c r="Q1312">
        <v>1328</v>
      </c>
      <c r="R1312" t="b">
        <v>0</v>
      </c>
      <c r="S1312">
        <v>0</v>
      </c>
    </row>
    <row r="1313" spans="1:19">
      <c r="A1313">
        <v>11100502</v>
      </c>
      <c r="B1313" s="12"/>
      <c r="C1313" s="12" t="s">
        <v>4797</v>
      </c>
      <c r="D1313" s="12" t="s">
        <v>5524</v>
      </c>
      <c r="E1313" t="b">
        <v>0</v>
      </c>
      <c r="F1313">
        <v>0</v>
      </c>
      <c r="G1313">
        <v>16705298</v>
      </c>
      <c r="H1313">
        <v>44084</v>
      </c>
      <c r="I1313" s="12" t="s">
        <v>5596</v>
      </c>
      <c r="J1313">
        <v>2</v>
      </c>
      <c r="K1313">
        <v>3174</v>
      </c>
      <c r="L1313">
        <v>0</v>
      </c>
      <c r="M1313">
        <v>0</v>
      </c>
      <c r="N1313">
        <v>0</v>
      </c>
      <c r="O1313">
        <v>418300</v>
      </c>
      <c r="P1313">
        <v>-418300</v>
      </c>
      <c r="Q1313">
        <v>1329</v>
      </c>
      <c r="R1313" t="b">
        <v>0</v>
      </c>
      <c r="S1313">
        <v>0</v>
      </c>
    </row>
    <row r="1314" spans="1:19">
      <c r="A1314">
        <v>11100502</v>
      </c>
      <c r="B1314" s="12"/>
      <c r="C1314" s="12" t="s">
        <v>4797</v>
      </c>
      <c r="D1314" s="12" t="s">
        <v>5524</v>
      </c>
      <c r="E1314" t="b">
        <v>0</v>
      </c>
      <c r="F1314">
        <v>0</v>
      </c>
      <c r="G1314">
        <v>16705298</v>
      </c>
      <c r="H1314">
        <v>44133</v>
      </c>
      <c r="I1314" s="12" t="s">
        <v>5596</v>
      </c>
      <c r="J1314">
        <v>2</v>
      </c>
      <c r="K1314">
        <v>3192</v>
      </c>
      <c r="L1314">
        <v>0</v>
      </c>
      <c r="M1314">
        <v>0</v>
      </c>
      <c r="N1314">
        <v>0</v>
      </c>
      <c r="O1314">
        <v>732000</v>
      </c>
      <c r="P1314">
        <v>-1150300</v>
      </c>
      <c r="Q1314">
        <v>1330</v>
      </c>
      <c r="R1314" t="b">
        <v>0</v>
      </c>
      <c r="S1314">
        <v>0</v>
      </c>
    </row>
    <row r="1315" spans="1:19">
      <c r="A1315">
        <v>11100502</v>
      </c>
      <c r="B1315" s="12" t="s">
        <v>935</v>
      </c>
      <c r="C1315" s="12" t="s">
        <v>4797</v>
      </c>
      <c r="D1315" s="12" t="s">
        <v>935</v>
      </c>
      <c r="E1315" t="b">
        <v>0</v>
      </c>
      <c r="F1315">
        <v>0</v>
      </c>
      <c r="G1315">
        <v>16705298</v>
      </c>
      <c r="H1315" t="s">
        <v>21</v>
      </c>
      <c r="I1315" s="12"/>
      <c r="K1315">
        <v>0</v>
      </c>
      <c r="L1315">
        <v>0</v>
      </c>
      <c r="M1315">
        <v>0</v>
      </c>
      <c r="N1315">
        <v>0</v>
      </c>
      <c r="O1315">
        <v>1150300</v>
      </c>
      <c r="P1315">
        <v>-1150300</v>
      </c>
      <c r="Q1315">
        <v>1331</v>
      </c>
      <c r="R1315" t="b">
        <v>0</v>
      </c>
      <c r="S1315">
        <v>0</v>
      </c>
    </row>
    <row r="1316" spans="1:19">
      <c r="A1316">
        <v>11100502</v>
      </c>
      <c r="B1316" s="12" t="s">
        <v>5597</v>
      </c>
      <c r="C1316" s="12" t="s">
        <v>4797</v>
      </c>
      <c r="D1316" s="12" t="s">
        <v>5597</v>
      </c>
      <c r="E1316" t="b">
        <v>0</v>
      </c>
      <c r="F1316">
        <v>-4875765</v>
      </c>
      <c r="G1316">
        <v>19207437</v>
      </c>
      <c r="H1316" t="s">
        <v>21</v>
      </c>
      <c r="I1316" s="12"/>
      <c r="K1316">
        <v>0</v>
      </c>
      <c r="L1316">
        <v>0</v>
      </c>
      <c r="M1316">
        <v>0</v>
      </c>
      <c r="N1316">
        <v>0</v>
      </c>
      <c r="O1316">
        <v>0</v>
      </c>
      <c r="P1316">
        <v>-4875765</v>
      </c>
      <c r="Q1316">
        <v>1332</v>
      </c>
      <c r="R1316" t="b">
        <v>0</v>
      </c>
      <c r="S1316">
        <v>0</v>
      </c>
    </row>
    <row r="1317" spans="1:19">
      <c r="A1317">
        <v>11100502</v>
      </c>
      <c r="B1317" s="12" t="s">
        <v>937</v>
      </c>
      <c r="C1317" s="12" t="s">
        <v>4797</v>
      </c>
      <c r="D1317" s="12" t="s">
        <v>937</v>
      </c>
      <c r="E1317" t="b">
        <v>0</v>
      </c>
      <c r="F1317">
        <v>0</v>
      </c>
      <c r="G1317">
        <v>19207437</v>
      </c>
      <c r="H1317" t="s">
        <v>21</v>
      </c>
      <c r="I1317" s="12"/>
      <c r="K1317">
        <v>0</v>
      </c>
      <c r="L1317">
        <v>0</v>
      </c>
      <c r="M1317">
        <v>0</v>
      </c>
      <c r="N1317">
        <v>0</v>
      </c>
      <c r="O1317">
        <v>0</v>
      </c>
      <c r="P1317">
        <v>-4875765</v>
      </c>
      <c r="Q1317">
        <v>1333</v>
      </c>
      <c r="R1317" t="b">
        <v>0</v>
      </c>
      <c r="S1317">
        <v>0</v>
      </c>
    </row>
    <row r="1318" spans="1:19">
      <c r="A1318">
        <v>11100502</v>
      </c>
      <c r="B1318" s="12" t="s">
        <v>5598</v>
      </c>
      <c r="C1318" s="12" t="s">
        <v>4797</v>
      </c>
      <c r="D1318" s="12" t="s">
        <v>5598</v>
      </c>
      <c r="E1318" t="b">
        <v>0</v>
      </c>
      <c r="F1318">
        <v>0</v>
      </c>
      <c r="G1318">
        <v>23973319</v>
      </c>
      <c r="H1318" t="s">
        <v>21</v>
      </c>
      <c r="I1318" s="12"/>
      <c r="K1318">
        <v>0</v>
      </c>
      <c r="L1318">
        <v>0</v>
      </c>
      <c r="M1318">
        <v>340000</v>
      </c>
      <c r="N1318">
        <v>0</v>
      </c>
      <c r="O1318">
        <v>0</v>
      </c>
      <c r="P1318">
        <v>0</v>
      </c>
      <c r="Q1318">
        <v>1334</v>
      </c>
      <c r="R1318" t="b">
        <v>0</v>
      </c>
      <c r="S1318">
        <v>0</v>
      </c>
    </row>
    <row r="1319" spans="1:19">
      <c r="A1319">
        <v>11100502</v>
      </c>
      <c r="B1319" s="12"/>
      <c r="C1319" s="12" t="s">
        <v>4797</v>
      </c>
      <c r="D1319" s="12" t="s">
        <v>5598</v>
      </c>
      <c r="E1319" t="b">
        <v>0</v>
      </c>
      <c r="F1319">
        <v>0</v>
      </c>
      <c r="G1319">
        <v>23973319</v>
      </c>
      <c r="H1319">
        <v>43998</v>
      </c>
      <c r="I1319" s="12" t="s">
        <v>5599</v>
      </c>
      <c r="J1319">
        <v>2</v>
      </c>
      <c r="K1319">
        <v>3141</v>
      </c>
      <c r="L1319">
        <v>0</v>
      </c>
      <c r="M1319">
        <v>0</v>
      </c>
      <c r="N1319">
        <v>0</v>
      </c>
      <c r="O1319">
        <v>340000</v>
      </c>
      <c r="P1319">
        <v>-340000</v>
      </c>
      <c r="Q1319">
        <v>1335</v>
      </c>
      <c r="R1319" t="b">
        <v>0</v>
      </c>
      <c r="S1319">
        <v>0</v>
      </c>
    </row>
    <row r="1320" spans="1:19">
      <c r="A1320">
        <v>11100502</v>
      </c>
      <c r="B1320" s="12" t="s">
        <v>940</v>
      </c>
      <c r="C1320" s="12" t="s">
        <v>4797</v>
      </c>
      <c r="D1320" s="12" t="s">
        <v>940</v>
      </c>
      <c r="E1320" t="b">
        <v>0</v>
      </c>
      <c r="F1320">
        <v>0</v>
      </c>
      <c r="G1320">
        <v>23973319</v>
      </c>
      <c r="H1320" t="s">
        <v>21</v>
      </c>
      <c r="I1320" s="12"/>
      <c r="K1320">
        <v>0</v>
      </c>
      <c r="L1320">
        <v>0</v>
      </c>
      <c r="M1320">
        <v>0</v>
      </c>
      <c r="N1320">
        <v>0</v>
      </c>
      <c r="O1320">
        <v>340000</v>
      </c>
      <c r="P1320">
        <v>-340000</v>
      </c>
      <c r="Q1320">
        <v>1336</v>
      </c>
      <c r="R1320" t="b">
        <v>0</v>
      </c>
      <c r="S1320">
        <v>0</v>
      </c>
    </row>
    <row r="1321" spans="1:19">
      <c r="A1321">
        <v>11100502</v>
      </c>
      <c r="B1321" s="12" t="s">
        <v>5600</v>
      </c>
      <c r="C1321" s="12" t="s">
        <v>4797</v>
      </c>
      <c r="D1321" s="12" t="s">
        <v>5600</v>
      </c>
      <c r="E1321" t="b">
        <v>0</v>
      </c>
      <c r="F1321">
        <v>-560000</v>
      </c>
      <c r="G1321">
        <v>52021868</v>
      </c>
      <c r="H1321" t="s">
        <v>21</v>
      </c>
      <c r="I1321" s="12"/>
      <c r="K1321">
        <v>0</v>
      </c>
      <c r="L1321">
        <v>0</v>
      </c>
      <c r="M1321">
        <v>0</v>
      </c>
      <c r="N1321">
        <v>0</v>
      </c>
      <c r="O1321">
        <v>0</v>
      </c>
      <c r="P1321">
        <v>-560000</v>
      </c>
      <c r="Q1321">
        <v>1337</v>
      </c>
      <c r="R1321" t="b">
        <v>0</v>
      </c>
      <c r="S1321">
        <v>0</v>
      </c>
    </row>
    <row r="1322" spans="1:19">
      <c r="A1322">
        <v>11100502</v>
      </c>
      <c r="B1322" s="12" t="s">
        <v>942</v>
      </c>
      <c r="C1322" s="12" t="s">
        <v>4797</v>
      </c>
      <c r="D1322" s="12" t="s">
        <v>942</v>
      </c>
      <c r="E1322" t="b">
        <v>0</v>
      </c>
      <c r="F1322">
        <v>0</v>
      </c>
      <c r="G1322">
        <v>52021868</v>
      </c>
      <c r="H1322" t="s">
        <v>21</v>
      </c>
      <c r="I1322" s="12"/>
      <c r="K1322">
        <v>0</v>
      </c>
      <c r="L1322">
        <v>0</v>
      </c>
      <c r="M1322">
        <v>0</v>
      </c>
      <c r="N1322">
        <v>0</v>
      </c>
      <c r="O1322">
        <v>0</v>
      </c>
      <c r="P1322">
        <v>-560000</v>
      </c>
      <c r="Q1322">
        <v>1338</v>
      </c>
      <c r="R1322" t="b">
        <v>0</v>
      </c>
      <c r="S1322">
        <v>0</v>
      </c>
    </row>
    <row r="1323" spans="1:19">
      <c r="A1323">
        <v>11100502</v>
      </c>
      <c r="B1323" s="12" t="s">
        <v>5601</v>
      </c>
      <c r="C1323" s="12" t="s">
        <v>4797</v>
      </c>
      <c r="D1323" s="12" t="s">
        <v>5601</v>
      </c>
      <c r="E1323" t="b">
        <v>0</v>
      </c>
      <c r="F1323">
        <v>0</v>
      </c>
      <c r="G1323">
        <v>52253810</v>
      </c>
      <c r="H1323" t="s">
        <v>21</v>
      </c>
      <c r="I1323" s="12"/>
      <c r="K1323">
        <v>0</v>
      </c>
      <c r="L1323">
        <v>0</v>
      </c>
      <c r="M1323">
        <v>150000</v>
      </c>
      <c r="N1323">
        <v>0</v>
      </c>
      <c r="O1323">
        <v>0</v>
      </c>
      <c r="P1323">
        <v>0</v>
      </c>
      <c r="Q1323">
        <v>1339</v>
      </c>
      <c r="R1323" t="b">
        <v>0</v>
      </c>
      <c r="S1323">
        <v>0</v>
      </c>
    </row>
    <row r="1324" spans="1:19">
      <c r="A1324">
        <v>11100502</v>
      </c>
      <c r="B1324" s="12"/>
      <c r="C1324" s="12" t="s">
        <v>4797</v>
      </c>
      <c r="D1324" s="12" t="s">
        <v>5601</v>
      </c>
      <c r="E1324" t="b">
        <v>0</v>
      </c>
      <c r="F1324">
        <v>0</v>
      </c>
      <c r="G1324">
        <v>52253810</v>
      </c>
      <c r="H1324">
        <v>44119</v>
      </c>
      <c r="I1324" s="12" t="s">
        <v>5602</v>
      </c>
      <c r="J1324">
        <v>2</v>
      </c>
      <c r="K1324">
        <v>3181</v>
      </c>
      <c r="L1324">
        <v>0</v>
      </c>
      <c r="M1324">
        <v>0</v>
      </c>
      <c r="N1324">
        <v>0</v>
      </c>
      <c r="O1324">
        <v>150000</v>
      </c>
      <c r="P1324">
        <v>-150000</v>
      </c>
      <c r="Q1324">
        <v>1340</v>
      </c>
      <c r="R1324" t="b">
        <v>0</v>
      </c>
      <c r="S1324">
        <v>0</v>
      </c>
    </row>
    <row r="1325" spans="1:19">
      <c r="A1325">
        <v>11100502</v>
      </c>
      <c r="B1325" s="12" t="s">
        <v>945</v>
      </c>
      <c r="C1325" s="12" t="s">
        <v>4797</v>
      </c>
      <c r="D1325" s="12" t="s">
        <v>945</v>
      </c>
      <c r="E1325" t="b">
        <v>0</v>
      </c>
      <c r="F1325">
        <v>0</v>
      </c>
      <c r="G1325">
        <v>52253810</v>
      </c>
      <c r="H1325" t="s">
        <v>21</v>
      </c>
      <c r="I1325" s="12"/>
      <c r="K1325">
        <v>0</v>
      </c>
      <c r="L1325">
        <v>0</v>
      </c>
      <c r="M1325">
        <v>0</v>
      </c>
      <c r="N1325">
        <v>0</v>
      </c>
      <c r="O1325">
        <v>150000</v>
      </c>
      <c r="P1325">
        <v>-150000</v>
      </c>
      <c r="Q1325">
        <v>1341</v>
      </c>
      <c r="R1325" t="b">
        <v>0</v>
      </c>
      <c r="S1325">
        <v>0</v>
      </c>
    </row>
    <row r="1326" spans="1:19">
      <c r="A1326">
        <v>11100502</v>
      </c>
      <c r="B1326" s="12" t="s">
        <v>5526</v>
      </c>
      <c r="C1326" s="12" t="s">
        <v>4797</v>
      </c>
      <c r="D1326" s="12" t="s">
        <v>5526</v>
      </c>
      <c r="E1326" t="b">
        <v>0</v>
      </c>
      <c r="F1326">
        <v>-13266400</v>
      </c>
      <c r="G1326">
        <v>52295664</v>
      </c>
      <c r="H1326" t="s">
        <v>21</v>
      </c>
      <c r="I1326" s="12"/>
      <c r="K1326">
        <v>0</v>
      </c>
      <c r="L1326">
        <v>0</v>
      </c>
      <c r="M1326">
        <v>8428800</v>
      </c>
      <c r="N1326">
        <v>0</v>
      </c>
      <c r="O1326">
        <v>0</v>
      </c>
      <c r="P1326">
        <v>-13266400</v>
      </c>
      <c r="Q1326">
        <v>1342</v>
      </c>
      <c r="R1326" t="b">
        <v>0</v>
      </c>
      <c r="S1326">
        <v>0</v>
      </c>
    </row>
    <row r="1327" spans="1:19">
      <c r="A1327">
        <v>11100502</v>
      </c>
      <c r="B1327" s="12"/>
      <c r="C1327" s="12" t="s">
        <v>4797</v>
      </c>
      <c r="D1327" s="12" t="s">
        <v>5526</v>
      </c>
      <c r="E1327" t="b">
        <v>0</v>
      </c>
      <c r="F1327">
        <v>0</v>
      </c>
      <c r="G1327">
        <v>52295664</v>
      </c>
      <c r="H1327">
        <v>43831</v>
      </c>
      <c r="I1327" s="12" t="s">
        <v>5603</v>
      </c>
      <c r="J1327">
        <v>14</v>
      </c>
      <c r="K1327">
        <v>177</v>
      </c>
      <c r="L1327">
        <v>0</v>
      </c>
      <c r="M1327">
        <v>0</v>
      </c>
      <c r="N1327">
        <v>0</v>
      </c>
      <c r="O1327">
        <v>572400</v>
      </c>
      <c r="P1327">
        <v>-13838800</v>
      </c>
      <c r="Q1327">
        <v>1343</v>
      </c>
      <c r="R1327" t="b">
        <v>0</v>
      </c>
      <c r="S1327">
        <v>0</v>
      </c>
    </row>
    <row r="1328" spans="1:19">
      <c r="A1328">
        <v>11100502</v>
      </c>
      <c r="B1328" s="12"/>
      <c r="C1328" s="12" t="s">
        <v>4797</v>
      </c>
      <c r="D1328" s="12" t="s">
        <v>5526</v>
      </c>
      <c r="E1328" t="b">
        <v>0</v>
      </c>
      <c r="F1328">
        <v>0</v>
      </c>
      <c r="G1328">
        <v>52295664</v>
      </c>
      <c r="H1328">
        <v>43840</v>
      </c>
      <c r="I1328" s="12" t="s">
        <v>5603</v>
      </c>
      <c r="J1328">
        <v>2</v>
      </c>
      <c r="K1328">
        <v>3081</v>
      </c>
      <c r="L1328">
        <v>0</v>
      </c>
      <c r="M1328">
        <v>0</v>
      </c>
      <c r="N1328">
        <v>0</v>
      </c>
      <c r="O1328">
        <v>572400</v>
      </c>
      <c r="P1328">
        <v>-14411200</v>
      </c>
      <c r="Q1328">
        <v>1344</v>
      </c>
      <c r="R1328" t="b">
        <v>0</v>
      </c>
      <c r="S1328">
        <v>0</v>
      </c>
    </row>
    <row r="1329" spans="1:19">
      <c r="A1329">
        <v>11100502</v>
      </c>
      <c r="B1329" s="12"/>
      <c r="C1329" s="12" t="s">
        <v>4797</v>
      </c>
      <c r="D1329" s="12" t="s">
        <v>5526</v>
      </c>
      <c r="E1329" t="b">
        <v>0</v>
      </c>
      <c r="F1329">
        <v>0</v>
      </c>
      <c r="G1329">
        <v>52295664</v>
      </c>
      <c r="H1329">
        <v>43869</v>
      </c>
      <c r="I1329" s="12" t="s">
        <v>5603</v>
      </c>
      <c r="J1329">
        <v>2</v>
      </c>
      <c r="K1329">
        <v>3097</v>
      </c>
      <c r="L1329">
        <v>0</v>
      </c>
      <c r="M1329">
        <v>0</v>
      </c>
      <c r="N1329">
        <v>0</v>
      </c>
      <c r="O1329">
        <v>572400</v>
      </c>
      <c r="P1329">
        <v>-14983600</v>
      </c>
      <c r="Q1329">
        <v>1345</v>
      </c>
      <c r="R1329" t="b">
        <v>0</v>
      </c>
      <c r="S1329">
        <v>0</v>
      </c>
    </row>
    <row r="1330" spans="1:19">
      <c r="A1330">
        <v>11100502</v>
      </c>
      <c r="B1330" s="12"/>
      <c r="C1330" s="12" t="s">
        <v>4797</v>
      </c>
      <c r="D1330" s="12" t="s">
        <v>5526</v>
      </c>
      <c r="E1330" t="b">
        <v>0</v>
      </c>
      <c r="F1330">
        <v>0</v>
      </c>
      <c r="G1330">
        <v>52295664</v>
      </c>
      <c r="H1330">
        <v>43902</v>
      </c>
      <c r="I1330" s="12" t="s">
        <v>5603</v>
      </c>
      <c r="J1330">
        <v>2</v>
      </c>
      <c r="K1330">
        <v>3108</v>
      </c>
      <c r="L1330">
        <v>0</v>
      </c>
      <c r="M1330">
        <v>0</v>
      </c>
      <c r="N1330">
        <v>0</v>
      </c>
      <c r="O1330">
        <v>572400</v>
      </c>
      <c r="P1330">
        <v>-15556000</v>
      </c>
      <c r="Q1330">
        <v>1346</v>
      </c>
      <c r="R1330" t="b">
        <v>0</v>
      </c>
      <c r="S1330">
        <v>0</v>
      </c>
    </row>
    <row r="1331" spans="1:19">
      <c r="A1331">
        <v>11100502</v>
      </c>
      <c r="B1331" s="12"/>
      <c r="C1331" s="12" t="s">
        <v>4797</v>
      </c>
      <c r="D1331" s="12" t="s">
        <v>5526</v>
      </c>
      <c r="E1331" t="b">
        <v>0</v>
      </c>
      <c r="F1331">
        <v>0</v>
      </c>
      <c r="G1331">
        <v>52295664</v>
      </c>
      <c r="H1331">
        <v>43929</v>
      </c>
      <c r="I1331" s="12" t="s">
        <v>5603</v>
      </c>
      <c r="J1331">
        <v>2</v>
      </c>
      <c r="K1331">
        <v>3115</v>
      </c>
      <c r="L1331">
        <v>0</v>
      </c>
      <c r="M1331">
        <v>0</v>
      </c>
      <c r="N1331">
        <v>0</v>
      </c>
      <c r="O1331">
        <v>572400</v>
      </c>
      <c r="P1331">
        <v>-16128400</v>
      </c>
      <c r="Q1331">
        <v>1347</v>
      </c>
      <c r="R1331" t="b">
        <v>0</v>
      </c>
      <c r="S1331">
        <v>0</v>
      </c>
    </row>
    <row r="1332" spans="1:19">
      <c r="A1332">
        <v>11100502</v>
      </c>
      <c r="B1332" s="12"/>
      <c r="C1332" s="12" t="s">
        <v>4797</v>
      </c>
      <c r="D1332" s="12" t="s">
        <v>5526</v>
      </c>
      <c r="E1332" t="b">
        <v>0</v>
      </c>
      <c r="F1332">
        <v>0</v>
      </c>
      <c r="G1332">
        <v>52295664</v>
      </c>
      <c r="H1332">
        <v>43963</v>
      </c>
      <c r="I1332" s="12" t="s">
        <v>5603</v>
      </c>
      <c r="J1332">
        <v>2</v>
      </c>
      <c r="K1332">
        <v>3125</v>
      </c>
      <c r="L1332">
        <v>0</v>
      </c>
      <c r="M1332">
        <v>0</v>
      </c>
      <c r="N1332">
        <v>0</v>
      </c>
      <c r="O1332">
        <v>572400</v>
      </c>
      <c r="P1332">
        <v>-16700800</v>
      </c>
      <c r="Q1332">
        <v>1348</v>
      </c>
      <c r="R1332" t="b">
        <v>0</v>
      </c>
      <c r="S1332">
        <v>0</v>
      </c>
    </row>
    <row r="1333" spans="1:19">
      <c r="A1333">
        <v>11100502</v>
      </c>
      <c r="B1333" s="12"/>
      <c r="C1333" s="12" t="s">
        <v>4797</v>
      </c>
      <c r="D1333" s="12" t="s">
        <v>5526</v>
      </c>
      <c r="E1333" t="b">
        <v>0</v>
      </c>
      <c r="F1333">
        <v>0</v>
      </c>
      <c r="G1333">
        <v>52295664</v>
      </c>
      <c r="H1333">
        <v>43998</v>
      </c>
      <c r="I1333" s="12" t="s">
        <v>5604</v>
      </c>
      <c r="J1333">
        <v>2</v>
      </c>
      <c r="K1333">
        <v>3137</v>
      </c>
      <c r="L1333">
        <v>0</v>
      </c>
      <c r="M1333">
        <v>0</v>
      </c>
      <c r="N1333">
        <v>0</v>
      </c>
      <c r="O1333">
        <v>745400</v>
      </c>
      <c r="P1333">
        <v>-17446200</v>
      </c>
      <c r="Q1333">
        <v>1349</v>
      </c>
      <c r="R1333" t="b">
        <v>0</v>
      </c>
      <c r="S1333">
        <v>0</v>
      </c>
    </row>
    <row r="1334" spans="1:19">
      <c r="A1334">
        <v>11100502</v>
      </c>
      <c r="B1334" s="12"/>
      <c r="C1334" s="12" t="s">
        <v>4797</v>
      </c>
      <c r="D1334" s="12" t="s">
        <v>5526</v>
      </c>
      <c r="E1334" t="b">
        <v>0</v>
      </c>
      <c r="F1334">
        <v>0</v>
      </c>
      <c r="G1334">
        <v>52295664</v>
      </c>
      <c r="H1334">
        <v>44027</v>
      </c>
      <c r="I1334" s="12" t="s">
        <v>5603</v>
      </c>
      <c r="J1334">
        <v>2</v>
      </c>
      <c r="K1334">
        <v>3151</v>
      </c>
      <c r="L1334">
        <v>0</v>
      </c>
      <c r="M1334">
        <v>0</v>
      </c>
      <c r="N1334">
        <v>0</v>
      </c>
      <c r="O1334">
        <v>607000</v>
      </c>
      <c r="P1334">
        <v>-18053200</v>
      </c>
      <c r="Q1334">
        <v>1350</v>
      </c>
      <c r="R1334" t="b">
        <v>0</v>
      </c>
      <c r="S1334">
        <v>0</v>
      </c>
    </row>
    <row r="1335" spans="1:19">
      <c r="A1335">
        <v>11100502</v>
      </c>
      <c r="B1335" s="12"/>
      <c r="C1335" s="12" t="s">
        <v>4797</v>
      </c>
      <c r="D1335" s="12" t="s">
        <v>5526</v>
      </c>
      <c r="E1335" t="b">
        <v>0</v>
      </c>
      <c r="F1335">
        <v>0</v>
      </c>
      <c r="G1335">
        <v>52295664</v>
      </c>
      <c r="H1335">
        <v>44055</v>
      </c>
      <c r="I1335" s="12" t="s">
        <v>5603</v>
      </c>
      <c r="J1335">
        <v>2</v>
      </c>
      <c r="K1335">
        <v>3159</v>
      </c>
      <c r="L1335">
        <v>0</v>
      </c>
      <c r="M1335">
        <v>0</v>
      </c>
      <c r="N1335">
        <v>0</v>
      </c>
      <c r="O1335">
        <v>607000</v>
      </c>
      <c r="P1335">
        <v>-18660200</v>
      </c>
      <c r="Q1335">
        <v>1351</v>
      </c>
      <c r="R1335" t="b">
        <v>0</v>
      </c>
      <c r="S1335">
        <v>0</v>
      </c>
    </row>
    <row r="1336" spans="1:19">
      <c r="A1336">
        <v>11100502</v>
      </c>
      <c r="B1336" s="12"/>
      <c r="C1336" s="12" t="s">
        <v>4797</v>
      </c>
      <c r="D1336" s="12" t="s">
        <v>5526</v>
      </c>
      <c r="E1336" t="b">
        <v>0</v>
      </c>
      <c r="F1336">
        <v>0</v>
      </c>
      <c r="G1336">
        <v>52295664</v>
      </c>
      <c r="H1336">
        <v>44084</v>
      </c>
      <c r="I1336" s="12" t="s">
        <v>5603</v>
      </c>
      <c r="J1336">
        <v>2</v>
      </c>
      <c r="K1336">
        <v>3170</v>
      </c>
      <c r="L1336">
        <v>0</v>
      </c>
      <c r="M1336">
        <v>0</v>
      </c>
      <c r="N1336">
        <v>0</v>
      </c>
      <c r="O1336">
        <v>607000</v>
      </c>
      <c r="P1336">
        <v>-19267200</v>
      </c>
      <c r="Q1336">
        <v>1352</v>
      </c>
      <c r="R1336" t="b">
        <v>0</v>
      </c>
      <c r="S1336">
        <v>0</v>
      </c>
    </row>
    <row r="1337" spans="1:19">
      <c r="A1337">
        <v>11100502</v>
      </c>
      <c r="B1337" s="12"/>
      <c r="C1337" s="12" t="s">
        <v>4797</v>
      </c>
      <c r="D1337" s="12" t="s">
        <v>5526</v>
      </c>
      <c r="E1337" t="b">
        <v>0</v>
      </c>
      <c r="F1337">
        <v>0</v>
      </c>
      <c r="G1337">
        <v>52295664</v>
      </c>
      <c r="H1337">
        <v>44119</v>
      </c>
      <c r="I1337" s="12" t="s">
        <v>5603</v>
      </c>
      <c r="J1337">
        <v>2</v>
      </c>
      <c r="K1337">
        <v>3183</v>
      </c>
      <c r="L1337">
        <v>0</v>
      </c>
      <c r="M1337">
        <v>0</v>
      </c>
      <c r="N1337">
        <v>0</v>
      </c>
      <c r="O1337">
        <v>607000</v>
      </c>
      <c r="P1337">
        <v>-19874200</v>
      </c>
      <c r="Q1337">
        <v>1353</v>
      </c>
      <c r="R1337" t="b">
        <v>0</v>
      </c>
      <c r="S1337">
        <v>0</v>
      </c>
    </row>
    <row r="1338" spans="1:19">
      <c r="A1338">
        <v>11100502</v>
      </c>
      <c r="B1338" s="12"/>
      <c r="C1338" s="12" t="s">
        <v>4797</v>
      </c>
      <c r="D1338" s="12" t="s">
        <v>5526</v>
      </c>
      <c r="E1338" t="b">
        <v>0</v>
      </c>
      <c r="F1338">
        <v>0</v>
      </c>
      <c r="G1338">
        <v>52295664</v>
      </c>
      <c r="H1338">
        <v>44133</v>
      </c>
      <c r="I1338" s="12" t="s">
        <v>5603</v>
      </c>
      <c r="J1338">
        <v>2</v>
      </c>
      <c r="K1338">
        <v>3190</v>
      </c>
      <c r="L1338">
        <v>0</v>
      </c>
      <c r="M1338">
        <v>0</v>
      </c>
      <c r="N1338">
        <v>0</v>
      </c>
      <c r="O1338">
        <v>607000</v>
      </c>
      <c r="P1338">
        <v>-20481200</v>
      </c>
      <c r="Q1338">
        <v>1354</v>
      </c>
      <c r="R1338" t="b">
        <v>0</v>
      </c>
      <c r="S1338">
        <v>0</v>
      </c>
    </row>
    <row r="1339" spans="1:19">
      <c r="A1339">
        <v>11100502</v>
      </c>
      <c r="B1339" s="12"/>
      <c r="C1339" s="12" t="s">
        <v>4797</v>
      </c>
      <c r="D1339" s="12" t="s">
        <v>5526</v>
      </c>
      <c r="E1339" t="b">
        <v>0</v>
      </c>
      <c r="F1339">
        <v>0</v>
      </c>
      <c r="G1339">
        <v>52295664</v>
      </c>
      <c r="H1339">
        <v>44165</v>
      </c>
      <c r="I1339" s="12" t="s">
        <v>5603</v>
      </c>
      <c r="J1339">
        <v>2</v>
      </c>
      <c r="K1339">
        <v>3200</v>
      </c>
      <c r="L1339">
        <v>0</v>
      </c>
      <c r="M1339">
        <v>0</v>
      </c>
      <c r="N1339">
        <v>0</v>
      </c>
      <c r="O1339">
        <v>607000</v>
      </c>
      <c r="P1339">
        <v>-21088200</v>
      </c>
      <c r="Q1339">
        <v>1355</v>
      </c>
      <c r="R1339" t="b">
        <v>0</v>
      </c>
      <c r="S1339">
        <v>0</v>
      </c>
    </row>
    <row r="1340" spans="1:19">
      <c r="A1340">
        <v>11100502</v>
      </c>
      <c r="B1340" s="12"/>
      <c r="C1340" s="12" t="s">
        <v>4797</v>
      </c>
      <c r="D1340" s="12" t="s">
        <v>5526</v>
      </c>
      <c r="E1340" t="b">
        <v>0</v>
      </c>
      <c r="F1340">
        <v>0</v>
      </c>
      <c r="G1340">
        <v>52295664</v>
      </c>
      <c r="H1340">
        <v>44179</v>
      </c>
      <c r="I1340" s="12" t="s">
        <v>5603</v>
      </c>
      <c r="J1340">
        <v>2</v>
      </c>
      <c r="K1340">
        <v>3212</v>
      </c>
      <c r="L1340">
        <v>0</v>
      </c>
      <c r="M1340">
        <v>0</v>
      </c>
      <c r="N1340">
        <v>0</v>
      </c>
      <c r="O1340">
        <v>607000</v>
      </c>
      <c r="P1340">
        <v>-21695200</v>
      </c>
      <c r="Q1340">
        <v>1356</v>
      </c>
      <c r="R1340" t="b">
        <v>0</v>
      </c>
      <c r="S1340">
        <v>0</v>
      </c>
    </row>
    <row r="1341" spans="1:19">
      <c r="A1341">
        <v>11100502</v>
      </c>
      <c r="B1341" s="12" t="s">
        <v>948</v>
      </c>
      <c r="C1341" s="12" t="s">
        <v>4797</v>
      </c>
      <c r="D1341" s="12" t="s">
        <v>948</v>
      </c>
      <c r="E1341" t="b">
        <v>0</v>
      </c>
      <c r="F1341">
        <v>0</v>
      </c>
      <c r="G1341">
        <v>52295664</v>
      </c>
      <c r="H1341" t="s">
        <v>21</v>
      </c>
      <c r="I1341" s="12"/>
      <c r="K1341">
        <v>0</v>
      </c>
      <c r="L1341">
        <v>0</v>
      </c>
      <c r="M1341">
        <v>0</v>
      </c>
      <c r="N1341">
        <v>0</v>
      </c>
      <c r="O1341">
        <v>8428800</v>
      </c>
      <c r="P1341">
        <v>-21695200</v>
      </c>
      <c r="Q1341">
        <v>1357</v>
      </c>
      <c r="R1341" t="b">
        <v>0</v>
      </c>
      <c r="S1341">
        <v>0</v>
      </c>
    </row>
    <row r="1342" spans="1:19">
      <c r="A1342">
        <v>11100502</v>
      </c>
      <c r="B1342" s="12" t="s">
        <v>5605</v>
      </c>
      <c r="C1342" s="12" t="s">
        <v>4797</v>
      </c>
      <c r="D1342" s="12" t="s">
        <v>5605</v>
      </c>
      <c r="E1342" t="b">
        <v>0</v>
      </c>
      <c r="F1342">
        <v>-600000</v>
      </c>
      <c r="G1342">
        <v>52833286</v>
      </c>
      <c r="H1342" t="s">
        <v>21</v>
      </c>
      <c r="I1342" s="12"/>
      <c r="K1342">
        <v>0</v>
      </c>
      <c r="L1342">
        <v>0</v>
      </c>
      <c r="M1342">
        <v>0</v>
      </c>
      <c r="N1342">
        <v>0</v>
      </c>
      <c r="O1342">
        <v>0</v>
      </c>
      <c r="P1342">
        <v>-600000</v>
      </c>
      <c r="Q1342">
        <v>1358</v>
      </c>
      <c r="R1342" t="b">
        <v>0</v>
      </c>
      <c r="S1342">
        <v>0</v>
      </c>
    </row>
    <row r="1343" spans="1:19">
      <c r="A1343">
        <v>11100502</v>
      </c>
      <c r="B1343" s="12" t="s">
        <v>950</v>
      </c>
      <c r="C1343" s="12" t="s">
        <v>4797</v>
      </c>
      <c r="D1343" s="12" t="s">
        <v>950</v>
      </c>
      <c r="E1343" t="b">
        <v>0</v>
      </c>
      <c r="F1343">
        <v>0</v>
      </c>
      <c r="G1343">
        <v>52833286</v>
      </c>
      <c r="H1343" t="s">
        <v>21</v>
      </c>
      <c r="I1343" s="12"/>
      <c r="K1343">
        <v>0</v>
      </c>
      <c r="L1343">
        <v>0</v>
      </c>
      <c r="M1343">
        <v>0</v>
      </c>
      <c r="N1343">
        <v>0</v>
      </c>
      <c r="O1343">
        <v>0</v>
      </c>
      <c r="P1343">
        <v>-600000</v>
      </c>
      <c r="Q1343">
        <v>1359</v>
      </c>
      <c r="R1343" t="b">
        <v>0</v>
      </c>
      <c r="S1343">
        <v>0</v>
      </c>
    </row>
    <row r="1344" spans="1:19">
      <c r="A1344">
        <v>11100502</v>
      </c>
      <c r="B1344" s="12" t="s">
        <v>5527</v>
      </c>
      <c r="C1344" s="12" t="s">
        <v>4797</v>
      </c>
      <c r="D1344" s="12" t="s">
        <v>5527</v>
      </c>
      <c r="E1344" t="b">
        <v>0</v>
      </c>
      <c r="F1344">
        <v>-8696640</v>
      </c>
      <c r="G1344">
        <v>63357862</v>
      </c>
      <c r="H1344" t="s">
        <v>21</v>
      </c>
      <c r="I1344" s="12"/>
      <c r="K1344">
        <v>0</v>
      </c>
      <c r="L1344">
        <v>398000</v>
      </c>
      <c r="M1344">
        <v>5151200</v>
      </c>
      <c r="N1344">
        <v>0</v>
      </c>
      <c r="O1344">
        <v>0</v>
      </c>
      <c r="P1344">
        <v>-8696640</v>
      </c>
      <c r="Q1344">
        <v>1360</v>
      </c>
      <c r="R1344" t="b">
        <v>0</v>
      </c>
      <c r="S1344">
        <v>0</v>
      </c>
    </row>
    <row r="1345" spans="1:19">
      <c r="A1345">
        <v>11100502</v>
      </c>
      <c r="B1345" s="12"/>
      <c r="C1345" s="12" t="s">
        <v>4797</v>
      </c>
      <c r="D1345" s="12" t="s">
        <v>5527</v>
      </c>
      <c r="E1345" t="b">
        <v>0</v>
      </c>
      <c r="F1345">
        <v>0</v>
      </c>
      <c r="G1345">
        <v>63357862</v>
      </c>
      <c r="H1345">
        <v>43840</v>
      </c>
      <c r="I1345" s="12" t="s">
        <v>5606</v>
      </c>
      <c r="J1345">
        <v>2</v>
      </c>
      <c r="K1345">
        <v>3080</v>
      </c>
      <c r="L1345">
        <v>0</v>
      </c>
      <c r="M1345">
        <v>0</v>
      </c>
      <c r="N1345">
        <v>0</v>
      </c>
      <c r="O1345">
        <v>375240</v>
      </c>
      <c r="P1345">
        <v>-9071880</v>
      </c>
      <c r="Q1345">
        <v>1361</v>
      </c>
      <c r="R1345" t="b">
        <v>0</v>
      </c>
      <c r="S1345">
        <v>0</v>
      </c>
    </row>
    <row r="1346" spans="1:19">
      <c r="A1346">
        <v>11100502</v>
      </c>
      <c r="B1346" s="12"/>
      <c r="C1346" s="12" t="s">
        <v>4797</v>
      </c>
      <c r="D1346" s="12" t="s">
        <v>5527</v>
      </c>
      <c r="E1346" t="b">
        <v>0</v>
      </c>
      <c r="F1346">
        <v>0</v>
      </c>
      <c r="G1346">
        <v>63357862</v>
      </c>
      <c r="H1346">
        <v>43869</v>
      </c>
      <c r="I1346" s="12" t="s">
        <v>5606</v>
      </c>
      <c r="J1346">
        <v>2</v>
      </c>
      <c r="K1346">
        <v>3094</v>
      </c>
      <c r="L1346">
        <v>0</v>
      </c>
      <c r="M1346">
        <v>0</v>
      </c>
      <c r="N1346">
        <v>0</v>
      </c>
      <c r="O1346">
        <v>375240</v>
      </c>
      <c r="P1346">
        <v>-9447120</v>
      </c>
      <c r="Q1346">
        <v>1362</v>
      </c>
      <c r="R1346" t="b">
        <v>0</v>
      </c>
      <c r="S1346">
        <v>0</v>
      </c>
    </row>
    <row r="1347" spans="1:19">
      <c r="A1347">
        <v>11100502</v>
      </c>
      <c r="B1347" s="12"/>
      <c r="C1347" s="12" t="s">
        <v>4797</v>
      </c>
      <c r="D1347" s="12" t="s">
        <v>5527</v>
      </c>
      <c r="E1347" t="b">
        <v>0</v>
      </c>
      <c r="F1347">
        <v>0</v>
      </c>
      <c r="G1347">
        <v>63357862</v>
      </c>
      <c r="H1347">
        <v>43902</v>
      </c>
      <c r="I1347" s="12" t="s">
        <v>5606</v>
      </c>
      <c r="J1347">
        <v>2</v>
      </c>
      <c r="K1347">
        <v>3107</v>
      </c>
      <c r="L1347">
        <v>0</v>
      </c>
      <c r="M1347">
        <v>0</v>
      </c>
      <c r="N1347">
        <v>0</v>
      </c>
      <c r="O1347">
        <v>375240</v>
      </c>
      <c r="P1347">
        <v>-9822360</v>
      </c>
      <c r="Q1347">
        <v>1363</v>
      </c>
      <c r="R1347" t="b">
        <v>0</v>
      </c>
      <c r="S1347">
        <v>0</v>
      </c>
    </row>
    <row r="1348" spans="1:19">
      <c r="A1348">
        <v>11100502</v>
      </c>
      <c r="B1348" s="12"/>
      <c r="C1348" s="12" t="s">
        <v>4797</v>
      </c>
      <c r="D1348" s="12" t="s">
        <v>5527</v>
      </c>
      <c r="E1348" t="b">
        <v>0</v>
      </c>
      <c r="F1348">
        <v>0</v>
      </c>
      <c r="G1348">
        <v>63357862</v>
      </c>
      <c r="H1348">
        <v>43929</v>
      </c>
      <c r="I1348" s="12" t="s">
        <v>5606</v>
      </c>
      <c r="J1348">
        <v>2</v>
      </c>
      <c r="K1348">
        <v>3116</v>
      </c>
      <c r="L1348">
        <v>0</v>
      </c>
      <c r="M1348">
        <v>0</v>
      </c>
      <c r="N1348">
        <v>0</v>
      </c>
      <c r="O1348">
        <v>375240</v>
      </c>
      <c r="P1348">
        <v>-10197600</v>
      </c>
      <c r="Q1348">
        <v>1364</v>
      </c>
      <c r="R1348" t="b">
        <v>0</v>
      </c>
      <c r="S1348">
        <v>0</v>
      </c>
    </row>
    <row r="1349" spans="1:19">
      <c r="A1349">
        <v>11100502</v>
      </c>
      <c r="B1349" s="12"/>
      <c r="C1349" s="12" t="s">
        <v>4797</v>
      </c>
      <c r="D1349" s="12" t="s">
        <v>5527</v>
      </c>
      <c r="E1349" t="b">
        <v>0</v>
      </c>
      <c r="F1349">
        <v>0</v>
      </c>
      <c r="G1349">
        <v>63357862</v>
      </c>
      <c r="H1349">
        <v>43963</v>
      </c>
      <c r="I1349" s="12" t="s">
        <v>5606</v>
      </c>
      <c r="J1349">
        <v>2</v>
      </c>
      <c r="K1349">
        <v>3126</v>
      </c>
      <c r="L1349">
        <v>0</v>
      </c>
      <c r="M1349">
        <v>0</v>
      </c>
      <c r="N1349">
        <v>0</v>
      </c>
      <c r="O1349">
        <v>375240</v>
      </c>
      <c r="P1349">
        <v>-10572840</v>
      </c>
      <c r="Q1349">
        <v>1365</v>
      </c>
      <c r="R1349" t="b">
        <v>0</v>
      </c>
      <c r="S1349">
        <v>0</v>
      </c>
    </row>
    <row r="1350" spans="1:19">
      <c r="A1350">
        <v>11100502</v>
      </c>
      <c r="B1350" s="12"/>
      <c r="C1350" s="12" t="s">
        <v>4797</v>
      </c>
      <c r="D1350" s="12" t="s">
        <v>5527</v>
      </c>
      <c r="E1350" t="b">
        <v>0</v>
      </c>
      <c r="F1350">
        <v>0</v>
      </c>
      <c r="G1350">
        <v>63357862</v>
      </c>
      <c r="H1350">
        <v>43998</v>
      </c>
      <c r="I1350" s="12" t="s">
        <v>5607</v>
      </c>
      <c r="J1350">
        <v>2</v>
      </c>
      <c r="K1350">
        <v>3139</v>
      </c>
      <c r="L1350">
        <v>0</v>
      </c>
      <c r="M1350">
        <v>0</v>
      </c>
      <c r="N1350">
        <v>0</v>
      </c>
      <c r="O1350">
        <v>489000</v>
      </c>
      <c r="P1350">
        <v>-11061840</v>
      </c>
      <c r="Q1350">
        <v>1366</v>
      </c>
      <c r="R1350" t="b">
        <v>0</v>
      </c>
      <c r="S1350">
        <v>0</v>
      </c>
    </row>
    <row r="1351" spans="1:19">
      <c r="A1351">
        <v>11100502</v>
      </c>
      <c r="B1351" s="12"/>
      <c r="C1351" s="12" t="s">
        <v>4797</v>
      </c>
      <c r="D1351" s="12" t="s">
        <v>5527</v>
      </c>
      <c r="E1351" t="b">
        <v>0</v>
      </c>
      <c r="F1351">
        <v>0</v>
      </c>
      <c r="G1351">
        <v>63357862</v>
      </c>
      <c r="H1351">
        <v>44027</v>
      </c>
      <c r="I1351" s="12" t="s">
        <v>5608</v>
      </c>
      <c r="J1351">
        <v>2</v>
      </c>
      <c r="K1351">
        <v>3150</v>
      </c>
      <c r="L1351">
        <v>0</v>
      </c>
      <c r="M1351">
        <v>0</v>
      </c>
      <c r="N1351">
        <v>0</v>
      </c>
      <c r="O1351">
        <v>398000</v>
      </c>
      <c r="P1351">
        <v>-11459840</v>
      </c>
      <c r="Q1351">
        <v>1367</v>
      </c>
      <c r="R1351" t="b">
        <v>0</v>
      </c>
      <c r="S1351">
        <v>0</v>
      </c>
    </row>
    <row r="1352" spans="1:19">
      <c r="A1352">
        <v>11100502</v>
      </c>
      <c r="B1352" s="12"/>
      <c r="C1352" s="12" t="s">
        <v>4797</v>
      </c>
      <c r="D1352" s="12" t="s">
        <v>5527</v>
      </c>
      <c r="E1352" t="b">
        <v>0</v>
      </c>
      <c r="F1352">
        <v>0</v>
      </c>
      <c r="G1352">
        <v>63357862</v>
      </c>
      <c r="H1352">
        <v>44055</v>
      </c>
      <c r="I1352" s="12" t="s">
        <v>5606</v>
      </c>
      <c r="J1352">
        <v>2</v>
      </c>
      <c r="K1352">
        <v>3156</v>
      </c>
      <c r="L1352">
        <v>0</v>
      </c>
      <c r="M1352">
        <v>0</v>
      </c>
      <c r="N1352">
        <v>0</v>
      </c>
      <c r="O1352">
        <v>398000</v>
      </c>
      <c r="P1352">
        <v>-11857840</v>
      </c>
      <c r="Q1352">
        <v>1368</v>
      </c>
      <c r="R1352" t="b">
        <v>0</v>
      </c>
      <c r="S1352">
        <v>0</v>
      </c>
    </row>
    <row r="1353" spans="1:19">
      <c r="A1353">
        <v>11100502</v>
      </c>
      <c r="B1353" s="12"/>
      <c r="C1353" s="12" t="s">
        <v>4797</v>
      </c>
      <c r="D1353" s="12" t="s">
        <v>5527</v>
      </c>
      <c r="E1353" t="b">
        <v>0</v>
      </c>
      <c r="F1353">
        <v>0</v>
      </c>
      <c r="G1353">
        <v>63357862</v>
      </c>
      <c r="H1353">
        <v>44084</v>
      </c>
      <c r="I1353" s="12" t="s">
        <v>5606</v>
      </c>
      <c r="J1353">
        <v>2</v>
      </c>
      <c r="K1353">
        <v>3171</v>
      </c>
      <c r="L1353">
        <v>0</v>
      </c>
      <c r="M1353">
        <v>0</v>
      </c>
      <c r="N1353">
        <v>0</v>
      </c>
      <c r="O1353">
        <v>398000</v>
      </c>
      <c r="P1353">
        <v>-12255840</v>
      </c>
      <c r="Q1353">
        <v>1369</v>
      </c>
      <c r="R1353" t="b">
        <v>0</v>
      </c>
      <c r="S1353">
        <v>0</v>
      </c>
    </row>
    <row r="1354" spans="1:19">
      <c r="A1354">
        <v>11100502</v>
      </c>
      <c r="B1354" s="12"/>
      <c r="C1354" s="12" t="s">
        <v>4797</v>
      </c>
      <c r="D1354" s="12" t="s">
        <v>5527</v>
      </c>
      <c r="E1354" t="b">
        <v>0</v>
      </c>
      <c r="F1354">
        <v>0</v>
      </c>
      <c r="G1354">
        <v>63357862</v>
      </c>
      <c r="H1354">
        <v>44119</v>
      </c>
      <c r="I1354" s="12" t="s">
        <v>5606</v>
      </c>
      <c r="J1354">
        <v>2</v>
      </c>
      <c r="K1354">
        <v>3182</v>
      </c>
      <c r="L1354">
        <v>0</v>
      </c>
      <c r="M1354">
        <v>0</v>
      </c>
      <c r="N1354">
        <v>0</v>
      </c>
      <c r="O1354">
        <v>398000</v>
      </c>
      <c r="P1354">
        <v>-12653840</v>
      </c>
      <c r="Q1354">
        <v>1370</v>
      </c>
      <c r="R1354" t="b">
        <v>0</v>
      </c>
      <c r="S1354">
        <v>0</v>
      </c>
    </row>
    <row r="1355" spans="1:19">
      <c r="A1355">
        <v>11100502</v>
      </c>
      <c r="B1355" s="12"/>
      <c r="C1355" s="12" t="s">
        <v>4797</v>
      </c>
      <c r="D1355" s="12" t="s">
        <v>5527</v>
      </c>
      <c r="E1355" t="b">
        <v>0</v>
      </c>
      <c r="F1355">
        <v>0</v>
      </c>
      <c r="G1355">
        <v>63357862</v>
      </c>
      <c r="H1355">
        <v>44133</v>
      </c>
      <c r="I1355" s="12" t="s">
        <v>5606</v>
      </c>
      <c r="J1355">
        <v>2</v>
      </c>
      <c r="K1355">
        <v>3191</v>
      </c>
      <c r="L1355">
        <v>0</v>
      </c>
      <c r="M1355">
        <v>0</v>
      </c>
      <c r="N1355">
        <v>0</v>
      </c>
      <c r="O1355">
        <v>398000</v>
      </c>
      <c r="P1355">
        <v>-13051840</v>
      </c>
      <c r="Q1355">
        <v>1371</v>
      </c>
      <c r="R1355" t="b">
        <v>0</v>
      </c>
      <c r="S1355">
        <v>0</v>
      </c>
    </row>
    <row r="1356" spans="1:19">
      <c r="A1356">
        <v>11100502</v>
      </c>
      <c r="B1356" s="12"/>
      <c r="C1356" s="12" t="s">
        <v>4797</v>
      </c>
      <c r="D1356" s="12" t="s">
        <v>5527</v>
      </c>
      <c r="E1356" t="b">
        <v>0</v>
      </c>
      <c r="F1356">
        <v>0</v>
      </c>
      <c r="G1356">
        <v>63357862</v>
      </c>
      <c r="H1356">
        <v>44165</v>
      </c>
      <c r="I1356" s="12" t="s">
        <v>5606</v>
      </c>
      <c r="J1356">
        <v>2</v>
      </c>
      <c r="K1356">
        <v>3201</v>
      </c>
      <c r="L1356">
        <v>0</v>
      </c>
      <c r="M1356">
        <v>0</v>
      </c>
      <c r="N1356">
        <v>0</v>
      </c>
      <c r="O1356">
        <v>398000</v>
      </c>
      <c r="P1356">
        <v>-13449840</v>
      </c>
      <c r="Q1356">
        <v>1372</v>
      </c>
      <c r="R1356" t="b">
        <v>0</v>
      </c>
      <c r="S1356">
        <v>0</v>
      </c>
    </row>
    <row r="1357" spans="1:19">
      <c r="A1357">
        <v>11100502</v>
      </c>
      <c r="B1357" s="12"/>
      <c r="C1357" s="12" t="s">
        <v>4797</v>
      </c>
      <c r="D1357" s="12" t="s">
        <v>5527</v>
      </c>
      <c r="E1357" t="b">
        <v>0</v>
      </c>
      <c r="F1357">
        <v>0</v>
      </c>
      <c r="G1357">
        <v>63357862</v>
      </c>
      <c r="H1357">
        <v>44179</v>
      </c>
      <c r="I1357" s="12" t="s">
        <v>5606</v>
      </c>
      <c r="J1357">
        <v>2</v>
      </c>
      <c r="K1357">
        <v>3211</v>
      </c>
      <c r="L1357">
        <v>0</v>
      </c>
      <c r="M1357">
        <v>0</v>
      </c>
      <c r="N1357">
        <v>0</v>
      </c>
      <c r="O1357">
        <v>398000</v>
      </c>
      <c r="P1357">
        <v>-13847840</v>
      </c>
      <c r="Q1357">
        <v>1373</v>
      </c>
      <c r="R1357" t="b">
        <v>0</v>
      </c>
      <c r="S1357">
        <v>0</v>
      </c>
    </row>
    <row r="1358" spans="1:19">
      <c r="A1358">
        <v>11100502</v>
      </c>
      <c r="B1358" s="12"/>
      <c r="C1358" s="12" t="s">
        <v>4797</v>
      </c>
      <c r="D1358" s="12" t="s">
        <v>5527</v>
      </c>
      <c r="E1358" t="b">
        <v>0</v>
      </c>
      <c r="F1358">
        <v>0</v>
      </c>
      <c r="G1358">
        <v>63357862</v>
      </c>
      <c r="H1358">
        <v>44195</v>
      </c>
      <c r="I1358" s="12" t="s">
        <v>954</v>
      </c>
      <c r="J1358">
        <v>14</v>
      </c>
      <c r="K1358">
        <v>194</v>
      </c>
      <c r="L1358">
        <v>0</v>
      </c>
      <c r="M1358">
        <v>0</v>
      </c>
      <c r="N1358">
        <v>398000</v>
      </c>
      <c r="O1358">
        <v>0</v>
      </c>
      <c r="P1358">
        <v>-13449840</v>
      </c>
      <c r="Q1358">
        <v>1374</v>
      </c>
      <c r="R1358" t="b">
        <v>0</v>
      </c>
      <c r="S1358">
        <v>0</v>
      </c>
    </row>
    <row r="1359" spans="1:19">
      <c r="A1359">
        <v>11100502</v>
      </c>
      <c r="B1359" s="12" t="s">
        <v>955</v>
      </c>
      <c r="C1359" s="12" t="s">
        <v>4797</v>
      </c>
      <c r="D1359" s="12" t="s">
        <v>955</v>
      </c>
      <c r="E1359" t="b">
        <v>0</v>
      </c>
      <c r="F1359">
        <v>0</v>
      </c>
      <c r="G1359">
        <v>63357862</v>
      </c>
      <c r="H1359" t="s">
        <v>21</v>
      </c>
      <c r="I1359" s="12"/>
      <c r="K1359">
        <v>0</v>
      </c>
      <c r="L1359">
        <v>0</v>
      </c>
      <c r="M1359">
        <v>0</v>
      </c>
      <c r="N1359">
        <v>398000</v>
      </c>
      <c r="O1359">
        <v>5151200</v>
      </c>
      <c r="P1359">
        <v>-13449840</v>
      </c>
      <c r="Q1359">
        <v>1375</v>
      </c>
      <c r="R1359" t="b">
        <v>0</v>
      </c>
      <c r="S1359">
        <v>0</v>
      </c>
    </row>
    <row r="1360" spans="1:19">
      <c r="A1360">
        <v>11100502</v>
      </c>
      <c r="B1360" s="12" t="s">
        <v>5609</v>
      </c>
      <c r="C1360" s="12" t="s">
        <v>4797</v>
      </c>
      <c r="D1360" s="12" t="s">
        <v>5609</v>
      </c>
      <c r="E1360" t="b">
        <v>0</v>
      </c>
      <c r="F1360">
        <v>-169200</v>
      </c>
      <c r="G1360">
        <v>79432896</v>
      </c>
      <c r="H1360" t="s">
        <v>21</v>
      </c>
      <c r="I1360" s="12"/>
      <c r="K1360">
        <v>0</v>
      </c>
      <c r="L1360">
        <v>0</v>
      </c>
      <c r="M1360">
        <v>0</v>
      </c>
      <c r="N1360">
        <v>0</v>
      </c>
      <c r="O1360">
        <v>0</v>
      </c>
      <c r="P1360">
        <v>-169200</v>
      </c>
      <c r="Q1360">
        <v>1376</v>
      </c>
      <c r="R1360" t="b">
        <v>0</v>
      </c>
      <c r="S1360">
        <v>0</v>
      </c>
    </row>
    <row r="1361" spans="1:19">
      <c r="A1361">
        <v>11100502</v>
      </c>
      <c r="B1361" s="12" t="s">
        <v>957</v>
      </c>
      <c r="C1361" s="12" t="s">
        <v>4797</v>
      </c>
      <c r="D1361" s="12" t="s">
        <v>957</v>
      </c>
      <c r="E1361" t="b">
        <v>0</v>
      </c>
      <c r="F1361">
        <v>0</v>
      </c>
      <c r="G1361">
        <v>79432896</v>
      </c>
      <c r="H1361" t="s">
        <v>21</v>
      </c>
      <c r="I1361" s="12"/>
      <c r="K1361">
        <v>0</v>
      </c>
      <c r="L1361">
        <v>0</v>
      </c>
      <c r="M1361">
        <v>0</v>
      </c>
      <c r="N1361">
        <v>0</v>
      </c>
      <c r="O1361">
        <v>0</v>
      </c>
      <c r="P1361">
        <v>-169200</v>
      </c>
      <c r="Q1361">
        <v>1377</v>
      </c>
      <c r="R1361" t="b">
        <v>0</v>
      </c>
      <c r="S1361">
        <v>0</v>
      </c>
    </row>
    <row r="1362" spans="1:19">
      <c r="A1362">
        <v>11100502</v>
      </c>
      <c r="B1362" s="12" t="s">
        <v>5610</v>
      </c>
      <c r="C1362" s="12" t="s">
        <v>4797</v>
      </c>
      <c r="D1362" s="12" t="s">
        <v>5610</v>
      </c>
      <c r="E1362" t="b">
        <v>0</v>
      </c>
      <c r="F1362">
        <v>-206800</v>
      </c>
      <c r="G1362">
        <v>79756189</v>
      </c>
      <c r="H1362" t="s">
        <v>21</v>
      </c>
      <c r="I1362" s="12"/>
      <c r="K1362">
        <v>0</v>
      </c>
      <c r="L1362">
        <v>0</v>
      </c>
      <c r="M1362">
        <v>0</v>
      </c>
      <c r="N1362">
        <v>0</v>
      </c>
      <c r="O1362">
        <v>0</v>
      </c>
      <c r="P1362">
        <v>-206800</v>
      </c>
      <c r="Q1362">
        <v>1378</v>
      </c>
      <c r="R1362" t="b">
        <v>0</v>
      </c>
      <c r="S1362">
        <v>0</v>
      </c>
    </row>
    <row r="1363" spans="1:19">
      <c r="A1363">
        <v>11100502</v>
      </c>
      <c r="B1363" s="12" t="s">
        <v>959</v>
      </c>
      <c r="C1363" s="12" t="s">
        <v>4797</v>
      </c>
      <c r="D1363" s="12" t="s">
        <v>959</v>
      </c>
      <c r="E1363" t="b">
        <v>0</v>
      </c>
      <c r="F1363">
        <v>0</v>
      </c>
      <c r="G1363">
        <v>79756189</v>
      </c>
      <c r="H1363" t="s">
        <v>21</v>
      </c>
      <c r="I1363" s="12"/>
      <c r="K1363">
        <v>0</v>
      </c>
      <c r="L1363">
        <v>0</v>
      </c>
      <c r="M1363">
        <v>0</v>
      </c>
      <c r="N1363">
        <v>0</v>
      </c>
      <c r="O1363">
        <v>0</v>
      </c>
      <c r="P1363">
        <v>-206800</v>
      </c>
      <c r="Q1363">
        <v>1379</v>
      </c>
      <c r="R1363" t="b">
        <v>0</v>
      </c>
      <c r="S1363">
        <v>0</v>
      </c>
    </row>
    <row r="1364" spans="1:19">
      <c r="A1364">
        <v>11100502</v>
      </c>
      <c r="B1364" s="12" t="s">
        <v>5611</v>
      </c>
      <c r="C1364" s="12" t="s">
        <v>4797</v>
      </c>
      <c r="D1364" s="12" t="s">
        <v>5611</v>
      </c>
      <c r="E1364" t="b">
        <v>0</v>
      </c>
      <c r="F1364">
        <v>0</v>
      </c>
      <c r="G1364">
        <v>80503060</v>
      </c>
      <c r="H1364" t="s">
        <v>21</v>
      </c>
      <c r="I1364" s="12"/>
      <c r="K1364">
        <v>0</v>
      </c>
      <c r="L1364">
        <v>0</v>
      </c>
      <c r="M1364">
        <v>313000</v>
      </c>
      <c r="N1364">
        <v>0</v>
      </c>
      <c r="O1364">
        <v>0</v>
      </c>
      <c r="P1364">
        <v>0</v>
      </c>
      <c r="Q1364">
        <v>1380</v>
      </c>
      <c r="R1364" t="b">
        <v>0</v>
      </c>
      <c r="S1364">
        <v>0</v>
      </c>
    </row>
    <row r="1365" spans="1:19">
      <c r="A1365">
        <v>11100502</v>
      </c>
      <c r="B1365" s="12"/>
      <c r="C1365" s="12" t="s">
        <v>4797</v>
      </c>
      <c r="D1365" s="12" t="s">
        <v>5611</v>
      </c>
      <c r="E1365" t="b">
        <v>0</v>
      </c>
      <c r="F1365">
        <v>0</v>
      </c>
      <c r="G1365">
        <v>80503060</v>
      </c>
      <c r="H1365">
        <v>43902</v>
      </c>
      <c r="I1365" s="12" t="s">
        <v>5612</v>
      </c>
      <c r="J1365">
        <v>2</v>
      </c>
      <c r="K1365">
        <v>3102</v>
      </c>
      <c r="L1365">
        <v>0</v>
      </c>
      <c r="M1365">
        <v>0</v>
      </c>
      <c r="N1365">
        <v>0</v>
      </c>
      <c r="O1365">
        <v>150000</v>
      </c>
      <c r="P1365">
        <v>-150000</v>
      </c>
      <c r="Q1365">
        <v>1381</v>
      </c>
      <c r="R1365" t="b">
        <v>0</v>
      </c>
      <c r="S1365">
        <v>0</v>
      </c>
    </row>
    <row r="1366" spans="1:19">
      <c r="A1366">
        <v>11100502</v>
      </c>
      <c r="B1366" s="12"/>
      <c r="C1366" s="12" t="s">
        <v>4797</v>
      </c>
      <c r="D1366" s="12" t="s">
        <v>5611</v>
      </c>
      <c r="E1366" t="b">
        <v>0</v>
      </c>
      <c r="F1366">
        <v>0</v>
      </c>
      <c r="G1366">
        <v>80503060</v>
      </c>
      <c r="H1366">
        <v>44084</v>
      </c>
      <c r="I1366" s="12" t="s">
        <v>5612</v>
      </c>
      <c r="J1366">
        <v>2</v>
      </c>
      <c r="K1366">
        <v>3173</v>
      </c>
      <c r="L1366">
        <v>0</v>
      </c>
      <c r="M1366">
        <v>0</v>
      </c>
      <c r="N1366">
        <v>0</v>
      </c>
      <c r="O1366">
        <v>163000</v>
      </c>
      <c r="P1366">
        <v>-313000</v>
      </c>
      <c r="Q1366">
        <v>1382</v>
      </c>
      <c r="R1366" t="b">
        <v>0</v>
      </c>
      <c r="S1366">
        <v>0</v>
      </c>
    </row>
    <row r="1367" spans="1:19">
      <c r="A1367">
        <v>11100502</v>
      </c>
      <c r="B1367" s="12" t="s">
        <v>962</v>
      </c>
      <c r="C1367" s="12" t="s">
        <v>4797</v>
      </c>
      <c r="D1367" s="12" t="s">
        <v>962</v>
      </c>
      <c r="E1367" t="b">
        <v>0</v>
      </c>
      <c r="F1367">
        <v>0</v>
      </c>
      <c r="G1367">
        <v>80503060</v>
      </c>
      <c r="H1367" t="s">
        <v>21</v>
      </c>
      <c r="I1367" s="12"/>
      <c r="K1367">
        <v>0</v>
      </c>
      <c r="L1367">
        <v>0</v>
      </c>
      <c r="M1367">
        <v>0</v>
      </c>
      <c r="N1367">
        <v>0</v>
      </c>
      <c r="O1367">
        <v>313000</v>
      </c>
      <c r="P1367">
        <v>-313000</v>
      </c>
      <c r="Q1367">
        <v>1383</v>
      </c>
      <c r="R1367" t="b">
        <v>0</v>
      </c>
      <c r="S1367">
        <v>0</v>
      </c>
    </row>
    <row r="1368" spans="1:19">
      <c r="A1368">
        <v>11100502</v>
      </c>
      <c r="B1368" s="12" t="s">
        <v>5613</v>
      </c>
      <c r="C1368" s="12" t="s">
        <v>4797</v>
      </c>
      <c r="D1368" s="12" t="s">
        <v>5613</v>
      </c>
      <c r="E1368" t="b">
        <v>0</v>
      </c>
      <c r="F1368">
        <v>-4596000</v>
      </c>
      <c r="G1368">
        <v>96192952</v>
      </c>
      <c r="H1368" t="s">
        <v>21</v>
      </c>
      <c r="I1368" s="12"/>
      <c r="K1368">
        <v>0</v>
      </c>
      <c r="L1368">
        <v>0</v>
      </c>
      <c r="M1368">
        <v>0</v>
      </c>
      <c r="N1368">
        <v>0</v>
      </c>
      <c r="O1368">
        <v>0</v>
      </c>
      <c r="P1368">
        <v>-4596000</v>
      </c>
      <c r="Q1368">
        <v>1384</v>
      </c>
      <c r="R1368" t="b">
        <v>0</v>
      </c>
      <c r="S1368">
        <v>0</v>
      </c>
    </row>
    <row r="1369" spans="1:19">
      <c r="A1369">
        <v>11100502</v>
      </c>
      <c r="B1369" s="12" t="s">
        <v>964</v>
      </c>
      <c r="C1369" s="12" t="s">
        <v>4797</v>
      </c>
      <c r="D1369" s="12" t="s">
        <v>964</v>
      </c>
      <c r="E1369" t="b">
        <v>0</v>
      </c>
      <c r="F1369">
        <v>0</v>
      </c>
      <c r="G1369">
        <v>96192952</v>
      </c>
      <c r="H1369" t="s">
        <v>21</v>
      </c>
      <c r="I1369" s="12"/>
      <c r="K1369">
        <v>0</v>
      </c>
      <c r="L1369">
        <v>0</v>
      </c>
      <c r="M1369">
        <v>0</v>
      </c>
      <c r="N1369">
        <v>0</v>
      </c>
      <c r="O1369">
        <v>0</v>
      </c>
      <c r="P1369">
        <v>-4596000</v>
      </c>
      <c r="Q1369">
        <v>1385</v>
      </c>
      <c r="R1369" t="b">
        <v>0</v>
      </c>
      <c r="S1369">
        <v>0</v>
      </c>
    </row>
    <row r="1370" spans="1:19">
      <c r="A1370">
        <v>11100502</v>
      </c>
      <c r="B1370" s="12" t="s">
        <v>5529</v>
      </c>
      <c r="C1370" s="12" t="s">
        <v>4797</v>
      </c>
      <c r="D1370" s="12" t="s">
        <v>5529</v>
      </c>
      <c r="E1370" t="b">
        <v>0</v>
      </c>
      <c r="F1370">
        <v>-11080</v>
      </c>
      <c r="G1370">
        <v>800007813</v>
      </c>
      <c r="H1370" t="s">
        <v>21</v>
      </c>
      <c r="I1370" s="12"/>
      <c r="K1370">
        <v>0</v>
      </c>
      <c r="L1370">
        <v>0</v>
      </c>
      <c r="M1370">
        <v>0</v>
      </c>
      <c r="N1370">
        <v>0</v>
      </c>
      <c r="O1370">
        <v>0</v>
      </c>
      <c r="P1370">
        <v>-11080</v>
      </c>
      <c r="Q1370">
        <v>1386</v>
      </c>
      <c r="R1370" t="b">
        <v>0</v>
      </c>
      <c r="S1370">
        <v>0</v>
      </c>
    </row>
    <row r="1371" spans="1:19">
      <c r="A1371">
        <v>11100502</v>
      </c>
      <c r="B1371" s="12" t="s">
        <v>965</v>
      </c>
      <c r="C1371" s="12" t="s">
        <v>4797</v>
      </c>
      <c r="D1371" s="12" t="s">
        <v>965</v>
      </c>
      <c r="E1371" t="b">
        <v>0</v>
      </c>
      <c r="F1371">
        <v>0</v>
      </c>
      <c r="G1371">
        <v>800007813</v>
      </c>
      <c r="H1371" t="s">
        <v>21</v>
      </c>
      <c r="I1371" s="12"/>
      <c r="K1371">
        <v>0</v>
      </c>
      <c r="L1371">
        <v>0</v>
      </c>
      <c r="M1371">
        <v>0</v>
      </c>
      <c r="N1371">
        <v>0</v>
      </c>
      <c r="O1371">
        <v>0</v>
      </c>
      <c r="P1371">
        <v>-11080</v>
      </c>
      <c r="Q1371">
        <v>1387</v>
      </c>
      <c r="R1371" t="b">
        <v>0</v>
      </c>
      <c r="S1371">
        <v>0</v>
      </c>
    </row>
    <row r="1372" spans="1:19">
      <c r="A1372">
        <v>11100502</v>
      </c>
      <c r="B1372" s="12" t="s">
        <v>5614</v>
      </c>
      <c r="C1372" s="12" t="s">
        <v>4797</v>
      </c>
      <c r="D1372" s="12" t="s">
        <v>5614</v>
      </c>
      <c r="E1372" t="b">
        <v>0</v>
      </c>
      <c r="F1372">
        <v>0</v>
      </c>
      <c r="G1372">
        <v>830015825</v>
      </c>
      <c r="H1372" t="s">
        <v>21</v>
      </c>
      <c r="I1372" s="12"/>
      <c r="K1372">
        <v>0</v>
      </c>
      <c r="L1372">
        <v>0</v>
      </c>
      <c r="M1372">
        <v>575000</v>
      </c>
      <c r="N1372">
        <v>0</v>
      </c>
      <c r="O1372">
        <v>0</v>
      </c>
      <c r="P1372">
        <v>0</v>
      </c>
      <c r="Q1372">
        <v>1388</v>
      </c>
      <c r="R1372" t="b">
        <v>0</v>
      </c>
      <c r="S1372">
        <v>0</v>
      </c>
    </row>
    <row r="1373" spans="1:19">
      <c r="A1373">
        <v>11100502</v>
      </c>
      <c r="B1373" s="12"/>
      <c r="C1373" s="12" t="s">
        <v>4797</v>
      </c>
      <c r="D1373" s="12" t="s">
        <v>5614</v>
      </c>
      <c r="E1373" t="b">
        <v>0</v>
      </c>
      <c r="F1373">
        <v>0</v>
      </c>
      <c r="G1373">
        <v>830015825</v>
      </c>
      <c r="H1373">
        <v>43998</v>
      </c>
      <c r="I1373" s="12" t="s">
        <v>5615</v>
      </c>
      <c r="J1373">
        <v>2</v>
      </c>
      <c r="K1373">
        <v>3142</v>
      </c>
      <c r="L1373">
        <v>0</v>
      </c>
      <c r="M1373">
        <v>0</v>
      </c>
      <c r="N1373">
        <v>0</v>
      </c>
      <c r="O1373">
        <v>184000</v>
      </c>
      <c r="P1373">
        <v>-184000</v>
      </c>
      <c r="Q1373">
        <v>1389</v>
      </c>
      <c r="R1373" t="b">
        <v>0</v>
      </c>
      <c r="S1373">
        <v>0</v>
      </c>
    </row>
    <row r="1374" spans="1:19">
      <c r="A1374">
        <v>11100502</v>
      </c>
      <c r="B1374" s="12"/>
      <c r="C1374" s="12" t="s">
        <v>4797</v>
      </c>
      <c r="D1374" s="12" t="s">
        <v>5614</v>
      </c>
      <c r="E1374" t="b">
        <v>0</v>
      </c>
      <c r="F1374">
        <v>0</v>
      </c>
      <c r="G1374">
        <v>830015825</v>
      </c>
      <c r="H1374">
        <v>44119</v>
      </c>
      <c r="I1374" s="12" t="s">
        <v>5615</v>
      </c>
      <c r="J1374">
        <v>2</v>
      </c>
      <c r="K1374">
        <v>3185</v>
      </c>
      <c r="L1374">
        <v>0</v>
      </c>
      <c r="M1374">
        <v>0</v>
      </c>
      <c r="N1374">
        <v>0</v>
      </c>
      <c r="O1374">
        <v>207000</v>
      </c>
      <c r="P1374">
        <v>-391000</v>
      </c>
      <c r="Q1374">
        <v>1390</v>
      </c>
      <c r="R1374" t="b">
        <v>0</v>
      </c>
      <c r="S1374">
        <v>0</v>
      </c>
    </row>
    <row r="1375" spans="1:19">
      <c r="A1375">
        <v>11100502</v>
      </c>
      <c r="B1375" s="12"/>
      <c r="C1375" s="12" t="s">
        <v>4797</v>
      </c>
      <c r="D1375" s="12" t="s">
        <v>5614</v>
      </c>
      <c r="E1375" t="b">
        <v>0</v>
      </c>
      <c r="F1375">
        <v>0</v>
      </c>
      <c r="G1375">
        <v>830015825</v>
      </c>
      <c r="H1375">
        <v>44165</v>
      </c>
      <c r="I1375" s="12" t="s">
        <v>5615</v>
      </c>
      <c r="J1375">
        <v>2</v>
      </c>
      <c r="K1375">
        <v>3202</v>
      </c>
      <c r="L1375">
        <v>0</v>
      </c>
      <c r="M1375">
        <v>0</v>
      </c>
      <c r="N1375">
        <v>0</v>
      </c>
      <c r="O1375">
        <v>184000</v>
      </c>
      <c r="P1375">
        <v>-575000</v>
      </c>
      <c r="Q1375">
        <v>1391</v>
      </c>
      <c r="R1375" t="b">
        <v>0</v>
      </c>
      <c r="S1375">
        <v>0</v>
      </c>
    </row>
    <row r="1376" spans="1:19">
      <c r="A1376">
        <v>11100502</v>
      </c>
      <c r="B1376" s="12" t="s">
        <v>968</v>
      </c>
      <c r="C1376" s="12" t="s">
        <v>4797</v>
      </c>
      <c r="D1376" s="12" t="s">
        <v>968</v>
      </c>
      <c r="E1376" t="b">
        <v>0</v>
      </c>
      <c r="F1376">
        <v>0</v>
      </c>
      <c r="G1376">
        <v>830015825</v>
      </c>
      <c r="H1376" t="s">
        <v>21</v>
      </c>
      <c r="I1376" s="12"/>
      <c r="K1376">
        <v>0</v>
      </c>
      <c r="L1376">
        <v>0</v>
      </c>
      <c r="M1376">
        <v>0</v>
      </c>
      <c r="N1376">
        <v>0</v>
      </c>
      <c r="O1376">
        <v>575000</v>
      </c>
      <c r="P1376">
        <v>-575000</v>
      </c>
      <c r="Q1376">
        <v>1392</v>
      </c>
      <c r="R1376" t="b">
        <v>0</v>
      </c>
      <c r="S1376">
        <v>0</v>
      </c>
    </row>
    <row r="1377" spans="1:19">
      <c r="A1377">
        <v>11100502</v>
      </c>
      <c r="B1377" s="12" t="s">
        <v>5534</v>
      </c>
      <c r="C1377" s="12" t="s">
        <v>4797</v>
      </c>
      <c r="D1377" s="12" t="s">
        <v>5534</v>
      </c>
      <c r="E1377" t="b">
        <v>0</v>
      </c>
      <c r="F1377">
        <v>-3210340</v>
      </c>
      <c r="G1377">
        <v>830036831</v>
      </c>
      <c r="H1377" t="s">
        <v>21</v>
      </c>
      <c r="I1377" s="12"/>
      <c r="K1377">
        <v>0</v>
      </c>
      <c r="L1377">
        <v>0</v>
      </c>
      <c r="M1377">
        <v>0</v>
      </c>
      <c r="N1377">
        <v>0</v>
      </c>
      <c r="O1377">
        <v>0</v>
      </c>
      <c r="P1377">
        <v>-3210340</v>
      </c>
      <c r="Q1377">
        <v>1393</v>
      </c>
      <c r="R1377" t="b">
        <v>0</v>
      </c>
      <c r="S1377">
        <v>0</v>
      </c>
    </row>
    <row r="1378" spans="1:19">
      <c r="A1378">
        <v>11100502</v>
      </c>
      <c r="B1378" s="12" t="s">
        <v>969</v>
      </c>
      <c r="C1378" s="12" t="s">
        <v>4797</v>
      </c>
      <c r="D1378" s="12" t="s">
        <v>969</v>
      </c>
      <c r="E1378" t="b">
        <v>0</v>
      </c>
      <c r="F1378">
        <v>0</v>
      </c>
      <c r="G1378">
        <v>830036831</v>
      </c>
      <c r="H1378" t="s">
        <v>21</v>
      </c>
      <c r="I1378" s="12"/>
      <c r="K1378">
        <v>0</v>
      </c>
      <c r="L1378">
        <v>0</v>
      </c>
      <c r="M1378">
        <v>0</v>
      </c>
      <c r="N1378">
        <v>0</v>
      </c>
      <c r="O1378">
        <v>0</v>
      </c>
      <c r="P1378">
        <v>-3210340</v>
      </c>
      <c r="Q1378">
        <v>1394</v>
      </c>
      <c r="R1378" t="b">
        <v>0</v>
      </c>
      <c r="S1378">
        <v>0</v>
      </c>
    </row>
    <row r="1379" spans="1:19">
      <c r="A1379">
        <v>11100502</v>
      </c>
      <c r="B1379" s="12" t="s">
        <v>5541</v>
      </c>
      <c r="C1379" s="12" t="s">
        <v>4797</v>
      </c>
      <c r="D1379" s="12" t="s">
        <v>5541</v>
      </c>
      <c r="E1379" t="b">
        <v>0</v>
      </c>
      <c r="F1379">
        <v>370644077.48000002</v>
      </c>
      <c r="G1379">
        <v>830046328</v>
      </c>
      <c r="H1379" t="s">
        <v>21</v>
      </c>
      <c r="I1379" s="12"/>
      <c r="K1379">
        <v>0</v>
      </c>
      <c r="L1379">
        <v>192142440.59</v>
      </c>
      <c r="M1379">
        <v>0</v>
      </c>
      <c r="N1379">
        <v>0</v>
      </c>
      <c r="O1379">
        <v>0</v>
      </c>
      <c r="P1379">
        <v>370644077.48000002</v>
      </c>
      <c r="Q1379">
        <v>1397</v>
      </c>
      <c r="R1379" t="b">
        <v>0</v>
      </c>
      <c r="S1379">
        <v>0</v>
      </c>
    </row>
    <row r="1380" spans="1:19">
      <c r="A1380">
        <v>11100502</v>
      </c>
      <c r="B1380" s="12"/>
      <c r="C1380" s="12" t="s">
        <v>4797</v>
      </c>
      <c r="D1380" s="12" t="s">
        <v>5541</v>
      </c>
      <c r="E1380" t="b">
        <v>0</v>
      </c>
      <c r="F1380">
        <v>0</v>
      </c>
      <c r="G1380">
        <v>830046328</v>
      </c>
      <c r="H1380">
        <v>43850</v>
      </c>
      <c r="I1380" s="12" t="s">
        <v>5543</v>
      </c>
      <c r="J1380">
        <v>13</v>
      </c>
      <c r="K1380">
        <v>55</v>
      </c>
      <c r="L1380">
        <v>0</v>
      </c>
      <c r="M1380">
        <v>0</v>
      </c>
      <c r="N1380">
        <v>13125665</v>
      </c>
      <c r="O1380">
        <v>0</v>
      </c>
      <c r="P1380">
        <v>383769742.48000002</v>
      </c>
      <c r="Q1380">
        <v>1398</v>
      </c>
      <c r="R1380" t="b">
        <v>0</v>
      </c>
      <c r="S1380">
        <v>0</v>
      </c>
    </row>
    <row r="1381" spans="1:19">
      <c r="A1381">
        <v>11100502</v>
      </c>
      <c r="B1381" s="12"/>
      <c r="C1381" s="12" t="s">
        <v>4797</v>
      </c>
      <c r="D1381" s="12" t="s">
        <v>5541</v>
      </c>
      <c r="E1381" t="b">
        <v>0</v>
      </c>
      <c r="F1381">
        <v>0</v>
      </c>
      <c r="G1381">
        <v>830046328</v>
      </c>
      <c r="H1381">
        <v>43889</v>
      </c>
      <c r="I1381" s="12" t="s">
        <v>5545</v>
      </c>
      <c r="J1381">
        <v>14</v>
      </c>
      <c r="K1381">
        <v>180</v>
      </c>
      <c r="L1381">
        <v>0</v>
      </c>
      <c r="M1381">
        <v>0</v>
      </c>
      <c r="N1381">
        <v>12293331</v>
      </c>
      <c r="O1381">
        <v>0</v>
      </c>
      <c r="P1381">
        <v>396063073.48000002</v>
      </c>
      <c r="Q1381">
        <v>1399</v>
      </c>
      <c r="R1381" t="b">
        <v>0</v>
      </c>
      <c r="S1381">
        <v>0</v>
      </c>
    </row>
    <row r="1382" spans="1:19">
      <c r="A1382">
        <v>11100502</v>
      </c>
      <c r="B1382" s="12"/>
      <c r="C1382" s="12" t="s">
        <v>4797</v>
      </c>
      <c r="D1382" s="12" t="s">
        <v>5541</v>
      </c>
      <c r="E1382" t="b">
        <v>0</v>
      </c>
      <c r="F1382">
        <v>0</v>
      </c>
      <c r="G1382">
        <v>830046328</v>
      </c>
      <c r="H1382">
        <v>43889</v>
      </c>
      <c r="I1382" s="12" t="s">
        <v>5545</v>
      </c>
      <c r="J1382">
        <v>14</v>
      </c>
      <c r="K1382">
        <v>180</v>
      </c>
      <c r="L1382">
        <v>0</v>
      </c>
      <c r="M1382">
        <v>0</v>
      </c>
      <c r="N1382">
        <v>3119428</v>
      </c>
      <c r="O1382">
        <v>0</v>
      </c>
      <c r="P1382">
        <v>399182501.48000002</v>
      </c>
      <c r="Q1382">
        <v>1400</v>
      </c>
      <c r="R1382" t="b">
        <v>0</v>
      </c>
      <c r="S1382">
        <v>0</v>
      </c>
    </row>
    <row r="1383" spans="1:19">
      <c r="A1383">
        <v>11100502</v>
      </c>
      <c r="B1383" s="12"/>
      <c r="C1383" s="12" t="s">
        <v>4797</v>
      </c>
      <c r="D1383" s="12" t="s">
        <v>5541</v>
      </c>
      <c r="E1383" t="b">
        <v>0</v>
      </c>
      <c r="F1383">
        <v>0</v>
      </c>
      <c r="G1383">
        <v>830046328</v>
      </c>
      <c r="H1383">
        <v>43921</v>
      </c>
      <c r="I1383" s="12" t="s">
        <v>5547</v>
      </c>
      <c r="J1383">
        <v>13</v>
      </c>
      <c r="K1383">
        <v>56</v>
      </c>
      <c r="L1383">
        <v>0</v>
      </c>
      <c r="M1383">
        <v>0</v>
      </c>
      <c r="N1383">
        <v>16789606</v>
      </c>
      <c r="O1383">
        <v>0</v>
      </c>
      <c r="P1383">
        <v>415972107.48000002</v>
      </c>
      <c r="Q1383">
        <v>1401</v>
      </c>
      <c r="R1383" t="b">
        <v>0</v>
      </c>
      <c r="S1383">
        <v>0</v>
      </c>
    </row>
    <row r="1384" spans="1:19">
      <c r="A1384">
        <v>11100502</v>
      </c>
      <c r="B1384" s="12"/>
      <c r="C1384" s="12" t="s">
        <v>4797</v>
      </c>
      <c r="D1384" s="12" t="s">
        <v>5541</v>
      </c>
      <c r="E1384" t="b">
        <v>0</v>
      </c>
      <c r="F1384">
        <v>0</v>
      </c>
      <c r="G1384">
        <v>830046328</v>
      </c>
      <c r="H1384">
        <v>43951</v>
      </c>
      <c r="I1384" s="12" t="s">
        <v>5547</v>
      </c>
      <c r="J1384">
        <v>13</v>
      </c>
      <c r="K1384">
        <v>57</v>
      </c>
      <c r="L1384">
        <v>0</v>
      </c>
      <c r="M1384">
        <v>0</v>
      </c>
      <c r="N1384">
        <v>16681859</v>
      </c>
      <c r="O1384">
        <v>0</v>
      </c>
      <c r="P1384">
        <v>432653966.70999998</v>
      </c>
      <c r="Q1384">
        <v>1402</v>
      </c>
      <c r="R1384" t="b">
        <v>0</v>
      </c>
      <c r="S1384">
        <v>0</v>
      </c>
    </row>
    <row r="1385" spans="1:19">
      <c r="A1385">
        <v>11100502</v>
      </c>
      <c r="B1385" s="12"/>
      <c r="C1385" s="12" t="s">
        <v>4797</v>
      </c>
      <c r="D1385" s="12" t="s">
        <v>5541</v>
      </c>
      <c r="E1385" t="b">
        <v>0</v>
      </c>
      <c r="F1385">
        <v>0</v>
      </c>
      <c r="G1385">
        <v>830046328</v>
      </c>
      <c r="H1385">
        <v>43981</v>
      </c>
      <c r="I1385" s="12" t="s">
        <v>5550</v>
      </c>
      <c r="J1385">
        <v>13</v>
      </c>
      <c r="K1385">
        <v>58</v>
      </c>
      <c r="L1385">
        <v>0</v>
      </c>
      <c r="M1385">
        <v>0</v>
      </c>
      <c r="N1385">
        <v>16351942</v>
      </c>
      <c r="O1385">
        <v>0</v>
      </c>
      <c r="P1385">
        <v>449005908.25</v>
      </c>
      <c r="Q1385">
        <v>1403</v>
      </c>
      <c r="R1385" t="b">
        <v>0</v>
      </c>
      <c r="S1385">
        <v>0</v>
      </c>
    </row>
    <row r="1386" spans="1:19">
      <c r="A1386">
        <v>11100502</v>
      </c>
      <c r="B1386" s="12"/>
      <c r="C1386" s="12" t="s">
        <v>4797</v>
      </c>
      <c r="D1386" s="12" t="s">
        <v>5541</v>
      </c>
      <c r="E1386" t="b">
        <v>0</v>
      </c>
      <c r="F1386">
        <v>0</v>
      </c>
      <c r="G1386">
        <v>830046328</v>
      </c>
      <c r="H1386">
        <v>44012</v>
      </c>
      <c r="I1386" s="12" t="s">
        <v>5553</v>
      </c>
      <c r="J1386">
        <v>13</v>
      </c>
      <c r="K1386">
        <v>59</v>
      </c>
      <c r="L1386">
        <v>0</v>
      </c>
      <c r="M1386">
        <v>0</v>
      </c>
      <c r="N1386">
        <v>14658449</v>
      </c>
      <c r="O1386">
        <v>0</v>
      </c>
      <c r="P1386">
        <v>463664357.25</v>
      </c>
      <c r="Q1386">
        <v>1404</v>
      </c>
      <c r="R1386" t="b">
        <v>0</v>
      </c>
      <c r="S1386">
        <v>0</v>
      </c>
    </row>
    <row r="1387" spans="1:19">
      <c r="A1387">
        <v>11100502</v>
      </c>
      <c r="B1387" s="12"/>
      <c r="C1387" s="12" t="s">
        <v>4797</v>
      </c>
      <c r="D1387" s="12" t="s">
        <v>5541</v>
      </c>
      <c r="E1387" t="b">
        <v>0</v>
      </c>
      <c r="F1387">
        <v>0</v>
      </c>
      <c r="G1387">
        <v>830046328</v>
      </c>
      <c r="H1387">
        <v>44012</v>
      </c>
      <c r="I1387" s="12" t="s">
        <v>5553</v>
      </c>
      <c r="J1387">
        <v>13</v>
      </c>
      <c r="K1387">
        <v>59</v>
      </c>
      <c r="L1387">
        <v>0</v>
      </c>
      <c r="M1387">
        <v>0</v>
      </c>
      <c r="N1387">
        <v>169032</v>
      </c>
      <c r="O1387">
        <v>0</v>
      </c>
      <c r="P1387">
        <v>463833389.25</v>
      </c>
      <c r="Q1387">
        <v>1405</v>
      </c>
      <c r="R1387" t="b">
        <v>0</v>
      </c>
      <c r="S1387">
        <v>0</v>
      </c>
    </row>
    <row r="1388" spans="1:19">
      <c r="A1388">
        <v>11100502</v>
      </c>
      <c r="B1388" s="12"/>
      <c r="C1388" s="12" t="s">
        <v>4797</v>
      </c>
      <c r="D1388" s="12" t="s">
        <v>5541</v>
      </c>
      <c r="E1388" t="b">
        <v>0</v>
      </c>
      <c r="F1388">
        <v>0</v>
      </c>
      <c r="G1388">
        <v>830046328</v>
      </c>
      <c r="H1388">
        <v>44042</v>
      </c>
      <c r="I1388" s="12" t="s">
        <v>5556</v>
      </c>
      <c r="J1388">
        <v>13</v>
      </c>
      <c r="K1388">
        <v>60</v>
      </c>
      <c r="L1388">
        <v>0</v>
      </c>
      <c r="M1388">
        <v>0</v>
      </c>
      <c r="N1388">
        <v>13130517</v>
      </c>
      <c r="O1388">
        <v>0</v>
      </c>
      <c r="P1388">
        <v>476963906.25</v>
      </c>
      <c r="Q1388">
        <v>1406</v>
      </c>
      <c r="R1388" t="b">
        <v>0</v>
      </c>
      <c r="S1388">
        <v>0</v>
      </c>
    </row>
    <row r="1389" spans="1:19">
      <c r="A1389">
        <v>11100502</v>
      </c>
      <c r="B1389" s="12"/>
      <c r="C1389" s="12" t="s">
        <v>4797</v>
      </c>
      <c r="D1389" s="12" t="s">
        <v>5541</v>
      </c>
      <c r="E1389" t="b">
        <v>0</v>
      </c>
      <c r="F1389">
        <v>0</v>
      </c>
      <c r="G1389">
        <v>830046328</v>
      </c>
      <c r="H1389">
        <v>44073</v>
      </c>
      <c r="I1389" s="12" t="s">
        <v>5558</v>
      </c>
      <c r="J1389">
        <v>13</v>
      </c>
      <c r="K1389">
        <v>61</v>
      </c>
      <c r="L1389">
        <v>0</v>
      </c>
      <c r="M1389">
        <v>0</v>
      </c>
      <c r="N1389">
        <v>13211860</v>
      </c>
      <c r="O1389">
        <v>0</v>
      </c>
      <c r="P1389">
        <v>490175766.25</v>
      </c>
      <c r="Q1389">
        <v>1407</v>
      </c>
      <c r="R1389" t="b">
        <v>0</v>
      </c>
      <c r="S1389">
        <v>0</v>
      </c>
    </row>
    <row r="1390" spans="1:19">
      <c r="A1390">
        <v>11100502</v>
      </c>
      <c r="B1390" s="12"/>
      <c r="C1390" s="12" t="s">
        <v>4797</v>
      </c>
      <c r="D1390" s="12" t="s">
        <v>5541</v>
      </c>
      <c r="E1390" t="b">
        <v>0</v>
      </c>
      <c r="F1390">
        <v>0</v>
      </c>
      <c r="G1390">
        <v>830046328</v>
      </c>
      <c r="H1390">
        <v>44104</v>
      </c>
      <c r="I1390" s="12" t="s">
        <v>5559</v>
      </c>
      <c r="J1390">
        <v>13</v>
      </c>
      <c r="K1390">
        <v>62</v>
      </c>
      <c r="L1390">
        <v>0</v>
      </c>
      <c r="M1390">
        <v>0</v>
      </c>
      <c r="N1390">
        <v>16332660</v>
      </c>
      <c r="O1390">
        <v>0</v>
      </c>
      <c r="P1390">
        <v>506508426.25</v>
      </c>
      <c r="Q1390">
        <v>1408</v>
      </c>
      <c r="R1390" t="b">
        <v>0</v>
      </c>
      <c r="S1390">
        <v>0</v>
      </c>
    </row>
    <row r="1391" spans="1:19">
      <c r="A1391">
        <v>11100502</v>
      </c>
      <c r="B1391" s="12"/>
      <c r="C1391" s="12" t="s">
        <v>4797</v>
      </c>
      <c r="D1391" s="12" t="s">
        <v>5541</v>
      </c>
      <c r="E1391" t="b">
        <v>0</v>
      </c>
      <c r="F1391">
        <v>0</v>
      </c>
      <c r="G1391">
        <v>830046328</v>
      </c>
      <c r="H1391">
        <v>44135</v>
      </c>
      <c r="I1391" s="12" t="s">
        <v>5559</v>
      </c>
      <c r="J1391">
        <v>13</v>
      </c>
      <c r="K1391">
        <v>63</v>
      </c>
      <c r="L1391">
        <v>0</v>
      </c>
      <c r="M1391">
        <v>0</v>
      </c>
      <c r="N1391">
        <v>29574404</v>
      </c>
      <c r="O1391">
        <v>0</v>
      </c>
      <c r="P1391">
        <v>536082830.06999999</v>
      </c>
      <c r="Q1391">
        <v>1409</v>
      </c>
      <c r="R1391" t="b">
        <v>0</v>
      </c>
      <c r="S1391">
        <v>0</v>
      </c>
    </row>
    <row r="1392" spans="1:19">
      <c r="A1392">
        <v>11100502</v>
      </c>
      <c r="B1392" s="12"/>
      <c r="C1392" s="12" t="s">
        <v>4797</v>
      </c>
      <c r="D1392" s="12" t="s">
        <v>5541</v>
      </c>
      <c r="E1392" t="b">
        <v>0</v>
      </c>
      <c r="F1392">
        <v>0</v>
      </c>
      <c r="G1392">
        <v>830046328</v>
      </c>
      <c r="H1392">
        <v>44165</v>
      </c>
      <c r="I1392" s="12" t="s">
        <v>5553</v>
      </c>
      <c r="J1392">
        <v>14</v>
      </c>
      <c r="K1392">
        <v>192</v>
      </c>
      <c r="L1392">
        <v>0</v>
      </c>
      <c r="M1392">
        <v>0</v>
      </c>
      <c r="N1392">
        <v>12500210</v>
      </c>
      <c r="O1392">
        <v>0</v>
      </c>
      <c r="P1392">
        <v>548583040.07000005</v>
      </c>
      <c r="Q1392">
        <v>1410</v>
      </c>
      <c r="R1392" t="b">
        <v>0</v>
      </c>
      <c r="S1392">
        <v>0</v>
      </c>
    </row>
    <row r="1393" spans="1:19">
      <c r="A1393">
        <v>11100502</v>
      </c>
      <c r="B1393" s="12"/>
      <c r="C1393" s="12" t="s">
        <v>4797</v>
      </c>
      <c r="D1393" s="12" t="s">
        <v>5541</v>
      </c>
      <c r="E1393" t="b">
        <v>0</v>
      </c>
      <c r="F1393">
        <v>0</v>
      </c>
      <c r="G1393">
        <v>830046328</v>
      </c>
      <c r="H1393">
        <v>44165</v>
      </c>
      <c r="I1393" s="12" t="s">
        <v>5553</v>
      </c>
      <c r="J1393">
        <v>14</v>
      </c>
      <c r="K1393">
        <v>192</v>
      </c>
      <c r="L1393">
        <v>0</v>
      </c>
      <c r="M1393">
        <v>0</v>
      </c>
      <c r="N1393">
        <v>844930</v>
      </c>
      <c r="O1393">
        <v>0</v>
      </c>
      <c r="P1393">
        <v>549427970.07000005</v>
      </c>
      <c r="Q1393">
        <v>1411</v>
      </c>
      <c r="R1393" t="b">
        <v>0</v>
      </c>
      <c r="S1393">
        <v>0</v>
      </c>
    </row>
    <row r="1394" spans="1:19">
      <c r="A1394">
        <v>11100502</v>
      </c>
      <c r="B1394" s="12"/>
      <c r="C1394" s="12" t="s">
        <v>4797</v>
      </c>
      <c r="D1394" s="12" t="s">
        <v>5541</v>
      </c>
      <c r="E1394" t="b">
        <v>0</v>
      </c>
      <c r="F1394">
        <v>0</v>
      </c>
      <c r="G1394">
        <v>830046328</v>
      </c>
      <c r="H1394">
        <v>44165</v>
      </c>
      <c r="I1394" s="12" t="s">
        <v>5553</v>
      </c>
      <c r="J1394">
        <v>14</v>
      </c>
      <c r="K1394">
        <v>192</v>
      </c>
      <c r="L1394">
        <v>0</v>
      </c>
      <c r="M1394">
        <v>0</v>
      </c>
      <c r="N1394">
        <v>301588</v>
      </c>
      <c r="O1394">
        <v>0</v>
      </c>
      <c r="P1394">
        <v>549729558.07000005</v>
      </c>
      <c r="Q1394">
        <v>1412</v>
      </c>
      <c r="R1394" t="b">
        <v>0</v>
      </c>
      <c r="S1394">
        <v>0</v>
      </c>
    </row>
    <row r="1395" spans="1:19">
      <c r="A1395">
        <v>11100502</v>
      </c>
      <c r="B1395" s="12"/>
      <c r="C1395" s="12" t="s">
        <v>4797</v>
      </c>
      <c r="D1395" s="12" t="s">
        <v>5541</v>
      </c>
      <c r="E1395" t="b">
        <v>0</v>
      </c>
      <c r="F1395">
        <v>0</v>
      </c>
      <c r="G1395">
        <v>830046328</v>
      </c>
      <c r="H1395">
        <v>44196</v>
      </c>
      <c r="I1395" s="12" t="s">
        <v>5565</v>
      </c>
      <c r="J1395">
        <v>13</v>
      </c>
      <c r="K1395">
        <v>64</v>
      </c>
      <c r="L1395">
        <v>0</v>
      </c>
      <c r="M1395">
        <v>0</v>
      </c>
      <c r="N1395">
        <v>13056960</v>
      </c>
      <c r="O1395">
        <v>0</v>
      </c>
      <c r="P1395">
        <v>562786518.07000005</v>
      </c>
      <c r="Q1395">
        <v>1413</v>
      </c>
      <c r="R1395" t="b">
        <v>0</v>
      </c>
      <c r="S1395">
        <v>0</v>
      </c>
    </row>
    <row r="1396" spans="1:19">
      <c r="A1396">
        <v>11100502</v>
      </c>
      <c r="B1396" s="12" t="s">
        <v>970</v>
      </c>
      <c r="C1396" s="12" t="s">
        <v>4797</v>
      </c>
      <c r="D1396" s="12" t="s">
        <v>970</v>
      </c>
      <c r="E1396" t="b">
        <v>0</v>
      </c>
      <c r="F1396">
        <v>0</v>
      </c>
      <c r="G1396">
        <v>830046328</v>
      </c>
      <c r="H1396" t="s">
        <v>21</v>
      </c>
      <c r="I1396" s="12"/>
      <c r="K1396">
        <v>0</v>
      </c>
      <c r="L1396">
        <v>0</v>
      </c>
      <c r="M1396">
        <v>0</v>
      </c>
      <c r="N1396">
        <v>192142441</v>
      </c>
      <c r="O1396">
        <v>0</v>
      </c>
      <c r="P1396">
        <v>562786518.07000005</v>
      </c>
      <c r="Q1396">
        <v>1414</v>
      </c>
      <c r="R1396" t="b">
        <v>0</v>
      </c>
      <c r="S1396">
        <v>0</v>
      </c>
    </row>
    <row r="1397" spans="1:19">
      <c r="A1397">
        <v>11100502</v>
      </c>
      <c r="B1397" s="12" t="s">
        <v>5616</v>
      </c>
      <c r="C1397" s="12" t="s">
        <v>4797</v>
      </c>
      <c r="D1397" s="12" t="s">
        <v>5616</v>
      </c>
      <c r="E1397" t="b">
        <v>0</v>
      </c>
      <c r="F1397">
        <v>-140965879</v>
      </c>
      <c r="G1397">
        <v>830082027</v>
      </c>
      <c r="H1397" t="s">
        <v>21</v>
      </c>
      <c r="I1397" s="12"/>
      <c r="K1397">
        <v>0</v>
      </c>
      <c r="L1397">
        <v>0</v>
      </c>
      <c r="M1397">
        <v>83440886</v>
      </c>
      <c r="N1397">
        <v>0</v>
      </c>
      <c r="O1397">
        <v>0</v>
      </c>
      <c r="P1397">
        <v>-140965879</v>
      </c>
      <c r="Q1397">
        <v>1415</v>
      </c>
      <c r="R1397" t="b">
        <v>0</v>
      </c>
      <c r="S1397">
        <v>0</v>
      </c>
    </row>
    <row r="1398" spans="1:19">
      <c r="A1398">
        <v>11100502</v>
      </c>
      <c r="B1398" s="12"/>
      <c r="C1398" s="12" t="s">
        <v>4797</v>
      </c>
      <c r="D1398" s="12" t="s">
        <v>5616</v>
      </c>
      <c r="E1398" t="b">
        <v>0</v>
      </c>
      <c r="F1398">
        <v>0</v>
      </c>
      <c r="G1398">
        <v>830082027</v>
      </c>
      <c r="H1398">
        <v>43840</v>
      </c>
      <c r="I1398" s="12" t="s">
        <v>5617</v>
      </c>
      <c r="J1398">
        <v>2</v>
      </c>
      <c r="K1398">
        <v>3084</v>
      </c>
      <c r="L1398">
        <v>0</v>
      </c>
      <c r="M1398">
        <v>0</v>
      </c>
      <c r="N1398">
        <v>0</v>
      </c>
      <c r="O1398">
        <v>6081698</v>
      </c>
      <c r="P1398">
        <v>-147047577</v>
      </c>
      <c r="Q1398">
        <v>1416</v>
      </c>
      <c r="R1398" t="b">
        <v>0</v>
      </c>
      <c r="S1398">
        <v>0</v>
      </c>
    </row>
    <row r="1399" spans="1:19">
      <c r="A1399">
        <v>11100502</v>
      </c>
      <c r="B1399" s="12"/>
      <c r="C1399" s="12" t="s">
        <v>4797</v>
      </c>
      <c r="D1399" s="12" t="s">
        <v>5616</v>
      </c>
      <c r="E1399" t="b">
        <v>0</v>
      </c>
      <c r="F1399">
        <v>0</v>
      </c>
      <c r="G1399">
        <v>830082027</v>
      </c>
      <c r="H1399">
        <v>43869</v>
      </c>
      <c r="I1399" s="12" t="s">
        <v>5618</v>
      </c>
      <c r="J1399">
        <v>2</v>
      </c>
      <c r="K1399">
        <v>3092</v>
      </c>
      <c r="L1399">
        <v>0</v>
      </c>
      <c r="M1399">
        <v>0</v>
      </c>
      <c r="N1399">
        <v>0</v>
      </c>
      <c r="O1399">
        <v>6081698</v>
      </c>
      <c r="P1399">
        <v>-153129275</v>
      </c>
      <c r="Q1399">
        <v>1417</v>
      </c>
      <c r="R1399" t="b">
        <v>0</v>
      </c>
      <c r="S1399">
        <v>0</v>
      </c>
    </row>
    <row r="1400" spans="1:19">
      <c r="A1400">
        <v>11100502</v>
      </c>
      <c r="B1400" s="12"/>
      <c r="C1400" s="12" t="s">
        <v>4797</v>
      </c>
      <c r="D1400" s="12" t="s">
        <v>5616</v>
      </c>
      <c r="E1400" t="b">
        <v>0</v>
      </c>
      <c r="F1400">
        <v>0</v>
      </c>
      <c r="G1400">
        <v>830082027</v>
      </c>
      <c r="H1400">
        <v>43902</v>
      </c>
      <c r="I1400" s="12" t="s">
        <v>5619</v>
      </c>
      <c r="J1400">
        <v>2</v>
      </c>
      <c r="K1400">
        <v>3104</v>
      </c>
      <c r="L1400">
        <v>0</v>
      </c>
      <c r="M1400">
        <v>0</v>
      </c>
      <c r="N1400">
        <v>0</v>
      </c>
      <c r="O1400">
        <v>6081698</v>
      </c>
      <c r="P1400">
        <v>-159210973</v>
      </c>
      <c r="Q1400">
        <v>1418</v>
      </c>
      <c r="R1400" t="b">
        <v>0</v>
      </c>
      <c r="S1400">
        <v>0</v>
      </c>
    </row>
    <row r="1401" spans="1:19">
      <c r="A1401">
        <v>11100502</v>
      </c>
      <c r="B1401" s="12"/>
      <c r="C1401" s="12" t="s">
        <v>4797</v>
      </c>
      <c r="D1401" s="12" t="s">
        <v>5616</v>
      </c>
      <c r="E1401" t="b">
        <v>0</v>
      </c>
      <c r="F1401">
        <v>0</v>
      </c>
      <c r="G1401">
        <v>830082027</v>
      </c>
      <c r="H1401">
        <v>43929</v>
      </c>
      <c r="I1401" s="12" t="s">
        <v>5617</v>
      </c>
      <c r="J1401">
        <v>2</v>
      </c>
      <c r="K1401">
        <v>3118</v>
      </c>
      <c r="L1401">
        <v>0</v>
      </c>
      <c r="M1401">
        <v>0</v>
      </c>
      <c r="N1401">
        <v>0</v>
      </c>
      <c r="O1401">
        <v>7176401</v>
      </c>
      <c r="P1401">
        <v>-166387374</v>
      </c>
      <c r="Q1401">
        <v>1419</v>
      </c>
      <c r="R1401" t="b">
        <v>0</v>
      </c>
      <c r="S1401">
        <v>0</v>
      </c>
    </row>
    <row r="1402" spans="1:19">
      <c r="A1402">
        <v>11100502</v>
      </c>
      <c r="B1402" s="12"/>
      <c r="C1402" s="12" t="s">
        <v>4797</v>
      </c>
      <c r="D1402" s="12" t="s">
        <v>5616</v>
      </c>
      <c r="E1402" t="b">
        <v>0</v>
      </c>
      <c r="F1402">
        <v>0</v>
      </c>
      <c r="G1402">
        <v>830082027</v>
      </c>
      <c r="H1402">
        <v>43963</v>
      </c>
      <c r="I1402" s="12" t="s">
        <v>5617</v>
      </c>
      <c r="J1402">
        <v>2</v>
      </c>
      <c r="K1402">
        <v>3127</v>
      </c>
      <c r="L1402">
        <v>0</v>
      </c>
      <c r="M1402">
        <v>0</v>
      </c>
      <c r="N1402">
        <v>0</v>
      </c>
      <c r="O1402">
        <v>6446599</v>
      </c>
      <c r="P1402">
        <v>-172833973</v>
      </c>
      <c r="Q1402">
        <v>1420</v>
      </c>
      <c r="R1402" t="b">
        <v>0</v>
      </c>
      <c r="S1402">
        <v>0</v>
      </c>
    </row>
    <row r="1403" spans="1:19">
      <c r="A1403">
        <v>11100502</v>
      </c>
      <c r="B1403" s="12"/>
      <c r="C1403" s="12" t="s">
        <v>4797</v>
      </c>
      <c r="D1403" s="12" t="s">
        <v>5616</v>
      </c>
      <c r="E1403" t="b">
        <v>0</v>
      </c>
      <c r="F1403">
        <v>0</v>
      </c>
      <c r="G1403">
        <v>830082027</v>
      </c>
      <c r="H1403">
        <v>43998</v>
      </c>
      <c r="I1403" s="12" t="s">
        <v>5617</v>
      </c>
      <c r="J1403">
        <v>2</v>
      </c>
      <c r="K1403">
        <v>3135</v>
      </c>
      <c r="L1403">
        <v>0</v>
      </c>
      <c r="M1403">
        <v>0</v>
      </c>
      <c r="N1403">
        <v>0</v>
      </c>
      <c r="O1403">
        <v>6446599</v>
      </c>
      <c r="P1403">
        <v>-179280572</v>
      </c>
      <c r="Q1403">
        <v>1421</v>
      </c>
      <c r="R1403" t="b">
        <v>0</v>
      </c>
      <c r="S1403">
        <v>0</v>
      </c>
    </row>
    <row r="1404" spans="1:19">
      <c r="A1404">
        <v>11100502</v>
      </c>
      <c r="B1404" s="12"/>
      <c r="C1404" s="12" t="s">
        <v>4797</v>
      </c>
      <c r="D1404" s="12" t="s">
        <v>5616</v>
      </c>
      <c r="E1404" t="b">
        <v>0</v>
      </c>
      <c r="F1404">
        <v>0</v>
      </c>
      <c r="G1404">
        <v>830082027</v>
      </c>
      <c r="H1404">
        <v>44027</v>
      </c>
      <c r="I1404" s="12" t="s">
        <v>5617</v>
      </c>
      <c r="J1404">
        <v>2</v>
      </c>
      <c r="K1404">
        <v>3147</v>
      </c>
      <c r="L1404">
        <v>0</v>
      </c>
      <c r="M1404">
        <v>0</v>
      </c>
      <c r="N1404">
        <v>0</v>
      </c>
      <c r="O1404">
        <v>6446599</v>
      </c>
      <c r="P1404">
        <v>-185727171</v>
      </c>
      <c r="Q1404">
        <v>1422</v>
      </c>
      <c r="R1404" t="b">
        <v>0</v>
      </c>
      <c r="S1404">
        <v>0</v>
      </c>
    </row>
    <row r="1405" spans="1:19">
      <c r="A1405">
        <v>11100502</v>
      </c>
      <c r="B1405" s="12"/>
      <c r="C1405" s="12" t="s">
        <v>4797</v>
      </c>
      <c r="D1405" s="12" t="s">
        <v>5616</v>
      </c>
      <c r="E1405" t="b">
        <v>0</v>
      </c>
      <c r="F1405">
        <v>0</v>
      </c>
      <c r="G1405">
        <v>830082027</v>
      </c>
      <c r="H1405">
        <v>44055</v>
      </c>
      <c r="I1405" s="12" t="s">
        <v>5617</v>
      </c>
      <c r="J1405">
        <v>2</v>
      </c>
      <c r="K1405">
        <v>3160</v>
      </c>
      <c r="L1405">
        <v>0</v>
      </c>
      <c r="M1405">
        <v>0</v>
      </c>
      <c r="N1405">
        <v>0</v>
      </c>
      <c r="O1405">
        <v>6446599</v>
      </c>
      <c r="P1405">
        <v>-192173770</v>
      </c>
      <c r="Q1405">
        <v>1423</v>
      </c>
      <c r="R1405" t="b">
        <v>0</v>
      </c>
      <c r="S1405">
        <v>0</v>
      </c>
    </row>
    <row r="1406" spans="1:19">
      <c r="A1406">
        <v>11100502</v>
      </c>
      <c r="B1406" s="12"/>
      <c r="C1406" s="12" t="s">
        <v>4797</v>
      </c>
      <c r="D1406" s="12" t="s">
        <v>5616</v>
      </c>
      <c r="E1406" t="b">
        <v>0</v>
      </c>
      <c r="F1406">
        <v>0</v>
      </c>
      <c r="G1406">
        <v>830082027</v>
      </c>
      <c r="H1406">
        <v>44084</v>
      </c>
      <c r="I1406" s="12" t="s">
        <v>5617</v>
      </c>
      <c r="J1406">
        <v>2</v>
      </c>
      <c r="K1406">
        <v>3167</v>
      </c>
      <c r="L1406">
        <v>0</v>
      </c>
      <c r="M1406">
        <v>0</v>
      </c>
      <c r="N1406">
        <v>0</v>
      </c>
      <c r="O1406">
        <v>6446599</v>
      </c>
      <c r="P1406">
        <v>-198620369</v>
      </c>
      <c r="Q1406">
        <v>1424</v>
      </c>
      <c r="R1406" t="b">
        <v>0</v>
      </c>
      <c r="S1406">
        <v>0</v>
      </c>
    </row>
    <row r="1407" spans="1:19">
      <c r="A1407">
        <v>11100502</v>
      </c>
      <c r="B1407" s="12"/>
      <c r="C1407" s="12" t="s">
        <v>4797</v>
      </c>
      <c r="D1407" s="12" t="s">
        <v>5616</v>
      </c>
      <c r="E1407" t="b">
        <v>0</v>
      </c>
      <c r="F1407">
        <v>0</v>
      </c>
      <c r="G1407">
        <v>830082027</v>
      </c>
      <c r="H1407">
        <v>44119</v>
      </c>
      <c r="I1407" s="12" t="s">
        <v>5617</v>
      </c>
      <c r="J1407">
        <v>2</v>
      </c>
      <c r="K1407">
        <v>3180</v>
      </c>
      <c r="L1407">
        <v>0</v>
      </c>
      <c r="M1407">
        <v>0</v>
      </c>
      <c r="N1407">
        <v>0</v>
      </c>
      <c r="O1407">
        <v>6446599</v>
      </c>
      <c r="P1407">
        <v>-205066968</v>
      </c>
      <c r="Q1407">
        <v>1425</v>
      </c>
      <c r="R1407" t="b">
        <v>0</v>
      </c>
      <c r="S1407">
        <v>0</v>
      </c>
    </row>
    <row r="1408" spans="1:19">
      <c r="A1408">
        <v>11100502</v>
      </c>
      <c r="B1408" s="12"/>
      <c r="C1408" s="12" t="s">
        <v>4797</v>
      </c>
      <c r="D1408" s="12" t="s">
        <v>5616</v>
      </c>
      <c r="E1408" t="b">
        <v>0</v>
      </c>
      <c r="F1408">
        <v>0</v>
      </c>
      <c r="G1408">
        <v>830082027</v>
      </c>
      <c r="H1408">
        <v>44133</v>
      </c>
      <c r="I1408" s="12" t="s">
        <v>5617</v>
      </c>
      <c r="J1408">
        <v>2</v>
      </c>
      <c r="K1408">
        <v>3187</v>
      </c>
      <c r="L1408">
        <v>0</v>
      </c>
      <c r="M1408">
        <v>0</v>
      </c>
      <c r="N1408">
        <v>0</v>
      </c>
      <c r="O1408">
        <v>6446599</v>
      </c>
      <c r="P1408">
        <v>-211513567</v>
      </c>
      <c r="Q1408">
        <v>1426</v>
      </c>
      <c r="R1408" t="b">
        <v>0</v>
      </c>
      <c r="S1408">
        <v>0</v>
      </c>
    </row>
    <row r="1409" spans="1:19">
      <c r="A1409">
        <v>11100502</v>
      </c>
      <c r="B1409" s="12"/>
      <c r="C1409" s="12" t="s">
        <v>4797</v>
      </c>
      <c r="D1409" s="12" t="s">
        <v>5616</v>
      </c>
      <c r="E1409" t="b">
        <v>0</v>
      </c>
      <c r="F1409">
        <v>0</v>
      </c>
      <c r="G1409">
        <v>830082027</v>
      </c>
      <c r="H1409">
        <v>44165</v>
      </c>
      <c r="I1409" s="12" t="s">
        <v>5617</v>
      </c>
      <c r="J1409">
        <v>2</v>
      </c>
      <c r="K1409">
        <v>3197</v>
      </c>
      <c r="L1409">
        <v>0</v>
      </c>
      <c r="M1409">
        <v>0</v>
      </c>
      <c r="N1409">
        <v>0</v>
      </c>
      <c r="O1409">
        <v>6446599</v>
      </c>
      <c r="P1409">
        <v>-217960166</v>
      </c>
      <c r="Q1409">
        <v>1427</v>
      </c>
      <c r="R1409" t="b">
        <v>0</v>
      </c>
      <c r="S1409">
        <v>0</v>
      </c>
    </row>
    <row r="1410" spans="1:19">
      <c r="A1410">
        <v>11100502</v>
      </c>
      <c r="B1410" s="12"/>
      <c r="C1410" s="12" t="s">
        <v>4797</v>
      </c>
      <c r="D1410" s="12" t="s">
        <v>5616</v>
      </c>
      <c r="E1410" t="b">
        <v>0</v>
      </c>
      <c r="F1410">
        <v>0</v>
      </c>
      <c r="G1410">
        <v>830082027</v>
      </c>
      <c r="H1410">
        <v>44179</v>
      </c>
      <c r="I1410" s="12" t="s">
        <v>5617</v>
      </c>
      <c r="J1410">
        <v>2</v>
      </c>
      <c r="K1410">
        <v>3209</v>
      </c>
      <c r="L1410">
        <v>0</v>
      </c>
      <c r="M1410">
        <v>0</v>
      </c>
      <c r="N1410">
        <v>0</v>
      </c>
      <c r="O1410">
        <v>6446599</v>
      </c>
      <c r="P1410">
        <v>-224406765</v>
      </c>
      <c r="Q1410">
        <v>1428</v>
      </c>
      <c r="R1410" t="b">
        <v>0</v>
      </c>
      <c r="S1410">
        <v>0</v>
      </c>
    </row>
    <row r="1411" spans="1:19">
      <c r="A1411">
        <v>11100502</v>
      </c>
      <c r="B1411" s="12" t="s">
        <v>975</v>
      </c>
      <c r="C1411" s="12" t="s">
        <v>4797</v>
      </c>
      <c r="D1411" s="12" t="s">
        <v>975</v>
      </c>
      <c r="E1411" t="b">
        <v>0</v>
      </c>
      <c r="F1411">
        <v>0</v>
      </c>
      <c r="G1411">
        <v>830082027</v>
      </c>
      <c r="H1411" t="s">
        <v>21</v>
      </c>
      <c r="I1411" s="12"/>
      <c r="K1411">
        <v>0</v>
      </c>
      <c r="L1411">
        <v>0</v>
      </c>
      <c r="M1411">
        <v>0</v>
      </c>
      <c r="N1411">
        <v>0</v>
      </c>
      <c r="O1411">
        <v>83440886</v>
      </c>
      <c r="P1411">
        <v>-224406765</v>
      </c>
      <c r="Q1411">
        <v>1429</v>
      </c>
      <c r="R1411" t="b">
        <v>0</v>
      </c>
      <c r="S1411">
        <v>0</v>
      </c>
    </row>
    <row r="1412" spans="1:19">
      <c r="A1412">
        <v>11100502</v>
      </c>
      <c r="B1412" s="12" t="s">
        <v>5571</v>
      </c>
      <c r="C1412" s="12" t="s">
        <v>4797</v>
      </c>
      <c r="D1412" s="12" t="s">
        <v>5571</v>
      </c>
      <c r="E1412" t="b">
        <v>0</v>
      </c>
      <c r="F1412">
        <v>-9446637</v>
      </c>
      <c r="G1412">
        <v>860034520</v>
      </c>
      <c r="H1412" t="s">
        <v>21</v>
      </c>
      <c r="I1412" s="12"/>
      <c r="K1412">
        <v>0</v>
      </c>
      <c r="L1412">
        <v>0</v>
      </c>
      <c r="M1412">
        <v>0</v>
      </c>
      <c r="N1412">
        <v>0</v>
      </c>
      <c r="O1412">
        <v>0</v>
      </c>
      <c r="P1412">
        <v>-9446637</v>
      </c>
      <c r="Q1412">
        <v>1432</v>
      </c>
      <c r="R1412" t="b">
        <v>0</v>
      </c>
      <c r="S1412">
        <v>0</v>
      </c>
    </row>
    <row r="1413" spans="1:19">
      <c r="A1413">
        <v>11100502</v>
      </c>
      <c r="B1413" s="12" t="s">
        <v>976</v>
      </c>
      <c r="C1413" s="12" t="s">
        <v>4797</v>
      </c>
      <c r="D1413" s="12" t="s">
        <v>976</v>
      </c>
      <c r="E1413" t="b">
        <v>0</v>
      </c>
      <c r="F1413">
        <v>0</v>
      </c>
      <c r="G1413">
        <v>860034520</v>
      </c>
      <c r="H1413" t="s">
        <v>21</v>
      </c>
      <c r="I1413" s="12"/>
      <c r="K1413">
        <v>0</v>
      </c>
      <c r="L1413">
        <v>0</v>
      </c>
      <c r="M1413">
        <v>0</v>
      </c>
      <c r="N1413">
        <v>0</v>
      </c>
      <c r="O1413">
        <v>0</v>
      </c>
      <c r="P1413">
        <v>-9446637</v>
      </c>
      <c r="Q1413">
        <v>1433</v>
      </c>
      <c r="R1413" t="b">
        <v>0</v>
      </c>
      <c r="S1413">
        <v>0</v>
      </c>
    </row>
    <row r="1414" spans="1:19">
      <c r="A1414">
        <v>11100502</v>
      </c>
      <c r="B1414" s="12" t="s">
        <v>5572</v>
      </c>
      <c r="C1414" s="12" t="s">
        <v>4797</v>
      </c>
      <c r="D1414" s="12" t="s">
        <v>5572</v>
      </c>
      <c r="E1414" t="b">
        <v>0</v>
      </c>
      <c r="F1414">
        <v>0</v>
      </c>
      <c r="G1414">
        <v>860034594</v>
      </c>
      <c r="H1414" t="s">
        <v>21</v>
      </c>
      <c r="I1414" s="12"/>
      <c r="K1414">
        <v>0</v>
      </c>
      <c r="L1414">
        <v>0</v>
      </c>
      <c r="M1414">
        <v>600046</v>
      </c>
      <c r="N1414">
        <v>0</v>
      </c>
      <c r="O1414">
        <v>0</v>
      </c>
      <c r="P1414">
        <v>0</v>
      </c>
      <c r="Q1414">
        <v>1434</v>
      </c>
      <c r="R1414" t="b">
        <v>0</v>
      </c>
      <c r="S1414">
        <v>0</v>
      </c>
    </row>
    <row r="1415" spans="1:19">
      <c r="A1415">
        <v>11100502</v>
      </c>
      <c r="B1415" s="12"/>
      <c r="C1415" s="12" t="s">
        <v>4797</v>
      </c>
      <c r="D1415" s="12" t="s">
        <v>5572</v>
      </c>
      <c r="E1415" t="b">
        <v>0</v>
      </c>
      <c r="F1415">
        <v>0</v>
      </c>
      <c r="G1415">
        <v>860034594</v>
      </c>
      <c r="H1415">
        <v>44012</v>
      </c>
      <c r="I1415" s="12" t="s">
        <v>5554</v>
      </c>
      <c r="J1415">
        <v>14</v>
      </c>
      <c r="K1415">
        <v>186</v>
      </c>
      <c r="L1415">
        <v>0</v>
      </c>
      <c r="M1415">
        <v>0</v>
      </c>
      <c r="N1415">
        <v>0</v>
      </c>
      <c r="O1415">
        <v>96646</v>
      </c>
      <c r="P1415">
        <v>-96646</v>
      </c>
      <c r="Q1415">
        <v>1435</v>
      </c>
      <c r="R1415" t="b">
        <v>0</v>
      </c>
      <c r="S1415">
        <v>0</v>
      </c>
    </row>
    <row r="1416" spans="1:19">
      <c r="A1416">
        <v>11100502</v>
      </c>
      <c r="B1416" s="12"/>
      <c r="C1416" s="12" t="s">
        <v>4797</v>
      </c>
      <c r="D1416" s="12" t="s">
        <v>5572</v>
      </c>
      <c r="E1416" t="b">
        <v>0</v>
      </c>
      <c r="F1416">
        <v>0</v>
      </c>
      <c r="G1416">
        <v>860034594</v>
      </c>
      <c r="H1416">
        <v>44012</v>
      </c>
      <c r="I1416" s="12" t="s">
        <v>5554</v>
      </c>
      <c r="J1416">
        <v>14</v>
      </c>
      <c r="K1416">
        <v>186</v>
      </c>
      <c r="L1416">
        <v>0</v>
      </c>
      <c r="M1416">
        <v>0</v>
      </c>
      <c r="N1416">
        <v>0</v>
      </c>
      <c r="O1416">
        <v>503400</v>
      </c>
      <c r="P1416">
        <v>-600046</v>
      </c>
      <c r="Q1416">
        <v>1436</v>
      </c>
      <c r="R1416" t="b">
        <v>0</v>
      </c>
      <c r="S1416">
        <v>0</v>
      </c>
    </row>
    <row r="1417" spans="1:19">
      <c r="A1417">
        <v>11100502</v>
      </c>
      <c r="B1417" s="12" t="s">
        <v>977</v>
      </c>
      <c r="C1417" s="12" t="s">
        <v>4797</v>
      </c>
      <c r="D1417" s="12" t="s">
        <v>977</v>
      </c>
      <c r="E1417" t="b">
        <v>0</v>
      </c>
      <c r="F1417">
        <v>0</v>
      </c>
      <c r="G1417">
        <v>860034594</v>
      </c>
      <c r="H1417" t="s">
        <v>21</v>
      </c>
      <c r="I1417" s="12"/>
      <c r="K1417">
        <v>0</v>
      </c>
      <c r="L1417">
        <v>0</v>
      </c>
      <c r="M1417">
        <v>0</v>
      </c>
      <c r="N1417">
        <v>0</v>
      </c>
      <c r="O1417">
        <v>600046</v>
      </c>
      <c r="P1417">
        <v>-600046</v>
      </c>
      <c r="Q1417">
        <v>1437</v>
      </c>
      <c r="R1417" t="b">
        <v>0</v>
      </c>
      <c r="S1417">
        <v>0</v>
      </c>
    </row>
    <row r="1418" spans="1:19">
      <c r="A1418">
        <v>11100502</v>
      </c>
      <c r="B1418" s="12" t="s">
        <v>5620</v>
      </c>
      <c r="C1418" s="12" t="s">
        <v>4797</v>
      </c>
      <c r="D1418" s="12" t="s">
        <v>5620</v>
      </c>
      <c r="E1418" t="b">
        <v>0</v>
      </c>
      <c r="F1418">
        <v>-10241456</v>
      </c>
      <c r="G1418">
        <v>860037707</v>
      </c>
      <c r="H1418" t="s">
        <v>21</v>
      </c>
      <c r="I1418" s="12"/>
      <c r="K1418">
        <v>0</v>
      </c>
      <c r="L1418">
        <v>0</v>
      </c>
      <c r="M1418">
        <v>10500752</v>
      </c>
      <c r="N1418">
        <v>0</v>
      </c>
      <c r="O1418">
        <v>0</v>
      </c>
      <c r="P1418">
        <v>-10241456</v>
      </c>
      <c r="Q1418">
        <v>1438</v>
      </c>
      <c r="R1418" t="b">
        <v>0</v>
      </c>
      <c r="S1418">
        <v>0</v>
      </c>
    </row>
    <row r="1419" spans="1:19">
      <c r="A1419">
        <v>11100502</v>
      </c>
      <c r="B1419" s="12"/>
      <c r="C1419" s="12" t="s">
        <v>4797</v>
      </c>
      <c r="D1419" s="12" t="s">
        <v>5620</v>
      </c>
      <c r="E1419" t="b">
        <v>0</v>
      </c>
      <c r="F1419">
        <v>0</v>
      </c>
      <c r="G1419">
        <v>860037707</v>
      </c>
      <c r="H1419">
        <v>43869</v>
      </c>
      <c r="I1419" s="12" t="s">
        <v>5621</v>
      </c>
      <c r="J1419">
        <v>2</v>
      </c>
      <c r="K1419">
        <v>3096</v>
      </c>
      <c r="L1419">
        <v>0</v>
      </c>
      <c r="M1419">
        <v>0</v>
      </c>
      <c r="N1419">
        <v>0</v>
      </c>
      <c r="O1419">
        <v>2625188</v>
      </c>
      <c r="P1419">
        <v>-12866644</v>
      </c>
      <c r="Q1419">
        <v>1439</v>
      </c>
      <c r="R1419" t="b">
        <v>0</v>
      </c>
      <c r="S1419">
        <v>0</v>
      </c>
    </row>
    <row r="1420" spans="1:19">
      <c r="A1420">
        <v>11100502</v>
      </c>
      <c r="B1420" s="12"/>
      <c r="C1420" s="12" t="s">
        <v>4797</v>
      </c>
      <c r="D1420" s="12" t="s">
        <v>5620</v>
      </c>
      <c r="E1420" t="b">
        <v>0</v>
      </c>
      <c r="F1420">
        <v>0</v>
      </c>
      <c r="G1420">
        <v>860037707</v>
      </c>
      <c r="H1420">
        <v>43902</v>
      </c>
      <c r="I1420" s="12" t="s">
        <v>5621</v>
      </c>
      <c r="J1420">
        <v>2</v>
      </c>
      <c r="K1420">
        <v>3109</v>
      </c>
      <c r="L1420">
        <v>0</v>
      </c>
      <c r="M1420">
        <v>0</v>
      </c>
      <c r="N1420">
        <v>0</v>
      </c>
      <c r="O1420">
        <v>2625188</v>
      </c>
      <c r="P1420">
        <v>-15491832</v>
      </c>
      <c r="Q1420">
        <v>1440</v>
      </c>
      <c r="R1420" t="b">
        <v>0</v>
      </c>
      <c r="S1420">
        <v>0</v>
      </c>
    </row>
    <row r="1421" spans="1:19">
      <c r="A1421">
        <v>11100502</v>
      </c>
      <c r="B1421" s="12"/>
      <c r="C1421" s="12" t="s">
        <v>4797</v>
      </c>
      <c r="D1421" s="12" t="s">
        <v>5620</v>
      </c>
      <c r="E1421" t="b">
        <v>0</v>
      </c>
      <c r="F1421">
        <v>0</v>
      </c>
      <c r="G1421">
        <v>860037707</v>
      </c>
      <c r="H1421">
        <v>43929</v>
      </c>
      <c r="I1421" s="12" t="s">
        <v>5622</v>
      </c>
      <c r="J1421">
        <v>2</v>
      </c>
      <c r="K1421">
        <v>3119</v>
      </c>
      <c r="L1421">
        <v>0</v>
      </c>
      <c r="M1421">
        <v>0</v>
      </c>
      <c r="N1421">
        <v>0</v>
      </c>
      <c r="O1421">
        <v>2625188</v>
      </c>
      <c r="P1421">
        <v>-18117020</v>
      </c>
      <c r="Q1421">
        <v>1441</v>
      </c>
      <c r="R1421" t="b">
        <v>0</v>
      </c>
      <c r="S1421">
        <v>0</v>
      </c>
    </row>
    <row r="1422" spans="1:19">
      <c r="A1422">
        <v>11100502</v>
      </c>
      <c r="B1422" s="12"/>
      <c r="C1422" s="12" t="s">
        <v>4797</v>
      </c>
      <c r="D1422" s="12" t="s">
        <v>5620</v>
      </c>
      <c r="E1422" t="b">
        <v>0</v>
      </c>
      <c r="F1422">
        <v>0</v>
      </c>
      <c r="G1422">
        <v>860037707</v>
      </c>
      <c r="H1422">
        <v>43963</v>
      </c>
      <c r="I1422" s="12" t="s">
        <v>5622</v>
      </c>
      <c r="J1422">
        <v>2</v>
      </c>
      <c r="K1422">
        <v>3129</v>
      </c>
      <c r="L1422">
        <v>0</v>
      </c>
      <c r="M1422">
        <v>0</v>
      </c>
      <c r="N1422">
        <v>0</v>
      </c>
      <c r="O1422">
        <v>2625188</v>
      </c>
      <c r="P1422">
        <v>-20742208</v>
      </c>
      <c r="Q1422">
        <v>1442</v>
      </c>
      <c r="R1422" t="b">
        <v>0</v>
      </c>
      <c r="S1422">
        <v>0</v>
      </c>
    </row>
    <row r="1423" spans="1:19">
      <c r="A1423">
        <v>11100502</v>
      </c>
      <c r="B1423" s="12" t="s">
        <v>981</v>
      </c>
      <c r="C1423" s="12" t="s">
        <v>4797</v>
      </c>
      <c r="D1423" s="12" t="s">
        <v>981</v>
      </c>
      <c r="E1423" t="b">
        <v>0</v>
      </c>
      <c r="F1423">
        <v>0</v>
      </c>
      <c r="G1423">
        <v>860037707</v>
      </c>
      <c r="H1423" t="s">
        <v>21</v>
      </c>
      <c r="I1423" s="12"/>
      <c r="K1423">
        <v>0</v>
      </c>
      <c r="L1423">
        <v>0</v>
      </c>
      <c r="M1423">
        <v>0</v>
      </c>
      <c r="N1423">
        <v>0</v>
      </c>
      <c r="O1423">
        <v>10500752</v>
      </c>
      <c r="P1423">
        <v>-20742208</v>
      </c>
      <c r="Q1423">
        <v>1443</v>
      </c>
      <c r="R1423" t="b">
        <v>0</v>
      </c>
      <c r="S1423">
        <v>0</v>
      </c>
    </row>
    <row r="1424" spans="1:19">
      <c r="A1424">
        <v>11100502</v>
      </c>
      <c r="B1424" s="12" t="s">
        <v>5623</v>
      </c>
      <c r="C1424" s="12" t="s">
        <v>4797</v>
      </c>
      <c r="D1424" s="12" t="s">
        <v>5623</v>
      </c>
      <c r="E1424" t="b">
        <v>0</v>
      </c>
      <c r="F1424">
        <v>-409332</v>
      </c>
      <c r="G1424">
        <v>900089549</v>
      </c>
      <c r="H1424" t="s">
        <v>21</v>
      </c>
      <c r="I1424" s="12"/>
      <c r="K1424">
        <v>0</v>
      </c>
      <c r="L1424">
        <v>0</v>
      </c>
      <c r="M1424">
        <v>0</v>
      </c>
      <c r="N1424">
        <v>0</v>
      </c>
      <c r="O1424">
        <v>0</v>
      </c>
      <c r="P1424">
        <v>-409332</v>
      </c>
      <c r="Q1424">
        <v>1446</v>
      </c>
      <c r="R1424" t="b">
        <v>0</v>
      </c>
      <c r="S1424">
        <v>0</v>
      </c>
    </row>
    <row r="1425" spans="1:19">
      <c r="A1425">
        <v>11100502</v>
      </c>
      <c r="B1425" s="12" t="s">
        <v>983</v>
      </c>
      <c r="C1425" s="12" t="s">
        <v>4797</v>
      </c>
      <c r="D1425" s="12" t="s">
        <v>983</v>
      </c>
      <c r="E1425" t="b">
        <v>0</v>
      </c>
      <c r="F1425">
        <v>0</v>
      </c>
      <c r="G1425">
        <v>900089549</v>
      </c>
      <c r="H1425" t="s">
        <v>21</v>
      </c>
      <c r="I1425" s="12"/>
      <c r="K1425">
        <v>0</v>
      </c>
      <c r="L1425">
        <v>0</v>
      </c>
      <c r="M1425">
        <v>0</v>
      </c>
      <c r="N1425">
        <v>0</v>
      </c>
      <c r="O1425">
        <v>0</v>
      </c>
      <c r="P1425">
        <v>-409332</v>
      </c>
      <c r="Q1425">
        <v>1447</v>
      </c>
      <c r="R1425" t="b">
        <v>0</v>
      </c>
      <c r="S1425">
        <v>0</v>
      </c>
    </row>
    <row r="1426" spans="1:19">
      <c r="A1426">
        <v>11100502</v>
      </c>
      <c r="B1426" s="12" t="s">
        <v>5624</v>
      </c>
      <c r="C1426" s="12" t="s">
        <v>4797</v>
      </c>
      <c r="D1426" s="12" t="s">
        <v>5624</v>
      </c>
      <c r="E1426" t="b">
        <v>0</v>
      </c>
      <c r="F1426">
        <v>-1466567.48</v>
      </c>
      <c r="G1426">
        <v>900097543</v>
      </c>
      <c r="H1426" t="s">
        <v>21</v>
      </c>
      <c r="I1426" s="12"/>
      <c r="K1426">
        <v>0</v>
      </c>
      <c r="L1426">
        <v>0</v>
      </c>
      <c r="M1426">
        <v>0</v>
      </c>
      <c r="N1426">
        <v>0</v>
      </c>
      <c r="O1426">
        <v>0</v>
      </c>
      <c r="P1426">
        <v>-1466567.48</v>
      </c>
      <c r="Q1426">
        <v>1448</v>
      </c>
      <c r="R1426" t="b">
        <v>0</v>
      </c>
      <c r="S1426">
        <v>0</v>
      </c>
    </row>
    <row r="1427" spans="1:19">
      <c r="A1427">
        <v>11100502</v>
      </c>
      <c r="B1427" s="12" t="s">
        <v>985</v>
      </c>
      <c r="C1427" s="12" t="s">
        <v>4797</v>
      </c>
      <c r="D1427" s="12" t="s">
        <v>985</v>
      </c>
      <c r="E1427" t="b">
        <v>0</v>
      </c>
      <c r="F1427">
        <v>0</v>
      </c>
      <c r="G1427">
        <v>900097543</v>
      </c>
      <c r="H1427" t="s">
        <v>21</v>
      </c>
      <c r="I1427" s="12"/>
      <c r="K1427">
        <v>0</v>
      </c>
      <c r="L1427">
        <v>0</v>
      </c>
      <c r="M1427">
        <v>0</v>
      </c>
      <c r="N1427">
        <v>0</v>
      </c>
      <c r="O1427">
        <v>0</v>
      </c>
      <c r="P1427">
        <v>-1466567.48</v>
      </c>
      <c r="Q1427">
        <v>1449</v>
      </c>
      <c r="R1427" t="b">
        <v>0</v>
      </c>
      <c r="S1427">
        <v>0</v>
      </c>
    </row>
    <row r="1428" spans="1:19">
      <c r="A1428">
        <v>11100502</v>
      </c>
      <c r="B1428" s="12" t="s">
        <v>5625</v>
      </c>
      <c r="C1428" s="12" t="s">
        <v>4797</v>
      </c>
      <c r="D1428" s="12" t="s">
        <v>5625</v>
      </c>
      <c r="E1428" t="b">
        <v>0</v>
      </c>
      <c r="F1428">
        <v>-1362550</v>
      </c>
      <c r="G1428">
        <v>900422614</v>
      </c>
      <c r="H1428" t="s">
        <v>21</v>
      </c>
      <c r="I1428" s="12"/>
      <c r="K1428">
        <v>0</v>
      </c>
      <c r="L1428">
        <v>0</v>
      </c>
      <c r="M1428">
        <v>0</v>
      </c>
      <c r="N1428">
        <v>0</v>
      </c>
      <c r="O1428">
        <v>0</v>
      </c>
      <c r="P1428">
        <v>-1362550</v>
      </c>
      <c r="Q1428">
        <v>1450</v>
      </c>
      <c r="R1428" t="b">
        <v>0</v>
      </c>
      <c r="S1428">
        <v>0</v>
      </c>
    </row>
    <row r="1429" spans="1:19">
      <c r="A1429">
        <v>11100502</v>
      </c>
      <c r="B1429" s="12" t="s">
        <v>987</v>
      </c>
      <c r="C1429" s="12" t="s">
        <v>4797</v>
      </c>
      <c r="D1429" s="12" t="s">
        <v>987</v>
      </c>
      <c r="E1429" t="b">
        <v>0</v>
      </c>
      <c r="F1429">
        <v>0</v>
      </c>
      <c r="G1429">
        <v>900422614</v>
      </c>
      <c r="H1429" t="s">
        <v>21</v>
      </c>
      <c r="I1429" s="12"/>
      <c r="K1429">
        <v>0</v>
      </c>
      <c r="L1429">
        <v>0</v>
      </c>
      <c r="M1429">
        <v>0</v>
      </c>
      <c r="N1429">
        <v>0</v>
      </c>
      <c r="O1429">
        <v>0</v>
      </c>
      <c r="P1429">
        <v>-1362550</v>
      </c>
      <c r="Q1429">
        <v>1451</v>
      </c>
      <c r="R1429" t="b">
        <v>0</v>
      </c>
      <c r="S1429">
        <v>0</v>
      </c>
    </row>
    <row r="1430" spans="1:19">
      <c r="A1430">
        <v>11100502</v>
      </c>
      <c r="B1430" s="12" t="s">
        <v>5626</v>
      </c>
      <c r="C1430" s="12" t="s">
        <v>4797</v>
      </c>
      <c r="D1430" s="12" t="s">
        <v>5626</v>
      </c>
      <c r="E1430" t="b">
        <v>0</v>
      </c>
      <c r="F1430">
        <v>-13429400</v>
      </c>
      <c r="G1430">
        <v>900595224</v>
      </c>
      <c r="H1430" t="s">
        <v>21</v>
      </c>
      <c r="I1430" s="12"/>
      <c r="K1430">
        <v>0</v>
      </c>
      <c r="L1430">
        <v>0</v>
      </c>
      <c r="M1430">
        <v>261800</v>
      </c>
      <c r="N1430">
        <v>0</v>
      </c>
      <c r="O1430">
        <v>0</v>
      </c>
      <c r="P1430">
        <v>-13429400</v>
      </c>
      <c r="Q1430">
        <v>1452</v>
      </c>
      <c r="R1430" t="b">
        <v>0</v>
      </c>
      <c r="S1430">
        <v>0</v>
      </c>
    </row>
    <row r="1431" spans="1:19">
      <c r="A1431">
        <v>11100502</v>
      </c>
      <c r="B1431" s="12"/>
      <c r="C1431" s="12" t="s">
        <v>4797</v>
      </c>
      <c r="D1431" s="12" t="s">
        <v>5626</v>
      </c>
      <c r="E1431" t="b">
        <v>0</v>
      </c>
      <c r="F1431">
        <v>0</v>
      </c>
      <c r="G1431">
        <v>900595224</v>
      </c>
      <c r="H1431">
        <v>43869</v>
      </c>
      <c r="I1431" s="12" t="s">
        <v>5627</v>
      </c>
      <c r="J1431">
        <v>2</v>
      </c>
      <c r="K1431">
        <v>3095</v>
      </c>
      <c r="L1431">
        <v>0</v>
      </c>
      <c r="M1431">
        <v>0</v>
      </c>
      <c r="N1431">
        <v>0</v>
      </c>
      <c r="O1431">
        <v>119000</v>
      </c>
      <c r="P1431">
        <v>-13548400</v>
      </c>
      <c r="Q1431">
        <v>1453</v>
      </c>
      <c r="R1431" t="b">
        <v>0</v>
      </c>
      <c r="S1431">
        <v>0</v>
      </c>
    </row>
    <row r="1432" spans="1:19">
      <c r="A1432">
        <v>11100502</v>
      </c>
      <c r="B1432" s="12"/>
      <c r="C1432" s="12" t="s">
        <v>4797</v>
      </c>
      <c r="D1432" s="12" t="s">
        <v>5626</v>
      </c>
      <c r="E1432" t="b">
        <v>0</v>
      </c>
      <c r="F1432">
        <v>0</v>
      </c>
      <c r="G1432">
        <v>900595224</v>
      </c>
      <c r="H1432">
        <v>44055</v>
      </c>
      <c r="I1432" s="12" t="s">
        <v>5627</v>
      </c>
      <c r="J1432">
        <v>2</v>
      </c>
      <c r="K1432">
        <v>3158</v>
      </c>
      <c r="L1432">
        <v>0</v>
      </c>
      <c r="M1432">
        <v>0</v>
      </c>
      <c r="N1432">
        <v>0</v>
      </c>
      <c r="O1432">
        <v>142800</v>
      </c>
      <c r="P1432">
        <v>-13691200</v>
      </c>
      <c r="Q1432">
        <v>1454</v>
      </c>
      <c r="R1432" t="b">
        <v>0</v>
      </c>
      <c r="S1432">
        <v>0</v>
      </c>
    </row>
    <row r="1433" spans="1:19">
      <c r="A1433">
        <v>11100502</v>
      </c>
      <c r="B1433" s="12" t="s">
        <v>990</v>
      </c>
      <c r="C1433" s="12" t="s">
        <v>4797</v>
      </c>
      <c r="D1433" s="12" t="s">
        <v>990</v>
      </c>
      <c r="E1433" t="b">
        <v>0</v>
      </c>
      <c r="F1433">
        <v>0</v>
      </c>
      <c r="G1433">
        <v>900595224</v>
      </c>
      <c r="H1433" t="s">
        <v>21</v>
      </c>
      <c r="I1433" s="12"/>
      <c r="K1433">
        <v>0</v>
      </c>
      <c r="L1433">
        <v>0</v>
      </c>
      <c r="M1433">
        <v>0</v>
      </c>
      <c r="N1433">
        <v>0</v>
      </c>
      <c r="O1433">
        <v>261800</v>
      </c>
      <c r="P1433">
        <v>-13691200</v>
      </c>
      <c r="Q1433">
        <v>1455</v>
      </c>
      <c r="R1433" t="b">
        <v>0</v>
      </c>
      <c r="S1433">
        <v>0</v>
      </c>
    </row>
    <row r="1434" spans="1:19">
      <c r="A1434">
        <v>11100502</v>
      </c>
      <c r="B1434" s="12" t="s">
        <v>5628</v>
      </c>
      <c r="C1434" s="12" t="s">
        <v>4797</v>
      </c>
      <c r="D1434" s="12" t="s">
        <v>5628</v>
      </c>
      <c r="E1434" t="b">
        <v>0</v>
      </c>
      <c r="F1434">
        <v>-8144990</v>
      </c>
      <c r="G1434">
        <v>900767534</v>
      </c>
      <c r="H1434" t="s">
        <v>21</v>
      </c>
      <c r="I1434" s="12"/>
      <c r="K1434">
        <v>0</v>
      </c>
      <c r="L1434">
        <v>0</v>
      </c>
      <c r="M1434">
        <v>0</v>
      </c>
      <c r="N1434">
        <v>0</v>
      </c>
      <c r="O1434">
        <v>0</v>
      </c>
      <c r="P1434">
        <v>-8144990</v>
      </c>
      <c r="Q1434">
        <v>1456</v>
      </c>
      <c r="R1434" t="b">
        <v>0</v>
      </c>
      <c r="S1434">
        <v>0</v>
      </c>
    </row>
    <row r="1435" spans="1:19">
      <c r="A1435">
        <v>11100502</v>
      </c>
      <c r="B1435" s="12" t="s">
        <v>992</v>
      </c>
      <c r="C1435" s="12" t="s">
        <v>4797</v>
      </c>
      <c r="D1435" s="12" t="s">
        <v>992</v>
      </c>
      <c r="E1435" t="b">
        <v>0</v>
      </c>
      <c r="F1435">
        <v>0</v>
      </c>
      <c r="G1435">
        <v>900767534</v>
      </c>
      <c r="H1435" t="s">
        <v>21</v>
      </c>
      <c r="I1435" s="12"/>
      <c r="K1435">
        <v>0</v>
      </c>
      <c r="L1435">
        <v>0</v>
      </c>
      <c r="M1435">
        <v>0</v>
      </c>
      <c r="N1435">
        <v>0</v>
      </c>
      <c r="O1435">
        <v>0</v>
      </c>
      <c r="P1435">
        <v>-8144990</v>
      </c>
      <c r="Q1435">
        <v>1457</v>
      </c>
      <c r="R1435" t="b">
        <v>0</v>
      </c>
      <c r="S1435">
        <v>0</v>
      </c>
    </row>
    <row r="1436" spans="1:19">
      <c r="A1436">
        <v>11100502</v>
      </c>
      <c r="B1436" s="12" t="s">
        <v>5629</v>
      </c>
      <c r="C1436" s="12" t="s">
        <v>4797</v>
      </c>
      <c r="D1436" s="12" t="s">
        <v>5629</v>
      </c>
      <c r="E1436" t="b">
        <v>0</v>
      </c>
      <c r="F1436">
        <v>-1386000</v>
      </c>
      <c r="G1436">
        <v>900980929</v>
      </c>
      <c r="H1436" t="s">
        <v>21</v>
      </c>
      <c r="I1436" s="12"/>
      <c r="K1436">
        <v>0</v>
      </c>
      <c r="L1436">
        <v>0</v>
      </c>
      <c r="M1436">
        <v>0</v>
      </c>
      <c r="N1436">
        <v>0</v>
      </c>
      <c r="O1436">
        <v>0</v>
      </c>
      <c r="P1436">
        <v>-1386000</v>
      </c>
      <c r="Q1436">
        <v>1458</v>
      </c>
      <c r="R1436" t="b">
        <v>0</v>
      </c>
      <c r="S1436">
        <v>0</v>
      </c>
    </row>
    <row r="1437" spans="1:19">
      <c r="A1437">
        <v>11100502</v>
      </c>
      <c r="B1437" s="12" t="s">
        <v>994</v>
      </c>
      <c r="C1437" s="12" t="s">
        <v>4797</v>
      </c>
      <c r="D1437" s="12" t="s">
        <v>994</v>
      </c>
      <c r="E1437" t="b">
        <v>0</v>
      </c>
      <c r="F1437">
        <v>0</v>
      </c>
      <c r="G1437">
        <v>900980929</v>
      </c>
      <c r="H1437" t="s">
        <v>21</v>
      </c>
      <c r="I1437" s="12"/>
      <c r="K1437">
        <v>0</v>
      </c>
      <c r="L1437">
        <v>0</v>
      </c>
      <c r="M1437">
        <v>0</v>
      </c>
      <c r="N1437">
        <v>0</v>
      </c>
      <c r="O1437">
        <v>0</v>
      </c>
      <c r="P1437">
        <v>-1386000</v>
      </c>
      <c r="Q1437">
        <v>1459</v>
      </c>
      <c r="R1437" t="b">
        <v>0</v>
      </c>
      <c r="S1437">
        <v>0</v>
      </c>
    </row>
    <row r="1438" spans="1:19">
      <c r="A1438">
        <v>11100502</v>
      </c>
      <c r="B1438" s="12" t="s">
        <v>5630</v>
      </c>
      <c r="C1438" s="12" t="s">
        <v>4797</v>
      </c>
      <c r="D1438" s="12" t="s">
        <v>5630</v>
      </c>
      <c r="E1438" t="b">
        <v>0</v>
      </c>
      <c r="F1438">
        <v>0</v>
      </c>
      <c r="G1438">
        <v>901012876</v>
      </c>
      <c r="H1438" t="s">
        <v>21</v>
      </c>
      <c r="I1438" s="12"/>
      <c r="K1438">
        <v>0</v>
      </c>
      <c r="L1438">
        <v>0</v>
      </c>
      <c r="M1438">
        <v>700000</v>
      </c>
      <c r="N1438">
        <v>0</v>
      </c>
      <c r="O1438">
        <v>0</v>
      </c>
      <c r="P1438">
        <v>0</v>
      </c>
      <c r="Q1438">
        <v>1460</v>
      </c>
      <c r="R1438" t="b">
        <v>0</v>
      </c>
      <c r="S1438">
        <v>0</v>
      </c>
    </row>
    <row r="1439" spans="1:19">
      <c r="A1439">
        <v>11100502</v>
      </c>
      <c r="B1439" s="12"/>
      <c r="C1439" s="12" t="s">
        <v>4797</v>
      </c>
      <c r="D1439" s="12" t="s">
        <v>5630</v>
      </c>
      <c r="E1439" t="b">
        <v>0</v>
      </c>
      <c r="F1439">
        <v>0</v>
      </c>
      <c r="G1439">
        <v>901012876</v>
      </c>
      <c r="H1439">
        <v>44089</v>
      </c>
      <c r="I1439" s="12" t="s">
        <v>5631</v>
      </c>
      <c r="J1439">
        <v>2</v>
      </c>
      <c r="K1439">
        <v>3176</v>
      </c>
      <c r="L1439">
        <v>0</v>
      </c>
      <c r="M1439">
        <v>0</v>
      </c>
      <c r="N1439">
        <v>0</v>
      </c>
      <c r="O1439">
        <v>700000</v>
      </c>
      <c r="P1439">
        <v>-700000</v>
      </c>
      <c r="Q1439">
        <v>1461</v>
      </c>
      <c r="R1439" t="b">
        <v>0</v>
      </c>
      <c r="S1439">
        <v>0</v>
      </c>
    </row>
    <row r="1440" spans="1:19">
      <c r="A1440">
        <v>11100502</v>
      </c>
      <c r="B1440" s="12" t="s">
        <v>997</v>
      </c>
      <c r="C1440" s="12" t="s">
        <v>4797</v>
      </c>
      <c r="D1440" s="12" t="s">
        <v>997</v>
      </c>
      <c r="E1440" t="b">
        <v>0</v>
      </c>
      <c r="F1440">
        <v>0</v>
      </c>
      <c r="G1440">
        <v>901012876</v>
      </c>
      <c r="H1440" t="s">
        <v>21</v>
      </c>
      <c r="I1440" s="12"/>
      <c r="K1440">
        <v>0</v>
      </c>
      <c r="L1440">
        <v>0</v>
      </c>
      <c r="M1440">
        <v>0</v>
      </c>
      <c r="N1440">
        <v>0</v>
      </c>
      <c r="O1440">
        <v>700000</v>
      </c>
      <c r="P1440">
        <v>-700000</v>
      </c>
      <c r="Q1440">
        <v>1462</v>
      </c>
      <c r="R1440" t="b">
        <v>0</v>
      </c>
      <c r="S1440">
        <v>0</v>
      </c>
    </row>
    <row r="1441" spans="1:19">
      <c r="A1441">
        <v>11100502</v>
      </c>
      <c r="B1441" s="12" t="s">
        <v>5632</v>
      </c>
      <c r="C1441" s="12" t="s">
        <v>4797</v>
      </c>
      <c r="D1441" s="12" t="s">
        <v>5632</v>
      </c>
      <c r="E1441" t="b">
        <v>0</v>
      </c>
      <c r="F1441">
        <v>-2760000</v>
      </c>
      <c r="G1441">
        <v>901019030</v>
      </c>
      <c r="H1441" t="s">
        <v>21</v>
      </c>
      <c r="I1441" s="12"/>
      <c r="K1441">
        <v>0</v>
      </c>
      <c r="L1441">
        <v>0</v>
      </c>
      <c r="M1441">
        <v>0</v>
      </c>
      <c r="N1441">
        <v>0</v>
      </c>
      <c r="O1441">
        <v>0</v>
      </c>
      <c r="P1441">
        <v>-2760000</v>
      </c>
      <c r="Q1441">
        <v>1463</v>
      </c>
      <c r="R1441" t="b">
        <v>0</v>
      </c>
      <c r="S1441">
        <v>0</v>
      </c>
    </row>
    <row r="1442" spans="1:19">
      <c r="A1442">
        <v>11100502</v>
      </c>
      <c r="B1442" s="12" t="s">
        <v>999</v>
      </c>
      <c r="C1442" s="12" t="s">
        <v>4797</v>
      </c>
      <c r="D1442" s="12" t="s">
        <v>999</v>
      </c>
      <c r="E1442" t="b">
        <v>0</v>
      </c>
      <c r="F1442">
        <v>0</v>
      </c>
      <c r="G1442">
        <v>901019030</v>
      </c>
      <c r="H1442" t="s">
        <v>21</v>
      </c>
      <c r="I1442" s="12"/>
      <c r="K1442">
        <v>0</v>
      </c>
      <c r="L1442">
        <v>0</v>
      </c>
      <c r="M1442">
        <v>0</v>
      </c>
      <c r="N1442">
        <v>0</v>
      </c>
      <c r="O1442">
        <v>0</v>
      </c>
      <c r="P1442">
        <v>-2760000</v>
      </c>
      <c r="Q1442">
        <v>1464</v>
      </c>
      <c r="R1442" t="b">
        <v>0</v>
      </c>
      <c r="S1442">
        <v>0</v>
      </c>
    </row>
    <row r="1443" spans="1:19">
      <c r="A1443">
        <v>11100502</v>
      </c>
      <c r="B1443" s="12" t="s">
        <v>5633</v>
      </c>
      <c r="C1443" s="12" t="s">
        <v>4797</v>
      </c>
      <c r="D1443" s="12" t="s">
        <v>5633</v>
      </c>
      <c r="E1443" t="b">
        <v>0</v>
      </c>
      <c r="F1443">
        <v>-88851626</v>
      </c>
      <c r="G1443">
        <v>901121838</v>
      </c>
      <c r="H1443" t="s">
        <v>21</v>
      </c>
      <c r="I1443" s="12"/>
      <c r="K1443">
        <v>0</v>
      </c>
      <c r="L1443">
        <v>0</v>
      </c>
      <c r="M1443">
        <v>49935530.590000004</v>
      </c>
      <c r="N1443">
        <v>0</v>
      </c>
      <c r="O1443">
        <v>0</v>
      </c>
      <c r="P1443">
        <v>-88851626</v>
      </c>
      <c r="Q1443">
        <v>1465</v>
      </c>
      <c r="R1443" t="b">
        <v>0</v>
      </c>
      <c r="S1443">
        <v>0</v>
      </c>
    </row>
    <row r="1444" spans="1:19">
      <c r="A1444">
        <v>11100502</v>
      </c>
      <c r="B1444" s="12"/>
      <c r="C1444" s="12" t="s">
        <v>4797</v>
      </c>
      <c r="D1444" s="12" t="s">
        <v>5633</v>
      </c>
      <c r="E1444" t="b">
        <v>0</v>
      </c>
      <c r="F1444">
        <v>0</v>
      </c>
      <c r="G1444">
        <v>901121838</v>
      </c>
      <c r="H1444">
        <v>43840</v>
      </c>
      <c r="I1444" s="12" t="s">
        <v>5634</v>
      </c>
      <c r="J1444">
        <v>2</v>
      </c>
      <c r="K1444">
        <v>3083</v>
      </c>
      <c r="L1444">
        <v>0</v>
      </c>
      <c r="M1444">
        <v>0</v>
      </c>
      <c r="N1444">
        <v>0</v>
      </c>
      <c r="O1444">
        <v>3618077</v>
      </c>
      <c r="P1444">
        <v>-92469703</v>
      </c>
      <c r="Q1444">
        <v>1466</v>
      </c>
      <c r="R1444" t="b">
        <v>0</v>
      </c>
      <c r="S1444">
        <v>0</v>
      </c>
    </row>
    <row r="1445" spans="1:19">
      <c r="A1445">
        <v>11100502</v>
      </c>
      <c r="B1445" s="12"/>
      <c r="C1445" s="12" t="s">
        <v>4797</v>
      </c>
      <c r="D1445" s="12" t="s">
        <v>5633</v>
      </c>
      <c r="E1445" t="b">
        <v>0</v>
      </c>
      <c r="F1445">
        <v>0</v>
      </c>
      <c r="G1445">
        <v>901121838</v>
      </c>
      <c r="H1445">
        <v>43869</v>
      </c>
      <c r="I1445" s="12" t="s">
        <v>5635</v>
      </c>
      <c r="J1445">
        <v>2</v>
      </c>
      <c r="K1445">
        <v>3091</v>
      </c>
      <c r="L1445">
        <v>0</v>
      </c>
      <c r="M1445">
        <v>0</v>
      </c>
      <c r="N1445">
        <v>0</v>
      </c>
      <c r="O1445">
        <v>3623033</v>
      </c>
      <c r="P1445">
        <v>-96092736</v>
      </c>
      <c r="Q1445">
        <v>1467</v>
      </c>
      <c r="R1445" t="b">
        <v>0</v>
      </c>
      <c r="S1445">
        <v>0</v>
      </c>
    </row>
    <row r="1446" spans="1:19">
      <c r="A1446">
        <v>11100502</v>
      </c>
      <c r="B1446" s="12"/>
      <c r="C1446" s="12" t="s">
        <v>4797</v>
      </c>
      <c r="D1446" s="12" t="s">
        <v>5633</v>
      </c>
      <c r="E1446" t="b">
        <v>0</v>
      </c>
      <c r="F1446">
        <v>0</v>
      </c>
      <c r="G1446">
        <v>901121838</v>
      </c>
      <c r="H1446">
        <v>43902</v>
      </c>
      <c r="I1446" s="12" t="s">
        <v>5635</v>
      </c>
      <c r="J1446">
        <v>2</v>
      </c>
      <c r="K1446">
        <v>3103</v>
      </c>
      <c r="L1446">
        <v>0</v>
      </c>
      <c r="M1446">
        <v>0</v>
      </c>
      <c r="N1446">
        <v>0</v>
      </c>
      <c r="O1446">
        <v>3438080</v>
      </c>
      <c r="P1446">
        <v>-99530816</v>
      </c>
      <c r="Q1446">
        <v>1468</v>
      </c>
      <c r="R1446" t="b">
        <v>0</v>
      </c>
      <c r="S1446">
        <v>0</v>
      </c>
    </row>
    <row r="1447" spans="1:19">
      <c r="A1447">
        <v>11100502</v>
      </c>
      <c r="B1447" s="12"/>
      <c r="C1447" s="12" t="s">
        <v>4797</v>
      </c>
      <c r="D1447" s="12" t="s">
        <v>5633</v>
      </c>
      <c r="E1447" t="b">
        <v>0</v>
      </c>
      <c r="F1447">
        <v>0</v>
      </c>
      <c r="G1447">
        <v>901121838</v>
      </c>
      <c r="H1447">
        <v>43929</v>
      </c>
      <c r="I1447" s="12" t="s">
        <v>5636</v>
      </c>
      <c r="J1447">
        <v>2</v>
      </c>
      <c r="K1447">
        <v>3117</v>
      </c>
      <c r="L1447">
        <v>0</v>
      </c>
      <c r="M1447">
        <v>0</v>
      </c>
      <c r="N1447">
        <v>0</v>
      </c>
      <c r="O1447">
        <v>4395830</v>
      </c>
      <c r="P1447">
        <v>-103926646.23</v>
      </c>
      <c r="Q1447">
        <v>1469</v>
      </c>
      <c r="R1447" t="b">
        <v>0</v>
      </c>
      <c r="S1447">
        <v>0</v>
      </c>
    </row>
    <row r="1448" spans="1:19">
      <c r="A1448">
        <v>11100502</v>
      </c>
      <c r="B1448" s="12"/>
      <c r="C1448" s="12" t="s">
        <v>4797</v>
      </c>
      <c r="D1448" s="12" t="s">
        <v>5633</v>
      </c>
      <c r="E1448" t="b">
        <v>0</v>
      </c>
      <c r="F1448">
        <v>0</v>
      </c>
      <c r="G1448">
        <v>901121838</v>
      </c>
      <c r="H1448">
        <v>43963</v>
      </c>
      <c r="I1448" s="12" t="s">
        <v>5635</v>
      </c>
      <c r="J1448">
        <v>2</v>
      </c>
      <c r="K1448">
        <v>3130</v>
      </c>
      <c r="L1448">
        <v>0</v>
      </c>
      <c r="M1448">
        <v>0</v>
      </c>
      <c r="N1448">
        <v>0</v>
      </c>
      <c r="O1448">
        <v>4475815</v>
      </c>
      <c r="P1448">
        <v>-108402460.77</v>
      </c>
      <c r="Q1448">
        <v>1470</v>
      </c>
      <c r="R1448" t="b">
        <v>0</v>
      </c>
      <c r="S1448">
        <v>0</v>
      </c>
    </row>
    <row r="1449" spans="1:19">
      <c r="A1449">
        <v>11100502</v>
      </c>
      <c r="B1449" s="12"/>
      <c r="C1449" s="12" t="s">
        <v>4797</v>
      </c>
      <c r="D1449" s="12" t="s">
        <v>5633</v>
      </c>
      <c r="E1449" t="b">
        <v>0</v>
      </c>
      <c r="F1449">
        <v>0</v>
      </c>
      <c r="G1449">
        <v>901121838</v>
      </c>
      <c r="H1449">
        <v>43998</v>
      </c>
      <c r="I1449" s="12" t="s">
        <v>5637</v>
      </c>
      <c r="J1449">
        <v>2</v>
      </c>
      <c r="K1449">
        <v>3136</v>
      </c>
      <c r="L1449">
        <v>0</v>
      </c>
      <c r="M1449">
        <v>0</v>
      </c>
      <c r="N1449">
        <v>0</v>
      </c>
      <c r="O1449">
        <v>0</v>
      </c>
      <c r="P1449">
        <v>-108402460.77</v>
      </c>
      <c r="Q1449">
        <v>1471</v>
      </c>
      <c r="R1449" t="b">
        <v>0</v>
      </c>
      <c r="S1449">
        <v>0</v>
      </c>
    </row>
    <row r="1450" spans="1:19">
      <c r="A1450">
        <v>11100502</v>
      </c>
      <c r="B1450" s="12"/>
      <c r="C1450" s="12" t="s">
        <v>4797</v>
      </c>
      <c r="D1450" s="12" t="s">
        <v>5633</v>
      </c>
      <c r="E1450" t="b">
        <v>0</v>
      </c>
      <c r="F1450">
        <v>0</v>
      </c>
      <c r="G1450">
        <v>901121838</v>
      </c>
      <c r="H1450">
        <v>43998</v>
      </c>
      <c r="I1450" s="12" t="s">
        <v>5635</v>
      </c>
      <c r="J1450">
        <v>2</v>
      </c>
      <c r="K1450">
        <v>3143</v>
      </c>
      <c r="L1450">
        <v>0</v>
      </c>
      <c r="M1450">
        <v>0</v>
      </c>
      <c r="N1450">
        <v>0</v>
      </c>
      <c r="O1450">
        <v>3798418</v>
      </c>
      <c r="P1450">
        <v>-112200878.77</v>
      </c>
      <c r="Q1450">
        <v>1472</v>
      </c>
      <c r="R1450" t="b">
        <v>0</v>
      </c>
      <c r="S1450">
        <v>0</v>
      </c>
    </row>
    <row r="1451" spans="1:19">
      <c r="A1451">
        <v>11100502</v>
      </c>
      <c r="B1451" s="12"/>
      <c r="C1451" s="12" t="s">
        <v>4797</v>
      </c>
      <c r="D1451" s="12" t="s">
        <v>5633</v>
      </c>
      <c r="E1451" t="b">
        <v>0</v>
      </c>
      <c r="F1451">
        <v>0</v>
      </c>
      <c r="G1451">
        <v>901121838</v>
      </c>
      <c r="H1451">
        <v>44027</v>
      </c>
      <c r="I1451" s="12" t="s">
        <v>5635</v>
      </c>
      <c r="J1451">
        <v>2</v>
      </c>
      <c r="K1451">
        <v>3148</v>
      </c>
      <c r="L1451">
        <v>0</v>
      </c>
      <c r="M1451">
        <v>0</v>
      </c>
      <c r="N1451">
        <v>0</v>
      </c>
      <c r="O1451">
        <v>3650886</v>
      </c>
      <c r="P1451">
        <v>-115851764.77</v>
      </c>
      <c r="Q1451">
        <v>1473</v>
      </c>
      <c r="R1451" t="b">
        <v>0</v>
      </c>
      <c r="S1451">
        <v>0</v>
      </c>
    </row>
    <row r="1452" spans="1:19">
      <c r="A1452">
        <v>11100502</v>
      </c>
      <c r="B1452" s="12"/>
      <c r="C1452" s="12" t="s">
        <v>4797</v>
      </c>
      <c r="D1452" s="12" t="s">
        <v>5633</v>
      </c>
      <c r="E1452" t="b">
        <v>0</v>
      </c>
      <c r="F1452">
        <v>0</v>
      </c>
      <c r="G1452">
        <v>901121838</v>
      </c>
      <c r="H1452">
        <v>44055</v>
      </c>
      <c r="I1452" s="12" t="s">
        <v>5638</v>
      </c>
      <c r="J1452">
        <v>2</v>
      </c>
      <c r="K1452">
        <v>3161</v>
      </c>
      <c r="L1452">
        <v>0</v>
      </c>
      <c r="M1452">
        <v>0</v>
      </c>
      <c r="N1452">
        <v>0</v>
      </c>
      <c r="O1452">
        <v>3854361</v>
      </c>
      <c r="P1452">
        <v>-119706125.77</v>
      </c>
      <c r="Q1452">
        <v>1474</v>
      </c>
      <c r="R1452" t="b">
        <v>0</v>
      </c>
      <c r="S1452">
        <v>0</v>
      </c>
    </row>
    <row r="1453" spans="1:19">
      <c r="A1453">
        <v>11100502</v>
      </c>
      <c r="B1453" s="12"/>
      <c r="C1453" s="12" t="s">
        <v>4797</v>
      </c>
      <c r="D1453" s="12" t="s">
        <v>5633</v>
      </c>
      <c r="E1453" t="b">
        <v>0</v>
      </c>
      <c r="F1453">
        <v>0</v>
      </c>
      <c r="G1453">
        <v>901121838</v>
      </c>
      <c r="H1453">
        <v>44084</v>
      </c>
      <c r="I1453" s="12" t="s">
        <v>5635</v>
      </c>
      <c r="J1453">
        <v>2</v>
      </c>
      <c r="K1453">
        <v>3168</v>
      </c>
      <c r="L1453">
        <v>0</v>
      </c>
      <c r="M1453">
        <v>0</v>
      </c>
      <c r="N1453">
        <v>0</v>
      </c>
      <c r="O1453">
        <v>3644361</v>
      </c>
      <c r="P1453">
        <v>-123350486.77</v>
      </c>
      <c r="Q1453">
        <v>1475</v>
      </c>
      <c r="R1453" t="b">
        <v>0</v>
      </c>
      <c r="S1453">
        <v>0</v>
      </c>
    </row>
    <row r="1454" spans="1:19">
      <c r="A1454">
        <v>11100502</v>
      </c>
      <c r="B1454" s="12"/>
      <c r="C1454" s="12" t="s">
        <v>4797</v>
      </c>
      <c r="D1454" s="12" t="s">
        <v>5633</v>
      </c>
      <c r="E1454" t="b">
        <v>0</v>
      </c>
      <c r="F1454">
        <v>0</v>
      </c>
      <c r="G1454">
        <v>901121838</v>
      </c>
      <c r="H1454">
        <v>44119</v>
      </c>
      <c r="I1454" s="12" t="s">
        <v>5639</v>
      </c>
      <c r="J1454">
        <v>2</v>
      </c>
      <c r="K1454">
        <v>3179</v>
      </c>
      <c r="L1454">
        <v>0</v>
      </c>
      <c r="M1454">
        <v>0</v>
      </c>
      <c r="N1454">
        <v>0</v>
      </c>
      <c r="O1454">
        <v>4120749</v>
      </c>
      <c r="P1454">
        <v>-127471235.59</v>
      </c>
      <c r="Q1454">
        <v>1476</v>
      </c>
      <c r="R1454" t="b">
        <v>0</v>
      </c>
      <c r="S1454">
        <v>0</v>
      </c>
    </row>
    <row r="1455" spans="1:19">
      <c r="A1455">
        <v>11100502</v>
      </c>
      <c r="B1455" s="12"/>
      <c r="C1455" s="12" t="s">
        <v>4797</v>
      </c>
      <c r="D1455" s="12" t="s">
        <v>5633</v>
      </c>
      <c r="E1455" t="b">
        <v>0</v>
      </c>
      <c r="F1455">
        <v>0</v>
      </c>
      <c r="G1455">
        <v>901121838</v>
      </c>
      <c r="H1455">
        <v>44133</v>
      </c>
      <c r="I1455" s="12" t="s">
        <v>5635</v>
      </c>
      <c r="J1455">
        <v>2</v>
      </c>
      <c r="K1455">
        <v>3188</v>
      </c>
      <c r="L1455">
        <v>0</v>
      </c>
      <c r="M1455">
        <v>0</v>
      </c>
      <c r="N1455">
        <v>0</v>
      </c>
      <c r="O1455">
        <v>3644361</v>
      </c>
      <c r="P1455">
        <v>-131115596.59</v>
      </c>
      <c r="Q1455">
        <v>1477</v>
      </c>
      <c r="R1455" t="b">
        <v>0</v>
      </c>
      <c r="S1455">
        <v>0</v>
      </c>
    </row>
    <row r="1456" spans="1:19">
      <c r="A1456">
        <v>11100502</v>
      </c>
      <c r="B1456" s="12"/>
      <c r="C1456" s="12" t="s">
        <v>4797</v>
      </c>
      <c r="D1456" s="12" t="s">
        <v>5633</v>
      </c>
      <c r="E1456" t="b">
        <v>0</v>
      </c>
      <c r="F1456">
        <v>0</v>
      </c>
      <c r="G1456">
        <v>901121838</v>
      </c>
      <c r="H1456">
        <v>44165</v>
      </c>
      <c r="I1456" s="12" t="s">
        <v>5635</v>
      </c>
      <c r="J1456">
        <v>2</v>
      </c>
      <c r="K1456">
        <v>3198</v>
      </c>
      <c r="L1456">
        <v>0</v>
      </c>
      <c r="M1456">
        <v>0</v>
      </c>
      <c r="N1456">
        <v>0</v>
      </c>
      <c r="O1456">
        <v>3817199</v>
      </c>
      <c r="P1456">
        <v>-134932795.59</v>
      </c>
      <c r="Q1456">
        <v>1478</v>
      </c>
      <c r="R1456" t="b">
        <v>0</v>
      </c>
      <c r="S1456">
        <v>0</v>
      </c>
    </row>
    <row r="1457" spans="1:19">
      <c r="A1457">
        <v>11100502</v>
      </c>
      <c r="B1457" s="12"/>
      <c r="C1457" s="12" t="s">
        <v>4797</v>
      </c>
      <c r="D1457" s="12" t="s">
        <v>5633</v>
      </c>
      <c r="E1457" t="b">
        <v>0</v>
      </c>
      <c r="F1457">
        <v>0</v>
      </c>
      <c r="G1457">
        <v>901121838</v>
      </c>
      <c r="H1457">
        <v>44179</v>
      </c>
      <c r="I1457" s="12" t="s">
        <v>5640</v>
      </c>
      <c r="J1457">
        <v>2</v>
      </c>
      <c r="K1457">
        <v>3210</v>
      </c>
      <c r="L1457">
        <v>0</v>
      </c>
      <c r="M1457">
        <v>0</v>
      </c>
      <c r="N1457">
        <v>0</v>
      </c>
      <c r="O1457">
        <v>3854361</v>
      </c>
      <c r="P1457">
        <v>-138787156.59</v>
      </c>
      <c r="Q1457">
        <v>1479</v>
      </c>
      <c r="R1457" t="b">
        <v>0</v>
      </c>
      <c r="S1457">
        <v>0</v>
      </c>
    </row>
    <row r="1458" spans="1:19">
      <c r="A1458">
        <v>11100502</v>
      </c>
      <c r="B1458" s="12" t="s">
        <v>1008</v>
      </c>
      <c r="C1458" s="12" t="s">
        <v>4797</v>
      </c>
      <c r="D1458" s="12" t="s">
        <v>1008</v>
      </c>
      <c r="E1458" t="b">
        <v>0</v>
      </c>
      <c r="F1458">
        <v>0</v>
      </c>
      <c r="G1458">
        <v>901121838</v>
      </c>
      <c r="H1458" t="s">
        <v>21</v>
      </c>
      <c r="I1458" s="12"/>
      <c r="K1458">
        <v>0</v>
      </c>
      <c r="L1458">
        <v>0</v>
      </c>
      <c r="M1458">
        <v>0</v>
      </c>
      <c r="N1458">
        <v>0</v>
      </c>
      <c r="O1458">
        <v>49935531</v>
      </c>
      <c r="P1458">
        <v>-138787156.59</v>
      </c>
      <c r="Q1458">
        <v>1480</v>
      </c>
      <c r="R1458" t="b">
        <v>0</v>
      </c>
      <c r="S1458">
        <v>0</v>
      </c>
    </row>
    <row r="1459" spans="1:19">
      <c r="A1459">
        <v>11100502</v>
      </c>
      <c r="B1459" s="12" t="s">
        <v>5641</v>
      </c>
      <c r="C1459" s="12" t="s">
        <v>4797</v>
      </c>
      <c r="D1459" s="12" t="s">
        <v>5641</v>
      </c>
      <c r="E1459" t="b">
        <v>0</v>
      </c>
      <c r="F1459">
        <v>-1411798</v>
      </c>
      <c r="G1459">
        <v>901278738</v>
      </c>
      <c r="H1459" t="s">
        <v>21</v>
      </c>
      <c r="I1459" s="12"/>
      <c r="K1459">
        <v>0</v>
      </c>
      <c r="L1459">
        <v>0</v>
      </c>
      <c r="M1459">
        <v>0</v>
      </c>
      <c r="N1459">
        <v>0</v>
      </c>
      <c r="O1459">
        <v>0</v>
      </c>
      <c r="P1459">
        <v>-1411798</v>
      </c>
      <c r="Q1459">
        <v>1481</v>
      </c>
      <c r="R1459" t="b">
        <v>0</v>
      </c>
      <c r="S1459">
        <v>0</v>
      </c>
    </row>
    <row r="1460" spans="1:19">
      <c r="A1460">
        <v>11100502</v>
      </c>
      <c r="B1460" s="12" t="s">
        <v>1010</v>
      </c>
      <c r="C1460" s="12" t="s">
        <v>4797</v>
      </c>
      <c r="D1460" s="12" t="s">
        <v>1010</v>
      </c>
      <c r="E1460" t="b">
        <v>0</v>
      </c>
      <c r="F1460">
        <v>0</v>
      </c>
      <c r="G1460">
        <v>901278738</v>
      </c>
      <c r="H1460" t="s">
        <v>21</v>
      </c>
      <c r="I1460" s="12"/>
      <c r="K1460">
        <v>0</v>
      </c>
      <c r="L1460">
        <v>0</v>
      </c>
      <c r="M1460">
        <v>0</v>
      </c>
      <c r="N1460">
        <v>0</v>
      </c>
      <c r="O1460">
        <v>0</v>
      </c>
      <c r="P1460">
        <v>-1411798</v>
      </c>
      <c r="Q1460">
        <v>1482</v>
      </c>
      <c r="R1460" t="b">
        <v>0</v>
      </c>
      <c r="S1460">
        <v>0</v>
      </c>
    </row>
    <row r="1461" spans="1:19">
      <c r="A1461">
        <v>11100502</v>
      </c>
      <c r="B1461" s="12" t="s">
        <v>5642</v>
      </c>
      <c r="C1461" s="12" t="s">
        <v>4797</v>
      </c>
      <c r="D1461" s="12" t="s">
        <v>5642</v>
      </c>
      <c r="E1461" t="b">
        <v>0</v>
      </c>
      <c r="F1461">
        <v>-319600</v>
      </c>
      <c r="G1461">
        <v>1032358748</v>
      </c>
      <c r="H1461" t="s">
        <v>21</v>
      </c>
      <c r="I1461" s="12"/>
      <c r="K1461">
        <v>0</v>
      </c>
      <c r="L1461">
        <v>0</v>
      </c>
      <c r="M1461">
        <v>0</v>
      </c>
      <c r="N1461">
        <v>0</v>
      </c>
      <c r="O1461">
        <v>0</v>
      </c>
      <c r="P1461">
        <v>-319600</v>
      </c>
      <c r="Q1461">
        <v>1483</v>
      </c>
      <c r="R1461" t="b">
        <v>0</v>
      </c>
      <c r="S1461">
        <v>0</v>
      </c>
    </row>
    <row r="1462" spans="1:19">
      <c r="A1462">
        <v>11100502</v>
      </c>
      <c r="B1462" s="12" t="s">
        <v>1012</v>
      </c>
      <c r="C1462" s="12" t="s">
        <v>4797</v>
      </c>
      <c r="D1462" s="12" t="s">
        <v>1012</v>
      </c>
      <c r="E1462" t="b">
        <v>0</v>
      </c>
      <c r="F1462">
        <v>0</v>
      </c>
      <c r="G1462">
        <v>1032358748</v>
      </c>
      <c r="H1462" t="s">
        <v>21</v>
      </c>
      <c r="I1462" s="12"/>
      <c r="K1462">
        <v>0</v>
      </c>
      <c r="L1462">
        <v>0</v>
      </c>
      <c r="M1462">
        <v>0</v>
      </c>
      <c r="N1462">
        <v>0</v>
      </c>
      <c r="O1462">
        <v>0</v>
      </c>
      <c r="P1462">
        <v>-319600</v>
      </c>
      <c r="Q1462">
        <v>1484</v>
      </c>
      <c r="R1462" t="b">
        <v>0</v>
      </c>
      <c r="S1462">
        <v>0</v>
      </c>
    </row>
    <row r="1463" spans="1:19">
      <c r="A1463">
        <v>11100502</v>
      </c>
      <c r="B1463" s="12" t="s">
        <v>5643</v>
      </c>
      <c r="C1463" s="12" t="s">
        <v>4797</v>
      </c>
      <c r="D1463" s="12" t="s">
        <v>5643</v>
      </c>
      <c r="E1463" t="b">
        <v>0</v>
      </c>
      <c r="F1463">
        <v>-235000</v>
      </c>
      <c r="G1463">
        <v>1136884522</v>
      </c>
      <c r="H1463" t="s">
        <v>21</v>
      </c>
      <c r="I1463" s="12"/>
      <c r="K1463">
        <v>0</v>
      </c>
      <c r="L1463">
        <v>0</v>
      </c>
      <c r="M1463">
        <v>0</v>
      </c>
      <c r="N1463">
        <v>0</v>
      </c>
      <c r="O1463">
        <v>0</v>
      </c>
      <c r="P1463">
        <v>-235000</v>
      </c>
      <c r="Q1463">
        <v>1485</v>
      </c>
      <c r="R1463" t="b">
        <v>0</v>
      </c>
      <c r="S1463">
        <v>0</v>
      </c>
    </row>
    <row r="1464" spans="1:19">
      <c r="A1464">
        <v>11100502</v>
      </c>
      <c r="B1464" s="12" t="s">
        <v>1014</v>
      </c>
      <c r="C1464" s="12" t="s">
        <v>4797</v>
      </c>
      <c r="D1464" s="12" t="s">
        <v>1014</v>
      </c>
      <c r="E1464" t="b">
        <v>0</v>
      </c>
      <c r="F1464">
        <v>0</v>
      </c>
      <c r="G1464">
        <v>1136884522</v>
      </c>
      <c r="H1464" t="s">
        <v>21</v>
      </c>
      <c r="I1464" s="12"/>
      <c r="K1464">
        <v>0</v>
      </c>
      <c r="L1464">
        <v>0</v>
      </c>
      <c r="M1464">
        <v>0</v>
      </c>
      <c r="N1464">
        <v>0</v>
      </c>
      <c r="O1464">
        <v>0</v>
      </c>
      <c r="P1464">
        <v>-235000</v>
      </c>
      <c r="Q1464">
        <v>1486</v>
      </c>
      <c r="R1464" t="b">
        <v>0</v>
      </c>
      <c r="S1464">
        <v>0</v>
      </c>
    </row>
    <row r="1465" spans="1:19">
      <c r="A1465">
        <v>11100502</v>
      </c>
      <c r="B1465" s="12" t="s">
        <v>5644</v>
      </c>
      <c r="C1465" s="12" t="s">
        <v>4797</v>
      </c>
      <c r="D1465" s="12" t="s">
        <v>5644</v>
      </c>
      <c r="E1465" t="b">
        <v>0</v>
      </c>
      <c r="F1465">
        <v>0</v>
      </c>
      <c r="G1465">
        <v>0</v>
      </c>
      <c r="H1465" t="s">
        <v>21</v>
      </c>
      <c r="I1465" s="12"/>
      <c r="K1465">
        <v>0</v>
      </c>
      <c r="L1465">
        <v>0</v>
      </c>
      <c r="M1465">
        <v>0</v>
      </c>
      <c r="N1465">
        <v>192540441</v>
      </c>
      <c r="O1465">
        <v>192540441</v>
      </c>
      <c r="P1465">
        <v>0</v>
      </c>
      <c r="Q1465">
        <v>1487</v>
      </c>
      <c r="R1465" t="b">
        <v>1</v>
      </c>
      <c r="S1465">
        <v>0</v>
      </c>
    </row>
    <row r="1466" spans="1:19">
      <c r="A1466">
        <v>111005</v>
      </c>
      <c r="B1466" s="12" t="s">
        <v>1016</v>
      </c>
      <c r="C1466" s="12" t="s">
        <v>4797</v>
      </c>
      <c r="D1466" s="12" t="s">
        <v>1016</v>
      </c>
      <c r="E1466" t="b">
        <v>0</v>
      </c>
      <c r="F1466">
        <v>0</v>
      </c>
      <c r="G1466">
        <v>0</v>
      </c>
      <c r="H1466" t="s">
        <v>21</v>
      </c>
      <c r="I1466" s="12"/>
      <c r="K1466">
        <v>0</v>
      </c>
      <c r="L1466">
        <v>0</v>
      </c>
      <c r="M1466">
        <v>0</v>
      </c>
      <c r="N1466">
        <v>397337049</v>
      </c>
      <c r="O1466">
        <v>394633859</v>
      </c>
      <c r="P1466">
        <v>15733845.029999999</v>
      </c>
      <c r="Q1466">
        <v>1488</v>
      </c>
      <c r="R1466" t="b">
        <v>0</v>
      </c>
      <c r="S1466">
        <v>0</v>
      </c>
    </row>
    <row r="1467" spans="1:19">
      <c r="A1467">
        <v>1110</v>
      </c>
      <c r="B1467" s="12" t="s">
        <v>1017</v>
      </c>
      <c r="C1467" s="12" t="s">
        <v>4797</v>
      </c>
      <c r="D1467" s="12" t="s">
        <v>1017</v>
      </c>
      <c r="E1467" t="b">
        <v>0</v>
      </c>
      <c r="F1467">
        <v>0</v>
      </c>
      <c r="G1467">
        <v>0</v>
      </c>
      <c r="H1467" t="s">
        <v>21</v>
      </c>
      <c r="I1467" s="12"/>
      <c r="K1467">
        <v>0</v>
      </c>
      <c r="L1467">
        <v>0</v>
      </c>
      <c r="M1467">
        <v>0</v>
      </c>
      <c r="N1467">
        <v>397337049</v>
      </c>
      <c r="O1467">
        <v>394633859</v>
      </c>
      <c r="P1467">
        <v>15733845.029999999</v>
      </c>
      <c r="Q1467">
        <v>1489</v>
      </c>
      <c r="R1467" t="b">
        <v>1</v>
      </c>
      <c r="S1467">
        <v>0</v>
      </c>
    </row>
    <row r="1468" spans="1:19">
      <c r="A1468">
        <v>1120</v>
      </c>
      <c r="B1468" s="12" t="s">
        <v>5645</v>
      </c>
      <c r="C1468" s="12" t="s">
        <v>2436</v>
      </c>
      <c r="D1468" s="12" t="s">
        <v>5645</v>
      </c>
      <c r="E1468" t="b">
        <v>0</v>
      </c>
      <c r="F1468">
        <v>20445358.329999998</v>
      </c>
      <c r="G1468">
        <v>0</v>
      </c>
      <c r="H1468" t="s">
        <v>21</v>
      </c>
      <c r="I1468" s="12"/>
      <c r="K1468">
        <v>0</v>
      </c>
      <c r="L1468">
        <v>4231989.18</v>
      </c>
      <c r="M1468">
        <v>0</v>
      </c>
      <c r="N1468">
        <v>0</v>
      </c>
      <c r="O1468">
        <v>0</v>
      </c>
      <c r="P1468">
        <v>20445358.329999998</v>
      </c>
      <c r="Q1468">
        <v>1491</v>
      </c>
      <c r="R1468" t="b">
        <v>1</v>
      </c>
      <c r="S1468">
        <v>0</v>
      </c>
    </row>
    <row r="1469" spans="1:19">
      <c r="A1469">
        <v>112005</v>
      </c>
      <c r="B1469" s="12" t="s">
        <v>5646</v>
      </c>
      <c r="C1469" s="12" t="s">
        <v>2436</v>
      </c>
      <c r="D1469" s="12" t="s">
        <v>5646</v>
      </c>
      <c r="E1469" t="b">
        <v>0</v>
      </c>
      <c r="F1469">
        <v>20445358.329999998</v>
      </c>
      <c r="G1469">
        <v>0</v>
      </c>
      <c r="H1469" t="s">
        <v>21</v>
      </c>
      <c r="I1469" s="12"/>
      <c r="K1469">
        <v>0</v>
      </c>
      <c r="L1469">
        <v>4231989.18</v>
      </c>
      <c r="M1469">
        <v>0</v>
      </c>
      <c r="N1469">
        <v>0</v>
      </c>
      <c r="O1469">
        <v>0</v>
      </c>
      <c r="P1469">
        <v>20445358.329999998</v>
      </c>
      <c r="Q1469">
        <v>1492</v>
      </c>
      <c r="R1469" t="b">
        <v>0</v>
      </c>
      <c r="S1469">
        <v>0</v>
      </c>
    </row>
    <row r="1470" spans="1:19">
      <c r="A1470">
        <v>11200502</v>
      </c>
      <c r="B1470" s="12" t="s">
        <v>5647</v>
      </c>
      <c r="C1470" s="12" t="s">
        <v>4797</v>
      </c>
      <c r="D1470" s="12" t="s">
        <v>5647</v>
      </c>
      <c r="E1470" t="b">
        <v>1</v>
      </c>
      <c r="F1470">
        <v>20445358.329999998</v>
      </c>
      <c r="G1470">
        <v>0</v>
      </c>
      <c r="H1470" t="s">
        <v>21</v>
      </c>
      <c r="I1470" s="12"/>
      <c r="K1470">
        <v>0</v>
      </c>
      <c r="L1470">
        <v>2115994.59</v>
      </c>
      <c r="M1470">
        <v>0</v>
      </c>
      <c r="N1470">
        <v>0</v>
      </c>
      <c r="O1470">
        <v>0</v>
      </c>
      <c r="P1470">
        <v>20445358.329999998</v>
      </c>
      <c r="Q1470">
        <v>1498</v>
      </c>
      <c r="R1470" t="b">
        <v>1</v>
      </c>
      <c r="S1470">
        <v>0</v>
      </c>
    </row>
    <row r="1471" spans="1:19">
      <c r="A1471">
        <v>11200502</v>
      </c>
      <c r="B1471" s="12" t="s">
        <v>5518</v>
      </c>
      <c r="C1471" s="12" t="s">
        <v>4797</v>
      </c>
      <c r="D1471" s="12" t="s">
        <v>5518</v>
      </c>
      <c r="E1471" t="b">
        <v>0</v>
      </c>
      <c r="F1471">
        <v>0</v>
      </c>
      <c r="G1471">
        <v>2996611</v>
      </c>
      <c r="H1471" t="s">
        <v>21</v>
      </c>
      <c r="I1471" s="12"/>
      <c r="K1471">
        <v>0</v>
      </c>
      <c r="L1471">
        <v>700400</v>
      </c>
      <c r="M1471">
        <v>0</v>
      </c>
      <c r="N1471">
        <v>0</v>
      </c>
      <c r="O1471">
        <v>0</v>
      </c>
      <c r="P1471">
        <v>0</v>
      </c>
      <c r="Q1471">
        <v>1499</v>
      </c>
      <c r="R1471" t="b">
        <v>0</v>
      </c>
      <c r="S1471">
        <v>0</v>
      </c>
    </row>
    <row r="1472" spans="1:19">
      <c r="A1472">
        <v>11200502</v>
      </c>
      <c r="B1472" s="12"/>
      <c r="C1472" s="12" t="s">
        <v>4797</v>
      </c>
      <c r="D1472" s="12" t="s">
        <v>5518</v>
      </c>
      <c r="E1472" t="b">
        <v>0</v>
      </c>
      <c r="F1472">
        <v>0</v>
      </c>
      <c r="G1472">
        <v>2996611</v>
      </c>
      <c r="H1472">
        <v>43869</v>
      </c>
      <c r="I1472" s="12" t="s">
        <v>5648</v>
      </c>
      <c r="J1472">
        <v>2</v>
      </c>
      <c r="K1472">
        <v>3090</v>
      </c>
      <c r="L1472">
        <v>0</v>
      </c>
      <c r="M1472">
        <v>0</v>
      </c>
      <c r="N1472">
        <v>175400</v>
      </c>
      <c r="O1472">
        <v>0</v>
      </c>
      <c r="P1472">
        <v>175400</v>
      </c>
      <c r="Q1472">
        <v>1500</v>
      </c>
      <c r="R1472" t="b">
        <v>0</v>
      </c>
      <c r="S1472">
        <v>0</v>
      </c>
    </row>
    <row r="1473" spans="1:19">
      <c r="A1473">
        <v>11200502</v>
      </c>
      <c r="B1473" s="12"/>
      <c r="C1473" s="12" t="s">
        <v>4797</v>
      </c>
      <c r="D1473" s="12" t="s">
        <v>5518</v>
      </c>
      <c r="E1473" t="b">
        <v>0</v>
      </c>
      <c r="F1473">
        <v>0</v>
      </c>
      <c r="G1473">
        <v>2996611</v>
      </c>
      <c r="H1473">
        <v>43902</v>
      </c>
      <c r="I1473" s="12" t="s">
        <v>5648</v>
      </c>
      <c r="J1473">
        <v>2</v>
      </c>
      <c r="K1473">
        <v>3105</v>
      </c>
      <c r="L1473">
        <v>0</v>
      </c>
      <c r="M1473">
        <v>0</v>
      </c>
      <c r="N1473">
        <v>175000</v>
      </c>
      <c r="O1473">
        <v>0</v>
      </c>
      <c r="P1473">
        <v>350400</v>
      </c>
      <c r="Q1473">
        <v>1501</v>
      </c>
      <c r="R1473" t="b">
        <v>0</v>
      </c>
      <c r="S1473">
        <v>0</v>
      </c>
    </row>
    <row r="1474" spans="1:19">
      <c r="A1474">
        <v>11200502</v>
      </c>
      <c r="B1474" s="12"/>
      <c r="C1474" s="12" t="s">
        <v>4797</v>
      </c>
      <c r="D1474" s="12" t="s">
        <v>5518</v>
      </c>
      <c r="E1474" t="b">
        <v>0</v>
      </c>
      <c r="F1474">
        <v>0</v>
      </c>
      <c r="G1474">
        <v>2996611</v>
      </c>
      <c r="H1474">
        <v>43929</v>
      </c>
      <c r="I1474" s="12" t="s">
        <v>5649</v>
      </c>
      <c r="J1474">
        <v>2</v>
      </c>
      <c r="K1474">
        <v>3120</v>
      </c>
      <c r="L1474">
        <v>0</v>
      </c>
      <c r="M1474">
        <v>0</v>
      </c>
      <c r="N1474">
        <v>175000</v>
      </c>
      <c r="O1474">
        <v>0</v>
      </c>
      <c r="P1474">
        <v>525400</v>
      </c>
      <c r="Q1474">
        <v>1502</v>
      </c>
      <c r="R1474" t="b">
        <v>0</v>
      </c>
      <c r="S1474">
        <v>0</v>
      </c>
    </row>
    <row r="1475" spans="1:19">
      <c r="A1475">
        <v>11200502</v>
      </c>
      <c r="B1475" s="12"/>
      <c r="C1475" s="12" t="s">
        <v>4797</v>
      </c>
      <c r="D1475" s="12" t="s">
        <v>5518</v>
      </c>
      <c r="E1475" t="b">
        <v>0</v>
      </c>
      <c r="F1475">
        <v>0</v>
      </c>
      <c r="G1475">
        <v>2996611</v>
      </c>
      <c r="H1475">
        <v>43963</v>
      </c>
      <c r="I1475" s="12" t="s">
        <v>5648</v>
      </c>
      <c r="J1475">
        <v>2</v>
      </c>
      <c r="K1475">
        <v>3128</v>
      </c>
      <c r="L1475">
        <v>0</v>
      </c>
      <c r="M1475">
        <v>0</v>
      </c>
      <c r="N1475">
        <v>175000</v>
      </c>
      <c r="O1475">
        <v>0</v>
      </c>
      <c r="P1475">
        <v>700400</v>
      </c>
      <c r="Q1475">
        <v>1503</v>
      </c>
      <c r="R1475" t="b">
        <v>0</v>
      </c>
      <c r="S1475">
        <v>0</v>
      </c>
    </row>
    <row r="1476" spans="1:19">
      <c r="A1476">
        <v>11200502</v>
      </c>
      <c r="B1476" s="12" t="s">
        <v>1026</v>
      </c>
      <c r="C1476" s="12" t="s">
        <v>4797</v>
      </c>
      <c r="D1476" s="12" t="s">
        <v>1026</v>
      </c>
      <c r="E1476" t="b">
        <v>0</v>
      </c>
      <c r="F1476">
        <v>0</v>
      </c>
      <c r="G1476">
        <v>2996611</v>
      </c>
      <c r="H1476" t="s">
        <v>21</v>
      </c>
      <c r="I1476" s="12"/>
      <c r="K1476">
        <v>0</v>
      </c>
      <c r="L1476">
        <v>0</v>
      </c>
      <c r="M1476">
        <v>0</v>
      </c>
      <c r="N1476">
        <v>700400</v>
      </c>
      <c r="O1476">
        <v>0</v>
      </c>
      <c r="P1476">
        <v>700400</v>
      </c>
      <c r="Q1476">
        <v>1504</v>
      </c>
      <c r="R1476" t="b">
        <v>0</v>
      </c>
      <c r="S1476">
        <v>0</v>
      </c>
    </row>
    <row r="1477" spans="1:19">
      <c r="A1477">
        <v>11200502</v>
      </c>
      <c r="B1477" s="12" t="s">
        <v>5541</v>
      </c>
      <c r="C1477" s="12" t="s">
        <v>4797</v>
      </c>
      <c r="D1477" s="12" t="s">
        <v>5541</v>
      </c>
      <c r="E1477" t="b">
        <v>0</v>
      </c>
      <c r="F1477">
        <v>3851617.11</v>
      </c>
      <c r="G1477">
        <v>830046328</v>
      </c>
      <c r="H1477" t="s">
        <v>21</v>
      </c>
      <c r="I1477" s="12"/>
      <c r="K1477">
        <v>0</v>
      </c>
      <c r="L1477">
        <v>1411174.65</v>
      </c>
      <c r="M1477">
        <v>0</v>
      </c>
      <c r="N1477">
        <v>0</v>
      </c>
      <c r="O1477">
        <v>0</v>
      </c>
      <c r="P1477">
        <v>3851617.11</v>
      </c>
      <c r="Q1477">
        <v>1505</v>
      </c>
      <c r="R1477" t="b">
        <v>0</v>
      </c>
      <c r="S1477">
        <v>0</v>
      </c>
    </row>
    <row r="1478" spans="1:19">
      <c r="A1478">
        <v>11200502</v>
      </c>
      <c r="B1478" s="12"/>
      <c r="C1478" s="12" t="s">
        <v>4797</v>
      </c>
      <c r="D1478" s="12" t="s">
        <v>5541</v>
      </c>
      <c r="E1478" t="b">
        <v>0</v>
      </c>
      <c r="F1478">
        <v>0</v>
      </c>
      <c r="G1478">
        <v>830046328</v>
      </c>
      <c r="H1478">
        <v>43840</v>
      </c>
      <c r="I1478" s="12" t="s">
        <v>5650</v>
      </c>
      <c r="J1478">
        <v>2</v>
      </c>
      <c r="K1478">
        <v>3085</v>
      </c>
      <c r="L1478">
        <v>0</v>
      </c>
      <c r="M1478">
        <v>0</v>
      </c>
      <c r="N1478">
        <v>175400</v>
      </c>
      <c r="O1478">
        <v>0</v>
      </c>
      <c r="P1478">
        <v>4027017.11</v>
      </c>
      <c r="Q1478">
        <v>1506</v>
      </c>
      <c r="R1478" t="b">
        <v>0</v>
      </c>
      <c r="S1478">
        <v>0</v>
      </c>
    </row>
    <row r="1479" spans="1:19">
      <c r="A1479">
        <v>11200502</v>
      </c>
      <c r="B1479" s="12"/>
      <c r="C1479" s="12" t="s">
        <v>4797</v>
      </c>
      <c r="D1479" s="12" t="s">
        <v>5541</v>
      </c>
      <c r="E1479" t="b">
        <v>0</v>
      </c>
      <c r="F1479">
        <v>0</v>
      </c>
      <c r="G1479">
        <v>830046328</v>
      </c>
      <c r="H1479">
        <v>43889</v>
      </c>
      <c r="I1479" s="12" t="s">
        <v>5545</v>
      </c>
      <c r="J1479">
        <v>14</v>
      </c>
      <c r="K1479">
        <v>180</v>
      </c>
      <c r="L1479">
        <v>0</v>
      </c>
      <c r="M1479">
        <v>0</v>
      </c>
      <c r="N1479">
        <v>821</v>
      </c>
      <c r="O1479">
        <v>0</v>
      </c>
      <c r="P1479">
        <v>4027838.46</v>
      </c>
      <c r="Q1479">
        <v>1507</v>
      </c>
      <c r="R1479" t="b">
        <v>0</v>
      </c>
      <c r="S1479">
        <v>0</v>
      </c>
    </row>
    <row r="1480" spans="1:19">
      <c r="A1480">
        <v>11200502</v>
      </c>
      <c r="B1480" s="12"/>
      <c r="C1480" s="12" t="s">
        <v>4797</v>
      </c>
      <c r="D1480" s="12" t="s">
        <v>5541</v>
      </c>
      <c r="E1480" t="b">
        <v>0</v>
      </c>
      <c r="F1480">
        <v>0</v>
      </c>
      <c r="G1480">
        <v>830046328</v>
      </c>
      <c r="H1480">
        <v>43921</v>
      </c>
      <c r="I1480" s="12" t="s">
        <v>5548</v>
      </c>
      <c r="J1480">
        <v>14</v>
      </c>
      <c r="K1480">
        <v>182</v>
      </c>
      <c r="L1480">
        <v>0</v>
      </c>
      <c r="M1480">
        <v>0</v>
      </c>
      <c r="N1480">
        <v>886</v>
      </c>
      <c r="O1480">
        <v>0</v>
      </c>
      <c r="P1480">
        <v>4028724.23</v>
      </c>
      <c r="Q1480">
        <v>1508</v>
      </c>
      <c r="R1480" t="b">
        <v>0</v>
      </c>
      <c r="S1480">
        <v>0</v>
      </c>
    </row>
    <row r="1481" spans="1:19">
      <c r="A1481">
        <v>11200502</v>
      </c>
      <c r="B1481" s="12"/>
      <c r="C1481" s="12" t="s">
        <v>4797</v>
      </c>
      <c r="D1481" s="12" t="s">
        <v>5541</v>
      </c>
      <c r="E1481" t="b">
        <v>0</v>
      </c>
      <c r="F1481">
        <v>0</v>
      </c>
      <c r="G1481">
        <v>830046328</v>
      </c>
      <c r="H1481">
        <v>43981</v>
      </c>
      <c r="I1481" s="12" t="s">
        <v>5550</v>
      </c>
      <c r="J1481">
        <v>13</v>
      </c>
      <c r="K1481">
        <v>58</v>
      </c>
      <c r="L1481">
        <v>0</v>
      </c>
      <c r="M1481">
        <v>0</v>
      </c>
      <c r="N1481">
        <v>901</v>
      </c>
      <c r="O1481">
        <v>0</v>
      </c>
      <c r="P1481">
        <v>4029624.93</v>
      </c>
      <c r="Q1481">
        <v>1509</v>
      </c>
      <c r="R1481" t="b">
        <v>0</v>
      </c>
      <c r="S1481">
        <v>0</v>
      </c>
    </row>
    <row r="1482" spans="1:19">
      <c r="A1482">
        <v>11200502</v>
      </c>
      <c r="B1482" s="12"/>
      <c r="C1482" s="12" t="s">
        <v>4797</v>
      </c>
      <c r="D1482" s="12" t="s">
        <v>5541</v>
      </c>
      <c r="E1482" t="b">
        <v>0</v>
      </c>
      <c r="F1482">
        <v>0</v>
      </c>
      <c r="G1482">
        <v>830046328</v>
      </c>
      <c r="H1482">
        <v>44104</v>
      </c>
      <c r="I1482" s="12" t="s">
        <v>5560</v>
      </c>
      <c r="J1482">
        <v>14</v>
      </c>
      <c r="K1482">
        <v>189</v>
      </c>
      <c r="L1482">
        <v>0</v>
      </c>
      <c r="M1482">
        <v>0</v>
      </c>
      <c r="N1482">
        <v>876</v>
      </c>
      <c r="O1482">
        <v>0</v>
      </c>
      <c r="P1482">
        <v>4030500.89</v>
      </c>
      <c r="Q1482">
        <v>1510</v>
      </c>
      <c r="R1482" t="b">
        <v>0</v>
      </c>
      <c r="S1482">
        <v>0</v>
      </c>
    </row>
    <row r="1483" spans="1:19">
      <c r="A1483">
        <v>11200502</v>
      </c>
      <c r="B1483" s="12"/>
      <c r="C1483" s="12" t="s">
        <v>4797</v>
      </c>
      <c r="D1483" s="12" t="s">
        <v>5541</v>
      </c>
      <c r="E1483" t="b">
        <v>0</v>
      </c>
      <c r="F1483">
        <v>0</v>
      </c>
      <c r="G1483">
        <v>830046328</v>
      </c>
      <c r="H1483">
        <v>44119</v>
      </c>
      <c r="I1483" s="12" t="s">
        <v>5651</v>
      </c>
      <c r="J1483">
        <v>2</v>
      </c>
      <c r="K1483">
        <v>3186</v>
      </c>
      <c r="L1483">
        <v>0</v>
      </c>
      <c r="M1483">
        <v>0</v>
      </c>
      <c r="N1483">
        <v>1229500</v>
      </c>
      <c r="O1483">
        <v>0</v>
      </c>
      <c r="P1483">
        <v>5260000.8899999997</v>
      </c>
      <c r="Q1483">
        <v>1511</v>
      </c>
      <c r="R1483" t="b">
        <v>0</v>
      </c>
      <c r="S1483">
        <v>0</v>
      </c>
    </row>
    <row r="1484" spans="1:19">
      <c r="A1484">
        <v>11200502</v>
      </c>
      <c r="B1484" s="12"/>
      <c r="C1484" s="12" t="s">
        <v>4797</v>
      </c>
      <c r="D1484" s="12" t="s">
        <v>5541</v>
      </c>
      <c r="E1484" t="b">
        <v>0</v>
      </c>
      <c r="F1484">
        <v>0</v>
      </c>
      <c r="G1484">
        <v>830046328</v>
      </c>
      <c r="H1484">
        <v>44134</v>
      </c>
      <c r="I1484" s="12" t="s">
        <v>5557</v>
      </c>
      <c r="J1484">
        <v>14</v>
      </c>
      <c r="K1484">
        <v>190</v>
      </c>
      <c r="L1484">
        <v>0</v>
      </c>
      <c r="M1484">
        <v>0</v>
      </c>
      <c r="N1484">
        <v>907</v>
      </c>
      <c r="O1484">
        <v>0</v>
      </c>
      <c r="P1484">
        <v>5260907.7699999996</v>
      </c>
      <c r="Q1484">
        <v>1512</v>
      </c>
      <c r="R1484" t="b">
        <v>0</v>
      </c>
      <c r="S1484">
        <v>0</v>
      </c>
    </row>
    <row r="1485" spans="1:19">
      <c r="A1485">
        <v>11200502</v>
      </c>
      <c r="B1485" s="12"/>
      <c r="C1485" s="12" t="s">
        <v>4797</v>
      </c>
      <c r="D1485" s="12" t="s">
        <v>5541</v>
      </c>
      <c r="E1485" t="b">
        <v>0</v>
      </c>
      <c r="F1485">
        <v>0</v>
      </c>
      <c r="G1485">
        <v>830046328</v>
      </c>
      <c r="H1485">
        <v>44165</v>
      </c>
      <c r="I1485" s="12" t="s">
        <v>5553</v>
      </c>
      <c r="J1485">
        <v>14</v>
      </c>
      <c r="K1485">
        <v>192</v>
      </c>
      <c r="L1485">
        <v>0</v>
      </c>
      <c r="M1485">
        <v>0</v>
      </c>
      <c r="N1485">
        <v>927</v>
      </c>
      <c r="O1485">
        <v>0</v>
      </c>
      <c r="P1485">
        <v>5261834.3</v>
      </c>
      <c r="Q1485">
        <v>1513</v>
      </c>
      <c r="R1485" t="b">
        <v>0</v>
      </c>
      <c r="S1485">
        <v>0</v>
      </c>
    </row>
    <row r="1486" spans="1:19">
      <c r="A1486">
        <v>11200502</v>
      </c>
      <c r="B1486" s="12"/>
      <c r="C1486" s="12" t="s">
        <v>4797</v>
      </c>
      <c r="D1486" s="12" t="s">
        <v>5541</v>
      </c>
      <c r="E1486" t="b">
        <v>0</v>
      </c>
      <c r="F1486">
        <v>0</v>
      </c>
      <c r="G1486">
        <v>830046328</v>
      </c>
      <c r="H1486">
        <v>44195</v>
      </c>
      <c r="I1486" s="12" t="s">
        <v>5528</v>
      </c>
      <c r="J1486">
        <v>14</v>
      </c>
      <c r="K1486">
        <v>194</v>
      </c>
      <c r="L1486">
        <v>0</v>
      </c>
      <c r="M1486">
        <v>0</v>
      </c>
      <c r="N1486">
        <v>957</v>
      </c>
      <c r="O1486">
        <v>0</v>
      </c>
      <c r="P1486">
        <v>5262791.76</v>
      </c>
      <c r="Q1486">
        <v>1514</v>
      </c>
      <c r="R1486" t="b">
        <v>0</v>
      </c>
      <c r="S1486">
        <v>0</v>
      </c>
    </row>
    <row r="1487" spans="1:19">
      <c r="A1487">
        <v>11200502</v>
      </c>
      <c r="B1487" s="12" t="s">
        <v>1029</v>
      </c>
      <c r="C1487" s="12" t="s">
        <v>4797</v>
      </c>
      <c r="D1487" s="12" t="s">
        <v>1029</v>
      </c>
      <c r="E1487" t="b">
        <v>0</v>
      </c>
      <c r="F1487">
        <v>0</v>
      </c>
      <c r="G1487">
        <v>830046328</v>
      </c>
      <c r="H1487" t="s">
        <v>21</v>
      </c>
      <c r="I1487" s="12"/>
      <c r="K1487">
        <v>0</v>
      </c>
      <c r="L1487">
        <v>0</v>
      </c>
      <c r="M1487">
        <v>0</v>
      </c>
      <c r="N1487">
        <v>1411175</v>
      </c>
      <c r="O1487">
        <v>0</v>
      </c>
      <c r="P1487">
        <v>5262791.76</v>
      </c>
      <c r="Q1487">
        <v>1515</v>
      </c>
      <c r="R1487" t="b">
        <v>0</v>
      </c>
      <c r="S1487">
        <v>0</v>
      </c>
    </row>
    <row r="1488" spans="1:19">
      <c r="A1488">
        <v>11200502</v>
      </c>
      <c r="B1488" s="12" t="s">
        <v>5572</v>
      </c>
      <c r="C1488" s="12" t="s">
        <v>4797</v>
      </c>
      <c r="D1488" s="12" t="s">
        <v>5572</v>
      </c>
      <c r="E1488" t="b">
        <v>0</v>
      </c>
      <c r="F1488">
        <v>0</v>
      </c>
      <c r="G1488">
        <v>860034594</v>
      </c>
      <c r="H1488" t="s">
        <v>21</v>
      </c>
      <c r="I1488" s="12"/>
      <c r="K1488">
        <v>0</v>
      </c>
      <c r="L1488">
        <v>4419.9399999999996</v>
      </c>
      <c r="M1488">
        <v>0</v>
      </c>
      <c r="N1488">
        <v>0</v>
      </c>
      <c r="O1488">
        <v>0</v>
      </c>
      <c r="P1488">
        <v>0</v>
      </c>
      <c r="Q1488">
        <v>1518</v>
      </c>
      <c r="R1488" t="b">
        <v>0</v>
      </c>
      <c r="S1488">
        <v>0</v>
      </c>
    </row>
    <row r="1489" spans="1:19">
      <c r="A1489">
        <v>11200502</v>
      </c>
      <c r="B1489" s="12"/>
      <c r="C1489" s="12" t="s">
        <v>4797</v>
      </c>
      <c r="D1489" s="12" t="s">
        <v>5572</v>
      </c>
      <c r="E1489" t="b">
        <v>0</v>
      </c>
      <c r="F1489">
        <v>0</v>
      </c>
      <c r="G1489">
        <v>860034594</v>
      </c>
      <c r="H1489">
        <v>43860</v>
      </c>
      <c r="I1489" s="12" t="s">
        <v>5573</v>
      </c>
      <c r="J1489">
        <v>14</v>
      </c>
      <c r="K1489">
        <v>178</v>
      </c>
      <c r="L1489">
        <v>0</v>
      </c>
      <c r="M1489">
        <v>0</v>
      </c>
      <c r="N1489">
        <v>870</v>
      </c>
      <c r="O1489">
        <v>0</v>
      </c>
      <c r="P1489">
        <v>870.33</v>
      </c>
      <c r="Q1489">
        <v>1519</v>
      </c>
      <c r="R1489" t="b">
        <v>0</v>
      </c>
      <c r="S1489">
        <v>0</v>
      </c>
    </row>
    <row r="1490" spans="1:19">
      <c r="A1490">
        <v>11200502</v>
      </c>
      <c r="B1490" s="12"/>
      <c r="C1490" s="12" t="s">
        <v>4797</v>
      </c>
      <c r="D1490" s="12" t="s">
        <v>5572</v>
      </c>
      <c r="E1490" t="b">
        <v>0</v>
      </c>
      <c r="F1490">
        <v>0</v>
      </c>
      <c r="G1490">
        <v>860034594</v>
      </c>
      <c r="H1490">
        <v>43951</v>
      </c>
      <c r="I1490" s="12" t="s">
        <v>5576</v>
      </c>
      <c r="J1490">
        <v>14</v>
      </c>
      <c r="K1490">
        <v>183</v>
      </c>
      <c r="L1490">
        <v>0</v>
      </c>
      <c r="M1490">
        <v>0</v>
      </c>
      <c r="N1490">
        <v>864</v>
      </c>
      <c r="O1490">
        <v>0</v>
      </c>
      <c r="P1490">
        <v>1733.89</v>
      </c>
      <c r="Q1490">
        <v>1520</v>
      </c>
      <c r="R1490" t="b">
        <v>0</v>
      </c>
      <c r="S1490">
        <v>0</v>
      </c>
    </row>
    <row r="1491" spans="1:19">
      <c r="A1491">
        <v>11200502</v>
      </c>
      <c r="B1491" s="12"/>
      <c r="C1491" s="12" t="s">
        <v>4797</v>
      </c>
      <c r="D1491" s="12" t="s">
        <v>5572</v>
      </c>
      <c r="E1491" t="b">
        <v>0</v>
      </c>
      <c r="F1491">
        <v>0</v>
      </c>
      <c r="G1491">
        <v>860034594</v>
      </c>
      <c r="H1491">
        <v>44012</v>
      </c>
      <c r="I1491" s="12" t="s">
        <v>5554</v>
      </c>
      <c r="J1491">
        <v>14</v>
      </c>
      <c r="K1491">
        <v>186</v>
      </c>
      <c r="L1491">
        <v>0</v>
      </c>
      <c r="M1491">
        <v>0</v>
      </c>
      <c r="N1491">
        <v>876</v>
      </c>
      <c r="O1491">
        <v>0</v>
      </c>
      <c r="P1491">
        <v>2609.7399999999998</v>
      </c>
      <c r="Q1491">
        <v>1521</v>
      </c>
      <c r="R1491" t="b">
        <v>0</v>
      </c>
      <c r="S1491">
        <v>0</v>
      </c>
    </row>
    <row r="1492" spans="1:19">
      <c r="A1492">
        <v>11200502</v>
      </c>
      <c r="B1492" s="12"/>
      <c r="C1492" s="12" t="s">
        <v>4797</v>
      </c>
      <c r="D1492" s="12" t="s">
        <v>5572</v>
      </c>
      <c r="E1492" t="b">
        <v>0</v>
      </c>
      <c r="F1492">
        <v>0</v>
      </c>
      <c r="G1492">
        <v>860034594</v>
      </c>
      <c r="H1492">
        <v>44043</v>
      </c>
      <c r="I1492" s="12" t="s">
        <v>5557</v>
      </c>
      <c r="J1492">
        <v>14</v>
      </c>
      <c r="K1492">
        <v>187</v>
      </c>
      <c r="L1492">
        <v>0</v>
      </c>
      <c r="M1492">
        <v>0</v>
      </c>
      <c r="N1492">
        <v>905</v>
      </c>
      <c r="O1492">
        <v>0</v>
      </c>
      <c r="P1492">
        <v>3514.82</v>
      </c>
      <c r="Q1492">
        <v>1522</v>
      </c>
      <c r="R1492" t="b">
        <v>0</v>
      </c>
      <c r="S1492">
        <v>0</v>
      </c>
    </row>
    <row r="1493" spans="1:19">
      <c r="A1493">
        <v>11200502</v>
      </c>
      <c r="B1493" s="12"/>
      <c r="C1493" s="12" t="s">
        <v>4797</v>
      </c>
      <c r="D1493" s="12" t="s">
        <v>5572</v>
      </c>
      <c r="E1493" t="b">
        <v>0</v>
      </c>
      <c r="F1493">
        <v>0</v>
      </c>
      <c r="G1493">
        <v>860034594</v>
      </c>
      <c r="H1493">
        <v>44074</v>
      </c>
      <c r="I1493" s="12"/>
      <c r="J1493">
        <v>14</v>
      </c>
      <c r="K1493">
        <v>188</v>
      </c>
      <c r="L1493">
        <v>0</v>
      </c>
      <c r="M1493">
        <v>0</v>
      </c>
      <c r="N1493">
        <v>905</v>
      </c>
      <c r="O1493">
        <v>0</v>
      </c>
      <c r="P1493">
        <v>4419.9399999999996</v>
      </c>
      <c r="Q1493">
        <v>1523</v>
      </c>
      <c r="R1493" t="b">
        <v>0</v>
      </c>
      <c r="S1493">
        <v>0</v>
      </c>
    </row>
    <row r="1494" spans="1:19">
      <c r="A1494">
        <v>11200502</v>
      </c>
      <c r="B1494" s="12" t="s">
        <v>1030</v>
      </c>
      <c r="C1494" s="12" t="s">
        <v>4797</v>
      </c>
      <c r="D1494" s="12" t="s">
        <v>1030</v>
      </c>
      <c r="E1494" t="b">
        <v>0</v>
      </c>
      <c r="F1494">
        <v>0</v>
      </c>
      <c r="G1494">
        <v>860034594</v>
      </c>
      <c r="H1494" t="s">
        <v>21</v>
      </c>
      <c r="I1494" s="12"/>
      <c r="K1494">
        <v>0</v>
      </c>
      <c r="L1494">
        <v>0</v>
      </c>
      <c r="M1494">
        <v>0</v>
      </c>
      <c r="N1494">
        <v>4420</v>
      </c>
      <c r="O1494">
        <v>0</v>
      </c>
      <c r="P1494">
        <v>4419.9399999999996</v>
      </c>
      <c r="Q1494">
        <v>1524</v>
      </c>
      <c r="R1494" t="b">
        <v>0</v>
      </c>
      <c r="S1494">
        <v>0</v>
      </c>
    </row>
    <row r="1495" spans="1:19">
      <c r="A1495">
        <v>11200502</v>
      </c>
      <c r="B1495" s="12" t="s">
        <v>5652</v>
      </c>
      <c r="C1495" s="12" t="s">
        <v>4797</v>
      </c>
      <c r="D1495" s="12" t="s">
        <v>5652</v>
      </c>
      <c r="E1495" t="b">
        <v>0</v>
      </c>
      <c r="F1495">
        <v>0</v>
      </c>
      <c r="G1495">
        <v>0</v>
      </c>
      <c r="H1495" t="s">
        <v>21</v>
      </c>
      <c r="I1495" s="12"/>
      <c r="K1495">
        <v>0</v>
      </c>
      <c r="L1495">
        <v>0</v>
      </c>
      <c r="M1495">
        <v>0</v>
      </c>
      <c r="N1495">
        <v>2115995</v>
      </c>
      <c r="O1495">
        <v>0</v>
      </c>
      <c r="P1495">
        <v>22561352.920000002</v>
      </c>
      <c r="Q1495">
        <v>1527</v>
      </c>
      <c r="R1495" t="b">
        <v>1</v>
      </c>
      <c r="S1495">
        <v>0</v>
      </c>
    </row>
    <row r="1496" spans="1:19">
      <c r="A1496">
        <v>112005</v>
      </c>
      <c r="B1496" s="12" t="s">
        <v>1032</v>
      </c>
      <c r="C1496" s="12" t="s">
        <v>4797</v>
      </c>
      <c r="D1496" s="12" t="s">
        <v>1032</v>
      </c>
      <c r="E1496" t="b">
        <v>0</v>
      </c>
      <c r="F1496">
        <v>0</v>
      </c>
      <c r="G1496">
        <v>0</v>
      </c>
      <c r="H1496" t="s">
        <v>21</v>
      </c>
      <c r="I1496" s="12"/>
      <c r="K1496">
        <v>0</v>
      </c>
      <c r="L1496">
        <v>0</v>
      </c>
      <c r="M1496">
        <v>0</v>
      </c>
      <c r="N1496">
        <v>2115995</v>
      </c>
      <c r="O1496">
        <v>0</v>
      </c>
      <c r="P1496">
        <v>22561352.920000002</v>
      </c>
      <c r="Q1496">
        <v>1528</v>
      </c>
      <c r="R1496" t="b">
        <v>0</v>
      </c>
      <c r="S1496">
        <v>0</v>
      </c>
    </row>
    <row r="1497" spans="1:19">
      <c r="A1497">
        <v>1120</v>
      </c>
      <c r="B1497" s="12" t="s">
        <v>1033</v>
      </c>
      <c r="C1497" s="12" t="s">
        <v>4797</v>
      </c>
      <c r="D1497" s="12" t="s">
        <v>1033</v>
      </c>
      <c r="E1497" t="b">
        <v>0</v>
      </c>
      <c r="F1497">
        <v>0</v>
      </c>
      <c r="G1497">
        <v>0</v>
      </c>
      <c r="H1497" t="s">
        <v>21</v>
      </c>
      <c r="I1497" s="12"/>
      <c r="K1497">
        <v>0</v>
      </c>
      <c r="L1497">
        <v>0</v>
      </c>
      <c r="M1497">
        <v>0</v>
      </c>
      <c r="N1497">
        <v>2115995</v>
      </c>
      <c r="O1497">
        <v>0</v>
      </c>
      <c r="P1497">
        <v>22561352.920000002</v>
      </c>
      <c r="Q1497">
        <v>1533</v>
      </c>
      <c r="R1497" t="b">
        <v>1</v>
      </c>
      <c r="S1497">
        <v>0</v>
      </c>
    </row>
    <row r="1498" spans="1:19">
      <c r="A1498">
        <v>11</v>
      </c>
      <c r="B1498" s="12" t="s">
        <v>1034</v>
      </c>
      <c r="C1498" s="12" t="s">
        <v>4797</v>
      </c>
      <c r="D1498" s="12" t="s">
        <v>1034</v>
      </c>
      <c r="E1498" t="b">
        <v>0</v>
      </c>
      <c r="F1498">
        <v>0</v>
      </c>
      <c r="G1498">
        <v>0</v>
      </c>
      <c r="H1498" t="s">
        <v>21</v>
      </c>
      <c r="I1498" s="12"/>
      <c r="K1498">
        <v>0</v>
      </c>
      <c r="L1498">
        <v>0</v>
      </c>
      <c r="M1498">
        <v>0</v>
      </c>
      <c r="N1498">
        <v>399453043</v>
      </c>
      <c r="O1498">
        <v>394633859</v>
      </c>
      <c r="P1498">
        <v>38895197.950000003</v>
      </c>
      <c r="Q1498">
        <v>1534</v>
      </c>
      <c r="R1498" t="b">
        <v>1</v>
      </c>
      <c r="S1498">
        <v>0</v>
      </c>
    </row>
    <row r="1499" spans="1:19">
      <c r="A1499">
        <v>13</v>
      </c>
      <c r="B1499" s="12" t="s">
        <v>5653</v>
      </c>
      <c r="C1499" s="12" t="s">
        <v>5654</v>
      </c>
      <c r="D1499" s="12" t="s">
        <v>5653</v>
      </c>
      <c r="E1499" t="b">
        <v>0</v>
      </c>
      <c r="F1499">
        <v>84643233</v>
      </c>
      <c r="G1499">
        <v>0</v>
      </c>
      <c r="H1499" t="s">
        <v>21</v>
      </c>
      <c r="I1499" s="12"/>
      <c r="K1499">
        <v>0</v>
      </c>
      <c r="L1499">
        <v>427166072</v>
      </c>
      <c r="M1499">
        <v>420397700</v>
      </c>
      <c r="N1499">
        <v>0</v>
      </c>
      <c r="O1499">
        <v>0</v>
      </c>
      <c r="P1499">
        <v>84643233</v>
      </c>
      <c r="Q1499">
        <v>1546</v>
      </c>
      <c r="R1499" t="b">
        <v>1</v>
      </c>
      <c r="S1499">
        <v>0</v>
      </c>
    </row>
    <row r="1500" spans="1:19">
      <c r="A1500">
        <v>1305</v>
      </c>
      <c r="B1500" s="12" t="s">
        <v>5655</v>
      </c>
      <c r="C1500" s="12" t="s">
        <v>2436</v>
      </c>
      <c r="D1500" s="12" t="s">
        <v>5655</v>
      </c>
      <c r="E1500" t="b">
        <v>0</v>
      </c>
      <c r="F1500">
        <v>92959517</v>
      </c>
      <c r="G1500">
        <v>0</v>
      </c>
      <c r="H1500" t="s">
        <v>21</v>
      </c>
      <c r="I1500" s="12"/>
      <c r="K1500">
        <v>0</v>
      </c>
      <c r="L1500">
        <v>423336000</v>
      </c>
      <c r="M1500">
        <v>414573668</v>
      </c>
      <c r="N1500">
        <v>0</v>
      </c>
      <c r="O1500">
        <v>0</v>
      </c>
      <c r="P1500">
        <v>92959517</v>
      </c>
      <c r="Q1500">
        <v>1547</v>
      </c>
      <c r="R1500" t="b">
        <v>1</v>
      </c>
      <c r="S1500">
        <v>0</v>
      </c>
    </row>
    <row r="1501" spans="1:19">
      <c r="A1501">
        <v>130505</v>
      </c>
      <c r="B1501" s="12" t="s">
        <v>5656</v>
      </c>
      <c r="C1501" s="12" t="s">
        <v>22</v>
      </c>
      <c r="D1501" s="12" t="s">
        <v>5656</v>
      </c>
      <c r="E1501" t="b">
        <v>0</v>
      </c>
      <c r="F1501">
        <v>93219517</v>
      </c>
      <c r="G1501">
        <v>0</v>
      </c>
      <c r="H1501" t="s">
        <v>21</v>
      </c>
      <c r="I1501" s="12"/>
      <c r="K1501">
        <v>0</v>
      </c>
      <c r="L1501">
        <v>420864000</v>
      </c>
      <c r="M1501">
        <v>409497668</v>
      </c>
      <c r="N1501">
        <v>0</v>
      </c>
      <c r="O1501">
        <v>0</v>
      </c>
      <c r="P1501">
        <v>93219517</v>
      </c>
      <c r="Q1501">
        <v>1548</v>
      </c>
      <c r="R1501" t="b">
        <v>0</v>
      </c>
      <c r="S1501">
        <v>0</v>
      </c>
    </row>
    <row r="1502" spans="1:19">
      <c r="A1502">
        <v>13050501</v>
      </c>
      <c r="B1502" s="12" t="s">
        <v>5657</v>
      </c>
      <c r="C1502" s="12" t="s">
        <v>4797</v>
      </c>
      <c r="D1502" s="12" t="s">
        <v>5657</v>
      </c>
      <c r="E1502" t="b">
        <v>1</v>
      </c>
      <c r="F1502">
        <v>92855440</v>
      </c>
      <c r="G1502">
        <v>0</v>
      </c>
      <c r="H1502" t="s">
        <v>21</v>
      </c>
      <c r="I1502" s="12"/>
      <c r="K1502">
        <v>0</v>
      </c>
      <c r="L1502">
        <v>210432000</v>
      </c>
      <c r="M1502">
        <v>204633863</v>
      </c>
      <c r="N1502">
        <v>0</v>
      </c>
      <c r="O1502">
        <v>0</v>
      </c>
      <c r="P1502">
        <v>92855440</v>
      </c>
      <c r="Q1502">
        <v>1550</v>
      </c>
      <c r="R1502" t="b">
        <v>1</v>
      </c>
      <c r="S1502">
        <v>0</v>
      </c>
    </row>
    <row r="1503" spans="1:19">
      <c r="A1503">
        <v>13050501</v>
      </c>
      <c r="B1503" s="12" t="s">
        <v>4805</v>
      </c>
      <c r="C1503" s="12" t="s">
        <v>4797</v>
      </c>
      <c r="D1503" s="12" t="s">
        <v>4805</v>
      </c>
      <c r="E1503" t="b">
        <v>0</v>
      </c>
      <c r="F1503">
        <v>0</v>
      </c>
      <c r="G1503">
        <v>1101</v>
      </c>
      <c r="H1503" t="s">
        <v>21</v>
      </c>
      <c r="I1503" s="12"/>
      <c r="K1503">
        <v>0</v>
      </c>
      <c r="L1503">
        <v>2796000</v>
      </c>
      <c r="M1503">
        <v>2796000</v>
      </c>
      <c r="N1503">
        <v>0</v>
      </c>
      <c r="O1503">
        <v>0</v>
      </c>
      <c r="P1503">
        <v>0</v>
      </c>
      <c r="Q1503">
        <v>1553</v>
      </c>
      <c r="R1503" t="b">
        <v>0</v>
      </c>
      <c r="S1503">
        <v>0</v>
      </c>
    </row>
    <row r="1504" spans="1:19">
      <c r="A1504">
        <v>13050501</v>
      </c>
      <c r="B1504" s="12"/>
      <c r="C1504" s="12" t="s">
        <v>4797</v>
      </c>
      <c r="D1504" s="12" t="s">
        <v>4805</v>
      </c>
      <c r="E1504" t="b">
        <v>0</v>
      </c>
      <c r="F1504">
        <v>0</v>
      </c>
      <c r="G1504">
        <v>1101</v>
      </c>
      <c r="H1504">
        <v>43831</v>
      </c>
      <c r="I1504" s="12" t="s">
        <v>1042</v>
      </c>
      <c r="J1504">
        <v>12</v>
      </c>
      <c r="K1504">
        <v>10255</v>
      </c>
      <c r="L1504">
        <v>0</v>
      </c>
      <c r="M1504">
        <v>0</v>
      </c>
      <c r="N1504">
        <v>233000</v>
      </c>
      <c r="O1504">
        <v>0</v>
      </c>
      <c r="P1504">
        <v>233000</v>
      </c>
      <c r="Q1504">
        <v>1554</v>
      </c>
      <c r="R1504" t="b">
        <v>0</v>
      </c>
      <c r="S1504">
        <v>0</v>
      </c>
    </row>
    <row r="1505" spans="1:19">
      <c r="A1505">
        <v>13050501</v>
      </c>
      <c r="B1505" s="12"/>
      <c r="C1505" s="12" t="s">
        <v>4797</v>
      </c>
      <c r="D1505" s="12" t="s">
        <v>4805</v>
      </c>
      <c r="E1505" t="b">
        <v>0</v>
      </c>
      <c r="F1505">
        <v>0</v>
      </c>
      <c r="G1505">
        <v>1101</v>
      </c>
      <c r="H1505">
        <v>43858</v>
      </c>
      <c r="I1505" s="12" t="s">
        <v>5658</v>
      </c>
      <c r="J1505">
        <v>1</v>
      </c>
      <c r="K1505">
        <v>13529</v>
      </c>
      <c r="L1505">
        <v>0</v>
      </c>
      <c r="M1505">
        <v>0</v>
      </c>
      <c r="N1505">
        <v>0</v>
      </c>
      <c r="O1505">
        <v>233000</v>
      </c>
      <c r="P1505">
        <v>0</v>
      </c>
      <c r="Q1505">
        <v>1555</v>
      </c>
      <c r="R1505" t="b">
        <v>0</v>
      </c>
      <c r="S1505">
        <v>0</v>
      </c>
    </row>
    <row r="1506" spans="1:19">
      <c r="A1506">
        <v>13050501</v>
      </c>
      <c r="B1506" s="12"/>
      <c r="C1506" s="12" t="s">
        <v>4797</v>
      </c>
      <c r="D1506" s="12" t="s">
        <v>4805</v>
      </c>
      <c r="E1506" t="b">
        <v>0</v>
      </c>
      <c r="F1506">
        <v>0</v>
      </c>
      <c r="G1506">
        <v>1101</v>
      </c>
      <c r="H1506">
        <v>43862</v>
      </c>
      <c r="I1506" s="12" t="s">
        <v>1045</v>
      </c>
      <c r="J1506">
        <v>12</v>
      </c>
      <c r="K1506">
        <v>10335</v>
      </c>
      <c r="L1506">
        <v>0</v>
      </c>
      <c r="M1506">
        <v>0</v>
      </c>
      <c r="N1506">
        <v>233000</v>
      </c>
      <c r="O1506">
        <v>0</v>
      </c>
      <c r="P1506">
        <v>233000</v>
      </c>
      <c r="Q1506">
        <v>1556</v>
      </c>
      <c r="R1506" t="b">
        <v>0</v>
      </c>
      <c r="S1506">
        <v>0</v>
      </c>
    </row>
    <row r="1507" spans="1:19">
      <c r="A1507">
        <v>13050501</v>
      </c>
      <c r="B1507" s="12"/>
      <c r="C1507" s="12" t="s">
        <v>4797</v>
      </c>
      <c r="D1507" s="12" t="s">
        <v>4805</v>
      </c>
      <c r="E1507" t="b">
        <v>0</v>
      </c>
      <c r="F1507">
        <v>0</v>
      </c>
      <c r="G1507">
        <v>1101</v>
      </c>
      <c r="H1507">
        <v>43872</v>
      </c>
      <c r="I1507" s="12" t="s">
        <v>5659</v>
      </c>
      <c r="J1507">
        <v>1</v>
      </c>
      <c r="K1507">
        <v>13570</v>
      </c>
      <c r="L1507">
        <v>0</v>
      </c>
      <c r="M1507">
        <v>0</v>
      </c>
      <c r="N1507">
        <v>0</v>
      </c>
      <c r="O1507">
        <v>233000</v>
      </c>
      <c r="P1507">
        <v>0</v>
      </c>
      <c r="Q1507">
        <v>1557</v>
      </c>
      <c r="R1507" t="b">
        <v>0</v>
      </c>
      <c r="S1507">
        <v>0</v>
      </c>
    </row>
    <row r="1508" spans="1:19">
      <c r="A1508">
        <v>13050501</v>
      </c>
      <c r="B1508" s="12"/>
      <c r="C1508" s="12" t="s">
        <v>4797</v>
      </c>
      <c r="D1508" s="12" t="s">
        <v>4805</v>
      </c>
      <c r="E1508" t="b">
        <v>0</v>
      </c>
      <c r="F1508">
        <v>0</v>
      </c>
      <c r="G1508">
        <v>1101</v>
      </c>
      <c r="H1508">
        <v>43891</v>
      </c>
      <c r="I1508" s="12" t="s">
        <v>1047</v>
      </c>
      <c r="J1508">
        <v>12</v>
      </c>
      <c r="K1508">
        <v>10415</v>
      </c>
      <c r="L1508">
        <v>0</v>
      </c>
      <c r="M1508">
        <v>0</v>
      </c>
      <c r="N1508">
        <v>233000</v>
      </c>
      <c r="O1508">
        <v>0</v>
      </c>
      <c r="P1508">
        <v>233000</v>
      </c>
      <c r="Q1508">
        <v>1558</v>
      </c>
      <c r="R1508" t="b">
        <v>0</v>
      </c>
      <c r="S1508">
        <v>0</v>
      </c>
    </row>
    <row r="1509" spans="1:19">
      <c r="A1509">
        <v>13050501</v>
      </c>
      <c r="B1509" s="12"/>
      <c r="C1509" s="12" t="s">
        <v>4797</v>
      </c>
      <c r="D1509" s="12" t="s">
        <v>4805</v>
      </c>
      <c r="E1509" t="b">
        <v>0</v>
      </c>
      <c r="F1509">
        <v>0</v>
      </c>
      <c r="G1509">
        <v>1101</v>
      </c>
      <c r="H1509">
        <v>43901</v>
      </c>
      <c r="I1509" s="12" t="s">
        <v>5660</v>
      </c>
      <c r="J1509">
        <v>1</v>
      </c>
      <c r="K1509">
        <v>13647</v>
      </c>
      <c r="L1509">
        <v>0</v>
      </c>
      <c r="M1509">
        <v>0</v>
      </c>
      <c r="N1509">
        <v>0</v>
      </c>
      <c r="O1509">
        <v>233000</v>
      </c>
      <c r="P1509">
        <v>0</v>
      </c>
      <c r="Q1509">
        <v>1559</v>
      </c>
      <c r="R1509" t="b">
        <v>0</v>
      </c>
      <c r="S1509">
        <v>0</v>
      </c>
    </row>
    <row r="1510" spans="1:19">
      <c r="A1510">
        <v>13050501</v>
      </c>
      <c r="B1510" s="12"/>
      <c r="C1510" s="12" t="s">
        <v>4797</v>
      </c>
      <c r="D1510" s="12" t="s">
        <v>4805</v>
      </c>
      <c r="E1510" t="b">
        <v>0</v>
      </c>
      <c r="F1510">
        <v>0</v>
      </c>
      <c r="G1510">
        <v>1101</v>
      </c>
      <c r="H1510">
        <v>43922</v>
      </c>
      <c r="I1510" s="12" t="s">
        <v>1049</v>
      </c>
      <c r="J1510">
        <v>12</v>
      </c>
      <c r="K1510">
        <v>10495</v>
      </c>
      <c r="L1510">
        <v>0</v>
      </c>
      <c r="M1510">
        <v>0</v>
      </c>
      <c r="N1510">
        <v>233000</v>
      </c>
      <c r="O1510">
        <v>0</v>
      </c>
      <c r="P1510">
        <v>233000</v>
      </c>
      <c r="Q1510">
        <v>1560</v>
      </c>
      <c r="R1510" t="b">
        <v>0</v>
      </c>
      <c r="S1510">
        <v>0</v>
      </c>
    </row>
    <row r="1511" spans="1:19">
      <c r="A1511">
        <v>13050501</v>
      </c>
      <c r="B1511" s="12"/>
      <c r="C1511" s="12" t="s">
        <v>4797</v>
      </c>
      <c r="D1511" s="12" t="s">
        <v>4805</v>
      </c>
      <c r="E1511" t="b">
        <v>0</v>
      </c>
      <c r="F1511">
        <v>0</v>
      </c>
      <c r="G1511">
        <v>1101</v>
      </c>
      <c r="H1511">
        <v>43927</v>
      </c>
      <c r="I1511" s="12" t="s">
        <v>5661</v>
      </c>
      <c r="J1511">
        <v>1</v>
      </c>
      <c r="K1511">
        <v>13689</v>
      </c>
      <c r="L1511">
        <v>0</v>
      </c>
      <c r="M1511">
        <v>0</v>
      </c>
      <c r="N1511">
        <v>0</v>
      </c>
      <c r="O1511">
        <v>233000</v>
      </c>
      <c r="P1511">
        <v>0</v>
      </c>
      <c r="Q1511">
        <v>1561</v>
      </c>
      <c r="R1511" t="b">
        <v>0</v>
      </c>
      <c r="S1511">
        <v>0</v>
      </c>
    </row>
    <row r="1512" spans="1:19">
      <c r="A1512">
        <v>13050501</v>
      </c>
      <c r="B1512" s="12"/>
      <c r="C1512" s="12" t="s">
        <v>4797</v>
      </c>
      <c r="D1512" s="12" t="s">
        <v>4805</v>
      </c>
      <c r="E1512" t="b">
        <v>0</v>
      </c>
      <c r="F1512">
        <v>0</v>
      </c>
      <c r="G1512">
        <v>1101</v>
      </c>
      <c r="H1512">
        <v>43952</v>
      </c>
      <c r="I1512" s="12" t="s">
        <v>1051</v>
      </c>
      <c r="J1512">
        <v>12</v>
      </c>
      <c r="K1512">
        <v>10575</v>
      </c>
      <c r="L1512">
        <v>0</v>
      </c>
      <c r="M1512">
        <v>0</v>
      </c>
      <c r="N1512">
        <v>233000</v>
      </c>
      <c r="O1512">
        <v>0</v>
      </c>
      <c r="P1512">
        <v>233000</v>
      </c>
      <c r="Q1512">
        <v>1562</v>
      </c>
      <c r="R1512" t="b">
        <v>0</v>
      </c>
      <c r="S1512">
        <v>0</v>
      </c>
    </row>
    <row r="1513" spans="1:19">
      <c r="A1513">
        <v>13050501</v>
      </c>
      <c r="B1513" s="12"/>
      <c r="C1513" s="12" t="s">
        <v>4797</v>
      </c>
      <c r="D1513" s="12" t="s">
        <v>4805</v>
      </c>
      <c r="E1513" t="b">
        <v>0</v>
      </c>
      <c r="F1513">
        <v>0</v>
      </c>
      <c r="G1513">
        <v>1101</v>
      </c>
      <c r="H1513">
        <v>43962</v>
      </c>
      <c r="I1513" s="12" t="s">
        <v>5662</v>
      </c>
      <c r="J1513">
        <v>1</v>
      </c>
      <c r="K1513">
        <v>13756</v>
      </c>
      <c r="L1513">
        <v>0</v>
      </c>
      <c r="M1513">
        <v>0</v>
      </c>
      <c r="N1513">
        <v>0</v>
      </c>
      <c r="O1513">
        <v>233000</v>
      </c>
      <c r="P1513">
        <v>0</v>
      </c>
      <c r="Q1513">
        <v>1563</v>
      </c>
      <c r="R1513" t="b">
        <v>0</v>
      </c>
      <c r="S1513">
        <v>0</v>
      </c>
    </row>
    <row r="1514" spans="1:19">
      <c r="A1514">
        <v>13050501</v>
      </c>
      <c r="B1514" s="12"/>
      <c r="C1514" s="12" t="s">
        <v>4797</v>
      </c>
      <c r="D1514" s="12" t="s">
        <v>4805</v>
      </c>
      <c r="E1514" t="b">
        <v>0</v>
      </c>
      <c r="F1514">
        <v>0</v>
      </c>
      <c r="G1514">
        <v>1101</v>
      </c>
      <c r="H1514">
        <v>43983</v>
      </c>
      <c r="I1514" s="12" t="s">
        <v>1053</v>
      </c>
      <c r="J1514">
        <v>12</v>
      </c>
      <c r="K1514">
        <v>10655</v>
      </c>
      <c r="L1514">
        <v>0</v>
      </c>
      <c r="M1514">
        <v>0</v>
      </c>
      <c r="N1514">
        <v>233000</v>
      </c>
      <c r="O1514">
        <v>0</v>
      </c>
      <c r="P1514">
        <v>233000</v>
      </c>
      <c r="Q1514">
        <v>1564</v>
      </c>
      <c r="R1514" t="b">
        <v>0</v>
      </c>
      <c r="S1514">
        <v>0</v>
      </c>
    </row>
    <row r="1515" spans="1:19">
      <c r="A1515">
        <v>13050501</v>
      </c>
      <c r="B1515" s="12"/>
      <c r="C1515" s="12" t="s">
        <v>4797</v>
      </c>
      <c r="D1515" s="12" t="s">
        <v>4805</v>
      </c>
      <c r="E1515" t="b">
        <v>0</v>
      </c>
      <c r="F1515">
        <v>0</v>
      </c>
      <c r="G1515">
        <v>1101</v>
      </c>
      <c r="H1515">
        <v>43991</v>
      </c>
      <c r="I1515" s="12" t="s">
        <v>5663</v>
      </c>
      <c r="J1515">
        <v>1</v>
      </c>
      <c r="K1515">
        <v>13824</v>
      </c>
      <c r="L1515">
        <v>0</v>
      </c>
      <c r="M1515">
        <v>0</v>
      </c>
      <c r="N1515">
        <v>0</v>
      </c>
      <c r="O1515">
        <v>233000</v>
      </c>
      <c r="P1515">
        <v>0</v>
      </c>
      <c r="Q1515">
        <v>1565</v>
      </c>
      <c r="R1515" t="b">
        <v>0</v>
      </c>
      <c r="S1515">
        <v>0</v>
      </c>
    </row>
    <row r="1516" spans="1:19">
      <c r="A1516">
        <v>13050501</v>
      </c>
      <c r="B1516" s="12"/>
      <c r="C1516" s="12" t="s">
        <v>4797</v>
      </c>
      <c r="D1516" s="12" t="s">
        <v>4805</v>
      </c>
      <c r="E1516" t="b">
        <v>0</v>
      </c>
      <c r="F1516">
        <v>0</v>
      </c>
      <c r="G1516">
        <v>1101</v>
      </c>
      <c r="H1516">
        <v>44013</v>
      </c>
      <c r="I1516" s="12" t="s">
        <v>1055</v>
      </c>
      <c r="J1516">
        <v>12</v>
      </c>
      <c r="K1516">
        <v>10735</v>
      </c>
      <c r="L1516">
        <v>0</v>
      </c>
      <c r="M1516">
        <v>0</v>
      </c>
      <c r="N1516">
        <v>233000</v>
      </c>
      <c r="O1516">
        <v>0</v>
      </c>
      <c r="P1516">
        <v>233000</v>
      </c>
      <c r="Q1516">
        <v>1566</v>
      </c>
      <c r="R1516" t="b">
        <v>0</v>
      </c>
      <c r="S1516">
        <v>0</v>
      </c>
    </row>
    <row r="1517" spans="1:19">
      <c r="A1517">
        <v>13050501</v>
      </c>
      <c r="B1517" s="12"/>
      <c r="C1517" s="12" t="s">
        <v>4797</v>
      </c>
      <c r="D1517" s="12" t="s">
        <v>4805</v>
      </c>
      <c r="E1517" t="b">
        <v>0</v>
      </c>
      <c r="F1517">
        <v>0</v>
      </c>
      <c r="G1517">
        <v>1101</v>
      </c>
      <c r="H1517">
        <v>44018</v>
      </c>
      <c r="I1517" s="12" t="s">
        <v>5664</v>
      </c>
      <c r="J1517">
        <v>1</v>
      </c>
      <c r="K1517">
        <v>13883</v>
      </c>
      <c r="L1517">
        <v>0</v>
      </c>
      <c r="M1517">
        <v>0</v>
      </c>
      <c r="N1517">
        <v>0</v>
      </c>
      <c r="O1517">
        <v>233000</v>
      </c>
      <c r="P1517">
        <v>0</v>
      </c>
      <c r="Q1517">
        <v>1567</v>
      </c>
      <c r="R1517" t="b">
        <v>0</v>
      </c>
      <c r="S1517">
        <v>0</v>
      </c>
    </row>
    <row r="1518" spans="1:19">
      <c r="A1518">
        <v>13050501</v>
      </c>
      <c r="B1518" s="12"/>
      <c r="C1518" s="12" t="s">
        <v>4797</v>
      </c>
      <c r="D1518" s="12" t="s">
        <v>4805</v>
      </c>
      <c r="E1518" t="b">
        <v>0</v>
      </c>
      <c r="F1518">
        <v>0</v>
      </c>
      <c r="G1518">
        <v>1101</v>
      </c>
      <c r="H1518">
        <v>44044</v>
      </c>
      <c r="I1518" s="12" t="s">
        <v>1057</v>
      </c>
      <c r="J1518">
        <v>12</v>
      </c>
      <c r="K1518">
        <v>10815</v>
      </c>
      <c r="L1518">
        <v>0</v>
      </c>
      <c r="M1518">
        <v>0</v>
      </c>
      <c r="N1518">
        <v>233000</v>
      </c>
      <c r="O1518">
        <v>0</v>
      </c>
      <c r="P1518">
        <v>233000</v>
      </c>
      <c r="Q1518">
        <v>1568</v>
      </c>
      <c r="R1518" t="b">
        <v>0</v>
      </c>
      <c r="S1518">
        <v>0</v>
      </c>
    </row>
    <row r="1519" spans="1:19">
      <c r="A1519">
        <v>13050501</v>
      </c>
      <c r="B1519" s="12"/>
      <c r="C1519" s="12" t="s">
        <v>4797</v>
      </c>
      <c r="D1519" s="12" t="s">
        <v>4805</v>
      </c>
      <c r="E1519" t="b">
        <v>0</v>
      </c>
      <c r="F1519">
        <v>0</v>
      </c>
      <c r="G1519">
        <v>1101</v>
      </c>
      <c r="H1519">
        <v>44061</v>
      </c>
      <c r="I1519" s="12" t="s">
        <v>5665</v>
      </c>
      <c r="J1519">
        <v>1</v>
      </c>
      <c r="K1519">
        <v>13992</v>
      </c>
      <c r="L1519">
        <v>0</v>
      </c>
      <c r="M1519">
        <v>0</v>
      </c>
      <c r="N1519">
        <v>0</v>
      </c>
      <c r="O1519">
        <v>233000</v>
      </c>
      <c r="P1519">
        <v>0</v>
      </c>
      <c r="Q1519">
        <v>1569</v>
      </c>
      <c r="R1519" t="b">
        <v>0</v>
      </c>
      <c r="S1519">
        <v>0</v>
      </c>
    </row>
    <row r="1520" spans="1:19">
      <c r="A1520">
        <v>13050501</v>
      </c>
      <c r="B1520" s="12"/>
      <c r="C1520" s="12" t="s">
        <v>4797</v>
      </c>
      <c r="D1520" s="12" t="s">
        <v>4805</v>
      </c>
      <c r="E1520" t="b">
        <v>0</v>
      </c>
      <c r="F1520">
        <v>0</v>
      </c>
      <c r="G1520">
        <v>1101</v>
      </c>
      <c r="H1520">
        <v>44075</v>
      </c>
      <c r="I1520" s="12" t="s">
        <v>1059</v>
      </c>
      <c r="J1520">
        <v>12</v>
      </c>
      <c r="K1520">
        <v>10895</v>
      </c>
      <c r="L1520">
        <v>0</v>
      </c>
      <c r="M1520">
        <v>0</v>
      </c>
      <c r="N1520">
        <v>233000</v>
      </c>
      <c r="O1520">
        <v>0</v>
      </c>
      <c r="P1520">
        <v>233000</v>
      </c>
      <c r="Q1520">
        <v>1570</v>
      </c>
      <c r="R1520" t="b">
        <v>0</v>
      </c>
      <c r="S1520">
        <v>0</v>
      </c>
    </row>
    <row r="1521" spans="1:19">
      <c r="A1521">
        <v>13050501</v>
      </c>
      <c r="B1521" s="12"/>
      <c r="C1521" s="12" t="s">
        <v>4797</v>
      </c>
      <c r="D1521" s="12" t="s">
        <v>4805</v>
      </c>
      <c r="E1521" t="b">
        <v>0</v>
      </c>
      <c r="F1521">
        <v>0</v>
      </c>
      <c r="G1521">
        <v>1101</v>
      </c>
      <c r="H1521">
        <v>44082</v>
      </c>
      <c r="I1521" s="12" t="s">
        <v>5666</v>
      </c>
      <c r="J1521">
        <v>1</v>
      </c>
      <c r="K1521">
        <v>14046</v>
      </c>
      <c r="L1521">
        <v>0</v>
      </c>
      <c r="M1521">
        <v>0</v>
      </c>
      <c r="N1521">
        <v>0</v>
      </c>
      <c r="O1521">
        <v>233000</v>
      </c>
      <c r="P1521">
        <v>0</v>
      </c>
      <c r="Q1521">
        <v>1571</v>
      </c>
      <c r="R1521" t="b">
        <v>0</v>
      </c>
      <c r="S1521">
        <v>0</v>
      </c>
    </row>
    <row r="1522" spans="1:19">
      <c r="A1522">
        <v>13050501</v>
      </c>
      <c r="B1522" s="12"/>
      <c r="C1522" s="12" t="s">
        <v>4797</v>
      </c>
      <c r="D1522" s="12" t="s">
        <v>4805</v>
      </c>
      <c r="E1522" t="b">
        <v>0</v>
      </c>
      <c r="F1522">
        <v>0</v>
      </c>
      <c r="G1522">
        <v>1101</v>
      </c>
      <c r="H1522">
        <v>44105</v>
      </c>
      <c r="I1522" s="12" t="s">
        <v>5667</v>
      </c>
      <c r="J1522">
        <v>1</v>
      </c>
      <c r="K1522">
        <v>14100</v>
      </c>
      <c r="L1522">
        <v>0</v>
      </c>
      <c r="M1522">
        <v>0</v>
      </c>
      <c r="N1522">
        <v>0</v>
      </c>
      <c r="O1522">
        <v>233000</v>
      </c>
      <c r="P1522">
        <v>-233000</v>
      </c>
      <c r="Q1522">
        <v>1572</v>
      </c>
      <c r="R1522" t="b">
        <v>0</v>
      </c>
      <c r="S1522">
        <v>0</v>
      </c>
    </row>
    <row r="1523" spans="1:19">
      <c r="A1523">
        <v>13050501</v>
      </c>
      <c r="B1523" s="12"/>
      <c r="C1523" s="12" t="s">
        <v>4797</v>
      </c>
      <c r="D1523" s="12" t="s">
        <v>4805</v>
      </c>
      <c r="E1523" t="b">
        <v>0</v>
      </c>
      <c r="F1523">
        <v>0</v>
      </c>
      <c r="G1523">
        <v>1101</v>
      </c>
      <c r="H1523">
        <v>44105</v>
      </c>
      <c r="I1523" s="12" t="s">
        <v>1062</v>
      </c>
      <c r="J1523">
        <v>12</v>
      </c>
      <c r="K1523">
        <v>10975</v>
      </c>
      <c r="L1523">
        <v>0</v>
      </c>
      <c r="M1523">
        <v>0</v>
      </c>
      <c r="N1523">
        <v>233000</v>
      </c>
      <c r="O1523">
        <v>0</v>
      </c>
      <c r="P1523">
        <v>0</v>
      </c>
      <c r="Q1523">
        <v>1573</v>
      </c>
      <c r="R1523" t="b">
        <v>0</v>
      </c>
      <c r="S1523">
        <v>0</v>
      </c>
    </row>
    <row r="1524" spans="1:19">
      <c r="A1524">
        <v>13050501</v>
      </c>
      <c r="B1524" s="12"/>
      <c r="C1524" s="12" t="s">
        <v>4797</v>
      </c>
      <c r="D1524" s="12" t="s">
        <v>4805</v>
      </c>
      <c r="E1524" t="b">
        <v>0</v>
      </c>
      <c r="F1524">
        <v>0</v>
      </c>
      <c r="G1524">
        <v>1101</v>
      </c>
      <c r="H1524">
        <v>44136</v>
      </c>
      <c r="I1524" s="12" t="s">
        <v>1063</v>
      </c>
      <c r="J1524">
        <v>12</v>
      </c>
      <c r="K1524">
        <v>11055</v>
      </c>
      <c r="L1524">
        <v>0</v>
      </c>
      <c r="M1524">
        <v>0</v>
      </c>
      <c r="N1524">
        <v>233000</v>
      </c>
      <c r="O1524">
        <v>0</v>
      </c>
      <c r="P1524">
        <v>233000</v>
      </c>
      <c r="Q1524">
        <v>1574</v>
      </c>
      <c r="R1524" t="b">
        <v>0</v>
      </c>
      <c r="S1524">
        <v>0</v>
      </c>
    </row>
    <row r="1525" spans="1:19">
      <c r="A1525">
        <v>13050501</v>
      </c>
      <c r="B1525" s="12"/>
      <c r="C1525" s="12" t="s">
        <v>4797</v>
      </c>
      <c r="D1525" s="12" t="s">
        <v>4805</v>
      </c>
      <c r="E1525" t="b">
        <v>0</v>
      </c>
      <c r="F1525">
        <v>0</v>
      </c>
      <c r="G1525">
        <v>1101</v>
      </c>
      <c r="H1525">
        <v>44144</v>
      </c>
      <c r="I1525" s="12" t="s">
        <v>5668</v>
      </c>
      <c r="J1525">
        <v>1</v>
      </c>
      <c r="K1525">
        <v>14179</v>
      </c>
      <c r="L1525">
        <v>0</v>
      </c>
      <c r="M1525">
        <v>0</v>
      </c>
      <c r="N1525">
        <v>0</v>
      </c>
      <c r="O1525">
        <v>233000</v>
      </c>
      <c r="P1525">
        <v>0</v>
      </c>
      <c r="Q1525">
        <v>1575</v>
      </c>
      <c r="R1525" t="b">
        <v>0</v>
      </c>
      <c r="S1525">
        <v>0</v>
      </c>
    </row>
    <row r="1526" spans="1:19">
      <c r="A1526">
        <v>13050501</v>
      </c>
      <c r="B1526" s="12"/>
      <c r="C1526" s="12" t="s">
        <v>4797</v>
      </c>
      <c r="D1526" s="12" t="s">
        <v>4805</v>
      </c>
      <c r="E1526" t="b">
        <v>0</v>
      </c>
      <c r="F1526">
        <v>0</v>
      </c>
      <c r="G1526">
        <v>1101</v>
      </c>
      <c r="H1526">
        <v>44166</v>
      </c>
      <c r="I1526" s="12" t="s">
        <v>1065</v>
      </c>
      <c r="J1526">
        <v>12</v>
      </c>
      <c r="K1526">
        <v>11135</v>
      </c>
      <c r="L1526">
        <v>0</v>
      </c>
      <c r="M1526">
        <v>0</v>
      </c>
      <c r="N1526">
        <v>233000</v>
      </c>
      <c r="O1526">
        <v>0</v>
      </c>
      <c r="P1526">
        <v>233000</v>
      </c>
      <c r="Q1526">
        <v>1576</v>
      </c>
      <c r="R1526" t="b">
        <v>0</v>
      </c>
      <c r="S1526">
        <v>0</v>
      </c>
    </row>
    <row r="1527" spans="1:19">
      <c r="A1527">
        <v>13050501</v>
      </c>
      <c r="B1527" s="12"/>
      <c r="C1527" s="12" t="s">
        <v>4797</v>
      </c>
      <c r="D1527" s="12" t="s">
        <v>4805</v>
      </c>
      <c r="E1527" t="b">
        <v>0</v>
      </c>
      <c r="F1527">
        <v>0</v>
      </c>
      <c r="G1527">
        <v>1101</v>
      </c>
      <c r="H1527">
        <v>44179</v>
      </c>
      <c r="I1527" s="12" t="s">
        <v>5669</v>
      </c>
      <c r="J1527">
        <v>1</v>
      </c>
      <c r="K1527">
        <v>14274</v>
      </c>
      <c r="L1527">
        <v>0</v>
      </c>
      <c r="M1527">
        <v>0</v>
      </c>
      <c r="N1527">
        <v>0</v>
      </c>
      <c r="O1527">
        <v>233000</v>
      </c>
      <c r="P1527">
        <v>0</v>
      </c>
      <c r="Q1527">
        <v>1577</v>
      </c>
      <c r="R1527" t="b">
        <v>0</v>
      </c>
      <c r="S1527">
        <v>0</v>
      </c>
    </row>
    <row r="1528" spans="1:19">
      <c r="A1528">
        <v>13050501</v>
      </c>
      <c r="B1528" s="12" t="s">
        <v>1067</v>
      </c>
      <c r="C1528" s="12" t="s">
        <v>4797</v>
      </c>
      <c r="D1528" s="12" t="s">
        <v>1067</v>
      </c>
      <c r="E1528" t="b">
        <v>0</v>
      </c>
      <c r="F1528">
        <v>0</v>
      </c>
      <c r="G1528">
        <v>1101</v>
      </c>
      <c r="H1528" t="s">
        <v>21</v>
      </c>
      <c r="I1528" s="12"/>
      <c r="K1528">
        <v>0</v>
      </c>
      <c r="L1528">
        <v>0</v>
      </c>
      <c r="M1528">
        <v>0</v>
      </c>
      <c r="N1528">
        <v>2796000</v>
      </c>
      <c r="O1528">
        <v>2796000</v>
      </c>
      <c r="P1528">
        <v>0</v>
      </c>
      <c r="Q1528">
        <v>1578</v>
      </c>
      <c r="R1528" t="b">
        <v>0</v>
      </c>
      <c r="S1528">
        <v>0</v>
      </c>
    </row>
    <row r="1529" spans="1:19">
      <c r="A1529">
        <v>13050501</v>
      </c>
      <c r="B1529" s="12" t="s">
        <v>4815</v>
      </c>
      <c r="C1529" s="12" t="s">
        <v>4797</v>
      </c>
      <c r="D1529" s="12" t="s">
        <v>4815</v>
      </c>
      <c r="E1529" t="b">
        <v>0</v>
      </c>
      <c r="F1529">
        <v>0</v>
      </c>
      <c r="G1529">
        <v>1102</v>
      </c>
      <c r="H1529" t="s">
        <v>21</v>
      </c>
      <c r="I1529" s="12"/>
      <c r="K1529">
        <v>0</v>
      </c>
      <c r="L1529">
        <v>2520000</v>
      </c>
      <c r="M1529">
        <v>1703435</v>
      </c>
      <c r="N1529">
        <v>0</v>
      </c>
      <c r="O1529">
        <v>0</v>
      </c>
      <c r="P1529">
        <v>0</v>
      </c>
      <c r="Q1529">
        <v>1579</v>
      </c>
      <c r="R1529" t="b">
        <v>0</v>
      </c>
      <c r="S1529">
        <v>0</v>
      </c>
    </row>
    <row r="1530" spans="1:19">
      <c r="A1530">
        <v>13050501</v>
      </c>
      <c r="B1530" s="12"/>
      <c r="C1530" s="12" t="s">
        <v>4797</v>
      </c>
      <c r="D1530" s="12" t="s">
        <v>4815</v>
      </c>
      <c r="E1530" t="b">
        <v>0</v>
      </c>
      <c r="F1530">
        <v>0</v>
      </c>
      <c r="G1530">
        <v>1102</v>
      </c>
      <c r="H1530">
        <v>43831</v>
      </c>
      <c r="I1530" s="12" t="s">
        <v>1068</v>
      </c>
      <c r="J1530">
        <v>3</v>
      </c>
      <c r="K1530">
        <v>561</v>
      </c>
      <c r="L1530">
        <v>0</v>
      </c>
      <c r="M1530">
        <v>0</v>
      </c>
      <c r="N1530">
        <v>0</v>
      </c>
      <c r="O1530">
        <v>602</v>
      </c>
      <c r="P1530">
        <v>-602</v>
      </c>
      <c r="Q1530">
        <v>1580</v>
      </c>
      <c r="R1530" t="b">
        <v>0</v>
      </c>
      <c r="S1530">
        <v>0</v>
      </c>
    </row>
    <row r="1531" spans="1:19">
      <c r="A1531">
        <v>13050501</v>
      </c>
      <c r="B1531" s="12"/>
      <c r="C1531" s="12" t="s">
        <v>4797</v>
      </c>
      <c r="D1531" s="12" t="s">
        <v>4815</v>
      </c>
      <c r="E1531" t="b">
        <v>0</v>
      </c>
      <c r="F1531">
        <v>0</v>
      </c>
      <c r="G1531">
        <v>1102</v>
      </c>
      <c r="H1531">
        <v>43831</v>
      </c>
      <c r="I1531" s="12" t="s">
        <v>1070</v>
      </c>
      <c r="J1531">
        <v>12</v>
      </c>
      <c r="K1531">
        <v>10256</v>
      </c>
      <c r="L1531">
        <v>0</v>
      </c>
      <c r="M1531">
        <v>0</v>
      </c>
      <c r="N1531">
        <v>210000</v>
      </c>
      <c r="O1531">
        <v>0</v>
      </c>
      <c r="P1531">
        <v>209398</v>
      </c>
      <c r="Q1531">
        <v>1581</v>
      </c>
      <c r="R1531" t="b">
        <v>0</v>
      </c>
      <c r="S1531">
        <v>0</v>
      </c>
    </row>
    <row r="1532" spans="1:19">
      <c r="A1532">
        <v>13050501</v>
      </c>
      <c r="B1532" s="12"/>
      <c r="C1532" s="12" t="s">
        <v>4797</v>
      </c>
      <c r="D1532" s="12" t="s">
        <v>4815</v>
      </c>
      <c r="E1532" t="b">
        <v>0</v>
      </c>
      <c r="F1532">
        <v>0</v>
      </c>
      <c r="G1532">
        <v>1102</v>
      </c>
      <c r="H1532">
        <v>43844</v>
      </c>
      <c r="I1532" s="12" t="s">
        <v>5658</v>
      </c>
      <c r="J1532">
        <v>1</v>
      </c>
      <c r="K1532">
        <v>13515</v>
      </c>
      <c r="L1532">
        <v>0</v>
      </c>
      <c r="M1532">
        <v>0</v>
      </c>
      <c r="N1532">
        <v>0</v>
      </c>
      <c r="O1532">
        <v>209398</v>
      </c>
      <c r="P1532">
        <v>0</v>
      </c>
      <c r="Q1532">
        <v>1582</v>
      </c>
      <c r="R1532" t="b">
        <v>0</v>
      </c>
      <c r="S1532">
        <v>0</v>
      </c>
    </row>
    <row r="1533" spans="1:19">
      <c r="A1533">
        <v>13050501</v>
      </c>
      <c r="B1533" s="12"/>
      <c r="C1533" s="12" t="s">
        <v>4797</v>
      </c>
      <c r="D1533" s="12" t="s">
        <v>4815</v>
      </c>
      <c r="E1533" t="b">
        <v>0</v>
      </c>
      <c r="F1533">
        <v>0</v>
      </c>
      <c r="G1533">
        <v>1102</v>
      </c>
      <c r="H1533">
        <v>43862</v>
      </c>
      <c r="I1533" s="12" t="s">
        <v>1071</v>
      </c>
      <c r="J1533">
        <v>3</v>
      </c>
      <c r="K1533">
        <v>562</v>
      </c>
      <c r="L1533">
        <v>0</v>
      </c>
      <c r="M1533">
        <v>0</v>
      </c>
      <c r="N1533">
        <v>0</v>
      </c>
      <c r="O1533">
        <v>602</v>
      </c>
      <c r="P1533">
        <v>-602</v>
      </c>
      <c r="Q1533">
        <v>1583</v>
      </c>
      <c r="R1533" t="b">
        <v>0</v>
      </c>
      <c r="S1533">
        <v>0</v>
      </c>
    </row>
    <row r="1534" spans="1:19">
      <c r="A1534">
        <v>13050501</v>
      </c>
      <c r="B1534" s="12"/>
      <c r="C1534" s="12" t="s">
        <v>4797</v>
      </c>
      <c r="D1534" s="12" t="s">
        <v>4815</v>
      </c>
      <c r="E1534" t="b">
        <v>0</v>
      </c>
      <c r="F1534">
        <v>0</v>
      </c>
      <c r="G1534">
        <v>1102</v>
      </c>
      <c r="H1534">
        <v>43862</v>
      </c>
      <c r="I1534" s="12" t="s">
        <v>1072</v>
      </c>
      <c r="J1534">
        <v>12</v>
      </c>
      <c r="K1534">
        <v>10336</v>
      </c>
      <c r="L1534">
        <v>0</v>
      </c>
      <c r="M1534">
        <v>0</v>
      </c>
      <c r="N1534">
        <v>210000</v>
      </c>
      <c r="O1534">
        <v>0</v>
      </c>
      <c r="P1534">
        <v>209398</v>
      </c>
      <c r="Q1534">
        <v>1584</v>
      </c>
      <c r="R1534" t="b">
        <v>0</v>
      </c>
      <c r="S1534">
        <v>0</v>
      </c>
    </row>
    <row r="1535" spans="1:19">
      <c r="A1535">
        <v>13050501</v>
      </c>
      <c r="B1535" s="12"/>
      <c r="C1535" s="12" t="s">
        <v>4797</v>
      </c>
      <c r="D1535" s="12" t="s">
        <v>4815</v>
      </c>
      <c r="E1535" t="b">
        <v>0</v>
      </c>
      <c r="F1535">
        <v>0</v>
      </c>
      <c r="G1535">
        <v>1102</v>
      </c>
      <c r="H1535">
        <v>43878</v>
      </c>
      <c r="I1535" s="12" t="s">
        <v>5659</v>
      </c>
      <c r="J1535">
        <v>1</v>
      </c>
      <c r="K1535">
        <v>13600</v>
      </c>
      <c r="L1535">
        <v>0</v>
      </c>
      <c r="M1535">
        <v>0</v>
      </c>
      <c r="N1535">
        <v>0</v>
      </c>
      <c r="O1535">
        <v>100000</v>
      </c>
      <c r="P1535">
        <v>109398</v>
      </c>
      <c r="Q1535">
        <v>1585</v>
      </c>
      <c r="R1535" t="b">
        <v>0</v>
      </c>
      <c r="S1535">
        <v>0</v>
      </c>
    </row>
    <row r="1536" spans="1:19">
      <c r="A1536">
        <v>13050501</v>
      </c>
      <c r="B1536" s="12"/>
      <c r="C1536" s="12" t="s">
        <v>4797</v>
      </c>
      <c r="D1536" s="12" t="s">
        <v>4815</v>
      </c>
      <c r="E1536" t="b">
        <v>0</v>
      </c>
      <c r="F1536">
        <v>0</v>
      </c>
      <c r="G1536">
        <v>1102</v>
      </c>
      <c r="H1536">
        <v>43891</v>
      </c>
      <c r="I1536" s="12" t="s">
        <v>1073</v>
      </c>
      <c r="J1536">
        <v>12</v>
      </c>
      <c r="K1536">
        <v>10416</v>
      </c>
      <c r="L1536">
        <v>0</v>
      </c>
      <c r="M1536">
        <v>0</v>
      </c>
      <c r="N1536">
        <v>210000</v>
      </c>
      <c r="O1536">
        <v>0</v>
      </c>
      <c r="P1536">
        <v>319398</v>
      </c>
      <c r="Q1536">
        <v>1586</v>
      </c>
      <c r="R1536" t="b">
        <v>0</v>
      </c>
      <c r="S1536">
        <v>0</v>
      </c>
    </row>
    <row r="1537" spans="1:19">
      <c r="A1537">
        <v>13050501</v>
      </c>
      <c r="B1537" s="12"/>
      <c r="C1537" s="12" t="s">
        <v>4797</v>
      </c>
      <c r="D1537" s="12" t="s">
        <v>4815</v>
      </c>
      <c r="E1537" t="b">
        <v>0</v>
      </c>
      <c r="F1537">
        <v>0</v>
      </c>
      <c r="G1537">
        <v>1102</v>
      </c>
      <c r="H1537">
        <v>43893</v>
      </c>
      <c r="I1537" s="12" t="s">
        <v>5659</v>
      </c>
      <c r="J1537">
        <v>1</v>
      </c>
      <c r="K1537">
        <v>13617</v>
      </c>
      <c r="L1537">
        <v>0</v>
      </c>
      <c r="M1537">
        <v>0</v>
      </c>
      <c r="N1537">
        <v>0</v>
      </c>
      <c r="O1537">
        <v>100000</v>
      </c>
      <c r="P1537">
        <v>219398</v>
      </c>
      <c r="Q1537">
        <v>1587</v>
      </c>
      <c r="R1537" t="b">
        <v>0</v>
      </c>
      <c r="S1537">
        <v>0</v>
      </c>
    </row>
    <row r="1538" spans="1:19">
      <c r="A1538">
        <v>13050501</v>
      </c>
      <c r="B1538" s="12"/>
      <c r="C1538" s="12" t="s">
        <v>4797</v>
      </c>
      <c r="D1538" s="12" t="s">
        <v>4815</v>
      </c>
      <c r="E1538" t="b">
        <v>0</v>
      </c>
      <c r="F1538">
        <v>0</v>
      </c>
      <c r="G1538">
        <v>1102</v>
      </c>
      <c r="H1538">
        <v>43893</v>
      </c>
      <c r="I1538" s="12" t="s">
        <v>5670</v>
      </c>
      <c r="J1538">
        <v>1</v>
      </c>
      <c r="K1538">
        <v>13617</v>
      </c>
      <c r="L1538">
        <v>0</v>
      </c>
      <c r="M1538">
        <v>0</v>
      </c>
      <c r="N1538">
        <v>0</v>
      </c>
      <c r="O1538">
        <v>9398</v>
      </c>
      <c r="P1538">
        <v>210000</v>
      </c>
      <c r="Q1538">
        <v>1588</v>
      </c>
      <c r="R1538" t="b">
        <v>0</v>
      </c>
      <c r="S1538">
        <v>0</v>
      </c>
    </row>
    <row r="1539" spans="1:19">
      <c r="A1539">
        <v>13050501</v>
      </c>
      <c r="B1539" s="12"/>
      <c r="C1539" s="12" t="s">
        <v>4797</v>
      </c>
      <c r="D1539" s="12" t="s">
        <v>4815</v>
      </c>
      <c r="E1539" t="b">
        <v>0</v>
      </c>
      <c r="F1539">
        <v>0</v>
      </c>
      <c r="G1539">
        <v>1102</v>
      </c>
      <c r="H1539">
        <v>43893</v>
      </c>
      <c r="I1539" s="12" t="s">
        <v>5671</v>
      </c>
      <c r="J1539">
        <v>1</v>
      </c>
      <c r="K1539">
        <v>13617</v>
      </c>
      <c r="L1539">
        <v>0</v>
      </c>
      <c r="M1539">
        <v>0</v>
      </c>
      <c r="N1539">
        <v>0</v>
      </c>
      <c r="O1539">
        <v>602</v>
      </c>
      <c r="P1539">
        <v>209398</v>
      </c>
      <c r="Q1539">
        <v>1589</v>
      </c>
      <c r="R1539" t="b">
        <v>0</v>
      </c>
      <c r="S1539">
        <v>0</v>
      </c>
    </row>
    <row r="1540" spans="1:19">
      <c r="A1540">
        <v>13050501</v>
      </c>
      <c r="B1540" s="12"/>
      <c r="C1540" s="12" t="s">
        <v>4797</v>
      </c>
      <c r="D1540" s="12" t="s">
        <v>4815</v>
      </c>
      <c r="E1540" t="b">
        <v>0</v>
      </c>
      <c r="F1540">
        <v>0</v>
      </c>
      <c r="G1540">
        <v>1102</v>
      </c>
      <c r="H1540">
        <v>43922</v>
      </c>
      <c r="I1540" s="12" t="s">
        <v>1076</v>
      </c>
      <c r="J1540">
        <v>12</v>
      </c>
      <c r="K1540">
        <v>10496</v>
      </c>
      <c r="L1540">
        <v>0</v>
      </c>
      <c r="M1540">
        <v>0</v>
      </c>
      <c r="N1540">
        <v>210000</v>
      </c>
      <c r="O1540">
        <v>0</v>
      </c>
      <c r="P1540">
        <v>419398</v>
      </c>
      <c r="Q1540">
        <v>1590</v>
      </c>
      <c r="R1540" t="b">
        <v>0</v>
      </c>
      <c r="S1540">
        <v>0</v>
      </c>
    </row>
    <row r="1541" spans="1:19">
      <c r="A1541">
        <v>13050501</v>
      </c>
      <c r="B1541" s="12"/>
      <c r="C1541" s="12" t="s">
        <v>4797</v>
      </c>
      <c r="D1541" s="12" t="s">
        <v>4815</v>
      </c>
      <c r="E1541" t="b">
        <v>0</v>
      </c>
      <c r="F1541">
        <v>0</v>
      </c>
      <c r="G1541">
        <v>1102</v>
      </c>
      <c r="H1541">
        <v>43952</v>
      </c>
      <c r="I1541" s="12" t="s">
        <v>1077</v>
      </c>
      <c r="J1541">
        <v>12</v>
      </c>
      <c r="K1541">
        <v>10576</v>
      </c>
      <c r="L1541">
        <v>0</v>
      </c>
      <c r="M1541">
        <v>0</v>
      </c>
      <c r="N1541">
        <v>210000</v>
      </c>
      <c r="O1541">
        <v>0</v>
      </c>
      <c r="P1541">
        <v>629398</v>
      </c>
      <c r="Q1541">
        <v>1591</v>
      </c>
      <c r="R1541" t="b">
        <v>0</v>
      </c>
      <c r="S1541">
        <v>0</v>
      </c>
    </row>
    <row r="1542" spans="1:19">
      <c r="A1542">
        <v>13050501</v>
      </c>
      <c r="B1542" s="12"/>
      <c r="C1542" s="12" t="s">
        <v>4797</v>
      </c>
      <c r="D1542" s="12" t="s">
        <v>4815</v>
      </c>
      <c r="E1542" t="b">
        <v>0</v>
      </c>
      <c r="F1542">
        <v>0</v>
      </c>
      <c r="G1542">
        <v>1102</v>
      </c>
      <c r="H1542">
        <v>43983</v>
      </c>
      <c r="I1542" s="12" t="s">
        <v>1078</v>
      </c>
      <c r="J1542">
        <v>12</v>
      </c>
      <c r="K1542">
        <v>10656</v>
      </c>
      <c r="L1542">
        <v>0</v>
      </c>
      <c r="M1542">
        <v>0</v>
      </c>
      <c r="N1542">
        <v>210000</v>
      </c>
      <c r="O1542">
        <v>0</v>
      </c>
      <c r="P1542">
        <v>839398</v>
      </c>
      <c r="Q1542">
        <v>1592</v>
      </c>
      <c r="R1542" t="b">
        <v>0</v>
      </c>
      <c r="S1542">
        <v>0</v>
      </c>
    </row>
    <row r="1543" spans="1:19">
      <c r="A1543">
        <v>13050501</v>
      </c>
      <c r="B1543" s="12"/>
      <c r="C1543" s="12" t="s">
        <v>4797</v>
      </c>
      <c r="D1543" s="12" t="s">
        <v>4815</v>
      </c>
      <c r="E1543" t="b">
        <v>0</v>
      </c>
      <c r="F1543">
        <v>0</v>
      </c>
      <c r="G1543">
        <v>1102</v>
      </c>
      <c r="H1543">
        <v>44013</v>
      </c>
      <c r="I1543" s="12" t="s">
        <v>1079</v>
      </c>
      <c r="J1543">
        <v>12</v>
      </c>
      <c r="K1543">
        <v>10736</v>
      </c>
      <c r="L1543">
        <v>0</v>
      </c>
      <c r="M1543">
        <v>0</v>
      </c>
      <c r="N1543">
        <v>210000</v>
      </c>
      <c r="O1543">
        <v>0</v>
      </c>
      <c r="P1543">
        <v>1049398</v>
      </c>
      <c r="Q1543">
        <v>1593</v>
      </c>
      <c r="R1543" t="b">
        <v>0</v>
      </c>
      <c r="S1543">
        <v>0</v>
      </c>
    </row>
    <row r="1544" spans="1:19">
      <c r="A1544">
        <v>13050501</v>
      </c>
      <c r="B1544" s="12"/>
      <c r="C1544" s="12" t="s">
        <v>4797</v>
      </c>
      <c r="D1544" s="12" t="s">
        <v>4815</v>
      </c>
      <c r="E1544" t="b">
        <v>0</v>
      </c>
      <c r="F1544">
        <v>0</v>
      </c>
      <c r="G1544">
        <v>1102</v>
      </c>
      <c r="H1544">
        <v>44043</v>
      </c>
      <c r="I1544" s="12" t="s">
        <v>5660</v>
      </c>
      <c r="J1544">
        <v>1</v>
      </c>
      <c r="K1544">
        <v>13955</v>
      </c>
      <c r="L1544">
        <v>0</v>
      </c>
      <c r="M1544">
        <v>0</v>
      </c>
      <c r="N1544">
        <v>0</v>
      </c>
      <c r="O1544">
        <v>120000</v>
      </c>
      <c r="P1544">
        <v>929398</v>
      </c>
      <c r="Q1544">
        <v>1594</v>
      </c>
      <c r="R1544" t="b">
        <v>0</v>
      </c>
      <c r="S1544">
        <v>0</v>
      </c>
    </row>
    <row r="1545" spans="1:19">
      <c r="A1545">
        <v>13050501</v>
      </c>
      <c r="B1545" s="12"/>
      <c r="C1545" s="12" t="s">
        <v>4797</v>
      </c>
      <c r="D1545" s="12" t="s">
        <v>4815</v>
      </c>
      <c r="E1545" t="b">
        <v>0</v>
      </c>
      <c r="F1545">
        <v>0</v>
      </c>
      <c r="G1545">
        <v>1102</v>
      </c>
      <c r="H1545">
        <v>44044</v>
      </c>
      <c r="I1545" s="12" t="s">
        <v>1080</v>
      </c>
      <c r="J1545">
        <v>12</v>
      </c>
      <c r="K1545">
        <v>10816</v>
      </c>
      <c r="L1545">
        <v>0</v>
      </c>
      <c r="M1545">
        <v>0</v>
      </c>
      <c r="N1545">
        <v>210000</v>
      </c>
      <c r="O1545">
        <v>0</v>
      </c>
      <c r="P1545">
        <v>1139398</v>
      </c>
      <c r="Q1545">
        <v>1595</v>
      </c>
      <c r="R1545" t="b">
        <v>0</v>
      </c>
      <c r="S1545">
        <v>0</v>
      </c>
    </row>
    <row r="1546" spans="1:19">
      <c r="A1546">
        <v>13050501</v>
      </c>
      <c r="B1546" s="12"/>
      <c r="C1546" s="12" t="s">
        <v>4797</v>
      </c>
      <c r="D1546" s="12" t="s">
        <v>4815</v>
      </c>
      <c r="E1546" t="b">
        <v>0</v>
      </c>
      <c r="F1546">
        <v>0</v>
      </c>
      <c r="G1546">
        <v>1102</v>
      </c>
      <c r="H1546">
        <v>44075</v>
      </c>
      <c r="I1546" s="12" t="s">
        <v>1081</v>
      </c>
      <c r="J1546">
        <v>12</v>
      </c>
      <c r="K1546">
        <v>10896</v>
      </c>
      <c r="L1546">
        <v>0</v>
      </c>
      <c r="M1546">
        <v>0</v>
      </c>
      <c r="N1546">
        <v>210000</v>
      </c>
      <c r="O1546">
        <v>0</v>
      </c>
      <c r="P1546">
        <v>1349398</v>
      </c>
      <c r="Q1546">
        <v>1596</v>
      </c>
      <c r="R1546" t="b">
        <v>0</v>
      </c>
      <c r="S1546">
        <v>0</v>
      </c>
    </row>
    <row r="1547" spans="1:19">
      <c r="A1547">
        <v>13050501</v>
      </c>
      <c r="B1547" s="12"/>
      <c r="C1547" s="12" t="s">
        <v>4797</v>
      </c>
      <c r="D1547" s="12" t="s">
        <v>4815</v>
      </c>
      <c r="E1547" t="b">
        <v>0</v>
      </c>
      <c r="F1547">
        <v>0</v>
      </c>
      <c r="G1547">
        <v>1102</v>
      </c>
      <c r="H1547">
        <v>44098</v>
      </c>
      <c r="I1547" s="12" t="s">
        <v>5660</v>
      </c>
      <c r="J1547">
        <v>1</v>
      </c>
      <c r="K1547">
        <v>14095</v>
      </c>
      <c r="L1547">
        <v>0</v>
      </c>
      <c r="M1547">
        <v>0</v>
      </c>
      <c r="N1547">
        <v>0</v>
      </c>
      <c r="O1547">
        <v>89398</v>
      </c>
      <c r="P1547">
        <v>1260000</v>
      </c>
      <c r="Q1547">
        <v>1597</v>
      </c>
      <c r="R1547" t="b">
        <v>0</v>
      </c>
      <c r="S1547">
        <v>0</v>
      </c>
    </row>
    <row r="1548" spans="1:19">
      <c r="A1548">
        <v>13050501</v>
      </c>
      <c r="B1548" s="12"/>
      <c r="C1548" s="12" t="s">
        <v>4797</v>
      </c>
      <c r="D1548" s="12" t="s">
        <v>4815</v>
      </c>
      <c r="E1548" t="b">
        <v>0</v>
      </c>
      <c r="F1548">
        <v>0</v>
      </c>
      <c r="G1548">
        <v>1102</v>
      </c>
      <c r="H1548">
        <v>44098</v>
      </c>
      <c r="I1548" s="12" t="s">
        <v>5661</v>
      </c>
      <c r="J1548">
        <v>1</v>
      </c>
      <c r="K1548">
        <v>14095</v>
      </c>
      <c r="L1548">
        <v>0</v>
      </c>
      <c r="M1548">
        <v>0</v>
      </c>
      <c r="N1548">
        <v>0</v>
      </c>
      <c r="O1548">
        <v>207591</v>
      </c>
      <c r="P1548">
        <v>1052409</v>
      </c>
      <c r="Q1548">
        <v>1598</v>
      </c>
      <c r="R1548" t="b">
        <v>0</v>
      </c>
      <c r="S1548">
        <v>0</v>
      </c>
    </row>
    <row r="1549" spans="1:19">
      <c r="A1549">
        <v>13050501</v>
      </c>
      <c r="B1549" s="12"/>
      <c r="C1549" s="12" t="s">
        <v>4797</v>
      </c>
      <c r="D1549" s="12" t="s">
        <v>4815</v>
      </c>
      <c r="E1549" t="b">
        <v>0</v>
      </c>
      <c r="F1549">
        <v>0</v>
      </c>
      <c r="G1549">
        <v>1102</v>
      </c>
      <c r="H1549">
        <v>44105</v>
      </c>
      <c r="I1549" s="12" t="s">
        <v>1082</v>
      </c>
      <c r="J1549">
        <v>12</v>
      </c>
      <c r="K1549">
        <v>10976</v>
      </c>
      <c r="L1549">
        <v>0</v>
      </c>
      <c r="M1549">
        <v>0</v>
      </c>
      <c r="N1549">
        <v>210000</v>
      </c>
      <c r="O1549">
        <v>0</v>
      </c>
      <c r="P1549">
        <v>1262409</v>
      </c>
      <c r="Q1549">
        <v>1599</v>
      </c>
      <c r="R1549" t="b">
        <v>0</v>
      </c>
      <c r="S1549">
        <v>0</v>
      </c>
    </row>
    <row r="1550" spans="1:19">
      <c r="A1550">
        <v>13050501</v>
      </c>
      <c r="B1550" s="12"/>
      <c r="C1550" s="12" t="s">
        <v>4797</v>
      </c>
      <c r="D1550" s="12" t="s">
        <v>4815</v>
      </c>
      <c r="E1550" t="b">
        <v>0</v>
      </c>
      <c r="F1550">
        <v>0</v>
      </c>
      <c r="G1550">
        <v>1102</v>
      </c>
      <c r="H1550">
        <v>44117</v>
      </c>
      <c r="I1550" s="12" t="s">
        <v>5661</v>
      </c>
      <c r="J1550">
        <v>1</v>
      </c>
      <c r="K1550">
        <v>14150</v>
      </c>
      <c r="L1550">
        <v>0</v>
      </c>
      <c r="M1550">
        <v>0</v>
      </c>
      <c r="N1550">
        <v>0</v>
      </c>
      <c r="O1550">
        <v>2409</v>
      </c>
      <c r="P1550">
        <v>1260000</v>
      </c>
      <c r="Q1550">
        <v>1600</v>
      </c>
      <c r="R1550" t="b">
        <v>0</v>
      </c>
      <c r="S1550">
        <v>0</v>
      </c>
    </row>
    <row r="1551" spans="1:19">
      <c r="A1551">
        <v>13050501</v>
      </c>
      <c r="B1551" s="12"/>
      <c r="C1551" s="12" t="s">
        <v>4797</v>
      </c>
      <c r="D1551" s="12" t="s">
        <v>4815</v>
      </c>
      <c r="E1551" t="b">
        <v>0</v>
      </c>
      <c r="F1551">
        <v>0</v>
      </c>
      <c r="G1551">
        <v>1102</v>
      </c>
      <c r="H1551">
        <v>44117</v>
      </c>
      <c r="I1551" s="12" t="s">
        <v>5662</v>
      </c>
      <c r="J1551">
        <v>1</v>
      </c>
      <c r="K1551">
        <v>14150</v>
      </c>
      <c r="L1551">
        <v>0</v>
      </c>
      <c r="M1551">
        <v>0</v>
      </c>
      <c r="N1551">
        <v>0</v>
      </c>
      <c r="O1551">
        <v>210000</v>
      </c>
      <c r="P1551">
        <v>1050000</v>
      </c>
      <c r="Q1551">
        <v>1601</v>
      </c>
      <c r="R1551" t="b">
        <v>0</v>
      </c>
      <c r="S1551">
        <v>0</v>
      </c>
    </row>
    <row r="1552" spans="1:19">
      <c r="A1552">
        <v>13050501</v>
      </c>
      <c r="B1552" s="12"/>
      <c r="C1552" s="12" t="s">
        <v>4797</v>
      </c>
      <c r="D1552" s="12" t="s">
        <v>4815</v>
      </c>
      <c r="E1552" t="b">
        <v>0</v>
      </c>
      <c r="F1552">
        <v>0</v>
      </c>
      <c r="G1552">
        <v>1102</v>
      </c>
      <c r="H1552">
        <v>44117</v>
      </c>
      <c r="I1552" s="12" t="s">
        <v>5663</v>
      </c>
      <c r="J1552">
        <v>1</v>
      </c>
      <c r="K1552">
        <v>14150</v>
      </c>
      <c r="L1552">
        <v>0</v>
      </c>
      <c r="M1552">
        <v>0</v>
      </c>
      <c r="N1552">
        <v>0</v>
      </c>
      <c r="O1552">
        <v>87591</v>
      </c>
      <c r="P1552">
        <v>962409</v>
      </c>
      <c r="Q1552">
        <v>1602</v>
      </c>
      <c r="R1552" t="b">
        <v>0</v>
      </c>
      <c r="S1552">
        <v>0</v>
      </c>
    </row>
    <row r="1553" spans="1:19">
      <c r="A1553">
        <v>13050501</v>
      </c>
      <c r="B1553" s="12"/>
      <c r="C1553" s="12" t="s">
        <v>4797</v>
      </c>
      <c r="D1553" s="12" t="s">
        <v>4815</v>
      </c>
      <c r="E1553" t="b">
        <v>0</v>
      </c>
      <c r="F1553">
        <v>0</v>
      </c>
      <c r="G1553">
        <v>1102</v>
      </c>
      <c r="H1553">
        <v>44136</v>
      </c>
      <c r="I1553" s="12" t="s">
        <v>1083</v>
      </c>
      <c r="J1553">
        <v>12</v>
      </c>
      <c r="K1553">
        <v>11056</v>
      </c>
      <c r="L1553">
        <v>0</v>
      </c>
      <c r="M1553">
        <v>0</v>
      </c>
      <c r="N1553">
        <v>210000</v>
      </c>
      <c r="O1553">
        <v>0</v>
      </c>
      <c r="P1553">
        <v>1172409</v>
      </c>
      <c r="Q1553">
        <v>1603</v>
      </c>
      <c r="R1553" t="b">
        <v>0</v>
      </c>
      <c r="S1553">
        <v>0</v>
      </c>
    </row>
    <row r="1554" spans="1:19">
      <c r="A1554">
        <v>13050501</v>
      </c>
      <c r="B1554" s="12"/>
      <c r="C1554" s="12" t="s">
        <v>4797</v>
      </c>
      <c r="D1554" s="12" t="s">
        <v>4815</v>
      </c>
      <c r="E1554" t="b">
        <v>0</v>
      </c>
      <c r="F1554">
        <v>0</v>
      </c>
      <c r="G1554">
        <v>1102</v>
      </c>
      <c r="H1554">
        <v>44146</v>
      </c>
      <c r="I1554" s="12" t="s">
        <v>5663</v>
      </c>
      <c r="J1554">
        <v>1</v>
      </c>
      <c r="K1554">
        <v>14220</v>
      </c>
      <c r="L1554">
        <v>0</v>
      </c>
      <c r="M1554">
        <v>0</v>
      </c>
      <c r="N1554">
        <v>0</v>
      </c>
      <c r="O1554">
        <v>122409</v>
      </c>
      <c r="P1554">
        <v>1050000</v>
      </c>
      <c r="Q1554">
        <v>1604</v>
      </c>
      <c r="R1554" t="b">
        <v>0</v>
      </c>
      <c r="S1554">
        <v>0</v>
      </c>
    </row>
    <row r="1555" spans="1:19">
      <c r="A1555">
        <v>13050501</v>
      </c>
      <c r="B1555" s="12"/>
      <c r="C1555" s="12" t="s">
        <v>4797</v>
      </c>
      <c r="D1555" s="12" t="s">
        <v>4815</v>
      </c>
      <c r="E1555" t="b">
        <v>0</v>
      </c>
      <c r="F1555">
        <v>0</v>
      </c>
      <c r="G1555">
        <v>1102</v>
      </c>
      <c r="H1555">
        <v>44146</v>
      </c>
      <c r="I1555" s="12" t="s">
        <v>5664</v>
      </c>
      <c r="J1555">
        <v>1</v>
      </c>
      <c r="K1555">
        <v>14220</v>
      </c>
      <c r="L1555">
        <v>0</v>
      </c>
      <c r="M1555">
        <v>0</v>
      </c>
      <c r="N1555">
        <v>0</v>
      </c>
      <c r="O1555">
        <v>177591</v>
      </c>
      <c r="P1555">
        <v>872409</v>
      </c>
      <c r="Q1555">
        <v>1605</v>
      </c>
      <c r="R1555" t="b">
        <v>0</v>
      </c>
      <c r="S1555">
        <v>0</v>
      </c>
    </row>
    <row r="1556" spans="1:19">
      <c r="A1556">
        <v>13050501</v>
      </c>
      <c r="B1556" s="12"/>
      <c r="C1556" s="12" t="s">
        <v>4797</v>
      </c>
      <c r="D1556" s="12" t="s">
        <v>4815</v>
      </c>
      <c r="E1556" t="b">
        <v>0</v>
      </c>
      <c r="F1556">
        <v>0</v>
      </c>
      <c r="G1556">
        <v>1102</v>
      </c>
      <c r="H1556">
        <v>44166</v>
      </c>
      <c r="I1556" s="12" t="s">
        <v>1084</v>
      </c>
      <c r="J1556">
        <v>12</v>
      </c>
      <c r="K1556">
        <v>11136</v>
      </c>
      <c r="L1556">
        <v>0</v>
      </c>
      <c r="M1556">
        <v>0</v>
      </c>
      <c r="N1556">
        <v>210000</v>
      </c>
      <c r="O1556">
        <v>0</v>
      </c>
      <c r="P1556">
        <v>1082409</v>
      </c>
      <c r="Q1556">
        <v>1606</v>
      </c>
      <c r="R1556" t="b">
        <v>0</v>
      </c>
      <c r="S1556">
        <v>0</v>
      </c>
    </row>
    <row r="1557" spans="1:19">
      <c r="A1557">
        <v>13050501</v>
      </c>
      <c r="B1557" s="12"/>
      <c r="C1557" s="12" t="s">
        <v>4797</v>
      </c>
      <c r="D1557" s="12" t="s">
        <v>4815</v>
      </c>
      <c r="E1557" t="b">
        <v>0</v>
      </c>
      <c r="F1557">
        <v>0</v>
      </c>
      <c r="G1557">
        <v>1102</v>
      </c>
      <c r="H1557">
        <v>44175</v>
      </c>
      <c r="I1557" s="12" t="s">
        <v>5664</v>
      </c>
      <c r="J1557">
        <v>1</v>
      </c>
      <c r="K1557">
        <v>14297</v>
      </c>
      <c r="L1557">
        <v>0</v>
      </c>
      <c r="M1557">
        <v>0</v>
      </c>
      <c r="N1557">
        <v>0</v>
      </c>
      <c r="O1557">
        <v>32409</v>
      </c>
      <c r="P1557">
        <v>1050000</v>
      </c>
      <c r="Q1557">
        <v>1607</v>
      </c>
      <c r="R1557" t="b">
        <v>0</v>
      </c>
      <c r="S1557">
        <v>0</v>
      </c>
    </row>
    <row r="1558" spans="1:19">
      <c r="A1558">
        <v>13050501</v>
      </c>
      <c r="B1558" s="12"/>
      <c r="C1558" s="12" t="s">
        <v>4797</v>
      </c>
      <c r="D1558" s="12" t="s">
        <v>4815</v>
      </c>
      <c r="E1558" t="b">
        <v>0</v>
      </c>
      <c r="F1558">
        <v>0</v>
      </c>
      <c r="G1558">
        <v>1102</v>
      </c>
      <c r="H1558">
        <v>44175</v>
      </c>
      <c r="I1558" s="12" t="s">
        <v>5665</v>
      </c>
      <c r="J1558">
        <v>1</v>
      </c>
      <c r="K1558">
        <v>14297</v>
      </c>
      <c r="L1558">
        <v>0</v>
      </c>
      <c r="M1558">
        <v>0</v>
      </c>
      <c r="N1558">
        <v>0</v>
      </c>
      <c r="O1558">
        <v>210000</v>
      </c>
      <c r="P1558">
        <v>840000</v>
      </c>
      <c r="Q1558">
        <v>1608</v>
      </c>
      <c r="R1558" t="b">
        <v>0</v>
      </c>
      <c r="S1558">
        <v>0</v>
      </c>
    </row>
    <row r="1559" spans="1:19">
      <c r="A1559">
        <v>13050501</v>
      </c>
      <c r="B1559" s="12"/>
      <c r="C1559" s="12" t="s">
        <v>4797</v>
      </c>
      <c r="D1559" s="12" t="s">
        <v>4815</v>
      </c>
      <c r="E1559" t="b">
        <v>0</v>
      </c>
      <c r="F1559">
        <v>0</v>
      </c>
      <c r="G1559">
        <v>1102</v>
      </c>
      <c r="H1559">
        <v>44175</v>
      </c>
      <c r="I1559" s="12" t="s">
        <v>5666</v>
      </c>
      <c r="J1559">
        <v>1</v>
      </c>
      <c r="K1559">
        <v>14297</v>
      </c>
      <c r="L1559">
        <v>0</v>
      </c>
      <c r="M1559">
        <v>0</v>
      </c>
      <c r="N1559">
        <v>0</v>
      </c>
      <c r="O1559">
        <v>23435</v>
      </c>
      <c r="P1559">
        <v>816565</v>
      </c>
      <c r="Q1559">
        <v>1609</v>
      </c>
      <c r="R1559" t="b">
        <v>0</v>
      </c>
      <c r="S1559">
        <v>0</v>
      </c>
    </row>
    <row r="1560" spans="1:19">
      <c r="A1560">
        <v>13050501</v>
      </c>
      <c r="B1560" s="12" t="s">
        <v>1085</v>
      </c>
      <c r="C1560" s="12" t="s">
        <v>4797</v>
      </c>
      <c r="D1560" s="12" t="s">
        <v>1085</v>
      </c>
      <c r="E1560" t="b">
        <v>0</v>
      </c>
      <c r="F1560">
        <v>0</v>
      </c>
      <c r="G1560">
        <v>1102</v>
      </c>
      <c r="H1560" t="s">
        <v>21</v>
      </c>
      <c r="I1560" s="12"/>
      <c r="K1560">
        <v>0</v>
      </c>
      <c r="L1560">
        <v>0</v>
      </c>
      <c r="M1560">
        <v>0</v>
      </c>
      <c r="N1560">
        <v>2520000</v>
      </c>
      <c r="O1560">
        <v>1703435</v>
      </c>
      <c r="P1560">
        <v>816565</v>
      </c>
      <c r="Q1560">
        <v>1610</v>
      </c>
      <c r="R1560" t="b">
        <v>0</v>
      </c>
      <c r="S1560">
        <v>0</v>
      </c>
    </row>
    <row r="1561" spans="1:19">
      <c r="A1561">
        <v>13050501</v>
      </c>
      <c r="B1561" s="12" t="s">
        <v>4822</v>
      </c>
      <c r="C1561" s="12" t="s">
        <v>4797</v>
      </c>
      <c r="D1561" s="12" t="s">
        <v>4822</v>
      </c>
      <c r="E1561" t="b">
        <v>0</v>
      </c>
      <c r="F1561">
        <v>0</v>
      </c>
      <c r="G1561">
        <v>1201</v>
      </c>
      <c r="H1561" t="s">
        <v>21</v>
      </c>
      <c r="I1561" s="12"/>
      <c r="K1561">
        <v>0</v>
      </c>
      <c r="L1561">
        <v>2520000</v>
      </c>
      <c r="M1561">
        <v>2520000</v>
      </c>
      <c r="N1561">
        <v>0</v>
      </c>
      <c r="O1561">
        <v>0</v>
      </c>
      <c r="P1561">
        <v>0</v>
      </c>
      <c r="Q1561">
        <v>1611</v>
      </c>
      <c r="R1561" t="b">
        <v>0</v>
      </c>
      <c r="S1561">
        <v>0</v>
      </c>
    </row>
    <row r="1562" spans="1:19">
      <c r="A1562">
        <v>13050501</v>
      </c>
      <c r="B1562" s="12"/>
      <c r="C1562" s="12" t="s">
        <v>4797</v>
      </c>
      <c r="D1562" s="12" t="s">
        <v>4822</v>
      </c>
      <c r="E1562" t="b">
        <v>0</v>
      </c>
      <c r="F1562">
        <v>0</v>
      </c>
      <c r="G1562">
        <v>1201</v>
      </c>
      <c r="H1562">
        <v>43831</v>
      </c>
      <c r="I1562" s="12" t="s">
        <v>1086</v>
      </c>
      <c r="J1562">
        <v>3</v>
      </c>
      <c r="K1562">
        <v>561</v>
      </c>
      <c r="L1562">
        <v>0</v>
      </c>
      <c r="M1562">
        <v>0</v>
      </c>
      <c r="N1562">
        <v>0</v>
      </c>
      <c r="O1562">
        <v>4000</v>
      </c>
      <c r="P1562">
        <v>-4000</v>
      </c>
      <c r="Q1562">
        <v>1612</v>
      </c>
      <c r="R1562" t="b">
        <v>0</v>
      </c>
      <c r="S1562">
        <v>0</v>
      </c>
    </row>
    <row r="1563" spans="1:19">
      <c r="A1563">
        <v>13050501</v>
      </c>
      <c r="B1563" s="12"/>
      <c r="C1563" s="12" t="s">
        <v>4797</v>
      </c>
      <c r="D1563" s="12" t="s">
        <v>4822</v>
      </c>
      <c r="E1563" t="b">
        <v>0</v>
      </c>
      <c r="F1563">
        <v>0</v>
      </c>
      <c r="G1563">
        <v>1201</v>
      </c>
      <c r="H1563">
        <v>43831</v>
      </c>
      <c r="I1563" s="12" t="s">
        <v>1087</v>
      </c>
      <c r="J1563">
        <v>12</v>
      </c>
      <c r="K1563">
        <v>10257</v>
      </c>
      <c r="L1563">
        <v>0</v>
      </c>
      <c r="M1563">
        <v>0</v>
      </c>
      <c r="N1563">
        <v>210000</v>
      </c>
      <c r="O1563">
        <v>0</v>
      </c>
      <c r="P1563">
        <v>206000</v>
      </c>
      <c r="Q1563">
        <v>1613</v>
      </c>
      <c r="R1563" t="b">
        <v>0</v>
      </c>
      <c r="S1563">
        <v>0</v>
      </c>
    </row>
    <row r="1564" spans="1:19">
      <c r="A1564">
        <v>13050501</v>
      </c>
      <c r="B1564" s="12"/>
      <c r="C1564" s="12" t="s">
        <v>4797</v>
      </c>
      <c r="D1564" s="12" t="s">
        <v>4822</v>
      </c>
      <c r="E1564" t="b">
        <v>0</v>
      </c>
      <c r="F1564">
        <v>0</v>
      </c>
      <c r="G1564">
        <v>1201</v>
      </c>
      <c r="H1564">
        <v>43839</v>
      </c>
      <c r="I1564" s="12" t="s">
        <v>5658</v>
      </c>
      <c r="J1564">
        <v>1</v>
      </c>
      <c r="K1564">
        <v>13488</v>
      </c>
      <c r="L1564">
        <v>0</v>
      </c>
      <c r="M1564">
        <v>0</v>
      </c>
      <c r="N1564">
        <v>0</v>
      </c>
      <c r="O1564">
        <v>206000</v>
      </c>
      <c r="P1564">
        <v>0</v>
      </c>
      <c r="Q1564">
        <v>1614</v>
      </c>
      <c r="R1564" t="b">
        <v>0</v>
      </c>
      <c r="S1564">
        <v>0</v>
      </c>
    </row>
    <row r="1565" spans="1:19">
      <c r="A1565">
        <v>13050501</v>
      </c>
      <c r="B1565" s="12"/>
      <c r="C1565" s="12" t="s">
        <v>4797</v>
      </c>
      <c r="D1565" s="12" t="s">
        <v>4822</v>
      </c>
      <c r="E1565" t="b">
        <v>0</v>
      </c>
      <c r="F1565">
        <v>0</v>
      </c>
      <c r="G1565">
        <v>1201</v>
      </c>
      <c r="H1565">
        <v>43862</v>
      </c>
      <c r="I1565" s="12" t="s">
        <v>1088</v>
      </c>
      <c r="J1565">
        <v>12</v>
      </c>
      <c r="K1565">
        <v>10337</v>
      </c>
      <c r="L1565">
        <v>0</v>
      </c>
      <c r="M1565">
        <v>0</v>
      </c>
      <c r="N1565">
        <v>210000</v>
      </c>
      <c r="O1565">
        <v>0</v>
      </c>
      <c r="P1565">
        <v>210000</v>
      </c>
      <c r="Q1565">
        <v>1615</v>
      </c>
      <c r="R1565" t="b">
        <v>0</v>
      </c>
      <c r="S1565">
        <v>0</v>
      </c>
    </row>
    <row r="1566" spans="1:19">
      <c r="A1566">
        <v>13050501</v>
      </c>
      <c r="B1566" s="12"/>
      <c r="C1566" s="12" t="s">
        <v>4797</v>
      </c>
      <c r="D1566" s="12" t="s">
        <v>4822</v>
      </c>
      <c r="E1566" t="b">
        <v>0</v>
      </c>
      <c r="F1566">
        <v>0</v>
      </c>
      <c r="G1566">
        <v>1201</v>
      </c>
      <c r="H1566">
        <v>43872</v>
      </c>
      <c r="I1566" s="12" t="s">
        <v>5659</v>
      </c>
      <c r="J1566">
        <v>1</v>
      </c>
      <c r="K1566">
        <v>13568</v>
      </c>
      <c r="L1566">
        <v>0</v>
      </c>
      <c r="M1566">
        <v>0</v>
      </c>
      <c r="N1566">
        <v>0</v>
      </c>
      <c r="O1566">
        <v>210000</v>
      </c>
      <c r="P1566">
        <v>0</v>
      </c>
      <c r="Q1566">
        <v>1616</v>
      </c>
      <c r="R1566" t="b">
        <v>0</v>
      </c>
      <c r="S1566">
        <v>0</v>
      </c>
    </row>
    <row r="1567" spans="1:19">
      <c r="A1567">
        <v>13050501</v>
      </c>
      <c r="B1567" s="12"/>
      <c r="C1567" s="12" t="s">
        <v>4797</v>
      </c>
      <c r="D1567" s="12" t="s">
        <v>4822</v>
      </c>
      <c r="E1567" t="b">
        <v>0</v>
      </c>
      <c r="F1567">
        <v>0</v>
      </c>
      <c r="G1567">
        <v>1201</v>
      </c>
      <c r="H1567">
        <v>43891</v>
      </c>
      <c r="I1567" s="12" t="s">
        <v>1089</v>
      </c>
      <c r="J1567">
        <v>12</v>
      </c>
      <c r="K1567">
        <v>10417</v>
      </c>
      <c r="L1567">
        <v>0</v>
      </c>
      <c r="M1567">
        <v>0</v>
      </c>
      <c r="N1567">
        <v>210000</v>
      </c>
      <c r="O1567">
        <v>0</v>
      </c>
      <c r="P1567">
        <v>210000</v>
      </c>
      <c r="Q1567">
        <v>1617</v>
      </c>
      <c r="R1567" t="b">
        <v>0</v>
      </c>
      <c r="S1567">
        <v>0</v>
      </c>
    </row>
    <row r="1568" spans="1:19">
      <c r="A1568">
        <v>13050501</v>
      </c>
      <c r="B1568" s="12"/>
      <c r="C1568" s="12" t="s">
        <v>4797</v>
      </c>
      <c r="D1568" s="12" t="s">
        <v>4822</v>
      </c>
      <c r="E1568" t="b">
        <v>0</v>
      </c>
      <c r="F1568">
        <v>0</v>
      </c>
      <c r="G1568">
        <v>1201</v>
      </c>
      <c r="H1568">
        <v>43900</v>
      </c>
      <c r="I1568" s="12" t="s">
        <v>5660</v>
      </c>
      <c r="J1568">
        <v>1</v>
      </c>
      <c r="K1568">
        <v>13639</v>
      </c>
      <c r="L1568">
        <v>0</v>
      </c>
      <c r="M1568">
        <v>0</v>
      </c>
      <c r="N1568">
        <v>0</v>
      </c>
      <c r="O1568">
        <v>210000</v>
      </c>
      <c r="P1568">
        <v>0</v>
      </c>
      <c r="Q1568">
        <v>1618</v>
      </c>
      <c r="R1568" t="b">
        <v>0</v>
      </c>
      <c r="S1568">
        <v>0</v>
      </c>
    </row>
    <row r="1569" spans="1:19">
      <c r="A1569">
        <v>13050501</v>
      </c>
      <c r="B1569" s="12"/>
      <c r="C1569" s="12" t="s">
        <v>4797</v>
      </c>
      <c r="D1569" s="12" t="s">
        <v>4822</v>
      </c>
      <c r="E1569" t="b">
        <v>0</v>
      </c>
      <c r="F1569">
        <v>0</v>
      </c>
      <c r="G1569">
        <v>1201</v>
      </c>
      <c r="H1569">
        <v>43922</v>
      </c>
      <c r="I1569" s="12" t="s">
        <v>1090</v>
      </c>
      <c r="J1569">
        <v>12</v>
      </c>
      <c r="K1569">
        <v>10497</v>
      </c>
      <c r="L1569">
        <v>0</v>
      </c>
      <c r="M1569">
        <v>0</v>
      </c>
      <c r="N1569">
        <v>210000</v>
      </c>
      <c r="O1569">
        <v>0</v>
      </c>
      <c r="P1569">
        <v>210000</v>
      </c>
      <c r="Q1569">
        <v>1619</v>
      </c>
      <c r="R1569" t="b">
        <v>0</v>
      </c>
      <c r="S1569">
        <v>0</v>
      </c>
    </row>
    <row r="1570" spans="1:19">
      <c r="A1570">
        <v>13050501</v>
      </c>
      <c r="B1570" s="12"/>
      <c r="C1570" s="12" t="s">
        <v>4797</v>
      </c>
      <c r="D1570" s="12" t="s">
        <v>4822</v>
      </c>
      <c r="E1570" t="b">
        <v>0</v>
      </c>
      <c r="F1570">
        <v>0</v>
      </c>
      <c r="G1570">
        <v>1201</v>
      </c>
      <c r="H1570">
        <v>43924</v>
      </c>
      <c r="I1570" s="12" t="s">
        <v>5661</v>
      </c>
      <c r="J1570">
        <v>1</v>
      </c>
      <c r="K1570">
        <v>13682</v>
      </c>
      <c r="L1570">
        <v>0</v>
      </c>
      <c r="M1570">
        <v>0</v>
      </c>
      <c r="N1570">
        <v>0</v>
      </c>
      <c r="O1570">
        <v>210000</v>
      </c>
      <c r="P1570">
        <v>0</v>
      </c>
      <c r="Q1570">
        <v>1620</v>
      </c>
      <c r="R1570" t="b">
        <v>0</v>
      </c>
      <c r="S1570">
        <v>0</v>
      </c>
    </row>
    <row r="1571" spans="1:19">
      <c r="A1571">
        <v>13050501</v>
      </c>
      <c r="B1571" s="12"/>
      <c r="C1571" s="12" t="s">
        <v>4797</v>
      </c>
      <c r="D1571" s="12" t="s">
        <v>4822</v>
      </c>
      <c r="E1571" t="b">
        <v>0</v>
      </c>
      <c r="F1571">
        <v>0</v>
      </c>
      <c r="G1571">
        <v>1201</v>
      </c>
      <c r="H1571">
        <v>43952</v>
      </c>
      <c r="I1571" s="12" t="s">
        <v>1091</v>
      </c>
      <c r="J1571">
        <v>12</v>
      </c>
      <c r="K1571">
        <v>10577</v>
      </c>
      <c r="L1571">
        <v>0</v>
      </c>
      <c r="M1571">
        <v>0</v>
      </c>
      <c r="N1571">
        <v>210000</v>
      </c>
      <c r="O1571">
        <v>0</v>
      </c>
      <c r="P1571">
        <v>210000</v>
      </c>
      <c r="Q1571">
        <v>1621</v>
      </c>
      <c r="R1571" t="b">
        <v>0</v>
      </c>
      <c r="S1571">
        <v>0</v>
      </c>
    </row>
    <row r="1572" spans="1:19">
      <c r="A1572">
        <v>13050501</v>
      </c>
      <c r="B1572" s="12"/>
      <c r="C1572" s="12" t="s">
        <v>4797</v>
      </c>
      <c r="D1572" s="12" t="s">
        <v>4822</v>
      </c>
      <c r="E1572" t="b">
        <v>0</v>
      </c>
      <c r="F1572">
        <v>0</v>
      </c>
      <c r="G1572">
        <v>1201</v>
      </c>
      <c r="H1572">
        <v>43963</v>
      </c>
      <c r="I1572" s="12" t="s">
        <v>5662</v>
      </c>
      <c r="J1572">
        <v>1</v>
      </c>
      <c r="K1572">
        <v>13760</v>
      </c>
      <c r="L1572">
        <v>0</v>
      </c>
      <c r="M1572">
        <v>0</v>
      </c>
      <c r="N1572">
        <v>0</v>
      </c>
      <c r="O1572">
        <v>210000</v>
      </c>
      <c r="P1572">
        <v>0</v>
      </c>
      <c r="Q1572">
        <v>1622</v>
      </c>
      <c r="R1572" t="b">
        <v>0</v>
      </c>
      <c r="S1572">
        <v>0</v>
      </c>
    </row>
    <row r="1573" spans="1:19">
      <c r="A1573">
        <v>13050501</v>
      </c>
      <c r="B1573" s="12"/>
      <c r="C1573" s="12" t="s">
        <v>4797</v>
      </c>
      <c r="D1573" s="12" t="s">
        <v>4822</v>
      </c>
      <c r="E1573" t="b">
        <v>0</v>
      </c>
      <c r="F1573">
        <v>0</v>
      </c>
      <c r="G1573">
        <v>1201</v>
      </c>
      <c r="H1573">
        <v>43983</v>
      </c>
      <c r="I1573" s="12" t="s">
        <v>1092</v>
      </c>
      <c r="J1573">
        <v>12</v>
      </c>
      <c r="K1573">
        <v>10657</v>
      </c>
      <c r="L1573">
        <v>0</v>
      </c>
      <c r="M1573">
        <v>0</v>
      </c>
      <c r="N1573">
        <v>210000</v>
      </c>
      <c r="O1573">
        <v>0</v>
      </c>
      <c r="P1573">
        <v>210000</v>
      </c>
      <c r="Q1573">
        <v>1623</v>
      </c>
      <c r="R1573" t="b">
        <v>0</v>
      </c>
      <c r="S1573">
        <v>0</v>
      </c>
    </row>
    <row r="1574" spans="1:19">
      <c r="A1574">
        <v>13050501</v>
      </c>
      <c r="B1574" s="12"/>
      <c r="C1574" s="12" t="s">
        <v>4797</v>
      </c>
      <c r="D1574" s="12" t="s">
        <v>4822</v>
      </c>
      <c r="E1574" t="b">
        <v>0</v>
      </c>
      <c r="F1574">
        <v>0</v>
      </c>
      <c r="G1574">
        <v>1201</v>
      </c>
      <c r="H1574">
        <v>43990</v>
      </c>
      <c r="I1574" s="12" t="s">
        <v>5663</v>
      </c>
      <c r="J1574">
        <v>1</v>
      </c>
      <c r="K1574">
        <v>13817</v>
      </c>
      <c r="L1574">
        <v>0</v>
      </c>
      <c r="M1574">
        <v>0</v>
      </c>
      <c r="N1574">
        <v>0</v>
      </c>
      <c r="O1574">
        <v>210000</v>
      </c>
      <c r="P1574">
        <v>0</v>
      </c>
      <c r="Q1574">
        <v>1624</v>
      </c>
      <c r="R1574" t="b">
        <v>0</v>
      </c>
      <c r="S1574">
        <v>0</v>
      </c>
    </row>
    <row r="1575" spans="1:19">
      <c r="A1575">
        <v>13050501</v>
      </c>
      <c r="B1575" s="12"/>
      <c r="C1575" s="12" t="s">
        <v>4797</v>
      </c>
      <c r="D1575" s="12" t="s">
        <v>4822</v>
      </c>
      <c r="E1575" t="b">
        <v>0</v>
      </c>
      <c r="F1575">
        <v>0</v>
      </c>
      <c r="G1575">
        <v>1201</v>
      </c>
      <c r="H1575">
        <v>44013</v>
      </c>
      <c r="I1575" s="12" t="s">
        <v>1093</v>
      </c>
      <c r="J1575">
        <v>12</v>
      </c>
      <c r="K1575">
        <v>10737</v>
      </c>
      <c r="L1575">
        <v>0</v>
      </c>
      <c r="M1575">
        <v>0</v>
      </c>
      <c r="N1575">
        <v>210000</v>
      </c>
      <c r="O1575">
        <v>0</v>
      </c>
      <c r="P1575">
        <v>210000</v>
      </c>
      <c r="Q1575">
        <v>1625</v>
      </c>
      <c r="R1575" t="b">
        <v>0</v>
      </c>
      <c r="S1575">
        <v>0</v>
      </c>
    </row>
    <row r="1576" spans="1:19">
      <c r="A1576">
        <v>13050501</v>
      </c>
      <c r="B1576" s="12"/>
      <c r="C1576" s="12" t="s">
        <v>4797</v>
      </c>
      <c r="D1576" s="12" t="s">
        <v>4822</v>
      </c>
      <c r="E1576" t="b">
        <v>0</v>
      </c>
      <c r="F1576">
        <v>0</v>
      </c>
      <c r="G1576">
        <v>1201</v>
      </c>
      <c r="H1576">
        <v>44019</v>
      </c>
      <c r="I1576" s="12" t="s">
        <v>5664</v>
      </c>
      <c r="J1576">
        <v>1</v>
      </c>
      <c r="K1576">
        <v>13895</v>
      </c>
      <c r="L1576">
        <v>0</v>
      </c>
      <c r="M1576">
        <v>0</v>
      </c>
      <c r="N1576">
        <v>0</v>
      </c>
      <c r="O1576">
        <v>210000</v>
      </c>
      <c r="P1576">
        <v>0</v>
      </c>
      <c r="Q1576">
        <v>1626</v>
      </c>
      <c r="R1576" t="b">
        <v>0</v>
      </c>
      <c r="S1576">
        <v>0</v>
      </c>
    </row>
    <row r="1577" spans="1:19">
      <c r="A1577">
        <v>13050501</v>
      </c>
      <c r="B1577" s="12"/>
      <c r="C1577" s="12" t="s">
        <v>4797</v>
      </c>
      <c r="D1577" s="12" t="s">
        <v>4822</v>
      </c>
      <c r="E1577" t="b">
        <v>0</v>
      </c>
      <c r="F1577">
        <v>0</v>
      </c>
      <c r="G1577">
        <v>1201</v>
      </c>
      <c r="H1577">
        <v>44044</v>
      </c>
      <c r="I1577" s="12" t="s">
        <v>1094</v>
      </c>
      <c r="J1577">
        <v>3</v>
      </c>
      <c r="K1577">
        <v>572</v>
      </c>
      <c r="L1577">
        <v>0</v>
      </c>
      <c r="M1577">
        <v>0</v>
      </c>
      <c r="N1577">
        <v>0</v>
      </c>
      <c r="O1577">
        <v>210000</v>
      </c>
      <c r="P1577">
        <v>-210000</v>
      </c>
      <c r="Q1577">
        <v>1627</v>
      </c>
      <c r="R1577" t="b">
        <v>0</v>
      </c>
      <c r="S1577">
        <v>0</v>
      </c>
    </row>
    <row r="1578" spans="1:19">
      <c r="A1578">
        <v>13050501</v>
      </c>
      <c r="B1578" s="12"/>
      <c r="C1578" s="12" t="s">
        <v>4797</v>
      </c>
      <c r="D1578" s="12" t="s">
        <v>4822</v>
      </c>
      <c r="E1578" t="b">
        <v>0</v>
      </c>
      <c r="F1578">
        <v>0</v>
      </c>
      <c r="G1578">
        <v>1201</v>
      </c>
      <c r="H1578">
        <v>44044</v>
      </c>
      <c r="I1578" s="12" t="s">
        <v>1095</v>
      </c>
      <c r="J1578">
        <v>12</v>
      </c>
      <c r="K1578">
        <v>10817</v>
      </c>
      <c r="L1578">
        <v>0</v>
      </c>
      <c r="M1578">
        <v>0</v>
      </c>
      <c r="N1578">
        <v>210000</v>
      </c>
      <c r="O1578">
        <v>0</v>
      </c>
      <c r="P1578">
        <v>0</v>
      </c>
      <c r="Q1578">
        <v>1628</v>
      </c>
      <c r="R1578" t="b">
        <v>0</v>
      </c>
      <c r="S1578">
        <v>0</v>
      </c>
    </row>
    <row r="1579" spans="1:19">
      <c r="A1579">
        <v>13050501</v>
      </c>
      <c r="B1579" s="12"/>
      <c r="C1579" s="12" t="s">
        <v>4797</v>
      </c>
      <c r="D1579" s="12" t="s">
        <v>4822</v>
      </c>
      <c r="E1579" t="b">
        <v>0</v>
      </c>
      <c r="F1579">
        <v>0</v>
      </c>
      <c r="G1579">
        <v>1201</v>
      </c>
      <c r="H1579">
        <v>44075</v>
      </c>
      <c r="I1579" s="12" t="s">
        <v>1096</v>
      </c>
      <c r="J1579">
        <v>12</v>
      </c>
      <c r="K1579">
        <v>10897</v>
      </c>
      <c r="L1579">
        <v>0</v>
      </c>
      <c r="M1579">
        <v>0</v>
      </c>
      <c r="N1579">
        <v>210000</v>
      </c>
      <c r="O1579">
        <v>0</v>
      </c>
      <c r="P1579">
        <v>210000</v>
      </c>
      <c r="Q1579">
        <v>1629</v>
      </c>
      <c r="R1579" t="b">
        <v>0</v>
      </c>
      <c r="S1579">
        <v>0</v>
      </c>
    </row>
    <row r="1580" spans="1:19">
      <c r="A1580">
        <v>13050501</v>
      </c>
      <c r="B1580" s="12"/>
      <c r="C1580" s="12" t="s">
        <v>4797</v>
      </c>
      <c r="D1580" s="12" t="s">
        <v>4822</v>
      </c>
      <c r="E1580" t="b">
        <v>0</v>
      </c>
      <c r="F1580">
        <v>0</v>
      </c>
      <c r="G1580">
        <v>1201</v>
      </c>
      <c r="H1580">
        <v>44083</v>
      </c>
      <c r="I1580" s="12" t="s">
        <v>5666</v>
      </c>
      <c r="J1580">
        <v>1</v>
      </c>
      <c r="K1580">
        <v>14048</v>
      </c>
      <c r="L1580">
        <v>0</v>
      </c>
      <c r="M1580">
        <v>0</v>
      </c>
      <c r="N1580">
        <v>0</v>
      </c>
      <c r="O1580">
        <v>210000</v>
      </c>
      <c r="P1580">
        <v>0</v>
      </c>
      <c r="Q1580">
        <v>1630</v>
      </c>
      <c r="R1580" t="b">
        <v>0</v>
      </c>
      <c r="S1580">
        <v>0</v>
      </c>
    </row>
    <row r="1581" spans="1:19">
      <c r="A1581">
        <v>13050501</v>
      </c>
      <c r="B1581" s="12"/>
      <c r="C1581" s="12" t="s">
        <v>4797</v>
      </c>
      <c r="D1581" s="12" t="s">
        <v>4822</v>
      </c>
      <c r="E1581" t="b">
        <v>0</v>
      </c>
      <c r="F1581">
        <v>0</v>
      </c>
      <c r="G1581">
        <v>1201</v>
      </c>
      <c r="H1581">
        <v>44105</v>
      </c>
      <c r="I1581" s="12" t="s">
        <v>1097</v>
      </c>
      <c r="J1581">
        <v>12</v>
      </c>
      <c r="K1581">
        <v>10977</v>
      </c>
      <c r="L1581">
        <v>0</v>
      </c>
      <c r="M1581">
        <v>0</v>
      </c>
      <c r="N1581">
        <v>210000</v>
      </c>
      <c r="O1581">
        <v>0</v>
      </c>
      <c r="P1581">
        <v>210000</v>
      </c>
      <c r="Q1581">
        <v>1631</v>
      </c>
      <c r="R1581" t="b">
        <v>0</v>
      </c>
      <c r="S1581">
        <v>0</v>
      </c>
    </row>
    <row r="1582" spans="1:19">
      <c r="A1582">
        <v>13050501</v>
      </c>
      <c r="B1582" s="12"/>
      <c r="C1582" s="12" t="s">
        <v>4797</v>
      </c>
      <c r="D1582" s="12" t="s">
        <v>4822</v>
      </c>
      <c r="E1582" t="b">
        <v>0</v>
      </c>
      <c r="F1582">
        <v>0</v>
      </c>
      <c r="G1582">
        <v>1201</v>
      </c>
      <c r="H1582">
        <v>44110</v>
      </c>
      <c r="I1582" s="12" t="s">
        <v>5667</v>
      </c>
      <c r="J1582">
        <v>1</v>
      </c>
      <c r="K1582">
        <v>14112</v>
      </c>
      <c r="L1582">
        <v>0</v>
      </c>
      <c r="M1582">
        <v>0</v>
      </c>
      <c r="N1582">
        <v>0</v>
      </c>
      <c r="O1582">
        <v>210000</v>
      </c>
      <c r="P1582">
        <v>0</v>
      </c>
      <c r="Q1582">
        <v>1632</v>
      </c>
      <c r="R1582" t="b">
        <v>0</v>
      </c>
      <c r="S1582">
        <v>0</v>
      </c>
    </row>
    <row r="1583" spans="1:19">
      <c r="A1583">
        <v>13050501</v>
      </c>
      <c r="B1583" s="12"/>
      <c r="C1583" s="12" t="s">
        <v>4797</v>
      </c>
      <c r="D1583" s="12" t="s">
        <v>4822</v>
      </c>
      <c r="E1583" t="b">
        <v>0</v>
      </c>
      <c r="F1583">
        <v>0</v>
      </c>
      <c r="G1583">
        <v>1201</v>
      </c>
      <c r="H1583">
        <v>44136</v>
      </c>
      <c r="I1583" s="12" t="s">
        <v>1098</v>
      </c>
      <c r="J1583">
        <v>12</v>
      </c>
      <c r="K1583">
        <v>11057</v>
      </c>
      <c r="L1583">
        <v>0</v>
      </c>
      <c r="M1583">
        <v>0</v>
      </c>
      <c r="N1583">
        <v>210000</v>
      </c>
      <c r="O1583">
        <v>0</v>
      </c>
      <c r="P1583">
        <v>210000</v>
      </c>
      <c r="Q1583">
        <v>1633</v>
      </c>
      <c r="R1583" t="b">
        <v>0</v>
      </c>
      <c r="S1583">
        <v>0</v>
      </c>
    </row>
    <row r="1584" spans="1:19">
      <c r="A1584">
        <v>13050501</v>
      </c>
      <c r="B1584" s="12"/>
      <c r="C1584" s="12" t="s">
        <v>4797</v>
      </c>
      <c r="D1584" s="12" t="s">
        <v>4822</v>
      </c>
      <c r="E1584" t="b">
        <v>0</v>
      </c>
      <c r="F1584">
        <v>0</v>
      </c>
      <c r="G1584">
        <v>1201</v>
      </c>
      <c r="H1584">
        <v>44147</v>
      </c>
      <c r="I1584" s="12" t="s">
        <v>5668</v>
      </c>
      <c r="J1584">
        <v>1</v>
      </c>
      <c r="K1584">
        <v>14201</v>
      </c>
      <c r="L1584">
        <v>0</v>
      </c>
      <c r="M1584">
        <v>0</v>
      </c>
      <c r="N1584">
        <v>0</v>
      </c>
      <c r="O1584">
        <v>210000</v>
      </c>
      <c r="P1584">
        <v>0</v>
      </c>
      <c r="Q1584">
        <v>1634</v>
      </c>
      <c r="R1584" t="b">
        <v>0</v>
      </c>
      <c r="S1584">
        <v>0</v>
      </c>
    </row>
    <row r="1585" spans="1:19">
      <c r="A1585">
        <v>13050501</v>
      </c>
      <c r="B1585" s="12"/>
      <c r="C1585" s="12" t="s">
        <v>4797</v>
      </c>
      <c r="D1585" s="12" t="s">
        <v>4822</v>
      </c>
      <c r="E1585" t="b">
        <v>0</v>
      </c>
      <c r="F1585">
        <v>0</v>
      </c>
      <c r="G1585">
        <v>1201</v>
      </c>
      <c r="H1585">
        <v>44166</v>
      </c>
      <c r="I1585" s="12" t="s">
        <v>1099</v>
      </c>
      <c r="J1585">
        <v>12</v>
      </c>
      <c r="K1585">
        <v>11137</v>
      </c>
      <c r="L1585">
        <v>0</v>
      </c>
      <c r="M1585">
        <v>0</v>
      </c>
      <c r="N1585">
        <v>210000</v>
      </c>
      <c r="O1585">
        <v>0</v>
      </c>
      <c r="P1585">
        <v>210000</v>
      </c>
      <c r="Q1585">
        <v>1635</v>
      </c>
      <c r="R1585" t="b">
        <v>0</v>
      </c>
      <c r="S1585">
        <v>0</v>
      </c>
    </row>
    <row r="1586" spans="1:19">
      <c r="A1586">
        <v>13050501</v>
      </c>
      <c r="B1586" s="12"/>
      <c r="C1586" s="12" t="s">
        <v>4797</v>
      </c>
      <c r="D1586" s="12" t="s">
        <v>4822</v>
      </c>
      <c r="E1586" t="b">
        <v>0</v>
      </c>
      <c r="F1586">
        <v>0</v>
      </c>
      <c r="G1586">
        <v>1201</v>
      </c>
      <c r="H1586">
        <v>44172</v>
      </c>
      <c r="I1586" s="12" t="s">
        <v>5669</v>
      </c>
      <c r="J1586">
        <v>1</v>
      </c>
      <c r="K1586">
        <v>14254</v>
      </c>
      <c r="L1586">
        <v>0</v>
      </c>
      <c r="M1586">
        <v>0</v>
      </c>
      <c r="N1586">
        <v>0</v>
      </c>
      <c r="O1586">
        <v>210000</v>
      </c>
      <c r="P1586">
        <v>0</v>
      </c>
      <c r="Q1586">
        <v>1636</v>
      </c>
      <c r="R1586" t="b">
        <v>0</v>
      </c>
      <c r="S1586">
        <v>0</v>
      </c>
    </row>
    <row r="1587" spans="1:19">
      <c r="A1587">
        <v>13050501</v>
      </c>
      <c r="B1587" s="12" t="s">
        <v>1100</v>
      </c>
      <c r="C1587" s="12" t="s">
        <v>4797</v>
      </c>
      <c r="D1587" s="12" t="s">
        <v>1100</v>
      </c>
      <c r="E1587" t="b">
        <v>0</v>
      </c>
      <c r="F1587">
        <v>0</v>
      </c>
      <c r="G1587">
        <v>1201</v>
      </c>
      <c r="H1587" t="s">
        <v>21</v>
      </c>
      <c r="I1587" s="12"/>
      <c r="K1587">
        <v>0</v>
      </c>
      <c r="L1587">
        <v>0</v>
      </c>
      <c r="M1587">
        <v>0</v>
      </c>
      <c r="N1587">
        <v>2520000</v>
      </c>
      <c r="O1587">
        <v>2520000</v>
      </c>
      <c r="P1587">
        <v>0</v>
      </c>
      <c r="Q1587">
        <v>1637</v>
      </c>
      <c r="R1587" t="b">
        <v>0</v>
      </c>
      <c r="S1587">
        <v>0</v>
      </c>
    </row>
    <row r="1588" spans="1:19">
      <c r="A1588">
        <v>13050501</v>
      </c>
      <c r="B1588" s="12" t="s">
        <v>4832</v>
      </c>
      <c r="C1588" s="12" t="s">
        <v>4797</v>
      </c>
      <c r="D1588" s="12" t="s">
        <v>4832</v>
      </c>
      <c r="E1588" t="b">
        <v>0</v>
      </c>
      <c r="F1588">
        <v>0</v>
      </c>
      <c r="G1588">
        <v>1202</v>
      </c>
      <c r="H1588" t="s">
        <v>21</v>
      </c>
      <c r="I1588" s="12"/>
      <c r="K1588">
        <v>0</v>
      </c>
      <c r="L1588">
        <v>2520000</v>
      </c>
      <c r="M1588">
        <v>2520000</v>
      </c>
      <c r="N1588">
        <v>0</v>
      </c>
      <c r="O1588">
        <v>0</v>
      </c>
      <c r="P1588">
        <v>0</v>
      </c>
      <c r="Q1588">
        <v>1638</v>
      </c>
      <c r="R1588" t="b">
        <v>0</v>
      </c>
      <c r="S1588">
        <v>0</v>
      </c>
    </row>
    <row r="1589" spans="1:19">
      <c r="A1589">
        <v>13050501</v>
      </c>
      <c r="B1589" s="12"/>
      <c r="C1589" s="12" t="s">
        <v>4797</v>
      </c>
      <c r="D1589" s="12" t="s">
        <v>4832</v>
      </c>
      <c r="E1589" t="b">
        <v>0</v>
      </c>
      <c r="F1589">
        <v>0</v>
      </c>
      <c r="G1589">
        <v>1202</v>
      </c>
      <c r="H1589">
        <v>43831</v>
      </c>
      <c r="I1589" s="12" t="s">
        <v>1101</v>
      </c>
      <c r="J1589">
        <v>12</v>
      </c>
      <c r="K1589">
        <v>10258</v>
      </c>
      <c r="L1589">
        <v>0</v>
      </c>
      <c r="M1589">
        <v>0</v>
      </c>
      <c r="N1589">
        <v>210000</v>
      </c>
      <c r="O1589">
        <v>0</v>
      </c>
      <c r="P1589">
        <v>210000</v>
      </c>
      <c r="Q1589">
        <v>1639</v>
      </c>
      <c r="R1589" t="b">
        <v>0</v>
      </c>
      <c r="S1589">
        <v>0</v>
      </c>
    </row>
    <row r="1590" spans="1:19">
      <c r="A1590">
        <v>13050501</v>
      </c>
      <c r="B1590" s="12"/>
      <c r="C1590" s="12" t="s">
        <v>4797</v>
      </c>
      <c r="D1590" s="12" t="s">
        <v>4832</v>
      </c>
      <c r="E1590" t="b">
        <v>0</v>
      </c>
      <c r="F1590">
        <v>0</v>
      </c>
      <c r="G1590">
        <v>1202</v>
      </c>
      <c r="H1590">
        <v>43837</v>
      </c>
      <c r="I1590" s="12" t="s">
        <v>5658</v>
      </c>
      <c r="J1590">
        <v>1</v>
      </c>
      <c r="K1590">
        <v>13476</v>
      </c>
      <c r="L1590">
        <v>0</v>
      </c>
      <c r="M1590">
        <v>0</v>
      </c>
      <c r="N1590">
        <v>0</v>
      </c>
      <c r="O1590">
        <v>202000</v>
      </c>
      <c r="P1590">
        <v>8000</v>
      </c>
      <c r="Q1590">
        <v>1640</v>
      </c>
      <c r="R1590" t="b">
        <v>0</v>
      </c>
      <c r="S1590">
        <v>0</v>
      </c>
    </row>
    <row r="1591" spans="1:19">
      <c r="A1591">
        <v>13050501</v>
      </c>
      <c r="B1591" s="12"/>
      <c r="C1591" s="12" t="s">
        <v>4797</v>
      </c>
      <c r="D1591" s="12" t="s">
        <v>4832</v>
      </c>
      <c r="E1591" t="b">
        <v>0</v>
      </c>
      <c r="F1591">
        <v>0</v>
      </c>
      <c r="G1591">
        <v>1202</v>
      </c>
      <c r="H1591">
        <v>43862</v>
      </c>
      <c r="I1591" s="12" t="s">
        <v>1102</v>
      </c>
      <c r="J1591">
        <v>12</v>
      </c>
      <c r="K1591">
        <v>10338</v>
      </c>
      <c r="L1591">
        <v>0</v>
      </c>
      <c r="M1591">
        <v>0</v>
      </c>
      <c r="N1591">
        <v>210000</v>
      </c>
      <c r="O1591">
        <v>0</v>
      </c>
      <c r="P1591">
        <v>218000</v>
      </c>
      <c r="Q1591">
        <v>1641</v>
      </c>
      <c r="R1591" t="b">
        <v>0</v>
      </c>
      <c r="S1591">
        <v>0</v>
      </c>
    </row>
    <row r="1592" spans="1:19">
      <c r="A1592">
        <v>13050501</v>
      </c>
      <c r="B1592" s="12"/>
      <c r="C1592" s="12" t="s">
        <v>4797</v>
      </c>
      <c r="D1592" s="12" t="s">
        <v>4832</v>
      </c>
      <c r="E1592" t="b">
        <v>0</v>
      </c>
      <c r="F1592">
        <v>0</v>
      </c>
      <c r="G1592">
        <v>1202</v>
      </c>
      <c r="H1592">
        <v>43867</v>
      </c>
      <c r="I1592" s="12" t="s">
        <v>5658</v>
      </c>
      <c r="J1592">
        <v>1</v>
      </c>
      <c r="K1592">
        <v>13554</v>
      </c>
      <c r="L1592">
        <v>0</v>
      </c>
      <c r="M1592">
        <v>0</v>
      </c>
      <c r="N1592">
        <v>0</v>
      </c>
      <c r="O1592">
        <v>8000</v>
      </c>
      <c r="P1592">
        <v>210000</v>
      </c>
      <c r="Q1592">
        <v>1642</v>
      </c>
      <c r="R1592" t="b">
        <v>0</v>
      </c>
      <c r="S1592">
        <v>0</v>
      </c>
    </row>
    <row r="1593" spans="1:19">
      <c r="A1593">
        <v>13050501</v>
      </c>
      <c r="B1593" s="12"/>
      <c r="C1593" s="12" t="s">
        <v>4797</v>
      </c>
      <c r="D1593" s="12" t="s">
        <v>4832</v>
      </c>
      <c r="E1593" t="b">
        <v>0</v>
      </c>
      <c r="F1593">
        <v>0</v>
      </c>
      <c r="G1593">
        <v>1202</v>
      </c>
      <c r="H1593">
        <v>43867</v>
      </c>
      <c r="I1593" s="12" t="s">
        <v>5659</v>
      </c>
      <c r="J1593">
        <v>1</v>
      </c>
      <c r="K1593">
        <v>13554</v>
      </c>
      <c r="L1593">
        <v>0</v>
      </c>
      <c r="M1593">
        <v>0</v>
      </c>
      <c r="N1593">
        <v>0</v>
      </c>
      <c r="O1593">
        <v>210000</v>
      </c>
      <c r="P1593">
        <v>0</v>
      </c>
      <c r="Q1593">
        <v>1643</v>
      </c>
      <c r="R1593" t="b">
        <v>0</v>
      </c>
      <c r="S1593">
        <v>0</v>
      </c>
    </row>
    <row r="1594" spans="1:19">
      <c r="A1594">
        <v>13050501</v>
      </c>
      <c r="B1594" s="12"/>
      <c r="C1594" s="12" t="s">
        <v>4797</v>
      </c>
      <c r="D1594" s="12" t="s">
        <v>4832</v>
      </c>
      <c r="E1594" t="b">
        <v>0</v>
      </c>
      <c r="F1594">
        <v>0</v>
      </c>
      <c r="G1594">
        <v>1202</v>
      </c>
      <c r="H1594">
        <v>43891</v>
      </c>
      <c r="I1594" s="12" t="s">
        <v>1103</v>
      </c>
      <c r="J1594">
        <v>3</v>
      </c>
      <c r="K1594">
        <v>564</v>
      </c>
      <c r="L1594">
        <v>0</v>
      </c>
      <c r="M1594">
        <v>0</v>
      </c>
      <c r="N1594">
        <v>0</v>
      </c>
      <c r="O1594">
        <v>8000</v>
      </c>
      <c r="P1594">
        <v>-8000</v>
      </c>
      <c r="Q1594">
        <v>1644</v>
      </c>
      <c r="R1594" t="b">
        <v>0</v>
      </c>
      <c r="S1594">
        <v>0</v>
      </c>
    </row>
    <row r="1595" spans="1:19">
      <c r="A1595">
        <v>13050501</v>
      </c>
      <c r="B1595" s="12"/>
      <c r="C1595" s="12" t="s">
        <v>4797</v>
      </c>
      <c r="D1595" s="12" t="s">
        <v>4832</v>
      </c>
      <c r="E1595" t="b">
        <v>0</v>
      </c>
      <c r="F1595">
        <v>0</v>
      </c>
      <c r="G1595">
        <v>1202</v>
      </c>
      <c r="H1595">
        <v>43891</v>
      </c>
      <c r="I1595" s="12" t="s">
        <v>1104</v>
      </c>
      <c r="J1595">
        <v>12</v>
      </c>
      <c r="K1595">
        <v>10418</v>
      </c>
      <c r="L1595">
        <v>0</v>
      </c>
      <c r="M1595">
        <v>0</v>
      </c>
      <c r="N1595">
        <v>210000</v>
      </c>
      <c r="O1595">
        <v>0</v>
      </c>
      <c r="P1595">
        <v>202000</v>
      </c>
      <c r="Q1595">
        <v>1645</v>
      </c>
      <c r="R1595" t="b">
        <v>0</v>
      </c>
      <c r="S1595">
        <v>0</v>
      </c>
    </row>
    <row r="1596" spans="1:19">
      <c r="A1596">
        <v>13050501</v>
      </c>
      <c r="B1596" s="12"/>
      <c r="C1596" s="12" t="s">
        <v>4797</v>
      </c>
      <c r="D1596" s="12" t="s">
        <v>4832</v>
      </c>
      <c r="E1596" t="b">
        <v>0</v>
      </c>
      <c r="F1596">
        <v>0</v>
      </c>
      <c r="G1596">
        <v>1202</v>
      </c>
      <c r="H1596">
        <v>43900</v>
      </c>
      <c r="I1596" s="12" t="s">
        <v>5660</v>
      </c>
      <c r="J1596">
        <v>1</v>
      </c>
      <c r="K1596">
        <v>13641</v>
      </c>
      <c r="L1596">
        <v>0</v>
      </c>
      <c r="M1596">
        <v>0</v>
      </c>
      <c r="N1596">
        <v>0</v>
      </c>
      <c r="O1596">
        <v>202000</v>
      </c>
      <c r="P1596">
        <v>0</v>
      </c>
      <c r="Q1596">
        <v>1646</v>
      </c>
      <c r="R1596" t="b">
        <v>0</v>
      </c>
      <c r="S1596">
        <v>0</v>
      </c>
    </row>
    <row r="1597" spans="1:19">
      <c r="A1597">
        <v>13050501</v>
      </c>
      <c r="B1597" s="12"/>
      <c r="C1597" s="12" t="s">
        <v>4797</v>
      </c>
      <c r="D1597" s="12" t="s">
        <v>4832</v>
      </c>
      <c r="E1597" t="b">
        <v>0</v>
      </c>
      <c r="F1597">
        <v>0</v>
      </c>
      <c r="G1597">
        <v>1202</v>
      </c>
      <c r="H1597">
        <v>43922</v>
      </c>
      <c r="I1597" s="12" t="s">
        <v>1105</v>
      </c>
      <c r="J1597">
        <v>3</v>
      </c>
      <c r="K1597">
        <v>566</v>
      </c>
      <c r="L1597">
        <v>0</v>
      </c>
      <c r="M1597">
        <v>0</v>
      </c>
      <c r="N1597">
        <v>0</v>
      </c>
      <c r="O1597">
        <v>16000</v>
      </c>
      <c r="P1597">
        <v>-16000</v>
      </c>
      <c r="Q1597">
        <v>1647</v>
      </c>
      <c r="R1597" t="b">
        <v>0</v>
      </c>
      <c r="S1597">
        <v>0</v>
      </c>
    </row>
    <row r="1598" spans="1:19">
      <c r="A1598">
        <v>13050501</v>
      </c>
      <c r="B1598" s="12"/>
      <c r="C1598" s="12" t="s">
        <v>4797</v>
      </c>
      <c r="D1598" s="12" t="s">
        <v>4832</v>
      </c>
      <c r="E1598" t="b">
        <v>0</v>
      </c>
      <c r="F1598">
        <v>0</v>
      </c>
      <c r="G1598">
        <v>1202</v>
      </c>
      <c r="H1598">
        <v>43922</v>
      </c>
      <c r="I1598" s="12" t="s">
        <v>1106</v>
      </c>
      <c r="J1598">
        <v>12</v>
      </c>
      <c r="K1598">
        <v>10498</v>
      </c>
      <c r="L1598">
        <v>0</v>
      </c>
      <c r="M1598">
        <v>0</v>
      </c>
      <c r="N1598">
        <v>210000</v>
      </c>
      <c r="O1598">
        <v>0</v>
      </c>
      <c r="P1598">
        <v>194000</v>
      </c>
      <c r="Q1598">
        <v>1648</v>
      </c>
      <c r="R1598" t="b">
        <v>0</v>
      </c>
      <c r="S1598">
        <v>0</v>
      </c>
    </row>
    <row r="1599" spans="1:19">
      <c r="A1599">
        <v>13050501</v>
      </c>
      <c r="B1599" s="12"/>
      <c r="C1599" s="12" t="s">
        <v>4797</v>
      </c>
      <c r="D1599" s="12" t="s">
        <v>4832</v>
      </c>
      <c r="E1599" t="b">
        <v>0</v>
      </c>
      <c r="F1599">
        <v>0</v>
      </c>
      <c r="G1599">
        <v>1202</v>
      </c>
      <c r="H1599">
        <v>43927</v>
      </c>
      <c r="I1599" s="12" t="s">
        <v>5661</v>
      </c>
      <c r="J1599">
        <v>1</v>
      </c>
      <c r="K1599">
        <v>13687</v>
      </c>
      <c r="L1599">
        <v>0</v>
      </c>
      <c r="M1599">
        <v>0</v>
      </c>
      <c r="N1599">
        <v>0</v>
      </c>
      <c r="O1599">
        <v>194000</v>
      </c>
      <c r="P1599">
        <v>0</v>
      </c>
      <c r="Q1599">
        <v>1649</v>
      </c>
      <c r="R1599" t="b">
        <v>0</v>
      </c>
      <c r="S1599">
        <v>0</v>
      </c>
    </row>
    <row r="1600" spans="1:19">
      <c r="A1600">
        <v>13050501</v>
      </c>
      <c r="B1600" s="12"/>
      <c r="C1600" s="12" t="s">
        <v>4797</v>
      </c>
      <c r="D1600" s="12" t="s">
        <v>4832</v>
      </c>
      <c r="E1600" t="b">
        <v>0</v>
      </c>
      <c r="F1600">
        <v>0</v>
      </c>
      <c r="G1600">
        <v>1202</v>
      </c>
      <c r="H1600">
        <v>43952</v>
      </c>
      <c r="I1600" s="12" t="s">
        <v>1107</v>
      </c>
      <c r="J1600">
        <v>12</v>
      </c>
      <c r="K1600">
        <v>10578</v>
      </c>
      <c r="L1600">
        <v>0</v>
      </c>
      <c r="M1600">
        <v>0</v>
      </c>
      <c r="N1600">
        <v>210000</v>
      </c>
      <c r="O1600">
        <v>0</v>
      </c>
      <c r="P1600">
        <v>210000</v>
      </c>
      <c r="Q1600">
        <v>1650</v>
      </c>
      <c r="R1600" t="b">
        <v>0</v>
      </c>
      <c r="S1600">
        <v>0</v>
      </c>
    </row>
    <row r="1601" spans="1:19">
      <c r="A1601">
        <v>13050501</v>
      </c>
      <c r="B1601" s="12"/>
      <c r="C1601" s="12" t="s">
        <v>4797</v>
      </c>
      <c r="D1601" s="12" t="s">
        <v>4832</v>
      </c>
      <c r="E1601" t="b">
        <v>0</v>
      </c>
      <c r="F1601">
        <v>0</v>
      </c>
      <c r="G1601">
        <v>1202</v>
      </c>
      <c r="H1601">
        <v>43957</v>
      </c>
      <c r="I1601" s="12" t="s">
        <v>5662</v>
      </c>
      <c r="J1601">
        <v>1</v>
      </c>
      <c r="K1601">
        <v>13744</v>
      </c>
      <c r="L1601">
        <v>0</v>
      </c>
      <c r="M1601">
        <v>0</v>
      </c>
      <c r="N1601">
        <v>0</v>
      </c>
      <c r="O1601">
        <v>210000</v>
      </c>
      <c r="P1601">
        <v>0</v>
      </c>
      <c r="Q1601">
        <v>1651</v>
      </c>
      <c r="R1601" t="b">
        <v>0</v>
      </c>
      <c r="S1601">
        <v>0</v>
      </c>
    </row>
    <row r="1602" spans="1:19">
      <c r="A1602">
        <v>13050501</v>
      </c>
      <c r="B1602" s="12"/>
      <c r="C1602" s="12" t="s">
        <v>4797</v>
      </c>
      <c r="D1602" s="12" t="s">
        <v>4832</v>
      </c>
      <c r="E1602" t="b">
        <v>0</v>
      </c>
      <c r="F1602">
        <v>0</v>
      </c>
      <c r="G1602">
        <v>1202</v>
      </c>
      <c r="H1602">
        <v>43983</v>
      </c>
      <c r="I1602" s="12" t="s">
        <v>1108</v>
      </c>
      <c r="J1602">
        <v>3</v>
      </c>
      <c r="K1602">
        <v>569</v>
      </c>
      <c r="L1602">
        <v>0</v>
      </c>
      <c r="M1602">
        <v>0</v>
      </c>
      <c r="N1602">
        <v>0</v>
      </c>
      <c r="O1602">
        <v>8000</v>
      </c>
      <c r="P1602">
        <v>-8000</v>
      </c>
      <c r="Q1602">
        <v>1652</v>
      </c>
      <c r="R1602" t="b">
        <v>0</v>
      </c>
      <c r="S1602">
        <v>0</v>
      </c>
    </row>
    <row r="1603" spans="1:19">
      <c r="A1603">
        <v>13050501</v>
      </c>
      <c r="B1603" s="12"/>
      <c r="C1603" s="12" t="s">
        <v>4797</v>
      </c>
      <c r="D1603" s="12" t="s">
        <v>4832</v>
      </c>
      <c r="E1603" t="b">
        <v>0</v>
      </c>
      <c r="F1603">
        <v>0</v>
      </c>
      <c r="G1603">
        <v>1202</v>
      </c>
      <c r="H1603">
        <v>43983</v>
      </c>
      <c r="I1603" s="12" t="s">
        <v>1109</v>
      </c>
      <c r="J1603">
        <v>12</v>
      </c>
      <c r="K1603">
        <v>10658</v>
      </c>
      <c r="L1603">
        <v>0</v>
      </c>
      <c r="M1603">
        <v>0</v>
      </c>
      <c r="N1603">
        <v>210000</v>
      </c>
      <c r="O1603">
        <v>0</v>
      </c>
      <c r="P1603">
        <v>202000</v>
      </c>
      <c r="Q1603">
        <v>1653</v>
      </c>
      <c r="R1603" t="b">
        <v>0</v>
      </c>
      <c r="S1603">
        <v>0</v>
      </c>
    </row>
    <row r="1604" spans="1:19">
      <c r="A1604">
        <v>13050501</v>
      </c>
      <c r="B1604" s="12"/>
      <c r="C1604" s="12" t="s">
        <v>4797</v>
      </c>
      <c r="D1604" s="12" t="s">
        <v>4832</v>
      </c>
      <c r="E1604" t="b">
        <v>0</v>
      </c>
      <c r="F1604">
        <v>0</v>
      </c>
      <c r="G1604">
        <v>1202</v>
      </c>
      <c r="H1604">
        <v>43990</v>
      </c>
      <c r="I1604" s="12" t="s">
        <v>5663</v>
      </c>
      <c r="J1604">
        <v>1</v>
      </c>
      <c r="K1604">
        <v>13821</v>
      </c>
      <c r="L1604">
        <v>0</v>
      </c>
      <c r="M1604">
        <v>0</v>
      </c>
      <c r="N1604">
        <v>0</v>
      </c>
      <c r="O1604">
        <v>202000</v>
      </c>
      <c r="P1604">
        <v>0</v>
      </c>
      <c r="Q1604">
        <v>1654</v>
      </c>
      <c r="R1604" t="b">
        <v>0</v>
      </c>
      <c r="S1604">
        <v>0</v>
      </c>
    </row>
    <row r="1605" spans="1:19">
      <c r="A1605">
        <v>13050501</v>
      </c>
      <c r="B1605" s="12"/>
      <c r="C1605" s="12" t="s">
        <v>4797</v>
      </c>
      <c r="D1605" s="12" t="s">
        <v>4832</v>
      </c>
      <c r="E1605" t="b">
        <v>0</v>
      </c>
      <c r="F1605">
        <v>0</v>
      </c>
      <c r="G1605">
        <v>1202</v>
      </c>
      <c r="H1605">
        <v>44013</v>
      </c>
      <c r="I1605" s="12" t="s">
        <v>1110</v>
      </c>
      <c r="J1605">
        <v>12</v>
      </c>
      <c r="K1605">
        <v>10738</v>
      </c>
      <c r="L1605">
        <v>0</v>
      </c>
      <c r="M1605">
        <v>0</v>
      </c>
      <c r="N1605">
        <v>210000</v>
      </c>
      <c r="O1605">
        <v>0</v>
      </c>
      <c r="P1605">
        <v>210000</v>
      </c>
      <c r="Q1605">
        <v>1655</v>
      </c>
      <c r="R1605" t="b">
        <v>0</v>
      </c>
      <c r="S1605">
        <v>0</v>
      </c>
    </row>
    <row r="1606" spans="1:19">
      <c r="A1606">
        <v>13050501</v>
      </c>
      <c r="B1606" s="12"/>
      <c r="C1606" s="12" t="s">
        <v>4797</v>
      </c>
      <c r="D1606" s="12" t="s">
        <v>4832</v>
      </c>
      <c r="E1606" t="b">
        <v>0</v>
      </c>
      <c r="F1606">
        <v>0</v>
      </c>
      <c r="G1606">
        <v>1202</v>
      </c>
      <c r="H1606">
        <v>44019</v>
      </c>
      <c r="I1606" s="12" t="s">
        <v>5664</v>
      </c>
      <c r="J1606">
        <v>1</v>
      </c>
      <c r="K1606">
        <v>13892</v>
      </c>
      <c r="L1606">
        <v>0</v>
      </c>
      <c r="M1606">
        <v>0</v>
      </c>
      <c r="N1606">
        <v>0</v>
      </c>
      <c r="O1606">
        <v>210000</v>
      </c>
      <c r="P1606">
        <v>0</v>
      </c>
      <c r="Q1606">
        <v>1656</v>
      </c>
      <c r="R1606" t="b">
        <v>0</v>
      </c>
      <c r="S1606">
        <v>0</v>
      </c>
    </row>
    <row r="1607" spans="1:19">
      <c r="A1607">
        <v>13050501</v>
      </c>
      <c r="B1607" s="12"/>
      <c r="C1607" s="12" t="s">
        <v>4797</v>
      </c>
      <c r="D1607" s="12" t="s">
        <v>4832</v>
      </c>
      <c r="E1607" t="b">
        <v>0</v>
      </c>
      <c r="F1607">
        <v>0</v>
      </c>
      <c r="G1607">
        <v>1202</v>
      </c>
      <c r="H1607">
        <v>44044</v>
      </c>
      <c r="I1607" s="12" t="s">
        <v>1111</v>
      </c>
      <c r="J1607">
        <v>12</v>
      </c>
      <c r="K1607">
        <v>10818</v>
      </c>
      <c r="L1607">
        <v>0</v>
      </c>
      <c r="M1607">
        <v>0</v>
      </c>
      <c r="N1607">
        <v>210000</v>
      </c>
      <c r="O1607">
        <v>0</v>
      </c>
      <c r="P1607">
        <v>210000</v>
      </c>
      <c r="Q1607">
        <v>1657</v>
      </c>
      <c r="R1607" t="b">
        <v>0</v>
      </c>
      <c r="S1607">
        <v>0</v>
      </c>
    </row>
    <row r="1608" spans="1:19">
      <c r="A1608">
        <v>13050501</v>
      </c>
      <c r="B1608" s="12"/>
      <c r="C1608" s="12" t="s">
        <v>4797</v>
      </c>
      <c r="D1608" s="12" t="s">
        <v>4832</v>
      </c>
      <c r="E1608" t="b">
        <v>0</v>
      </c>
      <c r="F1608">
        <v>0</v>
      </c>
      <c r="G1608">
        <v>1202</v>
      </c>
      <c r="H1608">
        <v>44049</v>
      </c>
      <c r="I1608" s="12" t="s">
        <v>5665</v>
      </c>
      <c r="J1608">
        <v>1</v>
      </c>
      <c r="K1608">
        <v>13960</v>
      </c>
      <c r="L1608">
        <v>0</v>
      </c>
      <c r="M1608">
        <v>0</v>
      </c>
      <c r="N1608">
        <v>0</v>
      </c>
      <c r="O1608">
        <v>210000</v>
      </c>
      <c r="P1608">
        <v>0</v>
      </c>
      <c r="Q1608">
        <v>1658</v>
      </c>
      <c r="R1608" t="b">
        <v>0</v>
      </c>
      <c r="S1608">
        <v>0</v>
      </c>
    </row>
    <row r="1609" spans="1:19">
      <c r="A1609">
        <v>13050501</v>
      </c>
      <c r="B1609" s="12"/>
      <c r="C1609" s="12" t="s">
        <v>4797</v>
      </c>
      <c r="D1609" s="12" t="s">
        <v>4832</v>
      </c>
      <c r="E1609" t="b">
        <v>0</v>
      </c>
      <c r="F1609">
        <v>0</v>
      </c>
      <c r="G1609">
        <v>1202</v>
      </c>
      <c r="H1609">
        <v>44075</v>
      </c>
      <c r="I1609" s="12" t="s">
        <v>1112</v>
      </c>
      <c r="J1609">
        <v>12</v>
      </c>
      <c r="K1609">
        <v>10898</v>
      </c>
      <c r="L1609">
        <v>0</v>
      </c>
      <c r="M1609">
        <v>0</v>
      </c>
      <c r="N1609">
        <v>210000</v>
      </c>
      <c r="O1609">
        <v>0</v>
      </c>
      <c r="P1609">
        <v>210000</v>
      </c>
      <c r="Q1609">
        <v>1659</v>
      </c>
      <c r="R1609" t="b">
        <v>0</v>
      </c>
      <c r="S1609">
        <v>0</v>
      </c>
    </row>
    <row r="1610" spans="1:19">
      <c r="A1610">
        <v>13050501</v>
      </c>
      <c r="B1610" s="12"/>
      <c r="C1610" s="12" t="s">
        <v>4797</v>
      </c>
      <c r="D1610" s="12" t="s">
        <v>4832</v>
      </c>
      <c r="E1610" t="b">
        <v>0</v>
      </c>
      <c r="F1610">
        <v>0</v>
      </c>
      <c r="G1610">
        <v>1202</v>
      </c>
      <c r="H1610">
        <v>44077</v>
      </c>
      <c r="I1610" s="12" t="s">
        <v>5666</v>
      </c>
      <c r="J1610">
        <v>1</v>
      </c>
      <c r="K1610">
        <v>14029</v>
      </c>
      <c r="L1610">
        <v>0</v>
      </c>
      <c r="M1610">
        <v>0</v>
      </c>
      <c r="N1610">
        <v>0</v>
      </c>
      <c r="O1610">
        <v>210000</v>
      </c>
      <c r="P1610">
        <v>0</v>
      </c>
      <c r="Q1610">
        <v>1660</v>
      </c>
      <c r="R1610" t="b">
        <v>0</v>
      </c>
      <c r="S1610">
        <v>0</v>
      </c>
    </row>
    <row r="1611" spans="1:19">
      <c r="A1611">
        <v>13050501</v>
      </c>
      <c r="B1611" s="12"/>
      <c r="C1611" s="12" t="s">
        <v>4797</v>
      </c>
      <c r="D1611" s="12" t="s">
        <v>4832</v>
      </c>
      <c r="E1611" t="b">
        <v>0</v>
      </c>
      <c r="F1611">
        <v>0</v>
      </c>
      <c r="G1611">
        <v>1202</v>
      </c>
      <c r="H1611">
        <v>44105</v>
      </c>
      <c r="I1611" s="12" t="s">
        <v>1113</v>
      </c>
      <c r="J1611">
        <v>12</v>
      </c>
      <c r="K1611">
        <v>10978</v>
      </c>
      <c r="L1611">
        <v>0</v>
      </c>
      <c r="M1611">
        <v>0</v>
      </c>
      <c r="N1611">
        <v>210000</v>
      </c>
      <c r="O1611">
        <v>0</v>
      </c>
      <c r="P1611">
        <v>210000</v>
      </c>
      <c r="Q1611">
        <v>1661</v>
      </c>
      <c r="R1611" t="b">
        <v>0</v>
      </c>
      <c r="S1611">
        <v>0</v>
      </c>
    </row>
    <row r="1612" spans="1:19">
      <c r="A1612">
        <v>13050501</v>
      </c>
      <c r="B1612" s="12"/>
      <c r="C1612" s="12" t="s">
        <v>4797</v>
      </c>
      <c r="D1612" s="12" t="s">
        <v>4832</v>
      </c>
      <c r="E1612" t="b">
        <v>0</v>
      </c>
      <c r="F1612">
        <v>0</v>
      </c>
      <c r="G1612">
        <v>1202</v>
      </c>
      <c r="H1612">
        <v>44110</v>
      </c>
      <c r="I1612" s="12" t="s">
        <v>5667</v>
      </c>
      <c r="J1612">
        <v>1</v>
      </c>
      <c r="K1612">
        <v>14113</v>
      </c>
      <c r="L1612">
        <v>0</v>
      </c>
      <c r="M1612">
        <v>0</v>
      </c>
      <c r="N1612">
        <v>0</v>
      </c>
      <c r="O1612">
        <v>210000</v>
      </c>
      <c r="P1612">
        <v>0</v>
      </c>
      <c r="Q1612">
        <v>1662</v>
      </c>
      <c r="R1612" t="b">
        <v>0</v>
      </c>
      <c r="S1612">
        <v>0</v>
      </c>
    </row>
    <row r="1613" spans="1:19">
      <c r="A1613">
        <v>13050501</v>
      </c>
      <c r="B1613" s="12"/>
      <c r="C1613" s="12" t="s">
        <v>4797</v>
      </c>
      <c r="D1613" s="12" t="s">
        <v>4832</v>
      </c>
      <c r="E1613" t="b">
        <v>0</v>
      </c>
      <c r="F1613">
        <v>0</v>
      </c>
      <c r="G1613">
        <v>1202</v>
      </c>
      <c r="H1613">
        <v>44136</v>
      </c>
      <c r="I1613" s="12" t="s">
        <v>1114</v>
      </c>
      <c r="J1613">
        <v>12</v>
      </c>
      <c r="K1613">
        <v>11058</v>
      </c>
      <c r="L1613">
        <v>0</v>
      </c>
      <c r="M1613">
        <v>0</v>
      </c>
      <c r="N1613">
        <v>210000</v>
      </c>
      <c r="O1613">
        <v>0</v>
      </c>
      <c r="P1613">
        <v>210000</v>
      </c>
      <c r="Q1613">
        <v>1663</v>
      </c>
      <c r="R1613" t="b">
        <v>0</v>
      </c>
      <c r="S1613">
        <v>0</v>
      </c>
    </row>
    <row r="1614" spans="1:19">
      <c r="A1614">
        <v>13050501</v>
      </c>
      <c r="B1614" s="12"/>
      <c r="C1614" s="12" t="s">
        <v>4797</v>
      </c>
      <c r="D1614" s="12" t="s">
        <v>4832</v>
      </c>
      <c r="E1614" t="b">
        <v>0</v>
      </c>
      <c r="F1614">
        <v>0</v>
      </c>
      <c r="G1614">
        <v>1202</v>
      </c>
      <c r="H1614">
        <v>44140</v>
      </c>
      <c r="I1614" s="12" t="s">
        <v>5668</v>
      </c>
      <c r="J1614">
        <v>1</v>
      </c>
      <c r="K1614">
        <v>14175</v>
      </c>
      <c r="L1614">
        <v>0</v>
      </c>
      <c r="M1614">
        <v>0</v>
      </c>
      <c r="N1614">
        <v>0</v>
      </c>
      <c r="O1614">
        <v>210000</v>
      </c>
      <c r="P1614">
        <v>0</v>
      </c>
      <c r="Q1614">
        <v>1664</v>
      </c>
      <c r="R1614" t="b">
        <v>0</v>
      </c>
      <c r="S1614">
        <v>0</v>
      </c>
    </row>
    <row r="1615" spans="1:19">
      <c r="A1615">
        <v>13050501</v>
      </c>
      <c r="B1615" s="12"/>
      <c r="C1615" s="12" t="s">
        <v>4797</v>
      </c>
      <c r="D1615" s="12" t="s">
        <v>4832</v>
      </c>
      <c r="E1615" t="b">
        <v>0</v>
      </c>
      <c r="F1615">
        <v>0</v>
      </c>
      <c r="G1615">
        <v>1202</v>
      </c>
      <c r="H1615">
        <v>44166</v>
      </c>
      <c r="I1615" s="12" t="s">
        <v>1115</v>
      </c>
      <c r="J1615">
        <v>12</v>
      </c>
      <c r="K1615">
        <v>11138</v>
      </c>
      <c r="L1615">
        <v>0</v>
      </c>
      <c r="M1615">
        <v>0</v>
      </c>
      <c r="N1615">
        <v>210000</v>
      </c>
      <c r="O1615">
        <v>0</v>
      </c>
      <c r="P1615">
        <v>210000</v>
      </c>
      <c r="Q1615">
        <v>1665</v>
      </c>
      <c r="R1615" t="b">
        <v>0</v>
      </c>
      <c r="S1615">
        <v>0</v>
      </c>
    </row>
    <row r="1616" spans="1:19">
      <c r="A1616">
        <v>13050501</v>
      </c>
      <c r="B1616" s="12"/>
      <c r="C1616" s="12" t="s">
        <v>4797</v>
      </c>
      <c r="D1616" s="12" t="s">
        <v>4832</v>
      </c>
      <c r="E1616" t="b">
        <v>0</v>
      </c>
      <c r="F1616">
        <v>0</v>
      </c>
      <c r="G1616">
        <v>1202</v>
      </c>
      <c r="H1616">
        <v>44167</v>
      </c>
      <c r="I1616" s="12" t="s">
        <v>5669</v>
      </c>
      <c r="J1616">
        <v>1</v>
      </c>
      <c r="K1616">
        <v>14244</v>
      </c>
      <c r="L1616">
        <v>0</v>
      </c>
      <c r="M1616">
        <v>0</v>
      </c>
      <c r="N1616">
        <v>0</v>
      </c>
      <c r="O1616">
        <v>210000</v>
      </c>
      <c r="P1616">
        <v>0</v>
      </c>
      <c r="Q1616">
        <v>1666</v>
      </c>
      <c r="R1616" t="b">
        <v>0</v>
      </c>
      <c r="S1616">
        <v>0</v>
      </c>
    </row>
    <row r="1617" spans="1:19">
      <c r="A1617">
        <v>13050501</v>
      </c>
      <c r="B1617" s="12" t="s">
        <v>1116</v>
      </c>
      <c r="C1617" s="12" t="s">
        <v>4797</v>
      </c>
      <c r="D1617" s="12" t="s">
        <v>1116</v>
      </c>
      <c r="E1617" t="b">
        <v>0</v>
      </c>
      <c r="F1617">
        <v>0</v>
      </c>
      <c r="G1617">
        <v>1202</v>
      </c>
      <c r="H1617" t="s">
        <v>21</v>
      </c>
      <c r="I1617" s="12"/>
      <c r="K1617">
        <v>0</v>
      </c>
      <c r="L1617">
        <v>0</v>
      </c>
      <c r="M1617">
        <v>0</v>
      </c>
      <c r="N1617">
        <v>2520000</v>
      </c>
      <c r="O1617">
        <v>2520000</v>
      </c>
      <c r="P1617">
        <v>0</v>
      </c>
      <c r="Q1617">
        <v>1667</v>
      </c>
      <c r="R1617" t="b">
        <v>0</v>
      </c>
      <c r="S1617">
        <v>0</v>
      </c>
    </row>
    <row r="1618" spans="1:19">
      <c r="A1618">
        <v>13050501</v>
      </c>
      <c r="B1618" s="12" t="s">
        <v>4843</v>
      </c>
      <c r="C1618" s="12" t="s">
        <v>4797</v>
      </c>
      <c r="D1618" s="12" t="s">
        <v>4843</v>
      </c>
      <c r="E1618" t="b">
        <v>0</v>
      </c>
      <c r="F1618">
        <v>0</v>
      </c>
      <c r="G1618">
        <v>1301</v>
      </c>
      <c r="H1618" t="s">
        <v>21</v>
      </c>
      <c r="I1618" s="12"/>
      <c r="K1618">
        <v>0</v>
      </c>
      <c r="L1618">
        <v>2520000</v>
      </c>
      <c r="M1618">
        <v>2520000</v>
      </c>
      <c r="N1618">
        <v>0</v>
      </c>
      <c r="O1618">
        <v>0</v>
      </c>
      <c r="P1618">
        <v>0</v>
      </c>
      <c r="Q1618">
        <v>1668</v>
      </c>
      <c r="R1618" t="b">
        <v>0</v>
      </c>
      <c r="S1618">
        <v>0</v>
      </c>
    </row>
    <row r="1619" spans="1:19">
      <c r="A1619">
        <v>13050501</v>
      </c>
      <c r="B1619" s="12"/>
      <c r="C1619" s="12" t="s">
        <v>4797</v>
      </c>
      <c r="D1619" s="12" t="s">
        <v>4843</v>
      </c>
      <c r="E1619" t="b">
        <v>0</v>
      </c>
      <c r="F1619">
        <v>0</v>
      </c>
      <c r="G1619">
        <v>1301</v>
      </c>
      <c r="H1619">
        <v>43831</v>
      </c>
      <c r="I1619" s="12" t="s">
        <v>1117</v>
      </c>
      <c r="J1619">
        <v>12</v>
      </c>
      <c r="K1619">
        <v>10259</v>
      </c>
      <c r="L1619">
        <v>0</v>
      </c>
      <c r="M1619">
        <v>0</v>
      </c>
      <c r="N1619">
        <v>210000</v>
      </c>
      <c r="O1619">
        <v>0</v>
      </c>
      <c r="P1619">
        <v>210000</v>
      </c>
      <c r="Q1619">
        <v>1669</v>
      </c>
      <c r="R1619" t="b">
        <v>0</v>
      </c>
      <c r="S1619">
        <v>0</v>
      </c>
    </row>
    <row r="1620" spans="1:19">
      <c r="A1620">
        <v>13050501</v>
      </c>
      <c r="B1620" s="12"/>
      <c r="C1620" s="12" t="s">
        <v>4797</v>
      </c>
      <c r="D1620" s="12" t="s">
        <v>4843</v>
      </c>
      <c r="E1620" t="b">
        <v>0</v>
      </c>
      <c r="F1620">
        <v>0</v>
      </c>
      <c r="G1620">
        <v>1301</v>
      </c>
      <c r="H1620">
        <v>43844</v>
      </c>
      <c r="I1620" s="12" t="s">
        <v>5658</v>
      </c>
      <c r="J1620">
        <v>1</v>
      </c>
      <c r="K1620">
        <v>13511</v>
      </c>
      <c r="L1620">
        <v>0</v>
      </c>
      <c r="M1620">
        <v>0</v>
      </c>
      <c r="N1620">
        <v>0</v>
      </c>
      <c r="O1620">
        <v>210000</v>
      </c>
      <c r="P1620">
        <v>0</v>
      </c>
      <c r="Q1620">
        <v>1670</v>
      </c>
      <c r="R1620" t="b">
        <v>0</v>
      </c>
      <c r="S1620">
        <v>0</v>
      </c>
    </row>
    <row r="1621" spans="1:19">
      <c r="A1621">
        <v>13050501</v>
      </c>
      <c r="B1621" s="12"/>
      <c r="C1621" s="12" t="s">
        <v>4797</v>
      </c>
      <c r="D1621" s="12" t="s">
        <v>4843</v>
      </c>
      <c r="E1621" t="b">
        <v>0</v>
      </c>
      <c r="F1621">
        <v>0</v>
      </c>
      <c r="G1621">
        <v>1301</v>
      </c>
      <c r="H1621">
        <v>43862</v>
      </c>
      <c r="I1621" s="12" t="s">
        <v>1118</v>
      </c>
      <c r="J1621">
        <v>12</v>
      </c>
      <c r="K1621">
        <v>10339</v>
      </c>
      <c r="L1621">
        <v>0</v>
      </c>
      <c r="M1621">
        <v>0</v>
      </c>
      <c r="N1621">
        <v>210000</v>
      </c>
      <c r="O1621">
        <v>0</v>
      </c>
      <c r="P1621">
        <v>210000</v>
      </c>
      <c r="Q1621">
        <v>1671</v>
      </c>
      <c r="R1621" t="b">
        <v>0</v>
      </c>
      <c r="S1621">
        <v>0</v>
      </c>
    </row>
    <row r="1622" spans="1:19">
      <c r="A1622">
        <v>13050501</v>
      </c>
      <c r="B1622" s="12"/>
      <c r="C1622" s="12" t="s">
        <v>4797</v>
      </c>
      <c r="D1622" s="12" t="s">
        <v>4843</v>
      </c>
      <c r="E1622" t="b">
        <v>0</v>
      </c>
      <c r="F1622">
        <v>0</v>
      </c>
      <c r="G1622">
        <v>1301</v>
      </c>
      <c r="H1622">
        <v>43874</v>
      </c>
      <c r="I1622" s="12" t="s">
        <v>5659</v>
      </c>
      <c r="J1622">
        <v>1</v>
      </c>
      <c r="K1622">
        <v>13585</v>
      </c>
      <c r="L1622">
        <v>0</v>
      </c>
      <c r="M1622">
        <v>0</v>
      </c>
      <c r="N1622">
        <v>0</v>
      </c>
      <c r="O1622">
        <v>210000</v>
      </c>
      <c r="P1622">
        <v>0</v>
      </c>
      <c r="Q1622">
        <v>1672</v>
      </c>
      <c r="R1622" t="b">
        <v>0</v>
      </c>
      <c r="S1622">
        <v>0</v>
      </c>
    </row>
    <row r="1623" spans="1:19">
      <c r="A1623">
        <v>13050501</v>
      </c>
      <c r="B1623" s="12"/>
      <c r="C1623" s="12" t="s">
        <v>4797</v>
      </c>
      <c r="D1623" s="12" t="s">
        <v>4843</v>
      </c>
      <c r="E1623" t="b">
        <v>0</v>
      </c>
      <c r="F1623">
        <v>0</v>
      </c>
      <c r="G1623">
        <v>1301</v>
      </c>
      <c r="H1623">
        <v>43891</v>
      </c>
      <c r="I1623" s="12" t="s">
        <v>1119</v>
      </c>
      <c r="J1623">
        <v>12</v>
      </c>
      <c r="K1623">
        <v>10419</v>
      </c>
      <c r="L1623">
        <v>0</v>
      </c>
      <c r="M1623">
        <v>0</v>
      </c>
      <c r="N1623">
        <v>210000</v>
      </c>
      <c r="O1623">
        <v>0</v>
      </c>
      <c r="P1623">
        <v>210000</v>
      </c>
      <c r="Q1623">
        <v>1673</v>
      </c>
      <c r="R1623" t="b">
        <v>0</v>
      </c>
      <c r="S1623">
        <v>0</v>
      </c>
    </row>
    <row r="1624" spans="1:19">
      <c r="A1624">
        <v>13050501</v>
      </c>
      <c r="B1624" s="12"/>
      <c r="C1624" s="12" t="s">
        <v>4797</v>
      </c>
      <c r="D1624" s="12" t="s">
        <v>4843</v>
      </c>
      <c r="E1624" t="b">
        <v>0</v>
      </c>
      <c r="F1624">
        <v>0</v>
      </c>
      <c r="G1624">
        <v>1301</v>
      </c>
      <c r="H1624">
        <v>43900</v>
      </c>
      <c r="I1624" s="12" t="s">
        <v>5660</v>
      </c>
      <c r="J1624">
        <v>1</v>
      </c>
      <c r="K1624">
        <v>13645</v>
      </c>
      <c r="L1624">
        <v>0</v>
      </c>
      <c r="M1624">
        <v>0</v>
      </c>
      <c r="N1624">
        <v>0</v>
      </c>
      <c r="O1624">
        <v>210000</v>
      </c>
      <c r="P1624">
        <v>0</v>
      </c>
      <c r="Q1624">
        <v>1674</v>
      </c>
      <c r="R1624" t="b">
        <v>0</v>
      </c>
      <c r="S1624">
        <v>0</v>
      </c>
    </row>
    <row r="1625" spans="1:19">
      <c r="A1625">
        <v>13050501</v>
      </c>
      <c r="B1625" s="12"/>
      <c r="C1625" s="12" t="s">
        <v>4797</v>
      </c>
      <c r="D1625" s="12" t="s">
        <v>4843</v>
      </c>
      <c r="E1625" t="b">
        <v>0</v>
      </c>
      <c r="F1625">
        <v>0</v>
      </c>
      <c r="G1625">
        <v>1301</v>
      </c>
      <c r="H1625">
        <v>43922</v>
      </c>
      <c r="I1625" s="12" t="s">
        <v>1120</v>
      </c>
      <c r="J1625">
        <v>12</v>
      </c>
      <c r="K1625">
        <v>10499</v>
      </c>
      <c r="L1625">
        <v>0</v>
      </c>
      <c r="M1625">
        <v>0</v>
      </c>
      <c r="N1625">
        <v>210000</v>
      </c>
      <c r="O1625">
        <v>0</v>
      </c>
      <c r="P1625">
        <v>210000</v>
      </c>
      <c r="Q1625">
        <v>1675</v>
      </c>
      <c r="R1625" t="b">
        <v>0</v>
      </c>
      <c r="S1625">
        <v>0</v>
      </c>
    </row>
    <row r="1626" spans="1:19">
      <c r="A1626">
        <v>13050501</v>
      </c>
      <c r="B1626" s="12"/>
      <c r="C1626" s="12" t="s">
        <v>4797</v>
      </c>
      <c r="D1626" s="12" t="s">
        <v>4843</v>
      </c>
      <c r="E1626" t="b">
        <v>0</v>
      </c>
      <c r="F1626">
        <v>0</v>
      </c>
      <c r="G1626">
        <v>1301</v>
      </c>
      <c r="H1626">
        <v>43924</v>
      </c>
      <c r="I1626" s="12" t="s">
        <v>5661</v>
      </c>
      <c r="J1626">
        <v>1</v>
      </c>
      <c r="K1626">
        <v>13684</v>
      </c>
      <c r="L1626">
        <v>0</v>
      </c>
      <c r="M1626">
        <v>0</v>
      </c>
      <c r="N1626">
        <v>0</v>
      </c>
      <c r="O1626">
        <v>210000</v>
      </c>
      <c r="P1626">
        <v>0</v>
      </c>
      <c r="Q1626">
        <v>1676</v>
      </c>
      <c r="R1626" t="b">
        <v>0</v>
      </c>
      <c r="S1626">
        <v>0</v>
      </c>
    </row>
    <row r="1627" spans="1:19">
      <c r="A1627">
        <v>13050501</v>
      </c>
      <c r="B1627" s="12"/>
      <c r="C1627" s="12" t="s">
        <v>4797</v>
      </c>
      <c r="D1627" s="12" t="s">
        <v>4843</v>
      </c>
      <c r="E1627" t="b">
        <v>0</v>
      </c>
      <c r="F1627">
        <v>0</v>
      </c>
      <c r="G1627">
        <v>1301</v>
      </c>
      <c r="H1627">
        <v>43952</v>
      </c>
      <c r="I1627" s="12" t="s">
        <v>1121</v>
      </c>
      <c r="J1627">
        <v>12</v>
      </c>
      <c r="K1627">
        <v>10579</v>
      </c>
      <c r="L1627">
        <v>0</v>
      </c>
      <c r="M1627">
        <v>0</v>
      </c>
      <c r="N1627">
        <v>210000</v>
      </c>
      <c r="O1627">
        <v>0</v>
      </c>
      <c r="P1627">
        <v>210000</v>
      </c>
      <c r="Q1627">
        <v>1677</v>
      </c>
      <c r="R1627" t="b">
        <v>0</v>
      </c>
      <c r="S1627">
        <v>0</v>
      </c>
    </row>
    <row r="1628" spans="1:19">
      <c r="A1628">
        <v>13050501</v>
      </c>
      <c r="B1628" s="12"/>
      <c r="C1628" s="12" t="s">
        <v>4797</v>
      </c>
      <c r="D1628" s="12" t="s">
        <v>4843</v>
      </c>
      <c r="E1628" t="b">
        <v>0</v>
      </c>
      <c r="F1628">
        <v>0</v>
      </c>
      <c r="G1628">
        <v>1301</v>
      </c>
      <c r="H1628">
        <v>43959</v>
      </c>
      <c r="I1628" s="12" t="s">
        <v>5662</v>
      </c>
      <c r="J1628">
        <v>1</v>
      </c>
      <c r="K1628">
        <v>13753</v>
      </c>
      <c r="L1628">
        <v>0</v>
      </c>
      <c r="M1628">
        <v>0</v>
      </c>
      <c r="N1628">
        <v>0</v>
      </c>
      <c r="O1628">
        <v>210000</v>
      </c>
      <c r="P1628">
        <v>0</v>
      </c>
      <c r="Q1628">
        <v>1678</v>
      </c>
      <c r="R1628" t="b">
        <v>0</v>
      </c>
      <c r="S1628">
        <v>0</v>
      </c>
    </row>
    <row r="1629" spans="1:19">
      <c r="A1629">
        <v>13050501</v>
      </c>
      <c r="B1629" s="12"/>
      <c r="C1629" s="12" t="s">
        <v>4797</v>
      </c>
      <c r="D1629" s="12" t="s">
        <v>4843</v>
      </c>
      <c r="E1629" t="b">
        <v>0</v>
      </c>
      <c r="F1629">
        <v>0</v>
      </c>
      <c r="G1629">
        <v>1301</v>
      </c>
      <c r="H1629">
        <v>43983</v>
      </c>
      <c r="I1629" s="12" t="s">
        <v>1122</v>
      </c>
      <c r="J1629">
        <v>12</v>
      </c>
      <c r="K1629">
        <v>10659</v>
      </c>
      <c r="L1629">
        <v>0</v>
      </c>
      <c r="M1629">
        <v>0</v>
      </c>
      <c r="N1629">
        <v>210000</v>
      </c>
      <c r="O1629">
        <v>0</v>
      </c>
      <c r="P1629">
        <v>210000</v>
      </c>
      <c r="Q1629">
        <v>1679</v>
      </c>
      <c r="R1629" t="b">
        <v>0</v>
      </c>
      <c r="S1629">
        <v>0</v>
      </c>
    </row>
    <row r="1630" spans="1:19">
      <c r="A1630">
        <v>13050501</v>
      </c>
      <c r="B1630" s="12"/>
      <c r="C1630" s="12" t="s">
        <v>4797</v>
      </c>
      <c r="D1630" s="12" t="s">
        <v>4843</v>
      </c>
      <c r="E1630" t="b">
        <v>0</v>
      </c>
      <c r="F1630">
        <v>0</v>
      </c>
      <c r="G1630">
        <v>1301</v>
      </c>
      <c r="H1630">
        <v>43994</v>
      </c>
      <c r="I1630" s="12" t="s">
        <v>5663</v>
      </c>
      <c r="J1630">
        <v>1</v>
      </c>
      <c r="K1630">
        <v>13841</v>
      </c>
      <c r="L1630">
        <v>0</v>
      </c>
      <c r="M1630">
        <v>0</v>
      </c>
      <c r="N1630">
        <v>0</v>
      </c>
      <c r="O1630">
        <v>210000</v>
      </c>
      <c r="P1630">
        <v>0</v>
      </c>
      <c r="Q1630">
        <v>1680</v>
      </c>
      <c r="R1630" t="b">
        <v>0</v>
      </c>
      <c r="S1630">
        <v>0</v>
      </c>
    </row>
    <row r="1631" spans="1:19">
      <c r="A1631">
        <v>13050501</v>
      </c>
      <c r="B1631" s="12"/>
      <c r="C1631" s="12" t="s">
        <v>4797</v>
      </c>
      <c r="D1631" s="12" t="s">
        <v>4843</v>
      </c>
      <c r="E1631" t="b">
        <v>0</v>
      </c>
      <c r="F1631">
        <v>0</v>
      </c>
      <c r="G1631">
        <v>1301</v>
      </c>
      <c r="H1631">
        <v>44013</v>
      </c>
      <c r="I1631" s="12" t="s">
        <v>1123</v>
      </c>
      <c r="J1631">
        <v>12</v>
      </c>
      <c r="K1631">
        <v>10739</v>
      </c>
      <c r="L1631">
        <v>0</v>
      </c>
      <c r="M1631">
        <v>0</v>
      </c>
      <c r="N1631">
        <v>210000</v>
      </c>
      <c r="O1631">
        <v>0</v>
      </c>
      <c r="P1631">
        <v>210000</v>
      </c>
      <c r="Q1631">
        <v>1681</v>
      </c>
      <c r="R1631" t="b">
        <v>0</v>
      </c>
      <c r="S1631">
        <v>0</v>
      </c>
    </row>
    <row r="1632" spans="1:19">
      <c r="A1632">
        <v>13050501</v>
      </c>
      <c r="B1632" s="12"/>
      <c r="C1632" s="12" t="s">
        <v>4797</v>
      </c>
      <c r="D1632" s="12" t="s">
        <v>4843</v>
      </c>
      <c r="E1632" t="b">
        <v>0</v>
      </c>
      <c r="F1632">
        <v>0</v>
      </c>
      <c r="G1632">
        <v>1301</v>
      </c>
      <c r="H1632">
        <v>44022</v>
      </c>
      <c r="I1632" s="12" t="s">
        <v>5664</v>
      </c>
      <c r="J1632">
        <v>1</v>
      </c>
      <c r="K1632">
        <v>13905</v>
      </c>
      <c r="L1632">
        <v>0</v>
      </c>
      <c r="M1632">
        <v>0</v>
      </c>
      <c r="N1632">
        <v>0</v>
      </c>
      <c r="O1632">
        <v>210000</v>
      </c>
      <c r="P1632">
        <v>0</v>
      </c>
      <c r="Q1632">
        <v>1682</v>
      </c>
      <c r="R1632" t="b">
        <v>0</v>
      </c>
      <c r="S1632">
        <v>0</v>
      </c>
    </row>
    <row r="1633" spans="1:19">
      <c r="A1633">
        <v>13050501</v>
      </c>
      <c r="B1633" s="12"/>
      <c r="C1633" s="12" t="s">
        <v>4797</v>
      </c>
      <c r="D1633" s="12" t="s">
        <v>4843</v>
      </c>
      <c r="E1633" t="b">
        <v>0</v>
      </c>
      <c r="F1633">
        <v>0</v>
      </c>
      <c r="G1633">
        <v>1301</v>
      </c>
      <c r="H1633">
        <v>44044</v>
      </c>
      <c r="I1633" s="12" t="s">
        <v>1124</v>
      </c>
      <c r="J1633">
        <v>12</v>
      </c>
      <c r="K1633">
        <v>10819</v>
      </c>
      <c r="L1633">
        <v>0</v>
      </c>
      <c r="M1633">
        <v>0</v>
      </c>
      <c r="N1633">
        <v>210000</v>
      </c>
      <c r="O1633">
        <v>0</v>
      </c>
      <c r="P1633">
        <v>210000</v>
      </c>
      <c r="Q1633">
        <v>1683</v>
      </c>
      <c r="R1633" t="b">
        <v>0</v>
      </c>
      <c r="S1633">
        <v>0</v>
      </c>
    </row>
    <row r="1634" spans="1:19">
      <c r="A1634">
        <v>13050501</v>
      </c>
      <c r="B1634" s="12"/>
      <c r="C1634" s="12" t="s">
        <v>4797</v>
      </c>
      <c r="D1634" s="12" t="s">
        <v>4843</v>
      </c>
      <c r="E1634" t="b">
        <v>0</v>
      </c>
      <c r="F1634">
        <v>0</v>
      </c>
      <c r="G1634">
        <v>1301</v>
      </c>
      <c r="H1634">
        <v>44057</v>
      </c>
      <c r="I1634" s="12" t="s">
        <v>5665</v>
      </c>
      <c r="J1634">
        <v>1</v>
      </c>
      <c r="K1634">
        <v>13980</v>
      </c>
      <c r="L1634">
        <v>0</v>
      </c>
      <c r="M1634">
        <v>0</v>
      </c>
      <c r="N1634">
        <v>0</v>
      </c>
      <c r="O1634">
        <v>210000</v>
      </c>
      <c r="P1634">
        <v>0</v>
      </c>
      <c r="Q1634">
        <v>1684</v>
      </c>
      <c r="R1634" t="b">
        <v>0</v>
      </c>
      <c r="S1634">
        <v>0</v>
      </c>
    </row>
    <row r="1635" spans="1:19">
      <c r="A1635">
        <v>13050501</v>
      </c>
      <c r="B1635" s="12"/>
      <c r="C1635" s="12" t="s">
        <v>4797</v>
      </c>
      <c r="D1635" s="12" t="s">
        <v>4843</v>
      </c>
      <c r="E1635" t="b">
        <v>0</v>
      </c>
      <c r="F1635">
        <v>0</v>
      </c>
      <c r="G1635">
        <v>1301</v>
      </c>
      <c r="H1635">
        <v>44075</v>
      </c>
      <c r="I1635" s="12" t="s">
        <v>1125</v>
      </c>
      <c r="J1635">
        <v>12</v>
      </c>
      <c r="K1635">
        <v>10899</v>
      </c>
      <c r="L1635">
        <v>0</v>
      </c>
      <c r="M1635">
        <v>0</v>
      </c>
      <c r="N1635">
        <v>210000</v>
      </c>
      <c r="O1635">
        <v>0</v>
      </c>
      <c r="P1635">
        <v>210000</v>
      </c>
      <c r="Q1635">
        <v>1685</v>
      </c>
      <c r="R1635" t="b">
        <v>0</v>
      </c>
      <c r="S1635">
        <v>0</v>
      </c>
    </row>
    <row r="1636" spans="1:19">
      <c r="A1636">
        <v>13050501</v>
      </c>
      <c r="B1636" s="12"/>
      <c r="C1636" s="12" t="s">
        <v>4797</v>
      </c>
      <c r="D1636" s="12" t="s">
        <v>4843</v>
      </c>
      <c r="E1636" t="b">
        <v>0</v>
      </c>
      <c r="F1636">
        <v>0</v>
      </c>
      <c r="G1636">
        <v>1301</v>
      </c>
      <c r="H1636">
        <v>44084</v>
      </c>
      <c r="I1636" s="12" t="s">
        <v>5666</v>
      </c>
      <c r="J1636">
        <v>1</v>
      </c>
      <c r="K1636">
        <v>14054</v>
      </c>
      <c r="L1636">
        <v>0</v>
      </c>
      <c r="M1636">
        <v>0</v>
      </c>
      <c r="N1636">
        <v>0</v>
      </c>
      <c r="O1636">
        <v>210000</v>
      </c>
      <c r="P1636">
        <v>0</v>
      </c>
      <c r="Q1636">
        <v>1686</v>
      </c>
      <c r="R1636" t="b">
        <v>0</v>
      </c>
      <c r="S1636">
        <v>0</v>
      </c>
    </row>
    <row r="1637" spans="1:19">
      <c r="A1637">
        <v>13050501</v>
      </c>
      <c r="B1637" s="12"/>
      <c r="C1637" s="12" t="s">
        <v>4797</v>
      </c>
      <c r="D1637" s="12" t="s">
        <v>4843</v>
      </c>
      <c r="E1637" t="b">
        <v>0</v>
      </c>
      <c r="F1637">
        <v>0</v>
      </c>
      <c r="G1637">
        <v>1301</v>
      </c>
      <c r="H1637">
        <v>44105</v>
      </c>
      <c r="I1637" s="12" t="s">
        <v>1126</v>
      </c>
      <c r="J1637">
        <v>12</v>
      </c>
      <c r="K1637">
        <v>10979</v>
      </c>
      <c r="L1637">
        <v>0</v>
      </c>
      <c r="M1637">
        <v>0</v>
      </c>
      <c r="N1637">
        <v>210000</v>
      </c>
      <c r="O1637">
        <v>0</v>
      </c>
      <c r="P1637">
        <v>210000</v>
      </c>
      <c r="Q1637">
        <v>1687</v>
      </c>
      <c r="R1637" t="b">
        <v>0</v>
      </c>
      <c r="S1637">
        <v>0</v>
      </c>
    </row>
    <row r="1638" spans="1:19">
      <c r="A1638">
        <v>13050501</v>
      </c>
      <c r="B1638" s="12"/>
      <c r="C1638" s="12" t="s">
        <v>4797</v>
      </c>
      <c r="D1638" s="12" t="s">
        <v>4843</v>
      </c>
      <c r="E1638" t="b">
        <v>0</v>
      </c>
      <c r="F1638">
        <v>0</v>
      </c>
      <c r="G1638">
        <v>1301</v>
      </c>
      <c r="H1638">
        <v>44112</v>
      </c>
      <c r="I1638" s="12" t="s">
        <v>5667</v>
      </c>
      <c r="J1638">
        <v>1</v>
      </c>
      <c r="K1638">
        <v>14118</v>
      </c>
      <c r="L1638">
        <v>0</v>
      </c>
      <c r="M1638">
        <v>0</v>
      </c>
      <c r="N1638">
        <v>0</v>
      </c>
      <c r="O1638">
        <v>210000</v>
      </c>
      <c r="P1638">
        <v>0</v>
      </c>
      <c r="Q1638">
        <v>1688</v>
      </c>
      <c r="R1638" t="b">
        <v>0</v>
      </c>
      <c r="S1638">
        <v>0</v>
      </c>
    </row>
    <row r="1639" spans="1:19">
      <c r="A1639">
        <v>13050501</v>
      </c>
      <c r="B1639" s="12"/>
      <c r="C1639" s="12" t="s">
        <v>4797</v>
      </c>
      <c r="D1639" s="12" t="s">
        <v>4843</v>
      </c>
      <c r="E1639" t="b">
        <v>0</v>
      </c>
      <c r="F1639">
        <v>0</v>
      </c>
      <c r="G1639">
        <v>1301</v>
      </c>
      <c r="H1639">
        <v>44136</v>
      </c>
      <c r="I1639" s="12" t="s">
        <v>1127</v>
      </c>
      <c r="J1639">
        <v>12</v>
      </c>
      <c r="K1639">
        <v>11059</v>
      </c>
      <c r="L1639">
        <v>0</v>
      </c>
      <c r="M1639">
        <v>0</v>
      </c>
      <c r="N1639">
        <v>210000</v>
      </c>
      <c r="O1639">
        <v>0</v>
      </c>
      <c r="P1639">
        <v>210000</v>
      </c>
      <c r="Q1639">
        <v>1689</v>
      </c>
      <c r="R1639" t="b">
        <v>0</v>
      </c>
      <c r="S1639">
        <v>0</v>
      </c>
    </row>
    <row r="1640" spans="1:19">
      <c r="A1640">
        <v>13050501</v>
      </c>
      <c r="B1640" s="12"/>
      <c r="C1640" s="12" t="s">
        <v>4797</v>
      </c>
      <c r="D1640" s="12" t="s">
        <v>4843</v>
      </c>
      <c r="E1640" t="b">
        <v>0</v>
      </c>
      <c r="F1640">
        <v>0</v>
      </c>
      <c r="G1640">
        <v>1301</v>
      </c>
      <c r="H1640">
        <v>44145</v>
      </c>
      <c r="I1640" s="12" t="s">
        <v>5668</v>
      </c>
      <c r="J1640">
        <v>1</v>
      </c>
      <c r="K1640">
        <v>14192</v>
      </c>
      <c r="L1640">
        <v>0</v>
      </c>
      <c r="M1640">
        <v>0</v>
      </c>
      <c r="N1640">
        <v>0</v>
      </c>
      <c r="O1640">
        <v>210000</v>
      </c>
      <c r="P1640">
        <v>0</v>
      </c>
      <c r="Q1640">
        <v>1690</v>
      </c>
      <c r="R1640" t="b">
        <v>0</v>
      </c>
      <c r="S1640">
        <v>0</v>
      </c>
    </row>
    <row r="1641" spans="1:19">
      <c r="A1641">
        <v>13050501</v>
      </c>
      <c r="B1641" s="12"/>
      <c r="C1641" s="12" t="s">
        <v>4797</v>
      </c>
      <c r="D1641" s="12" t="s">
        <v>4843</v>
      </c>
      <c r="E1641" t="b">
        <v>0</v>
      </c>
      <c r="F1641">
        <v>0</v>
      </c>
      <c r="G1641">
        <v>1301</v>
      </c>
      <c r="H1641">
        <v>44166</v>
      </c>
      <c r="I1641" s="12" t="s">
        <v>1128</v>
      </c>
      <c r="J1641">
        <v>12</v>
      </c>
      <c r="K1641">
        <v>11139</v>
      </c>
      <c r="L1641">
        <v>0</v>
      </c>
      <c r="M1641">
        <v>0</v>
      </c>
      <c r="N1641">
        <v>210000</v>
      </c>
      <c r="O1641">
        <v>0</v>
      </c>
      <c r="P1641">
        <v>210000</v>
      </c>
      <c r="Q1641">
        <v>1691</v>
      </c>
      <c r="R1641" t="b">
        <v>0</v>
      </c>
      <c r="S1641">
        <v>0</v>
      </c>
    </row>
    <row r="1642" spans="1:19">
      <c r="A1642">
        <v>13050501</v>
      </c>
      <c r="B1642" s="12"/>
      <c r="C1642" s="12" t="s">
        <v>4797</v>
      </c>
      <c r="D1642" s="12" t="s">
        <v>4843</v>
      </c>
      <c r="E1642" t="b">
        <v>0</v>
      </c>
      <c r="F1642">
        <v>0</v>
      </c>
      <c r="G1642">
        <v>1301</v>
      </c>
      <c r="H1642">
        <v>44179</v>
      </c>
      <c r="I1642" s="12" t="s">
        <v>5669</v>
      </c>
      <c r="J1642">
        <v>1</v>
      </c>
      <c r="K1642">
        <v>14277</v>
      </c>
      <c r="L1642">
        <v>0</v>
      </c>
      <c r="M1642">
        <v>0</v>
      </c>
      <c r="N1642">
        <v>0</v>
      </c>
      <c r="O1642">
        <v>210000</v>
      </c>
      <c r="P1642">
        <v>0</v>
      </c>
      <c r="Q1642">
        <v>1692</v>
      </c>
      <c r="R1642" t="b">
        <v>0</v>
      </c>
      <c r="S1642">
        <v>0</v>
      </c>
    </row>
    <row r="1643" spans="1:19">
      <c r="A1643">
        <v>13050501</v>
      </c>
      <c r="B1643" s="12" t="s">
        <v>1129</v>
      </c>
      <c r="C1643" s="12" t="s">
        <v>4797</v>
      </c>
      <c r="D1643" s="12" t="s">
        <v>1129</v>
      </c>
      <c r="E1643" t="b">
        <v>0</v>
      </c>
      <c r="F1643">
        <v>0</v>
      </c>
      <c r="G1643">
        <v>1301</v>
      </c>
      <c r="H1643" t="s">
        <v>21</v>
      </c>
      <c r="I1643" s="12"/>
      <c r="K1643">
        <v>0</v>
      </c>
      <c r="L1643">
        <v>0</v>
      </c>
      <c r="M1643">
        <v>0</v>
      </c>
      <c r="N1643">
        <v>2520000</v>
      </c>
      <c r="O1643">
        <v>2520000</v>
      </c>
      <c r="P1643">
        <v>0</v>
      </c>
      <c r="Q1643">
        <v>1693</v>
      </c>
      <c r="R1643" t="b">
        <v>0</v>
      </c>
      <c r="S1643">
        <v>0</v>
      </c>
    </row>
    <row r="1644" spans="1:19">
      <c r="A1644">
        <v>13050501</v>
      </c>
      <c r="B1644" s="12" t="s">
        <v>4853</v>
      </c>
      <c r="C1644" s="12" t="s">
        <v>4797</v>
      </c>
      <c r="D1644" s="12" t="s">
        <v>4853</v>
      </c>
      <c r="E1644" t="b">
        <v>0</v>
      </c>
      <c r="F1644">
        <v>0</v>
      </c>
      <c r="G1644">
        <v>1302</v>
      </c>
      <c r="H1644" t="s">
        <v>21</v>
      </c>
      <c r="I1644" s="12"/>
      <c r="K1644">
        <v>0</v>
      </c>
      <c r="L1644">
        <v>2796000</v>
      </c>
      <c r="M1644">
        <v>2796000</v>
      </c>
      <c r="N1644">
        <v>0</v>
      </c>
      <c r="O1644">
        <v>0</v>
      </c>
      <c r="P1644">
        <v>0</v>
      </c>
      <c r="Q1644">
        <v>1694</v>
      </c>
      <c r="R1644" t="b">
        <v>0</v>
      </c>
      <c r="S1644">
        <v>0</v>
      </c>
    </row>
    <row r="1645" spans="1:19">
      <c r="A1645">
        <v>13050501</v>
      </c>
      <c r="B1645" s="12"/>
      <c r="C1645" s="12" t="s">
        <v>4797</v>
      </c>
      <c r="D1645" s="12" t="s">
        <v>4853</v>
      </c>
      <c r="E1645" t="b">
        <v>0</v>
      </c>
      <c r="F1645">
        <v>0</v>
      </c>
      <c r="G1645">
        <v>1302</v>
      </c>
      <c r="H1645">
        <v>43831</v>
      </c>
      <c r="I1645" s="12" t="s">
        <v>1130</v>
      </c>
      <c r="J1645">
        <v>12</v>
      </c>
      <c r="K1645">
        <v>10260</v>
      </c>
      <c r="L1645">
        <v>0</v>
      </c>
      <c r="M1645">
        <v>0</v>
      </c>
      <c r="N1645">
        <v>233000</v>
      </c>
      <c r="O1645">
        <v>0</v>
      </c>
      <c r="P1645">
        <v>233000</v>
      </c>
      <c r="Q1645">
        <v>1695</v>
      </c>
      <c r="R1645" t="b">
        <v>0</v>
      </c>
      <c r="S1645">
        <v>0</v>
      </c>
    </row>
    <row r="1646" spans="1:19">
      <c r="A1646">
        <v>13050501</v>
      </c>
      <c r="B1646" s="12"/>
      <c r="C1646" s="12" t="s">
        <v>4797</v>
      </c>
      <c r="D1646" s="12" t="s">
        <v>4853</v>
      </c>
      <c r="E1646" t="b">
        <v>0</v>
      </c>
      <c r="F1646">
        <v>0</v>
      </c>
      <c r="G1646">
        <v>1302</v>
      </c>
      <c r="H1646">
        <v>43843</v>
      </c>
      <c r="I1646" s="12" t="s">
        <v>5658</v>
      </c>
      <c r="J1646">
        <v>1</v>
      </c>
      <c r="K1646">
        <v>13506</v>
      </c>
      <c r="L1646">
        <v>0</v>
      </c>
      <c r="M1646">
        <v>0</v>
      </c>
      <c r="N1646">
        <v>0</v>
      </c>
      <c r="O1646">
        <v>233000</v>
      </c>
      <c r="P1646">
        <v>0</v>
      </c>
      <c r="Q1646">
        <v>1696</v>
      </c>
      <c r="R1646" t="b">
        <v>0</v>
      </c>
      <c r="S1646">
        <v>0</v>
      </c>
    </row>
    <row r="1647" spans="1:19">
      <c r="A1647">
        <v>13050501</v>
      </c>
      <c r="B1647" s="12"/>
      <c r="C1647" s="12" t="s">
        <v>4797</v>
      </c>
      <c r="D1647" s="12" t="s">
        <v>4853</v>
      </c>
      <c r="E1647" t="b">
        <v>0</v>
      </c>
      <c r="F1647">
        <v>0</v>
      </c>
      <c r="G1647">
        <v>1302</v>
      </c>
      <c r="H1647">
        <v>43862</v>
      </c>
      <c r="I1647" s="12" t="s">
        <v>1131</v>
      </c>
      <c r="J1647">
        <v>12</v>
      </c>
      <c r="K1647">
        <v>10340</v>
      </c>
      <c r="L1647">
        <v>0</v>
      </c>
      <c r="M1647">
        <v>0</v>
      </c>
      <c r="N1647">
        <v>233000</v>
      </c>
      <c r="O1647">
        <v>0</v>
      </c>
      <c r="P1647">
        <v>233000</v>
      </c>
      <c r="Q1647">
        <v>1697</v>
      </c>
      <c r="R1647" t="b">
        <v>0</v>
      </c>
      <c r="S1647">
        <v>0</v>
      </c>
    </row>
    <row r="1648" spans="1:19">
      <c r="A1648">
        <v>13050501</v>
      </c>
      <c r="B1648" s="12"/>
      <c r="C1648" s="12" t="s">
        <v>4797</v>
      </c>
      <c r="D1648" s="12" t="s">
        <v>4853</v>
      </c>
      <c r="E1648" t="b">
        <v>0</v>
      </c>
      <c r="F1648">
        <v>0</v>
      </c>
      <c r="G1648">
        <v>1302</v>
      </c>
      <c r="H1648">
        <v>43874</v>
      </c>
      <c r="I1648" s="12" t="s">
        <v>5659</v>
      </c>
      <c r="J1648">
        <v>1</v>
      </c>
      <c r="K1648">
        <v>13590</v>
      </c>
      <c r="L1648">
        <v>0</v>
      </c>
      <c r="M1648">
        <v>0</v>
      </c>
      <c r="N1648">
        <v>0</v>
      </c>
      <c r="O1648">
        <v>233000</v>
      </c>
      <c r="P1648">
        <v>0</v>
      </c>
      <c r="Q1648">
        <v>1698</v>
      </c>
      <c r="R1648" t="b">
        <v>0</v>
      </c>
      <c r="S1648">
        <v>0</v>
      </c>
    </row>
    <row r="1649" spans="1:19">
      <c r="A1649">
        <v>13050501</v>
      </c>
      <c r="B1649" s="12"/>
      <c r="C1649" s="12" t="s">
        <v>4797</v>
      </c>
      <c r="D1649" s="12" t="s">
        <v>4853</v>
      </c>
      <c r="E1649" t="b">
        <v>0</v>
      </c>
      <c r="F1649">
        <v>0</v>
      </c>
      <c r="G1649">
        <v>1302</v>
      </c>
      <c r="H1649">
        <v>43891</v>
      </c>
      <c r="I1649" s="12" t="s">
        <v>1132</v>
      </c>
      <c r="J1649">
        <v>12</v>
      </c>
      <c r="K1649">
        <v>10420</v>
      </c>
      <c r="L1649">
        <v>0</v>
      </c>
      <c r="M1649">
        <v>0</v>
      </c>
      <c r="N1649">
        <v>233000</v>
      </c>
      <c r="O1649">
        <v>0</v>
      </c>
      <c r="P1649">
        <v>233000</v>
      </c>
      <c r="Q1649">
        <v>1699</v>
      </c>
      <c r="R1649" t="b">
        <v>0</v>
      </c>
      <c r="S1649">
        <v>0</v>
      </c>
    </row>
    <row r="1650" spans="1:19">
      <c r="A1650">
        <v>13050501</v>
      </c>
      <c r="B1650" s="12"/>
      <c r="C1650" s="12" t="s">
        <v>4797</v>
      </c>
      <c r="D1650" s="12" t="s">
        <v>4853</v>
      </c>
      <c r="E1650" t="b">
        <v>0</v>
      </c>
      <c r="F1650">
        <v>0</v>
      </c>
      <c r="G1650">
        <v>1302</v>
      </c>
      <c r="H1650">
        <v>43903</v>
      </c>
      <c r="I1650" s="12" t="s">
        <v>5660</v>
      </c>
      <c r="J1650">
        <v>1</v>
      </c>
      <c r="K1650">
        <v>13663</v>
      </c>
      <c r="L1650">
        <v>0</v>
      </c>
      <c r="M1650">
        <v>0</v>
      </c>
      <c r="N1650">
        <v>0</v>
      </c>
      <c r="O1650">
        <v>233000</v>
      </c>
      <c r="P1650">
        <v>0</v>
      </c>
      <c r="Q1650">
        <v>1700</v>
      </c>
      <c r="R1650" t="b">
        <v>0</v>
      </c>
      <c r="S1650">
        <v>0</v>
      </c>
    </row>
    <row r="1651" spans="1:19">
      <c r="A1651">
        <v>13050501</v>
      </c>
      <c r="B1651" s="12"/>
      <c r="C1651" s="12" t="s">
        <v>4797</v>
      </c>
      <c r="D1651" s="12" t="s">
        <v>4853</v>
      </c>
      <c r="E1651" t="b">
        <v>0</v>
      </c>
      <c r="F1651">
        <v>0</v>
      </c>
      <c r="G1651">
        <v>1302</v>
      </c>
      <c r="H1651">
        <v>43922</v>
      </c>
      <c r="I1651" s="12" t="s">
        <v>1133</v>
      </c>
      <c r="J1651">
        <v>12</v>
      </c>
      <c r="K1651">
        <v>10500</v>
      </c>
      <c r="L1651">
        <v>0</v>
      </c>
      <c r="M1651">
        <v>0</v>
      </c>
      <c r="N1651">
        <v>233000</v>
      </c>
      <c r="O1651">
        <v>0</v>
      </c>
      <c r="P1651">
        <v>233000</v>
      </c>
      <c r="Q1651">
        <v>1701</v>
      </c>
      <c r="R1651" t="b">
        <v>0</v>
      </c>
      <c r="S1651">
        <v>0</v>
      </c>
    </row>
    <row r="1652" spans="1:19">
      <c r="A1652">
        <v>13050501</v>
      </c>
      <c r="B1652" s="12"/>
      <c r="C1652" s="12" t="s">
        <v>4797</v>
      </c>
      <c r="D1652" s="12" t="s">
        <v>4853</v>
      </c>
      <c r="E1652" t="b">
        <v>0</v>
      </c>
      <c r="F1652">
        <v>0</v>
      </c>
      <c r="G1652">
        <v>1302</v>
      </c>
      <c r="H1652">
        <v>43927</v>
      </c>
      <c r="I1652" s="12" t="s">
        <v>5661</v>
      </c>
      <c r="J1652">
        <v>1</v>
      </c>
      <c r="K1652">
        <v>13690</v>
      </c>
      <c r="L1652">
        <v>0</v>
      </c>
      <c r="M1652">
        <v>0</v>
      </c>
      <c r="N1652">
        <v>0</v>
      </c>
      <c r="O1652">
        <v>233000</v>
      </c>
      <c r="P1652">
        <v>0</v>
      </c>
      <c r="Q1652">
        <v>1702</v>
      </c>
      <c r="R1652" t="b">
        <v>0</v>
      </c>
      <c r="S1652">
        <v>0</v>
      </c>
    </row>
    <row r="1653" spans="1:19">
      <c r="A1653">
        <v>13050501</v>
      </c>
      <c r="B1653" s="12"/>
      <c r="C1653" s="12" t="s">
        <v>4797</v>
      </c>
      <c r="D1653" s="12" t="s">
        <v>4853</v>
      </c>
      <c r="E1653" t="b">
        <v>0</v>
      </c>
      <c r="F1653">
        <v>0</v>
      </c>
      <c r="G1653">
        <v>1302</v>
      </c>
      <c r="H1653">
        <v>43952</v>
      </c>
      <c r="I1653" s="12" t="s">
        <v>1134</v>
      </c>
      <c r="J1653">
        <v>12</v>
      </c>
      <c r="K1653">
        <v>10580</v>
      </c>
      <c r="L1653">
        <v>0</v>
      </c>
      <c r="M1653">
        <v>0</v>
      </c>
      <c r="N1653">
        <v>233000</v>
      </c>
      <c r="O1653">
        <v>0</v>
      </c>
      <c r="P1653">
        <v>233000</v>
      </c>
      <c r="Q1653">
        <v>1703</v>
      </c>
      <c r="R1653" t="b">
        <v>0</v>
      </c>
      <c r="S1653">
        <v>0</v>
      </c>
    </row>
    <row r="1654" spans="1:19">
      <c r="A1654">
        <v>13050501</v>
      </c>
      <c r="B1654" s="12"/>
      <c r="C1654" s="12" t="s">
        <v>4797</v>
      </c>
      <c r="D1654" s="12" t="s">
        <v>4853</v>
      </c>
      <c r="E1654" t="b">
        <v>0</v>
      </c>
      <c r="F1654">
        <v>0</v>
      </c>
      <c r="G1654">
        <v>1302</v>
      </c>
      <c r="H1654">
        <v>43963</v>
      </c>
      <c r="I1654" s="12" t="s">
        <v>5662</v>
      </c>
      <c r="J1654">
        <v>1</v>
      </c>
      <c r="K1654">
        <v>13763</v>
      </c>
      <c r="L1654">
        <v>0</v>
      </c>
      <c r="M1654">
        <v>0</v>
      </c>
      <c r="N1654">
        <v>0</v>
      </c>
      <c r="O1654">
        <v>233000</v>
      </c>
      <c r="P1654">
        <v>0</v>
      </c>
      <c r="Q1654">
        <v>1704</v>
      </c>
      <c r="R1654" t="b">
        <v>0</v>
      </c>
      <c r="S1654">
        <v>0</v>
      </c>
    </row>
    <row r="1655" spans="1:19">
      <c r="A1655">
        <v>13050501</v>
      </c>
      <c r="B1655" s="12"/>
      <c r="C1655" s="12" t="s">
        <v>4797</v>
      </c>
      <c r="D1655" s="12" t="s">
        <v>4853</v>
      </c>
      <c r="E1655" t="b">
        <v>0</v>
      </c>
      <c r="F1655">
        <v>0</v>
      </c>
      <c r="G1655">
        <v>1302</v>
      </c>
      <c r="H1655">
        <v>43983</v>
      </c>
      <c r="I1655" s="12" t="s">
        <v>1135</v>
      </c>
      <c r="J1655">
        <v>12</v>
      </c>
      <c r="K1655">
        <v>10660</v>
      </c>
      <c r="L1655">
        <v>0</v>
      </c>
      <c r="M1655">
        <v>0</v>
      </c>
      <c r="N1655">
        <v>233000</v>
      </c>
      <c r="O1655">
        <v>0</v>
      </c>
      <c r="P1655">
        <v>233000</v>
      </c>
      <c r="Q1655">
        <v>1705</v>
      </c>
      <c r="R1655" t="b">
        <v>0</v>
      </c>
      <c r="S1655">
        <v>0</v>
      </c>
    </row>
    <row r="1656" spans="1:19">
      <c r="A1656">
        <v>13050501</v>
      </c>
      <c r="B1656" s="12"/>
      <c r="C1656" s="12" t="s">
        <v>4797</v>
      </c>
      <c r="D1656" s="12" t="s">
        <v>4853</v>
      </c>
      <c r="E1656" t="b">
        <v>0</v>
      </c>
      <c r="F1656">
        <v>0</v>
      </c>
      <c r="G1656">
        <v>1302</v>
      </c>
      <c r="H1656">
        <v>43991</v>
      </c>
      <c r="I1656" s="12" t="s">
        <v>5663</v>
      </c>
      <c r="J1656">
        <v>1</v>
      </c>
      <c r="K1656">
        <v>13825</v>
      </c>
      <c r="L1656">
        <v>0</v>
      </c>
      <c r="M1656">
        <v>0</v>
      </c>
      <c r="N1656">
        <v>0</v>
      </c>
      <c r="O1656">
        <v>233000</v>
      </c>
      <c r="P1656">
        <v>0</v>
      </c>
      <c r="Q1656">
        <v>1706</v>
      </c>
      <c r="R1656" t="b">
        <v>0</v>
      </c>
      <c r="S1656">
        <v>0</v>
      </c>
    </row>
    <row r="1657" spans="1:19">
      <c r="A1657">
        <v>13050501</v>
      </c>
      <c r="B1657" s="12"/>
      <c r="C1657" s="12" t="s">
        <v>4797</v>
      </c>
      <c r="D1657" s="12" t="s">
        <v>4853</v>
      </c>
      <c r="E1657" t="b">
        <v>0</v>
      </c>
      <c r="F1657">
        <v>0</v>
      </c>
      <c r="G1657">
        <v>1302</v>
      </c>
      <c r="H1657">
        <v>44013</v>
      </c>
      <c r="I1657" s="12" t="s">
        <v>1136</v>
      </c>
      <c r="J1657">
        <v>12</v>
      </c>
      <c r="K1657">
        <v>10740</v>
      </c>
      <c r="L1657">
        <v>0</v>
      </c>
      <c r="M1657">
        <v>0</v>
      </c>
      <c r="N1657">
        <v>233000</v>
      </c>
      <c r="O1657">
        <v>0</v>
      </c>
      <c r="P1657">
        <v>233000</v>
      </c>
      <c r="Q1657">
        <v>1707</v>
      </c>
      <c r="R1657" t="b">
        <v>0</v>
      </c>
      <c r="S1657">
        <v>0</v>
      </c>
    </row>
    <row r="1658" spans="1:19">
      <c r="A1658">
        <v>13050501</v>
      </c>
      <c r="B1658" s="12"/>
      <c r="C1658" s="12" t="s">
        <v>4797</v>
      </c>
      <c r="D1658" s="12" t="s">
        <v>4853</v>
      </c>
      <c r="E1658" t="b">
        <v>0</v>
      </c>
      <c r="F1658">
        <v>0</v>
      </c>
      <c r="G1658">
        <v>1302</v>
      </c>
      <c r="H1658">
        <v>44026</v>
      </c>
      <c r="I1658" s="12" t="s">
        <v>5664</v>
      </c>
      <c r="J1658">
        <v>1</v>
      </c>
      <c r="K1658">
        <v>13914</v>
      </c>
      <c r="L1658">
        <v>0</v>
      </c>
      <c r="M1658">
        <v>0</v>
      </c>
      <c r="N1658">
        <v>0</v>
      </c>
      <c r="O1658">
        <v>233000</v>
      </c>
      <c r="P1658">
        <v>0</v>
      </c>
      <c r="Q1658">
        <v>1708</v>
      </c>
      <c r="R1658" t="b">
        <v>0</v>
      </c>
      <c r="S1658">
        <v>0</v>
      </c>
    </row>
    <row r="1659" spans="1:19">
      <c r="A1659">
        <v>13050501</v>
      </c>
      <c r="B1659" s="12"/>
      <c r="C1659" s="12" t="s">
        <v>4797</v>
      </c>
      <c r="D1659" s="12" t="s">
        <v>4853</v>
      </c>
      <c r="E1659" t="b">
        <v>0</v>
      </c>
      <c r="F1659">
        <v>0</v>
      </c>
      <c r="G1659">
        <v>1302</v>
      </c>
      <c r="H1659">
        <v>44044</v>
      </c>
      <c r="I1659" s="12" t="s">
        <v>1137</v>
      </c>
      <c r="J1659">
        <v>12</v>
      </c>
      <c r="K1659">
        <v>10820</v>
      </c>
      <c r="L1659">
        <v>0</v>
      </c>
      <c r="M1659">
        <v>0</v>
      </c>
      <c r="N1659">
        <v>233000</v>
      </c>
      <c r="O1659">
        <v>0</v>
      </c>
      <c r="P1659">
        <v>233000</v>
      </c>
      <c r="Q1659">
        <v>1709</v>
      </c>
      <c r="R1659" t="b">
        <v>0</v>
      </c>
      <c r="S1659">
        <v>0</v>
      </c>
    </row>
    <row r="1660" spans="1:19">
      <c r="A1660">
        <v>13050501</v>
      </c>
      <c r="B1660" s="12"/>
      <c r="C1660" s="12" t="s">
        <v>4797</v>
      </c>
      <c r="D1660" s="12" t="s">
        <v>4853</v>
      </c>
      <c r="E1660" t="b">
        <v>0</v>
      </c>
      <c r="F1660">
        <v>0</v>
      </c>
      <c r="G1660">
        <v>1302</v>
      </c>
      <c r="H1660">
        <v>44057</v>
      </c>
      <c r="I1660" s="12" t="s">
        <v>5665</v>
      </c>
      <c r="J1660">
        <v>1</v>
      </c>
      <c r="K1660">
        <v>13982</v>
      </c>
      <c r="L1660">
        <v>0</v>
      </c>
      <c r="M1660">
        <v>0</v>
      </c>
      <c r="N1660">
        <v>0</v>
      </c>
      <c r="O1660">
        <v>233000</v>
      </c>
      <c r="P1660">
        <v>0</v>
      </c>
      <c r="Q1660">
        <v>1710</v>
      </c>
      <c r="R1660" t="b">
        <v>0</v>
      </c>
      <c r="S1660">
        <v>0</v>
      </c>
    </row>
    <row r="1661" spans="1:19">
      <c r="A1661">
        <v>13050501</v>
      </c>
      <c r="B1661" s="12"/>
      <c r="C1661" s="12" t="s">
        <v>4797</v>
      </c>
      <c r="D1661" s="12" t="s">
        <v>4853</v>
      </c>
      <c r="E1661" t="b">
        <v>0</v>
      </c>
      <c r="F1661">
        <v>0</v>
      </c>
      <c r="G1661">
        <v>1302</v>
      </c>
      <c r="H1661">
        <v>44075</v>
      </c>
      <c r="I1661" s="12" t="s">
        <v>1138</v>
      </c>
      <c r="J1661">
        <v>12</v>
      </c>
      <c r="K1661">
        <v>10900</v>
      </c>
      <c r="L1661">
        <v>0</v>
      </c>
      <c r="M1661">
        <v>0</v>
      </c>
      <c r="N1661">
        <v>233000</v>
      </c>
      <c r="O1661">
        <v>0</v>
      </c>
      <c r="P1661">
        <v>233000</v>
      </c>
      <c r="Q1661">
        <v>1711</v>
      </c>
      <c r="R1661" t="b">
        <v>0</v>
      </c>
      <c r="S1661">
        <v>0</v>
      </c>
    </row>
    <row r="1662" spans="1:19">
      <c r="A1662">
        <v>13050501</v>
      </c>
      <c r="B1662" s="12"/>
      <c r="C1662" s="12" t="s">
        <v>4797</v>
      </c>
      <c r="D1662" s="12" t="s">
        <v>4853</v>
      </c>
      <c r="E1662" t="b">
        <v>0</v>
      </c>
      <c r="F1662">
        <v>0</v>
      </c>
      <c r="G1662">
        <v>1302</v>
      </c>
      <c r="H1662">
        <v>44088</v>
      </c>
      <c r="I1662" s="12" t="s">
        <v>5666</v>
      </c>
      <c r="J1662">
        <v>1</v>
      </c>
      <c r="K1662">
        <v>14062</v>
      </c>
      <c r="L1662">
        <v>0</v>
      </c>
      <c r="M1662">
        <v>0</v>
      </c>
      <c r="N1662">
        <v>0</v>
      </c>
      <c r="O1662">
        <v>233000</v>
      </c>
      <c r="P1662">
        <v>0</v>
      </c>
      <c r="Q1662">
        <v>1712</v>
      </c>
      <c r="R1662" t="b">
        <v>0</v>
      </c>
      <c r="S1662">
        <v>0</v>
      </c>
    </row>
    <row r="1663" spans="1:19">
      <c r="A1663">
        <v>13050501</v>
      </c>
      <c r="B1663" s="12"/>
      <c r="C1663" s="12" t="s">
        <v>4797</v>
      </c>
      <c r="D1663" s="12" t="s">
        <v>4853</v>
      </c>
      <c r="E1663" t="b">
        <v>0</v>
      </c>
      <c r="F1663">
        <v>0</v>
      </c>
      <c r="G1663">
        <v>1302</v>
      </c>
      <c r="H1663">
        <v>44105</v>
      </c>
      <c r="I1663" s="12" t="s">
        <v>1139</v>
      </c>
      <c r="J1663">
        <v>12</v>
      </c>
      <c r="K1663">
        <v>10980</v>
      </c>
      <c r="L1663">
        <v>0</v>
      </c>
      <c r="M1663">
        <v>0</v>
      </c>
      <c r="N1663">
        <v>233000</v>
      </c>
      <c r="O1663">
        <v>0</v>
      </c>
      <c r="P1663">
        <v>233000</v>
      </c>
      <c r="Q1663">
        <v>1713</v>
      </c>
      <c r="R1663" t="b">
        <v>0</v>
      </c>
      <c r="S1663">
        <v>0</v>
      </c>
    </row>
    <row r="1664" spans="1:19">
      <c r="A1664">
        <v>13050501</v>
      </c>
      <c r="B1664" s="12"/>
      <c r="C1664" s="12" t="s">
        <v>4797</v>
      </c>
      <c r="D1664" s="12" t="s">
        <v>4853</v>
      </c>
      <c r="E1664" t="b">
        <v>0</v>
      </c>
      <c r="F1664">
        <v>0</v>
      </c>
      <c r="G1664">
        <v>1302</v>
      </c>
      <c r="H1664">
        <v>44119</v>
      </c>
      <c r="I1664" s="12" t="s">
        <v>5667</v>
      </c>
      <c r="J1664">
        <v>1</v>
      </c>
      <c r="K1664">
        <v>14134</v>
      </c>
      <c r="L1664">
        <v>0</v>
      </c>
      <c r="M1664">
        <v>0</v>
      </c>
      <c r="N1664">
        <v>0</v>
      </c>
      <c r="O1664">
        <v>233000</v>
      </c>
      <c r="P1664">
        <v>0</v>
      </c>
      <c r="Q1664">
        <v>1714</v>
      </c>
      <c r="R1664" t="b">
        <v>0</v>
      </c>
      <c r="S1664">
        <v>0</v>
      </c>
    </row>
    <row r="1665" spans="1:19">
      <c r="A1665">
        <v>13050501</v>
      </c>
      <c r="B1665" s="12"/>
      <c r="C1665" s="12" t="s">
        <v>4797</v>
      </c>
      <c r="D1665" s="12" t="s">
        <v>4853</v>
      </c>
      <c r="E1665" t="b">
        <v>0</v>
      </c>
      <c r="F1665">
        <v>0</v>
      </c>
      <c r="G1665">
        <v>1302</v>
      </c>
      <c r="H1665">
        <v>44136</v>
      </c>
      <c r="I1665" s="12" t="s">
        <v>1140</v>
      </c>
      <c r="J1665">
        <v>12</v>
      </c>
      <c r="K1665">
        <v>11060</v>
      </c>
      <c r="L1665">
        <v>0</v>
      </c>
      <c r="M1665">
        <v>0</v>
      </c>
      <c r="N1665">
        <v>233000</v>
      </c>
      <c r="O1665">
        <v>0</v>
      </c>
      <c r="P1665">
        <v>233000</v>
      </c>
      <c r="Q1665">
        <v>1715</v>
      </c>
      <c r="R1665" t="b">
        <v>0</v>
      </c>
      <c r="S1665">
        <v>0</v>
      </c>
    </row>
    <row r="1666" spans="1:19">
      <c r="A1666">
        <v>13050501</v>
      </c>
      <c r="B1666" s="12"/>
      <c r="C1666" s="12" t="s">
        <v>4797</v>
      </c>
      <c r="D1666" s="12" t="s">
        <v>4853</v>
      </c>
      <c r="E1666" t="b">
        <v>0</v>
      </c>
      <c r="F1666">
        <v>0</v>
      </c>
      <c r="G1666">
        <v>1302</v>
      </c>
      <c r="H1666">
        <v>44147</v>
      </c>
      <c r="I1666" s="12" t="s">
        <v>5668</v>
      </c>
      <c r="J1666">
        <v>1</v>
      </c>
      <c r="K1666">
        <v>14203</v>
      </c>
      <c r="L1666">
        <v>0</v>
      </c>
      <c r="M1666">
        <v>0</v>
      </c>
      <c r="N1666">
        <v>0</v>
      </c>
      <c r="O1666">
        <v>233000</v>
      </c>
      <c r="P1666">
        <v>0</v>
      </c>
      <c r="Q1666">
        <v>1716</v>
      </c>
      <c r="R1666" t="b">
        <v>0</v>
      </c>
      <c r="S1666">
        <v>0</v>
      </c>
    </row>
    <row r="1667" spans="1:19">
      <c r="A1667">
        <v>13050501</v>
      </c>
      <c r="B1667" s="12"/>
      <c r="C1667" s="12" t="s">
        <v>4797</v>
      </c>
      <c r="D1667" s="12" t="s">
        <v>4853</v>
      </c>
      <c r="E1667" t="b">
        <v>0</v>
      </c>
      <c r="F1667">
        <v>0</v>
      </c>
      <c r="G1667">
        <v>1302</v>
      </c>
      <c r="H1667">
        <v>44166</v>
      </c>
      <c r="I1667" s="12" t="s">
        <v>1141</v>
      </c>
      <c r="J1667">
        <v>12</v>
      </c>
      <c r="K1667">
        <v>11140</v>
      </c>
      <c r="L1667">
        <v>0</v>
      </c>
      <c r="M1667">
        <v>0</v>
      </c>
      <c r="N1667">
        <v>233000</v>
      </c>
      <c r="O1667">
        <v>0</v>
      </c>
      <c r="P1667">
        <v>233000</v>
      </c>
      <c r="Q1667">
        <v>1717</v>
      </c>
      <c r="R1667" t="b">
        <v>0</v>
      </c>
      <c r="S1667">
        <v>0</v>
      </c>
    </row>
    <row r="1668" spans="1:19">
      <c r="A1668">
        <v>13050501</v>
      </c>
      <c r="B1668" s="12"/>
      <c r="C1668" s="12" t="s">
        <v>4797</v>
      </c>
      <c r="D1668" s="12" t="s">
        <v>4853</v>
      </c>
      <c r="E1668" t="b">
        <v>0</v>
      </c>
      <c r="F1668">
        <v>0</v>
      </c>
      <c r="G1668">
        <v>1302</v>
      </c>
      <c r="H1668">
        <v>44179</v>
      </c>
      <c r="I1668" s="12" t="s">
        <v>5669</v>
      </c>
      <c r="J1668">
        <v>1</v>
      </c>
      <c r="K1668">
        <v>14273</v>
      </c>
      <c r="L1668">
        <v>0</v>
      </c>
      <c r="M1668">
        <v>0</v>
      </c>
      <c r="N1668">
        <v>0</v>
      </c>
      <c r="O1668">
        <v>233000</v>
      </c>
      <c r="P1668">
        <v>0</v>
      </c>
      <c r="Q1668">
        <v>1718</v>
      </c>
      <c r="R1668" t="b">
        <v>0</v>
      </c>
      <c r="S1668">
        <v>0</v>
      </c>
    </row>
    <row r="1669" spans="1:19">
      <c r="A1669">
        <v>13050501</v>
      </c>
      <c r="B1669" s="12" t="s">
        <v>1142</v>
      </c>
      <c r="C1669" s="12" t="s">
        <v>4797</v>
      </c>
      <c r="D1669" s="12" t="s">
        <v>1142</v>
      </c>
      <c r="E1669" t="b">
        <v>0</v>
      </c>
      <c r="F1669">
        <v>0</v>
      </c>
      <c r="G1669">
        <v>1302</v>
      </c>
      <c r="H1669" t="s">
        <v>21</v>
      </c>
      <c r="I1669" s="12"/>
      <c r="K1669">
        <v>0</v>
      </c>
      <c r="L1669">
        <v>0</v>
      </c>
      <c r="M1669">
        <v>0</v>
      </c>
      <c r="N1669">
        <v>2796000</v>
      </c>
      <c r="O1669">
        <v>2796000</v>
      </c>
      <c r="P1669">
        <v>0</v>
      </c>
      <c r="Q1669">
        <v>1719</v>
      </c>
      <c r="R1669" t="b">
        <v>0</v>
      </c>
      <c r="S1669">
        <v>0</v>
      </c>
    </row>
    <row r="1670" spans="1:19">
      <c r="A1670">
        <v>13050501</v>
      </c>
      <c r="B1670" s="12" t="s">
        <v>4863</v>
      </c>
      <c r="C1670" s="12" t="s">
        <v>4797</v>
      </c>
      <c r="D1670" s="12" t="s">
        <v>4863</v>
      </c>
      <c r="E1670" t="b">
        <v>0</v>
      </c>
      <c r="F1670">
        <v>0</v>
      </c>
      <c r="G1670">
        <v>1401</v>
      </c>
      <c r="H1670" t="s">
        <v>21</v>
      </c>
      <c r="I1670" s="12"/>
      <c r="K1670">
        <v>0</v>
      </c>
      <c r="L1670">
        <v>2796000</v>
      </c>
      <c r="M1670">
        <v>2796000</v>
      </c>
      <c r="N1670">
        <v>0</v>
      </c>
      <c r="O1670">
        <v>0</v>
      </c>
      <c r="P1670">
        <v>0</v>
      </c>
      <c r="Q1670">
        <v>1720</v>
      </c>
      <c r="R1670" t="b">
        <v>0</v>
      </c>
      <c r="S1670">
        <v>0</v>
      </c>
    </row>
    <row r="1671" spans="1:19">
      <c r="A1671">
        <v>13050501</v>
      </c>
      <c r="B1671" s="12"/>
      <c r="C1671" s="12" t="s">
        <v>4797</v>
      </c>
      <c r="D1671" s="12" t="s">
        <v>4863</v>
      </c>
      <c r="E1671" t="b">
        <v>0</v>
      </c>
      <c r="F1671">
        <v>0</v>
      </c>
      <c r="G1671">
        <v>1401</v>
      </c>
      <c r="H1671">
        <v>43831</v>
      </c>
      <c r="I1671" s="12" t="s">
        <v>1143</v>
      </c>
      <c r="J1671">
        <v>12</v>
      </c>
      <c r="K1671">
        <v>10261</v>
      </c>
      <c r="L1671">
        <v>0</v>
      </c>
      <c r="M1671">
        <v>0</v>
      </c>
      <c r="N1671">
        <v>233000</v>
      </c>
      <c r="O1671">
        <v>0</v>
      </c>
      <c r="P1671">
        <v>233000</v>
      </c>
      <c r="Q1671">
        <v>1721</v>
      </c>
      <c r="R1671" t="b">
        <v>0</v>
      </c>
      <c r="S1671">
        <v>0</v>
      </c>
    </row>
    <row r="1672" spans="1:19">
      <c r="A1672">
        <v>13050501</v>
      </c>
      <c r="B1672" s="12"/>
      <c r="C1672" s="12" t="s">
        <v>4797</v>
      </c>
      <c r="D1672" s="12" t="s">
        <v>4863</v>
      </c>
      <c r="E1672" t="b">
        <v>0</v>
      </c>
      <c r="F1672">
        <v>0</v>
      </c>
      <c r="G1672">
        <v>1401</v>
      </c>
      <c r="H1672">
        <v>43845</v>
      </c>
      <c r="I1672" s="12" t="s">
        <v>5658</v>
      </c>
      <c r="J1672">
        <v>1</v>
      </c>
      <c r="K1672">
        <v>13517</v>
      </c>
      <c r="L1672">
        <v>0</v>
      </c>
      <c r="M1672">
        <v>0</v>
      </c>
      <c r="N1672">
        <v>0</v>
      </c>
      <c r="O1672">
        <v>233000</v>
      </c>
      <c r="P1672">
        <v>0</v>
      </c>
      <c r="Q1672">
        <v>1722</v>
      </c>
      <c r="R1672" t="b">
        <v>0</v>
      </c>
      <c r="S1672">
        <v>0</v>
      </c>
    </row>
    <row r="1673" spans="1:19">
      <c r="A1673">
        <v>13050501</v>
      </c>
      <c r="B1673" s="12"/>
      <c r="C1673" s="12" t="s">
        <v>4797</v>
      </c>
      <c r="D1673" s="12" t="s">
        <v>4863</v>
      </c>
      <c r="E1673" t="b">
        <v>0</v>
      </c>
      <c r="F1673">
        <v>0</v>
      </c>
      <c r="G1673">
        <v>1401</v>
      </c>
      <c r="H1673">
        <v>43862</v>
      </c>
      <c r="I1673" s="12" t="s">
        <v>1144</v>
      </c>
      <c r="J1673">
        <v>12</v>
      </c>
      <c r="K1673">
        <v>10341</v>
      </c>
      <c r="L1673">
        <v>0</v>
      </c>
      <c r="M1673">
        <v>0</v>
      </c>
      <c r="N1673">
        <v>233000</v>
      </c>
      <c r="O1673">
        <v>0</v>
      </c>
      <c r="P1673">
        <v>233000</v>
      </c>
      <c r="Q1673">
        <v>1723</v>
      </c>
      <c r="R1673" t="b">
        <v>0</v>
      </c>
      <c r="S1673">
        <v>0</v>
      </c>
    </row>
    <row r="1674" spans="1:19">
      <c r="A1674">
        <v>13050501</v>
      </c>
      <c r="B1674" s="12"/>
      <c r="C1674" s="12" t="s">
        <v>4797</v>
      </c>
      <c r="D1674" s="12" t="s">
        <v>4863</v>
      </c>
      <c r="E1674" t="b">
        <v>0</v>
      </c>
      <c r="F1674">
        <v>0</v>
      </c>
      <c r="G1674">
        <v>1401</v>
      </c>
      <c r="H1674">
        <v>43878</v>
      </c>
      <c r="I1674" s="12" t="s">
        <v>5659</v>
      </c>
      <c r="J1674">
        <v>1</v>
      </c>
      <c r="K1674">
        <v>13599</v>
      </c>
      <c r="L1674">
        <v>0</v>
      </c>
      <c r="M1674">
        <v>0</v>
      </c>
      <c r="N1674">
        <v>0</v>
      </c>
      <c r="O1674">
        <v>233000</v>
      </c>
      <c r="P1674">
        <v>0</v>
      </c>
      <c r="Q1674">
        <v>1724</v>
      </c>
      <c r="R1674" t="b">
        <v>0</v>
      </c>
      <c r="S1674">
        <v>0</v>
      </c>
    </row>
    <row r="1675" spans="1:19">
      <c r="A1675">
        <v>13050501</v>
      </c>
      <c r="B1675" s="12"/>
      <c r="C1675" s="12" t="s">
        <v>4797</v>
      </c>
      <c r="D1675" s="12" t="s">
        <v>4863</v>
      </c>
      <c r="E1675" t="b">
        <v>0</v>
      </c>
      <c r="F1675">
        <v>0</v>
      </c>
      <c r="G1675">
        <v>1401</v>
      </c>
      <c r="H1675">
        <v>43891</v>
      </c>
      <c r="I1675" s="12" t="s">
        <v>1145</v>
      </c>
      <c r="J1675">
        <v>12</v>
      </c>
      <c r="K1675">
        <v>10421</v>
      </c>
      <c r="L1675">
        <v>0</v>
      </c>
      <c r="M1675">
        <v>0</v>
      </c>
      <c r="N1675">
        <v>233000</v>
      </c>
      <c r="O1675">
        <v>0</v>
      </c>
      <c r="P1675">
        <v>233000</v>
      </c>
      <c r="Q1675">
        <v>1725</v>
      </c>
      <c r="R1675" t="b">
        <v>0</v>
      </c>
      <c r="S1675">
        <v>0</v>
      </c>
    </row>
    <row r="1676" spans="1:19">
      <c r="A1676">
        <v>13050501</v>
      </c>
      <c r="B1676" s="12"/>
      <c r="C1676" s="12" t="s">
        <v>4797</v>
      </c>
      <c r="D1676" s="12" t="s">
        <v>4863</v>
      </c>
      <c r="E1676" t="b">
        <v>0</v>
      </c>
      <c r="F1676">
        <v>0</v>
      </c>
      <c r="G1676">
        <v>1401</v>
      </c>
      <c r="H1676">
        <v>43902</v>
      </c>
      <c r="I1676" s="12" t="s">
        <v>5660</v>
      </c>
      <c r="J1676">
        <v>1</v>
      </c>
      <c r="K1676">
        <v>13653</v>
      </c>
      <c r="L1676">
        <v>0</v>
      </c>
      <c r="M1676">
        <v>0</v>
      </c>
      <c r="N1676">
        <v>0</v>
      </c>
      <c r="O1676">
        <v>233000</v>
      </c>
      <c r="P1676">
        <v>0</v>
      </c>
      <c r="Q1676">
        <v>1726</v>
      </c>
      <c r="R1676" t="b">
        <v>0</v>
      </c>
      <c r="S1676">
        <v>0</v>
      </c>
    </row>
    <row r="1677" spans="1:19">
      <c r="A1677">
        <v>13050501</v>
      </c>
      <c r="B1677" s="12"/>
      <c r="C1677" s="12" t="s">
        <v>4797</v>
      </c>
      <c r="D1677" s="12" t="s">
        <v>4863</v>
      </c>
      <c r="E1677" t="b">
        <v>0</v>
      </c>
      <c r="F1677">
        <v>0</v>
      </c>
      <c r="G1677">
        <v>1401</v>
      </c>
      <c r="H1677">
        <v>43922</v>
      </c>
      <c r="I1677" s="12" t="s">
        <v>1146</v>
      </c>
      <c r="J1677">
        <v>12</v>
      </c>
      <c r="K1677">
        <v>10501</v>
      </c>
      <c r="L1677">
        <v>0</v>
      </c>
      <c r="M1677">
        <v>0</v>
      </c>
      <c r="N1677">
        <v>233000</v>
      </c>
      <c r="O1677">
        <v>0</v>
      </c>
      <c r="P1677">
        <v>233000</v>
      </c>
      <c r="Q1677">
        <v>1727</v>
      </c>
      <c r="R1677" t="b">
        <v>0</v>
      </c>
      <c r="S1677">
        <v>0</v>
      </c>
    </row>
    <row r="1678" spans="1:19">
      <c r="A1678">
        <v>13050501</v>
      </c>
      <c r="B1678" s="12"/>
      <c r="C1678" s="12" t="s">
        <v>4797</v>
      </c>
      <c r="D1678" s="12" t="s">
        <v>4863</v>
      </c>
      <c r="E1678" t="b">
        <v>0</v>
      </c>
      <c r="F1678">
        <v>0</v>
      </c>
      <c r="G1678">
        <v>1401</v>
      </c>
      <c r="H1678">
        <v>43938</v>
      </c>
      <c r="I1678" s="12" t="s">
        <v>5661</v>
      </c>
      <c r="J1678">
        <v>1</v>
      </c>
      <c r="K1678">
        <v>13716</v>
      </c>
      <c r="L1678">
        <v>0</v>
      </c>
      <c r="M1678">
        <v>0</v>
      </c>
      <c r="N1678">
        <v>0</v>
      </c>
      <c r="O1678">
        <v>233000</v>
      </c>
      <c r="P1678">
        <v>0</v>
      </c>
      <c r="Q1678">
        <v>1728</v>
      </c>
      <c r="R1678" t="b">
        <v>0</v>
      </c>
      <c r="S1678">
        <v>0</v>
      </c>
    </row>
    <row r="1679" spans="1:19">
      <c r="A1679">
        <v>13050501</v>
      </c>
      <c r="B1679" s="12"/>
      <c r="C1679" s="12" t="s">
        <v>4797</v>
      </c>
      <c r="D1679" s="12" t="s">
        <v>4863</v>
      </c>
      <c r="E1679" t="b">
        <v>0</v>
      </c>
      <c r="F1679">
        <v>0</v>
      </c>
      <c r="G1679">
        <v>1401</v>
      </c>
      <c r="H1679">
        <v>43952</v>
      </c>
      <c r="I1679" s="12" t="s">
        <v>1147</v>
      </c>
      <c r="J1679">
        <v>12</v>
      </c>
      <c r="K1679">
        <v>10581</v>
      </c>
      <c r="L1679">
        <v>0</v>
      </c>
      <c r="M1679">
        <v>0</v>
      </c>
      <c r="N1679">
        <v>233000</v>
      </c>
      <c r="O1679">
        <v>0</v>
      </c>
      <c r="P1679">
        <v>233000</v>
      </c>
      <c r="Q1679">
        <v>1729</v>
      </c>
      <c r="R1679" t="b">
        <v>0</v>
      </c>
      <c r="S1679">
        <v>0</v>
      </c>
    </row>
    <row r="1680" spans="1:19">
      <c r="A1680">
        <v>13050501</v>
      </c>
      <c r="B1680" s="12"/>
      <c r="C1680" s="12" t="s">
        <v>4797</v>
      </c>
      <c r="D1680" s="12" t="s">
        <v>4863</v>
      </c>
      <c r="E1680" t="b">
        <v>0</v>
      </c>
      <c r="F1680">
        <v>0</v>
      </c>
      <c r="G1680">
        <v>1401</v>
      </c>
      <c r="H1680">
        <v>43981</v>
      </c>
      <c r="I1680" s="12" t="s">
        <v>5662</v>
      </c>
      <c r="J1680">
        <v>1</v>
      </c>
      <c r="K1680">
        <v>13790</v>
      </c>
      <c r="L1680">
        <v>0</v>
      </c>
      <c r="M1680">
        <v>0</v>
      </c>
      <c r="N1680">
        <v>0</v>
      </c>
      <c r="O1680">
        <v>233000</v>
      </c>
      <c r="P1680">
        <v>0</v>
      </c>
      <c r="Q1680">
        <v>1730</v>
      </c>
      <c r="R1680" t="b">
        <v>0</v>
      </c>
      <c r="S1680">
        <v>0</v>
      </c>
    </row>
    <row r="1681" spans="1:19">
      <c r="A1681">
        <v>13050501</v>
      </c>
      <c r="B1681" s="12"/>
      <c r="C1681" s="12" t="s">
        <v>4797</v>
      </c>
      <c r="D1681" s="12" t="s">
        <v>4863</v>
      </c>
      <c r="E1681" t="b">
        <v>0</v>
      </c>
      <c r="F1681">
        <v>0</v>
      </c>
      <c r="G1681">
        <v>1401</v>
      </c>
      <c r="H1681">
        <v>43983</v>
      </c>
      <c r="I1681" s="12" t="s">
        <v>1148</v>
      </c>
      <c r="J1681">
        <v>12</v>
      </c>
      <c r="K1681">
        <v>10661</v>
      </c>
      <c r="L1681">
        <v>0</v>
      </c>
      <c r="M1681">
        <v>0</v>
      </c>
      <c r="N1681">
        <v>233000</v>
      </c>
      <c r="O1681">
        <v>0</v>
      </c>
      <c r="P1681">
        <v>233000</v>
      </c>
      <c r="Q1681">
        <v>1731</v>
      </c>
      <c r="R1681" t="b">
        <v>0</v>
      </c>
      <c r="S1681">
        <v>0</v>
      </c>
    </row>
    <row r="1682" spans="1:19">
      <c r="A1682">
        <v>13050501</v>
      </c>
      <c r="B1682" s="12"/>
      <c r="C1682" s="12" t="s">
        <v>4797</v>
      </c>
      <c r="D1682" s="12" t="s">
        <v>4863</v>
      </c>
      <c r="E1682" t="b">
        <v>0</v>
      </c>
      <c r="F1682">
        <v>0</v>
      </c>
      <c r="G1682">
        <v>1401</v>
      </c>
      <c r="H1682">
        <v>43998</v>
      </c>
      <c r="I1682" s="12" t="s">
        <v>5663</v>
      </c>
      <c r="J1682">
        <v>1</v>
      </c>
      <c r="K1682">
        <v>13863</v>
      </c>
      <c r="L1682">
        <v>0</v>
      </c>
      <c r="M1682">
        <v>0</v>
      </c>
      <c r="N1682">
        <v>0</v>
      </c>
      <c r="O1682">
        <v>233000</v>
      </c>
      <c r="P1682">
        <v>0</v>
      </c>
      <c r="Q1682">
        <v>1732</v>
      </c>
      <c r="R1682" t="b">
        <v>0</v>
      </c>
      <c r="S1682">
        <v>0</v>
      </c>
    </row>
    <row r="1683" spans="1:19">
      <c r="A1683">
        <v>13050501</v>
      </c>
      <c r="B1683" s="12"/>
      <c r="C1683" s="12" t="s">
        <v>4797</v>
      </c>
      <c r="D1683" s="12" t="s">
        <v>4863</v>
      </c>
      <c r="E1683" t="b">
        <v>0</v>
      </c>
      <c r="F1683">
        <v>0</v>
      </c>
      <c r="G1683">
        <v>1401</v>
      </c>
      <c r="H1683">
        <v>44013</v>
      </c>
      <c r="I1683" s="12" t="s">
        <v>1149</v>
      </c>
      <c r="J1683">
        <v>12</v>
      </c>
      <c r="K1683">
        <v>10741</v>
      </c>
      <c r="L1683">
        <v>0</v>
      </c>
      <c r="M1683">
        <v>0</v>
      </c>
      <c r="N1683">
        <v>233000</v>
      </c>
      <c r="O1683">
        <v>0</v>
      </c>
      <c r="P1683">
        <v>233000</v>
      </c>
      <c r="Q1683">
        <v>1733</v>
      </c>
      <c r="R1683" t="b">
        <v>0</v>
      </c>
      <c r="S1683">
        <v>0</v>
      </c>
    </row>
    <row r="1684" spans="1:19">
      <c r="A1684">
        <v>13050501</v>
      </c>
      <c r="B1684" s="12"/>
      <c r="C1684" s="12" t="s">
        <v>4797</v>
      </c>
      <c r="D1684" s="12" t="s">
        <v>4863</v>
      </c>
      <c r="E1684" t="b">
        <v>0</v>
      </c>
      <c r="F1684">
        <v>0</v>
      </c>
      <c r="G1684">
        <v>1401</v>
      </c>
      <c r="H1684">
        <v>44026</v>
      </c>
      <c r="I1684" s="12" t="s">
        <v>5664</v>
      </c>
      <c r="J1684">
        <v>1</v>
      </c>
      <c r="K1684">
        <v>13935</v>
      </c>
      <c r="L1684">
        <v>0</v>
      </c>
      <c r="M1684">
        <v>0</v>
      </c>
      <c r="N1684">
        <v>0</v>
      </c>
      <c r="O1684">
        <v>233000</v>
      </c>
      <c r="P1684">
        <v>0</v>
      </c>
      <c r="Q1684">
        <v>1734</v>
      </c>
      <c r="R1684" t="b">
        <v>0</v>
      </c>
      <c r="S1684">
        <v>0</v>
      </c>
    </row>
    <row r="1685" spans="1:19">
      <c r="A1685">
        <v>13050501</v>
      </c>
      <c r="B1685" s="12"/>
      <c r="C1685" s="12" t="s">
        <v>4797</v>
      </c>
      <c r="D1685" s="12" t="s">
        <v>4863</v>
      </c>
      <c r="E1685" t="b">
        <v>0</v>
      </c>
      <c r="F1685">
        <v>0</v>
      </c>
      <c r="G1685">
        <v>1401</v>
      </c>
      <c r="H1685">
        <v>44044</v>
      </c>
      <c r="I1685" s="12" t="s">
        <v>1150</v>
      </c>
      <c r="J1685">
        <v>12</v>
      </c>
      <c r="K1685">
        <v>10821</v>
      </c>
      <c r="L1685">
        <v>0</v>
      </c>
      <c r="M1685">
        <v>0</v>
      </c>
      <c r="N1685">
        <v>233000</v>
      </c>
      <c r="O1685">
        <v>0</v>
      </c>
      <c r="P1685">
        <v>233000</v>
      </c>
      <c r="Q1685">
        <v>1735</v>
      </c>
      <c r="R1685" t="b">
        <v>0</v>
      </c>
      <c r="S1685">
        <v>0</v>
      </c>
    </row>
    <row r="1686" spans="1:19">
      <c r="A1686">
        <v>13050501</v>
      </c>
      <c r="B1686" s="12"/>
      <c r="C1686" s="12" t="s">
        <v>4797</v>
      </c>
      <c r="D1686" s="12" t="s">
        <v>4863</v>
      </c>
      <c r="E1686" t="b">
        <v>0</v>
      </c>
      <c r="F1686">
        <v>0</v>
      </c>
      <c r="G1686">
        <v>1401</v>
      </c>
      <c r="H1686">
        <v>44055</v>
      </c>
      <c r="I1686" s="12" t="s">
        <v>5665</v>
      </c>
      <c r="J1686">
        <v>1</v>
      </c>
      <c r="K1686">
        <v>14007</v>
      </c>
      <c r="L1686">
        <v>0</v>
      </c>
      <c r="M1686">
        <v>0</v>
      </c>
      <c r="N1686">
        <v>0</v>
      </c>
      <c r="O1686">
        <v>233000</v>
      </c>
      <c r="P1686">
        <v>0</v>
      </c>
      <c r="Q1686">
        <v>1736</v>
      </c>
      <c r="R1686" t="b">
        <v>0</v>
      </c>
      <c r="S1686">
        <v>0</v>
      </c>
    </row>
    <row r="1687" spans="1:19">
      <c r="A1687">
        <v>13050501</v>
      </c>
      <c r="B1687" s="12"/>
      <c r="C1687" s="12" t="s">
        <v>4797</v>
      </c>
      <c r="D1687" s="12" t="s">
        <v>4863</v>
      </c>
      <c r="E1687" t="b">
        <v>0</v>
      </c>
      <c r="F1687">
        <v>0</v>
      </c>
      <c r="G1687">
        <v>1401</v>
      </c>
      <c r="H1687">
        <v>44075</v>
      </c>
      <c r="I1687" s="12" t="s">
        <v>1151</v>
      </c>
      <c r="J1687">
        <v>12</v>
      </c>
      <c r="K1687">
        <v>10901</v>
      </c>
      <c r="L1687">
        <v>0</v>
      </c>
      <c r="M1687">
        <v>0</v>
      </c>
      <c r="N1687">
        <v>233000</v>
      </c>
      <c r="O1687">
        <v>0</v>
      </c>
      <c r="P1687">
        <v>233000</v>
      </c>
      <c r="Q1687">
        <v>1737</v>
      </c>
      <c r="R1687" t="b">
        <v>0</v>
      </c>
      <c r="S1687">
        <v>0</v>
      </c>
    </row>
    <row r="1688" spans="1:19">
      <c r="A1688">
        <v>13050501</v>
      </c>
      <c r="B1688" s="12"/>
      <c r="C1688" s="12" t="s">
        <v>4797</v>
      </c>
      <c r="D1688" s="12" t="s">
        <v>4863</v>
      </c>
      <c r="E1688" t="b">
        <v>0</v>
      </c>
      <c r="F1688">
        <v>0</v>
      </c>
      <c r="G1688">
        <v>1401</v>
      </c>
      <c r="H1688">
        <v>44085</v>
      </c>
      <c r="I1688" s="12" t="s">
        <v>5666</v>
      </c>
      <c r="J1688">
        <v>1</v>
      </c>
      <c r="K1688">
        <v>14058</v>
      </c>
      <c r="L1688">
        <v>0</v>
      </c>
      <c r="M1688">
        <v>0</v>
      </c>
      <c r="N1688">
        <v>0</v>
      </c>
      <c r="O1688">
        <v>233000</v>
      </c>
      <c r="P1688">
        <v>0</v>
      </c>
      <c r="Q1688">
        <v>1738</v>
      </c>
      <c r="R1688" t="b">
        <v>0</v>
      </c>
      <c r="S1688">
        <v>0</v>
      </c>
    </row>
    <row r="1689" spans="1:19">
      <c r="A1689">
        <v>13050501</v>
      </c>
      <c r="B1689" s="12"/>
      <c r="C1689" s="12" t="s">
        <v>4797</v>
      </c>
      <c r="D1689" s="12" t="s">
        <v>4863</v>
      </c>
      <c r="E1689" t="b">
        <v>0</v>
      </c>
      <c r="F1689">
        <v>0</v>
      </c>
      <c r="G1689">
        <v>1401</v>
      </c>
      <c r="H1689">
        <v>44105</v>
      </c>
      <c r="I1689" s="12" t="s">
        <v>1152</v>
      </c>
      <c r="J1689">
        <v>12</v>
      </c>
      <c r="K1689">
        <v>10981</v>
      </c>
      <c r="L1689">
        <v>0</v>
      </c>
      <c r="M1689">
        <v>0</v>
      </c>
      <c r="N1689">
        <v>233000</v>
      </c>
      <c r="O1689">
        <v>0</v>
      </c>
      <c r="P1689">
        <v>233000</v>
      </c>
      <c r="Q1689">
        <v>1739</v>
      </c>
      <c r="R1689" t="b">
        <v>0</v>
      </c>
      <c r="S1689">
        <v>0</v>
      </c>
    </row>
    <row r="1690" spans="1:19">
      <c r="A1690">
        <v>13050501</v>
      </c>
      <c r="B1690" s="12"/>
      <c r="C1690" s="12" t="s">
        <v>4797</v>
      </c>
      <c r="D1690" s="12" t="s">
        <v>4863</v>
      </c>
      <c r="E1690" t="b">
        <v>0</v>
      </c>
      <c r="F1690">
        <v>0</v>
      </c>
      <c r="G1690">
        <v>1401</v>
      </c>
      <c r="H1690">
        <v>44111</v>
      </c>
      <c r="I1690" s="12" t="s">
        <v>5667</v>
      </c>
      <c r="J1690">
        <v>1</v>
      </c>
      <c r="K1690">
        <v>14147</v>
      </c>
      <c r="L1690">
        <v>0</v>
      </c>
      <c r="M1690">
        <v>0</v>
      </c>
      <c r="N1690">
        <v>0</v>
      </c>
      <c r="O1690">
        <v>233000</v>
      </c>
      <c r="P1690">
        <v>0</v>
      </c>
      <c r="Q1690">
        <v>1740</v>
      </c>
      <c r="R1690" t="b">
        <v>0</v>
      </c>
      <c r="S1690">
        <v>0</v>
      </c>
    </row>
    <row r="1691" spans="1:19">
      <c r="A1691">
        <v>13050501</v>
      </c>
      <c r="B1691" s="12"/>
      <c r="C1691" s="12" t="s">
        <v>4797</v>
      </c>
      <c r="D1691" s="12" t="s">
        <v>4863</v>
      </c>
      <c r="E1691" t="b">
        <v>0</v>
      </c>
      <c r="F1691">
        <v>0</v>
      </c>
      <c r="G1691">
        <v>1401</v>
      </c>
      <c r="H1691">
        <v>44136</v>
      </c>
      <c r="I1691" s="12" t="s">
        <v>1153</v>
      </c>
      <c r="J1691">
        <v>12</v>
      </c>
      <c r="K1691">
        <v>11061</v>
      </c>
      <c r="L1691">
        <v>0</v>
      </c>
      <c r="M1691">
        <v>0</v>
      </c>
      <c r="N1691">
        <v>233000</v>
      </c>
      <c r="O1691">
        <v>0</v>
      </c>
      <c r="P1691">
        <v>233000</v>
      </c>
      <c r="Q1691">
        <v>1741</v>
      </c>
      <c r="R1691" t="b">
        <v>0</v>
      </c>
      <c r="S1691">
        <v>0</v>
      </c>
    </row>
    <row r="1692" spans="1:19">
      <c r="A1692">
        <v>13050501</v>
      </c>
      <c r="B1692" s="12"/>
      <c r="C1692" s="12" t="s">
        <v>4797</v>
      </c>
      <c r="D1692" s="12" t="s">
        <v>4863</v>
      </c>
      <c r="E1692" t="b">
        <v>0</v>
      </c>
      <c r="F1692">
        <v>0</v>
      </c>
      <c r="G1692">
        <v>1401</v>
      </c>
      <c r="H1692">
        <v>44146</v>
      </c>
      <c r="I1692" s="12" t="s">
        <v>5668</v>
      </c>
      <c r="J1692">
        <v>1</v>
      </c>
      <c r="K1692">
        <v>14226</v>
      </c>
      <c r="L1692">
        <v>0</v>
      </c>
      <c r="M1692">
        <v>0</v>
      </c>
      <c r="N1692">
        <v>0</v>
      </c>
      <c r="O1692">
        <v>233000</v>
      </c>
      <c r="P1692">
        <v>0</v>
      </c>
      <c r="Q1692">
        <v>1742</v>
      </c>
      <c r="R1692" t="b">
        <v>0</v>
      </c>
      <c r="S1692">
        <v>0</v>
      </c>
    </row>
    <row r="1693" spans="1:19">
      <c r="A1693">
        <v>13050501</v>
      </c>
      <c r="B1693" s="12"/>
      <c r="C1693" s="12" t="s">
        <v>4797</v>
      </c>
      <c r="D1693" s="12" t="s">
        <v>4863</v>
      </c>
      <c r="E1693" t="b">
        <v>0</v>
      </c>
      <c r="F1693">
        <v>0</v>
      </c>
      <c r="G1693">
        <v>1401</v>
      </c>
      <c r="H1693">
        <v>44166</v>
      </c>
      <c r="I1693" s="12" t="s">
        <v>1154</v>
      </c>
      <c r="J1693">
        <v>12</v>
      </c>
      <c r="K1693">
        <v>11141</v>
      </c>
      <c r="L1693">
        <v>0</v>
      </c>
      <c r="M1693">
        <v>0</v>
      </c>
      <c r="N1693">
        <v>233000</v>
      </c>
      <c r="O1693">
        <v>0</v>
      </c>
      <c r="P1693">
        <v>233000</v>
      </c>
      <c r="Q1693">
        <v>1743</v>
      </c>
      <c r="R1693" t="b">
        <v>0</v>
      </c>
      <c r="S1693">
        <v>0</v>
      </c>
    </row>
    <row r="1694" spans="1:19">
      <c r="A1694">
        <v>13050501</v>
      </c>
      <c r="B1694" s="12"/>
      <c r="C1694" s="12" t="s">
        <v>4797</v>
      </c>
      <c r="D1694" s="12" t="s">
        <v>4863</v>
      </c>
      <c r="E1694" t="b">
        <v>0</v>
      </c>
      <c r="F1694">
        <v>0</v>
      </c>
      <c r="G1694">
        <v>1401</v>
      </c>
      <c r="H1694">
        <v>44173</v>
      </c>
      <c r="I1694" s="12" t="s">
        <v>5669</v>
      </c>
      <c r="J1694">
        <v>1</v>
      </c>
      <c r="K1694">
        <v>14293</v>
      </c>
      <c r="L1694">
        <v>0</v>
      </c>
      <c r="M1694">
        <v>0</v>
      </c>
      <c r="N1694">
        <v>0</v>
      </c>
      <c r="O1694">
        <v>233000</v>
      </c>
      <c r="P1694">
        <v>0</v>
      </c>
      <c r="Q1694">
        <v>1744</v>
      </c>
      <c r="R1694" t="b">
        <v>0</v>
      </c>
      <c r="S1694">
        <v>0</v>
      </c>
    </row>
    <row r="1695" spans="1:19">
      <c r="A1695">
        <v>13050501</v>
      </c>
      <c r="B1695" s="12" t="s">
        <v>1155</v>
      </c>
      <c r="C1695" s="12" t="s">
        <v>4797</v>
      </c>
      <c r="D1695" s="12" t="s">
        <v>1155</v>
      </c>
      <c r="E1695" t="b">
        <v>0</v>
      </c>
      <c r="F1695">
        <v>0</v>
      </c>
      <c r="G1695">
        <v>1401</v>
      </c>
      <c r="H1695" t="s">
        <v>21</v>
      </c>
      <c r="I1695" s="12"/>
      <c r="K1695">
        <v>0</v>
      </c>
      <c r="L1695">
        <v>0</v>
      </c>
      <c r="M1695">
        <v>0</v>
      </c>
      <c r="N1695">
        <v>2796000</v>
      </c>
      <c r="O1695">
        <v>2796000</v>
      </c>
      <c r="P1695">
        <v>0</v>
      </c>
      <c r="Q1695">
        <v>1745</v>
      </c>
      <c r="R1695" t="b">
        <v>0</v>
      </c>
      <c r="S1695">
        <v>0</v>
      </c>
    </row>
    <row r="1696" spans="1:19">
      <c r="A1696">
        <v>13050501</v>
      </c>
      <c r="B1696" s="12" t="s">
        <v>4874</v>
      </c>
      <c r="C1696" s="12" t="s">
        <v>4797</v>
      </c>
      <c r="D1696" s="12" t="s">
        <v>4874</v>
      </c>
      <c r="E1696" t="b">
        <v>0</v>
      </c>
      <c r="F1696">
        <v>0</v>
      </c>
      <c r="G1696">
        <v>1402</v>
      </c>
      <c r="H1696" t="s">
        <v>21</v>
      </c>
      <c r="I1696" s="12"/>
      <c r="K1696">
        <v>0</v>
      </c>
      <c r="L1696">
        <v>2520000</v>
      </c>
      <c r="M1696">
        <v>2520000</v>
      </c>
      <c r="N1696">
        <v>0</v>
      </c>
      <c r="O1696">
        <v>0</v>
      </c>
      <c r="P1696">
        <v>0</v>
      </c>
      <c r="Q1696">
        <v>1746</v>
      </c>
      <c r="R1696" t="b">
        <v>0</v>
      </c>
      <c r="S1696">
        <v>0</v>
      </c>
    </row>
    <row r="1697" spans="1:19">
      <c r="A1697">
        <v>13050501</v>
      </c>
      <c r="B1697" s="12"/>
      <c r="C1697" s="12" t="s">
        <v>4797</v>
      </c>
      <c r="D1697" s="12" t="s">
        <v>4874</v>
      </c>
      <c r="E1697" t="b">
        <v>0</v>
      </c>
      <c r="F1697">
        <v>0</v>
      </c>
      <c r="G1697">
        <v>1402</v>
      </c>
      <c r="H1697">
        <v>43831</v>
      </c>
      <c r="I1697" s="12" t="s">
        <v>1156</v>
      </c>
      <c r="J1697">
        <v>12</v>
      </c>
      <c r="K1697">
        <v>10262</v>
      </c>
      <c r="L1697">
        <v>0</v>
      </c>
      <c r="M1697">
        <v>0</v>
      </c>
      <c r="N1697">
        <v>210000</v>
      </c>
      <c r="O1697">
        <v>0</v>
      </c>
      <c r="P1697">
        <v>210000</v>
      </c>
      <c r="Q1697">
        <v>1747</v>
      </c>
      <c r="R1697" t="b">
        <v>0</v>
      </c>
      <c r="S1697">
        <v>0</v>
      </c>
    </row>
    <row r="1698" spans="1:19">
      <c r="A1698">
        <v>13050501</v>
      </c>
      <c r="B1698" s="12"/>
      <c r="C1698" s="12" t="s">
        <v>4797</v>
      </c>
      <c r="D1698" s="12" t="s">
        <v>4874</v>
      </c>
      <c r="E1698" t="b">
        <v>0</v>
      </c>
      <c r="F1698">
        <v>0</v>
      </c>
      <c r="G1698">
        <v>1402</v>
      </c>
      <c r="H1698">
        <v>43843</v>
      </c>
      <c r="I1698" s="12" t="s">
        <v>5658</v>
      </c>
      <c r="J1698">
        <v>1</v>
      </c>
      <c r="K1698">
        <v>13500</v>
      </c>
      <c r="L1698">
        <v>0</v>
      </c>
      <c r="M1698">
        <v>0</v>
      </c>
      <c r="N1698">
        <v>0</v>
      </c>
      <c r="O1698">
        <v>210000</v>
      </c>
      <c r="P1698">
        <v>0</v>
      </c>
      <c r="Q1698">
        <v>1748</v>
      </c>
      <c r="R1698" t="b">
        <v>0</v>
      </c>
      <c r="S1698">
        <v>0</v>
      </c>
    </row>
    <row r="1699" spans="1:19">
      <c r="A1699">
        <v>13050501</v>
      </c>
      <c r="B1699" s="12"/>
      <c r="C1699" s="12" t="s">
        <v>4797</v>
      </c>
      <c r="D1699" s="12" t="s">
        <v>4874</v>
      </c>
      <c r="E1699" t="b">
        <v>0</v>
      </c>
      <c r="F1699">
        <v>0</v>
      </c>
      <c r="G1699">
        <v>1402</v>
      </c>
      <c r="H1699">
        <v>43862</v>
      </c>
      <c r="I1699" s="12" t="s">
        <v>1157</v>
      </c>
      <c r="J1699">
        <v>12</v>
      </c>
      <c r="K1699">
        <v>10342</v>
      </c>
      <c r="L1699">
        <v>0</v>
      </c>
      <c r="M1699">
        <v>0</v>
      </c>
      <c r="N1699">
        <v>210000</v>
      </c>
      <c r="O1699">
        <v>0</v>
      </c>
      <c r="P1699">
        <v>210000</v>
      </c>
      <c r="Q1699">
        <v>1749</v>
      </c>
      <c r="R1699" t="b">
        <v>0</v>
      </c>
      <c r="S1699">
        <v>0</v>
      </c>
    </row>
    <row r="1700" spans="1:19">
      <c r="A1700">
        <v>13050501</v>
      </c>
      <c r="B1700" s="12"/>
      <c r="C1700" s="12" t="s">
        <v>4797</v>
      </c>
      <c r="D1700" s="12" t="s">
        <v>4874</v>
      </c>
      <c r="E1700" t="b">
        <v>0</v>
      </c>
      <c r="F1700">
        <v>0</v>
      </c>
      <c r="G1700">
        <v>1402</v>
      </c>
      <c r="H1700">
        <v>43874</v>
      </c>
      <c r="I1700" s="12" t="s">
        <v>5659</v>
      </c>
      <c r="J1700">
        <v>1</v>
      </c>
      <c r="K1700">
        <v>13583</v>
      </c>
      <c r="L1700">
        <v>0</v>
      </c>
      <c r="M1700">
        <v>0</v>
      </c>
      <c r="N1700">
        <v>0</v>
      </c>
      <c r="O1700">
        <v>210000</v>
      </c>
      <c r="P1700">
        <v>0</v>
      </c>
      <c r="Q1700">
        <v>1750</v>
      </c>
      <c r="R1700" t="b">
        <v>0</v>
      </c>
      <c r="S1700">
        <v>0</v>
      </c>
    </row>
    <row r="1701" spans="1:19">
      <c r="A1701">
        <v>13050501</v>
      </c>
      <c r="B1701" s="12"/>
      <c r="C1701" s="12" t="s">
        <v>4797</v>
      </c>
      <c r="D1701" s="12" t="s">
        <v>4874</v>
      </c>
      <c r="E1701" t="b">
        <v>0</v>
      </c>
      <c r="F1701">
        <v>0</v>
      </c>
      <c r="G1701">
        <v>1402</v>
      </c>
      <c r="H1701">
        <v>43891</v>
      </c>
      <c r="I1701" s="12" t="s">
        <v>1158</v>
      </c>
      <c r="J1701">
        <v>12</v>
      </c>
      <c r="K1701">
        <v>10422</v>
      </c>
      <c r="L1701">
        <v>0</v>
      </c>
      <c r="M1701">
        <v>0</v>
      </c>
      <c r="N1701">
        <v>210000</v>
      </c>
      <c r="O1701">
        <v>0</v>
      </c>
      <c r="P1701">
        <v>210000</v>
      </c>
      <c r="Q1701">
        <v>1751</v>
      </c>
      <c r="R1701" t="b">
        <v>0</v>
      </c>
      <c r="S1701">
        <v>0</v>
      </c>
    </row>
    <row r="1702" spans="1:19">
      <c r="A1702">
        <v>13050501</v>
      </c>
      <c r="B1702" s="12"/>
      <c r="C1702" s="12" t="s">
        <v>4797</v>
      </c>
      <c r="D1702" s="12" t="s">
        <v>4874</v>
      </c>
      <c r="E1702" t="b">
        <v>0</v>
      </c>
      <c r="F1702">
        <v>0</v>
      </c>
      <c r="G1702">
        <v>1402</v>
      </c>
      <c r="H1702">
        <v>43900</v>
      </c>
      <c r="I1702" s="12" t="s">
        <v>5660</v>
      </c>
      <c r="J1702">
        <v>1</v>
      </c>
      <c r="K1702">
        <v>13636</v>
      </c>
      <c r="L1702">
        <v>0</v>
      </c>
      <c r="M1702">
        <v>0</v>
      </c>
      <c r="N1702">
        <v>0</v>
      </c>
      <c r="O1702">
        <v>210000</v>
      </c>
      <c r="P1702">
        <v>0</v>
      </c>
      <c r="Q1702">
        <v>1752</v>
      </c>
      <c r="R1702" t="b">
        <v>0</v>
      </c>
      <c r="S1702">
        <v>0</v>
      </c>
    </row>
    <row r="1703" spans="1:19">
      <c r="A1703">
        <v>13050501</v>
      </c>
      <c r="B1703" s="12"/>
      <c r="C1703" s="12" t="s">
        <v>4797</v>
      </c>
      <c r="D1703" s="12" t="s">
        <v>4874</v>
      </c>
      <c r="E1703" t="b">
        <v>0</v>
      </c>
      <c r="F1703">
        <v>0</v>
      </c>
      <c r="G1703">
        <v>1402</v>
      </c>
      <c r="H1703">
        <v>43922</v>
      </c>
      <c r="I1703" s="12" t="s">
        <v>1159</v>
      </c>
      <c r="J1703">
        <v>12</v>
      </c>
      <c r="K1703">
        <v>10502</v>
      </c>
      <c r="L1703">
        <v>0</v>
      </c>
      <c r="M1703">
        <v>0</v>
      </c>
      <c r="N1703">
        <v>210000</v>
      </c>
      <c r="O1703">
        <v>0</v>
      </c>
      <c r="P1703">
        <v>210000</v>
      </c>
      <c r="Q1703">
        <v>1753</v>
      </c>
      <c r="R1703" t="b">
        <v>0</v>
      </c>
      <c r="S1703">
        <v>0</v>
      </c>
    </row>
    <row r="1704" spans="1:19">
      <c r="A1704">
        <v>13050501</v>
      </c>
      <c r="B1704" s="12"/>
      <c r="C1704" s="12" t="s">
        <v>4797</v>
      </c>
      <c r="D1704" s="12" t="s">
        <v>4874</v>
      </c>
      <c r="E1704" t="b">
        <v>0</v>
      </c>
      <c r="F1704">
        <v>0</v>
      </c>
      <c r="G1704">
        <v>1402</v>
      </c>
      <c r="H1704">
        <v>43928</v>
      </c>
      <c r="I1704" s="12" t="s">
        <v>5661</v>
      </c>
      <c r="J1704">
        <v>1</v>
      </c>
      <c r="K1704">
        <v>13694</v>
      </c>
      <c r="L1704">
        <v>0</v>
      </c>
      <c r="M1704">
        <v>0</v>
      </c>
      <c r="N1704">
        <v>0</v>
      </c>
      <c r="O1704">
        <v>210000</v>
      </c>
      <c r="P1704">
        <v>0</v>
      </c>
      <c r="Q1704">
        <v>1754</v>
      </c>
      <c r="R1704" t="b">
        <v>0</v>
      </c>
      <c r="S1704">
        <v>0</v>
      </c>
    </row>
    <row r="1705" spans="1:19">
      <c r="A1705">
        <v>13050501</v>
      </c>
      <c r="B1705" s="12"/>
      <c r="C1705" s="12" t="s">
        <v>4797</v>
      </c>
      <c r="D1705" s="12" t="s">
        <v>4874</v>
      </c>
      <c r="E1705" t="b">
        <v>0</v>
      </c>
      <c r="F1705">
        <v>0</v>
      </c>
      <c r="G1705">
        <v>1402</v>
      </c>
      <c r="H1705">
        <v>43952</v>
      </c>
      <c r="I1705" s="12" t="s">
        <v>1160</v>
      </c>
      <c r="J1705">
        <v>12</v>
      </c>
      <c r="K1705">
        <v>10582</v>
      </c>
      <c r="L1705">
        <v>0</v>
      </c>
      <c r="M1705">
        <v>0</v>
      </c>
      <c r="N1705">
        <v>210000</v>
      </c>
      <c r="O1705">
        <v>0</v>
      </c>
      <c r="P1705">
        <v>210000</v>
      </c>
      <c r="Q1705">
        <v>1755</v>
      </c>
      <c r="R1705" t="b">
        <v>0</v>
      </c>
      <c r="S1705">
        <v>0</v>
      </c>
    </row>
    <row r="1706" spans="1:19">
      <c r="A1706">
        <v>13050501</v>
      </c>
      <c r="B1706" s="12"/>
      <c r="C1706" s="12" t="s">
        <v>4797</v>
      </c>
      <c r="D1706" s="12" t="s">
        <v>4874</v>
      </c>
      <c r="E1706" t="b">
        <v>0</v>
      </c>
      <c r="F1706">
        <v>0</v>
      </c>
      <c r="G1706">
        <v>1402</v>
      </c>
      <c r="H1706">
        <v>43964</v>
      </c>
      <c r="I1706" s="12" t="s">
        <v>5662</v>
      </c>
      <c r="J1706">
        <v>1</v>
      </c>
      <c r="K1706">
        <v>13765</v>
      </c>
      <c r="L1706">
        <v>0</v>
      </c>
      <c r="M1706">
        <v>0</v>
      </c>
      <c r="N1706">
        <v>0</v>
      </c>
      <c r="O1706">
        <v>210000</v>
      </c>
      <c r="P1706">
        <v>0</v>
      </c>
      <c r="Q1706">
        <v>1756</v>
      </c>
      <c r="R1706" t="b">
        <v>0</v>
      </c>
      <c r="S1706">
        <v>0</v>
      </c>
    </row>
    <row r="1707" spans="1:19">
      <c r="A1707">
        <v>13050501</v>
      </c>
      <c r="B1707" s="12"/>
      <c r="C1707" s="12" t="s">
        <v>4797</v>
      </c>
      <c r="D1707" s="12" t="s">
        <v>4874</v>
      </c>
      <c r="E1707" t="b">
        <v>0</v>
      </c>
      <c r="F1707">
        <v>0</v>
      </c>
      <c r="G1707">
        <v>1402</v>
      </c>
      <c r="H1707">
        <v>43983</v>
      </c>
      <c r="I1707" s="12" t="s">
        <v>1161</v>
      </c>
      <c r="J1707">
        <v>12</v>
      </c>
      <c r="K1707">
        <v>10662</v>
      </c>
      <c r="L1707">
        <v>0</v>
      </c>
      <c r="M1707">
        <v>0</v>
      </c>
      <c r="N1707">
        <v>210000</v>
      </c>
      <c r="O1707">
        <v>0</v>
      </c>
      <c r="P1707">
        <v>210000</v>
      </c>
      <c r="Q1707">
        <v>1757</v>
      </c>
      <c r="R1707" t="b">
        <v>0</v>
      </c>
      <c r="S1707">
        <v>0</v>
      </c>
    </row>
    <row r="1708" spans="1:19">
      <c r="A1708">
        <v>13050501</v>
      </c>
      <c r="B1708" s="12"/>
      <c r="C1708" s="12" t="s">
        <v>4797</v>
      </c>
      <c r="D1708" s="12" t="s">
        <v>4874</v>
      </c>
      <c r="E1708" t="b">
        <v>0</v>
      </c>
      <c r="F1708">
        <v>0</v>
      </c>
      <c r="G1708">
        <v>1402</v>
      </c>
      <c r="H1708">
        <v>43994</v>
      </c>
      <c r="I1708" s="12" t="s">
        <v>5663</v>
      </c>
      <c r="J1708">
        <v>1</v>
      </c>
      <c r="K1708">
        <v>13838</v>
      </c>
      <c r="L1708">
        <v>0</v>
      </c>
      <c r="M1708">
        <v>0</v>
      </c>
      <c r="N1708">
        <v>0</v>
      </c>
      <c r="O1708">
        <v>210000</v>
      </c>
      <c r="P1708">
        <v>0</v>
      </c>
      <c r="Q1708">
        <v>1758</v>
      </c>
      <c r="R1708" t="b">
        <v>0</v>
      </c>
      <c r="S1708">
        <v>0</v>
      </c>
    </row>
    <row r="1709" spans="1:19">
      <c r="A1709">
        <v>13050501</v>
      </c>
      <c r="B1709" s="12"/>
      <c r="C1709" s="12" t="s">
        <v>4797</v>
      </c>
      <c r="D1709" s="12" t="s">
        <v>4874</v>
      </c>
      <c r="E1709" t="b">
        <v>0</v>
      </c>
      <c r="F1709">
        <v>0</v>
      </c>
      <c r="G1709">
        <v>1402</v>
      </c>
      <c r="H1709">
        <v>44013</v>
      </c>
      <c r="I1709" s="12" t="s">
        <v>1162</v>
      </c>
      <c r="J1709">
        <v>12</v>
      </c>
      <c r="K1709">
        <v>10742</v>
      </c>
      <c r="L1709">
        <v>0</v>
      </c>
      <c r="M1709">
        <v>0</v>
      </c>
      <c r="N1709">
        <v>210000</v>
      </c>
      <c r="O1709">
        <v>0</v>
      </c>
      <c r="P1709">
        <v>210000</v>
      </c>
      <c r="Q1709">
        <v>1759</v>
      </c>
      <c r="R1709" t="b">
        <v>0</v>
      </c>
      <c r="S1709">
        <v>0</v>
      </c>
    </row>
    <row r="1710" spans="1:19">
      <c r="A1710">
        <v>13050501</v>
      </c>
      <c r="B1710" s="12"/>
      <c r="C1710" s="12" t="s">
        <v>4797</v>
      </c>
      <c r="D1710" s="12" t="s">
        <v>4874</v>
      </c>
      <c r="E1710" t="b">
        <v>0</v>
      </c>
      <c r="F1710">
        <v>0</v>
      </c>
      <c r="G1710">
        <v>1402</v>
      </c>
      <c r="H1710">
        <v>44020</v>
      </c>
      <c r="I1710" s="12" t="s">
        <v>5664</v>
      </c>
      <c r="J1710">
        <v>1</v>
      </c>
      <c r="K1710">
        <v>13897</v>
      </c>
      <c r="L1710">
        <v>0</v>
      </c>
      <c r="M1710">
        <v>0</v>
      </c>
      <c r="N1710">
        <v>0</v>
      </c>
      <c r="O1710">
        <v>210000</v>
      </c>
      <c r="P1710">
        <v>0</v>
      </c>
      <c r="Q1710">
        <v>1760</v>
      </c>
      <c r="R1710" t="b">
        <v>0</v>
      </c>
      <c r="S1710">
        <v>0</v>
      </c>
    </row>
    <row r="1711" spans="1:19">
      <c r="A1711">
        <v>13050501</v>
      </c>
      <c r="B1711" s="12"/>
      <c r="C1711" s="12" t="s">
        <v>4797</v>
      </c>
      <c r="D1711" s="12" t="s">
        <v>4874</v>
      </c>
      <c r="E1711" t="b">
        <v>0</v>
      </c>
      <c r="F1711">
        <v>0</v>
      </c>
      <c r="G1711">
        <v>1402</v>
      </c>
      <c r="H1711">
        <v>44044</v>
      </c>
      <c r="I1711" s="12" t="s">
        <v>1163</v>
      </c>
      <c r="J1711">
        <v>12</v>
      </c>
      <c r="K1711">
        <v>10822</v>
      </c>
      <c r="L1711">
        <v>0</v>
      </c>
      <c r="M1711">
        <v>0</v>
      </c>
      <c r="N1711">
        <v>210000</v>
      </c>
      <c r="O1711">
        <v>0</v>
      </c>
      <c r="P1711">
        <v>210000</v>
      </c>
      <c r="Q1711">
        <v>1761</v>
      </c>
      <c r="R1711" t="b">
        <v>0</v>
      </c>
      <c r="S1711">
        <v>0</v>
      </c>
    </row>
    <row r="1712" spans="1:19">
      <c r="A1712">
        <v>13050501</v>
      </c>
      <c r="B1712" s="12"/>
      <c r="C1712" s="12" t="s">
        <v>4797</v>
      </c>
      <c r="D1712" s="12" t="s">
        <v>4874</v>
      </c>
      <c r="E1712" t="b">
        <v>0</v>
      </c>
      <c r="F1712">
        <v>0</v>
      </c>
      <c r="G1712">
        <v>1402</v>
      </c>
      <c r="H1712">
        <v>44061</v>
      </c>
      <c r="I1712" s="12" t="s">
        <v>5665</v>
      </c>
      <c r="J1712">
        <v>1</v>
      </c>
      <c r="K1712">
        <v>13991</v>
      </c>
      <c r="L1712">
        <v>0</v>
      </c>
      <c r="M1712">
        <v>0</v>
      </c>
      <c r="N1712">
        <v>0</v>
      </c>
      <c r="O1712">
        <v>210000</v>
      </c>
      <c r="P1712">
        <v>0</v>
      </c>
      <c r="Q1712">
        <v>1762</v>
      </c>
      <c r="R1712" t="b">
        <v>0</v>
      </c>
      <c r="S1712">
        <v>0</v>
      </c>
    </row>
    <row r="1713" spans="1:19">
      <c r="A1713">
        <v>13050501</v>
      </c>
      <c r="B1713" s="12"/>
      <c r="C1713" s="12" t="s">
        <v>4797</v>
      </c>
      <c r="D1713" s="12" t="s">
        <v>4874</v>
      </c>
      <c r="E1713" t="b">
        <v>0</v>
      </c>
      <c r="F1713">
        <v>0</v>
      </c>
      <c r="G1713">
        <v>1402</v>
      </c>
      <c r="H1713">
        <v>44075</v>
      </c>
      <c r="I1713" s="12" t="s">
        <v>1164</v>
      </c>
      <c r="J1713">
        <v>12</v>
      </c>
      <c r="K1713">
        <v>10902</v>
      </c>
      <c r="L1713">
        <v>0</v>
      </c>
      <c r="M1713">
        <v>0</v>
      </c>
      <c r="N1713">
        <v>210000</v>
      </c>
      <c r="O1713">
        <v>0</v>
      </c>
      <c r="P1713">
        <v>210000</v>
      </c>
      <c r="Q1713">
        <v>1763</v>
      </c>
      <c r="R1713" t="b">
        <v>0</v>
      </c>
      <c r="S1713">
        <v>0</v>
      </c>
    </row>
    <row r="1714" spans="1:19">
      <c r="A1714">
        <v>13050501</v>
      </c>
      <c r="B1714" s="12"/>
      <c r="C1714" s="12" t="s">
        <v>4797</v>
      </c>
      <c r="D1714" s="12" t="s">
        <v>4874</v>
      </c>
      <c r="E1714" t="b">
        <v>0</v>
      </c>
      <c r="F1714">
        <v>0</v>
      </c>
      <c r="G1714">
        <v>1402</v>
      </c>
      <c r="H1714">
        <v>44082</v>
      </c>
      <c r="I1714" s="12" t="s">
        <v>5666</v>
      </c>
      <c r="J1714">
        <v>1</v>
      </c>
      <c r="K1714">
        <v>14044</v>
      </c>
      <c r="L1714">
        <v>0</v>
      </c>
      <c r="M1714">
        <v>0</v>
      </c>
      <c r="N1714">
        <v>0</v>
      </c>
      <c r="O1714">
        <v>210000</v>
      </c>
      <c r="P1714">
        <v>0</v>
      </c>
      <c r="Q1714">
        <v>1764</v>
      </c>
      <c r="R1714" t="b">
        <v>0</v>
      </c>
      <c r="S1714">
        <v>0</v>
      </c>
    </row>
    <row r="1715" spans="1:19">
      <c r="A1715">
        <v>13050501</v>
      </c>
      <c r="B1715" s="12"/>
      <c r="C1715" s="12" t="s">
        <v>4797</v>
      </c>
      <c r="D1715" s="12" t="s">
        <v>4874</v>
      </c>
      <c r="E1715" t="b">
        <v>0</v>
      </c>
      <c r="F1715">
        <v>0</v>
      </c>
      <c r="G1715">
        <v>1402</v>
      </c>
      <c r="H1715">
        <v>44105</v>
      </c>
      <c r="I1715" s="12" t="s">
        <v>1165</v>
      </c>
      <c r="J1715">
        <v>12</v>
      </c>
      <c r="K1715">
        <v>10982</v>
      </c>
      <c r="L1715">
        <v>0</v>
      </c>
      <c r="M1715">
        <v>0</v>
      </c>
      <c r="N1715">
        <v>210000</v>
      </c>
      <c r="O1715">
        <v>0</v>
      </c>
      <c r="P1715">
        <v>210000</v>
      </c>
      <c r="Q1715">
        <v>1765</v>
      </c>
      <c r="R1715" t="b">
        <v>0</v>
      </c>
      <c r="S1715">
        <v>0</v>
      </c>
    </row>
    <row r="1716" spans="1:19">
      <c r="A1716">
        <v>13050501</v>
      </c>
      <c r="B1716" s="12"/>
      <c r="C1716" s="12" t="s">
        <v>4797</v>
      </c>
      <c r="D1716" s="12" t="s">
        <v>4874</v>
      </c>
      <c r="E1716" t="b">
        <v>0</v>
      </c>
      <c r="F1716">
        <v>0</v>
      </c>
      <c r="G1716">
        <v>1402</v>
      </c>
      <c r="H1716">
        <v>44113</v>
      </c>
      <c r="I1716" s="12" t="s">
        <v>5667</v>
      </c>
      <c r="J1716">
        <v>1</v>
      </c>
      <c r="K1716">
        <v>14124</v>
      </c>
      <c r="L1716">
        <v>0</v>
      </c>
      <c r="M1716">
        <v>0</v>
      </c>
      <c r="N1716">
        <v>0</v>
      </c>
      <c r="O1716">
        <v>210000</v>
      </c>
      <c r="P1716">
        <v>0</v>
      </c>
      <c r="Q1716">
        <v>1766</v>
      </c>
      <c r="R1716" t="b">
        <v>0</v>
      </c>
      <c r="S1716">
        <v>0</v>
      </c>
    </row>
    <row r="1717" spans="1:19">
      <c r="A1717">
        <v>13050501</v>
      </c>
      <c r="B1717" s="12"/>
      <c r="C1717" s="12" t="s">
        <v>4797</v>
      </c>
      <c r="D1717" s="12" t="s">
        <v>4874</v>
      </c>
      <c r="E1717" t="b">
        <v>0</v>
      </c>
      <c r="F1717">
        <v>0</v>
      </c>
      <c r="G1717">
        <v>1402</v>
      </c>
      <c r="H1717">
        <v>44136</v>
      </c>
      <c r="I1717" s="12" t="s">
        <v>1166</v>
      </c>
      <c r="J1717">
        <v>12</v>
      </c>
      <c r="K1717">
        <v>11062</v>
      </c>
      <c r="L1717">
        <v>0</v>
      </c>
      <c r="M1717">
        <v>0</v>
      </c>
      <c r="N1717">
        <v>210000</v>
      </c>
      <c r="O1717">
        <v>0</v>
      </c>
      <c r="P1717">
        <v>210000</v>
      </c>
      <c r="Q1717">
        <v>1767</v>
      </c>
      <c r="R1717" t="b">
        <v>0</v>
      </c>
      <c r="S1717">
        <v>0</v>
      </c>
    </row>
    <row r="1718" spans="1:19">
      <c r="A1718">
        <v>13050501</v>
      </c>
      <c r="B1718" s="12"/>
      <c r="C1718" s="12" t="s">
        <v>4797</v>
      </c>
      <c r="D1718" s="12" t="s">
        <v>4874</v>
      </c>
      <c r="E1718" t="b">
        <v>0</v>
      </c>
      <c r="F1718">
        <v>0</v>
      </c>
      <c r="G1718">
        <v>1402</v>
      </c>
      <c r="H1718">
        <v>44145</v>
      </c>
      <c r="I1718" s="12" t="s">
        <v>5668</v>
      </c>
      <c r="J1718">
        <v>1</v>
      </c>
      <c r="K1718">
        <v>14190</v>
      </c>
      <c r="L1718">
        <v>0</v>
      </c>
      <c r="M1718">
        <v>0</v>
      </c>
      <c r="N1718">
        <v>0</v>
      </c>
      <c r="O1718">
        <v>210000</v>
      </c>
      <c r="P1718">
        <v>0</v>
      </c>
      <c r="Q1718">
        <v>1768</v>
      </c>
      <c r="R1718" t="b">
        <v>0</v>
      </c>
      <c r="S1718">
        <v>0</v>
      </c>
    </row>
    <row r="1719" spans="1:19">
      <c r="A1719">
        <v>13050501</v>
      </c>
      <c r="B1719" s="12"/>
      <c r="C1719" s="12" t="s">
        <v>4797</v>
      </c>
      <c r="D1719" s="12" t="s">
        <v>4874</v>
      </c>
      <c r="E1719" t="b">
        <v>0</v>
      </c>
      <c r="F1719">
        <v>0</v>
      </c>
      <c r="G1719">
        <v>1402</v>
      </c>
      <c r="H1719">
        <v>44166</v>
      </c>
      <c r="I1719" s="12" t="s">
        <v>1167</v>
      </c>
      <c r="J1719">
        <v>12</v>
      </c>
      <c r="K1719">
        <v>11142</v>
      </c>
      <c r="L1719">
        <v>0</v>
      </c>
      <c r="M1719">
        <v>0</v>
      </c>
      <c r="N1719">
        <v>210000</v>
      </c>
      <c r="O1719">
        <v>0</v>
      </c>
      <c r="P1719">
        <v>210000</v>
      </c>
      <c r="Q1719">
        <v>1769</v>
      </c>
      <c r="R1719" t="b">
        <v>0</v>
      </c>
      <c r="S1719">
        <v>0</v>
      </c>
    </row>
    <row r="1720" spans="1:19">
      <c r="A1720">
        <v>13050501</v>
      </c>
      <c r="B1720" s="12"/>
      <c r="C1720" s="12" t="s">
        <v>4797</v>
      </c>
      <c r="D1720" s="12" t="s">
        <v>4874</v>
      </c>
      <c r="E1720" t="b">
        <v>0</v>
      </c>
      <c r="F1720">
        <v>0</v>
      </c>
      <c r="G1720">
        <v>1402</v>
      </c>
      <c r="H1720">
        <v>44174</v>
      </c>
      <c r="I1720" s="12" t="s">
        <v>5669</v>
      </c>
      <c r="J1720">
        <v>1</v>
      </c>
      <c r="K1720">
        <v>14261</v>
      </c>
      <c r="L1720">
        <v>0</v>
      </c>
      <c r="M1720">
        <v>0</v>
      </c>
      <c r="N1720">
        <v>0</v>
      </c>
      <c r="O1720">
        <v>210000</v>
      </c>
      <c r="P1720">
        <v>0</v>
      </c>
      <c r="Q1720">
        <v>1770</v>
      </c>
      <c r="R1720" t="b">
        <v>0</v>
      </c>
      <c r="S1720">
        <v>0</v>
      </c>
    </row>
    <row r="1721" spans="1:19">
      <c r="A1721">
        <v>13050501</v>
      </c>
      <c r="B1721" s="12" t="s">
        <v>1168</v>
      </c>
      <c r="C1721" s="12" t="s">
        <v>4797</v>
      </c>
      <c r="D1721" s="12" t="s">
        <v>1168</v>
      </c>
      <c r="E1721" t="b">
        <v>0</v>
      </c>
      <c r="F1721">
        <v>0</v>
      </c>
      <c r="G1721">
        <v>1402</v>
      </c>
      <c r="H1721" t="s">
        <v>21</v>
      </c>
      <c r="I1721" s="12"/>
      <c r="K1721">
        <v>0</v>
      </c>
      <c r="L1721">
        <v>0</v>
      </c>
      <c r="M1721">
        <v>0</v>
      </c>
      <c r="N1721">
        <v>2520000</v>
      </c>
      <c r="O1721">
        <v>2520000</v>
      </c>
      <c r="P1721">
        <v>0</v>
      </c>
      <c r="Q1721">
        <v>1771</v>
      </c>
      <c r="R1721" t="b">
        <v>0</v>
      </c>
      <c r="S1721">
        <v>0</v>
      </c>
    </row>
    <row r="1722" spans="1:19">
      <c r="A1722">
        <v>13050501</v>
      </c>
      <c r="B1722" s="12" t="s">
        <v>4884</v>
      </c>
      <c r="C1722" s="12" t="s">
        <v>4797</v>
      </c>
      <c r="D1722" s="12" t="s">
        <v>4884</v>
      </c>
      <c r="E1722" t="b">
        <v>0</v>
      </c>
      <c r="F1722">
        <v>0</v>
      </c>
      <c r="G1722">
        <v>1501</v>
      </c>
      <c r="H1722" t="s">
        <v>21</v>
      </c>
      <c r="I1722" s="12"/>
      <c r="K1722">
        <v>0</v>
      </c>
      <c r="L1722">
        <v>2796000</v>
      </c>
      <c r="M1722">
        <v>2796000</v>
      </c>
      <c r="N1722">
        <v>0</v>
      </c>
      <c r="O1722">
        <v>0</v>
      </c>
      <c r="P1722">
        <v>0</v>
      </c>
      <c r="Q1722">
        <v>1772</v>
      </c>
      <c r="R1722" t="b">
        <v>0</v>
      </c>
      <c r="S1722">
        <v>0</v>
      </c>
    </row>
    <row r="1723" spans="1:19">
      <c r="A1723">
        <v>13050501</v>
      </c>
      <c r="B1723" s="12"/>
      <c r="C1723" s="12" t="s">
        <v>4797</v>
      </c>
      <c r="D1723" s="12" t="s">
        <v>4884</v>
      </c>
      <c r="E1723" t="b">
        <v>0</v>
      </c>
      <c r="F1723">
        <v>0</v>
      </c>
      <c r="G1723">
        <v>1501</v>
      </c>
      <c r="H1723">
        <v>43831</v>
      </c>
      <c r="I1723" s="12" t="s">
        <v>1169</v>
      </c>
      <c r="J1723">
        <v>12</v>
      </c>
      <c r="K1723">
        <v>10263</v>
      </c>
      <c r="L1723">
        <v>0</v>
      </c>
      <c r="M1723">
        <v>0</v>
      </c>
      <c r="N1723">
        <v>233000</v>
      </c>
      <c r="O1723">
        <v>0</v>
      </c>
      <c r="P1723">
        <v>233000</v>
      </c>
      <c r="Q1723">
        <v>1773</v>
      </c>
      <c r="R1723" t="b">
        <v>0</v>
      </c>
      <c r="S1723">
        <v>0</v>
      </c>
    </row>
    <row r="1724" spans="1:19">
      <c r="A1724">
        <v>13050501</v>
      </c>
      <c r="B1724" s="12"/>
      <c r="C1724" s="12" t="s">
        <v>4797</v>
      </c>
      <c r="D1724" s="12" t="s">
        <v>4884</v>
      </c>
      <c r="E1724" t="b">
        <v>0</v>
      </c>
      <c r="F1724">
        <v>0</v>
      </c>
      <c r="G1724">
        <v>1501</v>
      </c>
      <c r="H1724">
        <v>43846</v>
      </c>
      <c r="I1724" s="12" t="s">
        <v>5672</v>
      </c>
      <c r="J1724">
        <v>1</v>
      </c>
      <c r="K1724">
        <v>13539</v>
      </c>
      <c r="L1724">
        <v>0</v>
      </c>
      <c r="M1724">
        <v>0</v>
      </c>
      <c r="N1724">
        <v>0</v>
      </c>
      <c r="O1724">
        <v>223000</v>
      </c>
      <c r="P1724">
        <v>10000</v>
      </c>
      <c r="Q1724">
        <v>1774</v>
      </c>
      <c r="R1724" t="b">
        <v>0</v>
      </c>
      <c r="S1724">
        <v>0</v>
      </c>
    </row>
    <row r="1725" spans="1:19">
      <c r="A1725">
        <v>13050501</v>
      </c>
      <c r="B1725" s="12"/>
      <c r="C1725" s="12" t="s">
        <v>4797</v>
      </c>
      <c r="D1725" s="12" t="s">
        <v>4884</v>
      </c>
      <c r="E1725" t="b">
        <v>0</v>
      </c>
      <c r="F1725">
        <v>0</v>
      </c>
      <c r="G1725">
        <v>1501</v>
      </c>
      <c r="H1725">
        <v>43862</v>
      </c>
      <c r="I1725" s="12" t="s">
        <v>1171</v>
      </c>
      <c r="J1725">
        <v>12</v>
      </c>
      <c r="K1725">
        <v>10343</v>
      </c>
      <c r="L1725">
        <v>0</v>
      </c>
      <c r="M1725">
        <v>0</v>
      </c>
      <c r="N1725">
        <v>233000</v>
      </c>
      <c r="O1725">
        <v>0</v>
      </c>
      <c r="P1725">
        <v>243000</v>
      </c>
      <c r="Q1725">
        <v>1775</v>
      </c>
      <c r="R1725" t="b">
        <v>0</v>
      </c>
      <c r="S1725">
        <v>0</v>
      </c>
    </row>
    <row r="1726" spans="1:19">
      <c r="A1726">
        <v>13050501</v>
      </c>
      <c r="B1726" s="12"/>
      <c r="C1726" s="12" t="s">
        <v>4797</v>
      </c>
      <c r="D1726" s="12" t="s">
        <v>4884</v>
      </c>
      <c r="E1726" t="b">
        <v>0</v>
      </c>
      <c r="F1726">
        <v>0</v>
      </c>
      <c r="G1726">
        <v>1501</v>
      </c>
      <c r="H1726">
        <v>43885</v>
      </c>
      <c r="I1726" s="12" t="s">
        <v>5658</v>
      </c>
      <c r="J1726">
        <v>1</v>
      </c>
      <c r="K1726">
        <v>13612</v>
      </c>
      <c r="L1726">
        <v>0</v>
      </c>
      <c r="M1726">
        <v>0</v>
      </c>
      <c r="N1726">
        <v>0</v>
      </c>
      <c r="O1726">
        <v>10000</v>
      </c>
      <c r="P1726">
        <v>233000</v>
      </c>
      <c r="Q1726">
        <v>1776</v>
      </c>
      <c r="R1726" t="b">
        <v>0</v>
      </c>
      <c r="S1726">
        <v>0</v>
      </c>
    </row>
    <row r="1727" spans="1:19">
      <c r="A1727">
        <v>13050501</v>
      </c>
      <c r="B1727" s="12"/>
      <c r="C1727" s="12" t="s">
        <v>4797</v>
      </c>
      <c r="D1727" s="12" t="s">
        <v>4884</v>
      </c>
      <c r="E1727" t="b">
        <v>0</v>
      </c>
      <c r="F1727">
        <v>0</v>
      </c>
      <c r="G1727">
        <v>1501</v>
      </c>
      <c r="H1727">
        <v>43885</v>
      </c>
      <c r="I1727" s="12" t="s">
        <v>5659</v>
      </c>
      <c r="J1727">
        <v>1</v>
      </c>
      <c r="K1727">
        <v>13612</v>
      </c>
      <c r="L1727">
        <v>0</v>
      </c>
      <c r="M1727">
        <v>0</v>
      </c>
      <c r="N1727">
        <v>0</v>
      </c>
      <c r="O1727">
        <v>233000</v>
      </c>
      <c r="P1727">
        <v>0</v>
      </c>
      <c r="Q1727">
        <v>1777</v>
      </c>
      <c r="R1727" t="b">
        <v>0</v>
      </c>
      <c r="S1727">
        <v>0</v>
      </c>
    </row>
    <row r="1728" spans="1:19">
      <c r="A1728">
        <v>13050501</v>
      </c>
      <c r="B1728" s="12"/>
      <c r="C1728" s="12" t="s">
        <v>4797</v>
      </c>
      <c r="D1728" s="12" t="s">
        <v>4884</v>
      </c>
      <c r="E1728" t="b">
        <v>0</v>
      </c>
      <c r="F1728">
        <v>0</v>
      </c>
      <c r="G1728">
        <v>1501</v>
      </c>
      <c r="H1728">
        <v>43891</v>
      </c>
      <c r="I1728" s="12" t="s">
        <v>1172</v>
      </c>
      <c r="J1728">
        <v>3</v>
      </c>
      <c r="K1728">
        <v>564</v>
      </c>
      <c r="L1728">
        <v>0</v>
      </c>
      <c r="M1728">
        <v>0</v>
      </c>
      <c r="N1728">
        <v>0</v>
      </c>
      <c r="O1728">
        <v>233000</v>
      </c>
      <c r="P1728">
        <v>-233000</v>
      </c>
      <c r="Q1728">
        <v>1778</v>
      </c>
      <c r="R1728" t="b">
        <v>0</v>
      </c>
      <c r="S1728">
        <v>0</v>
      </c>
    </row>
    <row r="1729" spans="1:19">
      <c r="A1729">
        <v>13050501</v>
      </c>
      <c r="B1729" s="12"/>
      <c r="C1729" s="12" t="s">
        <v>4797</v>
      </c>
      <c r="D1729" s="12" t="s">
        <v>4884</v>
      </c>
      <c r="E1729" t="b">
        <v>0</v>
      </c>
      <c r="F1729">
        <v>0</v>
      </c>
      <c r="G1729">
        <v>1501</v>
      </c>
      <c r="H1729">
        <v>43891</v>
      </c>
      <c r="I1729" s="12" t="s">
        <v>1173</v>
      </c>
      <c r="J1729">
        <v>12</v>
      </c>
      <c r="K1729">
        <v>10423</v>
      </c>
      <c r="L1729">
        <v>0</v>
      </c>
      <c r="M1729">
        <v>0</v>
      </c>
      <c r="N1729">
        <v>233000</v>
      </c>
      <c r="O1729">
        <v>0</v>
      </c>
      <c r="P1729">
        <v>0</v>
      </c>
      <c r="Q1729">
        <v>1779</v>
      </c>
      <c r="R1729" t="b">
        <v>0</v>
      </c>
      <c r="S1729">
        <v>0</v>
      </c>
    </row>
    <row r="1730" spans="1:19">
      <c r="A1730">
        <v>13050501</v>
      </c>
      <c r="B1730" s="12"/>
      <c r="C1730" s="12" t="s">
        <v>4797</v>
      </c>
      <c r="D1730" s="12" t="s">
        <v>4884</v>
      </c>
      <c r="E1730" t="b">
        <v>0</v>
      </c>
      <c r="F1730">
        <v>0</v>
      </c>
      <c r="G1730">
        <v>1501</v>
      </c>
      <c r="H1730">
        <v>43922</v>
      </c>
      <c r="I1730" s="12" t="s">
        <v>1174</v>
      </c>
      <c r="J1730">
        <v>3</v>
      </c>
      <c r="K1730">
        <v>566</v>
      </c>
      <c r="L1730">
        <v>0</v>
      </c>
      <c r="M1730">
        <v>0</v>
      </c>
      <c r="N1730">
        <v>0</v>
      </c>
      <c r="O1730">
        <v>10000</v>
      </c>
      <c r="P1730">
        <v>-10000</v>
      </c>
      <c r="Q1730">
        <v>1780</v>
      </c>
      <c r="R1730" t="b">
        <v>0</v>
      </c>
      <c r="S1730">
        <v>0</v>
      </c>
    </row>
    <row r="1731" spans="1:19">
      <c r="A1731">
        <v>13050501</v>
      </c>
      <c r="B1731" s="12"/>
      <c r="C1731" s="12" t="s">
        <v>4797</v>
      </c>
      <c r="D1731" s="12" t="s">
        <v>4884</v>
      </c>
      <c r="E1731" t="b">
        <v>0</v>
      </c>
      <c r="F1731">
        <v>0</v>
      </c>
      <c r="G1731">
        <v>1501</v>
      </c>
      <c r="H1731">
        <v>43922</v>
      </c>
      <c r="I1731" s="12" t="s">
        <v>1175</v>
      </c>
      <c r="J1731">
        <v>12</v>
      </c>
      <c r="K1731">
        <v>10503</v>
      </c>
      <c r="L1731">
        <v>0</v>
      </c>
      <c r="M1731">
        <v>0</v>
      </c>
      <c r="N1731">
        <v>233000</v>
      </c>
      <c r="O1731">
        <v>0</v>
      </c>
      <c r="P1731">
        <v>223000</v>
      </c>
      <c r="Q1731">
        <v>1781</v>
      </c>
      <c r="R1731" t="b">
        <v>0</v>
      </c>
      <c r="S1731">
        <v>0</v>
      </c>
    </row>
    <row r="1732" spans="1:19">
      <c r="A1732">
        <v>13050501</v>
      </c>
      <c r="B1732" s="12"/>
      <c r="C1732" s="12" t="s">
        <v>4797</v>
      </c>
      <c r="D1732" s="12" t="s">
        <v>4884</v>
      </c>
      <c r="E1732" t="b">
        <v>0</v>
      </c>
      <c r="F1732">
        <v>0</v>
      </c>
      <c r="G1732">
        <v>1501</v>
      </c>
      <c r="H1732">
        <v>43932</v>
      </c>
      <c r="I1732" s="12" t="s">
        <v>5661</v>
      </c>
      <c r="J1732">
        <v>1</v>
      </c>
      <c r="K1732">
        <v>13729</v>
      </c>
      <c r="L1732">
        <v>0</v>
      </c>
      <c r="M1732">
        <v>0</v>
      </c>
      <c r="N1732">
        <v>0</v>
      </c>
      <c r="O1732">
        <v>223000</v>
      </c>
      <c r="P1732">
        <v>0</v>
      </c>
      <c r="Q1732">
        <v>1782</v>
      </c>
      <c r="R1732" t="b">
        <v>0</v>
      </c>
      <c r="S1732">
        <v>0</v>
      </c>
    </row>
    <row r="1733" spans="1:19">
      <c r="A1733">
        <v>13050501</v>
      </c>
      <c r="B1733" s="12"/>
      <c r="C1733" s="12" t="s">
        <v>4797</v>
      </c>
      <c r="D1733" s="12" t="s">
        <v>4884</v>
      </c>
      <c r="E1733" t="b">
        <v>0</v>
      </c>
      <c r="F1733">
        <v>0</v>
      </c>
      <c r="G1733">
        <v>1501</v>
      </c>
      <c r="H1733">
        <v>43952</v>
      </c>
      <c r="I1733" s="12" t="s">
        <v>1176</v>
      </c>
      <c r="J1733">
        <v>12</v>
      </c>
      <c r="K1733">
        <v>10583</v>
      </c>
      <c r="L1733">
        <v>0</v>
      </c>
      <c r="M1733">
        <v>0</v>
      </c>
      <c r="N1733">
        <v>233000</v>
      </c>
      <c r="O1733">
        <v>0</v>
      </c>
      <c r="P1733">
        <v>233000</v>
      </c>
      <c r="Q1733">
        <v>1783</v>
      </c>
      <c r="R1733" t="b">
        <v>0</v>
      </c>
      <c r="S1733">
        <v>0</v>
      </c>
    </row>
    <row r="1734" spans="1:19">
      <c r="A1734">
        <v>13050501</v>
      </c>
      <c r="B1734" s="12"/>
      <c r="C1734" s="12" t="s">
        <v>4797</v>
      </c>
      <c r="D1734" s="12" t="s">
        <v>4884</v>
      </c>
      <c r="E1734" t="b">
        <v>0</v>
      </c>
      <c r="F1734">
        <v>0</v>
      </c>
      <c r="G1734">
        <v>1501</v>
      </c>
      <c r="H1734">
        <v>43959</v>
      </c>
      <c r="I1734" s="12" t="s">
        <v>5662</v>
      </c>
      <c r="J1734">
        <v>1</v>
      </c>
      <c r="K1734">
        <v>13795</v>
      </c>
      <c r="L1734">
        <v>0</v>
      </c>
      <c r="M1734">
        <v>0</v>
      </c>
      <c r="N1734">
        <v>0</v>
      </c>
      <c r="O1734">
        <v>233000</v>
      </c>
      <c r="P1734">
        <v>0</v>
      </c>
      <c r="Q1734">
        <v>1784</v>
      </c>
      <c r="R1734" t="b">
        <v>0</v>
      </c>
      <c r="S1734">
        <v>0</v>
      </c>
    </row>
    <row r="1735" spans="1:19">
      <c r="A1735">
        <v>13050501</v>
      </c>
      <c r="B1735" s="12"/>
      <c r="C1735" s="12" t="s">
        <v>4797</v>
      </c>
      <c r="D1735" s="12" t="s">
        <v>4884</v>
      </c>
      <c r="E1735" t="b">
        <v>0</v>
      </c>
      <c r="F1735">
        <v>0</v>
      </c>
      <c r="G1735">
        <v>1501</v>
      </c>
      <c r="H1735">
        <v>43983</v>
      </c>
      <c r="I1735" s="12" t="s">
        <v>1177</v>
      </c>
      <c r="J1735">
        <v>12</v>
      </c>
      <c r="K1735">
        <v>10663</v>
      </c>
      <c r="L1735">
        <v>0</v>
      </c>
      <c r="M1735">
        <v>0</v>
      </c>
      <c r="N1735">
        <v>233000</v>
      </c>
      <c r="O1735">
        <v>0</v>
      </c>
      <c r="P1735">
        <v>233000</v>
      </c>
      <c r="Q1735">
        <v>1785</v>
      </c>
      <c r="R1735" t="b">
        <v>0</v>
      </c>
      <c r="S1735">
        <v>0</v>
      </c>
    </row>
    <row r="1736" spans="1:19">
      <c r="A1736">
        <v>13050501</v>
      </c>
      <c r="B1736" s="12"/>
      <c r="C1736" s="12" t="s">
        <v>4797</v>
      </c>
      <c r="D1736" s="12" t="s">
        <v>4884</v>
      </c>
      <c r="E1736" t="b">
        <v>0</v>
      </c>
      <c r="F1736">
        <v>0</v>
      </c>
      <c r="G1736">
        <v>1501</v>
      </c>
      <c r="H1736">
        <v>44007</v>
      </c>
      <c r="I1736" s="12" t="s">
        <v>5663</v>
      </c>
      <c r="J1736">
        <v>1</v>
      </c>
      <c r="K1736">
        <v>13856</v>
      </c>
      <c r="L1736">
        <v>0</v>
      </c>
      <c r="M1736">
        <v>0</v>
      </c>
      <c r="N1736">
        <v>0</v>
      </c>
      <c r="O1736">
        <v>233000</v>
      </c>
      <c r="P1736">
        <v>0</v>
      </c>
      <c r="Q1736">
        <v>1786</v>
      </c>
      <c r="R1736" t="b">
        <v>0</v>
      </c>
      <c r="S1736">
        <v>0</v>
      </c>
    </row>
    <row r="1737" spans="1:19">
      <c r="A1737">
        <v>13050501</v>
      </c>
      <c r="B1737" s="12"/>
      <c r="C1737" s="12" t="s">
        <v>4797</v>
      </c>
      <c r="D1737" s="12" t="s">
        <v>4884</v>
      </c>
      <c r="E1737" t="b">
        <v>0</v>
      </c>
      <c r="F1737">
        <v>0</v>
      </c>
      <c r="G1737">
        <v>1501</v>
      </c>
      <c r="H1737">
        <v>44013</v>
      </c>
      <c r="I1737" s="12" t="s">
        <v>1178</v>
      </c>
      <c r="J1737">
        <v>12</v>
      </c>
      <c r="K1737">
        <v>10743</v>
      </c>
      <c r="L1737">
        <v>0</v>
      </c>
      <c r="M1737">
        <v>0</v>
      </c>
      <c r="N1737">
        <v>233000</v>
      </c>
      <c r="O1737">
        <v>0</v>
      </c>
      <c r="P1737">
        <v>233000</v>
      </c>
      <c r="Q1737">
        <v>1787</v>
      </c>
      <c r="R1737" t="b">
        <v>0</v>
      </c>
      <c r="S1737">
        <v>0</v>
      </c>
    </row>
    <row r="1738" spans="1:19">
      <c r="A1738">
        <v>13050501</v>
      </c>
      <c r="B1738" s="12"/>
      <c r="C1738" s="12" t="s">
        <v>4797</v>
      </c>
      <c r="D1738" s="12" t="s">
        <v>4884</v>
      </c>
      <c r="E1738" t="b">
        <v>0</v>
      </c>
      <c r="F1738">
        <v>0</v>
      </c>
      <c r="G1738">
        <v>1501</v>
      </c>
      <c r="H1738">
        <v>44017</v>
      </c>
      <c r="I1738" s="12" t="s">
        <v>5664</v>
      </c>
      <c r="J1738">
        <v>1</v>
      </c>
      <c r="K1738">
        <v>13938</v>
      </c>
      <c r="L1738">
        <v>0</v>
      </c>
      <c r="M1738">
        <v>0</v>
      </c>
      <c r="N1738">
        <v>0</v>
      </c>
      <c r="O1738">
        <v>233000</v>
      </c>
      <c r="P1738">
        <v>0</v>
      </c>
      <c r="Q1738">
        <v>1788</v>
      </c>
      <c r="R1738" t="b">
        <v>0</v>
      </c>
      <c r="S1738">
        <v>0</v>
      </c>
    </row>
    <row r="1739" spans="1:19">
      <c r="A1739">
        <v>13050501</v>
      </c>
      <c r="B1739" s="12"/>
      <c r="C1739" s="12" t="s">
        <v>4797</v>
      </c>
      <c r="D1739" s="12" t="s">
        <v>4884</v>
      </c>
      <c r="E1739" t="b">
        <v>0</v>
      </c>
      <c r="F1739">
        <v>0</v>
      </c>
      <c r="G1739">
        <v>1501</v>
      </c>
      <c r="H1739">
        <v>44044</v>
      </c>
      <c r="I1739" s="12" t="s">
        <v>1179</v>
      </c>
      <c r="J1739">
        <v>12</v>
      </c>
      <c r="K1739">
        <v>10823</v>
      </c>
      <c r="L1739">
        <v>0</v>
      </c>
      <c r="M1739">
        <v>0</v>
      </c>
      <c r="N1739">
        <v>233000</v>
      </c>
      <c r="O1739">
        <v>0</v>
      </c>
      <c r="P1739">
        <v>233000</v>
      </c>
      <c r="Q1739">
        <v>1789</v>
      </c>
      <c r="R1739" t="b">
        <v>0</v>
      </c>
      <c r="S1739">
        <v>0</v>
      </c>
    </row>
    <row r="1740" spans="1:19">
      <c r="A1740">
        <v>13050501</v>
      </c>
      <c r="B1740" s="12"/>
      <c r="C1740" s="12" t="s">
        <v>4797</v>
      </c>
      <c r="D1740" s="12" t="s">
        <v>4884</v>
      </c>
      <c r="E1740" t="b">
        <v>0</v>
      </c>
      <c r="F1740">
        <v>0</v>
      </c>
      <c r="G1740">
        <v>1501</v>
      </c>
      <c r="H1740">
        <v>44048</v>
      </c>
      <c r="I1740" s="12" t="s">
        <v>5665</v>
      </c>
      <c r="J1740">
        <v>1</v>
      </c>
      <c r="K1740">
        <v>14004</v>
      </c>
      <c r="L1740">
        <v>0</v>
      </c>
      <c r="M1740">
        <v>0</v>
      </c>
      <c r="N1740">
        <v>0</v>
      </c>
      <c r="O1740">
        <v>233000</v>
      </c>
      <c r="P1740">
        <v>0</v>
      </c>
      <c r="Q1740">
        <v>1790</v>
      </c>
      <c r="R1740" t="b">
        <v>0</v>
      </c>
      <c r="S1740">
        <v>0</v>
      </c>
    </row>
    <row r="1741" spans="1:19">
      <c r="A1741">
        <v>13050501</v>
      </c>
      <c r="B1741" s="12"/>
      <c r="C1741" s="12" t="s">
        <v>4797</v>
      </c>
      <c r="D1741" s="12" t="s">
        <v>4884</v>
      </c>
      <c r="E1741" t="b">
        <v>0</v>
      </c>
      <c r="F1741">
        <v>0</v>
      </c>
      <c r="G1741">
        <v>1501</v>
      </c>
      <c r="H1741">
        <v>44075</v>
      </c>
      <c r="I1741" s="12" t="s">
        <v>5666</v>
      </c>
      <c r="J1741">
        <v>1</v>
      </c>
      <c r="K1741">
        <v>14077</v>
      </c>
      <c r="L1741">
        <v>0</v>
      </c>
      <c r="M1741">
        <v>0</v>
      </c>
      <c r="N1741">
        <v>0</v>
      </c>
      <c r="O1741">
        <v>233000</v>
      </c>
      <c r="P1741">
        <v>-233000</v>
      </c>
      <c r="Q1741">
        <v>1791</v>
      </c>
      <c r="R1741" t="b">
        <v>0</v>
      </c>
      <c r="S1741">
        <v>0</v>
      </c>
    </row>
    <row r="1742" spans="1:19">
      <c r="A1742">
        <v>13050501</v>
      </c>
      <c r="B1742" s="12"/>
      <c r="C1742" s="12" t="s">
        <v>4797</v>
      </c>
      <c r="D1742" s="12" t="s">
        <v>4884</v>
      </c>
      <c r="E1742" t="b">
        <v>0</v>
      </c>
      <c r="F1742">
        <v>0</v>
      </c>
      <c r="G1742">
        <v>1501</v>
      </c>
      <c r="H1742">
        <v>44075</v>
      </c>
      <c r="I1742" s="12" t="s">
        <v>1180</v>
      </c>
      <c r="J1742">
        <v>12</v>
      </c>
      <c r="K1742">
        <v>10903</v>
      </c>
      <c r="L1742">
        <v>0</v>
      </c>
      <c r="M1742">
        <v>0</v>
      </c>
      <c r="N1742">
        <v>233000</v>
      </c>
      <c r="O1742">
        <v>0</v>
      </c>
      <c r="P1742">
        <v>0</v>
      </c>
      <c r="Q1742">
        <v>1792</v>
      </c>
      <c r="R1742" t="b">
        <v>0</v>
      </c>
      <c r="S1742">
        <v>0</v>
      </c>
    </row>
    <row r="1743" spans="1:19">
      <c r="A1743">
        <v>13050501</v>
      </c>
      <c r="B1743" s="12"/>
      <c r="C1743" s="12" t="s">
        <v>4797</v>
      </c>
      <c r="D1743" s="12" t="s">
        <v>4884</v>
      </c>
      <c r="E1743" t="b">
        <v>0</v>
      </c>
      <c r="F1743">
        <v>0</v>
      </c>
      <c r="G1743">
        <v>1501</v>
      </c>
      <c r="H1743">
        <v>44105</v>
      </c>
      <c r="I1743" s="12" t="s">
        <v>1181</v>
      </c>
      <c r="J1743">
        <v>12</v>
      </c>
      <c r="K1743">
        <v>10983</v>
      </c>
      <c r="L1743">
        <v>0</v>
      </c>
      <c r="M1743">
        <v>0</v>
      </c>
      <c r="N1743">
        <v>233000</v>
      </c>
      <c r="O1743">
        <v>0</v>
      </c>
      <c r="P1743">
        <v>233000</v>
      </c>
      <c r="Q1743">
        <v>1793</v>
      </c>
      <c r="R1743" t="b">
        <v>0</v>
      </c>
      <c r="S1743">
        <v>0</v>
      </c>
    </row>
    <row r="1744" spans="1:19">
      <c r="A1744">
        <v>13050501</v>
      </c>
      <c r="B1744" s="12"/>
      <c r="C1744" s="12" t="s">
        <v>4797</v>
      </c>
      <c r="D1744" s="12" t="s">
        <v>4884</v>
      </c>
      <c r="E1744" t="b">
        <v>0</v>
      </c>
      <c r="F1744">
        <v>0</v>
      </c>
      <c r="G1744">
        <v>1501</v>
      </c>
      <c r="H1744">
        <v>44113</v>
      </c>
      <c r="I1744" s="12" t="s">
        <v>5667</v>
      </c>
      <c r="J1744">
        <v>1</v>
      </c>
      <c r="K1744">
        <v>14166</v>
      </c>
      <c r="L1744">
        <v>0</v>
      </c>
      <c r="M1744">
        <v>0</v>
      </c>
      <c r="N1744">
        <v>0</v>
      </c>
      <c r="O1744">
        <v>233000</v>
      </c>
      <c r="P1744">
        <v>0</v>
      </c>
      <c r="Q1744">
        <v>1794</v>
      </c>
      <c r="R1744" t="b">
        <v>0</v>
      </c>
      <c r="S1744">
        <v>0</v>
      </c>
    </row>
    <row r="1745" spans="1:19">
      <c r="A1745">
        <v>13050501</v>
      </c>
      <c r="B1745" s="12"/>
      <c r="C1745" s="12" t="s">
        <v>4797</v>
      </c>
      <c r="D1745" s="12" t="s">
        <v>4884</v>
      </c>
      <c r="E1745" t="b">
        <v>0</v>
      </c>
      <c r="F1745">
        <v>0</v>
      </c>
      <c r="G1745">
        <v>1501</v>
      </c>
      <c r="H1745">
        <v>44136</v>
      </c>
      <c r="I1745" s="12" t="s">
        <v>1182</v>
      </c>
      <c r="J1745">
        <v>12</v>
      </c>
      <c r="K1745">
        <v>11063</v>
      </c>
      <c r="L1745">
        <v>0</v>
      </c>
      <c r="M1745">
        <v>0</v>
      </c>
      <c r="N1745">
        <v>233000</v>
      </c>
      <c r="O1745">
        <v>0</v>
      </c>
      <c r="P1745">
        <v>233000</v>
      </c>
      <c r="Q1745">
        <v>1795</v>
      </c>
      <c r="R1745" t="b">
        <v>0</v>
      </c>
      <c r="S1745">
        <v>0</v>
      </c>
    </row>
    <row r="1746" spans="1:19">
      <c r="A1746">
        <v>13050501</v>
      </c>
      <c r="B1746" s="12"/>
      <c r="C1746" s="12" t="s">
        <v>4797</v>
      </c>
      <c r="D1746" s="12" t="s">
        <v>4884</v>
      </c>
      <c r="E1746" t="b">
        <v>0</v>
      </c>
      <c r="F1746">
        <v>0</v>
      </c>
      <c r="G1746">
        <v>1501</v>
      </c>
      <c r="H1746">
        <v>44144</v>
      </c>
      <c r="I1746" s="12" t="s">
        <v>5668</v>
      </c>
      <c r="J1746">
        <v>1</v>
      </c>
      <c r="K1746">
        <v>14224</v>
      </c>
      <c r="L1746">
        <v>0</v>
      </c>
      <c r="M1746">
        <v>0</v>
      </c>
      <c r="N1746">
        <v>0</v>
      </c>
      <c r="O1746">
        <v>233000</v>
      </c>
      <c r="P1746">
        <v>0</v>
      </c>
      <c r="Q1746">
        <v>1796</v>
      </c>
      <c r="R1746" t="b">
        <v>0</v>
      </c>
      <c r="S1746">
        <v>0</v>
      </c>
    </row>
    <row r="1747" spans="1:19">
      <c r="A1747">
        <v>13050501</v>
      </c>
      <c r="B1747" s="12"/>
      <c r="C1747" s="12" t="s">
        <v>4797</v>
      </c>
      <c r="D1747" s="12" t="s">
        <v>4884</v>
      </c>
      <c r="E1747" t="b">
        <v>0</v>
      </c>
      <c r="F1747">
        <v>0</v>
      </c>
      <c r="G1747">
        <v>1501</v>
      </c>
      <c r="H1747">
        <v>44166</v>
      </c>
      <c r="I1747" s="12" t="s">
        <v>1183</v>
      </c>
      <c r="J1747">
        <v>12</v>
      </c>
      <c r="K1747">
        <v>11143</v>
      </c>
      <c r="L1747">
        <v>0</v>
      </c>
      <c r="M1747">
        <v>0</v>
      </c>
      <c r="N1747">
        <v>233000</v>
      </c>
      <c r="O1747">
        <v>0</v>
      </c>
      <c r="P1747">
        <v>233000</v>
      </c>
      <c r="Q1747">
        <v>1797</v>
      </c>
      <c r="R1747" t="b">
        <v>0</v>
      </c>
      <c r="S1747">
        <v>0</v>
      </c>
    </row>
    <row r="1748" spans="1:19">
      <c r="A1748">
        <v>13050501</v>
      </c>
      <c r="B1748" s="12"/>
      <c r="C1748" s="12" t="s">
        <v>4797</v>
      </c>
      <c r="D1748" s="12" t="s">
        <v>4884</v>
      </c>
      <c r="E1748" t="b">
        <v>0</v>
      </c>
      <c r="F1748">
        <v>0</v>
      </c>
      <c r="G1748">
        <v>1501</v>
      </c>
      <c r="H1748">
        <v>44168</v>
      </c>
      <c r="I1748" s="12" t="s">
        <v>5669</v>
      </c>
      <c r="J1748">
        <v>1</v>
      </c>
      <c r="K1748">
        <v>14296</v>
      </c>
      <c r="L1748">
        <v>0</v>
      </c>
      <c r="M1748">
        <v>0</v>
      </c>
      <c r="N1748">
        <v>0</v>
      </c>
      <c r="O1748">
        <v>233000</v>
      </c>
      <c r="P1748">
        <v>0</v>
      </c>
      <c r="Q1748">
        <v>1798</v>
      </c>
      <c r="R1748" t="b">
        <v>0</v>
      </c>
      <c r="S1748">
        <v>0</v>
      </c>
    </row>
    <row r="1749" spans="1:19">
      <c r="A1749">
        <v>13050501</v>
      </c>
      <c r="B1749" s="12" t="s">
        <v>1184</v>
      </c>
      <c r="C1749" s="12" t="s">
        <v>4797</v>
      </c>
      <c r="D1749" s="12" t="s">
        <v>1184</v>
      </c>
      <c r="E1749" t="b">
        <v>0</v>
      </c>
      <c r="F1749">
        <v>0</v>
      </c>
      <c r="G1749">
        <v>1501</v>
      </c>
      <c r="H1749" t="s">
        <v>21</v>
      </c>
      <c r="I1749" s="12"/>
      <c r="K1749">
        <v>0</v>
      </c>
      <c r="L1749">
        <v>0</v>
      </c>
      <c r="M1749">
        <v>0</v>
      </c>
      <c r="N1749">
        <v>2796000</v>
      </c>
      <c r="O1749">
        <v>2796000</v>
      </c>
      <c r="P1749">
        <v>0</v>
      </c>
      <c r="Q1749">
        <v>1799</v>
      </c>
      <c r="R1749" t="b">
        <v>0</v>
      </c>
      <c r="S1749">
        <v>0</v>
      </c>
    </row>
    <row r="1750" spans="1:19">
      <c r="A1750">
        <v>13050501</v>
      </c>
      <c r="B1750" s="12" t="s">
        <v>4894</v>
      </c>
      <c r="C1750" s="12" t="s">
        <v>4797</v>
      </c>
      <c r="D1750" s="12" t="s">
        <v>4894</v>
      </c>
      <c r="E1750" t="b">
        <v>0</v>
      </c>
      <c r="F1750">
        <v>0</v>
      </c>
      <c r="G1750">
        <v>1502</v>
      </c>
      <c r="H1750" t="s">
        <v>21</v>
      </c>
      <c r="I1750" s="12"/>
      <c r="K1750">
        <v>0</v>
      </c>
      <c r="L1750">
        <v>2520000</v>
      </c>
      <c r="M1750">
        <v>2330000</v>
      </c>
      <c r="N1750">
        <v>0</v>
      </c>
      <c r="O1750">
        <v>0</v>
      </c>
      <c r="P1750">
        <v>0</v>
      </c>
      <c r="Q1750">
        <v>1800</v>
      </c>
      <c r="R1750" t="b">
        <v>0</v>
      </c>
      <c r="S1750">
        <v>0</v>
      </c>
    </row>
    <row r="1751" spans="1:19">
      <c r="A1751">
        <v>13050501</v>
      </c>
      <c r="B1751" s="12"/>
      <c r="C1751" s="12" t="s">
        <v>4797</v>
      </c>
      <c r="D1751" s="12" t="s">
        <v>4894</v>
      </c>
      <c r="E1751" t="b">
        <v>0</v>
      </c>
      <c r="F1751">
        <v>0</v>
      </c>
      <c r="G1751">
        <v>1502</v>
      </c>
      <c r="H1751">
        <v>43831</v>
      </c>
      <c r="I1751" s="12" t="s">
        <v>1185</v>
      </c>
      <c r="J1751">
        <v>12</v>
      </c>
      <c r="K1751">
        <v>10264</v>
      </c>
      <c r="L1751">
        <v>0</v>
      </c>
      <c r="M1751">
        <v>0</v>
      </c>
      <c r="N1751">
        <v>210000</v>
      </c>
      <c r="O1751">
        <v>0</v>
      </c>
      <c r="P1751">
        <v>210000</v>
      </c>
      <c r="Q1751">
        <v>1801</v>
      </c>
      <c r="R1751" t="b">
        <v>0</v>
      </c>
      <c r="S1751">
        <v>0</v>
      </c>
    </row>
    <row r="1752" spans="1:19">
      <c r="A1752">
        <v>13050501</v>
      </c>
      <c r="B1752" s="12"/>
      <c r="C1752" s="12" t="s">
        <v>4797</v>
      </c>
      <c r="D1752" s="12" t="s">
        <v>4894</v>
      </c>
      <c r="E1752" t="b">
        <v>0</v>
      </c>
      <c r="F1752">
        <v>0</v>
      </c>
      <c r="G1752">
        <v>1502</v>
      </c>
      <c r="H1752">
        <v>43862</v>
      </c>
      <c r="I1752" s="12" t="s">
        <v>1186</v>
      </c>
      <c r="J1752">
        <v>12</v>
      </c>
      <c r="K1752">
        <v>10344</v>
      </c>
      <c r="L1752">
        <v>0</v>
      </c>
      <c r="M1752">
        <v>0</v>
      </c>
      <c r="N1752">
        <v>210000</v>
      </c>
      <c r="O1752">
        <v>0</v>
      </c>
      <c r="P1752">
        <v>420000</v>
      </c>
      <c r="Q1752">
        <v>1802</v>
      </c>
      <c r="R1752" t="b">
        <v>0</v>
      </c>
      <c r="S1752">
        <v>0</v>
      </c>
    </row>
    <row r="1753" spans="1:19">
      <c r="A1753">
        <v>13050501</v>
      </c>
      <c r="B1753" s="12"/>
      <c r="C1753" s="12" t="s">
        <v>4797</v>
      </c>
      <c r="D1753" s="12" t="s">
        <v>4894</v>
      </c>
      <c r="E1753" t="b">
        <v>0</v>
      </c>
      <c r="F1753">
        <v>0</v>
      </c>
      <c r="G1753">
        <v>1502</v>
      </c>
      <c r="H1753">
        <v>43889</v>
      </c>
      <c r="I1753" s="12" t="s">
        <v>5658</v>
      </c>
      <c r="J1753">
        <v>1</v>
      </c>
      <c r="K1753">
        <v>13603</v>
      </c>
      <c r="L1753">
        <v>0</v>
      </c>
      <c r="M1753">
        <v>0</v>
      </c>
      <c r="N1753">
        <v>0</v>
      </c>
      <c r="O1753">
        <v>210000</v>
      </c>
      <c r="P1753">
        <v>210000</v>
      </c>
      <c r="Q1753">
        <v>1803</v>
      </c>
      <c r="R1753" t="b">
        <v>0</v>
      </c>
      <c r="S1753">
        <v>0</v>
      </c>
    </row>
    <row r="1754" spans="1:19">
      <c r="A1754">
        <v>13050501</v>
      </c>
      <c r="B1754" s="12"/>
      <c r="C1754" s="12" t="s">
        <v>4797</v>
      </c>
      <c r="D1754" s="12" t="s">
        <v>4894</v>
      </c>
      <c r="E1754" t="b">
        <v>0</v>
      </c>
      <c r="F1754">
        <v>0</v>
      </c>
      <c r="G1754">
        <v>1502</v>
      </c>
      <c r="H1754">
        <v>43889</v>
      </c>
      <c r="I1754" s="12" t="s">
        <v>5659</v>
      </c>
      <c r="J1754">
        <v>1</v>
      </c>
      <c r="K1754">
        <v>13603</v>
      </c>
      <c r="L1754">
        <v>0</v>
      </c>
      <c r="M1754">
        <v>0</v>
      </c>
      <c r="N1754">
        <v>0</v>
      </c>
      <c r="O1754">
        <v>210000</v>
      </c>
      <c r="P1754">
        <v>0</v>
      </c>
      <c r="Q1754">
        <v>1804</v>
      </c>
      <c r="R1754" t="b">
        <v>0</v>
      </c>
      <c r="S1754">
        <v>0</v>
      </c>
    </row>
    <row r="1755" spans="1:19">
      <c r="A1755">
        <v>13050501</v>
      </c>
      <c r="B1755" s="12"/>
      <c r="C1755" s="12" t="s">
        <v>4797</v>
      </c>
      <c r="D1755" s="12" t="s">
        <v>4894</v>
      </c>
      <c r="E1755" t="b">
        <v>0</v>
      </c>
      <c r="F1755">
        <v>0</v>
      </c>
      <c r="G1755">
        <v>1502</v>
      </c>
      <c r="H1755">
        <v>43891</v>
      </c>
      <c r="I1755" s="12" t="s">
        <v>1187</v>
      </c>
      <c r="J1755">
        <v>3</v>
      </c>
      <c r="K1755">
        <v>564</v>
      </c>
      <c r="L1755">
        <v>0</v>
      </c>
      <c r="M1755">
        <v>0</v>
      </c>
      <c r="N1755">
        <v>0</v>
      </c>
      <c r="O1755">
        <v>5613</v>
      </c>
      <c r="P1755">
        <v>-5613</v>
      </c>
      <c r="Q1755">
        <v>1805</v>
      </c>
      <c r="R1755" t="b">
        <v>0</v>
      </c>
      <c r="S1755">
        <v>0</v>
      </c>
    </row>
    <row r="1756" spans="1:19">
      <c r="A1756">
        <v>13050501</v>
      </c>
      <c r="B1756" s="12"/>
      <c r="C1756" s="12" t="s">
        <v>4797</v>
      </c>
      <c r="D1756" s="12" t="s">
        <v>4894</v>
      </c>
      <c r="E1756" t="b">
        <v>0</v>
      </c>
      <c r="F1756">
        <v>0</v>
      </c>
      <c r="G1756">
        <v>1502</v>
      </c>
      <c r="H1756">
        <v>43891</v>
      </c>
      <c r="I1756" s="12" t="s">
        <v>1188</v>
      </c>
      <c r="J1756">
        <v>12</v>
      </c>
      <c r="K1756">
        <v>10424</v>
      </c>
      <c r="L1756">
        <v>0</v>
      </c>
      <c r="M1756">
        <v>0</v>
      </c>
      <c r="N1756">
        <v>210000</v>
      </c>
      <c r="O1756">
        <v>0</v>
      </c>
      <c r="P1756">
        <v>204387</v>
      </c>
      <c r="Q1756">
        <v>1806</v>
      </c>
      <c r="R1756" t="b">
        <v>0</v>
      </c>
      <c r="S1756">
        <v>0</v>
      </c>
    </row>
    <row r="1757" spans="1:19">
      <c r="A1757">
        <v>13050501</v>
      </c>
      <c r="B1757" s="12"/>
      <c r="C1757" s="12" t="s">
        <v>4797</v>
      </c>
      <c r="D1757" s="12" t="s">
        <v>4894</v>
      </c>
      <c r="E1757" t="b">
        <v>0</v>
      </c>
      <c r="F1757">
        <v>0</v>
      </c>
      <c r="G1757">
        <v>1502</v>
      </c>
      <c r="H1757">
        <v>43922</v>
      </c>
      <c r="I1757" s="12" t="s">
        <v>1189</v>
      </c>
      <c r="J1757">
        <v>12</v>
      </c>
      <c r="K1757">
        <v>10504</v>
      </c>
      <c r="L1757">
        <v>0</v>
      </c>
      <c r="M1757">
        <v>0</v>
      </c>
      <c r="N1757">
        <v>210000</v>
      </c>
      <c r="O1757">
        <v>0</v>
      </c>
      <c r="P1757">
        <v>414387</v>
      </c>
      <c r="Q1757">
        <v>1807</v>
      </c>
      <c r="R1757" t="b">
        <v>0</v>
      </c>
      <c r="S1757">
        <v>0</v>
      </c>
    </row>
    <row r="1758" spans="1:19">
      <c r="A1758">
        <v>13050501</v>
      </c>
      <c r="B1758" s="12"/>
      <c r="C1758" s="12" t="s">
        <v>4797</v>
      </c>
      <c r="D1758" s="12" t="s">
        <v>4894</v>
      </c>
      <c r="E1758" t="b">
        <v>0</v>
      </c>
      <c r="F1758">
        <v>0</v>
      </c>
      <c r="G1758">
        <v>1502</v>
      </c>
      <c r="H1758">
        <v>43949</v>
      </c>
      <c r="I1758" s="12" t="s">
        <v>5660</v>
      </c>
      <c r="J1758">
        <v>1</v>
      </c>
      <c r="K1758">
        <v>13724</v>
      </c>
      <c r="L1758">
        <v>0</v>
      </c>
      <c r="M1758">
        <v>0</v>
      </c>
      <c r="N1758">
        <v>0</v>
      </c>
      <c r="O1758">
        <v>204387</v>
      </c>
      <c r="P1758">
        <v>210000</v>
      </c>
      <c r="Q1758">
        <v>1808</v>
      </c>
      <c r="R1758" t="b">
        <v>0</v>
      </c>
      <c r="S1758">
        <v>0</v>
      </c>
    </row>
    <row r="1759" spans="1:19">
      <c r="A1759">
        <v>13050501</v>
      </c>
      <c r="B1759" s="12"/>
      <c r="C1759" s="12" t="s">
        <v>4797</v>
      </c>
      <c r="D1759" s="12" t="s">
        <v>4894</v>
      </c>
      <c r="E1759" t="b">
        <v>0</v>
      </c>
      <c r="F1759">
        <v>0</v>
      </c>
      <c r="G1759">
        <v>1502</v>
      </c>
      <c r="H1759">
        <v>43949</v>
      </c>
      <c r="I1759" s="12" t="s">
        <v>5661</v>
      </c>
      <c r="J1759">
        <v>1</v>
      </c>
      <c r="K1759">
        <v>13724</v>
      </c>
      <c r="L1759">
        <v>0</v>
      </c>
      <c r="M1759">
        <v>0</v>
      </c>
      <c r="N1759">
        <v>0</v>
      </c>
      <c r="O1759">
        <v>210000</v>
      </c>
      <c r="P1759">
        <v>0</v>
      </c>
      <c r="Q1759">
        <v>1809</v>
      </c>
      <c r="R1759" t="b">
        <v>0</v>
      </c>
      <c r="S1759">
        <v>0</v>
      </c>
    </row>
    <row r="1760" spans="1:19">
      <c r="A1760">
        <v>13050501</v>
      </c>
      <c r="B1760" s="12"/>
      <c r="C1760" s="12" t="s">
        <v>4797</v>
      </c>
      <c r="D1760" s="12" t="s">
        <v>4894</v>
      </c>
      <c r="E1760" t="b">
        <v>0</v>
      </c>
      <c r="F1760">
        <v>0</v>
      </c>
      <c r="G1760">
        <v>1502</v>
      </c>
      <c r="H1760">
        <v>43952</v>
      </c>
      <c r="I1760" s="12" t="s">
        <v>1190</v>
      </c>
      <c r="J1760">
        <v>3</v>
      </c>
      <c r="K1760">
        <v>568</v>
      </c>
      <c r="L1760">
        <v>0</v>
      </c>
      <c r="M1760">
        <v>0</v>
      </c>
      <c r="N1760">
        <v>0</v>
      </c>
      <c r="O1760">
        <v>42674</v>
      </c>
      <c r="P1760">
        <v>-42674</v>
      </c>
      <c r="Q1760">
        <v>1810</v>
      </c>
      <c r="R1760" t="b">
        <v>0</v>
      </c>
      <c r="S1760">
        <v>0</v>
      </c>
    </row>
    <row r="1761" spans="1:19">
      <c r="A1761">
        <v>13050501</v>
      </c>
      <c r="B1761" s="12"/>
      <c r="C1761" s="12" t="s">
        <v>4797</v>
      </c>
      <c r="D1761" s="12" t="s">
        <v>4894</v>
      </c>
      <c r="E1761" t="b">
        <v>0</v>
      </c>
      <c r="F1761">
        <v>0</v>
      </c>
      <c r="G1761">
        <v>1502</v>
      </c>
      <c r="H1761">
        <v>43952</v>
      </c>
      <c r="I1761" s="12" t="s">
        <v>1191</v>
      </c>
      <c r="J1761">
        <v>12</v>
      </c>
      <c r="K1761">
        <v>10584</v>
      </c>
      <c r="L1761">
        <v>0</v>
      </c>
      <c r="M1761">
        <v>0</v>
      </c>
      <c r="N1761">
        <v>210000</v>
      </c>
      <c r="O1761">
        <v>0</v>
      </c>
      <c r="P1761">
        <v>167326</v>
      </c>
      <c r="Q1761">
        <v>1811</v>
      </c>
      <c r="R1761" t="b">
        <v>0</v>
      </c>
      <c r="S1761">
        <v>0</v>
      </c>
    </row>
    <row r="1762" spans="1:19">
      <c r="A1762">
        <v>13050501</v>
      </c>
      <c r="B1762" s="12"/>
      <c r="C1762" s="12" t="s">
        <v>4797</v>
      </c>
      <c r="D1762" s="12" t="s">
        <v>4894</v>
      </c>
      <c r="E1762" t="b">
        <v>0</v>
      </c>
      <c r="F1762">
        <v>0</v>
      </c>
      <c r="G1762">
        <v>1502</v>
      </c>
      <c r="H1762">
        <v>43979</v>
      </c>
      <c r="I1762" s="12" t="s">
        <v>5662</v>
      </c>
      <c r="J1762">
        <v>1</v>
      </c>
      <c r="K1762">
        <v>13785</v>
      </c>
      <c r="L1762">
        <v>0</v>
      </c>
      <c r="M1762">
        <v>0</v>
      </c>
      <c r="N1762">
        <v>0</v>
      </c>
      <c r="O1762">
        <v>167326</v>
      </c>
      <c r="P1762">
        <v>0</v>
      </c>
      <c r="Q1762">
        <v>1812</v>
      </c>
      <c r="R1762" t="b">
        <v>0</v>
      </c>
      <c r="S1762">
        <v>0</v>
      </c>
    </row>
    <row r="1763" spans="1:19">
      <c r="A1763">
        <v>13050501</v>
      </c>
      <c r="B1763" s="12"/>
      <c r="C1763" s="12" t="s">
        <v>4797</v>
      </c>
      <c r="D1763" s="12" t="s">
        <v>4894</v>
      </c>
      <c r="E1763" t="b">
        <v>0</v>
      </c>
      <c r="F1763">
        <v>0</v>
      </c>
      <c r="G1763">
        <v>1502</v>
      </c>
      <c r="H1763">
        <v>43983</v>
      </c>
      <c r="I1763" s="12" t="s">
        <v>1192</v>
      </c>
      <c r="J1763">
        <v>3</v>
      </c>
      <c r="K1763">
        <v>569</v>
      </c>
      <c r="L1763">
        <v>0</v>
      </c>
      <c r="M1763">
        <v>0</v>
      </c>
      <c r="N1763">
        <v>0</v>
      </c>
      <c r="O1763">
        <v>42674</v>
      </c>
      <c r="P1763">
        <v>-42674</v>
      </c>
      <c r="Q1763">
        <v>1813</v>
      </c>
      <c r="R1763" t="b">
        <v>0</v>
      </c>
      <c r="S1763">
        <v>0</v>
      </c>
    </row>
    <row r="1764" spans="1:19">
      <c r="A1764">
        <v>13050501</v>
      </c>
      <c r="B1764" s="12"/>
      <c r="C1764" s="12" t="s">
        <v>4797</v>
      </c>
      <c r="D1764" s="12" t="s">
        <v>4894</v>
      </c>
      <c r="E1764" t="b">
        <v>0</v>
      </c>
      <c r="F1764">
        <v>0</v>
      </c>
      <c r="G1764">
        <v>1502</v>
      </c>
      <c r="H1764">
        <v>43983</v>
      </c>
      <c r="I1764" s="12" t="s">
        <v>1193</v>
      </c>
      <c r="J1764">
        <v>12</v>
      </c>
      <c r="K1764">
        <v>10664</v>
      </c>
      <c r="L1764">
        <v>0</v>
      </c>
      <c r="M1764">
        <v>0</v>
      </c>
      <c r="N1764">
        <v>210000</v>
      </c>
      <c r="O1764">
        <v>0</v>
      </c>
      <c r="P1764">
        <v>167326</v>
      </c>
      <c r="Q1764">
        <v>1814</v>
      </c>
      <c r="R1764" t="b">
        <v>0</v>
      </c>
      <c r="S1764">
        <v>0</v>
      </c>
    </row>
    <row r="1765" spans="1:19">
      <c r="A1765">
        <v>13050501</v>
      </c>
      <c r="B1765" s="12"/>
      <c r="C1765" s="12" t="s">
        <v>4797</v>
      </c>
      <c r="D1765" s="12" t="s">
        <v>4894</v>
      </c>
      <c r="E1765" t="b">
        <v>0</v>
      </c>
      <c r="F1765">
        <v>0</v>
      </c>
      <c r="G1765">
        <v>1502</v>
      </c>
      <c r="H1765">
        <v>44013</v>
      </c>
      <c r="I1765" s="12" t="s">
        <v>1194</v>
      </c>
      <c r="J1765">
        <v>12</v>
      </c>
      <c r="K1765">
        <v>10744</v>
      </c>
      <c r="L1765">
        <v>0</v>
      </c>
      <c r="M1765">
        <v>0</v>
      </c>
      <c r="N1765">
        <v>210000</v>
      </c>
      <c r="O1765">
        <v>0</v>
      </c>
      <c r="P1765">
        <v>377326</v>
      </c>
      <c r="Q1765">
        <v>1815</v>
      </c>
      <c r="R1765" t="b">
        <v>0</v>
      </c>
      <c r="S1765">
        <v>0</v>
      </c>
    </row>
    <row r="1766" spans="1:19">
      <c r="A1766">
        <v>13050501</v>
      </c>
      <c r="B1766" s="12"/>
      <c r="C1766" s="12" t="s">
        <v>4797</v>
      </c>
      <c r="D1766" s="12" t="s">
        <v>4894</v>
      </c>
      <c r="E1766" t="b">
        <v>0</v>
      </c>
      <c r="F1766">
        <v>0</v>
      </c>
      <c r="G1766">
        <v>1502</v>
      </c>
      <c r="H1766">
        <v>44043</v>
      </c>
      <c r="I1766" s="12" t="s">
        <v>5663</v>
      </c>
      <c r="J1766">
        <v>1</v>
      </c>
      <c r="K1766">
        <v>13927</v>
      </c>
      <c r="L1766">
        <v>0</v>
      </c>
      <c r="M1766">
        <v>0</v>
      </c>
      <c r="N1766">
        <v>0</v>
      </c>
      <c r="O1766">
        <v>167326</v>
      </c>
      <c r="P1766">
        <v>210000</v>
      </c>
      <c r="Q1766">
        <v>1816</v>
      </c>
      <c r="R1766" t="b">
        <v>0</v>
      </c>
      <c r="S1766">
        <v>0</v>
      </c>
    </row>
    <row r="1767" spans="1:19">
      <c r="A1767">
        <v>13050501</v>
      </c>
      <c r="B1767" s="12"/>
      <c r="C1767" s="12" t="s">
        <v>4797</v>
      </c>
      <c r="D1767" s="12" t="s">
        <v>4894</v>
      </c>
      <c r="E1767" t="b">
        <v>0</v>
      </c>
      <c r="F1767">
        <v>0</v>
      </c>
      <c r="G1767">
        <v>1502</v>
      </c>
      <c r="H1767">
        <v>44043</v>
      </c>
      <c r="I1767" s="12" t="s">
        <v>5664</v>
      </c>
      <c r="J1767">
        <v>1</v>
      </c>
      <c r="K1767">
        <v>13927</v>
      </c>
      <c r="L1767">
        <v>0</v>
      </c>
      <c r="M1767">
        <v>0</v>
      </c>
      <c r="N1767">
        <v>0</v>
      </c>
      <c r="O1767">
        <v>210000</v>
      </c>
      <c r="P1767">
        <v>0</v>
      </c>
      <c r="Q1767">
        <v>1817</v>
      </c>
      <c r="R1767" t="b">
        <v>0</v>
      </c>
      <c r="S1767">
        <v>0</v>
      </c>
    </row>
    <row r="1768" spans="1:19">
      <c r="A1768">
        <v>13050501</v>
      </c>
      <c r="B1768" s="12"/>
      <c r="C1768" s="12" t="s">
        <v>4797</v>
      </c>
      <c r="D1768" s="12" t="s">
        <v>4894</v>
      </c>
      <c r="E1768" t="b">
        <v>0</v>
      </c>
      <c r="F1768">
        <v>0</v>
      </c>
      <c r="G1768">
        <v>1502</v>
      </c>
      <c r="H1768">
        <v>44044</v>
      </c>
      <c r="I1768" s="12" t="s">
        <v>1195</v>
      </c>
      <c r="J1768">
        <v>3</v>
      </c>
      <c r="K1768">
        <v>572</v>
      </c>
      <c r="L1768">
        <v>0</v>
      </c>
      <c r="M1768">
        <v>0</v>
      </c>
      <c r="N1768">
        <v>0</v>
      </c>
      <c r="O1768">
        <v>22674</v>
      </c>
      <c r="P1768">
        <v>-22674</v>
      </c>
      <c r="Q1768">
        <v>1818</v>
      </c>
      <c r="R1768" t="b">
        <v>0</v>
      </c>
      <c r="S1768">
        <v>0</v>
      </c>
    </row>
    <row r="1769" spans="1:19">
      <c r="A1769">
        <v>13050501</v>
      </c>
      <c r="B1769" s="12"/>
      <c r="C1769" s="12" t="s">
        <v>4797</v>
      </c>
      <c r="D1769" s="12" t="s">
        <v>4894</v>
      </c>
      <c r="E1769" t="b">
        <v>0</v>
      </c>
      <c r="F1769">
        <v>0</v>
      </c>
      <c r="G1769">
        <v>1502</v>
      </c>
      <c r="H1769">
        <v>44044</v>
      </c>
      <c r="I1769" s="12" t="s">
        <v>1196</v>
      </c>
      <c r="J1769">
        <v>12</v>
      </c>
      <c r="K1769">
        <v>10824</v>
      </c>
      <c r="L1769">
        <v>0</v>
      </c>
      <c r="M1769">
        <v>0</v>
      </c>
      <c r="N1769">
        <v>210000</v>
      </c>
      <c r="O1769">
        <v>0</v>
      </c>
      <c r="P1769">
        <v>187326</v>
      </c>
      <c r="Q1769">
        <v>1819</v>
      </c>
      <c r="R1769" t="b">
        <v>0</v>
      </c>
      <c r="S1769">
        <v>0</v>
      </c>
    </row>
    <row r="1770" spans="1:19">
      <c r="A1770">
        <v>13050501</v>
      </c>
      <c r="B1770" s="12"/>
      <c r="C1770" s="12" t="s">
        <v>4797</v>
      </c>
      <c r="D1770" s="12" t="s">
        <v>4894</v>
      </c>
      <c r="E1770" t="b">
        <v>0</v>
      </c>
      <c r="F1770">
        <v>0</v>
      </c>
      <c r="G1770">
        <v>1502</v>
      </c>
      <c r="H1770">
        <v>44071</v>
      </c>
      <c r="I1770" s="12" t="s">
        <v>5665</v>
      </c>
      <c r="J1770">
        <v>1</v>
      </c>
      <c r="K1770">
        <v>14000</v>
      </c>
      <c r="L1770">
        <v>0</v>
      </c>
      <c r="M1770">
        <v>0</v>
      </c>
      <c r="N1770">
        <v>0</v>
      </c>
      <c r="O1770">
        <v>187326</v>
      </c>
      <c r="P1770">
        <v>0</v>
      </c>
      <c r="Q1770">
        <v>1820</v>
      </c>
      <c r="R1770" t="b">
        <v>0</v>
      </c>
      <c r="S1770">
        <v>0</v>
      </c>
    </row>
    <row r="1771" spans="1:19">
      <c r="A1771">
        <v>13050501</v>
      </c>
      <c r="B1771" s="12"/>
      <c r="C1771" s="12" t="s">
        <v>4797</v>
      </c>
      <c r="D1771" s="12" t="s">
        <v>4894</v>
      </c>
      <c r="E1771" t="b">
        <v>0</v>
      </c>
      <c r="F1771">
        <v>0</v>
      </c>
      <c r="G1771">
        <v>1502</v>
      </c>
      <c r="H1771">
        <v>44075</v>
      </c>
      <c r="I1771" s="12" t="s">
        <v>1197</v>
      </c>
      <c r="J1771">
        <v>3</v>
      </c>
      <c r="K1771">
        <v>573</v>
      </c>
      <c r="L1771">
        <v>0</v>
      </c>
      <c r="M1771">
        <v>0</v>
      </c>
      <c r="N1771">
        <v>0</v>
      </c>
      <c r="O1771">
        <v>12674</v>
      </c>
      <c r="P1771">
        <v>-12674</v>
      </c>
      <c r="Q1771">
        <v>1821</v>
      </c>
      <c r="R1771" t="b">
        <v>0</v>
      </c>
      <c r="S1771">
        <v>0</v>
      </c>
    </row>
    <row r="1772" spans="1:19">
      <c r="A1772">
        <v>13050501</v>
      </c>
      <c r="B1772" s="12"/>
      <c r="C1772" s="12" t="s">
        <v>4797</v>
      </c>
      <c r="D1772" s="12" t="s">
        <v>4894</v>
      </c>
      <c r="E1772" t="b">
        <v>0</v>
      </c>
      <c r="F1772">
        <v>0</v>
      </c>
      <c r="G1772">
        <v>1502</v>
      </c>
      <c r="H1772">
        <v>44075</v>
      </c>
      <c r="I1772" s="12" t="s">
        <v>1198</v>
      </c>
      <c r="J1772">
        <v>12</v>
      </c>
      <c r="K1772">
        <v>10904</v>
      </c>
      <c r="L1772">
        <v>0</v>
      </c>
      <c r="M1772">
        <v>0</v>
      </c>
      <c r="N1772">
        <v>210000</v>
      </c>
      <c r="O1772">
        <v>0</v>
      </c>
      <c r="P1772">
        <v>197326</v>
      </c>
      <c r="Q1772">
        <v>1822</v>
      </c>
      <c r="R1772" t="b">
        <v>0</v>
      </c>
      <c r="S1772">
        <v>0</v>
      </c>
    </row>
    <row r="1773" spans="1:19">
      <c r="A1773">
        <v>13050501</v>
      </c>
      <c r="B1773" s="12"/>
      <c r="C1773" s="12" t="s">
        <v>4797</v>
      </c>
      <c r="D1773" s="12" t="s">
        <v>4894</v>
      </c>
      <c r="E1773" t="b">
        <v>0</v>
      </c>
      <c r="F1773">
        <v>0</v>
      </c>
      <c r="G1773">
        <v>1502</v>
      </c>
      <c r="H1773">
        <v>44104</v>
      </c>
      <c r="I1773" s="12" t="s">
        <v>5666</v>
      </c>
      <c r="J1773">
        <v>1</v>
      </c>
      <c r="K1773">
        <v>14073</v>
      </c>
      <c r="L1773">
        <v>0</v>
      </c>
      <c r="M1773">
        <v>0</v>
      </c>
      <c r="N1773">
        <v>0</v>
      </c>
      <c r="O1773">
        <v>197326</v>
      </c>
      <c r="P1773">
        <v>0</v>
      </c>
      <c r="Q1773">
        <v>1823</v>
      </c>
      <c r="R1773" t="b">
        <v>0</v>
      </c>
      <c r="S1773">
        <v>0</v>
      </c>
    </row>
    <row r="1774" spans="1:19">
      <c r="A1774">
        <v>13050501</v>
      </c>
      <c r="B1774" s="12"/>
      <c r="C1774" s="12" t="s">
        <v>4797</v>
      </c>
      <c r="D1774" s="12" t="s">
        <v>4894</v>
      </c>
      <c r="E1774" t="b">
        <v>0</v>
      </c>
      <c r="F1774">
        <v>0</v>
      </c>
      <c r="G1774">
        <v>1502</v>
      </c>
      <c r="H1774">
        <v>44105</v>
      </c>
      <c r="I1774" s="12" t="s">
        <v>1199</v>
      </c>
      <c r="J1774">
        <v>3</v>
      </c>
      <c r="K1774">
        <v>575</v>
      </c>
      <c r="L1774">
        <v>0</v>
      </c>
      <c r="M1774">
        <v>0</v>
      </c>
      <c r="N1774">
        <v>0</v>
      </c>
      <c r="O1774">
        <v>22674</v>
      </c>
      <c r="P1774">
        <v>-22674</v>
      </c>
      <c r="Q1774">
        <v>1824</v>
      </c>
      <c r="R1774" t="b">
        <v>0</v>
      </c>
      <c r="S1774">
        <v>0</v>
      </c>
    </row>
    <row r="1775" spans="1:19">
      <c r="A1775">
        <v>13050501</v>
      </c>
      <c r="B1775" s="12"/>
      <c r="C1775" s="12" t="s">
        <v>4797</v>
      </c>
      <c r="D1775" s="12" t="s">
        <v>4894</v>
      </c>
      <c r="E1775" t="b">
        <v>0</v>
      </c>
      <c r="F1775">
        <v>0</v>
      </c>
      <c r="G1775">
        <v>1502</v>
      </c>
      <c r="H1775">
        <v>44105</v>
      </c>
      <c r="I1775" s="12" t="s">
        <v>1200</v>
      </c>
      <c r="J1775">
        <v>12</v>
      </c>
      <c r="K1775">
        <v>10984</v>
      </c>
      <c r="L1775">
        <v>0</v>
      </c>
      <c r="M1775">
        <v>0</v>
      </c>
      <c r="N1775">
        <v>210000</v>
      </c>
      <c r="O1775">
        <v>0</v>
      </c>
      <c r="P1775">
        <v>187326</v>
      </c>
      <c r="Q1775">
        <v>1825</v>
      </c>
      <c r="R1775" t="b">
        <v>0</v>
      </c>
      <c r="S1775">
        <v>0</v>
      </c>
    </row>
    <row r="1776" spans="1:19">
      <c r="A1776">
        <v>13050501</v>
      </c>
      <c r="B1776" s="12"/>
      <c r="C1776" s="12" t="s">
        <v>4797</v>
      </c>
      <c r="D1776" s="12" t="s">
        <v>4894</v>
      </c>
      <c r="E1776" t="b">
        <v>0</v>
      </c>
      <c r="F1776">
        <v>0</v>
      </c>
      <c r="G1776">
        <v>1502</v>
      </c>
      <c r="H1776">
        <v>44119</v>
      </c>
      <c r="I1776" s="12" t="s">
        <v>5667</v>
      </c>
      <c r="J1776">
        <v>1</v>
      </c>
      <c r="K1776">
        <v>14136</v>
      </c>
      <c r="L1776">
        <v>0</v>
      </c>
      <c r="M1776">
        <v>0</v>
      </c>
      <c r="N1776">
        <v>0</v>
      </c>
      <c r="O1776">
        <v>187326</v>
      </c>
      <c r="P1776">
        <v>0</v>
      </c>
      <c r="Q1776">
        <v>1826</v>
      </c>
      <c r="R1776" t="b">
        <v>0</v>
      </c>
      <c r="S1776">
        <v>0</v>
      </c>
    </row>
    <row r="1777" spans="1:19">
      <c r="A1777">
        <v>13050501</v>
      </c>
      <c r="B1777" s="12"/>
      <c r="C1777" s="12" t="s">
        <v>4797</v>
      </c>
      <c r="D1777" s="12" t="s">
        <v>4894</v>
      </c>
      <c r="E1777" t="b">
        <v>0</v>
      </c>
      <c r="F1777">
        <v>0</v>
      </c>
      <c r="G1777">
        <v>1502</v>
      </c>
      <c r="H1777">
        <v>44136</v>
      </c>
      <c r="I1777" s="12" t="s">
        <v>1201</v>
      </c>
      <c r="J1777">
        <v>12</v>
      </c>
      <c r="K1777">
        <v>11064</v>
      </c>
      <c r="L1777">
        <v>0</v>
      </c>
      <c r="M1777">
        <v>0</v>
      </c>
      <c r="N1777">
        <v>210000</v>
      </c>
      <c r="O1777">
        <v>0</v>
      </c>
      <c r="P1777">
        <v>210000</v>
      </c>
      <c r="Q1777">
        <v>1827</v>
      </c>
      <c r="R1777" t="b">
        <v>0</v>
      </c>
      <c r="S1777">
        <v>0</v>
      </c>
    </row>
    <row r="1778" spans="1:19">
      <c r="A1778">
        <v>13050501</v>
      </c>
      <c r="B1778" s="12"/>
      <c r="C1778" s="12" t="s">
        <v>4797</v>
      </c>
      <c r="D1778" s="12" t="s">
        <v>4894</v>
      </c>
      <c r="E1778" t="b">
        <v>0</v>
      </c>
      <c r="F1778">
        <v>0</v>
      </c>
      <c r="G1778">
        <v>1502</v>
      </c>
      <c r="H1778">
        <v>44146</v>
      </c>
      <c r="I1778" s="12" t="s">
        <v>5668</v>
      </c>
      <c r="J1778">
        <v>1</v>
      </c>
      <c r="K1778">
        <v>14199</v>
      </c>
      <c r="L1778">
        <v>0</v>
      </c>
      <c r="M1778">
        <v>0</v>
      </c>
      <c r="N1778">
        <v>0</v>
      </c>
      <c r="O1778">
        <v>210000</v>
      </c>
      <c r="P1778">
        <v>0</v>
      </c>
      <c r="Q1778">
        <v>1828</v>
      </c>
      <c r="R1778" t="b">
        <v>0</v>
      </c>
      <c r="S1778">
        <v>0</v>
      </c>
    </row>
    <row r="1779" spans="1:19">
      <c r="A1779">
        <v>13050501</v>
      </c>
      <c r="B1779" s="12"/>
      <c r="C1779" s="12" t="s">
        <v>4797</v>
      </c>
      <c r="D1779" s="12" t="s">
        <v>4894</v>
      </c>
      <c r="E1779" t="b">
        <v>0</v>
      </c>
      <c r="F1779">
        <v>0</v>
      </c>
      <c r="G1779">
        <v>1502</v>
      </c>
      <c r="H1779">
        <v>44166</v>
      </c>
      <c r="I1779" s="12" t="s">
        <v>1202</v>
      </c>
      <c r="J1779">
        <v>3</v>
      </c>
      <c r="K1779">
        <v>577</v>
      </c>
      <c r="L1779">
        <v>0</v>
      </c>
      <c r="M1779">
        <v>0</v>
      </c>
      <c r="N1779">
        <v>0</v>
      </c>
      <c r="O1779">
        <v>20000</v>
      </c>
      <c r="P1779">
        <v>-20000</v>
      </c>
      <c r="Q1779">
        <v>1829</v>
      </c>
      <c r="R1779" t="b">
        <v>0</v>
      </c>
      <c r="S1779">
        <v>0</v>
      </c>
    </row>
    <row r="1780" spans="1:19">
      <c r="A1780">
        <v>13050501</v>
      </c>
      <c r="B1780" s="12"/>
      <c r="C1780" s="12" t="s">
        <v>4797</v>
      </c>
      <c r="D1780" s="12" t="s">
        <v>4894</v>
      </c>
      <c r="E1780" t="b">
        <v>0</v>
      </c>
      <c r="F1780">
        <v>0</v>
      </c>
      <c r="G1780">
        <v>1502</v>
      </c>
      <c r="H1780">
        <v>44166</v>
      </c>
      <c r="I1780" s="12" t="s">
        <v>1203</v>
      </c>
      <c r="J1780">
        <v>12</v>
      </c>
      <c r="K1780">
        <v>11144</v>
      </c>
      <c r="L1780">
        <v>0</v>
      </c>
      <c r="M1780">
        <v>0</v>
      </c>
      <c r="N1780">
        <v>210000</v>
      </c>
      <c r="O1780">
        <v>0</v>
      </c>
      <c r="P1780">
        <v>190000</v>
      </c>
      <c r="Q1780">
        <v>1830</v>
      </c>
      <c r="R1780" t="b">
        <v>0</v>
      </c>
      <c r="S1780">
        <v>0</v>
      </c>
    </row>
    <row r="1781" spans="1:19">
      <c r="A1781">
        <v>13050501</v>
      </c>
      <c r="B1781" s="12" t="s">
        <v>1204</v>
      </c>
      <c r="C1781" s="12" t="s">
        <v>4797</v>
      </c>
      <c r="D1781" s="12" t="s">
        <v>1204</v>
      </c>
      <c r="E1781" t="b">
        <v>0</v>
      </c>
      <c r="F1781">
        <v>0</v>
      </c>
      <c r="G1781">
        <v>1502</v>
      </c>
      <c r="H1781" t="s">
        <v>21</v>
      </c>
      <c r="I1781" s="12"/>
      <c r="K1781">
        <v>0</v>
      </c>
      <c r="L1781">
        <v>0</v>
      </c>
      <c r="M1781">
        <v>0</v>
      </c>
      <c r="N1781">
        <v>2520000</v>
      </c>
      <c r="O1781">
        <v>2330000</v>
      </c>
      <c r="P1781">
        <v>190000</v>
      </c>
      <c r="Q1781">
        <v>1831</v>
      </c>
      <c r="R1781" t="b">
        <v>0</v>
      </c>
      <c r="S1781">
        <v>0</v>
      </c>
    </row>
    <row r="1782" spans="1:19">
      <c r="A1782">
        <v>13050501</v>
      </c>
      <c r="B1782" s="12" t="s">
        <v>4901</v>
      </c>
      <c r="C1782" s="12" t="s">
        <v>4797</v>
      </c>
      <c r="D1782" s="12" t="s">
        <v>4901</v>
      </c>
      <c r="E1782" t="b">
        <v>0</v>
      </c>
      <c r="F1782">
        <v>0</v>
      </c>
      <c r="G1782">
        <v>2101</v>
      </c>
      <c r="H1782" t="s">
        <v>21</v>
      </c>
      <c r="I1782" s="12"/>
      <c r="K1782">
        <v>0</v>
      </c>
      <c r="L1782">
        <v>2520000</v>
      </c>
      <c r="M1782">
        <v>2520000</v>
      </c>
      <c r="N1782">
        <v>0</v>
      </c>
      <c r="O1782">
        <v>0</v>
      </c>
      <c r="P1782">
        <v>0</v>
      </c>
      <c r="Q1782">
        <v>1832</v>
      </c>
      <c r="R1782" t="b">
        <v>0</v>
      </c>
      <c r="S1782">
        <v>0</v>
      </c>
    </row>
    <row r="1783" spans="1:19">
      <c r="A1783">
        <v>13050501</v>
      </c>
      <c r="B1783" s="12"/>
      <c r="C1783" s="12" t="s">
        <v>4797</v>
      </c>
      <c r="D1783" s="12" t="s">
        <v>4901</v>
      </c>
      <c r="E1783" t="b">
        <v>0</v>
      </c>
      <c r="F1783">
        <v>0</v>
      </c>
      <c r="G1783">
        <v>2101</v>
      </c>
      <c r="H1783">
        <v>43831</v>
      </c>
      <c r="I1783" s="12" t="s">
        <v>1205</v>
      </c>
      <c r="J1783">
        <v>12</v>
      </c>
      <c r="K1783">
        <v>10265</v>
      </c>
      <c r="L1783">
        <v>0</v>
      </c>
      <c r="M1783">
        <v>0</v>
      </c>
      <c r="N1783">
        <v>210000</v>
      </c>
      <c r="O1783">
        <v>0</v>
      </c>
      <c r="P1783">
        <v>210000</v>
      </c>
      <c r="Q1783">
        <v>1833</v>
      </c>
      <c r="R1783" t="b">
        <v>0</v>
      </c>
      <c r="S1783">
        <v>0</v>
      </c>
    </row>
    <row r="1784" spans="1:19">
      <c r="A1784">
        <v>13050501</v>
      </c>
      <c r="B1784" s="12"/>
      <c r="C1784" s="12" t="s">
        <v>4797</v>
      </c>
      <c r="D1784" s="12" t="s">
        <v>4901</v>
      </c>
      <c r="E1784" t="b">
        <v>0</v>
      </c>
      <c r="F1784">
        <v>0</v>
      </c>
      <c r="G1784">
        <v>2101</v>
      </c>
      <c r="H1784">
        <v>43832</v>
      </c>
      <c r="I1784" s="12" t="s">
        <v>5673</v>
      </c>
      <c r="J1784">
        <v>1</v>
      </c>
      <c r="K1784">
        <v>13541</v>
      </c>
      <c r="L1784">
        <v>0</v>
      </c>
      <c r="M1784">
        <v>0</v>
      </c>
      <c r="N1784">
        <v>0</v>
      </c>
      <c r="O1784">
        <v>202000</v>
      </c>
      <c r="P1784">
        <v>8000</v>
      </c>
      <c r="Q1784">
        <v>1834</v>
      </c>
      <c r="R1784" t="b">
        <v>0</v>
      </c>
      <c r="S1784">
        <v>0</v>
      </c>
    </row>
    <row r="1785" spans="1:19">
      <c r="A1785">
        <v>13050501</v>
      </c>
      <c r="B1785" s="12"/>
      <c r="C1785" s="12" t="s">
        <v>4797</v>
      </c>
      <c r="D1785" s="12" t="s">
        <v>4901</v>
      </c>
      <c r="E1785" t="b">
        <v>0</v>
      </c>
      <c r="F1785">
        <v>0</v>
      </c>
      <c r="G1785">
        <v>2101</v>
      </c>
      <c r="H1785">
        <v>43862</v>
      </c>
      <c r="I1785" s="12" t="s">
        <v>1207</v>
      </c>
      <c r="J1785">
        <v>12</v>
      </c>
      <c r="K1785">
        <v>10345</v>
      </c>
      <c r="L1785">
        <v>0</v>
      </c>
      <c r="M1785">
        <v>0</v>
      </c>
      <c r="N1785">
        <v>210000</v>
      </c>
      <c r="O1785">
        <v>0</v>
      </c>
      <c r="P1785">
        <v>218000</v>
      </c>
      <c r="Q1785">
        <v>1835</v>
      </c>
      <c r="R1785" t="b">
        <v>0</v>
      </c>
      <c r="S1785">
        <v>0</v>
      </c>
    </row>
    <row r="1786" spans="1:19">
      <c r="A1786">
        <v>13050501</v>
      </c>
      <c r="B1786" s="12"/>
      <c r="C1786" s="12" t="s">
        <v>4797</v>
      </c>
      <c r="D1786" s="12" t="s">
        <v>4901</v>
      </c>
      <c r="E1786" t="b">
        <v>0</v>
      </c>
      <c r="F1786">
        <v>0</v>
      </c>
      <c r="G1786">
        <v>2101</v>
      </c>
      <c r="H1786">
        <v>43866</v>
      </c>
      <c r="I1786" s="12" t="s">
        <v>5658</v>
      </c>
      <c r="J1786">
        <v>1</v>
      </c>
      <c r="K1786">
        <v>13546</v>
      </c>
      <c r="L1786">
        <v>0</v>
      </c>
      <c r="M1786">
        <v>0</v>
      </c>
      <c r="N1786">
        <v>0</v>
      </c>
      <c r="O1786">
        <v>8000</v>
      </c>
      <c r="P1786">
        <v>210000</v>
      </c>
      <c r="Q1786">
        <v>1836</v>
      </c>
      <c r="R1786" t="b">
        <v>0</v>
      </c>
      <c r="S1786">
        <v>0</v>
      </c>
    </row>
    <row r="1787" spans="1:19">
      <c r="A1787">
        <v>13050501</v>
      </c>
      <c r="B1787" s="12"/>
      <c r="C1787" s="12" t="s">
        <v>4797</v>
      </c>
      <c r="D1787" s="12" t="s">
        <v>4901</v>
      </c>
      <c r="E1787" t="b">
        <v>0</v>
      </c>
      <c r="F1787">
        <v>0</v>
      </c>
      <c r="G1787">
        <v>2101</v>
      </c>
      <c r="H1787">
        <v>43866</v>
      </c>
      <c r="I1787" s="12" t="s">
        <v>5659</v>
      </c>
      <c r="J1787">
        <v>1</v>
      </c>
      <c r="K1787">
        <v>13546</v>
      </c>
      <c r="L1787">
        <v>0</v>
      </c>
      <c r="M1787">
        <v>0</v>
      </c>
      <c r="N1787">
        <v>0</v>
      </c>
      <c r="O1787">
        <v>210000</v>
      </c>
      <c r="P1787">
        <v>0</v>
      </c>
      <c r="Q1787">
        <v>1837</v>
      </c>
      <c r="R1787" t="b">
        <v>0</v>
      </c>
      <c r="S1787">
        <v>0</v>
      </c>
    </row>
    <row r="1788" spans="1:19">
      <c r="A1788">
        <v>13050501</v>
      </c>
      <c r="B1788" s="12"/>
      <c r="C1788" s="12" t="s">
        <v>4797</v>
      </c>
      <c r="D1788" s="12" t="s">
        <v>4901</v>
      </c>
      <c r="E1788" t="b">
        <v>0</v>
      </c>
      <c r="F1788">
        <v>0</v>
      </c>
      <c r="G1788">
        <v>2101</v>
      </c>
      <c r="H1788">
        <v>43891</v>
      </c>
      <c r="I1788" s="12" t="s">
        <v>1208</v>
      </c>
      <c r="J1788">
        <v>12</v>
      </c>
      <c r="K1788">
        <v>10425</v>
      </c>
      <c r="L1788">
        <v>0</v>
      </c>
      <c r="M1788">
        <v>0</v>
      </c>
      <c r="N1788">
        <v>210000</v>
      </c>
      <c r="O1788">
        <v>0</v>
      </c>
      <c r="P1788">
        <v>210000</v>
      </c>
      <c r="Q1788">
        <v>1838</v>
      </c>
      <c r="R1788" t="b">
        <v>0</v>
      </c>
      <c r="S1788">
        <v>0</v>
      </c>
    </row>
    <row r="1789" spans="1:19">
      <c r="A1789">
        <v>13050501</v>
      </c>
      <c r="B1789" s="12"/>
      <c r="C1789" s="12" t="s">
        <v>4797</v>
      </c>
      <c r="D1789" s="12" t="s">
        <v>4901</v>
      </c>
      <c r="E1789" t="b">
        <v>0</v>
      </c>
      <c r="F1789">
        <v>0</v>
      </c>
      <c r="G1789">
        <v>2101</v>
      </c>
      <c r="H1789">
        <v>43902</v>
      </c>
      <c r="I1789" s="12" t="s">
        <v>5660</v>
      </c>
      <c r="J1789">
        <v>1</v>
      </c>
      <c r="K1789">
        <v>13657</v>
      </c>
      <c r="L1789">
        <v>0</v>
      </c>
      <c r="M1789">
        <v>0</v>
      </c>
      <c r="N1789">
        <v>0</v>
      </c>
      <c r="O1789">
        <v>210000</v>
      </c>
      <c r="P1789">
        <v>0</v>
      </c>
      <c r="Q1789">
        <v>1839</v>
      </c>
      <c r="R1789" t="b">
        <v>0</v>
      </c>
      <c r="S1789">
        <v>0</v>
      </c>
    </row>
    <row r="1790" spans="1:19">
      <c r="A1790">
        <v>13050501</v>
      </c>
      <c r="B1790" s="12"/>
      <c r="C1790" s="12" t="s">
        <v>4797</v>
      </c>
      <c r="D1790" s="12" t="s">
        <v>4901</v>
      </c>
      <c r="E1790" t="b">
        <v>0</v>
      </c>
      <c r="F1790">
        <v>0</v>
      </c>
      <c r="G1790">
        <v>2101</v>
      </c>
      <c r="H1790">
        <v>43922</v>
      </c>
      <c r="I1790" s="12" t="s">
        <v>1209</v>
      </c>
      <c r="J1790">
        <v>12</v>
      </c>
      <c r="K1790">
        <v>10505</v>
      </c>
      <c r="L1790">
        <v>0</v>
      </c>
      <c r="M1790">
        <v>0</v>
      </c>
      <c r="N1790">
        <v>210000</v>
      </c>
      <c r="O1790">
        <v>0</v>
      </c>
      <c r="P1790">
        <v>210000</v>
      </c>
      <c r="Q1790">
        <v>1840</v>
      </c>
      <c r="R1790" t="b">
        <v>0</v>
      </c>
      <c r="S1790">
        <v>0</v>
      </c>
    </row>
    <row r="1791" spans="1:19">
      <c r="A1791">
        <v>13050501</v>
      </c>
      <c r="B1791" s="12"/>
      <c r="C1791" s="12" t="s">
        <v>4797</v>
      </c>
      <c r="D1791" s="12" t="s">
        <v>4901</v>
      </c>
      <c r="E1791" t="b">
        <v>0</v>
      </c>
      <c r="F1791">
        <v>0</v>
      </c>
      <c r="G1791">
        <v>2101</v>
      </c>
      <c r="H1791">
        <v>43952</v>
      </c>
      <c r="I1791" s="12" t="s">
        <v>1210</v>
      </c>
      <c r="J1791">
        <v>12</v>
      </c>
      <c r="K1791">
        <v>10585</v>
      </c>
      <c r="L1791">
        <v>0</v>
      </c>
      <c r="M1791">
        <v>0</v>
      </c>
      <c r="N1791">
        <v>210000</v>
      </c>
      <c r="O1791">
        <v>0</v>
      </c>
      <c r="P1791">
        <v>420000</v>
      </c>
      <c r="Q1791">
        <v>1841</v>
      </c>
      <c r="R1791" t="b">
        <v>0</v>
      </c>
      <c r="S1791">
        <v>0</v>
      </c>
    </row>
    <row r="1792" spans="1:19">
      <c r="A1792">
        <v>13050501</v>
      </c>
      <c r="B1792" s="12"/>
      <c r="C1792" s="12" t="s">
        <v>4797</v>
      </c>
      <c r="D1792" s="12" t="s">
        <v>4901</v>
      </c>
      <c r="E1792" t="b">
        <v>0</v>
      </c>
      <c r="F1792">
        <v>0</v>
      </c>
      <c r="G1792">
        <v>2101</v>
      </c>
      <c r="H1792">
        <v>43983</v>
      </c>
      <c r="I1792" s="12" t="s">
        <v>1211</v>
      </c>
      <c r="J1792">
        <v>12</v>
      </c>
      <c r="K1792">
        <v>10665</v>
      </c>
      <c r="L1792">
        <v>0</v>
      </c>
      <c r="M1792">
        <v>0</v>
      </c>
      <c r="N1792">
        <v>210000</v>
      </c>
      <c r="O1792">
        <v>0</v>
      </c>
      <c r="P1792">
        <v>630000</v>
      </c>
      <c r="Q1792">
        <v>1842</v>
      </c>
      <c r="R1792" t="b">
        <v>0</v>
      </c>
      <c r="S1792">
        <v>0</v>
      </c>
    </row>
    <row r="1793" spans="1:19">
      <c r="A1793">
        <v>13050501</v>
      </c>
      <c r="B1793" s="12"/>
      <c r="C1793" s="12" t="s">
        <v>4797</v>
      </c>
      <c r="D1793" s="12" t="s">
        <v>4901</v>
      </c>
      <c r="E1793" t="b">
        <v>0</v>
      </c>
      <c r="F1793">
        <v>0</v>
      </c>
      <c r="G1793">
        <v>2101</v>
      </c>
      <c r="H1793">
        <v>43990</v>
      </c>
      <c r="I1793" s="12" t="s">
        <v>5661</v>
      </c>
      <c r="J1793">
        <v>4</v>
      </c>
      <c r="K1793">
        <v>31</v>
      </c>
      <c r="L1793">
        <v>0</v>
      </c>
      <c r="M1793">
        <v>0</v>
      </c>
      <c r="N1793">
        <v>0</v>
      </c>
      <c r="O1793">
        <v>210000</v>
      </c>
      <c r="P1793">
        <v>420000</v>
      </c>
      <c r="Q1793">
        <v>1843</v>
      </c>
      <c r="R1793" t="b">
        <v>0</v>
      </c>
      <c r="S1793">
        <v>0</v>
      </c>
    </row>
    <row r="1794" spans="1:19">
      <c r="A1794">
        <v>13050501</v>
      </c>
      <c r="B1794" s="12"/>
      <c r="C1794" s="12" t="s">
        <v>4797</v>
      </c>
      <c r="D1794" s="12" t="s">
        <v>4901</v>
      </c>
      <c r="E1794" t="b">
        <v>0</v>
      </c>
      <c r="F1794">
        <v>0</v>
      </c>
      <c r="G1794">
        <v>2101</v>
      </c>
      <c r="H1794">
        <v>43990</v>
      </c>
      <c r="I1794" s="12" t="s">
        <v>5662</v>
      </c>
      <c r="J1794">
        <v>4</v>
      </c>
      <c r="K1794">
        <v>31</v>
      </c>
      <c r="L1794">
        <v>0</v>
      </c>
      <c r="M1794">
        <v>0</v>
      </c>
      <c r="N1794">
        <v>0</v>
      </c>
      <c r="O1794">
        <v>210000</v>
      </c>
      <c r="P1794">
        <v>210000</v>
      </c>
      <c r="Q1794">
        <v>1844</v>
      </c>
      <c r="R1794" t="b">
        <v>0</v>
      </c>
      <c r="S1794">
        <v>0</v>
      </c>
    </row>
    <row r="1795" spans="1:19">
      <c r="A1795">
        <v>13050501</v>
      </c>
      <c r="B1795" s="12"/>
      <c r="C1795" s="12" t="s">
        <v>4797</v>
      </c>
      <c r="D1795" s="12" t="s">
        <v>4901</v>
      </c>
      <c r="E1795" t="b">
        <v>0</v>
      </c>
      <c r="F1795">
        <v>0</v>
      </c>
      <c r="G1795">
        <v>2101</v>
      </c>
      <c r="H1795">
        <v>43998</v>
      </c>
      <c r="I1795" s="12" t="s">
        <v>5663</v>
      </c>
      <c r="J1795">
        <v>1</v>
      </c>
      <c r="K1795">
        <v>13862</v>
      </c>
      <c r="L1795">
        <v>0</v>
      </c>
      <c r="M1795">
        <v>0</v>
      </c>
      <c r="N1795">
        <v>0</v>
      </c>
      <c r="O1795">
        <v>210000</v>
      </c>
      <c r="P1795">
        <v>0</v>
      </c>
      <c r="Q1795">
        <v>1845</v>
      </c>
      <c r="R1795" t="b">
        <v>0</v>
      </c>
      <c r="S1795">
        <v>0</v>
      </c>
    </row>
    <row r="1796" spans="1:19">
      <c r="A1796">
        <v>13050501</v>
      </c>
      <c r="B1796" s="12"/>
      <c r="C1796" s="12" t="s">
        <v>4797</v>
      </c>
      <c r="D1796" s="12" t="s">
        <v>4901</v>
      </c>
      <c r="E1796" t="b">
        <v>0</v>
      </c>
      <c r="F1796">
        <v>0</v>
      </c>
      <c r="G1796">
        <v>2101</v>
      </c>
      <c r="H1796">
        <v>44013</v>
      </c>
      <c r="I1796" s="12" t="s">
        <v>1212</v>
      </c>
      <c r="J1796">
        <v>12</v>
      </c>
      <c r="K1796">
        <v>10745</v>
      </c>
      <c r="L1796">
        <v>0</v>
      </c>
      <c r="M1796">
        <v>0</v>
      </c>
      <c r="N1796">
        <v>210000</v>
      </c>
      <c r="O1796">
        <v>0</v>
      </c>
      <c r="P1796">
        <v>210000</v>
      </c>
      <c r="Q1796">
        <v>1846</v>
      </c>
      <c r="R1796" t="b">
        <v>0</v>
      </c>
      <c r="S1796">
        <v>0</v>
      </c>
    </row>
    <row r="1797" spans="1:19">
      <c r="A1797">
        <v>13050501</v>
      </c>
      <c r="B1797" s="12"/>
      <c r="C1797" s="12" t="s">
        <v>4797</v>
      </c>
      <c r="D1797" s="12" t="s">
        <v>4901</v>
      </c>
      <c r="E1797" t="b">
        <v>0</v>
      </c>
      <c r="F1797">
        <v>0</v>
      </c>
      <c r="G1797">
        <v>2101</v>
      </c>
      <c r="H1797">
        <v>44026</v>
      </c>
      <c r="I1797" s="12" t="s">
        <v>5664</v>
      </c>
      <c r="J1797">
        <v>1</v>
      </c>
      <c r="K1797">
        <v>13936</v>
      </c>
      <c r="L1797">
        <v>0</v>
      </c>
      <c r="M1797">
        <v>0</v>
      </c>
      <c r="N1797">
        <v>0</v>
      </c>
      <c r="O1797">
        <v>210000</v>
      </c>
      <c r="P1797">
        <v>0</v>
      </c>
      <c r="Q1797">
        <v>1847</v>
      </c>
      <c r="R1797" t="b">
        <v>0</v>
      </c>
      <c r="S1797">
        <v>0</v>
      </c>
    </row>
    <row r="1798" spans="1:19">
      <c r="A1798">
        <v>13050501</v>
      </c>
      <c r="B1798" s="12"/>
      <c r="C1798" s="12" t="s">
        <v>4797</v>
      </c>
      <c r="D1798" s="12" t="s">
        <v>4901</v>
      </c>
      <c r="E1798" t="b">
        <v>0</v>
      </c>
      <c r="F1798">
        <v>0</v>
      </c>
      <c r="G1798">
        <v>2101</v>
      </c>
      <c r="H1798">
        <v>44044</v>
      </c>
      <c r="I1798" s="12" t="s">
        <v>1213</v>
      </c>
      <c r="J1798">
        <v>12</v>
      </c>
      <c r="K1798">
        <v>10825</v>
      </c>
      <c r="L1798">
        <v>0</v>
      </c>
      <c r="M1798">
        <v>0</v>
      </c>
      <c r="N1798">
        <v>210000</v>
      </c>
      <c r="O1798">
        <v>0</v>
      </c>
      <c r="P1798">
        <v>210000</v>
      </c>
      <c r="Q1798">
        <v>1848</v>
      </c>
      <c r="R1798" t="b">
        <v>0</v>
      </c>
      <c r="S1798">
        <v>0</v>
      </c>
    </row>
    <row r="1799" spans="1:19">
      <c r="A1799">
        <v>13050501</v>
      </c>
      <c r="B1799" s="12"/>
      <c r="C1799" s="12" t="s">
        <v>4797</v>
      </c>
      <c r="D1799" s="12" t="s">
        <v>4901</v>
      </c>
      <c r="E1799" t="b">
        <v>0</v>
      </c>
      <c r="F1799">
        <v>0</v>
      </c>
      <c r="G1799">
        <v>2101</v>
      </c>
      <c r="H1799">
        <v>44048</v>
      </c>
      <c r="I1799" s="12" t="s">
        <v>5665</v>
      </c>
      <c r="J1799">
        <v>1</v>
      </c>
      <c r="K1799">
        <v>13959</v>
      </c>
      <c r="L1799">
        <v>0</v>
      </c>
      <c r="M1799">
        <v>0</v>
      </c>
      <c r="N1799">
        <v>0</v>
      </c>
      <c r="O1799">
        <v>210000</v>
      </c>
      <c r="P1799">
        <v>0</v>
      </c>
      <c r="Q1799">
        <v>1849</v>
      </c>
      <c r="R1799" t="b">
        <v>0</v>
      </c>
      <c r="S1799">
        <v>0</v>
      </c>
    </row>
    <row r="1800" spans="1:19">
      <c r="A1800">
        <v>13050501</v>
      </c>
      <c r="B1800" s="12"/>
      <c r="C1800" s="12" t="s">
        <v>4797</v>
      </c>
      <c r="D1800" s="12" t="s">
        <v>4901</v>
      </c>
      <c r="E1800" t="b">
        <v>0</v>
      </c>
      <c r="F1800">
        <v>0</v>
      </c>
      <c r="G1800">
        <v>2101</v>
      </c>
      <c r="H1800">
        <v>44075</v>
      </c>
      <c r="I1800" s="12" t="s">
        <v>1214</v>
      </c>
      <c r="J1800">
        <v>12</v>
      </c>
      <c r="K1800">
        <v>10905</v>
      </c>
      <c r="L1800">
        <v>0</v>
      </c>
      <c r="M1800">
        <v>0</v>
      </c>
      <c r="N1800">
        <v>210000</v>
      </c>
      <c r="O1800">
        <v>0</v>
      </c>
      <c r="P1800">
        <v>210000</v>
      </c>
      <c r="Q1800">
        <v>1850</v>
      </c>
      <c r="R1800" t="b">
        <v>0</v>
      </c>
      <c r="S1800">
        <v>0</v>
      </c>
    </row>
    <row r="1801" spans="1:19">
      <c r="A1801">
        <v>13050501</v>
      </c>
      <c r="B1801" s="12"/>
      <c r="C1801" s="12" t="s">
        <v>4797</v>
      </c>
      <c r="D1801" s="12" t="s">
        <v>4901</v>
      </c>
      <c r="E1801" t="b">
        <v>0</v>
      </c>
      <c r="F1801">
        <v>0</v>
      </c>
      <c r="G1801">
        <v>2101</v>
      </c>
      <c r="H1801">
        <v>44081</v>
      </c>
      <c r="I1801" s="12" t="s">
        <v>5666</v>
      </c>
      <c r="J1801">
        <v>1</v>
      </c>
      <c r="K1801">
        <v>14038</v>
      </c>
      <c r="L1801">
        <v>0</v>
      </c>
      <c r="M1801">
        <v>0</v>
      </c>
      <c r="N1801">
        <v>0</v>
      </c>
      <c r="O1801">
        <v>210000</v>
      </c>
      <c r="P1801">
        <v>0</v>
      </c>
      <c r="Q1801">
        <v>1851</v>
      </c>
      <c r="R1801" t="b">
        <v>0</v>
      </c>
      <c r="S1801">
        <v>0</v>
      </c>
    </row>
    <row r="1802" spans="1:19">
      <c r="A1802">
        <v>13050501</v>
      </c>
      <c r="B1802" s="12"/>
      <c r="C1802" s="12" t="s">
        <v>4797</v>
      </c>
      <c r="D1802" s="12" t="s">
        <v>4901</v>
      </c>
      <c r="E1802" t="b">
        <v>0</v>
      </c>
      <c r="F1802">
        <v>0</v>
      </c>
      <c r="G1802">
        <v>2101</v>
      </c>
      <c r="H1802">
        <v>44105</v>
      </c>
      <c r="I1802" s="12" t="s">
        <v>1215</v>
      </c>
      <c r="J1802">
        <v>12</v>
      </c>
      <c r="K1802">
        <v>10985</v>
      </c>
      <c r="L1802">
        <v>0</v>
      </c>
      <c r="M1802">
        <v>0</v>
      </c>
      <c r="N1802">
        <v>210000</v>
      </c>
      <c r="O1802">
        <v>0</v>
      </c>
      <c r="P1802">
        <v>210000</v>
      </c>
      <c r="Q1802">
        <v>1852</v>
      </c>
      <c r="R1802" t="b">
        <v>0</v>
      </c>
      <c r="S1802">
        <v>0</v>
      </c>
    </row>
    <row r="1803" spans="1:19">
      <c r="A1803">
        <v>13050501</v>
      </c>
      <c r="B1803" s="12"/>
      <c r="C1803" s="12" t="s">
        <v>4797</v>
      </c>
      <c r="D1803" s="12" t="s">
        <v>4901</v>
      </c>
      <c r="E1803" t="b">
        <v>0</v>
      </c>
      <c r="F1803">
        <v>0</v>
      </c>
      <c r="G1803">
        <v>2101</v>
      </c>
      <c r="H1803">
        <v>44112</v>
      </c>
      <c r="I1803" s="12" t="s">
        <v>5667</v>
      </c>
      <c r="J1803">
        <v>1</v>
      </c>
      <c r="K1803">
        <v>14155</v>
      </c>
      <c r="L1803">
        <v>0</v>
      </c>
      <c r="M1803">
        <v>0</v>
      </c>
      <c r="N1803">
        <v>0</v>
      </c>
      <c r="O1803">
        <v>210000</v>
      </c>
      <c r="P1803">
        <v>0</v>
      </c>
      <c r="Q1803">
        <v>1853</v>
      </c>
      <c r="R1803" t="b">
        <v>0</v>
      </c>
      <c r="S1803">
        <v>0</v>
      </c>
    </row>
    <row r="1804" spans="1:19">
      <c r="A1804">
        <v>13050501</v>
      </c>
      <c r="B1804" s="12"/>
      <c r="C1804" s="12" t="s">
        <v>4797</v>
      </c>
      <c r="D1804" s="12" t="s">
        <v>4901</v>
      </c>
      <c r="E1804" t="b">
        <v>0</v>
      </c>
      <c r="F1804">
        <v>0</v>
      </c>
      <c r="G1804">
        <v>2101</v>
      </c>
      <c r="H1804">
        <v>44136</v>
      </c>
      <c r="I1804" s="12" t="s">
        <v>1216</v>
      </c>
      <c r="J1804">
        <v>12</v>
      </c>
      <c r="K1804">
        <v>11065</v>
      </c>
      <c r="L1804">
        <v>0</v>
      </c>
      <c r="M1804">
        <v>0</v>
      </c>
      <c r="N1804">
        <v>210000</v>
      </c>
      <c r="O1804">
        <v>0</v>
      </c>
      <c r="P1804">
        <v>210000</v>
      </c>
      <c r="Q1804">
        <v>1854</v>
      </c>
      <c r="R1804" t="b">
        <v>0</v>
      </c>
      <c r="S1804">
        <v>0</v>
      </c>
    </row>
    <row r="1805" spans="1:19">
      <c r="A1805">
        <v>13050501</v>
      </c>
      <c r="B1805" s="12"/>
      <c r="C1805" s="12" t="s">
        <v>4797</v>
      </c>
      <c r="D1805" s="12" t="s">
        <v>4901</v>
      </c>
      <c r="E1805" t="b">
        <v>0</v>
      </c>
      <c r="F1805">
        <v>0</v>
      </c>
      <c r="G1805">
        <v>2101</v>
      </c>
      <c r="H1805">
        <v>44141</v>
      </c>
      <c r="I1805" s="12" t="s">
        <v>5668</v>
      </c>
      <c r="J1805">
        <v>1</v>
      </c>
      <c r="K1805">
        <v>14222</v>
      </c>
      <c r="L1805">
        <v>0</v>
      </c>
      <c r="M1805">
        <v>0</v>
      </c>
      <c r="N1805">
        <v>0</v>
      </c>
      <c r="O1805">
        <v>210000</v>
      </c>
      <c r="P1805">
        <v>0</v>
      </c>
      <c r="Q1805">
        <v>1855</v>
      </c>
      <c r="R1805" t="b">
        <v>0</v>
      </c>
      <c r="S1805">
        <v>0</v>
      </c>
    </row>
    <row r="1806" spans="1:19">
      <c r="A1806">
        <v>13050501</v>
      </c>
      <c r="B1806" s="12"/>
      <c r="C1806" s="12" t="s">
        <v>4797</v>
      </c>
      <c r="D1806" s="12" t="s">
        <v>4901</v>
      </c>
      <c r="E1806" t="b">
        <v>0</v>
      </c>
      <c r="F1806">
        <v>0</v>
      </c>
      <c r="G1806">
        <v>2101</v>
      </c>
      <c r="H1806">
        <v>44166</v>
      </c>
      <c r="I1806" s="12" t="s">
        <v>1217</v>
      </c>
      <c r="J1806">
        <v>12</v>
      </c>
      <c r="K1806">
        <v>11145</v>
      </c>
      <c r="L1806">
        <v>0</v>
      </c>
      <c r="M1806">
        <v>0</v>
      </c>
      <c r="N1806">
        <v>210000</v>
      </c>
      <c r="O1806">
        <v>0</v>
      </c>
      <c r="P1806">
        <v>210000</v>
      </c>
      <c r="Q1806">
        <v>1856</v>
      </c>
      <c r="R1806" t="b">
        <v>0</v>
      </c>
      <c r="S1806">
        <v>0</v>
      </c>
    </row>
    <row r="1807" spans="1:19">
      <c r="A1807">
        <v>13050501</v>
      </c>
      <c r="B1807" s="12"/>
      <c r="C1807" s="12" t="s">
        <v>4797</v>
      </c>
      <c r="D1807" s="12" t="s">
        <v>4901</v>
      </c>
      <c r="E1807" t="b">
        <v>0</v>
      </c>
      <c r="F1807">
        <v>0</v>
      </c>
      <c r="G1807">
        <v>2101</v>
      </c>
      <c r="H1807">
        <v>44172</v>
      </c>
      <c r="I1807" s="12" t="s">
        <v>5669</v>
      </c>
      <c r="J1807">
        <v>1</v>
      </c>
      <c r="K1807">
        <v>14256</v>
      </c>
      <c r="L1807">
        <v>0</v>
      </c>
      <c r="M1807">
        <v>0</v>
      </c>
      <c r="N1807">
        <v>0</v>
      </c>
      <c r="O1807">
        <v>210000</v>
      </c>
      <c r="P1807">
        <v>0</v>
      </c>
      <c r="Q1807">
        <v>1857</v>
      </c>
      <c r="R1807" t="b">
        <v>0</v>
      </c>
      <c r="S1807">
        <v>0</v>
      </c>
    </row>
    <row r="1808" spans="1:19">
      <c r="A1808">
        <v>13050501</v>
      </c>
      <c r="B1808" s="12" t="s">
        <v>1218</v>
      </c>
      <c r="C1808" s="12" t="s">
        <v>4797</v>
      </c>
      <c r="D1808" s="12" t="s">
        <v>1218</v>
      </c>
      <c r="E1808" t="b">
        <v>0</v>
      </c>
      <c r="F1808">
        <v>0</v>
      </c>
      <c r="G1808">
        <v>2101</v>
      </c>
      <c r="H1808" t="s">
        <v>21</v>
      </c>
      <c r="I1808" s="12"/>
      <c r="K1808">
        <v>0</v>
      </c>
      <c r="L1808">
        <v>0</v>
      </c>
      <c r="M1808">
        <v>0</v>
      </c>
      <c r="N1808">
        <v>2520000</v>
      </c>
      <c r="O1808">
        <v>2520000</v>
      </c>
      <c r="P1808">
        <v>0</v>
      </c>
      <c r="Q1808">
        <v>1858</v>
      </c>
      <c r="R1808" t="b">
        <v>0</v>
      </c>
      <c r="S1808">
        <v>0</v>
      </c>
    </row>
    <row r="1809" spans="1:19">
      <c r="A1809">
        <v>13050501</v>
      </c>
      <c r="B1809" s="12" t="s">
        <v>4909</v>
      </c>
      <c r="C1809" s="12" t="s">
        <v>4797</v>
      </c>
      <c r="D1809" s="12" t="s">
        <v>4909</v>
      </c>
      <c r="E1809" t="b">
        <v>0</v>
      </c>
      <c r="F1809">
        <v>0</v>
      </c>
      <c r="G1809">
        <v>2102</v>
      </c>
      <c r="H1809" t="s">
        <v>21</v>
      </c>
      <c r="I1809" s="12"/>
      <c r="K1809">
        <v>0</v>
      </c>
      <c r="L1809">
        <v>2520000</v>
      </c>
      <c r="M1809">
        <v>2520000</v>
      </c>
      <c r="N1809">
        <v>0</v>
      </c>
      <c r="O1809">
        <v>0</v>
      </c>
      <c r="P1809">
        <v>0</v>
      </c>
      <c r="Q1809">
        <v>1859</v>
      </c>
      <c r="R1809" t="b">
        <v>0</v>
      </c>
      <c r="S1809">
        <v>0</v>
      </c>
    </row>
    <row r="1810" spans="1:19">
      <c r="A1810">
        <v>13050501</v>
      </c>
      <c r="B1810" s="12"/>
      <c r="C1810" s="12" t="s">
        <v>4797</v>
      </c>
      <c r="D1810" s="12" t="s">
        <v>4909</v>
      </c>
      <c r="E1810" t="b">
        <v>0</v>
      </c>
      <c r="F1810">
        <v>0</v>
      </c>
      <c r="G1810">
        <v>2102</v>
      </c>
      <c r="H1810">
        <v>43831</v>
      </c>
      <c r="I1810" s="12" t="s">
        <v>1219</v>
      </c>
      <c r="J1810">
        <v>12</v>
      </c>
      <c r="K1810">
        <v>10266</v>
      </c>
      <c r="L1810">
        <v>0</v>
      </c>
      <c r="M1810">
        <v>0</v>
      </c>
      <c r="N1810">
        <v>210000</v>
      </c>
      <c r="O1810">
        <v>0</v>
      </c>
      <c r="P1810">
        <v>210000</v>
      </c>
      <c r="Q1810">
        <v>1860</v>
      </c>
      <c r="R1810" t="b">
        <v>0</v>
      </c>
      <c r="S1810">
        <v>0</v>
      </c>
    </row>
    <row r="1811" spans="1:19">
      <c r="A1811">
        <v>13050501</v>
      </c>
      <c r="B1811" s="12"/>
      <c r="C1811" s="12" t="s">
        <v>4797</v>
      </c>
      <c r="D1811" s="12" t="s">
        <v>4909</v>
      </c>
      <c r="E1811" t="b">
        <v>0</v>
      </c>
      <c r="F1811">
        <v>0</v>
      </c>
      <c r="G1811">
        <v>2102</v>
      </c>
      <c r="H1811">
        <v>43839</v>
      </c>
      <c r="I1811" s="12" t="s">
        <v>5658</v>
      </c>
      <c r="J1811">
        <v>1</v>
      </c>
      <c r="K1811">
        <v>13492</v>
      </c>
      <c r="L1811">
        <v>0</v>
      </c>
      <c r="M1811">
        <v>0</v>
      </c>
      <c r="N1811">
        <v>0</v>
      </c>
      <c r="O1811">
        <v>210000</v>
      </c>
      <c r="P1811">
        <v>0</v>
      </c>
      <c r="Q1811">
        <v>1861</v>
      </c>
      <c r="R1811" t="b">
        <v>0</v>
      </c>
      <c r="S1811">
        <v>0</v>
      </c>
    </row>
    <row r="1812" spans="1:19">
      <c r="A1812">
        <v>13050501</v>
      </c>
      <c r="B1812" s="12"/>
      <c r="C1812" s="12" t="s">
        <v>4797</v>
      </c>
      <c r="D1812" s="12" t="s">
        <v>4909</v>
      </c>
      <c r="E1812" t="b">
        <v>0</v>
      </c>
      <c r="F1812">
        <v>0</v>
      </c>
      <c r="G1812">
        <v>2102</v>
      </c>
      <c r="H1812">
        <v>43862</v>
      </c>
      <c r="I1812" s="12" t="s">
        <v>1220</v>
      </c>
      <c r="J1812">
        <v>12</v>
      </c>
      <c r="K1812">
        <v>10346</v>
      </c>
      <c r="L1812">
        <v>0</v>
      </c>
      <c r="M1812">
        <v>0</v>
      </c>
      <c r="N1812">
        <v>210000</v>
      </c>
      <c r="O1812">
        <v>0</v>
      </c>
      <c r="P1812">
        <v>210000</v>
      </c>
      <c r="Q1812">
        <v>1862</v>
      </c>
      <c r="R1812" t="b">
        <v>0</v>
      </c>
      <c r="S1812">
        <v>0</v>
      </c>
    </row>
    <row r="1813" spans="1:19">
      <c r="A1813">
        <v>13050501</v>
      </c>
      <c r="B1813" s="12"/>
      <c r="C1813" s="12" t="s">
        <v>4797</v>
      </c>
      <c r="D1813" s="12" t="s">
        <v>4909</v>
      </c>
      <c r="E1813" t="b">
        <v>0</v>
      </c>
      <c r="F1813">
        <v>0</v>
      </c>
      <c r="G1813">
        <v>2102</v>
      </c>
      <c r="H1813">
        <v>43868</v>
      </c>
      <c r="I1813" s="12" t="s">
        <v>5659</v>
      </c>
      <c r="J1813">
        <v>1</v>
      </c>
      <c r="K1813">
        <v>13557</v>
      </c>
      <c r="L1813">
        <v>0</v>
      </c>
      <c r="M1813">
        <v>0</v>
      </c>
      <c r="N1813">
        <v>0</v>
      </c>
      <c r="O1813">
        <v>210000</v>
      </c>
      <c r="P1813">
        <v>0</v>
      </c>
      <c r="Q1813">
        <v>1863</v>
      </c>
      <c r="R1813" t="b">
        <v>0</v>
      </c>
      <c r="S1813">
        <v>0</v>
      </c>
    </row>
    <row r="1814" spans="1:19">
      <c r="A1814">
        <v>13050501</v>
      </c>
      <c r="B1814" s="12"/>
      <c r="C1814" s="12" t="s">
        <v>4797</v>
      </c>
      <c r="D1814" s="12" t="s">
        <v>4909</v>
      </c>
      <c r="E1814" t="b">
        <v>0</v>
      </c>
      <c r="F1814">
        <v>0</v>
      </c>
      <c r="G1814">
        <v>2102</v>
      </c>
      <c r="H1814">
        <v>43891</v>
      </c>
      <c r="I1814" s="12" t="s">
        <v>1221</v>
      </c>
      <c r="J1814">
        <v>3</v>
      </c>
      <c r="K1814">
        <v>564</v>
      </c>
      <c r="L1814">
        <v>0</v>
      </c>
      <c r="M1814">
        <v>0</v>
      </c>
      <c r="N1814">
        <v>0</v>
      </c>
      <c r="O1814">
        <v>7000</v>
      </c>
      <c r="P1814">
        <v>-7000</v>
      </c>
      <c r="Q1814">
        <v>1864</v>
      </c>
      <c r="R1814" t="b">
        <v>0</v>
      </c>
      <c r="S1814">
        <v>0</v>
      </c>
    </row>
    <row r="1815" spans="1:19">
      <c r="A1815">
        <v>13050501</v>
      </c>
      <c r="B1815" s="12"/>
      <c r="C1815" s="12" t="s">
        <v>4797</v>
      </c>
      <c r="D1815" s="12" t="s">
        <v>4909</v>
      </c>
      <c r="E1815" t="b">
        <v>0</v>
      </c>
      <c r="F1815">
        <v>0</v>
      </c>
      <c r="G1815">
        <v>2102</v>
      </c>
      <c r="H1815">
        <v>43891</v>
      </c>
      <c r="I1815" s="12" t="s">
        <v>1222</v>
      </c>
      <c r="J1815">
        <v>12</v>
      </c>
      <c r="K1815">
        <v>10426</v>
      </c>
      <c r="L1815">
        <v>0</v>
      </c>
      <c r="M1815">
        <v>0</v>
      </c>
      <c r="N1815">
        <v>210000</v>
      </c>
      <c r="O1815">
        <v>0</v>
      </c>
      <c r="P1815">
        <v>203000</v>
      </c>
      <c r="Q1815">
        <v>1865</v>
      </c>
      <c r="R1815" t="b">
        <v>0</v>
      </c>
      <c r="S1815">
        <v>0</v>
      </c>
    </row>
    <row r="1816" spans="1:19">
      <c r="A1816">
        <v>13050501</v>
      </c>
      <c r="B1816" s="12"/>
      <c r="C1816" s="12" t="s">
        <v>4797</v>
      </c>
      <c r="D1816" s="12" t="s">
        <v>4909</v>
      </c>
      <c r="E1816" t="b">
        <v>0</v>
      </c>
      <c r="F1816">
        <v>0</v>
      </c>
      <c r="G1816">
        <v>2102</v>
      </c>
      <c r="H1816">
        <v>43900</v>
      </c>
      <c r="I1816" s="12" t="s">
        <v>5660</v>
      </c>
      <c r="J1816">
        <v>1</v>
      </c>
      <c r="K1816">
        <v>13640</v>
      </c>
      <c r="L1816">
        <v>0</v>
      </c>
      <c r="M1816">
        <v>0</v>
      </c>
      <c r="N1816">
        <v>0</v>
      </c>
      <c r="O1816">
        <v>203000</v>
      </c>
      <c r="P1816">
        <v>0</v>
      </c>
      <c r="Q1816">
        <v>1866</v>
      </c>
      <c r="R1816" t="b">
        <v>0</v>
      </c>
      <c r="S1816">
        <v>0</v>
      </c>
    </row>
    <row r="1817" spans="1:19">
      <c r="A1817">
        <v>13050501</v>
      </c>
      <c r="B1817" s="12"/>
      <c r="C1817" s="12" t="s">
        <v>4797</v>
      </c>
      <c r="D1817" s="12" t="s">
        <v>4909</v>
      </c>
      <c r="E1817" t="b">
        <v>0</v>
      </c>
      <c r="F1817">
        <v>0</v>
      </c>
      <c r="G1817">
        <v>2102</v>
      </c>
      <c r="H1817">
        <v>43922</v>
      </c>
      <c r="I1817" s="12" t="s">
        <v>1223</v>
      </c>
      <c r="J1817">
        <v>3</v>
      </c>
      <c r="K1817">
        <v>566</v>
      </c>
      <c r="L1817">
        <v>0</v>
      </c>
      <c r="M1817">
        <v>0</v>
      </c>
      <c r="N1817">
        <v>0</v>
      </c>
      <c r="O1817">
        <v>10500</v>
      </c>
      <c r="P1817">
        <v>-10500</v>
      </c>
      <c r="Q1817">
        <v>1867</v>
      </c>
      <c r="R1817" t="b">
        <v>0</v>
      </c>
      <c r="S1817">
        <v>0</v>
      </c>
    </row>
    <row r="1818" spans="1:19">
      <c r="A1818">
        <v>13050501</v>
      </c>
      <c r="B1818" s="12"/>
      <c r="C1818" s="12" t="s">
        <v>4797</v>
      </c>
      <c r="D1818" s="12" t="s">
        <v>4909</v>
      </c>
      <c r="E1818" t="b">
        <v>0</v>
      </c>
      <c r="F1818">
        <v>0</v>
      </c>
      <c r="G1818">
        <v>2102</v>
      </c>
      <c r="H1818">
        <v>43922</v>
      </c>
      <c r="I1818" s="12" t="s">
        <v>1224</v>
      </c>
      <c r="J1818">
        <v>12</v>
      </c>
      <c r="K1818">
        <v>10506</v>
      </c>
      <c r="L1818">
        <v>0</v>
      </c>
      <c r="M1818">
        <v>0</v>
      </c>
      <c r="N1818">
        <v>210000</v>
      </c>
      <c r="O1818">
        <v>0</v>
      </c>
      <c r="P1818">
        <v>199500</v>
      </c>
      <c r="Q1818">
        <v>1868</v>
      </c>
      <c r="R1818" t="b">
        <v>0</v>
      </c>
      <c r="S1818">
        <v>0</v>
      </c>
    </row>
    <row r="1819" spans="1:19">
      <c r="A1819">
        <v>13050501</v>
      </c>
      <c r="B1819" s="12"/>
      <c r="C1819" s="12" t="s">
        <v>4797</v>
      </c>
      <c r="D1819" s="12" t="s">
        <v>4909</v>
      </c>
      <c r="E1819" t="b">
        <v>0</v>
      </c>
      <c r="F1819">
        <v>0</v>
      </c>
      <c r="G1819">
        <v>2102</v>
      </c>
      <c r="H1819">
        <v>43929</v>
      </c>
      <c r="I1819" s="12" t="s">
        <v>5661</v>
      </c>
      <c r="J1819">
        <v>1</v>
      </c>
      <c r="K1819">
        <v>13700</v>
      </c>
      <c r="L1819">
        <v>0</v>
      </c>
      <c r="M1819">
        <v>0</v>
      </c>
      <c r="N1819">
        <v>0</v>
      </c>
      <c r="O1819">
        <v>199500</v>
      </c>
      <c r="P1819">
        <v>0</v>
      </c>
      <c r="Q1819">
        <v>1869</v>
      </c>
      <c r="R1819" t="b">
        <v>0</v>
      </c>
      <c r="S1819">
        <v>0</v>
      </c>
    </row>
    <row r="1820" spans="1:19">
      <c r="A1820">
        <v>13050501</v>
      </c>
      <c r="B1820" s="12"/>
      <c r="C1820" s="12" t="s">
        <v>4797</v>
      </c>
      <c r="D1820" s="12" t="s">
        <v>4909</v>
      </c>
      <c r="E1820" t="b">
        <v>0</v>
      </c>
      <c r="F1820">
        <v>0</v>
      </c>
      <c r="G1820">
        <v>2102</v>
      </c>
      <c r="H1820">
        <v>43952</v>
      </c>
      <c r="I1820" s="12" t="s">
        <v>1225</v>
      </c>
      <c r="J1820">
        <v>3</v>
      </c>
      <c r="K1820">
        <v>568</v>
      </c>
      <c r="L1820">
        <v>0</v>
      </c>
      <c r="M1820">
        <v>0</v>
      </c>
      <c r="N1820">
        <v>0</v>
      </c>
      <c r="O1820">
        <v>14000</v>
      </c>
      <c r="P1820">
        <v>-14000</v>
      </c>
      <c r="Q1820">
        <v>1870</v>
      </c>
      <c r="R1820" t="b">
        <v>0</v>
      </c>
      <c r="S1820">
        <v>0</v>
      </c>
    </row>
    <row r="1821" spans="1:19">
      <c r="A1821">
        <v>13050501</v>
      </c>
      <c r="B1821" s="12"/>
      <c r="C1821" s="12" t="s">
        <v>4797</v>
      </c>
      <c r="D1821" s="12" t="s">
        <v>4909</v>
      </c>
      <c r="E1821" t="b">
        <v>0</v>
      </c>
      <c r="F1821">
        <v>0</v>
      </c>
      <c r="G1821">
        <v>2102</v>
      </c>
      <c r="H1821">
        <v>43952</v>
      </c>
      <c r="I1821" s="12" t="s">
        <v>1226</v>
      </c>
      <c r="J1821">
        <v>12</v>
      </c>
      <c r="K1821">
        <v>10586</v>
      </c>
      <c r="L1821">
        <v>0</v>
      </c>
      <c r="M1821">
        <v>0</v>
      </c>
      <c r="N1821">
        <v>210000</v>
      </c>
      <c r="O1821">
        <v>0</v>
      </c>
      <c r="P1821">
        <v>196000</v>
      </c>
      <c r="Q1821">
        <v>1871</v>
      </c>
      <c r="R1821" t="b">
        <v>0</v>
      </c>
      <c r="S1821">
        <v>0</v>
      </c>
    </row>
    <row r="1822" spans="1:19">
      <c r="A1822">
        <v>13050501</v>
      </c>
      <c r="B1822" s="12"/>
      <c r="C1822" s="12" t="s">
        <v>4797</v>
      </c>
      <c r="D1822" s="12" t="s">
        <v>4909</v>
      </c>
      <c r="E1822" t="b">
        <v>0</v>
      </c>
      <c r="F1822">
        <v>0</v>
      </c>
      <c r="G1822">
        <v>2102</v>
      </c>
      <c r="H1822">
        <v>43969</v>
      </c>
      <c r="I1822" s="12" t="s">
        <v>5662</v>
      </c>
      <c r="J1822">
        <v>1</v>
      </c>
      <c r="K1822">
        <v>13781</v>
      </c>
      <c r="L1822">
        <v>0</v>
      </c>
      <c r="M1822">
        <v>0</v>
      </c>
      <c r="N1822">
        <v>0</v>
      </c>
      <c r="O1822">
        <v>196000</v>
      </c>
      <c r="P1822">
        <v>0</v>
      </c>
      <c r="Q1822">
        <v>1872</v>
      </c>
      <c r="R1822" t="b">
        <v>0</v>
      </c>
      <c r="S1822">
        <v>0</v>
      </c>
    </row>
    <row r="1823" spans="1:19">
      <c r="A1823">
        <v>13050501</v>
      </c>
      <c r="B1823" s="12"/>
      <c r="C1823" s="12" t="s">
        <v>4797</v>
      </c>
      <c r="D1823" s="12" t="s">
        <v>4909</v>
      </c>
      <c r="E1823" t="b">
        <v>0</v>
      </c>
      <c r="F1823">
        <v>0</v>
      </c>
      <c r="G1823">
        <v>2102</v>
      </c>
      <c r="H1823">
        <v>43983</v>
      </c>
      <c r="I1823" s="12" t="s">
        <v>1227</v>
      </c>
      <c r="J1823">
        <v>3</v>
      </c>
      <c r="K1823">
        <v>569</v>
      </c>
      <c r="L1823">
        <v>0</v>
      </c>
      <c r="M1823">
        <v>0</v>
      </c>
      <c r="N1823">
        <v>0</v>
      </c>
      <c r="O1823">
        <v>17500</v>
      </c>
      <c r="P1823">
        <v>-17500</v>
      </c>
      <c r="Q1823">
        <v>1873</v>
      </c>
      <c r="R1823" t="b">
        <v>0</v>
      </c>
      <c r="S1823">
        <v>0</v>
      </c>
    </row>
    <row r="1824" spans="1:19">
      <c r="A1824">
        <v>13050501</v>
      </c>
      <c r="B1824" s="12"/>
      <c r="C1824" s="12" t="s">
        <v>4797</v>
      </c>
      <c r="D1824" s="12" t="s">
        <v>4909</v>
      </c>
      <c r="E1824" t="b">
        <v>0</v>
      </c>
      <c r="F1824">
        <v>0</v>
      </c>
      <c r="G1824">
        <v>2102</v>
      </c>
      <c r="H1824">
        <v>43983</v>
      </c>
      <c r="I1824" s="12" t="s">
        <v>1228</v>
      </c>
      <c r="J1824">
        <v>12</v>
      </c>
      <c r="K1824">
        <v>10666</v>
      </c>
      <c r="L1824">
        <v>0</v>
      </c>
      <c r="M1824">
        <v>0</v>
      </c>
      <c r="N1824">
        <v>210000</v>
      </c>
      <c r="O1824">
        <v>0</v>
      </c>
      <c r="P1824">
        <v>192500</v>
      </c>
      <c r="Q1824">
        <v>1874</v>
      </c>
      <c r="R1824" t="b">
        <v>0</v>
      </c>
      <c r="S1824">
        <v>0</v>
      </c>
    </row>
    <row r="1825" spans="1:19">
      <c r="A1825">
        <v>13050501</v>
      </c>
      <c r="B1825" s="12"/>
      <c r="C1825" s="12" t="s">
        <v>4797</v>
      </c>
      <c r="D1825" s="12" t="s">
        <v>4909</v>
      </c>
      <c r="E1825" t="b">
        <v>0</v>
      </c>
      <c r="F1825">
        <v>0</v>
      </c>
      <c r="G1825">
        <v>2102</v>
      </c>
      <c r="H1825">
        <v>43993</v>
      </c>
      <c r="I1825" s="12" t="s">
        <v>5663</v>
      </c>
      <c r="J1825">
        <v>1</v>
      </c>
      <c r="K1825">
        <v>13835</v>
      </c>
      <c r="L1825">
        <v>0</v>
      </c>
      <c r="M1825">
        <v>0</v>
      </c>
      <c r="N1825">
        <v>0</v>
      </c>
      <c r="O1825">
        <v>192500</v>
      </c>
      <c r="P1825">
        <v>0</v>
      </c>
      <c r="Q1825">
        <v>1875</v>
      </c>
      <c r="R1825" t="b">
        <v>0</v>
      </c>
      <c r="S1825">
        <v>0</v>
      </c>
    </row>
    <row r="1826" spans="1:19">
      <c r="A1826">
        <v>13050501</v>
      </c>
      <c r="B1826" s="12"/>
      <c r="C1826" s="12" t="s">
        <v>4797</v>
      </c>
      <c r="D1826" s="12" t="s">
        <v>4909</v>
      </c>
      <c r="E1826" t="b">
        <v>0</v>
      </c>
      <c r="F1826">
        <v>0</v>
      </c>
      <c r="G1826">
        <v>2102</v>
      </c>
      <c r="H1826">
        <v>44013</v>
      </c>
      <c r="I1826" s="12" t="s">
        <v>1229</v>
      </c>
      <c r="J1826">
        <v>3</v>
      </c>
      <c r="K1826">
        <v>570</v>
      </c>
      <c r="L1826">
        <v>0</v>
      </c>
      <c r="M1826">
        <v>0</v>
      </c>
      <c r="N1826">
        <v>0</v>
      </c>
      <c r="O1826">
        <v>21000</v>
      </c>
      <c r="P1826">
        <v>-21000</v>
      </c>
      <c r="Q1826">
        <v>1876</v>
      </c>
      <c r="R1826" t="b">
        <v>0</v>
      </c>
      <c r="S1826">
        <v>0</v>
      </c>
    </row>
    <row r="1827" spans="1:19">
      <c r="A1827">
        <v>13050501</v>
      </c>
      <c r="B1827" s="12"/>
      <c r="C1827" s="12" t="s">
        <v>4797</v>
      </c>
      <c r="D1827" s="12" t="s">
        <v>4909</v>
      </c>
      <c r="E1827" t="b">
        <v>0</v>
      </c>
      <c r="F1827">
        <v>0</v>
      </c>
      <c r="G1827">
        <v>2102</v>
      </c>
      <c r="H1827">
        <v>44013</v>
      </c>
      <c r="I1827" s="12" t="s">
        <v>1230</v>
      </c>
      <c r="J1827">
        <v>12</v>
      </c>
      <c r="K1827">
        <v>10746</v>
      </c>
      <c r="L1827">
        <v>0</v>
      </c>
      <c r="M1827">
        <v>0</v>
      </c>
      <c r="N1827">
        <v>210000</v>
      </c>
      <c r="O1827">
        <v>0</v>
      </c>
      <c r="P1827">
        <v>189000</v>
      </c>
      <c r="Q1827">
        <v>1877</v>
      </c>
      <c r="R1827" t="b">
        <v>0</v>
      </c>
      <c r="S1827">
        <v>0</v>
      </c>
    </row>
    <row r="1828" spans="1:19">
      <c r="A1828">
        <v>13050501</v>
      </c>
      <c r="B1828" s="12"/>
      <c r="C1828" s="12" t="s">
        <v>4797</v>
      </c>
      <c r="D1828" s="12" t="s">
        <v>4909</v>
      </c>
      <c r="E1828" t="b">
        <v>0</v>
      </c>
      <c r="F1828">
        <v>0</v>
      </c>
      <c r="G1828">
        <v>2102</v>
      </c>
      <c r="H1828">
        <v>44021</v>
      </c>
      <c r="I1828" s="12" t="s">
        <v>5664</v>
      </c>
      <c r="J1828">
        <v>1</v>
      </c>
      <c r="K1828">
        <v>13902</v>
      </c>
      <c r="L1828">
        <v>0</v>
      </c>
      <c r="M1828">
        <v>0</v>
      </c>
      <c r="N1828">
        <v>0</v>
      </c>
      <c r="O1828">
        <v>189000</v>
      </c>
      <c r="P1828">
        <v>0</v>
      </c>
      <c r="Q1828">
        <v>1878</v>
      </c>
      <c r="R1828" t="b">
        <v>0</v>
      </c>
      <c r="S1828">
        <v>0</v>
      </c>
    </row>
    <row r="1829" spans="1:19">
      <c r="A1829">
        <v>13050501</v>
      </c>
      <c r="B1829" s="12"/>
      <c r="C1829" s="12" t="s">
        <v>4797</v>
      </c>
      <c r="D1829" s="12" t="s">
        <v>4909</v>
      </c>
      <c r="E1829" t="b">
        <v>0</v>
      </c>
      <c r="F1829">
        <v>0</v>
      </c>
      <c r="G1829">
        <v>2102</v>
      </c>
      <c r="H1829">
        <v>44044</v>
      </c>
      <c r="I1829" s="12" t="s">
        <v>1231</v>
      </c>
      <c r="J1829">
        <v>3</v>
      </c>
      <c r="K1829">
        <v>572</v>
      </c>
      <c r="L1829">
        <v>0</v>
      </c>
      <c r="M1829">
        <v>0</v>
      </c>
      <c r="N1829">
        <v>0</v>
      </c>
      <c r="O1829">
        <v>24500</v>
      </c>
      <c r="P1829">
        <v>-24500</v>
      </c>
      <c r="Q1829">
        <v>1879</v>
      </c>
      <c r="R1829" t="b">
        <v>0</v>
      </c>
      <c r="S1829">
        <v>0</v>
      </c>
    </row>
    <row r="1830" spans="1:19">
      <c r="A1830">
        <v>13050501</v>
      </c>
      <c r="B1830" s="12"/>
      <c r="C1830" s="12" t="s">
        <v>4797</v>
      </c>
      <c r="D1830" s="12" t="s">
        <v>4909</v>
      </c>
      <c r="E1830" t="b">
        <v>0</v>
      </c>
      <c r="F1830">
        <v>0</v>
      </c>
      <c r="G1830">
        <v>2102</v>
      </c>
      <c r="H1830">
        <v>44044</v>
      </c>
      <c r="I1830" s="12" t="s">
        <v>1232</v>
      </c>
      <c r="J1830">
        <v>12</v>
      </c>
      <c r="K1830">
        <v>10826</v>
      </c>
      <c r="L1830">
        <v>0</v>
      </c>
      <c r="M1830">
        <v>0</v>
      </c>
      <c r="N1830">
        <v>210000</v>
      </c>
      <c r="O1830">
        <v>0</v>
      </c>
      <c r="P1830">
        <v>185500</v>
      </c>
      <c r="Q1830">
        <v>1880</v>
      </c>
      <c r="R1830" t="b">
        <v>0</v>
      </c>
      <c r="S1830">
        <v>0</v>
      </c>
    </row>
    <row r="1831" spans="1:19">
      <c r="A1831">
        <v>13050501</v>
      </c>
      <c r="B1831" s="12"/>
      <c r="C1831" s="12" t="s">
        <v>4797</v>
      </c>
      <c r="D1831" s="12" t="s">
        <v>4909</v>
      </c>
      <c r="E1831" t="b">
        <v>0</v>
      </c>
      <c r="F1831">
        <v>0</v>
      </c>
      <c r="G1831">
        <v>2102</v>
      </c>
      <c r="H1831">
        <v>44054</v>
      </c>
      <c r="I1831" s="12" t="s">
        <v>5665</v>
      </c>
      <c r="J1831">
        <v>1</v>
      </c>
      <c r="K1831">
        <v>13972</v>
      </c>
      <c r="L1831">
        <v>0</v>
      </c>
      <c r="M1831">
        <v>0</v>
      </c>
      <c r="N1831">
        <v>0</v>
      </c>
      <c r="O1831">
        <v>185500</v>
      </c>
      <c r="P1831">
        <v>0</v>
      </c>
      <c r="Q1831">
        <v>1881</v>
      </c>
      <c r="R1831" t="b">
        <v>0</v>
      </c>
      <c r="S1831">
        <v>0</v>
      </c>
    </row>
    <row r="1832" spans="1:19">
      <c r="A1832">
        <v>13050501</v>
      </c>
      <c r="B1832" s="12"/>
      <c r="C1832" s="12" t="s">
        <v>4797</v>
      </c>
      <c r="D1832" s="12" t="s">
        <v>4909</v>
      </c>
      <c r="E1832" t="b">
        <v>0</v>
      </c>
      <c r="F1832">
        <v>0</v>
      </c>
      <c r="G1832">
        <v>2102</v>
      </c>
      <c r="H1832">
        <v>44075</v>
      </c>
      <c r="I1832" s="12" t="s">
        <v>1233</v>
      </c>
      <c r="J1832">
        <v>3</v>
      </c>
      <c r="K1832">
        <v>573</v>
      </c>
      <c r="L1832">
        <v>0</v>
      </c>
      <c r="M1832">
        <v>0</v>
      </c>
      <c r="N1832">
        <v>0</v>
      </c>
      <c r="O1832">
        <v>28000</v>
      </c>
      <c r="P1832">
        <v>-28000</v>
      </c>
      <c r="Q1832">
        <v>1882</v>
      </c>
      <c r="R1832" t="b">
        <v>0</v>
      </c>
      <c r="S1832">
        <v>0</v>
      </c>
    </row>
    <row r="1833" spans="1:19">
      <c r="A1833">
        <v>13050501</v>
      </c>
      <c r="B1833" s="12"/>
      <c r="C1833" s="12" t="s">
        <v>4797</v>
      </c>
      <c r="D1833" s="12" t="s">
        <v>4909</v>
      </c>
      <c r="E1833" t="b">
        <v>0</v>
      </c>
      <c r="F1833">
        <v>0</v>
      </c>
      <c r="G1833">
        <v>2102</v>
      </c>
      <c r="H1833">
        <v>44075</v>
      </c>
      <c r="I1833" s="12" t="s">
        <v>1234</v>
      </c>
      <c r="J1833">
        <v>12</v>
      </c>
      <c r="K1833">
        <v>10906</v>
      </c>
      <c r="L1833">
        <v>0</v>
      </c>
      <c r="M1833">
        <v>0</v>
      </c>
      <c r="N1833">
        <v>210000</v>
      </c>
      <c r="O1833">
        <v>0</v>
      </c>
      <c r="P1833">
        <v>182000</v>
      </c>
      <c r="Q1833">
        <v>1883</v>
      </c>
      <c r="R1833" t="b">
        <v>0</v>
      </c>
      <c r="S1833">
        <v>0</v>
      </c>
    </row>
    <row r="1834" spans="1:19">
      <c r="A1834">
        <v>13050501</v>
      </c>
      <c r="B1834" s="12"/>
      <c r="C1834" s="12" t="s">
        <v>4797</v>
      </c>
      <c r="D1834" s="12" t="s">
        <v>4909</v>
      </c>
      <c r="E1834" t="b">
        <v>0</v>
      </c>
      <c r="F1834">
        <v>0</v>
      </c>
      <c r="G1834">
        <v>2102</v>
      </c>
      <c r="H1834">
        <v>44084</v>
      </c>
      <c r="I1834" s="12" t="s">
        <v>5666</v>
      </c>
      <c r="J1834">
        <v>1</v>
      </c>
      <c r="K1834">
        <v>14053</v>
      </c>
      <c r="L1834">
        <v>0</v>
      </c>
      <c r="M1834">
        <v>0</v>
      </c>
      <c r="N1834">
        <v>0</v>
      </c>
      <c r="O1834">
        <v>182000</v>
      </c>
      <c r="P1834">
        <v>0</v>
      </c>
      <c r="Q1834">
        <v>1884</v>
      </c>
      <c r="R1834" t="b">
        <v>0</v>
      </c>
      <c r="S1834">
        <v>0</v>
      </c>
    </row>
    <row r="1835" spans="1:19">
      <c r="A1835">
        <v>13050501</v>
      </c>
      <c r="B1835" s="12"/>
      <c r="C1835" s="12" t="s">
        <v>4797</v>
      </c>
      <c r="D1835" s="12" t="s">
        <v>4909</v>
      </c>
      <c r="E1835" t="b">
        <v>0</v>
      </c>
      <c r="F1835">
        <v>0</v>
      </c>
      <c r="G1835">
        <v>2102</v>
      </c>
      <c r="H1835">
        <v>44105</v>
      </c>
      <c r="I1835" s="12" t="s">
        <v>1235</v>
      </c>
      <c r="J1835">
        <v>3</v>
      </c>
      <c r="K1835">
        <v>575</v>
      </c>
      <c r="L1835">
        <v>0</v>
      </c>
      <c r="M1835">
        <v>0</v>
      </c>
      <c r="N1835">
        <v>0</v>
      </c>
      <c r="O1835">
        <v>31500</v>
      </c>
      <c r="P1835">
        <v>-31500</v>
      </c>
      <c r="Q1835">
        <v>1885</v>
      </c>
      <c r="R1835" t="b">
        <v>0</v>
      </c>
      <c r="S1835">
        <v>0</v>
      </c>
    </row>
    <row r="1836" spans="1:19">
      <c r="A1836">
        <v>13050501</v>
      </c>
      <c r="B1836" s="12"/>
      <c r="C1836" s="12" t="s">
        <v>4797</v>
      </c>
      <c r="D1836" s="12" t="s">
        <v>4909</v>
      </c>
      <c r="E1836" t="b">
        <v>0</v>
      </c>
      <c r="F1836">
        <v>0</v>
      </c>
      <c r="G1836">
        <v>2102</v>
      </c>
      <c r="H1836">
        <v>44105</v>
      </c>
      <c r="I1836" s="12" t="s">
        <v>1236</v>
      </c>
      <c r="J1836">
        <v>12</v>
      </c>
      <c r="K1836">
        <v>10986</v>
      </c>
      <c r="L1836">
        <v>0</v>
      </c>
      <c r="M1836">
        <v>0</v>
      </c>
      <c r="N1836">
        <v>210000</v>
      </c>
      <c r="O1836">
        <v>0</v>
      </c>
      <c r="P1836">
        <v>178500</v>
      </c>
      <c r="Q1836">
        <v>1886</v>
      </c>
      <c r="R1836" t="b">
        <v>0</v>
      </c>
      <c r="S1836">
        <v>0</v>
      </c>
    </row>
    <row r="1837" spans="1:19">
      <c r="A1837">
        <v>13050501</v>
      </c>
      <c r="B1837" s="12"/>
      <c r="C1837" s="12" t="s">
        <v>4797</v>
      </c>
      <c r="D1837" s="12" t="s">
        <v>4909</v>
      </c>
      <c r="E1837" t="b">
        <v>0</v>
      </c>
      <c r="F1837">
        <v>0</v>
      </c>
      <c r="G1837">
        <v>2102</v>
      </c>
      <c r="H1837">
        <v>44117</v>
      </c>
      <c r="I1837" s="12" t="s">
        <v>5667</v>
      </c>
      <c r="J1837">
        <v>1</v>
      </c>
      <c r="K1837">
        <v>14128</v>
      </c>
      <c r="L1837">
        <v>0</v>
      </c>
      <c r="M1837">
        <v>0</v>
      </c>
      <c r="N1837">
        <v>0</v>
      </c>
      <c r="O1837">
        <v>178500</v>
      </c>
      <c r="P1837">
        <v>0</v>
      </c>
      <c r="Q1837">
        <v>1887</v>
      </c>
      <c r="R1837" t="b">
        <v>0</v>
      </c>
      <c r="S1837">
        <v>0</v>
      </c>
    </row>
    <row r="1838" spans="1:19">
      <c r="A1838">
        <v>13050501</v>
      </c>
      <c r="B1838" s="12"/>
      <c r="C1838" s="12" t="s">
        <v>4797</v>
      </c>
      <c r="D1838" s="12" t="s">
        <v>4909</v>
      </c>
      <c r="E1838" t="b">
        <v>0</v>
      </c>
      <c r="F1838">
        <v>0</v>
      </c>
      <c r="G1838">
        <v>2102</v>
      </c>
      <c r="H1838">
        <v>44136</v>
      </c>
      <c r="I1838" s="12" t="s">
        <v>1237</v>
      </c>
      <c r="J1838">
        <v>3</v>
      </c>
      <c r="K1838">
        <v>576</v>
      </c>
      <c r="L1838">
        <v>0</v>
      </c>
      <c r="M1838">
        <v>0</v>
      </c>
      <c r="N1838">
        <v>0</v>
      </c>
      <c r="O1838">
        <v>35000</v>
      </c>
      <c r="P1838">
        <v>-35000</v>
      </c>
      <c r="Q1838">
        <v>1888</v>
      </c>
      <c r="R1838" t="b">
        <v>0</v>
      </c>
      <c r="S1838">
        <v>0</v>
      </c>
    </row>
    <row r="1839" spans="1:19">
      <c r="A1839">
        <v>13050501</v>
      </c>
      <c r="B1839" s="12"/>
      <c r="C1839" s="12" t="s">
        <v>4797</v>
      </c>
      <c r="D1839" s="12" t="s">
        <v>4909</v>
      </c>
      <c r="E1839" t="b">
        <v>0</v>
      </c>
      <c r="F1839">
        <v>0</v>
      </c>
      <c r="G1839">
        <v>2102</v>
      </c>
      <c r="H1839">
        <v>44136</v>
      </c>
      <c r="I1839" s="12" t="s">
        <v>1238</v>
      </c>
      <c r="J1839">
        <v>12</v>
      </c>
      <c r="K1839">
        <v>11066</v>
      </c>
      <c r="L1839">
        <v>0</v>
      </c>
      <c r="M1839">
        <v>0</v>
      </c>
      <c r="N1839">
        <v>210000</v>
      </c>
      <c r="O1839">
        <v>0</v>
      </c>
      <c r="P1839">
        <v>175000</v>
      </c>
      <c r="Q1839">
        <v>1889</v>
      </c>
      <c r="R1839" t="b">
        <v>0</v>
      </c>
      <c r="S1839">
        <v>0</v>
      </c>
    </row>
    <row r="1840" spans="1:19">
      <c r="A1840">
        <v>13050501</v>
      </c>
      <c r="B1840" s="12"/>
      <c r="C1840" s="12" t="s">
        <v>4797</v>
      </c>
      <c r="D1840" s="12" t="s">
        <v>4909</v>
      </c>
      <c r="E1840" t="b">
        <v>0</v>
      </c>
      <c r="F1840">
        <v>0</v>
      </c>
      <c r="G1840">
        <v>2102</v>
      </c>
      <c r="H1840">
        <v>44146</v>
      </c>
      <c r="I1840" s="12" t="s">
        <v>5668</v>
      </c>
      <c r="J1840">
        <v>1</v>
      </c>
      <c r="K1840">
        <v>14200</v>
      </c>
      <c r="L1840">
        <v>0</v>
      </c>
      <c r="M1840">
        <v>0</v>
      </c>
      <c r="N1840">
        <v>0</v>
      </c>
      <c r="O1840">
        <v>175000</v>
      </c>
      <c r="P1840">
        <v>0</v>
      </c>
      <c r="Q1840">
        <v>1890</v>
      </c>
      <c r="R1840" t="b">
        <v>0</v>
      </c>
      <c r="S1840">
        <v>0</v>
      </c>
    </row>
    <row r="1841" spans="1:19">
      <c r="A1841">
        <v>13050501</v>
      </c>
      <c r="B1841" s="12"/>
      <c r="C1841" s="12" t="s">
        <v>4797</v>
      </c>
      <c r="D1841" s="12" t="s">
        <v>4909</v>
      </c>
      <c r="E1841" t="b">
        <v>0</v>
      </c>
      <c r="F1841">
        <v>0</v>
      </c>
      <c r="G1841">
        <v>2102</v>
      </c>
      <c r="H1841">
        <v>44166</v>
      </c>
      <c r="I1841" s="12" t="s">
        <v>1239</v>
      </c>
      <c r="J1841">
        <v>3</v>
      </c>
      <c r="K1841">
        <v>577</v>
      </c>
      <c r="L1841">
        <v>0</v>
      </c>
      <c r="M1841">
        <v>0</v>
      </c>
      <c r="N1841">
        <v>0</v>
      </c>
      <c r="O1841">
        <v>38500</v>
      </c>
      <c r="P1841">
        <v>-38500</v>
      </c>
      <c r="Q1841">
        <v>1891</v>
      </c>
      <c r="R1841" t="b">
        <v>0</v>
      </c>
      <c r="S1841">
        <v>0</v>
      </c>
    </row>
    <row r="1842" spans="1:19">
      <c r="A1842">
        <v>13050501</v>
      </c>
      <c r="B1842" s="12"/>
      <c r="C1842" s="12" t="s">
        <v>4797</v>
      </c>
      <c r="D1842" s="12" t="s">
        <v>4909</v>
      </c>
      <c r="E1842" t="b">
        <v>0</v>
      </c>
      <c r="F1842">
        <v>0</v>
      </c>
      <c r="G1842">
        <v>2102</v>
      </c>
      <c r="H1842">
        <v>44166</v>
      </c>
      <c r="I1842" s="12" t="s">
        <v>1240</v>
      </c>
      <c r="J1842">
        <v>12</v>
      </c>
      <c r="K1842">
        <v>11146</v>
      </c>
      <c r="L1842">
        <v>0</v>
      </c>
      <c r="M1842">
        <v>0</v>
      </c>
      <c r="N1842">
        <v>210000</v>
      </c>
      <c r="O1842">
        <v>0</v>
      </c>
      <c r="P1842">
        <v>171500</v>
      </c>
      <c r="Q1842">
        <v>1892</v>
      </c>
      <c r="R1842" t="b">
        <v>0</v>
      </c>
      <c r="S1842">
        <v>0</v>
      </c>
    </row>
    <row r="1843" spans="1:19">
      <c r="A1843">
        <v>13050501</v>
      </c>
      <c r="B1843" s="12"/>
      <c r="C1843" s="12" t="s">
        <v>4797</v>
      </c>
      <c r="D1843" s="12" t="s">
        <v>4909</v>
      </c>
      <c r="E1843" t="b">
        <v>0</v>
      </c>
      <c r="F1843">
        <v>0</v>
      </c>
      <c r="G1843">
        <v>2102</v>
      </c>
      <c r="H1843">
        <v>44174</v>
      </c>
      <c r="I1843" s="12" t="s">
        <v>5669</v>
      </c>
      <c r="J1843">
        <v>1</v>
      </c>
      <c r="K1843">
        <v>14264</v>
      </c>
      <c r="L1843">
        <v>0</v>
      </c>
      <c r="M1843">
        <v>0</v>
      </c>
      <c r="N1843">
        <v>0</v>
      </c>
      <c r="O1843">
        <v>171500</v>
      </c>
      <c r="P1843">
        <v>0</v>
      </c>
      <c r="Q1843">
        <v>1893</v>
      </c>
      <c r="R1843" t="b">
        <v>0</v>
      </c>
      <c r="S1843">
        <v>0</v>
      </c>
    </row>
    <row r="1844" spans="1:19">
      <c r="A1844">
        <v>13050501</v>
      </c>
      <c r="B1844" s="12" t="s">
        <v>1241</v>
      </c>
      <c r="C1844" s="12" t="s">
        <v>4797</v>
      </c>
      <c r="D1844" s="12" t="s">
        <v>1241</v>
      </c>
      <c r="E1844" t="b">
        <v>0</v>
      </c>
      <c r="F1844">
        <v>0</v>
      </c>
      <c r="G1844">
        <v>2102</v>
      </c>
      <c r="H1844" t="s">
        <v>21</v>
      </c>
      <c r="I1844" s="12"/>
      <c r="K1844">
        <v>0</v>
      </c>
      <c r="L1844">
        <v>0</v>
      </c>
      <c r="M1844">
        <v>0</v>
      </c>
      <c r="N1844">
        <v>2520000</v>
      </c>
      <c r="O1844">
        <v>2520000</v>
      </c>
      <c r="P1844">
        <v>0</v>
      </c>
      <c r="Q1844">
        <v>1894</v>
      </c>
      <c r="R1844" t="b">
        <v>0</v>
      </c>
      <c r="S1844">
        <v>0</v>
      </c>
    </row>
    <row r="1845" spans="1:19">
      <c r="A1845">
        <v>13050501</v>
      </c>
      <c r="B1845" s="12" t="s">
        <v>4919</v>
      </c>
      <c r="C1845" s="12" t="s">
        <v>4797</v>
      </c>
      <c r="D1845" s="12" t="s">
        <v>4919</v>
      </c>
      <c r="E1845" t="b">
        <v>0</v>
      </c>
      <c r="F1845">
        <v>14800</v>
      </c>
      <c r="G1845">
        <v>2201</v>
      </c>
      <c r="H1845" t="s">
        <v>21</v>
      </c>
      <c r="I1845" s="12"/>
      <c r="K1845">
        <v>0</v>
      </c>
      <c r="L1845">
        <v>2520000</v>
      </c>
      <c r="M1845">
        <v>2534800</v>
      </c>
      <c r="N1845">
        <v>0</v>
      </c>
      <c r="O1845">
        <v>0</v>
      </c>
      <c r="P1845">
        <v>14800</v>
      </c>
      <c r="Q1845">
        <v>1895</v>
      </c>
      <c r="R1845" t="b">
        <v>0</v>
      </c>
      <c r="S1845">
        <v>0</v>
      </c>
    </row>
    <row r="1846" spans="1:19">
      <c r="A1846">
        <v>13050501</v>
      </c>
      <c r="B1846" s="12"/>
      <c r="C1846" s="12" t="s">
        <v>4797</v>
      </c>
      <c r="D1846" s="12" t="s">
        <v>4919</v>
      </c>
      <c r="E1846" t="b">
        <v>0</v>
      </c>
      <c r="F1846">
        <v>0</v>
      </c>
      <c r="G1846">
        <v>2201</v>
      </c>
      <c r="H1846">
        <v>43831</v>
      </c>
      <c r="I1846" s="12" t="s">
        <v>1242</v>
      </c>
      <c r="J1846">
        <v>12</v>
      </c>
      <c r="K1846">
        <v>10267</v>
      </c>
      <c r="L1846">
        <v>0</v>
      </c>
      <c r="M1846">
        <v>0</v>
      </c>
      <c r="N1846">
        <v>210000</v>
      </c>
      <c r="O1846">
        <v>0</v>
      </c>
      <c r="P1846">
        <v>224800</v>
      </c>
      <c r="Q1846">
        <v>1896</v>
      </c>
      <c r="R1846" t="b">
        <v>0</v>
      </c>
      <c r="S1846">
        <v>0</v>
      </c>
    </row>
    <row r="1847" spans="1:19">
      <c r="A1847">
        <v>13050501</v>
      </c>
      <c r="B1847" s="12"/>
      <c r="C1847" s="12" t="s">
        <v>4797</v>
      </c>
      <c r="D1847" s="12" t="s">
        <v>4919</v>
      </c>
      <c r="E1847" t="b">
        <v>0</v>
      </c>
      <c r="F1847">
        <v>0</v>
      </c>
      <c r="G1847">
        <v>2201</v>
      </c>
      <c r="H1847">
        <v>43844</v>
      </c>
      <c r="I1847" s="12" t="s">
        <v>5674</v>
      </c>
      <c r="J1847">
        <v>1</v>
      </c>
      <c r="K1847">
        <v>13537</v>
      </c>
      <c r="L1847">
        <v>0</v>
      </c>
      <c r="M1847">
        <v>0</v>
      </c>
      <c r="N1847">
        <v>0</v>
      </c>
      <c r="O1847">
        <v>14800</v>
      </c>
      <c r="P1847">
        <v>210000</v>
      </c>
      <c r="Q1847">
        <v>1897</v>
      </c>
      <c r="R1847" t="b">
        <v>0</v>
      </c>
      <c r="S1847">
        <v>0</v>
      </c>
    </row>
    <row r="1848" spans="1:19">
      <c r="A1848">
        <v>13050501</v>
      </c>
      <c r="B1848" s="12"/>
      <c r="C1848" s="12" t="s">
        <v>4797</v>
      </c>
      <c r="D1848" s="12" t="s">
        <v>4919</v>
      </c>
      <c r="E1848" t="b">
        <v>0</v>
      </c>
      <c r="F1848">
        <v>0</v>
      </c>
      <c r="G1848">
        <v>2201</v>
      </c>
      <c r="H1848">
        <v>43844</v>
      </c>
      <c r="I1848" s="12" t="s">
        <v>5658</v>
      </c>
      <c r="J1848">
        <v>1</v>
      </c>
      <c r="K1848">
        <v>13537</v>
      </c>
      <c r="L1848">
        <v>0</v>
      </c>
      <c r="M1848">
        <v>0</v>
      </c>
      <c r="N1848">
        <v>0</v>
      </c>
      <c r="O1848">
        <v>195200</v>
      </c>
      <c r="P1848">
        <v>14800</v>
      </c>
      <c r="Q1848">
        <v>1898</v>
      </c>
      <c r="R1848" t="b">
        <v>0</v>
      </c>
      <c r="S1848">
        <v>0</v>
      </c>
    </row>
    <row r="1849" spans="1:19">
      <c r="A1849">
        <v>13050501</v>
      </c>
      <c r="B1849" s="12"/>
      <c r="C1849" s="12" t="s">
        <v>4797</v>
      </c>
      <c r="D1849" s="12" t="s">
        <v>4919</v>
      </c>
      <c r="E1849" t="b">
        <v>0</v>
      </c>
      <c r="F1849">
        <v>0</v>
      </c>
      <c r="G1849">
        <v>2201</v>
      </c>
      <c r="H1849">
        <v>43862</v>
      </c>
      <c r="I1849" s="12" t="s">
        <v>1244</v>
      </c>
      <c r="J1849">
        <v>12</v>
      </c>
      <c r="K1849">
        <v>10347</v>
      </c>
      <c r="L1849">
        <v>0</v>
      </c>
      <c r="M1849">
        <v>0</v>
      </c>
      <c r="N1849">
        <v>210000</v>
      </c>
      <c r="O1849">
        <v>0</v>
      </c>
      <c r="P1849">
        <v>224800</v>
      </c>
      <c r="Q1849">
        <v>1899</v>
      </c>
      <c r="R1849" t="b">
        <v>0</v>
      </c>
      <c r="S1849">
        <v>0</v>
      </c>
    </row>
    <row r="1850" spans="1:19">
      <c r="A1850">
        <v>13050501</v>
      </c>
      <c r="B1850" s="12"/>
      <c r="C1850" s="12" t="s">
        <v>4797</v>
      </c>
      <c r="D1850" s="12" t="s">
        <v>4919</v>
      </c>
      <c r="E1850" t="b">
        <v>0</v>
      </c>
      <c r="F1850">
        <v>0</v>
      </c>
      <c r="G1850">
        <v>2201</v>
      </c>
      <c r="H1850">
        <v>43874</v>
      </c>
      <c r="I1850" s="12" t="s">
        <v>5658</v>
      </c>
      <c r="J1850">
        <v>1</v>
      </c>
      <c r="K1850">
        <v>13608</v>
      </c>
      <c r="L1850">
        <v>0</v>
      </c>
      <c r="M1850">
        <v>0</v>
      </c>
      <c r="N1850">
        <v>0</v>
      </c>
      <c r="O1850">
        <v>14800</v>
      </c>
      <c r="P1850">
        <v>210000</v>
      </c>
      <c r="Q1850">
        <v>1900</v>
      </c>
      <c r="R1850" t="b">
        <v>0</v>
      </c>
      <c r="S1850">
        <v>0</v>
      </c>
    </row>
    <row r="1851" spans="1:19">
      <c r="A1851">
        <v>13050501</v>
      </c>
      <c r="B1851" s="12"/>
      <c r="C1851" s="12" t="s">
        <v>4797</v>
      </c>
      <c r="D1851" s="12" t="s">
        <v>4919</v>
      </c>
      <c r="E1851" t="b">
        <v>0</v>
      </c>
      <c r="F1851">
        <v>0</v>
      </c>
      <c r="G1851">
        <v>2201</v>
      </c>
      <c r="H1851">
        <v>43874</v>
      </c>
      <c r="I1851" s="12" t="s">
        <v>5659</v>
      </c>
      <c r="J1851">
        <v>1</v>
      </c>
      <c r="K1851">
        <v>13608</v>
      </c>
      <c r="L1851">
        <v>0</v>
      </c>
      <c r="M1851">
        <v>0</v>
      </c>
      <c r="N1851">
        <v>0</v>
      </c>
      <c r="O1851">
        <v>195200</v>
      </c>
      <c r="P1851">
        <v>14800</v>
      </c>
      <c r="Q1851">
        <v>1901</v>
      </c>
      <c r="R1851" t="b">
        <v>0</v>
      </c>
      <c r="S1851">
        <v>0</v>
      </c>
    </row>
    <row r="1852" spans="1:19">
      <c r="A1852">
        <v>13050501</v>
      </c>
      <c r="B1852" s="12"/>
      <c r="C1852" s="12" t="s">
        <v>4797</v>
      </c>
      <c r="D1852" s="12" t="s">
        <v>4919</v>
      </c>
      <c r="E1852" t="b">
        <v>0</v>
      </c>
      <c r="F1852">
        <v>0</v>
      </c>
      <c r="G1852">
        <v>2201</v>
      </c>
      <c r="H1852">
        <v>43891</v>
      </c>
      <c r="I1852" s="12" t="s">
        <v>1245</v>
      </c>
      <c r="J1852">
        <v>12</v>
      </c>
      <c r="K1852">
        <v>10427</v>
      </c>
      <c r="L1852">
        <v>0</v>
      </c>
      <c r="M1852">
        <v>0</v>
      </c>
      <c r="N1852">
        <v>210000</v>
      </c>
      <c r="O1852">
        <v>0</v>
      </c>
      <c r="P1852">
        <v>224800</v>
      </c>
      <c r="Q1852">
        <v>1902</v>
      </c>
      <c r="R1852" t="b">
        <v>0</v>
      </c>
      <c r="S1852">
        <v>0</v>
      </c>
    </row>
    <row r="1853" spans="1:19">
      <c r="A1853">
        <v>13050501</v>
      </c>
      <c r="B1853" s="12"/>
      <c r="C1853" s="12" t="s">
        <v>4797</v>
      </c>
      <c r="D1853" s="12" t="s">
        <v>4919</v>
      </c>
      <c r="E1853" t="b">
        <v>0</v>
      </c>
      <c r="F1853">
        <v>0</v>
      </c>
      <c r="G1853">
        <v>2201</v>
      </c>
      <c r="H1853">
        <v>43900</v>
      </c>
      <c r="I1853" s="12" t="s">
        <v>5659</v>
      </c>
      <c r="J1853">
        <v>1</v>
      </c>
      <c r="K1853">
        <v>13676</v>
      </c>
      <c r="L1853">
        <v>0</v>
      </c>
      <c r="M1853">
        <v>0</v>
      </c>
      <c r="N1853">
        <v>0</v>
      </c>
      <c r="O1853">
        <v>14800</v>
      </c>
      <c r="P1853">
        <v>210000</v>
      </c>
      <c r="Q1853">
        <v>1903</v>
      </c>
      <c r="R1853" t="b">
        <v>0</v>
      </c>
      <c r="S1853">
        <v>0</v>
      </c>
    </row>
    <row r="1854" spans="1:19">
      <c r="A1854">
        <v>13050501</v>
      </c>
      <c r="B1854" s="12"/>
      <c r="C1854" s="12" t="s">
        <v>4797</v>
      </c>
      <c r="D1854" s="12" t="s">
        <v>4919</v>
      </c>
      <c r="E1854" t="b">
        <v>0</v>
      </c>
      <c r="F1854">
        <v>0</v>
      </c>
      <c r="G1854">
        <v>2201</v>
      </c>
      <c r="H1854">
        <v>43900</v>
      </c>
      <c r="I1854" s="12" t="s">
        <v>5660</v>
      </c>
      <c r="J1854">
        <v>1</v>
      </c>
      <c r="K1854">
        <v>13676</v>
      </c>
      <c r="L1854">
        <v>0</v>
      </c>
      <c r="M1854">
        <v>0</v>
      </c>
      <c r="N1854">
        <v>0</v>
      </c>
      <c r="O1854">
        <v>195200</v>
      </c>
      <c r="P1854">
        <v>14800</v>
      </c>
      <c r="Q1854">
        <v>1904</v>
      </c>
      <c r="R1854" t="b">
        <v>0</v>
      </c>
      <c r="S1854">
        <v>0</v>
      </c>
    </row>
    <row r="1855" spans="1:19">
      <c r="A1855">
        <v>13050501</v>
      </c>
      <c r="B1855" s="12"/>
      <c r="C1855" s="12" t="s">
        <v>4797</v>
      </c>
      <c r="D1855" s="12" t="s">
        <v>4919</v>
      </c>
      <c r="E1855" t="b">
        <v>0</v>
      </c>
      <c r="F1855">
        <v>0</v>
      </c>
      <c r="G1855">
        <v>2201</v>
      </c>
      <c r="H1855">
        <v>43922</v>
      </c>
      <c r="I1855" s="12" t="s">
        <v>1246</v>
      </c>
      <c r="J1855">
        <v>12</v>
      </c>
      <c r="K1855">
        <v>10507</v>
      </c>
      <c r="L1855">
        <v>0</v>
      </c>
      <c r="M1855">
        <v>0</v>
      </c>
      <c r="N1855">
        <v>210000</v>
      </c>
      <c r="O1855">
        <v>0</v>
      </c>
      <c r="P1855">
        <v>224800</v>
      </c>
      <c r="Q1855">
        <v>1905</v>
      </c>
      <c r="R1855" t="b">
        <v>0</v>
      </c>
      <c r="S1855">
        <v>0</v>
      </c>
    </row>
    <row r="1856" spans="1:19">
      <c r="A1856">
        <v>13050501</v>
      </c>
      <c r="B1856" s="12"/>
      <c r="C1856" s="12" t="s">
        <v>4797</v>
      </c>
      <c r="D1856" s="12" t="s">
        <v>4919</v>
      </c>
      <c r="E1856" t="b">
        <v>0</v>
      </c>
      <c r="F1856">
        <v>0</v>
      </c>
      <c r="G1856">
        <v>2201</v>
      </c>
      <c r="H1856">
        <v>43952</v>
      </c>
      <c r="I1856" s="12" t="s">
        <v>1247</v>
      </c>
      <c r="J1856">
        <v>12</v>
      </c>
      <c r="K1856">
        <v>10587</v>
      </c>
      <c r="L1856">
        <v>0</v>
      </c>
      <c r="M1856">
        <v>0</v>
      </c>
      <c r="N1856">
        <v>210000</v>
      </c>
      <c r="O1856">
        <v>0</v>
      </c>
      <c r="P1856">
        <v>434800</v>
      </c>
      <c r="Q1856">
        <v>1906</v>
      </c>
      <c r="R1856" t="b">
        <v>0</v>
      </c>
      <c r="S1856">
        <v>0</v>
      </c>
    </row>
    <row r="1857" spans="1:19">
      <c r="A1857">
        <v>13050501</v>
      </c>
      <c r="B1857" s="12"/>
      <c r="C1857" s="12" t="s">
        <v>4797</v>
      </c>
      <c r="D1857" s="12" t="s">
        <v>4919</v>
      </c>
      <c r="E1857" t="b">
        <v>0</v>
      </c>
      <c r="F1857">
        <v>0</v>
      </c>
      <c r="G1857">
        <v>2201</v>
      </c>
      <c r="H1857">
        <v>43959</v>
      </c>
      <c r="I1857" s="12" t="s">
        <v>5660</v>
      </c>
      <c r="J1857">
        <v>1</v>
      </c>
      <c r="K1857">
        <v>13804</v>
      </c>
      <c r="L1857">
        <v>0</v>
      </c>
      <c r="M1857">
        <v>0</v>
      </c>
      <c r="N1857">
        <v>0</v>
      </c>
      <c r="O1857">
        <v>14800</v>
      </c>
      <c r="P1857">
        <v>420000</v>
      </c>
      <c r="Q1857">
        <v>1907</v>
      </c>
      <c r="R1857" t="b">
        <v>0</v>
      </c>
      <c r="S1857">
        <v>0</v>
      </c>
    </row>
    <row r="1858" spans="1:19">
      <c r="A1858">
        <v>13050501</v>
      </c>
      <c r="B1858" s="12"/>
      <c r="C1858" s="12" t="s">
        <v>4797</v>
      </c>
      <c r="D1858" s="12" t="s">
        <v>4919</v>
      </c>
      <c r="E1858" t="b">
        <v>0</v>
      </c>
      <c r="F1858">
        <v>0</v>
      </c>
      <c r="G1858">
        <v>2201</v>
      </c>
      <c r="H1858">
        <v>43959</v>
      </c>
      <c r="I1858" s="12" t="s">
        <v>5672</v>
      </c>
      <c r="J1858">
        <v>1</v>
      </c>
      <c r="K1858">
        <v>13804</v>
      </c>
      <c r="L1858">
        <v>0</v>
      </c>
      <c r="M1858">
        <v>0</v>
      </c>
      <c r="N1858">
        <v>0</v>
      </c>
      <c r="O1858">
        <v>195200</v>
      </c>
      <c r="P1858">
        <v>224800</v>
      </c>
      <c r="Q1858">
        <v>1908</v>
      </c>
      <c r="R1858" t="b">
        <v>0</v>
      </c>
      <c r="S1858">
        <v>0</v>
      </c>
    </row>
    <row r="1859" spans="1:19">
      <c r="A1859">
        <v>13050501</v>
      </c>
      <c r="B1859" s="12"/>
      <c r="C1859" s="12" t="s">
        <v>4797</v>
      </c>
      <c r="D1859" s="12" t="s">
        <v>4919</v>
      </c>
      <c r="E1859" t="b">
        <v>0</v>
      </c>
      <c r="F1859">
        <v>0</v>
      </c>
      <c r="G1859">
        <v>2201</v>
      </c>
      <c r="H1859">
        <v>43983</v>
      </c>
      <c r="I1859" s="12" t="s">
        <v>1248</v>
      </c>
      <c r="J1859">
        <v>12</v>
      </c>
      <c r="K1859">
        <v>10667</v>
      </c>
      <c r="L1859">
        <v>0</v>
      </c>
      <c r="M1859">
        <v>0</v>
      </c>
      <c r="N1859">
        <v>210000</v>
      </c>
      <c r="O1859">
        <v>0</v>
      </c>
      <c r="P1859">
        <v>434800</v>
      </c>
      <c r="Q1859">
        <v>1909</v>
      </c>
      <c r="R1859" t="b">
        <v>0</v>
      </c>
      <c r="S1859">
        <v>0</v>
      </c>
    </row>
    <row r="1860" spans="1:19">
      <c r="A1860">
        <v>13050501</v>
      </c>
      <c r="B1860" s="12"/>
      <c r="C1860" s="12" t="s">
        <v>4797</v>
      </c>
      <c r="D1860" s="12" t="s">
        <v>4919</v>
      </c>
      <c r="E1860" t="b">
        <v>0</v>
      </c>
      <c r="F1860">
        <v>0</v>
      </c>
      <c r="G1860">
        <v>2201</v>
      </c>
      <c r="H1860">
        <v>43993</v>
      </c>
      <c r="I1860" s="12" t="s">
        <v>5675</v>
      </c>
      <c r="J1860">
        <v>1</v>
      </c>
      <c r="K1860">
        <v>13875</v>
      </c>
      <c r="L1860">
        <v>0</v>
      </c>
      <c r="M1860">
        <v>0</v>
      </c>
      <c r="N1860">
        <v>0</v>
      </c>
      <c r="O1860">
        <v>14800</v>
      </c>
      <c r="P1860">
        <v>420000</v>
      </c>
      <c r="Q1860">
        <v>1910</v>
      </c>
      <c r="R1860" t="b">
        <v>0</v>
      </c>
      <c r="S1860">
        <v>0</v>
      </c>
    </row>
    <row r="1861" spans="1:19">
      <c r="A1861">
        <v>13050501</v>
      </c>
      <c r="B1861" s="12"/>
      <c r="C1861" s="12" t="s">
        <v>4797</v>
      </c>
      <c r="D1861" s="12" t="s">
        <v>4919</v>
      </c>
      <c r="E1861" t="b">
        <v>0</v>
      </c>
      <c r="F1861">
        <v>0</v>
      </c>
      <c r="G1861">
        <v>2201</v>
      </c>
      <c r="H1861">
        <v>43993</v>
      </c>
      <c r="I1861" s="12" t="s">
        <v>5676</v>
      </c>
      <c r="J1861">
        <v>1</v>
      </c>
      <c r="K1861">
        <v>13875</v>
      </c>
      <c r="L1861">
        <v>0</v>
      </c>
      <c r="M1861">
        <v>0</v>
      </c>
      <c r="N1861">
        <v>0</v>
      </c>
      <c r="O1861">
        <v>195200</v>
      </c>
      <c r="P1861">
        <v>224800</v>
      </c>
      <c r="Q1861">
        <v>1911</v>
      </c>
      <c r="R1861" t="b">
        <v>0</v>
      </c>
      <c r="S1861">
        <v>0</v>
      </c>
    </row>
    <row r="1862" spans="1:19">
      <c r="A1862">
        <v>13050501</v>
      </c>
      <c r="B1862" s="12"/>
      <c r="C1862" s="12" t="s">
        <v>4797</v>
      </c>
      <c r="D1862" s="12" t="s">
        <v>4919</v>
      </c>
      <c r="E1862" t="b">
        <v>0</v>
      </c>
      <c r="F1862">
        <v>0</v>
      </c>
      <c r="G1862">
        <v>2201</v>
      </c>
      <c r="H1862">
        <v>44013</v>
      </c>
      <c r="I1862" s="12" t="s">
        <v>1251</v>
      </c>
      <c r="J1862">
        <v>12</v>
      </c>
      <c r="K1862">
        <v>10747</v>
      </c>
      <c r="L1862">
        <v>0</v>
      </c>
      <c r="M1862">
        <v>0</v>
      </c>
      <c r="N1862">
        <v>210000</v>
      </c>
      <c r="O1862">
        <v>0</v>
      </c>
      <c r="P1862">
        <v>434800</v>
      </c>
      <c r="Q1862">
        <v>1912</v>
      </c>
      <c r="R1862" t="b">
        <v>0</v>
      </c>
      <c r="S1862">
        <v>0</v>
      </c>
    </row>
    <row r="1863" spans="1:19">
      <c r="A1863">
        <v>13050501</v>
      </c>
      <c r="B1863" s="12"/>
      <c r="C1863" s="12" t="s">
        <v>4797</v>
      </c>
      <c r="D1863" s="12" t="s">
        <v>4919</v>
      </c>
      <c r="E1863" t="b">
        <v>0</v>
      </c>
      <c r="F1863">
        <v>0</v>
      </c>
      <c r="G1863">
        <v>2201</v>
      </c>
      <c r="H1863">
        <v>44029</v>
      </c>
      <c r="I1863" s="12" t="s">
        <v>5662</v>
      </c>
      <c r="J1863">
        <v>1</v>
      </c>
      <c r="K1863">
        <v>13929</v>
      </c>
      <c r="L1863">
        <v>0</v>
      </c>
      <c r="M1863">
        <v>0</v>
      </c>
      <c r="N1863">
        <v>0</v>
      </c>
      <c r="O1863">
        <v>14800</v>
      </c>
      <c r="P1863">
        <v>420000</v>
      </c>
      <c r="Q1863">
        <v>1913</v>
      </c>
      <c r="R1863" t="b">
        <v>0</v>
      </c>
      <c r="S1863">
        <v>0</v>
      </c>
    </row>
    <row r="1864" spans="1:19">
      <c r="A1864">
        <v>13050501</v>
      </c>
      <c r="B1864" s="12"/>
      <c r="C1864" s="12" t="s">
        <v>4797</v>
      </c>
      <c r="D1864" s="12" t="s">
        <v>4919</v>
      </c>
      <c r="E1864" t="b">
        <v>0</v>
      </c>
      <c r="F1864">
        <v>0</v>
      </c>
      <c r="G1864">
        <v>2201</v>
      </c>
      <c r="H1864">
        <v>44029</v>
      </c>
      <c r="I1864" s="12" t="s">
        <v>5663</v>
      </c>
      <c r="J1864">
        <v>1</v>
      </c>
      <c r="K1864">
        <v>13929</v>
      </c>
      <c r="L1864">
        <v>0</v>
      </c>
      <c r="M1864">
        <v>0</v>
      </c>
      <c r="N1864">
        <v>0</v>
      </c>
      <c r="O1864">
        <v>210000</v>
      </c>
      <c r="P1864">
        <v>210000</v>
      </c>
      <c r="Q1864">
        <v>1914</v>
      </c>
      <c r="R1864" t="b">
        <v>0</v>
      </c>
      <c r="S1864">
        <v>0</v>
      </c>
    </row>
    <row r="1865" spans="1:19">
      <c r="A1865">
        <v>13050501</v>
      </c>
      <c r="B1865" s="12"/>
      <c r="C1865" s="12" t="s">
        <v>4797</v>
      </c>
      <c r="D1865" s="12" t="s">
        <v>4919</v>
      </c>
      <c r="E1865" t="b">
        <v>0</v>
      </c>
      <c r="F1865">
        <v>0</v>
      </c>
      <c r="G1865">
        <v>2201</v>
      </c>
      <c r="H1865">
        <v>44029</v>
      </c>
      <c r="I1865" s="12" t="s">
        <v>5664</v>
      </c>
      <c r="J1865">
        <v>1</v>
      </c>
      <c r="K1865">
        <v>13929</v>
      </c>
      <c r="L1865">
        <v>0</v>
      </c>
      <c r="M1865">
        <v>0</v>
      </c>
      <c r="N1865">
        <v>0</v>
      </c>
      <c r="O1865">
        <v>194900</v>
      </c>
      <c r="P1865">
        <v>15100</v>
      </c>
      <c r="Q1865">
        <v>1915</v>
      </c>
      <c r="R1865" t="b">
        <v>0</v>
      </c>
      <c r="S1865">
        <v>0</v>
      </c>
    </row>
    <row r="1866" spans="1:19">
      <c r="A1866">
        <v>13050501</v>
      </c>
      <c r="B1866" s="12"/>
      <c r="C1866" s="12" t="s">
        <v>4797</v>
      </c>
      <c r="D1866" s="12" t="s">
        <v>4919</v>
      </c>
      <c r="E1866" t="b">
        <v>0</v>
      </c>
      <c r="F1866">
        <v>0</v>
      </c>
      <c r="G1866">
        <v>2201</v>
      </c>
      <c r="H1866">
        <v>44044</v>
      </c>
      <c r="I1866" s="12" t="s">
        <v>1252</v>
      </c>
      <c r="J1866">
        <v>12</v>
      </c>
      <c r="K1866">
        <v>10827</v>
      </c>
      <c r="L1866">
        <v>0</v>
      </c>
      <c r="M1866">
        <v>0</v>
      </c>
      <c r="N1866">
        <v>210000</v>
      </c>
      <c r="O1866">
        <v>0</v>
      </c>
      <c r="P1866">
        <v>225100</v>
      </c>
      <c r="Q1866">
        <v>1916</v>
      </c>
      <c r="R1866" t="b">
        <v>0</v>
      </c>
      <c r="S1866">
        <v>0</v>
      </c>
    </row>
    <row r="1867" spans="1:19">
      <c r="A1867">
        <v>13050501</v>
      </c>
      <c r="B1867" s="12"/>
      <c r="C1867" s="12" t="s">
        <v>4797</v>
      </c>
      <c r="D1867" s="12" t="s">
        <v>4919</v>
      </c>
      <c r="E1867" t="b">
        <v>0</v>
      </c>
      <c r="F1867">
        <v>0</v>
      </c>
      <c r="G1867">
        <v>2201</v>
      </c>
      <c r="H1867">
        <v>44056</v>
      </c>
      <c r="I1867" s="12" t="s">
        <v>5664</v>
      </c>
      <c r="J1867">
        <v>1</v>
      </c>
      <c r="K1867">
        <v>14013</v>
      </c>
      <c r="L1867">
        <v>0</v>
      </c>
      <c r="M1867">
        <v>0</v>
      </c>
      <c r="N1867">
        <v>0</v>
      </c>
      <c r="O1867">
        <v>15100</v>
      </c>
      <c r="P1867">
        <v>210000</v>
      </c>
      <c r="Q1867">
        <v>1917</v>
      </c>
      <c r="R1867" t="b">
        <v>0</v>
      </c>
      <c r="S1867">
        <v>0</v>
      </c>
    </row>
    <row r="1868" spans="1:19">
      <c r="A1868">
        <v>13050501</v>
      </c>
      <c r="B1868" s="12"/>
      <c r="C1868" s="12" t="s">
        <v>4797</v>
      </c>
      <c r="D1868" s="12" t="s">
        <v>4919</v>
      </c>
      <c r="E1868" t="b">
        <v>0</v>
      </c>
      <c r="F1868">
        <v>0</v>
      </c>
      <c r="G1868">
        <v>2201</v>
      </c>
      <c r="H1868">
        <v>44056</v>
      </c>
      <c r="I1868" s="12" t="s">
        <v>5665</v>
      </c>
      <c r="J1868">
        <v>1</v>
      </c>
      <c r="K1868">
        <v>14013</v>
      </c>
      <c r="L1868">
        <v>0</v>
      </c>
      <c r="M1868">
        <v>0</v>
      </c>
      <c r="N1868">
        <v>0</v>
      </c>
      <c r="O1868">
        <v>210000</v>
      </c>
      <c r="P1868">
        <v>0</v>
      </c>
      <c r="Q1868">
        <v>1918</v>
      </c>
      <c r="R1868" t="b">
        <v>0</v>
      </c>
      <c r="S1868">
        <v>0</v>
      </c>
    </row>
    <row r="1869" spans="1:19">
      <c r="A1869">
        <v>13050501</v>
      </c>
      <c r="B1869" s="12"/>
      <c r="C1869" s="12" t="s">
        <v>4797</v>
      </c>
      <c r="D1869" s="12" t="s">
        <v>4919</v>
      </c>
      <c r="E1869" t="b">
        <v>0</v>
      </c>
      <c r="F1869">
        <v>0</v>
      </c>
      <c r="G1869">
        <v>2201</v>
      </c>
      <c r="H1869">
        <v>44075</v>
      </c>
      <c r="I1869" s="12" t="s">
        <v>1253</v>
      </c>
      <c r="J1869">
        <v>12</v>
      </c>
      <c r="K1869">
        <v>10907</v>
      </c>
      <c r="L1869">
        <v>0</v>
      </c>
      <c r="M1869">
        <v>0</v>
      </c>
      <c r="N1869">
        <v>210000</v>
      </c>
      <c r="O1869">
        <v>0</v>
      </c>
      <c r="P1869">
        <v>210000</v>
      </c>
      <c r="Q1869">
        <v>1919</v>
      </c>
      <c r="R1869" t="b">
        <v>0</v>
      </c>
      <c r="S1869">
        <v>0</v>
      </c>
    </row>
    <row r="1870" spans="1:19">
      <c r="A1870">
        <v>13050501</v>
      </c>
      <c r="B1870" s="12"/>
      <c r="C1870" s="12" t="s">
        <v>4797</v>
      </c>
      <c r="D1870" s="12" t="s">
        <v>4919</v>
      </c>
      <c r="E1870" t="b">
        <v>0</v>
      </c>
      <c r="F1870">
        <v>0</v>
      </c>
      <c r="G1870">
        <v>2201</v>
      </c>
      <c r="H1870">
        <v>44088</v>
      </c>
      <c r="I1870" s="12" t="s">
        <v>5666</v>
      </c>
      <c r="J1870">
        <v>1</v>
      </c>
      <c r="K1870">
        <v>14076</v>
      </c>
      <c r="L1870">
        <v>0</v>
      </c>
      <c r="M1870">
        <v>0</v>
      </c>
      <c r="N1870">
        <v>0</v>
      </c>
      <c r="O1870">
        <v>210000</v>
      </c>
      <c r="P1870">
        <v>0</v>
      </c>
      <c r="Q1870">
        <v>1920</v>
      </c>
      <c r="R1870" t="b">
        <v>0</v>
      </c>
      <c r="S1870">
        <v>0</v>
      </c>
    </row>
    <row r="1871" spans="1:19">
      <c r="A1871">
        <v>13050501</v>
      </c>
      <c r="B1871" s="12"/>
      <c r="C1871" s="12" t="s">
        <v>4797</v>
      </c>
      <c r="D1871" s="12" t="s">
        <v>4919</v>
      </c>
      <c r="E1871" t="b">
        <v>0</v>
      </c>
      <c r="F1871">
        <v>0</v>
      </c>
      <c r="G1871">
        <v>2201</v>
      </c>
      <c r="H1871">
        <v>44105</v>
      </c>
      <c r="I1871" s="12" t="s">
        <v>1254</v>
      </c>
      <c r="J1871">
        <v>12</v>
      </c>
      <c r="K1871">
        <v>10987</v>
      </c>
      <c r="L1871">
        <v>0</v>
      </c>
      <c r="M1871">
        <v>0</v>
      </c>
      <c r="N1871">
        <v>210000</v>
      </c>
      <c r="O1871">
        <v>0</v>
      </c>
      <c r="P1871">
        <v>210000</v>
      </c>
      <c r="Q1871">
        <v>1921</v>
      </c>
      <c r="R1871" t="b">
        <v>0</v>
      </c>
      <c r="S1871">
        <v>0</v>
      </c>
    </row>
    <row r="1872" spans="1:19">
      <c r="A1872">
        <v>13050501</v>
      </c>
      <c r="B1872" s="12"/>
      <c r="C1872" s="12" t="s">
        <v>4797</v>
      </c>
      <c r="D1872" s="12" t="s">
        <v>4919</v>
      </c>
      <c r="E1872" t="b">
        <v>0</v>
      </c>
      <c r="F1872">
        <v>0</v>
      </c>
      <c r="G1872">
        <v>2201</v>
      </c>
      <c r="H1872">
        <v>44117</v>
      </c>
      <c r="I1872" s="12" t="s">
        <v>5667</v>
      </c>
      <c r="J1872">
        <v>1</v>
      </c>
      <c r="K1872">
        <v>14145</v>
      </c>
      <c r="L1872">
        <v>0</v>
      </c>
      <c r="M1872">
        <v>0</v>
      </c>
      <c r="N1872">
        <v>0</v>
      </c>
      <c r="O1872">
        <v>210000</v>
      </c>
      <c r="P1872">
        <v>0</v>
      </c>
      <c r="Q1872">
        <v>1922</v>
      </c>
      <c r="R1872" t="b">
        <v>0</v>
      </c>
      <c r="S1872">
        <v>0</v>
      </c>
    </row>
    <row r="1873" spans="1:19">
      <c r="A1873">
        <v>13050501</v>
      </c>
      <c r="B1873" s="12"/>
      <c r="C1873" s="12" t="s">
        <v>4797</v>
      </c>
      <c r="D1873" s="12" t="s">
        <v>4919</v>
      </c>
      <c r="E1873" t="b">
        <v>0</v>
      </c>
      <c r="F1873">
        <v>0</v>
      </c>
      <c r="G1873">
        <v>2201</v>
      </c>
      <c r="H1873">
        <v>44136</v>
      </c>
      <c r="I1873" s="12" t="s">
        <v>1255</v>
      </c>
      <c r="J1873">
        <v>12</v>
      </c>
      <c r="K1873">
        <v>11067</v>
      </c>
      <c r="L1873">
        <v>0</v>
      </c>
      <c r="M1873">
        <v>0</v>
      </c>
      <c r="N1873">
        <v>210000</v>
      </c>
      <c r="O1873">
        <v>0</v>
      </c>
      <c r="P1873">
        <v>210000</v>
      </c>
      <c r="Q1873">
        <v>1923</v>
      </c>
      <c r="R1873" t="b">
        <v>0</v>
      </c>
      <c r="S1873">
        <v>0</v>
      </c>
    </row>
    <row r="1874" spans="1:19">
      <c r="A1874">
        <v>13050501</v>
      </c>
      <c r="B1874" s="12"/>
      <c r="C1874" s="12" t="s">
        <v>4797</v>
      </c>
      <c r="D1874" s="12" t="s">
        <v>4919</v>
      </c>
      <c r="E1874" t="b">
        <v>0</v>
      </c>
      <c r="F1874">
        <v>0</v>
      </c>
      <c r="G1874">
        <v>2201</v>
      </c>
      <c r="H1874">
        <v>44147</v>
      </c>
      <c r="I1874" s="12" t="s">
        <v>5668</v>
      </c>
      <c r="J1874">
        <v>1</v>
      </c>
      <c r="K1874">
        <v>14239</v>
      </c>
      <c r="L1874">
        <v>0</v>
      </c>
      <c r="M1874">
        <v>0</v>
      </c>
      <c r="N1874">
        <v>0</v>
      </c>
      <c r="O1874">
        <v>210000</v>
      </c>
      <c r="P1874">
        <v>0</v>
      </c>
      <c r="Q1874">
        <v>1924</v>
      </c>
      <c r="R1874" t="b">
        <v>0</v>
      </c>
      <c r="S1874">
        <v>0</v>
      </c>
    </row>
    <row r="1875" spans="1:19">
      <c r="A1875">
        <v>13050501</v>
      </c>
      <c r="B1875" s="12"/>
      <c r="C1875" s="12" t="s">
        <v>4797</v>
      </c>
      <c r="D1875" s="12" t="s">
        <v>4919</v>
      </c>
      <c r="E1875" t="b">
        <v>0</v>
      </c>
      <c r="F1875">
        <v>0</v>
      </c>
      <c r="G1875">
        <v>2201</v>
      </c>
      <c r="H1875">
        <v>44166</v>
      </c>
      <c r="I1875" s="12" t="s">
        <v>1256</v>
      </c>
      <c r="J1875">
        <v>12</v>
      </c>
      <c r="K1875">
        <v>11147</v>
      </c>
      <c r="L1875">
        <v>0</v>
      </c>
      <c r="M1875">
        <v>0</v>
      </c>
      <c r="N1875">
        <v>210000</v>
      </c>
      <c r="O1875">
        <v>0</v>
      </c>
      <c r="P1875">
        <v>210000</v>
      </c>
      <c r="Q1875">
        <v>1925</v>
      </c>
      <c r="R1875" t="b">
        <v>0</v>
      </c>
      <c r="S1875">
        <v>0</v>
      </c>
    </row>
    <row r="1876" spans="1:19">
      <c r="A1876">
        <v>13050501</v>
      </c>
      <c r="B1876" s="12"/>
      <c r="C1876" s="12" t="s">
        <v>4797</v>
      </c>
      <c r="D1876" s="12" t="s">
        <v>4919</v>
      </c>
      <c r="E1876" t="b">
        <v>0</v>
      </c>
      <c r="F1876">
        <v>0</v>
      </c>
      <c r="G1876">
        <v>2201</v>
      </c>
      <c r="H1876">
        <v>44178</v>
      </c>
      <c r="I1876" s="12" t="s">
        <v>5669</v>
      </c>
      <c r="J1876">
        <v>1</v>
      </c>
      <c r="K1876">
        <v>14289</v>
      </c>
      <c r="L1876">
        <v>0</v>
      </c>
      <c r="M1876">
        <v>0</v>
      </c>
      <c r="N1876">
        <v>0</v>
      </c>
      <c r="O1876">
        <v>210000</v>
      </c>
      <c r="P1876">
        <v>0</v>
      </c>
      <c r="Q1876">
        <v>1926</v>
      </c>
      <c r="R1876" t="b">
        <v>0</v>
      </c>
      <c r="S1876">
        <v>0</v>
      </c>
    </row>
    <row r="1877" spans="1:19">
      <c r="A1877">
        <v>13050501</v>
      </c>
      <c r="B1877" s="12" t="s">
        <v>1257</v>
      </c>
      <c r="C1877" s="12" t="s">
        <v>4797</v>
      </c>
      <c r="D1877" s="12" t="s">
        <v>1257</v>
      </c>
      <c r="E1877" t="b">
        <v>0</v>
      </c>
      <c r="F1877">
        <v>0</v>
      </c>
      <c r="G1877">
        <v>2201</v>
      </c>
      <c r="H1877" t="s">
        <v>21</v>
      </c>
      <c r="I1877" s="12"/>
      <c r="K1877">
        <v>0</v>
      </c>
      <c r="L1877">
        <v>0</v>
      </c>
      <c r="M1877">
        <v>0</v>
      </c>
      <c r="N1877">
        <v>2520000</v>
      </c>
      <c r="O1877">
        <v>2534800</v>
      </c>
      <c r="P1877">
        <v>0</v>
      </c>
      <c r="Q1877">
        <v>1927</v>
      </c>
      <c r="R1877" t="b">
        <v>0</v>
      </c>
      <c r="S1877">
        <v>0</v>
      </c>
    </row>
    <row r="1878" spans="1:19">
      <c r="A1878">
        <v>13050501</v>
      </c>
      <c r="B1878" s="12" t="s">
        <v>4928</v>
      </c>
      <c r="C1878" s="12" t="s">
        <v>4797</v>
      </c>
      <c r="D1878" s="12" t="s">
        <v>4928</v>
      </c>
      <c r="E1878" t="b">
        <v>0</v>
      </c>
      <c r="F1878">
        <v>287870</v>
      </c>
      <c r="G1878">
        <v>2202</v>
      </c>
      <c r="H1878" t="s">
        <v>21</v>
      </c>
      <c r="I1878" s="12"/>
      <c r="K1878">
        <v>0</v>
      </c>
      <c r="L1878">
        <v>2520000</v>
      </c>
      <c r="M1878">
        <v>2807870</v>
      </c>
      <c r="N1878">
        <v>0</v>
      </c>
      <c r="O1878">
        <v>0</v>
      </c>
      <c r="P1878">
        <v>287870</v>
      </c>
      <c r="Q1878">
        <v>1928</v>
      </c>
      <c r="R1878" t="b">
        <v>0</v>
      </c>
      <c r="S1878">
        <v>0</v>
      </c>
    </row>
    <row r="1879" spans="1:19">
      <c r="A1879">
        <v>13050501</v>
      </c>
      <c r="B1879" s="12"/>
      <c r="C1879" s="12" t="s">
        <v>4797</v>
      </c>
      <c r="D1879" s="12" t="s">
        <v>4928</v>
      </c>
      <c r="E1879" t="b">
        <v>0</v>
      </c>
      <c r="F1879">
        <v>0</v>
      </c>
      <c r="G1879">
        <v>2202</v>
      </c>
      <c r="H1879">
        <v>43831</v>
      </c>
      <c r="I1879" s="12" t="s">
        <v>1258</v>
      </c>
      <c r="J1879">
        <v>12</v>
      </c>
      <c r="K1879">
        <v>10268</v>
      </c>
      <c r="L1879">
        <v>0</v>
      </c>
      <c r="M1879">
        <v>0</v>
      </c>
      <c r="N1879">
        <v>210000</v>
      </c>
      <c r="O1879">
        <v>0</v>
      </c>
      <c r="P1879">
        <v>497870</v>
      </c>
      <c r="Q1879">
        <v>1929</v>
      </c>
      <c r="R1879" t="b">
        <v>0</v>
      </c>
      <c r="S1879">
        <v>0</v>
      </c>
    </row>
    <row r="1880" spans="1:19">
      <c r="A1880">
        <v>13050501</v>
      </c>
      <c r="B1880" s="12"/>
      <c r="C1880" s="12" t="s">
        <v>4797</v>
      </c>
      <c r="D1880" s="12" t="s">
        <v>4928</v>
      </c>
      <c r="E1880" t="b">
        <v>0</v>
      </c>
      <c r="F1880">
        <v>0</v>
      </c>
      <c r="G1880">
        <v>2202</v>
      </c>
      <c r="H1880">
        <v>43844</v>
      </c>
      <c r="I1880" s="12" t="s">
        <v>5677</v>
      </c>
      <c r="J1880">
        <v>1</v>
      </c>
      <c r="K1880">
        <v>13507</v>
      </c>
      <c r="L1880">
        <v>0</v>
      </c>
      <c r="M1880">
        <v>0</v>
      </c>
      <c r="N1880">
        <v>0</v>
      </c>
      <c r="O1880">
        <v>85870</v>
      </c>
      <c r="P1880">
        <v>412000</v>
      </c>
      <c r="Q1880">
        <v>1930</v>
      </c>
      <c r="R1880" t="b">
        <v>0</v>
      </c>
      <c r="S1880">
        <v>0</v>
      </c>
    </row>
    <row r="1881" spans="1:19">
      <c r="A1881">
        <v>13050501</v>
      </c>
      <c r="B1881" s="12"/>
      <c r="C1881" s="12" t="s">
        <v>4797</v>
      </c>
      <c r="D1881" s="12" t="s">
        <v>4928</v>
      </c>
      <c r="E1881" t="b">
        <v>0</v>
      </c>
      <c r="F1881">
        <v>0</v>
      </c>
      <c r="G1881">
        <v>2202</v>
      </c>
      <c r="H1881">
        <v>43844</v>
      </c>
      <c r="I1881" s="12" t="s">
        <v>5674</v>
      </c>
      <c r="J1881">
        <v>1</v>
      </c>
      <c r="K1881">
        <v>13507</v>
      </c>
      <c r="L1881">
        <v>0</v>
      </c>
      <c r="M1881">
        <v>0</v>
      </c>
      <c r="N1881">
        <v>0</v>
      </c>
      <c r="O1881">
        <v>176130</v>
      </c>
      <c r="P1881">
        <v>235870</v>
      </c>
      <c r="Q1881">
        <v>1931</v>
      </c>
      <c r="R1881" t="b">
        <v>0</v>
      </c>
      <c r="S1881">
        <v>0</v>
      </c>
    </row>
    <row r="1882" spans="1:19">
      <c r="A1882">
        <v>13050501</v>
      </c>
      <c r="B1882" s="12"/>
      <c r="C1882" s="12" t="s">
        <v>4797</v>
      </c>
      <c r="D1882" s="12" t="s">
        <v>4928</v>
      </c>
      <c r="E1882" t="b">
        <v>0</v>
      </c>
      <c r="F1882">
        <v>0</v>
      </c>
      <c r="G1882">
        <v>2202</v>
      </c>
      <c r="H1882">
        <v>43862</v>
      </c>
      <c r="I1882" s="12" t="s">
        <v>1260</v>
      </c>
      <c r="J1882">
        <v>12</v>
      </c>
      <c r="K1882">
        <v>10348</v>
      </c>
      <c r="L1882">
        <v>0</v>
      </c>
      <c r="M1882">
        <v>0</v>
      </c>
      <c r="N1882">
        <v>210000</v>
      </c>
      <c r="O1882">
        <v>0</v>
      </c>
      <c r="P1882">
        <v>445870</v>
      </c>
      <c r="Q1882">
        <v>1932</v>
      </c>
      <c r="R1882" t="b">
        <v>0</v>
      </c>
      <c r="S1882">
        <v>0</v>
      </c>
    </row>
    <row r="1883" spans="1:19">
      <c r="A1883">
        <v>13050501</v>
      </c>
      <c r="B1883" s="12"/>
      <c r="C1883" s="12" t="s">
        <v>4797</v>
      </c>
      <c r="D1883" s="12" t="s">
        <v>4928</v>
      </c>
      <c r="E1883" t="b">
        <v>0</v>
      </c>
      <c r="F1883">
        <v>0</v>
      </c>
      <c r="G1883">
        <v>2202</v>
      </c>
      <c r="H1883">
        <v>43868</v>
      </c>
      <c r="I1883" s="12" t="s">
        <v>5674</v>
      </c>
      <c r="J1883">
        <v>1</v>
      </c>
      <c r="K1883">
        <v>13556</v>
      </c>
      <c r="L1883">
        <v>0</v>
      </c>
      <c r="M1883">
        <v>0</v>
      </c>
      <c r="N1883">
        <v>0</v>
      </c>
      <c r="O1883">
        <v>25870</v>
      </c>
      <c r="P1883">
        <v>420000</v>
      </c>
      <c r="Q1883">
        <v>1933</v>
      </c>
      <c r="R1883" t="b">
        <v>0</v>
      </c>
      <c r="S1883">
        <v>0</v>
      </c>
    </row>
    <row r="1884" spans="1:19">
      <c r="A1884">
        <v>13050501</v>
      </c>
      <c r="B1884" s="12"/>
      <c r="C1884" s="12" t="s">
        <v>4797</v>
      </c>
      <c r="D1884" s="12" t="s">
        <v>4928</v>
      </c>
      <c r="E1884" t="b">
        <v>0</v>
      </c>
      <c r="F1884">
        <v>0</v>
      </c>
      <c r="G1884">
        <v>2202</v>
      </c>
      <c r="H1884">
        <v>43868</v>
      </c>
      <c r="I1884" s="12" t="s">
        <v>5658</v>
      </c>
      <c r="J1884">
        <v>1</v>
      </c>
      <c r="K1884">
        <v>13556</v>
      </c>
      <c r="L1884">
        <v>0</v>
      </c>
      <c r="M1884">
        <v>0</v>
      </c>
      <c r="N1884">
        <v>0</v>
      </c>
      <c r="O1884">
        <v>210000</v>
      </c>
      <c r="P1884">
        <v>210000</v>
      </c>
      <c r="Q1884">
        <v>1934</v>
      </c>
      <c r="R1884" t="b">
        <v>0</v>
      </c>
      <c r="S1884">
        <v>0</v>
      </c>
    </row>
    <row r="1885" spans="1:19">
      <c r="A1885">
        <v>13050501</v>
      </c>
      <c r="B1885" s="12"/>
      <c r="C1885" s="12" t="s">
        <v>4797</v>
      </c>
      <c r="D1885" s="12" t="s">
        <v>4928</v>
      </c>
      <c r="E1885" t="b">
        <v>0</v>
      </c>
      <c r="F1885">
        <v>0</v>
      </c>
      <c r="G1885">
        <v>2202</v>
      </c>
      <c r="H1885">
        <v>43868</v>
      </c>
      <c r="I1885" s="12" t="s">
        <v>5659</v>
      </c>
      <c r="J1885">
        <v>1</v>
      </c>
      <c r="K1885">
        <v>13556</v>
      </c>
      <c r="L1885">
        <v>0</v>
      </c>
      <c r="M1885">
        <v>0</v>
      </c>
      <c r="N1885">
        <v>0</v>
      </c>
      <c r="O1885">
        <v>26130</v>
      </c>
      <c r="P1885">
        <v>183870</v>
      </c>
      <c r="Q1885">
        <v>1935</v>
      </c>
      <c r="R1885" t="b">
        <v>0</v>
      </c>
      <c r="S1885">
        <v>0</v>
      </c>
    </row>
    <row r="1886" spans="1:19">
      <c r="A1886">
        <v>13050501</v>
      </c>
      <c r="B1886" s="12"/>
      <c r="C1886" s="12" t="s">
        <v>4797</v>
      </c>
      <c r="D1886" s="12" t="s">
        <v>4928</v>
      </c>
      <c r="E1886" t="b">
        <v>0</v>
      </c>
      <c r="F1886">
        <v>0</v>
      </c>
      <c r="G1886">
        <v>2202</v>
      </c>
      <c r="H1886">
        <v>43891</v>
      </c>
      <c r="I1886" s="12" t="s">
        <v>1261</v>
      </c>
      <c r="J1886">
        <v>12</v>
      </c>
      <c r="K1886">
        <v>10428</v>
      </c>
      <c r="L1886">
        <v>0</v>
      </c>
      <c r="M1886">
        <v>0</v>
      </c>
      <c r="N1886">
        <v>210000</v>
      </c>
      <c r="O1886">
        <v>0</v>
      </c>
      <c r="P1886">
        <v>393870</v>
      </c>
      <c r="Q1886">
        <v>1936</v>
      </c>
      <c r="R1886" t="b">
        <v>0</v>
      </c>
      <c r="S1886">
        <v>0</v>
      </c>
    </row>
    <row r="1887" spans="1:19">
      <c r="A1887">
        <v>13050501</v>
      </c>
      <c r="B1887" s="12"/>
      <c r="C1887" s="12" t="s">
        <v>4797</v>
      </c>
      <c r="D1887" s="12" t="s">
        <v>4928</v>
      </c>
      <c r="E1887" t="b">
        <v>0</v>
      </c>
      <c r="F1887">
        <v>0</v>
      </c>
      <c r="G1887">
        <v>2202</v>
      </c>
      <c r="H1887">
        <v>43899</v>
      </c>
      <c r="I1887" s="12" t="s">
        <v>5659</v>
      </c>
      <c r="J1887">
        <v>1</v>
      </c>
      <c r="K1887">
        <v>13629</v>
      </c>
      <c r="L1887">
        <v>0</v>
      </c>
      <c r="M1887">
        <v>0</v>
      </c>
      <c r="N1887">
        <v>0</v>
      </c>
      <c r="O1887">
        <v>183870</v>
      </c>
      <c r="P1887">
        <v>210000</v>
      </c>
      <c r="Q1887">
        <v>1937</v>
      </c>
      <c r="R1887" t="b">
        <v>0</v>
      </c>
      <c r="S1887">
        <v>0</v>
      </c>
    </row>
    <row r="1888" spans="1:19">
      <c r="A1888">
        <v>13050501</v>
      </c>
      <c r="B1888" s="12"/>
      <c r="C1888" s="12" t="s">
        <v>4797</v>
      </c>
      <c r="D1888" s="12" t="s">
        <v>4928</v>
      </c>
      <c r="E1888" t="b">
        <v>0</v>
      </c>
      <c r="F1888">
        <v>0</v>
      </c>
      <c r="G1888">
        <v>2202</v>
      </c>
      <c r="H1888">
        <v>43899</v>
      </c>
      <c r="I1888" s="12" t="s">
        <v>5660</v>
      </c>
      <c r="J1888">
        <v>1</v>
      </c>
      <c r="K1888">
        <v>13629</v>
      </c>
      <c r="L1888">
        <v>0</v>
      </c>
      <c r="M1888">
        <v>0</v>
      </c>
      <c r="N1888">
        <v>0</v>
      </c>
      <c r="O1888">
        <v>78130</v>
      </c>
      <c r="P1888">
        <v>131870</v>
      </c>
      <c r="Q1888">
        <v>1938</v>
      </c>
      <c r="R1888" t="b">
        <v>0</v>
      </c>
      <c r="S1888">
        <v>0</v>
      </c>
    </row>
    <row r="1889" spans="1:19">
      <c r="A1889">
        <v>13050501</v>
      </c>
      <c r="B1889" s="12"/>
      <c r="C1889" s="12" t="s">
        <v>4797</v>
      </c>
      <c r="D1889" s="12" t="s">
        <v>4928</v>
      </c>
      <c r="E1889" t="b">
        <v>0</v>
      </c>
      <c r="F1889">
        <v>0</v>
      </c>
      <c r="G1889">
        <v>2202</v>
      </c>
      <c r="H1889">
        <v>43922</v>
      </c>
      <c r="I1889" s="12" t="s">
        <v>1262</v>
      </c>
      <c r="J1889">
        <v>12</v>
      </c>
      <c r="K1889">
        <v>10508</v>
      </c>
      <c r="L1889">
        <v>0</v>
      </c>
      <c r="M1889">
        <v>0</v>
      </c>
      <c r="N1889">
        <v>210000</v>
      </c>
      <c r="O1889">
        <v>0</v>
      </c>
      <c r="P1889">
        <v>341870</v>
      </c>
      <c r="Q1889">
        <v>1939</v>
      </c>
      <c r="R1889" t="b">
        <v>0</v>
      </c>
      <c r="S1889">
        <v>0</v>
      </c>
    </row>
    <row r="1890" spans="1:19">
      <c r="A1890">
        <v>13050501</v>
      </c>
      <c r="B1890" s="12"/>
      <c r="C1890" s="12" t="s">
        <v>4797</v>
      </c>
      <c r="D1890" s="12" t="s">
        <v>4928</v>
      </c>
      <c r="E1890" t="b">
        <v>0</v>
      </c>
      <c r="F1890">
        <v>0</v>
      </c>
      <c r="G1890">
        <v>2202</v>
      </c>
      <c r="H1890">
        <v>43952</v>
      </c>
      <c r="I1890" s="12" t="s">
        <v>1263</v>
      </c>
      <c r="J1890">
        <v>12</v>
      </c>
      <c r="K1890">
        <v>10588</v>
      </c>
      <c r="L1890">
        <v>0</v>
      </c>
      <c r="M1890">
        <v>0</v>
      </c>
      <c r="N1890">
        <v>210000</v>
      </c>
      <c r="O1890">
        <v>0</v>
      </c>
      <c r="P1890">
        <v>551870</v>
      </c>
      <c r="Q1890">
        <v>1940</v>
      </c>
      <c r="R1890" t="b">
        <v>0</v>
      </c>
      <c r="S1890">
        <v>0</v>
      </c>
    </row>
    <row r="1891" spans="1:19">
      <c r="A1891">
        <v>13050501</v>
      </c>
      <c r="B1891" s="12"/>
      <c r="C1891" s="12" t="s">
        <v>4797</v>
      </c>
      <c r="D1891" s="12" t="s">
        <v>4928</v>
      </c>
      <c r="E1891" t="b">
        <v>0</v>
      </c>
      <c r="F1891">
        <v>0</v>
      </c>
      <c r="G1891">
        <v>2202</v>
      </c>
      <c r="H1891">
        <v>43965</v>
      </c>
      <c r="I1891" s="12" t="s">
        <v>5660</v>
      </c>
      <c r="J1891">
        <v>1</v>
      </c>
      <c r="K1891">
        <v>13779</v>
      </c>
      <c r="L1891">
        <v>0</v>
      </c>
      <c r="M1891">
        <v>0</v>
      </c>
      <c r="N1891">
        <v>0</v>
      </c>
      <c r="O1891">
        <v>131870</v>
      </c>
      <c r="P1891">
        <v>420000</v>
      </c>
      <c r="Q1891">
        <v>1941</v>
      </c>
      <c r="R1891" t="b">
        <v>0</v>
      </c>
      <c r="S1891">
        <v>0</v>
      </c>
    </row>
    <row r="1892" spans="1:19">
      <c r="A1892">
        <v>13050501</v>
      </c>
      <c r="B1892" s="12"/>
      <c r="C1892" s="12" t="s">
        <v>4797</v>
      </c>
      <c r="D1892" s="12" t="s">
        <v>4928</v>
      </c>
      <c r="E1892" t="b">
        <v>0</v>
      </c>
      <c r="F1892">
        <v>0</v>
      </c>
      <c r="G1892">
        <v>2202</v>
      </c>
      <c r="H1892">
        <v>43965</v>
      </c>
      <c r="I1892" s="12" t="s">
        <v>5661</v>
      </c>
      <c r="J1892">
        <v>1</v>
      </c>
      <c r="K1892">
        <v>13779</v>
      </c>
      <c r="L1892">
        <v>0</v>
      </c>
      <c r="M1892">
        <v>0</v>
      </c>
      <c r="N1892">
        <v>0</v>
      </c>
      <c r="O1892">
        <v>210000</v>
      </c>
      <c r="P1892">
        <v>210000</v>
      </c>
      <c r="Q1892">
        <v>1942</v>
      </c>
      <c r="R1892" t="b">
        <v>0</v>
      </c>
      <c r="S1892">
        <v>0</v>
      </c>
    </row>
    <row r="1893" spans="1:19">
      <c r="A1893">
        <v>13050501</v>
      </c>
      <c r="B1893" s="12"/>
      <c r="C1893" s="12" t="s">
        <v>4797</v>
      </c>
      <c r="D1893" s="12" t="s">
        <v>4928</v>
      </c>
      <c r="E1893" t="b">
        <v>0</v>
      </c>
      <c r="F1893">
        <v>0</v>
      </c>
      <c r="G1893">
        <v>2202</v>
      </c>
      <c r="H1893">
        <v>43965</v>
      </c>
      <c r="I1893" s="12" t="s">
        <v>5662</v>
      </c>
      <c r="J1893">
        <v>1</v>
      </c>
      <c r="K1893">
        <v>13779</v>
      </c>
      <c r="L1893">
        <v>0</v>
      </c>
      <c r="M1893">
        <v>0</v>
      </c>
      <c r="N1893">
        <v>0</v>
      </c>
      <c r="O1893">
        <v>132130</v>
      </c>
      <c r="P1893">
        <v>77870</v>
      </c>
      <c r="Q1893">
        <v>1943</v>
      </c>
      <c r="R1893" t="b">
        <v>0</v>
      </c>
      <c r="S1893">
        <v>0</v>
      </c>
    </row>
    <row r="1894" spans="1:19">
      <c r="A1894">
        <v>13050501</v>
      </c>
      <c r="B1894" s="12"/>
      <c r="C1894" s="12" t="s">
        <v>4797</v>
      </c>
      <c r="D1894" s="12" t="s">
        <v>4928</v>
      </c>
      <c r="E1894" t="b">
        <v>0</v>
      </c>
      <c r="F1894">
        <v>0</v>
      </c>
      <c r="G1894">
        <v>2202</v>
      </c>
      <c r="H1894">
        <v>43983</v>
      </c>
      <c r="I1894" s="12" t="s">
        <v>1264</v>
      </c>
      <c r="J1894">
        <v>12</v>
      </c>
      <c r="K1894">
        <v>10668</v>
      </c>
      <c r="L1894">
        <v>0</v>
      </c>
      <c r="M1894">
        <v>0</v>
      </c>
      <c r="N1894">
        <v>210000</v>
      </c>
      <c r="O1894">
        <v>0</v>
      </c>
      <c r="P1894">
        <v>287870</v>
      </c>
      <c r="Q1894">
        <v>1944</v>
      </c>
      <c r="R1894" t="b">
        <v>0</v>
      </c>
      <c r="S1894">
        <v>0</v>
      </c>
    </row>
    <row r="1895" spans="1:19">
      <c r="A1895">
        <v>13050501</v>
      </c>
      <c r="B1895" s="12"/>
      <c r="C1895" s="12" t="s">
        <v>4797</v>
      </c>
      <c r="D1895" s="12" t="s">
        <v>4928</v>
      </c>
      <c r="E1895" t="b">
        <v>0</v>
      </c>
      <c r="F1895">
        <v>0</v>
      </c>
      <c r="G1895">
        <v>2202</v>
      </c>
      <c r="H1895">
        <v>43990</v>
      </c>
      <c r="I1895" s="12" t="s">
        <v>5678</v>
      </c>
      <c r="J1895">
        <v>10</v>
      </c>
      <c r="K1895">
        <v>579</v>
      </c>
      <c r="L1895">
        <v>0</v>
      </c>
      <c r="M1895">
        <v>0</v>
      </c>
      <c r="N1895">
        <v>0</v>
      </c>
      <c r="O1895">
        <v>60000</v>
      </c>
      <c r="P1895">
        <v>227870</v>
      </c>
      <c r="Q1895">
        <v>1945</v>
      </c>
      <c r="R1895" t="b">
        <v>0</v>
      </c>
      <c r="S1895">
        <v>0</v>
      </c>
    </row>
    <row r="1896" spans="1:19">
      <c r="A1896">
        <v>13050501</v>
      </c>
      <c r="B1896" s="12"/>
      <c r="C1896" s="12" t="s">
        <v>4797</v>
      </c>
      <c r="D1896" s="12" t="s">
        <v>4928</v>
      </c>
      <c r="E1896" t="b">
        <v>0</v>
      </c>
      <c r="F1896">
        <v>0</v>
      </c>
      <c r="G1896">
        <v>2202</v>
      </c>
      <c r="H1896">
        <v>43998</v>
      </c>
      <c r="I1896" s="12" t="s">
        <v>5662</v>
      </c>
      <c r="J1896">
        <v>1</v>
      </c>
      <c r="K1896">
        <v>13843</v>
      </c>
      <c r="L1896">
        <v>0</v>
      </c>
      <c r="M1896">
        <v>0</v>
      </c>
      <c r="N1896">
        <v>0</v>
      </c>
      <c r="O1896">
        <v>17870</v>
      </c>
      <c r="P1896">
        <v>210000</v>
      </c>
      <c r="Q1896">
        <v>1946</v>
      </c>
      <c r="R1896" t="b">
        <v>0</v>
      </c>
      <c r="S1896">
        <v>0</v>
      </c>
    </row>
    <row r="1897" spans="1:19">
      <c r="A1897">
        <v>13050501</v>
      </c>
      <c r="B1897" s="12"/>
      <c r="C1897" s="12" t="s">
        <v>4797</v>
      </c>
      <c r="D1897" s="12" t="s">
        <v>4928</v>
      </c>
      <c r="E1897" t="b">
        <v>0</v>
      </c>
      <c r="F1897">
        <v>0</v>
      </c>
      <c r="G1897">
        <v>2202</v>
      </c>
      <c r="H1897">
        <v>43998</v>
      </c>
      <c r="I1897" s="12" t="s">
        <v>5663</v>
      </c>
      <c r="J1897">
        <v>1</v>
      </c>
      <c r="K1897">
        <v>13843</v>
      </c>
      <c r="L1897">
        <v>0</v>
      </c>
      <c r="M1897">
        <v>0</v>
      </c>
      <c r="N1897">
        <v>0</v>
      </c>
      <c r="O1897">
        <v>202130</v>
      </c>
      <c r="P1897">
        <v>7870</v>
      </c>
      <c r="Q1897">
        <v>1947</v>
      </c>
      <c r="R1897" t="b">
        <v>0</v>
      </c>
      <c r="S1897">
        <v>0</v>
      </c>
    </row>
    <row r="1898" spans="1:19">
      <c r="A1898">
        <v>13050501</v>
      </c>
      <c r="B1898" s="12"/>
      <c r="C1898" s="12" t="s">
        <v>4797</v>
      </c>
      <c r="D1898" s="12" t="s">
        <v>4928</v>
      </c>
      <c r="E1898" t="b">
        <v>0</v>
      </c>
      <c r="F1898">
        <v>0</v>
      </c>
      <c r="G1898">
        <v>2202</v>
      </c>
      <c r="H1898">
        <v>44013</v>
      </c>
      <c r="I1898" s="12" t="s">
        <v>1267</v>
      </c>
      <c r="J1898">
        <v>12</v>
      </c>
      <c r="K1898">
        <v>10748</v>
      </c>
      <c r="L1898">
        <v>0</v>
      </c>
      <c r="M1898">
        <v>0</v>
      </c>
      <c r="N1898">
        <v>210000</v>
      </c>
      <c r="O1898">
        <v>0</v>
      </c>
      <c r="P1898">
        <v>217870</v>
      </c>
      <c r="Q1898">
        <v>1948</v>
      </c>
      <c r="R1898" t="b">
        <v>0</v>
      </c>
      <c r="S1898">
        <v>0</v>
      </c>
    </row>
    <row r="1899" spans="1:19">
      <c r="A1899">
        <v>13050501</v>
      </c>
      <c r="B1899" s="12"/>
      <c r="C1899" s="12" t="s">
        <v>4797</v>
      </c>
      <c r="D1899" s="12" t="s">
        <v>4928</v>
      </c>
      <c r="E1899" t="b">
        <v>0</v>
      </c>
      <c r="F1899">
        <v>0</v>
      </c>
      <c r="G1899">
        <v>2202</v>
      </c>
      <c r="H1899">
        <v>44026</v>
      </c>
      <c r="I1899" s="12" t="s">
        <v>5663</v>
      </c>
      <c r="J1899">
        <v>1</v>
      </c>
      <c r="K1899">
        <v>13916</v>
      </c>
      <c r="L1899">
        <v>0</v>
      </c>
      <c r="M1899">
        <v>0</v>
      </c>
      <c r="N1899">
        <v>0</v>
      </c>
      <c r="O1899">
        <v>7870</v>
      </c>
      <c r="P1899">
        <v>210000</v>
      </c>
      <c r="Q1899">
        <v>1949</v>
      </c>
      <c r="R1899" t="b">
        <v>0</v>
      </c>
      <c r="S1899">
        <v>0</v>
      </c>
    </row>
    <row r="1900" spans="1:19">
      <c r="A1900">
        <v>13050501</v>
      </c>
      <c r="B1900" s="12"/>
      <c r="C1900" s="12" t="s">
        <v>4797</v>
      </c>
      <c r="D1900" s="12" t="s">
        <v>4928</v>
      </c>
      <c r="E1900" t="b">
        <v>0</v>
      </c>
      <c r="F1900">
        <v>0</v>
      </c>
      <c r="G1900">
        <v>2202</v>
      </c>
      <c r="H1900">
        <v>44026</v>
      </c>
      <c r="I1900" s="12" t="s">
        <v>5664</v>
      </c>
      <c r="J1900">
        <v>1</v>
      </c>
      <c r="K1900">
        <v>13916</v>
      </c>
      <c r="L1900">
        <v>0</v>
      </c>
      <c r="M1900">
        <v>0</v>
      </c>
      <c r="N1900">
        <v>0</v>
      </c>
      <c r="O1900">
        <v>210000</v>
      </c>
      <c r="P1900">
        <v>0</v>
      </c>
      <c r="Q1900">
        <v>1950</v>
      </c>
      <c r="R1900" t="b">
        <v>0</v>
      </c>
      <c r="S1900">
        <v>0</v>
      </c>
    </row>
    <row r="1901" spans="1:19">
      <c r="A1901">
        <v>13050501</v>
      </c>
      <c r="B1901" s="12"/>
      <c r="C1901" s="12" t="s">
        <v>4797</v>
      </c>
      <c r="D1901" s="12" t="s">
        <v>4928</v>
      </c>
      <c r="E1901" t="b">
        <v>0</v>
      </c>
      <c r="F1901">
        <v>0</v>
      </c>
      <c r="G1901">
        <v>2202</v>
      </c>
      <c r="H1901">
        <v>44044</v>
      </c>
      <c r="I1901" s="12" t="s">
        <v>1268</v>
      </c>
      <c r="J1901">
        <v>12</v>
      </c>
      <c r="K1901">
        <v>10828</v>
      </c>
      <c r="L1901">
        <v>0</v>
      </c>
      <c r="M1901">
        <v>0</v>
      </c>
      <c r="N1901">
        <v>210000</v>
      </c>
      <c r="O1901">
        <v>0</v>
      </c>
      <c r="P1901">
        <v>210000</v>
      </c>
      <c r="Q1901">
        <v>1951</v>
      </c>
      <c r="R1901" t="b">
        <v>0</v>
      </c>
      <c r="S1901">
        <v>0</v>
      </c>
    </row>
    <row r="1902" spans="1:19">
      <c r="A1902">
        <v>13050501</v>
      </c>
      <c r="B1902" s="12"/>
      <c r="C1902" s="12" t="s">
        <v>4797</v>
      </c>
      <c r="D1902" s="12" t="s">
        <v>4928</v>
      </c>
      <c r="E1902" t="b">
        <v>0</v>
      </c>
      <c r="F1902">
        <v>0</v>
      </c>
      <c r="G1902">
        <v>2202</v>
      </c>
      <c r="H1902">
        <v>44062</v>
      </c>
      <c r="I1902" s="12" t="s">
        <v>5665</v>
      </c>
      <c r="J1902">
        <v>1</v>
      </c>
      <c r="K1902">
        <v>13994</v>
      </c>
      <c r="L1902">
        <v>0</v>
      </c>
      <c r="M1902">
        <v>0</v>
      </c>
      <c r="N1902">
        <v>0</v>
      </c>
      <c r="O1902">
        <v>210000</v>
      </c>
      <c r="P1902">
        <v>0</v>
      </c>
      <c r="Q1902">
        <v>1952</v>
      </c>
      <c r="R1902" t="b">
        <v>0</v>
      </c>
      <c r="S1902">
        <v>0</v>
      </c>
    </row>
    <row r="1903" spans="1:19">
      <c r="A1903">
        <v>13050501</v>
      </c>
      <c r="B1903" s="12"/>
      <c r="C1903" s="12" t="s">
        <v>4797</v>
      </c>
      <c r="D1903" s="12" t="s">
        <v>4928</v>
      </c>
      <c r="E1903" t="b">
        <v>0</v>
      </c>
      <c r="F1903">
        <v>0</v>
      </c>
      <c r="G1903">
        <v>2202</v>
      </c>
      <c r="H1903">
        <v>44075</v>
      </c>
      <c r="I1903" s="12" t="s">
        <v>1269</v>
      </c>
      <c r="J1903">
        <v>12</v>
      </c>
      <c r="K1903">
        <v>10908</v>
      </c>
      <c r="L1903">
        <v>0</v>
      </c>
      <c r="M1903">
        <v>0</v>
      </c>
      <c r="N1903">
        <v>210000</v>
      </c>
      <c r="O1903">
        <v>0</v>
      </c>
      <c r="P1903">
        <v>210000</v>
      </c>
      <c r="Q1903">
        <v>1953</v>
      </c>
      <c r="R1903" t="b">
        <v>0</v>
      </c>
      <c r="S1903">
        <v>0</v>
      </c>
    </row>
    <row r="1904" spans="1:19">
      <c r="A1904">
        <v>13050501</v>
      </c>
      <c r="B1904" s="12"/>
      <c r="C1904" s="12" t="s">
        <v>4797</v>
      </c>
      <c r="D1904" s="12" t="s">
        <v>4928</v>
      </c>
      <c r="E1904" t="b">
        <v>0</v>
      </c>
      <c r="F1904">
        <v>0</v>
      </c>
      <c r="G1904">
        <v>2202</v>
      </c>
      <c r="H1904">
        <v>44089</v>
      </c>
      <c r="I1904" s="12" t="s">
        <v>5666</v>
      </c>
      <c r="J1904">
        <v>1</v>
      </c>
      <c r="K1904">
        <v>14066</v>
      </c>
      <c r="L1904">
        <v>0</v>
      </c>
      <c r="M1904">
        <v>0</v>
      </c>
      <c r="N1904">
        <v>0</v>
      </c>
      <c r="O1904">
        <v>210000</v>
      </c>
      <c r="P1904">
        <v>0</v>
      </c>
      <c r="Q1904">
        <v>1954</v>
      </c>
      <c r="R1904" t="b">
        <v>0</v>
      </c>
      <c r="S1904">
        <v>0</v>
      </c>
    </row>
    <row r="1905" spans="1:19">
      <c r="A1905">
        <v>13050501</v>
      </c>
      <c r="B1905" s="12"/>
      <c r="C1905" s="12" t="s">
        <v>4797</v>
      </c>
      <c r="D1905" s="12" t="s">
        <v>4928</v>
      </c>
      <c r="E1905" t="b">
        <v>0</v>
      </c>
      <c r="F1905">
        <v>0</v>
      </c>
      <c r="G1905">
        <v>2202</v>
      </c>
      <c r="H1905">
        <v>44105</v>
      </c>
      <c r="I1905" s="12" t="s">
        <v>1270</v>
      </c>
      <c r="J1905">
        <v>12</v>
      </c>
      <c r="K1905">
        <v>10988</v>
      </c>
      <c r="L1905">
        <v>0</v>
      </c>
      <c r="M1905">
        <v>0</v>
      </c>
      <c r="N1905">
        <v>210000</v>
      </c>
      <c r="O1905">
        <v>0</v>
      </c>
      <c r="P1905">
        <v>210000</v>
      </c>
      <c r="Q1905">
        <v>1955</v>
      </c>
      <c r="R1905" t="b">
        <v>0</v>
      </c>
      <c r="S1905">
        <v>0</v>
      </c>
    </row>
    <row r="1906" spans="1:19">
      <c r="A1906">
        <v>13050501</v>
      </c>
      <c r="B1906" s="12"/>
      <c r="C1906" s="12" t="s">
        <v>4797</v>
      </c>
      <c r="D1906" s="12" t="s">
        <v>4928</v>
      </c>
      <c r="E1906" t="b">
        <v>0</v>
      </c>
      <c r="F1906">
        <v>0</v>
      </c>
      <c r="G1906">
        <v>2202</v>
      </c>
      <c r="H1906">
        <v>44123</v>
      </c>
      <c r="I1906" s="12" t="s">
        <v>5667</v>
      </c>
      <c r="J1906">
        <v>1</v>
      </c>
      <c r="K1906">
        <v>14139</v>
      </c>
      <c r="L1906">
        <v>0</v>
      </c>
      <c r="M1906">
        <v>0</v>
      </c>
      <c r="N1906">
        <v>0</v>
      </c>
      <c r="O1906">
        <v>210000</v>
      </c>
      <c r="P1906">
        <v>0</v>
      </c>
      <c r="Q1906">
        <v>1956</v>
      </c>
      <c r="R1906" t="b">
        <v>0</v>
      </c>
      <c r="S1906">
        <v>0</v>
      </c>
    </row>
    <row r="1907" spans="1:19">
      <c r="A1907">
        <v>13050501</v>
      </c>
      <c r="B1907" s="12"/>
      <c r="C1907" s="12" t="s">
        <v>4797</v>
      </c>
      <c r="D1907" s="12" t="s">
        <v>4928</v>
      </c>
      <c r="E1907" t="b">
        <v>0</v>
      </c>
      <c r="F1907">
        <v>0</v>
      </c>
      <c r="G1907">
        <v>2202</v>
      </c>
      <c r="H1907">
        <v>44136</v>
      </c>
      <c r="I1907" s="12" t="s">
        <v>1271</v>
      </c>
      <c r="J1907">
        <v>12</v>
      </c>
      <c r="K1907">
        <v>11068</v>
      </c>
      <c r="L1907">
        <v>0</v>
      </c>
      <c r="M1907">
        <v>0</v>
      </c>
      <c r="N1907">
        <v>210000</v>
      </c>
      <c r="O1907">
        <v>0</v>
      </c>
      <c r="P1907">
        <v>210000</v>
      </c>
      <c r="Q1907">
        <v>1957</v>
      </c>
      <c r="R1907" t="b">
        <v>0</v>
      </c>
      <c r="S1907">
        <v>0</v>
      </c>
    </row>
    <row r="1908" spans="1:19">
      <c r="A1908">
        <v>13050501</v>
      </c>
      <c r="B1908" s="12"/>
      <c r="C1908" s="12" t="s">
        <v>4797</v>
      </c>
      <c r="D1908" s="12" t="s">
        <v>4928</v>
      </c>
      <c r="E1908" t="b">
        <v>0</v>
      </c>
      <c r="F1908">
        <v>0</v>
      </c>
      <c r="G1908">
        <v>2202</v>
      </c>
      <c r="H1908">
        <v>44146</v>
      </c>
      <c r="I1908" s="12" t="s">
        <v>5668</v>
      </c>
      <c r="J1908">
        <v>1</v>
      </c>
      <c r="K1908">
        <v>14195</v>
      </c>
      <c r="L1908">
        <v>0</v>
      </c>
      <c r="M1908">
        <v>0</v>
      </c>
      <c r="N1908">
        <v>0</v>
      </c>
      <c r="O1908">
        <v>210000</v>
      </c>
      <c r="P1908">
        <v>0</v>
      </c>
      <c r="Q1908">
        <v>1958</v>
      </c>
      <c r="R1908" t="b">
        <v>0</v>
      </c>
      <c r="S1908">
        <v>0</v>
      </c>
    </row>
    <row r="1909" spans="1:19">
      <c r="A1909">
        <v>13050501</v>
      </c>
      <c r="B1909" s="12"/>
      <c r="C1909" s="12" t="s">
        <v>4797</v>
      </c>
      <c r="D1909" s="12" t="s">
        <v>4928</v>
      </c>
      <c r="E1909" t="b">
        <v>0</v>
      </c>
      <c r="F1909">
        <v>0</v>
      </c>
      <c r="G1909">
        <v>2202</v>
      </c>
      <c r="H1909">
        <v>44166</v>
      </c>
      <c r="I1909" s="12" t="s">
        <v>1272</v>
      </c>
      <c r="J1909">
        <v>12</v>
      </c>
      <c r="K1909">
        <v>11148</v>
      </c>
      <c r="L1909">
        <v>0</v>
      </c>
      <c r="M1909">
        <v>0</v>
      </c>
      <c r="N1909">
        <v>210000</v>
      </c>
      <c r="O1909">
        <v>0</v>
      </c>
      <c r="P1909">
        <v>210000</v>
      </c>
      <c r="Q1909">
        <v>1959</v>
      </c>
      <c r="R1909" t="b">
        <v>0</v>
      </c>
      <c r="S1909">
        <v>0</v>
      </c>
    </row>
    <row r="1910" spans="1:19">
      <c r="A1910">
        <v>13050501</v>
      </c>
      <c r="B1910" s="12"/>
      <c r="C1910" s="12" t="s">
        <v>4797</v>
      </c>
      <c r="D1910" s="12" t="s">
        <v>4928</v>
      </c>
      <c r="E1910" t="b">
        <v>0</v>
      </c>
      <c r="F1910">
        <v>0</v>
      </c>
      <c r="G1910">
        <v>2202</v>
      </c>
      <c r="H1910">
        <v>44179</v>
      </c>
      <c r="I1910" s="12" t="s">
        <v>5669</v>
      </c>
      <c r="J1910">
        <v>1</v>
      </c>
      <c r="K1910">
        <v>14275</v>
      </c>
      <c r="L1910">
        <v>0</v>
      </c>
      <c r="M1910">
        <v>0</v>
      </c>
      <c r="N1910">
        <v>0</v>
      </c>
      <c r="O1910">
        <v>210000</v>
      </c>
      <c r="P1910">
        <v>0</v>
      </c>
      <c r="Q1910">
        <v>1960</v>
      </c>
      <c r="R1910" t="b">
        <v>0</v>
      </c>
      <c r="S1910">
        <v>0</v>
      </c>
    </row>
    <row r="1911" spans="1:19">
      <c r="A1911">
        <v>13050501</v>
      </c>
      <c r="B1911" s="12" t="s">
        <v>1273</v>
      </c>
      <c r="C1911" s="12" t="s">
        <v>4797</v>
      </c>
      <c r="D1911" s="12" t="s">
        <v>1273</v>
      </c>
      <c r="E1911" t="b">
        <v>0</v>
      </c>
      <c r="F1911">
        <v>0</v>
      </c>
      <c r="G1911">
        <v>2202</v>
      </c>
      <c r="H1911" t="s">
        <v>21</v>
      </c>
      <c r="I1911" s="12"/>
      <c r="K1911">
        <v>0</v>
      </c>
      <c r="L1911">
        <v>0</v>
      </c>
      <c r="M1911">
        <v>0</v>
      </c>
      <c r="N1911">
        <v>2520000</v>
      </c>
      <c r="O1911">
        <v>2807870</v>
      </c>
      <c r="P1911">
        <v>0</v>
      </c>
      <c r="Q1911">
        <v>1961</v>
      </c>
      <c r="R1911" t="b">
        <v>0</v>
      </c>
      <c r="S1911">
        <v>0</v>
      </c>
    </row>
    <row r="1912" spans="1:19">
      <c r="A1912">
        <v>13050501</v>
      </c>
      <c r="B1912" s="12" t="s">
        <v>4937</v>
      </c>
      <c r="C1912" s="12" t="s">
        <v>4797</v>
      </c>
      <c r="D1912" s="12" t="s">
        <v>4937</v>
      </c>
      <c r="E1912" t="b">
        <v>0</v>
      </c>
      <c r="F1912">
        <v>0</v>
      </c>
      <c r="G1912">
        <v>2301</v>
      </c>
      <c r="H1912" t="s">
        <v>21</v>
      </c>
      <c r="I1912" s="12"/>
      <c r="K1912">
        <v>0</v>
      </c>
      <c r="L1912">
        <v>2796000</v>
      </c>
      <c r="M1912">
        <v>2796000</v>
      </c>
      <c r="N1912">
        <v>0</v>
      </c>
      <c r="O1912">
        <v>0</v>
      </c>
      <c r="P1912">
        <v>0</v>
      </c>
      <c r="Q1912">
        <v>1962</v>
      </c>
      <c r="R1912" t="b">
        <v>0</v>
      </c>
      <c r="S1912">
        <v>0</v>
      </c>
    </row>
    <row r="1913" spans="1:19">
      <c r="A1913">
        <v>13050501</v>
      </c>
      <c r="B1913" s="12"/>
      <c r="C1913" s="12" t="s">
        <v>4797</v>
      </c>
      <c r="D1913" s="12" t="s">
        <v>4937</v>
      </c>
      <c r="E1913" t="b">
        <v>0</v>
      </c>
      <c r="F1913">
        <v>0</v>
      </c>
      <c r="G1913">
        <v>2301</v>
      </c>
      <c r="H1913">
        <v>43831</v>
      </c>
      <c r="I1913" s="12" t="s">
        <v>1274</v>
      </c>
      <c r="J1913">
        <v>3</v>
      </c>
      <c r="K1913">
        <v>561</v>
      </c>
      <c r="L1913">
        <v>0</v>
      </c>
      <c r="M1913">
        <v>0</v>
      </c>
      <c r="N1913">
        <v>0</v>
      </c>
      <c r="O1913">
        <v>233000</v>
      </c>
      <c r="P1913">
        <v>-233000</v>
      </c>
      <c r="Q1913">
        <v>1963</v>
      </c>
      <c r="R1913" t="b">
        <v>0</v>
      </c>
      <c r="S1913">
        <v>0</v>
      </c>
    </row>
    <row r="1914" spans="1:19">
      <c r="A1914">
        <v>13050501</v>
      </c>
      <c r="B1914" s="12"/>
      <c r="C1914" s="12" t="s">
        <v>4797</v>
      </c>
      <c r="D1914" s="12" t="s">
        <v>4937</v>
      </c>
      <c r="E1914" t="b">
        <v>0</v>
      </c>
      <c r="F1914">
        <v>0</v>
      </c>
      <c r="G1914">
        <v>2301</v>
      </c>
      <c r="H1914">
        <v>43831</v>
      </c>
      <c r="I1914" s="12" t="s">
        <v>1275</v>
      </c>
      <c r="J1914">
        <v>12</v>
      </c>
      <c r="K1914">
        <v>10269</v>
      </c>
      <c r="L1914">
        <v>0</v>
      </c>
      <c r="M1914">
        <v>0</v>
      </c>
      <c r="N1914">
        <v>233000</v>
      </c>
      <c r="O1914">
        <v>0</v>
      </c>
      <c r="P1914">
        <v>0</v>
      </c>
      <c r="Q1914">
        <v>1964</v>
      </c>
      <c r="R1914" t="b">
        <v>0</v>
      </c>
      <c r="S1914">
        <v>0</v>
      </c>
    </row>
    <row r="1915" spans="1:19">
      <c r="A1915">
        <v>13050501</v>
      </c>
      <c r="B1915" s="12"/>
      <c r="C1915" s="12" t="s">
        <v>4797</v>
      </c>
      <c r="D1915" s="12" t="s">
        <v>4937</v>
      </c>
      <c r="E1915" t="b">
        <v>0</v>
      </c>
      <c r="F1915">
        <v>0</v>
      </c>
      <c r="G1915">
        <v>2301</v>
      </c>
      <c r="H1915">
        <v>43862</v>
      </c>
      <c r="I1915" s="12" t="s">
        <v>1276</v>
      </c>
      <c r="J1915">
        <v>3</v>
      </c>
      <c r="K1915">
        <v>562</v>
      </c>
      <c r="L1915">
        <v>0</v>
      </c>
      <c r="M1915">
        <v>0</v>
      </c>
      <c r="N1915">
        <v>0</v>
      </c>
      <c r="O1915">
        <v>174000</v>
      </c>
      <c r="P1915">
        <v>-174000</v>
      </c>
      <c r="Q1915">
        <v>1965</v>
      </c>
      <c r="R1915" t="b">
        <v>0</v>
      </c>
      <c r="S1915">
        <v>0</v>
      </c>
    </row>
    <row r="1916" spans="1:19">
      <c r="A1916">
        <v>13050501</v>
      </c>
      <c r="B1916" s="12"/>
      <c r="C1916" s="12" t="s">
        <v>4797</v>
      </c>
      <c r="D1916" s="12" t="s">
        <v>4937</v>
      </c>
      <c r="E1916" t="b">
        <v>0</v>
      </c>
      <c r="F1916">
        <v>0</v>
      </c>
      <c r="G1916">
        <v>2301</v>
      </c>
      <c r="H1916">
        <v>43862</v>
      </c>
      <c r="I1916" s="12" t="s">
        <v>1277</v>
      </c>
      <c r="J1916">
        <v>12</v>
      </c>
      <c r="K1916">
        <v>10349</v>
      </c>
      <c r="L1916">
        <v>0</v>
      </c>
      <c r="M1916">
        <v>0</v>
      </c>
      <c r="N1916">
        <v>233000</v>
      </c>
      <c r="O1916">
        <v>0</v>
      </c>
      <c r="P1916">
        <v>59000</v>
      </c>
      <c r="Q1916">
        <v>1966</v>
      </c>
      <c r="R1916" t="b">
        <v>0</v>
      </c>
      <c r="S1916">
        <v>0</v>
      </c>
    </row>
    <row r="1917" spans="1:19">
      <c r="A1917">
        <v>13050501</v>
      </c>
      <c r="B1917" s="12"/>
      <c r="C1917" s="12" t="s">
        <v>4797</v>
      </c>
      <c r="D1917" s="12" t="s">
        <v>4937</v>
      </c>
      <c r="E1917" t="b">
        <v>0</v>
      </c>
      <c r="F1917">
        <v>0</v>
      </c>
      <c r="G1917">
        <v>2301</v>
      </c>
      <c r="H1917">
        <v>43891</v>
      </c>
      <c r="I1917" s="12" t="s">
        <v>5679</v>
      </c>
      <c r="J1917">
        <v>3</v>
      </c>
      <c r="K1917">
        <v>565</v>
      </c>
      <c r="L1917">
        <v>0</v>
      </c>
      <c r="M1917">
        <v>0</v>
      </c>
      <c r="N1917">
        <v>0</v>
      </c>
      <c r="O1917">
        <v>30000</v>
      </c>
      <c r="P1917">
        <v>29000</v>
      </c>
      <c r="Q1917">
        <v>1967</v>
      </c>
      <c r="R1917" t="b">
        <v>0</v>
      </c>
      <c r="S1917">
        <v>0</v>
      </c>
    </row>
    <row r="1918" spans="1:19">
      <c r="A1918">
        <v>13050501</v>
      </c>
      <c r="B1918" s="12"/>
      <c r="C1918" s="12" t="s">
        <v>4797</v>
      </c>
      <c r="D1918" s="12" t="s">
        <v>4937</v>
      </c>
      <c r="E1918" t="b">
        <v>0</v>
      </c>
      <c r="F1918">
        <v>0</v>
      </c>
      <c r="G1918">
        <v>2301</v>
      </c>
      <c r="H1918">
        <v>43891</v>
      </c>
      <c r="I1918" s="12" t="s">
        <v>5670</v>
      </c>
      <c r="J1918">
        <v>3</v>
      </c>
      <c r="K1918">
        <v>565</v>
      </c>
      <c r="L1918">
        <v>0</v>
      </c>
      <c r="M1918">
        <v>0</v>
      </c>
      <c r="N1918">
        <v>0</v>
      </c>
      <c r="O1918">
        <v>11000</v>
      </c>
      <c r="P1918">
        <v>18000</v>
      </c>
      <c r="Q1918">
        <v>1968</v>
      </c>
      <c r="R1918" t="b">
        <v>0</v>
      </c>
      <c r="S1918">
        <v>0</v>
      </c>
    </row>
    <row r="1919" spans="1:19">
      <c r="A1919">
        <v>13050501</v>
      </c>
      <c r="B1919" s="12"/>
      <c r="C1919" s="12" t="s">
        <v>4797</v>
      </c>
      <c r="D1919" s="12" t="s">
        <v>4937</v>
      </c>
      <c r="E1919" t="b">
        <v>0</v>
      </c>
      <c r="F1919">
        <v>0</v>
      </c>
      <c r="G1919">
        <v>2301</v>
      </c>
      <c r="H1919">
        <v>43891</v>
      </c>
      <c r="I1919" s="12" t="s">
        <v>1279</v>
      </c>
      <c r="J1919">
        <v>12</v>
      </c>
      <c r="K1919">
        <v>10429</v>
      </c>
      <c r="L1919">
        <v>0</v>
      </c>
      <c r="M1919">
        <v>0</v>
      </c>
      <c r="N1919">
        <v>233000</v>
      </c>
      <c r="O1919">
        <v>0</v>
      </c>
      <c r="P1919">
        <v>251000</v>
      </c>
      <c r="Q1919">
        <v>1969</v>
      </c>
      <c r="R1919" t="b">
        <v>0</v>
      </c>
      <c r="S1919">
        <v>0</v>
      </c>
    </row>
    <row r="1920" spans="1:19">
      <c r="A1920">
        <v>13050501</v>
      </c>
      <c r="B1920" s="12"/>
      <c r="C1920" s="12" t="s">
        <v>4797</v>
      </c>
      <c r="D1920" s="12" t="s">
        <v>4937</v>
      </c>
      <c r="E1920" t="b">
        <v>0</v>
      </c>
      <c r="F1920">
        <v>0</v>
      </c>
      <c r="G1920">
        <v>2301</v>
      </c>
      <c r="H1920">
        <v>43903</v>
      </c>
      <c r="I1920" s="12" t="s">
        <v>5659</v>
      </c>
      <c r="J1920">
        <v>1</v>
      </c>
      <c r="K1920">
        <v>13672</v>
      </c>
      <c r="L1920">
        <v>0</v>
      </c>
      <c r="M1920">
        <v>0</v>
      </c>
      <c r="N1920">
        <v>0</v>
      </c>
      <c r="O1920">
        <v>18000</v>
      </c>
      <c r="P1920">
        <v>233000</v>
      </c>
      <c r="Q1920">
        <v>1970</v>
      </c>
      <c r="R1920" t="b">
        <v>0</v>
      </c>
      <c r="S1920">
        <v>0</v>
      </c>
    </row>
    <row r="1921" spans="1:19">
      <c r="A1921">
        <v>13050501</v>
      </c>
      <c r="B1921" s="12"/>
      <c r="C1921" s="12" t="s">
        <v>4797</v>
      </c>
      <c r="D1921" s="12" t="s">
        <v>4937</v>
      </c>
      <c r="E1921" t="b">
        <v>0</v>
      </c>
      <c r="F1921">
        <v>0</v>
      </c>
      <c r="G1921">
        <v>2301</v>
      </c>
      <c r="H1921">
        <v>43903</v>
      </c>
      <c r="I1921" s="12" t="s">
        <v>5660</v>
      </c>
      <c r="J1921">
        <v>1</v>
      </c>
      <c r="K1921">
        <v>13672</v>
      </c>
      <c r="L1921">
        <v>0</v>
      </c>
      <c r="M1921">
        <v>0</v>
      </c>
      <c r="N1921">
        <v>0</v>
      </c>
      <c r="O1921">
        <v>233000</v>
      </c>
      <c r="P1921">
        <v>0</v>
      </c>
      <c r="Q1921">
        <v>1971</v>
      </c>
      <c r="R1921" t="b">
        <v>0</v>
      </c>
      <c r="S1921">
        <v>0</v>
      </c>
    </row>
    <row r="1922" spans="1:19">
      <c r="A1922">
        <v>13050501</v>
      </c>
      <c r="B1922" s="12"/>
      <c r="C1922" s="12" t="s">
        <v>4797</v>
      </c>
      <c r="D1922" s="12" t="s">
        <v>4937</v>
      </c>
      <c r="E1922" t="b">
        <v>0</v>
      </c>
      <c r="F1922">
        <v>0</v>
      </c>
      <c r="G1922">
        <v>2301</v>
      </c>
      <c r="H1922">
        <v>43922</v>
      </c>
      <c r="I1922" s="12" t="s">
        <v>1280</v>
      </c>
      <c r="J1922">
        <v>12</v>
      </c>
      <c r="K1922">
        <v>10509</v>
      </c>
      <c r="L1922">
        <v>0</v>
      </c>
      <c r="M1922">
        <v>0</v>
      </c>
      <c r="N1922">
        <v>233000</v>
      </c>
      <c r="O1922">
        <v>0</v>
      </c>
      <c r="P1922">
        <v>233000</v>
      </c>
      <c r="Q1922">
        <v>1972</v>
      </c>
      <c r="R1922" t="b">
        <v>0</v>
      </c>
      <c r="S1922">
        <v>0</v>
      </c>
    </row>
    <row r="1923" spans="1:19">
      <c r="A1923">
        <v>13050501</v>
      </c>
      <c r="B1923" s="12"/>
      <c r="C1923" s="12" t="s">
        <v>4797</v>
      </c>
      <c r="D1923" s="12" t="s">
        <v>4937</v>
      </c>
      <c r="E1923" t="b">
        <v>0</v>
      </c>
      <c r="F1923">
        <v>0</v>
      </c>
      <c r="G1923">
        <v>2301</v>
      </c>
      <c r="H1923">
        <v>43923</v>
      </c>
      <c r="I1923" s="12" t="s">
        <v>5678</v>
      </c>
      <c r="J1923">
        <v>1</v>
      </c>
      <c r="K1923">
        <v>13734</v>
      </c>
      <c r="L1923">
        <v>0</v>
      </c>
      <c r="M1923">
        <v>0</v>
      </c>
      <c r="N1923">
        <v>0</v>
      </c>
      <c r="O1923">
        <v>233000</v>
      </c>
      <c r="P1923">
        <v>0</v>
      </c>
      <c r="Q1923">
        <v>1973</v>
      </c>
      <c r="R1923" t="b">
        <v>0</v>
      </c>
      <c r="S1923">
        <v>0</v>
      </c>
    </row>
    <row r="1924" spans="1:19">
      <c r="A1924">
        <v>13050501</v>
      </c>
      <c r="B1924" s="12"/>
      <c r="C1924" s="12" t="s">
        <v>4797</v>
      </c>
      <c r="D1924" s="12" t="s">
        <v>4937</v>
      </c>
      <c r="E1924" t="b">
        <v>0</v>
      </c>
      <c r="F1924">
        <v>0</v>
      </c>
      <c r="G1924">
        <v>2301</v>
      </c>
      <c r="H1924">
        <v>43952</v>
      </c>
      <c r="I1924" s="12" t="s">
        <v>1281</v>
      </c>
      <c r="J1924">
        <v>12</v>
      </c>
      <c r="K1924">
        <v>10589</v>
      </c>
      <c r="L1924">
        <v>0</v>
      </c>
      <c r="M1924">
        <v>0</v>
      </c>
      <c r="N1924">
        <v>233000</v>
      </c>
      <c r="O1924">
        <v>0</v>
      </c>
      <c r="P1924">
        <v>233000</v>
      </c>
      <c r="Q1924">
        <v>1974</v>
      </c>
      <c r="R1924" t="b">
        <v>0</v>
      </c>
      <c r="S1924">
        <v>0</v>
      </c>
    </row>
    <row r="1925" spans="1:19">
      <c r="A1925">
        <v>13050501</v>
      </c>
      <c r="B1925" s="12"/>
      <c r="C1925" s="12" t="s">
        <v>4797</v>
      </c>
      <c r="D1925" s="12" t="s">
        <v>4937</v>
      </c>
      <c r="E1925" t="b">
        <v>0</v>
      </c>
      <c r="F1925">
        <v>0</v>
      </c>
      <c r="G1925">
        <v>2301</v>
      </c>
      <c r="H1925">
        <v>43958</v>
      </c>
      <c r="I1925" s="12" t="s">
        <v>5662</v>
      </c>
      <c r="J1925">
        <v>1</v>
      </c>
      <c r="K1925">
        <v>13801</v>
      </c>
      <c r="L1925">
        <v>0</v>
      </c>
      <c r="M1925">
        <v>0</v>
      </c>
      <c r="N1925">
        <v>0</v>
      </c>
      <c r="O1925">
        <v>233000</v>
      </c>
      <c r="P1925">
        <v>0</v>
      </c>
      <c r="Q1925">
        <v>1975</v>
      </c>
      <c r="R1925" t="b">
        <v>0</v>
      </c>
      <c r="S1925">
        <v>0</v>
      </c>
    </row>
    <row r="1926" spans="1:19">
      <c r="A1926">
        <v>13050501</v>
      </c>
      <c r="B1926" s="12"/>
      <c r="C1926" s="12" t="s">
        <v>4797</v>
      </c>
      <c r="D1926" s="12" t="s">
        <v>4937</v>
      </c>
      <c r="E1926" t="b">
        <v>0</v>
      </c>
      <c r="F1926">
        <v>0</v>
      </c>
      <c r="G1926">
        <v>2301</v>
      </c>
      <c r="H1926">
        <v>43983</v>
      </c>
      <c r="I1926" s="12" t="s">
        <v>1282</v>
      </c>
      <c r="J1926">
        <v>12</v>
      </c>
      <c r="K1926">
        <v>10669</v>
      </c>
      <c r="L1926">
        <v>0</v>
      </c>
      <c r="M1926">
        <v>0</v>
      </c>
      <c r="N1926">
        <v>233000</v>
      </c>
      <c r="O1926">
        <v>0</v>
      </c>
      <c r="P1926">
        <v>233000</v>
      </c>
      <c r="Q1926">
        <v>1976</v>
      </c>
      <c r="R1926" t="b">
        <v>0</v>
      </c>
      <c r="S1926">
        <v>0</v>
      </c>
    </row>
    <row r="1927" spans="1:19">
      <c r="A1927">
        <v>13050501</v>
      </c>
      <c r="B1927" s="12"/>
      <c r="C1927" s="12" t="s">
        <v>4797</v>
      </c>
      <c r="D1927" s="12" t="s">
        <v>4937</v>
      </c>
      <c r="E1927" t="b">
        <v>0</v>
      </c>
      <c r="F1927">
        <v>0</v>
      </c>
      <c r="G1927">
        <v>2301</v>
      </c>
      <c r="H1927">
        <v>43984</v>
      </c>
      <c r="I1927" s="12" t="s">
        <v>5663</v>
      </c>
      <c r="J1927">
        <v>1</v>
      </c>
      <c r="K1927">
        <v>13869</v>
      </c>
      <c r="L1927">
        <v>0</v>
      </c>
      <c r="M1927">
        <v>0</v>
      </c>
      <c r="N1927">
        <v>0</v>
      </c>
      <c r="O1927">
        <v>233000</v>
      </c>
      <c r="P1927">
        <v>0</v>
      </c>
      <c r="Q1927">
        <v>1977</v>
      </c>
      <c r="R1927" t="b">
        <v>0</v>
      </c>
      <c r="S1927">
        <v>0</v>
      </c>
    </row>
    <row r="1928" spans="1:19">
      <c r="A1928">
        <v>13050501</v>
      </c>
      <c r="B1928" s="12"/>
      <c r="C1928" s="12" t="s">
        <v>4797</v>
      </c>
      <c r="D1928" s="12" t="s">
        <v>4937</v>
      </c>
      <c r="E1928" t="b">
        <v>0</v>
      </c>
      <c r="F1928">
        <v>0</v>
      </c>
      <c r="G1928">
        <v>2301</v>
      </c>
      <c r="H1928">
        <v>44013</v>
      </c>
      <c r="I1928" s="12" t="s">
        <v>1283</v>
      </c>
      <c r="J1928">
        <v>12</v>
      </c>
      <c r="K1928">
        <v>10749</v>
      </c>
      <c r="L1928">
        <v>0</v>
      </c>
      <c r="M1928">
        <v>0</v>
      </c>
      <c r="N1928">
        <v>233000</v>
      </c>
      <c r="O1928">
        <v>0</v>
      </c>
      <c r="P1928">
        <v>233000</v>
      </c>
      <c r="Q1928">
        <v>1978</v>
      </c>
      <c r="R1928" t="b">
        <v>0</v>
      </c>
      <c r="S1928">
        <v>0</v>
      </c>
    </row>
    <row r="1929" spans="1:19">
      <c r="A1929">
        <v>13050501</v>
      </c>
      <c r="B1929" s="12"/>
      <c r="C1929" s="12" t="s">
        <v>4797</v>
      </c>
      <c r="D1929" s="12" t="s">
        <v>4937</v>
      </c>
      <c r="E1929" t="b">
        <v>0</v>
      </c>
      <c r="F1929">
        <v>0</v>
      </c>
      <c r="G1929">
        <v>2301</v>
      </c>
      <c r="H1929">
        <v>44014</v>
      </c>
      <c r="I1929" s="12" t="s">
        <v>5664</v>
      </c>
      <c r="J1929">
        <v>1</v>
      </c>
      <c r="K1929">
        <v>13941</v>
      </c>
      <c r="L1929">
        <v>0</v>
      </c>
      <c r="M1929">
        <v>0</v>
      </c>
      <c r="N1929">
        <v>0</v>
      </c>
      <c r="O1929">
        <v>233000</v>
      </c>
      <c r="P1929">
        <v>0</v>
      </c>
      <c r="Q1929">
        <v>1979</v>
      </c>
      <c r="R1929" t="b">
        <v>0</v>
      </c>
      <c r="S1929">
        <v>0</v>
      </c>
    </row>
    <row r="1930" spans="1:19">
      <c r="A1930">
        <v>13050501</v>
      </c>
      <c r="B1930" s="12"/>
      <c r="C1930" s="12" t="s">
        <v>4797</v>
      </c>
      <c r="D1930" s="12" t="s">
        <v>4937</v>
      </c>
      <c r="E1930" t="b">
        <v>0</v>
      </c>
      <c r="F1930">
        <v>0</v>
      </c>
      <c r="G1930">
        <v>2301</v>
      </c>
      <c r="H1930">
        <v>44044</v>
      </c>
      <c r="I1930" s="12" t="s">
        <v>1284</v>
      </c>
      <c r="J1930">
        <v>12</v>
      </c>
      <c r="K1930">
        <v>10829</v>
      </c>
      <c r="L1930">
        <v>0</v>
      </c>
      <c r="M1930">
        <v>0</v>
      </c>
      <c r="N1930">
        <v>233000</v>
      </c>
      <c r="O1930">
        <v>0</v>
      </c>
      <c r="P1930">
        <v>233000</v>
      </c>
      <c r="Q1930">
        <v>1980</v>
      </c>
      <c r="R1930" t="b">
        <v>0</v>
      </c>
      <c r="S1930">
        <v>0</v>
      </c>
    </row>
    <row r="1931" spans="1:19">
      <c r="A1931">
        <v>13050501</v>
      </c>
      <c r="B1931" s="12"/>
      <c r="C1931" s="12" t="s">
        <v>4797</v>
      </c>
      <c r="D1931" s="12" t="s">
        <v>4937</v>
      </c>
      <c r="E1931" t="b">
        <v>0</v>
      </c>
      <c r="F1931">
        <v>0</v>
      </c>
      <c r="G1931">
        <v>2301</v>
      </c>
      <c r="H1931">
        <v>44047</v>
      </c>
      <c r="I1931" s="12" t="s">
        <v>5665</v>
      </c>
      <c r="J1931">
        <v>1</v>
      </c>
      <c r="K1931">
        <v>14016</v>
      </c>
      <c r="L1931">
        <v>0</v>
      </c>
      <c r="M1931">
        <v>0</v>
      </c>
      <c r="N1931">
        <v>0</v>
      </c>
      <c r="O1931">
        <v>233000</v>
      </c>
      <c r="P1931">
        <v>0</v>
      </c>
      <c r="Q1931">
        <v>1981</v>
      </c>
      <c r="R1931" t="b">
        <v>0</v>
      </c>
      <c r="S1931">
        <v>0</v>
      </c>
    </row>
    <row r="1932" spans="1:19">
      <c r="A1932">
        <v>13050501</v>
      </c>
      <c r="B1932" s="12"/>
      <c r="C1932" s="12" t="s">
        <v>4797</v>
      </c>
      <c r="D1932" s="12" t="s">
        <v>4937</v>
      </c>
      <c r="E1932" t="b">
        <v>0</v>
      </c>
      <c r="F1932">
        <v>0</v>
      </c>
      <c r="G1932">
        <v>2301</v>
      </c>
      <c r="H1932">
        <v>44075</v>
      </c>
      <c r="I1932" s="12" t="s">
        <v>1285</v>
      </c>
      <c r="J1932">
        <v>12</v>
      </c>
      <c r="K1932">
        <v>10909</v>
      </c>
      <c r="L1932">
        <v>0</v>
      </c>
      <c r="M1932">
        <v>0</v>
      </c>
      <c r="N1932">
        <v>233000</v>
      </c>
      <c r="O1932">
        <v>0</v>
      </c>
      <c r="P1932">
        <v>233000</v>
      </c>
      <c r="Q1932">
        <v>1982</v>
      </c>
      <c r="R1932" t="b">
        <v>0</v>
      </c>
      <c r="S1932">
        <v>0</v>
      </c>
    </row>
    <row r="1933" spans="1:19">
      <c r="A1933">
        <v>13050501</v>
      </c>
      <c r="B1933" s="12"/>
      <c r="C1933" s="12" t="s">
        <v>4797</v>
      </c>
      <c r="D1933" s="12" t="s">
        <v>4937</v>
      </c>
      <c r="E1933" t="b">
        <v>0</v>
      </c>
      <c r="F1933">
        <v>0</v>
      </c>
      <c r="G1933">
        <v>2301</v>
      </c>
      <c r="H1933">
        <v>44076</v>
      </c>
      <c r="I1933" s="12" t="s">
        <v>5666</v>
      </c>
      <c r="J1933">
        <v>1</v>
      </c>
      <c r="K1933">
        <v>14089</v>
      </c>
      <c r="L1933">
        <v>0</v>
      </c>
      <c r="M1933">
        <v>0</v>
      </c>
      <c r="N1933">
        <v>0</v>
      </c>
      <c r="O1933">
        <v>233000</v>
      </c>
      <c r="P1933">
        <v>0</v>
      </c>
      <c r="Q1933">
        <v>1983</v>
      </c>
      <c r="R1933" t="b">
        <v>0</v>
      </c>
      <c r="S1933">
        <v>0</v>
      </c>
    </row>
    <row r="1934" spans="1:19">
      <c r="A1934">
        <v>13050501</v>
      </c>
      <c r="B1934" s="12"/>
      <c r="C1934" s="12" t="s">
        <v>4797</v>
      </c>
      <c r="D1934" s="12" t="s">
        <v>4937</v>
      </c>
      <c r="E1934" t="b">
        <v>0</v>
      </c>
      <c r="F1934">
        <v>0</v>
      </c>
      <c r="G1934">
        <v>2301</v>
      </c>
      <c r="H1934">
        <v>44105</v>
      </c>
      <c r="I1934" s="12" t="s">
        <v>5667</v>
      </c>
      <c r="J1934">
        <v>1</v>
      </c>
      <c r="K1934">
        <v>14160</v>
      </c>
      <c r="L1934">
        <v>0</v>
      </c>
      <c r="M1934">
        <v>0</v>
      </c>
      <c r="N1934">
        <v>0</v>
      </c>
      <c r="O1934">
        <v>233000</v>
      </c>
      <c r="P1934">
        <v>-233000</v>
      </c>
      <c r="Q1934">
        <v>1984</v>
      </c>
      <c r="R1934" t="b">
        <v>0</v>
      </c>
      <c r="S1934">
        <v>0</v>
      </c>
    </row>
    <row r="1935" spans="1:19">
      <c r="A1935">
        <v>13050501</v>
      </c>
      <c r="B1935" s="12"/>
      <c r="C1935" s="12" t="s">
        <v>4797</v>
      </c>
      <c r="D1935" s="12" t="s">
        <v>4937</v>
      </c>
      <c r="E1935" t="b">
        <v>0</v>
      </c>
      <c r="F1935">
        <v>0</v>
      </c>
      <c r="G1935">
        <v>2301</v>
      </c>
      <c r="H1935">
        <v>44105</v>
      </c>
      <c r="I1935" s="12" t="s">
        <v>1286</v>
      </c>
      <c r="J1935">
        <v>12</v>
      </c>
      <c r="K1935">
        <v>10989</v>
      </c>
      <c r="L1935">
        <v>0</v>
      </c>
      <c r="M1935">
        <v>0</v>
      </c>
      <c r="N1935">
        <v>233000</v>
      </c>
      <c r="O1935">
        <v>0</v>
      </c>
      <c r="P1935">
        <v>0</v>
      </c>
      <c r="Q1935">
        <v>1985</v>
      </c>
      <c r="R1935" t="b">
        <v>0</v>
      </c>
      <c r="S1935">
        <v>0</v>
      </c>
    </row>
    <row r="1936" spans="1:19">
      <c r="A1936">
        <v>13050501</v>
      </c>
      <c r="B1936" s="12"/>
      <c r="C1936" s="12" t="s">
        <v>4797</v>
      </c>
      <c r="D1936" s="12" t="s">
        <v>4937</v>
      </c>
      <c r="E1936" t="b">
        <v>0</v>
      </c>
      <c r="F1936">
        <v>0</v>
      </c>
      <c r="G1936">
        <v>2301</v>
      </c>
      <c r="H1936">
        <v>44136</v>
      </c>
      <c r="I1936" s="12" t="s">
        <v>1287</v>
      </c>
      <c r="J1936">
        <v>12</v>
      </c>
      <c r="K1936">
        <v>11069</v>
      </c>
      <c r="L1936">
        <v>0</v>
      </c>
      <c r="M1936">
        <v>0</v>
      </c>
      <c r="N1936">
        <v>233000</v>
      </c>
      <c r="O1936">
        <v>0</v>
      </c>
      <c r="P1936">
        <v>233000</v>
      </c>
      <c r="Q1936">
        <v>1986</v>
      </c>
      <c r="R1936" t="b">
        <v>0</v>
      </c>
      <c r="S1936">
        <v>0</v>
      </c>
    </row>
    <row r="1937" spans="1:19">
      <c r="A1937">
        <v>13050501</v>
      </c>
      <c r="B1937" s="12"/>
      <c r="C1937" s="12" t="s">
        <v>4797</v>
      </c>
      <c r="D1937" s="12" t="s">
        <v>4937</v>
      </c>
      <c r="E1937" t="b">
        <v>0</v>
      </c>
      <c r="F1937">
        <v>0</v>
      </c>
      <c r="G1937">
        <v>2301</v>
      </c>
      <c r="H1937">
        <v>44138</v>
      </c>
      <c r="I1937" s="12" t="s">
        <v>5668</v>
      </c>
      <c r="J1937">
        <v>1</v>
      </c>
      <c r="K1937">
        <v>14235</v>
      </c>
      <c r="L1937">
        <v>0</v>
      </c>
      <c r="M1937">
        <v>0</v>
      </c>
      <c r="N1937">
        <v>0</v>
      </c>
      <c r="O1937">
        <v>233000</v>
      </c>
      <c r="P1937">
        <v>0</v>
      </c>
      <c r="Q1937">
        <v>1987</v>
      </c>
      <c r="R1937" t="b">
        <v>0</v>
      </c>
      <c r="S1937">
        <v>0</v>
      </c>
    </row>
    <row r="1938" spans="1:19">
      <c r="A1938">
        <v>13050501</v>
      </c>
      <c r="B1938" s="12"/>
      <c r="C1938" s="12" t="s">
        <v>4797</v>
      </c>
      <c r="D1938" s="12" t="s">
        <v>4937</v>
      </c>
      <c r="E1938" t="b">
        <v>0</v>
      </c>
      <c r="F1938">
        <v>0</v>
      </c>
      <c r="G1938">
        <v>2301</v>
      </c>
      <c r="H1938">
        <v>44166</v>
      </c>
      <c r="I1938" s="12" t="s">
        <v>1288</v>
      </c>
      <c r="J1938">
        <v>12</v>
      </c>
      <c r="K1938">
        <v>11149</v>
      </c>
      <c r="L1938">
        <v>0</v>
      </c>
      <c r="M1938">
        <v>0</v>
      </c>
      <c r="N1938">
        <v>233000</v>
      </c>
      <c r="O1938">
        <v>0</v>
      </c>
      <c r="P1938">
        <v>233000</v>
      </c>
      <c r="Q1938">
        <v>1988</v>
      </c>
      <c r="R1938" t="b">
        <v>0</v>
      </c>
      <c r="S1938">
        <v>0</v>
      </c>
    </row>
    <row r="1939" spans="1:19">
      <c r="A1939">
        <v>13050501</v>
      </c>
      <c r="B1939" s="12"/>
      <c r="C1939" s="12" t="s">
        <v>4797</v>
      </c>
      <c r="D1939" s="12" t="s">
        <v>4937</v>
      </c>
      <c r="E1939" t="b">
        <v>0</v>
      </c>
      <c r="F1939">
        <v>0</v>
      </c>
      <c r="G1939">
        <v>2301</v>
      </c>
      <c r="H1939">
        <v>44169</v>
      </c>
      <c r="I1939" s="12" t="s">
        <v>5669</v>
      </c>
      <c r="J1939">
        <v>1</v>
      </c>
      <c r="K1939">
        <v>14304</v>
      </c>
      <c r="L1939">
        <v>0</v>
      </c>
      <c r="M1939">
        <v>0</v>
      </c>
      <c r="N1939">
        <v>0</v>
      </c>
      <c r="O1939">
        <v>233000</v>
      </c>
      <c r="P1939">
        <v>0</v>
      </c>
      <c r="Q1939">
        <v>1989</v>
      </c>
      <c r="R1939" t="b">
        <v>0</v>
      </c>
      <c r="S1939">
        <v>0</v>
      </c>
    </row>
    <row r="1940" spans="1:19">
      <c r="A1940">
        <v>13050501</v>
      </c>
      <c r="B1940" s="12" t="s">
        <v>1289</v>
      </c>
      <c r="C1940" s="12" t="s">
        <v>4797</v>
      </c>
      <c r="D1940" s="12" t="s">
        <v>1289</v>
      </c>
      <c r="E1940" t="b">
        <v>0</v>
      </c>
      <c r="F1940">
        <v>0</v>
      </c>
      <c r="G1940">
        <v>2301</v>
      </c>
      <c r="H1940" t="s">
        <v>21</v>
      </c>
      <c r="I1940" s="12"/>
      <c r="K1940">
        <v>0</v>
      </c>
      <c r="L1940">
        <v>0</v>
      </c>
      <c r="M1940">
        <v>0</v>
      </c>
      <c r="N1940">
        <v>2796000</v>
      </c>
      <c r="O1940">
        <v>2796000</v>
      </c>
      <c r="P1940">
        <v>0</v>
      </c>
      <c r="Q1940">
        <v>1990</v>
      </c>
      <c r="R1940" t="b">
        <v>0</v>
      </c>
      <c r="S1940">
        <v>0</v>
      </c>
    </row>
    <row r="1941" spans="1:19">
      <c r="A1941">
        <v>13050501</v>
      </c>
      <c r="B1941" s="12" t="s">
        <v>4948</v>
      </c>
      <c r="C1941" s="12" t="s">
        <v>4797</v>
      </c>
      <c r="D1941" s="12" t="s">
        <v>4948</v>
      </c>
      <c r="E1941" t="b">
        <v>0</v>
      </c>
      <c r="F1941">
        <v>0</v>
      </c>
      <c r="G1941">
        <v>2302</v>
      </c>
      <c r="H1941" t="s">
        <v>21</v>
      </c>
      <c r="I1941" s="12"/>
      <c r="K1941">
        <v>0</v>
      </c>
      <c r="L1941">
        <v>2520000</v>
      </c>
      <c r="M1941">
        <v>2520000</v>
      </c>
      <c r="N1941">
        <v>0</v>
      </c>
      <c r="O1941">
        <v>0</v>
      </c>
      <c r="P1941">
        <v>0</v>
      </c>
      <c r="Q1941">
        <v>1991</v>
      </c>
      <c r="R1941" t="b">
        <v>0</v>
      </c>
      <c r="S1941">
        <v>0</v>
      </c>
    </row>
    <row r="1942" spans="1:19">
      <c r="A1942">
        <v>13050501</v>
      </c>
      <c r="B1942" s="12"/>
      <c r="C1942" s="12" t="s">
        <v>4797</v>
      </c>
      <c r="D1942" s="12" t="s">
        <v>4948</v>
      </c>
      <c r="E1942" t="b">
        <v>0</v>
      </c>
      <c r="F1942">
        <v>0</v>
      </c>
      <c r="G1942">
        <v>2302</v>
      </c>
      <c r="H1942">
        <v>43831</v>
      </c>
      <c r="I1942" s="12" t="s">
        <v>1290</v>
      </c>
      <c r="J1942">
        <v>12</v>
      </c>
      <c r="K1942">
        <v>10270</v>
      </c>
      <c r="L1942">
        <v>0</v>
      </c>
      <c r="M1942">
        <v>0</v>
      </c>
      <c r="N1942">
        <v>210000</v>
      </c>
      <c r="O1942">
        <v>0</v>
      </c>
      <c r="P1942">
        <v>210000</v>
      </c>
      <c r="Q1942">
        <v>1992</v>
      </c>
      <c r="R1942" t="b">
        <v>0</v>
      </c>
      <c r="S1942">
        <v>0</v>
      </c>
    </row>
    <row r="1943" spans="1:19">
      <c r="A1943">
        <v>13050501</v>
      </c>
      <c r="B1943" s="12"/>
      <c r="C1943" s="12" t="s">
        <v>4797</v>
      </c>
      <c r="D1943" s="12" t="s">
        <v>4948</v>
      </c>
      <c r="E1943" t="b">
        <v>0</v>
      </c>
      <c r="F1943">
        <v>0</v>
      </c>
      <c r="G1943">
        <v>2302</v>
      </c>
      <c r="H1943">
        <v>43844</v>
      </c>
      <c r="I1943" s="12" t="s">
        <v>5658</v>
      </c>
      <c r="J1943">
        <v>1</v>
      </c>
      <c r="K1943">
        <v>13512</v>
      </c>
      <c r="L1943">
        <v>0</v>
      </c>
      <c r="M1943">
        <v>0</v>
      </c>
      <c r="N1943">
        <v>0</v>
      </c>
      <c r="O1943">
        <v>210000</v>
      </c>
      <c r="P1943">
        <v>0</v>
      </c>
      <c r="Q1943">
        <v>1993</v>
      </c>
      <c r="R1943" t="b">
        <v>0</v>
      </c>
      <c r="S1943">
        <v>0</v>
      </c>
    </row>
    <row r="1944" spans="1:19">
      <c r="A1944">
        <v>13050501</v>
      </c>
      <c r="B1944" s="12"/>
      <c r="C1944" s="12" t="s">
        <v>4797</v>
      </c>
      <c r="D1944" s="12" t="s">
        <v>4948</v>
      </c>
      <c r="E1944" t="b">
        <v>0</v>
      </c>
      <c r="F1944">
        <v>0</v>
      </c>
      <c r="G1944">
        <v>2302</v>
      </c>
      <c r="H1944">
        <v>43862</v>
      </c>
      <c r="I1944" s="12" t="s">
        <v>1291</v>
      </c>
      <c r="J1944">
        <v>12</v>
      </c>
      <c r="K1944">
        <v>10350</v>
      </c>
      <c r="L1944">
        <v>0</v>
      </c>
      <c r="M1944">
        <v>0</v>
      </c>
      <c r="N1944">
        <v>210000</v>
      </c>
      <c r="O1944">
        <v>0</v>
      </c>
      <c r="P1944">
        <v>210000</v>
      </c>
      <c r="Q1944">
        <v>1994</v>
      </c>
      <c r="R1944" t="b">
        <v>0</v>
      </c>
      <c r="S1944">
        <v>0</v>
      </c>
    </row>
    <row r="1945" spans="1:19">
      <c r="A1945">
        <v>13050501</v>
      </c>
      <c r="B1945" s="12"/>
      <c r="C1945" s="12" t="s">
        <v>4797</v>
      </c>
      <c r="D1945" s="12" t="s">
        <v>4948</v>
      </c>
      <c r="E1945" t="b">
        <v>0</v>
      </c>
      <c r="F1945">
        <v>0</v>
      </c>
      <c r="G1945">
        <v>2302</v>
      </c>
      <c r="H1945">
        <v>43874</v>
      </c>
      <c r="I1945" s="12" t="s">
        <v>5659</v>
      </c>
      <c r="J1945">
        <v>1</v>
      </c>
      <c r="K1945">
        <v>13586</v>
      </c>
      <c r="L1945">
        <v>0</v>
      </c>
      <c r="M1945">
        <v>0</v>
      </c>
      <c r="N1945">
        <v>0</v>
      </c>
      <c r="O1945">
        <v>210000</v>
      </c>
      <c r="P1945">
        <v>0</v>
      </c>
      <c r="Q1945">
        <v>1995</v>
      </c>
      <c r="R1945" t="b">
        <v>0</v>
      </c>
      <c r="S1945">
        <v>0</v>
      </c>
    </row>
    <row r="1946" spans="1:19">
      <c r="A1946">
        <v>13050501</v>
      </c>
      <c r="B1946" s="12"/>
      <c r="C1946" s="12" t="s">
        <v>4797</v>
      </c>
      <c r="D1946" s="12" t="s">
        <v>4948</v>
      </c>
      <c r="E1946" t="b">
        <v>0</v>
      </c>
      <c r="F1946">
        <v>0</v>
      </c>
      <c r="G1946">
        <v>2302</v>
      </c>
      <c r="H1946">
        <v>43891</v>
      </c>
      <c r="I1946" s="12" t="s">
        <v>1292</v>
      </c>
      <c r="J1946">
        <v>12</v>
      </c>
      <c r="K1946">
        <v>10430</v>
      </c>
      <c r="L1946">
        <v>0</v>
      </c>
      <c r="M1946">
        <v>0</v>
      </c>
      <c r="N1946">
        <v>210000</v>
      </c>
      <c r="O1946">
        <v>0</v>
      </c>
      <c r="P1946">
        <v>210000</v>
      </c>
      <c r="Q1946">
        <v>1996</v>
      </c>
      <c r="R1946" t="b">
        <v>0</v>
      </c>
      <c r="S1946">
        <v>0</v>
      </c>
    </row>
    <row r="1947" spans="1:19">
      <c r="A1947">
        <v>13050501</v>
      </c>
      <c r="B1947" s="12"/>
      <c r="C1947" s="12" t="s">
        <v>4797</v>
      </c>
      <c r="D1947" s="12" t="s">
        <v>4948</v>
      </c>
      <c r="E1947" t="b">
        <v>0</v>
      </c>
      <c r="F1947">
        <v>0</v>
      </c>
      <c r="G1947">
        <v>2302</v>
      </c>
      <c r="H1947">
        <v>43902</v>
      </c>
      <c r="I1947" s="12" t="s">
        <v>5660</v>
      </c>
      <c r="J1947">
        <v>1</v>
      </c>
      <c r="K1947">
        <v>13655</v>
      </c>
      <c r="L1947">
        <v>0</v>
      </c>
      <c r="M1947">
        <v>0</v>
      </c>
      <c r="N1947">
        <v>0</v>
      </c>
      <c r="O1947">
        <v>210000</v>
      </c>
      <c r="P1947">
        <v>0</v>
      </c>
      <c r="Q1947">
        <v>1997</v>
      </c>
      <c r="R1947" t="b">
        <v>0</v>
      </c>
      <c r="S1947">
        <v>0</v>
      </c>
    </row>
    <row r="1948" spans="1:19">
      <c r="A1948">
        <v>13050501</v>
      </c>
      <c r="B1948" s="12"/>
      <c r="C1948" s="12" t="s">
        <v>4797</v>
      </c>
      <c r="D1948" s="12" t="s">
        <v>4948</v>
      </c>
      <c r="E1948" t="b">
        <v>0</v>
      </c>
      <c r="F1948">
        <v>0</v>
      </c>
      <c r="G1948">
        <v>2302</v>
      </c>
      <c r="H1948">
        <v>43922</v>
      </c>
      <c r="I1948" s="12" t="s">
        <v>1293</v>
      </c>
      <c r="J1948">
        <v>12</v>
      </c>
      <c r="K1948">
        <v>10510</v>
      </c>
      <c r="L1948">
        <v>0</v>
      </c>
      <c r="M1948">
        <v>0</v>
      </c>
      <c r="N1948">
        <v>210000</v>
      </c>
      <c r="O1948">
        <v>0</v>
      </c>
      <c r="P1948">
        <v>210000</v>
      </c>
      <c r="Q1948">
        <v>1998</v>
      </c>
      <c r="R1948" t="b">
        <v>0</v>
      </c>
      <c r="S1948">
        <v>0</v>
      </c>
    </row>
    <row r="1949" spans="1:19">
      <c r="A1949">
        <v>13050501</v>
      </c>
      <c r="B1949" s="12"/>
      <c r="C1949" s="12" t="s">
        <v>4797</v>
      </c>
      <c r="D1949" s="12" t="s">
        <v>4948</v>
      </c>
      <c r="E1949" t="b">
        <v>0</v>
      </c>
      <c r="F1949">
        <v>0</v>
      </c>
      <c r="G1949">
        <v>2302</v>
      </c>
      <c r="H1949">
        <v>43950</v>
      </c>
      <c r="I1949" s="12" t="s">
        <v>5661</v>
      </c>
      <c r="J1949">
        <v>1</v>
      </c>
      <c r="K1949">
        <v>13725</v>
      </c>
      <c r="L1949">
        <v>0</v>
      </c>
      <c r="M1949">
        <v>0</v>
      </c>
      <c r="N1949">
        <v>0</v>
      </c>
      <c r="O1949">
        <v>210000</v>
      </c>
      <c r="P1949">
        <v>0</v>
      </c>
      <c r="Q1949">
        <v>1999</v>
      </c>
      <c r="R1949" t="b">
        <v>0</v>
      </c>
      <c r="S1949">
        <v>0</v>
      </c>
    </row>
    <row r="1950" spans="1:19">
      <c r="A1950">
        <v>13050501</v>
      </c>
      <c r="B1950" s="12"/>
      <c r="C1950" s="12" t="s">
        <v>4797</v>
      </c>
      <c r="D1950" s="12" t="s">
        <v>4948</v>
      </c>
      <c r="E1950" t="b">
        <v>0</v>
      </c>
      <c r="F1950">
        <v>0</v>
      </c>
      <c r="G1950">
        <v>2302</v>
      </c>
      <c r="H1950">
        <v>43952</v>
      </c>
      <c r="I1950" s="12" t="s">
        <v>1294</v>
      </c>
      <c r="J1950">
        <v>12</v>
      </c>
      <c r="K1950">
        <v>10590</v>
      </c>
      <c r="L1950">
        <v>0</v>
      </c>
      <c r="M1950">
        <v>0</v>
      </c>
      <c r="N1950">
        <v>210000</v>
      </c>
      <c r="O1950">
        <v>0</v>
      </c>
      <c r="P1950">
        <v>210000</v>
      </c>
      <c r="Q1950">
        <v>2000</v>
      </c>
      <c r="R1950" t="b">
        <v>0</v>
      </c>
      <c r="S1950">
        <v>0</v>
      </c>
    </row>
    <row r="1951" spans="1:19">
      <c r="A1951">
        <v>13050501</v>
      </c>
      <c r="B1951" s="12"/>
      <c r="C1951" s="12" t="s">
        <v>4797</v>
      </c>
      <c r="D1951" s="12" t="s">
        <v>4948</v>
      </c>
      <c r="E1951" t="b">
        <v>0</v>
      </c>
      <c r="F1951">
        <v>0</v>
      </c>
      <c r="G1951">
        <v>2302</v>
      </c>
      <c r="H1951">
        <v>43969</v>
      </c>
      <c r="I1951" s="12" t="s">
        <v>5662</v>
      </c>
      <c r="J1951">
        <v>1</v>
      </c>
      <c r="K1951">
        <v>13798</v>
      </c>
      <c r="L1951">
        <v>0</v>
      </c>
      <c r="M1951">
        <v>0</v>
      </c>
      <c r="N1951">
        <v>0</v>
      </c>
      <c r="O1951">
        <v>210000</v>
      </c>
      <c r="P1951">
        <v>0</v>
      </c>
      <c r="Q1951">
        <v>2001</v>
      </c>
      <c r="R1951" t="b">
        <v>0</v>
      </c>
      <c r="S1951">
        <v>0</v>
      </c>
    </row>
    <row r="1952" spans="1:19">
      <c r="A1952">
        <v>13050501</v>
      </c>
      <c r="B1952" s="12"/>
      <c r="C1952" s="12" t="s">
        <v>4797</v>
      </c>
      <c r="D1952" s="12" t="s">
        <v>4948</v>
      </c>
      <c r="E1952" t="b">
        <v>0</v>
      </c>
      <c r="F1952">
        <v>0</v>
      </c>
      <c r="G1952">
        <v>2302</v>
      </c>
      <c r="H1952">
        <v>43983</v>
      </c>
      <c r="I1952" s="12" t="s">
        <v>1295</v>
      </c>
      <c r="J1952">
        <v>12</v>
      </c>
      <c r="K1952">
        <v>10670</v>
      </c>
      <c r="L1952">
        <v>0</v>
      </c>
      <c r="M1952">
        <v>0</v>
      </c>
      <c r="N1952">
        <v>210000</v>
      </c>
      <c r="O1952">
        <v>0</v>
      </c>
      <c r="P1952">
        <v>210000</v>
      </c>
      <c r="Q1952">
        <v>2002</v>
      </c>
      <c r="R1952" t="b">
        <v>0</v>
      </c>
      <c r="S1952">
        <v>0</v>
      </c>
    </row>
    <row r="1953" spans="1:19">
      <c r="A1953">
        <v>13050501</v>
      </c>
      <c r="B1953" s="12"/>
      <c r="C1953" s="12" t="s">
        <v>4797</v>
      </c>
      <c r="D1953" s="12" t="s">
        <v>4948</v>
      </c>
      <c r="E1953" t="b">
        <v>0</v>
      </c>
      <c r="F1953">
        <v>0</v>
      </c>
      <c r="G1953">
        <v>2302</v>
      </c>
      <c r="H1953">
        <v>43998</v>
      </c>
      <c r="I1953" s="12" t="s">
        <v>5663</v>
      </c>
      <c r="J1953">
        <v>1</v>
      </c>
      <c r="K1953">
        <v>13864</v>
      </c>
      <c r="L1953">
        <v>0</v>
      </c>
      <c r="M1953">
        <v>0</v>
      </c>
      <c r="N1953">
        <v>0</v>
      </c>
      <c r="O1953">
        <v>210000</v>
      </c>
      <c r="P1953">
        <v>0</v>
      </c>
      <c r="Q1953">
        <v>2003</v>
      </c>
      <c r="R1953" t="b">
        <v>0</v>
      </c>
      <c r="S1953">
        <v>0</v>
      </c>
    </row>
    <row r="1954" spans="1:19">
      <c r="A1954">
        <v>13050501</v>
      </c>
      <c r="B1954" s="12"/>
      <c r="C1954" s="12" t="s">
        <v>4797</v>
      </c>
      <c r="D1954" s="12" t="s">
        <v>4948</v>
      </c>
      <c r="E1954" t="b">
        <v>0</v>
      </c>
      <c r="F1954">
        <v>0</v>
      </c>
      <c r="G1954">
        <v>2302</v>
      </c>
      <c r="H1954">
        <v>44013</v>
      </c>
      <c r="I1954" s="12" t="s">
        <v>1296</v>
      </c>
      <c r="J1954">
        <v>12</v>
      </c>
      <c r="K1954">
        <v>10750</v>
      </c>
      <c r="L1954">
        <v>0</v>
      </c>
      <c r="M1954">
        <v>0</v>
      </c>
      <c r="N1954">
        <v>210000</v>
      </c>
      <c r="O1954">
        <v>0</v>
      </c>
      <c r="P1954">
        <v>210000</v>
      </c>
      <c r="Q1954">
        <v>2004</v>
      </c>
      <c r="R1954" t="b">
        <v>0</v>
      </c>
      <c r="S1954">
        <v>0</v>
      </c>
    </row>
    <row r="1955" spans="1:19">
      <c r="A1955">
        <v>13050501</v>
      </c>
      <c r="B1955" s="12"/>
      <c r="C1955" s="12" t="s">
        <v>4797</v>
      </c>
      <c r="D1955" s="12" t="s">
        <v>4948</v>
      </c>
      <c r="E1955" t="b">
        <v>0</v>
      </c>
      <c r="F1955">
        <v>0</v>
      </c>
      <c r="G1955">
        <v>2302</v>
      </c>
      <c r="H1955">
        <v>44026</v>
      </c>
      <c r="I1955" s="12" t="s">
        <v>5664</v>
      </c>
      <c r="J1955">
        <v>1</v>
      </c>
      <c r="K1955">
        <v>13934</v>
      </c>
      <c r="L1955">
        <v>0</v>
      </c>
      <c r="M1955">
        <v>0</v>
      </c>
      <c r="N1955">
        <v>0</v>
      </c>
      <c r="O1955">
        <v>210000</v>
      </c>
      <c r="P1955">
        <v>0</v>
      </c>
      <c r="Q1955">
        <v>2005</v>
      </c>
      <c r="R1955" t="b">
        <v>0</v>
      </c>
      <c r="S1955">
        <v>0</v>
      </c>
    </row>
    <row r="1956" spans="1:19">
      <c r="A1956">
        <v>13050501</v>
      </c>
      <c r="B1956" s="12"/>
      <c r="C1956" s="12" t="s">
        <v>4797</v>
      </c>
      <c r="D1956" s="12" t="s">
        <v>4948</v>
      </c>
      <c r="E1956" t="b">
        <v>0</v>
      </c>
      <c r="F1956">
        <v>0</v>
      </c>
      <c r="G1956">
        <v>2302</v>
      </c>
      <c r="H1956">
        <v>44044</v>
      </c>
      <c r="I1956" s="12" t="s">
        <v>1297</v>
      </c>
      <c r="J1956">
        <v>12</v>
      </c>
      <c r="K1956">
        <v>10830</v>
      </c>
      <c r="L1956">
        <v>0</v>
      </c>
      <c r="M1956">
        <v>0</v>
      </c>
      <c r="N1956">
        <v>210000</v>
      </c>
      <c r="O1956">
        <v>0</v>
      </c>
      <c r="P1956">
        <v>210000</v>
      </c>
      <c r="Q1956">
        <v>2006</v>
      </c>
      <c r="R1956" t="b">
        <v>0</v>
      </c>
      <c r="S1956">
        <v>0</v>
      </c>
    </row>
    <row r="1957" spans="1:19">
      <c r="A1957">
        <v>13050501</v>
      </c>
      <c r="B1957" s="12"/>
      <c r="C1957" s="12" t="s">
        <v>4797</v>
      </c>
      <c r="D1957" s="12" t="s">
        <v>4948</v>
      </c>
      <c r="E1957" t="b">
        <v>0</v>
      </c>
      <c r="F1957">
        <v>0</v>
      </c>
      <c r="G1957">
        <v>2302</v>
      </c>
      <c r="H1957">
        <v>44057</v>
      </c>
      <c r="I1957" s="12" t="s">
        <v>5665</v>
      </c>
      <c r="J1957">
        <v>1</v>
      </c>
      <c r="K1957">
        <v>14009</v>
      </c>
      <c r="L1957">
        <v>0</v>
      </c>
      <c r="M1957">
        <v>0</v>
      </c>
      <c r="N1957">
        <v>0</v>
      </c>
      <c r="O1957">
        <v>210000</v>
      </c>
      <c r="P1957">
        <v>0</v>
      </c>
      <c r="Q1957">
        <v>2007</v>
      </c>
      <c r="R1957" t="b">
        <v>0</v>
      </c>
      <c r="S1957">
        <v>0</v>
      </c>
    </row>
    <row r="1958" spans="1:19">
      <c r="A1958">
        <v>13050501</v>
      </c>
      <c r="B1958" s="12"/>
      <c r="C1958" s="12" t="s">
        <v>4797</v>
      </c>
      <c r="D1958" s="12" t="s">
        <v>4948</v>
      </c>
      <c r="E1958" t="b">
        <v>0</v>
      </c>
      <c r="F1958">
        <v>0</v>
      </c>
      <c r="G1958">
        <v>2302</v>
      </c>
      <c r="H1958">
        <v>44075</v>
      </c>
      <c r="I1958" s="12" t="s">
        <v>1298</v>
      </c>
      <c r="J1958">
        <v>12</v>
      </c>
      <c r="K1958">
        <v>10910</v>
      </c>
      <c r="L1958">
        <v>0</v>
      </c>
      <c r="M1958">
        <v>0</v>
      </c>
      <c r="N1958">
        <v>210000</v>
      </c>
      <c r="O1958">
        <v>0</v>
      </c>
      <c r="P1958">
        <v>210000</v>
      </c>
      <c r="Q1958">
        <v>2008</v>
      </c>
      <c r="R1958" t="b">
        <v>0</v>
      </c>
      <c r="S1958">
        <v>0</v>
      </c>
    </row>
    <row r="1959" spans="1:19">
      <c r="A1959">
        <v>13050501</v>
      </c>
      <c r="B1959" s="12"/>
      <c r="C1959" s="12" t="s">
        <v>4797</v>
      </c>
      <c r="D1959" s="12" t="s">
        <v>4948</v>
      </c>
      <c r="E1959" t="b">
        <v>0</v>
      </c>
      <c r="F1959">
        <v>0</v>
      </c>
      <c r="G1959">
        <v>2302</v>
      </c>
      <c r="H1959">
        <v>44088</v>
      </c>
      <c r="I1959" s="12" t="s">
        <v>5666</v>
      </c>
      <c r="J1959">
        <v>1</v>
      </c>
      <c r="K1959">
        <v>14080</v>
      </c>
      <c r="L1959">
        <v>0</v>
      </c>
      <c r="M1959">
        <v>0</v>
      </c>
      <c r="N1959">
        <v>0</v>
      </c>
      <c r="O1959">
        <v>210000</v>
      </c>
      <c r="P1959">
        <v>0</v>
      </c>
      <c r="Q1959">
        <v>2009</v>
      </c>
      <c r="R1959" t="b">
        <v>0</v>
      </c>
      <c r="S1959">
        <v>0</v>
      </c>
    </row>
    <row r="1960" spans="1:19">
      <c r="A1960">
        <v>13050501</v>
      </c>
      <c r="B1960" s="12"/>
      <c r="C1960" s="12" t="s">
        <v>4797</v>
      </c>
      <c r="D1960" s="12" t="s">
        <v>4948</v>
      </c>
      <c r="E1960" t="b">
        <v>0</v>
      </c>
      <c r="F1960">
        <v>0</v>
      </c>
      <c r="G1960">
        <v>2302</v>
      </c>
      <c r="H1960">
        <v>44105</v>
      </c>
      <c r="I1960" s="12" t="s">
        <v>1299</v>
      </c>
      <c r="J1960">
        <v>12</v>
      </c>
      <c r="K1960">
        <v>10990</v>
      </c>
      <c r="L1960">
        <v>0</v>
      </c>
      <c r="M1960">
        <v>0</v>
      </c>
      <c r="N1960">
        <v>210000</v>
      </c>
      <c r="O1960">
        <v>0</v>
      </c>
      <c r="P1960">
        <v>210000</v>
      </c>
      <c r="Q1960">
        <v>2010</v>
      </c>
      <c r="R1960" t="b">
        <v>0</v>
      </c>
      <c r="S1960">
        <v>0</v>
      </c>
    </row>
    <row r="1961" spans="1:19">
      <c r="A1961">
        <v>13050501</v>
      </c>
      <c r="B1961" s="12"/>
      <c r="C1961" s="12" t="s">
        <v>4797</v>
      </c>
      <c r="D1961" s="12" t="s">
        <v>4948</v>
      </c>
      <c r="E1961" t="b">
        <v>0</v>
      </c>
      <c r="F1961">
        <v>0</v>
      </c>
      <c r="G1961">
        <v>2302</v>
      </c>
      <c r="H1961">
        <v>44117</v>
      </c>
      <c r="I1961" s="12" t="s">
        <v>5667</v>
      </c>
      <c r="J1961">
        <v>1</v>
      </c>
      <c r="K1961">
        <v>14130</v>
      </c>
      <c r="L1961">
        <v>0</v>
      </c>
      <c r="M1961">
        <v>0</v>
      </c>
      <c r="N1961">
        <v>0</v>
      </c>
      <c r="O1961">
        <v>210000</v>
      </c>
      <c r="P1961">
        <v>0</v>
      </c>
      <c r="Q1961">
        <v>2011</v>
      </c>
      <c r="R1961" t="b">
        <v>0</v>
      </c>
      <c r="S1961">
        <v>0</v>
      </c>
    </row>
    <row r="1962" spans="1:19">
      <c r="A1962">
        <v>13050501</v>
      </c>
      <c r="B1962" s="12"/>
      <c r="C1962" s="12" t="s">
        <v>4797</v>
      </c>
      <c r="D1962" s="12" t="s">
        <v>4948</v>
      </c>
      <c r="E1962" t="b">
        <v>0</v>
      </c>
      <c r="F1962">
        <v>0</v>
      </c>
      <c r="G1962">
        <v>2302</v>
      </c>
      <c r="H1962">
        <v>44136</v>
      </c>
      <c r="I1962" s="12" t="s">
        <v>1300</v>
      </c>
      <c r="J1962">
        <v>12</v>
      </c>
      <c r="K1962">
        <v>11070</v>
      </c>
      <c r="L1962">
        <v>0</v>
      </c>
      <c r="M1962">
        <v>0</v>
      </c>
      <c r="N1962">
        <v>210000</v>
      </c>
      <c r="O1962">
        <v>0</v>
      </c>
      <c r="P1962">
        <v>210000</v>
      </c>
      <c r="Q1962">
        <v>2012</v>
      </c>
      <c r="R1962" t="b">
        <v>0</v>
      </c>
      <c r="S1962">
        <v>0</v>
      </c>
    </row>
    <row r="1963" spans="1:19">
      <c r="A1963">
        <v>13050501</v>
      </c>
      <c r="B1963" s="12"/>
      <c r="C1963" s="12" t="s">
        <v>4797</v>
      </c>
      <c r="D1963" s="12" t="s">
        <v>4948</v>
      </c>
      <c r="E1963" t="b">
        <v>0</v>
      </c>
      <c r="F1963">
        <v>0</v>
      </c>
      <c r="G1963">
        <v>2302</v>
      </c>
      <c r="H1963">
        <v>44148</v>
      </c>
      <c r="I1963" s="12" t="s">
        <v>5668</v>
      </c>
      <c r="J1963">
        <v>1</v>
      </c>
      <c r="K1963">
        <v>14206</v>
      </c>
      <c r="L1963">
        <v>0</v>
      </c>
      <c r="M1963">
        <v>0</v>
      </c>
      <c r="N1963">
        <v>0</v>
      </c>
      <c r="O1963">
        <v>210000</v>
      </c>
      <c r="P1963">
        <v>0</v>
      </c>
      <c r="Q1963">
        <v>2013</v>
      </c>
      <c r="R1963" t="b">
        <v>0</v>
      </c>
      <c r="S1963">
        <v>0</v>
      </c>
    </row>
    <row r="1964" spans="1:19">
      <c r="A1964">
        <v>13050501</v>
      </c>
      <c r="B1964" s="12"/>
      <c r="C1964" s="12" t="s">
        <v>4797</v>
      </c>
      <c r="D1964" s="12" t="s">
        <v>4948</v>
      </c>
      <c r="E1964" t="b">
        <v>0</v>
      </c>
      <c r="F1964">
        <v>0</v>
      </c>
      <c r="G1964">
        <v>2302</v>
      </c>
      <c r="H1964">
        <v>44166</v>
      </c>
      <c r="I1964" s="12" t="s">
        <v>1301</v>
      </c>
      <c r="J1964">
        <v>12</v>
      </c>
      <c r="K1964">
        <v>11150</v>
      </c>
      <c r="L1964">
        <v>0</v>
      </c>
      <c r="M1964">
        <v>0</v>
      </c>
      <c r="N1964">
        <v>210000</v>
      </c>
      <c r="O1964">
        <v>0</v>
      </c>
      <c r="P1964">
        <v>210000</v>
      </c>
      <c r="Q1964">
        <v>2014</v>
      </c>
      <c r="R1964" t="b">
        <v>0</v>
      </c>
      <c r="S1964">
        <v>0</v>
      </c>
    </row>
    <row r="1965" spans="1:19">
      <c r="A1965">
        <v>13050501</v>
      </c>
      <c r="B1965" s="12"/>
      <c r="C1965" s="12" t="s">
        <v>4797</v>
      </c>
      <c r="D1965" s="12" t="s">
        <v>4948</v>
      </c>
      <c r="E1965" t="b">
        <v>0</v>
      </c>
      <c r="F1965">
        <v>0</v>
      </c>
      <c r="G1965">
        <v>2302</v>
      </c>
      <c r="H1965">
        <v>44180</v>
      </c>
      <c r="I1965" s="12" t="s">
        <v>5669</v>
      </c>
      <c r="J1965">
        <v>1</v>
      </c>
      <c r="K1965">
        <v>14279</v>
      </c>
      <c r="L1965">
        <v>0</v>
      </c>
      <c r="M1965">
        <v>0</v>
      </c>
      <c r="N1965">
        <v>0</v>
      </c>
      <c r="O1965">
        <v>210000</v>
      </c>
      <c r="P1965">
        <v>0</v>
      </c>
      <c r="Q1965">
        <v>2015</v>
      </c>
      <c r="R1965" t="b">
        <v>0</v>
      </c>
      <c r="S1965">
        <v>0</v>
      </c>
    </row>
    <row r="1966" spans="1:19">
      <c r="A1966">
        <v>13050501</v>
      </c>
      <c r="B1966" s="12" t="s">
        <v>1302</v>
      </c>
      <c r="C1966" s="12" t="s">
        <v>4797</v>
      </c>
      <c r="D1966" s="12" t="s">
        <v>1302</v>
      </c>
      <c r="E1966" t="b">
        <v>0</v>
      </c>
      <c r="F1966">
        <v>0</v>
      </c>
      <c r="G1966">
        <v>2302</v>
      </c>
      <c r="H1966" t="s">
        <v>21</v>
      </c>
      <c r="I1966" s="12"/>
      <c r="K1966">
        <v>0</v>
      </c>
      <c r="L1966">
        <v>0</v>
      </c>
      <c r="M1966">
        <v>0</v>
      </c>
      <c r="N1966">
        <v>2520000</v>
      </c>
      <c r="O1966">
        <v>2520000</v>
      </c>
      <c r="P1966">
        <v>0</v>
      </c>
      <c r="Q1966">
        <v>2016</v>
      </c>
      <c r="R1966" t="b">
        <v>0</v>
      </c>
      <c r="S1966">
        <v>0</v>
      </c>
    </row>
    <row r="1967" spans="1:19">
      <c r="A1967">
        <v>13050501</v>
      </c>
      <c r="B1967" s="12" t="s">
        <v>4958</v>
      </c>
      <c r="C1967" s="12" t="s">
        <v>4797</v>
      </c>
      <c r="D1967" s="12" t="s">
        <v>4958</v>
      </c>
      <c r="E1967" t="b">
        <v>0</v>
      </c>
      <c r="F1967">
        <v>330656</v>
      </c>
      <c r="G1967">
        <v>2401</v>
      </c>
      <c r="H1967" t="s">
        <v>21</v>
      </c>
      <c r="I1967" s="12"/>
      <c r="K1967">
        <v>0</v>
      </c>
      <c r="L1967">
        <v>2520000</v>
      </c>
      <c r="M1967">
        <v>2850656</v>
      </c>
      <c r="N1967">
        <v>0</v>
      </c>
      <c r="O1967">
        <v>0</v>
      </c>
      <c r="P1967">
        <v>330656</v>
      </c>
      <c r="Q1967">
        <v>2017</v>
      </c>
      <c r="R1967" t="b">
        <v>0</v>
      </c>
      <c r="S1967">
        <v>0</v>
      </c>
    </row>
    <row r="1968" spans="1:19">
      <c r="A1968">
        <v>13050501</v>
      </c>
      <c r="B1968" s="12"/>
      <c r="C1968" s="12" t="s">
        <v>4797</v>
      </c>
      <c r="D1968" s="12" t="s">
        <v>4958</v>
      </c>
      <c r="E1968" t="b">
        <v>0</v>
      </c>
      <c r="F1968">
        <v>0</v>
      </c>
      <c r="G1968">
        <v>2401</v>
      </c>
      <c r="H1968">
        <v>43831</v>
      </c>
      <c r="I1968" s="12" t="s">
        <v>1303</v>
      </c>
      <c r="J1968">
        <v>12</v>
      </c>
      <c r="K1968">
        <v>10271</v>
      </c>
      <c r="L1968">
        <v>0</v>
      </c>
      <c r="M1968">
        <v>0</v>
      </c>
      <c r="N1968">
        <v>210000</v>
      </c>
      <c r="O1968">
        <v>0</v>
      </c>
      <c r="P1968">
        <v>540656</v>
      </c>
      <c r="Q1968">
        <v>2018</v>
      </c>
      <c r="R1968" t="b">
        <v>0</v>
      </c>
      <c r="S1968">
        <v>0</v>
      </c>
    </row>
    <row r="1969" spans="1:19">
      <c r="A1969">
        <v>13050501</v>
      </c>
      <c r="B1969" s="12"/>
      <c r="C1969" s="12" t="s">
        <v>4797</v>
      </c>
      <c r="D1969" s="12" t="s">
        <v>4958</v>
      </c>
      <c r="E1969" t="b">
        <v>0</v>
      </c>
      <c r="F1969">
        <v>0</v>
      </c>
      <c r="G1969">
        <v>2401</v>
      </c>
      <c r="H1969">
        <v>43838</v>
      </c>
      <c r="I1969" s="12" t="s">
        <v>5677</v>
      </c>
      <c r="J1969">
        <v>1</v>
      </c>
      <c r="K1969">
        <v>13482</v>
      </c>
      <c r="L1969">
        <v>0</v>
      </c>
      <c r="M1969">
        <v>0</v>
      </c>
      <c r="N1969">
        <v>0</v>
      </c>
      <c r="O1969">
        <v>128656</v>
      </c>
      <c r="P1969">
        <v>412000</v>
      </c>
      <c r="Q1969">
        <v>2019</v>
      </c>
      <c r="R1969" t="b">
        <v>0</v>
      </c>
      <c r="S1969">
        <v>0</v>
      </c>
    </row>
    <row r="1970" spans="1:19">
      <c r="A1970">
        <v>13050501</v>
      </c>
      <c r="B1970" s="12"/>
      <c r="C1970" s="12" t="s">
        <v>4797</v>
      </c>
      <c r="D1970" s="12" t="s">
        <v>4958</v>
      </c>
      <c r="E1970" t="b">
        <v>0</v>
      </c>
      <c r="F1970">
        <v>0</v>
      </c>
      <c r="G1970">
        <v>2401</v>
      </c>
      <c r="H1970">
        <v>43838</v>
      </c>
      <c r="I1970" s="12" t="s">
        <v>5674</v>
      </c>
      <c r="J1970">
        <v>1</v>
      </c>
      <c r="K1970">
        <v>13482</v>
      </c>
      <c r="L1970">
        <v>0</v>
      </c>
      <c r="M1970">
        <v>0</v>
      </c>
      <c r="N1970">
        <v>0</v>
      </c>
      <c r="O1970">
        <v>66734</v>
      </c>
      <c r="P1970">
        <v>345266</v>
      </c>
      <c r="Q1970">
        <v>2020</v>
      </c>
      <c r="R1970" t="b">
        <v>0</v>
      </c>
      <c r="S1970">
        <v>0</v>
      </c>
    </row>
    <row r="1971" spans="1:19">
      <c r="A1971">
        <v>13050501</v>
      </c>
      <c r="B1971" s="12"/>
      <c r="C1971" s="12" t="s">
        <v>4797</v>
      </c>
      <c r="D1971" s="12" t="s">
        <v>4958</v>
      </c>
      <c r="E1971" t="b">
        <v>0</v>
      </c>
      <c r="F1971">
        <v>0</v>
      </c>
      <c r="G1971">
        <v>2401</v>
      </c>
      <c r="H1971">
        <v>43862</v>
      </c>
      <c r="I1971" s="12" t="s">
        <v>1304</v>
      </c>
      <c r="J1971">
        <v>12</v>
      </c>
      <c r="K1971">
        <v>10351</v>
      </c>
      <c r="L1971">
        <v>0</v>
      </c>
      <c r="M1971">
        <v>0</v>
      </c>
      <c r="N1971">
        <v>210000</v>
      </c>
      <c r="O1971">
        <v>0</v>
      </c>
      <c r="P1971">
        <v>555266</v>
      </c>
      <c r="Q1971">
        <v>2021</v>
      </c>
      <c r="R1971" t="b">
        <v>0</v>
      </c>
      <c r="S1971">
        <v>0</v>
      </c>
    </row>
    <row r="1972" spans="1:19">
      <c r="A1972">
        <v>13050501</v>
      </c>
      <c r="B1972" s="12"/>
      <c r="C1972" s="12" t="s">
        <v>4797</v>
      </c>
      <c r="D1972" s="12" t="s">
        <v>4958</v>
      </c>
      <c r="E1972" t="b">
        <v>0</v>
      </c>
      <c r="F1972">
        <v>0</v>
      </c>
      <c r="G1972">
        <v>2401</v>
      </c>
      <c r="H1972">
        <v>43866</v>
      </c>
      <c r="I1972" s="12" t="s">
        <v>5674</v>
      </c>
      <c r="J1972">
        <v>1</v>
      </c>
      <c r="K1972">
        <v>13547</v>
      </c>
      <c r="L1972">
        <v>0</v>
      </c>
      <c r="M1972">
        <v>0</v>
      </c>
      <c r="N1972">
        <v>0</v>
      </c>
      <c r="O1972">
        <v>135266</v>
      </c>
      <c r="P1972">
        <v>420000</v>
      </c>
      <c r="Q1972">
        <v>2022</v>
      </c>
      <c r="R1972" t="b">
        <v>0</v>
      </c>
      <c r="S1972">
        <v>0</v>
      </c>
    </row>
    <row r="1973" spans="1:19">
      <c r="A1973">
        <v>13050501</v>
      </c>
      <c r="B1973" s="12"/>
      <c r="C1973" s="12" t="s">
        <v>4797</v>
      </c>
      <c r="D1973" s="12" t="s">
        <v>4958</v>
      </c>
      <c r="E1973" t="b">
        <v>0</v>
      </c>
      <c r="F1973">
        <v>0</v>
      </c>
      <c r="G1973">
        <v>2401</v>
      </c>
      <c r="H1973">
        <v>43866</v>
      </c>
      <c r="I1973" s="12" t="s">
        <v>5658</v>
      </c>
      <c r="J1973">
        <v>1</v>
      </c>
      <c r="K1973">
        <v>13547</v>
      </c>
      <c r="L1973">
        <v>0</v>
      </c>
      <c r="M1973">
        <v>0</v>
      </c>
      <c r="N1973">
        <v>0</v>
      </c>
      <c r="O1973">
        <v>210000</v>
      </c>
      <c r="P1973">
        <v>210000</v>
      </c>
      <c r="Q1973">
        <v>2023</v>
      </c>
      <c r="R1973" t="b">
        <v>0</v>
      </c>
      <c r="S1973">
        <v>0</v>
      </c>
    </row>
    <row r="1974" spans="1:19">
      <c r="A1974">
        <v>13050501</v>
      </c>
      <c r="B1974" s="12"/>
      <c r="C1974" s="12" t="s">
        <v>4797</v>
      </c>
      <c r="D1974" s="12" t="s">
        <v>4958</v>
      </c>
      <c r="E1974" t="b">
        <v>0</v>
      </c>
      <c r="F1974">
        <v>0</v>
      </c>
      <c r="G1974">
        <v>2401</v>
      </c>
      <c r="H1974">
        <v>43866</v>
      </c>
      <c r="I1974" s="12" t="s">
        <v>5659</v>
      </c>
      <c r="J1974">
        <v>1</v>
      </c>
      <c r="K1974">
        <v>13547</v>
      </c>
      <c r="L1974">
        <v>0</v>
      </c>
      <c r="M1974">
        <v>0</v>
      </c>
      <c r="N1974">
        <v>0</v>
      </c>
      <c r="O1974">
        <v>198944</v>
      </c>
      <c r="P1974">
        <v>11056</v>
      </c>
      <c r="Q1974">
        <v>2024</v>
      </c>
      <c r="R1974" t="b">
        <v>0</v>
      </c>
      <c r="S1974">
        <v>0</v>
      </c>
    </row>
    <row r="1975" spans="1:19">
      <c r="A1975">
        <v>13050501</v>
      </c>
      <c r="B1975" s="12"/>
      <c r="C1975" s="12" t="s">
        <v>4797</v>
      </c>
      <c r="D1975" s="12" t="s">
        <v>4958</v>
      </c>
      <c r="E1975" t="b">
        <v>0</v>
      </c>
      <c r="F1975">
        <v>0</v>
      </c>
      <c r="G1975">
        <v>2401</v>
      </c>
      <c r="H1975">
        <v>43891</v>
      </c>
      <c r="I1975" s="12" t="s">
        <v>1305</v>
      </c>
      <c r="J1975">
        <v>12</v>
      </c>
      <c r="K1975">
        <v>10431</v>
      </c>
      <c r="L1975">
        <v>0</v>
      </c>
      <c r="M1975">
        <v>0</v>
      </c>
      <c r="N1975">
        <v>210000</v>
      </c>
      <c r="O1975">
        <v>0</v>
      </c>
      <c r="P1975">
        <v>221056</v>
      </c>
      <c r="Q1975">
        <v>2025</v>
      </c>
      <c r="R1975" t="b">
        <v>0</v>
      </c>
      <c r="S1975">
        <v>0</v>
      </c>
    </row>
    <row r="1976" spans="1:19">
      <c r="A1976">
        <v>13050501</v>
      </c>
      <c r="B1976" s="12"/>
      <c r="C1976" s="12" t="s">
        <v>4797</v>
      </c>
      <c r="D1976" s="12" t="s">
        <v>4958</v>
      </c>
      <c r="E1976" t="b">
        <v>0</v>
      </c>
      <c r="F1976">
        <v>0</v>
      </c>
      <c r="G1976">
        <v>2401</v>
      </c>
      <c r="H1976">
        <v>43900</v>
      </c>
      <c r="I1976" s="12" t="s">
        <v>5659</v>
      </c>
      <c r="J1976">
        <v>1</v>
      </c>
      <c r="K1976">
        <v>13642</v>
      </c>
      <c r="L1976">
        <v>0</v>
      </c>
      <c r="M1976">
        <v>0</v>
      </c>
      <c r="N1976">
        <v>0</v>
      </c>
      <c r="O1976">
        <v>11056</v>
      </c>
      <c r="P1976">
        <v>210000</v>
      </c>
      <c r="Q1976">
        <v>2026</v>
      </c>
      <c r="R1976" t="b">
        <v>0</v>
      </c>
      <c r="S1976">
        <v>0</v>
      </c>
    </row>
    <row r="1977" spans="1:19">
      <c r="A1977">
        <v>13050501</v>
      </c>
      <c r="B1977" s="12"/>
      <c r="C1977" s="12" t="s">
        <v>4797</v>
      </c>
      <c r="D1977" s="12" t="s">
        <v>4958</v>
      </c>
      <c r="E1977" t="b">
        <v>0</v>
      </c>
      <c r="F1977">
        <v>0</v>
      </c>
      <c r="G1977">
        <v>2401</v>
      </c>
      <c r="H1977">
        <v>43900</v>
      </c>
      <c r="I1977" s="12" t="s">
        <v>5660</v>
      </c>
      <c r="J1977">
        <v>1</v>
      </c>
      <c r="K1977">
        <v>13642</v>
      </c>
      <c r="L1977">
        <v>0</v>
      </c>
      <c r="M1977">
        <v>0</v>
      </c>
      <c r="N1977">
        <v>0</v>
      </c>
      <c r="O1977">
        <v>210000</v>
      </c>
      <c r="P1977">
        <v>0</v>
      </c>
      <c r="Q1977">
        <v>2027</v>
      </c>
      <c r="R1977" t="b">
        <v>0</v>
      </c>
      <c r="S1977">
        <v>0</v>
      </c>
    </row>
    <row r="1978" spans="1:19">
      <c r="A1978">
        <v>13050501</v>
      </c>
      <c r="B1978" s="12"/>
      <c r="C1978" s="12" t="s">
        <v>4797</v>
      </c>
      <c r="D1978" s="12" t="s">
        <v>4958</v>
      </c>
      <c r="E1978" t="b">
        <v>0</v>
      </c>
      <c r="F1978">
        <v>0</v>
      </c>
      <c r="G1978">
        <v>2401</v>
      </c>
      <c r="H1978">
        <v>43922</v>
      </c>
      <c r="I1978" s="12" t="s">
        <v>1306</v>
      </c>
      <c r="J1978">
        <v>3</v>
      </c>
      <c r="K1978">
        <v>566</v>
      </c>
      <c r="L1978">
        <v>0</v>
      </c>
      <c r="M1978">
        <v>0</v>
      </c>
      <c r="N1978">
        <v>0</v>
      </c>
      <c r="O1978">
        <v>31</v>
      </c>
      <c r="P1978">
        <v>-31</v>
      </c>
      <c r="Q1978">
        <v>2028</v>
      </c>
      <c r="R1978" t="b">
        <v>0</v>
      </c>
      <c r="S1978">
        <v>0</v>
      </c>
    </row>
    <row r="1979" spans="1:19">
      <c r="A1979">
        <v>13050501</v>
      </c>
      <c r="B1979" s="12"/>
      <c r="C1979" s="12" t="s">
        <v>4797</v>
      </c>
      <c r="D1979" s="12" t="s">
        <v>4958</v>
      </c>
      <c r="E1979" t="b">
        <v>0</v>
      </c>
      <c r="F1979">
        <v>0</v>
      </c>
      <c r="G1979">
        <v>2401</v>
      </c>
      <c r="H1979">
        <v>43922</v>
      </c>
      <c r="I1979" s="12" t="s">
        <v>1307</v>
      </c>
      <c r="J1979">
        <v>12</v>
      </c>
      <c r="K1979">
        <v>10511</v>
      </c>
      <c r="L1979">
        <v>0</v>
      </c>
      <c r="M1979">
        <v>0</v>
      </c>
      <c r="N1979">
        <v>210000</v>
      </c>
      <c r="O1979">
        <v>0</v>
      </c>
      <c r="P1979">
        <v>209969</v>
      </c>
      <c r="Q1979">
        <v>2029</v>
      </c>
      <c r="R1979" t="b">
        <v>0</v>
      </c>
      <c r="S1979">
        <v>0</v>
      </c>
    </row>
    <row r="1980" spans="1:19">
      <c r="A1980">
        <v>13050501</v>
      </c>
      <c r="B1980" s="12"/>
      <c r="C1980" s="12" t="s">
        <v>4797</v>
      </c>
      <c r="D1980" s="12" t="s">
        <v>4958</v>
      </c>
      <c r="E1980" t="b">
        <v>0</v>
      </c>
      <c r="F1980">
        <v>0</v>
      </c>
      <c r="G1980">
        <v>2401</v>
      </c>
      <c r="H1980">
        <v>43936</v>
      </c>
      <c r="I1980" s="12" t="s">
        <v>5661</v>
      </c>
      <c r="J1980">
        <v>1</v>
      </c>
      <c r="K1980">
        <v>13727</v>
      </c>
      <c r="L1980">
        <v>0</v>
      </c>
      <c r="M1980">
        <v>0</v>
      </c>
      <c r="N1980">
        <v>0</v>
      </c>
      <c r="O1980">
        <v>209969</v>
      </c>
      <c r="P1980">
        <v>0</v>
      </c>
      <c r="Q1980">
        <v>2030</v>
      </c>
      <c r="R1980" t="b">
        <v>0</v>
      </c>
      <c r="S1980">
        <v>0</v>
      </c>
    </row>
    <row r="1981" spans="1:19">
      <c r="A1981">
        <v>13050501</v>
      </c>
      <c r="B1981" s="12"/>
      <c r="C1981" s="12" t="s">
        <v>4797</v>
      </c>
      <c r="D1981" s="12" t="s">
        <v>4958</v>
      </c>
      <c r="E1981" t="b">
        <v>0</v>
      </c>
      <c r="F1981">
        <v>0</v>
      </c>
      <c r="G1981">
        <v>2401</v>
      </c>
      <c r="H1981">
        <v>43952</v>
      </c>
      <c r="I1981" s="12" t="s">
        <v>1308</v>
      </c>
      <c r="J1981">
        <v>12</v>
      </c>
      <c r="K1981">
        <v>10591</v>
      </c>
      <c r="L1981">
        <v>0</v>
      </c>
      <c r="M1981">
        <v>0</v>
      </c>
      <c r="N1981">
        <v>210000</v>
      </c>
      <c r="O1981">
        <v>0</v>
      </c>
      <c r="P1981">
        <v>210000</v>
      </c>
      <c r="Q1981">
        <v>2031</v>
      </c>
      <c r="R1981" t="b">
        <v>0</v>
      </c>
      <c r="S1981">
        <v>0</v>
      </c>
    </row>
    <row r="1982" spans="1:19">
      <c r="A1982">
        <v>13050501</v>
      </c>
      <c r="B1982" s="12"/>
      <c r="C1982" s="12" t="s">
        <v>4797</v>
      </c>
      <c r="D1982" s="12" t="s">
        <v>4958</v>
      </c>
      <c r="E1982" t="b">
        <v>0</v>
      </c>
      <c r="F1982">
        <v>0</v>
      </c>
      <c r="G1982">
        <v>2401</v>
      </c>
      <c r="H1982">
        <v>43964</v>
      </c>
      <c r="I1982" s="12" t="s">
        <v>5662</v>
      </c>
      <c r="J1982">
        <v>1</v>
      </c>
      <c r="K1982">
        <v>13792</v>
      </c>
      <c r="L1982">
        <v>0</v>
      </c>
      <c r="M1982">
        <v>0</v>
      </c>
      <c r="N1982">
        <v>0</v>
      </c>
      <c r="O1982">
        <v>210000</v>
      </c>
      <c r="P1982">
        <v>0</v>
      </c>
      <c r="Q1982">
        <v>2032</v>
      </c>
      <c r="R1982" t="b">
        <v>0</v>
      </c>
      <c r="S1982">
        <v>0</v>
      </c>
    </row>
    <row r="1983" spans="1:19">
      <c r="A1983">
        <v>13050501</v>
      </c>
      <c r="B1983" s="12"/>
      <c r="C1983" s="12" t="s">
        <v>4797</v>
      </c>
      <c r="D1983" s="12" t="s">
        <v>4958</v>
      </c>
      <c r="E1983" t="b">
        <v>0</v>
      </c>
      <c r="F1983">
        <v>0</v>
      </c>
      <c r="G1983">
        <v>2401</v>
      </c>
      <c r="H1983">
        <v>43983</v>
      </c>
      <c r="I1983" s="12" t="s">
        <v>1309</v>
      </c>
      <c r="J1983">
        <v>12</v>
      </c>
      <c r="K1983">
        <v>10671</v>
      </c>
      <c r="L1983">
        <v>0</v>
      </c>
      <c r="M1983">
        <v>0</v>
      </c>
      <c r="N1983">
        <v>210000</v>
      </c>
      <c r="O1983">
        <v>0</v>
      </c>
      <c r="P1983">
        <v>210000</v>
      </c>
      <c r="Q1983">
        <v>2033</v>
      </c>
      <c r="R1983" t="b">
        <v>0</v>
      </c>
      <c r="S1983">
        <v>0</v>
      </c>
    </row>
    <row r="1984" spans="1:19">
      <c r="A1984">
        <v>13050501</v>
      </c>
      <c r="B1984" s="12"/>
      <c r="C1984" s="12" t="s">
        <v>4797</v>
      </c>
      <c r="D1984" s="12" t="s">
        <v>4958</v>
      </c>
      <c r="E1984" t="b">
        <v>0</v>
      </c>
      <c r="F1984">
        <v>0</v>
      </c>
      <c r="G1984">
        <v>2401</v>
      </c>
      <c r="H1984">
        <v>43984</v>
      </c>
      <c r="I1984" s="12" t="s">
        <v>5663</v>
      </c>
      <c r="J1984">
        <v>1</v>
      </c>
      <c r="K1984">
        <v>13855</v>
      </c>
      <c r="L1984">
        <v>0</v>
      </c>
      <c r="M1984">
        <v>0</v>
      </c>
      <c r="N1984">
        <v>0</v>
      </c>
      <c r="O1984">
        <v>209969</v>
      </c>
      <c r="P1984">
        <v>31</v>
      </c>
      <c r="Q1984">
        <v>2034</v>
      </c>
      <c r="R1984" t="b">
        <v>0</v>
      </c>
      <c r="S1984">
        <v>0</v>
      </c>
    </row>
    <row r="1985" spans="1:19">
      <c r="A1985">
        <v>13050501</v>
      </c>
      <c r="B1985" s="12"/>
      <c r="C1985" s="12" t="s">
        <v>4797</v>
      </c>
      <c r="D1985" s="12" t="s">
        <v>4958</v>
      </c>
      <c r="E1985" t="b">
        <v>0</v>
      </c>
      <c r="F1985">
        <v>0</v>
      </c>
      <c r="G1985">
        <v>2401</v>
      </c>
      <c r="H1985">
        <v>44013</v>
      </c>
      <c r="I1985" s="12" t="s">
        <v>1310</v>
      </c>
      <c r="J1985">
        <v>12</v>
      </c>
      <c r="K1985">
        <v>10751</v>
      </c>
      <c r="L1985">
        <v>0</v>
      </c>
      <c r="M1985">
        <v>0</v>
      </c>
      <c r="N1985">
        <v>210000</v>
      </c>
      <c r="O1985">
        <v>0</v>
      </c>
      <c r="P1985">
        <v>210031</v>
      </c>
      <c r="Q1985">
        <v>2035</v>
      </c>
      <c r="R1985" t="b">
        <v>0</v>
      </c>
      <c r="S1985">
        <v>0</v>
      </c>
    </row>
    <row r="1986" spans="1:19">
      <c r="A1986">
        <v>13050501</v>
      </c>
      <c r="B1986" s="12"/>
      <c r="C1986" s="12" t="s">
        <v>4797</v>
      </c>
      <c r="D1986" s="12" t="s">
        <v>4958</v>
      </c>
      <c r="E1986" t="b">
        <v>0</v>
      </c>
      <c r="F1986">
        <v>0</v>
      </c>
      <c r="G1986">
        <v>2401</v>
      </c>
      <c r="H1986">
        <v>44021</v>
      </c>
      <c r="I1986" s="12" t="s">
        <v>5663</v>
      </c>
      <c r="J1986">
        <v>1</v>
      </c>
      <c r="K1986">
        <v>13937</v>
      </c>
      <c r="L1986">
        <v>0</v>
      </c>
      <c r="M1986">
        <v>0</v>
      </c>
      <c r="N1986">
        <v>0</v>
      </c>
      <c r="O1986">
        <v>31</v>
      </c>
      <c r="P1986">
        <v>210000</v>
      </c>
      <c r="Q1986">
        <v>2036</v>
      </c>
      <c r="R1986" t="b">
        <v>0</v>
      </c>
      <c r="S1986">
        <v>0</v>
      </c>
    </row>
    <row r="1987" spans="1:19">
      <c r="A1987">
        <v>13050501</v>
      </c>
      <c r="B1987" s="12"/>
      <c r="C1987" s="12" t="s">
        <v>4797</v>
      </c>
      <c r="D1987" s="12" t="s">
        <v>4958</v>
      </c>
      <c r="E1987" t="b">
        <v>0</v>
      </c>
      <c r="F1987">
        <v>0</v>
      </c>
      <c r="G1987">
        <v>2401</v>
      </c>
      <c r="H1987">
        <v>44021</v>
      </c>
      <c r="I1987" s="12" t="s">
        <v>5664</v>
      </c>
      <c r="J1987">
        <v>1</v>
      </c>
      <c r="K1987">
        <v>13937</v>
      </c>
      <c r="L1987">
        <v>0</v>
      </c>
      <c r="M1987">
        <v>0</v>
      </c>
      <c r="N1987">
        <v>0</v>
      </c>
      <c r="O1987">
        <v>210000</v>
      </c>
      <c r="P1987">
        <v>0</v>
      </c>
      <c r="Q1987">
        <v>2037</v>
      </c>
      <c r="R1987" t="b">
        <v>0</v>
      </c>
      <c r="S1987">
        <v>0</v>
      </c>
    </row>
    <row r="1988" spans="1:19">
      <c r="A1988">
        <v>13050501</v>
      </c>
      <c r="B1988" s="12"/>
      <c r="C1988" s="12" t="s">
        <v>4797</v>
      </c>
      <c r="D1988" s="12" t="s">
        <v>4958</v>
      </c>
      <c r="E1988" t="b">
        <v>0</v>
      </c>
      <c r="F1988">
        <v>0</v>
      </c>
      <c r="G1988">
        <v>2401</v>
      </c>
      <c r="H1988">
        <v>44044</v>
      </c>
      <c r="I1988" s="12" t="s">
        <v>1311</v>
      </c>
      <c r="J1988">
        <v>12</v>
      </c>
      <c r="K1988">
        <v>10831</v>
      </c>
      <c r="L1988">
        <v>0</v>
      </c>
      <c r="M1988">
        <v>0</v>
      </c>
      <c r="N1988">
        <v>210000</v>
      </c>
      <c r="O1988">
        <v>0</v>
      </c>
      <c r="P1988">
        <v>210000</v>
      </c>
      <c r="Q1988">
        <v>2038</v>
      </c>
      <c r="R1988" t="b">
        <v>0</v>
      </c>
      <c r="S1988">
        <v>0</v>
      </c>
    </row>
    <row r="1989" spans="1:19">
      <c r="A1989">
        <v>13050501</v>
      </c>
      <c r="B1989" s="12"/>
      <c r="C1989" s="12" t="s">
        <v>4797</v>
      </c>
      <c r="D1989" s="12" t="s">
        <v>4958</v>
      </c>
      <c r="E1989" t="b">
        <v>0</v>
      </c>
      <c r="F1989">
        <v>0</v>
      </c>
      <c r="G1989">
        <v>2401</v>
      </c>
      <c r="H1989">
        <v>44069</v>
      </c>
      <c r="I1989" s="12" t="s">
        <v>5680</v>
      </c>
      <c r="J1989">
        <v>1</v>
      </c>
      <c r="K1989">
        <v>13997</v>
      </c>
      <c r="L1989">
        <v>0</v>
      </c>
      <c r="M1989">
        <v>0</v>
      </c>
      <c r="N1989">
        <v>0</v>
      </c>
      <c r="O1989">
        <v>100000</v>
      </c>
      <c r="P1989">
        <v>110000</v>
      </c>
      <c r="Q1989">
        <v>2039</v>
      </c>
      <c r="R1989" t="b">
        <v>0</v>
      </c>
      <c r="S1989">
        <v>0</v>
      </c>
    </row>
    <row r="1990" spans="1:19">
      <c r="A1990">
        <v>13050501</v>
      </c>
      <c r="B1990" s="12"/>
      <c r="C1990" s="12" t="s">
        <v>4797</v>
      </c>
      <c r="D1990" s="12" t="s">
        <v>4958</v>
      </c>
      <c r="E1990" t="b">
        <v>0</v>
      </c>
      <c r="F1990">
        <v>0</v>
      </c>
      <c r="G1990">
        <v>2401</v>
      </c>
      <c r="H1990">
        <v>44075</v>
      </c>
      <c r="I1990" s="12" t="s">
        <v>1313</v>
      </c>
      <c r="J1990">
        <v>3</v>
      </c>
      <c r="K1990">
        <v>573</v>
      </c>
      <c r="L1990">
        <v>0</v>
      </c>
      <c r="M1990">
        <v>0</v>
      </c>
      <c r="N1990">
        <v>0</v>
      </c>
      <c r="O1990">
        <v>100000</v>
      </c>
      <c r="P1990">
        <v>10000</v>
      </c>
      <c r="Q1990">
        <v>2040</v>
      </c>
      <c r="R1990" t="b">
        <v>0</v>
      </c>
      <c r="S1990">
        <v>0</v>
      </c>
    </row>
    <row r="1991" spans="1:19">
      <c r="A1991">
        <v>13050501</v>
      </c>
      <c r="B1991" s="12"/>
      <c r="C1991" s="12" t="s">
        <v>4797</v>
      </c>
      <c r="D1991" s="12" t="s">
        <v>4958</v>
      </c>
      <c r="E1991" t="b">
        <v>0</v>
      </c>
      <c r="F1991">
        <v>0</v>
      </c>
      <c r="G1991">
        <v>2401</v>
      </c>
      <c r="H1991">
        <v>44075</v>
      </c>
      <c r="I1991" s="12" t="s">
        <v>1314</v>
      </c>
      <c r="J1991">
        <v>12</v>
      </c>
      <c r="K1991">
        <v>10911</v>
      </c>
      <c r="L1991">
        <v>0</v>
      </c>
      <c r="M1991">
        <v>0</v>
      </c>
      <c r="N1991">
        <v>210000</v>
      </c>
      <c r="O1991">
        <v>0</v>
      </c>
      <c r="P1991">
        <v>220000</v>
      </c>
      <c r="Q1991">
        <v>2041</v>
      </c>
      <c r="R1991" t="b">
        <v>0</v>
      </c>
      <c r="S1991">
        <v>0</v>
      </c>
    </row>
    <row r="1992" spans="1:19">
      <c r="A1992">
        <v>13050501</v>
      </c>
      <c r="B1992" s="12"/>
      <c r="C1992" s="12" t="s">
        <v>4797</v>
      </c>
      <c r="D1992" s="12" t="s">
        <v>4958</v>
      </c>
      <c r="E1992" t="b">
        <v>0</v>
      </c>
      <c r="F1992">
        <v>0</v>
      </c>
      <c r="G1992">
        <v>2401</v>
      </c>
      <c r="H1992">
        <v>44082</v>
      </c>
      <c r="I1992" s="12" t="s">
        <v>5665</v>
      </c>
      <c r="J1992">
        <v>1</v>
      </c>
      <c r="K1992">
        <v>14096</v>
      </c>
      <c r="L1992">
        <v>0</v>
      </c>
      <c r="M1992">
        <v>0</v>
      </c>
      <c r="N1992">
        <v>0</v>
      </c>
      <c r="O1992">
        <v>110000</v>
      </c>
      <c r="P1992">
        <v>110000</v>
      </c>
      <c r="Q1992">
        <v>2042</v>
      </c>
      <c r="R1992" t="b">
        <v>0</v>
      </c>
      <c r="S1992">
        <v>0</v>
      </c>
    </row>
    <row r="1993" spans="1:19">
      <c r="A1993">
        <v>13050501</v>
      </c>
      <c r="B1993" s="12"/>
      <c r="C1993" s="12" t="s">
        <v>4797</v>
      </c>
      <c r="D1993" s="12" t="s">
        <v>4958</v>
      </c>
      <c r="E1993" t="b">
        <v>0</v>
      </c>
      <c r="F1993">
        <v>0</v>
      </c>
      <c r="G1993">
        <v>2401</v>
      </c>
      <c r="H1993">
        <v>44082</v>
      </c>
      <c r="I1993" s="12" t="s">
        <v>5666</v>
      </c>
      <c r="J1993">
        <v>1</v>
      </c>
      <c r="K1993">
        <v>14096</v>
      </c>
      <c r="L1993">
        <v>0</v>
      </c>
      <c r="M1993">
        <v>0</v>
      </c>
      <c r="N1993">
        <v>0</v>
      </c>
      <c r="O1993">
        <v>110000</v>
      </c>
      <c r="P1993">
        <v>0</v>
      </c>
      <c r="Q1993">
        <v>2043</v>
      </c>
      <c r="R1993" t="b">
        <v>0</v>
      </c>
      <c r="S1993">
        <v>0</v>
      </c>
    </row>
    <row r="1994" spans="1:19">
      <c r="A1994">
        <v>13050501</v>
      </c>
      <c r="B1994" s="12"/>
      <c r="C1994" s="12" t="s">
        <v>4797</v>
      </c>
      <c r="D1994" s="12" t="s">
        <v>4958</v>
      </c>
      <c r="E1994" t="b">
        <v>0</v>
      </c>
      <c r="F1994">
        <v>0</v>
      </c>
      <c r="G1994">
        <v>2401</v>
      </c>
      <c r="H1994">
        <v>44105</v>
      </c>
      <c r="I1994" s="12" t="s">
        <v>1315</v>
      </c>
      <c r="J1994">
        <v>12</v>
      </c>
      <c r="K1994">
        <v>10991</v>
      </c>
      <c r="L1994">
        <v>0</v>
      </c>
      <c r="M1994">
        <v>0</v>
      </c>
      <c r="N1994">
        <v>210000</v>
      </c>
      <c r="O1994">
        <v>0</v>
      </c>
      <c r="P1994">
        <v>210000</v>
      </c>
      <c r="Q1994">
        <v>2044</v>
      </c>
      <c r="R1994" t="b">
        <v>0</v>
      </c>
      <c r="S1994">
        <v>0</v>
      </c>
    </row>
    <row r="1995" spans="1:19">
      <c r="A1995">
        <v>13050501</v>
      </c>
      <c r="B1995" s="12"/>
      <c r="C1995" s="12" t="s">
        <v>4797</v>
      </c>
      <c r="D1995" s="12" t="s">
        <v>4958</v>
      </c>
      <c r="E1995" t="b">
        <v>0</v>
      </c>
      <c r="F1995">
        <v>0</v>
      </c>
      <c r="G1995">
        <v>2401</v>
      </c>
      <c r="H1995">
        <v>44117</v>
      </c>
      <c r="I1995" s="12" t="s">
        <v>5667</v>
      </c>
      <c r="J1995">
        <v>1</v>
      </c>
      <c r="K1995">
        <v>14129</v>
      </c>
      <c r="L1995">
        <v>0</v>
      </c>
      <c r="M1995">
        <v>0</v>
      </c>
      <c r="N1995">
        <v>0</v>
      </c>
      <c r="O1995">
        <v>210000</v>
      </c>
      <c r="P1995">
        <v>0</v>
      </c>
      <c r="Q1995">
        <v>2045</v>
      </c>
      <c r="R1995" t="b">
        <v>0</v>
      </c>
      <c r="S1995">
        <v>0</v>
      </c>
    </row>
    <row r="1996" spans="1:19">
      <c r="A1996">
        <v>13050501</v>
      </c>
      <c r="B1996" s="12"/>
      <c r="C1996" s="12" t="s">
        <v>4797</v>
      </c>
      <c r="D1996" s="12" t="s">
        <v>4958</v>
      </c>
      <c r="E1996" t="b">
        <v>0</v>
      </c>
      <c r="F1996">
        <v>0</v>
      </c>
      <c r="G1996">
        <v>2401</v>
      </c>
      <c r="H1996">
        <v>44136</v>
      </c>
      <c r="I1996" s="12" t="s">
        <v>1316</v>
      </c>
      <c r="J1996">
        <v>12</v>
      </c>
      <c r="K1996">
        <v>11071</v>
      </c>
      <c r="L1996">
        <v>0</v>
      </c>
      <c r="M1996">
        <v>0</v>
      </c>
      <c r="N1996">
        <v>210000</v>
      </c>
      <c r="O1996">
        <v>0</v>
      </c>
      <c r="P1996">
        <v>210000</v>
      </c>
      <c r="Q1996">
        <v>2046</v>
      </c>
      <c r="R1996" t="b">
        <v>0</v>
      </c>
      <c r="S1996">
        <v>0</v>
      </c>
    </row>
    <row r="1997" spans="1:19">
      <c r="A1997">
        <v>13050501</v>
      </c>
      <c r="B1997" s="12"/>
      <c r="C1997" s="12" t="s">
        <v>4797</v>
      </c>
      <c r="D1997" s="12" t="s">
        <v>4958</v>
      </c>
      <c r="E1997" t="b">
        <v>0</v>
      </c>
      <c r="F1997">
        <v>0</v>
      </c>
      <c r="G1997">
        <v>2401</v>
      </c>
      <c r="H1997">
        <v>44141</v>
      </c>
      <c r="I1997" s="12" t="s">
        <v>5668</v>
      </c>
      <c r="J1997">
        <v>1</v>
      </c>
      <c r="K1997">
        <v>14177</v>
      </c>
      <c r="L1997">
        <v>0</v>
      </c>
      <c r="M1997">
        <v>0</v>
      </c>
      <c r="N1997">
        <v>0</v>
      </c>
      <c r="O1997">
        <v>210000</v>
      </c>
      <c r="P1997">
        <v>0</v>
      </c>
      <c r="Q1997">
        <v>2047</v>
      </c>
      <c r="R1997" t="b">
        <v>0</v>
      </c>
      <c r="S1997">
        <v>0</v>
      </c>
    </row>
    <row r="1998" spans="1:19">
      <c r="A1998">
        <v>13050501</v>
      </c>
      <c r="B1998" s="12"/>
      <c r="C1998" s="12" t="s">
        <v>4797</v>
      </c>
      <c r="D1998" s="12" t="s">
        <v>4958</v>
      </c>
      <c r="E1998" t="b">
        <v>0</v>
      </c>
      <c r="F1998">
        <v>0</v>
      </c>
      <c r="G1998">
        <v>2401</v>
      </c>
      <c r="H1998">
        <v>44166</v>
      </c>
      <c r="I1998" s="12" t="s">
        <v>1317</v>
      </c>
      <c r="J1998">
        <v>12</v>
      </c>
      <c r="K1998">
        <v>11151</v>
      </c>
      <c r="L1998">
        <v>0</v>
      </c>
      <c r="M1998">
        <v>0</v>
      </c>
      <c r="N1998">
        <v>210000</v>
      </c>
      <c r="O1998">
        <v>0</v>
      </c>
      <c r="P1998">
        <v>210000</v>
      </c>
      <c r="Q1998">
        <v>2048</v>
      </c>
      <c r="R1998" t="b">
        <v>0</v>
      </c>
      <c r="S1998">
        <v>0</v>
      </c>
    </row>
    <row r="1999" spans="1:19">
      <c r="A1999">
        <v>13050501</v>
      </c>
      <c r="B1999" s="12"/>
      <c r="C1999" s="12" t="s">
        <v>4797</v>
      </c>
      <c r="D1999" s="12" t="s">
        <v>4958</v>
      </c>
      <c r="E1999" t="b">
        <v>0</v>
      </c>
      <c r="F1999">
        <v>0</v>
      </c>
      <c r="G1999">
        <v>2401</v>
      </c>
      <c r="H1999">
        <v>44169</v>
      </c>
      <c r="I1999" s="12" t="s">
        <v>5669</v>
      </c>
      <c r="J1999">
        <v>1</v>
      </c>
      <c r="K1999">
        <v>14248</v>
      </c>
      <c r="L1999">
        <v>0</v>
      </c>
      <c r="M1999">
        <v>0</v>
      </c>
      <c r="N1999">
        <v>0</v>
      </c>
      <c r="O1999">
        <v>210000</v>
      </c>
      <c r="P1999">
        <v>0</v>
      </c>
      <c r="Q1999">
        <v>2049</v>
      </c>
      <c r="R1999" t="b">
        <v>0</v>
      </c>
      <c r="S1999">
        <v>0</v>
      </c>
    </row>
    <row r="2000" spans="1:19">
      <c r="A2000">
        <v>13050501</v>
      </c>
      <c r="B2000" s="12" t="s">
        <v>1318</v>
      </c>
      <c r="C2000" s="12" t="s">
        <v>4797</v>
      </c>
      <c r="D2000" s="12" t="s">
        <v>1318</v>
      </c>
      <c r="E2000" t="b">
        <v>0</v>
      </c>
      <c r="F2000">
        <v>0</v>
      </c>
      <c r="G2000">
        <v>2401</v>
      </c>
      <c r="H2000" t="s">
        <v>21</v>
      </c>
      <c r="I2000" s="12"/>
      <c r="K2000">
        <v>0</v>
      </c>
      <c r="L2000">
        <v>0</v>
      </c>
      <c r="M2000">
        <v>0</v>
      </c>
      <c r="N2000">
        <v>2520000</v>
      </c>
      <c r="O2000">
        <v>2850656</v>
      </c>
      <c r="P2000">
        <v>0</v>
      </c>
      <c r="Q2000">
        <v>2050</v>
      </c>
      <c r="R2000" t="b">
        <v>0</v>
      </c>
      <c r="S2000">
        <v>0</v>
      </c>
    </row>
    <row r="2001" spans="1:19">
      <c r="A2001">
        <v>13050501</v>
      </c>
      <c r="B2001" s="12" t="s">
        <v>4968</v>
      </c>
      <c r="C2001" s="12" t="s">
        <v>4797</v>
      </c>
      <c r="D2001" s="12" t="s">
        <v>4968</v>
      </c>
      <c r="E2001" t="b">
        <v>0</v>
      </c>
      <c r="F2001">
        <v>249615</v>
      </c>
      <c r="G2001">
        <v>2402</v>
      </c>
      <c r="H2001" t="s">
        <v>21</v>
      </c>
      <c r="I2001" s="12"/>
      <c r="K2001">
        <v>0</v>
      </c>
      <c r="L2001">
        <v>2796000</v>
      </c>
      <c r="M2001">
        <v>3045615</v>
      </c>
      <c r="N2001">
        <v>0</v>
      </c>
      <c r="O2001">
        <v>0</v>
      </c>
      <c r="P2001">
        <v>249615</v>
      </c>
      <c r="Q2001">
        <v>2051</v>
      </c>
      <c r="R2001" t="b">
        <v>0</v>
      </c>
      <c r="S2001">
        <v>0</v>
      </c>
    </row>
    <row r="2002" spans="1:19">
      <c r="A2002">
        <v>13050501</v>
      </c>
      <c r="B2002" s="12"/>
      <c r="C2002" s="12" t="s">
        <v>4797</v>
      </c>
      <c r="D2002" s="12" t="s">
        <v>4968</v>
      </c>
      <c r="E2002" t="b">
        <v>0</v>
      </c>
      <c r="F2002">
        <v>0</v>
      </c>
      <c r="G2002">
        <v>2402</v>
      </c>
      <c r="H2002">
        <v>43831</v>
      </c>
      <c r="I2002" s="12" t="s">
        <v>1319</v>
      </c>
      <c r="J2002">
        <v>12</v>
      </c>
      <c r="K2002">
        <v>10272</v>
      </c>
      <c r="L2002">
        <v>0</v>
      </c>
      <c r="M2002">
        <v>0</v>
      </c>
      <c r="N2002">
        <v>233000</v>
      </c>
      <c r="O2002">
        <v>0</v>
      </c>
      <c r="P2002">
        <v>482615</v>
      </c>
      <c r="Q2002">
        <v>2052</v>
      </c>
      <c r="R2002" t="b">
        <v>0</v>
      </c>
      <c r="S2002">
        <v>0</v>
      </c>
    </row>
    <row r="2003" spans="1:19">
      <c r="A2003">
        <v>13050501</v>
      </c>
      <c r="B2003" s="12"/>
      <c r="C2003" s="12" t="s">
        <v>4797</v>
      </c>
      <c r="D2003" s="12" t="s">
        <v>4968</v>
      </c>
      <c r="E2003" t="b">
        <v>0</v>
      </c>
      <c r="F2003">
        <v>0</v>
      </c>
      <c r="G2003">
        <v>2402</v>
      </c>
      <c r="H2003">
        <v>43862</v>
      </c>
      <c r="I2003" s="12" t="s">
        <v>1320</v>
      </c>
      <c r="J2003">
        <v>12</v>
      </c>
      <c r="K2003">
        <v>10352</v>
      </c>
      <c r="L2003">
        <v>0</v>
      </c>
      <c r="M2003">
        <v>0</v>
      </c>
      <c r="N2003">
        <v>233000</v>
      </c>
      <c r="O2003">
        <v>0</v>
      </c>
      <c r="P2003">
        <v>715615</v>
      </c>
      <c r="Q2003">
        <v>2053</v>
      </c>
      <c r="R2003" t="b">
        <v>0</v>
      </c>
      <c r="S2003">
        <v>0</v>
      </c>
    </row>
    <row r="2004" spans="1:19">
      <c r="A2004">
        <v>13050501</v>
      </c>
      <c r="B2004" s="12"/>
      <c r="C2004" s="12" t="s">
        <v>4797</v>
      </c>
      <c r="D2004" s="12" t="s">
        <v>4968</v>
      </c>
      <c r="E2004" t="b">
        <v>0</v>
      </c>
      <c r="F2004">
        <v>0</v>
      </c>
      <c r="G2004">
        <v>2402</v>
      </c>
      <c r="H2004">
        <v>43866</v>
      </c>
      <c r="I2004" s="12" t="s">
        <v>5681</v>
      </c>
      <c r="J2004">
        <v>1</v>
      </c>
      <c r="K2004">
        <v>13545</v>
      </c>
      <c r="L2004">
        <v>0</v>
      </c>
      <c r="M2004">
        <v>0</v>
      </c>
      <c r="N2004">
        <v>0</v>
      </c>
      <c r="O2004">
        <v>50307</v>
      </c>
      <c r="P2004">
        <v>665308</v>
      </c>
      <c r="Q2004">
        <v>2054</v>
      </c>
      <c r="R2004" t="b">
        <v>0</v>
      </c>
      <c r="S2004">
        <v>0</v>
      </c>
    </row>
    <row r="2005" spans="1:19">
      <c r="A2005">
        <v>13050501</v>
      </c>
      <c r="B2005" s="12"/>
      <c r="C2005" s="12" t="s">
        <v>4797</v>
      </c>
      <c r="D2005" s="12" t="s">
        <v>4968</v>
      </c>
      <c r="E2005" t="b">
        <v>0</v>
      </c>
      <c r="F2005">
        <v>0</v>
      </c>
      <c r="G2005">
        <v>2402</v>
      </c>
      <c r="H2005">
        <v>43866</v>
      </c>
      <c r="I2005" s="12" t="s">
        <v>5674</v>
      </c>
      <c r="J2005">
        <v>1</v>
      </c>
      <c r="K2005">
        <v>13545</v>
      </c>
      <c r="L2005">
        <v>0</v>
      </c>
      <c r="M2005">
        <v>0</v>
      </c>
      <c r="N2005">
        <v>0</v>
      </c>
      <c r="O2005">
        <v>149693</v>
      </c>
      <c r="P2005">
        <v>515615</v>
      </c>
      <c r="Q2005">
        <v>2055</v>
      </c>
      <c r="R2005" t="b">
        <v>0</v>
      </c>
      <c r="S2005">
        <v>0</v>
      </c>
    </row>
    <row r="2006" spans="1:19">
      <c r="A2006">
        <v>13050501</v>
      </c>
      <c r="B2006" s="12"/>
      <c r="C2006" s="12" t="s">
        <v>4797</v>
      </c>
      <c r="D2006" s="12" t="s">
        <v>4968</v>
      </c>
      <c r="E2006" t="b">
        <v>0</v>
      </c>
      <c r="F2006">
        <v>0</v>
      </c>
      <c r="G2006">
        <v>2402</v>
      </c>
      <c r="H2006">
        <v>43891</v>
      </c>
      <c r="I2006" s="12" t="s">
        <v>1322</v>
      </c>
      <c r="J2006">
        <v>12</v>
      </c>
      <c r="K2006">
        <v>10432</v>
      </c>
      <c r="L2006">
        <v>0</v>
      </c>
      <c r="M2006">
        <v>0</v>
      </c>
      <c r="N2006">
        <v>233000</v>
      </c>
      <c r="O2006">
        <v>0</v>
      </c>
      <c r="P2006">
        <v>748615</v>
      </c>
      <c r="Q2006">
        <v>2056</v>
      </c>
      <c r="R2006" t="b">
        <v>0</v>
      </c>
      <c r="S2006">
        <v>0</v>
      </c>
    </row>
    <row r="2007" spans="1:19">
      <c r="A2007">
        <v>13050501</v>
      </c>
      <c r="B2007" s="12"/>
      <c r="C2007" s="12" t="s">
        <v>4797</v>
      </c>
      <c r="D2007" s="12" t="s">
        <v>4968</v>
      </c>
      <c r="E2007" t="b">
        <v>0</v>
      </c>
      <c r="F2007">
        <v>0</v>
      </c>
      <c r="G2007">
        <v>2402</v>
      </c>
      <c r="H2007">
        <v>43922</v>
      </c>
      <c r="I2007" s="12" t="s">
        <v>1323</v>
      </c>
      <c r="J2007">
        <v>12</v>
      </c>
      <c r="K2007">
        <v>10512</v>
      </c>
      <c r="L2007">
        <v>0</v>
      </c>
      <c r="M2007">
        <v>0</v>
      </c>
      <c r="N2007">
        <v>233000</v>
      </c>
      <c r="O2007">
        <v>0</v>
      </c>
      <c r="P2007">
        <v>981615</v>
      </c>
      <c r="Q2007">
        <v>2057</v>
      </c>
      <c r="R2007" t="b">
        <v>0</v>
      </c>
      <c r="S2007">
        <v>0</v>
      </c>
    </row>
    <row r="2008" spans="1:19">
      <c r="A2008">
        <v>13050501</v>
      </c>
      <c r="B2008" s="12"/>
      <c r="C2008" s="12" t="s">
        <v>4797</v>
      </c>
      <c r="D2008" s="12" t="s">
        <v>4968</v>
      </c>
      <c r="E2008" t="b">
        <v>0</v>
      </c>
      <c r="F2008">
        <v>0</v>
      </c>
      <c r="G2008">
        <v>2402</v>
      </c>
      <c r="H2008">
        <v>43952</v>
      </c>
      <c r="I2008" s="12" t="s">
        <v>1324</v>
      </c>
      <c r="J2008">
        <v>12</v>
      </c>
      <c r="K2008">
        <v>10592</v>
      </c>
      <c r="L2008">
        <v>0</v>
      </c>
      <c r="M2008">
        <v>0</v>
      </c>
      <c r="N2008">
        <v>233000</v>
      </c>
      <c r="O2008">
        <v>0</v>
      </c>
      <c r="P2008">
        <v>1214615</v>
      </c>
      <c r="Q2008">
        <v>2058</v>
      </c>
      <c r="R2008" t="b">
        <v>0</v>
      </c>
      <c r="S2008">
        <v>0</v>
      </c>
    </row>
    <row r="2009" spans="1:19">
      <c r="A2009">
        <v>13050501</v>
      </c>
      <c r="B2009" s="12"/>
      <c r="C2009" s="12" t="s">
        <v>4797</v>
      </c>
      <c r="D2009" s="12" t="s">
        <v>4968</v>
      </c>
      <c r="E2009" t="b">
        <v>0</v>
      </c>
      <c r="F2009">
        <v>0</v>
      </c>
      <c r="G2009">
        <v>2402</v>
      </c>
      <c r="H2009">
        <v>43955</v>
      </c>
      <c r="I2009" s="12" t="s">
        <v>5674</v>
      </c>
      <c r="J2009">
        <v>1</v>
      </c>
      <c r="K2009">
        <v>13787</v>
      </c>
      <c r="L2009">
        <v>0</v>
      </c>
      <c r="M2009">
        <v>0</v>
      </c>
      <c r="N2009">
        <v>0</v>
      </c>
      <c r="O2009">
        <v>49615</v>
      </c>
      <c r="P2009">
        <v>1165000</v>
      </c>
      <c r="Q2009">
        <v>2059</v>
      </c>
      <c r="R2009" t="b">
        <v>0</v>
      </c>
      <c r="S2009">
        <v>0</v>
      </c>
    </row>
    <row r="2010" spans="1:19">
      <c r="A2010">
        <v>13050501</v>
      </c>
      <c r="B2010" s="12"/>
      <c r="C2010" s="12" t="s">
        <v>4797</v>
      </c>
      <c r="D2010" s="12" t="s">
        <v>4968</v>
      </c>
      <c r="E2010" t="b">
        <v>0</v>
      </c>
      <c r="F2010">
        <v>0</v>
      </c>
      <c r="G2010">
        <v>2402</v>
      </c>
      <c r="H2010">
        <v>43955</v>
      </c>
      <c r="I2010" s="12" t="s">
        <v>5658</v>
      </c>
      <c r="J2010">
        <v>1</v>
      </c>
      <c r="K2010">
        <v>13787</v>
      </c>
      <c r="L2010">
        <v>0</v>
      </c>
      <c r="M2010">
        <v>0</v>
      </c>
      <c r="N2010">
        <v>0</v>
      </c>
      <c r="O2010">
        <v>190042</v>
      </c>
      <c r="P2010">
        <v>974958</v>
      </c>
      <c r="Q2010">
        <v>2060</v>
      </c>
      <c r="R2010" t="b">
        <v>0</v>
      </c>
      <c r="S2010">
        <v>0</v>
      </c>
    </row>
    <row r="2011" spans="1:19">
      <c r="A2011">
        <v>13050501</v>
      </c>
      <c r="B2011" s="12"/>
      <c r="C2011" s="12" t="s">
        <v>4797</v>
      </c>
      <c r="D2011" s="12" t="s">
        <v>4968</v>
      </c>
      <c r="E2011" t="b">
        <v>0</v>
      </c>
      <c r="F2011">
        <v>0</v>
      </c>
      <c r="G2011">
        <v>2402</v>
      </c>
      <c r="H2011">
        <v>43964</v>
      </c>
      <c r="I2011" s="12" t="s">
        <v>5658</v>
      </c>
      <c r="J2011">
        <v>1</v>
      </c>
      <c r="K2011">
        <v>13788</v>
      </c>
      <c r="L2011">
        <v>0</v>
      </c>
      <c r="M2011">
        <v>0</v>
      </c>
      <c r="N2011">
        <v>0</v>
      </c>
      <c r="O2011">
        <v>42958</v>
      </c>
      <c r="P2011">
        <v>932000</v>
      </c>
      <c r="Q2011">
        <v>2061</v>
      </c>
      <c r="R2011" t="b">
        <v>0</v>
      </c>
      <c r="S2011">
        <v>0</v>
      </c>
    </row>
    <row r="2012" spans="1:19">
      <c r="A2012">
        <v>13050501</v>
      </c>
      <c r="B2012" s="12"/>
      <c r="C2012" s="12" t="s">
        <v>4797</v>
      </c>
      <c r="D2012" s="12" t="s">
        <v>4968</v>
      </c>
      <c r="E2012" t="b">
        <v>0</v>
      </c>
      <c r="F2012">
        <v>0</v>
      </c>
      <c r="G2012">
        <v>2402</v>
      </c>
      <c r="H2012">
        <v>43964</v>
      </c>
      <c r="I2012" s="12" t="s">
        <v>5659</v>
      </c>
      <c r="J2012">
        <v>1</v>
      </c>
      <c r="K2012">
        <v>13788</v>
      </c>
      <c r="L2012">
        <v>0</v>
      </c>
      <c r="M2012">
        <v>0</v>
      </c>
      <c r="N2012">
        <v>0</v>
      </c>
      <c r="O2012">
        <v>233000</v>
      </c>
      <c r="P2012">
        <v>699000</v>
      </c>
      <c r="Q2012">
        <v>2062</v>
      </c>
      <c r="R2012" t="b">
        <v>0</v>
      </c>
      <c r="S2012">
        <v>0</v>
      </c>
    </row>
    <row r="2013" spans="1:19">
      <c r="A2013">
        <v>13050501</v>
      </c>
      <c r="B2013" s="12"/>
      <c r="C2013" s="12" t="s">
        <v>4797</v>
      </c>
      <c r="D2013" s="12" t="s">
        <v>4968</v>
      </c>
      <c r="E2013" t="b">
        <v>0</v>
      </c>
      <c r="F2013">
        <v>0</v>
      </c>
      <c r="G2013">
        <v>2402</v>
      </c>
      <c r="H2013">
        <v>43964</v>
      </c>
      <c r="I2013" s="12" t="s">
        <v>5660</v>
      </c>
      <c r="J2013">
        <v>1</v>
      </c>
      <c r="K2013">
        <v>13788</v>
      </c>
      <c r="L2013">
        <v>0</v>
      </c>
      <c r="M2013">
        <v>0</v>
      </c>
      <c r="N2013">
        <v>0</v>
      </c>
      <c r="O2013">
        <v>8745</v>
      </c>
      <c r="P2013">
        <v>690255</v>
      </c>
      <c r="Q2013">
        <v>2063</v>
      </c>
      <c r="R2013" t="b">
        <v>0</v>
      </c>
      <c r="S2013">
        <v>0</v>
      </c>
    </row>
    <row r="2014" spans="1:19">
      <c r="A2014">
        <v>13050501</v>
      </c>
      <c r="B2014" s="12"/>
      <c r="C2014" s="12" t="s">
        <v>4797</v>
      </c>
      <c r="D2014" s="12" t="s">
        <v>4968</v>
      </c>
      <c r="E2014" t="b">
        <v>0</v>
      </c>
      <c r="F2014">
        <v>0</v>
      </c>
      <c r="G2014">
        <v>2402</v>
      </c>
      <c r="H2014">
        <v>43983</v>
      </c>
      <c r="I2014" s="12" t="s">
        <v>5660</v>
      </c>
      <c r="J2014">
        <v>1</v>
      </c>
      <c r="K2014">
        <v>13871</v>
      </c>
      <c r="L2014">
        <v>0</v>
      </c>
      <c r="M2014">
        <v>0</v>
      </c>
      <c r="N2014">
        <v>0</v>
      </c>
      <c r="O2014">
        <v>224255</v>
      </c>
      <c r="P2014">
        <v>466000</v>
      </c>
      <c r="Q2014">
        <v>2064</v>
      </c>
      <c r="R2014" t="b">
        <v>0</v>
      </c>
      <c r="S2014">
        <v>0</v>
      </c>
    </row>
    <row r="2015" spans="1:19">
      <c r="A2015">
        <v>13050501</v>
      </c>
      <c r="B2015" s="12"/>
      <c r="C2015" s="12" t="s">
        <v>4797</v>
      </c>
      <c r="D2015" s="12" t="s">
        <v>4968</v>
      </c>
      <c r="E2015" t="b">
        <v>0</v>
      </c>
      <c r="F2015">
        <v>0</v>
      </c>
      <c r="G2015">
        <v>2402</v>
      </c>
      <c r="H2015">
        <v>43983</v>
      </c>
      <c r="I2015" s="12" t="s">
        <v>5672</v>
      </c>
      <c r="J2015">
        <v>1</v>
      </c>
      <c r="K2015">
        <v>13871</v>
      </c>
      <c r="L2015">
        <v>0</v>
      </c>
      <c r="M2015">
        <v>0</v>
      </c>
      <c r="N2015">
        <v>0</v>
      </c>
      <c r="O2015">
        <v>43440</v>
      </c>
      <c r="P2015">
        <v>422560</v>
      </c>
      <c r="Q2015">
        <v>2065</v>
      </c>
      <c r="R2015" t="b">
        <v>0</v>
      </c>
      <c r="S2015">
        <v>0</v>
      </c>
    </row>
    <row r="2016" spans="1:19">
      <c r="A2016">
        <v>13050501</v>
      </c>
      <c r="B2016" s="12"/>
      <c r="C2016" s="12" t="s">
        <v>4797</v>
      </c>
      <c r="D2016" s="12" t="s">
        <v>4968</v>
      </c>
      <c r="E2016" t="b">
        <v>0</v>
      </c>
      <c r="F2016">
        <v>0</v>
      </c>
      <c r="G2016">
        <v>2402</v>
      </c>
      <c r="H2016">
        <v>43983</v>
      </c>
      <c r="I2016" s="12" t="s">
        <v>1325</v>
      </c>
      <c r="J2016">
        <v>12</v>
      </c>
      <c r="K2016">
        <v>10672</v>
      </c>
      <c r="L2016">
        <v>0</v>
      </c>
      <c r="M2016">
        <v>0</v>
      </c>
      <c r="N2016">
        <v>233000</v>
      </c>
      <c r="O2016">
        <v>0</v>
      </c>
      <c r="P2016">
        <v>655560</v>
      </c>
      <c r="Q2016">
        <v>2066</v>
      </c>
      <c r="R2016" t="b">
        <v>0</v>
      </c>
      <c r="S2016">
        <v>0</v>
      </c>
    </row>
    <row r="2017" spans="1:19">
      <c r="A2017">
        <v>13050501</v>
      </c>
      <c r="B2017" s="12"/>
      <c r="C2017" s="12" t="s">
        <v>4797</v>
      </c>
      <c r="D2017" s="12" t="s">
        <v>4968</v>
      </c>
      <c r="E2017" t="b">
        <v>0</v>
      </c>
      <c r="F2017">
        <v>0</v>
      </c>
      <c r="G2017">
        <v>2402</v>
      </c>
      <c r="H2017">
        <v>44013</v>
      </c>
      <c r="I2017" s="12" t="s">
        <v>1326</v>
      </c>
      <c r="J2017">
        <v>12</v>
      </c>
      <c r="K2017">
        <v>10752</v>
      </c>
      <c r="L2017">
        <v>0</v>
      </c>
      <c r="M2017">
        <v>0</v>
      </c>
      <c r="N2017">
        <v>233000</v>
      </c>
      <c r="O2017">
        <v>0</v>
      </c>
      <c r="P2017">
        <v>888560</v>
      </c>
      <c r="Q2017">
        <v>2067</v>
      </c>
      <c r="R2017" t="b">
        <v>0</v>
      </c>
      <c r="S2017">
        <v>0</v>
      </c>
    </row>
    <row r="2018" spans="1:19">
      <c r="A2018">
        <v>13050501</v>
      </c>
      <c r="B2018" s="12"/>
      <c r="C2018" s="12" t="s">
        <v>4797</v>
      </c>
      <c r="D2018" s="12" t="s">
        <v>4968</v>
      </c>
      <c r="E2018" t="b">
        <v>0</v>
      </c>
      <c r="F2018">
        <v>0</v>
      </c>
      <c r="G2018">
        <v>2402</v>
      </c>
      <c r="H2018">
        <v>44044</v>
      </c>
      <c r="I2018" s="12" t="s">
        <v>1327</v>
      </c>
      <c r="J2018">
        <v>12</v>
      </c>
      <c r="K2018">
        <v>10832</v>
      </c>
      <c r="L2018">
        <v>0</v>
      </c>
      <c r="M2018">
        <v>0</v>
      </c>
      <c r="N2018">
        <v>233000</v>
      </c>
      <c r="O2018">
        <v>0</v>
      </c>
      <c r="P2018">
        <v>1121560</v>
      </c>
      <c r="Q2018">
        <v>2068</v>
      </c>
      <c r="R2018" t="b">
        <v>0</v>
      </c>
      <c r="S2018">
        <v>0</v>
      </c>
    </row>
    <row r="2019" spans="1:19">
      <c r="A2019">
        <v>13050501</v>
      </c>
      <c r="B2019" s="12"/>
      <c r="C2019" s="12" t="s">
        <v>4797</v>
      </c>
      <c r="D2019" s="12" t="s">
        <v>4968</v>
      </c>
      <c r="E2019" t="b">
        <v>0</v>
      </c>
      <c r="F2019">
        <v>0</v>
      </c>
      <c r="G2019">
        <v>2402</v>
      </c>
      <c r="H2019">
        <v>44048</v>
      </c>
      <c r="I2019" s="12" t="s">
        <v>5661</v>
      </c>
      <c r="J2019">
        <v>1</v>
      </c>
      <c r="K2019">
        <v>14002</v>
      </c>
      <c r="L2019">
        <v>0</v>
      </c>
      <c r="M2019">
        <v>0</v>
      </c>
      <c r="N2019">
        <v>0</v>
      </c>
      <c r="O2019">
        <v>189560</v>
      </c>
      <c r="P2019">
        <v>932000</v>
      </c>
      <c r="Q2019">
        <v>2069</v>
      </c>
      <c r="R2019" t="b">
        <v>0</v>
      </c>
      <c r="S2019">
        <v>0</v>
      </c>
    </row>
    <row r="2020" spans="1:19">
      <c r="A2020">
        <v>13050501</v>
      </c>
      <c r="B2020" s="12"/>
      <c r="C2020" s="12" t="s">
        <v>4797</v>
      </c>
      <c r="D2020" s="12" t="s">
        <v>4968</v>
      </c>
      <c r="E2020" t="b">
        <v>0</v>
      </c>
      <c r="F2020">
        <v>0</v>
      </c>
      <c r="G2020">
        <v>2402</v>
      </c>
      <c r="H2020">
        <v>44048</v>
      </c>
      <c r="I2020" s="12" t="s">
        <v>5662</v>
      </c>
      <c r="J2020">
        <v>1</v>
      </c>
      <c r="K2020">
        <v>14002</v>
      </c>
      <c r="L2020">
        <v>0</v>
      </c>
      <c r="M2020">
        <v>0</v>
      </c>
      <c r="N2020">
        <v>0</v>
      </c>
      <c r="O2020">
        <v>148440</v>
      </c>
      <c r="P2020">
        <v>783560</v>
      </c>
      <c r="Q2020">
        <v>2070</v>
      </c>
      <c r="R2020" t="b">
        <v>0</v>
      </c>
      <c r="S2020">
        <v>0</v>
      </c>
    </row>
    <row r="2021" spans="1:19">
      <c r="A2021">
        <v>13050501</v>
      </c>
      <c r="B2021" s="12"/>
      <c r="C2021" s="12" t="s">
        <v>4797</v>
      </c>
      <c r="D2021" s="12" t="s">
        <v>4968</v>
      </c>
      <c r="E2021" t="b">
        <v>0</v>
      </c>
      <c r="F2021">
        <v>0</v>
      </c>
      <c r="G2021">
        <v>2402</v>
      </c>
      <c r="H2021">
        <v>44074</v>
      </c>
      <c r="I2021" s="12" t="s">
        <v>5662</v>
      </c>
      <c r="J2021">
        <v>1</v>
      </c>
      <c r="K2021">
        <v>14003</v>
      </c>
      <c r="L2021">
        <v>0</v>
      </c>
      <c r="M2021">
        <v>0</v>
      </c>
      <c r="N2021">
        <v>0</v>
      </c>
      <c r="O2021">
        <v>84560</v>
      </c>
      <c r="P2021">
        <v>699000</v>
      </c>
      <c r="Q2021">
        <v>2071</v>
      </c>
      <c r="R2021" t="b">
        <v>0</v>
      </c>
      <c r="S2021">
        <v>0</v>
      </c>
    </row>
    <row r="2022" spans="1:19">
      <c r="A2022">
        <v>13050501</v>
      </c>
      <c r="B2022" s="12"/>
      <c r="C2022" s="12" t="s">
        <v>4797</v>
      </c>
      <c r="D2022" s="12" t="s">
        <v>4968</v>
      </c>
      <c r="E2022" t="b">
        <v>0</v>
      </c>
      <c r="F2022">
        <v>0</v>
      </c>
      <c r="G2022">
        <v>2402</v>
      </c>
      <c r="H2022">
        <v>44074</v>
      </c>
      <c r="I2022" s="12" t="s">
        <v>5663</v>
      </c>
      <c r="J2022">
        <v>1</v>
      </c>
      <c r="K2022">
        <v>14003</v>
      </c>
      <c r="L2022">
        <v>0</v>
      </c>
      <c r="M2022">
        <v>0</v>
      </c>
      <c r="N2022">
        <v>0</v>
      </c>
      <c r="O2022">
        <v>233000</v>
      </c>
      <c r="P2022">
        <v>466000</v>
      </c>
      <c r="Q2022">
        <v>2072</v>
      </c>
      <c r="R2022" t="b">
        <v>0</v>
      </c>
      <c r="S2022">
        <v>0</v>
      </c>
    </row>
    <row r="2023" spans="1:19">
      <c r="A2023">
        <v>13050501</v>
      </c>
      <c r="B2023" s="12"/>
      <c r="C2023" s="12" t="s">
        <v>4797</v>
      </c>
      <c r="D2023" s="12" t="s">
        <v>4968</v>
      </c>
      <c r="E2023" t="b">
        <v>0</v>
      </c>
      <c r="F2023">
        <v>0</v>
      </c>
      <c r="G2023">
        <v>2402</v>
      </c>
      <c r="H2023">
        <v>44074</v>
      </c>
      <c r="I2023" s="12" t="s">
        <v>5664</v>
      </c>
      <c r="J2023">
        <v>1</v>
      </c>
      <c r="K2023">
        <v>14003</v>
      </c>
      <c r="L2023">
        <v>0</v>
      </c>
      <c r="M2023">
        <v>0</v>
      </c>
      <c r="N2023">
        <v>0</v>
      </c>
      <c r="O2023">
        <v>233000</v>
      </c>
      <c r="P2023">
        <v>233000</v>
      </c>
      <c r="Q2023">
        <v>2073</v>
      </c>
      <c r="R2023" t="b">
        <v>0</v>
      </c>
      <c r="S2023">
        <v>0</v>
      </c>
    </row>
    <row r="2024" spans="1:19">
      <c r="A2024">
        <v>13050501</v>
      </c>
      <c r="B2024" s="12"/>
      <c r="C2024" s="12" t="s">
        <v>4797</v>
      </c>
      <c r="D2024" s="12" t="s">
        <v>4968</v>
      </c>
      <c r="E2024" t="b">
        <v>0</v>
      </c>
      <c r="F2024">
        <v>0</v>
      </c>
      <c r="G2024">
        <v>2402</v>
      </c>
      <c r="H2024">
        <v>44074</v>
      </c>
      <c r="I2024" s="12" t="s">
        <v>5665</v>
      </c>
      <c r="J2024">
        <v>1</v>
      </c>
      <c r="K2024">
        <v>14003</v>
      </c>
      <c r="L2024">
        <v>0</v>
      </c>
      <c r="M2024">
        <v>0</v>
      </c>
      <c r="N2024">
        <v>0</v>
      </c>
      <c r="O2024">
        <v>222753</v>
      </c>
      <c r="P2024">
        <v>10247</v>
      </c>
      <c r="Q2024">
        <v>2074</v>
      </c>
      <c r="R2024" t="b">
        <v>0</v>
      </c>
      <c r="S2024">
        <v>0</v>
      </c>
    </row>
    <row r="2025" spans="1:19">
      <c r="A2025">
        <v>13050501</v>
      </c>
      <c r="B2025" s="12"/>
      <c r="C2025" s="12" t="s">
        <v>4797</v>
      </c>
      <c r="D2025" s="12" t="s">
        <v>4968</v>
      </c>
      <c r="E2025" t="b">
        <v>0</v>
      </c>
      <c r="F2025">
        <v>0</v>
      </c>
      <c r="G2025">
        <v>2402</v>
      </c>
      <c r="H2025">
        <v>44075</v>
      </c>
      <c r="I2025" s="12" t="s">
        <v>1328</v>
      </c>
      <c r="J2025">
        <v>12</v>
      </c>
      <c r="K2025">
        <v>10912</v>
      </c>
      <c r="L2025">
        <v>0</v>
      </c>
      <c r="M2025">
        <v>0</v>
      </c>
      <c r="N2025">
        <v>233000</v>
      </c>
      <c r="O2025">
        <v>0</v>
      </c>
      <c r="P2025">
        <v>243247</v>
      </c>
      <c r="Q2025">
        <v>2075</v>
      </c>
      <c r="R2025" t="b">
        <v>0</v>
      </c>
      <c r="S2025">
        <v>0</v>
      </c>
    </row>
    <row r="2026" spans="1:19">
      <c r="A2026">
        <v>13050501</v>
      </c>
      <c r="B2026" s="12"/>
      <c r="C2026" s="12" t="s">
        <v>4797</v>
      </c>
      <c r="D2026" s="12" t="s">
        <v>4968</v>
      </c>
      <c r="E2026" t="b">
        <v>0</v>
      </c>
      <c r="F2026">
        <v>0</v>
      </c>
      <c r="G2026">
        <v>2402</v>
      </c>
      <c r="H2026">
        <v>44103</v>
      </c>
      <c r="I2026" s="12" t="s">
        <v>5682</v>
      </c>
      <c r="J2026">
        <v>1</v>
      </c>
      <c r="K2026">
        <v>14099</v>
      </c>
      <c r="L2026">
        <v>0</v>
      </c>
      <c r="M2026">
        <v>0</v>
      </c>
      <c r="N2026">
        <v>0</v>
      </c>
      <c r="O2026">
        <v>233000</v>
      </c>
      <c r="P2026">
        <v>10247</v>
      </c>
      <c r="Q2026">
        <v>2076</v>
      </c>
      <c r="R2026" t="b">
        <v>0</v>
      </c>
      <c r="S2026">
        <v>0</v>
      </c>
    </row>
    <row r="2027" spans="1:19">
      <c r="A2027">
        <v>13050501</v>
      </c>
      <c r="B2027" s="12"/>
      <c r="C2027" s="12" t="s">
        <v>4797</v>
      </c>
      <c r="D2027" s="12" t="s">
        <v>4968</v>
      </c>
      <c r="E2027" t="b">
        <v>0</v>
      </c>
      <c r="F2027">
        <v>0</v>
      </c>
      <c r="G2027">
        <v>2402</v>
      </c>
      <c r="H2027">
        <v>44104</v>
      </c>
      <c r="I2027" s="12" t="s">
        <v>5680</v>
      </c>
      <c r="J2027">
        <v>1</v>
      </c>
      <c r="K2027">
        <v>14084</v>
      </c>
      <c r="L2027">
        <v>0</v>
      </c>
      <c r="M2027">
        <v>0</v>
      </c>
      <c r="N2027">
        <v>0</v>
      </c>
      <c r="O2027">
        <v>10247</v>
      </c>
      <c r="P2027">
        <v>0</v>
      </c>
      <c r="Q2027">
        <v>2077</v>
      </c>
      <c r="R2027" t="b">
        <v>0</v>
      </c>
      <c r="S2027">
        <v>0</v>
      </c>
    </row>
    <row r="2028" spans="1:19">
      <c r="A2028">
        <v>13050501</v>
      </c>
      <c r="B2028" s="12"/>
      <c r="C2028" s="12" t="s">
        <v>4797</v>
      </c>
      <c r="D2028" s="12" t="s">
        <v>4968</v>
      </c>
      <c r="E2028" t="b">
        <v>0</v>
      </c>
      <c r="F2028">
        <v>0</v>
      </c>
      <c r="G2028">
        <v>2402</v>
      </c>
      <c r="H2028">
        <v>44105</v>
      </c>
      <c r="I2028" s="12" t="s">
        <v>5683</v>
      </c>
      <c r="J2028">
        <v>3</v>
      </c>
      <c r="K2028">
        <v>575</v>
      </c>
      <c r="L2028">
        <v>0</v>
      </c>
      <c r="M2028">
        <v>0</v>
      </c>
      <c r="N2028">
        <v>0</v>
      </c>
      <c r="O2028">
        <v>233000</v>
      </c>
      <c r="P2028">
        <v>-233000</v>
      </c>
      <c r="Q2028">
        <v>2078</v>
      </c>
      <c r="R2028" t="b">
        <v>0</v>
      </c>
      <c r="S2028">
        <v>0</v>
      </c>
    </row>
    <row r="2029" spans="1:19">
      <c r="A2029">
        <v>13050501</v>
      </c>
      <c r="B2029" s="12"/>
      <c r="C2029" s="12" t="s">
        <v>4797</v>
      </c>
      <c r="D2029" s="12" t="s">
        <v>4968</v>
      </c>
      <c r="E2029" t="b">
        <v>0</v>
      </c>
      <c r="F2029">
        <v>0</v>
      </c>
      <c r="G2029">
        <v>2402</v>
      </c>
      <c r="H2029">
        <v>44105</v>
      </c>
      <c r="I2029" s="12" t="s">
        <v>1331</v>
      </c>
      <c r="J2029">
        <v>12</v>
      </c>
      <c r="K2029">
        <v>10992</v>
      </c>
      <c r="L2029">
        <v>0</v>
      </c>
      <c r="M2029">
        <v>0</v>
      </c>
      <c r="N2029">
        <v>233000</v>
      </c>
      <c r="O2029">
        <v>0</v>
      </c>
      <c r="P2029">
        <v>0</v>
      </c>
      <c r="Q2029">
        <v>2079</v>
      </c>
      <c r="R2029" t="b">
        <v>0</v>
      </c>
      <c r="S2029">
        <v>0</v>
      </c>
    </row>
    <row r="2030" spans="1:19">
      <c r="A2030">
        <v>13050501</v>
      </c>
      <c r="B2030" s="12"/>
      <c r="C2030" s="12" t="s">
        <v>4797</v>
      </c>
      <c r="D2030" s="12" t="s">
        <v>4968</v>
      </c>
      <c r="E2030" t="b">
        <v>0</v>
      </c>
      <c r="F2030">
        <v>0</v>
      </c>
      <c r="G2030">
        <v>2402</v>
      </c>
      <c r="H2030">
        <v>44136</v>
      </c>
      <c r="I2030" s="12" t="s">
        <v>1332</v>
      </c>
      <c r="J2030">
        <v>3</v>
      </c>
      <c r="K2030">
        <v>576</v>
      </c>
      <c r="L2030">
        <v>0</v>
      </c>
      <c r="M2030">
        <v>0</v>
      </c>
      <c r="N2030">
        <v>0</v>
      </c>
      <c r="O2030">
        <v>34053</v>
      </c>
      <c r="P2030">
        <v>-34053</v>
      </c>
      <c r="Q2030">
        <v>2080</v>
      </c>
      <c r="R2030" t="b">
        <v>0</v>
      </c>
      <c r="S2030">
        <v>0</v>
      </c>
    </row>
    <row r="2031" spans="1:19">
      <c r="A2031">
        <v>13050501</v>
      </c>
      <c r="B2031" s="12"/>
      <c r="C2031" s="12" t="s">
        <v>4797</v>
      </c>
      <c r="D2031" s="12" t="s">
        <v>4968</v>
      </c>
      <c r="E2031" t="b">
        <v>0</v>
      </c>
      <c r="F2031">
        <v>0</v>
      </c>
      <c r="G2031">
        <v>2402</v>
      </c>
      <c r="H2031">
        <v>44136</v>
      </c>
      <c r="I2031" s="12" t="s">
        <v>1333</v>
      </c>
      <c r="J2031">
        <v>12</v>
      </c>
      <c r="K2031">
        <v>11072</v>
      </c>
      <c r="L2031">
        <v>0</v>
      </c>
      <c r="M2031">
        <v>0</v>
      </c>
      <c r="N2031">
        <v>233000</v>
      </c>
      <c r="O2031">
        <v>0</v>
      </c>
      <c r="P2031">
        <v>198947</v>
      </c>
      <c r="Q2031">
        <v>2081</v>
      </c>
      <c r="R2031" t="b">
        <v>0</v>
      </c>
      <c r="S2031">
        <v>0</v>
      </c>
    </row>
    <row r="2032" spans="1:19">
      <c r="A2032">
        <v>13050501</v>
      </c>
      <c r="B2032" s="12"/>
      <c r="C2032" s="12" t="s">
        <v>4797</v>
      </c>
      <c r="D2032" s="12" t="s">
        <v>4968</v>
      </c>
      <c r="E2032" t="b">
        <v>0</v>
      </c>
      <c r="F2032">
        <v>0</v>
      </c>
      <c r="G2032">
        <v>2402</v>
      </c>
      <c r="H2032">
        <v>44148</v>
      </c>
      <c r="I2032" s="12" t="s">
        <v>5682</v>
      </c>
      <c r="J2032">
        <v>1</v>
      </c>
      <c r="K2032">
        <v>14240</v>
      </c>
      <c r="L2032">
        <v>0</v>
      </c>
      <c r="M2032">
        <v>0</v>
      </c>
      <c r="N2032">
        <v>0</v>
      </c>
      <c r="O2032">
        <v>198947</v>
      </c>
      <c r="P2032">
        <v>0</v>
      </c>
      <c r="Q2032">
        <v>2082</v>
      </c>
      <c r="R2032" t="b">
        <v>0</v>
      </c>
      <c r="S2032">
        <v>0</v>
      </c>
    </row>
    <row r="2033" spans="1:19">
      <c r="A2033">
        <v>13050501</v>
      </c>
      <c r="B2033" s="12"/>
      <c r="C2033" s="12" t="s">
        <v>4797</v>
      </c>
      <c r="D2033" s="12" t="s">
        <v>4968</v>
      </c>
      <c r="E2033" t="b">
        <v>0</v>
      </c>
      <c r="F2033">
        <v>0</v>
      </c>
      <c r="G2033">
        <v>2402</v>
      </c>
      <c r="H2033">
        <v>44166</v>
      </c>
      <c r="I2033" s="12" t="s">
        <v>1334</v>
      </c>
      <c r="J2033">
        <v>12</v>
      </c>
      <c r="K2033">
        <v>11152</v>
      </c>
      <c r="L2033">
        <v>0</v>
      </c>
      <c r="M2033">
        <v>0</v>
      </c>
      <c r="N2033">
        <v>233000</v>
      </c>
      <c r="O2033">
        <v>0</v>
      </c>
      <c r="P2033">
        <v>233000</v>
      </c>
      <c r="Q2033">
        <v>2083</v>
      </c>
      <c r="R2033" t="b">
        <v>0</v>
      </c>
      <c r="S2033">
        <v>0</v>
      </c>
    </row>
    <row r="2034" spans="1:19">
      <c r="A2034">
        <v>13050501</v>
      </c>
      <c r="B2034" s="12"/>
      <c r="C2034" s="12" t="s">
        <v>4797</v>
      </c>
      <c r="D2034" s="12" t="s">
        <v>4968</v>
      </c>
      <c r="E2034" t="b">
        <v>0</v>
      </c>
      <c r="F2034">
        <v>0</v>
      </c>
      <c r="G2034">
        <v>2402</v>
      </c>
      <c r="H2034">
        <v>44179</v>
      </c>
      <c r="I2034" s="12" t="s">
        <v>5684</v>
      </c>
      <c r="J2034">
        <v>1</v>
      </c>
      <c r="K2034">
        <v>14309</v>
      </c>
      <c r="L2034">
        <v>0</v>
      </c>
      <c r="M2034">
        <v>0</v>
      </c>
      <c r="N2034">
        <v>0</v>
      </c>
      <c r="O2034">
        <v>233000</v>
      </c>
      <c r="P2034">
        <v>0</v>
      </c>
      <c r="Q2034">
        <v>2084</v>
      </c>
      <c r="R2034" t="b">
        <v>0</v>
      </c>
      <c r="S2034">
        <v>0</v>
      </c>
    </row>
    <row r="2035" spans="1:19">
      <c r="A2035">
        <v>13050501</v>
      </c>
      <c r="B2035" s="12" t="s">
        <v>1336</v>
      </c>
      <c r="C2035" s="12" t="s">
        <v>4797</v>
      </c>
      <c r="D2035" s="12" t="s">
        <v>1336</v>
      </c>
      <c r="E2035" t="b">
        <v>0</v>
      </c>
      <c r="F2035">
        <v>0</v>
      </c>
      <c r="G2035">
        <v>2402</v>
      </c>
      <c r="H2035" t="s">
        <v>21</v>
      </c>
      <c r="I2035" s="12"/>
      <c r="K2035">
        <v>0</v>
      </c>
      <c r="L2035">
        <v>0</v>
      </c>
      <c r="M2035">
        <v>0</v>
      </c>
      <c r="N2035">
        <v>2796000</v>
      </c>
      <c r="O2035">
        <v>3045615</v>
      </c>
      <c r="P2035">
        <v>0</v>
      </c>
      <c r="Q2035">
        <v>2085</v>
      </c>
      <c r="R2035" t="b">
        <v>0</v>
      </c>
      <c r="S2035">
        <v>0</v>
      </c>
    </row>
    <row r="2036" spans="1:19">
      <c r="A2036">
        <v>13050501</v>
      </c>
      <c r="B2036" s="12" t="s">
        <v>4977</v>
      </c>
      <c r="C2036" s="12" t="s">
        <v>4797</v>
      </c>
      <c r="D2036" s="12" t="s">
        <v>4977</v>
      </c>
      <c r="E2036" t="b">
        <v>0</v>
      </c>
      <c r="F2036">
        <v>0</v>
      </c>
      <c r="G2036">
        <v>2501</v>
      </c>
      <c r="H2036" t="s">
        <v>21</v>
      </c>
      <c r="I2036" s="12"/>
      <c r="K2036">
        <v>0</v>
      </c>
      <c r="L2036">
        <v>2796000</v>
      </c>
      <c r="M2036">
        <v>2796000</v>
      </c>
      <c r="N2036">
        <v>0</v>
      </c>
      <c r="O2036">
        <v>0</v>
      </c>
      <c r="P2036">
        <v>0</v>
      </c>
      <c r="Q2036">
        <v>2086</v>
      </c>
      <c r="R2036" t="b">
        <v>0</v>
      </c>
      <c r="S2036">
        <v>0</v>
      </c>
    </row>
    <row r="2037" spans="1:19">
      <c r="A2037">
        <v>13050501</v>
      </c>
      <c r="B2037" s="12"/>
      <c r="C2037" s="12" t="s">
        <v>4797</v>
      </c>
      <c r="D2037" s="12" t="s">
        <v>4977</v>
      </c>
      <c r="E2037" t="b">
        <v>0</v>
      </c>
      <c r="F2037">
        <v>0</v>
      </c>
      <c r="G2037">
        <v>2501</v>
      </c>
      <c r="H2037">
        <v>43831</v>
      </c>
      <c r="I2037" s="12" t="s">
        <v>1337</v>
      </c>
      <c r="J2037">
        <v>3</v>
      </c>
      <c r="K2037">
        <v>561</v>
      </c>
      <c r="L2037">
        <v>0</v>
      </c>
      <c r="M2037">
        <v>0</v>
      </c>
      <c r="N2037">
        <v>0</v>
      </c>
      <c r="O2037">
        <v>762</v>
      </c>
      <c r="P2037">
        <v>-762</v>
      </c>
      <c r="Q2037">
        <v>2087</v>
      </c>
      <c r="R2037" t="b">
        <v>0</v>
      </c>
      <c r="S2037">
        <v>0</v>
      </c>
    </row>
    <row r="2038" spans="1:19">
      <c r="A2038">
        <v>13050501</v>
      </c>
      <c r="B2038" s="12"/>
      <c r="C2038" s="12" t="s">
        <v>4797</v>
      </c>
      <c r="D2038" s="12" t="s">
        <v>4977</v>
      </c>
      <c r="E2038" t="b">
        <v>0</v>
      </c>
      <c r="F2038">
        <v>0</v>
      </c>
      <c r="G2038">
        <v>2501</v>
      </c>
      <c r="H2038">
        <v>43831</v>
      </c>
      <c r="I2038" s="12" t="s">
        <v>1338</v>
      </c>
      <c r="J2038">
        <v>12</v>
      </c>
      <c r="K2038">
        <v>10273</v>
      </c>
      <c r="L2038">
        <v>0</v>
      </c>
      <c r="M2038">
        <v>0</v>
      </c>
      <c r="N2038">
        <v>233000</v>
      </c>
      <c r="O2038">
        <v>0</v>
      </c>
      <c r="P2038">
        <v>232238</v>
      </c>
      <c r="Q2038">
        <v>2088</v>
      </c>
      <c r="R2038" t="b">
        <v>0</v>
      </c>
      <c r="S2038">
        <v>0</v>
      </c>
    </row>
    <row r="2039" spans="1:19">
      <c r="A2039">
        <v>13050501</v>
      </c>
      <c r="B2039" s="12"/>
      <c r="C2039" s="12" t="s">
        <v>4797</v>
      </c>
      <c r="D2039" s="12" t="s">
        <v>4977</v>
      </c>
      <c r="E2039" t="b">
        <v>0</v>
      </c>
      <c r="F2039">
        <v>0</v>
      </c>
      <c r="G2039">
        <v>2501</v>
      </c>
      <c r="H2039">
        <v>43832</v>
      </c>
      <c r="I2039" s="12" t="s">
        <v>5658</v>
      </c>
      <c r="J2039">
        <v>1</v>
      </c>
      <c r="K2039">
        <v>13473</v>
      </c>
      <c r="L2039">
        <v>0</v>
      </c>
      <c r="M2039">
        <v>0</v>
      </c>
      <c r="N2039">
        <v>0</v>
      </c>
      <c r="O2039">
        <v>224000</v>
      </c>
      <c r="P2039">
        <v>8238</v>
      </c>
      <c r="Q2039">
        <v>2089</v>
      </c>
      <c r="R2039" t="b">
        <v>0</v>
      </c>
      <c r="S2039">
        <v>0</v>
      </c>
    </row>
    <row r="2040" spans="1:19">
      <c r="A2040">
        <v>13050501</v>
      </c>
      <c r="B2040" s="12"/>
      <c r="C2040" s="12" t="s">
        <v>4797</v>
      </c>
      <c r="D2040" s="12" t="s">
        <v>4977</v>
      </c>
      <c r="E2040" t="b">
        <v>0</v>
      </c>
      <c r="F2040">
        <v>0</v>
      </c>
      <c r="G2040">
        <v>2501</v>
      </c>
      <c r="H2040">
        <v>43862</v>
      </c>
      <c r="I2040" s="12" t="s">
        <v>1339</v>
      </c>
      <c r="J2040">
        <v>12</v>
      </c>
      <c r="K2040">
        <v>10353</v>
      </c>
      <c r="L2040">
        <v>0</v>
      </c>
      <c r="M2040">
        <v>0</v>
      </c>
      <c r="N2040">
        <v>233000</v>
      </c>
      <c r="O2040">
        <v>0</v>
      </c>
      <c r="P2040">
        <v>241238</v>
      </c>
      <c r="Q2040">
        <v>2090</v>
      </c>
      <c r="R2040" t="b">
        <v>0</v>
      </c>
      <c r="S2040">
        <v>0</v>
      </c>
    </row>
    <row r="2041" spans="1:19">
      <c r="A2041">
        <v>13050501</v>
      </c>
      <c r="B2041" s="12"/>
      <c r="C2041" s="12" t="s">
        <v>4797</v>
      </c>
      <c r="D2041" s="12" t="s">
        <v>4977</v>
      </c>
      <c r="E2041" t="b">
        <v>0</v>
      </c>
      <c r="F2041">
        <v>0</v>
      </c>
      <c r="G2041">
        <v>2501</v>
      </c>
      <c r="H2041">
        <v>43864</v>
      </c>
      <c r="I2041" s="12" t="s">
        <v>5658</v>
      </c>
      <c r="J2041">
        <v>1</v>
      </c>
      <c r="K2041">
        <v>13543</v>
      </c>
      <c r="L2041">
        <v>0</v>
      </c>
      <c r="M2041">
        <v>0</v>
      </c>
      <c r="N2041">
        <v>0</v>
      </c>
      <c r="O2041">
        <v>8238</v>
      </c>
      <c r="P2041">
        <v>233000</v>
      </c>
      <c r="Q2041">
        <v>2091</v>
      </c>
      <c r="R2041" t="b">
        <v>0</v>
      </c>
      <c r="S2041">
        <v>0</v>
      </c>
    </row>
    <row r="2042" spans="1:19">
      <c r="A2042">
        <v>13050501</v>
      </c>
      <c r="B2042" s="12"/>
      <c r="C2042" s="12" t="s">
        <v>4797</v>
      </c>
      <c r="D2042" s="12" t="s">
        <v>4977</v>
      </c>
      <c r="E2042" t="b">
        <v>0</v>
      </c>
      <c r="F2042">
        <v>0</v>
      </c>
      <c r="G2042">
        <v>2501</v>
      </c>
      <c r="H2042">
        <v>43864</v>
      </c>
      <c r="I2042" s="12" t="s">
        <v>5659</v>
      </c>
      <c r="J2042">
        <v>1</v>
      </c>
      <c r="K2042">
        <v>13543</v>
      </c>
      <c r="L2042">
        <v>0</v>
      </c>
      <c r="M2042">
        <v>0</v>
      </c>
      <c r="N2042">
        <v>0</v>
      </c>
      <c r="O2042">
        <v>215762</v>
      </c>
      <c r="P2042">
        <v>17238</v>
      </c>
      <c r="Q2042">
        <v>2092</v>
      </c>
      <c r="R2042" t="b">
        <v>0</v>
      </c>
      <c r="S2042">
        <v>0</v>
      </c>
    </row>
    <row r="2043" spans="1:19">
      <c r="A2043">
        <v>13050501</v>
      </c>
      <c r="B2043" s="12"/>
      <c r="C2043" s="12" t="s">
        <v>4797</v>
      </c>
      <c r="D2043" s="12" t="s">
        <v>4977</v>
      </c>
      <c r="E2043" t="b">
        <v>0</v>
      </c>
      <c r="F2043">
        <v>0</v>
      </c>
      <c r="G2043">
        <v>2501</v>
      </c>
      <c r="H2043">
        <v>43891</v>
      </c>
      <c r="I2043" s="12" t="s">
        <v>1340</v>
      </c>
      <c r="J2043">
        <v>12</v>
      </c>
      <c r="K2043">
        <v>10433</v>
      </c>
      <c r="L2043">
        <v>0</v>
      </c>
      <c r="M2043">
        <v>0</v>
      </c>
      <c r="N2043">
        <v>233000</v>
      </c>
      <c r="O2043">
        <v>0</v>
      </c>
      <c r="P2043">
        <v>250238</v>
      </c>
      <c r="Q2043">
        <v>2093</v>
      </c>
      <c r="R2043" t="b">
        <v>0</v>
      </c>
      <c r="S2043">
        <v>0</v>
      </c>
    </row>
    <row r="2044" spans="1:19">
      <c r="A2044">
        <v>13050501</v>
      </c>
      <c r="B2044" s="12"/>
      <c r="C2044" s="12" t="s">
        <v>4797</v>
      </c>
      <c r="D2044" s="12" t="s">
        <v>4977</v>
      </c>
      <c r="E2044" t="b">
        <v>0</v>
      </c>
      <c r="F2044">
        <v>0</v>
      </c>
      <c r="G2044">
        <v>2501</v>
      </c>
      <c r="H2044">
        <v>43893</v>
      </c>
      <c r="I2044" s="12" t="s">
        <v>5659</v>
      </c>
      <c r="J2044">
        <v>1</v>
      </c>
      <c r="K2044">
        <v>13616</v>
      </c>
      <c r="L2044">
        <v>0</v>
      </c>
      <c r="M2044">
        <v>0</v>
      </c>
      <c r="N2044">
        <v>0</v>
      </c>
      <c r="O2044">
        <v>17238</v>
      </c>
      <c r="P2044">
        <v>233000</v>
      </c>
      <c r="Q2044">
        <v>2094</v>
      </c>
      <c r="R2044" t="b">
        <v>0</v>
      </c>
      <c r="S2044">
        <v>0</v>
      </c>
    </row>
    <row r="2045" spans="1:19">
      <c r="A2045">
        <v>13050501</v>
      </c>
      <c r="B2045" s="12"/>
      <c r="C2045" s="12" t="s">
        <v>4797</v>
      </c>
      <c r="D2045" s="12" t="s">
        <v>4977</v>
      </c>
      <c r="E2045" t="b">
        <v>0</v>
      </c>
      <c r="F2045">
        <v>0</v>
      </c>
      <c r="G2045">
        <v>2501</v>
      </c>
      <c r="H2045">
        <v>43893</v>
      </c>
      <c r="I2045" s="12" t="s">
        <v>5660</v>
      </c>
      <c r="J2045">
        <v>1</v>
      </c>
      <c r="K2045">
        <v>13616</v>
      </c>
      <c r="L2045">
        <v>0</v>
      </c>
      <c r="M2045">
        <v>0</v>
      </c>
      <c r="N2045">
        <v>0</v>
      </c>
      <c r="O2045">
        <v>206762</v>
      </c>
      <c r="P2045">
        <v>26238</v>
      </c>
      <c r="Q2045">
        <v>2095</v>
      </c>
      <c r="R2045" t="b">
        <v>0</v>
      </c>
      <c r="S2045">
        <v>0</v>
      </c>
    </row>
    <row r="2046" spans="1:19">
      <c r="A2046">
        <v>13050501</v>
      </c>
      <c r="B2046" s="12"/>
      <c r="C2046" s="12" t="s">
        <v>4797</v>
      </c>
      <c r="D2046" s="12" t="s">
        <v>4977</v>
      </c>
      <c r="E2046" t="b">
        <v>0</v>
      </c>
      <c r="F2046">
        <v>0</v>
      </c>
      <c r="G2046">
        <v>2501</v>
      </c>
      <c r="H2046">
        <v>43922</v>
      </c>
      <c r="I2046" s="12" t="s">
        <v>1341</v>
      </c>
      <c r="J2046">
        <v>12</v>
      </c>
      <c r="K2046">
        <v>10513</v>
      </c>
      <c r="L2046">
        <v>0</v>
      </c>
      <c r="M2046">
        <v>0</v>
      </c>
      <c r="N2046">
        <v>233000</v>
      </c>
      <c r="O2046">
        <v>0</v>
      </c>
      <c r="P2046">
        <v>259238</v>
      </c>
      <c r="Q2046">
        <v>2096</v>
      </c>
      <c r="R2046" t="b">
        <v>0</v>
      </c>
      <c r="S2046">
        <v>0</v>
      </c>
    </row>
    <row r="2047" spans="1:19">
      <c r="A2047">
        <v>13050501</v>
      </c>
      <c r="B2047" s="12"/>
      <c r="C2047" s="12" t="s">
        <v>4797</v>
      </c>
      <c r="D2047" s="12" t="s">
        <v>4977</v>
      </c>
      <c r="E2047" t="b">
        <v>0</v>
      </c>
      <c r="F2047">
        <v>0</v>
      </c>
      <c r="G2047">
        <v>2501</v>
      </c>
      <c r="H2047">
        <v>43924</v>
      </c>
      <c r="I2047" s="12" t="s">
        <v>5660</v>
      </c>
      <c r="J2047">
        <v>1</v>
      </c>
      <c r="K2047">
        <v>13683</v>
      </c>
      <c r="L2047">
        <v>0</v>
      </c>
      <c r="M2047">
        <v>0</v>
      </c>
      <c r="N2047">
        <v>0</v>
      </c>
      <c r="O2047">
        <v>26238</v>
      </c>
      <c r="P2047">
        <v>233000</v>
      </c>
      <c r="Q2047">
        <v>2097</v>
      </c>
      <c r="R2047" t="b">
        <v>0</v>
      </c>
      <c r="S2047">
        <v>0</v>
      </c>
    </row>
    <row r="2048" spans="1:19">
      <c r="A2048">
        <v>13050501</v>
      </c>
      <c r="B2048" s="12"/>
      <c r="C2048" s="12" t="s">
        <v>4797</v>
      </c>
      <c r="D2048" s="12" t="s">
        <v>4977</v>
      </c>
      <c r="E2048" t="b">
        <v>0</v>
      </c>
      <c r="F2048">
        <v>0</v>
      </c>
      <c r="G2048">
        <v>2501</v>
      </c>
      <c r="H2048">
        <v>43924</v>
      </c>
      <c r="I2048" s="12" t="s">
        <v>5661</v>
      </c>
      <c r="J2048">
        <v>1</v>
      </c>
      <c r="K2048">
        <v>13683</v>
      </c>
      <c r="L2048">
        <v>0</v>
      </c>
      <c r="M2048">
        <v>0</v>
      </c>
      <c r="N2048">
        <v>0</v>
      </c>
      <c r="O2048">
        <v>197762</v>
      </c>
      <c r="P2048">
        <v>35238</v>
      </c>
      <c r="Q2048">
        <v>2098</v>
      </c>
      <c r="R2048" t="b">
        <v>0</v>
      </c>
      <c r="S2048">
        <v>0</v>
      </c>
    </row>
    <row r="2049" spans="1:19">
      <c r="A2049">
        <v>13050501</v>
      </c>
      <c r="B2049" s="12"/>
      <c r="C2049" s="12" t="s">
        <v>4797</v>
      </c>
      <c r="D2049" s="12" t="s">
        <v>4977</v>
      </c>
      <c r="E2049" t="b">
        <v>0</v>
      </c>
      <c r="F2049">
        <v>0</v>
      </c>
      <c r="G2049">
        <v>2501</v>
      </c>
      <c r="H2049">
        <v>43952</v>
      </c>
      <c r="I2049" s="12" t="s">
        <v>1342</v>
      </c>
      <c r="J2049">
        <v>12</v>
      </c>
      <c r="K2049">
        <v>10593</v>
      </c>
      <c r="L2049">
        <v>0</v>
      </c>
      <c r="M2049">
        <v>0</v>
      </c>
      <c r="N2049">
        <v>233000</v>
      </c>
      <c r="O2049">
        <v>0</v>
      </c>
      <c r="P2049">
        <v>268238</v>
      </c>
      <c r="Q2049">
        <v>2099</v>
      </c>
      <c r="R2049" t="b">
        <v>0</v>
      </c>
      <c r="S2049">
        <v>0</v>
      </c>
    </row>
    <row r="2050" spans="1:19">
      <c r="A2050">
        <v>13050501</v>
      </c>
      <c r="B2050" s="12"/>
      <c r="C2050" s="12" t="s">
        <v>4797</v>
      </c>
      <c r="D2050" s="12" t="s">
        <v>4977</v>
      </c>
      <c r="E2050" t="b">
        <v>0</v>
      </c>
      <c r="F2050">
        <v>0</v>
      </c>
      <c r="G2050">
        <v>2501</v>
      </c>
      <c r="H2050">
        <v>43958</v>
      </c>
      <c r="I2050" s="12" t="s">
        <v>5661</v>
      </c>
      <c r="J2050">
        <v>1</v>
      </c>
      <c r="K2050">
        <v>13746</v>
      </c>
      <c r="L2050">
        <v>0</v>
      </c>
      <c r="M2050">
        <v>0</v>
      </c>
      <c r="N2050">
        <v>0</v>
      </c>
      <c r="O2050">
        <v>35238</v>
      </c>
      <c r="P2050">
        <v>233000</v>
      </c>
      <c r="Q2050">
        <v>2100</v>
      </c>
      <c r="R2050" t="b">
        <v>0</v>
      </c>
      <c r="S2050">
        <v>0</v>
      </c>
    </row>
    <row r="2051" spans="1:19">
      <c r="A2051">
        <v>13050501</v>
      </c>
      <c r="B2051" s="12"/>
      <c r="C2051" s="12" t="s">
        <v>4797</v>
      </c>
      <c r="D2051" s="12" t="s">
        <v>4977</v>
      </c>
      <c r="E2051" t="b">
        <v>0</v>
      </c>
      <c r="F2051">
        <v>0</v>
      </c>
      <c r="G2051">
        <v>2501</v>
      </c>
      <c r="H2051">
        <v>43958</v>
      </c>
      <c r="I2051" s="12" t="s">
        <v>5662</v>
      </c>
      <c r="J2051">
        <v>1</v>
      </c>
      <c r="K2051">
        <v>13746</v>
      </c>
      <c r="L2051">
        <v>0</v>
      </c>
      <c r="M2051">
        <v>0</v>
      </c>
      <c r="N2051">
        <v>0</v>
      </c>
      <c r="O2051">
        <v>177762</v>
      </c>
      <c r="P2051">
        <v>55238</v>
      </c>
      <c r="Q2051">
        <v>2101</v>
      </c>
      <c r="R2051" t="b">
        <v>0</v>
      </c>
      <c r="S2051">
        <v>0</v>
      </c>
    </row>
    <row r="2052" spans="1:19">
      <c r="A2052">
        <v>13050501</v>
      </c>
      <c r="B2052" s="12"/>
      <c r="C2052" s="12" t="s">
        <v>4797</v>
      </c>
      <c r="D2052" s="12" t="s">
        <v>4977</v>
      </c>
      <c r="E2052" t="b">
        <v>0</v>
      </c>
      <c r="F2052">
        <v>0</v>
      </c>
      <c r="G2052">
        <v>2501</v>
      </c>
      <c r="H2052">
        <v>43983</v>
      </c>
      <c r="I2052" s="12" t="s">
        <v>1343</v>
      </c>
      <c r="J2052">
        <v>12</v>
      </c>
      <c r="K2052">
        <v>10673</v>
      </c>
      <c r="L2052">
        <v>0</v>
      </c>
      <c r="M2052">
        <v>0</v>
      </c>
      <c r="N2052">
        <v>233000</v>
      </c>
      <c r="O2052">
        <v>0</v>
      </c>
      <c r="P2052">
        <v>288238</v>
      </c>
      <c r="Q2052">
        <v>2102</v>
      </c>
      <c r="R2052" t="b">
        <v>0</v>
      </c>
      <c r="S2052">
        <v>0</v>
      </c>
    </row>
    <row r="2053" spans="1:19">
      <c r="A2053">
        <v>13050501</v>
      </c>
      <c r="B2053" s="12"/>
      <c r="C2053" s="12" t="s">
        <v>4797</v>
      </c>
      <c r="D2053" s="12" t="s">
        <v>4977</v>
      </c>
      <c r="E2053" t="b">
        <v>0</v>
      </c>
      <c r="F2053">
        <v>0</v>
      </c>
      <c r="G2053">
        <v>2501</v>
      </c>
      <c r="H2053">
        <v>43984</v>
      </c>
      <c r="I2053" s="12" t="s">
        <v>5662</v>
      </c>
      <c r="J2053">
        <v>1</v>
      </c>
      <c r="K2053">
        <v>13810</v>
      </c>
      <c r="L2053">
        <v>0</v>
      </c>
      <c r="M2053">
        <v>0</v>
      </c>
      <c r="N2053">
        <v>0</v>
      </c>
      <c r="O2053">
        <v>55238</v>
      </c>
      <c r="P2053">
        <v>233000</v>
      </c>
      <c r="Q2053">
        <v>2103</v>
      </c>
      <c r="R2053" t="b">
        <v>0</v>
      </c>
      <c r="S2053">
        <v>0</v>
      </c>
    </row>
    <row r="2054" spans="1:19">
      <c r="A2054">
        <v>13050501</v>
      </c>
      <c r="B2054" s="12"/>
      <c r="C2054" s="12" t="s">
        <v>4797</v>
      </c>
      <c r="D2054" s="12" t="s">
        <v>4977</v>
      </c>
      <c r="E2054" t="b">
        <v>0</v>
      </c>
      <c r="F2054">
        <v>0</v>
      </c>
      <c r="G2054">
        <v>2501</v>
      </c>
      <c r="H2054">
        <v>43984</v>
      </c>
      <c r="I2054" s="12" t="s">
        <v>5663</v>
      </c>
      <c r="J2054">
        <v>1</v>
      </c>
      <c r="K2054">
        <v>13810</v>
      </c>
      <c r="L2054">
        <v>0</v>
      </c>
      <c r="M2054">
        <v>0</v>
      </c>
      <c r="N2054">
        <v>0</v>
      </c>
      <c r="O2054">
        <v>157762</v>
      </c>
      <c r="P2054">
        <v>75238</v>
      </c>
      <c r="Q2054">
        <v>2104</v>
      </c>
      <c r="R2054" t="b">
        <v>0</v>
      </c>
      <c r="S2054">
        <v>0</v>
      </c>
    </row>
    <row r="2055" spans="1:19">
      <c r="A2055">
        <v>13050501</v>
      </c>
      <c r="B2055" s="12"/>
      <c r="C2055" s="12" t="s">
        <v>4797</v>
      </c>
      <c r="D2055" s="12" t="s">
        <v>4977</v>
      </c>
      <c r="E2055" t="b">
        <v>0</v>
      </c>
      <c r="F2055">
        <v>0</v>
      </c>
      <c r="G2055">
        <v>2501</v>
      </c>
      <c r="H2055">
        <v>44013</v>
      </c>
      <c r="I2055" s="12" t="s">
        <v>1344</v>
      </c>
      <c r="J2055">
        <v>12</v>
      </c>
      <c r="K2055">
        <v>10753</v>
      </c>
      <c r="L2055">
        <v>0</v>
      </c>
      <c r="M2055">
        <v>0</v>
      </c>
      <c r="N2055">
        <v>233000</v>
      </c>
      <c r="O2055">
        <v>0</v>
      </c>
      <c r="P2055">
        <v>308238</v>
      </c>
      <c r="Q2055">
        <v>2105</v>
      </c>
      <c r="R2055" t="b">
        <v>0</v>
      </c>
      <c r="S2055">
        <v>0</v>
      </c>
    </row>
    <row r="2056" spans="1:19">
      <c r="A2056">
        <v>13050501</v>
      </c>
      <c r="B2056" s="12"/>
      <c r="C2056" s="12" t="s">
        <v>4797</v>
      </c>
      <c r="D2056" s="12" t="s">
        <v>4977</v>
      </c>
      <c r="E2056" t="b">
        <v>0</v>
      </c>
      <c r="F2056">
        <v>0</v>
      </c>
      <c r="G2056">
        <v>2501</v>
      </c>
      <c r="H2056">
        <v>44015</v>
      </c>
      <c r="I2056" s="12" t="s">
        <v>5663</v>
      </c>
      <c r="J2056">
        <v>1</v>
      </c>
      <c r="K2056">
        <v>13880</v>
      </c>
      <c r="L2056">
        <v>0</v>
      </c>
      <c r="M2056">
        <v>0</v>
      </c>
      <c r="N2056">
        <v>0</v>
      </c>
      <c r="O2056">
        <v>75238</v>
      </c>
      <c r="P2056">
        <v>233000</v>
      </c>
      <c r="Q2056">
        <v>2106</v>
      </c>
      <c r="R2056" t="b">
        <v>0</v>
      </c>
      <c r="S2056">
        <v>0</v>
      </c>
    </row>
    <row r="2057" spans="1:19">
      <c r="A2057">
        <v>13050501</v>
      </c>
      <c r="B2057" s="12"/>
      <c r="C2057" s="12" t="s">
        <v>4797</v>
      </c>
      <c r="D2057" s="12" t="s">
        <v>4977</v>
      </c>
      <c r="E2057" t="b">
        <v>0</v>
      </c>
      <c r="F2057">
        <v>0</v>
      </c>
      <c r="G2057">
        <v>2501</v>
      </c>
      <c r="H2057">
        <v>44015</v>
      </c>
      <c r="I2057" s="12" t="s">
        <v>5664</v>
      </c>
      <c r="J2057">
        <v>1</v>
      </c>
      <c r="K2057">
        <v>13880</v>
      </c>
      <c r="L2057">
        <v>0</v>
      </c>
      <c r="M2057">
        <v>0</v>
      </c>
      <c r="N2057">
        <v>0</v>
      </c>
      <c r="O2057">
        <v>137762</v>
      </c>
      <c r="P2057">
        <v>95238</v>
      </c>
      <c r="Q2057">
        <v>2107</v>
      </c>
      <c r="R2057" t="b">
        <v>0</v>
      </c>
      <c r="S2057">
        <v>0</v>
      </c>
    </row>
    <row r="2058" spans="1:19">
      <c r="A2058">
        <v>13050501</v>
      </c>
      <c r="B2058" s="12"/>
      <c r="C2058" s="12" t="s">
        <v>4797</v>
      </c>
      <c r="D2058" s="12" t="s">
        <v>4977</v>
      </c>
      <c r="E2058" t="b">
        <v>0</v>
      </c>
      <c r="F2058">
        <v>0</v>
      </c>
      <c r="G2058">
        <v>2501</v>
      </c>
      <c r="H2058">
        <v>44044</v>
      </c>
      <c r="I2058" s="12" t="s">
        <v>1345</v>
      </c>
      <c r="J2058">
        <v>12</v>
      </c>
      <c r="K2058">
        <v>10833</v>
      </c>
      <c r="L2058">
        <v>0</v>
      </c>
      <c r="M2058">
        <v>0</v>
      </c>
      <c r="N2058">
        <v>233000</v>
      </c>
      <c r="O2058">
        <v>0</v>
      </c>
      <c r="P2058">
        <v>328238</v>
      </c>
      <c r="Q2058">
        <v>2108</v>
      </c>
      <c r="R2058" t="b">
        <v>0</v>
      </c>
      <c r="S2058">
        <v>0</v>
      </c>
    </row>
    <row r="2059" spans="1:19">
      <c r="A2059">
        <v>13050501</v>
      </c>
      <c r="B2059" s="12"/>
      <c r="C2059" s="12" t="s">
        <v>4797</v>
      </c>
      <c r="D2059" s="12" t="s">
        <v>4977</v>
      </c>
      <c r="E2059" t="b">
        <v>0</v>
      </c>
      <c r="F2059">
        <v>0</v>
      </c>
      <c r="G2059">
        <v>2501</v>
      </c>
      <c r="H2059">
        <v>44046</v>
      </c>
      <c r="I2059" s="12" t="s">
        <v>5664</v>
      </c>
      <c r="J2059">
        <v>1</v>
      </c>
      <c r="K2059">
        <v>13957</v>
      </c>
      <c r="L2059">
        <v>0</v>
      </c>
      <c r="M2059">
        <v>0</v>
      </c>
      <c r="N2059">
        <v>0</v>
      </c>
      <c r="O2059">
        <v>95238</v>
      </c>
      <c r="P2059">
        <v>233000</v>
      </c>
      <c r="Q2059">
        <v>2109</v>
      </c>
      <c r="R2059" t="b">
        <v>0</v>
      </c>
      <c r="S2059">
        <v>0</v>
      </c>
    </row>
    <row r="2060" spans="1:19">
      <c r="A2060">
        <v>13050501</v>
      </c>
      <c r="B2060" s="12"/>
      <c r="C2060" s="12" t="s">
        <v>4797</v>
      </c>
      <c r="D2060" s="12" t="s">
        <v>4977</v>
      </c>
      <c r="E2060" t="b">
        <v>0</v>
      </c>
      <c r="F2060">
        <v>0</v>
      </c>
      <c r="G2060">
        <v>2501</v>
      </c>
      <c r="H2060">
        <v>44046</v>
      </c>
      <c r="I2060" s="12" t="s">
        <v>5665</v>
      </c>
      <c r="J2060">
        <v>1</v>
      </c>
      <c r="K2060">
        <v>13957</v>
      </c>
      <c r="L2060">
        <v>0</v>
      </c>
      <c r="M2060">
        <v>0</v>
      </c>
      <c r="N2060">
        <v>0</v>
      </c>
      <c r="O2060">
        <v>117762</v>
      </c>
      <c r="P2060">
        <v>115238</v>
      </c>
      <c r="Q2060">
        <v>2110</v>
      </c>
      <c r="R2060" t="b">
        <v>0</v>
      </c>
      <c r="S2060">
        <v>0</v>
      </c>
    </row>
    <row r="2061" spans="1:19">
      <c r="A2061">
        <v>13050501</v>
      </c>
      <c r="B2061" s="12"/>
      <c r="C2061" s="12" t="s">
        <v>4797</v>
      </c>
      <c r="D2061" s="12" t="s">
        <v>4977</v>
      </c>
      <c r="E2061" t="b">
        <v>0</v>
      </c>
      <c r="F2061">
        <v>0</v>
      </c>
      <c r="G2061">
        <v>2501</v>
      </c>
      <c r="H2061">
        <v>44075</v>
      </c>
      <c r="I2061" s="12" t="s">
        <v>1346</v>
      </c>
      <c r="J2061">
        <v>12</v>
      </c>
      <c r="K2061">
        <v>10913</v>
      </c>
      <c r="L2061">
        <v>0</v>
      </c>
      <c r="M2061">
        <v>0</v>
      </c>
      <c r="N2061">
        <v>233000</v>
      </c>
      <c r="O2061">
        <v>0</v>
      </c>
      <c r="P2061">
        <v>348238</v>
      </c>
      <c r="Q2061">
        <v>2111</v>
      </c>
      <c r="R2061" t="b">
        <v>0</v>
      </c>
      <c r="S2061">
        <v>0</v>
      </c>
    </row>
    <row r="2062" spans="1:19">
      <c r="A2062">
        <v>13050501</v>
      </c>
      <c r="B2062" s="12"/>
      <c r="C2062" s="12" t="s">
        <v>4797</v>
      </c>
      <c r="D2062" s="12" t="s">
        <v>4977</v>
      </c>
      <c r="E2062" t="b">
        <v>0</v>
      </c>
      <c r="F2062">
        <v>0</v>
      </c>
      <c r="G2062">
        <v>2501</v>
      </c>
      <c r="H2062">
        <v>44077</v>
      </c>
      <c r="I2062" s="12" t="s">
        <v>5665</v>
      </c>
      <c r="J2062">
        <v>1</v>
      </c>
      <c r="K2062">
        <v>14030</v>
      </c>
      <c r="L2062">
        <v>0</v>
      </c>
      <c r="M2062">
        <v>0</v>
      </c>
      <c r="N2062">
        <v>0</v>
      </c>
      <c r="O2062">
        <v>115238</v>
      </c>
      <c r="P2062">
        <v>233000</v>
      </c>
      <c r="Q2062">
        <v>2112</v>
      </c>
      <c r="R2062" t="b">
        <v>0</v>
      </c>
      <c r="S2062">
        <v>0</v>
      </c>
    </row>
    <row r="2063" spans="1:19">
      <c r="A2063">
        <v>13050501</v>
      </c>
      <c r="B2063" s="12"/>
      <c r="C2063" s="12" t="s">
        <v>4797</v>
      </c>
      <c r="D2063" s="12" t="s">
        <v>4977</v>
      </c>
      <c r="E2063" t="b">
        <v>0</v>
      </c>
      <c r="F2063">
        <v>0</v>
      </c>
      <c r="G2063">
        <v>2501</v>
      </c>
      <c r="H2063">
        <v>44077</v>
      </c>
      <c r="I2063" s="12" t="s">
        <v>5666</v>
      </c>
      <c r="J2063">
        <v>1</v>
      </c>
      <c r="K2063">
        <v>14030</v>
      </c>
      <c r="L2063">
        <v>0</v>
      </c>
      <c r="M2063">
        <v>0</v>
      </c>
      <c r="N2063">
        <v>0</v>
      </c>
      <c r="O2063">
        <v>95410</v>
      </c>
      <c r="P2063">
        <v>137590</v>
      </c>
      <c r="Q2063">
        <v>2113</v>
      </c>
      <c r="R2063" t="b">
        <v>0</v>
      </c>
      <c r="S2063">
        <v>0</v>
      </c>
    </row>
    <row r="2064" spans="1:19">
      <c r="A2064">
        <v>13050501</v>
      </c>
      <c r="B2064" s="12"/>
      <c r="C2064" s="12" t="s">
        <v>4797</v>
      </c>
      <c r="D2064" s="12" t="s">
        <v>4977</v>
      </c>
      <c r="E2064" t="b">
        <v>0</v>
      </c>
      <c r="F2064">
        <v>0</v>
      </c>
      <c r="G2064">
        <v>2501</v>
      </c>
      <c r="H2064">
        <v>44105</v>
      </c>
      <c r="I2064" s="12" t="s">
        <v>1347</v>
      </c>
      <c r="J2064">
        <v>12</v>
      </c>
      <c r="K2064">
        <v>10993</v>
      </c>
      <c r="L2064">
        <v>0</v>
      </c>
      <c r="M2064">
        <v>0</v>
      </c>
      <c r="N2064">
        <v>233000</v>
      </c>
      <c r="O2064">
        <v>0</v>
      </c>
      <c r="P2064">
        <v>370590</v>
      </c>
      <c r="Q2064">
        <v>2114</v>
      </c>
      <c r="R2064" t="b">
        <v>0</v>
      </c>
      <c r="S2064">
        <v>0</v>
      </c>
    </row>
    <row r="2065" spans="1:19">
      <c r="A2065">
        <v>13050501</v>
      </c>
      <c r="B2065" s="12"/>
      <c r="C2065" s="12" t="s">
        <v>4797</v>
      </c>
      <c r="D2065" s="12" t="s">
        <v>4977</v>
      </c>
      <c r="E2065" t="b">
        <v>0</v>
      </c>
      <c r="F2065">
        <v>0</v>
      </c>
      <c r="G2065">
        <v>2501</v>
      </c>
      <c r="H2065">
        <v>44109</v>
      </c>
      <c r="I2065" s="12" t="s">
        <v>5666</v>
      </c>
      <c r="J2065">
        <v>1</v>
      </c>
      <c r="K2065">
        <v>14110</v>
      </c>
      <c r="L2065">
        <v>0</v>
      </c>
      <c r="M2065">
        <v>0</v>
      </c>
      <c r="N2065">
        <v>0</v>
      </c>
      <c r="O2065">
        <v>137590</v>
      </c>
      <c r="P2065">
        <v>233000</v>
      </c>
      <c r="Q2065">
        <v>2115</v>
      </c>
      <c r="R2065" t="b">
        <v>0</v>
      </c>
      <c r="S2065">
        <v>0</v>
      </c>
    </row>
    <row r="2066" spans="1:19">
      <c r="A2066">
        <v>13050501</v>
      </c>
      <c r="B2066" s="12"/>
      <c r="C2066" s="12" t="s">
        <v>4797</v>
      </c>
      <c r="D2066" s="12" t="s">
        <v>4977</v>
      </c>
      <c r="E2066" t="b">
        <v>0</v>
      </c>
      <c r="F2066">
        <v>0</v>
      </c>
      <c r="G2066">
        <v>2501</v>
      </c>
      <c r="H2066">
        <v>44109</v>
      </c>
      <c r="I2066" s="12" t="s">
        <v>5667</v>
      </c>
      <c r="J2066">
        <v>1</v>
      </c>
      <c r="K2066">
        <v>14110</v>
      </c>
      <c r="L2066">
        <v>0</v>
      </c>
      <c r="M2066">
        <v>0</v>
      </c>
      <c r="N2066">
        <v>0</v>
      </c>
      <c r="O2066">
        <v>112410</v>
      </c>
      <c r="P2066">
        <v>120590</v>
      </c>
      <c r="Q2066">
        <v>2116</v>
      </c>
      <c r="R2066" t="b">
        <v>0</v>
      </c>
      <c r="S2066">
        <v>0</v>
      </c>
    </row>
    <row r="2067" spans="1:19">
      <c r="A2067">
        <v>13050501</v>
      </c>
      <c r="B2067" s="12"/>
      <c r="C2067" s="12" t="s">
        <v>4797</v>
      </c>
      <c r="D2067" s="12" t="s">
        <v>4977</v>
      </c>
      <c r="E2067" t="b">
        <v>0</v>
      </c>
      <c r="F2067">
        <v>0</v>
      </c>
      <c r="G2067">
        <v>2501</v>
      </c>
      <c r="H2067">
        <v>44136</v>
      </c>
      <c r="I2067" s="12" t="s">
        <v>1348</v>
      </c>
      <c r="J2067">
        <v>12</v>
      </c>
      <c r="K2067">
        <v>11073</v>
      </c>
      <c r="L2067">
        <v>0</v>
      </c>
      <c r="M2067">
        <v>0</v>
      </c>
      <c r="N2067">
        <v>233000</v>
      </c>
      <c r="O2067">
        <v>0</v>
      </c>
      <c r="P2067">
        <v>353590</v>
      </c>
      <c r="Q2067">
        <v>2117</v>
      </c>
      <c r="R2067" t="b">
        <v>0</v>
      </c>
      <c r="S2067">
        <v>0</v>
      </c>
    </row>
    <row r="2068" spans="1:19">
      <c r="A2068">
        <v>13050501</v>
      </c>
      <c r="B2068" s="12"/>
      <c r="C2068" s="12" t="s">
        <v>4797</v>
      </c>
      <c r="D2068" s="12" t="s">
        <v>4977</v>
      </c>
      <c r="E2068" t="b">
        <v>0</v>
      </c>
      <c r="F2068">
        <v>0</v>
      </c>
      <c r="G2068">
        <v>2501</v>
      </c>
      <c r="H2068">
        <v>44138</v>
      </c>
      <c r="I2068" s="12" t="s">
        <v>5667</v>
      </c>
      <c r="J2068">
        <v>1</v>
      </c>
      <c r="K2068">
        <v>14170</v>
      </c>
      <c r="L2068">
        <v>0</v>
      </c>
      <c r="M2068">
        <v>0</v>
      </c>
      <c r="N2068">
        <v>0</v>
      </c>
      <c r="O2068">
        <v>120590</v>
      </c>
      <c r="P2068">
        <v>233000</v>
      </c>
      <c r="Q2068">
        <v>2118</v>
      </c>
      <c r="R2068" t="b">
        <v>0</v>
      </c>
      <c r="S2068">
        <v>0</v>
      </c>
    </row>
    <row r="2069" spans="1:19">
      <c r="A2069">
        <v>13050501</v>
      </c>
      <c r="B2069" s="12"/>
      <c r="C2069" s="12" t="s">
        <v>4797</v>
      </c>
      <c r="D2069" s="12" t="s">
        <v>4977</v>
      </c>
      <c r="E2069" t="b">
        <v>0</v>
      </c>
      <c r="F2069">
        <v>0</v>
      </c>
      <c r="G2069">
        <v>2501</v>
      </c>
      <c r="H2069">
        <v>44138</v>
      </c>
      <c r="I2069" s="12" t="s">
        <v>5668</v>
      </c>
      <c r="J2069">
        <v>1</v>
      </c>
      <c r="K2069">
        <v>14170</v>
      </c>
      <c r="L2069">
        <v>0</v>
      </c>
      <c r="M2069">
        <v>0</v>
      </c>
      <c r="N2069">
        <v>0</v>
      </c>
      <c r="O2069">
        <v>129410</v>
      </c>
      <c r="P2069">
        <v>103590</v>
      </c>
      <c r="Q2069">
        <v>2119</v>
      </c>
      <c r="R2069" t="b">
        <v>0</v>
      </c>
      <c r="S2069">
        <v>0</v>
      </c>
    </row>
    <row r="2070" spans="1:19">
      <c r="A2070">
        <v>13050501</v>
      </c>
      <c r="B2070" s="12"/>
      <c r="C2070" s="12" t="s">
        <v>4797</v>
      </c>
      <c r="D2070" s="12" t="s">
        <v>4977</v>
      </c>
      <c r="E2070" t="b">
        <v>0</v>
      </c>
      <c r="F2070">
        <v>0</v>
      </c>
      <c r="G2070">
        <v>2501</v>
      </c>
      <c r="H2070">
        <v>44166</v>
      </c>
      <c r="I2070" s="12" t="s">
        <v>1349</v>
      </c>
      <c r="J2070">
        <v>12</v>
      </c>
      <c r="K2070">
        <v>11153</v>
      </c>
      <c r="L2070">
        <v>0</v>
      </c>
      <c r="M2070">
        <v>0</v>
      </c>
      <c r="N2070">
        <v>233000</v>
      </c>
      <c r="O2070">
        <v>0</v>
      </c>
      <c r="P2070">
        <v>336590</v>
      </c>
      <c r="Q2070">
        <v>2120</v>
      </c>
      <c r="R2070" t="b">
        <v>0</v>
      </c>
      <c r="S2070">
        <v>0</v>
      </c>
    </row>
    <row r="2071" spans="1:19">
      <c r="A2071">
        <v>13050501</v>
      </c>
      <c r="B2071" s="12"/>
      <c r="C2071" s="12" t="s">
        <v>4797</v>
      </c>
      <c r="D2071" s="12" t="s">
        <v>4977</v>
      </c>
      <c r="E2071" t="b">
        <v>0</v>
      </c>
      <c r="F2071">
        <v>0</v>
      </c>
      <c r="G2071">
        <v>2501</v>
      </c>
      <c r="H2071">
        <v>44168</v>
      </c>
      <c r="I2071" s="12" t="s">
        <v>5668</v>
      </c>
      <c r="J2071">
        <v>1</v>
      </c>
      <c r="K2071">
        <v>14246</v>
      </c>
      <c r="L2071">
        <v>0</v>
      </c>
      <c r="M2071">
        <v>0</v>
      </c>
      <c r="N2071">
        <v>0</v>
      </c>
      <c r="O2071">
        <v>103590</v>
      </c>
      <c r="P2071">
        <v>233000</v>
      </c>
      <c r="Q2071">
        <v>2121</v>
      </c>
      <c r="R2071" t="b">
        <v>0</v>
      </c>
      <c r="S2071">
        <v>0</v>
      </c>
    </row>
    <row r="2072" spans="1:19">
      <c r="A2072">
        <v>13050501</v>
      </c>
      <c r="B2072" s="12"/>
      <c r="C2072" s="12" t="s">
        <v>4797</v>
      </c>
      <c r="D2072" s="12" t="s">
        <v>4977</v>
      </c>
      <c r="E2072" t="b">
        <v>0</v>
      </c>
      <c r="F2072">
        <v>0</v>
      </c>
      <c r="G2072">
        <v>2501</v>
      </c>
      <c r="H2072">
        <v>44168</v>
      </c>
      <c r="I2072" s="12" t="s">
        <v>5669</v>
      </c>
      <c r="J2072">
        <v>1</v>
      </c>
      <c r="K2072">
        <v>14246</v>
      </c>
      <c r="L2072">
        <v>0</v>
      </c>
      <c r="M2072">
        <v>0</v>
      </c>
      <c r="N2072">
        <v>0</v>
      </c>
      <c r="O2072">
        <v>207410</v>
      </c>
      <c r="P2072">
        <v>25590</v>
      </c>
      <c r="Q2072">
        <v>2122</v>
      </c>
      <c r="R2072" t="b">
        <v>0</v>
      </c>
      <c r="S2072">
        <v>0</v>
      </c>
    </row>
    <row r="2073" spans="1:19">
      <c r="A2073">
        <v>13050501</v>
      </c>
      <c r="B2073" s="12"/>
      <c r="C2073" s="12" t="s">
        <v>4797</v>
      </c>
      <c r="D2073" s="12" t="s">
        <v>4977</v>
      </c>
      <c r="E2073" t="b">
        <v>0</v>
      </c>
      <c r="F2073">
        <v>0</v>
      </c>
      <c r="G2073">
        <v>2501</v>
      </c>
      <c r="H2073">
        <v>44195</v>
      </c>
      <c r="I2073" s="12" t="s">
        <v>5669</v>
      </c>
      <c r="J2073">
        <v>10</v>
      </c>
      <c r="K2073">
        <v>587</v>
      </c>
      <c r="L2073">
        <v>0</v>
      </c>
      <c r="M2073">
        <v>0</v>
      </c>
      <c r="N2073">
        <v>0</v>
      </c>
      <c r="O2073">
        <v>25590</v>
      </c>
      <c r="P2073">
        <v>0</v>
      </c>
      <c r="Q2073">
        <v>2123</v>
      </c>
      <c r="R2073" t="b">
        <v>0</v>
      </c>
      <c r="S2073">
        <v>0</v>
      </c>
    </row>
    <row r="2074" spans="1:19">
      <c r="A2074">
        <v>13050501</v>
      </c>
      <c r="B2074" s="12" t="s">
        <v>1350</v>
      </c>
      <c r="C2074" s="12" t="s">
        <v>4797</v>
      </c>
      <c r="D2074" s="12" t="s">
        <v>1350</v>
      </c>
      <c r="E2074" t="b">
        <v>0</v>
      </c>
      <c r="F2074">
        <v>0</v>
      </c>
      <c r="G2074">
        <v>2501</v>
      </c>
      <c r="H2074" t="s">
        <v>21</v>
      </c>
      <c r="I2074" s="12"/>
      <c r="K2074">
        <v>0</v>
      </c>
      <c r="L2074">
        <v>0</v>
      </c>
      <c r="M2074">
        <v>0</v>
      </c>
      <c r="N2074">
        <v>2796000</v>
      </c>
      <c r="O2074">
        <v>2796000</v>
      </c>
      <c r="P2074">
        <v>0</v>
      </c>
      <c r="Q2074">
        <v>2124</v>
      </c>
      <c r="R2074" t="b">
        <v>0</v>
      </c>
      <c r="S2074">
        <v>0</v>
      </c>
    </row>
    <row r="2075" spans="1:19">
      <c r="A2075">
        <v>13050501</v>
      </c>
      <c r="B2075" s="12" t="s">
        <v>4987</v>
      </c>
      <c r="C2075" s="12" t="s">
        <v>4797</v>
      </c>
      <c r="D2075" s="12" t="s">
        <v>4987</v>
      </c>
      <c r="E2075" t="b">
        <v>0</v>
      </c>
      <c r="F2075">
        <v>0</v>
      </c>
      <c r="G2075">
        <v>2502</v>
      </c>
      <c r="H2075" t="s">
        <v>21</v>
      </c>
      <c r="I2075" s="12"/>
      <c r="K2075">
        <v>0</v>
      </c>
      <c r="L2075">
        <v>2796000</v>
      </c>
      <c r="M2075">
        <v>2563000</v>
      </c>
      <c r="N2075">
        <v>0</v>
      </c>
      <c r="O2075">
        <v>0</v>
      </c>
      <c r="P2075">
        <v>0</v>
      </c>
      <c r="Q2075">
        <v>2125</v>
      </c>
      <c r="R2075" t="b">
        <v>0</v>
      </c>
      <c r="S2075">
        <v>0</v>
      </c>
    </row>
    <row r="2076" spans="1:19">
      <c r="A2076">
        <v>13050501</v>
      </c>
      <c r="B2076" s="12"/>
      <c r="C2076" s="12" t="s">
        <v>4797</v>
      </c>
      <c r="D2076" s="12" t="s">
        <v>4987</v>
      </c>
      <c r="E2076" t="b">
        <v>0</v>
      </c>
      <c r="F2076">
        <v>0</v>
      </c>
      <c r="G2076">
        <v>2502</v>
      </c>
      <c r="H2076">
        <v>43831</v>
      </c>
      <c r="I2076" s="12" t="s">
        <v>1351</v>
      </c>
      <c r="J2076">
        <v>12</v>
      </c>
      <c r="K2076">
        <v>10274</v>
      </c>
      <c r="L2076">
        <v>0</v>
      </c>
      <c r="M2076">
        <v>0</v>
      </c>
      <c r="N2076">
        <v>233000</v>
      </c>
      <c r="O2076">
        <v>0</v>
      </c>
      <c r="P2076">
        <v>233000</v>
      </c>
      <c r="Q2076">
        <v>2126</v>
      </c>
      <c r="R2076" t="b">
        <v>0</v>
      </c>
      <c r="S2076">
        <v>0</v>
      </c>
    </row>
    <row r="2077" spans="1:19">
      <c r="A2077">
        <v>13050501</v>
      </c>
      <c r="B2077" s="12"/>
      <c r="C2077" s="12" t="s">
        <v>4797</v>
      </c>
      <c r="D2077" s="12" t="s">
        <v>4987</v>
      </c>
      <c r="E2077" t="b">
        <v>0</v>
      </c>
      <c r="F2077">
        <v>0</v>
      </c>
      <c r="G2077">
        <v>2502</v>
      </c>
      <c r="H2077">
        <v>43859</v>
      </c>
      <c r="I2077" s="12" t="s">
        <v>5658</v>
      </c>
      <c r="J2077">
        <v>1</v>
      </c>
      <c r="K2077">
        <v>13530</v>
      </c>
      <c r="L2077">
        <v>0</v>
      </c>
      <c r="M2077">
        <v>0</v>
      </c>
      <c r="N2077">
        <v>0</v>
      </c>
      <c r="O2077">
        <v>233000</v>
      </c>
      <c r="P2077">
        <v>0</v>
      </c>
      <c r="Q2077">
        <v>2127</v>
      </c>
      <c r="R2077" t="b">
        <v>0</v>
      </c>
      <c r="S2077">
        <v>0</v>
      </c>
    </row>
    <row r="2078" spans="1:19">
      <c r="A2078">
        <v>13050501</v>
      </c>
      <c r="B2078" s="12"/>
      <c r="C2078" s="12" t="s">
        <v>4797</v>
      </c>
      <c r="D2078" s="12" t="s">
        <v>4987</v>
      </c>
      <c r="E2078" t="b">
        <v>0</v>
      </c>
      <c r="F2078">
        <v>0</v>
      </c>
      <c r="G2078">
        <v>2502</v>
      </c>
      <c r="H2078">
        <v>43862</v>
      </c>
      <c r="I2078" s="12" t="s">
        <v>1352</v>
      </c>
      <c r="J2078">
        <v>3</v>
      </c>
      <c r="K2078">
        <v>562</v>
      </c>
      <c r="L2078">
        <v>0</v>
      </c>
      <c r="M2078">
        <v>0</v>
      </c>
      <c r="N2078">
        <v>0</v>
      </c>
      <c r="O2078">
        <v>1000</v>
      </c>
      <c r="P2078">
        <v>-1000</v>
      </c>
      <c r="Q2078">
        <v>2128</v>
      </c>
      <c r="R2078" t="b">
        <v>0</v>
      </c>
      <c r="S2078">
        <v>0</v>
      </c>
    </row>
    <row r="2079" spans="1:19">
      <c r="A2079">
        <v>13050501</v>
      </c>
      <c r="B2079" s="12"/>
      <c r="C2079" s="12" t="s">
        <v>4797</v>
      </c>
      <c r="D2079" s="12" t="s">
        <v>4987</v>
      </c>
      <c r="E2079" t="b">
        <v>0</v>
      </c>
      <c r="F2079">
        <v>0</v>
      </c>
      <c r="G2079">
        <v>2502</v>
      </c>
      <c r="H2079">
        <v>43862</v>
      </c>
      <c r="I2079" s="12" t="s">
        <v>1353</v>
      </c>
      <c r="J2079">
        <v>12</v>
      </c>
      <c r="K2079">
        <v>10354</v>
      </c>
      <c r="L2079">
        <v>0</v>
      </c>
      <c r="M2079">
        <v>0</v>
      </c>
      <c r="N2079">
        <v>233000</v>
      </c>
      <c r="O2079">
        <v>0</v>
      </c>
      <c r="P2079">
        <v>232000</v>
      </c>
      <c r="Q2079">
        <v>2129</v>
      </c>
      <c r="R2079" t="b">
        <v>0</v>
      </c>
      <c r="S2079">
        <v>0</v>
      </c>
    </row>
    <row r="2080" spans="1:19">
      <c r="A2080">
        <v>13050501</v>
      </c>
      <c r="B2080" s="12"/>
      <c r="C2080" s="12" t="s">
        <v>4797</v>
      </c>
      <c r="D2080" s="12" t="s">
        <v>4987</v>
      </c>
      <c r="E2080" t="b">
        <v>0</v>
      </c>
      <c r="F2080">
        <v>0</v>
      </c>
      <c r="G2080">
        <v>2502</v>
      </c>
      <c r="H2080">
        <v>43891</v>
      </c>
      <c r="I2080" s="12" t="s">
        <v>1354</v>
      </c>
      <c r="J2080">
        <v>12</v>
      </c>
      <c r="K2080">
        <v>10434</v>
      </c>
      <c r="L2080">
        <v>0</v>
      </c>
      <c r="M2080">
        <v>0</v>
      </c>
      <c r="N2080">
        <v>233000</v>
      </c>
      <c r="O2080">
        <v>0</v>
      </c>
      <c r="P2080">
        <v>465000</v>
      </c>
      <c r="Q2080">
        <v>2130</v>
      </c>
      <c r="R2080" t="b">
        <v>0</v>
      </c>
      <c r="S2080">
        <v>0</v>
      </c>
    </row>
    <row r="2081" spans="1:19">
      <c r="A2081">
        <v>13050501</v>
      </c>
      <c r="B2081" s="12"/>
      <c r="C2081" s="12" t="s">
        <v>4797</v>
      </c>
      <c r="D2081" s="12" t="s">
        <v>4987</v>
      </c>
      <c r="E2081" t="b">
        <v>0</v>
      </c>
      <c r="F2081">
        <v>0</v>
      </c>
      <c r="G2081">
        <v>2502</v>
      </c>
      <c r="H2081">
        <v>43892</v>
      </c>
      <c r="I2081" s="12" t="s">
        <v>5659</v>
      </c>
      <c r="J2081">
        <v>1</v>
      </c>
      <c r="K2081">
        <v>13614</v>
      </c>
      <c r="L2081">
        <v>0</v>
      </c>
      <c r="M2081">
        <v>0</v>
      </c>
      <c r="N2081">
        <v>0</v>
      </c>
      <c r="O2081">
        <v>232000</v>
      </c>
      <c r="P2081">
        <v>233000</v>
      </c>
      <c r="Q2081">
        <v>2131</v>
      </c>
      <c r="R2081" t="b">
        <v>0</v>
      </c>
      <c r="S2081">
        <v>0</v>
      </c>
    </row>
    <row r="2082" spans="1:19">
      <c r="A2082">
        <v>13050501</v>
      </c>
      <c r="B2082" s="12"/>
      <c r="C2082" s="12" t="s">
        <v>4797</v>
      </c>
      <c r="D2082" s="12" t="s">
        <v>4987</v>
      </c>
      <c r="E2082" t="b">
        <v>0</v>
      </c>
      <c r="F2082">
        <v>0</v>
      </c>
      <c r="G2082">
        <v>2502</v>
      </c>
      <c r="H2082">
        <v>43892</v>
      </c>
      <c r="I2082" s="12" t="s">
        <v>5660</v>
      </c>
      <c r="J2082">
        <v>1</v>
      </c>
      <c r="K2082">
        <v>13614</v>
      </c>
      <c r="L2082">
        <v>0</v>
      </c>
      <c r="M2082">
        <v>0</v>
      </c>
      <c r="N2082">
        <v>0</v>
      </c>
      <c r="O2082">
        <v>1000</v>
      </c>
      <c r="P2082">
        <v>232000</v>
      </c>
      <c r="Q2082">
        <v>2132</v>
      </c>
      <c r="R2082" t="b">
        <v>0</v>
      </c>
      <c r="S2082">
        <v>0</v>
      </c>
    </row>
    <row r="2083" spans="1:19">
      <c r="A2083">
        <v>13050501</v>
      </c>
      <c r="B2083" s="12"/>
      <c r="C2083" s="12" t="s">
        <v>4797</v>
      </c>
      <c r="D2083" s="12" t="s">
        <v>4987</v>
      </c>
      <c r="E2083" t="b">
        <v>0</v>
      </c>
      <c r="F2083">
        <v>0</v>
      </c>
      <c r="G2083">
        <v>2502</v>
      </c>
      <c r="H2083">
        <v>43922</v>
      </c>
      <c r="I2083" s="12" t="s">
        <v>1355</v>
      </c>
      <c r="J2083">
        <v>12</v>
      </c>
      <c r="K2083">
        <v>10514</v>
      </c>
      <c r="L2083">
        <v>0</v>
      </c>
      <c r="M2083">
        <v>0</v>
      </c>
      <c r="N2083">
        <v>233000</v>
      </c>
      <c r="O2083">
        <v>0</v>
      </c>
      <c r="P2083">
        <v>465000</v>
      </c>
      <c r="Q2083">
        <v>2133</v>
      </c>
      <c r="R2083" t="b">
        <v>0</v>
      </c>
      <c r="S2083">
        <v>0</v>
      </c>
    </row>
    <row r="2084" spans="1:19">
      <c r="A2084">
        <v>13050501</v>
      </c>
      <c r="B2084" s="12"/>
      <c r="C2084" s="12" t="s">
        <v>4797</v>
      </c>
      <c r="D2084" s="12" t="s">
        <v>4987</v>
      </c>
      <c r="E2084" t="b">
        <v>0</v>
      </c>
      <c r="F2084">
        <v>0</v>
      </c>
      <c r="G2084">
        <v>2502</v>
      </c>
      <c r="H2084">
        <v>43941</v>
      </c>
      <c r="I2084" s="12" t="s">
        <v>5660</v>
      </c>
      <c r="J2084">
        <v>1</v>
      </c>
      <c r="K2084">
        <v>13720</v>
      </c>
      <c r="L2084">
        <v>0</v>
      </c>
      <c r="M2084">
        <v>0</v>
      </c>
      <c r="N2084">
        <v>0</v>
      </c>
      <c r="O2084">
        <v>232000</v>
      </c>
      <c r="P2084">
        <v>233000</v>
      </c>
      <c r="Q2084">
        <v>2134</v>
      </c>
      <c r="R2084" t="b">
        <v>0</v>
      </c>
      <c r="S2084">
        <v>0</v>
      </c>
    </row>
    <row r="2085" spans="1:19">
      <c r="A2085">
        <v>13050501</v>
      </c>
      <c r="B2085" s="12"/>
      <c r="C2085" s="12" t="s">
        <v>4797</v>
      </c>
      <c r="D2085" s="12" t="s">
        <v>4987</v>
      </c>
      <c r="E2085" t="b">
        <v>0</v>
      </c>
      <c r="F2085">
        <v>0</v>
      </c>
      <c r="G2085">
        <v>2502</v>
      </c>
      <c r="H2085">
        <v>43941</v>
      </c>
      <c r="I2085" s="12" t="s">
        <v>5661</v>
      </c>
      <c r="J2085">
        <v>1</v>
      </c>
      <c r="K2085">
        <v>13720</v>
      </c>
      <c r="L2085">
        <v>0</v>
      </c>
      <c r="M2085">
        <v>0</v>
      </c>
      <c r="N2085">
        <v>0</v>
      </c>
      <c r="O2085">
        <v>233000</v>
      </c>
      <c r="P2085">
        <v>0</v>
      </c>
      <c r="Q2085">
        <v>2135</v>
      </c>
      <c r="R2085" t="b">
        <v>0</v>
      </c>
      <c r="S2085">
        <v>0</v>
      </c>
    </row>
    <row r="2086" spans="1:19">
      <c r="A2086">
        <v>13050501</v>
      </c>
      <c r="B2086" s="12"/>
      <c r="C2086" s="12" t="s">
        <v>4797</v>
      </c>
      <c r="D2086" s="12" t="s">
        <v>4987</v>
      </c>
      <c r="E2086" t="b">
        <v>0</v>
      </c>
      <c r="F2086">
        <v>0</v>
      </c>
      <c r="G2086">
        <v>2502</v>
      </c>
      <c r="H2086">
        <v>43952</v>
      </c>
      <c r="I2086" s="12" t="s">
        <v>1356</v>
      </c>
      <c r="J2086">
        <v>3</v>
      </c>
      <c r="K2086">
        <v>568</v>
      </c>
      <c r="L2086">
        <v>0</v>
      </c>
      <c r="M2086">
        <v>0</v>
      </c>
      <c r="N2086">
        <v>0</v>
      </c>
      <c r="O2086">
        <v>11000</v>
      </c>
      <c r="P2086">
        <v>-11000</v>
      </c>
      <c r="Q2086">
        <v>2136</v>
      </c>
      <c r="R2086" t="b">
        <v>0</v>
      </c>
      <c r="S2086">
        <v>0</v>
      </c>
    </row>
    <row r="2087" spans="1:19">
      <c r="A2087">
        <v>13050501</v>
      </c>
      <c r="B2087" s="12"/>
      <c r="C2087" s="12" t="s">
        <v>4797</v>
      </c>
      <c r="D2087" s="12" t="s">
        <v>4987</v>
      </c>
      <c r="E2087" t="b">
        <v>0</v>
      </c>
      <c r="F2087">
        <v>0</v>
      </c>
      <c r="G2087">
        <v>2502</v>
      </c>
      <c r="H2087">
        <v>43952</v>
      </c>
      <c r="I2087" s="12" t="s">
        <v>1357</v>
      </c>
      <c r="J2087">
        <v>12</v>
      </c>
      <c r="K2087">
        <v>10594</v>
      </c>
      <c r="L2087">
        <v>0</v>
      </c>
      <c r="M2087">
        <v>0</v>
      </c>
      <c r="N2087">
        <v>233000</v>
      </c>
      <c r="O2087">
        <v>0</v>
      </c>
      <c r="P2087">
        <v>222000</v>
      </c>
      <c r="Q2087">
        <v>2137</v>
      </c>
      <c r="R2087" t="b">
        <v>0</v>
      </c>
      <c r="S2087">
        <v>0</v>
      </c>
    </row>
    <row r="2088" spans="1:19">
      <c r="A2088">
        <v>13050501</v>
      </c>
      <c r="B2088" s="12"/>
      <c r="C2088" s="12" t="s">
        <v>4797</v>
      </c>
      <c r="D2088" s="12" t="s">
        <v>4987</v>
      </c>
      <c r="E2088" t="b">
        <v>0</v>
      </c>
      <c r="F2088">
        <v>0</v>
      </c>
      <c r="G2088">
        <v>2502</v>
      </c>
      <c r="H2088">
        <v>43973</v>
      </c>
      <c r="I2088" s="12" t="s">
        <v>5662</v>
      </c>
      <c r="J2088">
        <v>1</v>
      </c>
      <c r="K2088">
        <v>13782</v>
      </c>
      <c r="L2088">
        <v>0</v>
      </c>
      <c r="M2088">
        <v>0</v>
      </c>
      <c r="N2088">
        <v>0</v>
      </c>
      <c r="O2088">
        <v>222000</v>
      </c>
      <c r="P2088">
        <v>0</v>
      </c>
      <c r="Q2088">
        <v>2138</v>
      </c>
      <c r="R2088" t="b">
        <v>0</v>
      </c>
      <c r="S2088">
        <v>0</v>
      </c>
    </row>
    <row r="2089" spans="1:19">
      <c r="A2089">
        <v>13050501</v>
      </c>
      <c r="B2089" s="12"/>
      <c r="C2089" s="12" t="s">
        <v>4797</v>
      </c>
      <c r="D2089" s="12" t="s">
        <v>4987</v>
      </c>
      <c r="E2089" t="b">
        <v>0</v>
      </c>
      <c r="F2089">
        <v>0</v>
      </c>
      <c r="G2089">
        <v>2502</v>
      </c>
      <c r="H2089">
        <v>43983</v>
      </c>
      <c r="I2089" s="12" t="s">
        <v>1358</v>
      </c>
      <c r="J2089">
        <v>12</v>
      </c>
      <c r="K2089">
        <v>10674</v>
      </c>
      <c r="L2089">
        <v>0</v>
      </c>
      <c r="M2089">
        <v>0</v>
      </c>
      <c r="N2089">
        <v>233000</v>
      </c>
      <c r="O2089">
        <v>0</v>
      </c>
      <c r="P2089">
        <v>233000</v>
      </c>
      <c r="Q2089">
        <v>2139</v>
      </c>
      <c r="R2089" t="b">
        <v>0</v>
      </c>
      <c r="S2089">
        <v>0</v>
      </c>
    </row>
    <row r="2090" spans="1:19">
      <c r="A2090">
        <v>13050501</v>
      </c>
      <c r="B2090" s="12"/>
      <c r="C2090" s="12" t="s">
        <v>4797</v>
      </c>
      <c r="D2090" s="12" t="s">
        <v>4987</v>
      </c>
      <c r="E2090" t="b">
        <v>0</v>
      </c>
      <c r="F2090">
        <v>0</v>
      </c>
      <c r="G2090">
        <v>2502</v>
      </c>
      <c r="H2090">
        <v>44006</v>
      </c>
      <c r="I2090" s="12" t="s">
        <v>5663</v>
      </c>
      <c r="J2090">
        <v>1</v>
      </c>
      <c r="K2090">
        <v>13850</v>
      </c>
      <c r="L2090">
        <v>0</v>
      </c>
      <c r="M2090">
        <v>0</v>
      </c>
      <c r="N2090">
        <v>0</v>
      </c>
      <c r="O2090">
        <v>233000</v>
      </c>
      <c r="P2090">
        <v>0</v>
      </c>
      <c r="Q2090">
        <v>2140</v>
      </c>
      <c r="R2090" t="b">
        <v>0</v>
      </c>
      <c r="S2090">
        <v>0</v>
      </c>
    </row>
    <row r="2091" spans="1:19">
      <c r="A2091">
        <v>13050501</v>
      </c>
      <c r="B2091" s="12"/>
      <c r="C2091" s="12" t="s">
        <v>4797</v>
      </c>
      <c r="D2091" s="12" t="s">
        <v>4987</v>
      </c>
      <c r="E2091" t="b">
        <v>0</v>
      </c>
      <c r="F2091">
        <v>0</v>
      </c>
      <c r="G2091">
        <v>2502</v>
      </c>
      <c r="H2091">
        <v>44013</v>
      </c>
      <c r="I2091" s="12" t="s">
        <v>1359</v>
      </c>
      <c r="J2091">
        <v>12</v>
      </c>
      <c r="K2091">
        <v>10754</v>
      </c>
      <c r="L2091">
        <v>0</v>
      </c>
      <c r="M2091">
        <v>0</v>
      </c>
      <c r="N2091">
        <v>233000</v>
      </c>
      <c r="O2091">
        <v>0</v>
      </c>
      <c r="P2091">
        <v>233000</v>
      </c>
      <c r="Q2091">
        <v>2141</v>
      </c>
      <c r="R2091" t="b">
        <v>0</v>
      </c>
      <c r="S2091">
        <v>0</v>
      </c>
    </row>
    <row r="2092" spans="1:19">
      <c r="A2092">
        <v>13050501</v>
      </c>
      <c r="B2092" s="12"/>
      <c r="C2092" s="12" t="s">
        <v>4797</v>
      </c>
      <c r="D2092" s="12" t="s">
        <v>4987</v>
      </c>
      <c r="E2092" t="b">
        <v>0</v>
      </c>
      <c r="F2092">
        <v>0</v>
      </c>
      <c r="G2092">
        <v>2502</v>
      </c>
      <c r="H2092">
        <v>44022</v>
      </c>
      <c r="I2092" s="12" t="s">
        <v>5664</v>
      </c>
      <c r="J2092">
        <v>1</v>
      </c>
      <c r="K2092">
        <v>13908</v>
      </c>
      <c r="L2092">
        <v>0</v>
      </c>
      <c r="M2092">
        <v>0</v>
      </c>
      <c r="N2092">
        <v>0</v>
      </c>
      <c r="O2092">
        <v>233000</v>
      </c>
      <c r="P2092">
        <v>0</v>
      </c>
      <c r="Q2092">
        <v>2142</v>
      </c>
      <c r="R2092" t="b">
        <v>0</v>
      </c>
      <c r="S2092">
        <v>0</v>
      </c>
    </row>
    <row r="2093" spans="1:19">
      <c r="A2093">
        <v>13050501</v>
      </c>
      <c r="B2093" s="12"/>
      <c r="C2093" s="12" t="s">
        <v>4797</v>
      </c>
      <c r="D2093" s="12" t="s">
        <v>4987</v>
      </c>
      <c r="E2093" t="b">
        <v>0</v>
      </c>
      <c r="F2093">
        <v>0</v>
      </c>
      <c r="G2093">
        <v>2502</v>
      </c>
      <c r="H2093">
        <v>44044</v>
      </c>
      <c r="I2093" s="12" t="s">
        <v>1360</v>
      </c>
      <c r="J2093">
        <v>12</v>
      </c>
      <c r="K2093">
        <v>10834</v>
      </c>
      <c r="L2093">
        <v>0</v>
      </c>
      <c r="M2093">
        <v>0</v>
      </c>
      <c r="N2093">
        <v>233000</v>
      </c>
      <c r="O2093">
        <v>0</v>
      </c>
      <c r="P2093">
        <v>233000</v>
      </c>
      <c r="Q2093">
        <v>2143</v>
      </c>
      <c r="R2093" t="b">
        <v>0</v>
      </c>
      <c r="S2093">
        <v>0</v>
      </c>
    </row>
    <row r="2094" spans="1:19">
      <c r="A2094">
        <v>13050501</v>
      </c>
      <c r="B2094" s="12"/>
      <c r="C2094" s="12" t="s">
        <v>4797</v>
      </c>
      <c r="D2094" s="12" t="s">
        <v>4987</v>
      </c>
      <c r="E2094" t="b">
        <v>0</v>
      </c>
      <c r="F2094">
        <v>0</v>
      </c>
      <c r="G2094">
        <v>2502</v>
      </c>
      <c r="H2094">
        <v>44057</v>
      </c>
      <c r="I2094" s="12" t="s">
        <v>5665</v>
      </c>
      <c r="J2094">
        <v>1</v>
      </c>
      <c r="K2094">
        <v>13984</v>
      </c>
      <c r="L2094">
        <v>0</v>
      </c>
      <c r="M2094">
        <v>0</v>
      </c>
      <c r="N2094">
        <v>0</v>
      </c>
      <c r="O2094">
        <v>233000</v>
      </c>
      <c r="P2094">
        <v>0</v>
      </c>
      <c r="Q2094">
        <v>2144</v>
      </c>
      <c r="R2094" t="b">
        <v>0</v>
      </c>
      <c r="S2094">
        <v>0</v>
      </c>
    </row>
    <row r="2095" spans="1:19">
      <c r="A2095">
        <v>13050501</v>
      </c>
      <c r="B2095" s="12"/>
      <c r="C2095" s="12" t="s">
        <v>4797</v>
      </c>
      <c r="D2095" s="12" t="s">
        <v>4987</v>
      </c>
      <c r="E2095" t="b">
        <v>0</v>
      </c>
      <c r="F2095">
        <v>0</v>
      </c>
      <c r="G2095">
        <v>2502</v>
      </c>
      <c r="H2095">
        <v>44075</v>
      </c>
      <c r="I2095" s="12" t="s">
        <v>1361</v>
      </c>
      <c r="J2095">
        <v>12</v>
      </c>
      <c r="K2095">
        <v>10914</v>
      </c>
      <c r="L2095">
        <v>0</v>
      </c>
      <c r="M2095">
        <v>0</v>
      </c>
      <c r="N2095">
        <v>233000</v>
      </c>
      <c r="O2095">
        <v>0</v>
      </c>
      <c r="P2095">
        <v>233000</v>
      </c>
      <c r="Q2095">
        <v>2145</v>
      </c>
      <c r="R2095" t="b">
        <v>0</v>
      </c>
      <c r="S2095">
        <v>0</v>
      </c>
    </row>
    <row r="2096" spans="1:19">
      <c r="A2096">
        <v>13050501</v>
      </c>
      <c r="B2096" s="12"/>
      <c r="C2096" s="12" t="s">
        <v>4797</v>
      </c>
      <c r="D2096" s="12" t="s">
        <v>4987</v>
      </c>
      <c r="E2096" t="b">
        <v>0</v>
      </c>
      <c r="F2096">
        <v>0</v>
      </c>
      <c r="G2096">
        <v>2502</v>
      </c>
      <c r="H2096">
        <v>44088</v>
      </c>
      <c r="I2096" s="12" t="s">
        <v>5666</v>
      </c>
      <c r="J2096">
        <v>1</v>
      </c>
      <c r="K2096">
        <v>14065</v>
      </c>
      <c r="L2096">
        <v>0</v>
      </c>
      <c r="M2096">
        <v>0</v>
      </c>
      <c r="N2096">
        <v>0</v>
      </c>
      <c r="O2096">
        <v>233000</v>
      </c>
      <c r="P2096">
        <v>0</v>
      </c>
      <c r="Q2096">
        <v>2146</v>
      </c>
      <c r="R2096" t="b">
        <v>0</v>
      </c>
      <c r="S2096">
        <v>0</v>
      </c>
    </row>
    <row r="2097" spans="1:19">
      <c r="A2097">
        <v>13050501</v>
      </c>
      <c r="B2097" s="12"/>
      <c r="C2097" s="12" t="s">
        <v>4797</v>
      </c>
      <c r="D2097" s="12" t="s">
        <v>4987</v>
      </c>
      <c r="E2097" t="b">
        <v>0</v>
      </c>
      <c r="F2097">
        <v>0</v>
      </c>
      <c r="G2097">
        <v>2502</v>
      </c>
      <c r="H2097">
        <v>44105</v>
      </c>
      <c r="I2097" s="12" t="s">
        <v>1362</v>
      </c>
      <c r="J2097">
        <v>12</v>
      </c>
      <c r="K2097">
        <v>10994</v>
      </c>
      <c r="L2097">
        <v>0</v>
      </c>
      <c r="M2097">
        <v>0</v>
      </c>
      <c r="N2097">
        <v>233000</v>
      </c>
      <c r="O2097">
        <v>0</v>
      </c>
      <c r="P2097">
        <v>233000</v>
      </c>
      <c r="Q2097">
        <v>2147</v>
      </c>
      <c r="R2097" t="b">
        <v>0</v>
      </c>
      <c r="S2097">
        <v>0</v>
      </c>
    </row>
    <row r="2098" spans="1:19">
      <c r="A2098">
        <v>13050501</v>
      </c>
      <c r="B2098" s="12"/>
      <c r="C2098" s="12" t="s">
        <v>4797</v>
      </c>
      <c r="D2098" s="12" t="s">
        <v>4987</v>
      </c>
      <c r="E2098" t="b">
        <v>0</v>
      </c>
      <c r="F2098">
        <v>0</v>
      </c>
      <c r="G2098">
        <v>2502</v>
      </c>
      <c r="H2098">
        <v>44119</v>
      </c>
      <c r="I2098" s="12" t="s">
        <v>5667</v>
      </c>
      <c r="J2098">
        <v>1</v>
      </c>
      <c r="K2098">
        <v>14142</v>
      </c>
      <c r="L2098">
        <v>0</v>
      </c>
      <c r="M2098">
        <v>0</v>
      </c>
      <c r="N2098">
        <v>0</v>
      </c>
      <c r="O2098">
        <v>233000</v>
      </c>
      <c r="P2098">
        <v>0</v>
      </c>
      <c r="Q2098">
        <v>2148</v>
      </c>
      <c r="R2098" t="b">
        <v>0</v>
      </c>
      <c r="S2098">
        <v>0</v>
      </c>
    </row>
    <row r="2099" spans="1:19">
      <c r="A2099">
        <v>13050501</v>
      </c>
      <c r="B2099" s="12"/>
      <c r="C2099" s="12" t="s">
        <v>4797</v>
      </c>
      <c r="D2099" s="12" t="s">
        <v>4987</v>
      </c>
      <c r="E2099" t="b">
        <v>0</v>
      </c>
      <c r="F2099">
        <v>0</v>
      </c>
      <c r="G2099">
        <v>2502</v>
      </c>
      <c r="H2099">
        <v>44136</v>
      </c>
      <c r="I2099" s="12" t="s">
        <v>1363</v>
      </c>
      <c r="J2099">
        <v>12</v>
      </c>
      <c r="K2099">
        <v>11074</v>
      </c>
      <c r="L2099">
        <v>0</v>
      </c>
      <c r="M2099">
        <v>0</v>
      </c>
      <c r="N2099">
        <v>233000</v>
      </c>
      <c r="O2099">
        <v>0</v>
      </c>
      <c r="P2099">
        <v>233000</v>
      </c>
      <c r="Q2099">
        <v>2149</v>
      </c>
      <c r="R2099" t="b">
        <v>0</v>
      </c>
      <c r="S2099">
        <v>0</v>
      </c>
    </row>
    <row r="2100" spans="1:19">
      <c r="A2100">
        <v>13050501</v>
      </c>
      <c r="B2100" s="12"/>
      <c r="C2100" s="12" t="s">
        <v>4797</v>
      </c>
      <c r="D2100" s="12" t="s">
        <v>4987</v>
      </c>
      <c r="E2100" t="b">
        <v>0</v>
      </c>
      <c r="F2100">
        <v>0</v>
      </c>
      <c r="G2100">
        <v>2502</v>
      </c>
      <c r="H2100">
        <v>44150</v>
      </c>
      <c r="I2100" s="12" t="s">
        <v>5668</v>
      </c>
      <c r="J2100">
        <v>1</v>
      </c>
      <c r="K2100">
        <v>14217</v>
      </c>
      <c r="L2100">
        <v>0</v>
      </c>
      <c r="M2100">
        <v>0</v>
      </c>
      <c r="N2100">
        <v>0</v>
      </c>
      <c r="O2100">
        <v>233000</v>
      </c>
      <c r="P2100">
        <v>0</v>
      </c>
      <c r="Q2100">
        <v>2150</v>
      </c>
      <c r="R2100" t="b">
        <v>0</v>
      </c>
      <c r="S2100">
        <v>0</v>
      </c>
    </row>
    <row r="2101" spans="1:19">
      <c r="A2101">
        <v>13050501</v>
      </c>
      <c r="B2101" s="12"/>
      <c r="C2101" s="12" t="s">
        <v>4797</v>
      </c>
      <c r="D2101" s="12" t="s">
        <v>4987</v>
      </c>
      <c r="E2101" t="b">
        <v>0</v>
      </c>
      <c r="F2101">
        <v>0</v>
      </c>
      <c r="G2101">
        <v>2502</v>
      </c>
      <c r="H2101">
        <v>44166</v>
      </c>
      <c r="I2101" s="12" t="s">
        <v>1364</v>
      </c>
      <c r="J2101">
        <v>12</v>
      </c>
      <c r="K2101">
        <v>11154</v>
      </c>
      <c r="L2101">
        <v>0</v>
      </c>
      <c r="M2101">
        <v>0</v>
      </c>
      <c r="N2101">
        <v>233000</v>
      </c>
      <c r="O2101">
        <v>0</v>
      </c>
      <c r="P2101">
        <v>233000</v>
      </c>
      <c r="Q2101">
        <v>2151</v>
      </c>
      <c r="R2101" t="b">
        <v>0</v>
      </c>
      <c r="S2101">
        <v>0</v>
      </c>
    </row>
    <row r="2102" spans="1:19">
      <c r="A2102">
        <v>13050501</v>
      </c>
      <c r="B2102" s="12" t="s">
        <v>1365</v>
      </c>
      <c r="C2102" s="12" t="s">
        <v>4797</v>
      </c>
      <c r="D2102" s="12" t="s">
        <v>1365</v>
      </c>
      <c r="E2102" t="b">
        <v>0</v>
      </c>
      <c r="F2102">
        <v>0</v>
      </c>
      <c r="G2102">
        <v>2502</v>
      </c>
      <c r="H2102" t="s">
        <v>21</v>
      </c>
      <c r="I2102" s="12"/>
      <c r="K2102">
        <v>0</v>
      </c>
      <c r="L2102">
        <v>0</v>
      </c>
      <c r="M2102">
        <v>0</v>
      </c>
      <c r="N2102">
        <v>2796000</v>
      </c>
      <c r="O2102">
        <v>2563000</v>
      </c>
      <c r="P2102">
        <v>233000</v>
      </c>
      <c r="Q2102">
        <v>2152</v>
      </c>
      <c r="R2102" t="b">
        <v>0</v>
      </c>
      <c r="S2102">
        <v>0</v>
      </c>
    </row>
    <row r="2103" spans="1:19">
      <c r="A2103">
        <v>13050501</v>
      </c>
      <c r="B2103" s="12" t="s">
        <v>4996</v>
      </c>
      <c r="C2103" s="12" t="s">
        <v>4797</v>
      </c>
      <c r="D2103" s="12" t="s">
        <v>4996</v>
      </c>
      <c r="E2103" t="b">
        <v>0</v>
      </c>
      <c r="F2103">
        <v>0</v>
      </c>
      <c r="G2103">
        <v>3101</v>
      </c>
      <c r="H2103" t="s">
        <v>21</v>
      </c>
      <c r="I2103" s="12"/>
      <c r="K2103">
        <v>0</v>
      </c>
      <c r="L2103">
        <v>2796000</v>
      </c>
      <c r="M2103">
        <v>2796000</v>
      </c>
      <c r="N2103">
        <v>0</v>
      </c>
      <c r="O2103">
        <v>0</v>
      </c>
      <c r="P2103">
        <v>0</v>
      </c>
      <c r="Q2103">
        <v>2153</v>
      </c>
      <c r="R2103" t="b">
        <v>0</v>
      </c>
      <c r="S2103">
        <v>0</v>
      </c>
    </row>
    <row r="2104" spans="1:19">
      <c r="A2104">
        <v>13050501</v>
      </c>
      <c r="B2104" s="12"/>
      <c r="C2104" s="12" t="s">
        <v>4797</v>
      </c>
      <c r="D2104" s="12" t="s">
        <v>4996</v>
      </c>
      <c r="E2104" t="b">
        <v>0</v>
      </c>
      <c r="F2104">
        <v>0</v>
      </c>
      <c r="G2104">
        <v>3101</v>
      </c>
      <c r="H2104">
        <v>43831</v>
      </c>
      <c r="I2104" s="12" t="s">
        <v>1366</v>
      </c>
      <c r="J2104">
        <v>12</v>
      </c>
      <c r="K2104">
        <v>10275</v>
      </c>
      <c r="L2104">
        <v>0</v>
      </c>
      <c r="M2104">
        <v>0</v>
      </c>
      <c r="N2104">
        <v>233000</v>
      </c>
      <c r="O2104">
        <v>0</v>
      </c>
      <c r="P2104">
        <v>233000</v>
      </c>
      <c r="Q2104">
        <v>2154</v>
      </c>
      <c r="R2104" t="b">
        <v>0</v>
      </c>
      <c r="S2104">
        <v>0</v>
      </c>
    </row>
    <row r="2105" spans="1:19">
      <c r="A2105">
        <v>13050501</v>
      </c>
      <c r="B2105" s="12"/>
      <c r="C2105" s="12" t="s">
        <v>4797</v>
      </c>
      <c r="D2105" s="12" t="s">
        <v>4996</v>
      </c>
      <c r="E2105" t="b">
        <v>0</v>
      </c>
      <c r="F2105">
        <v>0</v>
      </c>
      <c r="G2105">
        <v>3101</v>
      </c>
      <c r="H2105">
        <v>43837</v>
      </c>
      <c r="I2105" s="12" t="s">
        <v>5658</v>
      </c>
      <c r="J2105">
        <v>1</v>
      </c>
      <c r="K2105">
        <v>13535</v>
      </c>
      <c r="L2105">
        <v>0</v>
      </c>
      <c r="M2105">
        <v>0</v>
      </c>
      <c r="N2105">
        <v>0</v>
      </c>
      <c r="O2105">
        <v>224000</v>
      </c>
      <c r="P2105">
        <v>9000</v>
      </c>
      <c r="Q2105">
        <v>2155</v>
      </c>
      <c r="R2105" t="b">
        <v>0</v>
      </c>
      <c r="S2105">
        <v>0</v>
      </c>
    </row>
    <row r="2106" spans="1:19">
      <c r="A2106">
        <v>13050501</v>
      </c>
      <c r="B2106" s="12"/>
      <c r="C2106" s="12" t="s">
        <v>4797</v>
      </c>
      <c r="D2106" s="12" t="s">
        <v>4996</v>
      </c>
      <c r="E2106" t="b">
        <v>0</v>
      </c>
      <c r="F2106">
        <v>0</v>
      </c>
      <c r="G2106">
        <v>3101</v>
      </c>
      <c r="H2106">
        <v>43862</v>
      </c>
      <c r="I2106" s="12" t="s">
        <v>1367</v>
      </c>
      <c r="J2106">
        <v>12</v>
      </c>
      <c r="K2106">
        <v>10355</v>
      </c>
      <c r="L2106">
        <v>0</v>
      </c>
      <c r="M2106">
        <v>0</v>
      </c>
      <c r="N2106">
        <v>233000</v>
      </c>
      <c r="O2106">
        <v>0</v>
      </c>
      <c r="P2106">
        <v>242000</v>
      </c>
      <c r="Q2106">
        <v>2156</v>
      </c>
      <c r="R2106" t="b">
        <v>0</v>
      </c>
      <c r="S2106">
        <v>0</v>
      </c>
    </row>
    <row r="2107" spans="1:19">
      <c r="A2107">
        <v>13050501</v>
      </c>
      <c r="B2107" s="12"/>
      <c r="C2107" s="12" t="s">
        <v>4797</v>
      </c>
      <c r="D2107" s="12" t="s">
        <v>4996</v>
      </c>
      <c r="E2107" t="b">
        <v>0</v>
      </c>
      <c r="F2107">
        <v>0</v>
      </c>
      <c r="G2107">
        <v>3101</v>
      </c>
      <c r="H2107">
        <v>43863</v>
      </c>
      <c r="I2107" s="12" t="s">
        <v>5658</v>
      </c>
      <c r="J2107">
        <v>1</v>
      </c>
      <c r="K2107">
        <v>13607</v>
      </c>
      <c r="L2107">
        <v>0</v>
      </c>
      <c r="M2107">
        <v>0</v>
      </c>
      <c r="N2107">
        <v>0</v>
      </c>
      <c r="O2107">
        <v>9000</v>
      </c>
      <c r="P2107">
        <v>233000</v>
      </c>
      <c r="Q2107">
        <v>2157</v>
      </c>
      <c r="R2107" t="b">
        <v>0</v>
      </c>
      <c r="S2107">
        <v>0</v>
      </c>
    </row>
    <row r="2108" spans="1:19">
      <c r="A2108">
        <v>13050501</v>
      </c>
      <c r="B2108" s="12"/>
      <c r="C2108" s="12" t="s">
        <v>4797</v>
      </c>
      <c r="D2108" s="12" t="s">
        <v>4996</v>
      </c>
      <c r="E2108" t="b">
        <v>0</v>
      </c>
      <c r="F2108">
        <v>0</v>
      </c>
      <c r="G2108">
        <v>3101</v>
      </c>
      <c r="H2108">
        <v>43863</v>
      </c>
      <c r="I2108" s="12" t="s">
        <v>5659</v>
      </c>
      <c r="J2108">
        <v>1</v>
      </c>
      <c r="K2108">
        <v>13607</v>
      </c>
      <c r="L2108">
        <v>0</v>
      </c>
      <c r="M2108">
        <v>0</v>
      </c>
      <c r="N2108">
        <v>0</v>
      </c>
      <c r="O2108">
        <v>215000</v>
      </c>
      <c r="P2108">
        <v>18000</v>
      </c>
      <c r="Q2108">
        <v>2158</v>
      </c>
      <c r="R2108" t="b">
        <v>0</v>
      </c>
      <c r="S2108">
        <v>0</v>
      </c>
    </row>
    <row r="2109" spans="1:19">
      <c r="A2109">
        <v>13050501</v>
      </c>
      <c r="B2109" s="12"/>
      <c r="C2109" s="12" t="s">
        <v>4797</v>
      </c>
      <c r="D2109" s="12" t="s">
        <v>4996</v>
      </c>
      <c r="E2109" t="b">
        <v>0</v>
      </c>
      <c r="F2109">
        <v>0</v>
      </c>
      <c r="G2109">
        <v>3101</v>
      </c>
      <c r="H2109">
        <v>43878</v>
      </c>
      <c r="I2109" s="12" t="s">
        <v>5685</v>
      </c>
      <c r="J2109">
        <v>1</v>
      </c>
      <c r="K2109">
        <v>13610</v>
      </c>
      <c r="L2109">
        <v>0</v>
      </c>
      <c r="M2109">
        <v>0</v>
      </c>
      <c r="N2109">
        <v>0</v>
      </c>
      <c r="O2109">
        <v>18000</v>
      </c>
      <c r="P2109">
        <v>0</v>
      </c>
      <c r="Q2109">
        <v>2159</v>
      </c>
      <c r="R2109" t="b">
        <v>0</v>
      </c>
      <c r="S2109">
        <v>0</v>
      </c>
    </row>
    <row r="2110" spans="1:19">
      <c r="A2110">
        <v>13050501</v>
      </c>
      <c r="B2110" s="12"/>
      <c r="C2110" s="12" t="s">
        <v>4797</v>
      </c>
      <c r="D2110" s="12" t="s">
        <v>4996</v>
      </c>
      <c r="E2110" t="b">
        <v>0</v>
      </c>
      <c r="F2110">
        <v>0</v>
      </c>
      <c r="G2110">
        <v>3101</v>
      </c>
      <c r="H2110">
        <v>43891</v>
      </c>
      <c r="I2110" s="12" t="s">
        <v>1369</v>
      </c>
      <c r="J2110">
        <v>12</v>
      </c>
      <c r="K2110">
        <v>10435</v>
      </c>
      <c r="L2110">
        <v>0</v>
      </c>
      <c r="M2110">
        <v>0</v>
      </c>
      <c r="N2110">
        <v>233000</v>
      </c>
      <c r="O2110">
        <v>0</v>
      </c>
      <c r="P2110">
        <v>233000</v>
      </c>
      <c r="Q2110">
        <v>2160</v>
      </c>
      <c r="R2110" t="b">
        <v>0</v>
      </c>
      <c r="S2110">
        <v>0</v>
      </c>
    </row>
    <row r="2111" spans="1:19">
      <c r="A2111">
        <v>13050501</v>
      </c>
      <c r="B2111" s="12"/>
      <c r="C2111" s="12" t="s">
        <v>4797</v>
      </c>
      <c r="D2111" s="12" t="s">
        <v>4996</v>
      </c>
      <c r="E2111" t="b">
        <v>0</v>
      </c>
      <c r="F2111">
        <v>0</v>
      </c>
      <c r="G2111">
        <v>3101</v>
      </c>
      <c r="H2111">
        <v>43900</v>
      </c>
      <c r="I2111" s="12" t="s">
        <v>5660</v>
      </c>
      <c r="J2111">
        <v>1</v>
      </c>
      <c r="K2111">
        <v>13675</v>
      </c>
      <c r="L2111">
        <v>0</v>
      </c>
      <c r="M2111">
        <v>0</v>
      </c>
      <c r="N2111">
        <v>0</v>
      </c>
      <c r="O2111">
        <v>233000</v>
      </c>
      <c r="P2111">
        <v>0</v>
      </c>
      <c r="Q2111">
        <v>2161</v>
      </c>
      <c r="R2111" t="b">
        <v>0</v>
      </c>
      <c r="S2111">
        <v>0</v>
      </c>
    </row>
    <row r="2112" spans="1:19">
      <c r="A2112">
        <v>13050501</v>
      </c>
      <c r="B2112" s="12"/>
      <c r="C2112" s="12" t="s">
        <v>4797</v>
      </c>
      <c r="D2112" s="12" t="s">
        <v>4996</v>
      </c>
      <c r="E2112" t="b">
        <v>0</v>
      </c>
      <c r="F2112">
        <v>0</v>
      </c>
      <c r="G2112">
        <v>3101</v>
      </c>
      <c r="H2112">
        <v>43922</v>
      </c>
      <c r="I2112" s="12" t="s">
        <v>1370</v>
      </c>
      <c r="J2112">
        <v>12</v>
      </c>
      <c r="K2112">
        <v>10515</v>
      </c>
      <c r="L2112">
        <v>0</v>
      </c>
      <c r="M2112">
        <v>0</v>
      </c>
      <c r="N2112">
        <v>233000</v>
      </c>
      <c r="O2112">
        <v>0</v>
      </c>
      <c r="P2112">
        <v>233000</v>
      </c>
      <c r="Q2112">
        <v>2162</v>
      </c>
      <c r="R2112" t="b">
        <v>0</v>
      </c>
      <c r="S2112">
        <v>0</v>
      </c>
    </row>
    <row r="2113" spans="1:19">
      <c r="A2113">
        <v>13050501</v>
      </c>
      <c r="B2113" s="12"/>
      <c r="C2113" s="12" t="s">
        <v>4797</v>
      </c>
      <c r="D2113" s="12" t="s">
        <v>4996</v>
      </c>
      <c r="E2113" t="b">
        <v>0</v>
      </c>
      <c r="F2113">
        <v>0</v>
      </c>
      <c r="G2113">
        <v>3101</v>
      </c>
      <c r="H2113">
        <v>43928</v>
      </c>
      <c r="I2113" s="12" t="s">
        <v>5661</v>
      </c>
      <c r="J2113">
        <v>1</v>
      </c>
      <c r="K2113">
        <v>13738</v>
      </c>
      <c r="L2113">
        <v>0</v>
      </c>
      <c r="M2113">
        <v>0</v>
      </c>
      <c r="N2113">
        <v>0</v>
      </c>
      <c r="O2113">
        <v>233000</v>
      </c>
      <c r="P2113">
        <v>0</v>
      </c>
      <c r="Q2113">
        <v>2163</v>
      </c>
      <c r="R2113" t="b">
        <v>0</v>
      </c>
      <c r="S2113">
        <v>0</v>
      </c>
    </row>
    <row r="2114" spans="1:19">
      <c r="A2114">
        <v>13050501</v>
      </c>
      <c r="B2114" s="12"/>
      <c r="C2114" s="12" t="s">
        <v>4797</v>
      </c>
      <c r="D2114" s="12" t="s">
        <v>4996</v>
      </c>
      <c r="E2114" t="b">
        <v>0</v>
      </c>
      <c r="F2114">
        <v>0</v>
      </c>
      <c r="G2114">
        <v>3101</v>
      </c>
      <c r="H2114">
        <v>43952</v>
      </c>
      <c r="I2114" s="12" t="s">
        <v>1371</v>
      </c>
      <c r="J2114">
        <v>12</v>
      </c>
      <c r="K2114">
        <v>10595</v>
      </c>
      <c r="L2114">
        <v>0</v>
      </c>
      <c r="M2114">
        <v>0</v>
      </c>
      <c r="N2114">
        <v>233000</v>
      </c>
      <c r="O2114">
        <v>0</v>
      </c>
      <c r="P2114">
        <v>233000</v>
      </c>
      <c r="Q2114">
        <v>2164</v>
      </c>
      <c r="R2114" t="b">
        <v>0</v>
      </c>
      <c r="S2114">
        <v>0</v>
      </c>
    </row>
    <row r="2115" spans="1:19">
      <c r="A2115">
        <v>13050501</v>
      </c>
      <c r="B2115" s="12"/>
      <c r="C2115" s="12" t="s">
        <v>4797</v>
      </c>
      <c r="D2115" s="12" t="s">
        <v>4996</v>
      </c>
      <c r="E2115" t="b">
        <v>0</v>
      </c>
      <c r="F2115">
        <v>0</v>
      </c>
      <c r="G2115">
        <v>3101</v>
      </c>
      <c r="H2115">
        <v>43956</v>
      </c>
      <c r="I2115" s="12" t="s">
        <v>5662</v>
      </c>
      <c r="J2115">
        <v>1</v>
      </c>
      <c r="K2115">
        <v>13803</v>
      </c>
      <c r="L2115">
        <v>0</v>
      </c>
      <c r="M2115">
        <v>0</v>
      </c>
      <c r="N2115">
        <v>0</v>
      </c>
      <c r="O2115">
        <v>233000</v>
      </c>
      <c r="P2115">
        <v>0</v>
      </c>
      <c r="Q2115">
        <v>2165</v>
      </c>
      <c r="R2115" t="b">
        <v>0</v>
      </c>
      <c r="S2115">
        <v>0</v>
      </c>
    </row>
    <row r="2116" spans="1:19">
      <c r="A2116">
        <v>13050501</v>
      </c>
      <c r="B2116" s="12"/>
      <c r="C2116" s="12" t="s">
        <v>4797</v>
      </c>
      <c r="D2116" s="12" t="s">
        <v>4996</v>
      </c>
      <c r="E2116" t="b">
        <v>0</v>
      </c>
      <c r="F2116">
        <v>0</v>
      </c>
      <c r="G2116">
        <v>3101</v>
      </c>
      <c r="H2116">
        <v>43983</v>
      </c>
      <c r="I2116" s="12" t="s">
        <v>1372</v>
      </c>
      <c r="J2116">
        <v>12</v>
      </c>
      <c r="K2116">
        <v>10675</v>
      </c>
      <c r="L2116">
        <v>0</v>
      </c>
      <c r="M2116">
        <v>0</v>
      </c>
      <c r="N2116">
        <v>233000</v>
      </c>
      <c r="O2116">
        <v>0</v>
      </c>
      <c r="P2116">
        <v>233000</v>
      </c>
      <c r="Q2116">
        <v>2166</v>
      </c>
      <c r="R2116" t="b">
        <v>0</v>
      </c>
      <c r="S2116">
        <v>0</v>
      </c>
    </row>
    <row r="2117" spans="1:19">
      <c r="A2117">
        <v>13050501</v>
      </c>
      <c r="B2117" s="12"/>
      <c r="C2117" s="12" t="s">
        <v>4797</v>
      </c>
      <c r="D2117" s="12" t="s">
        <v>4996</v>
      </c>
      <c r="E2117" t="b">
        <v>0</v>
      </c>
      <c r="F2117">
        <v>0</v>
      </c>
      <c r="G2117">
        <v>3101</v>
      </c>
      <c r="H2117">
        <v>43984</v>
      </c>
      <c r="I2117" s="12" t="s">
        <v>5663</v>
      </c>
      <c r="J2117">
        <v>1</v>
      </c>
      <c r="K2117">
        <v>13872</v>
      </c>
      <c r="L2117">
        <v>0</v>
      </c>
      <c r="M2117">
        <v>0</v>
      </c>
      <c r="N2117">
        <v>0</v>
      </c>
      <c r="O2117">
        <v>233000</v>
      </c>
      <c r="P2117">
        <v>0</v>
      </c>
      <c r="Q2117">
        <v>2167</v>
      </c>
      <c r="R2117" t="b">
        <v>0</v>
      </c>
      <c r="S2117">
        <v>0</v>
      </c>
    </row>
    <row r="2118" spans="1:19">
      <c r="A2118">
        <v>13050501</v>
      </c>
      <c r="B2118" s="12"/>
      <c r="C2118" s="12" t="s">
        <v>4797</v>
      </c>
      <c r="D2118" s="12" t="s">
        <v>4996</v>
      </c>
      <c r="E2118" t="b">
        <v>0</v>
      </c>
      <c r="F2118">
        <v>0</v>
      </c>
      <c r="G2118">
        <v>3101</v>
      </c>
      <c r="H2118">
        <v>44013</v>
      </c>
      <c r="I2118" s="12" t="s">
        <v>1373</v>
      </c>
      <c r="J2118">
        <v>12</v>
      </c>
      <c r="K2118">
        <v>10755</v>
      </c>
      <c r="L2118">
        <v>0</v>
      </c>
      <c r="M2118">
        <v>0</v>
      </c>
      <c r="N2118">
        <v>233000</v>
      </c>
      <c r="O2118">
        <v>0</v>
      </c>
      <c r="P2118">
        <v>233000</v>
      </c>
      <c r="Q2118">
        <v>2168</v>
      </c>
      <c r="R2118" t="b">
        <v>0</v>
      </c>
      <c r="S2118">
        <v>0</v>
      </c>
    </row>
    <row r="2119" spans="1:19">
      <c r="A2119">
        <v>13050501</v>
      </c>
      <c r="B2119" s="12"/>
      <c r="C2119" s="12" t="s">
        <v>4797</v>
      </c>
      <c r="D2119" s="12" t="s">
        <v>4996</v>
      </c>
      <c r="E2119" t="b">
        <v>0</v>
      </c>
      <c r="F2119">
        <v>0</v>
      </c>
      <c r="G2119">
        <v>3101</v>
      </c>
      <c r="H2119">
        <v>44018</v>
      </c>
      <c r="I2119" s="12" t="s">
        <v>5664</v>
      </c>
      <c r="J2119">
        <v>1</v>
      </c>
      <c r="K2119">
        <v>13951</v>
      </c>
      <c r="L2119">
        <v>0</v>
      </c>
      <c r="M2119">
        <v>0</v>
      </c>
      <c r="N2119">
        <v>0</v>
      </c>
      <c r="O2119">
        <v>233000</v>
      </c>
      <c r="P2119">
        <v>0</v>
      </c>
      <c r="Q2119">
        <v>2169</v>
      </c>
      <c r="R2119" t="b">
        <v>0</v>
      </c>
      <c r="S2119">
        <v>0</v>
      </c>
    </row>
    <row r="2120" spans="1:19">
      <c r="A2120">
        <v>13050501</v>
      </c>
      <c r="B2120" s="12"/>
      <c r="C2120" s="12" t="s">
        <v>4797</v>
      </c>
      <c r="D2120" s="12" t="s">
        <v>4996</v>
      </c>
      <c r="E2120" t="b">
        <v>0</v>
      </c>
      <c r="F2120">
        <v>0</v>
      </c>
      <c r="G2120">
        <v>3101</v>
      </c>
      <c r="H2120">
        <v>44044</v>
      </c>
      <c r="I2120" s="12" t="s">
        <v>1374</v>
      </c>
      <c r="J2120">
        <v>12</v>
      </c>
      <c r="K2120">
        <v>10835</v>
      </c>
      <c r="L2120">
        <v>0</v>
      </c>
      <c r="M2120">
        <v>0</v>
      </c>
      <c r="N2120">
        <v>233000</v>
      </c>
      <c r="O2120">
        <v>0</v>
      </c>
      <c r="P2120">
        <v>233000</v>
      </c>
      <c r="Q2120">
        <v>2170</v>
      </c>
      <c r="R2120" t="b">
        <v>0</v>
      </c>
      <c r="S2120">
        <v>0</v>
      </c>
    </row>
    <row r="2121" spans="1:19">
      <c r="A2121">
        <v>13050501</v>
      </c>
      <c r="B2121" s="12"/>
      <c r="C2121" s="12" t="s">
        <v>4797</v>
      </c>
      <c r="D2121" s="12" t="s">
        <v>4996</v>
      </c>
      <c r="E2121" t="b">
        <v>0</v>
      </c>
      <c r="F2121">
        <v>0</v>
      </c>
      <c r="G2121">
        <v>3101</v>
      </c>
      <c r="H2121">
        <v>44047</v>
      </c>
      <c r="I2121" s="12" t="s">
        <v>5665</v>
      </c>
      <c r="J2121">
        <v>1</v>
      </c>
      <c r="K2121">
        <v>14018</v>
      </c>
      <c r="L2121">
        <v>0</v>
      </c>
      <c r="M2121">
        <v>0</v>
      </c>
      <c r="N2121">
        <v>0</v>
      </c>
      <c r="O2121">
        <v>233000</v>
      </c>
      <c r="P2121">
        <v>0</v>
      </c>
      <c r="Q2121">
        <v>2171</v>
      </c>
      <c r="R2121" t="b">
        <v>0</v>
      </c>
      <c r="S2121">
        <v>0</v>
      </c>
    </row>
    <row r="2122" spans="1:19">
      <c r="A2122">
        <v>13050501</v>
      </c>
      <c r="B2122" s="12"/>
      <c r="C2122" s="12" t="s">
        <v>4797</v>
      </c>
      <c r="D2122" s="12" t="s">
        <v>4996</v>
      </c>
      <c r="E2122" t="b">
        <v>0</v>
      </c>
      <c r="F2122">
        <v>0</v>
      </c>
      <c r="G2122">
        <v>3101</v>
      </c>
      <c r="H2122">
        <v>44075</v>
      </c>
      <c r="I2122" s="12" t="s">
        <v>1375</v>
      </c>
      <c r="J2122">
        <v>12</v>
      </c>
      <c r="K2122">
        <v>10915</v>
      </c>
      <c r="L2122">
        <v>0</v>
      </c>
      <c r="M2122">
        <v>0</v>
      </c>
      <c r="N2122">
        <v>233000</v>
      </c>
      <c r="O2122">
        <v>0</v>
      </c>
      <c r="P2122">
        <v>233000</v>
      </c>
      <c r="Q2122">
        <v>2172</v>
      </c>
      <c r="R2122" t="b">
        <v>0</v>
      </c>
      <c r="S2122">
        <v>0</v>
      </c>
    </row>
    <row r="2123" spans="1:19">
      <c r="A2123">
        <v>13050501</v>
      </c>
      <c r="B2123" s="12"/>
      <c r="C2123" s="12" t="s">
        <v>4797</v>
      </c>
      <c r="D2123" s="12" t="s">
        <v>4996</v>
      </c>
      <c r="E2123" t="b">
        <v>0</v>
      </c>
      <c r="F2123">
        <v>0</v>
      </c>
      <c r="G2123">
        <v>3101</v>
      </c>
      <c r="H2123">
        <v>44105</v>
      </c>
      <c r="I2123" s="12" t="s">
        <v>1376</v>
      </c>
      <c r="J2123">
        <v>12</v>
      </c>
      <c r="K2123">
        <v>10995</v>
      </c>
      <c r="L2123">
        <v>0</v>
      </c>
      <c r="M2123">
        <v>0</v>
      </c>
      <c r="N2123">
        <v>233000</v>
      </c>
      <c r="O2123">
        <v>0</v>
      </c>
      <c r="P2123">
        <v>466000</v>
      </c>
      <c r="Q2123">
        <v>2173</v>
      </c>
      <c r="R2123" t="b">
        <v>0</v>
      </c>
      <c r="S2123">
        <v>0</v>
      </c>
    </row>
    <row r="2124" spans="1:19">
      <c r="A2124">
        <v>13050501</v>
      </c>
      <c r="B2124" s="12"/>
      <c r="C2124" s="12" t="s">
        <v>4797</v>
      </c>
      <c r="D2124" s="12" t="s">
        <v>4996</v>
      </c>
      <c r="E2124" t="b">
        <v>0</v>
      </c>
      <c r="F2124">
        <v>0</v>
      </c>
      <c r="G2124">
        <v>3101</v>
      </c>
      <c r="H2124">
        <v>44109</v>
      </c>
      <c r="I2124" s="12" t="s">
        <v>5666</v>
      </c>
      <c r="J2124">
        <v>1</v>
      </c>
      <c r="K2124">
        <v>14108</v>
      </c>
      <c r="L2124">
        <v>0</v>
      </c>
      <c r="M2124">
        <v>0</v>
      </c>
      <c r="N2124">
        <v>0</v>
      </c>
      <c r="O2124">
        <v>233000</v>
      </c>
      <c r="P2124">
        <v>233000</v>
      </c>
      <c r="Q2124">
        <v>2174</v>
      </c>
      <c r="R2124" t="b">
        <v>0</v>
      </c>
      <c r="S2124">
        <v>0</v>
      </c>
    </row>
    <row r="2125" spans="1:19">
      <c r="A2125">
        <v>13050501</v>
      </c>
      <c r="B2125" s="12"/>
      <c r="C2125" s="12" t="s">
        <v>4797</v>
      </c>
      <c r="D2125" s="12" t="s">
        <v>4996</v>
      </c>
      <c r="E2125" t="b">
        <v>0</v>
      </c>
      <c r="F2125">
        <v>0</v>
      </c>
      <c r="G2125">
        <v>3101</v>
      </c>
      <c r="H2125">
        <v>44109</v>
      </c>
      <c r="I2125" s="12" t="s">
        <v>5667</v>
      </c>
      <c r="J2125">
        <v>1</v>
      </c>
      <c r="K2125">
        <v>14108</v>
      </c>
      <c r="L2125">
        <v>0</v>
      </c>
      <c r="M2125">
        <v>0</v>
      </c>
      <c r="N2125">
        <v>0</v>
      </c>
      <c r="O2125">
        <v>203000</v>
      </c>
      <c r="P2125">
        <v>30000</v>
      </c>
      <c r="Q2125">
        <v>2175</v>
      </c>
      <c r="R2125" t="b">
        <v>0</v>
      </c>
      <c r="S2125">
        <v>0</v>
      </c>
    </row>
    <row r="2126" spans="1:19">
      <c r="A2126">
        <v>13050501</v>
      </c>
      <c r="B2126" s="12"/>
      <c r="C2126" s="12" t="s">
        <v>4797</v>
      </c>
      <c r="D2126" s="12" t="s">
        <v>4996</v>
      </c>
      <c r="E2126" t="b">
        <v>0</v>
      </c>
      <c r="F2126">
        <v>0</v>
      </c>
      <c r="G2126">
        <v>3101</v>
      </c>
      <c r="H2126">
        <v>44119</v>
      </c>
      <c r="I2126" s="12" t="s">
        <v>5667</v>
      </c>
      <c r="J2126">
        <v>1</v>
      </c>
      <c r="K2126">
        <v>14135</v>
      </c>
      <c r="L2126">
        <v>0</v>
      </c>
      <c r="M2126">
        <v>0</v>
      </c>
      <c r="N2126">
        <v>0</v>
      </c>
      <c r="O2126">
        <v>30000</v>
      </c>
      <c r="P2126">
        <v>0</v>
      </c>
      <c r="Q2126">
        <v>2176</v>
      </c>
      <c r="R2126" t="b">
        <v>0</v>
      </c>
      <c r="S2126">
        <v>0</v>
      </c>
    </row>
    <row r="2127" spans="1:19">
      <c r="A2127">
        <v>13050501</v>
      </c>
      <c r="B2127" s="12"/>
      <c r="C2127" s="12" t="s">
        <v>4797</v>
      </c>
      <c r="D2127" s="12" t="s">
        <v>4996</v>
      </c>
      <c r="E2127" t="b">
        <v>0</v>
      </c>
      <c r="F2127">
        <v>0</v>
      </c>
      <c r="G2127">
        <v>3101</v>
      </c>
      <c r="H2127">
        <v>44136</v>
      </c>
      <c r="I2127" s="12" t="s">
        <v>1377</v>
      </c>
      <c r="J2127">
        <v>12</v>
      </c>
      <c r="K2127">
        <v>11075</v>
      </c>
      <c r="L2127">
        <v>0</v>
      </c>
      <c r="M2127">
        <v>0</v>
      </c>
      <c r="N2127">
        <v>233000</v>
      </c>
      <c r="O2127">
        <v>0</v>
      </c>
      <c r="P2127">
        <v>233000</v>
      </c>
      <c r="Q2127">
        <v>2177</v>
      </c>
      <c r="R2127" t="b">
        <v>0</v>
      </c>
      <c r="S2127">
        <v>0</v>
      </c>
    </row>
    <row r="2128" spans="1:19">
      <c r="A2128">
        <v>13050501</v>
      </c>
      <c r="B2128" s="12"/>
      <c r="C2128" s="12" t="s">
        <v>4797</v>
      </c>
      <c r="D2128" s="12" t="s">
        <v>4996</v>
      </c>
      <c r="E2128" t="b">
        <v>0</v>
      </c>
      <c r="F2128">
        <v>0</v>
      </c>
      <c r="G2128">
        <v>3101</v>
      </c>
      <c r="H2128">
        <v>44138</v>
      </c>
      <c r="I2128" s="12" t="s">
        <v>5668</v>
      </c>
      <c r="J2128">
        <v>1</v>
      </c>
      <c r="K2128">
        <v>14237</v>
      </c>
      <c r="L2128">
        <v>0</v>
      </c>
      <c r="M2128">
        <v>0</v>
      </c>
      <c r="N2128">
        <v>0</v>
      </c>
      <c r="O2128">
        <v>233000</v>
      </c>
      <c r="P2128">
        <v>0</v>
      </c>
      <c r="Q2128">
        <v>2178</v>
      </c>
      <c r="R2128" t="b">
        <v>0</v>
      </c>
      <c r="S2128">
        <v>0</v>
      </c>
    </row>
    <row r="2129" spans="1:19">
      <c r="A2129">
        <v>13050501</v>
      </c>
      <c r="B2129" s="12"/>
      <c r="C2129" s="12" t="s">
        <v>4797</v>
      </c>
      <c r="D2129" s="12" t="s">
        <v>4996</v>
      </c>
      <c r="E2129" t="b">
        <v>0</v>
      </c>
      <c r="F2129">
        <v>0</v>
      </c>
      <c r="G2129">
        <v>3101</v>
      </c>
      <c r="H2129">
        <v>44166</v>
      </c>
      <c r="I2129" s="12" t="s">
        <v>1378</v>
      </c>
      <c r="J2129">
        <v>12</v>
      </c>
      <c r="K2129">
        <v>11155</v>
      </c>
      <c r="L2129">
        <v>0</v>
      </c>
      <c r="M2129">
        <v>0</v>
      </c>
      <c r="N2129">
        <v>233000</v>
      </c>
      <c r="O2129">
        <v>0</v>
      </c>
      <c r="P2129">
        <v>233000</v>
      </c>
      <c r="Q2129">
        <v>2179</v>
      </c>
      <c r="R2129" t="b">
        <v>0</v>
      </c>
      <c r="S2129">
        <v>0</v>
      </c>
    </row>
    <row r="2130" spans="1:19">
      <c r="A2130">
        <v>13050501</v>
      </c>
      <c r="B2130" s="12"/>
      <c r="C2130" s="12" t="s">
        <v>4797</v>
      </c>
      <c r="D2130" s="12" t="s">
        <v>4996</v>
      </c>
      <c r="E2130" t="b">
        <v>0</v>
      </c>
      <c r="F2130">
        <v>0</v>
      </c>
      <c r="G2130">
        <v>3101</v>
      </c>
      <c r="H2130">
        <v>44175</v>
      </c>
      <c r="I2130" s="12" t="s">
        <v>5669</v>
      </c>
      <c r="J2130">
        <v>1</v>
      </c>
      <c r="K2130">
        <v>14265</v>
      </c>
      <c r="L2130">
        <v>0</v>
      </c>
      <c r="M2130">
        <v>0</v>
      </c>
      <c r="N2130">
        <v>0</v>
      </c>
      <c r="O2130">
        <v>233000</v>
      </c>
      <c r="P2130">
        <v>0</v>
      </c>
      <c r="Q2130">
        <v>2180</v>
      </c>
      <c r="R2130" t="b">
        <v>0</v>
      </c>
      <c r="S2130">
        <v>0</v>
      </c>
    </row>
    <row r="2131" spans="1:19">
      <c r="A2131">
        <v>13050501</v>
      </c>
      <c r="B2131" s="12" t="s">
        <v>1379</v>
      </c>
      <c r="C2131" s="12" t="s">
        <v>4797</v>
      </c>
      <c r="D2131" s="12" t="s">
        <v>1379</v>
      </c>
      <c r="E2131" t="b">
        <v>0</v>
      </c>
      <c r="F2131">
        <v>0</v>
      </c>
      <c r="G2131">
        <v>3101</v>
      </c>
      <c r="H2131" t="s">
        <v>21</v>
      </c>
      <c r="I2131" s="12"/>
      <c r="K2131">
        <v>0</v>
      </c>
      <c r="L2131">
        <v>0</v>
      </c>
      <c r="M2131">
        <v>0</v>
      </c>
      <c r="N2131">
        <v>2796000</v>
      </c>
      <c r="O2131">
        <v>2796000</v>
      </c>
      <c r="P2131">
        <v>0</v>
      </c>
      <c r="Q2131">
        <v>2181</v>
      </c>
      <c r="R2131" t="b">
        <v>0</v>
      </c>
      <c r="S2131">
        <v>0</v>
      </c>
    </row>
    <row r="2132" spans="1:19">
      <c r="A2132">
        <v>13050501</v>
      </c>
      <c r="B2132" s="12" t="s">
        <v>5006</v>
      </c>
      <c r="C2132" s="12" t="s">
        <v>4797</v>
      </c>
      <c r="D2132" s="12" t="s">
        <v>5006</v>
      </c>
      <c r="E2132" t="b">
        <v>0</v>
      </c>
      <c r="F2132">
        <v>0</v>
      </c>
      <c r="G2132">
        <v>3102</v>
      </c>
      <c r="H2132" t="s">
        <v>21</v>
      </c>
      <c r="I2132" s="12"/>
      <c r="K2132">
        <v>0</v>
      </c>
      <c r="L2132">
        <v>2520000</v>
      </c>
      <c r="M2132">
        <v>2520000</v>
      </c>
      <c r="N2132">
        <v>0</v>
      </c>
      <c r="O2132">
        <v>0</v>
      </c>
      <c r="P2132">
        <v>0</v>
      </c>
      <c r="Q2132">
        <v>2182</v>
      </c>
      <c r="R2132" t="b">
        <v>0</v>
      </c>
      <c r="S2132">
        <v>0</v>
      </c>
    </row>
    <row r="2133" spans="1:19">
      <c r="A2133">
        <v>13050501</v>
      </c>
      <c r="B2133" s="12"/>
      <c r="C2133" s="12" t="s">
        <v>4797</v>
      </c>
      <c r="D2133" s="12" t="s">
        <v>5006</v>
      </c>
      <c r="E2133" t="b">
        <v>0</v>
      </c>
      <c r="F2133">
        <v>0</v>
      </c>
      <c r="G2133">
        <v>3102</v>
      </c>
      <c r="H2133">
        <v>43831</v>
      </c>
      <c r="I2133" s="12" t="s">
        <v>1380</v>
      </c>
      <c r="J2133">
        <v>12</v>
      </c>
      <c r="K2133">
        <v>10276</v>
      </c>
      <c r="L2133">
        <v>0</v>
      </c>
      <c r="M2133">
        <v>0</v>
      </c>
      <c r="N2133">
        <v>210000</v>
      </c>
      <c r="O2133">
        <v>0</v>
      </c>
      <c r="P2133">
        <v>210000</v>
      </c>
      <c r="Q2133">
        <v>2183</v>
      </c>
      <c r="R2133" t="b">
        <v>0</v>
      </c>
      <c r="S2133">
        <v>0</v>
      </c>
    </row>
    <row r="2134" spans="1:19">
      <c r="A2134">
        <v>13050501</v>
      </c>
      <c r="B2134" s="12"/>
      <c r="C2134" s="12" t="s">
        <v>4797</v>
      </c>
      <c r="D2134" s="12" t="s">
        <v>5006</v>
      </c>
      <c r="E2134" t="b">
        <v>0</v>
      </c>
      <c r="F2134">
        <v>0</v>
      </c>
      <c r="G2134">
        <v>3102</v>
      </c>
      <c r="H2134">
        <v>43843</v>
      </c>
      <c r="I2134" s="12" t="s">
        <v>5658</v>
      </c>
      <c r="J2134">
        <v>1</v>
      </c>
      <c r="K2134">
        <v>13502</v>
      </c>
      <c r="L2134">
        <v>0</v>
      </c>
      <c r="M2134">
        <v>0</v>
      </c>
      <c r="N2134">
        <v>0</v>
      </c>
      <c r="O2134">
        <v>210000</v>
      </c>
      <c r="P2134">
        <v>0</v>
      </c>
      <c r="Q2134">
        <v>2184</v>
      </c>
      <c r="R2134" t="b">
        <v>0</v>
      </c>
      <c r="S2134">
        <v>0</v>
      </c>
    </row>
    <row r="2135" spans="1:19">
      <c r="A2135">
        <v>13050501</v>
      </c>
      <c r="B2135" s="12"/>
      <c r="C2135" s="12" t="s">
        <v>4797</v>
      </c>
      <c r="D2135" s="12" t="s">
        <v>5006</v>
      </c>
      <c r="E2135" t="b">
        <v>0</v>
      </c>
      <c r="F2135">
        <v>0</v>
      </c>
      <c r="G2135">
        <v>3102</v>
      </c>
      <c r="H2135">
        <v>43862</v>
      </c>
      <c r="I2135" s="12" t="s">
        <v>1381</v>
      </c>
      <c r="J2135">
        <v>12</v>
      </c>
      <c r="K2135">
        <v>10356</v>
      </c>
      <c r="L2135">
        <v>0</v>
      </c>
      <c r="M2135">
        <v>0</v>
      </c>
      <c r="N2135">
        <v>210000</v>
      </c>
      <c r="O2135">
        <v>0</v>
      </c>
      <c r="P2135">
        <v>210000</v>
      </c>
      <c r="Q2135">
        <v>2185</v>
      </c>
      <c r="R2135" t="b">
        <v>0</v>
      </c>
      <c r="S2135">
        <v>0</v>
      </c>
    </row>
    <row r="2136" spans="1:19">
      <c r="A2136">
        <v>13050501</v>
      </c>
      <c r="B2136" s="12"/>
      <c r="C2136" s="12" t="s">
        <v>4797</v>
      </c>
      <c r="D2136" s="12" t="s">
        <v>5006</v>
      </c>
      <c r="E2136" t="b">
        <v>0</v>
      </c>
      <c r="F2136">
        <v>0</v>
      </c>
      <c r="G2136">
        <v>3102</v>
      </c>
      <c r="H2136">
        <v>43872</v>
      </c>
      <c r="I2136" s="12" t="s">
        <v>5659</v>
      </c>
      <c r="J2136">
        <v>1</v>
      </c>
      <c r="K2136">
        <v>13571</v>
      </c>
      <c r="L2136">
        <v>0</v>
      </c>
      <c r="M2136">
        <v>0</v>
      </c>
      <c r="N2136">
        <v>0</v>
      </c>
      <c r="O2136">
        <v>210000</v>
      </c>
      <c r="P2136">
        <v>0</v>
      </c>
      <c r="Q2136">
        <v>2186</v>
      </c>
      <c r="R2136" t="b">
        <v>0</v>
      </c>
      <c r="S2136">
        <v>0</v>
      </c>
    </row>
    <row r="2137" spans="1:19">
      <c r="A2137">
        <v>13050501</v>
      </c>
      <c r="B2137" s="12"/>
      <c r="C2137" s="12" t="s">
        <v>4797</v>
      </c>
      <c r="D2137" s="12" t="s">
        <v>5006</v>
      </c>
      <c r="E2137" t="b">
        <v>0</v>
      </c>
      <c r="F2137">
        <v>0</v>
      </c>
      <c r="G2137">
        <v>3102</v>
      </c>
      <c r="H2137">
        <v>43891</v>
      </c>
      <c r="I2137" s="12" t="s">
        <v>1382</v>
      </c>
      <c r="J2137">
        <v>12</v>
      </c>
      <c r="K2137">
        <v>10436</v>
      </c>
      <c r="L2137">
        <v>0</v>
      </c>
      <c r="M2137">
        <v>0</v>
      </c>
      <c r="N2137">
        <v>210000</v>
      </c>
      <c r="O2137">
        <v>0</v>
      </c>
      <c r="P2137">
        <v>210000</v>
      </c>
      <c r="Q2137">
        <v>2187</v>
      </c>
      <c r="R2137" t="b">
        <v>0</v>
      </c>
      <c r="S2137">
        <v>0</v>
      </c>
    </row>
    <row r="2138" spans="1:19">
      <c r="A2138">
        <v>13050501</v>
      </c>
      <c r="B2138" s="12"/>
      <c r="C2138" s="12" t="s">
        <v>4797</v>
      </c>
      <c r="D2138" s="12" t="s">
        <v>5006</v>
      </c>
      <c r="E2138" t="b">
        <v>0</v>
      </c>
      <c r="F2138">
        <v>0</v>
      </c>
      <c r="G2138">
        <v>3102</v>
      </c>
      <c r="H2138">
        <v>43902</v>
      </c>
      <c r="I2138" s="12" t="s">
        <v>5660</v>
      </c>
      <c r="J2138">
        <v>1</v>
      </c>
      <c r="K2138">
        <v>13654</v>
      </c>
      <c r="L2138">
        <v>0</v>
      </c>
      <c r="M2138">
        <v>0</v>
      </c>
      <c r="N2138">
        <v>0</v>
      </c>
      <c r="O2138">
        <v>210000</v>
      </c>
      <c r="P2138">
        <v>0</v>
      </c>
      <c r="Q2138">
        <v>2188</v>
      </c>
      <c r="R2138" t="b">
        <v>0</v>
      </c>
      <c r="S2138">
        <v>0</v>
      </c>
    </row>
    <row r="2139" spans="1:19">
      <c r="A2139">
        <v>13050501</v>
      </c>
      <c r="B2139" s="12"/>
      <c r="C2139" s="12" t="s">
        <v>4797</v>
      </c>
      <c r="D2139" s="12" t="s">
        <v>5006</v>
      </c>
      <c r="E2139" t="b">
        <v>0</v>
      </c>
      <c r="F2139">
        <v>0</v>
      </c>
      <c r="G2139">
        <v>3102</v>
      </c>
      <c r="H2139">
        <v>43922</v>
      </c>
      <c r="I2139" s="12" t="s">
        <v>1383</v>
      </c>
      <c r="J2139">
        <v>12</v>
      </c>
      <c r="K2139">
        <v>10516</v>
      </c>
      <c r="L2139">
        <v>0</v>
      </c>
      <c r="M2139">
        <v>0</v>
      </c>
      <c r="N2139">
        <v>210000</v>
      </c>
      <c r="O2139">
        <v>0</v>
      </c>
      <c r="P2139">
        <v>210000</v>
      </c>
      <c r="Q2139">
        <v>2189</v>
      </c>
      <c r="R2139" t="b">
        <v>0</v>
      </c>
      <c r="S2139">
        <v>0</v>
      </c>
    </row>
    <row r="2140" spans="1:19">
      <c r="A2140">
        <v>13050501</v>
      </c>
      <c r="B2140" s="12"/>
      <c r="C2140" s="12" t="s">
        <v>4797</v>
      </c>
      <c r="D2140" s="12" t="s">
        <v>5006</v>
      </c>
      <c r="E2140" t="b">
        <v>0</v>
      </c>
      <c r="F2140">
        <v>0</v>
      </c>
      <c r="G2140">
        <v>3102</v>
      </c>
      <c r="H2140">
        <v>43928</v>
      </c>
      <c r="I2140" s="12" t="s">
        <v>5661</v>
      </c>
      <c r="J2140">
        <v>1</v>
      </c>
      <c r="K2140">
        <v>13693</v>
      </c>
      <c r="L2140">
        <v>0</v>
      </c>
      <c r="M2140">
        <v>0</v>
      </c>
      <c r="N2140">
        <v>0</v>
      </c>
      <c r="O2140">
        <v>210000</v>
      </c>
      <c r="P2140">
        <v>0</v>
      </c>
      <c r="Q2140">
        <v>2190</v>
      </c>
      <c r="R2140" t="b">
        <v>0</v>
      </c>
      <c r="S2140">
        <v>0</v>
      </c>
    </row>
    <row r="2141" spans="1:19">
      <c r="A2141">
        <v>13050501</v>
      </c>
      <c r="B2141" s="12"/>
      <c r="C2141" s="12" t="s">
        <v>4797</v>
      </c>
      <c r="D2141" s="12" t="s">
        <v>5006</v>
      </c>
      <c r="E2141" t="b">
        <v>0</v>
      </c>
      <c r="F2141">
        <v>0</v>
      </c>
      <c r="G2141">
        <v>3102</v>
      </c>
      <c r="H2141">
        <v>43952</v>
      </c>
      <c r="I2141" s="12" t="s">
        <v>1384</v>
      </c>
      <c r="J2141">
        <v>12</v>
      </c>
      <c r="K2141">
        <v>10596</v>
      </c>
      <c r="L2141">
        <v>0</v>
      </c>
      <c r="M2141">
        <v>0</v>
      </c>
      <c r="N2141">
        <v>210000</v>
      </c>
      <c r="O2141">
        <v>0</v>
      </c>
      <c r="P2141">
        <v>210000</v>
      </c>
      <c r="Q2141">
        <v>2191</v>
      </c>
      <c r="R2141" t="b">
        <v>0</v>
      </c>
      <c r="S2141">
        <v>0</v>
      </c>
    </row>
    <row r="2142" spans="1:19">
      <c r="A2142">
        <v>13050501</v>
      </c>
      <c r="B2142" s="12"/>
      <c r="C2142" s="12" t="s">
        <v>4797</v>
      </c>
      <c r="D2142" s="12" t="s">
        <v>5006</v>
      </c>
      <c r="E2142" t="b">
        <v>0</v>
      </c>
      <c r="F2142">
        <v>0</v>
      </c>
      <c r="G2142">
        <v>3102</v>
      </c>
      <c r="H2142">
        <v>43965</v>
      </c>
      <c r="I2142" s="12" t="s">
        <v>5662</v>
      </c>
      <c r="J2142">
        <v>1</v>
      </c>
      <c r="K2142">
        <v>13771</v>
      </c>
      <c r="L2142">
        <v>0</v>
      </c>
      <c r="M2142">
        <v>0</v>
      </c>
      <c r="N2142">
        <v>0</v>
      </c>
      <c r="O2142">
        <v>210000</v>
      </c>
      <c r="P2142">
        <v>0</v>
      </c>
      <c r="Q2142">
        <v>2192</v>
      </c>
      <c r="R2142" t="b">
        <v>0</v>
      </c>
      <c r="S2142">
        <v>0</v>
      </c>
    </row>
    <row r="2143" spans="1:19">
      <c r="A2143">
        <v>13050501</v>
      </c>
      <c r="B2143" s="12"/>
      <c r="C2143" s="12" t="s">
        <v>4797</v>
      </c>
      <c r="D2143" s="12" t="s">
        <v>5006</v>
      </c>
      <c r="E2143" t="b">
        <v>0</v>
      </c>
      <c r="F2143">
        <v>0</v>
      </c>
      <c r="G2143">
        <v>3102</v>
      </c>
      <c r="H2143">
        <v>43983</v>
      </c>
      <c r="I2143" s="12" t="s">
        <v>1385</v>
      </c>
      <c r="J2143">
        <v>12</v>
      </c>
      <c r="K2143">
        <v>10676</v>
      </c>
      <c r="L2143">
        <v>0</v>
      </c>
      <c r="M2143">
        <v>0</v>
      </c>
      <c r="N2143">
        <v>210000</v>
      </c>
      <c r="O2143">
        <v>0</v>
      </c>
      <c r="P2143">
        <v>210000</v>
      </c>
      <c r="Q2143">
        <v>2193</v>
      </c>
      <c r="R2143" t="b">
        <v>0</v>
      </c>
      <c r="S2143">
        <v>0</v>
      </c>
    </row>
    <row r="2144" spans="1:19">
      <c r="A2144">
        <v>13050501</v>
      </c>
      <c r="B2144" s="12"/>
      <c r="C2144" s="12" t="s">
        <v>4797</v>
      </c>
      <c r="D2144" s="12" t="s">
        <v>5006</v>
      </c>
      <c r="E2144" t="b">
        <v>0</v>
      </c>
      <c r="F2144">
        <v>0</v>
      </c>
      <c r="G2144">
        <v>3102</v>
      </c>
      <c r="H2144">
        <v>44006</v>
      </c>
      <c r="I2144" s="12" t="s">
        <v>5663</v>
      </c>
      <c r="J2144">
        <v>1</v>
      </c>
      <c r="K2144">
        <v>13847</v>
      </c>
      <c r="L2144">
        <v>0</v>
      </c>
      <c r="M2144">
        <v>0</v>
      </c>
      <c r="N2144">
        <v>0</v>
      </c>
      <c r="O2144">
        <v>210000</v>
      </c>
      <c r="P2144">
        <v>0</v>
      </c>
      <c r="Q2144">
        <v>2194</v>
      </c>
      <c r="R2144" t="b">
        <v>0</v>
      </c>
      <c r="S2144">
        <v>0</v>
      </c>
    </row>
    <row r="2145" spans="1:19">
      <c r="A2145">
        <v>13050501</v>
      </c>
      <c r="B2145" s="12"/>
      <c r="C2145" s="12" t="s">
        <v>4797</v>
      </c>
      <c r="D2145" s="12" t="s">
        <v>5006</v>
      </c>
      <c r="E2145" t="b">
        <v>0</v>
      </c>
      <c r="F2145">
        <v>0</v>
      </c>
      <c r="G2145">
        <v>3102</v>
      </c>
      <c r="H2145">
        <v>44013</v>
      </c>
      <c r="I2145" s="12" t="s">
        <v>1386</v>
      </c>
      <c r="J2145">
        <v>12</v>
      </c>
      <c r="K2145">
        <v>10756</v>
      </c>
      <c r="L2145">
        <v>0</v>
      </c>
      <c r="M2145">
        <v>0</v>
      </c>
      <c r="N2145">
        <v>210000</v>
      </c>
      <c r="O2145">
        <v>0</v>
      </c>
      <c r="P2145">
        <v>210000</v>
      </c>
      <c r="Q2145">
        <v>2195</v>
      </c>
      <c r="R2145" t="b">
        <v>0</v>
      </c>
      <c r="S2145">
        <v>0</v>
      </c>
    </row>
    <row r="2146" spans="1:19">
      <c r="A2146">
        <v>13050501</v>
      </c>
      <c r="B2146" s="12"/>
      <c r="C2146" s="12" t="s">
        <v>4797</v>
      </c>
      <c r="D2146" s="12" t="s">
        <v>5006</v>
      </c>
      <c r="E2146" t="b">
        <v>0</v>
      </c>
      <c r="F2146">
        <v>0</v>
      </c>
      <c r="G2146">
        <v>3102</v>
      </c>
      <c r="H2146">
        <v>44022</v>
      </c>
      <c r="I2146" s="12" t="s">
        <v>5664</v>
      </c>
      <c r="J2146">
        <v>1</v>
      </c>
      <c r="K2146">
        <v>13907</v>
      </c>
      <c r="L2146">
        <v>0</v>
      </c>
      <c r="M2146">
        <v>0</v>
      </c>
      <c r="N2146">
        <v>0</v>
      </c>
      <c r="O2146">
        <v>210000</v>
      </c>
      <c r="P2146">
        <v>0</v>
      </c>
      <c r="Q2146">
        <v>2196</v>
      </c>
      <c r="R2146" t="b">
        <v>0</v>
      </c>
      <c r="S2146">
        <v>0</v>
      </c>
    </row>
    <row r="2147" spans="1:19">
      <c r="A2147">
        <v>13050501</v>
      </c>
      <c r="B2147" s="12"/>
      <c r="C2147" s="12" t="s">
        <v>4797</v>
      </c>
      <c r="D2147" s="12" t="s">
        <v>5006</v>
      </c>
      <c r="E2147" t="b">
        <v>0</v>
      </c>
      <c r="F2147">
        <v>0</v>
      </c>
      <c r="G2147">
        <v>3102</v>
      </c>
      <c r="H2147">
        <v>44044</v>
      </c>
      <c r="I2147" s="12" t="s">
        <v>1387</v>
      </c>
      <c r="J2147">
        <v>12</v>
      </c>
      <c r="K2147">
        <v>10836</v>
      </c>
      <c r="L2147">
        <v>0</v>
      </c>
      <c r="M2147">
        <v>0</v>
      </c>
      <c r="N2147">
        <v>210000</v>
      </c>
      <c r="O2147">
        <v>0</v>
      </c>
      <c r="P2147">
        <v>210000</v>
      </c>
      <c r="Q2147">
        <v>2197</v>
      </c>
      <c r="R2147" t="b">
        <v>0</v>
      </c>
      <c r="S2147">
        <v>0</v>
      </c>
    </row>
    <row r="2148" spans="1:19">
      <c r="A2148">
        <v>13050501</v>
      </c>
      <c r="B2148" s="12"/>
      <c r="C2148" s="12" t="s">
        <v>4797</v>
      </c>
      <c r="D2148" s="12" t="s">
        <v>5006</v>
      </c>
      <c r="E2148" t="b">
        <v>0</v>
      </c>
      <c r="F2148">
        <v>0</v>
      </c>
      <c r="G2148">
        <v>3102</v>
      </c>
      <c r="H2148">
        <v>44055</v>
      </c>
      <c r="I2148" s="12" t="s">
        <v>5665</v>
      </c>
      <c r="J2148">
        <v>1</v>
      </c>
      <c r="K2148">
        <v>13975</v>
      </c>
      <c r="L2148">
        <v>0</v>
      </c>
      <c r="M2148">
        <v>0</v>
      </c>
      <c r="N2148">
        <v>0</v>
      </c>
      <c r="O2148">
        <v>210000</v>
      </c>
      <c r="P2148">
        <v>0</v>
      </c>
      <c r="Q2148">
        <v>2198</v>
      </c>
      <c r="R2148" t="b">
        <v>0</v>
      </c>
      <c r="S2148">
        <v>0</v>
      </c>
    </row>
    <row r="2149" spans="1:19">
      <c r="A2149">
        <v>13050501</v>
      </c>
      <c r="B2149" s="12"/>
      <c r="C2149" s="12" t="s">
        <v>4797</v>
      </c>
      <c r="D2149" s="12" t="s">
        <v>5006</v>
      </c>
      <c r="E2149" t="b">
        <v>0</v>
      </c>
      <c r="F2149">
        <v>0</v>
      </c>
      <c r="G2149">
        <v>3102</v>
      </c>
      <c r="H2149">
        <v>44075</v>
      </c>
      <c r="I2149" s="12" t="s">
        <v>1388</v>
      </c>
      <c r="J2149">
        <v>12</v>
      </c>
      <c r="K2149">
        <v>10916</v>
      </c>
      <c r="L2149">
        <v>0</v>
      </c>
      <c r="M2149">
        <v>0</v>
      </c>
      <c r="N2149">
        <v>210000</v>
      </c>
      <c r="O2149">
        <v>0</v>
      </c>
      <c r="P2149">
        <v>210000</v>
      </c>
      <c r="Q2149">
        <v>2199</v>
      </c>
      <c r="R2149" t="b">
        <v>0</v>
      </c>
      <c r="S2149">
        <v>0</v>
      </c>
    </row>
    <row r="2150" spans="1:19">
      <c r="A2150">
        <v>13050501</v>
      </c>
      <c r="B2150" s="12"/>
      <c r="C2150" s="12" t="s">
        <v>4797</v>
      </c>
      <c r="D2150" s="12" t="s">
        <v>5006</v>
      </c>
      <c r="E2150" t="b">
        <v>0</v>
      </c>
      <c r="F2150">
        <v>0</v>
      </c>
      <c r="G2150">
        <v>3102</v>
      </c>
      <c r="H2150">
        <v>44083</v>
      </c>
      <c r="I2150" s="12" t="s">
        <v>5666</v>
      </c>
      <c r="J2150">
        <v>1</v>
      </c>
      <c r="K2150">
        <v>14050</v>
      </c>
      <c r="L2150">
        <v>0</v>
      </c>
      <c r="M2150">
        <v>0</v>
      </c>
      <c r="N2150">
        <v>0</v>
      </c>
      <c r="O2150">
        <v>210000</v>
      </c>
      <c r="P2150">
        <v>0</v>
      </c>
      <c r="Q2150">
        <v>2200</v>
      </c>
      <c r="R2150" t="b">
        <v>0</v>
      </c>
      <c r="S2150">
        <v>0</v>
      </c>
    </row>
    <row r="2151" spans="1:19">
      <c r="A2151">
        <v>13050501</v>
      </c>
      <c r="B2151" s="12"/>
      <c r="C2151" s="12" t="s">
        <v>4797</v>
      </c>
      <c r="D2151" s="12" t="s">
        <v>5006</v>
      </c>
      <c r="E2151" t="b">
        <v>0</v>
      </c>
      <c r="F2151">
        <v>0</v>
      </c>
      <c r="G2151">
        <v>3102</v>
      </c>
      <c r="H2151">
        <v>44105</v>
      </c>
      <c r="I2151" s="12" t="s">
        <v>1389</v>
      </c>
      <c r="J2151">
        <v>12</v>
      </c>
      <c r="K2151">
        <v>10996</v>
      </c>
      <c r="L2151">
        <v>0</v>
      </c>
      <c r="M2151">
        <v>0</v>
      </c>
      <c r="N2151">
        <v>210000</v>
      </c>
      <c r="O2151">
        <v>0</v>
      </c>
      <c r="P2151">
        <v>210000</v>
      </c>
      <c r="Q2151">
        <v>2201</v>
      </c>
      <c r="R2151" t="b">
        <v>0</v>
      </c>
      <c r="S2151">
        <v>0</v>
      </c>
    </row>
    <row r="2152" spans="1:19">
      <c r="A2152">
        <v>13050501</v>
      </c>
      <c r="B2152" s="12"/>
      <c r="C2152" s="12" t="s">
        <v>4797</v>
      </c>
      <c r="D2152" s="12" t="s">
        <v>5006</v>
      </c>
      <c r="E2152" t="b">
        <v>0</v>
      </c>
      <c r="F2152">
        <v>0</v>
      </c>
      <c r="G2152">
        <v>3102</v>
      </c>
      <c r="H2152">
        <v>44113</v>
      </c>
      <c r="I2152" s="12" t="s">
        <v>5667</v>
      </c>
      <c r="J2152">
        <v>1</v>
      </c>
      <c r="K2152">
        <v>14125</v>
      </c>
      <c r="L2152">
        <v>0</v>
      </c>
      <c r="M2152">
        <v>0</v>
      </c>
      <c r="N2152">
        <v>0</v>
      </c>
      <c r="O2152">
        <v>210000</v>
      </c>
      <c r="P2152">
        <v>0</v>
      </c>
      <c r="Q2152">
        <v>2202</v>
      </c>
      <c r="R2152" t="b">
        <v>0</v>
      </c>
      <c r="S2152">
        <v>0</v>
      </c>
    </row>
    <row r="2153" spans="1:19">
      <c r="A2153">
        <v>13050501</v>
      </c>
      <c r="B2153" s="12"/>
      <c r="C2153" s="12" t="s">
        <v>4797</v>
      </c>
      <c r="D2153" s="12" t="s">
        <v>5006</v>
      </c>
      <c r="E2153" t="b">
        <v>0</v>
      </c>
      <c r="F2153">
        <v>0</v>
      </c>
      <c r="G2153">
        <v>3102</v>
      </c>
      <c r="H2153">
        <v>44136</v>
      </c>
      <c r="I2153" s="12" t="s">
        <v>1390</v>
      </c>
      <c r="J2153">
        <v>12</v>
      </c>
      <c r="K2153">
        <v>11076</v>
      </c>
      <c r="L2153">
        <v>0</v>
      </c>
      <c r="M2153">
        <v>0</v>
      </c>
      <c r="N2153">
        <v>210000</v>
      </c>
      <c r="O2153">
        <v>0</v>
      </c>
      <c r="P2153">
        <v>210000</v>
      </c>
      <c r="Q2153">
        <v>2203</v>
      </c>
      <c r="R2153" t="b">
        <v>0</v>
      </c>
      <c r="S2153">
        <v>0</v>
      </c>
    </row>
    <row r="2154" spans="1:19">
      <c r="A2154">
        <v>13050501</v>
      </c>
      <c r="B2154" s="12"/>
      <c r="C2154" s="12" t="s">
        <v>4797</v>
      </c>
      <c r="D2154" s="12" t="s">
        <v>5006</v>
      </c>
      <c r="E2154" t="b">
        <v>0</v>
      </c>
      <c r="F2154">
        <v>0</v>
      </c>
      <c r="G2154">
        <v>3102</v>
      </c>
      <c r="H2154">
        <v>44147</v>
      </c>
      <c r="I2154" s="12" t="s">
        <v>5668</v>
      </c>
      <c r="J2154">
        <v>1</v>
      </c>
      <c r="K2154">
        <v>14204</v>
      </c>
      <c r="L2154">
        <v>0</v>
      </c>
      <c r="M2154">
        <v>0</v>
      </c>
      <c r="N2154">
        <v>0</v>
      </c>
      <c r="O2154">
        <v>210000</v>
      </c>
      <c r="P2154">
        <v>0</v>
      </c>
      <c r="Q2154">
        <v>2204</v>
      </c>
      <c r="R2154" t="b">
        <v>0</v>
      </c>
      <c r="S2154">
        <v>0</v>
      </c>
    </row>
    <row r="2155" spans="1:19">
      <c r="A2155">
        <v>13050501</v>
      </c>
      <c r="B2155" s="12"/>
      <c r="C2155" s="12" t="s">
        <v>4797</v>
      </c>
      <c r="D2155" s="12" t="s">
        <v>5006</v>
      </c>
      <c r="E2155" t="b">
        <v>0</v>
      </c>
      <c r="F2155">
        <v>0</v>
      </c>
      <c r="G2155">
        <v>3102</v>
      </c>
      <c r="H2155">
        <v>44166</v>
      </c>
      <c r="I2155" s="12" t="s">
        <v>1391</v>
      </c>
      <c r="J2155">
        <v>12</v>
      </c>
      <c r="K2155">
        <v>11156</v>
      </c>
      <c r="L2155">
        <v>0</v>
      </c>
      <c r="M2155">
        <v>0</v>
      </c>
      <c r="N2155">
        <v>210000</v>
      </c>
      <c r="O2155">
        <v>0</v>
      </c>
      <c r="P2155">
        <v>210000</v>
      </c>
      <c r="Q2155">
        <v>2205</v>
      </c>
      <c r="R2155" t="b">
        <v>0</v>
      </c>
      <c r="S2155">
        <v>0</v>
      </c>
    </row>
    <row r="2156" spans="1:19">
      <c r="A2156">
        <v>13050501</v>
      </c>
      <c r="B2156" s="12"/>
      <c r="C2156" s="12" t="s">
        <v>4797</v>
      </c>
      <c r="D2156" s="12" t="s">
        <v>5006</v>
      </c>
      <c r="E2156" t="b">
        <v>0</v>
      </c>
      <c r="F2156">
        <v>0</v>
      </c>
      <c r="G2156">
        <v>3102</v>
      </c>
      <c r="H2156">
        <v>44174</v>
      </c>
      <c r="I2156" s="12" t="s">
        <v>5669</v>
      </c>
      <c r="J2156">
        <v>1</v>
      </c>
      <c r="K2156">
        <v>14260</v>
      </c>
      <c r="L2156">
        <v>0</v>
      </c>
      <c r="M2156">
        <v>0</v>
      </c>
      <c r="N2156">
        <v>0</v>
      </c>
      <c r="O2156">
        <v>210000</v>
      </c>
      <c r="P2156">
        <v>0</v>
      </c>
      <c r="Q2156">
        <v>2206</v>
      </c>
      <c r="R2156" t="b">
        <v>0</v>
      </c>
      <c r="S2156">
        <v>0</v>
      </c>
    </row>
    <row r="2157" spans="1:19">
      <c r="A2157">
        <v>13050501</v>
      </c>
      <c r="B2157" s="12" t="s">
        <v>1392</v>
      </c>
      <c r="C2157" s="12" t="s">
        <v>4797</v>
      </c>
      <c r="D2157" s="12" t="s">
        <v>1392</v>
      </c>
      <c r="E2157" t="b">
        <v>0</v>
      </c>
      <c r="F2157">
        <v>0</v>
      </c>
      <c r="G2157">
        <v>3102</v>
      </c>
      <c r="H2157" t="s">
        <v>21</v>
      </c>
      <c r="I2157" s="12"/>
      <c r="K2157">
        <v>0</v>
      </c>
      <c r="L2157">
        <v>0</v>
      </c>
      <c r="M2157">
        <v>0</v>
      </c>
      <c r="N2157">
        <v>2520000</v>
      </c>
      <c r="O2157">
        <v>2520000</v>
      </c>
      <c r="P2157">
        <v>0</v>
      </c>
      <c r="Q2157">
        <v>2207</v>
      </c>
      <c r="R2157" t="b">
        <v>0</v>
      </c>
      <c r="S2157">
        <v>0</v>
      </c>
    </row>
    <row r="2158" spans="1:19">
      <c r="A2158">
        <v>13050501</v>
      </c>
      <c r="B2158" s="12" t="s">
        <v>5016</v>
      </c>
      <c r="C2158" s="12" t="s">
        <v>4797</v>
      </c>
      <c r="D2158" s="12" t="s">
        <v>5016</v>
      </c>
      <c r="E2158" t="b">
        <v>0</v>
      </c>
      <c r="F2158">
        <v>0</v>
      </c>
      <c r="G2158">
        <v>3201</v>
      </c>
      <c r="H2158" t="s">
        <v>21</v>
      </c>
      <c r="I2158" s="12"/>
      <c r="K2158">
        <v>0</v>
      </c>
      <c r="L2158">
        <v>2796000</v>
      </c>
      <c r="M2158">
        <v>2796000</v>
      </c>
      <c r="N2158">
        <v>0</v>
      </c>
      <c r="O2158">
        <v>0</v>
      </c>
      <c r="P2158">
        <v>0</v>
      </c>
      <c r="Q2158">
        <v>2208</v>
      </c>
      <c r="R2158" t="b">
        <v>0</v>
      </c>
      <c r="S2158">
        <v>0</v>
      </c>
    </row>
    <row r="2159" spans="1:19">
      <c r="A2159">
        <v>13050501</v>
      </c>
      <c r="B2159" s="12"/>
      <c r="C2159" s="12" t="s">
        <v>4797</v>
      </c>
      <c r="D2159" s="12" t="s">
        <v>5016</v>
      </c>
      <c r="E2159" t="b">
        <v>0</v>
      </c>
      <c r="F2159">
        <v>0</v>
      </c>
      <c r="G2159">
        <v>3201</v>
      </c>
      <c r="H2159">
        <v>43831</v>
      </c>
      <c r="I2159" s="12" t="s">
        <v>1393</v>
      </c>
      <c r="J2159">
        <v>3</v>
      </c>
      <c r="K2159">
        <v>561</v>
      </c>
      <c r="L2159">
        <v>0</v>
      </c>
      <c r="M2159">
        <v>0</v>
      </c>
      <c r="N2159">
        <v>0</v>
      </c>
      <c r="O2159">
        <v>1000</v>
      </c>
      <c r="P2159">
        <v>-1000</v>
      </c>
      <c r="Q2159">
        <v>2209</v>
      </c>
      <c r="R2159" t="b">
        <v>0</v>
      </c>
      <c r="S2159">
        <v>0</v>
      </c>
    </row>
    <row r="2160" spans="1:19">
      <c r="A2160">
        <v>13050501</v>
      </c>
      <c r="B2160" s="12"/>
      <c r="C2160" s="12" t="s">
        <v>4797</v>
      </c>
      <c r="D2160" s="12" t="s">
        <v>5016</v>
      </c>
      <c r="E2160" t="b">
        <v>0</v>
      </c>
      <c r="F2160">
        <v>0</v>
      </c>
      <c r="G2160">
        <v>3201</v>
      </c>
      <c r="H2160">
        <v>43831</v>
      </c>
      <c r="I2160" s="12" t="s">
        <v>1394</v>
      </c>
      <c r="J2160">
        <v>12</v>
      </c>
      <c r="K2160">
        <v>10277</v>
      </c>
      <c r="L2160">
        <v>0</v>
      </c>
      <c r="M2160">
        <v>0</v>
      </c>
      <c r="N2160">
        <v>233000</v>
      </c>
      <c r="O2160">
        <v>0</v>
      </c>
      <c r="P2160">
        <v>232000</v>
      </c>
      <c r="Q2160">
        <v>2210</v>
      </c>
      <c r="R2160" t="b">
        <v>0</v>
      </c>
      <c r="S2160">
        <v>0</v>
      </c>
    </row>
    <row r="2161" spans="1:19">
      <c r="A2161">
        <v>13050501</v>
      </c>
      <c r="B2161" s="12"/>
      <c r="C2161" s="12" t="s">
        <v>4797</v>
      </c>
      <c r="D2161" s="12" t="s">
        <v>5016</v>
      </c>
      <c r="E2161" t="b">
        <v>0</v>
      </c>
      <c r="F2161">
        <v>0</v>
      </c>
      <c r="G2161">
        <v>3201</v>
      </c>
      <c r="H2161">
        <v>43839</v>
      </c>
      <c r="I2161" s="12" t="s">
        <v>5658</v>
      </c>
      <c r="J2161">
        <v>1</v>
      </c>
      <c r="K2161">
        <v>13489</v>
      </c>
      <c r="L2161">
        <v>0</v>
      </c>
      <c r="M2161">
        <v>0</v>
      </c>
      <c r="N2161">
        <v>0</v>
      </c>
      <c r="O2161">
        <v>232000</v>
      </c>
      <c r="P2161">
        <v>0</v>
      </c>
      <c r="Q2161">
        <v>2211</v>
      </c>
      <c r="R2161" t="b">
        <v>0</v>
      </c>
      <c r="S2161">
        <v>0</v>
      </c>
    </row>
    <row r="2162" spans="1:19">
      <c r="A2162">
        <v>13050501</v>
      </c>
      <c r="B2162" s="12"/>
      <c r="C2162" s="12" t="s">
        <v>4797</v>
      </c>
      <c r="D2162" s="12" t="s">
        <v>5016</v>
      </c>
      <c r="E2162" t="b">
        <v>0</v>
      </c>
      <c r="F2162">
        <v>0</v>
      </c>
      <c r="G2162">
        <v>3201</v>
      </c>
      <c r="H2162">
        <v>43862</v>
      </c>
      <c r="I2162" s="12" t="s">
        <v>1395</v>
      </c>
      <c r="J2162">
        <v>12</v>
      </c>
      <c r="K2162">
        <v>10357</v>
      </c>
      <c r="L2162">
        <v>0</v>
      </c>
      <c r="M2162">
        <v>0</v>
      </c>
      <c r="N2162">
        <v>233000</v>
      </c>
      <c r="O2162">
        <v>0</v>
      </c>
      <c r="P2162">
        <v>233000</v>
      </c>
      <c r="Q2162">
        <v>2212</v>
      </c>
      <c r="R2162" t="b">
        <v>0</v>
      </c>
      <c r="S2162">
        <v>0</v>
      </c>
    </row>
    <row r="2163" spans="1:19">
      <c r="A2163">
        <v>13050501</v>
      </c>
      <c r="B2163" s="12"/>
      <c r="C2163" s="12" t="s">
        <v>4797</v>
      </c>
      <c r="D2163" s="12" t="s">
        <v>5016</v>
      </c>
      <c r="E2163" t="b">
        <v>0</v>
      </c>
      <c r="F2163">
        <v>0</v>
      </c>
      <c r="G2163">
        <v>3201</v>
      </c>
      <c r="H2163">
        <v>43872</v>
      </c>
      <c r="I2163" s="12" t="s">
        <v>5659</v>
      </c>
      <c r="J2163">
        <v>1</v>
      </c>
      <c r="K2163">
        <v>13567</v>
      </c>
      <c r="L2163">
        <v>0</v>
      </c>
      <c r="M2163">
        <v>0</v>
      </c>
      <c r="N2163">
        <v>0</v>
      </c>
      <c r="O2163">
        <v>233000</v>
      </c>
      <c r="P2163">
        <v>0</v>
      </c>
      <c r="Q2163">
        <v>2213</v>
      </c>
      <c r="R2163" t="b">
        <v>0</v>
      </c>
      <c r="S2163">
        <v>0</v>
      </c>
    </row>
    <row r="2164" spans="1:19">
      <c r="A2164">
        <v>13050501</v>
      </c>
      <c r="B2164" s="12"/>
      <c r="C2164" s="12" t="s">
        <v>4797</v>
      </c>
      <c r="D2164" s="12" t="s">
        <v>5016</v>
      </c>
      <c r="E2164" t="b">
        <v>0</v>
      </c>
      <c r="F2164">
        <v>0</v>
      </c>
      <c r="G2164">
        <v>3201</v>
      </c>
      <c r="H2164">
        <v>43891</v>
      </c>
      <c r="I2164" s="12" t="s">
        <v>1396</v>
      </c>
      <c r="J2164">
        <v>12</v>
      </c>
      <c r="K2164">
        <v>10437</v>
      </c>
      <c r="L2164">
        <v>0</v>
      </c>
      <c r="M2164">
        <v>0</v>
      </c>
      <c r="N2164">
        <v>233000</v>
      </c>
      <c r="O2164">
        <v>0</v>
      </c>
      <c r="P2164">
        <v>233000</v>
      </c>
      <c r="Q2164">
        <v>2214</v>
      </c>
      <c r="R2164" t="b">
        <v>0</v>
      </c>
      <c r="S2164">
        <v>0</v>
      </c>
    </row>
    <row r="2165" spans="1:19">
      <c r="A2165">
        <v>13050501</v>
      </c>
      <c r="B2165" s="12"/>
      <c r="C2165" s="12" t="s">
        <v>4797</v>
      </c>
      <c r="D2165" s="12" t="s">
        <v>5016</v>
      </c>
      <c r="E2165" t="b">
        <v>0</v>
      </c>
      <c r="F2165">
        <v>0</v>
      </c>
      <c r="G2165">
        <v>3201</v>
      </c>
      <c r="H2165">
        <v>43901</v>
      </c>
      <c r="I2165" s="12" t="s">
        <v>5660</v>
      </c>
      <c r="J2165">
        <v>1</v>
      </c>
      <c r="K2165">
        <v>13648</v>
      </c>
      <c r="L2165">
        <v>0</v>
      </c>
      <c r="M2165">
        <v>0</v>
      </c>
      <c r="N2165">
        <v>0</v>
      </c>
      <c r="O2165">
        <v>233000</v>
      </c>
      <c r="P2165">
        <v>0</v>
      </c>
      <c r="Q2165">
        <v>2215</v>
      </c>
      <c r="R2165" t="b">
        <v>0</v>
      </c>
      <c r="S2165">
        <v>0</v>
      </c>
    </row>
    <row r="2166" spans="1:19">
      <c r="A2166">
        <v>13050501</v>
      </c>
      <c r="B2166" s="12"/>
      <c r="C2166" s="12" t="s">
        <v>4797</v>
      </c>
      <c r="D2166" s="12" t="s">
        <v>5016</v>
      </c>
      <c r="E2166" t="b">
        <v>0</v>
      </c>
      <c r="F2166">
        <v>0</v>
      </c>
      <c r="G2166">
        <v>3201</v>
      </c>
      <c r="H2166">
        <v>43922</v>
      </c>
      <c r="I2166" s="12" t="s">
        <v>1397</v>
      </c>
      <c r="J2166">
        <v>12</v>
      </c>
      <c r="K2166">
        <v>10517</v>
      </c>
      <c r="L2166">
        <v>0</v>
      </c>
      <c r="M2166">
        <v>0</v>
      </c>
      <c r="N2166">
        <v>233000</v>
      </c>
      <c r="O2166">
        <v>0</v>
      </c>
      <c r="P2166">
        <v>233000</v>
      </c>
      <c r="Q2166">
        <v>2216</v>
      </c>
      <c r="R2166" t="b">
        <v>0</v>
      </c>
      <c r="S2166">
        <v>0</v>
      </c>
    </row>
    <row r="2167" spans="1:19">
      <c r="A2167">
        <v>13050501</v>
      </c>
      <c r="B2167" s="12"/>
      <c r="C2167" s="12" t="s">
        <v>4797</v>
      </c>
      <c r="D2167" s="12" t="s">
        <v>5016</v>
      </c>
      <c r="E2167" t="b">
        <v>0</v>
      </c>
      <c r="F2167">
        <v>0</v>
      </c>
      <c r="G2167">
        <v>3201</v>
      </c>
      <c r="H2167">
        <v>43924</v>
      </c>
      <c r="I2167" s="12" t="s">
        <v>5661</v>
      </c>
      <c r="J2167">
        <v>1</v>
      </c>
      <c r="K2167">
        <v>13681</v>
      </c>
      <c r="L2167">
        <v>0</v>
      </c>
      <c r="M2167">
        <v>0</v>
      </c>
      <c r="N2167">
        <v>0</v>
      </c>
      <c r="O2167">
        <v>233000</v>
      </c>
      <c r="P2167">
        <v>0</v>
      </c>
      <c r="Q2167">
        <v>2217</v>
      </c>
      <c r="R2167" t="b">
        <v>0</v>
      </c>
      <c r="S2167">
        <v>0</v>
      </c>
    </row>
    <row r="2168" spans="1:19">
      <c r="A2168">
        <v>13050501</v>
      </c>
      <c r="B2168" s="12"/>
      <c r="C2168" s="12" t="s">
        <v>4797</v>
      </c>
      <c r="D2168" s="12" t="s">
        <v>5016</v>
      </c>
      <c r="E2168" t="b">
        <v>0</v>
      </c>
      <c r="F2168">
        <v>0</v>
      </c>
      <c r="G2168">
        <v>3201</v>
      </c>
      <c r="H2168">
        <v>43952</v>
      </c>
      <c r="I2168" s="12" t="s">
        <v>1398</v>
      </c>
      <c r="J2168">
        <v>12</v>
      </c>
      <c r="K2168">
        <v>10597</v>
      </c>
      <c r="L2168">
        <v>0</v>
      </c>
      <c r="M2168">
        <v>0</v>
      </c>
      <c r="N2168">
        <v>233000</v>
      </c>
      <c r="O2168">
        <v>0</v>
      </c>
      <c r="P2168">
        <v>233000</v>
      </c>
      <c r="Q2168">
        <v>2218</v>
      </c>
      <c r="R2168" t="b">
        <v>0</v>
      </c>
      <c r="S2168">
        <v>0</v>
      </c>
    </row>
    <row r="2169" spans="1:19">
      <c r="A2169">
        <v>13050501</v>
      </c>
      <c r="B2169" s="12"/>
      <c r="C2169" s="12" t="s">
        <v>4797</v>
      </c>
      <c r="D2169" s="12" t="s">
        <v>5016</v>
      </c>
      <c r="E2169" t="b">
        <v>0</v>
      </c>
      <c r="F2169">
        <v>0</v>
      </c>
      <c r="G2169">
        <v>3201</v>
      </c>
      <c r="H2169">
        <v>43962</v>
      </c>
      <c r="I2169" s="12" t="s">
        <v>5662</v>
      </c>
      <c r="J2169">
        <v>1</v>
      </c>
      <c r="K2169">
        <v>13759</v>
      </c>
      <c r="L2169">
        <v>0</v>
      </c>
      <c r="M2169">
        <v>0</v>
      </c>
      <c r="N2169">
        <v>0</v>
      </c>
      <c r="O2169">
        <v>233000</v>
      </c>
      <c r="P2169">
        <v>0</v>
      </c>
      <c r="Q2169">
        <v>2219</v>
      </c>
      <c r="R2169" t="b">
        <v>0</v>
      </c>
      <c r="S2169">
        <v>0</v>
      </c>
    </row>
    <row r="2170" spans="1:19">
      <c r="A2170">
        <v>13050501</v>
      </c>
      <c r="B2170" s="12"/>
      <c r="C2170" s="12" t="s">
        <v>4797</v>
      </c>
      <c r="D2170" s="12" t="s">
        <v>5016</v>
      </c>
      <c r="E2170" t="b">
        <v>0</v>
      </c>
      <c r="F2170">
        <v>0</v>
      </c>
      <c r="G2170">
        <v>3201</v>
      </c>
      <c r="H2170">
        <v>43983</v>
      </c>
      <c r="I2170" s="12" t="s">
        <v>1399</v>
      </c>
      <c r="J2170">
        <v>12</v>
      </c>
      <c r="K2170">
        <v>10677</v>
      </c>
      <c r="L2170">
        <v>0</v>
      </c>
      <c r="M2170">
        <v>0</v>
      </c>
      <c r="N2170">
        <v>233000</v>
      </c>
      <c r="O2170">
        <v>0</v>
      </c>
      <c r="P2170">
        <v>233000</v>
      </c>
      <c r="Q2170">
        <v>2220</v>
      </c>
      <c r="R2170" t="b">
        <v>0</v>
      </c>
      <c r="S2170">
        <v>0</v>
      </c>
    </row>
    <row r="2171" spans="1:19">
      <c r="A2171">
        <v>13050501</v>
      </c>
      <c r="B2171" s="12"/>
      <c r="C2171" s="12" t="s">
        <v>4797</v>
      </c>
      <c r="D2171" s="12" t="s">
        <v>5016</v>
      </c>
      <c r="E2171" t="b">
        <v>0</v>
      </c>
      <c r="F2171">
        <v>0</v>
      </c>
      <c r="G2171">
        <v>3201</v>
      </c>
      <c r="H2171">
        <v>43990</v>
      </c>
      <c r="I2171" s="12" t="s">
        <v>5663</v>
      </c>
      <c r="J2171">
        <v>1</v>
      </c>
      <c r="K2171">
        <v>13818</v>
      </c>
      <c r="L2171">
        <v>0</v>
      </c>
      <c r="M2171">
        <v>0</v>
      </c>
      <c r="N2171">
        <v>0</v>
      </c>
      <c r="O2171">
        <v>233000</v>
      </c>
      <c r="P2171">
        <v>0</v>
      </c>
      <c r="Q2171">
        <v>2221</v>
      </c>
      <c r="R2171" t="b">
        <v>0</v>
      </c>
      <c r="S2171">
        <v>0</v>
      </c>
    </row>
    <row r="2172" spans="1:19">
      <c r="A2172">
        <v>13050501</v>
      </c>
      <c r="B2172" s="12"/>
      <c r="C2172" s="12" t="s">
        <v>4797</v>
      </c>
      <c r="D2172" s="12" t="s">
        <v>5016</v>
      </c>
      <c r="E2172" t="b">
        <v>0</v>
      </c>
      <c r="F2172">
        <v>0</v>
      </c>
      <c r="G2172">
        <v>3201</v>
      </c>
      <c r="H2172">
        <v>44013</v>
      </c>
      <c r="I2172" s="12" t="s">
        <v>1400</v>
      </c>
      <c r="J2172">
        <v>12</v>
      </c>
      <c r="K2172">
        <v>10757</v>
      </c>
      <c r="L2172">
        <v>0</v>
      </c>
      <c r="M2172">
        <v>0</v>
      </c>
      <c r="N2172">
        <v>233000</v>
      </c>
      <c r="O2172">
        <v>0</v>
      </c>
      <c r="P2172">
        <v>233000</v>
      </c>
      <c r="Q2172">
        <v>2222</v>
      </c>
      <c r="R2172" t="b">
        <v>0</v>
      </c>
      <c r="S2172">
        <v>0</v>
      </c>
    </row>
    <row r="2173" spans="1:19">
      <c r="A2173">
        <v>13050501</v>
      </c>
      <c r="B2173" s="12"/>
      <c r="C2173" s="12" t="s">
        <v>4797</v>
      </c>
      <c r="D2173" s="12" t="s">
        <v>5016</v>
      </c>
      <c r="E2173" t="b">
        <v>0</v>
      </c>
      <c r="F2173">
        <v>0</v>
      </c>
      <c r="G2173">
        <v>3201</v>
      </c>
      <c r="H2173">
        <v>44019</v>
      </c>
      <c r="I2173" s="12" t="s">
        <v>5664</v>
      </c>
      <c r="J2173">
        <v>1</v>
      </c>
      <c r="K2173">
        <v>13894</v>
      </c>
      <c r="L2173">
        <v>0</v>
      </c>
      <c r="M2173">
        <v>0</v>
      </c>
      <c r="N2173">
        <v>0</v>
      </c>
      <c r="O2173">
        <v>233000</v>
      </c>
      <c r="P2173">
        <v>0</v>
      </c>
      <c r="Q2173">
        <v>2223</v>
      </c>
      <c r="R2173" t="b">
        <v>0</v>
      </c>
      <c r="S2173">
        <v>0</v>
      </c>
    </row>
    <row r="2174" spans="1:19">
      <c r="A2174">
        <v>13050501</v>
      </c>
      <c r="B2174" s="12"/>
      <c r="C2174" s="12" t="s">
        <v>4797</v>
      </c>
      <c r="D2174" s="12" t="s">
        <v>5016</v>
      </c>
      <c r="E2174" t="b">
        <v>0</v>
      </c>
      <c r="F2174">
        <v>0</v>
      </c>
      <c r="G2174">
        <v>3201</v>
      </c>
      <c r="H2174">
        <v>44044</v>
      </c>
      <c r="I2174" s="12" t="s">
        <v>1401</v>
      </c>
      <c r="J2174">
        <v>3</v>
      </c>
      <c r="K2174">
        <v>572</v>
      </c>
      <c r="L2174">
        <v>0</v>
      </c>
      <c r="M2174">
        <v>0</v>
      </c>
      <c r="N2174">
        <v>0</v>
      </c>
      <c r="O2174">
        <v>233000</v>
      </c>
      <c r="P2174">
        <v>-233000</v>
      </c>
      <c r="Q2174">
        <v>2224</v>
      </c>
      <c r="R2174" t="b">
        <v>0</v>
      </c>
      <c r="S2174">
        <v>0</v>
      </c>
    </row>
    <row r="2175" spans="1:19">
      <c r="A2175">
        <v>13050501</v>
      </c>
      <c r="B2175" s="12"/>
      <c r="C2175" s="12" t="s">
        <v>4797</v>
      </c>
      <c r="D2175" s="12" t="s">
        <v>5016</v>
      </c>
      <c r="E2175" t="b">
        <v>0</v>
      </c>
      <c r="F2175">
        <v>0</v>
      </c>
      <c r="G2175">
        <v>3201</v>
      </c>
      <c r="H2175">
        <v>44044</v>
      </c>
      <c r="I2175" s="12" t="s">
        <v>1402</v>
      </c>
      <c r="J2175">
        <v>12</v>
      </c>
      <c r="K2175">
        <v>10837</v>
      </c>
      <c r="L2175">
        <v>0</v>
      </c>
      <c r="M2175">
        <v>0</v>
      </c>
      <c r="N2175">
        <v>233000</v>
      </c>
      <c r="O2175">
        <v>0</v>
      </c>
      <c r="P2175">
        <v>0</v>
      </c>
      <c r="Q2175">
        <v>2225</v>
      </c>
      <c r="R2175" t="b">
        <v>0</v>
      </c>
      <c r="S2175">
        <v>0</v>
      </c>
    </row>
    <row r="2176" spans="1:19">
      <c r="A2176">
        <v>13050501</v>
      </c>
      <c r="B2176" s="12"/>
      <c r="C2176" s="12" t="s">
        <v>4797</v>
      </c>
      <c r="D2176" s="12" t="s">
        <v>5016</v>
      </c>
      <c r="E2176" t="b">
        <v>0</v>
      </c>
      <c r="F2176">
        <v>0</v>
      </c>
      <c r="G2176">
        <v>3201</v>
      </c>
      <c r="H2176">
        <v>44075</v>
      </c>
      <c r="I2176" s="12" t="s">
        <v>1403</v>
      </c>
      <c r="J2176">
        <v>12</v>
      </c>
      <c r="K2176">
        <v>10917</v>
      </c>
      <c r="L2176">
        <v>0</v>
      </c>
      <c r="M2176">
        <v>0</v>
      </c>
      <c r="N2176">
        <v>233000</v>
      </c>
      <c r="O2176">
        <v>0</v>
      </c>
      <c r="P2176">
        <v>233000</v>
      </c>
      <c r="Q2176">
        <v>2226</v>
      </c>
      <c r="R2176" t="b">
        <v>0</v>
      </c>
      <c r="S2176">
        <v>0</v>
      </c>
    </row>
    <row r="2177" spans="1:19">
      <c r="A2177">
        <v>13050501</v>
      </c>
      <c r="B2177" s="12"/>
      <c r="C2177" s="12" t="s">
        <v>4797</v>
      </c>
      <c r="D2177" s="12" t="s">
        <v>5016</v>
      </c>
      <c r="E2177" t="b">
        <v>0</v>
      </c>
      <c r="F2177">
        <v>0</v>
      </c>
      <c r="G2177">
        <v>3201</v>
      </c>
      <c r="H2177">
        <v>44083</v>
      </c>
      <c r="I2177" s="12" t="s">
        <v>5666</v>
      </c>
      <c r="J2177">
        <v>1</v>
      </c>
      <c r="K2177">
        <v>14049</v>
      </c>
      <c r="L2177">
        <v>0</v>
      </c>
      <c r="M2177">
        <v>0</v>
      </c>
      <c r="N2177">
        <v>0</v>
      </c>
      <c r="O2177">
        <v>233000</v>
      </c>
      <c r="P2177">
        <v>0</v>
      </c>
      <c r="Q2177">
        <v>2227</v>
      </c>
      <c r="R2177" t="b">
        <v>0</v>
      </c>
      <c r="S2177">
        <v>0</v>
      </c>
    </row>
    <row r="2178" spans="1:19">
      <c r="A2178">
        <v>13050501</v>
      </c>
      <c r="B2178" s="12"/>
      <c r="C2178" s="12" t="s">
        <v>4797</v>
      </c>
      <c r="D2178" s="12" t="s">
        <v>5016</v>
      </c>
      <c r="E2178" t="b">
        <v>0</v>
      </c>
      <c r="F2178">
        <v>0</v>
      </c>
      <c r="G2178">
        <v>3201</v>
      </c>
      <c r="H2178">
        <v>44105</v>
      </c>
      <c r="I2178" s="12" t="s">
        <v>1404</v>
      </c>
      <c r="J2178">
        <v>12</v>
      </c>
      <c r="K2178">
        <v>10997</v>
      </c>
      <c r="L2178">
        <v>0</v>
      </c>
      <c r="M2178">
        <v>0</v>
      </c>
      <c r="N2178">
        <v>233000</v>
      </c>
      <c r="O2178">
        <v>0</v>
      </c>
      <c r="P2178">
        <v>233000</v>
      </c>
      <c r="Q2178">
        <v>2228</v>
      </c>
      <c r="R2178" t="b">
        <v>0</v>
      </c>
      <c r="S2178">
        <v>0</v>
      </c>
    </row>
    <row r="2179" spans="1:19">
      <c r="A2179">
        <v>13050501</v>
      </c>
      <c r="B2179" s="12"/>
      <c r="C2179" s="12" t="s">
        <v>4797</v>
      </c>
      <c r="D2179" s="12" t="s">
        <v>5016</v>
      </c>
      <c r="E2179" t="b">
        <v>0</v>
      </c>
      <c r="F2179">
        <v>0</v>
      </c>
      <c r="G2179">
        <v>3201</v>
      </c>
      <c r="H2179">
        <v>44110</v>
      </c>
      <c r="I2179" s="12" t="s">
        <v>5667</v>
      </c>
      <c r="J2179">
        <v>1</v>
      </c>
      <c r="K2179">
        <v>14111</v>
      </c>
      <c r="L2179">
        <v>0</v>
      </c>
      <c r="M2179">
        <v>0</v>
      </c>
      <c r="N2179">
        <v>0</v>
      </c>
      <c r="O2179">
        <v>223000</v>
      </c>
      <c r="P2179">
        <v>10000</v>
      </c>
      <c r="Q2179">
        <v>2229</v>
      </c>
      <c r="R2179" t="b">
        <v>0</v>
      </c>
      <c r="S2179">
        <v>0</v>
      </c>
    </row>
    <row r="2180" spans="1:19">
      <c r="A2180">
        <v>13050501</v>
      </c>
      <c r="B2180" s="12"/>
      <c r="C2180" s="12" t="s">
        <v>4797</v>
      </c>
      <c r="D2180" s="12" t="s">
        <v>5016</v>
      </c>
      <c r="E2180" t="b">
        <v>0</v>
      </c>
      <c r="F2180">
        <v>0</v>
      </c>
      <c r="G2180">
        <v>3201</v>
      </c>
      <c r="H2180">
        <v>44136</v>
      </c>
      <c r="I2180" s="12" t="s">
        <v>1405</v>
      </c>
      <c r="J2180">
        <v>12</v>
      </c>
      <c r="K2180">
        <v>11077</v>
      </c>
      <c r="L2180">
        <v>0</v>
      </c>
      <c r="M2180">
        <v>0</v>
      </c>
      <c r="N2180">
        <v>233000</v>
      </c>
      <c r="O2180">
        <v>0</v>
      </c>
      <c r="P2180">
        <v>243000</v>
      </c>
      <c r="Q2180">
        <v>2230</v>
      </c>
      <c r="R2180" t="b">
        <v>0</v>
      </c>
      <c r="S2180">
        <v>0</v>
      </c>
    </row>
    <row r="2181" spans="1:19">
      <c r="A2181">
        <v>13050501</v>
      </c>
      <c r="B2181" s="12"/>
      <c r="C2181" s="12" t="s">
        <v>4797</v>
      </c>
      <c r="D2181" s="12" t="s">
        <v>5016</v>
      </c>
      <c r="E2181" t="b">
        <v>0</v>
      </c>
      <c r="F2181">
        <v>0</v>
      </c>
      <c r="G2181">
        <v>3201</v>
      </c>
      <c r="H2181">
        <v>44147</v>
      </c>
      <c r="I2181" s="12" t="s">
        <v>5667</v>
      </c>
      <c r="J2181">
        <v>1</v>
      </c>
      <c r="K2181">
        <v>14202</v>
      </c>
      <c r="L2181">
        <v>0</v>
      </c>
      <c r="M2181">
        <v>0</v>
      </c>
      <c r="N2181">
        <v>0</v>
      </c>
      <c r="O2181">
        <v>10000</v>
      </c>
      <c r="P2181">
        <v>233000</v>
      </c>
      <c r="Q2181">
        <v>2231</v>
      </c>
      <c r="R2181" t="b">
        <v>0</v>
      </c>
      <c r="S2181">
        <v>0</v>
      </c>
    </row>
    <row r="2182" spans="1:19">
      <c r="A2182">
        <v>13050501</v>
      </c>
      <c r="B2182" s="12"/>
      <c r="C2182" s="12" t="s">
        <v>4797</v>
      </c>
      <c r="D2182" s="12" t="s">
        <v>5016</v>
      </c>
      <c r="E2182" t="b">
        <v>0</v>
      </c>
      <c r="F2182">
        <v>0</v>
      </c>
      <c r="G2182">
        <v>3201</v>
      </c>
      <c r="H2182">
        <v>44147</v>
      </c>
      <c r="I2182" s="12" t="s">
        <v>5668</v>
      </c>
      <c r="J2182">
        <v>1</v>
      </c>
      <c r="K2182">
        <v>14202</v>
      </c>
      <c r="L2182">
        <v>0</v>
      </c>
      <c r="M2182">
        <v>0</v>
      </c>
      <c r="N2182">
        <v>0</v>
      </c>
      <c r="O2182">
        <v>233000</v>
      </c>
      <c r="P2182">
        <v>0</v>
      </c>
      <c r="Q2182">
        <v>2232</v>
      </c>
      <c r="R2182" t="b">
        <v>0</v>
      </c>
      <c r="S2182">
        <v>0</v>
      </c>
    </row>
    <row r="2183" spans="1:19">
      <c r="A2183">
        <v>13050501</v>
      </c>
      <c r="B2183" s="12"/>
      <c r="C2183" s="12" t="s">
        <v>4797</v>
      </c>
      <c r="D2183" s="12" t="s">
        <v>5016</v>
      </c>
      <c r="E2183" t="b">
        <v>0</v>
      </c>
      <c r="F2183">
        <v>0</v>
      </c>
      <c r="G2183">
        <v>3201</v>
      </c>
      <c r="H2183">
        <v>44166</v>
      </c>
      <c r="I2183" s="12" t="s">
        <v>1406</v>
      </c>
      <c r="J2183">
        <v>12</v>
      </c>
      <c r="K2183">
        <v>11157</v>
      </c>
      <c r="L2183">
        <v>0</v>
      </c>
      <c r="M2183">
        <v>0</v>
      </c>
      <c r="N2183">
        <v>233000</v>
      </c>
      <c r="O2183">
        <v>0</v>
      </c>
      <c r="P2183">
        <v>233000</v>
      </c>
      <c r="Q2183">
        <v>2233</v>
      </c>
      <c r="R2183" t="b">
        <v>0</v>
      </c>
      <c r="S2183">
        <v>0</v>
      </c>
    </row>
    <row r="2184" spans="1:19">
      <c r="A2184">
        <v>13050501</v>
      </c>
      <c r="B2184" s="12"/>
      <c r="C2184" s="12" t="s">
        <v>4797</v>
      </c>
      <c r="D2184" s="12" t="s">
        <v>5016</v>
      </c>
      <c r="E2184" t="b">
        <v>0</v>
      </c>
      <c r="F2184">
        <v>0</v>
      </c>
      <c r="G2184">
        <v>3201</v>
      </c>
      <c r="H2184">
        <v>44172</v>
      </c>
      <c r="I2184" s="12" t="s">
        <v>5669</v>
      </c>
      <c r="J2184">
        <v>1</v>
      </c>
      <c r="K2184">
        <v>14253</v>
      </c>
      <c r="L2184">
        <v>0</v>
      </c>
      <c r="M2184">
        <v>0</v>
      </c>
      <c r="N2184">
        <v>0</v>
      </c>
      <c r="O2184">
        <v>233000</v>
      </c>
      <c r="P2184">
        <v>0</v>
      </c>
      <c r="Q2184">
        <v>2234</v>
      </c>
      <c r="R2184" t="b">
        <v>0</v>
      </c>
      <c r="S2184">
        <v>0</v>
      </c>
    </row>
    <row r="2185" spans="1:19">
      <c r="A2185">
        <v>13050501</v>
      </c>
      <c r="B2185" s="12" t="s">
        <v>1407</v>
      </c>
      <c r="C2185" s="12" t="s">
        <v>4797</v>
      </c>
      <c r="D2185" s="12" t="s">
        <v>1407</v>
      </c>
      <c r="E2185" t="b">
        <v>0</v>
      </c>
      <c r="F2185">
        <v>0</v>
      </c>
      <c r="G2185">
        <v>3201</v>
      </c>
      <c r="H2185" t="s">
        <v>21</v>
      </c>
      <c r="I2185" s="12"/>
      <c r="K2185">
        <v>0</v>
      </c>
      <c r="L2185">
        <v>0</v>
      </c>
      <c r="M2185">
        <v>0</v>
      </c>
      <c r="N2185">
        <v>2796000</v>
      </c>
      <c r="O2185">
        <v>2796000</v>
      </c>
      <c r="P2185">
        <v>0</v>
      </c>
      <c r="Q2185">
        <v>2235</v>
      </c>
      <c r="R2185" t="b">
        <v>0</v>
      </c>
      <c r="S2185">
        <v>0</v>
      </c>
    </row>
    <row r="2186" spans="1:19">
      <c r="A2186">
        <v>13050501</v>
      </c>
      <c r="B2186" s="12" t="s">
        <v>5027</v>
      </c>
      <c r="C2186" s="12" t="s">
        <v>4797</v>
      </c>
      <c r="D2186" s="12" t="s">
        <v>5027</v>
      </c>
      <c r="E2186" t="b">
        <v>0</v>
      </c>
      <c r="F2186">
        <v>193354</v>
      </c>
      <c r="G2186">
        <v>3202</v>
      </c>
      <c r="H2186" t="s">
        <v>21</v>
      </c>
      <c r="I2186" s="12"/>
      <c r="K2186">
        <v>0</v>
      </c>
      <c r="L2186">
        <v>2520000</v>
      </c>
      <c r="M2186">
        <v>2538255</v>
      </c>
      <c r="N2186">
        <v>0</v>
      </c>
      <c r="O2186">
        <v>0</v>
      </c>
      <c r="P2186">
        <v>193354</v>
      </c>
      <c r="Q2186">
        <v>2236</v>
      </c>
      <c r="R2186" t="b">
        <v>0</v>
      </c>
      <c r="S2186">
        <v>0</v>
      </c>
    </row>
    <row r="2187" spans="1:19">
      <c r="A2187">
        <v>13050501</v>
      </c>
      <c r="B2187" s="12"/>
      <c r="C2187" s="12" t="s">
        <v>4797</v>
      </c>
      <c r="D2187" s="12" t="s">
        <v>5027</v>
      </c>
      <c r="E2187" t="b">
        <v>0</v>
      </c>
      <c r="F2187">
        <v>0</v>
      </c>
      <c r="G2187">
        <v>3202</v>
      </c>
      <c r="H2187">
        <v>43831</v>
      </c>
      <c r="I2187" s="12" t="s">
        <v>1408</v>
      </c>
      <c r="J2187">
        <v>12</v>
      </c>
      <c r="K2187">
        <v>10278</v>
      </c>
      <c r="L2187">
        <v>0</v>
      </c>
      <c r="M2187">
        <v>0</v>
      </c>
      <c r="N2187">
        <v>210000</v>
      </c>
      <c r="O2187">
        <v>0</v>
      </c>
      <c r="P2187">
        <v>403354</v>
      </c>
      <c r="Q2187">
        <v>2237</v>
      </c>
      <c r="R2187" t="b">
        <v>0</v>
      </c>
      <c r="S2187">
        <v>0</v>
      </c>
    </row>
    <row r="2188" spans="1:19">
      <c r="A2188">
        <v>13050501</v>
      </c>
      <c r="B2188" s="12"/>
      <c r="C2188" s="12" t="s">
        <v>4797</v>
      </c>
      <c r="D2188" s="12" t="s">
        <v>5027</v>
      </c>
      <c r="E2188" t="b">
        <v>0</v>
      </c>
      <c r="F2188">
        <v>0</v>
      </c>
      <c r="G2188">
        <v>3202</v>
      </c>
      <c r="H2188">
        <v>43846</v>
      </c>
      <c r="I2188" s="12" t="s">
        <v>5674</v>
      </c>
      <c r="J2188">
        <v>1</v>
      </c>
      <c r="K2188">
        <v>13523</v>
      </c>
      <c r="L2188">
        <v>0</v>
      </c>
      <c r="M2188">
        <v>0</v>
      </c>
      <c r="N2188">
        <v>0</v>
      </c>
      <c r="O2188">
        <v>193354</v>
      </c>
      <c r="P2188">
        <v>210000</v>
      </c>
      <c r="Q2188">
        <v>2238</v>
      </c>
      <c r="R2188" t="b">
        <v>0</v>
      </c>
      <c r="S2188">
        <v>0</v>
      </c>
    </row>
    <row r="2189" spans="1:19">
      <c r="A2189">
        <v>13050501</v>
      </c>
      <c r="B2189" s="12"/>
      <c r="C2189" s="12" t="s">
        <v>4797</v>
      </c>
      <c r="D2189" s="12" t="s">
        <v>5027</v>
      </c>
      <c r="E2189" t="b">
        <v>0</v>
      </c>
      <c r="F2189">
        <v>0</v>
      </c>
      <c r="G2189">
        <v>3202</v>
      </c>
      <c r="H2189">
        <v>43846</v>
      </c>
      <c r="I2189" s="12" t="s">
        <v>5658</v>
      </c>
      <c r="J2189">
        <v>1</v>
      </c>
      <c r="K2189">
        <v>13523</v>
      </c>
      <c r="L2189">
        <v>0</v>
      </c>
      <c r="M2189">
        <v>0</v>
      </c>
      <c r="N2189">
        <v>0</v>
      </c>
      <c r="O2189">
        <v>206646</v>
      </c>
      <c r="P2189">
        <v>3354</v>
      </c>
      <c r="Q2189">
        <v>2239</v>
      </c>
      <c r="R2189" t="b">
        <v>0</v>
      </c>
      <c r="S2189">
        <v>0</v>
      </c>
    </row>
    <row r="2190" spans="1:19">
      <c r="A2190">
        <v>13050501</v>
      </c>
      <c r="B2190" s="12"/>
      <c r="C2190" s="12" t="s">
        <v>4797</v>
      </c>
      <c r="D2190" s="12" t="s">
        <v>5027</v>
      </c>
      <c r="E2190" t="b">
        <v>0</v>
      </c>
      <c r="F2190">
        <v>0</v>
      </c>
      <c r="G2190">
        <v>3202</v>
      </c>
      <c r="H2190">
        <v>43862</v>
      </c>
      <c r="I2190" s="12" t="s">
        <v>1409</v>
      </c>
      <c r="J2190">
        <v>12</v>
      </c>
      <c r="K2190">
        <v>10358</v>
      </c>
      <c r="L2190">
        <v>0</v>
      </c>
      <c r="M2190">
        <v>0</v>
      </c>
      <c r="N2190">
        <v>210000</v>
      </c>
      <c r="O2190">
        <v>0</v>
      </c>
      <c r="P2190">
        <v>213354</v>
      </c>
      <c r="Q2190">
        <v>2240</v>
      </c>
      <c r="R2190" t="b">
        <v>0</v>
      </c>
      <c r="S2190">
        <v>0</v>
      </c>
    </row>
    <row r="2191" spans="1:19">
      <c r="A2191">
        <v>13050501</v>
      </c>
      <c r="B2191" s="12"/>
      <c r="C2191" s="12" t="s">
        <v>4797</v>
      </c>
      <c r="D2191" s="12" t="s">
        <v>5027</v>
      </c>
      <c r="E2191" t="b">
        <v>0</v>
      </c>
      <c r="F2191">
        <v>0</v>
      </c>
      <c r="G2191">
        <v>3202</v>
      </c>
      <c r="H2191">
        <v>43891</v>
      </c>
      <c r="I2191" s="12" t="s">
        <v>1410</v>
      </c>
      <c r="J2191">
        <v>12</v>
      </c>
      <c r="K2191">
        <v>10438</v>
      </c>
      <c r="L2191">
        <v>0</v>
      </c>
      <c r="M2191">
        <v>0</v>
      </c>
      <c r="N2191">
        <v>210000</v>
      </c>
      <c r="O2191">
        <v>0</v>
      </c>
      <c r="P2191">
        <v>423354</v>
      </c>
      <c r="Q2191">
        <v>2241</v>
      </c>
      <c r="R2191" t="b">
        <v>0</v>
      </c>
      <c r="S2191">
        <v>0</v>
      </c>
    </row>
    <row r="2192" spans="1:19">
      <c r="A2192">
        <v>13050501</v>
      </c>
      <c r="B2192" s="12"/>
      <c r="C2192" s="12" t="s">
        <v>4797</v>
      </c>
      <c r="D2192" s="12" t="s">
        <v>5027</v>
      </c>
      <c r="E2192" t="b">
        <v>0</v>
      </c>
      <c r="F2192">
        <v>0</v>
      </c>
      <c r="G2192">
        <v>3202</v>
      </c>
      <c r="H2192">
        <v>43901</v>
      </c>
      <c r="I2192" s="12" t="s">
        <v>5658</v>
      </c>
      <c r="J2192">
        <v>1</v>
      </c>
      <c r="K2192">
        <v>13652</v>
      </c>
      <c r="L2192">
        <v>0</v>
      </c>
      <c r="M2192">
        <v>0</v>
      </c>
      <c r="N2192">
        <v>0</v>
      </c>
      <c r="O2192">
        <v>3354</v>
      </c>
      <c r="P2192">
        <v>420000</v>
      </c>
      <c r="Q2192">
        <v>2242</v>
      </c>
      <c r="R2192" t="b">
        <v>0</v>
      </c>
      <c r="S2192">
        <v>0</v>
      </c>
    </row>
    <row r="2193" spans="1:19">
      <c r="A2193">
        <v>13050501</v>
      </c>
      <c r="B2193" s="12"/>
      <c r="C2193" s="12" t="s">
        <v>4797</v>
      </c>
      <c r="D2193" s="12" t="s">
        <v>5027</v>
      </c>
      <c r="E2193" t="b">
        <v>0</v>
      </c>
      <c r="F2193">
        <v>0</v>
      </c>
      <c r="G2193">
        <v>3202</v>
      </c>
      <c r="H2193">
        <v>43901</v>
      </c>
      <c r="I2193" s="12" t="s">
        <v>5659</v>
      </c>
      <c r="J2193">
        <v>1</v>
      </c>
      <c r="K2193">
        <v>13652</v>
      </c>
      <c r="L2193">
        <v>0</v>
      </c>
      <c r="M2193">
        <v>0</v>
      </c>
      <c r="N2193">
        <v>0</v>
      </c>
      <c r="O2193">
        <v>210000</v>
      </c>
      <c r="P2193">
        <v>210000</v>
      </c>
      <c r="Q2193">
        <v>2243</v>
      </c>
      <c r="R2193" t="b">
        <v>0</v>
      </c>
      <c r="S2193">
        <v>0</v>
      </c>
    </row>
    <row r="2194" spans="1:19">
      <c r="A2194">
        <v>13050501</v>
      </c>
      <c r="B2194" s="12"/>
      <c r="C2194" s="12" t="s">
        <v>4797</v>
      </c>
      <c r="D2194" s="12" t="s">
        <v>5027</v>
      </c>
      <c r="E2194" t="b">
        <v>0</v>
      </c>
      <c r="F2194">
        <v>0</v>
      </c>
      <c r="G2194">
        <v>3202</v>
      </c>
      <c r="H2194">
        <v>43901</v>
      </c>
      <c r="I2194" s="12" t="s">
        <v>5660</v>
      </c>
      <c r="J2194">
        <v>1</v>
      </c>
      <c r="K2194">
        <v>13652</v>
      </c>
      <c r="L2194">
        <v>0</v>
      </c>
      <c r="M2194">
        <v>0</v>
      </c>
      <c r="N2194">
        <v>0</v>
      </c>
      <c r="O2194">
        <v>192607</v>
      </c>
      <c r="P2194">
        <v>17393</v>
      </c>
      <c r="Q2194">
        <v>2244</v>
      </c>
      <c r="R2194" t="b">
        <v>0</v>
      </c>
      <c r="S2194">
        <v>0</v>
      </c>
    </row>
    <row r="2195" spans="1:19">
      <c r="A2195">
        <v>13050501</v>
      </c>
      <c r="B2195" s="12"/>
      <c r="C2195" s="12" t="s">
        <v>4797</v>
      </c>
      <c r="D2195" s="12" t="s">
        <v>5027</v>
      </c>
      <c r="E2195" t="b">
        <v>0</v>
      </c>
      <c r="F2195">
        <v>0</v>
      </c>
      <c r="G2195">
        <v>3202</v>
      </c>
      <c r="H2195">
        <v>43922</v>
      </c>
      <c r="I2195" s="12" t="s">
        <v>1411</v>
      </c>
      <c r="J2195">
        <v>12</v>
      </c>
      <c r="K2195">
        <v>10518</v>
      </c>
      <c r="L2195">
        <v>0</v>
      </c>
      <c r="M2195">
        <v>0</v>
      </c>
      <c r="N2195">
        <v>210000</v>
      </c>
      <c r="O2195">
        <v>0</v>
      </c>
      <c r="P2195">
        <v>227393</v>
      </c>
      <c r="Q2195">
        <v>2245</v>
      </c>
      <c r="R2195" t="b">
        <v>0</v>
      </c>
      <c r="S2195">
        <v>0</v>
      </c>
    </row>
    <row r="2196" spans="1:19">
      <c r="A2196">
        <v>13050501</v>
      </c>
      <c r="B2196" s="12"/>
      <c r="C2196" s="12" t="s">
        <v>4797</v>
      </c>
      <c r="D2196" s="12" t="s">
        <v>5027</v>
      </c>
      <c r="E2196" t="b">
        <v>0</v>
      </c>
      <c r="F2196">
        <v>0</v>
      </c>
      <c r="G2196">
        <v>3202</v>
      </c>
      <c r="H2196">
        <v>43952</v>
      </c>
      <c r="I2196" s="12" t="s">
        <v>1412</v>
      </c>
      <c r="J2196">
        <v>12</v>
      </c>
      <c r="K2196">
        <v>10598</v>
      </c>
      <c r="L2196">
        <v>0</v>
      </c>
      <c r="M2196">
        <v>0</v>
      </c>
      <c r="N2196">
        <v>210000</v>
      </c>
      <c r="O2196">
        <v>0</v>
      </c>
      <c r="P2196">
        <v>437393</v>
      </c>
      <c r="Q2196">
        <v>2246</v>
      </c>
      <c r="R2196" t="b">
        <v>0</v>
      </c>
      <c r="S2196">
        <v>0</v>
      </c>
    </row>
    <row r="2197" spans="1:19">
      <c r="A2197">
        <v>13050501</v>
      </c>
      <c r="B2197" s="12"/>
      <c r="C2197" s="12" t="s">
        <v>4797</v>
      </c>
      <c r="D2197" s="12" t="s">
        <v>5027</v>
      </c>
      <c r="E2197" t="b">
        <v>0</v>
      </c>
      <c r="F2197">
        <v>0</v>
      </c>
      <c r="G2197">
        <v>3202</v>
      </c>
      <c r="H2197">
        <v>43983</v>
      </c>
      <c r="I2197" s="12" t="s">
        <v>1413</v>
      </c>
      <c r="J2197">
        <v>12</v>
      </c>
      <c r="K2197">
        <v>10678</v>
      </c>
      <c r="L2197">
        <v>0</v>
      </c>
      <c r="M2197">
        <v>0</v>
      </c>
      <c r="N2197">
        <v>210000</v>
      </c>
      <c r="O2197">
        <v>0</v>
      </c>
      <c r="P2197">
        <v>647393</v>
      </c>
      <c r="Q2197">
        <v>2247</v>
      </c>
      <c r="R2197" t="b">
        <v>0</v>
      </c>
      <c r="S2197">
        <v>0</v>
      </c>
    </row>
    <row r="2198" spans="1:19">
      <c r="A2198">
        <v>13050501</v>
      </c>
      <c r="B2198" s="12"/>
      <c r="C2198" s="12" t="s">
        <v>4797</v>
      </c>
      <c r="D2198" s="12" t="s">
        <v>5027</v>
      </c>
      <c r="E2198" t="b">
        <v>0</v>
      </c>
      <c r="F2198">
        <v>0</v>
      </c>
      <c r="G2198">
        <v>3202</v>
      </c>
      <c r="H2198">
        <v>44013</v>
      </c>
      <c r="I2198" s="12" t="s">
        <v>1414</v>
      </c>
      <c r="J2198">
        <v>12</v>
      </c>
      <c r="K2198">
        <v>10758</v>
      </c>
      <c r="L2198">
        <v>0</v>
      </c>
      <c r="M2198">
        <v>0</v>
      </c>
      <c r="N2198">
        <v>210000</v>
      </c>
      <c r="O2198">
        <v>0</v>
      </c>
      <c r="P2198">
        <v>857393</v>
      </c>
      <c r="Q2198">
        <v>2248</v>
      </c>
      <c r="R2198" t="b">
        <v>0</v>
      </c>
      <c r="S2198">
        <v>0</v>
      </c>
    </row>
    <row r="2199" spans="1:19">
      <c r="A2199">
        <v>13050501</v>
      </c>
      <c r="B2199" s="12"/>
      <c r="C2199" s="12" t="s">
        <v>4797</v>
      </c>
      <c r="D2199" s="12" t="s">
        <v>5027</v>
      </c>
      <c r="E2199" t="b">
        <v>0</v>
      </c>
      <c r="F2199">
        <v>0</v>
      </c>
      <c r="G2199">
        <v>3202</v>
      </c>
      <c r="H2199">
        <v>44044</v>
      </c>
      <c r="I2199" s="12" t="s">
        <v>1415</v>
      </c>
      <c r="J2199">
        <v>12</v>
      </c>
      <c r="K2199">
        <v>10838</v>
      </c>
      <c r="L2199">
        <v>0</v>
      </c>
      <c r="M2199">
        <v>0</v>
      </c>
      <c r="N2199">
        <v>210000</v>
      </c>
      <c r="O2199">
        <v>0</v>
      </c>
      <c r="P2199">
        <v>1067393</v>
      </c>
      <c r="Q2199">
        <v>2249</v>
      </c>
      <c r="R2199" t="b">
        <v>0</v>
      </c>
      <c r="S2199">
        <v>0</v>
      </c>
    </row>
    <row r="2200" spans="1:19">
      <c r="A2200">
        <v>13050501</v>
      </c>
      <c r="B2200" s="12"/>
      <c r="C2200" s="12" t="s">
        <v>4797</v>
      </c>
      <c r="D2200" s="12" t="s">
        <v>5027</v>
      </c>
      <c r="E2200" t="b">
        <v>0</v>
      </c>
      <c r="F2200">
        <v>0</v>
      </c>
      <c r="G2200">
        <v>3202</v>
      </c>
      <c r="H2200">
        <v>44075</v>
      </c>
      <c r="I2200" s="12" t="s">
        <v>1416</v>
      </c>
      <c r="J2200">
        <v>12</v>
      </c>
      <c r="K2200">
        <v>10918</v>
      </c>
      <c r="L2200">
        <v>0</v>
      </c>
      <c r="M2200">
        <v>0</v>
      </c>
      <c r="N2200">
        <v>210000</v>
      </c>
      <c r="O2200">
        <v>0</v>
      </c>
      <c r="P2200">
        <v>1277393</v>
      </c>
      <c r="Q2200">
        <v>2250</v>
      </c>
      <c r="R2200" t="b">
        <v>0</v>
      </c>
      <c r="S2200">
        <v>0</v>
      </c>
    </row>
    <row r="2201" spans="1:19">
      <c r="A2201">
        <v>13050501</v>
      </c>
      <c r="B2201" s="12"/>
      <c r="C2201" s="12" t="s">
        <v>4797</v>
      </c>
      <c r="D2201" s="12" t="s">
        <v>5027</v>
      </c>
      <c r="E2201" t="b">
        <v>0</v>
      </c>
      <c r="F2201">
        <v>0</v>
      </c>
      <c r="G2201">
        <v>3202</v>
      </c>
      <c r="H2201">
        <v>44083</v>
      </c>
      <c r="I2201" s="12" t="s">
        <v>5660</v>
      </c>
      <c r="J2201">
        <v>1</v>
      </c>
      <c r="K2201">
        <v>14051</v>
      </c>
      <c r="L2201">
        <v>0</v>
      </c>
      <c r="M2201">
        <v>0</v>
      </c>
      <c r="N2201">
        <v>0</v>
      </c>
      <c r="O2201">
        <v>17393</v>
      </c>
      <c r="P2201">
        <v>1260000</v>
      </c>
      <c r="Q2201">
        <v>2251</v>
      </c>
      <c r="R2201" t="b">
        <v>0</v>
      </c>
      <c r="S2201">
        <v>0</v>
      </c>
    </row>
    <row r="2202" spans="1:19">
      <c r="A2202">
        <v>13050501</v>
      </c>
      <c r="B2202" s="12"/>
      <c r="C2202" s="12" t="s">
        <v>4797</v>
      </c>
      <c r="D2202" s="12" t="s">
        <v>5027</v>
      </c>
      <c r="E2202" t="b">
        <v>0</v>
      </c>
      <c r="F2202">
        <v>0</v>
      </c>
      <c r="G2202">
        <v>3202</v>
      </c>
      <c r="H2202">
        <v>44083</v>
      </c>
      <c r="I2202" s="12" t="s">
        <v>5661</v>
      </c>
      <c r="J2202">
        <v>1</v>
      </c>
      <c r="K2202">
        <v>14051</v>
      </c>
      <c r="L2202">
        <v>0</v>
      </c>
      <c r="M2202">
        <v>0</v>
      </c>
      <c r="N2202">
        <v>0</v>
      </c>
      <c r="O2202">
        <v>210000</v>
      </c>
      <c r="P2202">
        <v>1050000</v>
      </c>
      <c r="Q2202">
        <v>2252</v>
      </c>
      <c r="R2202" t="b">
        <v>0</v>
      </c>
      <c r="S2202">
        <v>0</v>
      </c>
    </row>
    <row r="2203" spans="1:19">
      <c r="A2203">
        <v>13050501</v>
      </c>
      <c r="B2203" s="12"/>
      <c r="C2203" s="12" t="s">
        <v>4797</v>
      </c>
      <c r="D2203" s="12" t="s">
        <v>5027</v>
      </c>
      <c r="E2203" t="b">
        <v>0</v>
      </c>
      <c r="F2203">
        <v>0</v>
      </c>
      <c r="G2203">
        <v>3202</v>
      </c>
      <c r="H2203">
        <v>44083</v>
      </c>
      <c r="I2203" s="12" t="s">
        <v>5662</v>
      </c>
      <c r="J2203">
        <v>1</v>
      </c>
      <c r="K2203">
        <v>14051</v>
      </c>
      <c r="L2203">
        <v>0</v>
      </c>
      <c r="M2203">
        <v>0</v>
      </c>
      <c r="N2203">
        <v>0</v>
      </c>
      <c r="O2203">
        <v>210000</v>
      </c>
      <c r="P2203">
        <v>840000</v>
      </c>
      <c r="Q2203">
        <v>2253</v>
      </c>
      <c r="R2203" t="b">
        <v>0</v>
      </c>
      <c r="S2203">
        <v>0</v>
      </c>
    </row>
    <row r="2204" spans="1:19">
      <c r="A2204">
        <v>13050501</v>
      </c>
      <c r="B2204" s="12"/>
      <c r="C2204" s="12" t="s">
        <v>4797</v>
      </c>
      <c r="D2204" s="12" t="s">
        <v>5027</v>
      </c>
      <c r="E2204" t="b">
        <v>0</v>
      </c>
      <c r="F2204">
        <v>0</v>
      </c>
      <c r="G2204">
        <v>3202</v>
      </c>
      <c r="H2204">
        <v>44083</v>
      </c>
      <c r="I2204" s="12" t="s">
        <v>5663</v>
      </c>
      <c r="J2204">
        <v>1</v>
      </c>
      <c r="K2204">
        <v>14051</v>
      </c>
      <c r="L2204">
        <v>0</v>
      </c>
      <c r="M2204">
        <v>0</v>
      </c>
      <c r="N2204">
        <v>0</v>
      </c>
      <c r="O2204">
        <v>210000</v>
      </c>
      <c r="P2204">
        <v>630000</v>
      </c>
      <c r="Q2204">
        <v>2254</v>
      </c>
      <c r="R2204" t="b">
        <v>0</v>
      </c>
      <c r="S2204">
        <v>0</v>
      </c>
    </row>
    <row r="2205" spans="1:19">
      <c r="A2205">
        <v>13050501</v>
      </c>
      <c r="B2205" s="12"/>
      <c r="C2205" s="12" t="s">
        <v>4797</v>
      </c>
      <c r="D2205" s="12" t="s">
        <v>5027</v>
      </c>
      <c r="E2205" t="b">
        <v>0</v>
      </c>
      <c r="F2205">
        <v>0</v>
      </c>
      <c r="G2205">
        <v>3202</v>
      </c>
      <c r="H2205">
        <v>44083</v>
      </c>
      <c r="I2205" s="12" t="s">
        <v>5664</v>
      </c>
      <c r="J2205">
        <v>1</v>
      </c>
      <c r="K2205">
        <v>14051</v>
      </c>
      <c r="L2205">
        <v>0</v>
      </c>
      <c r="M2205">
        <v>0</v>
      </c>
      <c r="N2205">
        <v>0</v>
      </c>
      <c r="O2205">
        <v>148150</v>
      </c>
      <c r="P2205">
        <v>481850</v>
      </c>
      <c r="Q2205">
        <v>2255</v>
      </c>
      <c r="R2205" t="b">
        <v>0</v>
      </c>
      <c r="S2205">
        <v>0</v>
      </c>
    </row>
    <row r="2206" spans="1:19">
      <c r="A2206">
        <v>13050501</v>
      </c>
      <c r="B2206" s="12"/>
      <c r="C2206" s="12" t="s">
        <v>4797</v>
      </c>
      <c r="D2206" s="12" t="s">
        <v>5027</v>
      </c>
      <c r="E2206" t="b">
        <v>0</v>
      </c>
      <c r="F2206">
        <v>0</v>
      </c>
      <c r="G2206">
        <v>3202</v>
      </c>
      <c r="H2206">
        <v>44105</v>
      </c>
      <c r="I2206" s="12" t="s">
        <v>1417</v>
      </c>
      <c r="J2206">
        <v>12</v>
      </c>
      <c r="K2206">
        <v>10998</v>
      </c>
      <c r="L2206">
        <v>0</v>
      </c>
      <c r="M2206">
        <v>0</v>
      </c>
      <c r="N2206">
        <v>210000</v>
      </c>
      <c r="O2206">
        <v>0</v>
      </c>
      <c r="P2206">
        <v>691850</v>
      </c>
      <c r="Q2206">
        <v>2256</v>
      </c>
      <c r="R2206" t="b">
        <v>0</v>
      </c>
      <c r="S2206">
        <v>0</v>
      </c>
    </row>
    <row r="2207" spans="1:19">
      <c r="A2207">
        <v>13050501</v>
      </c>
      <c r="B2207" s="12"/>
      <c r="C2207" s="12" t="s">
        <v>4797</v>
      </c>
      <c r="D2207" s="12" t="s">
        <v>5027</v>
      </c>
      <c r="E2207" t="b">
        <v>0</v>
      </c>
      <c r="F2207">
        <v>0</v>
      </c>
      <c r="G2207">
        <v>3202</v>
      </c>
      <c r="H2207">
        <v>44136</v>
      </c>
      <c r="I2207" s="12" t="s">
        <v>1418</v>
      </c>
      <c r="J2207">
        <v>12</v>
      </c>
      <c r="K2207">
        <v>11078</v>
      </c>
      <c r="L2207">
        <v>0</v>
      </c>
      <c r="M2207">
        <v>0</v>
      </c>
      <c r="N2207">
        <v>210000</v>
      </c>
      <c r="O2207">
        <v>0</v>
      </c>
      <c r="P2207">
        <v>901850</v>
      </c>
      <c r="Q2207">
        <v>2257</v>
      </c>
      <c r="R2207" t="b">
        <v>0</v>
      </c>
      <c r="S2207">
        <v>0</v>
      </c>
    </row>
    <row r="2208" spans="1:19">
      <c r="A2208">
        <v>13050501</v>
      </c>
      <c r="B2208" s="12"/>
      <c r="C2208" s="12" t="s">
        <v>4797</v>
      </c>
      <c r="D2208" s="12" t="s">
        <v>5027</v>
      </c>
      <c r="E2208" t="b">
        <v>0</v>
      </c>
      <c r="F2208">
        <v>0</v>
      </c>
      <c r="G2208">
        <v>3202</v>
      </c>
      <c r="H2208">
        <v>44165</v>
      </c>
      <c r="I2208" s="12" t="s">
        <v>5664</v>
      </c>
      <c r="J2208">
        <v>1</v>
      </c>
      <c r="K2208">
        <v>14216</v>
      </c>
      <c r="L2208">
        <v>0</v>
      </c>
      <c r="M2208">
        <v>0</v>
      </c>
      <c r="N2208">
        <v>0</v>
      </c>
      <c r="O2208">
        <v>61850</v>
      </c>
      <c r="P2208">
        <v>840000</v>
      </c>
      <c r="Q2208">
        <v>2258</v>
      </c>
      <c r="R2208" t="b">
        <v>0</v>
      </c>
      <c r="S2208">
        <v>0</v>
      </c>
    </row>
    <row r="2209" spans="1:19">
      <c r="A2209">
        <v>13050501</v>
      </c>
      <c r="B2209" s="12"/>
      <c r="C2209" s="12" t="s">
        <v>4797</v>
      </c>
      <c r="D2209" s="12" t="s">
        <v>5027</v>
      </c>
      <c r="E2209" t="b">
        <v>0</v>
      </c>
      <c r="F2209">
        <v>0</v>
      </c>
      <c r="G2209">
        <v>3202</v>
      </c>
      <c r="H2209">
        <v>44165</v>
      </c>
      <c r="I2209" s="12" t="s">
        <v>5665</v>
      </c>
      <c r="J2209">
        <v>1</v>
      </c>
      <c r="K2209">
        <v>14216</v>
      </c>
      <c r="L2209">
        <v>0</v>
      </c>
      <c r="M2209">
        <v>0</v>
      </c>
      <c r="N2209">
        <v>0</v>
      </c>
      <c r="O2209">
        <v>210000</v>
      </c>
      <c r="P2209">
        <v>630000</v>
      </c>
      <c r="Q2209">
        <v>2259</v>
      </c>
      <c r="R2209" t="b">
        <v>0</v>
      </c>
      <c r="S2209">
        <v>0</v>
      </c>
    </row>
    <row r="2210" spans="1:19">
      <c r="A2210">
        <v>13050501</v>
      </c>
      <c r="B2210" s="12"/>
      <c r="C2210" s="12" t="s">
        <v>4797</v>
      </c>
      <c r="D2210" s="12" t="s">
        <v>5027</v>
      </c>
      <c r="E2210" t="b">
        <v>0</v>
      </c>
      <c r="F2210">
        <v>0</v>
      </c>
      <c r="G2210">
        <v>3202</v>
      </c>
      <c r="H2210">
        <v>44165</v>
      </c>
      <c r="I2210" s="12" t="s">
        <v>5666</v>
      </c>
      <c r="J2210">
        <v>1</v>
      </c>
      <c r="K2210">
        <v>14216</v>
      </c>
      <c r="L2210">
        <v>0</v>
      </c>
      <c r="M2210">
        <v>0</v>
      </c>
      <c r="N2210">
        <v>0</v>
      </c>
      <c r="O2210">
        <v>210000</v>
      </c>
      <c r="P2210">
        <v>420000</v>
      </c>
      <c r="Q2210">
        <v>2260</v>
      </c>
      <c r="R2210" t="b">
        <v>0</v>
      </c>
      <c r="S2210">
        <v>0</v>
      </c>
    </row>
    <row r="2211" spans="1:19">
      <c r="A2211">
        <v>13050501</v>
      </c>
      <c r="B2211" s="12"/>
      <c r="C2211" s="12" t="s">
        <v>4797</v>
      </c>
      <c r="D2211" s="12" t="s">
        <v>5027</v>
      </c>
      <c r="E2211" t="b">
        <v>0</v>
      </c>
      <c r="F2211">
        <v>0</v>
      </c>
      <c r="G2211">
        <v>3202</v>
      </c>
      <c r="H2211">
        <v>44165</v>
      </c>
      <c r="I2211" s="12" t="s">
        <v>5667</v>
      </c>
      <c r="J2211">
        <v>1</v>
      </c>
      <c r="K2211">
        <v>14216</v>
      </c>
      <c r="L2211">
        <v>0</v>
      </c>
      <c r="M2211">
        <v>0</v>
      </c>
      <c r="N2211">
        <v>0</v>
      </c>
      <c r="O2211">
        <v>210000</v>
      </c>
      <c r="P2211">
        <v>210000</v>
      </c>
      <c r="Q2211">
        <v>2261</v>
      </c>
      <c r="R2211" t="b">
        <v>0</v>
      </c>
      <c r="S2211">
        <v>0</v>
      </c>
    </row>
    <row r="2212" spans="1:19">
      <c r="A2212">
        <v>13050501</v>
      </c>
      <c r="B2212" s="12"/>
      <c r="C2212" s="12" t="s">
        <v>4797</v>
      </c>
      <c r="D2212" s="12" t="s">
        <v>5027</v>
      </c>
      <c r="E2212" t="b">
        <v>0</v>
      </c>
      <c r="F2212">
        <v>0</v>
      </c>
      <c r="G2212">
        <v>3202</v>
      </c>
      <c r="H2212">
        <v>44165</v>
      </c>
      <c r="I2212" s="12" t="s">
        <v>5668</v>
      </c>
      <c r="J2212">
        <v>1</v>
      </c>
      <c r="K2212">
        <v>14216</v>
      </c>
      <c r="L2212">
        <v>0</v>
      </c>
      <c r="M2212">
        <v>0</v>
      </c>
      <c r="N2212">
        <v>0</v>
      </c>
      <c r="O2212">
        <v>210000</v>
      </c>
      <c r="P2212">
        <v>0</v>
      </c>
      <c r="Q2212">
        <v>2262</v>
      </c>
      <c r="R2212" t="b">
        <v>0</v>
      </c>
      <c r="S2212">
        <v>0</v>
      </c>
    </row>
    <row r="2213" spans="1:19">
      <c r="A2213">
        <v>13050501</v>
      </c>
      <c r="B2213" s="12"/>
      <c r="C2213" s="12" t="s">
        <v>4797</v>
      </c>
      <c r="D2213" s="12" t="s">
        <v>5027</v>
      </c>
      <c r="E2213" t="b">
        <v>0</v>
      </c>
      <c r="F2213">
        <v>0</v>
      </c>
      <c r="G2213">
        <v>3202</v>
      </c>
      <c r="H2213">
        <v>44166</v>
      </c>
      <c r="I2213" s="12" t="s">
        <v>1419</v>
      </c>
      <c r="J2213">
        <v>3</v>
      </c>
      <c r="K2213">
        <v>577</v>
      </c>
      <c r="L2213">
        <v>0</v>
      </c>
      <c r="M2213">
        <v>0</v>
      </c>
      <c r="N2213">
        <v>0</v>
      </c>
      <c r="O2213">
        <v>34901</v>
      </c>
      <c r="P2213">
        <v>-34901</v>
      </c>
      <c r="Q2213">
        <v>2263</v>
      </c>
      <c r="R2213" t="b">
        <v>0</v>
      </c>
      <c r="S2213">
        <v>0</v>
      </c>
    </row>
    <row r="2214" spans="1:19">
      <c r="A2214">
        <v>13050501</v>
      </c>
      <c r="B2214" s="12"/>
      <c r="C2214" s="12" t="s">
        <v>4797</v>
      </c>
      <c r="D2214" s="12" t="s">
        <v>5027</v>
      </c>
      <c r="E2214" t="b">
        <v>0</v>
      </c>
      <c r="F2214">
        <v>0</v>
      </c>
      <c r="G2214">
        <v>3202</v>
      </c>
      <c r="H2214">
        <v>44166</v>
      </c>
      <c r="I2214" s="12" t="s">
        <v>1420</v>
      </c>
      <c r="J2214">
        <v>12</v>
      </c>
      <c r="K2214">
        <v>11158</v>
      </c>
      <c r="L2214">
        <v>0</v>
      </c>
      <c r="M2214">
        <v>0</v>
      </c>
      <c r="N2214">
        <v>210000</v>
      </c>
      <c r="O2214">
        <v>0</v>
      </c>
      <c r="P2214">
        <v>175099</v>
      </c>
      <c r="Q2214">
        <v>2264</v>
      </c>
      <c r="R2214" t="b">
        <v>0</v>
      </c>
      <c r="S2214">
        <v>0</v>
      </c>
    </row>
    <row r="2215" spans="1:19">
      <c r="A2215">
        <v>13050501</v>
      </c>
      <c r="B2215" s="12" t="s">
        <v>1421</v>
      </c>
      <c r="C2215" s="12" t="s">
        <v>4797</v>
      </c>
      <c r="D2215" s="12" t="s">
        <v>1421</v>
      </c>
      <c r="E2215" t="b">
        <v>0</v>
      </c>
      <c r="F2215">
        <v>0</v>
      </c>
      <c r="G2215">
        <v>3202</v>
      </c>
      <c r="H2215" t="s">
        <v>21</v>
      </c>
      <c r="I2215" s="12"/>
      <c r="K2215">
        <v>0</v>
      </c>
      <c r="L2215">
        <v>0</v>
      </c>
      <c r="M2215">
        <v>0</v>
      </c>
      <c r="N2215">
        <v>2520000</v>
      </c>
      <c r="O2215">
        <v>2538255</v>
      </c>
      <c r="P2215">
        <v>175099</v>
      </c>
      <c r="Q2215">
        <v>2265</v>
      </c>
      <c r="R2215" t="b">
        <v>0</v>
      </c>
      <c r="S2215">
        <v>0</v>
      </c>
    </row>
    <row r="2216" spans="1:19">
      <c r="A2216">
        <v>13050501</v>
      </c>
      <c r="B2216" s="12" t="s">
        <v>5032</v>
      </c>
      <c r="C2216" s="12" t="s">
        <v>4797</v>
      </c>
      <c r="D2216" s="12" t="s">
        <v>5032</v>
      </c>
      <c r="E2216" t="b">
        <v>0</v>
      </c>
      <c r="F2216">
        <v>0</v>
      </c>
      <c r="G2216">
        <v>3301</v>
      </c>
      <c r="H2216" t="s">
        <v>21</v>
      </c>
      <c r="I2216" s="12"/>
      <c r="K2216">
        <v>0</v>
      </c>
      <c r="L2216">
        <v>2796000</v>
      </c>
      <c r="M2216">
        <v>2796000</v>
      </c>
      <c r="N2216">
        <v>0</v>
      </c>
      <c r="O2216">
        <v>0</v>
      </c>
      <c r="P2216">
        <v>0</v>
      </c>
      <c r="Q2216">
        <v>2266</v>
      </c>
      <c r="R2216" t="b">
        <v>0</v>
      </c>
      <c r="S2216">
        <v>0</v>
      </c>
    </row>
    <row r="2217" spans="1:19">
      <c r="A2217">
        <v>13050501</v>
      </c>
      <c r="B2217" s="12"/>
      <c r="C2217" s="12" t="s">
        <v>4797</v>
      </c>
      <c r="D2217" s="12" t="s">
        <v>5032</v>
      </c>
      <c r="E2217" t="b">
        <v>0</v>
      </c>
      <c r="F2217">
        <v>0</v>
      </c>
      <c r="G2217">
        <v>3301</v>
      </c>
      <c r="H2217">
        <v>43831</v>
      </c>
      <c r="I2217" s="12" t="s">
        <v>1422</v>
      </c>
      <c r="J2217">
        <v>12</v>
      </c>
      <c r="K2217">
        <v>10279</v>
      </c>
      <c r="L2217">
        <v>0</v>
      </c>
      <c r="M2217">
        <v>0</v>
      </c>
      <c r="N2217">
        <v>233000</v>
      </c>
      <c r="O2217">
        <v>0</v>
      </c>
      <c r="P2217">
        <v>233000</v>
      </c>
      <c r="Q2217">
        <v>2267</v>
      </c>
      <c r="R2217" t="b">
        <v>0</v>
      </c>
      <c r="S2217">
        <v>0</v>
      </c>
    </row>
    <row r="2218" spans="1:19">
      <c r="A2218">
        <v>13050501</v>
      </c>
      <c r="B2218" s="12"/>
      <c r="C2218" s="12" t="s">
        <v>4797</v>
      </c>
      <c r="D2218" s="12" t="s">
        <v>5032</v>
      </c>
      <c r="E2218" t="b">
        <v>0</v>
      </c>
      <c r="F2218">
        <v>0</v>
      </c>
      <c r="G2218">
        <v>3301</v>
      </c>
      <c r="H2218">
        <v>43844</v>
      </c>
      <c r="I2218" s="12" t="s">
        <v>5658</v>
      </c>
      <c r="J2218">
        <v>1</v>
      </c>
      <c r="K2218">
        <v>13508</v>
      </c>
      <c r="L2218">
        <v>0</v>
      </c>
      <c r="M2218">
        <v>0</v>
      </c>
      <c r="N2218">
        <v>0</v>
      </c>
      <c r="O2218">
        <v>233000</v>
      </c>
      <c r="P2218">
        <v>0</v>
      </c>
      <c r="Q2218">
        <v>2268</v>
      </c>
      <c r="R2218" t="b">
        <v>0</v>
      </c>
      <c r="S2218">
        <v>0</v>
      </c>
    </row>
    <row r="2219" spans="1:19">
      <c r="A2219">
        <v>13050501</v>
      </c>
      <c r="B2219" s="12"/>
      <c r="C2219" s="12" t="s">
        <v>4797</v>
      </c>
      <c r="D2219" s="12" t="s">
        <v>5032</v>
      </c>
      <c r="E2219" t="b">
        <v>0</v>
      </c>
      <c r="F2219">
        <v>0</v>
      </c>
      <c r="G2219">
        <v>3301</v>
      </c>
      <c r="H2219">
        <v>43862</v>
      </c>
      <c r="I2219" s="12" t="s">
        <v>1423</v>
      </c>
      <c r="J2219">
        <v>12</v>
      </c>
      <c r="K2219">
        <v>10359</v>
      </c>
      <c r="L2219">
        <v>0</v>
      </c>
      <c r="M2219">
        <v>0</v>
      </c>
      <c r="N2219">
        <v>233000</v>
      </c>
      <c r="O2219">
        <v>0</v>
      </c>
      <c r="P2219">
        <v>233000</v>
      </c>
      <c r="Q2219">
        <v>2269</v>
      </c>
      <c r="R2219" t="b">
        <v>0</v>
      </c>
      <c r="S2219">
        <v>0</v>
      </c>
    </row>
    <row r="2220" spans="1:19">
      <c r="A2220">
        <v>13050501</v>
      </c>
      <c r="B2220" s="12"/>
      <c r="C2220" s="12" t="s">
        <v>4797</v>
      </c>
      <c r="D2220" s="12" t="s">
        <v>5032</v>
      </c>
      <c r="E2220" t="b">
        <v>0</v>
      </c>
      <c r="F2220">
        <v>0</v>
      </c>
      <c r="G2220">
        <v>3301</v>
      </c>
      <c r="H2220">
        <v>43868</v>
      </c>
      <c r="I2220" s="12" t="s">
        <v>5659</v>
      </c>
      <c r="J2220">
        <v>1</v>
      </c>
      <c r="K2220">
        <v>13555</v>
      </c>
      <c r="L2220">
        <v>0</v>
      </c>
      <c r="M2220">
        <v>0</v>
      </c>
      <c r="N2220">
        <v>0</v>
      </c>
      <c r="O2220">
        <v>233000</v>
      </c>
      <c r="P2220">
        <v>0</v>
      </c>
      <c r="Q2220">
        <v>2270</v>
      </c>
      <c r="R2220" t="b">
        <v>0</v>
      </c>
      <c r="S2220">
        <v>0</v>
      </c>
    </row>
    <row r="2221" spans="1:19">
      <c r="A2221">
        <v>13050501</v>
      </c>
      <c r="B2221" s="12"/>
      <c r="C2221" s="12" t="s">
        <v>4797</v>
      </c>
      <c r="D2221" s="12" t="s">
        <v>5032</v>
      </c>
      <c r="E2221" t="b">
        <v>0</v>
      </c>
      <c r="F2221">
        <v>0</v>
      </c>
      <c r="G2221">
        <v>3301</v>
      </c>
      <c r="H2221">
        <v>43891</v>
      </c>
      <c r="I2221" s="12" t="s">
        <v>1424</v>
      </c>
      <c r="J2221">
        <v>12</v>
      </c>
      <c r="K2221">
        <v>10439</v>
      </c>
      <c r="L2221">
        <v>0</v>
      </c>
      <c r="M2221">
        <v>0</v>
      </c>
      <c r="N2221">
        <v>233000</v>
      </c>
      <c r="O2221">
        <v>0</v>
      </c>
      <c r="P2221">
        <v>233000</v>
      </c>
      <c r="Q2221">
        <v>2271</v>
      </c>
      <c r="R2221" t="b">
        <v>0</v>
      </c>
      <c r="S2221">
        <v>0</v>
      </c>
    </row>
    <row r="2222" spans="1:19">
      <c r="A2222">
        <v>13050501</v>
      </c>
      <c r="B2222" s="12"/>
      <c r="C2222" s="12" t="s">
        <v>4797</v>
      </c>
      <c r="D2222" s="12" t="s">
        <v>5032</v>
      </c>
      <c r="E2222" t="b">
        <v>0</v>
      </c>
      <c r="F2222">
        <v>0</v>
      </c>
      <c r="G2222">
        <v>3301</v>
      </c>
      <c r="H2222">
        <v>43903</v>
      </c>
      <c r="I2222" s="12" t="s">
        <v>5660</v>
      </c>
      <c r="J2222">
        <v>1</v>
      </c>
      <c r="K2222">
        <v>13660</v>
      </c>
      <c r="L2222">
        <v>0</v>
      </c>
      <c r="M2222">
        <v>0</v>
      </c>
      <c r="N2222">
        <v>0</v>
      </c>
      <c r="O2222">
        <v>233000</v>
      </c>
      <c r="P2222">
        <v>0</v>
      </c>
      <c r="Q2222">
        <v>2272</v>
      </c>
      <c r="R2222" t="b">
        <v>0</v>
      </c>
      <c r="S2222">
        <v>0</v>
      </c>
    </row>
    <row r="2223" spans="1:19">
      <c r="A2223">
        <v>13050501</v>
      </c>
      <c r="B2223" s="12"/>
      <c r="C2223" s="12" t="s">
        <v>4797</v>
      </c>
      <c r="D2223" s="12" t="s">
        <v>5032</v>
      </c>
      <c r="E2223" t="b">
        <v>0</v>
      </c>
      <c r="F2223">
        <v>0</v>
      </c>
      <c r="G2223">
        <v>3301</v>
      </c>
      <c r="H2223">
        <v>43922</v>
      </c>
      <c r="I2223" s="12" t="s">
        <v>1425</v>
      </c>
      <c r="J2223">
        <v>12</v>
      </c>
      <c r="K2223">
        <v>10519</v>
      </c>
      <c r="L2223">
        <v>0</v>
      </c>
      <c r="M2223">
        <v>0</v>
      </c>
      <c r="N2223">
        <v>233000</v>
      </c>
      <c r="O2223">
        <v>0</v>
      </c>
      <c r="P2223">
        <v>233000</v>
      </c>
      <c r="Q2223">
        <v>2273</v>
      </c>
      <c r="R2223" t="b">
        <v>0</v>
      </c>
      <c r="S2223">
        <v>0</v>
      </c>
    </row>
    <row r="2224" spans="1:19">
      <c r="A2224">
        <v>13050501</v>
      </c>
      <c r="B2224" s="12"/>
      <c r="C2224" s="12" t="s">
        <v>4797</v>
      </c>
      <c r="D2224" s="12" t="s">
        <v>5032</v>
      </c>
      <c r="E2224" t="b">
        <v>0</v>
      </c>
      <c r="F2224">
        <v>0</v>
      </c>
      <c r="G2224">
        <v>3301</v>
      </c>
      <c r="H2224">
        <v>43934</v>
      </c>
      <c r="I2224" s="12" t="s">
        <v>5661</v>
      </c>
      <c r="J2224">
        <v>1</v>
      </c>
      <c r="K2224">
        <v>13702</v>
      </c>
      <c r="L2224">
        <v>0</v>
      </c>
      <c r="M2224">
        <v>0</v>
      </c>
      <c r="N2224">
        <v>0</v>
      </c>
      <c r="O2224">
        <v>233000</v>
      </c>
      <c r="P2224">
        <v>0</v>
      </c>
      <c r="Q2224">
        <v>2274</v>
      </c>
      <c r="R2224" t="b">
        <v>0</v>
      </c>
      <c r="S2224">
        <v>0</v>
      </c>
    </row>
    <row r="2225" spans="1:19">
      <c r="A2225">
        <v>13050501</v>
      </c>
      <c r="B2225" s="12"/>
      <c r="C2225" s="12" t="s">
        <v>4797</v>
      </c>
      <c r="D2225" s="12" t="s">
        <v>5032</v>
      </c>
      <c r="E2225" t="b">
        <v>0</v>
      </c>
      <c r="F2225">
        <v>0</v>
      </c>
      <c r="G2225">
        <v>3301</v>
      </c>
      <c r="H2225">
        <v>43952</v>
      </c>
      <c r="I2225" s="12" t="s">
        <v>1426</v>
      </c>
      <c r="J2225">
        <v>12</v>
      </c>
      <c r="K2225">
        <v>10599</v>
      </c>
      <c r="L2225">
        <v>0</v>
      </c>
      <c r="M2225">
        <v>0</v>
      </c>
      <c r="N2225">
        <v>233000</v>
      </c>
      <c r="O2225">
        <v>0</v>
      </c>
      <c r="P2225">
        <v>233000</v>
      </c>
      <c r="Q2225">
        <v>2275</v>
      </c>
      <c r="R2225" t="b">
        <v>0</v>
      </c>
      <c r="S2225">
        <v>0</v>
      </c>
    </row>
    <row r="2226" spans="1:19">
      <c r="A2226">
        <v>13050501</v>
      </c>
      <c r="B2226" s="12"/>
      <c r="C2226" s="12" t="s">
        <v>4797</v>
      </c>
      <c r="D2226" s="12" t="s">
        <v>5032</v>
      </c>
      <c r="E2226" t="b">
        <v>0</v>
      </c>
      <c r="F2226">
        <v>0</v>
      </c>
      <c r="G2226">
        <v>3301</v>
      </c>
      <c r="H2226">
        <v>43962</v>
      </c>
      <c r="I2226" s="12" t="s">
        <v>5662</v>
      </c>
      <c r="J2226">
        <v>1</v>
      </c>
      <c r="K2226">
        <v>13757</v>
      </c>
      <c r="L2226">
        <v>0</v>
      </c>
      <c r="M2226">
        <v>0</v>
      </c>
      <c r="N2226">
        <v>0</v>
      </c>
      <c r="O2226">
        <v>233000</v>
      </c>
      <c r="P2226">
        <v>0</v>
      </c>
      <c r="Q2226">
        <v>2276</v>
      </c>
      <c r="R2226" t="b">
        <v>0</v>
      </c>
      <c r="S2226">
        <v>0</v>
      </c>
    </row>
    <row r="2227" spans="1:19">
      <c r="A2227">
        <v>13050501</v>
      </c>
      <c r="B2227" s="12"/>
      <c r="C2227" s="12" t="s">
        <v>4797</v>
      </c>
      <c r="D2227" s="12" t="s">
        <v>5032</v>
      </c>
      <c r="E2227" t="b">
        <v>0</v>
      </c>
      <c r="F2227">
        <v>0</v>
      </c>
      <c r="G2227">
        <v>3301</v>
      </c>
      <c r="H2227">
        <v>43983</v>
      </c>
      <c r="I2227" s="12" t="s">
        <v>1427</v>
      </c>
      <c r="J2227">
        <v>12</v>
      </c>
      <c r="K2227">
        <v>10679</v>
      </c>
      <c r="L2227">
        <v>0</v>
      </c>
      <c r="M2227">
        <v>0</v>
      </c>
      <c r="N2227">
        <v>233000</v>
      </c>
      <c r="O2227">
        <v>0</v>
      </c>
      <c r="P2227">
        <v>233000</v>
      </c>
      <c r="Q2227">
        <v>2277</v>
      </c>
      <c r="R2227" t="b">
        <v>0</v>
      </c>
      <c r="S2227">
        <v>0</v>
      </c>
    </row>
    <row r="2228" spans="1:19">
      <c r="A2228">
        <v>13050501</v>
      </c>
      <c r="B2228" s="12"/>
      <c r="C2228" s="12" t="s">
        <v>4797</v>
      </c>
      <c r="D2228" s="12" t="s">
        <v>5032</v>
      </c>
      <c r="E2228" t="b">
        <v>0</v>
      </c>
      <c r="F2228">
        <v>0</v>
      </c>
      <c r="G2228">
        <v>3301</v>
      </c>
      <c r="H2228">
        <v>43994</v>
      </c>
      <c r="I2228" s="12" t="s">
        <v>5663</v>
      </c>
      <c r="J2228">
        <v>1</v>
      </c>
      <c r="K2228">
        <v>13839</v>
      </c>
      <c r="L2228">
        <v>0</v>
      </c>
      <c r="M2228">
        <v>0</v>
      </c>
      <c r="N2228">
        <v>0</v>
      </c>
      <c r="O2228">
        <v>233000</v>
      </c>
      <c r="P2228">
        <v>0</v>
      </c>
      <c r="Q2228">
        <v>2278</v>
      </c>
      <c r="R2228" t="b">
        <v>0</v>
      </c>
      <c r="S2228">
        <v>0</v>
      </c>
    </row>
    <row r="2229" spans="1:19">
      <c r="A2229">
        <v>13050501</v>
      </c>
      <c r="B2229" s="12"/>
      <c r="C2229" s="12" t="s">
        <v>4797</v>
      </c>
      <c r="D2229" s="12" t="s">
        <v>5032</v>
      </c>
      <c r="E2229" t="b">
        <v>0</v>
      </c>
      <c r="F2229">
        <v>0</v>
      </c>
      <c r="G2229">
        <v>3301</v>
      </c>
      <c r="H2229">
        <v>44013</v>
      </c>
      <c r="I2229" s="12" t="s">
        <v>1428</v>
      </c>
      <c r="J2229">
        <v>12</v>
      </c>
      <c r="K2229">
        <v>10759</v>
      </c>
      <c r="L2229">
        <v>0</v>
      </c>
      <c r="M2229">
        <v>0</v>
      </c>
      <c r="N2229">
        <v>233000</v>
      </c>
      <c r="O2229">
        <v>0</v>
      </c>
      <c r="P2229">
        <v>233000</v>
      </c>
      <c r="Q2229">
        <v>2279</v>
      </c>
      <c r="R2229" t="b">
        <v>0</v>
      </c>
      <c r="S2229">
        <v>0</v>
      </c>
    </row>
    <row r="2230" spans="1:19">
      <c r="A2230">
        <v>13050501</v>
      </c>
      <c r="B2230" s="12"/>
      <c r="C2230" s="12" t="s">
        <v>4797</v>
      </c>
      <c r="D2230" s="12" t="s">
        <v>5032</v>
      </c>
      <c r="E2230" t="b">
        <v>0</v>
      </c>
      <c r="F2230">
        <v>0</v>
      </c>
      <c r="G2230">
        <v>3301</v>
      </c>
      <c r="H2230">
        <v>44020</v>
      </c>
      <c r="I2230" s="12" t="s">
        <v>5664</v>
      </c>
      <c r="J2230">
        <v>1</v>
      </c>
      <c r="K2230">
        <v>13899</v>
      </c>
      <c r="L2230">
        <v>0</v>
      </c>
      <c r="M2230">
        <v>0</v>
      </c>
      <c r="N2230">
        <v>0</v>
      </c>
      <c r="O2230">
        <v>233000</v>
      </c>
      <c r="P2230">
        <v>0</v>
      </c>
      <c r="Q2230">
        <v>2280</v>
      </c>
      <c r="R2230" t="b">
        <v>0</v>
      </c>
      <c r="S2230">
        <v>0</v>
      </c>
    </row>
    <row r="2231" spans="1:19">
      <c r="A2231">
        <v>13050501</v>
      </c>
      <c r="B2231" s="12"/>
      <c r="C2231" s="12" t="s">
        <v>4797</v>
      </c>
      <c r="D2231" s="12" t="s">
        <v>5032</v>
      </c>
      <c r="E2231" t="b">
        <v>0</v>
      </c>
      <c r="F2231">
        <v>0</v>
      </c>
      <c r="G2231">
        <v>3301</v>
      </c>
      <c r="H2231">
        <v>44044</v>
      </c>
      <c r="I2231" s="12" t="s">
        <v>1429</v>
      </c>
      <c r="J2231">
        <v>12</v>
      </c>
      <c r="K2231">
        <v>10839</v>
      </c>
      <c r="L2231">
        <v>0</v>
      </c>
      <c r="M2231">
        <v>0</v>
      </c>
      <c r="N2231">
        <v>233000</v>
      </c>
      <c r="O2231">
        <v>0</v>
      </c>
      <c r="P2231">
        <v>233000</v>
      </c>
      <c r="Q2231">
        <v>2281</v>
      </c>
      <c r="R2231" t="b">
        <v>0</v>
      </c>
      <c r="S2231">
        <v>0</v>
      </c>
    </row>
    <row r="2232" spans="1:19">
      <c r="A2232">
        <v>13050501</v>
      </c>
      <c r="B2232" s="12"/>
      <c r="C2232" s="12" t="s">
        <v>4797</v>
      </c>
      <c r="D2232" s="12" t="s">
        <v>5032</v>
      </c>
      <c r="E2232" t="b">
        <v>0</v>
      </c>
      <c r="F2232">
        <v>0</v>
      </c>
      <c r="G2232">
        <v>3301</v>
      </c>
      <c r="H2232">
        <v>44057</v>
      </c>
      <c r="I2232" s="12" t="s">
        <v>5665</v>
      </c>
      <c r="J2232">
        <v>1</v>
      </c>
      <c r="K2232">
        <v>13981</v>
      </c>
      <c r="L2232">
        <v>0</v>
      </c>
      <c r="M2232">
        <v>0</v>
      </c>
      <c r="N2232">
        <v>0</v>
      </c>
      <c r="O2232">
        <v>233000</v>
      </c>
      <c r="P2232">
        <v>0</v>
      </c>
      <c r="Q2232">
        <v>2282</v>
      </c>
      <c r="R2232" t="b">
        <v>0</v>
      </c>
      <c r="S2232">
        <v>0</v>
      </c>
    </row>
    <row r="2233" spans="1:19">
      <c r="A2233">
        <v>13050501</v>
      </c>
      <c r="B2233" s="12"/>
      <c r="C2233" s="12" t="s">
        <v>4797</v>
      </c>
      <c r="D2233" s="12" t="s">
        <v>5032</v>
      </c>
      <c r="E2233" t="b">
        <v>0</v>
      </c>
      <c r="F2233">
        <v>0</v>
      </c>
      <c r="G2233">
        <v>3301</v>
      </c>
      <c r="H2233">
        <v>44075</v>
      </c>
      <c r="I2233" s="12" t="s">
        <v>1430</v>
      </c>
      <c r="J2233">
        <v>12</v>
      </c>
      <c r="K2233">
        <v>10919</v>
      </c>
      <c r="L2233">
        <v>0</v>
      </c>
      <c r="M2233">
        <v>0</v>
      </c>
      <c r="N2233">
        <v>233000</v>
      </c>
      <c r="O2233">
        <v>0</v>
      </c>
      <c r="P2233">
        <v>233000</v>
      </c>
      <c r="Q2233">
        <v>2283</v>
      </c>
      <c r="R2233" t="b">
        <v>0</v>
      </c>
      <c r="S2233">
        <v>0</v>
      </c>
    </row>
    <row r="2234" spans="1:19">
      <c r="A2234">
        <v>13050501</v>
      </c>
      <c r="B2234" s="12"/>
      <c r="C2234" s="12" t="s">
        <v>4797</v>
      </c>
      <c r="D2234" s="12" t="s">
        <v>5032</v>
      </c>
      <c r="E2234" t="b">
        <v>0</v>
      </c>
      <c r="F2234">
        <v>0</v>
      </c>
      <c r="G2234">
        <v>3301</v>
      </c>
      <c r="H2234">
        <v>44082</v>
      </c>
      <c r="I2234" s="12" t="s">
        <v>5666</v>
      </c>
      <c r="J2234">
        <v>1</v>
      </c>
      <c r="K2234">
        <v>14045</v>
      </c>
      <c r="L2234">
        <v>0</v>
      </c>
      <c r="M2234">
        <v>0</v>
      </c>
      <c r="N2234">
        <v>0</v>
      </c>
      <c r="O2234">
        <v>233000</v>
      </c>
      <c r="P2234">
        <v>0</v>
      </c>
      <c r="Q2234">
        <v>2284</v>
      </c>
      <c r="R2234" t="b">
        <v>0</v>
      </c>
      <c r="S2234">
        <v>0</v>
      </c>
    </row>
    <row r="2235" spans="1:19">
      <c r="A2235">
        <v>13050501</v>
      </c>
      <c r="B2235" s="12"/>
      <c r="C2235" s="12" t="s">
        <v>4797</v>
      </c>
      <c r="D2235" s="12" t="s">
        <v>5032</v>
      </c>
      <c r="E2235" t="b">
        <v>0</v>
      </c>
      <c r="F2235">
        <v>0</v>
      </c>
      <c r="G2235">
        <v>3301</v>
      </c>
      <c r="H2235">
        <v>44105</v>
      </c>
      <c r="I2235" s="12" t="s">
        <v>1431</v>
      </c>
      <c r="J2235">
        <v>12</v>
      </c>
      <c r="K2235">
        <v>10999</v>
      </c>
      <c r="L2235">
        <v>0</v>
      </c>
      <c r="M2235">
        <v>0</v>
      </c>
      <c r="N2235">
        <v>233000</v>
      </c>
      <c r="O2235">
        <v>0</v>
      </c>
      <c r="P2235">
        <v>233000</v>
      </c>
      <c r="Q2235">
        <v>2285</v>
      </c>
      <c r="R2235" t="b">
        <v>0</v>
      </c>
      <c r="S2235">
        <v>0</v>
      </c>
    </row>
    <row r="2236" spans="1:19">
      <c r="A2236">
        <v>13050501</v>
      </c>
      <c r="B2236" s="12"/>
      <c r="C2236" s="12" t="s">
        <v>4797</v>
      </c>
      <c r="D2236" s="12" t="s">
        <v>5032</v>
      </c>
      <c r="E2236" t="b">
        <v>0</v>
      </c>
      <c r="F2236">
        <v>0</v>
      </c>
      <c r="G2236">
        <v>3301</v>
      </c>
      <c r="H2236">
        <v>44111</v>
      </c>
      <c r="I2236" s="12" t="s">
        <v>5667</v>
      </c>
      <c r="J2236">
        <v>1</v>
      </c>
      <c r="K2236">
        <v>14115</v>
      </c>
      <c r="L2236">
        <v>0</v>
      </c>
      <c r="M2236">
        <v>0</v>
      </c>
      <c r="N2236">
        <v>0</v>
      </c>
      <c r="O2236">
        <v>233000</v>
      </c>
      <c r="P2236">
        <v>0</v>
      </c>
      <c r="Q2236">
        <v>2286</v>
      </c>
      <c r="R2236" t="b">
        <v>0</v>
      </c>
      <c r="S2236">
        <v>0</v>
      </c>
    </row>
    <row r="2237" spans="1:19">
      <c r="A2237">
        <v>13050501</v>
      </c>
      <c r="B2237" s="12"/>
      <c r="C2237" s="12" t="s">
        <v>4797</v>
      </c>
      <c r="D2237" s="12" t="s">
        <v>5032</v>
      </c>
      <c r="E2237" t="b">
        <v>0</v>
      </c>
      <c r="F2237">
        <v>0</v>
      </c>
      <c r="G2237">
        <v>3301</v>
      </c>
      <c r="H2237">
        <v>44136</v>
      </c>
      <c r="I2237" s="12" t="s">
        <v>1432</v>
      </c>
      <c r="J2237">
        <v>12</v>
      </c>
      <c r="K2237">
        <v>11079</v>
      </c>
      <c r="L2237">
        <v>0</v>
      </c>
      <c r="M2237">
        <v>0</v>
      </c>
      <c r="N2237">
        <v>233000</v>
      </c>
      <c r="O2237">
        <v>0</v>
      </c>
      <c r="P2237">
        <v>233000</v>
      </c>
      <c r="Q2237">
        <v>2287</v>
      </c>
      <c r="R2237" t="b">
        <v>0</v>
      </c>
      <c r="S2237">
        <v>0</v>
      </c>
    </row>
    <row r="2238" spans="1:19">
      <c r="A2238">
        <v>13050501</v>
      </c>
      <c r="B2238" s="12"/>
      <c r="C2238" s="12" t="s">
        <v>4797</v>
      </c>
      <c r="D2238" s="12" t="s">
        <v>5032</v>
      </c>
      <c r="E2238" t="b">
        <v>0</v>
      </c>
      <c r="F2238">
        <v>0</v>
      </c>
      <c r="G2238">
        <v>3301</v>
      </c>
      <c r="H2238">
        <v>44140</v>
      </c>
      <c r="I2238" s="12" t="s">
        <v>5668</v>
      </c>
      <c r="J2238">
        <v>1</v>
      </c>
      <c r="K2238">
        <v>14174</v>
      </c>
      <c r="L2238">
        <v>0</v>
      </c>
      <c r="M2238">
        <v>0</v>
      </c>
      <c r="N2238">
        <v>0</v>
      </c>
      <c r="O2238">
        <v>233000</v>
      </c>
      <c r="P2238">
        <v>0</v>
      </c>
      <c r="Q2238">
        <v>2288</v>
      </c>
      <c r="R2238" t="b">
        <v>0</v>
      </c>
      <c r="S2238">
        <v>0</v>
      </c>
    </row>
    <row r="2239" spans="1:19">
      <c r="A2239">
        <v>13050501</v>
      </c>
      <c r="B2239" s="12"/>
      <c r="C2239" s="12" t="s">
        <v>4797</v>
      </c>
      <c r="D2239" s="12" t="s">
        <v>5032</v>
      </c>
      <c r="E2239" t="b">
        <v>0</v>
      </c>
      <c r="F2239">
        <v>0</v>
      </c>
      <c r="G2239">
        <v>3301</v>
      </c>
      <c r="H2239">
        <v>44166</v>
      </c>
      <c r="I2239" s="12" t="s">
        <v>1433</v>
      </c>
      <c r="J2239">
        <v>12</v>
      </c>
      <c r="K2239">
        <v>11159</v>
      </c>
      <c r="L2239">
        <v>0</v>
      </c>
      <c r="M2239">
        <v>0</v>
      </c>
      <c r="N2239">
        <v>233000</v>
      </c>
      <c r="O2239">
        <v>0</v>
      </c>
      <c r="P2239">
        <v>233000</v>
      </c>
      <c r="Q2239">
        <v>2289</v>
      </c>
      <c r="R2239" t="b">
        <v>0</v>
      </c>
      <c r="S2239">
        <v>0</v>
      </c>
    </row>
    <row r="2240" spans="1:19">
      <c r="A2240">
        <v>13050501</v>
      </c>
      <c r="B2240" s="12"/>
      <c r="C2240" s="12" t="s">
        <v>4797</v>
      </c>
      <c r="D2240" s="12" t="s">
        <v>5032</v>
      </c>
      <c r="E2240" t="b">
        <v>0</v>
      </c>
      <c r="F2240">
        <v>0</v>
      </c>
      <c r="G2240">
        <v>3301</v>
      </c>
      <c r="H2240">
        <v>44168</v>
      </c>
      <c r="I2240" s="12" t="s">
        <v>5669</v>
      </c>
      <c r="J2240">
        <v>1</v>
      </c>
      <c r="K2240">
        <v>14245</v>
      </c>
      <c r="L2240">
        <v>0</v>
      </c>
      <c r="M2240">
        <v>0</v>
      </c>
      <c r="N2240">
        <v>0</v>
      </c>
      <c r="O2240">
        <v>233000</v>
      </c>
      <c r="P2240">
        <v>0</v>
      </c>
      <c r="Q2240">
        <v>2290</v>
      </c>
      <c r="R2240" t="b">
        <v>0</v>
      </c>
      <c r="S2240">
        <v>0</v>
      </c>
    </row>
    <row r="2241" spans="1:19">
      <c r="A2241">
        <v>13050501</v>
      </c>
      <c r="B2241" s="12" t="s">
        <v>1434</v>
      </c>
      <c r="C2241" s="12" t="s">
        <v>4797</v>
      </c>
      <c r="D2241" s="12" t="s">
        <v>1434</v>
      </c>
      <c r="E2241" t="b">
        <v>0</v>
      </c>
      <c r="F2241">
        <v>0</v>
      </c>
      <c r="G2241">
        <v>3301</v>
      </c>
      <c r="H2241" t="s">
        <v>21</v>
      </c>
      <c r="I2241" s="12"/>
      <c r="K2241">
        <v>0</v>
      </c>
      <c r="L2241">
        <v>0</v>
      </c>
      <c r="M2241">
        <v>0</v>
      </c>
      <c r="N2241">
        <v>2796000</v>
      </c>
      <c r="O2241">
        <v>2796000</v>
      </c>
      <c r="P2241">
        <v>0</v>
      </c>
      <c r="Q2241">
        <v>2291</v>
      </c>
      <c r="R2241" t="b">
        <v>0</v>
      </c>
      <c r="S2241">
        <v>0</v>
      </c>
    </row>
    <row r="2242" spans="1:19">
      <c r="A2242">
        <v>13050501</v>
      </c>
      <c r="B2242" s="12" t="s">
        <v>5043</v>
      </c>
      <c r="C2242" s="12" t="s">
        <v>4797</v>
      </c>
      <c r="D2242" s="12" t="s">
        <v>5043</v>
      </c>
      <c r="E2242" t="b">
        <v>0</v>
      </c>
      <c r="F2242">
        <v>0</v>
      </c>
      <c r="G2242">
        <v>3302</v>
      </c>
      <c r="H2242" t="s">
        <v>21</v>
      </c>
      <c r="I2242" s="12"/>
      <c r="K2242">
        <v>0</v>
      </c>
      <c r="L2242">
        <v>2520000</v>
      </c>
      <c r="M2242">
        <v>2520000</v>
      </c>
      <c r="N2242">
        <v>0</v>
      </c>
      <c r="O2242">
        <v>0</v>
      </c>
      <c r="P2242">
        <v>0</v>
      </c>
      <c r="Q2242">
        <v>2292</v>
      </c>
      <c r="R2242" t="b">
        <v>0</v>
      </c>
      <c r="S2242">
        <v>0</v>
      </c>
    </row>
    <row r="2243" spans="1:19">
      <c r="A2243">
        <v>13050501</v>
      </c>
      <c r="B2243" s="12"/>
      <c r="C2243" s="12" t="s">
        <v>4797</v>
      </c>
      <c r="D2243" s="12" t="s">
        <v>5043</v>
      </c>
      <c r="E2243" t="b">
        <v>0</v>
      </c>
      <c r="F2243">
        <v>0</v>
      </c>
      <c r="G2243">
        <v>3302</v>
      </c>
      <c r="H2243">
        <v>43831</v>
      </c>
      <c r="I2243" s="12" t="s">
        <v>1435</v>
      </c>
      <c r="J2243">
        <v>12</v>
      </c>
      <c r="K2243">
        <v>10280</v>
      </c>
      <c r="L2243">
        <v>0</v>
      </c>
      <c r="M2243">
        <v>0</v>
      </c>
      <c r="N2243">
        <v>210000</v>
      </c>
      <c r="O2243">
        <v>0</v>
      </c>
      <c r="P2243">
        <v>210000</v>
      </c>
      <c r="Q2243">
        <v>2293</v>
      </c>
      <c r="R2243" t="b">
        <v>0</v>
      </c>
      <c r="S2243">
        <v>0</v>
      </c>
    </row>
    <row r="2244" spans="1:19">
      <c r="A2244">
        <v>13050501</v>
      </c>
      <c r="B2244" s="12"/>
      <c r="C2244" s="12" t="s">
        <v>4797</v>
      </c>
      <c r="D2244" s="12" t="s">
        <v>5043</v>
      </c>
      <c r="E2244" t="b">
        <v>0</v>
      </c>
      <c r="F2244">
        <v>0</v>
      </c>
      <c r="G2244">
        <v>3302</v>
      </c>
      <c r="H2244">
        <v>43838</v>
      </c>
      <c r="I2244" s="12" t="s">
        <v>5658</v>
      </c>
      <c r="J2244">
        <v>1</v>
      </c>
      <c r="K2244">
        <v>13479</v>
      </c>
      <c r="L2244">
        <v>0</v>
      </c>
      <c r="M2244">
        <v>0</v>
      </c>
      <c r="N2244">
        <v>0</v>
      </c>
      <c r="O2244">
        <v>210000</v>
      </c>
      <c r="P2244">
        <v>0</v>
      </c>
      <c r="Q2244">
        <v>2294</v>
      </c>
      <c r="R2244" t="b">
        <v>0</v>
      </c>
      <c r="S2244">
        <v>0</v>
      </c>
    </row>
    <row r="2245" spans="1:19">
      <c r="A2245">
        <v>13050501</v>
      </c>
      <c r="B2245" s="12"/>
      <c r="C2245" s="12" t="s">
        <v>4797</v>
      </c>
      <c r="D2245" s="12" t="s">
        <v>5043</v>
      </c>
      <c r="E2245" t="b">
        <v>0</v>
      </c>
      <c r="F2245">
        <v>0</v>
      </c>
      <c r="G2245">
        <v>3302</v>
      </c>
      <c r="H2245">
        <v>43862</v>
      </c>
      <c r="I2245" s="12" t="s">
        <v>1436</v>
      </c>
      <c r="J2245">
        <v>12</v>
      </c>
      <c r="K2245">
        <v>10360</v>
      </c>
      <c r="L2245">
        <v>0</v>
      </c>
      <c r="M2245">
        <v>0</v>
      </c>
      <c r="N2245">
        <v>210000</v>
      </c>
      <c r="O2245">
        <v>0</v>
      </c>
      <c r="P2245">
        <v>210000</v>
      </c>
      <c r="Q2245">
        <v>2295</v>
      </c>
      <c r="R2245" t="b">
        <v>0</v>
      </c>
      <c r="S2245">
        <v>0</v>
      </c>
    </row>
    <row r="2246" spans="1:19">
      <c r="A2246">
        <v>13050501</v>
      </c>
      <c r="B2246" s="12"/>
      <c r="C2246" s="12" t="s">
        <v>4797</v>
      </c>
      <c r="D2246" s="12" t="s">
        <v>5043</v>
      </c>
      <c r="E2246" t="b">
        <v>0</v>
      </c>
      <c r="F2246">
        <v>0</v>
      </c>
      <c r="G2246">
        <v>3302</v>
      </c>
      <c r="H2246">
        <v>43875</v>
      </c>
      <c r="I2246" s="12" t="s">
        <v>5659</v>
      </c>
      <c r="J2246">
        <v>1</v>
      </c>
      <c r="K2246">
        <v>13595</v>
      </c>
      <c r="L2246">
        <v>0</v>
      </c>
      <c r="M2246">
        <v>0</v>
      </c>
      <c r="N2246">
        <v>0</v>
      </c>
      <c r="O2246">
        <v>210000</v>
      </c>
      <c r="P2246">
        <v>0</v>
      </c>
      <c r="Q2246">
        <v>2296</v>
      </c>
      <c r="R2246" t="b">
        <v>0</v>
      </c>
      <c r="S2246">
        <v>0</v>
      </c>
    </row>
    <row r="2247" spans="1:19">
      <c r="A2247">
        <v>13050501</v>
      </c>
      <c r="B2247" s="12"/>
      <c r="C2247" s="12" t="s">
        <v>4797</v>
      </c>
      <c r="D2247" s="12" t="s">
        <v>5043</v>
      </c>
      <c r="E2247" t="b">
        <v>0</v>
      </c>
      <c r="F2247">
        <v>0</v>
      </c>
      <c r="G2247">
        <v>3302</v>
      </c>
      <c r="H2247">
        <v>43891</v>
      </c>
      <c r="I2247" s="12" t="s">
        <v>1437</v>
      </c>
      <c r="J2247">
        <v>12</v>
      </c>
      <c r="K2247">
        <v>10440</v>
      </c>
      <c r="L2247">
        <v>0</v>
      </c>
      <c r="M2247">
        <v>0</v>
      </c>
      <c r="N2247">
        <v>210000</v>
      </c>
      <c r="O2247">
        <v>0</v>
      </c>
      <c r="P2247">
        <v>210000</v>
      </c>
      <c r="Q2247">
        <v>2297</v>
      </c>
      <c r="R2247" t="b">
        <v>0</v>
      </c>
      <c r="S2247">
        <v>0</v>
      </c>
    </row>
    <row r="2248" spans="1:19">
      <c r="A2248">
        <v>13050501</v>
      </c>
      <c r="B2248" s="12"/>
      <c r="C2248" s="12" t="s">
        <v>4797</v>
      </c>
      <c r="D2248" s="12" t="s">
        <v>5043</v>
      </c>
      <c r="E2248" t="b">
        <v>0</v>
      </c>
      <c r="F2248">
        <v>0</v>
      </c>
      <c r="G2248">
        <v>3302</v>
      </c>
      <c r="H2248">
        <v>43903</v>
      </c>
      <c r="I2248" s="12" t="s">
        <v>5660</v>
      </c>
      <c r="J2248">
        <v>1</v>
      </c>
      <c r="K2248">
        <v>13661</v>
      </c>
      <c r="L2248">
        <v>0</v>
      </c>
      <c r="M2248">
        <v>0</v>
      </c>
      <c r="N2248">
        <v>0</v>
      </c>
      <c r="O2248">
        <v>210000</v>
      </c>
      <c r="P2248">
        <v>0</v>
      </c>
      <c r="Q2248">
        <v>2298</v>
      </c>
      <c r="R2248" t="b">
        <v>0</v>
      </c>
      <c r="S2248">
        <v>0</v>
      </c>
    </row>
    <row r="2249" spans="1:19">
      <c r="A2249">
        <v>13050501</v>
      </c>
      <c r="B2249" s="12"/>
      <c r="C2249" s="12" t="s">
        <v>4797</v>
      </c>
      <c r="D2249" s="12" t="s">
        <v>5043</v>
      </c>
      <c r="E2249" t="b">
        <v>0</v>
      </c>
      <c r="F2249">
        <v>0</v>
      </c>
      <c r="G2249">
        <v>3302</v>
      </c>
      <c r="H2249">
        <v>43922</v>
      </c>
      <c r="I2249" s="12" t="s">
        <v>1438</v>
      </c>
      <c r="J2249">
        <v>12</v>
      </c>
      <c r="K2249">
        <v>10520</v>
      </c>
      <c r="L2249">
        <v>0</v>
      </c>
      <c r="M2249">
        <v>0</v>
      </c>
      <c r="N2249">
        <v>210000</v>
      </c>
      <c r="O2249">
        <v>0</v>
      </c>
      <c r="P2249">
        <v>210000</v>
      </c>
      <c r="Q2249">
        <v>2299</v>
      </c>
      <c r="R2249" t="b">
        <v>0</v>
      </c>
      <c r="S2249">
        <v>0</v>
      </c>
    </row>
    <row r="2250" spans="1:19">
      <c r="A2250">
        <v>13050501</v>
      </c>
      <c r="B2250" s="12"/>
      <c r="C2250" s="12" t="s">
        <v>4797</v>
      </c>
      <c r="D2250" s="12" t="s">
        <v>5043</v>
      </c>
      <c r="E2250" t="b">
        <v>0</v>
      </c>
      <c r="F2250">
        <v>0</v>
      </c>
      <c r="G2250">
        <v>3302</v>
      </c>
      <c r="H2250">
        <v>43934</v>
      </c>
      <c r="I2250" s="12" t="s">
        <v>5661</v>
      </c>
      <c r="J2250">
        <v>1</v>
      </c>
      <c r="K2250">
        <v>13704</v>
      </c>
      <c r="L2250">
        <v>0</v>
      </c>
      <c r="M2250">
        <v>0</v>
      </c>
      <c r="N2250">
        <v>0</v>
      </c>
      <c r="O2250">
        <v>210000</v>
      </c>
      <c r="P2250">
        <v>0</v>
      </c>
      <c r="Q2250">
        <v>2300</v>
      </c>
      <c r="R2250" t="b">
        <v>0</v>
      </c>
      <c r="S2250">
        <v>0</v>
      </c>
    </row>
    <row r="2251" spans="1:19">
      <c r="A2251">
        <v>13050501</v>
      </c>
      <c r="B2251" s="12"/>
      <c r="C2251" s="12" t="s">
        <v>4797</v>
      </c>
      <c r="D2251" s="12" t="s">
        <v>5043</v>
      </c>
      <c r="E2251" t="b">
        <v>0</v>
      </c>
      <c r="F2251">
        <v>0</v>
      </c>
      <c r="G2251">
        <v>3302</v>
      </c>
      <c r="H2251">
        <v>43952</v>
      </c>
      <c r="I2251" s="12" t="s">
        <v>1439</v>
      </c>
      <c r="J2251">
        <v>12</v>
      </c>
      <c r="K2251">
        <v>10600</v>
      </c>
      <c r="L2251">
        <v>0</v>
      </c>
      <c r="M2251">
        <v>0</v>
      </c>
      <c r="N2251">
        <v>210000</v>
      </c>
      <c r="O2251">
        <v>0</v>
      </c>
      <c r="P2251">
        <v>210000</v>
      </c>
      <c r="Q2251">
        <v>2301</v>
      </c>
      <c r="R2251" t="b">
        <v>0</v>
      </c>
      <c r="S2251">
        <v>0</v>
      </c>
    </row>
    <row r="2252" spans="1:19">
      <c r="A2252">
        <v>13050501</v>
      </c>
      <c r="B2252" s="12"/>
      <c r="C2252" s="12" t="s">
        <v>4797</v>
      </c>
      <c r="D2252" s="12" t="s">
        <v>5043</v>
      </c>
      <c r="E2252" t="b">
        <v>0</v>
      </c>
      <c r="F2252">
        <v>0</v>
      </c>
      <c r="G2252">
        <v>3302</v>
      </c>
      <c r="H2252">
        <v>43983</v>
      </c>
      <c r="I2252" s="12" t="s">
        <v>1440</v>
      </c>
      <c r="J2252">
        <v>12</v>
      </c>
      <c r="K2252">
        <v>10680</v>
      </c>
      <c r="L2252">
        <v>0</v>
      </c>
      <c r="M2252">
        <v>0</v>
      </c>
      <c r="N2252">
        <v>210000</v>
      </c>
      <c r="O2252">
        <v>0</v>
      </c>
      <c r="P2252">
        <v>420000</v>
      </c>
      <c r="Q2252">
        <v>2302</v>
      </c>
      <c r="R2252" t="b">
        <v>0</v>
      </c>
      <c r="S2252">
        <v>0</v>
      </c>
    </row>
    <row r="2253" spans="1:19">
      <c r="A2253">
        <v>13050501</v>
      </c>
      <c r="B2253" s="12"/>
      <c r="C2253" s="12" t="s">
        <v>4797</v>
      </c>
      <c r="D2253" s="12" t="s">
        <v>5043</v>
      </c>
      <c r="E2253" t="b">
        <v>0</v>
      </c>
      <c r="F2253">
        <v>0</v>
      </c>
      <c r="G2253">
        <v>3302</v>
      </c>
      <c r="H2253">
        <v>43994</v>
      </c>
      <c r="I2253" s="12" t="s">
        <v>5662</v>
      </c>
      <c r="J2253">
        <v>1</v>
      </c>
      <c r="K2253">
        <v>13836</v>
      </c>
      <c r="L2253">
        <v>0</v>
      </c>
      <c r="M2253">
        <v>0</v>
      </c>
      <c r="N2253">
        <v>0</v>
      </c>
      <c r="O2253">
        <v>210000</v>
      </c>
      <c r="P2253">
        <v>210000</v>
      </c>
      <c r="Q2253">
        <v>2303</v>
      </c>
      <c r="R2253" t="b">
        <v>0</v>
      </c>
      <c r="S2253">
        <v>0</v>
      </c>
    </row>
    <row r="2254" spans="1:19">
      <c r="A2254">
        <v>13050501</v>
      </c>
      <c r="B2254" s="12"/>
      <c r="C2254" s="12" t="s">
        <v>4797</v>
      </c>
      <c r="D2254" s="12" t="s">
        <v>5043</v>
      </c>
      <c r="E2254" t="b">
        <v>0</v>
      </c>
      <c r="F2254">
        <v>0</v>
      </c>
      <c r="G2254">
        <v>3302</v>
      </c>
      <c r="H2254">
        <v>43994</v>
      </c>
      <c r="I2254" s="12" t="s">
        <v>5663</v>
      </c>
      <c r="J2254">
        <v>1</v>
      </c>
      <c r="K2254">
        <v>13836</v>
      </c>
      <c r="L2254">
        <v>0</v>
      </c>
      <c r="M2254">
        <v>0</v>
      </c>
      <c r="N2254">
        <v>0</v>
      </c>
      <c r="O2254">
        <v>210000</v>
      </c>
      <c r="P2254">
        <v>0</v>
      </c>
      <c r="Q2254">
        <v>2304</v>
      </c>
      <c r="R2254" t="b">
        <v>0</v>
      </c>
      <c r="S2254">
        <v>0</v>
      </c>
    </row>
    <row r="2255" spans="1:19">
      <c r="A2255">
        <v>13050501</v>
      </c>
      <c r="B2255" s="12"/>
      <c r="C2255" s="12" t="s">
        <v>4797</v>
      </c>
      <c r="D2255" s="12" t="s">
        <v>5043</v>
      </c>
      <c r="E2255" t="b">
        <v>0</v>
      </c>
      <c r="F2255">
        <v>0</v>
      </c>
      <c r="G2255">
        <v>3302</v>
      </c>
      <c r="H2255">
        <v>44013</v>
      </c>
      <c r="I2255" s="12" t="s">
        <v>1441</v>
      </c>
      <c r="J2255">
        <v>12</v>
      </c>
      <c r="K2255">
        <v>10760</v>
      </c>
      <c r="L2255">
        <v>0</v>
      </c>
      <c r="M2255">
        <v>0</v>
      </c>
      <c r="N2255">
        <v>210000</v>
      </c>
      <c r="O2255">
        <v>0</v>
      </c>
      <c r="P2255">
        <v>210000</v>
      </c>
      <c r="Q2255">
        <v>2305</v>
      </c>
      <c r="R2255" t="b">
        <v>0</v>
      </c>
      <c r="S2255">
        <v>0</v>
      </c>
    </row>
    <row r="2256" spans="1:19">
      <c r="A2256">
        <v>13050501</v>
      </c>
      <c r="B2256" s="12"/>
      <c r="C2256" s="12" t="s">
        <v>4797</v>
      </c>
      <c r="D2256" s="12" t="s">
        <v>5043</v>
      </c>
      <c r="E2256" t="b">
        <v>0</v>
      </c>
      <c r="F2256">
        <v>0</v>
      </c>
      <c r="G2256">
        <v>3302</v>
      </c>
      <c r="H2256">
        <v>44027</v>
      </c>
      <c r="I2256" s="12" t="s">
        <v>5664</v>
      </c>
      <c r="J2256">
        <v>1</v>
      </c>
      <c r="K2256">
        <v>13917</v>
      </c>
      <c r="L2256">
        <v>0</v>
      </c>
      <c r="M2256">
        <v>0</v>
      </c>
      <c r="N2256">
        <v>0</v>
      </c>
      <c r="O2256">
        <v>210000</v>
      </c>
      <c r="P2256">
        <v>0</v>
      </c>
      <c r="Q2256">
        <v>2306</v>
      </c>
      <c r="R2256" t="b">
        <v>0</v>
      </c>
      <c r="S2256">
        <v>0</v>
      </c>
    </row>
    <row r="2257" spans="1:19">
      <c r="A2257">
        <v>13050501</v>
      </c>
      <c r="B2257" s="12"/>
      <c r="C2257" s="12" t="s">
        <v>4797</v>
      </c>
      <c r="D2257" s="12" t="s">
        <v>5043</v>
      </c>
      <c r="E2257" t="b">
        <v>0</v>
      </c>
      <c r="F2257">
        <v>0</v>
      </c>
      <c r="G2257">
        <v>3302</v>
      </c>
      <c r="H2257">
        <v>44044</v>
      </c>
      <c r="I2257" s="12" t="s">
        <v>1442</v>
      </c>
      <c r="J2257">
        <v>12</v>
      </c>
      <c r="K2257">
        <v>10840</v>
      </c>
      <c r="L2257">
        <v>0</v>
      </c>
      <c r="M2257">
        <v>0</v>
      </c>
      <c r="N2257">
        <v>210000</v>
      </c>
      <c r="O2257">
        <v>0</v>
      </c>
      <c r="P2257">
        <v>210000</v>
      </c>
      <c r="Q2257">
        <v>2307</v>
      </c>
      <c r="R2257" t="b">
        <v>0</v>
      </c>
      <c r="S2257">
        <v>0</v>
      </c>
    </row>
    <row r="2258" spans="1:19">
      <c r="A2258">
        <v>13050501</v>
      </c>
      <c r="B2258" s="12"/>
      <c r="C2258" s="12" t="s">
        <v>4797</v>
      </c>
      <c r="D2258" s="12" t="s">
        <v>5043</v>
      </c>
      <c r="E2258" t="b">
        <v>0</v>
      </c>
      <c r="F2258">
        <v>0</v>
      </c>
      <c r="G2258">
        <v>3302</v>
      </c>
      <c r="H2258">
        <v>44057</v>
      </c>
      <c r="I2258" s="12" t="s">
        <v>5665</v>
      </c>
      <c r="J2258">
        <v>1</v>
      </c>
      <c r="K2258">
        <v>13988</v>
      </c>
      <c r="L2258">
        <v>0</v>
      </c>
      <c r="M2258">
        <v>0</v>
      </c>
      <c r="N2258">
        <v>0</v>
      </c>
      <c r="O2258">
        <v>210000</v>
      </c>
      <c r="P2258">
        <v>0</v>
      </c>
      <c r="Q2258">
        <v>2308</v>
      </c>
      <c r="R2258" t="b">
        <v>0</v>
      </c>
      <c r="S2258">
        <v>0</v>
      </c>
    </row>
    <row r="2259" spans="1:19">
      <c r="A2259">
        <v>13050501</v>
      </c>
      <c r="B2259" s="12"/>
      <c r="C2259" s="12" t="s">
        <v>4797</v>
      </c>
      <c r="D2259" s="12" t="s">
        <v>5043</v>
      </c>
      <c r="E2259" t="b">
        <v>0</v>
      </c>
      <c r="F2259">
        <v>0</v>
      </c>
      <c r="G2259">
        <v>3302</v>
      </c>
      <c r="H2259">
        <v>44075</v>
      </c>
      <c r="I2259" s="12" t="s">
        <v>1443</v>
      </c>
      <c r="J2259">
        <v>12</v>
      </c>
      <c r="K2259">
        <v>10920</v>
      </c>
      <c r="L2259">
        <v>0</v>
      </c>
      <c r="M2259">
        <v>0</v>
      </c>
      <c r="N2259">
        <v>210000</v>
      </c>
      <c r="O2259">
        <v>0</v>
      </c>
      <c r="P2259">
        <v>210000</v>
      </c>
      <c r="Q2259">
        <v>2309</v>
      </c>
      <c r="R2259" t="b">
        <v>0</v>
      </c>
      <c r="S2259">
        <v>0</v>
      </c>
    </row>
    <row r="2260" spans="1:19">
      <c r="A2260">
        <v>13050501</v>
      </c>
      <c r="B2260" s="12"/>
      <c r="C2260" s="12" t="s">
        <v>4797</v>
      </c>
      <c r="D2260" s="12" t="s">
        <v>5043</v>
      </c>
      <c r="E2260" t="b">
        <v>0</v>
      </c>
      <c r="F2260">
        <v>0</v>
      </c>
      <c r="G2260">
        <v>3302</v>
      </c>
      <c r="H2260">
        <v>44083</v>
      </c>
      <c r="I2260" s="12" t="s">
        <v>5666</v>
      </c>
      <c r="J2260">
        <v>1</v>
      </c>
      <c r="K2260">
        <v>14052</v>
      </c>
      <c r="L2260">
        <v>0</v>
      </c>
      <c r="M2260">
        <v>0</v>
      </c>
      <c r="N2260">
        <v>0</v>
      </c>
      <c r="O2260">
        <v>210000</v>
      </c>
      <c r="P2260">
        <v>0</v>
      </c>
      <c r="Q2260">
        <v>2310</v>
      </c>
      <c r="R2260" t="b">
        <v>0</v>
      </c>
      <c r="S2260">
        <v>0</v>
      </c>
    </row>
    <row r="2261" spans="1:19">
      <c r="A2261">
        <v>13050501</v>
      </c>
      <c r="B2261" s="12"/>
      <c r="C2261" s="12" t="s">
        <v>4797</v>
      </c>
      <c r="D2261" s="12" t="s">
        <v>5043</v>
      </c>
      <c r="E2261" t="b">
        <v>0</v>
      </c>
      <c r="F2261">
        <v>0</v>
      </c>
      <c r="G2261">
        <v>3302</v>
      </c>
      <c r="H2261">
        <v>44105</v>
      </c>
      <c r="I2261" s="12" t="s">
        <v>1444</v>
      </c>
      <c r="J2261">
        <v>12</v>
      </c>
      <c r="K2261">
        <v>11000</v>
      </c>
      <c r="L2261">
        <v>0</v>
      </c>
      <c r="M2261">
        <v>0</v>
      </c>
      <c r="N2261">
        <v>210000</v>
      </c>
      <c r="O2261">
        <v>0</v>
      </c>
      <c r="P2261">
        <v>210000</v>
      </c>
      <c r="Q2261">
        <v>2311</v>
      </c>
      <c r="R2261" t="b">
        <v>0</v>
      </c>
      <c r="S2261">
        <v>0</v>
      </c>
    </row>
    <row r="2262" spans="1:19">
      <c r="A2262">
        <v>13050501</v>
      </c>
      <c r="B2262" s="12"/>
      <c r="C2262" s="12" t="s">
        <v>4797</v>
      </c>
      <c r="D2262" s="12" t="s">
        <v>5043</v>
      </c>
      <c r="E2262" t="b">
        <v>0</v>
      </c>
      <c r="F2262">
        <v>0</v>
      </c>
      <c r="G2262">
        <v>3302</v>
      </c>
      <c r="H2262">
        <v>44112</v>
      </c>
      <c r="I2262" s="12" t="s">
        <v>5667</v>
      </c>
      <c r="J2262">
        <v>1</v>
      </c>
      <c r="K2262">
        <v>14119</v>
      </c>
      <c r="L2262">
        <v>0</v>
      </c>
      <c r="M2262">
        <v>0</v>
      </c>
      <c r="N2262">
        <v>0</v>
      </c>
      <c r="O2262">
        <v>210000</v>
      </c>
      <c r="P2262">
        <v>0</v>
      </c>
      <c r="Q2262">
        <v>2312</v>
      </c>
      <c r="R2262" t="b">
        <v>0</v>
      </c>
      <c r="S2262">
        <v>0</v>
      </c>
    </row>
    <row r="2263" spans="1:19">
      <c r="A2263">
        <v>13050501</v>
      </c>
      <c r="B2263" s="12"/>
      <c r="C2263" s="12" t="s">
        <v>4797</v>
      </c>
      <c r="D2263" s="12" t="s">
        <v>5043</v>
      </c>
      <c r="E2263" t="b">
        <v>0</v>
      </c>
      <c r="F2263">
        <v>0</v>
      </c>
      <c r="G2263">
        <v>3302</v>
      </c>
      <c r="H2263">
        <v>44136</v>
      </c>
      <c r="I2263" s="12" t="s">
        <v>1445</v>
      </c>
      <c r="J2263">
        <v>12</v>
      </c>
      <c r="K2263">
        <v>11080</v>
      </c>
      <c r="L2263">
        <v>0</v>
      </c>
      <c r="M2263">
        <v>0</v>
      </c>
      <c r="N2263">
        <v>210000</v>
      </c>
      <c r="O2263">
        <v>0</v>
      </c>
      <c r="P2263">
        <v>210000</v>
      </c>
      <c r="Q2263">
        <v>2313</v>
      </c>
      <c r="R2263" t="b">
        <v>0</v>
      </c>
      <c r="S2263">
        <v>0</v>
      </c>
    </row>
    <row r="2264" spans="1:19">
      <c r="A2264">
        <v>13050501</v>
      </c>
      <c r="B2264" s="12"/>
      <c r="C2264" s="12" t="s">
        <v>4797</v>
      </c>
      <c r="D2264" s="12" t="s">
        <v>5043</v>
      </c>
      <c r="E2264" t="b">
        <v>0</v>
      </c>
      <c r="F2264">
        <v>0</v>
      </c>
      <c r="G2264">
        <v>3302</v>
      </c>
      <c r="H2264">
        <v>44165</v>
      </c>
      <c r="I2264" s="12" t="s">
        <v>5668</v>
      </c>
      <c r="J2264">
        <v>1</v>
      </c>
      <c r="K2264">
        <v>14215</v>
      </c>
      <c r="L2264">
        <v>0</v>
      </c>
      <c r="M2264">
        <v>0</v>
      </c>
      <c r="N2264">
        <v>0</v>
      </c>
      <c r="O2264">
        <v>210000</v>
      </c>
      <c r="P2264">
        <v>0</v>
      </c>
      <c r="Q2264">
        <v>2314</v>
      </c>
      <c r="R2264" t="b">
        <v>0</v>
      </c>
      <c r="S2264">
        <v>0</v>
      </c>
    </row>
    <row r="2265" spans="1:19">
      <c r="A2265">
        <v>13050501</v>
      </c>
      <c r="B2265" s="12"/>
      <c r="C2265" s="12" t="s">
        <v>4797</v>
      </c>
      <c r="D2265" s="12" t="s">
        <v>5043</v>
      </c>
      <c r="E2265" t="b">
        <v>0</v>
      </c>
      <c r="F2265">
        <v>0</v>
      </c>
      <c r="G2265">
        <v>3302</v>
      </c>
      <c r="H2265">
        <v>44166</v>
      </c>
      <c r="I2265" s="12" t="s">
        <v>1446</v>
      </c>
      <c r="J2265">
        <v>12</v>
      </c>
      <c r="K2265">
        <v>11160</v>
      </c>
      <c r="L2265">
        <v>0</v>
      </c>
      <c r="M2265">
        <v>0</v>
      </c>
      <c r="N2265">
        <v>210000</v>
      </c>
      <c r="O2265">
        <v>0</v>
      </c>
      <c r="P2265">
        <v>210000</v>
      </c>
      <c r="Q2265">
        <v>2315</v>
      </c>
      <c r="R2265" t="b">
        <v>0</v>
      </c>
      <c r="S2265">
        <v>0</v>
      </c>
    </row>
    <row r="2266" spans="1:19">
      <c r="A2266">
        <v>13050501</v>
      </c>
      <c r="B2266" s="12"/>
      <c r="C2266" s="12" t="s">
        <v>4797</v>
      </c>
      <c r="D2266" s="12" t="s">
        <v>5043</v>
      </c>
      <c r="E2266" t="b">
        <v>0</v>
      </c>
      <c r="F2266">
        <v>0</v>
      </c>
      <c r="G2266">
        <v>3302</v>
      </c>
      <c r="H2266">
        <v>44181</v>
      </c>
      <c r="I2266" s="12" t="s">
        <v>5669</v>
      </c>
      <c r="J2266">
        <v>1</v>
      </c>
      <c r="K2266">
        <v>14283</v>
      </c>
      <c r="L2266">
        <v>0</v>
      </c>
      <c r="M2266">
        <v>0</v>
      </c>
      <c r="N2266">
        <v>0</v>
      </c>
      <c r="O2266">
        <v>210000</v>
      </c>
      <c r="P2266">
        <v>0</v>
      </c>
      <c r="Q2266">
        <v>2316</v>
      </c>
      <c r="R2266" t="b">
        <v>0</v>
      </c>
      <c r="S2266">
        <v>0</v>
      </c>
    </row>
    <row r="2267" spans="1:19">
      <c r="A2267">
        <v>13050501</v>
      </c>
      <c r="B2267" s="12" t="s">
        <v>1447</v>
      </c>
      <c r="C2267" s="12" t="s">
        <v>4797</v>
      </c>
      <c r="D2267" s="12" t="s">
        <v>1447</v>
      </c>
      <c r="E2267" t="b">
        <v>0</v>
      </c>
      <c r="F2267">
        <v>0</v>
      </c>
      <c r="G2267">
        <v>3302</v>
      </c>
      <c r="H2267" t="s">
        <v>21</v>
      </c>
      <c r="I2267" s="12"/>
      <c r="K2267">
        <v>0</v>
      </c>
      <c r="L2267">
        <v>0</v>
      </c>
      <c r="M2267">
        <v>0</v>
      </c>
      <c r="N2267">
        <v>2520000</v>
      </c>
      <c r="O2267">
        <v>2520000</v>
      </c>
      <c r="P2267">
        <v>0</v>
      </c>
      <c r="Q2267">
        <v>2317</v>
      </c>
      <c r="R2267" t="b">
        <v>0</v>
      </c>
      <c r="S2267">
        <v>0</v>
      </c>
    </row>
    <row r="2268" spans="1:19">
      <c r="A2268">
        <v>13050501</v>
      </c>
      <c r="B2268" s="12" t="s">
        <v>5052</v>
      </c>
      <c r="C2268" s="12" t="s">
        <v>4797</v>
      </c>
      <c r="D2268" s="12" t="s">
        <v>5052</v>
      </c>
      <c r="E2268" t="b">
        <v>0</v>
      </c>
      <c r="F2268">
        <v>0</v>
      </c>
      <c r="G2268">
        <v>3401</v>
      </c>
      <c r="H2268" t="s">
        <v>21</v>
      </c>
      <c r="I2268" s="12"/>
      <c r="K2268">
        <v>0</v>
      </c>
      <c r="L2268">
        <v>2520000</v>
      </c>
      <c r="M2268">
        <v>2520000</v>
      </c>
      <c r="N2268">
        <v>0</v>
      </c>
      <c r="O2268">
        <v>0</v>
      </c>
      <c r="P2268">
        <v>0</v>
      </c>
      <c r="Q2268">
        <v>2318</v>
      </c>
      <c r="R2268" t="b">
        <v>0</v>
      </c>
      <c r="S2268">
        <v>0</v>
      </c>
    </row>
    <row r="2269" spans="1:19">
      <c r="A2269">
        <v>13050501</v>
      </c>
      <c r="B2269" s="12"/>
      <c r="C2269" s="12" t="s">
        <v>4797</v>
      </c>
      <c r="D2269" s="12" t="s">
        <v>5052</v>
      </c>
      <c r="E2269" t="b">
        <v>0</v>
      </c>
      <c r="F2269">
        <v>0</v>
      </c>
      <c r="G2269">
        <v>3401</v>
      </c>
      <c r="H2269">
        <v>43831</v>
      </c>
      <c r="I2269" s="12" t="s">
        <v>1448</v>
      </c>
      <c r="J2269">
        <v>3</v>
      </c>
      <c r="K2269">
        <v>561</v>
      </c>
      <c r="L2269">
        <v>0</v>
      </c>
      <c r="M2269">
        <v>0</v>
      </c>
      <c r="N2269">
        <v>0</v>
      </c>
      <c r="O2269">
        <v>210000</v>
      </c>
      <c r="P2269">
        <v>-210000</v>
      </c>
      <c r="Q2269">
        <v>2319</v>
      </c>
      <c r="R2269" t="b">
        <v>0</v>
      </c>
      <c r="S2269">
        <v>0</v>
      </c>
    </row>
    <row r="2270" spans="1:19">
      <c r="A2270">
        <v>13050501</v>
      </c>
      <c r="B2270" s="12"/>
      <c r="C2270" s="12" t="s">
        <v>4797</v>
      </c>
      <c r="D2270" s="12" t="s">
        <v>5052</v>
      </c>
      <c r="E2270" t="b">
        <v>0</v>
      </c>
      <c r="F2270">
        <v>0</v>
      </c>
      <c r="G2270">
        <v>3401</v>
      </c>
      <c r="H2270">
        <v>43831</v>
      </c>
      <c r="I2270" s="12" t="s">
        <v>1449</v>
      </c>
      <c r="J2270">
        <v>12</v>
      </c>
      <c r="K2270">
        <v>10281</v>
      </c>
      <c r="L2270">
        <v>0</v>
      </c>
      <c r="M2270">
        <v>0</v>
      </c>
      <c r="N2270">
        <v>210000</v>
      </c>
      <c r="O2270">
        <v>0</v>
      </c>
      <c r="P2270">
        <v>0</v>
      </c>
      <c r="Q2270">
        <v>2320</v>
      </c>
      <c r="R2270" t="b">
        <v>0</v>
      </c>
      <c r="S2270">
        <v>0</v>
      </c>
    </row>
    <row r="2271" spans="1:19">
      <c r="A2271">
        <v>13050501</v>
      </c>
      <c r="B2271" s="12"/>
      <c r="C2271" s="12" t="s">
        <v>4797</v>
      </c>
      <c r="D2271" s="12" t="s">
        <v>5052</v>
      </c>
      <c r="E2271" t="b">
        <v>0</v>
      </c>
      <c r="F2271">
        <v>0</v>
      </c>
      <c r="G2271">
        <v>3401</v>
      </c>
      <c r="H2271">
        <v>43862</v>
      </c>
      <c r="I2271" s="12" t="s">
        <v>1450</v>
      </c>
      <c r="J2271">
        <v>3</v>
      </c>
      <c r="K2271">
        <v>562</v>
      </c>
      <c r="L2271">
        <v>0</v>
      </c>
      <c r="M2271">
        <v>0</v>
      </c>
      <c r="N2271">
        <v>0</v>
      </c>
      <c r="O2271">
        <v>2322</v>
      </c>
      <c r="P2271">
        <v>-2322</v>
      </c>
      <c r="Q2271">
        <v>2321</v>
      </c>
      <c r="R2271" t="b">
        <v>0</v>
      </c>
      <c r="S2271">
        <v>0</v>
      </c>
    </row>
    <row r="2272" spans="1:19">
      <c r="A2272">
        <v>13050501</v>
      </c>
      <c r="B2272" s="12"/>
      <c r="C2272" s="12" t="s">
        <v>4797</v>
      </c>
      <c r="D2272" s="12" t="s">
        <v>5052</v>
      </c>
      <c r="E2272" t="b">
        <v>0</v>
      </c>
      <c r="F2272">
        <v>0</v>
      </c>
      <c r="G2272">
        <v>3401</v>
      </c>
      <c r="H2272">
        <v>43862</v>
      </c>
      <c r="I2272" s="12" t="s">
        <v>1451</v>
      </c>
      <c r="J2272">
        <v>12</v>
      </c>
      <c r="K2272">
        <v>10361</v>
      </c>
      <c r="L2272">
        <v>0</v>
      </c>
      <c r="M2272">
        <v>0</v>
      </c>
      <c r="N2272">
        <v>210000</v>
      </c>
      <c r="O2272">
        <v>0</v>
      </c>
      <c r="P2272">
        <v>207678</v>
      </c>
      <c r="Q2272">
        <v>2322</v>
      </c>
      <c r="R2272" t="b">
        <v>0</v>
      </c>
      <c r="S2272">
        <v>0</v>
      </c>
    </row>
    <row r="2273" spans="1:19">
      <c r="A2273">
        <v>13050501</v>
      </c>
      <c r="B2273" s="12"/>
      <c r="C2273" s="12" t="s">
        <v>4797</v>
      </c>
      <c r="D2273" s="12" t="s">
        <v>5052</v>
      </c>
      <c r="E2273" t="b">
        <v>0</v>
      </c>
      <c r="F2273">
        <v>0</v>
      </c>
      <c r="G2273">
        <v>3401</v>
      </c>
      <c r="H2273">
        <v>43875</v>
      </c>
      <c r="I2273" s="12" t="s">
        <v>5659</v>
      </c>
      <c r="J2273">
        <v>1</v>
      </c>
      <c r="K2273">
        <v>13591</v>
      </c>
      <c r="L2273">
        <v>0</v>
      </c>
      <c r="M2273">
        <v>0</v>
      </c>
      <c r="N2273">
        <v>0</v>
      </c>
      <c r="O2273">
        <v>207678</v>
      </c>
      <c r="P2273">
        <v>0</v>
      </c>
      <c r="Q2273">
        <v>2323</v>
      </c>
      <c r="R2273" t="b">
        <v>0</v>
      </c>
      <c r="S2273">
        <v>0</v>
      </c>
    </row>
    <row r="2274" spans="1:19">
      <c r="A2274">
        <v>13050501</v>
      </c>
      <c r="B2274" s="12"/>
      <c r="C2274" s="12" t="s">
        <v>4797</v>
      </c>
      <c r="D2274" s="12" t="s">
        <v>5052</v>
      </c>
      <c r="E2274" t="b">
        <v>0</v>
      </c>
      <c r="F2274">
        <v>0</v>
      </c>
      <c r="G2274">
        <v>3401</v>
      </c>
      <c r="H2274">
        <v>43891</v>
      </c>
      <c r="I2274" s="12" t="s">
        <v>1452</v>
      </c>
      <c r="J2274">
        <v>3</v>
      </c>
      <c r="K2274">
        <v>564</v>
      </c>
      <c r="L2274">
        <v>0</v>
      </c>
      <c r="M2274">
        <v>0</v>
      </c>
      <c r="N2274">
        <v>0</v>
      </c>
      <c r="O2274">
        <v>2322</v>
      </c>
      <c r="P2274">
        <v>-2322</v>
      </c>
      <c r="Q2274">
        <v>2324</v>
      </c>
      <c r="R2274" t="b">
        <v>0</v>
      </c>
      <c r="S2274">
        <v>0</v>
      </c>
    </row>
    <row r="2275" spans="1:19">
      <c r="A2275">
        <v>13050501</v>
      </c>
      <c r="B2275" s="12"/>
      <c r="C2275" s="12" t="s">
        <v>4797</v>
      </c>
      <c r="D2275" s="12" t="s">
        <v>5052</v>
      </c>
      <c r="E2275" t="b">
        <v>0</v>
      </c>
      <c r="F2275">
        <v>0</v>
      </c>
      <c r="G2275">
        <v>3401</v>
      </c>
      <c r="H2275">
        <v>43891</v>
      </c>
      <c r="I2275" s="12" t="s">
        <v>1453</v>
      </c>
      <c r="J2275">
        <v>12</v>
      </c>
      <c r="K2275">
        <v>10441</v>
      </c>
      <c r="L2275">
        <v>0</v>
      </c>
      <c r="M2275">
        <v>0</v>
      </c>
      <c r="N2275">
        <v>210000</v>
      </c>
      <c r="O2275">
        <v>0</v>
      </c>
      <c r="P2275">
        <v>207678</v>
      </c>
      <c r="Q2275">
        <v>2325</v>
      </c>
      <c r="R2275" t="b">
        <v>0</v>
      </c>
      <c r="S2275">
        <v>0</v>
      </c>
    </row>
    <row r="2276" spans="1:19">
      <c r="A2276">
        <v>13050501</v>
      </c>
      <c r="B2276" s="12"/>
      <c r="C2276" s="12" t="s">
        <v>4797</v>
      </c>
      <c r="D2276" s="12" t="s">
        <v>5052</v>
      </c>
      <c r="E2276" t="b">
        <v>0</v>
      </c>
      <c r="F2276">
        <v>0</v>
      </c>
      <c r="G2276">
        <v>3401</v>
      </c>
      <c r="H2276">
        <v>43906</v>
      </c>
      <c r="I2276" s="12" t="s">
        <v>5660</v>
      </c>
      <c r="J2276">
        <v>1</v>
      </c>
      <c r="K2276">
        <v>13664</v>
      </c>
      <c r="L2276">
        <v>0</v>
      </c>
      <c r="M2276">
        <v>0</v>
      </c>
      <c r="N2276">
        <v>0</v>
      </c>
      <c r="O2276">
        <v>207678</v>
      </c>
      <c r="P2276">
        <v>0</v>
      </c>
      <c r="Q2276">
        <v>2326</v>
      </c>
      <c r="R2276" t="b">
        <v>0</v>
      </c>
      <c r="S2276">
        <v>0</v>
      </c>
    </row>
    <row r="2277" spans="1:19">
      <c r="A2277">
        <v>13050501</v>
      </c>
      <c r="B2277" s="12"/>
      <c r="C2277" s="12" t="s">
        <v>4797</v>
      </c>
      <c r="D2277" s="12" t="s">
        <v>5052</v>
      </c>
      <c r="E2277" t="b">
        <v>0</v>
      </c>
      <c r="F2277">
        <v>0</v>
      </c>
      <c r="G2277">
        <v>3401</v>
      </c>
      <c r="H2277">
        <v>43922</v>
      </c>
      <c r="I2277" s="12" t="s">
        <v>1454</v>
      </c>
      <c r="J2277">
        <v>3</v>
      </c>
      <c r="K2277">
        <v>566</v>
      </c>
      <c r="L2277">
        <v>0</v>
      </c>
      <c r="M2277">
        <v>0</v>
      </c>
      <c r="N2277">
        <v>0</v>
      </c>
      <c r="O2277">
        <v>2322</v>
      </c>
      <c r="P2277">
        <v>-2322</v>
      </c>
      <c r="Q2277">
        <v>2327</v>
      </c>
      <c r="R2277" t="b">
        <v>0</v>
      </c>
      <c r="S2277">
        <v>0</v>
      </c>
    </row>
    <row r="2278" spans="1:19">
      <c r="A2278">
        <v>13050501</v>
      </c>
      <c r="B2278" s="12"/>
      <c r="C2278" s="12" t="s">
        <v>4797</v>
      </c>
      <c r="D2278" s="12" t="s">
        <v>5052</v>
      </c>
      <c r="E2278" t="b">
        <v>0</v>
      </c>
      <c r="F2278">
        <v>0</v>
      </c>
      <c r="G2278">
        <v>3401</v>
      </c>
      <c r="H2278">
        <v>43922</v>
      </c>
      <c r="I2278" s="12" t="s">
        <v>1455</v>
      </c>
      <c r="J2278">
        <v>12</v>
      </c>
      <c r="K2278">
        <v>10521</v>
      </c>
      <c r="L2278">
        <v>0</v>
      </c>
      <c r="M2278">
        <v>0</v>
      </c>
      <c r="N2278">
        <v>210000</v>
      </c>
      <c r="O2278">
        <v>0</v>
      </c>
      <c r="P2278">
        <v>207678</v>
      </c>
      <c r="Q2278">
        <v>2328</v>
      </c>
      <c r="R2278" t="b">
        <v>0</v>
      </c>
      <c r="S2278">
        <v>0</v>
      </c>
    </row>
    <row r="2279" spans="1:19">
      <c r="A2279">
        <v>13050501</v>
      </c>
      <c r="B2279" s="12"/>
      <c r="C2279" s="12" t="s">
        <v>4797</v>
      </c>
      <c r="D2279" s="12" t="s">
        <v>5052</v>
      </c>
      <c r="E2279" t="b">
        <v>0</v>
      </c>
      <c r="F2279">
        <v>0</v>
      </c>
      <c r="G2279">
        <v>3401</v>
      </c>
      <c r="H2279">
        <v>43936</v>
      </c>
      <c r="I2279" s="12" t="s">
        <v>5661</v>
      </c>
      <c r="J2279">
        <v>1</v>
      </c>
      <c r="K2279">
        <v>13708</v>
      </c>
      <c r="L2279">
        <v>0</v>
      </c>
      <c r="M2279">
        <v>0</v>
      </c>
      <c r="N2279">
        <v>0</v>
      </c>
      <c r="O2279">
        <v>207678</v>
      </c>
      <c r="P2279">
        <v>0</v>
      </c>
      <c r="Q2279">
        <v>2329</v>
      </c>
      <c r="R2279" t="b">
        <v>0</v>
      </c>
      <c r="S2279">
        <v>0</v>
      </c>
    </row>
    <row r="2280" spans="1:19">
      <c r="A2280">
        <v>13050501</v>
      </c>
      <c r="B2280" s="12"/>
      <c r="C2280" s="12" t="s">
        <v>4797</v>
      </c>
      <c r="D2280" s="12" t="s">
        <v>5052</v>
      </c>
      <c r="E2280" t="b">
        <v>0</v>
      </c>
      <c r="F2280">
        <v>0</v>
      </c>
      <c r="G2280">
        <v>3401</v>
      </c>
      <c r="H2280">
        <v>43952</v>
      </c>
      <c r="I2280" s="12" t="s">
        <v>1456</v>
      </c>
      <c r="J2280">
        <v>3</v>
      </c>
      <c r="K2280">
        <v>568</v>
      </c>
      <c r="L2280">
        <v>0</v>
      </c>
      <c r="M2280">
        <v>0</v>
      </c>
      <c r="N2280">
        <v>0</v>
      </c>
      <c r="O2280">
        <v>2322</v>
      </c>
      <c r="P2280">
        <v>-2322</v>
      </c>
      <c r="Q2280">
        <v>2330</v>
      </c>
      <c r="R2280" t="b">
        <v>0</v>
      </c>
      <c r="S2280">
        <v>0</v>
      </c>
    </row>
    <row r="2281" spans="1:19">
      <c r="A2281">
        <v>13050501</v>
      </c>
      <c r="B2281" s="12"/>
      <c r="C2281" s="12" t="s">
        <v>4797</v>
      </c>
      <c r="D2281" s="12" t="s">
        <v>5052</v>
      </c>
      <c r="E2281" t="b">
        <v>0</v>
      </c>
      <c r="F2281">
        <v>0</v>
      </c>
      <c r="G2281">
        <v>3401</v>
      </c>
      <c r="H2281">
        <v>43952</v>
      </c>
      <c r="I2281" s="12" t="s">
        <v>1457</v>
      </c>
      <c r="J2281">
        <v>12</v>
      </c>
      <c r="K2281">
        <v>10601</v>
      </c>
      <c r="L2281">
        <v>0</v>
      </c>
      <c r="M2281">
        <v>0</v>
      </c>
      <c r="N2281">
        <v>210000</v>
      </c>
      <c r="O2281">
        <v>0</v>
      </c>
      <c r="P2281">
        <v>207678</v>
      </c>
      <c r="Q2281">
        <v>2331</v>
      </c>
      <c r="R2281" t="b">
        <v>0</v>
      </c>
      <c r="S2281">
        <v>0</v>
      </c>
    </row>
    <row r="2282" spans="1:19">
      <c r="A2282">
        <v>13050501</v>
      </c>
      <c r="B2282" s="12"/>
      <c r="C2282" s="12" t="s">
        <v>4797</v>
      </c>
      <c r="D2282" s="12" t="s">
        <v>5052</v>
      </c>
      <c r="E2282" t="b">
        <v>0</v>
      </c>
      <c r="F2282">
        <v>0</v>
      </c>
      <c r="G2282">
        <v>3401</v>
      </c>
      <c r="H2282">
        <v>43957</v>
      </c>
      <c r="I2282" s="12" t="s">
        <v>5662</v>
      </c>
      <c r="J2282">
        <v>1</v>
      </c>
      <c r="K2282">
        <v>13745</v>
      </c>
      <c r="L2282">
        <v>0</v>
      </c>
      <c r="M2282">
        <v>0</v>
      </c>
      <c r="N2282">
        <v>0</v>
      </c>
      <c r="O2282">
        <v>207678</v>
      </c>
      <c r="P2282">
        <v>0</v>
      </c>
      <c r="Q2282">
        <v>2332</v>
      </c>
      <c r="R2282" t="b">
        <v>0</v>
      </c>
      <c r="S2282">
        <v>0</v>
      </c>
    </row>
    <row r="2283" spans="1:19">
      <c r="A2283">
        <v>13050501</v>
      </c>
      <c r="B2283" s="12"/>
      <c r="C2283" s="12" t="s">
        <v>4797</v>
      </c>
      <c r="D2283" s="12" t="s">
        <v>5052</v>
      </c>
      <c r="E2283" t="b">
        <v>0</v>
      </c>
      <c r="F2283">
        <v>0</v>
      </c>
      <c r="G2283">
        <v>3401</v>
      </c>
      <c r="H2283">
        <v>43983</v>
      </c>
      <c r="I2283" s="12" t="s">
        <v>1458</v>
      </c>
      <c r="J2283">
        <v>3</v>
      </c>
      <c r="K2283">
        <v>569</v>
      </c>
      <c r="L2283">
        <v>0</v>
      </c>
      <c r="M2283">
        <v>0</v>
      </c>
      <c r="N2283">
        <v>0</v>
      </c>
      <c r="O2283">
        <v>2322</v>
      </c>
      <c r="P2283">
        <v>-2322</v>
      </c>
      <c r="Q2283">
        <v>2333</v>
      </c>
      <c r="R2283" t="b">
        <v>0</v>
      </c>
      <c r="S2283">
        <v>0</v>
      </c>
    </row>
    <row r="2284" spans="1:19">
      <c r="A2284">
        <v>13050501</v>
      </c>
      <c r="B2284" s="12"/>
      <c r="C2284" s="12" t="s">
        <v>4797</v>
      </c>
      <c r="D2284" s="12" t="s">
        <v>5052</v>
      </c>
      <c r="E2284" t="b">
        <v>0</v>
      </c>
      <c r="F2284">
        <v>0</v>
      </c>
      <c r="G2284">
        <v>3401</v>
      </c>
      <c r="H2284">
        <v>43983</v>
      </c>
      <c r="I2284" s="12" t="s">
        <v>5663</v>
      </c>
      <c r="J2284">
        <v>1</v>
      </c>
      <c r="K2284">
        <v>13809</v>
      </c>
      <c r="L2284">
        <v>0</v>
      </c>
      <c r="M2284">
        <v>0</v>
      </c>
      <c r="N2284">
        <v>0</v>
      </c>
      <c r="O2284">
        <v>207678</v>
      </c>
      <c r="P2284">
        <v>-210000</v>
      </c>
      <c r="Q2284">
        <v>2334</v>
      </c>
      <c r="R2284" t="b">
        <v>0</v>
      </c>
      <c r="S2284">
        <v>0</v>
      </c>
    </row>
    <row r="2285" spans="1:19">
      <c r="A2285">
        <v>13050501</v>
      </c>
      <c r="B2285" s="12"/>
      <c r="C2285" s="12" t="s">
        <v>4797</v>
      </c>
      <c r="D2285" s="12" t="s">
        <v>5052</v>
      </c>
      <c r="E2285" t="b">
        <v>0</v>
      </c>
      <c r="F2285">
        <v>0</v>
      </c>
      <c r="G2285">
        <v>3401</v>
      </c>
      <c r="H2285">
        <v>43983</v>
      </c>
      <c r="I2285" s="12" t="s">
        <v>1459</v>
      </c>
      <c r="J2285">
        <v>12</v>
      </c>
      <c r="K2285">
        <v>10681</v>
      </c>
      <c r="L2285">
        <v>0</v>
      </c>
      <c r="M2285">
        <v>0</v>
      </c>
      <c r="N2285">
        <v>210000</v>
      </c>
      <c r="O2285">
        <v>0</v>
      </c>
      <c r="P2285">
        <v>0</v>
      </c>
      <c r="Q2285">
        <v>2335</v>
      </c>
      <c r="R2285" t="b">
        <v>0</v>
      </c>
      <c r="S2285">
        <v>0</v>
      </c>
    </row>
    <row r="2286" spans="1:19">
      <c r="A2286">
        <v>13050501</v>
      </c>
      <c r="B2286" s="12"/>
      <c r="C2286" s="12" t="s">
        <v>4797</v>
      </c>
      <c r="D2286" s="12" t="s">
        <v>5052</v>
      </c>
      <c r="E2286" t="b">
        <v>0</v>
      </c>
      <c r="F2286">
        <v>0</v>
      </c>
      <c r="G2286">
        <v>3401</v>
      </c>
      <c r="H2286">
        <v>44013</v>
      </c>
      <c r="I2286" s="12" t="s">
        <v>1460</v>
      </c>
      <c r="J2286">
        <v>3</v>
      </c>
      <c r="K2286">
        <v>570</v>
      </c>
      <c r="L2286">
        <v>0</v>
      </c>
      <c r="M2286">
        <v>0</v>
      </c>
      <c r="N2286">
        <v>0</v>
      </c>
      <c r="O2286">
        <v>2322</v>
      </c>
      <c r="P2286">
        <v>-2322</v>
      </c>
      <c r="Q2286">
        <v>2336</v>
      </c>
      <c r="R2286" t="b">
        <v>0</v>
      </c>
      <c r="S2286">
        <v>0</v>
      </c>
    </row>
    <row r="2287" spans="1:19">
      <c r="A2287">
        <v>13050501</v>
      </c>
      <c r="B2287" s="12"/>
      <c r="C2287" s="12" t="s">
        <v>4797</v>
      </c>
      <c r="D2287" s="12" t="s">
        <v>5052</v>
      </c>
      <c r="E2287" t="b">
        <v>0</v>
      </c>
      <c r="F2287">
        <v>0</v>
      </c>
      <c r="G2287">
        <v>3401</v>
      </c>
      <c r="H2287">
        <v>44013</v>
      </c>
      <c r="I2287" s="12" t="s">
        <v>1461</v>
      </c>
      <c r="J2287">
        <v>12</v>
      </c>
      <c r="K2287">
        <v>10761</v>
      </c>
      <c r="L2287">
        <v>0</v>
      </c>
      <c r="M2287">
        <v>0</v>
      </c>
      <c r="N2287">
        <v>210000</v>
      </c>
      <c r="O2287">
        <v>0</v>
      </c>
      <c r="P2287">
        <v>207678</v>
      </c>
      <c r="Q2287">
        <v>2337</v>
      </c>
      <c r="R2287" t="b">
        <v>0</v>
      </c>
      <c r="S2287">
        <v>0</v>
      </c>
    </row>
    <row r="2288" spans="1:19">
      <c r="A2288">
        <v>13050501</v>
      </c>
      <c r="B2288" s="12"/>
      <c r="C2288" s="12" t="s">
        <v>4797</v>
      </c>
      <c r="D2288" s="12" t="s">
        <v>5052</v>
      </c>
      <c r="E2288" t="b">
        <v>0</v>
      </c>
      <c r="F2288">
        <v>0</v>
      </c>
      <c r="G2288">
        <v>3401</v>
      </c>
      <c r="H2288">
        <v>44018</v>
      </c>
      <c r="I2288" s="12" t="s">
        <v>5664</v>
      </c>
      <c r="J2288">
        <v>1</v>
      </c>
      <c r="K2288">
        <v>13887</v>
      </c>
      <c r="L2288">
        <v>0</v>
      </c>
      <c r="M2288">
        <v>0</v>
      </c>
      <c r="N2288">
        <v>0</v>
      </c>
      <c r="O2288">
        <v>207678</v>
      </c>
      <c r="P2288">
        <v>0</v>
      </c>
      <c r="Q2288">
        <v>2338</v>
      </c>
      <c r="R2288" t="b">
        <v>0</v>
      </c>
      <c r="S2288">
        <v>0</v>
      </c>
    </row>
    <row r="2289" spans="1:19">
      <c r="A2289">
        <v>13050501</v>
      </c>
      <c r="B2289" s="12"/>
      <c r="C2289" s="12" t="s">
        <v>4797</v>
      </c>
      <c r="D2289" s="12" t="s">
        <v>5052</v>
      </c>
      <c r="E2289" t="b">
        <v>0</v>
      </c>
      <c r="F2289">
        <v>0</v>
      </c>
      <c r="G2289">
        <v>3401</v>
      </c>
      <c r="H2289">
        <v>44044</v>
      </c>
      <c r="I2289" s="12" t="s">
        <v>1462</v>
      </c>
      <c r="J2289">
        <v>3</v>
      </c>
      <c r="K2289">
        <v>572</v>
      </c>
      <c r="L2289">
        <v>0</v>
      </c>
      <c r="M2289">
        <v>0</v>
      </c>
      <c r="N2289">
        <v>0</v>
      </c>
      <c r="O2289">
        <v>2322</v>
      </c>
      <c r="P2289">
        <v>-2322</v>
      </c>
      <c r="Q2289">
        <v>2339</v>
      </c>
      <c r="R2289" t="b">
        <v>0</v>
      </c>
      <c r="S2289">
        <v>0</v>
      </c>
    </row>
    <row r="2290" spans="1:19">
      <c r="A2290">
        <v>13050501</v>
      </c>
      <c r="B2290" s="12"/>
      <c r="C2290" s="12" t="s">
        <v>4797</v>
      </c>
      <c r="D2290" s="12" t="s">
        <v>5052</v>
      </c>
      <c r="E2290" t="b">
        <v>0</v>
      </c>
      <c r="F2290">
        <v>0</v>
      </c>
      <c r="G2290">
        <v>3401</v>
      </c>
      <c r="H2290">
        <v>44044</v>
      </c>
      <c r="I2290" s="12" t="s">
        <v>1463</v>
      </c>
      <c r="J2290">
        <v>12</v>
      </c>
      <c r="K2290">
        <v>10841</v>
      </c>
      <c r="L2290">
        <v>0</v>
      </c>
      <c r="M2290">
        <v>0</v>
      </c>
      <c r="N2290">
        <v>210000</v>
      </c>
      <c r="O2290">
        <v>0</v>
      </c>
      <c r="P2290">
        <v>207678</v>
      </c>
      <c r="Q2290">
        <v>2340</v>
      </c>
      <c r="R2290" t="b">
        <v>0</v>
      </c>
      <c r="S2290">
        <v>0</v>
      </c>
    </row>
    <row r="2291" spans="1:19">
      <c r="A2291">
        <v>13050501</v>
      </c>
      <c r="B2291" s="12"/>
      <c r="C2291" s="12" t="s">
        <v>4797</v>
      </c>
      <c r="D2291" s="12" t="s">
        <v>5052</v>
      </c>
      <c r="E2291" t="b">
        <v>0</v>
      </c>
      <c r="F2291">
        <v>0</v>
      </c>
      <c r="G2291">
        <v>3401</v>
      </c>
      <c r="H2291">
        <v>44047</v>
      </c>
      <c r="I2291" s="12" t="s">
        <v>5665</v>
      </c>
      <c r="J2291">
        <v>1</v>
      </c>
      <c r="K2291">
        <v>13958</v>
      </c>
      <c r="L2291">
        <v>0</v>
      </c>
      <c r="M2291">
        <v>0</v>
      </c>
      <c r="N2291">
        <v>0</v>
      </c>
      <c r="O2291">
        <v>207678</v>
      </c>
      <c r="P2291">
        <v>0</v>
      </c>
      <c r="Q2291">
        <v>2341</v>
      </c>
      <c r="R2291" t="b">
        <v>0</v>
      </c>
      <c r="S2291">
        <v>0</v>
      </c>
    </row>
    <row r="2292" spans="1:19">
      <c r="A2292">
        <v>13050501</v>
      </c>
      <c r="B2292" s="12"/>
      <c r="C2292" s="12" t="s">
        <v>4797</v>
      </c>
      <c r="D2292" s="12" t="s">
        <v>5052</v>
      </c>
      <c r="E2292" t="b">
        <v>0</v>
      </c>
      <c r="F2292">
        <v>0</v>
      </c>
      <c r="G2292">
        <v>3401</v>
      </c>
      <c r="H2292">
        <v>44075</v>
      </c>
      <c r="I2292" s="12" t="s">
        <v>1464</v>
      </c>
      <c r="J2292">
        <v>3</v>
      </c>
      <c r="K2292">
        <v>573</v>
      </c>
      <c r="L2292">
        <v>0</v>
      </c>
      <c r="M2292">
        <v>0</v>
      </c>
      <c r="N2292">
        <v>0</v>
      </c>
      <c r="O2292">
        <v>2322</v>
      </c>
      <c r="P2292">
        <v>-2322</v>
      </c>
      <c r="Q2292">
        <v>2342</v>
      </c>
      <c r="R2292" t="b">
        <v>0</v>
      </c>
      <c r="S2292">
        <v>0</v>
      </c>
    </row>
    <row r="2293" spans="1:19">
      <c r="A2293">
        <v>13050501</v>
      </c>
      <c r="B2293" s="12"/>
      <c r="C2293" s="12" t="s">
        <v>4797</v>
      </c>
      <c r="D2293" s="12" t="s">
        <v>5052</v>
      </c>
      <c r="E2293" t="b">
        <v>0</v>
      </c>
      <c r="F2293">
        <v>0</v>
      </c>
      <c r="G2293">
        <v>3401</v>
      </c>
      <c r="H2293">
        <v>44075</v>
      </c>
      <c r="I2293" s="12" t="s">
        <v>1465</v>
      </c>
      <c r="J2293">
        <v>12</v>
      </c>
      <c r="K2293">
        <v>10921</v>
      </c>
      <c r="L2293">
        <v>0</v>
      </c>
      <c r="M2293">
        <v>0</v>
      </c>
      <c r="N2293">
        <v>210000</v>
      </c>
      <c r="O2293">
        <v>0</v>
      </c>
      <c r="P2293">
        <v>207678</v>
      </c>
      <c r="Q2293">
        <v>2343</v>
      </c>
      <c r="R2293" t="b">
        <v>0</v>
      </c>
      <c r="S2293">
        <v>0</v>
      </c>
    </row>
    <row r="2294" spans="1:19">
      <c r="A2294">
        <v>13050501</v>
      </c>
      <c r="B2294" s="12"/>
      <c r="C2294" s="12" t="s">
        <v>4797</v>
      </c>
      <c r="D2294" s="12" t="s">
        <v>5052</v>
      </c>
      <c r="E2294" t="b">
        <v>0</v>
      </c>
      <c r="F2294">
        <v>0</v>
      </c>
      <c r="G2294">
        <v>3401</v>
      </c>
      <c r="H2294">
        <v>44078</v>
      </c>
      <c r="I2294" s="12" t="s">
        <v>5666</v>
      </c>
      <c r="J2294">
        <v>1</v>
      </c>
      <c r="K2294">
        <v>14036</v>
      </c>
      <c r="L2294">
        <v>0</v>
      </c>
      <c r="M2294">
        <v>0</v>
      </c>
      <c r="N2294">
        <v>0</v>
      </c>
      <c r="O2294">
        <v>207678</v>
      </c>
      <c r="P2294">
        <v>0</v>
      </c>
      <c r="Q2294">
        <v>2344</v>
      </c>
      <c r="R2294" t="b">
        <v>0</v>
      </c>
      <c r="S2294">
        <v>0</v>
      </c>
    </row>
    <row r="2295" spans="1:19">
      <c r="A2295">
        <v>13050501</v>
      </c>
      <c r="B2295" s="12"/>
      <c r="C2295" s="12" t="s">
        <v>4797</v>
      </c>
      <c r="D2295" s="12" t="s">
        <v>5052</v>
      </c>
      <c r="E2295" t="b">
        <v>0</v>
      </c>
      <c r="F2295">
        <v>0</v>
      </c>
      <c r="G2295">
        <v>3401</v>
      </c>
      <c r="H2295">
        <v>44105</v>
      </c>
      <c r="I2295" s="12" t="s">
        <v>1466</v>
      </c>
      <c r="J2295">
        <v>3</v>
      </c>
      <c r="K2295">
        <v>575</v>
      </c>
      <c r="L2295">
        <v>0</v>
      </c>
      <c r="M2295">
        <v>0</v>
      </c>
      <c r="N2295">
        <v>0</v>
      </c>
      <c r="O2295">
        <v>2322</v>
      </c>
      <c r="P2295">
        <v>-2322</v>
      </c>
      <c r="Q2295">
        <v>2345</v>
      </c>
      <c r="R2295" t="b">
        <v>0</v>
      </c>
      <c r="S2295">
        <v>0</v>
      </c>
    </row>
    <row r="2296" spans="1:19">
      <c r="A2296">
        <v>13050501</v>
      </c>
      <c r="B2296" s="12"/>
      <c r="C2296" s="12" t="s">
        <v>4797</v>
      </c>
      <c r="D2296" s="12" t="s">
        <v>5052</v>
      </c>
      <c r="E2296" t="b">
        <v>0</v>
      </c>
      <c r="F2296">
        <v>0</v>
      </c>
      <c r="G2296">
        <v>3401</v>
      </c>
      <c r="H2296">
        <v>44105</v>
      </c>
      <c r="I2296" s="12" t="s">
        <v>1467</v>
      </c>
      <c r="J2296">
        <v>12</v>
      </c>
      <c r="K2296">
        <v>11001</v>
      </c>
      <c r="L2296">
        <v>0</v>
      </c>
      <c r="M2296">
        <v>0</v>
      </c>
      <c r="N2296">
        <v>210000</v>
      </c>
      <c r="O2296">
        <v>0</v>
      </c>
      <c r="P2296">
        <v>207678</v>
      </c>
      <c r="Q2296">
        <v>2346</v>
      </c>
      <c r="R2296" t="b">
        <v>0</v>
      </c>
      <c r="S2296">
        <v>0</v>
      </c>
    </row>
    <row r="2297" spans="1:19">
      <c r="A2297">
        <v>13050501</v>
      </c>
      <c r="B2297" s="12"/>
      <c r="C2297" s="12" t="s">
        <v>4797</v>
      </c>
      <c r="D2297" s="12" t="s">
        <v>5052</v>
      </c>
      <c r="E2297" t="b">
        <v>0</v>
      </c>
      <c r="F2297">
        <v>0</v>
      </c>
      <c r="G2297">
        <v>3401</v>
      </c>
      <c r="H2297">
        <v>44111</v>
      </c>
      <c r="I2297" s="12" t="s">
        <v>5667</v>
      </c>
      <c r="J2297">
        <v>1</v>
      </c>
      <c r="K2297">
        <v>14117</v>
      </c>
      <c r="L2297">
        <v>0</v>
      </c>
      <c r="M2297">
        <v>0</v>
      </c>
      <c r="N2297">
        <v>0</v>
      </c>
      <c r="O2297">
        <v>207678</v>
      </c>
      <c r="P2297">
        <v>0</v>
      </c>
      <c r="Q2297">
        <v>2347</v>
      </c>
      <c r="R2297" t="b">
        <v>0</v>
      </c>
      <c r="S2297">
        <v>0</v>
      </c>
    </row>
    <row r="2298" spans="1:19">
      <c r="A2298">
        <v>13050501</v>
      </c>
      <c r="B2298" s="12"/>
      <c r="C2298" s="12" t="s">
        <v>4797</v>
      </c>
      <c r="D2298" s="12" t="s">
        <v>5052</v>
      </c>
      <c r="E2298" t="b">
        <v>0</v>
      </c>
      <c r="F2298">
        <v>0</v>
      </c>
      <c r="G2298">
        <v>3401</v>
      </c>
      <c r="H2298">
        <v>44136</v>
      </c>
      <c r="I2298" s="12" t="s">
        <v>1468</v>
      </c>
      <c r="J2298">
        <v>3</v>
      </c>
      <c r="K2298">
        <v>576</v>
      </c>
      <c r="L2298">
        <v>0</v>
      </c>
      <c r="M2298">
        <v>0</v>
      </c>
      <c r="N2298">
        <v>0</v>
      </c>
      <c r="O2298">
        <v>2322</v>
      </c>
      <c r="P2298">
        <v>-2322</v>
      </c>
      <c r="Q2298">
        <v>2348</v>
      </c>
      <c r="R2298" t="b">
        <v>0</v>
      </c>
      <c r="S2298">
        <v>0</v>
      </c>
    </row>
    <row r="2299" spans="1:19">
      <c r="A2299">
        <v>13050501</v>
      </c>
      <c r="B2299" s="12"/>
      <c r="C2299" s="12" t="s">
        <v>4797</v>
      </c>
      <c r="D2299" s="12" t="s">
        <v>5052</v>
      </c>
      <c r="E2299" t="b">
        <v>0</v>
      </c>
      <c r="F2299">
        <v>0</v>
      </c>
      <c r="G2299">
        <v>3401</v>
      </c>
      <c r="H2299">
        <v>44136</v>
      </c>
      <c r="I2299" s="12" t="s">
        <v>1469</v>
      </c>
      <c r="J2299">
        <v>12</v>
      </c>
      <c r="K2299">
        <v>11081</v>
      </c>
      <c r="L2299">
        <v>0</v>
      </c>
      <c r="M2299">
        <v>0</v>
      </c>
      <c r="N2299">
        <v>210000</v>
      </c>
      <c r="O2299">
        <v>0</v>
      </c>
      <c r="P2299">
        <v>207678</v>
      </c>
      <c r="Q2299">
        <v>2349</v>
      </c>
      <c r="R2299" t="b">
        <v>0</v>
      </c>
      <c r="S2299">
        <v>0</v>
      </c>
    </row>
    <row r="2300" spans="1:19">
      <c r="A2300">
        <v>13050501</v>
      </c>
      <c r="B2300" s="12"/>
      <c r="C2300" s="12" t="s">
        <v>4797</v>
      </c>
      <c r="D2300" s="12" t="s">
        <v>5052</v>
      </c>
      <c r="E2300" t="b">
        <v>0</v>
      </c>
      <c r="F2300">
        <v>0</v>
      </c>
      <c r="G2300">
        <v>3401</v>
      </c>
      <c r="H2300">
        <v>44147</v>
      </c>
      <c r="I2300" s="12" t="s">
        <v>5668</v>
      </c>
      <c r="J2300">
        <v>1</v>
      </c>
      <c r="K2300">
        <v>14205</v>
      </c>
      <c r="L2300">
        <v>0</v>
      </c>
      <c r="M2300">
        <v>0</v>
      </c>
      <c r="N2300">
        <v>0</v>
      </c>
      <c r="O2300">
        <v>207678</v>
      </c>
      <c r="P2300">
        <v>0</v>
      </c>
      <c r="Q2300">
        <v>2350</v>
      </c>
      <c r="R2300" t="b">
        <v>0</v>
      </c>
      <c r="S2300">
        <v>0</v>
      </c>
    </row>
    <row r="2301" spans="1:19">
      <c r="A2301">
        <v>13050501</v>
      </c>
      <c r="B2301" s="12"/>
      <c r="C2301" s="12" t="s">
        <v>4797</v>
      </c>
      <c r="D2301" s="12" t="s">
        <v>5052</v>
      </c>
      <c r="E2301" t="b">
        <v>0</v>
      </c>
      <c r="F2301">
        <v>0</v>
      </c>
      <c r="G2301">
        <v>3401</v>
      </c>
      <c r="H2301">
        <v>44166</v>
      </c>
      <c r="I2301" s="12" t="s">
        <v>1470</v>
      </c>
      <c r="J2301">
        <v>3</v>
      </c>
      <c r="K2301">
        <v>577</v>
      </c>
      <c r="L2301">
        <v>0</v>
      </c>
      <c r="M2301">
        <v>0</v>
      </c>
      <c r="N2301">
        <v>0</v>
      </c>
      <c r="O2301">
        <v>2322</v>
      </c>
      <c r="P2301">
        <v>-2322</v>
      </c>
      <c r="Q2301">
        <v>2351</v>
      </c>
      <c r="R2301" t="b">
        <v>0</v>
      </c>
      <c r="S2301">
        <v>0</v>
      </c>
    </row>
    <row r="2302" spans="1:19">
      <c r="A2302">
        <v>13050501</v>
      </c>
      <c r="B2302" s="12"/>
      <c r="C2302" s="12" t="s">
        <v>4797</v>
      </c>
      <c r="D2302" s="12" t="s">
        <v>5052</v>
      </c>
      <c r="E2302" t="b">
        <v>0</v>
      </c>
      <c r="F2302">
        <v>0</v>
      </c>
      <c r="G2302">
        <v>3401</v>
      </c>
      <c r="H2302">
        <v>44166</v>
      </c>
      <c r="I2302" s="12" t="s">
        <v>1471</v>
      </c>
      <c r="J2302">
        <v>12</v>
      </c>
      <c r="K2302">
        <v>11161</v>
      </c>
      <c r="L2302">
        <v>0</v>
      </c>
      <c r="M2302">
        <v>0</v>
      </c>
      <c r="N2302">
        <v>210000</v>
      </c>
      <c r="O2302">
        <v>0</v>
      </c>
      <c r="P2302">
        <v>207678</v>
      </c>
      <c r="Q2302">
        <v>2352</v>
      </c>
      <c r="R2302" t="b">
        <v>0</v>
      </c>
      <c r="S2302">
        <v>0</v>
      </c>
    </row>
    <row r="2303" spans="1:19">
      <c r="A2303">
        <v>13050501</v>
      </c>
      <c r="B2303" s="12"/>
      <c r="C2303" s="12" t="s">
        <v>4797</v>
      </c>
      <c r="D2303" s="12" t="s">
        <v>5052</v>
      </c>
      <c r="E2303" t="b">
        <v>0</v>
      </c>
      <c r="F2303">
        <v>0</v>
      </c>
      <c r="G2303">
        <v>3401</v>
      </c>
      <c r="H2303">
        <v>44172</v>
      </c>
      <c r="I2303" s="12" t="s">
        <v>5669</v>
      </c>
      <c r="J2303">
        <v>1</v>
      </c>
      <c r="K2303">
        <v>14258</v>
      </c>
      <c r="L2303">
        <v>0</v>
      </c>
      <c r="M2303">
        <v>0</v>
      </c>
      <c r="N2303">
        <v>0</v>
      </c>
      <c r="O2303">
        <v>207678</v>
      </c>
      <c r="P2303">
        <v>0</v>
      </c>
      <c r="Q2303">
        <v>2353</v>
      </c>
      <c r="R2303" t="b">
        <v>0</v>
      </c>
      <c r="S2303">
        <v>0</v>
      </c>
    </row>
    <row r="2304" spans="1:19">
      <c r="A2304">
        <v>13050501</v>
      </c>
      <c r="B2304" s="12" t="s">
        <v>1472</v>
      </c>
      <c r="C2304" s="12" t="s">
        <v>4797</v>
      </c>
      <c r="D2304" s="12" t="s">
        <v>1472</v>
      </c>
      <c r="E2304" t="b">
        <v>0</v>
      </c>
      <c r="F2304">
        <v>0</v>
      </c>
      <c r="G2304">
        <v>3401</v>
      </c>
      <c r="H2304" t="s">
        <v>21</v>
      </c>
      <c r="I2304" s="12"/>
      <c r="K2304">
        <v>0</v>
      </c>
      <c r="L2304">
        <v>0</v>
      </c>
      <c r="M2304">
        <v>0</v>
      </c>
      <c r="N2304">
        <v>2520000</v>
      </c>
      <c r="O2304">
        <v>2520000</v>
      </c>
      <c r="P2304">
        <v>0</v>
      </c>
      <c r="Q2304">
        <v>2354</v>
      </c>
      <c r="R2304" t="b">
        <v>0</v>
      </c>
      <c r="S2304">
        <v>0</v>
      </c>
    </row>
    <row r="2305" spans="1:19">
      <c r="A2305">
        <v>13050501</v>
      </c>
      <c r="B2305" s="12" t="s">
        <v>5062</v>
      </c>
      <c r="C2305" s="12" t="s">
        <v>4797</v>
      </c>
      <c r="D2305" s="12" t="s">
        <v>5062</v>
      </c>
      <c r="E2305" t="b">
        <v>0</v>
      </c>
      <c r="F2305">
        <v>0</v>
      </c>
      <c r="G2305">
        <v>3402</v>
      </c>
      <c r="H2305" t="s">
        <v>21</v>
      </c>
      <c r="I2305" s="12"/>
      <c r="K2305">
        <v>0</v>
      </c>
      <c r="L2305">
        <v>2796000</v>
      </c>
      <c r="M2305">
        <v>2796000</v>
      </c>
      <c r="N2305">
        <v>0</v>
      </c>
      <c r="O2305">
        <v>0</v>
      </c>
      <c r="P2305">
        <v>0</v>
      </c>
      <c r="Q2305">
        <v>2355</v>
      </c>
      <c r="R2305" t="b">
        <v>0</v>
      </c>
      <c r="S2305">
        <v>0</v>
      </c>
    </row>
    <row r="2306" spans="1:19">
      <c r="A2306">
        <v>13050501</v>
      </c>
      <c r="B2306" s="12"/>
      <c r="C2306" s="12" t="s">
        <v>4797</v>
      </c>
      <c r="D2306" s="12" t="s">
        <v>5062</v>
      </c>
      <c r="E2306" t="b">
        <v>0</v>
      </c>
      <c r="F2306">
        <v>0</v>
      </c>
      <c r="G2306">
        <v>3402</v>
      </c>
      <c r="H2306">
        <v>43831</v>
      </c>
      <c r="I2306" s="12" t="s">
        <v>1473</v>
      </c>
      <c r="J2306">
        <v>12</v>
      </c>
      <c r="K2306">
        <v>10282</v>
      </c>
      <c r="L2306">
        <v>0</v>
      </c>
      <c r="M2306">
        <v>0</v>
      </c>
      <c r="N2306">
        <v>233000</v>
      </c>
      <c r="O2306">
        <v>0</v>
      </c>
      <c r="P2306">
        <v>233000</v>
      </c>
      <c r="Q2306">
        <v>2356</v>
      </c>
      <c r="R2306" t="b">
        <v>0</v>
      </c>
      <c r="S2306">
        <v>0</v>
      </c>
    </row>
    <row r="2307" spans="1:19">
      <c r="A2307">
        <v>13050501</v>
      </c>
      <c r="B2307" s="12"/>
      <c r="C2307" s="12" t="s">
        <v>4797</v>
      </c>
      <c r="D2307" s="12" t="s">
        <v>5062</v>
      </c>
      <c r="E2307" t="b">
        <v>0</v>
      </c>
      <c r="F2307">
        <v>0</v>
      </c>
      <c r="G2307">
        <v>3402</v>
      </c>
      <c r="H2307">
        <v>43861</v>
      </c>
      <c r="I2307" s="12" t="s">
        <v>5658</v>
      </c>
      <c r="J2307">
        <v>1</v>
      </c>
      <c r="K2307">
        <v>13532</v>
      </c>
      <c r="L2307">
        <v>0</v>
      </c>
      <c r="M2307">
        <v>0</v>
      </c>
      <c r="N2307">
        <v>0</v>
      </c>
      <c r="O2307">
        <v>224000</v>
      </c>
      <c r="P2307">
        <v>9000</v>
      </c>
      <c r="Q2307">
        <v>2357</v>
      </c>
      <c r="R2307" t="b">
        <v>0</v>
      </c>
      <c r="S2307">
        <v>0</v>
      </c>
    </row>
    <row r="2308" spans="1:19">
      <c r="A2308">
        <v>13050501</v>
      </c>
      <c r="B2308" s="12"/>
      <c r="C2308" s="12" t="s">
        <v>4797</v>
      </c>
      <c r="D2308" s="12" t="s">
        <v>5062</v>
      </c>
      <c r="E2308" t="b">
        <v>0</v>
      </c>
      <c r="F2308">
        <v>0</v>
      </c>
      <c r="G2308">
        <v>3402</v>
      </c>
      <c r="H2308">
        <v>43862</v>
      </c>
      <c r="I2308" s="12" t="s">
        <v>1474</v>
      </c>
      <c r="J2308">
        <v>12</v>
      </c>
      <c r="K2308">
        <v>10362</v>
      </c>
      <c r="L2308">
        <v>0</v>
      </c>
      <c r="M2308">
        <v>0</v>
      </c>
      <c r="N2308">
        <v>233000</v>
      </c>
      <c r="O2308">
        <v>0</v>
      </c>
      <c r="P2308">
        <v>242000</v>
      </c>
      <c r="Q2308">
        <v>2358</v>
      </c>
      <c r="R2308" t="b">
        <v>0</v>
      </c>
      <c r="S2308">
        <v>0</v>
      </c>
    </row>
    <row r="2309" spans="1:19">
      <c r="A2309">
        <v>13050501</v>
      </c>
      <c r="B2309" s="12"/>
      <c r="C2309" s="12" t="s">
        <v>4797</v>
      </c>
      <c r="D2309" s="12" t="s">
        <v>5062</v>
      </c>
      <c r="E2309" t="b">
        <v>0</v>
      </c>
      <c r="F2309">
        <v>0</v>
      </c>
      <c r="G2309">
        <v>3402</v>
      </c>
      <c r="H2309">
        <v>43875</v>
      </c>
      <c r="I2309" s="12" t="s">
        <v>5658</v>
      </c>
      <c r="J2309">
        <v>1</v>
      </c>
      <c r="K2309">
        <v>13592</v>
      </c>
      <c r="L2309">
        <v>0</v>
      </c>
      <c r="M2309">
        <v>0</v>
      </c>
      <c r="N2309">
        <v>0</v>
      </c>
      <c r="O2309">
        <v>9000</v>
      </c>
      <c r="P2309">
        <v>233000</v>
      </c>
      <c r="Q2309">
        <v>2359</v>
      </c>
      <c r="R2309" t="b">
        <v>0</v>
      </c>
      <c r="S2309">
        <v>0</v>
      </c>
    </row>
    <row r="2310" spans="1:19">
      <c r="A2310">
        <v>13050501</v>
      </c>
      <c r="B2310" s="12"/>
      <c r="C2310" s="12" t="s">
        <v>4797</v>
      </c>
      <c r="D2310" s="12" t="s">
        <v>5062</v>
      </c>
      <c r="E2310" t="b">
        <v>0</v>
      </c>
      <c r="F2310">
        <v>0</v>
      </c>
      <c r="G2310">
        <v>3402</v>
      </c>
      <c r="H2310">
        <v>43875</v>
      </c>
      <c r="I2310" s="12" t="s">
        <v>5659</v>
      </c>
      <c r="J2310">
        <v>1</v>
      </c>
      <c r="K2310">
        <v>13592</v>
      </c>
      <c r="L2310">
        <v>0</v>
      </c>
      <c r="M2310">
        <v>0</v>
      </c>
      <c r="N2310">
        <v>0</v>
      </c>
      <c r="O2310">
        <v>233000</v>
      </c>
      <c r="P2310">
        <v>0</v>
      </c>
      <c r="Q2310">
        <v>2360</v>
      </c>
      <c r="R2310" t="b">
        <v>0</v>
      </c>
      <c r="S2310">
        <v>0</v>
      </c>
    </row>
    <row r="2311" spans="1:19">
      <c r="A2311">
        <v>13050501</v>
      </c>
      <c r="B2311" s="12"/>
      <c r="C2311" s="12" t="s">
        <v>4797</v>
      </c>
      <c r="D2311" s="12" t="s">
        <v>5062</v>
      </c>
      <c r="E2311" t="b">
        <v>0</v>
      </c>
      <c r="F2311">
        <v>0</v>
      </c>
      <c r="G2311">
        <v>3402</v>
      </c>
      <c r="H2311">
        <v>43891</v>
      </c>
      <c r="I2311" s="12" t="s">
        <v>1475</v>
      </c>
      <c r="J2311">
        <v>12</v>
      </c>
      <c r="K2311">
        <v>10442</v>
      </c>
      <c r="L2311">
        <v>0</v>
      </c>
      <c r="M2311">
        <v>0</v>
      </c>
      <c r="N2311">
        <v>233000</v>
      </c>
      <c r="O2311">
        <v>0</v>
      </c>
      <c r="P2311">
        <v>233000</v>
      </c>
      <c r="Q2311">
        <v>2361</v>
      </c>
      <c r="R2311" t="b">
        <v>0</v>
      </c>
      <c r="S2311">
        <v>0</v>
      </c>
    </row>
    <row r="2312" spans="1:19">
      <c r="A2312">
        <v>13050501</v>
      </c>
      <c r="B2312" s="12"/>
      <c r="C2312" s="12" t="s">
        <v>4797</v>
      </c>
      <c r="D2312" s="12" t="s">
        <v>5062</v>
      </c>
      <c r="E2312" t="b">
        <v>0</v>
      </c>
      <c r="F2312">
        <v>0</v>
      </c>
      <c r="G2312">
        <v>3402</v>
      </c>
      <c r="H2312">
        <v>43906</v>
      </c>
      <c r="I2312" s="12" t="s">
        <v>5660</v>
      </c>
      <c r="J2312">
        <v>1</v>
      </c>
      <c r="K2312">
        <v>13665</v>
      </c>
      <c r="L2312">
        <v>0</v>
      </c>
      <c r="M2312">
        <v>0</v>
      </c>
      <c r="N2312">
        <v>0</v>
      </c>
      <c r="O2312">
        <v>232000</v>
      </c>
      <c r="P2312">
        <v>1000</v>
      </c>
      <c r="Q2312">
        <v>2362</v>
      </c>
      <c r="R2312" t="b">
        <v>0</v>
      </c>
      <c r="S2312">
        <v>0</v>
      </c>
    </row>
    <row r="2313" spans="1:19">
      <c r="A2313">
        <v>13050501</v>
      </c>
      <c r="B2313" s="12"/>
      <c r="C2313" s="12" t="s">
        <v>4797</v>
      </c>
      <c r="D2313" s="12" t="s">
        <v>5062</v>
      </c>
      <c r="E2313" t="b">
        <v>0</v>
      </c>
      <c r="F2313">
        <v>0</v>
      </c>
      <c r="G2313">
        <v>3402</v>
      </c>
      <c r="H2313">
        <v>43922</v>
      </c>
      <c r="I2313" s="12" t="s">
        <v>1476</v>
      </c>
      <c r="J2313">
        <v>12</v>
      </c>
      <c r="K2313">
        <v>10522</v>
      </c>
      <c r="L2313">
        <v>0</v>
      </c>
      <c r="M2313">
        <v>0</v>
      </c>
      <c r="N2313">
        <v>233000</v>
      </c>
      <c r="O2313">
        <v>0</v>
      </c>
      <c r="P2313">
        <v>234000</v>
      </c>
      <c r="Q2313">
        <v>2363</v>
      </c>
      <c r="R2313" t="b">
        <v>0</v>
      </c>
      <c r="S2313">
        <v>0</v>
      </c>
    </row>
    <row r="2314" spans="1:19">
      <c r="A2314">
        <v>13050501</v>
      </c>
      <c r="B2314" s="12"/>
      <c r="C2314" s="12" t="s">
        <v>4797</v>
      </c>
      <c r="D2314" s="12" t="s">
        <v>5062</v>
      </c>
      <c r="E2314" t="b">
        <v>0</v>
      </c>
      <c r="F2314">
        <v>0</v>
      </c>
      <c r="G2314">
        <v>3402</v>
      </c>
      <c r="H2314">
        <v>43936</v>
      </c>
      <c r="I2314" s="12" t="s">
        <v>5660</v>
      </c>
      <c r="J2314">
        <v>1</v>
      </c>
      <c r="K2314">
        <v>13730</v>
      </c>
      <c r="L2314">
        <v>0</v>
      </c>
      <c r="M2314">
        <v>0</v>
      </c>
      <c r="N2314">
        <v>0</v>
      </c>
      <c r="O2314">
        <v>1000</v>
      </c>
      <c r="P2314">
        <v>233000</v>
      </c>
      <c r="Q2314">
        <v>2364</v>
      </c>
      <c r="R2314" t="b">
        <v>0</v>
      </c>
      <c r="S2314">
        <v>0</v>
      </c>
    </row>
    <row r="2315" spans="1:19">
      <c r="A2315">
        <v>13050501</v>
      </c>
      <c r="B2315" s="12"/>
      <c r="C2315" s="12" t="s">
        <v>4797</v>
      </c>
      <c r="D2315" s="12" t="s">
        <v>5062</v>
      </c>
      <c r="E2315" t="b">
        <v>0</v>
      </c>
      <c r="F2315">
        <v>0</v>
      </c>
      <c r="G2315">
        <v>3402</v>
      </c>
      <c r="H2315">
        <v>43936</v>
      </c>
      <c r="I2315" s="12" t="s">
        <v>5661</v>
      </c>
      <c r="J2315">
        <v>1</v>
      </c>
      <c r="K2315">
        <v>13730</v>
      </c>
      <c r="L2315">
        <v>0</v>
      </c>
      <c r="M2315">
        <v>0</v>
      </c>
      <c r="N2315">
        <v>0</v>
      </c>
      <c r="O2315">
        <v>233000</v>
      </c>
      <c r="P2315">
        <v>0</v>
      </c>
      <c r="Q2315">
        <v>2365</v>
      </c>
      <c r="R2315" t="b">
        <v>0</v>
      </c>
      <c r="S2315">
        <v>0</v>
      </c>
    </row>
    <row r="2316" spans="1:19">
      <c r="A2316">
        <v>13050501</v>
      </c>
      <c r="B2316" s="12"/>
      <c r="C2316" s="12" t="s">
        <v>4797</v>
      </c>
      <c r="D2316" s="12" t="s">
        <v>5062</v>
      </c>
      <c r="E2316" t="b">
        <v>0</v>
      </c>
      <c r="F2316">
        <v>0</v>
      </c>
      <c r="G2316">
        <v>3402</v>
      </c>
      <c r="H2316">
        <v>43952</v>
      </c>
      <c r="I2316" s="12" t="s">
        <v>1477</v>
      </c>
      <c r="J2316">
        <v>3</v>
      </c>
      <c r="K2316">
        <v>568</v>
      </c>
      <c r="L2316">
        <v>0</v>
      </c>
      <c r="M2316">
        <v>0</v>
      </c>
      <c r="N2316">
        <v>0</v>
      </c>
      <c r="O2316">
        <v>1</v>
      </c>
      <c r="P2316">
        <v>-1</v>
      </c>
      <c r="Q2316">
        <v>2366</v>
      </c>
      <c r="R2316" t="b">
        <v>0</v>
      </c>
      <c r="S2316">
        <v>0</v>
      </c>
    </row>
    <row r="2317" spans="1:19">
      <c r="A2317">
        <v>13050501</v>
      </c>
      <c r="B2317" s="12"/>
      <c r="C2317" s="12" t="s">
        <v>4797</v>
      </c>
      <c r="D2317" s="12" t="s">
        <v>5062</v>
      </c>
      <c r="E2317" t="b">
        <v>0</v>
      </c>
      <c r="F2317">
        <v>0</v>
      </c>
      <c r="G2317">
        <v>3402</v>
      </c>
      <c r="H2317">
        <v>43952</v>
      </c>
      <c r="I2317" s="12" t="s">
        <v>1478</v>
      </c>
      <c r="J2317">
        <v>12</v>
      </c>
      <c r="K2317">
        <v>10602</v>
      </c>
      <c r="L2317">
        <v>0</v>
      </c>
      <c r="M2317">
        <v>0</v>
      </c>
      <c r="N2317">
        <v>233000</v>
      </c>
      <c r="O2317">
        <v>0</v>
      </c>
      <c r="P2317">
        <v>232999</v>
      </c>
      <c r="Q2317">
        <v>2367</v>
      </c>
      <c r="R2317" t="b">
        <v>0</v>
      </c>
      <c r="S2317">
        <v>0</v>
      </c>
    </row>
    <row r="2318" spans="1:19">
      <c r="A2318">
        <v>13050501</v>
      </c>
      <c r="B2318" s="12"/>
      <c r="C2318" s="12" t="s">
        <v>4797</v>
      </c>
      <c r="D2318" s="12" t="s">
        <v>5062</v>
      </c>
      <c r="E2318" t="b">
        <v>0</v>
      </c>
      <c r="F2318">
        <v>0</v>
      </c>
      <c r="G2318">
        <v>3402</v>
      </c>
      <c r="H2318">
        <v>43957</v>
      </c>
      <c r="I2318" s="12" t="s">
        <v>5662</v>
      </c>
      <c r="J2318">
        <v>1</v>
      </c>
      <c r="K2318">
        <v>13791</v>
      </c>
      <c r="L2318">
        <v>0</v>
      </c>
      <c r="M2318">
        <v>0</v>
      </c>
      <c r="N2318">
        <v>0</v>
      </c>
      <c r="O2318">
        <v>232999</v>
      </c>
      <c r="P2318">
        <v>0</v>
      </c>
      <c r="Q2318">
        <v>2368</v>
      </c>
      <c r="R2318" t="b">
        <v>0</v>
      </c>
      <c r="S2318">
        <v>0</v>
      </c>
    </row>
    <row r="2319" spans="1:19">
      <c r="A2319">
        <v>13050501</v>
      </c>
      <c r="B2319" s="12"/>
      <c r="C2319" s="12" t="s">
        <v>4797</v>
      </c>
      <c r="D2319" s="12" t="s">
        <v>5062</v>
      </c>
      <c r="E2319" t="b">
        <v>0</v>
      </c>
      <c r="F2319">
        <v>0</v>
      </c>
      <c r="G2319">
        <v>3402</v>
      </c>
      <c r="H2319">
        <v>43983</v>
      </c>
      <c r="I2319" s="12" t="s">
        <v>1479</v>
      </c>
      <c r="J2319">
        <v>3</v>
      </c>
      <c r="K2319">
        <v>569</v>
      </c>
      <c r="L2319">
        <v>0</v>
      </c>
      <c r="M2319">
        <v>0</v>
      </c>
      <c r="N2319">
        <v>0</v>
      </c>
      <c r="O2319">
        <v>2</v>
      </c>
      <c r="P2319">
        <v>-2</v>
      </c>
      <c r="Q2319">
        <v>2369</v>
      </c>
      <c r="R2319" t="b">
        <v>0</v>
      </c>
      <c r="S2319">
        <v>0</v>
      </c>
    </row>
    <row r="2320" spans="1:19">
      <c r="A2320">
        <v>13050501</v>
      </c>
      <c r="B2320" s="12"/>
      <c r="C2320" s="12" t="s">
        <v>4797</v>
      </c>
      <c r="D2320" s="12" t="s">
        <v>5062</v>
      </c>
      <c r="E2320" t="b">
        <v>0</v>
      </c>
      <c r="F2320">
        <v>0</v>
      </c>
      <c r="G2320">
        <v>3402</v>
      </c>
      <c r="H2320">
        <v>43983</v>
      </c>
      <c r="I2320" s="12" t="s">
        <v>1480</v>
      </c>
      <c r="J2320">
        <v>12</v>
      </c>
      <c r="K2320">
        <v>10682</v>
      </c>
      <c r="L2320">
        <v>0</v>
      </c>
      <c r="M2320">
        <v>0</v>
      </c>
      <c r="N2320">
        <v>233000</v>
      </c>
      <c r="O2320">
        <v>0</v>
      </c>
      <c r="P2320">
        <v>232998</v>
      </c>
      <c r="Q2320">
        <v>2370</v>
      </c>
      <c r="R2320" t="b">
        <v>0</v>
      </c>
      <c r="S2320">
        <v>0</v>
      </c>
    </row>
    <row r="2321" spans="1:19">
      <c r="A2321">
        <v>13050501</v>
      </c>
      <c r="B2321" s="12"/>
      <c r="C2321" s="12" t="s">
        <v>4797</v>
      </c>
      <c r="D2321" s="12" t="s">
        <v>5062</v>
      </c>
      <c r="E2321" t="b">
        <v>0</v>
      </c>
      <c r="F2321">
        <v>0</v>
      </c>
      <c r="G2321">
        <v>3402</v>
      </c>
      <c r="H2321">
        <v>43992</v>
      </c>
      <c r="I2321" s="12" t="s">
        <v>5663</v>
      </c>
      <c r="J2321">
        <v>1</v>
      </c>
      <c r="K2321">
        <v>13860</v>
      </c>
      <c r="L2321">
        <v>0</v>
      </c>
      <c r="M2321">
        <v>0</v>
      </c>
      <c r="N2321">
        <v>0</v>
      </c>
      <c r="O2321">
        <v>232998</v>
      </c>
      <c r="P2321">
        <v>0</v>
      </c>
      <c r="Q2321">
        <v>2371</v>
      </c>
      <c r="R2321" t="b">
        <v>0</v>
      </c>
      <c r="S2321">
        <v>0</v>
      </c>
    </row>
    <row r="2322" spans="1:19">
      <c r="A2322">
        <v>13050501</v>
      </c>
      <c r="B2322" s="12"/>
      <c r="C2322" s="12" t="s">
        <v>4797</v>
      </c>
      <c r="D2322" s="12" t="s">
        <v>5062</v>
      </c>
      <c r="E2322" t="b">
        <v>0</v>
      </c>
      <c r="F2322">
        <v>0</v>
      </c>
      <c r="G2322">
        <v>3402</v>
      </c>
      <c r="H2322">
        <v>44013</v>
      </c>
      <c r="I2322" s="12" t="s">
        <v>1481</v>
      </c>
      <c r="J2322">
        <v>3</v>
      </c>
      <c r="K2322">
        <v>570</v>
      </c>
      <c r="L2322">
        <v>0</v>
      </c>
      <c r="M2322">
        <v>0</v>
      </c>
      <c r="N2322">
        <v>0</v>
      </c>
      <c r="O2322">
        <v>2</v>
      </c>
      <c r="P2322">
        <v>-2</v>
      </c>
      <c r="Q2322">
        <v>2372</v>
      </c>
      <c r="R2322" t="b">
        <v>0</v>
      </c>
      <c r="S2322">
        <v>0</v>
      </c>
    </row>
    <row r="2323" spans="1:19">
      <c r="A2323">
        <v>13050501</v>
      </c>
      <c r="B2323" s="12"/>
      <c r="C2323" s="12" t="s">
        <v>4797</v>
      </c>
      <c r="D2323" s="12" t="s">
        <v>5062</v>
      </c>
      <c r="E2323" t="b">
        <v>0</v>
      </c>
      <c r="F2323">
        <v>0</v>
      </c>
      <c r="G2323">
        <v>3402</v>
      </c>
      <c r="H2323">
        <v>44013</v>
      </c>
      <c r="I2323" s="12" t="s">
        <v>1482</v>
      </c>
      <c r="J2323">
        <v>12</v>
      </c>
      <c r="K2323">
        <v>10762</v>
      </c>
      <c r="L2323">
        <v>0</v>
      </c>
      <c r="M2323">
        <v>0</v>
      </c>
      <c r="N2323">
        <v>233000</v>
      </c>
      <c r="O2323">
        <v>0</v>
      </c>
      <c r="P2323">
        <v>232998</v>
      </c>
      <c r="Q2323">
        <v>2373</v>
      </c>
      <c r="R2323" t="b">
        <v>0</v>
      </c>
      <c r="S2323">
        <v>0</v>
      </c>
    </row>
    <row r="2324" spans="1:19">
      <c r="A2324">
        <v>13050501</v>
      </c>
      <c r="B2324" s="12"/>
      <c r="C2324" s="12" t="s">
        <v>4797</v>
      </c>
      <c r="D2324" s="12" t="s">
        <v>5062</v>
      </c>
      <c r="E2324" t="b">
        <v>0</v>
      </c>
      <c r="F2324">
        <v>0</v>
      </c>
      <c r="G2324">
        <v>3402</v>
      </c>
      <c r="H2324">
        <v>44027</v>
      </c>
      <c r="I2324" s="12" t="s">
        <v>5664</v>
      </c>
      <c r="J2324">
        <v>1</v>
      </c>
      <c r="K2324">
        <v>13933</v>
      </c>
      <c r="L2324">
        <v>0</v>
      </c>
      <c r="M2324">
        <v>0</v>
      </c>
      <c r="N2324">
        <v>0</v>
      </c>
      <c r="O2324">
        <v>232998</v>
      </c>
      <c r="P2324">
        <v>0</v>
      </c>
      <c r="Q2324">
        <v>2374</v>
      </c>
      <c r="R2324" t="b">
        <v>0</v>
      </c>
      <c r="S2324">
        <v>0</v>
      </c>
    </row>
    <row r="2325" spans="1:19">
      <c r="A2325">
        <v>13050501</v>
      </c>
      <c r="B2325" s="12"/>
      <c r="C2325" s="12" t="s">
        <v>4797</v>
      </c>
      <c r="D2325" s="12" t="s">
        <v>5062</v>
      </c>
      <c r="E2325" t="b">
        <v>0</v>
      </c>
      <c r="F2325">
        <v>0</v>
      </c>
      <c r="G2325">
        <v>3402</v>
      </c>
      <c r="H2325">
        <v>44044</v>
      </c>
      <c r="I2325" s="12" t="s">
        <v>1483</v>
      </c>
      <c r="J2325">
        <v>3</v>
      </c>
      <c r="K2325">
        <v>572</v>
      </c>
      <c r="L2325">
        <v>0</v>
      </c>
      <c r="M2325">
        <v>0</v>
      </c>
      <c r="N2325">
        <v>0</v>
      </c>
      <c r="O2325">
        <v>3</v>
      </c>
      <c r="P2325">
        <v>-3</v>
      </c>
      <c r="Q2325">
        <v>2375</v>
      </c>
      <c r="R2325" t="b">
        <v>0</v>
      </c>
      <c r="S2325">
        <v>0</v>
      </c>
    </row>
    <row r="2326" spans="1:19">
      <c r="A2326">
        <v>13050501</v>
      </c>
      <c r="B2326" s="12"/>
      <c r="C2326" s="12" t="s">
        <v>4797</v>
      </c>
      <c r="D2326" s="12" t="s">
        <v>5062</v>
      </c>
      <c r="E2326" t="b">
        <v>0</v>
      </c>
      <c r="F2326">
        <v>0</v>
      </c>
      <c r="G2326">
        <v>3402</v>
      </c>
      <c r="H2326">
        <v>44044</v>
      </c>
      <c r="I2326" s="12" t="s">
        <v>1484</v>
      </c>
      <c r="J2326">
        <v>12</v>
      </c>
      <c r="K2326">
        <v>10842</v>
      </c>
      <c r="L2326">
        <v>0</v>
      </c>
      <c r="M2326">
        <v>0</v>
      </c>
      <c r="N2326">
        <v>233000</v>
      </c>
      <c r="O2326">
        <v>0</v>
      </c>
      <c r="P2326">
        <v>232997</v>
      </c>
      <c r="Q2326">
        <v>2376</v>
      </c>
      <c r="R2326" t="b">
        <v>0</v>
      </c>
      <c r="S2326">
        <v>0</v>
      </c>
    </row>
    <row r="2327" spans="1:19">
      <c r="A2327">
        <v>13050501</v>
      </c>
      <c r="B2327" s="12"/>
      <c r="C2327" s="12" t="s">
        <v>4797</v>
      </c>
      <c r="D2327" s="12" t="s">
        <v>5062</v>
      </c>
      <c r="E2327" t="b">
        <v>0</v>
      </c>
      <c r="F2327">
        <v>0</v>
      </c>
      <c r="G2327">
        <v>3402</v>
      </c>
      <c r="H2327">
        <v>44061</v>
      </c>
      <c r="I2327" s="12" t="s">
        <v>5665</v>
      </c>
      <c r="J2327">
        <v>1</v>
      </c>
      <c r="K2327">
        <v>14014</v>
      </c>
      <c r="L2327">
        <v>0</v>
      </c>
      <c r="M2327">
        <v>0</v>
      </c>
      <c r="N2327">
        <v>0</v>
      </c>
      <c r="O2327">
        <v>232997</v>
      </c>
      <c r="P2327">
        <v>0</v>
      </c>
      <c r="Q2327">
        <v>2377</v>
      </c>
      <c r="R2327" t="b">
        <v>0</v>
      </c>
      <c r="S2327">
        <v>0</v>
      </c>
    </row>
    <row r="2328" spans="1:19">
      <c r="A2328">
        <v>13050501</v>
      </c>
      <c r="B2328" s="12"/>
      <c r="C2328" s="12" t="s">
        <v>4797</v>
      </c>
      <c r="D2328" s="12" t="s">
        <v>5062</v>
      </c>
      <c r="E2328" t="b">
        <v>0</v>
      </c>
      <c r="F2328">
        <v>0</v>
      </c>
      <c r="G2328">
        <v>3402</v>
      </c>
      <c r="H2328">
        <v>44075</v>
      </c>
      <c r="I2328" s="12" t="s">
        <v>1485</v>
      </c>
      <c r="J2328">
        <v>3</v>
      </c>
      <c r="K2328">
        <v>573</v>
      </c>
      <c r="L2328">
        <v>0</v>
      </c>
      <c r="M2328">
        <v>0</v>
      </c>
      <c r="N2328">
        <v>0</v>
      </c>
      <c r="O2328">
        <v>4</v>
      </c>
      <c r="P2328">
        <v>-4</v>
      </c>
      <c r="Q2328">
        <v>2378</v>
      </c>
      <c r="R2328" t="b">
        <v>0</v>
      </c>
      <c r="S2328">
        <v>0</v>
      </c>
    </row>
    <row r="2329" spans="1:19">
      <c r="A2329">
        <v>13050501</v>
      </c>
      <c r="B2329" s="12"/>
      <c r="C2329" s="12" t="s">
        <v>4797</v>
      </c>
      <c r="D2329" s="12" t="s">
        <v>5062</v>
      </c>
      <c r="E2329" t="b">
        <v>0</v>
      </c>
      <c r="F2329">
        <v>0</v>
      </c>
      <c r="G2329">
        <v>3402</v>
      </c>
      <c r="H2329">
        <v>44075</v>
      </c>
      <c r="I2329" s="12" t="s">
        <v>1486</v>
      </c>
      <c r="J2329">
        <v>12</v>
      </c>
      <c r="K2329">
        <v>10922</v>
      </c>
      <c r="L2329">
        <v>0</v>
      </c>
      <c r="M2329">
        <v>0</v>
      </c>
      <c r="N2329">
        <v>233000</v>
      </c>
      <c r="O2329">
        <v>0</v>
      </c>
      <c r="P2329">
        <v>232996</v>
      </c>
      <c r="Q2329">
        <v>2379</v>
      </c>
      <c r="R2329" t="b">
        <v>0</v>
      </c>
      <c r="S2329">
        <v>0</v>
      </c>
    </row>
    <row r="2330" spans="1:19">
      <c r="A2330">
        <v>13050501</v>
      </c>
      <c r="B2330" s="12"/>
      <c r="C2330" s="12" t="s">
        <v>4797</v>
      </c>
      <c r="D2330" s="12" t="s">
        <v>5062</v>
      </c>
      <c r="E2330" t="b">
        <v>0</v>
      </c>
      <c r="F2330">
        <v>0</v>
      </c>
      <c r="G2330">
        <v>3402</v>
      </c>
      <c r="H2330">
        <v>44088</v>
      </c>
      <c r="I2330" s="12" t="s">
        <v>5666</v>
      </c>
      <c r="J2330">
        <v>1</v>
      </c>
      <c r="K2330">
        <v>14081</v>
      </c>
      <c r="L2330">
        <v>0</v>
      </c>
      <c r="M2330">
        <v>0</v>
      </c>
      <c r="N2330">
        <v>0</v>
      </c>
      <c r="O2330">
        <v>232996</v>
      </c>
      <c r="P2330">
        <v>0</v>
      </c>
      <c r="Q2330">
        <v>2380</v>
      </c>
      <c r="R2330" t="b">
        <v>0</v>
      </c>
      <c r="S2330">
        <v>0</v>
      </c>
    </row>
    <row r="2331" spans="1:19">
      <c r="A2331">
        <v>13050501</v>
      </c>
      <c r="B2331" s="12"/>
      <c r="C2331" s="12" t="s">
        <v>4797</v>
      </c>
      <c r="D2331" s="12" t="s">
        <v>5062</v>
      </c>
      <c r="E2331" t="b">
        <v>0</v>
      </c>
      <c r="F2331">
        <v>0</v>
      </c>
      <c r="G2331">
        <v>3402</v>
      </c>
      <c r="H2331">
        <v>44105</v>
      </c>
      <c r="I2331" s="12" t="s">
        <v>1487</v>
      </c>
      <c r="J2331">
        <v>3</v>
      </c>
      <c r="K2331">
        <v>575</v>
      </c>
      <c r="L2331">
        <v>0</v>
      </c>
      <c r="M2331">
        <v>0</v>
      </c>
      <c r="N2331">
        <v>0</v>
      </c>
      <c r="O2331">
        <v>5</v>
      </c>
      <c r="P2331">
        <v>-5</v>
      </c>
      <c r="Q2331">
        <v>2381</v>
      </c>
      <c r="R2331" t="b">
        <v>0</v>
      </c>
      <c r="S2331">
        <v>0</v>
      </c>
    </row>
    <row r="2332" spans="1:19">
      <c r="A2332">
        <v>13050501</v>
      </c>
      <c r="B2332" s="12"/>
      <c r="C2332" s="12" t="s">
        <v>4797</v>
      </c>
      <c r="D2332" s="12" t="s">
        <v>5062</v>
      </c>
      <c r="E2332" t="b">
        <v>0</v>
      </c>
      <c r="F2332">
        <v>0</v>
      </c>
      <c r="G2332">
        <v>3402</v>
      </c>
      <c r="H2332">
        <v>44105</v>
      </c>
      <c r="I2332" s="12" t="s">
        <v>1488</v>
      </c>
      <c r="J2332">
        <v>12</v>
      </c>
      <c r="K2332">
        <v>11002</v>
      </c>
      <c r="L2332">
        <v>0</v>
      </c>
      <c r="M2332">
        <v>0</v>
      </c>
      <c r="N2332">
        <v>233000</v>
      </c>
      <c r="O2332">
        <v>0</v>
      </c>
      <c r="P2332">
        <v>232995</v>
      </c>
      <c r="Q2332">
        <v>2382</v>
      </c>
      <c r="R2332" t="b">
        <v>0</v>
      </c>
      <c r="S2332">
        <v>0</v>
      </c>
    </row>
    <row r="2333" spans="1:19">
      <c r="A2333">
        <v>13050501</v>
      </c>
      <c r="B2333" s="12"/>
      <c r="C2333" s="12" t="s">
        <v>4797</v>
      </c>
      <c r="D2333" s="12" t="s">
        <v>5062</v>
      </c>
      <c r="E2333" t="b">
        <v>0</v>
      </c>
      <c r="F2333">
        <v>0</v>
      </c>
      <c r="G2333">
        <v>3402</v>
      </c>
      <c r="H2333">
        <v>44117</v>
      </c>
      <c r="I2333" s="12" t="s">
        <v>5667</v>
      </c>
      <c r="J2333">
        <v>1</v>
      </c>
      <c r="K2333">
        <v>14167</v>
      </c>
      <c r="L2333">
        <v>0</v>
      </c>
      <c r="M2333">
        <v>0</v>
      </c>
      <c r="N2333">
        <v>0</v>
      </c>
      <c r="O2333">
        <v>232995</v>
      </c>
      <c r="P2333">
        <v>0</v>
      </c>
      <c r="Q2333">
        <v>2383</v>
      </c>
      <c r="R2333" t="b">
        <v>0</v>
      </c>
      <c r="S2333">
        <v>0</v>
      </c>
    </row>
    <row r="2334" spans="1:19">
      <c r="A2334">
        <v>13050501</v>
      </c>
      <c r="B2334" s="12"/>
      <c r="C2334" s="12" t="s">
        <v>4797</v>
      </c>
      <c r="D2334" s="12" t="s">
        <v>5062</v>
      </c>
      <c r="E2334" t="b">
        <v>0</v>
      </c>
      <c r="F2334">
        <v>0</v>
      </c>
      <c r="G2334">
        <v>3402</v>
      </c>
      <c r="H2334">
        <v>44136</v>
      </c>
      <c r="I2334" s="12" t="s">
        <v>1489</v>
      </c>
      <c r="J2334">
        <v>3</v>
      </c>
      <c r="K2334">
        <v>576</v>
      </c>
      <c r="L2334">
        <v>0</v>
      </c>
      <c r="M2334">
        <v>0</v>
      </c>
      <c r="N2334">
        <v>0</v>
      </c>
      <c r="O2334">
        <v>6</v>
      </c>
      <c r="P2334">
        <v>-6</v>
      </c>
      <c r="Q2334">
        <v>2384</v>
      </c>
      <c r="R2334" t="b">
        <v>0</v>
      </c>
      <c r="S2334">
        <v>0</v>
      </c>
    </row>
    <row r="2335" spans="1:19">
      <c r="A2335">
        <v>13050501</v>
      </c>
      <c r="B2335" s="12"/>
      <c r="C2335" s="12" t="s">
        <v>4797</v>
      </c>
      <c r="D2335" s="12" t="s">
        <v>5062</v>
      </c>
      <c r="E2335" t="b">
        <v>0</v>
      </c>
      <c r="F2335">
        <v>0</v>
      </c>
      <c r="G2335">
        <v>3402</v>
      </c>
      <c r="H2335">
        <v>44136</v>
      </c>
      <c r="I2335" s="12" t="s">
        <v>1490</v>
      </c>
      <c r="J2335">
        <v>12</v>
      </c>
      <c r="K2335">
        <v>11082</v>
      </c>
      <c r="L2335">
        <v>0</v>
      </c>
      <c r="M2335">
        <v>0</v>
      </c>
      <c r="N2335">
        <v>233000</v>
      </c>
      <c r="O2335">
        <v>0</v>
      </c>
      <c r="P2335">
        <v>232994</v>
      </c>
      <c r="Q2335">
        <v>2385</v>
      </c>
      <c r="R2335" t="b">
        <v>0</v>
      </c>
      <c r="S2335">
        <v>0</v>
      </c>
    </row>
    <row r="2336" spans="1:19">
      <c r="A2336">
        <v>13050501</v>
      </c>
      <c r="B2336" s="12"/>
      <c r="C2336" s="12" t="s">
        <v>4797</v>
      </c>
      <c r="D2336" s="12" t="s">
        <v>5062</v>
      </c>
      <c r="E2336" t="b">
        <v>0</v>
      </c>
      <c r="F2336">
        <v>0</v>
      </c>
      <c r="G2336">
        <v>3402</v>
      </c>
      <c r="H2336">
        <v>44148</v>
      </c>
      <c r="I2336" s="12" t="s">
        <v>5668</v>
      </c>
      <c r="J2336">
        <v>1</v>
      </c>
      <c r="K2336">
        <v>14221</v>
      </c>
      <c r="L2336">
        <v>0</v>
      </c>
      <c r="M2336">
        <v>0</v>
      </c>
      <c r="N2336">
        <v>0</v>
      </c>
      <c r="O2336">
        <v>232994</v>
      </c>
      <c r="P2336">
        <v>0</v>
      </c>
      <c r="Q2336">
        <v>2386</v>
      </c>
      <c r="R2336" t="b">
        <v>0</v>
      </c>
      <c r="S2336">
        <v>0</v>
      </c>
    </row>
    <row r="2337" spans="1:19">
      <c r="A2337">
        <v>13050501</v>
      </c>
      <c r="B2337" s="12"/>
      <c r="C2337" s="12" t="s">
        <v>4797</v>
      </c>
      <c r="D2337" s="12" t="s">
        <v>5062</v>
      </c>
      <c r="E2337" t="b">
        <v>0</v>
      </c>
      <c r="F2337">
        <v>0</v>
      </c>
      <c r="G2337">
        <v>3402</v>
      </c>
      <c r="H2337">
        <v>44166</v>
      </c>
      <c r="I2337" s="12" t="s">
        <v>1491</v>
      </c>
      <c r="J2337">
        <v>3</v>
      </c>
      <c r="K2337">
        <v>577</v>
      </c>
      <c r="L2337">
        <v>0</v>
      </c>
      <c r="M2337">
        <v>0</v>
      </c>
      <c r="N2337">
        <v>0</v>
      </c>
      <c r="O2337">
        <v>7</v>
      </c>
      <c r="P2337">
        <v>-7</v>
      </c>
      <c r="Q2337">
        <v>2387</v>
      </c>
      <c r="R2337" t="b">
        <v>0</v>
      </c>
      <c r="S2337">
        <v>0</v>
      </c>
    </row>
    <row r="2338" spans="1:19">
      <c r="A2338">
        <v>13050501</v>
      </c>
      <c r="B2338" s="12"/>
      <c r="C2338" s="12" t="s">
        <v>4797</v>
      </c>
      <c r="D2338" s="12" t="s">
        <v>5062</v>
      </c>
      <c r="E2338" t="b">
        <v>0</v>
      </c>
      <c r="F2338">
        <v>0</v>
      </c>
      <c r="G2338">
        <v>3402</v>
      </c>
      <c r="H2338">
        <v>44166</v>
      </c>
      <c r="I2338" s="12" t="s">
        <v>1492</v>
      </c>
      <c r="J2338">
        <v>12</v>
      </c>
      <c r="K2338">
        <v>11162</v>
      </c>
      <c r="L2338">
        <v>0</v>
      </c>
      <c r="M2338">
        <v>0</v>
      </c>
      <c r="N2338">
        <v>233000</v>
      </c>
      <c r="O2338">
        <v>0</v>
      </c>
      <c r="P2338">
        <v>232993</v>
      </c>
      <c r="Q2338">
        <v>2388</v>
      </c>
      <c r="R2338" t="b">
        <v>0</v>
      </c>
      <c r="S2338">
        <v>0</v>
      </c>
    </row>
    <row r="2339" spans="1:19">
      <c r="A2339">
        <v>13050501</v>
      </c>
      <c r="B2339" s="12"/>
      <c r="C2339" s="12" t="s">
        <v>4797</v>
      </c>
      <c r="D2339" s="12" t="s">
        <v>5062</v>
      </c>
      <c r="E2339" t="b">
        <v>0</v>
      </c>
      <c r="F2339">
        <v>0</v>
      </c>
      <c r="G2339">
        <v>3402</v>
      </c>
      <c r="H2339">
        <v>44179</v>
      </c>
      <c r="I2339" s="12" t="s">
        <v>5669</v>
      </c>
      <c r="J2339">
        <v>1</v>
      </c>
      <c r="K2339">
        <v>14300</v>
      </c>
      <c r="L2339">
        <v>0</v>
      </c>
      <c r="M2339">
        <v>0</v>
      </c>
      <c r="N2339">
        <v>0</v>
      </c>
      <c r="O2339">
        <v>232993</v>
      </c>
      <c r="P2339">
        <v>0</v>
      </c>
      <c r="Q2339">
        <v>2389</v>
      </c>
      <c r="R2339" t="b">
        <v>0</v>
      </c>
      <c r="S2339">
        <v>0</v>
      </c>
    </row>
    <row r="2340" spans="1:19">
      <c r="A2340">
        <v>13050501</v>
      </c>
      <c r="B2340" s="12" t="s">
        <v>1493</v>
      </c>
      <c r="C2340" s="12" t="s">
        <v>4797</v>
      </c>
      <c r="D2340" s="12" t="s">
        <v>1493</v>
      </c>
      <c r="E2340" t="b">
        <v>0</v>
      </c>
      <c r="F2340">
        <v>0</v>
      </c>
      <c r="G2340">
        <v>3402</v>
      </c>
      <c r="H2340" t="s">
        <v>21</v>
      </c>
      <c r="I2340" s="12"/>
      <c r="K2340">
        <v>0</v>
      </c>
      <c r="L2340">
        <v>0</v>
      </c>
      <c r="M2340">
        <v>0</v>
      </c>
      <c r="N2340">
        <v>2796000</v>
      </c>
      <c r="O2340">
        <v>2796000</v>
      </c>
      <c r="P2340">
        <v>0</v>
      </c>
      <c r="Q2340">
        <v>2390</v>
      </c>
      <c r="R2340" t="b">
        <v>0</v>
      </c>
      <c r="S2340">
        <v>0</v>
      </c>
    </row>
    <row r="2341" spans="1:19">
      <c r="A2341">
        <v>13050501</v>
      </c>
      <c r="B2341" s="12" t="s">
        <v>5072</v>
      </c>
      <c r="C2341" s="12" t="s">
        <v>4797</v>
      </c>
      <c r="D2341" s="12" t="s">
        <v>5072</v>
      </c>
      <c r="E2341" t="b">
        <v>0</v>
      </c>
      <c r="F2341">
        <v>0</v>
      </c>
      <c r="G2341">
        <v>3501</v>
      </c>
      <c r="H2341" t="s">
        <v>21</v>
      </c>
      <c r="I2341" s="12"/>
      <c r="K2341">
        <v>0</v>
      </c>
      <c r="L2341">
        <v>2520000</v>
      </c>
      <c r="M2341">
        <v>2520000</v>
      </c>
      <c r="N2341">
        <v>0</v>
      </c>
      <c r="O2341">
        <v>0</v>
      </c>
      <c r="P2341">
        <v>0</v>
      </c>
      <c r="Q2341">
        <v>2391</v>
      </c>
      <c r="R2341" t="b">
        <v>0</v>
      </c>
      <c r="S2341">
        <v>0</v>
      </c>
    </row>
    <row r="2342" spans="1:19">
      <c r="A2342">
        <v>13050501</v>
      </c>
      <c r="B2342" s="12"/>
      <c r="C2342" s="12" t="s">
        <v>4797</v>
      </c>
      <c r="D2342" s="12" t="s">
        <v>5072</v>
      </c>
      <c r="E2342" t="b">
        <v>0</v>
      </c>
      <c r="F2342">
        <v>0</v>
      </c>
      <c r="G2342">
        <v>3501</v>
      </c>
      <c r="H2342">
        <v>43831</v>
      </c>
      <c r="I2342" s="12" t="s">
        <v>1494</v>
      </c>
      <c r="J2342">
        <v>12</v>
      </c>
      <c r="K2342">
        <v>10283</v>
      </c>
      <c r="L2342">
        <v>0</v>
      </c>
      <c r="M2342">
        <v>0</v>
      </c>
      <c r="N2342">
        <v>210000</v>
      </c>
      <c r="O2342">
        <v>0</v>
      </c>
      <c r="P2342">
        <v>210000</v>
      </c>
      <c r="Q2342">
        <v>2392</v>
      </c>
      <c r="R2342" t="b">
        <v>0</v>
      </c>
      <c r="S2342">
        <v>0</v>
      </c>
    </row>
    <row r="2343" spans="1:19">
      <c r="A2343">
        <v>13050501</v>
      </c>
      <c r="B2343" s="12"/>
      <c r="C2343" s="12" t="s">
        <v>4797</v>
      </c>
      <c r="D2343" s="12" t="s">
        <v>5072</v>
      </c>
      <c r="E2343" t="b">
        <v>0</v>
      </c>
      <c r="F2343">
        <v>0</v>
      </c>
      <c r="G2343">
        <v>3501</v>
      </c>
      <c r="H2343">
        <v>43839</v>
      </c>
      <c r="I2343" s="12" t="s">
        <v>5658</v>
      </c>
      <c r="J2343">
        <v>1</v>
      </c>
      <c r="K2343">
        <v>13485</v>
      </c>
      <c r="L2343">
        <v>0</v>
      </c>
      <c r="M2343">
        <v>0</v>
      </c>
      <c r="N2343">
        <v>0</v>
      </c>
      <c r="O2343">
        <v>210000</v>
      </c>
      <c r="P2343">
        <v>0</v>
      </c>
      <c r="Q2343">
        <v>2393</v>
      </c>
      <c r="R2343" t="b">
        <v>0</v>
      </c>
      <c r="S2343">
        <v>0</v>
      </c>
    </row>
    <row r="2344" spans="1:19">
      <c r="A2344">
        <v>13050501</v>
      </c>
      <c r="B2344" s="12"/>
      <c r="C2344" s="12" t="s">
        <v>4797</v>
      </c>
      <c r="D2344" s="12" t="s">
        <v>5072</v>
      </c>
      <c r="E2344" t="b">
        <v>0</v>
      </c>
      <c r="F2344">
        <v>0</v>
      </c>
      <c r="G2344">
        <v>3501</v>
      </c>
      <c r="H2344">
        <v>43862</v>
      </c>
      <c r="I2344" s="12" t="s">
        <v>1495</v>
      </c>
      <c r="J2344">
        <v>12</v>
      </c>
      <c r="K2344">
        <v>10363</v>
      </c>
      <c r="L2344">
        <v>0</v>
      </c>
      <c r="M2344">
        <v>0</v>
      </c>
      <c r="N2344">
        <v>210000</v>
      </c>
      <c r="O2344">
        <v>0</v>
      </c>
      <c r="P2344">
        <v>210000</v>
      </c>
      <c r="Q2344">
        <v>2394</v>
      </c>
      <c r="R2344" t="b">
        <v>0</v>
      </c>
      <c r="S2344">
        <v>0</v>
      </c>
    </row>
    <row r="2345" spans="1:19">
      <c r="A2345">
        <v>13050501</v>
      </c>
      <c r="B2345" s="12"/>
      <c r="C2345" s="12" t="s">
        <v>4797</v>
      </c>
      <c r="D2345" s="12" t="s">
        <v>5072</v>
      </c>
      <c r="E2345" t="b">
        <v>0</v>
      </c>
      <c r="F2345">
        <v>0</v>
      </c>
      <c r="G2345">
        <v>3501</v>
      </c>
      <c r="H2345">
        <v>43873</v>
      </c>
      <c r="I2345" s="12" t="s">
        <v>5659</v>
      </c>
      <c r="J2345">
        <v>1</v>
      </c>
      <c r="K2345">
        <v>13578</v>
      </c>
      <c r="L2345">
        <v>0</v>
      </c>
      <c r="M2345">
        <v>0</v>
      </c>
      <c r="N2345">
        <v>0</v>
      </c>
      <c r="O2345">
        <v>210000</v>
      </c>
      <c r="P2345">
        <v>0</v>
      </c>
      <c r="Q2345">
        <v>2395</v>
      </c>
      <c r="R2345" t="b">
        <v>0</v>
      </c>
      <c r="S2345">
        <v>0</v>
      </c>
    </row>
    <row r="2346" spans="1:19">
      <c r="A2346">
        <v>13050501</v>
      </c>
      <c r="B2346" s="12"/>
      <c r="C2346" s="12" t="s">
        <v>4797</v>
      </c>
      <c r="D2346" s="12" t="s">
        <v>5072</v>
      </c>
      <c r="E2346" t="b">
        <v>0</v>
      </c>
      <c r="F2346">
        <v>0</v>
      </c>
      <c r="G2346">
        <v>3501</v>
      </c>
      <c r="H2346">
        <v>43891</v>
      </c>
      <c r="I2346" s="12" t="s">
        <v>1496</v>
      </c>
      <c r="J2346">
        <v>12</v>
      </c>
      <c r="K2346">
        <v>10443</v>
      </c>
      <c r="L2346">
        <v>0</v>
      </c>
      <c r="M2346">
        <v>0</v>
      </c>
      <c r="N2346">
        <v>210000</v>
      </c>
      <c r="O2346">
        <v>0</v>
      </c>
      <c r="P2346">
        <v>210000</v>
      </c>
      <c r="Q2346">
        <v>2396</v>
      </c>
      <c r="R2346" t="b">
        <v>0</v>
      </c>
      <c r="S2346">
        <v>0</v>
      </c>
    </row>
    <row r="2347" spans="1:19">
      <c r="A2347">
        <v>13050501</v>
      </c>
      <c r="B2347" s="12"/>
      <c r="C2347" s="12" t="s">
        <v>4797</v>
      </c>
      <c r="D2347" s="12" t="s">
        <v>5072</v>
      </c>
      <c r="E2347" t="b">
        <v>0</v>
      </c>
      <c r="F2347">
        <v>0</v>
      </c>
      <c r="G2347">
        <v>3501</v>
      </c>
      <c r="H2347">
        <v>43900</v>
      </c>
      <c r="I2347" s="12" t="s">
        <v>5660</v>
      </c>
      <c r="J2347">
        <v>1</v>
      </c>
      <c r="K2347">
        <v>13643</v>
      </c>
      <c r="L2347">
        <v>0</v>
      </c>
      <c r="M2347">
        <v>0</v>
      </c>
      <c r="N2347">
        <v>0</v>
      </c>
      <c r="O2347">
        <v>210000</v>
      </c>
      <c r="P2347">
        <v>0</v>
      </c>
      <c r="Q2347">
        <v>2397</v>
      </c>
      <c r="R2347" t="b">
        <v>0</v>
      </c>
      <c r="S2347">
        <v>0</v>
      </c>
    </row>
    <row r="2348" spans="1:19">
      <c r="A2348">
        <v>13050501</v>
      </c>
      <c r="B2348" s="12"/>
      <c r="C2348" s="12" t="s">
        <v>4797</v>
      </c>
      <c r="D2348" s="12" t="s">
        <v>5072</v>
      </c>
      <c r="E2348" t="b">
        <v>0</v>
      </c>
      <c r="F2348">
        <v>0</v>
      </c>
      <c r="G2348">
        <v>3501</v>
      </c>
      <c r="H2348">
        <v>43922</v>
      </c>
      <c r="I2348" s="12" t="s">
        <v>1497</v>
      </c>
      <c r="J2348">
        <v>12</v>
      </c>
      <c r="K2348">
        <v>10523</v>
      </c>
      <c r="L2348">
        <v>0</v>
      </c>
      <c r="M2348">
        <v>0</v>
      </c>
      <c r="N2348">
        <v>210000</v>
      </c>
      <c r="O2348">
        <v>0</v>
      </c>
      <c r="P2348">
        <v>210000</v>
      </c>
      <c r="Q2348">
        <v>2398</v>
      </c>
      <c r="R2348" t="b">
        <v>0</v>
      </c>
      <c r="S2348">
        <v>0</v>
      </c>
    </row>
    <row r="2349" spans="1:19">
      <c r="A2349">
        <v>13050501</v>
      </c>
      <c r="B2349" s="12"/>
      <c r="C2349" s="12" t="s">
        <v>4797</v>
      </c>
      <c r="D2349" s="12" t="s">
        <v>5072</v>
      </c>
      <c r="E2349" t="b">
        <v>0</v>
      </c>
      <c r="F2349">
        <v>0</v>
      </c>
      <c r="G2349">
        <v>3501</v>
      </c>
      <c r="H2349">
        <v>43938</v>
      </c>
      <c r="I2349" s="12" t="s">
        <v>5661</v>
      </c>
      <c r="J2349">
        <v>1</v>
      </c>
      <c r="K2349">
        <v>13718</v>
      </c>
      <c r="L2349">
        <v>0</v>
      </c>
      <c r="M2349">
        <v>0</v>
      </c>
      <c r="N2349">
        <v>0</v>
      </c>
      <c r="O2349">
        <v>210000</v>
      </c>
      <c r="P2349">
        <v>0</v>
      </c>
      <c r="Q2349">
        <v>2399</v>
      </c>
      <c r="R2349" t="b">
        <v>0</v>
      </c>
      <c r="S2349">
        <v>0</v>
      </c>
    </row>
    <row r="2350" spans="1:19">
      <c r="A2350">
        <v>13050501</v>
      </c>
      <c r="B2350" s="12"/>
      <c r="C2350" s="12" t="s">
        <v>4797</v>
      </c>
      <c r="D2350" s="12" t="s">
        <v>5072</v>
      </c>
      <c r="E2350" t="b">
        <v>0</v>
      </c>
      <c r="F2350">
        <v>0</v>
      </c>
      <c r="G2350">
        <v>3501</v>
      </c>
      <c r="H2350">
        <v>43952</v>
      </c>
      <c r="I2350" s="12" t="s">
        <v>1498</v>
      </c>
      <c r="J2350">
        <v>12</v>
      </c>
      <c r="K2350">
        <v>10603</v>
      </c>
      <c r="L2350">
        <v>0</v>
      </c>
      <c r="M2350">
        <v>0</v>
      </c>
      <c r="N2350">
        <v>210000</v>
      </c>
      <c r="O2350">
        <v>0</v>
      </c>
      <c r="P2350">
        <v>210000</v>
      </c>
      <c r="Q2350">
        <v>2400</v>
      </c>
      <c r="R2350" t="b">
        <v>0</v>
      </c>
      <c r="S2350">
        <v>0</v>
      </c>
    </row>
    <row r="2351" spans="1:19">
      <c r="A2351">
        <v>13050501</v>
      </c>
      <c r="B2351" s="12"/>
      <c r="C2351" s="12" t="s">
        <v>4797</v>
      </c>
      <c r="D2351" s="12" t="s">
        <v>5072</v>
      </c>
      <c r="E2351" t="b">
        <v>0</v>
      </c>
      <c r="F2351">
        <v>0</v>
      </c>
      <c r="G2351">
        <v>3501</v>
      </c>
      <c r="H2351">
        <v>43965</v>
      </c>
      <c r="I2351" s="12" t="s">
        <v>5662</v>
      </c>
      <c r="J2351">
        <v>1</v>
      </c>
      <c r="K2351">
        <v>13773</v>
      </c>
      <c r="L2351">
        <v>0</v>
      </c>
      <c r="M2351">
        <v>0</v>
      </c>
      <c r="N2351">
        <v>0</v>
      </c>
      <c r="O2351">
        <v>210000</v>
      </c>
      <c r="P2351">
        <v>0</v>
      </c>
      <c r="Q2351">
        <v>2401</v>
      </c>
      <c r="R2351" t="b">
        <v>0</v>
      </c>
      <c r="S2351">
        <v>0</v>
      </c>
    </row>
    <row r="2352" spans="1:19">
      <c r="A2352">
        <v>13050501</v>
      </c>
      <c r="B2352" s="12"/>
      <c r="C2352" s="12" t="s">
        <v>4797</v>
      </c>
      <c r="D2352" s="12" t="s">
        <v>5072</v>
      </c>
      <c r="E2352" t="b">
        <v>0</v>
      </c>
      <c r="F2352">
        <v>0</v>
      </c>
      <c r="G2352">
        <v>3501</v>
      </c>
      <c r="H2352">
        <v>43983</v>
      </c>
      <c r="I2352" s="12" t="s">
        <v>1499</v>
      </c>
      <c r="J2352">
        <v>12</v>
      </c>
      <c r="K2352">
        <v>10683</v>
      </c>
      <c r="L2352">
        <v>0</v>
      </c>
      <c r="M2352">
        <v>0</v>
      </c>
      <c r="N2352">
        <v>210000</v>
      </c>
      <c r="O2352">
        <v>0</v>
      </c>
      <c r="P2352">
        <v>210000</v>
      </c>
      <c r="Q2352">
        <v>2402</v>
      </c>
      <c r="R2352" t="b">
        <v>0</v>
      </c>
      <c r="S2352">
        <v>0</v>
      </c>
    </row>
    <row r="2353" spans="1:19">
      <c r="A2353">
        <v>13050501</v>
      </c>
      <c r="B2353" s="12"/>
      <c r="C2353" s="12" t="s">
        <v>4797</v>
      </c>
      <c r="D2353" s="12" t="s">
        <v>5072</v>
      </c>
      <c r="E2353" t="b">
        <v>0</v>
      </c>
      <c r="F2353">
        <v>0</v>
      </c>
      <c r="G2353">
        <v>3501</v>
      </c>
      <c r="H2353">
        <v>43992</v>
      </c>
      <c r="I2353" s="12" t="s">
        <v>5663</v>
      </c>
      <c r="J2353">
        <v>1</v>
      </c>
      <c r="K2353">
        <v>13827</v>
      </c>
      <c r="L2353">
        <v>0</v>
      </c>
      <c r="M2353">
        <v>0</v>
      </c>
      <c r="N2353">
        <v>0</v>
      </c>
      <c r="O2353">
        <v>210000</v>
      </c>
      <c r="P2353">
        <v>0</v>
      </c>
      <c r="Q2353">
        <v>2403</v>
      </c>
      <c r="R2353" t="b">
        <v>0</v>
      </c>
      <c r="S2353">
        <v>0</v>
      </c>
    </row>
    <row r="2354" spans="1:19">
      <c r="A2354">
        <v>13050501</v>
      </c>
      <c r="B2354" s="12"/>
      <c r="C2354" s="12" t="s">
        <v>4797</v>
      </c>
      <c r="D2354" s="12" t="s">
        <v>5072</v>
      </c>
      <c r="E2354" t="b">
        <v>0</v>
      </c>
      <c r="F2354">
        <v>0</v>
      </c>
      <c r="G2354">
        <v>3501</v>
      </c>
      <c r="H2354">
        <v>44013</v>
      </c>
      <c r="I2354" s="12" t="s">
        <v>1500</v>
      </c>
      <c r="J2354">
        <v>12</v>
      </c>
      <c r="K2354">
        <v>10763</v>
      </c>
      <c r="L2354">
        <v>0</v>
      </c>
      <c r="M2354">
        <v>0</v>
      </c>
      <c r="N2354">
        <v>210000</v>
      </c>
      <c r="O2354">
        <v>0</v>
      </c>
      <c r="P2354">
        <v>210000</v>
      </c>
      <c r="Q2354">
        <v>2404</v>
      </c>
      <c r="R2354" t="b">
        <v>0</v>
      </c>
      <c r="S2354">
        <v>0</v>
      </c>
    </row>
    <row r="2355" spans="1:19">
      <c r="A2355">
        <v>13050501</v>
      </c>
      <c r="B2355" s="12"/>
      <c r="C2355" s="12" t="s">
        <v>4797</v>
      </c>
      <c r="D2355" s="12" t="s">
        <v>5072</v>
      </c>
      <c r="E2355" t="b">
        <v>0</v>
      </c>
      <c r="F2355">
        <v>0</v>
      </c>
      <c r="G2355">
        <v>3501</v>
      </c>
      <c r="H2355">
        <v>44018</v>
      </c>
      <c r="I2355" s="12" t="s">
        <v>5664</v>
      </c>
      <c r="J2355">
        <v>1</v>
      </c>
      <c r="K2355">
        <v>13889</v>
      </c>
      <c r="L2355">
        <v>0</v>
      </c>
      <c r="M2355">
        <v>0</v>
      </c>
      <c r="N2355">
        <v>0</v>
      </c>
      <c r="O2355">
        <v>210000</v>
      </c>
      <c r="P2355">
        <v>0</v>
      </c>
      <c r="Q2355">
        <v>2405</v>
      </c>
      <c r="R2355" t="b">
        <v>0</v>
      </c>
      <c r="S2355">
        <v>0</v>
      </c>
    </row>
    <row r="2356" spans="1:19">
      <c r="A2356">
        <v>13050501</v>
      </c>
      <c r="B2356" s="12"/>
      <c r="C2356" s="12" t="s">
        <v>4797</v>
      </c>
      <c r="D2356" s="12" t="s">
        <v>5072</v>
      </c>
      <c r="E2356" t="b">
        <v>0</v>
      </c>
      <c r="F2356">
        <v>0</v>
      </c>
      <c r="G2356">
        <v>3501</v>
      </c>
      <c r="H2356">
        <v>44044</v>
      </c>
      <c r="I2356" s="12" t="s">
        <v>1501</v>
      </c>
      <c r="J2356">
        <v>12</v>
      </c>
      <c r="K2356">
        <v>10843</v>
      </c>
      <c r="L2356">
        <v>0</v>
      </c>
      <c r="M2356">
        <v>0</v>
      </c>
      <c r="N2356">
        <v>210000</v>
      </c>
      <c r="O2356">
        <v>0</v>
      </c>
      <c r="P2356">
        <v>210000</v>
      </c>
      <c r="Q2356">
        <v>2406</v>
      </c>
      <c r="R2356" t="b">
        <v>0</v>
      </c>
      <c r="S2356">
        <v>0</v>
      </c>
    </row>
    <row r="2357" spans="1:19">
      <c r="A2357">
        <v>13050501</v>
      </c>
      <c r="B2357" s="12"/>
      <c r="C2357" s="12" t="s">
        <v>4797</v>
      </c>
      <c r="D2357" s="12" t="s">
        <v>5072</v>
      </c>
      <c r="E2357" t="b">
        <v>0</v>
      </c>
      <c r="F2357">
        <v>0</v>
      </c>
      <c r="G2357">
        <v>3501</v>
      </c>
      <c r="H2357">
        <v>44053</v>
      </c>
      <c r="I2357" s="12" t="s">
        <v>5665</v>
      </c>
      <c r="J2357">
        <v>1</v>
      </c>
      <c r="K2357">
        <v>13967</v>
      </c>
      <c r="L2357">
        <v>0</v>
      </c>
      <c r="M2357">
        <v>0</v>
      </c>
      <c r="N2357">
        <v>0</v>
      </c>
      <c r="O2357">
        <v>210000</v>
      </c>
      <c r="P2357">
        <v>0</v>
      </c>
      <c r="Q2357">
        <v>2407</v>
      </c>
      <c r="R2357" t="b">
        <v>0</v>
      </c>
      <c r="S2357">
        <v>0</v>
      </c>
    </row>
    <row r="2358" spans="1:19">
      <c r="A2358">
        <v>13050501</v>
      </c>
      <c r="B2358" s="12"/>
      <c r="C2358" s="12" t="s">
        <v>4797</v>
      </c>
      <c r="D2358" s="12" t="s">
        <v>5072</v>
      </c>
      <c r="E2358" t="b">
        <v>0</v>
      </c>
      <c r="F2358">
        <v>0</v>
      </c>
      <c r="G2358">
        <v>3501</v>
      </c>
      <c r="H2358">
        <v>44075</v>
      </c>
      <c r="I2358" s="12" t="s">
        <v>1502</v>
      </c>
      <c r="J2358">
        <v>12</v>
      </c>
      <c r="K2358">
        <v>10923</v>
      </c>
      <c r="L2358">
        <v>0</v>
      </c>
      <c r="M2358">
        <v>0</v>
      </c>
      <c r="N2358">
        <v>210000</v>
      </c>
      <c r="O2358">
        <v>0</v>
      </c>
      <c r="P2358">
        <v>210000</v>
      </c>
      <c r="Q2358">
        <v>2408</v>
      </c>
      <c r="R2358" t="b">
        <v>0</v>
      </c>
      <c r="S2358">
        <v>0</v>
      </c>
    </row>
    <row r="2359" spans="1:19">
      <c r="A2359">
        <v>13050501</v>
      </c>
      <c r="B2359" s="12"/>
      <c r="C2359" s="12" t="s">
        <v>4797</v>
      </c>
      <c r="D2359" s="12" t="s">
        <v>5072</v>
      </c>
      <c r="E2359" t="b">
        <v>0</v>
      </c>
      <c r="F2359">
        <v>0</v>
      </c>
      <c r="G2359">
        <v>3501</v>
      </c>
      <c r="H2359">
        <v>44077</v>
      </c>
      <c r="I2359" s="12" t="s">
        <v>5666</v>
      </c>
      <c r="J2359">
        <v>1</v>
      </c>
      <c r="K2359">
        <v>14032</v>
      </c>
      <c r="L2359">
        <v>0</v>
      </c>
      <c r="M2359">
        <v>0</v>
      </c>
      <c r="N2359">
        <v>0</v>
      </c>
      <c r="O2359">
        <v>210000</v>
      </c>
      <c r="P2359">
        <v>0</v>
      </c>
      <c r="Q2359">
        <v>2409</v>
      </c>
      <c r="R2359" t="b">
        <v>0</v>
      </c>
      <c r="S2359">
        <v>0</v>
      </c>
    </row>
    <row r="2360" spans="1:19">
      <c r="A2360">
        <v>13050501</v>
      </c>
      <c r="B2360" s="12"/>
      <c r="C2360" s="12" t="s">
        <v>4797</v>
      </c>
      <c r="D2360" s="12" t="s">
        <v>5072</v>
      </c>
      <c r="E2360" t="b">
        <v>0</v>
      </c>
      <c r="F2360">
        <v>0</v>
      </c>
      <c r="G2360">
        <v>3501</v>
      </c>
      <c r="H2360">
        <v>44105</v>
      </c>
      <c r="I2360" s="12" t="s">
        <v>1503</v>
      </c>
      <c r="J2360">
        <v>12</v>
      </c>
      <c r="K2360">
        <v>11003</v>
      </c>
      <c r="L2360">
        <v>0</v>
      </c>
      <c r="M2360">
        <v>0</v>
      </c>
      <c r="N2360">
        <v>210000</v>
      </c>
      <c r="O2360">
        <v>0</v>
      </c>
      <c r="P2360">
        <v>210000</v>
      </c>
      <c r="Q2360">
        <v>2410</v>
      </c>
      <c r="R2360" t="b">
        <v>0</v>
      </c>
      <c r="S2360">
        <v>0</v>
      </c>
    </row>
    <row r="2361" spans="1:19">
      <c r="A2361">
        <v>13050501</v>
      </c>
      <c r="B2361" s="12"/>
      <c r="C2361" s="12" t="s">
        <v>4797</v>
      </c>
      <c r="D2361" s="12" t="s">
        <v>5072</v>
      </c>
      <c r="E2361" t="b">
        <v>0</v>
      </c>
      <c r="F2361">
        <v>0</v>
      </c>
      <c r="G2361">
        <v>3501</v>
      </c>
      <c r="H2361">
        <v>44106</v>
      </c>
      <c r="I2361" s="12" t="s">
        <v>5667</v>
      </c>
      <c r="J2361">
        <v>1</v>
      </c>
      <c r="K2361">
        <v>14106</v>
      </c>
      <c r="L2361">
        <v>0</v>
      </c>
      <c r="M2361">
        <v>0</v>
      </c>
      <c r="N2361">
        <v>0</v>
      </c>
      <c r="O2361">
        <v>210000</v>
      </c>
      <c r="P2361">
        <v>0</v>
      </c>
      <c r="Q2361">
        <v>2411</v>
      </c>
      <c r="R2361" t="b">
        <v>0</v>
      </c>
      <c r="S2361">
        <v>0</v>
      </c>
    </row>
    <row r="2362" spans="1:19">
      <c r="A2362">
        <v>13050501</v>
      </c>
      <c r="B2362" s="12"/>
      <c r="C2362" s="12" t="s">
        <v>4797</v>
      </c>
      <c r="D2362" s="12" t="s">
        <v>5072</v>
      </c>
      <c r="E2362" t="b">
        <v>0</v>
      </c>
      <c r="F2362">
        <v>0</v>
      </c>
      <c r="G2362">
        <v>3501</v>
      </c>
      <c r="H2362">
        <v>44136</v>
      </c>
      <c r="I2362" s="12" t="s">
        <v>1504</v>
      </c>
      <c r="J2362">
        <v>12</v>
      </c>
      <c r="K2362">
        <v>11083</v>
      </c>
      <c r="L2362">
        <v>0</v>
      </c>
      <c r="M2362">
        <v>0</v>
      </c>
      <c r="N2362">
        <v>210000</v>
      </c>
      <c r="O2362">
        <v>0</v>
      </c>
      <c r="P2362">
        <v>210000</v>
      </c>
      <c r="Q2362">
        <v>2412</v>
      </c>
      <c r="R2362" t="b">
        <v>0</v>
      </c>
      <c r="S2362">
        <v>0</v>
      </c>
    </row>
    <row r="2363" spans="1:19">
      <c r="A2363">
        <v>13050501</v>
      </c>
      <c r="B2363" s="12"/>
      <c r="C2363" s="12" t="s">
        <v>4797</v>
      </c>
      <c r="D2363" s="12" t="s">
        <v>5072</v>
      </c>
      <c r="E2363" t="b">
        <v>0</v>
      </c>
      <c r="F2363">
        <v>0</v>
      </c>
      <c r="G2363">
        <v>3501</v>
      </c>
      <c r="H2363">
        <v>44139</v>
      </c>
      <c r="I2363" s="12" t="s">
        <v>5668</v>
      </c>
      <c r="J2363">
        <v>1</v>
      </c>
      <c r="K2363">
        <v>14173</v>
      </c>
      <c r="L2363">
        <v>0</v>
      </c>
      <c r="M2363">
        <v>0</v>
      </c>
      <c r="N2363">
        <v>0</v>
      </c>
      <c r="O2363">
        <v>210000</v>
      </c>
      <c r="P2363">
        <v>0</v>
      </c>
      <c r="Q2363">
        <v>2413</v>
      </c>
      <c r="R2363" t="b">
        <v>0</v>
      </c>
      <c r="S2363">
        <v>0</v>
      </c>
    </row>
    <row r="2364" spans="1:19">
      <c r="A2364">
        <v>13050501</v>
      </c>
      <c r="B2364" s="12"/>
      <c r="C2364" s="12" t="s">
        <v>4797</v>
      </c>
      <c r="D2364" s="12" t="s">
        <v>5072</v>
      </c>
      <c r="E2364" t="b">
        <v>0</v>
      </c>
      <c r="F2364">
        <v>0</v>
      </c>
      <c r="G2364">
        <v>3501</v>
      </c>
      <c r="H2364">
        <v>44166</v>
      </c>
      <c r="I2364" s="12" t="s">
        <v>1505</v>
      </c>
      <c r="J2364">
        <v>12</v>
      </c>
      <c r="K2364">
        <v>11163</v>
      </c>
      <c r="L2364">
        <v>0</v>
      </c>
      <c r="M2364">
        <v>0</v>
      </c>
      <c r="N2364">
        <v>210000</v>
      </c>
      <c r="O2364">
        <v>0</v>
      </c>
      <c r="P2364">
        <v>210000</v>
      </c>
      <c r="Q2364">
        <v>2414</v>
      </c>
      <c r="R2364" t="b">
        <v>0</v>
      </c>
      <c r="S2364">
        <v>0</v>
      </c>
    </row>
    <row r="2365" spans="1:19">
      <c r="A2365">
        <v>13050501</v>
      </c>
      <c r="B2365" s="12"/>
      <c r="C2365" s="12" t="s">
        <v>4797</v>
      </c>
      <c r="D2365" s="12" t="s">
        <v>5072</v>
      </c>
      <c r="E2365" t="b">
        <v>0</v>
      </c>
      <c r="F2365">
        <v>0</v>
      </c>
      <c r="G2365">
        <v>3501</v>
      </c>
      <c r="H2365">
        <v>44169</v>
      </c>
      <c r="I2365" s="12" t="s">
        <v>5669</v>
      </c>
      <c r="J2365">
        <v>1</v>
      </c>
      <c r="K2365">
        <v>14251</v>
      </c>
      <c r="L2365">
        <v>0</v>
      </c>
      <c r="M2365">
        <v>0</v>
      </c>
      <c r="N2365">
        <v>0</v>
      </c>
      <c r="O2365">
        <v>210000</v>
      </c>
      <c r="P2365">
        <v>0</v>
      </c>
      <c r="Q2365">
        <v>2415</v>
      </c>
      <c r="R2365" t="b">
        <v>0</v>
      </c>
      <c r="S2365">
        <v>0</v>
      </c>
    </row>
    <row r="2366" spans="1:19">
      <c r="A2366">
        <v>13050501</v>
      </c>
      <c r="B2366" s="12" t="s">
        <v>1506</v>
      </c>
      <c r="C2366" s="12" t="s">
        <v>4797</v>
      </c>
      <c r="D2366" s="12" t="s">
        <v>1506</v>
      </c>
      <c r="E2366" t="b">
        <v>0</v>
      </c>
      <c r="F2366">
        <v>0</v>
      </c>
      <c r="G2366">
        <v>3501</v>
      </c>
      <c r="H2366" t="s">
        <v>21</v>
      </c>
      <c r="I2366" s="12"/>
      <c r="K2366">
        <v>0</v>
      </c>
      <c r="L2366">
        <v>0</v>
      </c>
      <c r="M2366">
        <v>0</v>
      </c>
      <c r="N2366">
        <v>2520000</v>
      </c>
      <c r="O2366">
        <v>2520000</v>
      </c>
      <c r="P2366">
        <v>0</v>
      </c>
      <c r="Q2366">
        <v>2416</v>
      </c>
      <c r="R2366" t="b">
        <v>0</v>
      </c>
      <c r="S2366">
        <v>0</v>
      </c>
    </row>
    <row r="2367" spans="1:19">
      <c r="A2367">
        <v>13050501</v>
      </c>
      <c r="B2367" s="12" t="s">
        <v>5082</v>
      </c>
      <c r="C2367" s="12" t="s">
        <v>4797</v>
      </c>
      <c r="D2367" s="12" t="s">
        <v>5082</v>
      </c>
      <c r="E2367" t="b">
        <v>0</v>
      </c>
      <c r="F2367">
        <v>0</v>
      </c>
      <c r="G2367">
        <v>3502</v>
      </c>
      <c r="H2367" t="s">
        <v>21</v>
      </c>
      <c r="I2367" s="12"/>
      <c r="K2367">
        <v>0</v>
      </c>
      <c r="L2367">
        <v>2520000</v>
      </c>
      <c r="M2367">
        <v>2520000</v>
      </c>
      <c r="N2367">
        <v>0</v>
      </c>
      <c r="O2367">
        <v>0</v>
      </c>
      <c r="P2367">
        <v>0</v>
      </c>
      <c r="Q2367">
        <v>2417</v>
      </c>
      <c r="R2367" t="b">
        <v>0</v>
      </c>
      <c r="S2367">
        <v>0</v>
      </c>
    </row>
    <row r="2368" spans="1:19">
      <c r="A2368">
        <v>13050501</v>
      </c>
      <c r="B2368" s="12"/>
      <c r="C2368" s="12" t="s">
        <v>4797</v>
      </c>
      <c r="D2368" s="12" t="s">
        <v>5082</v>
      </c>
      <c r="E2368" t="b">
        <v>0</v>
      </c>
      <c r="F2368">
        <v>0</v>
      </c>
      <c r="G2368">
        <v>3502</v>
      </c>
      <c r="H2368">
        <v>43831</v>
      </c>
      <c r="I2368" s="12" t="s">
        <v>1507</v>
      </c>
      <c r="J2368">
        <v>3</v>
      </c>
      <c r="K2368">
        <v>561</v>
      </c>
      <c r="L2368">
        <v>0</v>
      </c>
      <c r="M2368">
        <v>0</v>
      </c>
      <c r="N2368">
        <v>0</v>
      </c>
      <c r="O2368">
        <v>44631</v>
      </c>
      <c r="P2368">
        <v>-44631</v>
      </c>
      <c r="Q2368">
        <v>2418</v>
      </c>
      <c r="R2368" t="b">
        <v>0</v>
      </c>
      <c r="S2368">
        <v>0</v>
      </c>
    </row>
    <row r="2369" spans="1:19">
      <c r="A2369">
        <v>13050501</v>
      </c>
      <c r="B2369" s="12"/>
      <c r="C2369" s="12" t="s">
        <v>4797</v>
      </c>
      <c r="D2369" s="12" t="s">
        <v>5082</v>
      </c>
      <c r="E2369" t="b">
        <v>0</v>
      </c>
      <c r="F2369">
        <v>0</v>
      </c>
      <c r="G2369">
        <v>3502</v>
      </c>
      <c r="H2369">
        <v>43831</v>
      </c>
      <c r="I2369" s="12" t="s">
        <v>1508</v>
      </c>
      <c r="J2369">
        <v>12</v>
      </c>
      <c r="K2369">
        <v>10284</v>
      </c>
      <c r="L2369">
        <v>0</v>
      </c>
      <c r="M2369">
        <v>0</v>
      </c>
      <c r="N2369">
        <v>210000</v>
      </c>
      <c r="O2369">
        <v>0</v>
      </c>
      <c r="P2369">
        <v>165369</v>
      </c>
      <c r="Q2369">
        <v>2419</v>
      </c>
      <c r="R2369" t="b">
        <v>0</v>
      </c>
      <c r="S2369">
        <v>0</v>
      </c>
    </row>
    <row r="2370" spans="1:19">
      <c r="A2370">
        <v>13050501</v>
      </c>
      <c r="B2370" s="12"/>
      <c r="C2370" s="12" t="s">
        <v>4797</v>
      </c>
      <c r="D2370" s="12" t="s">
        <v>5082</v>
      </c>
      <c r="E2370" t="b">
        <v>0</v>
      </c>
      <c r="F2370">
        <v>0</v>
      </c>
      <c r="G2370">
        <v>3502</v>
      </c>
      <c r="H2370">
        <v>43845</v>
      </c>
      <c r="I2370" s="12" t="s">
        <v>5658</v>
      </c>
      <c r="J2370">
        <v>1</v>
      </c>
      <c r="K2370">
        <v>13520</v>
      </c>
      <c r="L2370">
        <v>0</v>
      </c>
      <c r="M2370">
        <v>0</v>
      </c>
      <c r="N2370">
        <v>0</v>
      </c>
      <c r="O2370">
        <v>165369</v>
      </c>
      <c r="P2370">
        <v>0</v>
      </c>
      <c r="Q2370">
        <v>2420</v>
      </c>
      <c r="R2370" t="b">
        <v>0</v>
      </c>
      <c r="S2370">
        <v>0</v>
      </c>
    </row>
    <row r="2371" spans="1:19">
      <c r="A2371">
        <v>13050501</v>
      </c>
      <c r="B2371" s="12"/>
      <c r="C2371" s="12" t="s">
        <v>4797</v>
      </c>
      <c r="D2371" s="12" t="s">
        <v>5082</v>
      </c>
      <c r="E2371" t="b">
        <v>0</v>
      </c>
      <c r="F2371">
        <v>0</v>
      </c>
      <c r="G2371">
        <v>3502</v>
      </c>
      <c r="H2371">
        <v>43862</v>
      </c>
      <c r="I2371" s="12" t="s">
        <v>1509</v>
      </c>
      <c r="J2371">
        <v>3</v>
      </c>
      <c r="K2371">
        <v>562</v>
      </c>
      <c r="L2371">
        <v>0</v>
      </c>
      <c r="M2371">
        <v>0</v>
      </c>
      <c r="N2371">
        <v>0</v>
      </c>
      <c r="O2371">
        <v>54631</v>
      </c>
      <c r="P2371">
        <v>-54631</v>
      </c>
      <c r="Q2371">
        <v>2421</v>
      </c>
      <c r="R2371" t="b">
        <v>0</v>
      </c>
      <c r="S2371">
        <v>0</v>
      </c>
    </row>
    <row r="2372" spans="1:19">
      <c r="A2372">
        <v>13050501</v>
      </c>
      <c r="B2372" s="12"/>
      <c r="C2372" s="12" t="s">
        <v>4797</v>
      </c>
      <c r="D2372" s="12" t="s">
        <v>5082</v>
      </c>
      <c r="E2372" t="b">
        <v>0</v>
      </c>
      <c r="F2372">
        <v>0</v>
      </c>
      <c r="G2372">
        <v>3502</v>
      </c>
      <c r="H2372">
        <v>43862</v>
      </c>
      <c r="I2372" s="12" t="s">
        <v>1510</v>
      </c>
      <c r="J2372">
        <v>12</v>
      </c>
      <c r="K2372">
        <v>10364</v>
      </c>
      <c r="L2372">
        <v>0</v>
      </c>
      <c r="M2372">
        <v>0</v>
      </c>
      <c r="N2372">
        <v>210000</v>
      </c>
      <c r="O2372">
        <v>0</v>
      </c>
      <c r="P2372">
        <v>155369</v>
      </c>
      <c r="Q2372">
        <v>2422</v>
      </c>
      <c r="R2372" t="b">
        <v>0</v>
      </c>
      <c r="S2372">
        <v>0</v>
      </c>
    </row>
    <row r="2373" spans="1:19">
      <c r="A2373">
        <v>13050501</v>
      </c>
      <c r="B2373" s="12"/>
      <c r="C2373" s="12" t="s">
        <v>4797</v>
      </c>
      <c r="D2373" s="12" t="s">
        <v>5082</v>
      </c>
      <c r="E2373" t="b">
        <v>0</v>
      </c>
      <c r="F2373">
        <v>0</v>
      </c>
      <c r="G2373">
        <v>3502</v>
      </c>
      <c r="H2373">
        <v>43871</v>
      </c>
      <c r="I2373" s="12" t="s">
        <v>5659</v>
      </c>
      <c r="J2373">
        <v>1</v>
      </c>
      <c r="K2373">
        <v>13559</v>
      </c>
      <c r="L2373">
        <v>0</v>
      </c>
      <c r="M2373">
        <v>0</v>
      </c>
      <c r="N2373">
        <v>0</v>
      </c>
      <c r="O2373">
        <v>155369</v>
      </c>
      <c r="P2373">
        <v>0</v>
      </c>
      <c r="Q2373">
        <v>2423</v>
      </c>
      <c r="R2373" t="b">
        <v>0</v>
      </c>
      <c r="S2373">
        <v>0</v>
      </c>
    </row>
    <row r="2374" spans="1:19">
      <c r="A2374">
        <v>13050501</v>
      </c>
      <c r="B2374" s="12"/>
      <c r="C2374" s="12" t="s">
        <v>4797</v>
      </c>
      <c r="D2374" s="12" t="s">
        <v>5082</v>
      </c>
      <c r="E2374" t="b">
        <v>0</v>
      </c>
      <c r="F2374">
        <v>0</v>
      </c>
      <c r="G2374">
        <v>3502</v>
      </c>
      <c r="H2374">
        <v>43891</v>
      </c>
      <c r="I2374" s="12" t="s">
        <v>1511</v>
      </c>
      <c r="J2374">
        <v>3</v>
      </c>
      <c r="K2374">
        <v>564</v>
      </c>
      <c r="L2374">
        <v>0</v>
      </c>
      <c r="M2374">
        <v>0</v>
      </c>
      <c r="N2374">
        <v>0</v>
      </c>
      <c r="O2374">
        <v>24631</v>
      </c>
      <c r="P2374">
        <v>-24631</v>
      </c>
      <c r="Q2374">
        <v>2424</v>
      </c>
      <c r="R2374" t="b">
        <v>0</v>
      </c>
      <c r="S2374">
        <v>0</v>
      </c>
    </row>
    <row r="2375" spans="1:19">
      <c r="A2375">
        <v>13050501</v>
      </c>
      <c r="B2375" s="12"/>
      <c r="C2375" s="12" t="s">
        <v>4797</v>
      </c>
      <c r="D2375" s="12" t="s">
        <v>5082</v>
      </c>
      <c r="E2375" t="b">
        <v>0</v>
      </c>
      <c r="F2375">
        <v>0</v>
      </c>
      <c r="G2375">
        <v>3502</v>
      </c>
      <c r="H2375">
        <v>43891</v>
      </c>
      <c r="I2375" s="12" t="s">
        <v>1512</v>
      </c>
      <c r="J2375">
        <v>12</v>
      </c>
      <c r="K2375">
        <v>10444</v>
      </c>
      <c r="L2375">
        <v>0</v>
      </c>
      <c r="M2375">
        <v>0</v>
      </c>
      <c r="N2375">
        <v>210000</v>
      </c>
      <c r="O2375">
        <v>0</v>
      </c>
      <c r="P2375">
        <v>185369</v>
      </c>
      <c r="Q2375">
        <v>2425</v>
      </c>
      <c r="R2375" t="b">
        <v>0</v>
      </c>
      <c r="S2375">
        <v>0</v>
      </c>
    </row>
    <row r="2376" spans="1:19">
      <c r="A2376">
        <v>13050501</v>
      </c>
      <c r="B2376" s="12"/>
      <c r="C2376" s="12" t="s">
        <v>4797</v>
      </c>
      <c r="D2376" s="12" t="s">
        <v>5082</v>
      </c>
      <c r="E2376" t="b">
        <v>0</v>
      </c>
      <c r="F2376">
        <v>0</v>
      </c>
      <c r="G2376">
        <v>3502</v>
      </c>
      <c r="H2376">
        <v>43896</v>
      </c>
      <c r="I2376" s="12" t="s">
        <v>5660</v>
      </c>
      <c r="J2376">
        <v>1</v>
      </c>
      <c r="K2376">
        <v>13621</v>
      </c>
      <c r="L2376">
        <v>0</v>
      </c>
      <c r="M2376">
        <v>0</v>
      </c>
      <c r="N2376">
        <v>0</v>
      </c>
      <c r="O2376">
        <v>180000</v>
      </c>
      <c r="P2376">
        <v>5369</v>
      </c>
      <c r="Q2376">
        <v>2426</v>
      </c>
      <c r="R2376" t="b">
        <v>0</v>
      </c>
      <c r="S2376">
        <v>0</v>
      </c>
    </row>
    <row r="2377" spans="1:19">
      <c r="A2377">
        <v>13050501</v>
      </c>
      <c r="B2377" s="12"/>
      <c r="C2377" s="12" t="s">
        <v>4797</v>
      </c>
      <c r="D2377" s="12" t="s">
        <v>5082</v>
      </c>
      <c r="E2377" t="b">
        <v>0</v>
      </c>
      <c r="F2377">
        <v>0</v>
      </c>
      <c r="G2377">
        <v>3502</v>
      </c>
      <c r="H2377">
        <v>43922</v>
      </c>
      <c r="I2377" s="12" t="s">
        <v>1513</v>
      </c>
      <c r="J2377">
        <v>12</v>
      </c>
      <c r="K2377">
        <v>10524</v>
      </c>
      <c r="L2377">
        <v>0</v>
      </c>
      <c r="M2377">
        <v>0</v>
      </c>
      <c r="N2377">
        <v>210000</v>
      </c>
      <c r="O2377">
        <v>0</v>
      </c>
      <c r="P2377">
        <v>215369</v>
      </c>
      <c r="Q2377">
        <v>2427</v>
      </c>
      <c r="R2377" t="b">
        <v>0</v>
      </c>
      <c r="S2377">
        <v>0</v>
      </c>
    </row>
    <row r="2378" spans="1:19">
      <c r="A2378">
        <v>13050501</v>
      </c>
      <c r="B2378" s="12"/>
      <c r="C2378" s="12" t="s">
        <v>4797</v>
      </c>
      <c r="D2378" s="12" t="s">
        <v>5082</v>
      </c>
      <c r="E2378" t="b">
        <v>0</v>
      </c>
      <c r="F2378">
        <v>0</v>
      </c>
      <c r="G2378">
        <v>3502</v>
      </c>
      <c r="H2378">
        <v>43949</v>
      </c>
      <c r="I2378" s="12" t="s">
        <v>5660</v>
      </c>
      <c r="J2378">
        <v>1</v>
      </c>
      <c r="K2378">
        <v>13732</v>
      </c>
      <c r="L2378">
        <v>0</v>
      </c>
      <c r="M2378">
        <v>0</v>
      </c>
      <c r="N2378">
        <v>0</v>
      </c>
      <c r="O2378">
        <v>5369</v>
      </c>
      <c r="P2378">
        <v>210000</v>
      </c>
      <c r="Q2378">
        <v>2428</v>
      </c>
      <c r="R2378" t="b">
        <v>0</v>
      </c>
      <c r="S2378">
        <v>0</v>
      </c>
    </row>
    <row r="2379" spans="1:19">
      <c r="A2379">
        <v>13050501</v>
      </c>
      <c r="B2379" s="12"/>
      <c r="C2379" s="12" t="s">
        <v>4797</v>
      </c>
      <c r="D2379" s="12" t="s">
        <v>5082</v>
      </c>
      <c r="E2379" t="b">
        <v>0</v>
      </c>
      <c r="F2379">
        <v>0</v>
      </c>
      <c r="G2379">
        <v>3502</v>
      </c>
      <c r="H2379">
        <v>43949</v>
      </c>
      <c r="I2379" s="12" t="s">
        <v>5661</v>
      </c>
      <c r="J2379">
        <v>1</v>
      </c>
      <c r="K2379">
        <v>13732</v>
      </c>
      <c r="L2379">
        <v>0</v>
      </c>
      <c r="M2379">
        <v>0</v>
      </c>
      <c r="N2379">
        <v>0</v>
      </c>
      <c r="O2379">
        <v>210000</v>
      </c>
      <c r="P2379">
        <v>0</v>
      </c>
      <c r="Q2379">
        <v>2429</v>
      </c>
      <c r="R2379" t="b">
        <v>0</v>
      </c>
      <c r="S2379">
        <v>0</v>
      </c>
    </row>
    <row r="2380" spans="1:19">
      <c r="A2380">
        <v>13050501</v>
      </c>
      <c r="B2380" s="12"/>
      <c r="C2380" s="12" t="s">
        <v>4797</v>
      </c>
      <c r="D2380" s="12" t="s">
        <v>5082</v>
      </c>
      <c r="E2380" t="b">
        <v>0</v>
      </c>
      <c r="F2380">
        <v>0</v>
      </c>
      <c r="G2380">
        <v>3502</v>
      </c>
      <c r="H2380">
        <v>43952</v>
      </c>
      <c r="I2380" s="12" t="s">
        <v>1514</v>
      </c>
      <c r="J2380">
        <v>3</v>
      </c>
      <c r="K2380">
        <v>568</v>
      </c>
      <c r="L2380">
        <v>0</v>
      </c>
      <c r="M2380">
        <v>0</v>
      </c>
      <c r="N2380">
        <v>0</v>
      </c>
      <c r="O2380">
        <v>9631</v>
      </c>
      <c r="P2380">
        <v>-9631</v>
      </c>
      <c r="Q2380">
        <v>2430</v>
      </c>
      <c r="R2380" t="b">
        <v>0</v>
      </c>
      <c r="S2380">
        <v>0</v>
      </c>
    </row>
    <row r="2381" spans="1:19">
      <c r="A2381">
        <v>13050501</v>
      </c>
      <c r="B2381" s="12"/>
      <c r="C2381" s="12" t="s">
        <v>4797</v>
      </c>
      <c r="D2381" s="12" t="s">
        <v>5082</v>
      </c>
      <c r="E2381" t="b">
        <v>0</v>
      </c>
      <c r="F2381">
        <v>0</v>
      </c>
      <c r="G2381">
        <v>3502</v>
      </c>
      <c r="H2381">
        <v>43952</v>
      </c>
      <c r="I2381" s="12" t="s">
        <v>1515</v>
      </c>
      <c r="J2381">
        <v>12</v>
      </c>
      <c r="K2381">
        <v>10604</v>
      </c>
      <c r="L2381">
        <v>0</v>
      </c>
      <c r="M2381">
        <v>0</v>
      </c>
      <c r="N2381">
        <v>210000</v>
      </c>
      <c r="O2381">
        <v>0</v>
      </c>
      <c r="P2381">
        <v>200369</v>
      </c>
      <c r="Q2381">
        <v>2431</v>
      </c>
      <c r="R2381" t="b">
        <v>0</v>
      </c>
      <c r="S2381">
        <v>0</v>
      </c>
    </row>
    <row r="2382" spans="1:19">
      <c r="A2382">
        <v>13050501</v>
      </c>
      <c r="B2382" s="12"/>
      <c r="C2382" s="12" t="s">
        <v>4797</v>
      </c>
      <c r="D2382" s="12" t="s">
        <v>5082</v>
      </c>
      <c r="E2382" t="b">
        <v>0</v>
      </c>
      <c r="F2382">
        <v>0</v>
      </c>
      <c r="G2382">
        <v>3502</v>
      </c>
      <c r="H2382">
        <v>43981</v>
      </c>
      <c r="I2382" s="12" t="s">
        <v>5662</v>
      </c>
      <c r="J2382">
        <v>1</v>
      </c>
      <c r="K2382">
        <v>13799</v>
      </c>
      <c r="L2382">
        <v>0</v>
      </c>
      <c r="M2382">
        <v>0</v>
      </c>
      <c r="N2382">
        <v>0</v>
      </c>
      <c r="O2382">
        <v>200000</v>
      </c>
      <c r="P2382">
        <v>369</v>
      </c>
      <c r="Q2382">
        <v>2432</v>
      </c>
      <c r="R2382" t="b">
        <v>0</v>
      </c>
      <c r="S2382">
        <v>0</v>
      </c>
    </row>
    <row r="2383" spans="1:19">
      <c r="A2383">
        <v>13050501</v>
      </c>
      <c r="B2383" s="12"/>
      <c r="C2383" s="12" t="s">
        <v>4797</v>
      </c>
      <c r="D2383" s="12" t="s">
        <v>5082</v>
      </c>
      <c r="E2383" t="b">
        <v>0</v>
      </c>
      <c r="F2383">
        <v>0</v>
      </c>
      <c r="G2383">
        <v>3502</v>
      </c>
      <c r="H2383">
        <v>43983</v>
      </c>
      <c r="I2383" s="12" t="s">
        <v>1516</v>
      </c>
      <c r="J2383">
        <v>12</v>
      </c>
      <c r="K2383">
        <v>10684</v>
      </c>
      <c r="L2383">
        <v>0</v>
      </c>
      <c r="M2383">
        <v>0</v>
      </c>
      <c r="N2383">
        <v>210000</v>
      </c>
      <c r="O2383">
        <v>0</v>
      </c>
      <c r="P2383">
        <v>210369</v>
      </c>
      <c r="Q2383">
        <v>2433</v>
      </c>
      <c r="R2383" t="b">
        <v>0</v>
      </c>
      <c r="S2383">
        <v>0</v>
      </c>
    </row>
    <row r="2384" spans="1:19">
      <c r="A2384">
        <v>13050501</v>
      </c>
      <c r="B2384" s="12"/>
      <c r="C2384" s="12" t="s">
        <v>4797</v>
      </c>
      <c r="D2384" s="12" t="s">
        <v>5082</v>
      </c>
      <c r="E2384" t="b">
        <v>0</v>
      </c>
      <c r="F2384">
        <v>0</v>
      </c>
      <c r="G2384">
        <v>3502</v>
      </c>
      <c r="H2384">
        <v>43994</v>
      </c>
      <c r="I2384" s="12" t="s">
        <v>5662</v>
      </c>
      <c r="J2384">
        <v>1</v>
      </c>
      <c r="K2384">
        <v>13861</v>
      </c>
      <c r="L2384">
        <v>0</v>
      </c>
      <c r="M2384">
        <v>0</v>
      </c>
      <c r="N2384">
        <v>0</v>
      </c>
      <c r="O2384">
        <v>369</v>
      </c>
      <c r="P2384">
        <v>210000</v>
      </c>
      <c r="Q2384">
        <v>2434</v>
      </c>
      <c r="R2384" t="b">
        <v>0</v>
      </c>
      <c r="S2384">
        <v>0</v>
      </c>
    </row>
    <row r="2385" spans="1:19">
      <c r="A2385">
        <v>13050501</v>
      </c>
      <c r="B2385" s="12"/>
      <c r="C2385" s="12" t="s">
        <v>4797</v>
      </c>
      <c r="D2385" s="12" t="s">
        <v>5082</v>
      </c>
      <c r="E2385" t="b">
        <v>0</v>
      </c>
      <c r="F2385">
        <v>0</v>
      </c>
      <c r="G2385">
        <v>3502</v>
      </c>
      <c r="H2385">
        <v>43994</v>
      </c>
      <c r="I2385" s="12" t="s">
        <v>5663</v>
      </c>
      <c r="J2385">
        <v>1</v>
      </c>
      <c r="K2385">
        <v>13861</v>
      </c>
      <c r="L2385">
        <v>0</v>
      </c>
      <c r="M2385">
        <v>0</v>
      </c>
      <c r="N2385">
        <v>0</v>
      </c>
      <c r="O2385">
        <v>199631</v>
      </c>
      <c r="P2385">
        <v>10369</v>
      </c>
      <c r="Q2385">
        <v>2435</v>
      </c>
      <c r="R2385" t="b">
        <v>0</v>
      </c>
      <c r="S2385">
        <v>0</v>
      </c>
    </row>
    <row r="2386" spans="1:19">
      <c r="A2386">
        <v>13050501</v>
      </c>
      <c r="B2386" s="12"/>
      <c r="C2386" s="12" t="s">
        <v>4797</v>
      </c>
      <c r="D2386" s="12" t="s">
        <v>5082</v>
      </c>
      <c r="E2386" t="b">
        <v>0</v>
      </c>
      <c r="F2386">
        <v>0</v>
      </c>
      <c r="G2386">
        <v>3502</v>
      </c>
      <c r="H2386">
        <v>44013</v>
      </c>
      <c r="I2386" s="12" t="s">
        <v>1517</v>
      </c>
      <c r="J2386">
        <v>12</v>
      </c>
      <c r="K2386">
        <v>10764</v>
      </c>
      <c r="L2386">
        <v>0</v>
      </c>
      <c r="M2386">
        <v>0</v>
      </c>
      <c r="N2386">
        <v>210000</v>
      </c>
      <c r="O2386">
        <v>0</v>
      </c>
      <c r="P2386">
        <v>220369</v>
      </c>
      <c r="Q2386">
        <v>2436</v>
      </c>
      <c r="R2386" t="b">
        <v>0</v>
      </c>
      <c r="S2386">
        <v>0</v>
      </c>
    </row>
    <row r="2387" spans="1:19">
      <c r="A2387">
        <v>13050501</v>
      </c>
      <c r="B2387" s="12"/>
      <c r="C2387" s="12" t="s">
        <v>4797</v>
      </c>
      <c r="D2387" s="12" t="s">
        <v>5082</v>
      </c>
      <c r="E2387" t="b">
        <v>0</v>
      </c>
      <c r="F2387">
        <v>0</v>
      </c>
      <c r="G2387">
        <v>3502</v>
      </c>
      <c r="H2387">
        <v>44026</v>
      </c>
      <c r="I2387" s="12" t="s">
        <v>5663</v>
      </c>
      <c r="J2387">
        <v>1</v>
      </c>
      <c r="K2387">
        <v>13952</v>
      </c>
      <c r="L2387">
        <v>0</v>
      </c>
      <c r="M2387">
        <v>0</v>
      </c>
      <c r="N2387">
        <v>0</v>
      </c>
      <c r="O2387">
        <v>10369</v>
      </c>
      <c r="P2387">
        <v>210000</v>
      </c>
      <c r="Q2387">
        <v>2437</v>
      </c>
      <c r="R2387" t="b">
        <v>0</v>
      </c>
      <c r="S2387">
        <v>0</v>
      </c>
    </row>
    <row r="2388" spans="1:19">
      <c r="A2388">
        <v>13050501</v>
      </c>
      <c r="B2388" s="12"/>
      <c r="C2388" s="12" t="s">
        <v>4797</v>
      </c>
      <c r="D2388" s="12" t="s">
        <v>5082</v>
      </c>
      <c r="E2388" t="b">
        <v>0</v>
      </c>
      <c r="F2388">
        <v>0</v>
      </c>
      <c r="G2388">
        <v>3502</v>
      </c>
      <c r="H2388">
        <v>44026</v>
      </c>
      <c r="I2388" s="12" t="s">
        <v>5664</v>
      </c>
      <c r="J2388">
        <v>1</v>
      </c>
      <c r="K2388">
        <v>13952</v>
      </c>
      <c r="L2388">
        <v>0</v>
      </c>
      <c r="M2388">
        <v>0</v>
      </c>
      <c r="N2388">
        <v>0</v>
      </c>
      <c r="O2388">
        <v>210000</v>
      </c>
      <c r="P2388">
        <v>0</v>
      </c>
      <c r="Q2388">
        <v>2438</v>
      </c>
      <c r="R2388" t="b">
        <v>0</v>
      </c>
      <c r="S2388">
        <v>0</v>
      </c>
    </row>
    <row r="2389" spans="1:19">
      <c r="A2389">
        <v>13050501</v>
      </c>
      <c r="B2389" s="12"/>
      <c r="C2389" s="12" t="s">
        <v>4797</v>
      </c>
      <c r="D2389" s="12" t="s">
        <v>5082</v>
      </c>
      <c r="E2389" t="b">
        <v>0</v>
      </c>
      <c r="F2389">
        <v>0</v>
      </c>
      <c r="G2389">
        <v>3502</v>
      </c>
      <c r="H2389">
        <v>44044</v>
      </c>
      <c r="I2389" s="12" t="s">
        <v>1518</v>
      </c>
      <c r="J2389">
        <v>3</v>
      </c>
      <c r="K2389">
        <v>572</v>
      </c>
      <c r="L2389">
        <v>0</v>
      </c>
      <c r="M2389">
        <v>0</v>
      </c>
      <c r="N2389">
        <v>0</v>
      </c>
      <c r="O2389">
        <v>9631</v>
      </c>
      <c r="P2389">
        <v>-9631</v>
      </c>
      <c r="Q2389">
        <v>2439</v>
      </c>
      <c r="R2389" t="b">
        <v>0</v>
      </c>
      <c r="S2389">
        <v>0</v>
      </c>
    </row>
    <row r="2390" spans="1:19">
      <c r="A2390">
        <v>13050501</v>
      </c>
      <c r="B2390" s="12"/>
      <c r="C2390" s="12" t="s">
        <v>4797</v>
      </c>
      <c r="D2390" s="12" t="s">
        <v>5082</v>
      </c>
      <c r="E2390" t="b">
        <v>0</v>
      </c>
      <c r="F2390">
        <v>0</v>
      </c>
      <c r="G2390">
        <v>3502</v>
      </c>
      <c r="H2390">
        <v>44044</v>
      </c>
      <c r="I2390" s="12" t="s">
        <v>1519</v>
      </c>
      <c r="J2390">
        <v>12</v>
      </c>
      <c r="K2390">
        <v>10844</v>
      </c>
      <c r="L2390">
        <v>0</v>
      </c>
      <c r="M2390">
        <v>0</v>
      </c>
      <c r="N2390">
        <v>210000</v>
      </c>
      <c r="O2390">
        <v>0</v>
      </c>
      <c r="P2390">
        <v>200369</v>
      </c>
      <c r="Q2390">
        <v>2440</v>
      </c>
      <c r="R2390" t="b">
        <v>0</v>
      </c>
      <c r="S2390">
        <v>0</v>
      </c>
    </row>
    <row r="2391" spans="1:19">
      <c r="A2391">
        <v>13050501</v>
      </c>
      <c r="B2391" s="12"/>
      <c r="C2391" s="12" t="s">
        <v>4797</v>
      </c>
      <c r="D2391" s="12" t="s">
        <v>5082</v>
      </c>
      <c r="E2391" t="b">
        <v>0</v>
      </c>
      <c r="F2391">
        <v>0</v>
      </c>
      <c r="G2391">
        <v>3502</v>
      </c>
      <c r="H2391">
        <v>44055</v>
      </c>
      <c r="I2391" s="12" t="s">
        <v>5665</v>
      </c>
      <c r="J2391">
        <v>1</v>
      </c>
      <c r="K2391">
        <v>14020</v>
      </c>
      <c r="L2391">
        <v>0</v>
      </c>
      <c r="M2391">
        <v>0</v>
      </c>
      <c r="N2391">
        <v>0</v>
      </c>
      <c r="O2391">
        <v>200369</v>
      </c>
      <c r="P2391">
        <v>0</v>
      </c>
      <c r="Q2391">
        <v>2441</v>
      </c>
      <c r="R2391" t="b">
        <v>0</v>
      </c>
      <c r="S2391">
        <v>0</v>
      </c>
    </row>
    <row r="2392" spans="1:19">
      <c r="A2392">
        <v>13050501</v>
      </c>
      <c r="B2392" s="12"/>
      <c r="C2392" s="12" t="s">
        <v>4797</v>
      </c>
      <c r="D2392" s="12" t="s">
        <v>5082</v>
      </c>
      <c r="E2392" t="b">
        <v>0</v>
      </c>
      <c r="F2392">
        <v>0</v>
      </c>
      <c r="G2392">
        <v>3502</v>
      </c>
      <c r="H2392">
        <v>44075</v>
      </c>
      <c r="I2392" s="12" t="s">
        <v>1520</v>
      </c>
      <c r="J2392">
        <v>3</v>
      </c>
      <c r="K2392">
        <v>573</v>
      </c>
      <c r="L2392">
        <v>0</v>
      </c>
      <c r="M2392">
        <v>0</v>
      </c>
      <c r="N2392">
        <v>0</v>
      </c>
      <c r="O2392">
        <v>9631</v>
      </c>
      <c r="P2392">
        <v>-9631</v>
      </c>
      <c r="Q2392">
        <v>2442</v>
      </c>
      <c r="R2392" t="b">
        <v>0</v>
      </c>
      <c r="S2392">
        <v>0</v>
      </c>
    </row>
    <row r="2393" spans="1:19">
      <c r="A2393">
        <v>13050501</v>
      </c>
      <c r="B2393" s="12"/>
      <c r="C2393" s="12" t="s">
        <v>4797</v>
      </c>
      <c r="D2393" s="12" t="s">
        <v>5082</v>
      </c>
      <c r="E2393" t="b">
        <v>0</v>
      </c>
      <c r="F2393">
        <v>0</v>
      </c>
      <c r="G2393">
        <v>3502</v>
      </c>
      <c r="H2393">
        <v>44075</v>
      </c>
      <c r="I2393" s="12" t="s">
        <v>1521</v>
      </c>
      <c r="J2393">
        <v>12</v>
      </c>
      <c r="K2393">
        <v>10924</v>
      </c>
      <c r="L2393">
        <v>0</v>
      </c>
      <c r="M2393">
        <v>0</v>
      </c>
      <c r="N2393">
        <v>210000</v>
      </c>
      <c r="O2393">
        <v>0</v>
      </c>
      <c r="P2393">
        <v>200369</v>
      </c>
      <c r="Q2393">
        <v>2443</v>
      </c>
      <c r="R2393" t="b">
        <v>0</v>
      </c>
      <c r="S2393">
        <v>0</v>
      </c>
    </row>
    <row r="2394" spans="1:19">
      <c r="A2394">
        <v>13050501</v>
      </c>
      <c r="B2394" s="12"/>
      <c r="C2394" s="12" t="s">
        <v>4797</v>
      </c>
      <c r="D2394" s="12" t="s">
        <v>5082</v>
      </c>
      <c r="E2394" t="b">
        <v>0</v>
      </c>
      <c r="F2394">
        <v>0</v>
      </c>
      <c r="G2394">
        <v>3502</v>
      </c>
      <c r="H2394">
        <v>44086</v>
      </c>
      <c r="I2394" s="12" t="s">
        <v>5666</v>
      </c>
      <c r="J2394">
        <v>1</v>
      </c>
      <c r="K2394">
        <v>14079</v>
      </c>
      <c r="L2394">
        <v>0</v>
      </c>
      <c r="M2394">
        <v>0</v>
      </c>
      <c r="N2394">
        <v>0</v>
      </c>
      <c r="O2394">
        <v>200369</v>
      </c>
      <c r="P2394">
        <v>0</v>
      </c>
      <c r="Q2394">
        <v>2444</v>
      </c>
      <c r="R2394" t="b">
        <v>0</v>
      </c>
      <c r="S2394">
        <v>0</v>
      </c>
    </row>
    <row r="2395" spans="1:19">
      <c r="A2395">
        <v>13050501</v>
      </c>
      <c r="B2395" s="12"/>
      <c r="C2395" s="12" t="s">
        <v>4797</v>
      </c>
      <c r="D2395" s="12" t="s">
        <v>5082</v>
      </c>
      <c r="E2395" t="b">
        <v>0</v>
      </c>
      <c r="F2395">
        <v>0</v>
      </c>
      <c r="G2395">
        <v>3502</v>
      </c>
      <c r="H2395">
        <v>44105</v>
      </c>
      <c r="I2395" s="12" t="s">
        <v>1522</v>
      </c>
      <c r="J2395">
        <v>3</v>
      </c>
      <c r="K2395">
        <v>575</v>
      </c>
      <c r="L2395">
        <v>0</v>
      </c>
      <c r="M2395">
        <v>0</v>
      </c>
      <c r="N2395">
        <v>0</v>
      </c>
      <c r="O2395">
        <v>4631</v>
      </c>
      <c r="P2395">
        <v>-4631</v>
      </c>
      <c r="Q2395">
        <v>2445</v>
      </c>
      <c r="R2395" t="b">
        <v>0</v>
      </c>
      <c r="S2395">
        <v>0</v>
      </c>
    </row>
    <row r="2396" spans="1:19">
      <c r="A2396">
        <v>13050501</v>
      </c>
      <c r="B2396" s="12"/>
      <c r="C2396" s="12" t="s">
        <v>4797</v>
      </c>
      <c r="D2396" s="12" t="s">
        <v>5082</v>
      </c>
      <c r="E2396" t="b">
        <v>0</v>
      </c>
      <c r="F2396">
        <v>0</v>
      </c>
      <c r="G2396">
        <v>3502</v>
      </c>
      <c r="H2396">
        <v>44105</v>
      </c>
      <c r="I2396" s="12" t="s">
        <v>1523</v>
      </c>
      <c r="J2396">
        <v>12</v>
      </c>
      <c r="K2396">
        <v>11004</v>
      </c>
      <c r="L2396">
        <v>0</v>
      </c>
      <c r="M2396">
        <v>0</v>
      </c>
      <c r="N2396">
        <v>210000</v>
      </c>
      <c r="O2396">
        <v>0</v>
      </c>
      <c r="P2396">
        <v>205369</v>
      </c>
      <c r="Q2396">
        <v>2446</v>
      </c>
      <c r="R2396" t="b">
        <v>0</v>
      </c>
      <c r="S2396">
        <v>0</v>
      </c>
    </row>
    <row r="2397" spans="1:19">
      <c r="A2397">
        <v>13050501</v>
      </c>
      <c r="B2397" s="12"/>
      <c r="C2397" s="12" t="s">
        <v>4797</v>
      </c>
      <c r="D2397" s="12" t="s">
        <v>5082</v>
      </c>
      <c r="E2397" t="b">
        <v>0</v>
      </c>
      <c r="F2397">
        <v>0</v>
      </c>
      <c r="G2397">
        <v>3502</v>
      </c>
      <c r="H2397">
        <v>44118</v>
      </c>
      <c r="I2397" s="12" t="s">
        <v>5667</v>
      </c>
      <c r="J2397">
        <v>1</v>
      </c>
      <c r="K2397">
        <v>14154</v>
      </c>
      <c r="L2397">
        <v>0</v>
      </c>
      <c r="M2397">
        <v>0</v>
      </c>
      <c r="N2397">
        <v>0</v>
      </c>
      <c r="O2397">
        <v>205369</v>
      </c>
      <c r="P2397">
        <v>0</v>
      </c>
      <c r="Q2397">
        <v>2447</v>
      </c>
      <c r="R2397" t="b">
        <v>0</v>
      </c>
      <c r="S2397">
        <v>0</v>
      </c>
    </row>
    <row r="2398" spans="1:19">
      <c r="A2398">
        <v>13050501</v>
      </c>
      <c r="B2398" s="12"/>
      <c r="C2398" s="12" t="s">
        <v>4797</v>
      </c>
      <c r="D2398" s="12" t="s">
        <v>5082</v>
      </c>
      <c r="E2398" t="b">
        <v>0</v>
      </c>
      <c r="F2398">
        <v>0</v>
      </c>
      <c r="G2398">
        <v>3502</v>
      </c>
      <c r="H2398">
        <v>44136</v>
      </c>
      <c r="I2398" s="12" t="s">
        <v>1524</v>
      </c>
      <c r="J2398">
        <v>3</v>
      </c>
      <c r="K2398">
        <v>576</v>
      </c>
      <c r="L2398">
        <v>0</v>
      </c>
      <c r="M2398">
        <v>0</v>
      </c>
      <c r="N2398">
        <v>0</v>
      </c>
      <c r="O2398">
        <v>4631</v>
      </c>
      <c r="P2398">
        <v>-4631</v>
      </c>
      <c r="Q2398">
        <v>2448</v>
      </c>
      <c r="R2398" t="b">
        <v>0</v>
      </c>
      <c r="S2398">
        <v>0</v>
      </c>
    </row>
    <row r="2399" spans="1:19">
      <c r="A2399">
        <v>13050501</v>
      </c>
      <c r="B2399" s="12"/>
      <c r="C2399" s="12" t="s">
        <v>4797</v>
      </c>
      <c r="D2399" s="12" t="s">
        <v>5082</v>
      </c>
      <c r="E2399" t="b">
        <v>0</v>
      </c>
      <c r="F2399">
        <v>0</v>
      </c>
      <c r="G2399">
        <v>3502</v>
      </c>
      <c r="H2399">
        <v>44136</v>
      </c>
      <c r="I2399" s="12" t="s">
        <v>1525</v>
      </c>
      <c r="J2399">
        <v>12</v>
      </c>
      <c r="K2399">
        <v>11084</v>
      </c>
      <c r="L2399">
        <v>0</v>
      </c>
      <c r="M2399">
        <v>0</v>
      </c>
      <c r="N2399">
        <v>210000</v>
      </c>
      <c r="O2399">
        <v>0</v>
      </c>
      <c r="P2399">
        <v>205369</v>
      </c>
      <c r="Q2399">
        <v>2449</v>
      </c>
      <c r="R2399" t="b">
        <v>0</v>
      </c>
      <c r="S2399">
        <v>0</v>
      </c>
    </row>
    <row r="2400" spans="1:19">
      <c r="A2400">
        <v>13050501</v>
      </c>
      <c r="B2400" s="12"/>
      <c r="C2400" s="12" t="s">
        <v>4797</v>
      </c>
      <c r="D2400" s="12" t="s">
        <v>5082</v>
      </c>
      <c r="E2400" t="b">
        <v>0</v>
      </c>
      <c r="F2400">
        <v>0</v>
      </c>
      <c r="G2400">
        <v>3502</v>
      </c>
      <c r="H2400">
        <v>44149</v>
      </c>
      <c r="I2400" s="12" t="s">
        <v>5668</v>
      </c>
      <c r="J2400">
        <v>1</v>
      </c>
      <c r="K2400">
        <v>14231</v>
      </c>
      <c r="L2400">
        <v>0</v>
      </c>
      <c r="M2400">
        <v>0</v>
      </c>
      <c r="N2400">
        <v>0</v>
      </c>
      <c r="O2400">
        <v>205369</v>
      </c>
      <c r="P2400">
        <v>0</v>
      </c>
      <c r="Q2400">
        <v>2450</v>
      </c>
      <c r="R2400" t="b">
        <v>0</v>
      </c>
      <c r="S2400">
        <v>0</v>
      </c>
    </row>
    <row r="2401" spans="1:19">
      <c r="A2401">
        <v>13050501</v>
      </c>
      <c r="B2401" s="12"/>
      <c r="C2401" s="12" t="s">
        <v>4797</v>
      </c>
      <c r="D2401" s="12" t="s">
        <v>5082</v>
      </c>
      <c r="E2401" t="b">
        <v>0</v>
      </c>
      <c r="F2401">
        <v>0</v>
      </c>
      <c r="G2401">
        <v>3502</v>
      </c>
      <c r="H2401">
        <v>44166</v>
      </c>
      <c r="I2401" s="12" t="s">
        <v>1526</v>
      </c>
      <c r="J2401">
        <v>3</v>
      </c>
      <c r="K2401">
        <v>577</v>
      </c>
      <c r="L2401">
        <v>0</v>
      </c>
      <c r="M2401">
        <v>0</v>
      </c>
      <c r="N2401">
        <v>0</v>
      </c>
      <c r="O2401">
        <v>4631</v>
      </c>
      <c r="P2401">
        <v>-4631</v>
      </c>
      <c r="Q2401">
        <v>2451</v>
      </c>
      <c r="R2401" t="b">
        <v>0</v>
      </c>
      <c r="S2401">
        <v>0</v>
      </c>
    </row>
    <row r="2402" spans="1:19">
      <c r="A2402">
        <v>13050501</v>
      </c>
      <c r="B2402" s="12"/>
      <c r="C2402" s="12" t="s">
        <v>4797</v>
      </c>
      <c r="D2402" s="12" t="s">
        <v>5082</v>
      </c>
      <c r="E2402" t="b">
        <v>0</v>
      </c>
      <c r="F2402">
        <v>0</v>
      </c>
      <c r="G2402">
        <v>3502</v>
      </c>
      <c r="H2402">
        <v>44166</v>
      </c>
      <c r="I2402" s="12" t="s">
        <v>1527</v>
      </c>
      <c r="J2402">
        <v>12</v>
      </c>
      <c r="K2402">
        <v>11164</v>
      </c>
      <c r="L2402">
        <v>0</v>
      </c>
      <c r="M2402">
        <v>0</v>
      </c>
      <c r="N2402">
        <v>210000</v>
      </c>
      <c r="O2402">
        <v>0</v>
      </c>
      <c r="P2402">
        <v>205369</v>
      </c>
      <c r="Q2402">
        <v>2452</v>
      </c>
      <c r="R2402" t="b">
        <v>0</v>
      </c>
      <c r="S2402">
        <v>0</v>
      </c>
    </row>
    <row r="2403" spans="1:19">
      <c r="A2403">
        <v>13050501</v>
      </c>
      <c r="B2403" s="12"/>
      <c r="C2403" s="12" t="s">
        <v>4797</v>
      </c>
      <c r="D2403" s="12" t="s">
        <v>5082</v>
      </c>
      <c r="E2403" t="b">
        <v>0</v>
      </c>
      <c r="F2403">
        <v>0</v>
      </c>
      <c r="G2403">
        <v>3502</v>
      </c>
      <c r="H2403">
        <v>44179</v>
      </c>
      <c r="I2403" s="12" t="s">
        <v>5669</v>
      </c>
      <c r="J2403">
        <v>1</v>
      </c>
      <c r="K2403">
        <v>14310</v>
      </c>
      <c r="L2403">
        <v>0</v>
      </c>
      <c r="M2403">
        <v>0</v>
      </c>
      <c r="N2403">
        <v>0</v>
      </c>
      <c r="O2403">
        <v>205369</v>
      </c>
      <c r="P2403">
        <v>0</v>
      </c>
      <c r="Q2403">
        <v>2453</v>
      </c>
      <c r="R2403" t="b">
        <v>0</v>
      </c>
      <c r="S2403">
        <v>0</v>
      </c>
    </row>
    <row r="2404" spans="1:19">
      <c r="A2404">
        <v>13050501</v>
      </c>
      <c r="B2404" s="12" t="s">
        <v>1528</v>
      </c>
      <c r="C2404" s="12" t="s">
        <v>4797</v>
      </c>
      <c r="D2404" s="12" t="s">
        <v>1528</v>
      </c>
      <c r="E2404" t="b">
        <v>0</v>
      </c>
      <c r="F2404">
        <v>0</v>
      </c>
      <c r="G2404">
        <v>3502</v>
      </c>
      <c r="H2404" t="s">
        <v>21</v>
      </c>
      <c r="I2404" s="12"/>
      <c r="K2404">
        <v>0</v>
      </c>
      <c r="L2404">
        <v>0</v>
      </c>
      <c r="M2404">
        <v>0</v>
      </c>
      <c r="N2404">
        <v>2520000</v>
      </c>
      <c r="O2404">
        <v>2520000</v>
      </c>
      <c r="P2404">
        <v>0</v>
      </c>
      <c r="Q2404">
        <v>2454</v>
      </c>
      <c r="R2404" t="b">
        <v>0</v>
      </c>
      <c r="S2404">
        <v>0</v>
      </c>
    </row>
    <row r="2405" spans="1:19">
      <c r="A2405">
        <v>13050501</v>
      </c>
      <c r="B2405" s="12" t="s">
        <v>5092</v>
      </c>
      <c r="C2405" s="12" t="s">
        <v>4797</v>
      </c>
      <c r="D2405" s="12" t="s">
        <v>5092</v>
      </c>
      <c r="E2405" t="b">
        <v>0</v>
      </c>
      <c r="F2405">
        <v>0</v>
      </c>
      <c r="G2405">
        <v>4101</v>
      </c>
      <c r="H2405" t="s">
        <v>21</v>
      </c>
      <c r="I2405" s="12"/>
      <c r="K2405">
        <v>0</v>
      </c>
      <c r="L2405">
        <v>2796000</v>
      </c>
      <c r="M2405">
        <v>2796000</v>
      </c>
      <c r="N2405">
        <v>0</v>
      </c>
      <c r="O2405">
        <v>0</v>
      </c>
      <c r="P2405">
        <v>0</v>
      </c>
      <c r="Q2405">
        <v>2455</v>
      </c>
      <c r="R2405" t="b">
        <v>0</v>
      </c>
      <c r="S2405">
        <v>0</v>
      </c>
    </row>
    <row r="2406" spans="1:19">
      <c r="A2406">
        <v>13050501</v>
      </c>
      <c r="B2406" s="12"/>
      <c r="C2406" s="12" t="s">
        <v>4797</v>
      </c>
      <c r="D2406" s="12" t="s">
        <v>5092</v>
      </c>
      <c r="E2406" t="b">
        <v>0</v>
      </c>
      <c r="F2406">
        <v>0</v>
      </c>
      <c r="G2406">
        <v>4101</v>
      </c>
      <c r="H2406">
        <v>43831</v>
      </c>
      <c r="I2406" s="12" t="s">
        <v>1529</v>
      </c>
      <c r="J2406">
        <v>12</v>
      </c>
      <c r="K2406">
        <v>10285</v>
      </c>
      <c r="L2406">
        <v>0</v>
      </c>
      <c r="M2406">
        <v>0</v>
      </c>
      <c r="N2406">
        <v>233000</v>
      </c>
      <c r="O2406">
        <v>0</v>
      </c>
      <c r="P2406">
        <v>233000</v>
      </c>
      <c r="Q2406">
        <v>2456</v>
      </c>
      <c r="R2406" t="b">
        <v>0</v>
      </c>
      <c r="S2406">
        <v>0</v>
      </c>
    </row>
    <row r="2407" spans="1:19">
      <c r="A2407">
        <v>13050501</v>
      </c>
      <c r="B2407" s="12"/>
      <c r="C2407" s="12" t="s">
        <v>4797</v>
      </c>
      <c r="D2407" s="12" t="s">
        <v>5092</v>
      </c>
      <c r="E2407" t="b">
        <v>0</v>
      </c>
      <c r="F2407">
        <v>0</v>
      </c>
      <c r="G2407">
        <v>4101</v>
      </c>
      <c r="H2407">
        <v>43838</v>
      </c>
      <c r="I2407" s="12" t="s">
        <v>5658</v>
      </c>
      <c r="J2407">
        <v>1</v>
      </c>
      <c r="K2407">
        <v>13478</v>
      </c>
      <c r="L2407">
        <v>0</v>
      </c>
      <c r="M2407">
        <v>0</v>
      </c>
      <c r="N2407">
        <v>0</v>
      </c>
      <c r="O2407">
        <v>233000</v>
      </c>
      <c r="P2407">
        <v>0</v>
      </c>
      <c r="Q2407">
        <v>2457</v>
      </c>
      <c r="R2407" t="b">
        <v>0</v>
      </c>
      <c r="S2407">
        <v>0</v>
      </c>
    </row>
    <row r="2408" spans="1:19">
      <c r="A2408">
        <v>13050501</v>
      </c>
      <c r="B2408" s="12"/>
      <c r="C2408" s="12" t="s">
        <v>4797</v>
      </c>
      <c r="D2408" s="12" t="s">
        <v>5092</v>
      </c>
      <c r="E2408" t="b">
        <v>0</v>
      </c>
      <c r="F2408">
        <v>0</v>
      </c>
      <c r="G2408">
        <v>4101</v>
      </c>
      <c r="H2408">
        <v>43862</v>
      </c>
      <c r="I2408" s="12" t="s">
        <v>1530</v>
      </c>
      <c r="J2408">
        <v>12</v>
      </c>
      <c r="K2408">
        <v>10365</v>
      </c>
      <c r="L2408">
        <v>0</v>
      </c>
      <c r="M2408">
        <v>0</v>
      </c>
      <c r="N2408">
        <v>233000</v>
      </c>
      <c r="O2408">
        <v>0</v>
      </c>
      <c r="P2408">
        <v>233000</v>
      </c>
      <c r="Q2408">
        <v>2458</v>
      </c>
      <c r="R2408" t="b">
        <v>0</v>
      </c>
      <c r="S2408">
        <v>0</v>
      </c>
    </row>
    <row r="2409" spans="1:19">
      <c r="A2409">
        <v>13050501</v>
      </c>
      <c r="B2409" s="12"/>
      <c r="C2409" s="12" t="s">
        <v>4797</v>
      </c>
      <c r="D2409" s="12" t="s">
        <v>5092</v>
      </c>
      <c r="E2409" t="b">
        <v>0</v>
      </c>
      <c r="F2409">
        <v>0</v>
      </c>
      <c r="G2409">
        <v>4101</v>
      </c>
      <c r="H2409">
        <v>43867</v>
      </c>
      <c r="I2409" s="12" t="s">
        <v>5659</v>
      </c>
      <c r="J2409">
        <v>1</v>
      </c>
      <c r="K2409">
        <v>13549</v>
      </c>
      <c r="L2409">
        <v>0</v>
      </c>
      <c r="M2409">
        <v>0</v>
      </c>
      <c r="N2409">
        <v>0</v>
      </c>
      <c r="O2409">
        <v>233000</v>
      </c>
      <c r="P2409">
        <v>0</v>
      </c>
      <c r="Q2409">
        <v>2459</v>
      </c>
      <c r="R2409" t="b">
        <v>0</v>
      </c>
      <c r="S2409">
        <v>0</v>
      </c>
    </row>
    <row r="2410" spans="1:19">
      <c r="A2410">
        <v>13050501</v>
      </c>
      <c r="B2410" s="12"/>
      <c r="C2410" s="12" t="s">
        <v>4797</v>
      </c>
      <c r="D2410" s="12" t="s">
        <v>5092</v>
      </c>
      <c r="E2410" t="b">
        <v>0</v>
      </c>
      <c r="F2410">
        <v>0</v>
      </c>
      <c r="G2410">
        <v>4101</v>
      </c>
      <c r="H2410">
        <v>43891</v>
      </c>
      <c r="I2410" s="12" t="s">
        <v>1531</v>
      </c>
      <c r="J2410">
        <v>12</v>
      </c>
      <c r="K2410">
        <v>10445</v>
      </c>
      <c r="L2410">
        <v>0</v>
      </c>
      <c r="M2410">
        <v>0</v>
      </c>
      <c r="N2410">
        <v>233000</v>
      </c>
      <c r="O2410">
        <v>0</v>
      </c>
      <c r="P2410">
        <v>233000</v>
      </c>
      <c r="Q2410">
        <v>2460</v>
      </c>
      <c r="R2410" t="b">
        <v>0</v>
      </c>
      <c r="S2410">
        <v>0</v>
      </c>
    </row>
    <row r="2411" spans="1:19">
      <c r="A2411">
        <v>13050501</v>
      </c>
      <c r="B2411" s="12"/>
      <c r="C2411" s="12" t="s">
        <v>4797</v>
      </c>
      <c r="D2411" s="12" t="s">
        <v>5092</v>
      </c>
      <c r="E2411" t="b">
        <v>0</v>
      </c>
      <c r="F2411">
        <v>0</v>
      </c>
      <c r="G2411">
        <v>4101</v>
      </c>
      <c r="H2411">
        <v>43896</v>
      </c>
      <c r="I2411" s="12" t="s">
        <v>5660</v>
      </c>
      <c r="J2411">
        <v>1</v>
      </c>
      <c r="K2411">
        <v>13620</v>
      </c>
      <c r="L2411">
        <v>0</v>
      </c>
      <c r="M2411">
        <v>0</v>
      </c>
      <c r="N2411">
        <v>0</v>
      </c>
      <c r="O2411">
        <v>233000</v>
      </c>
      <c r="P2411">
        <v>0</v>
      </c>
      <c r="Q2411">
        <v>2461</v>
      </c>
      <c r="R2411" t="b">
        <v>0</v>
      </c>
      <c r="S2411">
        <v>0</v>
      </c>
    </row>
    <row r="2412" spans="1:19">
      <c r="A2412">
        <v>13050501</v>
      </c>
      <c r="B2412" s="12"/>
      <c r="C2412" s="12" t="s">
        <v>4797</v>
      </c>
      <c r="D2412" s="12" t="s">
        <v>5092</v>
      </c>
      <c r="E2412" t="b">
        <v>0</v>
      </c>
      <c r="F2412">
        <v>0</v>
      </c>
      <c r="G2412">
        <v>4101</v>
      </c>
      <c r="H2412">
        <v>43922</v>
      </c>
      <c r="I2412" s="12" t="s">
        <v>1532</v>
      </c>
      <c r="J2412">
        <v>12</v>
      </c>
      <c r="K2412">
        <v>10525</v>
      </c>
      <c r="L2412">
        <v>0</v>
      </c>
      <c r="M2412">
        <v>0</v>
      </c>
      <c r="N2412">
        <v>233000</v>
      </c>
      <c r="O2412">
        <v>0</v>
      </c>
      <c r="P2412">
        <v>233000</v>
      </c>
      <c r="Q2412">
        <v>2462</v>
      </c>
      <c r="R2412" t="b">
        <v>0</v>
      </c>
      <c r="S2412">
        <v>0</v>
      </c>
    </row>
    <row r="2413" spans="1:19">
      <c r="A2413">
        <v>13050501</v>
      </c>
      <c r="B2413" s="12"/>
      <c r="C2413" s="12" t="s">
        <v>4797</v>
      </c>
      <c r="D2413" s="12" t="s">
        <v>5092</v>
      </c>
      <c r="E2413" t="b">
        <v>0</v>
      </c>
      <c r="F2413">
        <v>0</v>
      </c>
      <c r="G2413">
        <v>4101</v>
      </c>
      <c r="H2413">
        <v>43934</v>
      </c>
      <c r="I2413" s="12" t="s">
        <v>5661</v>
      </c>
      <c r="J2413">
        <v>1</v>
      </c>
      <c r="K2413">
        <v>13703</v>
      </c>
      <c r="L2413">
        <v>0</v>
      </c>
      <c r="M2413">
        <v>0</v>
      </c>
      <c r="N2413">
        <v>0</v>
      </c>
      <c r="O2413">
        <v>233000</v>
      </c>
      <c r="P2413">
        <v>0</v>
      </c>
      <c r="Q2413">
        <v>2463</v>
      </c>
      <c r="R2413" t="b">
        <v>0</v>
      </c>
      <c r="S2413">
        <v>0</v>
      </c>
    </row>
    <row r="2414" spans="1:19">
      <c r="A2414">
        <v>13050501</v>
      </c>
      <c r="B2414" s="12"/>
      <c r="C2414" s="12" t="s">
        <v>4797</v>
      </c>
      <c r="D2414" s="12" t="s">
        <v>5092</v>
      </c>
      <c r="E2414" t="b">
        <v>0</v>
      </c>
      <c r="F2414">
        <v>0</v>
      </c>
      <c r="G2414">
        <v>4101</v>
      </c>
      <c r="H2414">
        <v>43952</v>
      </c>
      <c r="I2414" s="12" t="s">
        <v>1533</v>
      </c>
      <c r="J2414">
        <v>12</v>
      </c>
      <c r="K2414">
        <v>10605</v>
      </c>
      <c r="L2414">
        <v>0</v>
      </c>
      <c r="M2414">
        <v>0</v>
      </c>
      <c r="N2414">
        <v>233000</v>
      </c>
      <c r="O2414">
        <v>0</v>
      </c>
      <c r="P2414">
        <v>233000</v>
      </c>
      <c r="Q2414">
        <v>2464</v>
      </c>
      <c r="R2414" t="b">
        <v>0</v>
      </c>
      <c r="S2414">
        <v>0</v>
      </c>
    </row>
    <row r="2415" spans="1:19">
      <c r="A2415">
        <v>13050501</v>
      </c>
      <c r="B2415" s="12"/>
      <c r="C2415" s="12" t="s">
        <v>4797</v>
      </c>
      <c r="D2415" s="12" t="s">
        <v>5092</v>
      </c>
      <c r="E2415" t="b">
        <v>0</v>
      </c>
      <c r="F2415">
        <v>0</v>
      </c>
      <c r="G2415">
        <v>4101</v>
      </c>
      <c r="H2415">
        <v>43958</v>
      </c>
      <c r="I2415" s="12" t="s">
        <v>5662</v>
      </c>
      <c r="J2415">
        <v>1</v>
      </c>
      <c r="K2415">
        <v>13747</v>
      </c>
      <c r="L2415">
        <v>0</v>
      </c>
      <c r="M2415">
        <v>0</v>
      </c>
      <c r="N2415">
        <v>0</v>
      </c>
      <c r="O2415">
        <v>233000</v>
      </c>
      <c r="P2415">
        <v>0</v>
      </c>
      <c r="Q2415">
        <v>2465</v>
      </c>
      <c r="R2415" t="b">
        <v>0</v>
      </c>
      <c r="S2415">
        <v>0</v>
      </c>
    </row>
    <row r="2416" spans="1:19">
      <c r="A2416">
        <v>13050501</v>
      </c>
      <c r="B2416" s="12"/>
      <c r="C2416" s="12" t="s">
        <v>4797</v>
      </c>
      <c r="D2416" s="12" t="s">
        <v>5092</v>
      </c>
      <c r="E2416" t="b">
        <v>0</v>
      </c>
      <c r="F2416">
        <v>0</v>
      </c>
      <c r="G2416">
        <v>4101</v>
      </c>
      <c r="H2416">
        <v>43983</v>
      </c>
      <c r="I2416" s="12" t="s">
        <v>1534</v>
      </c>
      <c r="J2416">
        <v>12</v>
      </c>
      <c r="K2416">
        <v>10685</v>
      </c>
      <c r="L2416">
        <v>0</v>
      </c>
      <c r="M2416">
        <v>0</v>
      </c>
      <c r="N2416">
        <v>233000</v>
      </c>
      <c r="O2416">
        <v>0</v>
      </c>
      <c r="P2416">
        <v>233000</v>
      </c>
      <c r="Q2416">
        <v>2466</v>
      </c>
      <c r="R2416" t="b">
        <v>0</v>
      </c>
      <c r="S2416">
        <v>0</v>
      </c>
    </row>
    <row r="2417" spans="1:19">
      <c r="A2417">
        <v>13050501</v>
      </c>
      <c r="B2417" s="12"/>
      <c r="C2417" s="12" t="s">
        <v>4797</v>
      </c>
      <c r="D2417" s="12" t="s">
        <v>5092</v>
      </c>
      <c r="E2417" t="b">
        <v>0</v>
      </c>
      <c r="F2417">
        <v>0</v>
      </c>
      <c r="G2417">
        <v>4101</v>
      </c>
      <c r="H2417">
        <v>43990</v>
      </c>
      <c r="I2417" s="12" t="s">
        <v>5663</v>
      </c>
      <c r="J2417">
        <v>1</v>
      </c>
      <c r="K2417">
        <v>13816</v>
      </c>
      <c r="L2417">
        <v>0</v>
      </c>
      <c r="M2417">
        <v>0</v>
      </c>
      <c r="N2417">
        <v>0</v>
      </c>
      <c r="O2417">
        <v>233000</v>
      </c>
      <c r="P2417">
        <v>0</v>
      </c>
      <c r="Q2417">
        <v>2467</v>
      </c>
      <c r="R2417" t="b">
        <v>0</v>
      </c>
      <c r="S2417">
        <v>0</v>
      </c>
    </row>
    <row r="2418" spans="1:19">
      <c r="A2418">
        <v>13050501</v>
      </c>
      <c r="B2418" s="12"/>
      <c r="C2418" s="12" t="s">
        <v>4797</v>
      </c>
      <c r="D2418" s="12" t="s">
        <v>5092</v>
      </c>
      <c r="E2418" t="b">
        <v>0</v>
      </c>
      <c r="F2418">
        <v>0</v>
      </c>
      <c r="G2418">
        <v>4101</v>
      </c>
      <c r="H2418">
        <v>44013</v>
      </c>
      <c r="I2418" s="12" t="s">
        <v>1535</v>
      </c>
      <c r="J2418">
        <v>12</v>
      </c>
      <c r="K2418">
        <v>10765</v>
      </c>
      <c r="L2418">
        <v>0</v>
      </c>
      <c r="M2418">
        <v>0</v>
      </c>
      <c r="N2418">
        <v>233000</v>
      </c>
      <c r="O2418">
        <v>0</v>
      </c>
      <c r="P2418">
        <v>233000</v>
      </c>
      <c r="Q2418">
        <v>2468</v>
      </c>
      <c r="R2418" t="b">
        <v>0</v>
      </c>
      <c r="S2418">
        <v>0</v>
      </c>
    </row>
    <row r="2419" spans="1:19">
      <c r="A2419">
        <v>13050501</v>
      </c>
      <c r="B2419" s="12"/>
      <c r="C2419" s="12" t="s">
        <v>4797</v>
      </c>
      <c r="D2419" s="12" t="s">
        <v>5092</v>
      </c>
      <c r="E2419" t="b">
        <v>0</v>
      </c>
      <c r="F2419">
        <v>0</v>
      </c>
      <c r="G2419">
        <v>4101</v>
      </c>
      <c r="H2419">
        <v>44020</v>
      </c>
      <c r="I2419" s="12" t="s">
        <v>5664</v>
      </c>
      <c r="J2419">
        <v>1</v>
      </c>
      <c r="K2419">
        <v>13896</v>
      </c>
      <c r="L2419">
        <v>0</v>
      </c>
      <c r="M2419">
        <v>0</v>
      </c>
      <c r="N2419">
        <v>0</v>
      </c>
      <c r="O2419">
        <v>233000</v>
      </c>
      <c r="P2419">
        <v>0</v>
      </c>
      <c r="Q2419">
        <v>2469</v>
      </c>
      <c r="R2419" t="b">
        <v>0</v>
      </c>
      <c r="S2419">
        <v>0</v>
      </c>
    </row>
    <row r="2420" spans="1:19">
      <c r="A2420">
        <v>13050501</v>
      </c>
      <c r="B2420" s="12"/>
      <c r="C2420" s="12" t="s">
        <v>4797</v>
      </c>
      <c r="D2420" s="12" t="s">
        <v>5092</v>
      </c>
      <c r="E2420" t="b">
        <v>0</v>
      </c>
      <c r="F2420">
        <v>0</v>
      </c>
      <c r="G2420">
        <v>4101</v>
      </c>
      <c r="H2420">
        <v>44044</v>
      </c>
      <c r="I2420" s="12" t="s">
        <v>1536</v>
      </c>
      <c r="J2420">
        <v>12</v>
      </c>
      <c r="K2420">
        <v>10845</v>
      </c>
      <c r="L2420">
        <v>0</v>
      </c>
      <c r="M2420">
        <v>0</v>
      </c>
      <c r="N2420">
        <v>233000</v>
      </c>
      <c r="O2420">
        <v>0</v>
      </c>
      <c r="P2420">
        <v>233000</v>
      </c>
      <c r="Q2420">
        <v>2470</v>
      </c>
      <c r="R2420" t="b">
        <v>0</v>
      </c>
      <c r="S2420">
        <v>0</v>
      </c>
    </row>
    <row r="2421" spans="1:19">
      <c r="A2421">
        <v>13050501</v>
      </c>
      <c r="B2421" s="12"/>
      <c r="C2421" s="12" t="s">
        <v>4797</v>
      </c>
      <c r="D2421" s="12" t="s">
        <v>5092</v>
      </c>
      <c r="E2421" t="b">
        <v>0</v>
      </c>
      <c r="F2421">
        <v>0</v>
      </c>
      <c r="G2421">
        <v>4101</v>
      </c>
      <c r="H2421">
        <v>44053</v>
      </c>
      <c r="I2421" s="12" t="s">
        <v>5665</v>
      </c>
      <c r="J2421">
        <v>1</v>
      </c>
      <c r="K2421">
        <v>13963</v>
      </c>
      <c r="L2421">
        <v>0</v>
      </c>
      <c r="M2421">
        <v>0</v>
      </c>
      <c r="N2421">
        <v>0</v>
      </c>
      <c r="O2421">
        <v>233000</v>
      </c>
      <c r="P2421">
        <v>0</v>
      </c>
      <c r="Q2421">
        <v>2471</v>
      </c>
      <c r="R2421" t="b">
        <v>0</v>
      </c>
      <c r="S2421">
        <v>0</v>
      </c>
    </row>
    <row r="2422" spans="1:19">
      <c r="A2422">
        <v>13050501</v>
      </c>
      <c r="B2422" s="12"/>
      <c r="C2422" s="12" t="s">
        <v>4797</v>
      </c>
      <c r="D2422" s="12" t="s">
        <v>5092</v>
      </c>
      <c r="E2422" t="b">
        <v>0</v>
      </c>
      <c r="F2422">
        <v>0</v>
      </c>
      <c r="G2422">
        <v>4101</v>
      </c>
      <c r="H2422">
        <v>44075</v>
      </c>
      <c r="I2422" s="12" t="s">
        <v>1537</v>
      </c>
      <c r="J2422">
        <v>12</v>
      </c>
      <c r="K2422">
        <v>10925</v>
      </c>
      <c r="L2422">
        <v>0</v>
      </c>
      <c r="M2422">
        <v>0</v>
      </c>
      <c r="N2422">
        <v>233000</v>
      </c>
      <c r="O2422">
        <v>0</v>
      </c>
      <c r="P2422">
        <v>233000</v>
      </c>
      <c r="Q2422">
        <v>2472</v>
      </c>
      <c r="R2422" t="b">
        <v>0</v>
      </c>
      <c r="S2422">
        <v>0</v>
      </c>
    </row>
    <row r="2423" spans="1:19">
      <c r="A2423">
        <v>13050501</v>
      </c>
      <c r="B2423" s="12"/>
      <c r="C2423" s="12" t="s">
        <v>4797</v>
      </c>
      <c r="D2423" s="12" t="s">
        <v>5092</v>
      </c>
      <c r="E2423" t="b">
        <v>0</v>
      </c>
      <c r="F2423">
        <v>0</v>
      </c>
      <c r="G2423">
        <v>4101</v>
      </c>
      <c r="H2423">
        <v>44082</v>
      </c>
      <c r="I2423" s="12" t="s">
        <v>5666</v>
      </c>
      <c r="J2423">
        <v>1</v>
      </c>
      <c r="K2423">
        <v>14047</v>
      </c>
      <c r="L2423">
        <v>0</v>
      </c>
      <c r="M2423">
        <v>0</v>
      </c>
      <c r="N2423">
        <v>0</v>
      </c>
      <c r="O2423">
        <v>233000</v>
      </c>
      <c r="P2423">
        <v>0</v>
      </c>
      <c r="Q2423">
        <v>2473</v>
      </c>
      <c r="R2423" t="b">
        <v>0</v>
      </c>
      <c r="S2423">
        <v>0</v>
      </c>
    </row>
    <row r="2424" spans="1:19">
      <c r="A2424">
        <v>13050501</v>
      </c>
      <c r="B2424" s="12"/>
      <c r="C2424" s="12" t="s">
        <v>4797</v>
      </c>
      <c r="D2424" s="12" t="s">
        <v>5092</v>
      </c>
      <c r="E2424" t="b">
        <v>0</v>
      </c>
      <c r="F2424">
        <v>0</v>
      </c>
      <c r="G2424">
        <v>4101</v>
      </c>
      <c r="H2424">
        <v>44105</v>
      </c>
      <c r="I2424" s="12" t="s">
        <v>1538</v>
      </c>
      <c r="J2424">
        <v>12</v>
      </c>
      <c r="K2424">
        <v>11005</v>
      </c>
      <c r="L2424">
        <v>0</v>
      </c>
      <c r="M2424">
        <v>0</v>
      </c>
      <c r="N2424">
        <v>233000</v>
      </c>
      <c r="O2424">
        <v>0</v>
      </c>
      <c r="P2424">
        <v>233000</v>
      </c>
      <c r="Q2424">
        <v>2474</v>
      </c>
      <c r="R2424" t="b">
        <v>0</v>
      </c>
      <c r="S2424">
        <v>0</v>
      </c>
    </row>
    <row r="2425" spans="1:19">
      <c r="A2425">
        <v>13050501</v>
      </c>
      <c r="B2425" s="12"/>
      <c r="C2425" s="12" t="s">
        <v>4797</v>
      </c>
      <c r="D2425" s="12" t="s">
        <v>5092</v>
      </c>
      <c r="E2425" t="b">
        <v>0</v>
      </c>
      <c r="F2425">
        <v>0</v>
      </c>
      <c r="G2425">
        <v>4101</v>
      </c>
      <c r="H2425">
        <v>44109</v>
      </c>
      <c r="I2425" s="12" t="s">
        <v>5667</v>
      </c>
      <c r="J2425">
        <v>1</v>
      </c>
      <c r="K2425">
        <v>14109</v>
      </c>
      <c r="L2425">
        <v>0</v>
      </c>
      <c r="M2425">
        <v>0</v>
      </c>
      <c r="N2425">
        <v>0</v>
      </c>
      <c r="O2425">
        <v>233000</v>
      </c>
      <c r="P2425">
        <v>0</v>
      </c>
      <c r="Q2425">
        <v>2475</v>
      </c>
      <c r="R2425" t="b">
        <v>0</v>
      </c>
      <c r="S2425">
        <v>0</v>
      </c>
    </row>
    <row r="2426" spans="1:19">
      <c r="A2426">
        <v>13050501</v>
      </c>
      <c r="B2426" s="12"/>
      <c r="C2426" s="12" t="s">
        <v>4797</v>
      </c>
      <c r="D2426" s="12" t="s">
        <v>5092</v>
      </c>
      <c r="E2426" t="b">
        <v>0</v>
      </c>
      <c r="F2426">
        <v>0</v>
      </c>
      <c r="G2426">
        <v>4101</v>
      </c>
      <c r="H2426">
        <v>44136</v>
      </c>
      <c r="I2426" s="12" t="s">
        <v>1539</v>
      </c>
      <c r="J2426">
        <v>12</v>
      </c>
      <c r="K2426">
        <v>11085</v>
      </c>
      <c r="L2426">
        <v>0</v>
      </c>
      <c r="M2426">
        <v>0</v>
      </c>
      <c r="N2426">
        <v>233000</v>
      </c>
      <c r="O2426">
        <v>0</v>
      </c>
      <c r="P2426">
        <v>233000</v>
      </c>
      <c r="Q2426">
        <v>2476</v>
      </c>
      <c r="R2426" t="b">
        <v>0</v>
      </c>
      <c r="S2426">
        <v>0</v>
      </c>
    </row>
    <row r="2427" spans="1:19">
      <c r="A2427">
        <v>13050501</v>
      </c>
      <c r="B2427" s="12"/>
      <c r="C2427" s="12" t="s">
        <v>4797</v>
      </c>
      <c r="D2427" s="12" t="s">
        <v>5092</v>
      </c>
      <c r="E2427" t="b">
        <v>0</v>
      </c>
      <c r="F2427">
        <v>0</v>
      </c>
      <c r="G2427">
        <v>4101</v>
      </c>
      <c r="H2427">
        <v>44140</v>
      </c>
      <c r="I2427" s="12" t="s">
        <v>5668</v>
      </c>
      <c r="J2427">
        <v>1</v>
      </c>
      <c r="K2427">
        <v>14176</v>
      </c>
      <c r="L2427">
        <v>0</v>
      </c>
      <c r="M2427">
        <v>0</v>
      </c>
      <c r="N2427">
        <v>0</v>
      </c>
      <c r="O2427">
        <v>233000</v>
      </c>
      <c r="P2427">
        <v>0</v>
      </c>
      <c r="Q2427">
        <v>2477</v>
      </c>
      <c r="R2427" t="b">
        <v>0</v>
      </c>
      <c r="S2427">
        <v>0</v>
      </c>
    </row>
    <row r="2428" spans="1:19">
      <c r="A2428">
        <v>13050501</v>
      </c>
      <c r="B2428" s="12"/>
      <c r="C2428" s="12" t="s">
        <v>4797</v>
      </c>
      <c r="D2428" s="12" t="s">
        <v>5092</v>
      </c>
      <c r="E2428" t="b">
        <v>0</v>
      </c>
      <c r="F2428">
        <v>0</v>
      </c>
      <c r="G2428">
        <v>4101</v>
      </c>
      <c r="H2428">
        <v>44166</v>
      </c>
      <c r="I2428" s="12" t="s">
        <v>1540</v>
      </c>
      <c r="J2428">
        <v>12</v>
      </c>
      <c r="K2428">
        <v>11165</v>
      </c>
      <c r="L2428">
        <v>0</v>
      </c>
      <c r="M2428">
        <v>0</v>
      </c>
      <c r="N2428">
        <v>233000</v>
      </c>
      <c r="O2428">
        <v>0</v>
      </c>
      <c r="P2428">
        <v>233000</v>
      </c>
      <c r="Q2428">
        <v>2478</v>
      </c>
      <c r="R2428" t="b">
        <v>0</v>
      </c>
      <c r="S2428">
        <v>0</v>
      </c>
    </row>
    <row r="2429" spans="1:19">
      <c r="A2429">
        <v>13050501</v>
      </c>
      <c r="B2429" s="12"/>
      <c r="C2429" s="12" t="s">
        <v>4797</v>
      </c>
      <c r="D2429" s="12" t="s">
        <v>5092</v>
      </c>
      <c r="E2429" t="b">
        <v>0</v>
      </c>
      <c r="F2429">
        <v>0</v>
      </c>
      <c r="G2429">
        <v>4101</v>
      </c>
      <c r="H2429">
        <v>44172</v>
      </c>
      <c r="I2429" s="12" t="s">
        <v>5669</v>
      </c>
      <c r="J2429">
        <v>1</v>
      </c>
      <c r="K2429">
        <v>14252</v>
      </c>
      <c r="L2429">
        <v>0</v>
      </c>
      <c r="M2429">
        <v>0</v>
      </c>
      <c r="N2429">
        <v>0</v>
      </c>
      <c r="O2429">
        <v>233000</v>
      </c>
      <c r="P2429">
        <v>0</v>
      </c>
      <c r="Q2429">
        <v>2479</v>
      </c>
      <c r="R2429" t="b">
        <v>0</v>
      </c>
      <c r="S2429">
        <v>0</v>
      </c>
    </row>
    <row r="2430" spans="1:19">
      <c r="A2430">
        <v>13050501</v>
      </c>
      <c r="B2430" s="12" t="s">
        <v>1541</v>
      </c>
      <c r="C2430" s="12" t="s">
        <v>4797</v>
      </c>
      <c r="D2430" s="12" t="s">
        <v>1541</v>
      </c>
      <c r="E2430" t="b">
        <v>0</v>
      </c>
      <c r="F2430">
        <v>0</v>
      </c>
      <c r="G2430">
        <v>4101</v>
      </c>
      <c r="H2430" t="s">
        <v>21</v>
      </c>
      <c r="I2430" s="12"/>
      <c r="K2430">
        <v>0</v>
      </c>
      <c r="L2430">
        <v>0</v>
      </c>
      <c r="M2430">
        <v>0</v>
      </c>
      <c r="N2430">
        <v>2796000</v>
      </c>
      <c r="O2430">
        <v>2796000</v>
      </c>
      <c r="P2430">
        <v>0</v>
      </c>
      <c r="Q2430">
        <v>2480</v>
      </c>
      <c r="R2430" t="b">
        <v>0</v>
      </c>
      <c r="S2430">
        <v>0</v>
      </c>
    </row>
    <row r="2431" spans="1:19">
      <c r="A2431">
        <v>13050501</v>
      </c>
      <c r="B2431" s="12" t="s">
        <v>5102</v>
      </c>
      <c r="C2431" s="12" t="s">
        <v>4797</v>
      </c>
      <c r="D2431" s="12" t="s">
        <v>5102</v>
      </c>
      <c r="E2431" t="b">
        <v>0</v>
      </c>
      <c r="F2431">
        <v>0</v>
      </c>
      <c r="G2431">
        <v>4102</v>
      </c>
      <c r="H2431" t="s">
        <v>21</v>
      </c>
      <c r="I2431" s="12"/>
      <c r="K2431">
        <v>0</v>
      </c>
      <c r="L2431">
        <v>2796000</v>
      </c>
      <c r="M2431">
        <v>2796000</v>
      </c>
      <c r="N2431">
        <v>0</v>
      </c>
      <c r="O2431">
        <v>0</v>
      </c>
      <c r="P2431">
        <v>0</v>
      </c>
      <c r="Q2431">
        <v>2481</v>
      </c>
      <c r="R2431" t="b">
        <v>0</v>
      </c>
      <c r="S2431">
        <v>0</v>
      </c>
    </row>
    <row r="2432" spans="1:19">
      <c r="A2432">
        <v>13050501</v>
      </c>
      <c r="B2432" s="12"/>
      <c r="C2432" s="12" t="s">
        <v>4797</v>
      </c>
      <c r="D2432" s="12" t="s">
        <v>5102</v>
      </c>
      <c r="E2432" t="b">
        <v>0</v>
      </c>
      <c r="F2432">
        <v>0</v>
      </c>
      <c r="G2432">
        <v>4102</v>
      </c>
      <c r="H2432">
        <v>43831</v>
      </c>
      <c r="I2432" s="12" t="s">
        <v>1542</v>
      </c>
      <c r="J2432">
        <v>12</v>
      </c>
      <c r="K2432">
        <v>10286</v>
      </c>
      <c r="L2432">
        <v>0</v>
      </c>
      <c r="M2432">
        <v>0</v>
      </c>
      <c r="N2432">
        <v>233000</v>
      </c>
      <c r="O2432">
        <v>0</v>
      </c>
      <c r="P2432">
        <v>233000</v>
      </c>
      <c r="Q2432">
        <v>2482</v>
      </c>
      <c r="R2432" t="b">
        <v>0</v>
      </c>
      <c r="S2432">
        <v>0</v>
      </c>
    </row>
    <row r="2433" spans="1:19">
      <c r="A2433">
        <v>13050501</v>
      </c>
      <c r="B2433" s="12"/>
      <c r="C2433" s="12" t="s">
        <v>4797</v>
      </c>
      <c r="D2433" s="12" t="s">
        <v>5102</v>
      </c>
      <c r="E2433" t="b">
        <v>0</v>
      </c>
      <c r="F2433">
        <v>0</v>
      </c>
      <c r="G2433">
        <v>4102</v>
      </c>
      <c r="H2433">
        <v>43857</v>
      </c>
      <c r="I2433" s="12" t="s">
        <v>5658</v>
      </c>
      <c r="J2433">
        <v>1</v>
      </c>
      <c r="K2433">
        <v>13527</v>
      </c>
      <c r="L2433">
        <v>0</v>
      </c>
      <c r="M2433">
        <v>0</v>
      </c>
      <c r="N2433">
        <v>0</v>
      </c>
      <c r="O2433">
        <v>224000</v>
      </c>
      <c r="P2433">
        <v>9000</v>
      </c>
      <c r="Q2433">
        <v>2483</v>
      </c>
      <c r="R2433" t="b">
        <v>0</v>
      </c>
      <c r="S2433">
        <v>0</v>
      </c>
    </row>
    <row r="2434" spans="1:19">
      <c r="A2434">
        <v>13050501</v>
      </c>
      <c r="B2434" s="12"/>
      <c r="C2434" s="12" t="s">
        <v>4797</v>
      </c>
      <c r="D2434" s="12" t="s">
        <v>5102</v>
      </c>
      <c r="E2434" t="b">
        <v>0</v>
      </c>
      <c r="F2434">
        <v>0</v>
      </c>
      <c r="G2434">
        <v>4102</v>
      </c>
      <c r="H2434">
        <v>43862</v>
      </c>
      <c r="I2434" s="12" t="s">
        <v>1543</v>
      </c>
      <c r="J2434">
        <v>12</v>
      </c>
      <c r="K2434">
        <v>10366</v>
      </c>
      <c r="L2434">
        <v>0</v>
      </c>
      <c r="M2434">
        <v>0</v>
      </c>
      <c r="N2434">
        <v>233000</v>
      </c>
      <c r="O2434">
        <v>0</v>
      </c>
      <c r="P2434">
        <v>242000</v>
      </c>
      <c r="Q2434">
        <v>2484</v>
      </c>
      <c r="R2434" t="b">
        <v>0</v>
      </c>
      <c r="S2434">
        <v>0</v>
      </c>
    </row>
    <row r="2435" spans="1:19">
      <c r="A2435">
        <v>13050501</v>
      </c>
      <c r="B2435" s="12"/>
      <c r="C2435" s="12" t="s">
        <v>4797</v>
      </c>
      <c r="D2435" s="12" t="s">
        <v>5102</v>
      </c>
      <c r="E2435" t="b">
        <v>0</v>
      </c>
      <c r="F2435">
        <v>0</v>
      </c>
      <c r="G2435">
        <v>4102</v>
      </c>
      <c r="H2435">
        <v>43878</v>
      </c>
      <c r="I2435" s="12" t="s">
        <v>5658</v>
      </c>
      <c r="J2435">
        <v>1</v>
      </c>
      <c r="K2435">
        <v>13597</v>
      </c>
      <c r="L2435">
        <v>0</v>
      </c>
      <c r="M2435">
        <v>0</v>
      </c>
      <c r="N2435">
        <v>0</v>
      </c>
      <c r="O2435">
        <v>9000</v>
      </c>
      <c r="P2435">
        <v>233000</v>
      </c>
      <c r="Q2435">
        <v>2485</v>
      </c>
      <c r="R2435" t="b">
        <v>0</v>
      </c>
      <c r="S2435">
        <v>0</v>
      </c>
    </row>
    <row r="2436" spans="1:19">
      <c r="A2436">
        <v>13050501</v>
      </c>
      <c r="B2436" s="12"/>
      <c r="C2436" s="12" t="s">
        <v>4797</v>
      </c>
      <c r="D2436" s="12" t="s">
        <v>5102</v>
      </c>
      <c r="E2436" t="b">
        <v>0</v>
      </c>
      <c r="F2436">
        <v>0</v>
      </c>
      <c r="G2436">
        <v>4102</v>
      </c>
      <c r="H2436">
        <v>43878</v>
      </c>
      <c r="I2436" s="12" t="s">
        <v>5659</v>
      </c>
      <c r="J2436">
        <v>1</v>
      </c>
      <c r="K2436">
        <v>13597</v>
      </c>
      <c r="L2436">
        <v>0</v>
      </c>
      <c r="M2436">
        <v>0</v>
      </c>
      <c r="N2436">
        <v>0</v>
      </c>
      <c r="O2436">
        <v>222000</v>
      </c>
      <c r="P2436">
        <v>11000</v>
      </c>
      <c r="Q2436">
        <v>2486</v>
      </c>
      <c r="R2436" t="b">
        <v>0</v>
      </c>
      <c r="S2436">
        <v>0</v>
      </c>
    </row>
    <row r="2437" spans="1:19">
      <c r="A2437">
        <v>13050501</v>
      </c>
      <c r="B2437" s="12"/>
      <c r="C2437" s="12" t="s">
        <v>4797</v>
      </c>
      <c r="D2437" s="12" t="s">
        <v>5102</v>
      </c>
      <c r="E2437" t="b">
        <v>0</v>
      </c>
      <c r="F2437">
        <v>0</v>
      </c>
      <c r="G2437">
        <v>4102</v>
      </c>
      <c r="H2437">
        <v>43891</v>
      </c>
      <c r="I2437" s="12" t="s">
        <v>1544</v>
      </c>
      <c r="J2437">
        <v>12</v>
      </c>
      <c r="K2437">
        <v>10446</v>
      </c>
      <c r="L2437">
        <v>0</v>
      </c>
      <c r="M2437">
        <v>0</v>
      </c>
      <c r="N2437">
        <v>233000</v>
      </c>
      <c r="O2437">
        <v>0</v>
      </c>
      <c r="P2437">
        <v>244000</v>
      </c>
      <c r="Q2437">
        <v>2487</v>
      </c>
      <c r="R2437" t="b">
        <v>0</v>
      </c>
      <c r="S2437">
        <v>0</v>
      </c>
    </row>
    <row r="2438" spans="1:19">
      <c r="A2438">
        <v>13050501</v>
      </c>
      <c r="B2438" s="12"/>
      <c r="C2438" s="12" t="s">
        <v>4797</v>
      </c>
      <c r="D2438" s="12" t="s">
        <v>5102</v>
      </c>
      <c r="E2438" t="b">
        <v>0</v>
      </c>
      <c r="F2438">
        <v>0</v>
      </c>
      <c r="G2438">
        <v>4102</v>
      </c>
      <c r="H2438">
        <v>43906</v>
      </c>
      <c r="I2438" s="12" t="s">
        <v>5659</v>
      </c>
      <c r="J2438">
        <v>1</v>
      </c>
      <c r="K2438">
        <v>13679</v>
      </c>
      <c r="L2438">
        <v>0</v>
      </c>
      <c r="M2438">
        <v>0</v>
      </c>
      <c r="N2438">
        <v>0</v>
      </c>
      <c r="O2438">
        <v>11000</v>
      </c>
      <c r="P2438">
        <v>233000</v>
      </c>
      <c r="Q2438">
        <v>2488</v>
      </c>
      <c r="R2438" t="b">
        <v>0</v>
      </c>
      <c r="S2438">
        <v>0</v>
      </c>
    </row>
    <row r="2439" spans="1:19">
      <c r="A2439">
        <v>13050501</v>
      </c>
      <c r="B2439" s="12"/>
      <c r="C2439" s="12" t="s">
        <v>4797</v>
      </c>
      <c r="D2439" s="12" t="s">
        <v>5102</v>
      </c>
      <c r="E2439" t="b">
        <v>0</v>
      </c>
      <c r="F2439">
        <v>0</v>
      </c>
      <c r="G2439">
        <v>4102</v>
      </c>
      <c r="H2439">
        <v>43906</v>
      </c>
      <c r="I2439" s="12" t="s">
        <v>5660</v>
      </c>
      <c r="J2439">
        <v>1</v>
      </c>
      <c r="K2439">
        <v>13679</v>
      </c>
      <c r="L2439">
        <v>0</v>
      </c>
      <c r="M2439">
        <v>0</v>
      </c>
      <c r="N2439">
        <v>0</v>
      </c>
      <c r="O2439">
        <v>233000</v>
      </c>
      <c r="P2439">
        <v>0</v>
      </c>
      <c r="Q2439">
        <v>2489</v>
      </c>
      <c r="R2439" t="b">
        <v>0</v>
      </c>
      <c r="S2439">
        <v>0</v>
      </c>
    </row>
    <row r="2440" spans="1:19">
      <c r="A2440">
        <v>13050501</v>
      </c>
      <c r="B2440" s="12"/>
      <c r="C2440" s="12" t="s">
        <v>4797</v>
      </c>
      <c r="D2440" s="12" t="s">
        <v>5102</v>
      </c>
      <c r="E2440" t="b">
        <v>0</v>
      </c>
      <c r="F2440">
        <v>0</v>
      </c>
      <c r="G2440">
        <v>4102</v>
      </c>
      <c r="H2440">
        <v>43922</v>
      </c>
      <c r="I2440" s="12" t="s">
        <v>1545</v>
      </c>
      <c r="J2440">
        <v>12</v>
      </c>
      <c r="K2440">
        <v>10526</v>
      </c>
      <c r="L2440">
        <v>0</v>
      </c>
      <c r="M2440">
        <v>0</v>
      </c>
      <c r="N2440">
        <v>233000</v>
      </c>
      <c r="O2440">
        <v>0</v>
      </c>
      <c r="P2440">
        <v>233000</v>
      </c>
      <c r="Q2440">
        <v>2490</v>
      </c>
      <c r="R2440" t="b">
        <v>0</v>
      </c>
      <c r="S2440">
        <v>0</v>
      </c>
    </row>
    <row r="2441" spans="1:19">
      <c r="A2441">
        <v>13050501</v>
      </c>
      <c r="B2441" s="12"/>
      <c r="C2441" s="12" t="s">
        <v>4797</v>
      </c>
      <c r="D2441" s="12" t="s">
        <v>5102</v>
      </c>
      <c r="E2441" t="b">
        <v>0</v>
      </c>
      <c r="F2441">
        <v>0</v>
      </c>
      <c r="G2441">
        <v>4102</v>
      </c>
      <c r="H2441">
        <v>43950</v>
      </c>
      <c r="I2441" s="12" t="s">
        <v>5661</v>
      </c>
      <c r="J2441">
        <v>1</v>
      </c>
      <c r="K2441">
        <v>13731</v>
      </c>
      <c r="L2441">
        <v>0</v>
      </c>
      <c r="M2441">
        <v>0</v>
      </c>
      <c r="N2441">
        <v>0</v>
      </c>
      <c r="O2441">
        <v>233000</v>
      </c>
      <c r="P2441">
        <v>0</v>
      </c>
      <c r="Q2441">
        <v>2491</v>
      </c>
      <c r="R2441" t="b">
        <v>0</v>
      </c>
      <c r="S2441">
        <v>0</v>
      </c>
    </row>
    <row r="2442" spans="1:19">
      <c r="A2442">
        <v>13050501</v>
      </c>
      <c r="B2442" s="12"/>
      <c r="C2442" s="12" t="s">
        <v>4797</v>
      </c>
      <c r="D2442" s="12" t="s">
        <v>5102</v>
      </c>
      <c r="E2442" t="b">
        <v>0</v>
      </c>
      <c r="F2442">
        <v>0</v>
      </c>
      <c r="G2442">
        <v>4102</v>
      </c>
      <c r="H2442">
        <v>43952</v>
      </c>
      <c r="I2442" s="12" t="s">
        <v>1546</v>
      </c>
      <c r="J2442">
        <v>3</v>
      </c>
      <c r="K2442">
        <v>568</v>
      </c>
      <c r="L2442">
        <v>0</v>
      </c>
      <c r="M2442">
        <v>0</v>
      </c>
      <c r="N2442">
        <v>0</v>
      </c>
      <c r="O2442">
        <v>11000</v>
      </c>
      <c r="P2442">
        <v>-11000</v>
      </c>
      <c r="Q2442">
        <v>2492</v>
      </c>
      <c r="R2442" t="b">
        <v>0</v>
      </c>
      <c r="S2442">
        <v>0</v>
      </c>
    </row>
    <row r="2443" spans="1:19">
      <c r="A2443">
        <v>13050501</v>
      </c>
      <c r="B2443" s="12"/>
      <c r="C2443" s="12" t="s">
        <v>4797</v>
      </c>
      <c r="D2443" s="12" t="s">
        <v>5102</v>
      </c>
      <c r="E2443" t="b">
        <v>0</v>
      </c>
      <c r="F2443">
        <v>0</v>
      </c>
      <c r="G2443">
        <v>4102</v>
      </c>
      <c r="H2443">
        <v>43952</v>
      </c>
      <c r="I2443" s="12" t="s">
        <v>1547</v>
      </c>
      <c r="J2443">
        <v>12</v>
      </c>
      <c r="K2443">
        <v>10606</v>
      </c>
      <c r="L2443">
        <v>0</v>
      </c>
      <c r="M2443">
        <v>0</v>
      </c>
      <c r="N2443">
        <v>233000</v>
      </c>
      <c r="O2443">
        <v>0</v>
      </c>
      <c r="P2443">
        <v>222000</v>
      </c>
      <c r="Q2443">
        <v>2493</v>
      </c>
      <c r="R2443" t="b">
        <v>0</v>
      </c>
      <c r="S2443">
        <v>0</v>
      </c>
    </row>
    <row r="2444" spans="1:19">
      <c r="A2444">
        <v>13050501</v>
      </c>
      <c r="B2444" s="12"/>
      <c r="C2444" s="12" t="s">
        <v>4797</v>
      </c>
      <c r="D2444" s="12" t="s">
        <v>5102</v>
      </c>
      <c r="E2444" t="b">
        <v>0</v>
      </c>
      <c r="F2444">
        <v>0</v>
      </c>
      <c r="G2444">
        <v>4102</v>
      </c>
      <c r="H2444">
        <v>43962</v>
      </c>
      <c r="I2444" s="12" t="s">
        <v>5662</v>
      </c>
      <c r="J2444">
        <v>1</v>
      </c>
      <c r="K2444">
        <v>13793</v>
      </c>
      <c r="L2444">
        <v>0</v>
      </c>
      <c r="M2444">
        <v>0</v>
      </c>
      <c r="N2444">
        <v>0</v>
      </c>
      <c r="O2444">
        <v>222000</v>
      </c>
      <c r="P2444">
        <v>0</v>
      </c>
      <c r="Q2444">
        <v>2494</v>
      </c>
      <c r="R2444" t="b">
        <v>0</v>
      </c>
      <c r="S2444">
        <v>0</v>
      </c>
    </row>
    <row r="2445" spans="1:19">
      <c r="A2445">
        <v>13050501</v>
      </c>
      <c r="B2445" s="12"/>
      <c r="C2445" s="12" t="s">
        <v>4797</v>
      </c>
      <c r="D2445" s="12" t="s">
        <v>5102</v>
      </c>
      <c r="E2445" t="b">
        <v>0</v>
      </c>
      <c r="F2445">
        <v>0</v>
      </c>
      <c r="G2445">
        <v>4102</v>
      </c>
      <c r="H2445">
        <v>43983</v>
      </c>
      <c r="I2445" s="12" t="s">
        <v>1548</v>
      </c>
      <c r="J2445">
        <v>3</v>
      </c>
      <c r="K2445">
        <v>569</v>
      </c>
      <c r="L2445">
        <v>0</v>
      </c>
      <c r="M2445">
        <v>0</v>
      </c>
      <c r="N2445">
        <v>0</v>
      </c>
      <c r="O2445">
        <v>22000</v>
      </c>
      <c r="P2445">
        <v>-22000</v>
      </c>
      <c r="Q2445">
        <v>2495</v>
      </c>
      <c r="R2445" t="b">
        <v>0</v>
      </c>
      <c r="S2445">
        <v>0</v>
      </c>
    </row>
    <row r="2446" spans="1:19">
      <c r="A2446">
        <v>13050501</v>
      </c>
      <c r="B2446" s="12"/>
      <c r="C2446" s="12" t="s">
        <v>4797</v>
      </c>
      <c r="D2446" s="12" t="s">
        <v>5102</v>
      </c>
      <c r="E2446" t="b">
        <v>0</v>
      </c>
      <c r="F2446">
        <v>0</v>
      </c>
      <c r="G2446">
        <v>4102</v>
      </c>
      <c r="H2446">
        <v>43983</v>
      </c>
      <c r="I2446" s="12" t="s">
        <v>1549</v>
      </c>
      <c r="J2446">
        <v>12</v>
      </c>
      <c r="K2446">
        <v>10686</v>
      </c>
      <c r="L2446">
        <v>0</v>
      </c>
      <c r="M2446">
        <v>0</v>
      </c>
      <c r="N2446">
        <v>233000</v>
      </c>
      <c r="O2446">
        <v>0</v>
      </c>
      <c r="P2446">
        <v>211000</v>
      </c>
      <c r="Q2446">
        <v>2496</v>
      </c>
      <c r="R2446" t="b">
        <v>0</v>
      </c>
      <c r="S2446">
        <v>0</v>
      </c>
    </row>
    <row r="2447" spans="1:19">
      <c r="A2447">
        <v>13050501</v>
      </c>
      <c r="B2447" s="12"/>
      <c r="C2447" s="12" t="s">
        <v>4797</v>
      </c>
      <c r="D2447" s="12" t="s">
        <v>5102</v>
      </c>
      <c r="E2447" t="b">
        <v>0</v>
      </c>
      <c r="F2447">
        <v>0</v>
      </c>
      <c r="G2447">
        <v>4102</v>
      </c>
      <c r="H2447">
        <v>44006</v>
      </c>
      <c r="I2447" s="12" t="s">
        <v>5663</v>
      </c>
      <c r="J2447">
        <v>1</v>
      </c>
      <c r="K2447">
        <v>13867</v>
      </c>
      <c r="L2447">
        <v>0</v>
      </c>
      <c r="M2447">
        <v>0</v>
      </c>
      <c r="N2447">
        <v>0</v>
      </c>
      <c r="O2447">
        <v>211000</v>
      </c>
      <c r="P2447">
        <v>0</v>
      </c>
      <c r="Q2447">
        <v>2497</v>
      </c>
      <c r="R2447" t="b">
        <v>0</v>
      </c>
      <c r="S2447">
        <v>0</v>
      </c>
    </row>
    <row r="2448" spans="1:19">
      <c r="A2448">
        <v>13050501</v>
      </c>
      <c r="B2448" s="12"/>
      <c r="C2448" s="12" t="s">
        <v>4797</v>
      </c>
      <c r="D2448" s="12" t="s">
        <v>5102</v>
      </c>
      <c r="E2448" t="b">
        <v>0</v>
      </c>
      <c r="F2448">
        <v>0</v>
      </c>
      <c r="G2448">
        <v>4102</v>
      </c>
      <c r="H2448">
        <v>44013</v>
      </c>
      <c r="I2448" s="12" t="s">
        <v>1550</v>
      </c>
      <c r="J2448">
        <v>3</v>
      </c>
      <c r="K2448">
        <v>570</v>
      </c>
      <c r="L2448">
        <v>0</v>
      </c>
      <c r="M2448">
        <v>0</v>
      </c>
      <c r="N2448">
        <v>0</v>
      </c>
      <c r="O2448">
        <v>33000</v>
      </c>
      <c r="P2448">
        <v>-33000</v>
      </c>
      <c r="Q2448">
        <v>2498</v>
      </c>
      <c r="R2448" t="b">
        <v>0</v>
      </c>
      <c r="S2448">
        <v>0</v>
      </c>
    </row>
    <row r="2449" spans="1:19">
      <c r="A2449">
        <v>13050501</v>
      </c>
      <c r="B2449" s="12"/>
      <c r="C2449" s="12" t="s">
        <v>4797</v>
      </c>
      <c r="D2449" s="12" t="s">
        <v>5102</v>
      </c>
      <c r="E2449" t="b">
        <v>0</v>
      </c>
      <c r="F2449">
        <v>0</v>
      </c>
      <c r="G2449">
        <v>4102</v>
      </c>
      <c r="H2449">
        <v>44013</v>
      </c>
      <c r="I2449" s="12" t="s">
        <v>1551</v>
      </c>
      <c r="J2449">
        <v>12</v>
      </c>
      <c r="K2449">
        <v>10766</v>
      </c>
      <c r="L2449">
        <v>0</v>
      </c>
      <c r="M2449">
        <v>0</v>
      </c>
      <c r="N2449">
        <v>233000</v>
      </c>
      <c r="O2449">
        <v>0</v>
      </c>
      <c r="P2449">
        <v>200000</v>
      </c>
      <c r="Q2449">
        <v>2499</v>
      </c>
      <c r="R2449" t="b">
        <v>0</v>
      </c>
      <c r="S2449">
        <v>0</v>
      </c>
    </row>
    <row r="2450" spans="1:19">
      <c r="A2450">
        <v>13050501</v>
      </c>
      <c r="B2450" s="12"/>
      <c r="C2450" s="12" t="s">
        <v>4797</v>
      </c>
      <c r="D2450" s="12" t="s">
        <v>5102</v>
      </c>
      <c r="E2450" t="b">
        <v>0</v>
      </c>
      <c r="F2450">
        <v>0</v>
      </c>
      <c r="G2450">
        <v>4102</v>
      </c>
      <c r="H2450">
        <v>44027</v>
      </c>
      <c r="I2450" s="12" t="s">
        <v>5664</v>
      </c>
      <c r="J2450">
        <v>1</v>
      </c>
      <c r="K2450">
        <v>13932</v>
      </c>
      <c r="L2450">
        <v>0</v>
      </c>
      <c r="M2450">
        <v>0</v>
      </c>
      <c r="N2450">
        <v>0</v>
      </c>
      <c r="O2450">
        <v>200000</v>
      </c>
      <c r="P2450">
        <v>0</v>
      </c>
      <c r="Q2450">
        <v>2500</v>
      </c>
      <c r="R2450" t="b">
        <v>0</v>
      </c>
      <c r="S2450">
        <v>0</v>
      </c>
    </row>
    <row r="2451" spans="1:19">
      <c r="A2451">
        <v>13050501</v>
      </c>
      <c r="B2451" s="12"/>
      <c r="C2451" s="12" t="s">
        <v>4797</v>
      </c>
      <c r="D2451" s="12" t="s">
        <v>5102</v>
      </c>
      <c r="E2451" t="b">
        <v>0</v>
      </c>
      <c r="F2451">
        <v>0</v>
      </c>
      <c r="G2451">
        <v>4102</v>
      </c>
      <c r="H2451">
        <v>44044</v>
      </c>
      <c r="I2451" s="12" t="s">
        <v>1552</v>
      </c>
      <c r="J2451">
        <v>3</v>
      </c>
      <c r="K2451">
        <v>572</v>
      </c>
      <c r="L2451">
        <v>0</v>
      </c>
      <c r="M2451">
        <v>0</v>
      </c>
      <c r="N2451">
        <v>0</v>
      </c>
      <c r="O2451">
        <v>44000</v>
      </c>
      <c r="P2451">
        <v>-44000</v>
      </c>
      <c r="Q2451">
        <v>2501</v>
      </c>
      <c r="R2451" t="b">
        <v>0</v>
      </c>
      <c r="S2451">
        <v>0</v>
      </c>
    </row>
    <row r="2452" spans="1:19">
      <c r="A2452">
        <v>13050501</v>
      </c>
      <c r="B2452" s="12"/>
      <c r="C2452" s="12" t="s">
        <v>4797</v>
      </c>
      <c r="D2452" s="12" t="s">
        <v>5102</v>
      </c>
      <c r="E2452" t="b">
        <v>0</v>
      </c>
      <c r="F2452">
        <v>0</v>
      </c>
      <c r="G2452">
        <v>4102</v>
      </c>
      <c r="H2452">
        <v>44044</v>
      </c>
      <c r="I2452" s="12" t="s">
        <v>1553</v>
      </c>
      <c r="J2452">
        <v>12</v>
      </c>
      <c r="K2452">
        <v>10846</v>
      </c>
      <c r="L2452">
        <v>0</v>
      </c>
      <c r="M2452">
        <v>0</v>
      </c>
      <c r="N2452">
        <v>233000</v>
      </c>
      <c r="O2452">
        <v>0</v>
      </c>
      <c r="P2452">
        <v>189000</v>
      </c>
      <c r="Q2452">
        <v>2502</v>
      </c>
      <c r="R2452" t="b">
        <v>0</v>
      </c>
      <c r="S2452">
        <v>0</v>
      </c>
    </row>
    <row r="2453" spans="1:19">
      <c r="A2453">
        <v>13050501</v>
      </c>
      <c r="B2453" s="12"/>
      <c r="C2453" s="12" t="s">
        <v>4797</v>
      </c>
      <c r="D2453" s="12" t="s">
        <v>5102</v>
      </c>
      <c r="E2453" t="b">
        <v>0</v>
      </c>
      <c r="F2453">
        <v>0</v>
      </c>
      <c r="G2453">
        <v>4102</v>
      </c>
      <c r="H2453">
        <v>44064</v>
      </c>
      <c r="I2453" s="12" t="s">
        <v>5665</v>
      </c>
      <c r="J2453">
        <v>1</v>
      </c>
      <c r="K2453">
        <v>14012</v>
      </c>
      <c r="L2453">
        <v>0</v>
      </c>
      <c r="M2453">
        <v>0</v>
      </c>
      <c r="N2453">
        <v>0</v>
      </c>
      <c r="O2453">
        <v>189000</v>
      </c>
      <c r="P2453">
        <v>0</v>
      </c>
      <c r="Q2453">
        <v>2503</v>
      </c>
      <c r="R2453" t="b">
        <v>0</v>
      </c>
      <c r="S2453">
        <v>0</v>
      </c>
    </row>
    <row r="2454" spans="1:19">
      <c r="A2454">
        <v>13050501</v>
      </c>
      <c r="B2454" s="12"/>
      <c r="C2454" s="12" t="s">
        <v>4797</v>
      </c>
      <c r="D2454" s="12" t="s">
        <v>5102</v>
      </c>
      <c r="E2454" t="b">
        <v>0</v>
      </c>
      <c r="F2454">
        <v>0</v>
      </c>
      <c r="G2454">
        <v>4102</v>
      </c>
      <c r="H2454">
        <v>44075</v>
      </c>
      <c r="I2454" s="12" t="s">
        <v>1554</v>
      </c>
      <c r="J2454">
        <v>12</v>
      </c>
      <c r="K2454">
        <v>10926</v>
      </c>
      <c r="L2454">
        <v>0</v>
      </c>
      <c r="M2454">
        <v>0</v>
      </c>
      <c r="N2454">
        <v>233000</v>
      </c>
      <c r="O2454">
        <v>0</v>
      </c>
      <c r="P2454">
        <v>233000</v>
      </c>
      <c r="Q2454">
        <v>2504</v>
      </c>
      <c r="R2454" t="b">
        <v>0</v>
      </c>
      <c r="S2454">
        <v>0</v>
      </c>
    </row>
    <row r="2455" spans="1:19">
      <c r="A2455">
        <v>13050501</v>
      </c>
      <c r="B2455" s="12"/>
      <c r="C2455" s="12" t="s">
        <v>4797</v>
      </c>
      <c r="D2455" s="12" t="s">
        <v>5102</v>
      </c>
      <c r="E2455" t="b">
        <v>0</v>
      </c>
      <c r="F2455">
        <v>0</v>
      </c>
      <c r="G2455">
        <v>4102</v>
      </c>
      <c r="H2455">
        <v>44089</v>
      </c>
      <c r="I2455" s="12" t="s">
        <v>5666</v>
      </c>
      <c r="J2455">
        <v>1</v>
      </c>
      <c r="K2455">
        <v>14083</v>
      </c>
      <c r="L2455">
        <v>0</v>
      </c>
      <c r="M2455">
        <v>0</v>
      </c>
      <c r="N2455">
        <v>0</v>
      </c>
      <c r="O2455">
        <v>233000</v>
      </c>
      <c r="P2455">
        <v>0</v>
      </c>
      <c r="Q2455">
        <v>2505</v>
      </c>
      <c r="R2455" t="b">
        <v>0</v>
      </c>
      <c r="S2455">
        <v>0</v>
      </c>
    </row>
    <row r="2456" spans="1:19">
      <c r="A2456">
        <v>13050501</v>
      </c>
      <c r="B2456" s="12"/>
      <c r="C2456" s="12" t="s">
        <v>4797</v>
      </c>
      <c r="D2456" s="12" t="s">
        <v>5102</v>
      </c>
      <c r="E2456" t="b">
        <v>0</v>
      </c>
      <c r="F2456">
        <v>0</v>
      </c>
      <c r="G2456">
        <v>4102</v>
      </c>
      <c r="H2456">
        <v>44105</v>
      </c>
      <c r="I2456" s="12" t="s">
        <v>1555</v>
      </c>
      <c r="J2456">
        <v>12</v>
      </c>
      <c r="K2456">
        <v>11006</v>
      </c>
      <c r="L2456">
        <v>0</v>
      </c>
      <c r="M2456">
        <v>0</v>
      </c>
      <c r="N2456">
        <v>233000</v>
      </c>
      <c r="O2456">
        <v>0</v>
      </c>
      <c r="P2456">
        <v>233000</v>
      </c>
      <c r="Q2456">
        <v>2506</v>
      </c>
      <c r="R2456" t="b">
        <v>0</v>
      </c>
      <c r="S2456">
        <v>0</v>
      </c>
    </row>
    <row r="2457" spans="1:19">
      <c r="A2457">
        <v>13050501</v>
      </c>
      <c r="B2457" s="12"/>
      <c r="C2457" s="12" t="s">
        <v>4797</v>
      </c>
      <c r="D2457" s="12" t="s">
        <v>5102</v>
      </c>
      <c r="E2457" t="b">
        <v>0</v>
      </c>
      <c r="F2457">
        <v>0</v>
      </c>
      <c r="G2457">
        <v>4102</v>
      </c>
      <c r="H2457">
        <v>44119</v>
      </c>
      <c r="I2457" s="12" t="s">
        <v>5667</v>
      </c>
      <c r="J2457">
        <v>1</v>
      </c>
      <c r="K2457">
        <v>14153</v>
      </c>
      <c r="L2457">
        <v>0</v>
      </c>
      <c r="M2457">
        <v>0</v>
      </c>
      <c r="N2457">
        <v>0</v>
      </c>
      <c r="O2457">
        <v>233000</v>
      </c>
      <c r="P2457">
        <v>0</v>
      </c>
      <c r="Q2457">
        <v>2507</v>
      </c>
      <c r="R2457" t="b">
        <v>0</v>
      </c>
      <c r="S2457">
        <v>0</v>
      </c>
    </row>
    <row r="2458" spans="1:19">
      <c r="A2458">
        <v>13050501</v>
      </c>
      <c r="B2458" s="12"/>
      <c r="C2458" s="12" t="s">
        <v>4797</v>
      </c>
      <c r="D2458" s="12" t="s">
        <v>5102</v>
      </c>
      <c r="E2458" t="b">
        <v>0</v>
      </c>
      <c r="F2458">
        <v>0</v>
      </c>
      <c r="G2458">
        <v>4102</v>
      </c>
      <c r="H2458">
        <v>44136</v>
      </c>
      <c r="I2458" s="12" t="s">
        <v>1556</v>
      </c>
      <c r="J2458">
        <v>12</v>
      </c>
      <c r="K2458">
        <v>11086</v>
      </c>
      <c r="L2458">
        <v>0</v>
      </c>
      <c r="M2458">
        <v>0</v>
      </c>
      <c r="N2458">
        <v>233000</v>
      </c>
      <c r="O2458">
        <v>0</v>
      </c>
      <c r="P2458">
        <v>233000</v>
      </c>
      <c r="Q2458">
        <v>2508</v>
      </c>
      <c r="R2458" t="b">
        <v>0</v>
      </c>
      <c r="S2458">
        <v>0</v>
      </c>
    </row>
    <row r="2459" spans="1:19">
      <c r="A2459">
        <v>13050501</v>
      </c>
      <c r="B2459" s="12"/>
      <c r="C2459" s="12" t="s">
        <v>4797</v>
      </c>
      <c r="D2459" s="12" t="s">
        <v>5102</v>
      </c>
      <c r="E2459" t="b">
        <v>0</v>
      </c>
      <c r="F2459">
        <v>0</v>
      </c>
      <c r="G2459">
        <v>4102</v>
      </c>
      <c r="H2459">
        <v>44149</v>
      </c>
      <c r="I2459" s="12" t="s">
        <v>5668</v>
      </c>
      <c r="J2459">
        <v>1</v>
      </c>
      <c r="K2459">
        <v>14230</v>
      </c>
      <c r="L2459">
        <v>0</v>
      </c>
      <c r="M2459">
        <v>0</v>
      </c>
      <c r="N2459">
        <v>0</v>
      </c>
      <c r="O2459">
        <v>233000</v>
      </c>
      <c r="P2459">
        <v>0</v>
      </c>
      <c r="Q2459">
        <v>2509</v>
      </c>
      <c r="R2459" t="b">
        <v>0</v>
      </c>
      <c r="S2459">
        <v>0</v>
      </c>
    </row>
    <row r="2460" spans="1:19">
      <c r="A2460">
        <v>13050501</v>
      </c>
      <c r="B2460" s="12"/>
      <c r="C2460" s="12" t="s">
        <v>4797</v>
      </c>
      <c r="D2460" s="12" t="s">
        <v>5102</v>
      </c>
      <c r="E2460" t="b">
        <v>0</v>
      </c>
      <c r="F2460">
        <v>0</v>
      </c>
      <c r="G2460">
        <v>4102</v>
      </c>
      <c r="H2460">
        <v>44166</v>
      </c>
      <c r="I2460" s="12" t="s">
        <v>1557</v>
      </c>
      <c r="J2460">
        <v>12</v>
      </c>
      <c r="K2460">
        <v>11166</v>
      </c>
      <c r="L2460">
        <v>0</v>
      </c>
      <c r="M2460">
        <v>0</v>
      </c>
      <c r="N2460">
        <v>233000</v>
      </c>
      <c r="O2460">
        <v>0</v>
      </c>
      <c r="P2460">
        <v>233000</v>
      </c>
      <c r="Q2460">
        <v>2510</v>
      </c>
      <c r="R2460" t="b">
        <v>0</v>
      </c>
      <c r="S2460">
        <v>0</v>
      </c>
    </row>
    <row r="2461" spans="1:19">
      <c r="A2461">
        <v>13050501</v>
      </c>
      <c r="B2461" s="12"/>
      <c r="C2461" s="12" t="s">
        <v>4797</v>
      </c>
      <c r="D2461" s="12" t="s">
        <v>5102</v>
      </c>
      <c r="E2461" t="b">
        <v>0</v>
      </c>
      <c r="F2461">
        <v>0</v>
      </c>
      <c r="G2461">
        <v>4102</v>
      </c>
      <c r="H2461">
        <v>44180</v>
      </c>
      <c r="I2461" s="12" t="s">
        <v>5669</v>
      </c>
      <c r="J2461">
        <v>1</v>
      </c>
      <c r="K2461">
        <v>14301</v>
      </c>
      <c r="L2461">
        <v>0</v>
      </c>
      <c r="M2461">
        <v>0</v>
      </c>
      <c r="N2461">
        <v>0</v>
      </c>
      <c r="O2461">
        <v>233000</v>
      </c>
      <c r="P2461">
        <v>0</v>
      </c>
      <c r="Q2461">
        <v>2511</v>
      </c>
      <c r="R2461" t="b">
        <v>0</v>
      </c>
      <c r="S2461">
        <v>0</v>
      </c>
    </row>
    <row r="2462" spans="1:19">
      <c r="A2462">
        <v>13050501</v>
      </c>
      <c r="B2462" s="12" t="s">
        <v>1558</v>
      </c>
      <c r="C2462" s="12" t="s">
        <v>4797</v>
      </c>
      <c r="D2462" s="12" t="s">
        <v>1558</v>
      </c>
      <c r="E2462" t="b">
        <v>0</v>
      </c>
      <c r="F2462">
        <v>0</v>
      </c>
      <c r="G2462">
        <v>4102</v>
      </c>
      <c r="H2462" t="s">
        <v>21</v>
      </c>
      <c r="I2462" s="12"/>
      <c r="K2462">
        <v>0</v>
      </c>
      <c r="L2462">
        <v>0</v>
      </c>
      <c r="M2462">
        <v>0</v>
      </c>
      <c r="N2462">
        <v>2796000</v>
      </c>
      <c r="O2462">
        <v>2796000</v>
      </c>
      <c r="P2462">
        <v>0</v>
      </c>
      <c r="Q2462">
        <v>2512</v>
      </c>
      <c r="R2462" t="b">
        <v>0</v>
      </c>
      <c r="S2462">
        <v>0</v>
      </c>
    </row>
    <row r="2463" spans="1:19">
      <c r="A2463">
        <v>13050501</v>
      </c>
      <c r="B2463" s="12" t="s">
        <v>5112</v>
      </c>
      <c r="C2463" s="12" t="s">
        <v>4797</v>
      </c>
      <c r="D2463" s="12" t="s">
        <v>5112</v>
      </c>
      <c r="E2463" t="b">
        <v>0</v>
      </c>
      <c r="F2463">
        <v>0</v>
      </c>
      <c r="G2463">
        <v>4201</v>
      </c>
      <c r="H2463" t="s">
        <v>21</v>
      </c>
      <c r="I2463" s="12"/>
      <c r="K2463">
        <v>0</v>
      </c>
      <c r="L2463">
        <v>2520000</v>
      </c>
      <c r="M2463">
        <v>2520000</v>
      </c>
      <c r="N2463">
        <v>0</v>
      </c>
      <c r="O2463">
        <v>0</v>
      </c>
      <c r="P2463">
        <v>0</v>
      </c>
      <c r="Q2463">
        <v>2513</v>
      </c>
      <c r="R2463" t="b">
        <v>0</v>
      </c>
      <c r="S2463">
        <v>0</v>
      </c>
    </row>
    <row r="2464" spans="1:19">
      <c r="A2464">
        <v>13050501</v>
      </c>
      <c r="B2464" s="12"/>
      <c r="C2464" s="12" t="s">
        <v>4797</v>
      </c>
      <c r="D2464" s="12" t="s">
        <v>5112</v>
      </c>
      <c r="E2464" t="b">
        <v>0</v>
      </c>
      <c r="F2464">
        <v>0</v>
      </c>
      <c r="G2464">
        <v>4201</v>
      </c>
      <c r="H2464">
        <v>43831</v>
      </c>
      <c r="I2464" s="12" t="s">
        <v>1559</v>
      </c>
      <c r="J2464">
        <v>12</v>
      </c>
      <c r="K2464">
        <v>10287</v>
      </c>
      <c r="L2464">
        <v>0</v>
      </c>
      <c r="M2464">
        <v>0</v>
      </c>
      <c r="N2464">
        <v>210000</v>
      </c>
      <c r="O2464">
        <v>0</v>
      </c>
      <c r="P2464">
        <v>210000</v>
      </c>
      <c r="Q2464">
        <v>2514</v>
      </c>
      <c r="R2464" t="b">
        <v>0</v>
      </c>
      <c r="S2464">
        <v>0</v>
      </c>
    </row>
    <row r="2465" spans="1:19">
      <c r="A2465">
        <v>13050501</v>
      </c>
      <c r="B2465" s="12"/>
      <c r="C2465" s="12" t="s">
        <v>4797</v>
      </c>
      <c r="D2465" s="12" t="s">
        <v>5112</v>
      </c>
      <c r="E2465" t="b">
        <v>0</v>
      </c>
      <c r="F2465">
        <v>0</v>
      </c>
      <c r="G2465">
        <v>4201</v>
      </c>
      <c r="H2465">
        <v>43843</v>
      </c>
      <c r="I2465" s="12" t="s">
        <v>5658</v>
      </c>
      <c r="J2465">
        <v>1</v>
      </c>
      <c r="K2465">
        <v>13505</v>
      </c>
      <c r="L2465">
        <v>0</v>
      </c>
      <c r="M2465">
        <v>0</v>
      </c>
      <c r="N2465">
        <v>0</v>
      </c>
      <c r="O2465">
        <v>210000</v>
      </c>
      <c r="P2465">
        <v>0</v>
      </c>
      <c r="Q2465">
        <v>2515</v>
      </c>
      <c r="R2465" t="b">
        <v>0</v>
      </c>
      <c r="S2465">
        <v>0</v>
      </c>
    </row>
    <row r="2466" spans="1:19">
      <c r="A2466">
        <v>13050501</v>
      </c>
      <c r="B2466" s="12"/>
      <c r="C2466" s="12" t="s">
        <v>4797</v>
      </c>
      <c r="D2466" s="12" t="s">
        <v>5112</v>
      </c>
      <c r="E2466" t="b">
        <v>0</v>
      </c>
      <c r="F2466">
        <v>0</v>
      </c>
      <c r="G2466">
        <v>4201</v>
      </c>
      <c r="H2466">
        <v>43862</v>
      </c>
      <c r="I2466" s="12" t="s">
        <v>1560</v>
      </c>
      <c r="J2466">
        <v>12</v>
      </c>
      <c r="K2466">
        <v>10367</v>
      </c>
      <c r="L2466">
        <v>0</v>
      </c>
      <c r="M2466">
        <v>0</v>
      </c>
      <c r="N2466">
        <v>210000</v>
      </c>
      <c r="O2466">
        <v>0</v>
      </c>
      <c r="P2466">
        <v>210000</v>
      </c>
      <c r="Q2466">
        <v>2516</v>
      </c>
      <c r="R2466" t="b">
        <v>0</v>
      </c>
      <c r="S2466">
        <v>0</v>
      </c>
    </row>
    <row r="2467" spans="1:19">
      <c r="A2467">
        <v>13050501</v>
      </c>
      <c r="B2467" s="12"/>
      <c r="C2467" s="12" t="s">
        <v>4797</v>
      </c>
      <c r="D2467" s="12" t="s">
        <v>5112</v>
      </c>
      <c r="E2467" t="b">
        <v>0</v>
      </c>
      <c r="F2467">
        <v>0</v>
      </c>
      <c r="G2467">
        <v>4201</v>
      </c>
      <c r="H2467">
        <v>43872</v>
      </c>
      <c r="I2467" s="12" t="s">
        <v>5659</v>
      </c>
      <c r="J2467">
        <v>1</v>
      </c>
      <c r="K2467">
        <v>13574</v>
      </c>
      <c r="L2467">
        <v>0</v>
      </c>
      <c r="M2467">
        <v>0</v>
      </c>
      <c r="N2467">
        <v>0</v>
      </c>
      <c r="O2467">
        <v>210000</v>
      </c>
      <c r="P2467">
        <v>0</v>
      </c>
      <c r="Q2467">
        <v>2517</v>
      </c>
      <c r="R2467" t="b">
        <v>0</v>
      </c>
      <c r="S2467">
        <v>0</v>
      </c>
    </row>
    <row r="2468" spans="1:19">
      <c r="A2468">
        <v>13050501</v>
      </c>
      <c r="B2468" s="12"/>
      <c r="C2468" s="12" t="s">
        <v>4797</v>
      </c>
      <c r="D2468" s="12" t="s">
        <v>5112</v>
      </c>
      <c r="E2468" t="b">
        <v>0</v>
      </c>
      <c r="F2468">
        <v>0</v>
      </c>
      <c r="G2468">
        <v>4201</v>
      </c>
      <c r="H2468">
        <v>43891</v>
      </c>
      <c r="I2468" s="12" t="s">
        <v>1561</v>
      </c>
      <c r="J2468">
        <v>12</v>
      </c>
      <c r="K2468">
        <v>10447</v>
      </c>
      <c r="L2468">
        <v>0</v>
      </c>
      <c r="M2468">
        <v>0</v>
      </c>
      <c r="N2468">
        <v>210000</v>
      </c>
      <c r="O2468">
        <v>0</v>
      </c>
      <c r="P2468">
        <v>210000</v>
      </c>
      <c r="Q2468">
        <v>2518</v>
      </c>
      <c r="R2468" t="b">
        <v>0</v>
      </c>
      <c r="S2468">
        <v>0</v>
      </c>
    </row>
    <row r="2469" spans="1:19">
      <c r="A2469">
        <v>13050501</v>
      </c>
      <c r="B2469" s="12"/>
      <c r="C2469" s="12" t="s">
        <v>4797</v>
      </c>
      <c r="D2469" s="12" t="s">
        <v>5112</v>
      </c>
      <c r="E2469" t="b">
        <v>0</v>
      </c>
      <c r="F2469">
        <v>0</v>
      </c>
      <c r="G2469">
        <v>4201</v>
      </c>
      <c r="H2469">
        <v>43901</v>
      </c>
      <c r="I2469" s="12" t="s">
        <v>5660</v>
      </c>
      <c r="J2469">
        <v>1</v>
      </c>
      <c r="K2469">
        <v>13649</v>
      </c>
      <c r="L2469">
        <v>0</v>
      </c>
      <c r="M2469">
        <v>0</v>
      </c>
      <c r="N2469">
        <v>0</v>
      </c>
      <c r="O2469">
        <v>210000</v>
      </c>
      <c r="P2469">
        <v>0</v>
      </c>
      <c r="Q2469">
        <v>2519</v>
      </c>
      <c r="R2469" t="b">
        <v>0</v>
      </c>
      <c r="S2469">
        <v>0</v>
      </c>
    </row>
    <row r="2470" spans="1:19">
      <c r="A2470">
        <v>13050501</v>
      </c>
      <c r="B2470" s="12"/>
      <c r="C2470" s="12" t="s">
        <v>4797</v>
      </c>
      <c r="D2470" s="12" t="s">
        <v>5112</v>
      </c>
      <c r="E2470" t="b">
        <v>0</v>
      </c>
      <c r="F2470">
        <v>0</v>
      </c>
      <c r="G2470">
        <v>4201</v>
      </c>
      <c r="H2470">
        <v>43922</v>
      </c>
      <c r="I2470" s="12" t="s">
        <v>1562</v>
      </c>
      <c r="J2470">
        <v>12</v>
      </c>
      <c r="K2470">
        <v>10527</v>
      </c>
      <c r="L2470">
        <v>0</v>
      </c>
      <c r="M2470">
        <v>0</v>
      </c>
      <c r="N2470">
        <v>210000</v>
      </c>
      <c r="O2470">
        <v>0</v>
      </c>
      <c r="P2470">
        <v>210000</v>
      </c>
      <c r="Q2470">
        <v>2520</v>
      </c>
      <c r="R2470" t="b">
        <v>0</v>
      </c>
      <c r="S2470">
        <v>0</v>
      </c>
    </row>
    <row r="2471" spans="1:19">
      <c r="A2471">
        <v>13050501</v>
      </c>
      <c r="B2471" s="12"/>
      <c r="C2471" s="12" t="s">
        <v>4797</v>
      </c>
      <c r="D2471" s="12" t="s">
        <v>5112</v>
      </c>
      <c r="E2471" t="b">
        <v>0</v>
      </c>
      <c r="F2471">
        <v>0</v>
      </c>
      <c r="G2471">
        <v>4201</v>
      </c>
      <c r="H2471">
        <v>43927</v>
      </c>
      <c r="I2471" s="12" t="s">
        <v>5661</v>
      </c>
      <c r="J2471">
        <v>1</v>
      </c>
      <c r="K2471">
        <v>13685</v>
      </c>
      <c r="L2471">
        <v>0</v>
      </c>
      <c r="M2471">
        <v>0</v>
      </c>
      <c r="N2471">
        <v>0</v>
      </c>
      <c r="O2471">
        <v>210000</v>
      </c>
      <c r="P2471">
        <v>0</v>
      </c>
      <c r="Q2471">
        <v>2521</v>
      </c>
      <c r="R2471" t="b">
        <v>0</v>
      </c>
      <c r="S2471">
        <v>0</v>
      </c>
    </row>
    <row r="2472" spans="1:19">
      <c r="A2472">
        <v>13050501</v>
      </c>
      <c r="B2472" s="12"/>
      <c r="C2472" s="12" t="s">
        <v>4797</v>
      </c>
      <c r="D2472" s="12" t="s">
        <v>5112</v>
      </c>
      <c r="E2472" t="b">
        <v>0</v>
      </c>
      <c r="F2472">
        <v>0</v>
      </c>
      <c r="G2472">
        <v>4201</v>
      </c>
      <c r="H2472">
        <v>43952</v>
      </c>
      <c r="I2472" s="12" t="s">
        <v>1563</v>
      </c>
      <c r="J2472">
        <v>12</v>
      </c>
      <c r="K2472">
        <v>10607</v>
      </c>
      <c r="L2472">
        <v>0</v>
      </c>
      <c r="M2472">
        <v>0</v>
      </c>
      <c r="N2472">
        <v>210000</v>
      </c>
      <c r="O2472">
        <v>0</v>
      </c>
      <c r="P2472">
        <v>210000</v>
      </c>
      <c r="Q2472">
        <v>2522</v>
      </c>
      <c r="R2472" t="b">
        <v>0</v>
      </c>
      <c r="S2472">
        <v>0</v>
      </c>
    </row>
    <row r="2473" spans="1:19">
      <c r="A2473">
        <v>13050501</v>
      </c>
      <c r="B2473" s="12"/>
      <c r="C2473" s="12" t="s">
        <v>4797</v>
      </c>
      <c r="D2473" s="12" t="s">
        <v>5112</v>
      </c>
      <c r="E2473" t="b">
        <v>0</v>
      </c>
      <c r="F2473">
        <v>0</v>
      </c>
      <c r="G2473">
        <v>4201</v>
      </c>
      <c r="H2473">
        <v>43963</v>
      </c>
      <c r="I2473" s="12" t="s">
        <v>5662</v>
      </c>
      <c r="J2473">
        <v>1</v>
      </c>
      <c r="K2473">
        <v>13761</v>
      </c>
      <c r="L2473">
        <v>0</v>
      </c>
      <c r="M2473">
        <v>0</v>
      </c>
      <c r="N2473">
        <v>0</v>
      </c>
      <c r="O2473">
        <v>210000</v>
      </c>
      <c r="P2473">
        <v>0</v>
      </c>
      <c r="Q2473">
        <v>2523</v>
      </c>
      <c r="R2473" t="b">
        <v>0</v>
      </c>
      <c r="S2473">
        <v>0</v>
      </c>
    </row>
    <row r="2474" spans="1:19">
      <c r="A2474">
        <v>13050501</v>
      </c>
      <c r="B2474" s="12"/>
      <c r="C2474" s="12" t="s">
        <v>4797</v>
      </c>
      <c r="D2474" s="12" t="s">
        <v>5112</v>
      </c>
      <c r="E2474" t="b">
        <v>0</v>
      </c>
      <c r="F2474">
        <v>0</v>
      </c>
      <c r="G2474">
        <v>4201</v>
      </c>
      <c r="H2474">
        <v>43983</v>
      </c>
      <c r="I2474" s="12" t="s">
        <v>1564</v>
      </c>
      <c r="J2474">
        <v>12</v>
      </c>
      <c r="K2474">
        <v>10687</v>
      </c>
      <c r="L2474">
        <v>0</v>
      </c>
      <c r="M2474">
        <v>0</v>
      </c>
      <c r="N2474">
        <v>210000</v>
      </c>
      <c r="O2474">
        <v>0</v>
      </c>
      <c r="P2474">
        <v>210000</v>
      </c>
      <c r="Q2474">
        <v>2524</v>
      </c>
      <c r="R2474" t="b">
        <v>0</v>
      </c>
      <c r="S2474">
        <v>0</v>
      </c>
    </row>
    <row r="2475" spans="1:19">
      <c r="A2475">
        <v>13050501</v>
      </c>
      <c r="B2475" s="12"/>
      <c r="C2475" s="12" t="s">
        <v>4797</v>
      </c>
      <c r="D2475" s="12" t="s">
        <v>5112</v>
      </c>
      <c r="E2475" t="b">
        <v>0</v>
      </c>
      <c r="F2475">
        <v>0</v>
      </c>
      <c r="G2475">
        <v>4201</v>
      </c>
      <c r="H2475">
        <v>43998</v>
      </c>
      <c r="I2475" s="12" t="s">
        <v>5663</v>
      </c>
      <c r="J2475">
        <v>1</v>
      </c>
      <c r="K2475">
        <v>13844</v>
      </c>
      <c r="L2475">
        <v>0</v>
      </c>
      <c r="M2475">
        <v>0</v>
      </c>
      <c r="N2475">
        <v>0</v>
      </c>
      <c r="O2475">
        <v>210000</v>
      </c>
      <c r="P2475">
        <v>0</v>
      </c>
      <c r="Q2475">
        <v>2525</v>
      </c>
      <c r="R2475" t="b">
        <v>0</v>
      </c>
      <c r="S2475">
        <v>0</v>
      </c>
    </row>
    <row r="2476" spans="1:19">
      <c r="A2476">
        <v>13050501</v>
      </c>
      <c r="B2476" s="12"/>
      <c r="C2476" s="12" t="s">
        <v>4797</v>
      </c>
      <c r="D2476" s="12" t="s">
        <v>5112</v>
      </c>
      <c r="E2476" t="b">
        <v>0</v>
      </c>
      <c r="F2476">
        <v>0</v>
      </c>
      <c r="G2476">
        <v>4201</v>
      </c>
      <c r="H2476">
        <v>44013</v>
      </c>
      <c r="I2476" s="12" t="s">
        <v>1565</v>
      </c>
      <c r="J2476">
        <v>12</v>
      </c>
      <c r="K2476">
        <v>10767</v>
      </c>
      <c r="L2476">
        <v>0</v>
      </c>
      <c r="M2476">
        <v>0</v>
      </c>
      <c r="N2476">
        <v>210000</v>
      </c>
      <c r="O2476">
        <v>0</v>
      </c>
      <c r="P2476">
        <v>210000</v>
      </c>
      <c r="Q2476">
        <v>2526</v>
      </c>
      <c r="R2476" t="b">
        <v>0</v>
      </c>
      <c r="S2476">
        <v>0</v>
      </c>
    </row>
    <row r="2477" spans="1:19">
      <c r="A2477">
        <v>13050501</v>
      </c>
      <c r="B2477" s="12"/>
      <c r="C2477" s="12" t="s">
        <v>4797</v>
      </c>
      <c r="D2477" s="12" t="s">
        <v>5112</v>
      </c>
      <c r="E2477" t="b">
        <v>0</v>
      </c>
      <c r="F2477">
        <v>0</v>
      </c>
      <c r="G2477">
        <v>4201</v>
      </c>
      <c r="H2477">
        <v>44025</v>
      </c>
      <c r="I2477" s="12" t="s">
        <v>5664</v>
      </c>
      <c r="J2477">
        <v>1</v>
      </c>
      <c r="K2477">
        <v>13911</v>
      </c>
      <c r="L2477">
        <v>0</v>
      </c>
      <c r="M2477">
        <v>0</v>
      </c>
      <c r="N2477">
        <v>0</v>
      </c>
      <c r="O2477">
        <v>210000</v>
      </c>
      <c r="P2477">
        <v>0</v>
      </c>
      <c r="Q2477">
        <v>2527</v>
      </c>
      <c r="R2477" t="b">
        <v>0</v>
      </c>
      <c r="S2477">
        <v>0</v>
      </c>
    </row>
    <row r="2478" spans="1:19">
      <c r="A2478">
        <v>13050501</v>
      </c>
      <c r="B2478" s="12"/>
      <c r="C2478" s="12" t="s">
        <v>4797</v>
      </c>
      <c r="D2478" s="12" t="s">
        <v>5112</v>
      </c>
      <c r="E2478" t="b">
        <v>0</v>
      </c>
      <c r="F2478">
        <v>0</v>
      </c>
      <c r="G2478">
        <v>4201</v>
      </c>
      <c r="H2478">
        <v>44044</v>
      </c>
      <c r="I2478" s="12" t="s">
        <v>1566</v>
      </c>
      <c r="J2478">
        <v>12</v>
      </c>
      <c r="K2478">
        <v>10847</v>
      </c>
      <c r="L2478">
        <v>0</v>
      </c>
      <c r="M2478">
        <v>0</v>
      </c>
      <c r="N2478">
        <v>210000</v>
      </c>
      <c r="O2478">
        <v>0</v>
      </c>
      <c r="P2478">
        <v>210000</v>
      </c>
      <c r="Q2478">
        <v>2528</v>
      </c>
      <c r="R2478" t="b">
        <v>0</v>
      </c>
      <c r="S2478">
        <v>0</v>
      </c>
    </row>
    <row r="2479" spans="1:19">
      <c r="A2479">
        <v>13050501</v>
      </c>
      <c r="B2479" s="12"/>
      <c r="C2479" s="12" t="s">
        <v>4797</v>
      </c>
      <c r="D2479" s="12" t="s">
        <v>5112</v>
      </c>
      <c r="E2479" t="b">
        <v>0</v>
      </c>
      <c r="F2479">
        <v>0</v>
      </c>
      <c r="G2479">
        <v>4201</v>
      </c>
      <c r="H2479">
        <v>44053</v>
      </c>
      <c r="I2479" s="12" t="s">
        <v>5665</v>
      </c>
      <c r="J2479">
        <v>1</v>
      </c>
      <c r="K2479">
        <v>13964</v>
      </c>
      <c r="L2479">
        <v>0</v>
      </c>
      <c r="M2479">
        <v>0</v>
      </c>
      <c r="N2479">
        <v>0</v>
      </c>
      <c r="O2479">
        <v>210000</v>
      </c>
      <c r="P2479">
        <v>0</v>
      </c>
      <c r="Q2479">
        <v>2529</v>
      </c>
      <c r="R2479" t="b">
        <v>0</v>
      </c>
      <c r="S2479">
        <v>0</v>
      </c>
    </row>
    <row r="2480" spans="1:19">
      <c r="A2480">
        <v>13050501</v>
      </c>
      <c r="B2480" s="12"/>
      <c r="C2480" s="12" t="s">
        <v>4797</v>
      </c>
      <c r="D2480" s="12" t="s">
        <v>5112</v>
      </c>
      <c r="E2480" t="b">
        <v>0</v>
      </c>
      <c r="F2480">
        <v>0</v>
      </c>
      <c r="G2480">
        <v>4201</v>
      </c>
      <c r="H2480">
        <v>44075</v>
      </c>
      <c r="I2480" s="12" t="s">
        <v>1567</v>
      </c>
      <c r="J2480">
        <v>12</v>
      </c>
      <c r="K2480">
        <v>10927</v>
      </c>
      <c r="L2480">
        <v>0</v>
      </c>
      <c r="M2480">
        <v>0</v>
      </c>
      <c r="N2480">
        <v>210000</v>
      </c>
      <c r="O2480">
        <v>0</v>
      </c>
      <c r="P2480">
        <v>210000</v>
      </c>
      <c r="Q2480">
        <v>2530</v>
      </c>
      <c r="R2480" t="b">
        <v>0</v>
      </c>
      <c r="S2480">
        <v>0</v>
      </c>
    </row>
    <row r="2481" spans="1:19">
      <c r="A2481">
        <v>13050501</v>
      </c>
      <c r="B2481" s="12"/>
      <c r="C2481" s="12" t="s">
        <v>4797</v>
      </c>
      <c r="D2481" s="12" t="s">
        <v>5112</v>
      </c>
      <c r="E2481" t="b">
        <v>0</v>
      </c>
      <c r="F2481">
        <v>0</v>
      </c>
      <c r="G2481">
        <v>4201</v>
      </c>
      <c r="H2481">
        <v>44085</v>
      </c>
      <c r="I2481" s="12" t="s">
        <v>5666</v>
      </c>
      <c r="J2481">
        <v>1</v>
      </c>
      <c r="K2481">
        <v>14056</v>
      </c>
      <c r="L2481">
        <v>0</v>
      </c>
      <c r="M2481">
        <v>0</v>
      </c>
      <c r="N2481">
        <v>0</v>
      </c>
      <c r="O2481">
        <v>210000</v>
      </c>
      <c r="P2481">
        <v>0</v>
      </c>
      <c r="Q2481">
        <v>2531</v>
      </c>
      <c r="R2481" t="b">
        <v>0</v>
      </c>
      <c r="S2481">
        <v>0</v>
      </c>
    </row>
    <row r="2482" spans="1:19">
      <c r="A2482">
        <v>13050501</v>
      </c>
      <c r="B2482" s="12"/>
      <c r="C2482" s="12" t="s">
        <v>4797</v>
      </c>
      <c r="D2482" s="12" t="s">
        <v>5112</v>
      </c>
      <c r="E2482" t="b">
        <v>0</v>
      </c>
      <c r="F2482">
        <v>0</v>
      </c>
      <c r="G2482">
        <v>4201</v>
      </c>
      <c r="H2482">
        <v>44105</v>
      </c>
      <c r="I2482" s="12" t="s">
        <v>1568</v>
      </c>
      <c r="J2482">
        <v>12</v>
      </c>
      <c r="K2482">
        <v>11007</v>
      </c>
      <c r="L2482">
        <v>0</v>
      </c>
      <c r="M2482">
        <v>0</v>
      </c>
      <c r="N2482">
        <v>210000</v>
      </c>
      <c r="O2482">
        <v>0</v>
      </c>
      <c r="P2482">
        <v>210000</v>
      </c>
      <c r="Q2482">
        <v>2532</v>
      </c>
      <c r="R2482" t="b">
        <v>0</v>
      </c>
      <c r="S2482">
        <v>0</v>
      </c>
    </row>
    <row r="2483" spans="1:19">
      <c r="A2483">
        <v>13050501</v>
      </c>
      <c r="B2483" s="12"/>
      <c r="C2483" s="12" t="s">
        <v>4797</v>
      </c>
      <c r="D2483" s="12" t="s">
        <v>5112</v>
      </c>
      <c r="E2483" t="b">
        <v>0</v>
      </c>
      <c r="F2483">
        <v>0</v>
      </c>
      <c r="G2483">
        <v>4201</v>
      </c>
      <c r="H2483">
        <v>44118</v>
      </c>
      <c r="I2483" s="12" t="s">
        <v>5667</v>
      </c>
      <c r="J2483">
        <v>1</v>
      </c>
      <c r="K2483">
        <v>14132</v>
      </c>
      <c r="L2483">
        <v>0</v>
      </c>
      <c r="M2483">
        <v>0</v>
      </c>
      <c r="N2483">
        <v>0</v>
      </c>
      <c r="O2483">
        <v>210000</v>
      </c>
      <c r="P2483">
        <v>0</v>
      </c>
      <c r="Q2483">
        <v>2533</v>
      </c>
      <c r="R2483" t="b">
        <v>0</v>
      </c>
      <c r="S2483">
        <v>0</v>
      </c>
    </row>
    <row r="2484" spans="1:19">
      <c r="A2484">
        <v>13050501</v>
      </c>
      <c r="B2484" s="12"/>
      <c r="C2484" s="12" t="s">
        <v>4797</v>
      </c>
      <c r="D2484" s="12" t="s">
        <v>5112</v>
      </c>
      <c r="E2484" t="b">
        <v>0</v>
      </c>
      <c r="F2484">
        <v>0</v>
      </c>
      <c r="G2484">
        <v>4201</v>
      </c>
      <c r="H2484">
        <v>44136</v>
      </c>
      <c r="I2484" s="12" t="s">
        <v>1569</v>
      </c>
      <c r="J2484">
        <v>12</v>
      </c>
      <c r="K2484">
        <v>11087</v>
      </c>
      <c r="L2484">
        <v>0</v>
      </c>
      <c r="M2484">
        <v>0</v>
      </c>
      <c r="N2484">
        <v>210000</v>
      </c>
      <c r="O2484">
        <v>0</v>
      </c>
      <c r="P2484">
        <v>210000</v>
      </c>
      <c r="Q2484">
        <v>2534</v>
      </c>
      <c r="R2484" t="b">
        <v>0</v>
      </c>
      <c r="S2484">
        <v>0</v>
      </c>
    </row>
    <row r="2485" spans="1:19">
      <c r="A2485">
        <v>13050501</v>
      </c>
      <c r="B2485" s="12"/>
      <c r="C2485" s="12" t="s">
        <v>4797</v>
      </c>
      <c r="D2485" s="12" t="s">
        <v>5112</v>
      </c>
      <c r="E2485" t="b">
        <v>0</v>
      </c>
      <c r="F2485">
        <v>0</v>
      </c>
      <c r="G2485">
        <v>4201</v>
      </c>
      <c r="H2485">
        <v>44146</v>
      </c>
      <c r="I2485" s="12" t="s">
        <v>5668</v>
      </c>
      <c r="J2485">
        <v>1</v>
      </c>
      <c r="K2485">
        <v>14197</v>
      </c>
      <c r="L2485">
        <v>0</v>
      </c>
      <c r="M2485">
        <v>0</v>
      </c>
      <c r="N2485">
        <v>0</v>
      </c>
      <c r="O2485">
        <v>210000</v>
      </c>
      <c r="P2485">
        <v>0</v>
      </c>
      <c r="Q2485">
        <v>2535</v>
      </c>
      <c r="R2485" t="b">
        <v>0</v>
      </c>
      <c r="S2485">
        <v>0</v>
      </c>
    </row>
    <row r="2486" spans="1:19">
      <c r="A2486">
        <v>13050501</v>
      </c>
      <c r="B2486" s="12"/>
      <c r="C2486" s="12" t="s">
        <v>4797</v>
      </c>
      <c r="D2486" s="12" t="s">
        <v>5112</v>
      </c>
      <c r="E2486" t="b">
        <v>0</v>
      </c>
      <c r="F2486">
        <v>0</v>
      </c>
      <c r="G2486">
        <v>4201</v>
      </c>
      <c r="H2486">
        <v>44166</v>
      </c>
      <c r="I2486" s="12" t="s">
        <v>1570</v>
      </c>
      <c r="J2486">
        <v>12</v>
      </c>
      <c r="K2486">
        <v>11167</v>
      </c>
      <c r="L2486">
        <v>0</v>
      </c>
      <c r="M2486">
        <v>0</v>
      </c>
      <c r="N2486">
        <v>210000</v>
      </c>
      <c r="O2486">
        <v>0</v>
      </c>
      <c r="P2486">
        <v>210000</v>
      </c>
      <c r="Q2486">
        <v>2536</v>
      </c>
      <c r="R2486" t="b">
        <v>0</v>
      </c>
      <c r="S2486">
        <v>0</v>
      </c>
    </row>
    <row r="2487" spans="1:19">
      <c r="A2487">
        <v>13050501</v>
      </c>
      <c r="B2487" s="12"/>
      <c r="C2487" s="12" t="s">
        <v>4797</v>
      </c>
      <c r="D2487" s="12" t="s">
        <v>5112</v>
      </c>
      <c r="E2487" t="b">
        <v>0</v>
      </c>
      <c r="F2487">
        <v>0</v>
      </c>
      <c r="G2487">
        <v>4201</v>
      </c>
      <c r="H2487">
        <v>44179</v>
      </c>
      <c r="I2487" s="12" t="s">
        <v>5669</v>
      </c>
      <c r="J2487">
        <v>1</v>
      </c>
      <c r="K2487">
        <v>14272</v>
      </c>
      <c r="L2487">
        <v>0</v>
      </c>
      <c r="M2487">
        <v>0</v>
      </c>
      <c r="N2487">
        <v>0</v>
      </c>
      <c r="O2487">
        <v>210000</v>
      </c>
      <c r="P2487">
        <v>0</v>
      </c>
      <c r="Q2487">
        <v>2537</v>
      </c>
      <c r="R2487" t="b">
        <v>0</v>
      </c>
      <c r="S2487">
        <v>0</v>
      </c>
    </row>
    <row r="2488" spans="1:19">
      <c r="A2488">
        <v>13050501</v>
      </c>
      <c r="B2488" s="12" t="s">
        <v>1571</v>
      </c>
      <c r="C2488" s="12" t="s">
        <v>4797</v>
      </c>
      <c r="D2488" s="12" t="s">
        <v>1571</v>
      </c>
      <c r="E2488" t="b">
        <v>0</v>
      </c>
      <c r="F2488">
        <v>0</v>
      </c>
      <c r="G2488">
        <v>4201</v>
      </c>
      <c r="H2488" t="s">
        <v>21</v>
      </c>
      <c r="I2488" s="12"/>
      <c r="K2488">
        <v>0</v>
      </c>
      <c r="L2488">
        <v>0</v>
      </c>
      <c r="M2488">
        <v>0</v>
      </c>
      <c r="N2488">
        <v>2520000</v>
      </c>
      <c r="O2488">
        <v>2520000</v>
      </c>
      <c r="P2488">
        <v>0</v>
      </c>
      <c r="Q2488">
        <v>2538</v>
      </c>
      <c r="R2488" t="b">
        <v>0</v>
      </c>
      <c r="S2488">
        <v>0</v>
      </c>
    </row>
    <row r="2489" spans="1:19">
      <c r="A2489">
        <v>13050501</v>
      </c>
      <c r="B2489" s="12" t="s">
        <v>5122</v>
      </c>
      <c r="C2489" s="12" t="s">
        <v>4797</v>
      </c>
      <c r="D2489" s="12" t="s">
        <v>5122</v>
      </c>
      <c r="E2489" t="b">
        <v>0</v>
      </c>
      <c r="F2489">
        <v>0</v>
      </c>
      <c r="G2489">
        <v>4202</v>
      </c>
      <c r="H2489" t="s">
        <v>21</v>
      </c>
      <c r="I2489" s="12"/>
      <c r="K2489">
        <v>0</v>
      </c>
      <c r="L2489">
        <v>2796000</v>
      </c>
      <c r="M2489">
        <v>2796000</v>
      </c>
      <c r="N2489">
        <v>0</v>
      </c>
      <c r="O2489">
        <v>0</v>
      </c>
      <c r="P2489">
        <v>0</v>
      </c>
      <c r="Q2489">
        <v>2539</v>
      </c>
      <c r="R2489" t="b">
        <v>0</v>
      </c>
      <c r="S2489">
        <v>0</v>
      </c>
    </row>
    <row r="2490" spans="1:19">
      <c r="A2490">
        <v>13050501</v>
      </c>
      <c r="B2490" s="12"/>
      <c r="C2490" s="12" t="s">
        <v>4797</v>
      </c>
      <c r="D2490" s="12" t="s">
        <v>5122</v>
      </c>
      <c r="E2490" t="b">
        <v>0</v>
      </c>
      <c r="F2490">
        <v>0</v>
      </c>
      <c r="G2490">
        <v>4202</v>
      </c>
      <c r="H2490">
        <v>43831</v>
      </c>
      <c r="I2490" s="12" t="s">
        <v>1572</v>
      </c>
      <c r="J2490">
        <v>12</v>
      </c>
      <c r="K2490">
        <v>10288</v>
      </c>
      <c r="L2490">
        <v>0</v>
      </c>
      <c r="M2490">
        <v>0</v>
      </c>
      <c r="N2490">
        <v>233000</v>
      </c>
      <c r="O2490">
        <v>0</v>
      </c>
      <c r="P2490">
        <v>233000</v>
      </c>
      <c r="Q2490">
        <v>2540</v>
      </c>
      <c r="R2490" t="b">
        <v>0</v>
      </c>
      <c r="S2490">
        <v>0</v>
      </c>
    </row>
    <row r="2491" spans="1:19">
      <c r="A2491">
        <v>13050501</v>
      </c>
      <c r="B2491" s="12"/>
      <c r="C2491" s="12" t="s">
        <v>4797</v>
      </c>
      <c r="D2491" s="12" t="s">
        <v>5122</v>
      </c>
      <c r="E2491" t="b">
        <v>0</v>
      </c>
      <c r="F2491">
        <v>0</v>
      </c>
      <c r="G2491">
        <v>4202</v>
      </c>
      <c r="H2491">
        <v>43862</v>
      </c>
      <c r="I2491" s="12" t="s">
        <v>1573</v>
      </c>
      <c r="J2491">
        <v>12</v>
      </c>
      <c r="K2491">
        <v>10368</v>
      </c>
      <c r="L2491">
        <v>0</v>
      </c>
      <c r="M2491">
        <v>0</v>
      </c>
      <c r="N2491">
        <v>233000</v>
      </c>
      <c r="O2491">
        <v>0</v>
      </c>
      <c r="P2491">
        <v>466000</v>
      </c>
      <c r="Q2491">
        <v>2541</v>
      </c>
      <c r="R2491" t="b">
        <v>0</v>
      </c>
      <c r="S2491">
        <v>0</v>
      </c>
    </row>
    <row r="2492" spans="1:19">
      <c r="A2492">
        <v>13050501</v>
      </c>
      <c r="B2492" s="12"/>
      <c r="C2492" s="12" t="s">
        <v>4797</v>
      </c>
      <c r="D2492" s="12" t="s">
        <v>5122</v>
      </c>
      <c r="E2492" t="b">
        <v>0</v>
      </c>
      <c r="F2492">
        <v>0</v>
      </c>
      <c r="G2492">
        <v>4202</v>
      </c>
      <c r="H2492">
        <v>43874</v>
      </c>
      <c r="I2492" s="12" t="s">
        <v>5658</v>
      </c>
      <c r="J2492">
        <v>1</v>
      </c>
      <c r="K2492">
        <v>13589</v>
      </c>
      <c r="L2492">
        <v>0</v>
      </c>
      <c r="M2492">
        <v>0</v>
      </c>
      <c r="N2492">
        <v>0</v>
      </c>
      <c r="O2492">
        <v>233000</v>
      </c>
      <c r="P2492">
        <v>233000</v>
      </c>
      <c r="Q2492">
        <v>2542</v>
      </c>
      <c r="R2492" t="b">
        <v>0</v>
      </c>
      <c r="S2492">
        <v>0</v>
      </c>
    </row>
    <row r="2493" spans="1:19">
      <c r="A2493">
        <v>13050501</v>
      </c>
      <c r="B2493" s="12"/>
      <c r="C2493" s="12" t="s">
        <v>4797</v>
      </c>
      <c r="D2493" s="12" t="s">
        <v>5122</v>
      </c>
      <c r="E2493" t="b">
        <v>0</v>
      </c>
      <c r="F2493">
        <v>0</v>
      </c>
      <c r="G2493">
        <v>4202</v>
      </c>
      <c r="H2493">
        <v>43874</v>
      </c>
      <c r="I2493" s="12" t="s">
        <v>5659</v>
      </c>
      <c r="J2493">
        <v>1</v>
      </c>
      <c r="K2493">
        <v>13589</v>
      </c>
      <c r="L2493">
        <v>0</v>
      </c>
      <c r="M2493">
        <v>0</v>
      </c>
      <c r="N2493">
        <v>0</v>
      </c>
      <c r="O2493">
        <v>233000</v>
      </c>
      <c r="P2493">
        <v>0</v>
      </c>
      <c r="Q2493">
        <v>2543</v>
      </c>
      <c r="R2493" t="b">
        <v>0</v>
      </c>
      <c r="S2493">
        <v>0</v>
      </c>
    </row>
    <row r="2494" spans="1:19">
      <c r="A2494">
        <v>13050501</v>
      </c>
      <c r="B2494" s="12"/>
      <c r="C2494" s="12" t="s">
        <v>4797</v>
      </c>
      <c r="D2494" s="12" t="s">
        <v>5122</v>
      </c>
      <c r="E2494" t="b">
        <v>0</v>
      </c>
      <c r="F2494">
        <v>0</v>
      </c>
      <c r="G2494">
        <v>4202</v>
      </c>
      <c r="H2494">
        <v>43891</v>
      </c>
      <c r="I2494" s="12" t="s">
        <v>1574</v>
      </c>
      <c r="J2494">
        <v>3</v>
      </c>
      <c r="K2494">
        <v>564</v>
      </c>
      <c r="L2494">
        <v>0</v>
      </c>
      <c r="M2494">
        <v>0</v>
      </c>
      <c r="N2494">
        <v>0</v>
      </c>
      <c r="O2494">
        <v>132</v>
      </c>
      <c r="P2494">
        <v>-132</v>
      </c>
      <c r="Q2494">
        <v>2544</v>
      </c>
      <c r="R2494" t="b">
        <v>0</v>
      </c>
      <c r="S2494">
        <v>0</v>
      </c>
    </row>
    <row r="2495" spans="1:19">
      <c r="A2495">
        <v>13050501</v>
      </c>
      <c r="B2495" s="12"/>
      <c r="C2495" s="12" t="s">
        <v>4797</v>
      </c>
      <c r="D2495" s="12" t="s">
        <v>5122</v>
      </c>
      <c r="E2495" t="b">
        <v>0</v>
      </c>
      <c r="F2495">
        <v>0</v>
      </c>
      <c r="G2495">
        <v>4202</v>
      </c>
      <c r="H2495">
        <v>43891</v>
      </c>
      <c r="I2495" s="12" t="s">
        <v>1575</v>
      </c>
      <c r="J2495">
        <v>12</v>
      </c>
      <c r="K2495">
        <v>10448</v>
      </c>
      <c r="L2495">
        <v>0</v>
      </c>
      <c r="M2495">
        <v>0</v>
      </c>
      <c r="N2495">
        <v>233000</v>
      </c>
      <c r="O2495">
        <v>0</v>
      </c>
      <c r="P2495">
        <v>232868</v>
      </c>
      <c r="Q2495">
        <v>2545</v>
      </c>
      <c r="R2495" t="b">
        <v>0</v>
      </c>
      <c r="S2495">
        <v>0</v>
      </c>
    </row>
    <row r="2496" spans="1:19">
      <c r="A2496">
        <v>13050501</v>
      </c>
      <c r="B2496" s="12"/>
      <c r="C2496" s="12" t="s">
        <v>4797</v>
      </c>
      <c r="D2496" s="12" t="s">
        <v>5122</v>
      </c>
      <c r="E2496" t="b">
        <v>0</v>
      </c>
      <c r="F2496">
        <v>0</v>
      </c>
      <c r="G2496">
        <v>4202</v>
      </c>
      <c r="H2496">
        <v>43922</v>
      </c>
      <c r="I2496" s="12" t="s">
        <v>1576</v>
      </c>
      <c r="J2496">
        <v>12</v>
      </c>
      <c r="K2496">
        <v>10528</v>
      </c>
      <c r="L2496">
        <v>0</v>
      </c>
      <c r="M2496">
        <v>0</v>
      </c>
      <c r="N2496">
        <v>233000</v>
      </c>
      <c r="O2496">
        <v>0</v>
      </c>
      <c r="P2496">
        <v>465868</v>
      </c>
      <c r="Q2496">
        <v>2546</v>
      </c>
      <c r="R2496" t="b">
        <v>0</v>
      </c>
      <c r="S2496">
        <v>0</v>
      </c>
    </row>
    <row r="2497" spans="1:19">
      <c r="A2497">
        <v>13050501</v>
      </c>
      <c r="B2497" s="12"/>
      <c r="C2497" s="12" t="s">
        <v>4797</v>
      </c>
      <c r="D2497" s="12" t="s">
        <v>5122</v>
      </c>
      <c r="E2497" t="b">
        <v>0</v>
      </c>
      <c r="F2497">
        <v>0</v>
      </c>
      <c r="G2497">
        <v>4202</v>
      </c>
      <c r="H2497">
        <v>43952</v>
      </c>
      <c r="I2497" s="12" t="s">
        <v>1577</v>
      </c>
      <c r="J2497">
        <v>12</v>
      </c>
      <c r="K2497">
        <v>10608</v>
      </c>
      <c r="L2497">
        <v>0</v>
      </c>
      <c r="M2497">
        <v>0</v>
      </c>
      <c r="N2497">
        <v>233000</v>
      </c>
      <c r="O2497">
        <v>0</v>
      </c>
      <c r="P2497">
        <v>698868</v>
      </c>
      <c r="Q2497">
        <v>2547</v>
      </c>
      <c r="R2497" t="b">
        <v>0</v>
      </c>
      <c r="S2497">
        <v>0</v>
      </c>
    </row>
    <row r="2498" spans="1:19">
      <c r="A2498">
        <v>13050501</v>
      </c>
      <c r="B2498" s="12"/>
      <c r="C2498" s="12" t="s">
        <v>4797</v>
      </c>
      <c r="D2498" s="12" t="s">
        <v>5122</v>
      </c>
      <c r="E2498" t="b">
        <v>0</v>
      </c>
      <c r="F2498">
        <v>0</v>
      </c>
      <c r="G2498">
        <v>4202</v>
      </c>
      <c r="H2498">
        <v>43983</v>
      </c>
      <c r="I2498" s="12" t="s">
        <v>1578</v>
      </c>
      <c r="J2498">
        <v>12</v>
      </c>
      <c r="K2498">
        <v>10688</v>
      </c>
      <c r="L2498">
        <v>0</v>
      </c>
      <c r="M2498">
        <v>0</v>
      </c>
      <c r="N2498">
        <v>233000</v>
      </c>
      <c r="O2498">
        <v>0</v>
      </c>
      <c r="P2498">
        <v>931868</v>
      </c>
      <c r="Q2498">
        <v>2548</v>
      </c>
      <c r="R2498" t="b">
        <v>0</v>
      </c>
      <c r="S2498">
        <v>0</v>
      </c>
    </row>
    <row r="2499" spans="1:19">
      <c r="A2499">
        <v>13050501</v>
      </c>
      <c r="B2499" s="12"/>
      <c r="C2499" s="12" t="s">
        <v>4797</v>
      </c>
      <c r="D2499" s="12" t="s">
        <v>5122</v>
      </c>
      <c r="E2499" t="b">
        <v>0</v>
      </c>
      <c r="F2499">
        <v>0</v>
      </c>
      <c r="G2499">
        <v>4202</v>
      </c>
      <c r="H2499">
        <v>43990</v>
      </c>
      <c r="I2499" s="12" t="s">
        <v>5660</v>
      </c>
      <c r="J2499">
        <v>1</v>
      </c>
      <c r="K2499">
        <v>13819</v>
      </c>
      <c r="L2499">
        <v>0</v>
      </c>
      <c r="M2499">
        <v>0</v>
      </c>
      <c r="N2499">
        <v>0</v>
      </c>
      <c r="O2499">
        <v>232868</v>
      </c>
      <c r="P2499">
        <v>699000</v>
      </c>
      <c r="Q2499">
        <v>2549</v>
      </c>
      <c r="R2499" t="b">
        <v>0</v>
      </c>
      <c r="S2499">
        <v>0</v>
      </c>
    </row>
    <row r="2500" spans="1:19">
      <c r="A2500">
        <v>13050501</v>
      </c>
      <c r="B2500" s="12"/>
      <c r="C2500" s="12" t="s">
        <v>4797</v>
      </c>
      <c r="D2500" s="12" t="s">
        <v>5122</v>
      </c>
      <c r="E2500" t="b">
        <v>0</v>
      </c>
      <c r="F2500">
        <v>0</v>
      </c>
      <c r="G2500">
        <v>4202</v>
      </c>
      <c r="H2500">
        <v>43990</v>
      </c>
      <c r="I2500" s="12" t="s">
        <v>5661</v>
      </c>
      <c r="J2500">
        <v>1</v>
      </c>
      <c r="K2500">
        <v>13819</v>
      </c>
      <c r="L2500">
        <v>0</v>
      </c>
      <c r="M2500">
        <v>0</v>
      </c>
      <c r="N2500">
        <v>0</v>
      </c>
      <c r="O2500">
        <v>233000</v>
      </c>
      <c r="P2500">
        <v>466000</v>
      </c>
      <c r="Q2500">
        <v>2550</v>
      </c>
      <c r="R2500" t="b">
        <v>0</v>
      </c>
      <c r="S2500">
        <v>0</v>
      </c>
    </row>
    <row r="2501" spans="1:19">
      <c r="A2501">
        <v>13050501</v>
      </c>
      <c r="B2501" s="12"/>
      <c r="C2501" s="12" t="s">
        <v>4797</v>
      </c>
      <c r="D2501" s="12" t="s">
        <v>5122</v>
      </c>
      <c r="E2501" t="b">
        <v>0</v>
      </c>
      <c r="F2501">
        <v>0</v>
      </c>
      <c r="G2501">
        <v>4202</v>
      </c>
      <c r="H2501">
        <v>43990</v>
      </c>
      <c r="I2501" s="12" t="s">
        <v>5662</v>
      </c>
      <c r="J2501">
        <v>1</v>
      </c>
      <c r="K2501">
        <v>13819</v>
      </c>
      <c r="L2501">
        <v>0</v>
      </c>
      <c r="M2501">
        <v>0</v>
      </c>
      <c r="N2501">
        <v>0</v>
      </c>
      <c r="O2501">
        <v>233000</v>
      </c>
      <c r="P2501">
        <v>233000</v>
      </c>
      <c r="Q2501">
        <v>2551</v>
      </c>
      <c r="R2501" t="b">
        <v>0</v>
      </c>
      <c r="S2501">
        <v>0</v>
      </c>
    </row>
    <row r="2502" spans="1:19">
      <c r="A2502">
        <v>13050501</v>
      </c>
      <c r="B2502" s="12"/>
      <c r="C2502" s="12" t="s">
        <v>4797</v>
      </c>
      <c r="D2502" s="12" t="s">
        <v>5122</v>
      </c>
      <c r="E2502" t="b">
        <v>0</v>
      </c>
      <c r="F2502">
        <v>0</v>
      </c>
      <c r="G2502">
        <v>4202</v>
      </c>
      <c r="H2502">
        <v>43990</v>
      </c>
      <c r="I2502" s="12" t="s">
        <v>5663</v>
      </c>
      <c r="J2502">
        <v>1</v>
      </c>
      <c r="K2502">
        <v>13819</v>
      </c>
      <c r="L2502">
        <v>0</v>
      </c>
      <c r="M2502">
        <v>0</v>
      </c>
      <c r="N2502">
        <v>0</v>
      </c>
      <c r="O2502">
        <v>233000</v>
      </c>
      <c r="P2502">
        <v>0</v>
      </c>
      <c r="Q2502">
        <v>2552</v>
      </c>
      <c r="R2502" t="b">
        <v>0</v>
      </c>
      <c r="S2502">
        <v>0</v>
      </c>
    </row>
    <row r="2503" spans="1:19">
      <c r="A2503">
        <v>13050501</v>
      </c>
      <c r="B2503" s="12"/>
      <c r="C2503" s="12" t="s">
        <v>4797</v>
      </c>
      <c r="D2503" s="12" t="s">
        <v>5122</v>
      </c>
      <c r="E2503" t="b">
        <v>0</v>
      </c>
      <c r="F2503">
        <v>0</v>
      </c>
      <c r="G2503">
        <v>4202</v>
      </c>
      <c r="H2503">
        <v>44013</v>
      </c>
      <c r="I2503" s="12" t="s">
        <v>1579</v>
      </c>
      <c r="J2503">
        <v>12</v>
      </c>
      <c r="K2503">
        <v>10768</v>
      </c>
      <c r="L2503">
        <v>0</v>
      </c>
      <c r="M2503">
        <v>0</v>
      </c>
      <c r="N2503">
        <v>233000</v>
      </c>
      <c r="O2503">
        <v>0</v>
      </c>
      <c r="P2503">
        <v>233000</v>
      </c>
      <c r="Q2503">
        <v>2553</v>
      </c>
      <c r="R2503" t="b">
        <v>0</v>
      </c>
      <c r="S2503">
        <v>0</v>
      </c>
    </row>
    <row r="2504" spans="1:19">
      <c r="A2504">
        <v>13050501</v>
      </c>
      <c r="B2504" s="12"/>
      <c r="C2504" s="12" t="s">
        <v>4797</v>
      </c>
      <c r="D2504" s="12" t="s">
        <v>5122</v>
      </c>
      <c r="E2504" t="b">
        <v>0</v>
      </c>
      <c r="F2504">
        <v>0</v>
      </c>
      <c r="G2504">
        <v>4202</v>
      </c>
      <c r="H2504">
        <v>44044</v>
      </c>
      <c r="I2504" s="12" t="s">
        <v>1580</v>
      </c>
      <c r="J2504">
        <v>12</v>
      </c>
      <c r="K2504">
        <v>10848</v>
      </c>
      <c r="L2504">
        <v>0</v>
      </c>
      <c r="M2504">
        <v>0</v>
      </c>
      <c r="N2504">
        <v>233000</v>
      </c>
      <c r="O2504">
        <v>0</v>
      </c>
      <c r="P2504">
        <v>466000</v>
      </c>
      <c r="Q2504">
        <v>2554</v>
      </c>
      <c r="R2504" t="b">
        <v>0</v>
      </c>
      <c r="S2504">
        <v>0</v>
      </c>
    </row>
    <row r="2505" spans="1:19">
      <c r="A2505">
        <v>13050501</v>
      </c>
      <c r="B2505" s="12"/>
      <c r="C2505" s="12" t="s">
        <v>4797</v>
      </c>
      <c r="D2505" s="12" t="s">
        <v>5122</v>
      </c>
      <c r="E2505" t="b">
        <v>0</v>
      </c>
      <c r="F2505">
        <v>0</v>
      </c>
      <c r="G2505">
        <v>4202</v>
      </c>
      <c r="H2505">
        <v>44075</v>
      </c>
      <c r="I2505" s="12" t="s">
        <v>1581</v>
      </c>
      <c r="J2505">
        <v>12</v>
      </c>
      <c r="K2505">
        <v>10928</v>
      </c>
      <c r="L2505">
        <v>0</v>
      </c>
      <c r="M2505">
        <v>0</v>
      </c>
      <c r="N2505">
        <v>233000</v>
      </c>
      <c r="O2505">
        <v>0</v>
      </c>
      <c r="P2505">
        <v>699000</v>
      </c>
      <c r="Q2505">
        <v>2555</v>
      </c>
      <c r="R2505" t="b">
        <v>0</v>
      </c>
      <c r="S2505">
        <v>0</v>
      </c>
    </row>
    <row r="2506" spans="1:19">
      <c r="A2506">
        <v>13050501</v>
      </c>
      <c r="B2506" s="12"/>
      <c r="C2506" s="12" t="s">
        <v>4797</v>
      </c>
      <c r="D2506" s="12" t="s">
        <v>5122</v>
      </c>
      <c r="E2506" t="b">
        <v>0</v>
      </c>
      <c r="F2506">
        <v>0</v>
      </c>
      <c r="G2506">
        <v>4202</v>
      </c>
      <c r="H2506">
        <v>44081</v>
      </c>
      <c r="I2506" s="12" t="s">
        <v>5664</v>
      </c>
      <c r="J2506">
        <v>1</v>
      </c>
      <c r="K2506">
        <v>14039</v>
      </c>
      <c r="L2506">
        <v>0</v>
      </c>
      <c r="M2506">
        <v>0</v>
      </c>
      <c r="N2506">
        <v>0</v>
      </c>
      <c r="O2506">
        <v>233000</v>
      </c>
      <c r="P2506">
        <v>466000</v>
      </c>
      <c r="Q2506">
        <v>2556</v>
      </c>
      <c r="R2506" t="b">
        <v>0</v>
      </c>
      <c r="S2506">
        <v>0</v>
      </c>
    </row>
    <row r="2507" spans="1:19">
      <c r="A2507">
        <v>13050501</v>
      </c>
      <c r="B2507" s="12"/>
      <c r="C2507" s="12" t="s">
        <v>4797</v>
      </c>
      <c r="D2507" s="12" t="s">
        <v>5122</v>
      </c>
      <c r="E2507" t="b">
        <v>0</v>
      </c>
      <c r="F2507">
        <v>0</v>
      </c>
      <c r="G2507">
        <v>4202</v>
      </c>
      <c r="H2507">
        <v>44081</v>
      </c>
      <c r="I2507" s="12" t="s">
        <v>5665</v>
      </c>
      <c r="J2507">
        <v>1</v>
      </c>
      <c r="K2507">
        <v>14039</v>
      </c>
      <c r="L2507">
        <v>0</v>
      </c>
      <c r="M2507">
        <v>0</v>
      </c>
      <c r="N2507">
        <v>0</v>
      </c>
      <c r="O2507">
        <v>233000</v>
      </c>
      <c r="P2507">
        <v>233000</v>
      </c>
      <c r="Q2507">
        <v>2557</v>
      </c>
      <c r="R2507" t="b">
        <v>0</v>
      </c>
      <c r="S2507">
        <v>0</v>
      </c>
    </row>
    <row r="2508" spans="1:19">
      <c r="A2508">
        <v>13050501</v>
      </c>
      <c r="B2508" s="12"/>
      <c r="C2508" s="12" t="s">
        <v>4797</v>
      </c>
      <c r="D2508" s="12" t="s">
        <v>5122</v>
      </c>
      <c r="E2508" t="b">
        <v>0</v>
      </c>
      <c r="F2508">
        <v>0</v>
      </c>
      <c r="G2508">
        <v>4202</v>
      </c>
      <c r="H2508">
        <v>44081</v>
      </c>
      <c r="I2508" s="12" t="s">
        <v>5666</v>
      </c>
      <c r="J2508">
        <v>1</v>
      </c>
      <c r="K2508">
        <v>14039</v>
      </c>
      <c r="L2508">
        <v>0</v>
      </c>
      <c r="M2508">
        <v>0</v>
      </c>
      <c r="N2508">
        <v>0</v>
      </c>
      <c r="O2508">
        <v>232733</v>
      </c>
      <c r="P2508">
        <v>267</v>
      </c>
      <c r="Q2508">
        <v>2558</v>
      </c>
      <c r="R2508" t="b">
        <v>0</v>
      </c>
      <c r="S2508">
        <v>0</v>
      </c>
    </row>
    <row r="2509" spans="1:19">
      <c r="A2509">
        <v>13050501</v>
      </c>
      <c r="B2509" s="12"/>
      <c r="C2509" s="12" t="s">
        <v>4797</v>
      </c>
      <c r="D2509" s="12" t="s">
        <v>5122</v>
      </c>
      <c r="E2509" t="b">
        <v>0</v>
      </c>
      <c r="F2509">
        <v>0</v>
      </c>
      <c r="G2509">
        <v>4202</v>
      </c>
      <c r="H2509">
        <v>44105</v>
      </c>
      <c r="I2509" s="12" t="s">
        <v>1582</v>
      </c>
      <c r="J2509">
        <v>12</v>
      </c>
      <c r="K2509">
        <v>11008</v>
      </c>
      <c r="L2509">
        <v>0</v>
      </c>
      <c r="M2509">
        <v>0</v>
      </c>
      <c r="N2509">
        <v>233000</v>
      </c>
      <c r="O2509">
        <v>0</v>
      </c>
      <c r="P2509">
        <v>233267</v>
      </c>
      <c r="Q2509">
        <v>2559</v>
      </c>
      <c r="R2509" t="b">
        <v>0</v>
      </c>
      <c r="S2509">
        <v>0</v>
      </c>
    </row>
    <row r="2510" spans="1:19">
      <c r="A2510">
        <v>13050501</v>
      </c>
      <c r="B2510" s="12"/>
      <c r="C2510" s="12" t="s">
        <v>4797</v>
      </c>
      <c r="D2510" s="12" t="s">
        <v>5122</v>
      </c>
      <c r="E2510" t="b">
        <v>0</v>
      </c>
      <c r="F2510">
        <v>0</v>
      </c>
      <c r="G2510">
        <v>4202</v>
      </c>
      <c r="H2510">
        <v>44136</v>
      </c>
      <c r="I2510" s="12" t="s">
        <v>1583</v>
      </c>
      <c r="J2510">
        <v>12</v>
      </c>
      <c r="K2510">
        <v>11088</v>
      </c>
      <c r="L2510">
        <v>0</v>
      </c>
      <c r="M2510">
        <v>0</v>
      </c>
      <c r="N2510">
        <v>233000</v>
      </c>
      <c r="O2510">
        <v>0</v>
      </c>
      <c r="P2510">
        <v>466267</v>
      </c>
      <c r="Q2510">
        <v>2560</v>
      </c>
      <c r="R2510" t="b">
        <v>0</v>
      </c>
      <c r="S2510">
        <v>0</v>
      </c>
    </row>
    <row r="2511" spans="1:19">
      <c r="A2511">
        <v>13050501</v>
      </c>
      <c r="B2511" s="12"/>
      <c r="C2511" s="12" t="s">
        <v>4797</v>
      </c>
      <c r="D2511" s="12" t="s">
        <v>5122</v>
      </c>
      <c r="E2511" t="b">
        <v>0</v>
      </c>
      <c r="F2511">
        <v>0</v>
      </c>
      <c r="G2511">
        <v>4202</v>
      </c>
      <c r="H2511">
        <v>44166</v>
      </c>
      <c r="I2511" s="12" t="s">
        <v>1584</v>
      </c>
      <c r="J2511">
        <v>12</v>
      </c>
      <c r="K2511">
        <v>11168</v>
      </c>
      <c r="L2511">
        <v>0</v>
      </c>
      <c r="M2511">
        <v>0</v>
      </c>
      <c r="N2511">
        <v>233000</v>
      </c>
      <c r="O2511">
        <v>0</v>
      </c>
      <c r="P2511">
        <v>699267</v>
      </c>
      <c r="Q2511">
        <v>2561</v>
      </c>
      <c r="R2511" t="b">
        <v>0</v>
      </c>
      <c r="S2511">
        <v>0</v>
      </c>
    </row>
    <row r="2512" spans="1:19">
      <c r="A2512">
        <v>13050501</v>
      </c>
      <c r="B2512" s="12"/>
      <c r="C2512" s="12" t="s">
        <v>4797</v>
      </c>
      <c r="D2512" s="12" t="s">
        <v>5122</v>
      </c>
      <c r="E2512" t="b">
        <v>0</v>
      </c>
      <c r="F2512">
        <v>0</v>
      </c>
      <c r="G2512">
        <v>4202</v>
      </c>
      <c r="H2512">
        <v>44176</v>
      </c>
      <c r="I2512" s="12" t="s">
        <v>5666</v>
      </c>
      <c r="J2512">
        <v>1</v>
      </c>
      <c r="K2512">
        <v>14270</v>
      </c>
      <c r="L2512">
        <v>0</v>
      </c>
      <c r="M2512">
        <v>0</v>
      </c>
      <c r="N2512">
        <v>0</v>
      </c>
      <c r="O2512">
        <v>267</v>
      </c>
      <c r="P2512">
        <v>699000</v>
      </c>
      <c r="Q2512">
        <v>2562</v>
      </c>
      <c r="R2512" t="b">
        <v>0</v>
      </c>
      <c r="S2512">
        <v>0</v>
      </c>
    </row>
    <row r="2513" spans="1:19">
      <c r="A2513">
        <v>13050501</v>
      </c>
      <c r="B2513" s="12"/>
      <c r="C2513" s="12" t="s">
        <v>4797</v>
      </c>
      <c r="D2513" s="12" t="s">
        <v>5122</v>
      </c>
      <c r="E2513" t="b">
        <v>0</v>
      </c>
      <c r="F2513">
        <v>0</v>
      </c>
      <c r="G2513">
        <v>4202</v>
      </c>
      <c r="H2513">
        <v>44176</v>
      </c>
      <c r="I2513" s="12" t="s">
        <v>5667</v>
      </c>
      <c r="J2513">
        <v>1</v>
      </c>
      <c r="K2513">
        <v>14270</v>
      </c>
      <c r="L2513">
        <v>0</v>
      </c>
      <c r="M2513">
        <v>0</v>
      </c>
      <c r="N2513">
        <v>0</v>
      </c>
      <c r="O2513">
        <v>233000</v>
      </c>
      <c r="P2513">
        <v>466000</v>
      </c>
      <c r="Q2513">
        <v>2563</v>
      </c>
      <c r="R2513" t="b">
        <v>0</v>
      </c>
      <c r="S2513">
        <v>0</v>
      </c>
    </row>
    <row r="2514" spans="1:19">
      <c r="A2514">
        <v>13050501</v>
      </c>
      <c r="B2514" s="12"/>
      <c r="C2514" s="12" t="s">
        <v>4797</v>
      </c>
      <c r="D2514" s="12" t="s">
        <v>5122</v>
      </c>
      <c r="E2514" t="b">
        <v>0</v>
      </c>
      <c r="F2514">
        <v>0</v>
      </c>
      <c r="G2514">
        <v>4202</v>
      </c>
      <c r="H2514">
        <v>44176</v>
      </c>
      <c r="I2514" s="12" t="s">
        <v>5668</v>
      </c>
      <c r="J2514">
        <v>1</v>
      </c>
      <c r="K2514">
        <v>14270</v>
      </c>
      <c r="L2514">
        <v>0</v>
      </c>
      <c r="M2514">
        <v>0</v>
      </c>
      <c r="N2514">
        <v>0</v>
      </c>
      <c r="O2514">
        <v>233000</v>
      </c>
      <c r="P2514">
        <v>233000</v>
      </c>
      <c r="Q2514">
        <v>2564</v>
      </c>
      <c r="R2514" t="b">
        <v>0</v>
      </c>
      <c r="S2514">
        <v>0</v>
      </c>
    </row>
    <row r="2515" spans="1:19">
      <c r="A2515">
        <v>13050501</v>
      </c>
      <c r="B2515" s="12"/>
      <c r="C2515" s="12" t="s">
        <v>4797</v>
      </c>
      <c r="D2515" s="12" t="s">
        <v>5122</v>
      </c>
      <c r="E2515" t="b">
        <v>0</v>
      </c>
      <c r="F2515">
        <v>0</v>
      </c>
      <c r="G2515">
        <v>4202</v>
      </c>
      <c r="H2515">
        <v>44176</v>
      </c>
      <c r="I2515" s="12" t="s">
        <v>5669</v>
      </c>
      <c r="J2515">
        <v>1</v>
      </c>
      <c r="K2515">
        <v>14270</v>
      </c>
      <c r="L2515">
        <v>0</v>
      </c>
      <c r="M2515">
        <v>0</v>
      </c>
      <c r="N2515">
        <v>0</v>
      </c>
      <c r="O2515">
        <v>233000</v>
      </c>
      <c r="P2515">
        <v>0</v>
      </c>
      <c r="Q2515">
        <v>2565</v>
      </c>
      <c r="R2515" t="b">
        <v>0</v>
      </c>
      <c r="S2515">
        <v>0</v>
      </c>
    </row>
    <row r="2516" spans="1:19">
      <c r="A2516">
        <v>13050501</v>
      </c>
      <c r="B2516" s="12" t="s">
        <v>1585</v>
      </c>
      <c r="C2516" s="12" t="s">
        <v>4797</v>
      </c>
      <c r="D2516" s="12" t="s">
        <v>1585</v>
      </c>
      <c r="E2516" t="b">
        <v>0</v>
      </c>
      <c r="F2516">
        <v>0</v>
      </c>
      <c r="G2516">
        <v>4202</v>
      </c>
      <c r="H2516" t="s">
        <v>21</v>
      </c>
      <c r="I2516" s="12"/>
      <c r="K2516">
        <v>0</v>
      </c>
      <c r="L2516">
        <v>0</v>
      </c>
      <c r="M2516">
        <v>0</v>
      </c>
      <c r="N2516">
        <v>2796000</v>
      </c>
      <c r="O2516">
        <v>2796000</v>
      </c>
      <c r="P2516">
        <v>0</v>
      </c>
      <c r="Q2516">
        <v>2566</v>
      </c>
      <c r="R2516" t="b">
        <v>0</v>
      </c>
      <c r="S2516">
        <v>0</v>
      </c>
    </row>
    <row r="2517" spans="1:19">
      <c r="A2517">
        <v>13050501</v>
      </c>
      <c r="B2517" s="12" t="s">
        <v>5127</v>
      </c>
      <c r="C2517" s="12" t="s">
        <v>4797</v>
      </c>
      <c r="D2517" s="12" t="s">
        <v>5127</v>
      </c>
      <c r="E2517" t="b">
        <v>0</v>
      </c>
      <c r="F2517">
        <v>0</v>
      </c>
      <c r="G2517">
        <v>4301</v>
      </c>
      <c r="H2517" t="s">
        <v>21</v>
      </c>
      <c r="I2517" s="12"/>
      <c r="K2517">
        <v>0</v>
      </c>
      <c r="L2517">
        <v>2520000</v>
      </c>
      <c r="M2517">
        <v>2520000</v>
      </c>
      <c r="N2517">
        <v>0</v>
      </c>
      <c r="O2517">
        <v>0</v>
      </c>
      <c r="P2517">
        <v>0</v>
      </c>
      <c r="Q2517">
        <v>2567</v>
      </c>
      <c r="R2517" t="b">
        <v>0</v>
      </c>
      <c r="S2517">
        <v>0</v>
      </c>
    </row>
    <row r="2518" spans="1:19">
      <c r="A2518">
        <v>13050501</v>
      </c>
      <c r="B2518" s="12"/>
      <c r="C2518" s="12" t="s">
        <v>4797</v>
      </c>
      <c r="D2518" s="12" t="s">
        <v>5127</v>
      </c>
      <c r="E2518" t="b">
        <v>0</v>
      </c>
      <c r="F2518">
        <v>0</v>
      </c>
      <c r="G2518">
        <v>4301</v>
      </c>
      <c r="H2518">
        <v>43831</v>
      </c>
      <c r="I2518" s="12" t="s">
        <v>1586</v>
      </c>
      <c r="J2518">
        <v>12</v>
      </c>
      <c r="K2518">
        <v>10289</v>
      </c>
      <c r="L2518">
        <v>0</v>
      </c>
      <c r="M2518">
        <v>0</v>
      </c>
      <c r="N2518">
        <v>210000</v>
      </c>
      <c r="O2518">
        <v>0</v>
      </c>
      <c r="P2518">
        <v>210000</v>
      </c>
      <c r="Q2518">
        <v>2568</v>
      </c>
      <c r="R2518" t="b">
        <v>0</v>
      </c>
      <c r="S2518">
        <v>0</v>
      </c>
    </row>
    <row r="2519" spans="1:19">
      <c r="A2519">
        <v>13050501</v>
      </c>
      <c r="B2519" s="12"/>
      <c r="C2519" s="12" t="s">
        <v>4797</v>
      </c>
      <c r="D2519" s="12" t="s">
        <v>5127</v>
      </c>
      <c r="E2519" t="b">
        <v>0</v>
      </c>
      <c r="F2519">
        <v>0</v>
      </c>
      <c r="G2519">
        <v>4301</v>
      </c>
      <c r="H2519">
        <v>43840</v>
      </c>
      <c r="I2519" s="12" t="s">
        <v>5658</v>
      </c>
      <c r="J2519">
        <v>1</v>
      </c>
      <c r="K2519">
        <v>13496</v>
      </c>
      <c r="L2519">
        <v>0</v>
      </c>
      <c r="M2519">
        <v>0</v>
      </c>
      <c r="N2519">
        <v>0</v>
      </c>
      <c r="O2519">
        <v>210000</v>
      </c>
      <c r="P2519">
        <v>0</v>
      </c>
      <c r="Q2519">
        <v>2569</v>
      </c>
      <c r="R2519" t="b">
        <v>0</v>
      </c>
      <c r="S2519">
        <v>0</v>
      </c>
    </row>
    <row r="2520" spans="1:19">
      <c r="A2520">
        <v>13050501</v>
      </c>
      <c r="B2520" s="12"/>
      <c r="C2520" s="12" t="s">
        <v>4797</v>
      </c>
      <c r="D2520" s="12" t="s">
        <v>5127</v>
      </c>
      <c r="E2520" t="b">
        <v>0</v>
      </c>
      <c r="F2520">
        <v>0</v>
      </c>
      <c r="G2520">
        <v>4301</v>
      </c>
      <c r="H2520">
        <v>43862</v>
      </c>
      <c r="I2520" s="12" t="s">
        <v>1587</v>
      </c>
      <c r="J2520">
        <v>12</v>
      </c>
      <c r="K2520">
        <v>10369</v>
      </c>
      <c r="L2520">
        <v>0</v>
      </c>
      <c r="M2520">
        <v>0</v>
      </c>
      <c r="N2520">
        <v>210000</v>
      </c>
      <c r="O2520">
        <v>0</v>
      </c>
      <c r="P2520">
        <v>210000</v>
      </c>
      <c r="Q2520">
        <v>2570</v>
      </c>
      <c r="R2520" t="b">
        <v>0</v>
      </c>
      <c r="S2520">
        <v>0</v>
      </c>
    </row>
    <row r="2521" spans="1:19">
      <c r="A2521">
        <v>13050501</v>
      </c>
      <c r="B2521" s="12"/>
      <c r="C2521" s="12" t="s">
        <v>4797</v>
      </c>
      <c r="D2521" s="12" t="s">
        <v>5127</v>
      </c>
      <c r="E2521" t="b">
        <v>0</v>
      </c>
      <c r="F2521">
        <v>0</v>
      </c>
      <c r="G2521">
        <v>4301</v>
      </c>
      <c r="H2521">
        <v>43867</v>
      </c>
      <c r="I2521" s="12" t="s">
        <v>5659</v>
      </c>
      <c r="J2521">
        <v>1</v>
      </c>
      <c r="K2521">
        <v>13553</v>
      </c>
      <c r="L2521">
        <v>0</v>
      </c>
      <c r="M2521">
        <v>0</v>
      </c>
      <c r="N2521">
        <v>0</v>
      </c>
      <c r="O2521">
        <v>210000</v>
      </c>
      <c r="P2521">
        <v>0</v>
      </c>
      <c r="Q2521">
        <v>2571</v>
      </c>
      <c r="R2521" t="b">
        <v>0</v>
      </c>
      <c r="S2521">
        <v>0</v>
      </c>
    </row>
    <row r="2522" spans="1:19">
      <c r="A2522">
        <v>13050501</v>
      </c>
      <c r="B2522" s="12"/>
      <c r="C2522" s="12" t="s">
        <v>4797</v>
      </c>
      <c r="D2522" s="12" t="s">
        <v>5127</v>
      </c>
      <c r="E2522" t="b">
        <v>0</v>
      </c>
      <c r="F2522">
        <v>0</v>
      </c>
      <c r="G2522">
        <v>4301</v>
      </c>
      <c r="H2522">
        <v>43891</v>
      </c>
      <c r="I2522" s="12" t="s">
        <v>1588</v>
      </c>
      <c r="J2522">
        <v>12</v>
      </c>
      <c r="K2522">
        <v>10449</v>
      </c>
      <c r="L2522">
        <v>0</v>
      </c>
      <c r="M2522">
        <v>0</v>
      </c>
      <c r="N2522">
        <v>210000</v>
      </c>
      <c r="O2522">
        <v>0</v>
      </c>
      <c r="P2522">
        <v>210000</v>
      </c>
      <c r="Q2522">
        <v>2572</v>
      </c>
      <c r="R2522" t="b">
        <v>0</v>
      </c>
      <c r="S2522">
        <v>0</v>
      </c>
    </row>
    <row r="2523" spans="1:19">
      <c r="A2523">
        <v>13050501</v>
      </c>
      <c r="B2523" s="12"/>
      <c r="C2523" s="12" t="s">
        <v>4797</v>
      </c>
      <c r="D2523" s="12" t="s">
        <v>5127</v>
      </c>
      <c r="E2523" t="b">
        <v>0</v>
      </c>
      <c r="F2523">
        <v>0</v>
      </c>
      <c r="G2523">
        <v>4301</v>
      </c>
      <c r="H2523">
        <v>43899</v>
      </c>
      <c r="I2523" s="12" t="s">
        <v>5660</v>
      </c>
      <c r="J2523">
        <v>1</v>
      </c>
      <c r="K2523">
        <v>13633</v>
      </c>
      <c r="L2523">
        <v>0</v>
      </c>
      <c r="M2523">
        <v>0</v>
      </c>
      <c r="N2523">
        <v>0</v>
      </c>
      <c r="O2523">
        <v>210000</v>
      </c>
      <c r="P2523">
        <v>0</v>
      </c>
      <c r="Q2523">
        <v>2573</v>
      </c>
      <c r="R2523" t="b">
        <v>0</v>
      </c>
      <c r="S2523">
        <v>0</v>
      </c>
    </row>
    <row r="2524" spans="1:19">
      <c r="A2524">
        <v>13050501</v>
      </c>
      <c r="B2524" s="12"/>
      <c r="C2524" s="12" t="s">
        <v>4797</v>
      </c>
      <c r="D2524" s="12" t="s">
        <v>5127</v>
      </c>
      <c r="E2524" t="b">
        <v>0</v>
      </c>
      <c r="F2524">
        <v>0</v>
      </c>
      <c r="G2524">
        <v>4301</v>
      </c>
      <c r="H2524">
        <v>43922</v>
      </c>
      <c r="I2524" s="12" t="s">
        <v>1589</v>
      </c>
      <c r="J2524">
        <v>12</v>
      </c>
      <c r="K2524">
        <v>10529</v>
      </c>
      <c r="L2524">
        <v>0</v>
      </c>
      <c r="M2524">
        <v>0</v>
      </c>
      <c r="N2524">
        <v>210000</v>
      </c>
      <c r="O2524">
        <v>0</v>
      </c>
      <c r="P2524">
        <v>210000</v>
      </c>
      <c r="Q2524">
        <v>2574</v>
      </c>
      <c r="R2524" t="b">
        <v>0</v>
      </c>
      <c r="S2524">
        <v>0</v>
      </c>
    </row>
    <row r="2525" spans="1:19">
      <c r="A2525">
        <v>13050501</v>
      </c>
      <c r="B2525" s="12"/>
      <c r="C2525" s="12" t="s">
        <v>4797</v>
      </c>
      <c r="D2525" s="12" t="s">
        <v>5127</v>
      </c>
      <c r="E2525" t="b">
        <v>0</v>
      </c>
      <c r="F2525">
        <v>0</v>
      </c>
      <c r="G2525">
        <v>4301</v>
      </c>
      <c r="H2525">
        <v>43928</v>
      </c>
      <c r="I2525" s="12" t="s">
        <v>5661</v>
      </c>
      <c r="J2525">
        <v>1</v>
      </c>
      <c r="K2525">
        <v>13691</v>
      </c>
      <c r="L2525">
        <v>0</v>
      </c>
      <c r="M2525">
        <v>0</v>
      </c>
      <c r="N2525">
        <v>0</v>
      </c>
      <c r="O2525">
        <v>210000</v>
      </c>
      <c r="P2525">
        <v>0</v>
      </c>
      <c r="Q2525">
        <v>2575</v>
      </c>
      <c r="R2525" t="b">
        <v>0</v>
      </c>
      <c r="S2525">
        <v>0</v>
      </c>
    </row>
    <row r="2526" spans="1:19">
      <c r="A2526">
        <v>13050501</v>
      </c>
      <c r="B2526" s="12"/>
      <c r="C2526" s="12" t="s">
        <v>4797</v>
      </c>
      <c r="D2526" s="12" t="s">
        <v>5127</v>
      </c>
      <c r="E2526" t="b">
        <v>0</v>
      </c>
      <c r="F2526">
        <v>0</v>
      </c>
      <c r="G2526">
        <v>4301</v>
      </c>
      <c r="H2526">
        <v>43952</v>
      </c>
      <c r="I2526" s="12" t="s">
        <v>1590</v>
      </c>
      <c r="J2526">
        <v>12</v>
      </c>
      <c r="K2526">
        <v>10609</v>
      </c>
      <c r="L2526">
        <v>0</v>
      </c>
      <c r="M2526">
        <v>0</v>
      </c>
      <c r="N2526">
        <v>210000</v>
      </c>
      <c r="O2526">
        <v>0</v>
      </c>
      <c r="P2526">
        <v>210000</v>
      </c>
      <c r="Q2526">
        <v>2576</v>
      </c>
      <c r="R2526" t="b">
        <v>0</v>
      </c>
      <c r="S2526">
        <v>0</v>
      </c>
    </row>
    <row r="2527" spans="1:19">
      <c r="A2527">
        <v>13050501</v>
      </c>
      <c r="B2527" s="12"/>
      <c r="C2527" s="12" t="s">
        <v>4797</v>
      </c>
      <c r="D2527" s="12" t="s">
        <v>5127</v>
      </c>
      <c r="E2527" t="b">
        <v>0</v>
      </c>
      <c r="F2527">
        <v>0</v>
      </c>
      <c r="G2527">
        <v>4301</v>
      </c>
      <c r="H2527">
        <v>43959</v>
      </c>
      <c r="I2527" s="12" t="s">
        <v>5662</v>
      </c>
      <c r="J2527">
        <v>1</v>
      </c>
      <c r="K2527">
        <v>13752</v>
      </c>
      <c r="L2527">
        <v>0</v>
      </c>
      <c r="M2527">
        <v>0</v>
      </c>
      <c r="N2527">
        <v>0</v>
      </c>
      <c r="O2527">
        <v>210000</v>
      </c>
      <c r="P2527">
        <v>0</v>
      </c>
      <c r="Q2527">
        <v>2577</v>
      </c>
      <c r="R2527" t="b">
        <v>0</v>
      </c>
      <c r="S2527">
        <v>0</v>
      </c>
    </row>
    <row r="2528" spans="1:19">
      <c r="A2528">
        <v>13050501</v>
      </c>
      <c r="B2528" s="12"/>
      <c r="C2528" s="12" t="s">
        <v>4797</v>
      </c>
      <c r="D2528" s="12" t="s">
        <v>5127</v>
      </c>
      <c r="E2528" t="b">
        <v>0</v>
      </c>
      <c r="F2528">
        <v>0</v>
      </c>
      <c r="G2528">
        <v>4301</v>
      </c>
      <c r="H2528">
        <v>43983</v>
      </c>
      <c r="I2528" s="12" t="s">
        <v>1591</v>
      </c>
      <c r="J2528">
        <v>12</v>
      </c>
      <c r="K2528">
        <v>10689</v>
      </c>
      <c r="L2528">
        <v>0</v>
      </c>
      <c r="M2528">
        <v>0</v>
      </c>
      <c r="N2528">
        <v>210000</v>
      </c>
      <c r="O2528">
        <v>0</v>
      </c>
      <c r="P2528">
        <v>210000</v>
      </c>
      <c r="Q2528">
        <v>2578</v>
      </c>
      <c r="R2528" t="b">
        <v>0</v>
      </c>
      <c r="S2528">
        <v>0</v>
      </c>
    </row>
    <row r="2529" spans="1:19">
      <c r="A2529">
        <v>13050501</v>
      </c>
      <c r="B2529" s="12"/>
      <c r="C2529" s="12" t="s">
        <v>4797</v>
      </c>
      <c r="D2529" s="12" t="s">
        <v>5127</v>
      </c>
      <c r="E2529" t="b">
        <v>0</v>
      </c>
      <c r="F2529">
        <v>0</v>
      </c>
      <c r="G2529">
        <v>4301</v>
      </c>
      <c r="H2529">
        <v>43987</v>
      </c>
      <c r="I2529" s="12" t="s">
        <v>5663</v>
      </c>
      <c r="J2529">
        <v>1</v>
      </c>
      <c r="K2529">
        <v>13815</v>
      </c>
      <c r="L2529">
        <v>0</v>
      </c>
      <c r="M2529">
        <v>0</v>
      </c>
      <c r="N2529">
        <v>0</v>
      </c>
      <c r="O2529">
        <v>210000</v>
      </c>
      <c r="P2529">
        <v>0</v>
      </c>
      <c r="Q2529">
        <v>2579</v>
      </c>
      <c r="R2529" t="b">
        <v>0</v>
      </c>
      <c r="S2529">
        <v>0</v>
      </c>
    </row>
    <row r="2530" spans="1:19">
      <c r="A2530">
        <v>13050501</v>
      </c>
      <c r="B2530" s="12"/>
      <c r="C2530" s="12" t="s">
        <v>4797</v>
      </c>
      <c r="D2530" s="12" t="s">
        <v>5127</v>
      </c>
      <c r="E2530" t="b">
        <v>0</v>
      </c>
      <c r="F2530">
        <v>0</v>
      </c>
      <c r="G2530">
        <v>4301</v>
      </c>
      <c r="H2530">
        <v>44013</v>
      </c>
      <c r="I2530" s="12" t="s">
        <v>1592</v>
      </c>
      <c r="J2530">
        <v>12</v>
      </c>
      <c r="K2530">
        <v>10769</v>
      </c>
      <c r="L2530">
        <v>0</v>
      </c>
      <c r="M2530">
        <v>0</v>
      </c>
      <c r="N2530">
        <v>210000</v>
      </c>
      <c r="O2530">
        <v>0</v>
      </c>
      <c r="P2530">
        <v>210000</v>
      </c>
      <c r="Q2530">
        <v>2580</v>
      </c>
      <c r="R2530" t="b">
        <v>0</v>
      </c>
      <c r="S2530">
        <v>0</v>
      </c>
    </row>
    <row r="2531" spans="1:19">
      <c r="A2531">
        <v>13050501</v>
      </c>
      <c r="B2531" s="12"/>
      <c r="C2531" s="12" t="s">
        <v>4797</v>
      </c>
      <c r="D2531" s="12" t="s">
        <v>5127</v>
      </c>
      <c r="E2531" t="b">
        <v>0</v>
      </c>
      <c r="F2531">
        <v>0</v>
      </c>
      <c r="G2531">
        <v>4301</v>
      </c>
      <c r="H2531">
        <v>44015</v>
      </c>
      <c r="I2531" s="12" t="s">
        <v>5664</v>
      </c>
      <c r="J2531">
        <v>1</v>
      </c>
      <c r="K2531">
        <v>13882</v>
      </c>
      <c r="L2531">
        <v>0</v>
      </c>
      <c r="M2531">
        <v>0</v>
      </c>
      <c r="N2531">
        <v>0</v>
      </c>
      <c r="O2531">
        <v>210000</v>
      </c>
      <c r="P2531">
        <v>0</v>
      </c>
      <c r="Q2531">
        <v>2581</v>
      </c>
      <c r="R2531" t="b">
        <v>0</v>
      </c>
      <c r="S2531">
        <v>0</v>
      </c>
    </row>
    <row r="2532" spans="1:19">
      <c r="A2532">
        <v>13050501</v>
      </c>
      <c r="B2532" s="12"/>
      <c r="C2532" s="12" t="s">
        <v>4797</v>
      </c>
      <c r="D2532" s="12" t="s">
        <v>5127</v>
      </c>
      <c r="E2532" t="b">
        <v>0</v>
      </c>
      <c r="F2532">
        <v>0</v>
      </c>
      <c r="G2532">
        <v>4301</v>
      </c>
      <c r="H2532">
        <v>44044</v>
      </c>
      <c r="I2532" s="12" t="s">
        <v>1593</v>
      </c>
      <c r="J2532">
        <v>3</v>
      </c>
      <c r="K2532">
        <v>572</v>
      </c>
      <c r="L2532">
        <v>0</v>
      </c>
      <c r="M2532">
        <v>0</v>
      </c>
      <c r="N2532">
        <v>0</v>
      </c>
      <c r="O2532">
        <v>210000</v>
      </c>
      <c r="P2532">
        <v>-210000</v>
      </c>
      <c r="Q2532">
        <v>2582</v>
      </c>
      <c r="R2532" t="b">
        <v>0</v>
      </c>
      <c r="S2532">
        <v>0</v>
      </c>
    </row>
    <row r="2533" spans="1:19">
      <c r="A2533">
        <v>13050501</v>
      </c>
      <c r="B2533" s="12"/>
      <c r="C2533" s="12" t="s">
        <v>4797</v>
      </c>
      <c r="D2533" s="12" t="s">
        <v>5127</v>
      </c>
      <c r="E2533" t="b">
        <v>0</v>
      </c>
      <c r="F2533">
        <v>0</v>
      </c>
      <c r="G2533">
        <v>4301</v>
      </c>
      <c r="H2533">
        <v>44044</v>
      </c>
      <c r="I2533" s="12" t="s">
        <v>1594</v>
      </c>
      <c r="J2533">
        <v>12</v>
      </c>
      <c r="K2533">
        <v>10849</v>
      </c>
      <c r="L2533">
        <v>0</v>
      </c>
      <c r="M2533">
        <v>0</v>
      </c>
      <c r="N2533">
        <v>210000</v>
      </c>
      <c r="O2533">
        <v>0</v>
      </c>
      <c r="P2533">
        <v>0</v>
      </c>
      <c r="Q2533">
        <v>2583</v>
      </c>
      <c r="R2533" t="b">
        <v>0</v>
      </c>
      <c r="S2533">
        <v>0</v>
      </c>
    </row>
    <row r="2534" spans="1:19">
      <c r="A2534">
        <v>13050501</v>
      </c>
      <c r="B2534" s="12"/>
      <c r="C2534" s="12" t="s">
        <v>4797</v>
      </c>
      <c r="D2534" s="12" t="s">
        <v>5127</v>
      </c>
      <c r="E2534" t="b">
        <v>0</v>
      </c>
      <c r="F2534">
        <v>0</v>
      </c>
      <c r="G2534">
        <v>4301</v>
      </c>
      <c r="H2534">
        <v>44075</v>
      </c>
      <c r="I2534" s="12" t="s">
        <v>1595</v>
      </c>
      <c r="J2534">
        <v>12</v>
      </c>
      <c r="K2534">
        <v>10929</v>
      </c>
      <c r="L2534">
        <v>0</v>
      </c>
      <c r="M2534">
        <v>0</v>
      </c>
      <c r="N2534">
        <v>210000</v>
      </c>
      <c r="O2534">
        <v>0</v>
      </c>
      <c r="P2534">
        <v>210000</v>
      </c>
      <c r="Q2534">
        <v>2584</v>
      </c>
      <c r="R2534" t="b">
        <v>0</v>
      </c>
      <c r="S2534">
        <v>0</v>
      </c>
    </row>
    <row r="2535" spans="1:19">
      <c r="A2535">
        <v>13050501</v>
      </c>
      <c r="B2535" s="12"/>
      <c r="C2535" s="12" t="s">
        <v>4797</v>
      </c>
      <c r="D2535" s="12" t="s">
        <v>5127</v>
      </c>
      <c r="E2535" t="b">
        <v>0</v>
      </c>
      <c r="F2535">
        <v>0</v>
      </c>
      <c r="G2535">
        <v>4301</v>
      </c>
      <c r="H2535">
        <v>44082</v>
      </c>
      <c r="I2535" s="12" t="s">
        <v>5666</v>
      </c>
      <c r="J2535">
        <v>1</v>
      </c>
      <c r="K2535">
        <v>14040</v>
      </c>
      <c r="L2535">
        <v>0</v>
      </c>
      <c r="M2535">
        <v>0</v>
      </c>
      <c r="N2535">
        <v>0</v>
      </c>
      <c r="O2535">
        <v>210000</v>
      </c>
      <c r="P2535">
        <v>0</v>
      </c>
      <c r="Q2535">
        <v>2585</v>
      </c>
      <c r="R2535" t="b">
        <v>0</v>
      </c>
      <c r="S2535">
        <v>0</v>
      </c>
    </row>
    <row r="2536" spans="1:19">
      <c r="A2536">
        <v>13050501</v>
      </c>
      <c r="B2536" s="12"/>
      <c r="C2536" s="12" t="s">
        <v>4797</v>
      </c>
      <c r="D2536" s="12" t="s">
        <v>5127</v>
      </c>
      <c r="E2536" t="b">
        <v>0</v>
      </c>
      <c r="F2536">
        <v>0</v>
      </c>
      <c r="G2536">
        <v>4301</v>
      </c>
      <c r="H2536">
        <v>44105</v>
      </c>
      <c r="I2536" s="12" t="s">
        <v>5667</v>
      </c>
      <c r="J2536">
        <v>1</v>
      </c>
      <c r="K2536">
        <v>14101</v>
      </c>
      <c r="L2536">
        <v>0</v>
      </c>
      <c r="M2536">
        <v>0</v>
      </c>
      <c r="N2536">
        <v>0</v>
      </c>
      <c r="O2536">
        <v>210000</v>
      </c>
      <c r="P2536">
        <v>-210000</v>
      </c>
      <c r="Q2536">
        <v>2586</v>
      </c>
      <c r="R2536" t="b">
        <v>0</v>
      </c>
      <c r="S2536">
        <v>0</v>
      </c>
    </row>
    <row r="2537" spans="1:19">
      <c r="A2537">
        <v>13050501</v>
      </c>
      <c r="B2537" s="12"/>
      <c r="C2537" s="12" t="s">
        <v>4797</v>
      </c>
      <c r="D2537" s="12" t="s">
        <v>5127</v>
      </c>
      <c r="E2537" t="b">
        <v>0</v>
      </c>
      <c r="F2537">
        <v>0</v>
      </c>
      <c r="G2537">
        <v>4301</v>
      </c>
      <c r="H2537">
        <v>44105</v>
      </c>
      <c r="I2537" s="12" t="s">
        <v>1596</v>
      </c>
      <c r="J2537">
        <v>12</v>
      </c>
      <c r="K2537">
        <v>11009</v>
      </c>
      <c r="L2537">
        <v>0</v>
      </c>
      <c r="M2537">
        <v>0</v>
      </c>
      <c r="N2537">
        <v>210000</v>
      </c>
      <c r="O2537">
        <v>0</v>
      </c>
      <c r="P2537">
        <v>0</v>
      </c>
      <c r="Q2537">
        <v>2587</v>
      </c>
      <c r="R2537" t="b">
        <v>0</v>
      </c>
      <c r="S2537">
        <v>0</v>
      </c>
    </row>
    <row r="2538" spans="1:19">
      <c r="A2538">
        <v>13050501</v>
      </c>
      <c r="B2538" s="12"/>
      <c r="C2538" s="12" t="s">
        <v>4797</v>
      </c>
      <c r="D2538" s="12" t="s">
        <v>5127</v>
      </c>
      <c r="E2538" t="b">
        <v>0</v>
      </c>
      <c r="F2538">
        <v>0</v>
      </c>
      <c r="G2538">
        <v>4301</v>
      </c>
      <c r="H2538">
        <v>44136</v>
      </c>
      <c r="I2538" s="12" t="s">
        <v>1597</v>
      </c>
      <c r="J2538">
        <v>12</v>
      </c>
      <c r="K2538">
        <v>11089</v>
      </c>
      <c r="L2538">
        <v>0</v>
      </c>
      <c r="M2538">
        <v>0</v>
      </c>
      <c r="N2538">
        <v>210000</v>
      </c>
      <c r="O2538">
        <v>0</v>
      </c>
      <c r="P2538">
        <v>210000</v>
      </c>
      <c r="Q2538">
        <v>2588</v>
      </c>
      <c r="R2538" t="b">
        <v>0</v>
      </c>
      <c r="S2538">
        <v>0</v>
      </c>
    </row>
    <row r="2539" spans="1:19">
      <c r="A2539">
        <v>13050501</v>
      </c>
      <c r="B2539" s="12"/>
      <c r="C2539" s="12" t="s">
        <v>4797</v>
      </c>
      <c r="D2539" s="12" t="s">
        <v>5127</v>
      </c>
      <c r="E2539" t="b">
        <v>0</v>
      </c>
      <c r="F2539">
        <v>0</v>
      </c>
      <c r="G2539">
        <v>4301</v>
      </c>
      <c r="H2539">
        <v>44145</v>
      </c>
      <c r="I2539" s="12" t="s">
        <v>5668</v>
      </c>
      <c r="J2539">
        <v>1</v>
      </c>
      <c r="K2539">
        <v>14187</v>
      </c>
      <c r="L2539">
        <v>0</v>
      </c>
      <c r="M2539">
        <v>0</v>
      </c>
      <c r="N2539">
        <v>0</v>
      </c>
      <c r="O2539">
        <v>210000</v>
      </c>
      <c r="P2539">
        <v>0</v>
      </c>
      <c r="Q2539">
        <v>2589</v>
      </c>
      <c r="R2539" t="b">
        <v>0</v>
      </c>
      <c r="S2539">
        <v>0</v>
      </c>
    </row>
    <row r="2540" spans="1:19">
      <c r="A2540">
        <v>13050501</v>
      </c>
      <c r="B2540" s="12"/>
      <c r="C2540" s="12" t="s">
        <v>4797</v>
      </c>
      <c r="D2540" s="12" t="s">
        <v>5127</v>
      </c>
      <c r="E2540" t="b">
        <v>0</v>
      </c>
      <c r="F2540">
        <v>0</v>
      </c>
      <c r="G2540">
        <v>4301</v>
      </c>
      <c r="H2540">
        <v>44166</v>
      </c>
      <c r="I2540" s="12" t="s">
        <v>1598</v>
      </c>
      <c r="J2540">
        <v>12</v>
      </c>
      <c r="K2540">
        <v>11169</v>
      </c>
      <c r="L2540">
        <v>0</v>
      </c>
      <c r="M2540">
        <v>0</v>
      </c>
      <c r="N2540">
        <v>210000</v>
      </c>
      <c r="O2540">
        <v>0</v>
      </c>
      <c r="P2540">
        <v>210000</v>
      </c>
      <c r="Q2540">
        <v>2590</v>
      </c>
      <c r="R2540" t="b">
        <v>0</v>
      </c>
      <c r="S2540">
        <v>0</v>
      </c>
    </row>
    <row r="2541" spans="1:19">
      <c r="A2541">
        <v>13050501</v>
      </c>
      <c r="B2541" s="12"/>
      <c r="C2541" s="12" t="s">
        <v>4797</v>
      </c>
      <c r="D2541" s="12" t="s">
        <v>5127</v>
      </c>
      <c r="E2541" t="b">
        <v>0</v>
      </c>
      <c r="F2541">
        <v>0</v>
      </c>
      <c r="G2541">
        <v>4301</v>
      </c>
      <c r="H2541">
        <v>44175</v>
      </c>
      <c r="I2541" s="12" t="s">
        <v>5669</v>
      </c>
      <c r="J2541">
        <v>1</v>
      </c>
      <c r="K2541">
        <v>14266</v>
      </c>
      <c r="L2541">
        <v>0</v>
      </c>
      <c r="M2541">
        <v>0</v>
      </c>
      <c r="N2541">
        <v>0</v>
      </c>
      <c r="O2541">
        <v>210000</v>
      </c>
      <c r="P2541">
        <v>0</v>
      </c>
      <c r="Q2541">
        <v>2591</v>
      </c>
      <c r="R2541" t="b">
        <v>0</v>
      </c>
      <c r="S2541">
        <v>0</v>
      </c>
    </row>
    <row r="2542" spans="1:19">
      <c r="A2542">
        <v>13050501</v>
      </c>
      <c r="B2542" s="12" t="s">
        <v>1599</v>
      </c>
      <c r="C2542" s="12" t="s">
        <v>4797</v>
      </c>
      <c r="D2542" s="12" t="s">
        <v>1599</v>
      </c>
      <c r="E2542" t="b">
        <v>0</v>
      </c>
      <c r="F2542">
        <v>0</v>
      </c>
      <c r="G2542">
        <v>4301</v>
      </c>
      <c r="H2542" t="s">
        <v>21</v>
      </c>
      <c r="I2542" s="12"/>
      <c r="K2542">
        <v>0</v>
      </c>
      <c r="L2542">
        <v>0</v>
      </c>
      <c r="M2542">
        <v>0</v>
      </c>
      <c r="N2542">
        <v>2520000</v>
      </c>
      <c r="O2542">
        <v>2520000</v>
      </c>
      <c r="P2542">
        <v>0</v>
      </c>
      <c r="Q2542">
        <v>2592</v>
      </c>
      <c r="R2542" t="b">
        <v>0</v>
      </c>
      <c r="S2542">
        <v>0</v>
      </c>
    </row>
    <row r="2543" spans="1:19">
      <c r="A2543">
        <v>13050501</v>
      </c>
      <c r="B2543" s="12" t="s">
        <v>5137</v>
      </c>
      <c r="C2543" s="12" t="s">
        <v>4797</v>
      </c>
      <c r="D2543" s="12" t="s">
        <v>5137</v>
      </c>
      <c r="E2543" t="b">
        <v>0</v>
      </c>
      <c r="F2543">
        <v>0</v>
      </c>
      <c r="G2543">
        <v>4302</v>
      </c>
      <c r="H2543" t="s">
        <v>21</v>
      </c>
      <c r="I2543" s="12"/>
      <c r="K2543">
        <v>0</v>
      </c>
      <c r="L2543">
        <v>2796000</v>
      </c>
      <c r="M2543">
        <v>2796000</v>
      </c>
      <c r="N2543">
        <v>0</v>
      </c>
      <c r="O2543">
        <v>0</v>
      </c>
      <c r="P2543">
        <v>0</v>
      </c>
      <c r="Q2543">
        <v>2593</v>
      </c>
      <c r="R2543" t="b">
        <v>0</v>
      </c>
      <c r="S2543">
        <v>0</v>
      </c>
    </row>
    <row r="2544" spans="1:19">
      <c r="A2544">
        <v>13050501</v>
      </c>
      <c r="B2544" s="12"/>
      <c r="C2544" s="12" t="s">
        <v>4797</v>
      </c>
      <c r="D2544" s="12" t="s">
        <v>5137</v>
      </c>
      <c r="E2544" t="b">
        <v>0</v>
      </c>
      <c r="F2544">
        <v>0</v>
      </c>
      <c r="G2544">
        <v>4302</v>
      </c>
      <c r="H2544">
        <v>43831</v>
      </c>
      <c r="I2544" s="12" t="s">
        <v>1600</v>
      </c>
      <c r="J2544">
        <v>12</v>
      </c>
      <c r="K2544">
        <v>10290</v>
      </c>
      <c r="L2544">
        <v>0</v>
      </c>
      <c r="M2544">
        <v>0</v>
      </c>
      <c r="N2544">
        <v>233000</v>
      </c>
      <c r="O2544">
        <v>0</v>
      </c>
      <c r="P2544">
        <v>233000</v>
      </c>
      <c r="Q2544">
        <v>2594</v>
      </c>
      <c r="R2544" t="b">
        <v>0</v>
      </c>
      <c r="S2544">
        <v>0</v>
      </c>
    </row>
    <row r="2545" spans="1:19">
      <c r="A2545">
        <v>13050501</v>
      </c>
      <c r="B2545" s="12"/>
      <c r="C2545" s="12" t="s">
        <v>4797</v>
      </c>
      <c r="D2545" s="12" t="s">
        <v>5137</v>
      </c>
      <c r="E2545" t="b">
        <v>0</v>
      </c>
      <c r="F2545">
        <v>0</v>
      </c>
      <c r="G2545">
        <v>4302</v>
      </c>
      <c r="H2545">
        <v>43845</v>
      </c>
      <c r="I2545" s="12" t="s">
        <v>5658</v>
      </c>
      <c r="J2545">
        <v>1</v>
      </c>
      <c r="K2545">
        <v>13521</v>
      </c>
      <c r="L2545">
        <v>0</v>
      </c>
      <c r="M2545">
        <v>0</v>
      </c>
      <c r="N2545">
        <v>0</v>
      </c>
      <c r="O2545">
        <v>233000</v>
      </c>
      <c r="P2545">
        <v>0</v>
      </c>
      <c r="Q2545">
        <v>2595</v>
      </c>
      <c r="R2545" t="b">
        <v>0</v>
      </c>
      <c r="S2545">
        <v>0</v>
      </c>
    </row>
    <row r="2546" spans="1:19">
      <c r="A2546">
        <v>13050501</v>
      </c>
      <c r="B2546" s="12"/>
      <c r="C2546" s="12" t="s">
        <v>4797</v>
      </c>
      <c r="D2546" s="12" t="s">
        <v>5137</v>
      </c>
      <c r="E2546" t="b">
        <v>0</v>
      </c>
      <c r="F2546">
        <v>0</v>
      </c>
      <c r="G2546">
        <v>4302</v>
      </c>
      <c r="H2546">
        <v>43862</v>
      </c>
      <c r="I2546" s="12" t="s">
        <v>1601</v>
      </c>
      <c r="J2546">
        <v>12</v>
      </c>
      <c r="K2546">
        <v>10370</v>
      </c>
      <c r="L2546">
        <v>0</v>
      </c>
      <c r="M2546">
        <v>0</v>
      </c>
      <c r="N2546">
        <v>233000</v>
      </c>
      <c r="O2546">
        <v>0</v>
      </c>
      <c r="P2546">
        <v>233000</v>
      </c>
      <c r="Q2546">
        <v>2596</v>
      </c>
      <c r="R2546" t="b">
        <v>0</v>
      </c>
      <c r="S2546">
        <v>0</v>
      </c>
    </row>
    <row r="2547" spans="1:19">
      <c r="A2547">
        <v>13050501</v>
      </c>
      <c r="B2547" s="12"/>
      <c r="C2547" s="12" t="s">
        <v>4797</v>
      </c>
      <c r="D2547" s="12" t="s">
        <v>5137</v>
      </c>
      <c r="E2547" t="b">
        <v>0</v>
      </c>
      <c r="F2547">
        <v>0</v>
      </c>
      <c r="G2547">
        <v>4302</v>
      </c>
      <c r="H2547">
        <v>43875</v>
      </c>
      <c r="I2547" s="12" t="s">
        <v>5659</v>
      </c>
      <c r="J2547">
        <v>1</v>
      </c>
      <c r="K2547">
        <v>13594</v>
      </c>
      <c r="L2547">
        <v>0</v>
      </c>
      <c r="M2547">
        <v>0</v>
      </c>
      <c r="N2547">
        <v>0</v>
      </c>
      <c r="O2547">
        <v>233000</v>
      </c>
      <c r="P2547">
        <v>0</v>
      </c>
      <c r="Q2547">
        <v>2597</v>
      </c>
      <c r="R2547" t="b">
        <v>0</v>
      </c>
      <c r="S2547">
        <v>0</v>
      </c>
    </row>
    <row r="2548" spans="1:19">
      <c r="A2548">
        <v>13050501</v>
      </c>
      <c r="B2548" s="12"/>
      <c r="C2548" s="12" t="s">
        <v>4797</v>
      </c>
      <c r="D2548" s="12" t="s">
        <v>5137</v>
      </c>
      <c r="E2548" t="b">
        <v>0</v>
      </c>
      <c r="F2548">
        <v>0</v>
      </c>
      <c r="G2548">
        <v>4302</v>
      </c>
      <c r="H2548">
        <v>43891</v>
      </c>
      <c r="I2548" s="12" t="s">
        <v>1602</v>
      </c>
      <c r="J2548">
        <v>12</v>
      </c>
      <c r="K2548">
        <v>10450</v>
      </c>
      <c r="L2548">
        <v>0</v>
      </c>
      <c r="M2548">
        <v>0</v>
      </c>
      <c r="N2548">
        <v>233000</v>
      </c>
      <c r="O2548">
        <v>0</v>
      </c>
      <c r="P2548">
        <v>233000</v>
      </c>
      <c r="Q2548">
        <v>2598</v>
      </c>
      <c r="R2548" t="b">
        <v>0</v>
      </c>
      <c r="S2548">
        <v>0</v>
      </c>
    </row>
    <row r="2549" spans="1:19">
      <c r="A2549">
        <v>13050501</v>
      </c>
      <c r="B2549" s="12"/>
      <c r="C2549" s="12" t="s">
        <v>4797</v>
      </c>
      <c r="D2549" s="12" t="s">
        <v>5137</v>
      </c>
      <c r="E2549" t="b">
        <v>0</v>
      </c>
      <c r="F2549">
        <v>0</v>
      </c>
      <c r="G2549">
        <v>4302</v>
      </c>
      <c r="H2549">
        <v>43922</v>
      </c>
      <c r="I2549" s="12" t="s">
        <v>5660</v>
      </c>
      <c r="J2549">
        <v>3</v>
      </c>
      <c r="K2549">
        <v>567</v>
      </c>
      <c r="L2549">
        <v>0</v>
      </c>
      <c r="M2549">
        <v>0</v>
      </c>
      <c r="N2549">
        <v>0</v>
      </c>
      <c r="O2549">
        <v>233000</v>
      </c>
      <c r="P2549">
        <v>0</v>
      </c>
      <c r="Q2549">
        <v>2599</v>
      </c>
      <c r="R2549" t="b">
        <v>0</v>
      </c>
      <c r="S2549">
        <v>0</v>
      </c>
    </row>
    <row r="2550" spans="1:19">
      <c r="A2550">
        <v>13050501</v>
      </c>
      <c r="B2550" s="12"/>
      <c r="C2550" s="12" t="s">
        <v>4797</v>
      </c>
      <c r="D2550" s="12" t="s">
        <v>5137</v>
      </c>
      <c r="E2550" t="b">
        <v>0</v>
      </c>
      <c r="F2550">
        <v>0</v>
      </c>
      <c r="G2550">
        <v>4302</v>
      </c>
      <c r="H2550">
        <v>43922</v>
      </c>
      <c r="I2550" s="12" t="s">
        <v>1603</v>
      </c>
      <c r="J2550">
        <v>12</v>
      </c>
      <c r="K2550">
        <v>10530</v>
      </c>
      <c r="L2550">
        <v>0</v>
      </c>
      <c r="M2550">
        <v>0</v>
      </c>
      <c r="N2550">
        <v>233000</v>
      </c>
      <c r="O2550">
        <v>0</v>
      </c>
      <c r="P2550">
        <v>233000</v>
      </c>
      <c r="Q2550">
        <v>2600</v>
      </c>
      <c r="R2550" t="b">
        <v>0</v>
      </c>
      <c r="S2550">
        <v>0</v>
      </c>
    </row>
    <row r="2551" spans="1:19">
      <c r="A2551">
        <v>13050501</v>
      </c>
      <c r="B2551" s="12"/>
      <c r="C2551" s="12" t="s">
        <v>4797</v>
      </c>
      <c r="D2551" s="12" t="s">
        <v>5137</v>
      </c>
      <c r="E2551" t="b">
        <v>0</v>
      </c>
      <c r="F2551">
        <v>0</v>
      </c>
      <c r="G2551">
        <v>4302</v>
      </c>
      <c r="H2551">
        <v>43942</v>
      </c>
      <c r="I2551" s="12" t="s">
        <v>5661</v>
      </c>
      <c r="J2551">
        <v>1</v>
      </c>
      <c r="K2551">
        <v>13721</v>
      </c>
      <c r="L2551">
        <v>0</v>
      </c>
      <c r="M2551">
        <v>0</v>
      </c>
      <c r="N2551">
        <v>0</v>
      </c>
      <c r="O2551">
        <v>233000</v>
      </c>
      <c r="P2551">
        <v>0</v>
      </c>
      <c r="Q2551">
        <v>2601</v>
      </c>
      <c r="R2551" t="b">
        <v>0</v>
      </c>
      <c r="S2551">
        <v>0</v>
      </c>
    </row>
    <row r="2552" spans="1:19">
      <c r="A2552">
        <v>13050501</v>
      </c>
      <c r="B2552" s="12"/>
      <c r="C2552" s="12" t="s">
        <v>4797</v>
      </c>
      <c r="D2552" s="12" t="s">
        <v>5137</v>
      </c>
      <c r="E2552" t="b">
        <v>0</v>
      </c>
      <c r="F2552">
        <v>0</v>
      </c>
      <c r="G2552">
        <v>4302</v>
      </c>
      <c r="H2552">
        <v>43952</v>
      </c>
      <c r="I2552" s="12" t="s">
        <v>1604</v>
      </c>
      <c r="J2552">
        <v>12</v>
      </c>
      <c r="K2552">
        <v>10610</v>
      </c>
      <c r="L2552">
        <v>0</v>
      </c>
      <c r="M2552">
        <v>0</v>
      </c>
      <c r="N2552">
        <v>233000</v>
      </c>
      <c r="O2552">
        <v>0</v>
      </c>
      <c r="P2552">
        <v>233000</v>
      </c>
      <c r="Q2552">
        <v>2602</v>
      </c>
      <c r="R2552" t="b">
        <v>0</v>
      </c>
      <c r="S2552">
        <v>0</v>
      </c>
    </row>
    <row r="2553" spans="1:19">
      <c r="A2553">
        <v>13050501</v>
      </c>
      <c r="B2553" s="12"/>
      <c r="C2553" s="12" t="s">
        <v>4797</v>
      </c>
      <c r="D2553" s="12" t="s">
        <v>5137</v>
      </c>
      <c r="E2553" t="b">
        <v>0</v>
      </c>
      <c r="F2553">
        <v>0</v>
      </c>
      <c r="G2553">
        <v>4302</v>
      </c>
      <c r="H2553">
        <v>43965</v>
      </c>
      <c r="I2553" s="12" t="s">
        <v>5662</v>
      </c>
      <c r="J2553">
        <v>1</v>
      </c>
      <c r="K2553">
        <v>13777</v>
      </c>
      <c r="L2553">
        <v>0</v>
      </c>
      <c r="M2553">
        <v>0</v>
      </c>
      <c r="N2553">
        <v>0</v>
      </c>
      <c r="O2553">
        <v>233000</v>
      </c>
      <c r="P2553">
        <v>0</v>
      </c>
      <c r="Q2553">
        <v>2603</v>
      </c>
      <c r="R2553" t="b">
        <v>0</v>
      </c>
      <c r="S2553">
        <v>0</v>
      </c>
    </row>
    <row r="2554" spans="1:19">
      <c r="A2554">
        <v>13050501</v>
      </c>
      <c r="B2554" s="12"/>
      <c r="C2554" s="12" t="s">
        <v>4797</v>
      </c>
      <c r="D2554" s="12" t="s">
        <v>5137</v>
      </c>
      <c r="E2554" t="b">
        <v>0</v>
      </c>
      <c r="F2554">
        <v>0</v>
      </c>
      <c r="G2554">
        <v>4302</v>
      </c>
      <c r="H2554">
        <v>43983</v>
      </c>
      <c r="I2554" s="12" t="s">
        <v>1605</v>
      </c>
      <c r="J2554">
        <v>12</v>
      </c>
      <c r="K2554">
        <v>10690</v>
      </c>
      <c r="L2554">
        <v>0</v>
      </c>
      <c r="M2554">
        <v>0</v>
      </c>
      <c r="N2554">
        <v>233000</v>
      </c>
      <c r="O2554">
        <v>0</v>
      </c>
      <c r="P2554">
        <v>233000</v>
      </c>
      <c r="Q2554">
        <v>2604</v>
      </c>
      <c r="R2554" t="b">
        <v>0</v>
      </c>
      <c r="S2554">
        <v>0</v>
      </c>
    </row>
    <row r="2555" spans="1:19">
      <c r="A2555">
        <v>13050501</v>
      </c>
      <c r="B2555" s="12"/>
      <c r="C2555" s="12" t="s">
        <v>4797</v>
      </c>
      <c r="D2555" s="12" t="s">
        <v>5137</v>
      </c>
      <c r="E2555" t="b">
        <v>0</v>
      </c>
      <c r="F2555">
        <v>0</v>
      </c>
      <c r="G2555">
        <v>4302</v>
      </c>
      <c r="H2555">
        <v>44006</v>
      </c>
      <c r="I2555" s="12" t="s">
        <v>5663</v>
      </c>
      <c r="J2555">
        <v>1</v>
      </c>
      <c r="K2555">
        <v>13849</v>
      </c>
      <c r="L2555">
        <v>0</v>
      </c>
      <c r="M2555">
        <v>0</v>
      </c>
      <c r="N2555">
        <v>0</v>
      </c>
      <c r="O2555">
        <v>233000</v>
      </c>
      <c r="P2555">
        <v>0</v>
      </c>
      <c r="Q2555">
        <v>2605</v>
      </c>
      <c r="R2555" t="b">
        <v>0</v>
      </c>
      <c r="S2555">
        <v>0</v>
      </c>
    </row>
    <row r="2556" spans="1:19">
      <c r="A2556">
        <v>13050501</v>
      </c>
      <c r="B2556" s="12"/>
      <c r="C2556" s="12" t="s">
        <v>4797</v>
      </c>
      <c r="D2556" s="12" t="s">
        <v>5137</v>
      </c>
      <c r="E2556" t="b">
        <v>0</v>
      </c>
      <c r="F2556">
        <v>0</v>
      </c>
      <c r="G2556">
        <v>4302</v>
      </c>
      <c r="H2556">
        <v>44013</v>
      </c>
      <c r="I2556" s="12" t="s">
        <v>1606</v>
      </c>
      <c r="J2556">
        <v>12</v>
      </c>
      <c r="K2556">
        <v>10770</v>
      </c>
      <c r="L2556">
        <v>0</v>
      </c>
      <c r="M2556">
        <v>0</v>
      </c>
      <c r="N2556">
        <v>233000</v>
      </c>
      <c r="O2556">
        <v>0</v>
      </c>
      <c r="P2556">
        <v>233000</v>
      </c>
      <c r="Q2556">
        <v>2606</v>
      </c>
      <c r="R2556" t="b">
        <v>0</v>
      </c>
      <c r="S2556">
        <v>0</v>
      </c>
    </row>
    <row r="2557" spans="1:19">
      <c r="A2557">
        <v>13050501</v>
      </c>
      <c r="B2557" s="12"/>
      <c r="C2557" s="12" t="s">
        <v>4797</v>
      </c>
      <c r="D2557" s="12" t="s">
        <v>5137</v>
      </c>
      <c r="E2557" t="b">
        <v>0</v>
      </c>
      <c r="F2557">
        <v>0</v>
      </c>
      <c r="G2557">
        <v>4302</v>
      </c>
      <c r="H2557">
        <v>44044</v>
      </c>
      <c r="I2557" s="12" t="s">
        <v>1607</v>
      </c>
      <c r="J2557">
        <v>12</v>
      </c>
      <c r="K2557">
        <v>10850</v>
      </c>
      <c r="L2557">
        <v>0</v>
      </c>
      <c r="M2557">
        <v>0</v>
      </c>
      <c r="N2557">
        <v>233000</v>
      </c>
      <c r="O2557">
        <v>0</v>
      </c>
      <c r="P2557">
        <v>466000</v>
      </c>
      <c r="Q2557">
        <v>2607</v>
      </c>
      <c r="R2557" t="b">
        <v>0</v>
      </c>
      <c r="S2557">
        <v>0</v>
      </c>
    </row>
    <row r="2558" spans="1:19">
      <c r="A2558">
        <v>13050501</v>
      </c>
      <c r="B2558" s="12"/>
      <c r="C2558" s="12" t="s">
        <v>4797</v>
      </c>
      <c r="D2558" s="12" t="s">
        <v>5137</v>
      </c>
      <c r="E2558" t="b">
        <v>0</v>
      </c>
      <c r="F2558">
        <v>0</v>
      </c>
      <c r="G2558">
        <v>4302</v>
      </c>
      <c r="H2558">
        <v>44053</v>
      </c>
      <c r="I2558" s="12" t="s">
        <v>5664</v>
      </c>
      <c r="J2558">
        <v>1</v>
      </c>
      <c r="K2558">
        <v>13968</v>
      </c>
      <c r="L2558">
        <v>0</v>
      </c>
      <c r="M2558">
        <v>0</v>
      </c>
      <c r="N2558">
        <v>0</v>
      </c>
      <c r="O2558">
        <v>217244</v>
      </c>
      <c r="P2558">
        <v>248756</v>
      </c>
      <c r="Q2558">
        <v>2608</v>
      </c>
      <c r="R2558" t="b">
        <v>0</v>
      </c>
      <c r="S2558">
        <v>0</v>
      </c>
    </row>
    <row r="2559" spans="1:19">
      <c r="A2559">
        <v>13050501</v>
      </c>
      <c r="B2559" s="12"/>
      <c r="C2559" s="12" t="s">
        <v>4797</v>
      </c>
      <c r="D2559" s="12" t="s">
        <v>5137</v>
      </c>
      <c r="E2559" t="b">
        <v>0</v>
      </c>
      <c r="F2559">
        <v>0</v>
      </c>
      <c r="G2559">
        <v>4302</v>
      </c>
      <c r="H2559">
        <v>44074</v>
      </c>
      <c r="I2559" s="12" t="s">
        <v>5664</v>
      </c>
      <c r="J2559">
        <v>1</v>
      </c>
      <c r="K2559">
        <v>14024</v>
      </c>
      <c r="L2559">
        <v>0</v>
      </c>
      <c r="M2559">
        <v>0</v>
      </c>
      <c r="N2559">
        <v>0</v>
      </c>
      <c r="O2559">
        <v>15756</v>
      </c>
      <c r="P2559">
        <v>233000</v>
      </c>
      <c r="Q2559">
        <v>2609</v>
      </c>
      <c r="R2559" t="b">
        <v>0</v>
      </c>
      <c r="S2559">
        <v>0</v>
      </c>
    </row>
    <row r="2560" spans="1:19">
      <c r="A2560">
        <v>13050501</v>
      </c>
      <c r="B2560" s="12"/>
      <c r="C2560" s="12" t="s">
        <v>4797</v>
      </c>
      <c r="D2560" s="12" t="s">
        <v>5137</v>
      </c>
      <c r="E2560" t="b">
        <v>0</v>
      </c>
      <c r="F2560">
        <v>0</v>
      </c>
      <c r="G2560">
        <v>4302</v>
      </c>
      <c r="H2560">
        <v>44074</v>
      </c>
      <c r="I2560" s="12" t="s">
        <v>5665</v>
      </c>
      <c r="J2560">
        <v>1</v>
      </c>
      <c r="K2560">
        <v>14024</v>
      </c>
      <c r="L2560">
        <v>0</v>
      </c>
      <c r="M2560">
        <v>0</v>
      </c>
      <c r="N2560">
        <v>0</v>
      </c>
      <c r="O2560">
        <v>228244</v>
      </c>
      <c r="P2560">
        <v>4756</v>
      </c>
      <c r="Q2560">
        <v>2610</v>
      </c>
      <c r="R2560" t="b">
        <v>0</v>
      </c>
      <c r="S2560">
        <v>0</v>
      </c>
    </row>
    <row r="2561" spans="1:19">
      <c r="A2561">
        <v>13050501</v>
      </c>
      <c r="B2561" s="12"/>
      <c r="C2561" s="12" t="s">
        <v>4797</v>
      </c>
      <c r="D2561" s="12" t="s">
        <v>5137</v>
      </c>
      <c r="E2561" t="b">
        <v>0</v>
      </c>
      <c r="F2561">
        <v>0</v>
      </c>
      <c r="G2561">
        <v>4302</v>
      </c>
      <c r="H2561">
        <v>44074</v>
      </c>
      <c r="I2561" s="12" t="s">
        <v>5680</v>
      </c>
      <c r="J2561">
        <v>1</v>
      </c>
      <c r="K2561">
        <v>14024</v>
      </c>
      <c r="L2561">
        <v>0</v>
      </c>
      <c r="M2561">
        <v>0</v>
      </c>
      <c r="N2561">
        <v>0</v>
      </c>
      <c r="O2561">
        <v>4756</v>
      </c>
      <c r="P2561">
        <v>0</v>
      </c>
      <c r="Q2561">
        <v>2611</v>
      </c>
      <c r="R2561" t="b">
        <v>0</v>
      </c>
      <c r="S2561">
        <v>0</v>
      </c>
    </row>
    <row r="2562" spans="1:19">
      <c r="A2562">
        <v>13050501</v>
      </c>
      <c r="B2562" s="12"/>
      <c r="C2562" s="12" t="s">
        <v>4797</v>
      </c>
      <c r="D2562" s="12" t="s">
        <v>5137</v>
      </c>
      <c r="E2562" t="b">
        <v>0</v>
      </c>
      <c r="F2562">
        <v>0</v>
      </c>
      <c r="G2562">
        <v>4302</v>
      </c>
      <c r="H2562">
        <v>44075</v>
      </c>
      <c r="I2562" s="12" t="s">
        <v>1608</v>
      </c>
      <c r="J2562">
        <v>12</v>
      </c>
      <c r="K2562">
        <v>10930</v>
      </c>
      <c r="L2562">
        <v>0</v>
      </c>
      <c r="M2562">
        <v>0</v>
      </c>
      <c r="N2562">
        <v>233000</v>
      </c>
      <c r="O2562">
        <v>0</v>
      </c>
      <c r="P2562">
        <v>233000</v>
      </c>
      <c r="Q2562">
        <v>2612</v>
      </c>
      <c r="R2562" t="b">
        <v>0</v>
      </c>
      <c r="S2562">
        <v>0</v>
      </c>
    </row>
    <row r="2563" spans="1:19">
      <c r="A2563">
        <v>13050501</v>
      </c>
      <c r="B2563" s="12"/>
      <c r="C2563" s="12" t="s">
        <v>4797</v>
      </c>
      <c r="D2563" s="12" t="s">
        <v>5137</v>
      </c>
      <c r="E2563" t="b">
        <v>0</v>
      </c>
      <c r="F2563">
        <v>0</v>
      </c>
      <c r="G2563">
        <v>4302</v>
      </c>
      <c r="H2563">
        <v>44089</v>
      </c>
      <c r="I2563" s="12" t="s">
        <v>5666</v>
      </c>
      <c r="J2563">
        <v>1</v>
      </c>
      <c r="K2563">
        <v>14087</v>
      </c>
      <c r="L2563">
        <v>0</v>
      </c>
      <c r="M2563">
        <v>0</v>
      </c>
      <c r="N2563">
        <v>0</v>
      </c>
      <c r="O2563">
        <v>233000</v>
      </c>
      <c r="P2563">
        <v>0</v>
      </c>
      <c r="Q2563">
        <v>2613</v>
      </c>
      <c r="R2563" t="b">
        <v>0</v>
      </c>
      <c r="S2563">
        <v>0</v>
      </c>
    </row>
    <row r="2564" spans="1:19">
      <c r="A2564">
        <v>13050501</v>
      </c>
      <c r="B2564" s="12"/>
      <c r="C2564" s="12" t="s">
        <v>4797</v>
      </c>
      <c r="D2564" s="12" t="s">
        <v>5137</v>
      </c>
      <c r="E2564" t="b">
        <v>0</v>
      </c>
      <c r="F2564">
        <v>0</v>
      </c>
      <c r="G2564">
        <v>4302</v>
      </c>
      <c r="H2564">
        <v>44105</v>
      </c>
      <c r="I2564" s="12" t="s">
        <v>1609</v>
      </c>
      <c r="J2564">
        <v>12</v>
      </c>
      <c r="K2564">
        <v>11010</v>
      </c>
      <c r="L2564">
        <v>0</v>
      </c>
      <c r="M2564">
        <v>0</v>
      </c>
      <c r="N2564">
        <v>233000</v>
      </c>
      <c r="O2564">
        <v>0</v>
      </c>
      <c r="P2564">
        <v>233000</v>
      </c>
      <c r="Q2564">
        <v>2614</v>
      </c>
      <c r="R2564" t="b">
        <v>0</v>
      </c>
      <c r="S2564">
        <v>0</v>
      </c>
    </row>
    <row r="2565" spans="1:19">
      <c r="A2565">
        <v>13050501</v>
      </c>
      <c r="B2565" s="12"/>
      <c r="C2565" s="12" t="s">
        <v>4797</v>
      </c>
      <c r="D2565" s="12" t="s">
        <v>5137</v>
      </c>
      <c r="E2565" t="b">
        <v>0</v>
      </c>
      <c r="F2565">
        <v>0</v>
      </c>
      <c r="G2565">
        <v>4302</v>
      </c>
      <c r="H2565">
        <v>44118</v>
      </c>
      <c r="I2565" s="12" t="s">
        <v>5667</v>
      </c>
      <c r="J2565">
        <v>1</v>
      </c>
      <c r="K2565">
        <v>14156</v>
      </c>
      <c r="L2565">
        <v>0</v>
      </c>
      <c r="M2565">
        <v>0</v>
      </c>
      <c r="N2565">
        <v>0</v>
      </c>
      <c r="O2565">
        <v>233000</v>
      </c>
      <c r="P2565">
        <v>0</v>
      </c>
      <c r="Q2565">
        <v>2615</v>
      </c>
      <c r="R2565" t="b">
        <v>0</v>
      </c>
      <c r="S2565">
        <v>0</v>
      </c>
    </row>
    <row r="2566" spans="1:19">
      <c r="A2566">
        <v>13050501</v>
      </c>
      <c r="B2566" s="12"/>
      <c r="C2566" s="12" t="s">
        <v>4797</v>
      </c>
      <c r="D2566" s="12" t="s">
        <v>5137</v>
      </c>
      <c r="E2566" t="b">
        <v>0</v>
      </c>
      <c r="F2566">
        <v>0</v>
      </c>
      <c r="G2566">
        <v>4302</v>
      </c>
      <c r="H2566">
        <v>44136</v>
      </c>
      <c r="I2566" s="12" t="s">
        <v>1610</v>
      </c>
      <c r="J2566">
        <v>12</v>
      </c>
      <c r="K2566">
        <v>11090</v>
      </c>
      <c r="L2566">
        <v>0</v>
      </c>
      <c r="M2566">
        <v>0</v>
      </c>
      <c r="N2566">
        <v>233000</v>
      </c>
      <c r="O2566">
        <v>0</v>
      </c>
      <c r="P2566">
        <v>233000</v>
      </c>
      <c r="Q2566">
        <v>2616</v>
      </c>
      <c r="R2566" t="b">
        <v>0</v>
      </c>
      <c r="S2566">
        <v>0</v>
      </c>
    </row>
    <row r="2567" spans="1:19">
      <c r="A2567">
        <v>13050501</v>
      </c>
      <c r="B2567" s="12"/>
      <c r="C2567" s="12" t="s">
        <v>4797</v>
      </c>
      <c r="D2567" s="12" t="s">
        <v>5137</v>
      </c>
      <c r="E2567" t="b">
        <v>0</v>
      </c>
      <c r="F2567">
        <v>0</v>
      </c>
      <c r="G2567">
        <v>4302</v>
      </c>
      <c r="H2567">
        <v>44152</v>
      </c>
      <c r="I2567" s="12" t="s">
        <v>5668</v>
      </c>
      <c r="J2567">
        <v>1</v>
      </c>
      <c r="K2567">
        <v>14242</v>
      </c>
      <c r="L2567">
        <v>0</v>
      </c>
      <c r="M2567">
        <v>0</v>
      </c>
      <c r="N2567">
        <v>0</v>
      </c>
      <c r="O2567">
        <v>233000</v>
      </c>
      <c r="P2567">
        <v>0</v>
      </c>
      <c r="Q2567">
        <v>2617</v>
      </c>
      <c r="R2567" t="b">
        <v>0</v>
      </c>
      <c r="S2567">
        <v>0</v>
      </c>
    </row>
    <row r="2568" spans="1:19">
      <c r="A2568">
        <v>13050501</v>
      </c>
      <c r="B2568" s="12"/>
      <c r="C2568" s="12" t="s">
        <v>4797</v>
      </c>
      <c r="D2568" s="12" t="s">
        <v>5137</v>
      </c>
      <c r="E2568" t="b">
        <v>0</v>
      </c>
      <c r="F2568">
        <v>0</v>
      </c>
      <c r="G2568">
        <v>4302</v>
      </c>
      <c r="H2568">
        <v>44166</v>
      </c>
      <c r="I2568" s="12" t="s">
        <v>1611</v>
      </c>
      <c r="J2568">
        <v>12</v>
      </c>
      <c r="K2568">
        <v>11170</v>
      </c>
      <c r="L2568">
        <v>0</v>
      </c>
      <c r="M2568">
        <v>0</v>
      </c>
      <c r="N2568">
        <v>233000</v>
      </c>
      <c r="O2568">
        <v>0</v>
      </c>
      <c r="P2568">
        <v>233000</v>
      </c>
      <c r="Q2568">
        <v>2618</v>
      </c>
      <c r="R2568" t="b">
        <v>0</v>
      </c>
      <c r="S2568">
        <v>0</v>
      </c>
    </row>
    <row r="2569" spans="1:19">
      <c r="A2569">
        <v>13050501</v>
      </c>
      <c r="B2569" s="12"/>
      <c r="C2569" s="12" t="s">
        <v>4797</v>
      </c>
      <c r="D2569" s="12" t="s">
        <v>5137</v>
      </c>
      <c r="E2569" t="b">
        <v>0</v>
      </c>
      <c r="F2569">
        <v>0</v>
      </c>
      <c r="G2569">
        <v>4302</v>
      </c>
      <c r="H2569">
        <v>44180</v>
      </c>
      <c r="I2569" s="12" t="s">
        <v>5669</v>
      </c>
      <c r="J2569">
        <v>1</v>
      </c>
      <c r="K2569">
        <v>14280</v>
      </c>
      <c r="L2569">
        <v>0</v>
      </c>
      <c r="M2569">
        <v>0</v>
      </c>
      <c r="N2569">
        <v>0</v>
      </c>
      <c r="O2569">
        <v>233000</v>
      </c>
      <c r="P2569">
        <v>0</v>
      </c>
      <c r="Q2569">
        <v>2619</v>
      </c>
      <c r="R2569" t="b">
        <v>0</v>
      </c>
      <c r="S2569">
        <v>0</v>
      </c>
    </row>
    <row r="2570" spans="1:19">
      <c r="A2570">
        <v>13050501</v>
      </c>
      <c r="B2570" s="12" t="s">
        <v>1612</v>
      </c>
      <c r="C2570" s="12" t="s">
        <v>4797</v>
      </c>
      <c r="D2570" s="12" t="s">
        <v>1612</v>
      </c>
      <c r="E2570" t="b">
        <v>0</v>
      </c>
      <c r="F2570">
        <v>0</v>
      </c>
      <c r="G2570">
        <v>4302</v>
      </c>
      <c r="H2570" t="s">
        <v>21</v>
      </c>
      <c r="I2570" s="12"/>
      <c r="K2570">
        <v>0</v>
      </c>
      <c r="L2570">
        <v>0</v>
      </c>
      <c r="M2570">
        <v>0</v>
      </c>
      <c r="N2570">
        <v>2796000</v>
      </c>
      <c r="O2570">
        <v>2796000</v>
      </c>
      <c r="P2570">
        <v>0</v>
      </c>
      <c r="Q2570">
        <v>2620</v>
      </c>
      <c r="R2570" t="b">
        <v>0</v>
      </c>
      <c r="S2570">
        <v>0</v>
      </c>
    </row>
    <row r="2571" spans="1:19">
      <c r="A2571">
        <v>13050501</v>
      </c>
      <c r="B2571" s="12" t="s">
        <v>5146</v>
      </c>
      <c r="C2571" s="12" t="s">
        <v>4797</v>
      </c>
      <c r="D2571" s="12" t="s">
        <v>5146</v>
      </c>
      <c r="E2571" t="b">
        <v>0</v>
      </c>
      <c r="F2571">
        <v>0</v>
      </c>
      <c r="G2571">
        <v>4401</v>
      </c>
      <c r="H2571" t="s">
        <v>21</v>
      </c>
      <c r="I2571" s="12"/>
      <c r="K2571">
        <v>0</v>
      </c>
      <c r="L2571">
        <v>2520000</v>
      </c>
      <c r="M2571">
        <v>2520000</v>
      </c>
      <c r="N2571">
        <v>0</v>
      </c>
      <c r="O2571">
        <v>0</v>
      </c>
      <c r="P2571">
        <v>0</v>
      </c>
      <c r="Q2571">
        <v>2621</v>
      </c>
      <c r="R2571" t="b">
        <v>0</v>
      </c>
      <c r="S2571">
        <v>0</v>
      </c>
    </row>
    <row r="2572" spans="1:19">
      <c r="A2572">
        <v>13050501</v>
      </c>
      <c r="B2572" s="12"/>
      <c r="C2572" s="12" t="s">
        <v>4797</v>
      </c>
      <c r="D2572" s="12" t="s">
        <v>5146</v>
      </c>
      <c r="E2572" t="b">
        <v>0</v>
      </c>
      <c r="F2572">
        <v>0</v>
      </c>
      <c r="G2572">
        <v>4401</v>
      </c>
      <c r="H2572">
        <v>43831</v>
      </c>
      <c r="I2572" s="12" t="s">
        <v>1613</v>
      </c>
      <c r="J2572">
        <v>12</v>
      </c>
      <c r="K2572">
        <v>10291</v>
      </c>
      <c r="L2572">
        <v>0</v>
      </c>
      <c r="M2572">
        <v>0</v>
      </c>
      <c r="N2572">
        <v>210000</v>
      </c>
      <c r="O2572">
        <v>0</v>
      </c>
      <c r="P2572">
        <v>210000</v>
      </c>
      <c r="Q2572">
        <v>2622</v>
      </c>
      <c r="R2572" t="b">
        <v>0</v>
      </c>
      <c r="S2572">
        <v>0</v>
      </c>
    </row>
    <row r="2573" spans="1:19">
      <c r="A2573">
        <v>13050501</v>
      </c>
      <c r="B2573" s="12"/>
      <c r="C2573" s="12" t="s">
        <v>4797</v>
      </c>
      <c r="D2573" s="12" t="s">
        <v>5146</v>
      </c>
      <c r="E2573" t="b">
        <v>0</v>
      </c>
      <c r="F2573">
        <v>0</v>
      </c>
      <c r="G2573">
        <v>4401</v>
      </c>
      <c r="H2573">
        <v>43844</v>
      </c>
      <c r="I2573" s="12" t="s">
        <v>5658</v>
      </c>
      <c r="J2573">
        <v>1</v>
      </c>
      <c r="K2573">
        <v>13509</v>
      </c>
      <c r="L2573">
        <v>0</v>
      </c>
      <c r="M2573">
        <v>0</v>
      </c>
      <c r="N2573">
        <v>0</v>
      </c>
      <c r="O2573">
        <v>210000</v>
      </c>
      <c r="P2573">
        <v>0</v>
      </c>
      <c r="Q2573">
        <v>2623</v>
      </c>
      <c r="R2573" t="b">
        <v>0</v>
      </c>
      <c r="S2573">
        <v>0</v>
      </c>
    </row>
    <row r="2574" spans="1:19">
      <c r="A2574">
        <v>13050501</v>
      </c>
      <c r="B2574" s="12"/>
      <c r="C2574" s="12" t="s">
        <v>4797</v>
      </c>
      <c r="D2574" s="12" t="s">
        <v>5146</v>
      </c>
      <c r="E2574" t="b">
        <v>0</v>
      </c>
      <c r="F2574">
        <v>0</v>
      </c>
      <c r="G2574">
        <v>4401</v>
      </c>
      <c r="H2574">
        <v>43862</v>
      </c>
      <c r="I2574" s="12" t="s">
        <v>1614</v>
      </c>
      <c r="J2574">
        <v>12</v>
      </c>
      <c r="K2574">
        <v>10371</v>
      </c>
      <c r="L2574">
        <v>0</v>
      </c>
      <c r="M2574">
        <v>0</v>
      </c>
      <c r="N2574">
        <v>210000</v>
      </c>
      <c r="O2574">
        <v>0</v>
      </c>
      <c r="P2574">
        <v>210000</v>
      </c>
      <c r="Q2574">
        <v>2624</v>
      </c>
      <c r="R2574" t="b">
        <v>0</v>
      </c>
      <c r="S2574">
        <v>0</v>
      </c>
    </row>
    <row r="2575" spans="1:19">
      <c r="A2575">
        <v>13050501</v>
      </c>
      <c r="B2575" s="12"/>
      <c r="C2575" s="12" t="s">
        <v>4797</v>
      </c>
      <c r="D2575" s="12" t="s">
        <v>5146</v>
      </c>
      <c r="E2575" t="b">
        <v>0</v>
      </c>
      <c r="F2575">
        <v>0</v>
      </c>
      <c r="G2575">
        <v>4401</v>
      </c>
      <c r="H2575">
        <v>43868</v>
      </c>
      <c r="I2575" s="12" t="s">
        <v>5659</v>
      </c>
      <c r="J2575">
        <v>1</v>
      </c>
      <c r="K2575">
        <v>13558</v>
      </c>
      <c r="L2575">
        <v>0</v>
      </c>
      <c r="M2575">
        <v>0</v>
      </c>
      <c r="N2575">
        <v>0</v>
      </c>
      <c r="O2575">
        <v>210000</v>
      </c>
      <c r="P2575">
        <v>0</v>
      </c>
      <c r="Q2575">
        <v>2625</v>
      </c>
      <c r="R2575" t="b">
        <v>0</v>
      </c>
      <c r="S2575">
        <v>0</v>
      </c>
    </row>
    <row r="2576" spans="1:19">
      <c r="A2576">
        <v>13050501</v>
      </c>
      <c r="B2576" s="12"/>
      <c r="C2576" s="12" t="s">
        <v>4797</v>
      </c>
      <c r="D2576" s="12" t="s">
        <v>5146</v>
      </c>
      <c r="E2576" t="b">
        <v>0</v>
      </c>
      <c r="F2576">
        <v>0</v>
      </c>
      <c r="G2576">
        <v>4401</v>
      </c>
      <c r="H2576">
        <v>43891</v>
      </c>
      <c r="I2576" s="12" t="s">
        <v>1615</v>
      </c>
      <c r="J2576">
        <v>12</v>
      </c>
      <c r="K2576">
        <v>10451</v>
      </c>
      <c r="L2576">
        <v>0</v>
      </c>
      <c r="M2576">
        <v>0</v>
      </c>
      <c r="N2576">
        <v>210000</v>
      </c>
      <c r="O2576">
        <v>0</v>
      </c>
      <c r="P2576">
        <v>210000</v>
      </c>
      <c r="Q2576">
        <v>2626</v>
      </c>
      <c r="R2576" t="b">
        <v>0</v>
      </c>
      <c r="S2576">
        <v>0</v>
      </c>
    </row>
    <row r="2577" spans="1:19">
      <c r="A2577">
        <v>13050501</v>
      </c>
      <c r="B2577" s="12"/>
      <c r="C2577" s="12" t="s">
        <v>4797</v>
      </c>
      <c r="D2577" s="12" t="s">
        <v>5146</v>
      </c>
      <c r="E2577" t="b">
        <v>0</v>
      </c>
      <c r="F2577">
        <v>0</v>
      </c>
      <c r="G2577">
        <v>4401</v>
      </c>
      <c r="H2577">
        <v>43903</v>
      </c>
      <c r="I2577" s="12" t="s">
        <v>5660</v>
      </c>
      <c r="J2577">
        <v>1</v>
      </c>
      <c r="K2577">
        <v>13658</v>
      </c>
      <c r="L2577">
        <v>0</v>
      </c>
      <c r="M2577">
        <v>0</v>
      </c>
      <c r="N2577">
        <v>0</v>
      </c>
      <c r="O2577">
        <v>210000</v>
      </c>
      <c r="P2577">
        <v>0</v>
      </c>
      <c r="Q2577">
        <v>2627</v>
      </c>
      <c r="R2577" t="b">
        <v>0</v>
      </c>
      <c r="S2577">
        <v>0</v>
      </c>
    </row>
    <row r="2578" spans="1:19">
      <c r="A2578">
        <v>13050501</v>
      </c>
      <c r="B2578" s="12"/>
      <c r="C2578" s="12" t="s">
        <v>4797</v>
      </c>
      <c r="D2578" s="12" t="s">
        <v>5146</v>
      </c>
      <c r="E2578" t="b">
        <v>0</v>
      </c>
      <c r="F2578">
        <v>0</v>
      </c>
      <c r="G2578">
        <v>4401</v>
      </c>
      <c r="H2578">
        <v>43922</v>
      </c>
      <c r="I2578" s="12" t="s">
        <v>1616</v>
      </c>
      <c r="J2578">
        <v>12</v>
      </c>
      <c r="K2578">
        <v>10531</v>
      </c>
      <c r="L2578">
        <v>0</v>
      </c>
      <c r="M2578">
        <v>0</v>
      </c>
      <c r="N2578">
        <v>210000</v>
      </c>
      <c r="O2578">
        <v>0</v>
      </c>
      <c r="P2578">
        <v>210000</v>
      </c>
      <c r="Q2578">
        <v>2628</v>
      </c>
      <c r="R2578" t="b">
        <v>0</v>
      </c>
      <c r="S2578">
        <v>0</v>
      </c>
    </row>
    <row r="2579" spans="1:19">
      <c r="A2579">
        <v>13050501</v>
      </c>
      <c r="B2579" s="12"/>
      <c r="C2579" s="12" t="s">
        <v>4797</v>
      </c>
      <c r="D2579" s="12" t="s">
        <v>5146</v>
      </c>
      <c r="E2579" t="b">
        <v>0</v>
      </c>
      <c r="F2579">
        <v>0</v>
      </c>
      <c r="G2579">
        <v>4401</v>
      </c>
      <c r="H2579">
        <v>43937</v>
      </c>
      <c r="I2579" s="12" t="s">
        <v>5661</v>
      </c>
      <c r="J2579">
        <v>1</v>
      </c>
      <c r="K2579">
        <v>13710</v>
      </c>
      <c r="L2579">
        <v>0</v>
      </c>
      <c r="M2579">
        <v>0</v>
      </c>
      <c r="N2579">
        <v>0</v>
      </c>
      <c r="O2579">
        <v>210000</v>
      </c>
      <c r="P2579">
        <v>0</v>
      </c>
      <c r="Q2579">
        <v>2629</v>
      </c>
      <c r="R2579" t="b">
        <v>0</v>
      </c>
      <c r="S2579">
        <v>0</v>
      </c>
    </row>
    <row r="2580" spans="1:19">
      <c r="A2580">
        <v>13050501</v>
      </c>
      <c r="B2580" s="12"/>
      <c r="C2580" s="12" t="s">
        <v>4797</v>
      </c>
      <c r="D2580" s="12" t="s">
        <v>5146</v>
      </c>
      <c r="E2580" t="b">
        <v>0</v>
      </c>
      <c r="F2580">
        <v>0</v>
      </c>
      <c r="G2580">
        <v>4401</v>
      </c>
      <c r="H2580">
        <v>43952</v>
      </c>
      <c r="I2580" s="12" t="s">
        <v>1617</v>
      </c>
      <c r="J2580">
        <v>3</v>
      </c>
      <c r="K2580">
        <v>568</v>
      </c>
      <c r="L2580">
        <v>0</v>
      </c>
      <c r="M2580">
        <v>0</v>
      </c>
      <c r="N2580">
        <v>0</v>
      </c>
      <c r="O2580">
        <v>10000</v>
      </c>
      <c r="P2580">
        <v>-10000</v>
      </c>
      <c r="Q2580">
        <v>2630</v>
      </c>
      <c r="R2580" t="b">
        <v>0</v>
      </c>
      <c r="S2580">
        <v>0</v>
      </c>
    </row>
    <row r="2581" spans="1:19">
      <c r="A2581">
        <v>13050501</v>
      </c>
      <c r="B2581" s="12"/>
      <c r="C2581" s="12" t="s">
        <v>4797</v>
      </c>
      <c r="D2581" s="12" t="s">
        <v>5146</v>
      </c>
      <c r="E2581" t="b">
        <v>0</v>
      </c>
      <c r="F2581">
        <v>0</v>
      </c>
      <c r="G2581">
        <v>4401</v>
      </c>
      <c r="H2581">
        <v>43952</v>
      </c>
      <c r="I2581" s="12" t="s">
        <v>1618</v>
      </c>
      <c r="J2581">
        <v>12</v>
      </c>
      <c r="K2581">
        <v>10611</v>
      </c>
      <c r="L2581">
        <v>0</v>
      </c>
      <c r="M2581">
        <v>0</v>
      </c>
      <c r="N2581">
        <v>210000</v>
      </c>
      <c r="O2581">
        <v>0</v>
      </c>
      <c r="P2581">
        <v>200000</v>
      </c>
      <c r="Q2581">
        <v>2631</v>
      </c>
      <c r="R2581" t="b">
        <v>0</v>
      </c>
      <c r="S2581">
        <v>0</v>
      </c>
    </row>
    <row r="2582" spans="1:19">
      <c r="A2582">
        <v>13050501</v>
      </c>
      <c r="B2582" s="12"/>
      <c r="C2582" s="12" t="s">
        <v>4797</v>
      </c>
      <c r="D2582" s="12" t="s">
        <v>5146</v>
      </c>
      <c r="E2582" t="b">
        <v>0</v>
      </c>
      <c r="F2582">
        <v>0</v>
      </c>
      <c r="G2582">
        <v>4401</v>
      </c>
      <c r="H2582">
        <v>43963</v>
      </c>
      <c r="I2582" s="12" t="s">
        <v>5662</v>
      </c>
      <c r="J2582">
        <v>1</v>
      </c>
      <c r="K2582">
        <v>13764</v>
      </c>
      <c r="L2582">
        <v>0</v>
      </c>
      <c r="M2582">
        <v>0</v>
      </c>
      <c r="N2582">
        <v>0</v>
      </c>
      <c r="O2582">
        <v>200000</v>
      </c>
      <c r="P2582">
        <v>0</v>
      </c>
      <c r="Q2582">
        <v>2632</v>
      </c>
      <c r="R2582" t="b">
        <v>0</v>
      </c>
      <c r="S2582">
        <v>0</v>
      </c>
    </row>
    <row r="2583" spans="1:19">
      <c r="A2583">
        <v>13050501</v>
      </c>
      <c r="B2583" s="12"/>
      <c r="C2583" s="12" t="s">
        <v>4797</v>
      </c>
      <c r="D2583" s="12" t="s">
        <v>5146</v>
      </c>
      <c r="E2583" t="b">
        <v>0</v>
      </c>
      <c r="F2583">
        <v>0</v>
      </c>
      <c r="G2583">
        <v>4401</v>
      </c>
      <c r="H2583">
        <v>43983</v>
      </c>
      <c r="I2583" s="12" t="s">
        <v>1619</v>
      </c>
      <c r="J2583">
        <v>12</v>
      </c>
      <c r="K2583">
        <v>10691</v>
      </c>
      <c r="L2583">
        <v>0</v>
      </c>
      <c r="M2583">
        <v>0</v>
      </c>
      <c r="N2583">
        <v>210000</v>
      </c>
      <c r="O2583">
        <v>0</v>
      </c>
      <c r="P2583">
        <v>210000</v>
      </c>
      <c r="Q2583">
        <v>2633</v>
      </c>
      <c r="R2583" t="b">
        <v>0</v>
      </c>
      <c r="S2583">
        <v>0</v>
      </c>
    </row>
    <row r="2584" spans="1:19">
      <c r="A2584">
        <v>13050501</v>
      </c>
      <c r="B2584" s="12"/>
      <c r="C2584" s="12" t="s">
        <v>4797</v>
      </c>
      <c r="D2584" s="12" t="s">
        <v>5146</v>
      </c>
      <c r="E2584" t="b">
        <v>0</v>
      </c>
      <c r="F2584">
        <v>0</v>
      </c>
      <c r="G2584">
        <v>4401</v>
      </c>
      <c r="H2584">
        <v>43992</v>
      </c>
      <c r="I2584" s="12" t="s">
        <v>5663</v>
      </c>
      <c r="J2584">
        <v>1</v>
      </c>
      <c r="K2584">
        <v>13833</v>
      </c>
      <c r="L2584">
        <v>0</v>
      </c>
      <c r="M2584">
        <v>0</v>
      </c>
      <c r="N2584">
        <v>0</v>
      </c>
      <c r="O2584">
        <v>210000</v>
      </c>
      <c r="P2584">
        <v>0</v>
      </c>
      <c r="Q2584">
        <v>2634</v>
      </c>
      <c r="R2584" t="b">
        <v>0</v>
      </c>
      <c r="S2584">
        <v>0</v>
      </c>
    </row>
    <row r="2585" spans="1:19">
      <c r="A2585">
        <v>13050501</v>
      </c>
      <c r="B2585" s="12"/>
      <c r="C2585" s="12" t="s">
        <v>4797</v>
      </c>
      <c r="D2585" s="12" t="s">
        <v>5146</v>
      </c>
      <c r="E2585" t="b">
        <v>0</v>
      </c>
      <c r="F2585">
        <v>0</v>
      </c>
      <c r="G2585">
        <v>4401</v>
      </c>
      <c r="H2585">
        <v>44013</v>
      </c>
      <c r="I2585" s="12" t="s">
        <v>1620</v>
      </c>
      <c r="J2585">
        <v>12</v>
      </c>
      <c r="K2585">
        <v>10771</v>
      </c>
      <c r="L2585">
        <v>0</v>
      </c>
      <c r="M2585">
        <v>0</v>
      </c>
      <c r="N2585">
        <v>210000</v>
      </c>
      <c r="O2585">
        <v>0</v>
      </c>
      <c r="P2585">
        <v>210000</v>
      </c>
      <c r="Q2585">
        <v>2635</v>
      </c>
      <c r="R2585" t="b">
        <v>0</v>
      </c>
      <c r="S2585">
        <v>0</v>
      </c>
    </row>
    <row r="2586" spans="1:19">
      <c r="A2586">
        <v>13050501</v>
      </c>
      <c r="B2586" s="12"/>
      <c r="C2586" s="12" t="s">
        <v>4797</v>
      </c>
      <c r="D2586" s="12" t="s">
        <v>5146</v>
      </c>
      <c r="E2586" t="b">
        <v>0</v>
      </c>
      <c r="F2586">
        <v>0</v>
      </c>
      <c r="G2586">
        <v>4401</v>
      </c>
      <c r="H2586">
        <v>44020</v>
      </c>
      <c r="I2586" s="12" t="s">
        <v>5664</v>
      </c>
      <c r="J2586">
        <v>1</v>
      </c>
      <c r="K2586">
        <v>13900</v>
      </c>
      <c r="L2586">
        <v>0</v>
      </c>
      <c r="M2586">
        <v>0</v>
      </c>
      <c r="N2586">
        <v>0</v>
      </c>
      <c r="O2586">
        <v>210000</v>
      </c>
      <c r="P2586">
        <v>0</v>
      </c>
      <c r="Q2586">
        <v>2636</v>
      </c>
      <c r="R2586" t="b">
        <v>0</v>
      </c>
      <c r="S2586">
        <v>0</v>
      </c>
    </row>
    <row r="2587" spans="1:19">
      <c r="A2587">
        <v>13050501</v>
      </c>
      <c r="B2587" s="12"/>
      <c r="C2587" s="12" t="s">
        <v>4797</v>
      </c>
      <c r="D2587" s="12" t="s">
        <v>5146</v>
      </c>
      <c r="E2587" t="b">
        <v>0</v>
      </c>
      <c r="F2587">
        <v>0</v>
      </c>
      <c r="G2587">
        <v>4401</v>
      </c>
      <c r="H2587">
        <v>44044</v>
      </c>
      <c r="I2587" s="12" t="s">
        <v>1621</v>
      </c>
      <c r="J2587">
        <v>12</v>
      </c>
      <c r="K2587">
        <v>10851</v>
      </c>
      <c r="L2587">
        <v>0</v>
      </c>
      <c r="M2587">
        <v>0</v>
      </c>
      <c r="N2587">
        <v>210000</v>
      </c>
      <c r="O2587">
        <v>0</v>
      </c>
      <c r="P2587">
        <v>210000</v>
      </c>
      <c r="Q2587">
        <v>2637</v>
      </c>
      <c r="R2587" t="b">
        <v>0</v>
      </c>
      <c r="S2587">
        <v>0</v>
      </c>
    </row>
    <row r="2588" spans="1:19">
      <c r="A2588">
        <v>13050501</v>
      </c>
      <c r="B2588" s="12"/>
      <c r="C2588" s="12" t="s">
        <v>4797</v>
      </c>
      <c r="D2588" s="12" t="s">
        <v>5146</v>
      </c>
      <c r="E2588" t="b">
        <v>0</v>
      </c>
      <c r="F2588">
        <v>0</v>
      </c>
      <c r="G2588">
        <v>4401</v>
      </c>
      <c r="H2588">
        <v>44053</v>
      </c>
      <c r="I2588" s="12" t="s">
        <v>5665</v>
      </c>
      <c r="J2588">
        <v>1</v>
      </c>
      <c r="K2588">
        <v>14026</v>
      </c>
      <c r="L2588">
        <v>0</v>
      </c>
      <c r="M2588">
        <v>0</v>
      </c>
      <c r="N2588">
        <v>0</v>
      </c>
      <c r="O2588">
        <v>210000</v>
      </c>
      <c r="P2588">
        <v>0</v>
      </c>
      <c r="Q2588">
        <v>2638</v>
      </c>
      <c r="R2588" t="b">
        <v>0</v>
      </c>
      <c r="S2588">
        <v>0</v>
      </c>
    </row>
    <row r="2589" spans="1:19">
      <c r="A2589">
        <v>13050501</v>
      </c>
      <c r="B2589" s="12"/>
      <c r="C2589" s="12" t="s">
        <v>4797</v>
      </c>
      <c r="D2589" s="12" t="s">
        <v>5146</v>
      </c>
      <c r="E2589" t="b">
        <v>0</v>
      </c>
      <c r="F2589">
        <v>0</v>
      </c>
      <c r="G2589">
        <v>4401</v>
      </c>
      <c r="H2589">
        <v>44075</v>
      </c>
      <c r="I2589" s="12" t="s">
        <v>1622</v>
      </c>
      <c r="J2589">
        <v>12</v>
      </c>
      <c r="K2589">
        <v>10931</v>
      </c>
      <c r="L2589">
        <v>0</v>
      </c>
      <c r="M2589">
        <v>0</v>
      </c>
      <c r="N2589">
        <v>210000</v>
      </c>
      <c r="O2589">
        <v>0</v>
      </c>
      <c r="P2589">
        <v>210000</v>
      </c>
      <c r="Q2589">
        <v>2639</v>
      </c>
      <c r="R2589" t="b">
        <v>0</v>
      </c>
      <c r="S2589">
        <v>0</v>
      </c>
    </row>
    <row r="2590" spans="1:19">
      <c r="A2590">
        <v>13050501</v>
      </c>
      <c r="B2590" s="12"/>
      <c r="C2590" s="12" t="s">
        <v>4797</v>
      </c>
      <c r="D2590" s="12" t="s">
        <v>5146</v>
      </c>
      <c r="E2590" t="b">
        <v>0</v>
      </c>
      <c r="F2590">
        <v>0</v>
      </c>
      <c r="G2590">
        <v>4401</v>
      </c>
      <c r="H2590">
        <v>44085</v>
      </c>
      <c r="I2590" s="12" t="s">
        <v>5666</v>
      </c>
      <c r="J2590">
        <v>1</v>
      </c>
      <c r="K2590">
        <v>14060</v>
      </c>
      <c r="L2590">
        <v>0</v>
      </c>
      <c r="M2590">
        <v>0</v>
      </c>
      <c r="N2590">
        <v>0</v>
      </c>
      <c r="O2590">
        <v>210000</v>
      </c>
      <c r="P2590">
        <v>0</v>
      </c>
      <c r="Q2590">
        <v>2640</v>
      </c>
      <c r="R2590" t="b">
        <v>0</v>
      </c>
      <c r="S2590">
        <v>0</v>
      </c>
    </row>
    <row r="2591" spans="1:19">
      <c r="A2591">
        <v>13050501</v>
      </c>
      <c r="B2591" s="12"/>
      <c r="C2591" s="12" t="s">
        <v>4797</v>
      </c>
      <c r="D2591" s="12" t="s">
        <v>5146</v>
      </c>
      <c r="E2591" t="b">
        <v>0</v>
      </c>
      <c r="F2591">
        <v>0</v>
      </c>
      <c r="G2591">
        <v>4401</v>
      </c>
      <c r="H2591">
        <v>44105</v>
      </c>
      <c r="I2591" s="12" t="s">
        <v>1623</v>
      </c>
      <c r="J2591">
        <v>12</v>
      </c>
      <c r="K2591">
        <v>11011</v>
      </c>
      <c r="L2591">
        <v>0</v>
      </c>
      <c r="M2591">
        <v>0</v>
      </c>
      <c r="N2591">
        <v>210000</v>
      </c>
      <c r="O2591">
        <v>0</v>
      </c>
      <c r="P2591">
        <v>210000</v>
      </c>
      <c r="Q2591">
        <v>2641</v>
      </c>
      <c r="R2591" t="b">
        <v>0</v>
      </c>
      <c r="S2591">
        <v>0</v>
      </c>
    </row>
    <row r="2592" spans="1:19">
      <c r="A2592">
        <v>13050501</v>
      </c>
      <c r="B2592" s="12"/>
      <c r="C2592" s="12" t="s">
        <v>4797</v>
      </c>
      <c r="D2592" s="12" t="s">
        <v>5146</v>
      </c>
      <c r="E2592" t="b">
        <v>0</v>
      </c>
      <c r="F2592">
        <v>0</v>
      </c>
      <c r="G2592">
        <v>4401</v>
      </c>
      <c r="H2592">
        <v>44112</v>
      </c>
      <c r="I2592" s="12" t="s">
        <v>5667</v>
      </c>
      <c r="J2592">
        <v>1</v>
      </c>
      <c r="K2592">
        <v>14120</v>
      </c>
      <c r="L2592">
        <v>0</v>
      </c>
      <c r="M2592">
        <v>0</v>
      </c>
      <c r="N2592">
        <v>0</v>
      </c>
      <c r="O2592">
        <v>210000</v>
      </c>
      <c r="P2592">
        <v>0</v>
      </c>
      <c r="Q2592">
        <v>2642</v>
      </c>
      <c r="R2592" t="b">
        <v>0</v>
      </c>
      <c r="S2592">
        <v>0</v>
      </c>
    </row>
    <row r="2593" spans="1:19">
      <c r="A2593">
        <v>13050501</v>
      </c>
      <c r="B2593" s="12"/>
      <c r="C2593" s="12" t="s">
        <v>4797</v>
      </c>
      <c r="D2593" s="12" t="s">
        <v>5146</v>
      </c>
      <c r="E2593" t="b">
        <v>0</v>
      </c>
      <c r="F2593">
        <v>0</v>
      </c>
      <c r="G2593">
        <v>4401</v>
      </c>
      <c r="H2593">
        <v>44136</v>
      </c>
      <c r="I2593" s="12" t="s">
        <v>1624</v>
      </c>
      <c r="J2593">
        <v>12</v>
      </c>
      <c r="K2593">
        <v>11091</v>
      </c>
      <c r="L2593">
        <v>0</v>
      </c>
      <c r="M2593">
        <v>0</v>
      </c>
      <c r="N2593">
        <v>210000</v>
      </c>
      <c r="O2593">
        <v>0</v>
      </c>
      <c r="P2593">
        <v>210000</v>
      </c>
      <c r="Q2593">
        <v>2643</v>
      </c>
      <c r="R2593" t="b">
        <v>0</v>
      </c>
      <c r="S2593">
        <v>0</v>
      </c>
    </row>
    <row r="2594" spans="1:19">
      <c r="A2594">
        <v>13050501</v>
      </c>
      <c r="B2594" s="12"/>
      <c r="C2594" s="12" t="s">
        <v>4797</v>
      </c>
      <c r="D2594" s="12" t="s">
        <v>5146</v>
      </c>
      <c r="E2594" t="b">
        <v>0</v>
      </c>
      <c r="F2594">
        <v>0</v>
      </c>
      <c r="G2594">
        <v>4401</v>
      </c>
      <c r="H2594">
        <v>44148</v>
      </c>
      <c r="I2594" s="12" t="s">
        <v>5668</v>
      </c>
      <c r="J2594">
        <v>1</v>
      </c>
      <c r="K2594">
        <v>14207</v>
      </c>
      <c r="L2594">
        <v>0</v>
      </c>
      <c r="M2594">
        <v>0</v>
      </c>
      <c r="N2594">
        <v>0</v>
      </c>
      <c r="O2594">
        <v>210000</v>
      </c>
      <c r="P2594">
        <v>0</v>
      </c>
      <c r="Q2594">
        <v>2644</v>
      </c>
      <c r="R2594" t="b">
        <v>0</v>
      </c>
      <c r="S2594">
        <v>0</v>
      </c>
    </row>
    <row r="2595" spans="1:19">
      <c r="A2595">
        <v>13050501</v>
      </c>
      <c r="B2595" s="12"/>
      <c r="C2595" s="12" t="s">
        <v>4797</v>
      </c>
      <c r="D2595" s="12" t="s">
        <v>5146</v>
      </c>
      <c r="E2595" t="b">
        <v>0</v>
      </c>
      <c r="F2595">
        <v>0</v>
      </c>
      <c r="G2595">
        <v>4401</v>
      </c>
      <c r="H2595">
        <v>44166</v>
      </c>
      <c r="I2595" s="12" t="s">
        <v>1625</v>
      </c>
      <c r="J2595">
        <v>12</v>
      </c>
      <c r="K2595">
        <v>11171</v>
      </c>
      <c r="L2595">
        <v>0</v>
      </c>
      <c r="M2595">
        <v>0</v>
      </c>
      <c r="N2595">
        <v>210000</v>
      </c>
      <c r="O2595">
        <v>0</v>
      </c>
      <c r="P2595">
        <v>210000</v>
      </c>
      <c r="Q2595">
        <v>2645</v>
      </c>
      <c r="R2595" t="b">
        <v>0</v>
      </c>
      <c r="S2595">
        <v>0</v>
      </c>
    </row>
    <row r="2596" spans="1:19">
      <c r="A2596">
        <v>13050501</v>
      </c>
      <c r="B2596" s="12"/>
      <c r="C2596" s="12" t="s">
        <v>4797</v>
      </c>
      <c r="D2596" s="12" t="s">
        <v>5146</v>
      </c>
      <c r="E2596" t="b">
        <v>0</v>
      </c>
      <c r="F2596">
        <v>0</v>
      </c>
      <c r="G2596">
        <v>4401</v>
      </c>
      <c r="H2596">
        <v>44179</v>
      </c>
      <c r="I2596" s="12" t="s">
        <v>5669</v>
      </c>
      <c r="J2596">
        <v>1</v>
      </c>
      <c r="K2596">
        <v>14276</v>
      </c>
      <c r="L2596">
        <v>0</v>
      </c>
      <c r="M2596">
        <v>0</v>
      </c>
      <c r="N2596">
        <v>0</v>
      </c>
      <c r="O2596">
        <v>210000</v>
      </c>
      <c r="P2596">
        <v>0</v>
      </c>
      <c r="Q2596">
        <v>2646</v>
      </c>
      <c r="R2596" t="b">
        <v>0</v>
      </c>
      <c r="S2596">
        <v>0</v>
      </c>
    </row>
    <row r="2597" spans="1:19">
      <c r="A2597">
        <v>13050501</v>
      </c>
      <c r="B2597" s="12" t="s">
        <v>1626</v>
      </c>
      <c r="C2597" s="12" t="s">
        <v>4797</v>
      </c>
      <c r="D2597" s="12" t="s">
        <v>1626</v>
      </c>
      <c r="E2597" t="b">
        <v>0</v>
      </c>
      <c r="F2597">
        <v>0</v>
      </c>
      <c r="G2597">
        <v>4401</v>
      </c>
      <c r="H2597" t="s">
        <v>21</v>
      </c>
      <c r="I2597" s="12"/>
      <c r="K2597">
        <v>0</v>
      </c>
      <c r="L2597">
        <v>0</v>
      </c>
      <c r="M2597">
        <v>0</v>
      </c>
      <c r="N2597">
        <v>2520000</v>
      </c>
      <c r="O2597">
        <v>2520000</v>
      </c>
      <c r="P2597">
        <v>0</v>
      </c>
      <c r="Q2597">
        <v>2647</v>
      </c>
      <c r="R2597" t="b">
        <v>0</v>
      </c>
      <c r="S2597">
        <v>0</v>
      </c>
    </row>
    <row r="2598" spans="1:19">
      <c r="A2598">
        <v>13050501</v>
      </c>
      <c r="B2598" s="12" t="s">
        <v>5156</v>
      </c>
      <c r="C2598" s="12" t="s">
        <v>4797</v>
      </c>
      <c r="D2598" s="12" t="s">
        <v>5156</v>
      </c>
      <c r="E2598" t="b">
        <v>0</v>
      </c>
      <c r="F2598">
        <v>3524069</v>
      </c>
      <c r="G2598">
        <v>4402</v>
      </c>
      <c r="H2598" t="s">
        <v>21</v>
      </c>
      <c r="I2598" s="12"/>
      <c r="K2598">
        <v>0</v>
      </c>
      <c r="L2598">
        <v>2520000</v>
      </c>
      <c r="M2598">
        <v>2158758</v>
      </c>
      <c r="N2598">
        <v>0</v>
      </c>
      <c r="O2598">
        <v>0</v>
      </c>
      <c r="P2598">
        <v>3524069</v>
      </c>
      <c r="Q2598">
        <v>2648</v>
      </c>
      <c r="R2598" t="b">
        <v>0</v>
      </c>
      <c r="S2598">
        <v>0</v>
      </c>
    </row>
    <row r="2599" spans="1:19">
      <c r="A2599">
        <v>13050501</v>
      </c>
      <c r="B2599" s="12"/>
      <c r="C2599" s="12" t="s">
        <v>4797</v>
      </c>
      <c r="D2599" s="12" t="s">
        <v>5156</v>
      </c>
      <c r="E2599" t="b">
        <v>0</v>
      </c>
      <c r="F2599">
        <v>0</v>
      </c>
      <c r="G2599">
        <v>4402</v>
      </c>
      <c r="H2599">
        <v>43831</v>
      </c>
      <c r="I2599" s="12" t="s">
        <v>1627</v>
      </c>
      <c r="J2599">
        <v>12</v>
      </c>
      <c r="K2599">
        <v>10292</v>
      </c>
      <c r="L2599">
        <v>0</v>
      </c>
      <c r="M2599">
        <v>0</v>
      </c>
      <c r="N2599">
        <v>210000</v>
      </c>
      <c r="O2599">
        <v>0</v>
      </c>
      <c r="P2599">
        <v>3734069</v>
      </c>
      <c r="Q2599">
        <v>2649</v>
      </c>
      <c r="R2599" t="b">
        <v>0</v>
      </c>
      <c r="S2599">
        <v>0</v>
      </c>
    </row>
    <row r="2600" spans="1:19">
      <c r="A2600">
        <v>13050501</v>
      </c>
      <c r="B2600" s="12"/>
      <c r="C2600" s="12" t="s">
        <v>4797</v>
      </c>
      <c r="D2600" s="12" t="s">
        <v>5156</v>
      </c>
      <c r="E2600" t="b">
        <v>0</v>
      </c>
      <c r="F2600">
        <v>0</v>
      </c>
      <c r="G2600">
        <v>4402</v>
      </c>
      <c r="H2600">
        <v>43862</v>
      </c>
      <c r="I2600" s="12" t="s">
        <v>1628</v>
      </c>
      <c r="J2600">
        <v>12</v>
      </c>
      <c r="K2600">
        <v>10372</v>
      </c>
      <c r="L2600">
        <v>0</v>
      </c>
      <c r="M2600">
        <v>0</v>
      </c>
      <c r="N2600">
        <v>210000</v>
      </c>
      <c r="O2600">
        <v>0</v>
      </c>
      <c r="P2600">
        <v>3944069</v>
      </c>
      <c r="Q2600">
        <v>2650</v>
      </c>
      <c r="R2600" t="b">
        <v>0</v>
      </c>
      <c r="S2600">
        <v>0</v>
      </c>
    </row>
    <row r="2601" spans="1:19">
      <c r="A2601">
        <v>13050501</v>
      </c>
      <c r="B2601" s="12"/>
      <c r="C2601" s="12" t="s">
        <v>4797</v>
      </c>
      <c r="D2601" s="12" t="s">
        <v>5156</v>
      </c>
      <c r="E2601" t="b">
        <v>0</v>
      </c>
      <c r="F2601">
        <v>0</v>
      </c>
      <c r="G2601">
        <v>4402</v>
      </c>
      <c r="H2601">
        <v>43891</v>
      </c>
      <c r="I2601" s="12" t="s">
        <v>1629</v>
      </c>
      <c r="J2601">
        <v>12</v>
      </c>
      <c r="K2601">
        <v>10452</v>
      </c>
      <c r="L2601">
        <v>0</v>
      </c>
      <c r="M2601">
        <v>0</v>
      </c>
      <c r="N2601">
        <v>210000</v>
      </c>
      <c r="O2601">
        <v>0</v>
      </c>
      <c r="P2601">
        <v>4154069</v>
      </c>
      <c r="Q2601">
        <v>2651</v>
      </c>
      <c r="R2601" t="b">
        <v>0</v>
      </c>
      <c r="S2601">
        <v>0</v>
      </c>
    </row>
    <row r="2602" spans="1:19">
      <c r="A2602">
        <v>13050501</v>
      </c>
      <c r="B2602" s="12"/>
      <c r="C2602" s="12" t="s">
        <v>4797</v>
      </c>
      <c r="D2602" s="12" t="s">
        <v>5156</v>
      </c>
      <c r="E2602" t="b">
        <v>0</v>
      </c>
      <c r="F2602">
        <v>0</v>
      </c>
      <c r="G2602">
        <v>4402</v>
      </c>
      <c r="H2602">
        <v>43922</v>
      </c>
      <c r="I2602" s="12" t="s">
        <v>1630</v>
      </c>
      <c r="J2602">
        <v>12</v>
      </c>
      <c r="K2602">
        <v>10532</v>
      </c>
      <c r="L2602">
        <v>0</v>
      </c>
      <c r="M2602">
        <v>0</v>
      </c>
      <c r="N2602">
        <v>210000</v>
      </c>
      <c r="O2602">
        <v>0</v>
      </c>
      <c r="P2602">
        <v>4364069</v>
      </c>
      <c r="Q2602">
        <v>2652</v>
      </c>
      <c r="R2602" t="b">
        <v>0</v>
      </c>
      <c r="S2602">
        <v>0</v>
      </c>
    </row>
    <row r="2603" spans="1:19">
      <c r="A2603">
        <v>13050501</v>
      </c>
      <c r="B2603" s="12"/>
      <c r="C2603" s="12" t="s">
        <v>4797</v>
      </c>
      <c r="D2603" s="12" t="s">
        <v>5156</v>
      </c>
      <c r="E2603" t="b">
        <v>0</v>
      </c>
      <c r="F2603">
        <v>0</v>
      </c>
      <c r="G2603">
        <v>4402</v>
      </c>
      <c r="H2603">
        <v>43952</v>
      </c>
      <c r="I2603" s="12" t="s">
        <v>1631</v>
      </c>
      <c r="J2603">
        <v>12</v>
      </c>
      <c r="K2603">
        <v>10612</v>
      </c>
      <c r="L2603">
        <v>0</v>
      </c>
      <c r="M2603">
        <v>0</v>
      </c>
      <c r="N2603">
        <v>210000</v>
      </c>
      <c r="O2603">
        <v>0</v>
      </c>
      <c r="P2603">
        <v>4574069</v>
      </c>
      <c r="Q2603">
        <v>2653</v>
      </c>
      <c r="R2603" t="b">
        <v>0</v>
      </c>
      <c r="S2603">
        <v>0</v>
      </c>
    </row>
    <row r="2604" spans="1:19">
      <c r="A2604">
        <v>13050501</v>
      </c>
      <c r="B2604" s="12"/>
      <c r="C2604" s="12" t="s">
        <v>4797</v>
      </c>
      <c r="D2604" s="12" t="s">
        <v>5156</v>
      </c>
      <c r="E2604" t="b">
        <v>0</v>
      </c>
      <c r="F2604">
        <v>0</v>
      </c>
      <c r="G2604">
        <v>4402</v>
      </c>
      <c r="H2604">
        <v>43983</v>
      </c>
      <c r="I2604" s="12" t="s">
        <v>1632</v>
      </c>
      <c r="J2604">
        <v>12</v>
      </c>
      <c r="K2604">
        <v>10692</v>
      </c>
      <c r="L2604">
        <v>0</v>
      </c>
      <c r="M2604">
        <v>0</v>
      </c>
      <c r="N2604">
        <v>210000</v>
      </c>
      <c r="O2604">
        <v>0</v>
      </c>
      <c r="P2604">
        <v>4784069</v>
      </c>
      <c r="Q2604">
        <v>2654</v>
      </c>
      <c r="R2604" t="b">
        <v>0</v>
      </c>
      <c r="S2604">
        <v>0</v>
      </c>
    </row>
    <row r="2605" spans="1:19">
      <c r="A2605">
        <v>13050501</v>
      </c>
      <c r="B2605" s="12"/>
      <c r="C2605" s="12" t="s">
        <v>4797</v>
      </c>
      <c r="D2605" s="12" t="s">
        <v>5156</v>
      </c>
      <c r="E2605" t="b">
        <v>0</v>
      </c>
      <c r="F2605">
        <v>0</v>
      </c>
      <c r="G2605">
        <v>4402</v>
      </c>
      <c r="H2605">
        <v>44013</v>
      </c>
      <c r="I2605" s="12" t="s">
        <v>1633</v>
      </c>
      <c r="J2605">
        <v>12</v>
      </c>
      <c r="K2605">
        <v>10772</v>
      </c>
      <c r="L2605">
        <v>0</v>
      </c>
      <c r="M2605">
        <v>0</v>
      </c>
      <c r="N2605">
        <v>210000</v>
      </c>
      <c r="O2605">
        <v>0</v>
      </c>
      <c r="P2605">
        <v>4994069</v>
      </c>
      <c r="Q2605">
        <v>2655</v>
      </c>
      <c r="R2605" t="b">
        <v>0</v>
      </c>
      <c r="S2605">
        <v>0</v>
      </c>
    </row>
    <row r="2606" spans="1:19">
      <c r="A2606">
        <v>13050501</v>
      </c>
      <c r="B2606" s="12"/>
      <c r="C2606" s="12" t="s">
        <v>4797</v>
      </c>
      <c r="D2606" s="12" t="s">
        <v>5156</v>
      </c>
      <c r="E2606" t="b">
        <v>0</v>
      </c>
      <c r="F2606">
        <v>0</v>
      </c>
      <c r="G2606">
        <v>4402</v>
      </c>
      <c r="H2606">
        <v>44027</v>
      </c>
      <c r="I2606" s="12" t="s">
        <v>5686</v>
      </c>
      <c r="J2606">
        <v>1</v>
      </c>
      <c r="K2606">
        <v>13946</v>
      </c>
      <c r="L2606">
        <v>0</v>
      </c>
      <c r="M2606">
        <v>0</v>
      </c>
      <c r="N2606">
        <v>0</v>
      </c>
      <c r="O2606">
        <v>176069</v>
      </c>
      <c r="P2606">
        <v>4818000</v>
      </c>
      <c r="Q2606">
        <v>2656</v>
      </c>
      <c r="R2606" t="b">
        <v>0</v>
      </c>
      <c r="S2606">
        <v>0</v>
      </c>
    </row>
    <row r="2607" spans="1:19">
      <c r="A2607">
        <v>13050501</v>
      </c>
      <c r="B2607" s="12"/>
      <c r="C2607" s="12" t="s">
        <v>4797</v>
      </c>
      <c r="D2607" s="12" t="s">
        <v>5156</v>
      </c>
      <c r="E2607" t="b">
        <v>0</v>
      </c>
      <c r="F2607">
        <v>0</v>
      </c>
      <c r="G2607">
        <v>4402</v>
      </c>
      <c r="H2607">
        <v>44027</v>
      </c>
      <c r="I2607" s="12" t="s">
        <v>5672</v>
      </c>
      <c r="J2607">
        <v>1</v>
      </c>
      <c r="K2607">
        <v>13946</v>
      </c>
      <c r="L2607">
        <v>0</v>
      </c>
      <c r="M2607">
        <v>0</v>
      </c>
      <c r="N2607">
        <v>0</v>
      </c>
      <c r="O2607">
        <v>160310</v>
      </c>
      <c r="P2607">
        <v>4657690</v>
      </c>
      <c r="Q2607">
        <v>2657</v>
      </c>
      <c r="R2607" t="b">
        <v>0</v>
      </c>
      <c r="S2607">
        <v>0</v>
      </c>
    </row>
    <row r="2608" spans="1:19">
      <c r="A2608">
        <v>13050501</v>
      </c>
      <c r="B2608" s="12"/>
      <c r="C2608" s="12" t="s">
        <v>4797</v>
      </c>
      <c r="D2608" s="12" t="s">
        <v>5156</v>
      </c>
      <c r="E2608" t="b">
        <v>0</v>
      </c>
      <c r="F2608">
        <v>0</v>
      </c>
      <c r="G2608">
        <v>4402</v>
      </c>
      <c r="H2608">
        <v>44044</v>
      </c>
      <c r="I2608" s="12" t="s">
        <v>1635</v>
      </c>
      <c r="J2608">
        <v>12</v>
      </c>
      <c r="K2608">
        <v>10852</v>
      </c>
      <c r="L2608">
        <v>0</v>
      </c>
      <c r="M2608">
        <v>0</v>
      </c>
      <c r="N2608">
        <v>210000</v>
      </c>
      <c r="O2608">
        <v>0</v>
      </c>
      <c r="P2608">
        <v>4867690</v>
      </c>
      <c r="Q2608">
        <v>2658</v>
      </c>
      <c r="R2608" t="b">
        <v>0</v>
      </c>
      <c r="S2608">
        <v>0</v>
      </c>
    </row>
    <row r="2609" spans="1:19">
      <c r="A2609">
        <v>13050501</v>
      </c>
      <c r="B2609" s="12"/>
      <c r="C2609" s="12" t="s">
        <v>4797</v>
      </c>
      <c r="D2609" s="12" t="s">
        <v>5156</v>
      </c>
      <c r="E2609" t="b">
        <v>0</v>
      </c>
      <c r="F2609">
        <v>0</v>
      </c>
      <c r="G2609">
        <v>4402</v>
      </c>
      <c r="H2609">
        <v>44070</v>
      </c>
      <c r="I2609" s="12" t="s">
        <v>5687</v>
      </c>
      <c r="J2609">
        <v>1</v>
      </c>
      <c r="K2609">
        <v>13998</v>
      </c>
      <c r="L2609">
        <v>0</v>
      </c>
      <c r="M2609">
        <v>0</v>
      </c>
      <c r="N2609">
        <v>0</v>
      </c>
      <c r="O2609">
        <v>28690</v>
      </c>
      <c r="P2609">
        <v>4839000</v>
      </c>
      <c r="Q2609">
        <v>2659</v>
      </c>
      <c r="R2609" t="b">
        <v>0</v>
      </c>
      <c r="S2609">
        <v>0</v>
      </c>
    </row>
    <row r="2610" spans="1:19">
      <c r="A2610">
        <v>13050501</v>
      </c>
      <c r="B2610" s="12"/>
      <c r="C2610" s="12" t="s">
        <v>4797</v>
      </c>
      <c r="D2610" s="12" t="s">
        <v>5156</v>
      </c>
      <c r="E2610" t="b">
        <v>0</v>
      </c>
      <c r="F2610">
        <v>0</v>
      </c>
      <c r="G2610">
        <v>4402</v>
      </c>
      <c r="H2610">
        <v>44070</v>
      </c>
      <c r="I2610" s="12" t="s">
        <v>5688</v>
      </c>
      <c r="J2610">
        <v>1</v>
      </c>
      <c r="K2610">
        <v>13998</v>
      </c>
      <c r="L2610">
        <v>0</v>
      </c>
      <c r="M2610">
        <v>0</v>
      </c>
      <c r="N2610">
        <v>0</v>
      </c>
      <c r="O2610">
        <v>189000</v>
      </c>
      <c r="P2610">
        <v>4650000</v>
      </c>
      <c r="Q2610">
        <v>2660</v>
      </c>
      <c r="R2610" t="b">
        <v>0</v>
      </c>
      <c r="S2610">
        <v>0</v>
      </c>
    </row>
    <row r="2611" spans="1:19">
      <c r="A2611">
        <v>13050501</v>
      </c>
      <c r="B2611" s="12"/>
      <c r="C2611" s="12" t="s">
        <v>4797</v>
      </c>
      <c r="D2611" s="12" t="s">
        <v>5156</v>
      </c>
      <c r="E2611" t="b">
        <v>0</v>
      </c>
      <c r="F2611">
        <v>0</v>
      </c>
      <c r="G2611">
        <v>4402</v>
      </c>
      <c r="H2611">
        <v>44070</v>
      </c>
      <c r="I2611" s="12" t="s">
        <v>5689</v>
      </c>
      <c r="J2611">
        <v>1</v>
      </c>
      <c r="K2611">
        <v>13998</v>
      </c>
      <c r="L2611">
        <v>0</v>
      </c>
      <c r="M2611">
        <v>0</v>
      </c>
      <c r="N2611">
        <v>0</v>
      </c>
      <c r="O2611">
        <v>189000</v>
      </c>
      <c r="P2611">
        <v>4461000</v>
      </c>
      <c r="Q2611">
        <v>2661</v>
      </c>
      <c r="R2611" t="b">
        <v>0</v>
      </c>
      <c r="S2611">
        <v>0</v>
      </c>
    </row>
    <row r="2612" spans="1:19">
      <c r="A2612">
        <v>13050501</v>
      </c>
      <c r="B2612" s="12"/>
      <c r="C2612" s="12" t="s">
        <v>4797</v>
      </c>
      <c r="D2612" s="12" t="s">
        <v>5156</v>
      </c>
      <c r="E2612" t="b">
        <v>0</v>
      </c>
      <c r="F2612">
        <v>0</v>
      </c>
      <c r="G2612">
        <v>4402</v>
      </c>
      <c r="H2612">
        <v>44070</v>
      </c>
      <c r="I2612" s="12" t="s">
        <v>5690</v>
      </c>
      <c r="J2612">
        <v>1</v>
      </c>
      <c r="K2612">
        <v>13998</v>
      </c>
      <c r="L2612">
        <v>0</v>
      </c>
      <c r="M2612">
        <v>0</v>
      </c>
      <c r="N2612">
        <v>0</v>
      </c>
      <c r="O2612">
        <v>93310</v>
      </c>
      <c r="P2612">
        <v>4367690</v>
      </c>
      <c r="Q2612">
        <v>2662</v>
      </c>
      <c r="R2612" t="b">
        <v>0</v>
      </c>
      <c r="S2612">
        <v>0</v>
      </c>
    </row>
    <row r="2613" spans="1:19">
      <c r="A2613">
        <v>13050501</v>
      </c>
      <c r="B2613" s="12"/>
      <c r="C2613" s="12" t="s">
        <v>4797</v>
      </c>
      <c r="D2613" s="12" t="s">
        <v>5156</v>
      </c>
      <c r="E2613" t="b">
        <v>0</v>
      </c>
      <c r="F2613">
        <v>0</v>
      </c>
      <c r="G2613">
        <v>4402</v>
      </c>
      <c r="H2613">
        <v>44075</v>
      </c>
      <c r="I2613" s="12" t="s">
        <v>1640</v>
      </c>
      <c r="J2613">
        <v>12</v>
      </c>
      <c r="K2613">
        <v>10932</v>
      </c>
      <c r="L2613">
        <v>0</v>
      </c>
      <c r="M2613">
        <v>0</v>
      </c>
      <c r="N2613">
        <v>210000</v>
      </c>
      <c r="O2613">
        <v>0</v>
      </c>
      <c r="P2613">
        <v>4577690</v>
      </c>
      <c r="Q2613">
        <v>2663</v>
      </c>
      <c r="R2613" t="b">
        <v>0</v>
      </c>
      <c r="S2613">
        <v>0</v>
      </c>
    </row>
    <row r="2614" spans="1:19">
      <c r="A2614">
        <v>13050501</v>
      </c>
      <c r="B2614" s="12"/>
      <c r="C2614" s="12" t="s">
        <v>4797</v>
      </c>
      <c r="D2614" s="12" t="s">
        <v>5156</v>
      </c>
      <c r="E2614" t="b">
        <v>0</v>
      </c>
      <c r="F2614">
        <v>0</v>
      </c>
      <c r="G2614">
        <v>4402</v>
      </c>
      <c r="H2614">
        <v>44097</v>
      </c>
      <c r="I2614" s="12" t="s">
        <v>5690</v>
      </c>
      <c r="J2614">
        <v>1</v>
      </c>
      <c r="K2614">
        <v>14069</v>
      </c>
      <c r="L2614">
        <v>0</v>
      </c>
      <c r="M2614">
        <v>0</v>
      </c>
      <c r="N2614">
        <v>0</v>
      </c>
      <c r="O2614">
        <v>95690</v>
      </c>
      <c r="P2614">
        <v>4482000</v>
      </c>
      <c r="Q2614">
        <v>2664</v>
      </c>
      <c r="R2614" t="b">
        <v>0</v>
      </c>
      <c r="S2614">
        <v>0</v>
      </c>
    </row>
    <row r="2615" spans="1:19">
      <c r="A2615">
        <v>13050501</v>
      </c>
      <c r="B2615" s="12"/>
      <c r="C2615" s="12" t="s">
        <v>4797</v>
      </c>
      <c r="D2615" s="12" t="s">
        <v>5156</v>
      </c>
      <c r="E2615" t="b">
        <v>0</v>
      </c>
      <c r="F2615">
        <v>0</v>
      </c>
      <c r="G2615">
        <v>4402</v>
      </c>
      <c r="H2615">
        <v>44097</v>
      </c>
      <c r="I2615" s="12" t="s">
        <v>5691</v>
      </c>
      <c r="J2615">
        <v>1</v>
      </c>
      <c r="K2615">
        <v>14069</v>
      </c>
      <c r="L2615">
        <v>0</v>
      </c>
      <c r="M2615">
        <v>0</v>
      </c>
      <c r="N2615">
        <v>0</v>
      </c>
      <c r="O2615">
        <v>189000</v>
      </c>
      <c r="P2615">
        <v>4293000</v>
      </c>
      <c r="Q2615">
        <v>2665</v>
      </c>
      <c r="R2615" t="b">
        <v>0</v>
      </c>
      <c r="S2615">
        <v>0</v>
      </c>
    </row>
    <row r="2616" spans="1:19">
      <c r="A2616">
        <v>13050501</v>
      </c>
      <c r="B2616" s="12"/>
      <c r="C2616" s="12" t="s">
        <v>4797</v>
      </c>
      <c r="D2616" s="12" t="s">
        <v>5156</v>
      </c>
      <c r="E2616" t="b">
        <v>0</v>
      </c>
      <c r="F2616">
        <v>0</v>
      </c>
      <c r="G2616">
        <v>4402</v>
      </c>
      <c r="H2616">
        <v>44097</v>
      </c>
      <c r="I2616" s="12" t="s">
        <v>5692</v>
      </c>
      <c r="J2616">
        <v>1</v>
      </c>
      <c r="K2616">
        <v>14069</v>
      </c>
      <c r="L2616">
        <v>0</v>
      </c>
      <c r="M2616">
        <v>0</v>
      </c>
      <c r="N2616">
        <v>0</v>
      </c>
      <c r="O2616">
        <v>175302</v>
      </c>
      <c r="P2616">
        <v>4117698</v>
      </c>
      <c r="Q2616">
        <v>2666</v>
      </c>
      <c r="R2616" t="b">
        <v>0</v>
      </c>
      <c r="S2616">
        <v>0</v>
      </c>
    </row>
    <row r="2617" spans="1:19">
      <c r="A2617">
        <v>13050501</v>
      </c>
      <c r="B2617" s="12"/>
      <c r="C2617" s="12" t="s">
        <v>4797</v>
      </c>
      <c r="D2617" s="12" t="s">
        <v>5156</v>
      </c>
      <c r="E2617" t="b">
        <v>0</v>
      </c>
      <c r="F2617">
        <v>0</v>
      </c>
      <c r="G2617">
        <v>4402</v>
      </c>
      <c r="H2617">
        <v>44105</v>
      </c>
      <c r="I2617" s="12" t="s">
        <v>1643</v>
      </c>
      <c r="J2617">
        <v>12</v>
      </c>
      <c r="K2617">
        <v>11012</v>
      </c>
      <c r="L2617">
        <v>0</v>
      </c>
      <c r="M2617">
        <v>0</v>
      </c>
      <c r="N2617">
        <v>210000</v>
      </c>
      <c r="O2617">
        <v>0</v>
      </c>
      <c r="P2617">
        <v>4327698</v>
      </c>
      <c r="Q2617">
        <v>2667</v>
      </c>
      <c r="R2617" t="b">
        <v>0</v>
      </c>
      <c r="S2617">
        <v>0</v>
      </c>
    </row>
    <row r="2618" spans="1:19">
      <c r="A2618">
        <v>13050501</v>
      </c>
      <c r="B2618" s="12"/>
      <c r="C2618" s="12" t="s">
        <v>4797</v>
      </c>
      <c r="D2618" s="12" t="s">
        <v>5156</v>
      </c>
      <c r="E2618" t="b">
        <v>0</v>
      </c>
      <c r="F2618">
        <v>0</v>
      </c>
      <c r="G2618">
        <v>4402</v>
      </c>
      <c r="H2618">
        <v>44136</v>
      </c>
      <c r="I2618" s="12" t="s">
        <v>1644</v>
      </c>
      <c r="J2618">
        <v>12</v>
      </c>
      <c r="K2618">
        <v>11092</v>
      </c>
      <c r="L2618">
        <v>0</v>
      </c>
      <c r="M2618">
        <v>0</v>
      </c>
      <c r="N2618">
        <v>210000</v>
      </c>
      <c r="O2618">
        <v>0</v>
      </c>
      <c r="P2618">
        <v>4537698</v>
      </c>
      <c r="Q2618">
        <v>2668</v>
      </c>
      <c r="R2618" t="b">
        <v>0</v>
      </c>
      <c r="S2618">
        <v>0</v>
      </c>
    </row>
    <row r="2619" spans="1:19">
      <c r="A2619">
        <v>13050501</v>
      </c>
      <c r="B2619" s="12"/>
      <c r="C2619" s="12" t="s">
        <v>4797</v>
      </c>
      <c r="D2619" s="12" t="s">
        <v>5156</v>
      </c>
      <c r="E2619" t="b">
        <v>0</v>
      </c>
      <c r="F2619">
        <v>0</v>
      </c>
      <c r="G2619">
        <v>4402</v>
      </c>
      <c r="H2619">
        <v>44165</v>
      </c>
      <c r="I2619" s="12" t="s">
        <v>5692</v>
      </c>
      <c r="J2619">
        <v>1</v>
      </c>
      <c r="K2619">
        <v>14214</v>
      </c>
      <c r="L2619">
        <v>0</v>
      </c>
      <c r="M2619">
        <v>0</v>
      </c>
      <c r="N2619">
        <v>0</v>
      </c>
      <c r="O2619">
        <v>19698</v>
      </c>
      <c r="P2619">
        <v>4518000</v>
      </c>
      <c r="Q2619">
        <v>2669</v>
      </c>
      <c r="R2619" t="b">
        <v>0</v>
      </c>
      <c r="S2619">
        <v>0</v>
      </c>
    </row>
    <row r="2620" spans="1:19">
      <c r="A2620">
        <v>13050501</v>
      </c>
      <c r="B2620" s="12"/>
      <c r="C2620" s="12" t="s">
        <v>4797</v>
      </c>
      <c r="D2620" s="12" t="s">
        <v>5156</v>
      </c>
      <c r="E2620" t="b">
        <v>0</v>
      </c>
      <c r="F2620">
        <v>0</v>
      </c>
      <c r="G2620">
        <v>4402</v>
      </c>
      <c r="H2620">
        <v>44165</v>
      </c>
      <c r="I2620" s="12" t="s">
        <v>5693</v>
      </c>
      <c r="J2620">
        <v>1</v>
      </c>
      <c r="K2620">
        <v>14214</v>
      </c>
      <c r="L2620">
        <v>0</v>
      </c>
      <c r="M2620">
        <v>0</v>
      </c>
      <c r="N2620">
        <v>0</v>
      </c>
      <c r="O2620">
        <v>195000</v>
      </c>
      <c r="P2620">
        <v>4323000</v>
      </c>
      <c r="Q2620">
        <v>2670</v>
      </c>
      <c r="R2620" t="b">
        <v>0</v>
      </c>
      <c r="S2620">
        <v>0</v>
      </c>
    </row>
    <row r="2621" spans="1:19">
      <c r="A2621">
        <v>13050501</v>
      </c>
      <c r="B2621" s="12"/>
      <c r="C2621" s="12" t="s">
        <v>4797</v>
      </c>
      <c r="D2621" s="12" t="s">
        <v>5156</v>
      </c>
      <c r="E2621" t="b">
        <v>0</v>
      </c>
      <c r="F2621">
        <v>0</v>
      </c>
      <c r="G2621">
        <v>4402</v>
      </c>
      <c r="H2621">
        <v>44165</v>
      </c>
      <c r="I2621" s="12" t="s">
        <v>5694</v>
      </c>
      <c r="J2621">
        <v>1</v>
      </c>
      <c r="K2621">
        <v>14214</v>
      </c>
      <c r="L2621">
        <v>0</v>
      </c>
      <c r="M2621">
        <v>0</v>
      </c>
      <c r="N2621">
        <v>0</v>
      </c>
      <c r="O2621">
        <v>195000</v>
      </c>
      <c r="P2621">
        <v>4128000</v>
      </c>
      <c r="Q2621">
        <v>2671</v>
      </c>
      <c r="R2621" t="b">
        <v>0</v>
      </c>
      <c r="S2621">
        <v>0</v>
      </c>
    </row>
    <row r="2622" spans="1:19">
      <c r="A2622">
        <v>13050501</v>
      </c>
      <c r="B2622" s="12"/>
      <c r="C2622" s="12" t="s">
        <v>4797</v>
      </c>
      <c r="D2622" s="12" t="s">
        <v>5156</v>
      </c>
      <c r="E2622" t="b">
        <v>0</v>
      </c>
      <c r="F2622">
        <v>0</v>
      </c>
      <c r="G2622">
        <v>4402</v>
      </c>
      <c r="H2622">
        <v>44165</v>
      </c>
      <c r="I2622" s="12" t="s">
        <v>5695</v>
      </c>
      <c r="J2622">
        <v>1</v>
      </c>
      <c r="K2622">
        <v>14214</v>
      </c>
      <c r="L2622">
        <v>0</v>
      </c>
      <c r="M2622">
        <v>0</v>
      </c>
      <c r="N2622">
        <v>0</v>
      </c>
      <c r="O2622">
        <v>30155</v>
      </c>
      <c r="P2622">
        <v>4097845</v>
      </c>
      <c r="Q2622">
        <v>2672</v>
      </c>
      <c r="R2622" t="b">
        <v>0</v>
      </c>
      <c r="S2622">
        <v>0</v>
      </c>
    </row>
    <row r="2623" spans="1:19">
      <c r="A2623">
        <v>13050501</v>
      </c>
      <c r="B2623" s="12"/>
      <c r="C2623" s="12" t="s">
        <v>4797</v>
      </c>
      <c r="D2623" s="12" t="s">
        <v>5156</v>
      </c>
      <c r="E2623" t="b">
        <v>0</v>
      </c>
      <c r="F2623">
        <v>0</v>
      </c>
      <c r="G2623">
        <v>4402</v>
      </c>
      <c r="H2623">
        <v>44166</v>
      </c>
      <c r="I2623" s="12" t="s">
        <v>1648</v>
      </c>
      <c r="J2623">
        <v>12</v>
      </c>
      <c r="K2623">
        <v>11172</v>
      </c>
      <c r="L2623">
        <v>0</v>
      </c>
      <c r="M2623">
        <v>0</v>
      </c>
      <c r="N2623">
        <v>210000</v>
      </c>
      <c r="O2623">
        <v>0</v>
      </c>
      <c r="P2623">
        <v>4307845</v>
      </c>
      <c r="Q2623">
        <v>2673</v>
      </c>
      <c r="R2623" t="b">
        <v>0</v>
      </c>
      <c r="S2623">
        <v>0</v>
      </c>
    </row>
    <row r="2624" spans="1:19">
      <c r="A2624">
        <v>13050501</v>
      </c>
      <c r="B2624" s="12"/>
      <c r="C2624" s="12" t="s">
        <v>4797</v>
      </c>
      <c r="D2624" s="12" t="s">
        <v>5156</v>
      </c>
      <c r="E2624" t="b">
        <v>0</v>
      </c>
      <c r="F2624">
        <v>0</v>
      </c>
      <c r="G2624">
        <v>4402</v>
      </c>
      <c r="H2624">
        <v>44195</v>
      </c>
      <c r="I2624" s="12" t="s">
        <v>5695</v>
      </c>
      <c r="J2624">
        <v>1</v>
      </c>
      <c r="K2624">
        <v>14288</v>
      </c>
      <c r="L2624">
        <v>0</v>
      </c>
      <c r="M2624">
        <v>0</v>
      </c>
      <c r="N2624">
        <v>0</v>
      </c>
      <c r="O2624">
        <v>171845</v>
      </c>
      <c r="P2624">
        <v>4136000</v>
      </c>
      <c r="Q2624">
        <v>2674</v>
      </c>
      <c r="R2624" t="b">
        <v>0</v>
      </c>
      <c r="S2624">
        <v>0</v>
      </c>
    </row>
    <row r="2625" spans="1:19">
      <c r="A2625">
        <v>13050501</v>
      </c>
      <c r="B2625" s="12"/>
      <c r="C2625" s="12" t="s">
        <v>4797</v>
      </c>
      <c r="D2625" s="12" t="s">
        <v>5156</v>
      </c>
      <c r="E2625" t="b">
        <v>0</v>
      </c>
      <c r="F2625">
        <v>0</v>
      </c>
      <c r="G2625">
        <v>4402</v>
      </c>
      <c r="H2625">
        <v>44195</v>
      </c>
      <c r="I2625" s="12" t="s">
        <v>5696</v>
      </c>
      <c r="J2625">
        <v>1</v>
      </c>
      <c r="K2625">
        <v>14288</v>
      </c>
      <c r="L2625">
        <v>0</v>
      </c>
      <c r="M2625">
        <v>0</v>
      </c>
      <c r="N2625">
        <v>0</v>
      </c>
      <c r="O2625">
        <v>202000</v>
      </c>
      <c r="P2625">
        <v>3934000</v>
      </c>
      <c r="Q2625">
        <v>2675</v>
      </c>
      <c r="R2625" t="b">
        <v>0</v>
      </c>
      <c r="S2625">
        <v>0</v>
      </c>
    </row>
    <row r="2626" spans="1:19">
      <c r="A2626">
        <v>13050501</v>
      </c>
      <c r="B2626" s="12"/>
      <c r="C2626" s="12" t="s">
        <v>4797</v>
      </c>
      <c r="D2626" s="12" t="s">
        <v>5156</v>
      </c>
      <c r="E2626" t="b">
        <v>0</v>
      </c>
      <c r="F2626">
        <v>0</v>
      </c>
      <c r="G2626">
        <v>4402</v>
      </c>
      <c r="H2626">
        <v>44195</v>
      </c>
      <c r="I2626" s="12" t="s">
        <v>5697</v>
      </c>
      <c r="J2626">
        <v>1</v>
      </c>
      <c r="K2626">
        <v>14288</v>
      </c>
      <c r="L2626">
        <v>0</v>
      </c>
      <c r="M2626">
        <v>0</v>
      </c>
      <c r="N2626">
        <v>0</v>
      </c>
      <c r="O2626">
        <v>48689</v>
      </c>
      <c r="P2626">
        <v>3885311</v>
      </c>
      <c r="Q2626">
        <v>2676</v>
      </c>
      <c r="R2626" t="b">
        <v>0</v>
      </c>
      <c r="S2626">
        <v>0</v>
      </c>
    </row>
    <row r="2627" spans="1:19">
      <c r="A2627">
        <v>13050501</v>
      </c>
      <c r="B2627" s="12" t="s">
        <v>1651</v>
      </c>
      <c r="C2627" s="12" t="s">
        <v>4797</v>
      </c>
      <c r="D2627" s="12" t="s">
        <v>1651</v>
      </c>
      <c r="E2627" t="b">
        <v>0</v>
      </c>
      <c r="F2627">
        <v>0</v>
      </c>
      <c r="G2627">
        <v>4402</v>
      </c>
      <c r="H2627" t="s">
        <v>21</v>
      </c>
      <c r="I2627" s="12"/>
      <c r="K2627">
        <v>0</v>
      </c>
      <c r="L2627">
        <v>0</v>
      </c>
      <c r="M2627">
        <v>0</v>
      </c>
      <c r="N2627">
        <v>2520000</v>
      </c>
      <c r="O2627">
        <v>2158758</v>
      </c>
      <c r="P2627">
        <v>3885311</v>
      </c>
      <c r="Q2627">
        <v>2677</v>
      </c>
      <c r="R2627" t="b">
        <v>0</v>
      </c>
      <c r="S2627">
        <v>0</v>
      </c>
    </row>
    <row r="2628" spans="1:19">
      <c r="A2628">
        <v>13050501</v>
      </c>
      <c r="B2628" s="12" t="s">
        <v>5162</v>
      </c>
      <c r="C2628" s="12" t="s">
        <v>4797</v>
      </c>
      <c r="D2628" s="12" t="s">
        <v>5162</v>
      </c>
      <c r="E2628" t="b">
        <v>0</v>
      </c>
      <c r="F2628">
        <v>0</v>
      </c>
      <c r="G2628">
        <v>4501</v>
      </c>
      <c r="H2628" t="s">
        <v>21</v>
      </c>
      <c r="I2628" s="12"/>
      <c r="K2628">
        <v>0</v>
      </c>
      <c r="L2628">
        <v>2520000</v>
      </c>
      <c r="M2628">
        <v>2520000</v>
      </c>
      <c r="N2628">
        <v>0</v>
      </c>
      <c r="O2628">
        <v>0</v>
      </c>
      <c r="P2628">
        <v>0</v>
      </c>
      <c r="Q2628">
        <v>2678</v>
      </c>
      <c r="R2628" t="b">
        <v>0</v>
      </c>
      <c r="S2628">
        <v>0</v>
      </c>
    </row>
    <row r="2629" spans="1:19">
      <c r="A2629">
        <v>13050501</v>
      </c>
      <c r="B2629" s="12"/>
      <c r="C2629" s="12" t="s">
        <v>4797</v>
      </c>
      <c r="D2629" s="12" t="s">
        <v>5162</v>
      </c>
      <c r="E2629" t="b">
        <v>0</v>
      </c>
      <c r="F2629">
        <v>0</v>
      </c>
      <c r="G2629">
        <v>4501</v>
      </c>
      <c r="H2629">
        <v>43831</v>
      </c>
      <c r="I2629" s="12" t="s">
        <v>1652</v>
      </c>
      <c r="J2629">
        <v>12</v>
      </c>
      <c r="K2629">
        <v>10293</v>
      </c>
      <c r="L2629">
        <v>0</v>
      </c>
      <c r="M2629">
        <v>0</v>
      </c>
      <c r="N2629">
        <v>210000</v>
      </c>
      <c r="O2629">
        <v>0</v>
      </c>
      <c r="P2629">
        <v>210000</v>
      </c>
      <c r="Q2629">
        <v>2679</v>
      </c>
      <c r="R2629" t="b">
        <v>0</v>
      </c>
      <c r="S2629">
        <v>0</v>
      </c>
    </row>
    <row r="2630" spans="1:19">
      <c r="A2630">
        <v>13050501</v>
      </c>
      <c r="B2630" s="12"/>
      <c r="C2630" s="12" t="s">
        <v>4797</v>
      </c>
      <c r="D2630" s="12" t="s">
        <v>5162</v>
      </c>
      <c r="E2630" t="b">
        <v>0</v>
      </c>
      <c r="F2630">
        <v>0</v>
      </c>
      <c r="G2630">
        <v>4501</v>
      </c>
      <c r="H2630">
        <v>43839</v>
      </c>
      <c r="I2630" s="12" t="s">
        <v>5658</v>
      </c>
      <c r="J2630">
        <v>1</v>
      </c>
      <c r="K2630">
        <v>13486</v>
      </c>
      <c r="L2630">
        <v>0</v>
      </c>
      <c r="M2630">
        <v>0</v>
      </c>
      <c r="N2630">
        <v>0</v>
      </c>
      <c r="O2630">
        <v>210000</v>
      </c>
      <c r="P2630">
        <v>0</v>
      </c>
      <c r="Q2630">
        <v>2680</v>
      </c>
      <c r="R2630" t="b">
        <v>0</v>
      </c>
      <c r="S2630">
        <v>0</v>
      </c>
    </row>
    <row r="2631" spans="1:19">
      <c r="A2631">
        <v>13050501</v>
      </c>
      <c r="B2631" s="12"/>
      <c r="C2631" s="12" t="s">
        <v>4797</v>
      </c>
      <c r="D2631" s="12" t="s">
        <v>5162</v>
      </c>
      <c r="E2631" t="b">
        <v>0</v>
      </c>
      <c r="F2631">
        <v>0</v>
      </c>
      <c r="G2631">
        <v>4501</v>
      </c>
      <c r="H2631">
        <v>43862</v>
      </c>
      <c r="I2631" s="12" t="s">
        <v>1653</v>
      </c>
      <c r="J2631">
        <v>12</v>
      </c>
      <c r="K2631">
        <v>10373</v>
      </c>
      <c r="L2631">
        <v>0</v>
      </c>
      <c r="M2631">
        <v>0</v>
      </c>
      <c r="N2631">
        <v>210000</v>
      </c>
      <c r="O2631">
        <v>0</v>
      </c>
      <c r="P2631">
        <v>210000</v>
      </c>
      <c r="Q2631">
        <v>2681</v>
      </c>
      <c r="R2631" t="b">
        <v>0</v>
      </c>
      <c r="S2631">
        <v>0</v>
      </c>
    </row>
    <row r="2632" spans="1:19">
      <c r="A2632">
        <v>13050501</v>
      </c>
      <c r="B2632" s="12"/>
      <c r="C2632" s="12" t="s">
        <v>4797</v>
      </c>
      <c r="D2632" s="12" t="s">
        <v>5162</v>
      </c>
      <c r="E2632" t="b">
        <v>0</v>
      </c>
      <c r="F2632">
        <v>0</v>
      </c>
      <c r="G2632">
        <v>4501</v>
      </c>
      <c r="H2632">
        <v>43873</v>
      </c>
      <c r="I2632" s="12" t="s">
        <v>5659</v>
      </c>
      <c r="J2632">
        <v>1</v>
      </c>
      <c r="K2632">
        <v>13577</v>
      </c>
      <c r="L2632">
        <v>0</v>
      </c>
      <c r="M2632">
        <v>0</v>
      </c>
      <c r="N2632">
        <v>0</v>
      </c>
      <c r="O2632">
        <v>210000</v>
      </c>
      <c r="P2632">
        <v>0</v>
      </c>
      <c r="Q2632">
        <v>2682</v>
      </c>
      <c r="R2632" t="b">
        <v>0</v>
      </c>
      <c r="S2632">
        <v>0</v>
      </c>
    </row>
    <row r="2633" spans="1:19">
      <c r="A2633">
        <v>13050501</v>
      </c>
      <c r="B2633" s="12"/>
      <c r="C2633" s="12" t="s">
        <v>4797</v>
      </c>
      <c r="D2633" s="12" t="s">
        <v>5162</v>
      </c>
      <c r="E2633" t="b">
        <v>0</v>
      </c>
      <c r="F2633">
        <v>0</v>
      </c>
      <c r="G2633">
        <v>4501</v>
      </c>
      <c r="H2633">
        <v>43891</v>
      </c>
      <c r="I2633" s="12" t="s">
        <v>1654</v>
      </c>
      <c r="J2633">
        <v>12</v>
      </c>
      <c r="K2633">
        <v>10453</v>
      </c>
      <c r="L2633">
        <v>0</v>
      </c>
      <c r="M2633">
        <v>0</v>
      </c>
      <c r="N2633">
        <v>210000</v>
      </c>
      <c r="O2633">
        <v>0</v>
      </c>
      <c r="P2633">
        <v>210000</v>
      </c>
      <c r="Q2633">
        <v>2683</v>
      </c>
      <c r="R2633" t="b">
        <v>0</v>
      </c>
      <c r="S2633">
        <v>0</v>
      </c>
    </row>
    <row r="2634" spans="1:19">
      <c r="A2634">
        <v>13050501</v>
      </c>
      <c r="B2634" s="12"/>
      <c r="C2634" s="12" t="s">
        <v>4797</v>
      </c>
      <c r="D2634" s="12" t="s">
        <v>5162</v>
      </c>
      <c r="E2634" t="b">
        <v>0</v>
      </c>
      <c r="F2634">
        <v>0</v>
      </c>
      <c r="G2634">
        <v>4501</v>
      </c>
      <c r="H2634">
        <v>43900</v>
      </c>
      <c r="I2634" s="12" t="s">
        <v>5660</v>
      </c>
      <c r="J2634">
        <v>1</v>
      </c>
      <c r="K2634">
        <v>13644</v>
      </c>
      <c r="L2634">
        <v>0</v>
      </c>
      <c r="M2634">
        <v>0</v>
      </c>
      <c r="N2634">
        <v>0</v>
      </c>
      <c r="O2634">
        <v>210000</v>
      </c>
      <c r="P2634">
        <v>0</v>
      </c>
      <c r="Q2634">
        <v>2684</v>
      </c>
      <c r="R2634" t="b">
        <v>0</v>
      </c>
      <c r="S2634">
        <v>0</v>
      </c>
    </row>
    <row r="2635" spans="1:19">
      <c r="A2635">
        <v>13050501</v>
      </c>
      <c r="B2635" s="12"/>
      <c r="C2635" s="12" t="s">
        <v>4797</v>
      </c>
      <c r="D2635" s="12" t="s">
        <v>5162</v>
      </c>
      <c r="E2635" t="b">
        <v>0</v>
      </c>
      <c r="F2635">
        <v>0</v>
      </c>
      <c r="G2635">
        <v>4501</v>
      </c>
      <c r="H2635">
        <v>43922</v>
      </c>
      <c r="I2635" s="12" t="s">
        <v>1655</v>
      </c>
      <c r="J2635">
        <v>12</v>
      </c>
      <c r="K2635">
        <v>10533</v>
      </c>
      <c r="L2635">
        <v>0</v>
      </c>
      <c r="M2635">
        <v>0</v>
      </c>
      <c r="N2635">
        <v>210000</v>
      </c>
      <c r="O2635">
        <v>0</v>
      </c>
      <c r="P2635">
        <v>210000</v>
      </c>
      <c r="Q2635">
        <v>2685</v>
      </c>
      <c r="R2635" t="b">
        <v>0</v>
      </c>
      <c r="S2635">
        <v>0</v>
      </c>
    </row>
    <row r="2636" spans="1:19">
      <c r="A2636">
        <v>13050501</v>
      </c>
      <c r="B2636" s="12"/>
      <c r="C2636" s="12" t="s">
        <v>4797</v>
      </c>
      <c r="D2636" s="12" t="s">
        <v>5162</v>
      </c>
      <c r="E2636" t="b">
        <v>0</v>
      </c>
      <c r="F2636">
        <v>0</v>
      </c>
      <c r="G2636">
        <v>4501</v>
      </c>
      <c r="H2636">
        <v>43938</v>
      </c>
      <c r="I2636" s="12" t="s">
        <v>5661</v>
      </c>
      <c r="J2636">
        <v>1</v>
      </c>
      <c r="K2636">
        <v>13714</v>
      </c>
      <c r="L2636">
        <v>0</v>
      </c>
      <c r="M2636">
        <v>0</v>
      </c>
      <c r="N2636">
        <v>0</v>
      </c>
      <c r="O2636">
        <v>210000</v>
      </c>
      <c r="P2636">
        <v>0</v>
      </c>
      <c r="Q2636">
        <v>2686</v>
      </c>
      <c r="R2636" t="b">
        <v>0</v>
      </c>
      <c r="S2636">
        <v>0</v>
      </c>
    </row>
    <row r="2637" spans="1:19">
      <c r="A2637">
        <v>13050501</v>
      </c>
      <c r="B2637" s="12"/>
      <c r="C2637" s="12" t="s">
        <v>4797</v>
      </c>
      <c r="D2637" s="12" t="s">
        <v>5162</v>
      </c>
      <c r="E2637" t="b">
        <v>0</v>
      </c>
      <c r="F2637">
        <v>0</v>
      </c>
      <c r="G2637">
        <v>4501</v>
      </c>
      <c r="H2637">
        <v>43952</v>
      </c>
      <c r="I2637" s="12" t="s">
        <v>1656</v>
      </c>
      <c r="J2637">
        <v>12</v>
      </c>
      <c r="K2637">
        <v>10613</v>
      </c>
      <c r="L2637">
        <v>0</v>
      </c>
      <c r="M2637">
        <v>0</v>
      </c>
      <c r="N2637">
        <v>210000</v>
      </c>
      <c r="O2637">
        <v>0</v>
      </c>
      <c r="P2637">
        <v>210000</v>
      </c>
      <c r="Q2637">
        <v>2687</v>
      </c>
      <c r="R2637" t="b">
        <v>0</v>
      </c>
      <c r="S2637">
        <v>0</v>
      </c>
    </row>
    <row r="2638" spans="1:19">
      <c r="A2638">
        <v>13050501</v>
      </c>
      <c r="B2638" s="12"/>
      <c r="C2638" s="12" t="s">
        <v>4797</v>
      </c>
      <c r="D2638" s="12" t="s">
        <v>5162</v>
      </c>
      <c r="E2638" t="b">
        <v>0</v>
      </c>
      <c r="F2638">
        <v>0</v>
      </c>
      <c r="G2638">
        <v>4501</v>
      </c>
      <c r="H2638">
        <v>43965</v>
      </c>
      <c r="I2638" s="12" t="s">
        <v>5662</v>
      </c>
      <c r="J2638">
        <v>1</v>
      </c>
      <c r="K2638">
        <v>13776</v>
      </c>
      <c r="L2638">
        <v>0</v>
      </c>
      <c r="M2638">
        <v>0</v>
      </c>
      <c r="N2638">
        <v>0</v>
      </c>
      <c r="O2638">
        <v>210000</v>
      </c>
      <c r="P2638">
        <v>0</v>
      </c>
      <c r="Q2638">
        <v>2688</v>
      </c>
      <c r="R2638" t="b">
        <v>0</v>
      </c>
      <c r="S2638">
        <v>0</v>
      </c>
    </row>
    <row r="2639" spans="1:19">
      <c r="A2639">
        <v>13050501</v>
      </c>
      <c r="B2639" s="12"/>
      <c r="C2639" s="12" t="s">
        <v>4797</v>
      </c>
      <c r="D2639" s="12" t="s">
        <v>5162</v>
      </c>
      <c r="E2639" t="b">
        <v>0</v>
      </c>
      <c r="F2639">
        <v>0</v>
      </c>
      <c r="G2639">
        <v>4501</v>
      </c>
      <c r="H2639">
        <v>43983</v>
      </c>
      <c r="I2639" s="12" t="s">
        <v>1657</v>
      </c>
      <c r="J2639">
        <v>12</v>
      </c>
      <c r="K2639">
        <v>10693</v>
      </c>
      <c r="L2639">
        <v>0</v>
      </c>
      <c r="M2639">
        <v>0</v>
      </c>
      <c r="N2639">
        <v>210000</v>
      </c>
      <c r="O2639">
        <v>0</v>
      </c>
      <c r="P2639">
        <v>210000</v>
      </c>
      <c r="Q2639">
        <v>2689</v>
      </c>
      <c r="R2639" t="b">
        <v>0</v>
      </c>
      <c r="S2639">
        <v>0</v>
      </c>
    </row>
    <row r="2640" spans="1:19">
      <c r="A2640">
        <v>13050501</v>
      </c>
      <c r="B2640" s="12"/>
      <c r="C2640" s="12" t="s">
        <v>4797</v>
      </c>
      <c r="D2640" s="12" t="s">
        <v>5162</v>
      </c>
      <c r="E2640" t="b">
        <v>0</v>
      </c>
      <c r="F2640">
        <v>0</v>
      </c>
      <c r="G2640">
        <v>4501</v>
      </c>
      <c r="H2640">
        <v>43992</v>
      </c>
      <c r="I2640" s="12" t="s">
        <v>5663</v>
      </c>
      <c r="J2640">
        <v>1</v>
      </c>
      <c r="K2640">
        <v>13828</v>
      </c>
      <c r="L2640">
        <v>0</v>
      </c>
      <c r="M2640">
        <v>0</v>
      </c>
      <c r="N2640">
        <v>0</v>
      </c>
      <c r="O2640">
        <v>210000</v>
      </c>
      <c r="P2640">
        <v>0</v>
      </c>
      <c r="Q2640">
        <v>2690</v>
      </c>
      <c r="R2640" t="b">
        <v>0</v>
      </c>
      <c r="S2640">
        <v>0</v>
      </c>
    </row>
    <row r="2641" spans="1:19">
      <c r="A2641">
        <v>13050501</v>
      </c>
      <c r="B2641" s="12"/>
      <c r="C2641" s="12" t="s">
        <v>4797</v>
      </c>
      <c r="D2641" s="12" t="s">
        <v>5162</v>
      </c>
      <c r="E2641" t="b">
        <v>0</v>
      </c>
      <c r="F2641">
        <v>0</v>
      </c>
      <c r="G2641">
        <v>4501</v>
      </c>
      <c r="H2641">
        <v>44013</v>
      </c>
      <c r="I2641" s="12" t="s">
        <v>1658</v>
      </c>
      <c r="J2641">
        <v>12</v>
      </c>
      <c r="K2641">
        <v>10773</v>
      </c>
      <c r="L2641">
        <v>0</v>
      </c>
      <c r="M2641">
        <v>0</v>
      </c>
      <c r="N2641">
        <v>210000</v>
      </c>
      <c r="O2641">
        <v>0</v>
      </c>
      <c r="P2641">
        <v>210000</v>
      </c>
      <c r="Q2641">
        <v>2691</v>
      </c>
      <c r="R2641" t="b">
        <v>0</v>
      </c>
      <c r="S2641">
        <v>0</v>
      </c>
    </row>
    <row r="2642" spans="1:19">
      <c r="A2642">
        <v>13050501</v>
      </c>
      <c r="B2642" s="12"/>
      <c r="C2642" s="12" t="s">
        <v>4797</v>
      </c>
      <c r="D2642" s="12" t="s">
        <v>5162</v>
      </c>
      <c r="E2642" t="b">
        <v>0</v>
      </c>
      <c r="F2642">
        <v>0</v>
      </c>
      <c r="G2642">
        <v>4501</v>
      </c>
      <c r="H2642">
        <v>44018</v>
      </c>
      <c r="I2642" s="12" t="s">
        <v>5664</v>
      </c>
      <c r="J2642">
        <v>1</v>
      </c>
      <c r="K2642">
        <v>13888</v>
      </c>
      <c r="L2642">
        <v>0</v>
      </c>
      <c r="M2642">
        <v>0</v>
      </c>
      <c r="N2642">
        <v>0</v>
      </c>
      <c r="O2642">
        <v>210000</v>
      </c>
      <c r="P2642">
        <v>0</v>
      </c>
      <c r="Q2642">
        <v>2692</v>
      </c>
      <c r="R2642" t="b">
        <v>0</v>
      </c>
      <c r="S2642">
        <v>0</v>
      </c>
    </row>
    <row r="2643" spans="1:19">
      <c r="A2643">
        <v>13050501</v>
      </c>
      <c r="B2643" s="12"/>
      <c r="C2643" s="12" t="s">
        <v>4797</v>
      </c>
      <c r="D2643" s="12" t="s">
        <v>5162</v>
      </c>
      <c r="E2643" t="b">
        <v>0</v>
      </c>
      <c r="F2643">
        <v>0</v>
      </c>
      <c r="G2643">
        <v>4501</v>
      </c>
      <c r="H2643">
        <v>44044</v>
      </c>
      <c r="I2643" s="12" t="s">
        <v>1659</v>
      </c>
      <c r="J2643">
        <v>12</v>
      </c>
      <c r="K2643">
        <v>10853</v>
      </c>
      <c r="L2643">
        <v>0</v>
      </c>
      <c r="M2643">
        <v>0</v>
      </c>
      <c r="N2643">
        <v>210000</v>
      </c>
      <c r="O2643">
        <v>0</v>
      </c>
      <c r="P2643">
        <v>210000</v>
      </c>
      <c r="Q2643">
        <v>2693</v>
      </c>
      <c r="R2643" t="b">
        <v>0</v>
      </c>
      <c r="S2643">
        <v>0</v>
      </c>
    </row>
    <row r="2644" spans="1:19">
      <c r="A2644">
        <v>13050501</v>
      </c>
      <c r="B2644" s="12"/>
      <c r="C2644" s="12" t="s">
        <v>4797</v>
      </c>
      <c r="D2644" s="12" t="s">
        <v>5162</v>
      </c>
      <c r="E2644" t="b">
        <v>0</v>
      </c>
      <c r="F2644">
        <v>0</v>
      </c>
      <c r="G2644">
        <v>4501</v>
      </c>
      <c r="H2644">
        <v>44053</v>
      </c>
      <c r="I2644" s="12" t="s">
        <v>5665</v>
      </c>
      <c r="J2644">
        <v>1</v>
      </c>
      <c r="K2644">
        <v>13966</v>
      </c>
      <c r="L2644">
        <v>0</v>
      </c>
      <c r="M2644">
        <v>0</v>
      </c>
      <c r="N2644">
        <v>0</v>
      </c>
      <c r="O2644">
        <v>210000</v>
      </c>
      <c r="P2644">
        <v>0</v>
      </c>
      <c r="Q2644">
        <v>2694</v>
      </c>
      <c r="R2644" t="b">
        <v>0</v>
      </c>
      <c r="S2644">
        <v>0</v>
      </c>
    </row>
    <row r="2645" spans="1:19">
      <c r="A2645">
        <v>13050501</v>
      </c>
      <c r="B2645" s="12"/>
      <c r="C2645" s="12" t="s">
        <v>4797</v>
      </c>
      <c r="D2645" s="12" t="s">
        <v>5162</v>
      </c>
      <c r="E2645" t="b">
        <v>0</v>
      </c>
      <c r="F2645">
        <v>0</v>
      </c>
      <c r="G2645">
        <v>4501</v>
      </c>
      <c r="H2645">
        <v>44075</v>
      </c>
      <c r="I2645" s="12" t="s">
        <v>1660</v>
      </c>
      <c r="J2645">
        <v>12</v>
      </c>
      <c r="K2645">
        <v>10933</v>
      </c>
      <c r="L2645">
        <v>0</v>
      </c>
      <c r="M2645">
        <v>0</v>
      </c>
      <c r="N2645">
        <v>210000</v>
      </c>
      <c r="O2645">
        <v>0</v>
      </c>
      <c r="P2645">
        <v>210000</v>
      </c>
      <c r="Q2645">
        <v>2695</v>
      </c>
      <c r="R2645" t="b">
        <v>0</v>
      </c>
      <c r="S2645">
        <v>0</v>
      </c>
    </row>
    <row r="2646" spans="1:19">
      <c r="A2646">
        <v>13050501</v>
      </c>
      <c r="B2646" s="12"/>
      <c r="C2646" s="12" t="s">
        <v>4797</v>
      </c>
      <c r="D2646" s="12" t="s">
        <v>5162</v>
      </c>
      <c r="E2646" t="b">
        <v>0</v>
      </c>
      <c r="F2646">
        <v>0</v>
      </c>
      <c r="G2646">
        <v>4501</v>
      </c>
      <c r="H2646">
        <v>44077</v>
      </c>
      <c r="I2646" s="12" t="s">
        <v>5666</v>
      </c>
      <c r="J2646">
        <v>1</v>
      </c>
      <c r="K2646">
        <v>14031</v>
      </c>
      <c r="L2646">
        <v>0</v>
      </c>
      <c r="M2646">
        <v>0</v>
      </c>
      <c r="N2646">
        <v>0</v>
      </c>
      <c r="O2646">
        <v>210000</v>
      </c>
      <c r="P2646">
        <v>0</v>
      </c>
      <c r="Q2646">
        <v>2696</v>
      </c>
      <c r="R2646" t="b">
        <v>0</v>
      </c>
      <c r="S2646">
        <v>0</v>
      </c>
    </row>
    <row r="2647" spans="1:19">
      <c r="A2647">
        <v>13050501</v>
      </c>
      <c r="B2647" s="12"/>
      <c r="C2647" s="12" t="s">
        <v>4797</v>
      </c>
      <c r="D2647" s="12" t="s">
        <v>5162</v>
      </c>
      <c r="E2647" t="b">
        <v>0</v>
      </c>
      <c r="F2647">
        <v>0</v>
      </c>
      <c r="G2647">
        <v>4501</v>
      </c>
      <c r="H2647">
        <v>44105</v>
      </c>
      <c r="I2647" s="12" t="s">
        <v>1661</v>
      </c>
      <c r="J2647">
        <v>12</v>
      </c>
      <c r="K2647">
        <v>11013</v>
      </c>
      <c r="L2647">
        <v>0</v>
      </c>
      <c r="M2647">
        <v>0</v>
      </c>
      <c r="N2647">
        <v>210000</v>
      </c>
      <c r="O2647">
        <v>0</v>
      </c>
      <c r="P2647">
        <v>210000</v>
      </c>
      <c r="Q2647">
        <v>2697</v>
      </c>
      <c r="R2647" t="b">
        <v>0</v>
      </c>
      <c r="S2647">
        <v>0</v>
      </c>
    </row>
    <row r="2648" spans="1:19">
      <c r="A2648">
        <v>13050501</v>
      </c>
      <c r="B2648" s="12"/>
      <c r="C2648" s="12" t="s">
        <v>4797</v>
      </c>
      <c r="D2648" s="12" t="s">
        <v>5162</v>
      </c>
      <c r="E2648" t="b">
        <v>0</v>
      </c>
      <c r="F2648">
        <v>0</v>
      </c>
      <c r="G2648">
        <v>4501</v>
      </c>
      <c r="H2648">
        <v>44106</v>
      </c>
      <c r="I2648" s="12" t="s">
        <v>5667</v>
      </c>
      <c r="J2648">
        <v>1</v>
      </c>
      <c r="K2648">
        <v>14105</v>
      </c>
      <c r="L2648">
        <v>0</v>
      </c>
      <c r="M2648">
        <v>0</v>
      </c>
      <c r="N2648">
        <v>0</v>
      </c>
      <c r="O2648">
        <v>210000</v>
      </c>
      <c r="P2648">
        <v>0</v>
      </c>
      <c r="Q2648">
        <v>2698</v>
      </c>
      <c r="R2648" t="b">
        <v>0</v>
      </c>
      <c r="S2648">
        <v>0</v>
      </c>
    </row>
    <row r="2649" spans="1:19">
      <c r="A2649">
        <v>13050501</v>
      </c>
      <c r="B2649" s="12"/>
      <c r="C2649" s="12" t="s">
        <v>4797</v>
      </c>
      <c r="D2649" s="12" t="s">
        <v>5162</v>
      </c>
      <c r="E2649" t="b">
        <v>0</v>
      </c>
      <c r="F2649">
        <v>0</v>
      </c>
      <c r="G2649">
        <v>4501</v>
      </c>
      <c r="H2649">
        <v>44136</v>
      </c>
      <c r="I2649" s="12" t="s">
        <v>1662</v>
      </c>
      <c r="J2649">
        <v>12</v>
      </c>
      <c r="K2649">
        <v>11093</v>
      </c>
      <c r="L2649">
        <v>0</v>
      </c>
      <c r="M2649">
        <v>0</v>
      </c>
      <c r="N2649">
        <v>210000</v>
      </c>
      <c r="O2649">
        <v>0</v>
      </c>
      <c r="P2649">
        <v>210000</v>
      </c>
      <c r="Q2649">
        <v>2699</v>
      </c>
      <c r="R2649" t="b">
        <v>0</v>
      </c>
      <c r="S2649">
        <v>0</v>
      </c>
    </row>
    <row r="2650" spans="1:19">
      <c r="A2650">
        <v>13050501</v>
      </c>
      <c r="B2650" s="12"/>
      <c r="C2650" s="12" t="s">
        <v>4797</v>
      </c>
      <c r="D2650" s="12" t="s">
        <v>5162</v>
      </c>
      <c r="E2650" t="b">
        <v>0</v>
      </c>
      <c r="F2650">
        <v>0</v>
      </c>
      <c r="G2650">
        <v>4501</v>
      </c>
      <c r="H2650">
        <v>44139</v>
      </c>
      <c r="I2650" s="12" t="s">
        <v>5668</v>
      </c>
      <c r="J2650">
        <v>1</v>
      </c>
      <c r="K2650">
        <v>14172</v>
      </c>
      <c r="L2650">
        <v>0</v>
      </c>
      <c r="M2650">
        <v>0</v>
      </c>
      <c r="N2650">
        <v>0</v>
      </c>
      <c r="O2650">
        <v>210000</v>
      </c>
      <c r="P2650">
        <v>0</v>
      </c>
      <c r="Q2650">
        <v>2700</v>
      </c>
      <c r="R2650" t="b">
        <v>0</v>
      </c>
      <c r="S2650">
        <v>0</v>
      </c>
    </row>
    <row r="2651" spans="1:19">
      <c r="A2651">
        <v>13050501</v>
      </c>
      <c r="B2651" s="12"/>
      <c r="C2651" s="12" t="s">
        <v>4797</v>
      </c>
      <c r="D2651" s="12" t="s">
        <v>5162</v>
      </c>
      <c r="E2651" t="b">
        <v>0</v>
      </c>
      <c r="F2651">
        <v>0</v>
      </c>
      <c r="G2651">
        <v>4501</v>
      </c>
      <c r="H2651">
        <v>44166</v>
      </c>
      <c r="I2651" s="12" t="s">
        <v>1663</v>
      </c>
      <c r="J2651">
        <v>12</v>
      </c>
      <c r="K2651">
        <v>11173</v>
      </c>
      <c r="L2651">
        <v>0</v>
      </c>
      <c r="M2651">
        <v>0</v>
      </c>
      <c r="N2651">
        <v>210000</v>
      </c>
      <c r="O2651">
        <v>0</v>
      </c>
      <c r="P2651">
        <v>210000</v>
      </c>
      <c r="Q2651">
        <v>2701</v>
      </c>
      <c r="R2651" t="b">
        <v>0</v>
      </c>
      <c r="S2651">
        <v>0</v>
      </c>
    </row>
    <row r="2652" spans="1:19">
      <c r="A2652">
        <v>13050501</v>
      </c>
      <c r="B2652" s="12"/>
      <c r="C2652" s="12" t="s">
        <v>4797</v>
      </c>
      <c r="D2652" s="12" t="s">
        <v>5162</v>
      </c>
      <c r="E2652" t="b">
        <v>0</v>
      </c>
      <c r="F2652">
        <v>0</v>
      </c>
      <c r="G2652">
        <v>4501</v>
      </c>
      <c r="H2652">
        <v>44169</v>
      </c>
      <c r="I2652" s="12" t="s">
        <v>5669</v>
      </c>
      <c r="J2652">
        <v>1</v>
      </c>
      <c r="K2652">
        <v>14250</v>
      </c>
      <c r="L2652">
        <v>0</v>
      </c>
      <c r="M2652">
        <v>0</v>
      </c>
      <c r="N2652">
        <v>0</v>
      </c>
      <c r="O2652">
        <v>210000</v>
      </c>
      <c r="P2652">
        <v>0</v>
      </c>
      <c r="Q2652">
        <v>2702</v>
      </c>
      <c r="R2652" t="b">
        <v>0</v>
      </c>
      <c r="S2652">
        <v>0</v>
      </c>
    </row>
    <row r="2653" spans="1:19">
      <c r="A2653">
        <v>13050501</v>
      </c>
      <c r="B2653" s="12" t="s">
        <v>1664</v>
      </c>
      <c r="C2653" s="12" t="s">
        <v>4797</v>
      </c>
      <c r="D2653" s="12" t="s">
        <v>1664</v>
      </c>
      <c r="E2653" t="b">
        <v>0</v>
      </c>
      <c r="F2653">
        <v>0</v>
      </c>
      <c r="G2653">
        <v>4501</v>
      </c>
      <c r="H2653" t="s">
        <v>21</v>
      </c>
      <c r="I2653" s="12"/>
      <c r="K2653">
        <v>0</v>
      </c>
      <c r="L2653">
        <v>0</v>
      </c>
      <c r="M2653">
        <v>0</v>
      </c>
      <c r="N2653">
        <v>2520000</v>
      </c>
      <c r="O2653">
        <v>2520000</v>
      </c>
      <c r="P2653">
        <v>0</v>
      </c>
      <c r="Q2653">
        <v>2703</v>
      </c>
      <c r="R2653" t="b">
        <v>0</v>
      </c>
      <c r="S2653">
        <v>0</v>
      </c>
    </row>
    <row r="2654" spans="1:19">
      <c r="A2654">
        <v>13050501</v>
      </c>
      <c r="B2654" s="12" t="s">
        <v>5173</v>
      </c>
      <c r="C2654" s="12" t="s">
        <v>4797</v>
      </c>
      <c r="D2654" s="12" t="s">
        <v>5173</v>
      </c>
      <c r="E2654" t="b">
        <v>0</v>
      </c>
      <c r="F2654">
        <v>0</v>
      </c>
      <c r="G2654">
        <v>4502</v>
      </c>
      <c r="H2654" t="s">
        <v>21</v>
      </c>
      <c r="I2654" s="12"/>
      <c r="K2654">
        <v>0</v>
      </c>
      <c r="L2654">
        <v>2520000</v>
      </c>
      <c r="M2654">
        <v>2520000</v>
      </c>
      <c r="N2654">
        <v>0</v>
      </c>
      <c r="O2654">
        <v>0</v>
      </c>
      <c r="P2654">
        <v>0</v>
      </c>
      <c r="Q2654">
        <v>2704</v>
      </c>
      <c r="R2654" t="b">
        <v>0</v>
      </c>
      <c r="S2654">
        <v>0</v>
      </c>
    </row>
    <row r="2655" spans="1:19">
      <c r="A2655">
        <v>13050501</v>
      </c>
      <c r="B2655" s="12"/>
      <c r="C2655" s="12" t="s">
        <v>4797</v>
      </c>
      <c r="D2655" s="12" t="s">
        <v>5173</v>
      </c>
      <c r="E2655" t="b">
        <v>0</v>
      </c>
      <c r="F2655">
        <v>0</v>
      </c>
      <c r="G2655">
        <v>4502</v>
      </c>
      <c r="H2655">
        <v>43831</v>
      </c>
      <c r="I2655" s="12" t="s">
        <v>1665</v>
      </c>
      <c r="J2655">
        <v>12</v>
      </c>
      <c r="K2655">
        <v>10294</v>
      </c>
      <c r="L2655">
        <v>0</v>
      </c>
      <c r="M2655">
        <v>0</v>
      </c>
      <c r="N2655">
        <v>210000</v>
      </c>
      <c r="O2655">
        <v>0</v>
      </c>
      <c r="P2655">
        <v>210000</v>
      </c>
      <c r="Q2655">
        <v>2705</v>
      </c>
      <c r="R2655" t="b">
        <v>0</v>
      </c>
      <c r="S2655">
        <v>0</v>
      </c>
    </row>
    <row r="2656" spans="1:19">
      <c r="A2656">
        <v>13050501</v>
      </c>
      <c r="B2656" s="12"/>
      <c r="C2656" s="12" t="s">
        <v>4797</v>
      </c>
      <c r="D2656" s="12" t="s">
        <v>5173</v>
      </c>
      <c r="E2656" t="b">
        <v>0</v>
      </c>
      <c r="F2656">
        <v>0</v>
      </c>
      <c r="G2656">
        <v>4502</v>
      </c>
      <c r="H2656">
        <v>43839</v>
      </c>
      <c r="I2656" s="12" t="s">
        <v>5658</v>
      </c>
      <c r="J2656">
        <v>1</v>
      </c>
      <c r="K2656">
        <v>13481</v>
      </c>
      <c r="L2656">
        <v>0</v>
      </c>
      <c r="M2656">
        <v>0</v>
      </c>
      <c r="N2656">
        <v>0</v>
      </c>
      <c r="O2656">
        <v>210000</v>
      </c>
      <c r="P2656">
        <v>0</v>
      </c>
      <c r="Q2656">
        <v>2706</v>
      </c>
      <c r="R2656" t="b">
        <v>0</v>
      </c>
      <c r="S2656">
        <v>0</v>
      </c>
    </row>
    <row r="2657" spans="1:19">
      <c r="A2657">
        <v>13050501</v>
      </c>
      <c r="B2657" s="12"/>
      <c r="C2657" s="12" t="s">
        <v>4797</v>
      </c>
      <c r="D2657" s="12" t="s">
        <v>5173</v>
      </c>
      <c r="E2657" t="b">
        <v>0</v>
      </c>
      <c r="F2657">
        <v>0</v>
      </c>
      <c r="G2657">
        <v>4502</v>
      </c>
      <c r="H2657">
        <v>43862</v>
      </c>
      <c r="I2657" s="12" t="s">
        <v>1666</v>
      </c>
      <c r="J2657">
        <v>12</v>
      </c>
      <c r="K2657">
        <v>10374</v>
      </c>
      <c r="L2657">
        <v>0</v>
      </c>
      <c r="M2657">
        <v>0</v>
      </c>
      <c r="N2657">
        <v>210000</v>
      </c>
      <c r="O2657">
        <v>0</v>
      </c>
      <c r="P2657">
        <v>210000</v>
      </c>
      <c r="Q2657">
        <v>2707</v>
      </c>
      <c r="R2657" t="b">
        <v>0</v>
      </c>
      <c r="S2657">
        <v>0</v>
      </c>
    </row>
    <row r="2658" spans="1:19">
      <c r="A2658">
        <v>13050501</v>
      </c>
      <c r="B2658" s="12"/>
      <c r="C2658" s="12" t="s">
        <v>4797</v>
      </c>
      <c r="D2658" s="12" t="s">
        <v>5173</v>
      </c>
      <c r="E2658" t="b">
        <v>0</v>
      </c>
      <c r="F2658">
        <v>0</v>
      </c>
      <c r="G2658">
        <v>4502</v>
      </c>
      <c r="H2658">
        <v>43871</v>
      </c>
      <c r="I2658" s="12" t="s">
        <v>5659</v>
      </c>
      <c r="J2658">
        <v>1</v>
      </c>
      <c r="K2658">
        <v>13562</v>
      </c>
      <c r="L2658">
        <v>0</v>
      </c>
      <c r="M2658">
        <v>0</v>
      </c>
      <c r="N2658">
        <v>0</v>
      </c>
      <c r="O2658">
        <v>210000</v>
      </c>
      <c r="P2658">
        <v>0</v>
      </c>
      <c r="Q2658">
        <v>2708</v>
      </c>
      <c r="R2658" t="b">
        <v>0</v>
      </c>
      <c r="S2658">
        <v>0</v>
      </c>
    </row>
    <row r="2659" spans="1:19">
      <c r="A2659">
        <v>13050501</v>
      </c>
      <c r="B2659" s="12"/>
      <c r="C2659" s="12" t="s">
        <v>4797</v>
      </c>
      <c r="D2659" s="12" t="s">
        <v>5173</v>
      </c>
      <c r="E2659" t="b">
        <v>0</v>
      </c>
      <c r="F2659">
        <v>0</v>
      </c>
      <c r="G2659">
        <v>4502</v>
      </c>
      <c r="H2659">
        <v>43891</v>
      </c>
      <c r="I2659" s="12" t="s">
        <v>1667</v>
      </c>
      <c r="J2659">
        <v>12</v>
      </c>
      <c r="K2659">
        <v>10454</v>
      </c>
      <c r="L2659">
        <v>0</v>
      </c>
      <c r="M2659">
        <v>0</v>
      </c>
      <c r="N2659">
        <v>210000</v>
      </c>
      <c r="O2659">
        <v>0</v>
      </c>
      <c r="P2659">
        <v>210000</v>
      </c>
      <c r="Q2659">
        <v>2709</v>
      </c>
      <c r="R2659" t="b">
        <v>0</v>
      </c>
      <c r="S2659">
        <v>0</v>
      </c>
    </row>
    <row r="2660" spans="1:19">
      <c r="A2660">
        <v>13050501</v>
      </c>
      <c r="B2660" s="12"/>
      <c r="C2660" s="12" t="s">
        <v>4797</v>
      </c>
      <c r="D2660" s="12" t="s">
        <v>5173</v>
      </c>
      <c r="E2660" t="b">
        <v>0</v>
      </c>
      <c r="F2660">
        <v>0</v>
      </c>
      <c r="G2660">
        <v>4502</v>
      </c>
      <c r="H2660">
        <v>43899</v>
      </c>
      <c r="I2660" s="12" t="s">
        <v>5660</v>
      </c>
      <c r="J2660">
        <v>1</v>
      </c>
      <c r="K2660">
        <v>13631</v>
      </c>
      <c r="L2660">
        <v>0</v>
      </c>
      <c r="M2660">
        <v>0</v>
      </c>
      <c r="N2660">
        <v>0</v>
      </c>
      <c r="O2660">
        <v>210000</v>
      </c>
      <c r="P2660">
        <v>0</v>
      </c>
      <c r="Q2660">
        <v>2710</v>
      </c>
      <c r="R2660" t="b">
        <v>0</v>
      </c>
      <c r="S2660">
        <v>0</v>
      </c>
    </row>
    <row r="2661" spans="1:19">
      <c r="A2661">
        <v>13050501</v>
      </c>
      <c r="B2661" s="12"/>
      <c r="C2661" s="12" t="s">
        <v>4797</v>
      </c>
      <c r="D2661" s="12" t="s">
        <v>5173</v>
      </c>
      <c r="E2661" t="b">
        <v>0</v>
      </c>
      <c r="F2661">
        <v>0</v>
      </c>
      <c r="G2661">
        <v>4502</v>
      </c>
      <c r="H2661">
        <v>43922</v>
      </c>
      <c r="I2661" s="12" t="s">
        <v>1668</v>
      </c>
      <c r="J2661">
        <v>12</v>
      </c>
      <c r="K2661">
        <v>10534</v>
      </c>
      <c r="L2661">
        <v>0</v>
      </c>
      <c r="M2661">
        <v>0</v>
      </c>
      <c r="N2661">
        <v>210000</v>
      </c>
      <c r="O2661">
        <v>0</v>
      </c>
      <c r="P2661">
        <v>210000</v>
      </c>
      <c r="Q2661">
        <v>2711</v>
      </c>
      <c r="R2661" t="b">
        <v>0</v>
      </c>
      <c r="S2661">
        <v>0</v>
      </c>
    </row>
    <row r="2662" spans="1:19">
      <c r="A2662">
        <v>13050501</v>
      </c>
      <c r="B2662" s="12"/>
      <c r="C2662" s="12" t="s">
        <v>4797</v>
      </c>
      <c r="D2662" s="12" t="s">
        <v>5173</v>
      </c>
      <c r="E2662" t="b">
        <v>0</v>
      </c>
      <c r="F2662">
        <v>0</v>
      </c>
      <c r="G2662">
        <v>4502</v>
      </c>
      <c r="H2662">
        <v>43938</v>
      </c>
      <c r="I2662" s="12" t="s">
        <v>5661</v>
      </c>
      <c r="J2662">
        <v>1</v>
      </c>
      <c r="K2662">
        <v>13717</v>
      </c>
      <c r="L2662">
        <v>0</v>
      </c>
      <c r="M2662">
        <v>0</v>
      </c>
      <c r="N2662">
        <v>0</v>
      </c>
      <c r="O2662">
        <v>210000</v>
      </c>
      <c r="P2662">
        <v>0</v>
      </c>
      <c r="Q2662">
        <v>2712</v>
      </c>
      <c r="R2662" t="b">
        <v>0</v>
      </c>
      <c r="S2662">
        <v>0</v>
      </c>
    </row>
    <row r="2663" spans="1:19">
      <c r="A2663">
        <v>13050501</v>
      </c>
      <c r="B2663" s="12"/>
      <c r="C2663" s="12" t="s">
        <v>4797</v>
      </c>
      <c r="D2663" s="12" t="s">
        <v>5173</v>
      </c>
      <c r="E2663" t="b">
        <v>0</v>
      </c>
      <c r="F2663">
        <v>0</v>
      </c>
      <c r="G2663">
        <v>4502</v>
      </c>
      <c r="H2663">
        <v>43952</v>
      </c>
      <c r="I2663" s="12" t="s">
        <v>1669</v>
      </c>
      <c r="J2663">
        <v>12</v>
      </c>
      <c r="K2663">
        <v>10614</v>
      </c>
      <c r="L2663">
        <v>0</v>
      </c>
      <c r="M2663">
        <v>0</v>
      </c>
      <c r="N2663">
        <v>210000</v>
      </c>
      <c r="O2663">
        <v>0</v>
      </c>
      <c r="P2663">
        <v>210000</v>
      </c>
      <c r="Q2663">
        <v>2713</v>
      </c>
      <c r="R2663" t="b">
        <v>0</v>
      </c>
      <c r="S2663">
        <v>0</v>
      </c>
    </row>
    <row r="2664" spans="1:19">
      <c r="A2664">
        <v>13050501</v>
      </c>
      <c r="B2664" s="12"/>
      <c r="C2664" s="12" t="s">
        <v>4797</v>
      </c>
      <c r="D2664" s="12" t="s">
        <v>5173</v>
      </c>
      <c r="E2664" t="b">
        <v>0</v>
      </c>
      <c r="F2664">
        <v>0</v>
      </c>
      <c r="G2664">
        <v>4502</v>
      </c>
      <c r="H2664">
        <v>43965</v>
      </c>
      <c r="I2664" s="12" t="s">
        <v>5662</v>
      </c>
      <c r="J2664">
        <v>1</v>
      </c>
      <c r="K2664">
        <v>13772</v>
      </c>
      <c r="L2664">
        <v>0</v>
      </c>
      <c r="M2664">
        <v>0</v>
      </c>
      <c r="N2664">
        <v>0</v>
      </c>
      <c r="O2664">
        <v>210000</v>
      </c>
      <c r="P2664">
        <v>0</v>
      </c>
      <c r="Q2664">
        <v>2714</v>
      </c>
      <c r="R2664" t="b">
        <v>0</v>
      </c>
      <c r="S2664">
        <v>0</v>
      </c>
    </row>
    <row r="2665" spans="1:19">
      <c r="A2665">
        <v>13050501</v>
      </c>
      <c r="B2665" s="12"/>
      <c r="C2665" s="12" t="s">
        <v>4797</v>
      </c>
      <c r="D2665" s="12" t="s">
        <v>5173</v>
      </c>
      <c r="E2665" t="b">
        <v>0</v>
      </c>
      <c r="F2665">
        <v>0</v>
      </c>
      <c r="G2665">
        <v>4502</v>
      </c>
      <c r="H2665">
        <v>43983</v>
      </c>
      <c r="I2665" s="12" t="s">
        <v>1670</v>
      </c>
      <c r="J2665">
        <v>12</v>
      </c>
      <c r="K2665">
        <v>10694</v>
      </c>
      <c r="L2665">
        <v>0</v>
      </c>
      <c r="M2665">
        <v>0</v>
      </c>
      <c r="N2665">
        <v>210000</v>
      </c>
      <c r="O2665">
        <v>0</v>
      </c>
      <c r="P2665">
        <v>210000</v>
      </c>
      <c r="Q2665">
        <v>2715</v>
      </c>
      <c r="R2665" t="b">
        <v>0</v>
      </c>
      <c r="S2665">
        <v>0</v>
      </c>
    </row>
    <row r="2666" spans="1:19">
      <c r="A2666">
        <v>13050501</v>
      </c>
      <c r="B2666" s="12"/>
      <c r="C2666" s="12" t="s">
        <v>4797</v>
      </c>
      <c r="D2666" s="12" t="s">
        <v>5173</v>
      </c>
      <c r="E2666" t="b">
        <v>0</v>
      </c>
      <c r="F2666">
        <v>0</v>
      </c>
      <c r="G2666">
        <v>4502</v>
      </c>
      <c r="H2666">
        <v>43992</v>
      </c>
      <c r="I2666" s="12" t="s">
        <v>5663</v>
      </c>
      <c r="J2666">
        <v>1</v>
      </c>
      <c r="K2666">
        <v>13829</v>
      </c>
      <c r="L2666">
        <v>0</v>
      </c>
      <c r="M2666">
        <v>0</v>
      </c>
      <c r="N2666">
        <v>0</v>
      </c>
      <c r="O2666">
        <v>210000</v>
      </c>
      <c r="P2666">
        <v>0</v>
      </c>
      <c r="Q2666">
        <v>2716</v>
      </c>
      <c r="R2666" t="b">
        <v>0</v>
      </c>
      <c r="S2666">
        <v>0</v>
      </c>
    </row>
    <row r="2667" spans="1:19">
      <c r="A2667">
        <v>13050501</v>
      </c>
      <c r="B2667" s="12"/>
      <c r="C2667" s="12" t="s">
        <v>4797</v>
      </c>
      <c r="D2667" s="12" t="s">
        <v>5173</v>
      </c>
      <c r="E2667" t="b">
        <v>0</v>
      </c>
      <c r="F2667">
        <v>0</v>
      </c>
      <c r="G2667">
        <v>4502</v>
      </c>
      <c r="H2667">
        <v>44013</v>
      </c>
      <c r="I2667" s="12" t="s">
        <v>1671</v>
      </c>
      <c r="J2667">
        <v>12</v>
      </c>
      <c r="K2667">
        <v>10774</v>
      </c>
      <c r="L2667">
        <v>0</v>
      </c>
      <c r="M2667">
        <v>0</v>
      </c>
      <c r="N2667">
        <v>210000</v>
      </c>
      <c r="O2667">
        <v>0</v>
      </c>
      <c r="P2667">
        <v>210000</v>
      </c>
      <c r="Q2667">
        <v>2717</v>
      </c>
      <c r="R2667" t="b">
        <v>0</v>
      </c>
      <c r="S2667">
        <v>0</v>
      </c>
    </row>
    <row r="2668" spans="1:19">
      <c r="A2668">
        <v>13050501</v>
      </c>
      <c r="B2668" s="12"/>
      <c r="C2668" s="12" t="s">
        <v>4797</v>
      </c>
      <c r="D2668" s="12" t="s">
        <v>5173</v>
      </c>
      <c r="E2668" t="b">
        <v>0</v>
      </c>
      <c r="F2668">
        <v>0</v>
      </c>
      <c r="G2668">
        <v>4502</v>
      </c>
      <c r="H2668">
        <v>44018</v>
      </c>
      <c r="I2668" s="12" t="s">
        <v>5664</v>
      </c>
      <c r="J2668">
        <v>1</v>
      </c>
      <c r="K2668">
        <v>13884</v>
      </c>
      <c r="L2668">
        <v>0</v>
      </c>
      <c r="M2668">
        <v>0</v>
      </c>
      <c r="N2668">
        <v>0</v>
      </c>
      <c r="O2668">
        <v>210000</v>
      </c>
      <c r="P2668">
        <v>0</v>
      </c>
      <c r="Q2668">
        <v>2718</v>
      </c>
      <c r="R2668" t="b">
        <v>0</v>
      </c>
      <c r="S2668">
        <v>0</v>
      </c>
    </row>
    <row r="2669" spans="1:19">
      <c r="A2669">
        <v>13050501</v>
      </c>
      <c r="B2669" s="12"/>
      <c r="C2669" s="12" t="s">
        <v>4797</v>
      </c>
      <c r="D2669" s="12" t="s">
        <v>5173</v>
      </c>
      <c r="E2669" t="b">
        <v>0</v>
      </c>
      <c r="F2669">
        <v>0</v>
      </c>
      <c r="G2669">
        <v>4502</v>
      </c>
      <c r="H2669">
        <v>44044</v>
      </c>
      <c r="I2669" s="12" t="s">
        <v>1672</v>
      </c>
      <c r="J2669">
        <v>12</v>
      </c>
      <c r="K2669">
        <v>10854</v>
      </c>
      <c r="L2669">
        <v>0</v>
      </c>
      <c r="M2669">
        <v>0</v>
      </c>
      <c r="N2669">
        <v>210000</v>
      </c>
      <c r="O2669">
        <v>0</v>
      </c>
      <c r="P2669">
        <v>210000</v>
      </c>
      <c r="Q2669">
        <v>2719</v>
      </c>
      <c r="R2669" t="b">
        <v>0</v>
      </c>
      <c r="S2669">
        <v>0</v>
      </c>
    </row>
    <row r="2670" spans="1:19">
      <c r="A2670">
        <v>13050501</v>
      </c>
      <c r="B2670" s="12"/>
      <c r="C2670" s="12" t="s">
        <v>4797</v>
      </c>
      <c r="D2670" s="12" t="s">
        <v>5173</v>
      </c>
      <c r="E2670" t="b">
        <v>0</v>
      </c>
      <c r="F2670">
        <v>0</v>
      </c>
      <c r="G2670">
        <v>4502</v>
      </c>
      <c r="H2670">
        <v>44057</v>
      </c>
      <c r="I2670" s="12" t="s">
        <v>5665</v>
      </c>
      <c r="J2670">
        <v>1</v>
      </c>
      <c r="K2670">
        <v>13985</v>
      </c>
      <c r="L2670">
        <v>0</v>
      </c>
      <c r="M2670">
        <v>0</v>
      </c>
      <c r="N2670">
        <v>0</v>
      </c>
      <c r="O2670">
        <v>210000</v>
      </c>
      <c r="P2670">
        <v>0</v>
      </c>
      <c r="Q2670">
        <v>2720</v>
      </c>
      <c r="R2670" t="b">
        <v>0</v>
      </c>
      <c r="S2670">
        <v>0</v>
      </c>
    </row>
    <row r="2671" spans="1:19">
      <c r="A2671">
        <v>13050501</v>
      </c>
      <c r="B2671" s="12"/>
      <c r="C2671" s="12" t="s">
        <v>4797</v>
      </c>
      <c r="D2671" s="12" t="s">
        <v>5173</v>
      </c>
      <c r="E2671" t="b">
        <v>0</v>
      </c>
      <c r="F2671">
        <v>0</v>
      </c>
      <c r="G2671">
        <v>4502</v>
      </c>
      <c r="H2671">
        <v>44075</v>
      </c>
      <c r="I2671" s="12" t="s">
        <v>1673</v>
      </c>
      <c r="J2671">
        <v>12</v>
      </c>
      <c r="K2671">
        <v>10934</v>
      </c>
      <c r="L2671">
        <v>0</v>
      </c>
      <c r="M2671">
        <v>0</v>
      </c>
      <c r="N2671">
        <v>210000</v>
      </c>
      <c r="O2671">
        <v>0</v>
      </c>
      <c r="P2671">
        <v>210000</v>
      </c>
      <c r="Q2671">
        <v>2721</v>
      </c>
      <c r="R2671" t="b">
        <v>0</v>
      </c>
      <c r="S2671">
        <v>0</v>
      </c>
    </row>
    <row r="2672" spans="1:19">
      <c r="A2672">
        <v>13050501</v>
      </c>
      <c r="B2672" s="12"/>
      <c r="C2672" s="12" t="s">
        <v>4797</v>
      </c>
      <c r="D2672" s="12" t="s">
        <v>5173</v>
      </c>
      <c r="E2672" t="b">
        <v>0</v>
      </c>
      <c r="F2672">
        <v>0</v>
      </c>
      <c r="G2672">
        <v>4502</v>
      </c>
      <c r="H2672">
        <v>44088</v>
      </c>
      <c r="I2672" s="12" t="s">
        <v>5666</v>
      </c>
      <c r="J2672">
        <v>1</v>
      </c>
      <c r="K2672">
        <v>14064</v>
      </c>
      <c r="L2672">
        <v>0</v>
      </c>
      <c r="M2672">
        <v>0</v>
      </c>
      <c r="N2672">
        <v>0</v>
      </c>
      <c r="O2672">
        <v>210000</v>
      </c>
      <c r="P2672">
        <v>0</v>
      </c>
      <c r="Q2672">
        <v>2722</v>
      </c>
      <c r="R2672" t="b">
        <v>0</v>
      </c>
      <c r="S2672">
        <v>0</v>
      </c>
    </row>
    <row r="2673" spans="1:19">
      <c r="A2673">
        <v>13050501</v>
      </c>
      <c r="B2673" s="12"/>
      <c r="C2673" s="12" t="s">
        <v>4797</v>
      </c>
      <c r="D2673" s="12" t="s">
        <v>5173</v>
      </c>
      <c r="E2673" t="b">
        <v>0</v>
      </c>
      <c r="F2673">
        <v>0</v>
      </c>
      <c r="G2673">
        <v>4502</v>
      </c>
      <c r="H2673">
        <v>44105</v>
      </c>
      <c r="I2673" s="12" t="s">
        <v>1674</v>
      </c>
      <c r="J2673">
        <v>12</v>
      </c>
      <c r="K2673">
        <v>11014</v>
      </c>
      <c r="L2673">
        <v>0</v>
      </c>
      <c r="M2673">
        <v>0</v>
      </c>
      <c r="N2673">
        <v>210000</v>
      </c>
      <c r="O2673">
        <v>0</v>
      </c>
      <c r="P2673">
        <v>210000</v>
      </c>
      <c r="Q2673">
        <v>2723</v>
      </c>
      <c r="R2673" t="b">
        <v>0</v>
      </c>
      <c r="S2673">
        <v>0</v>
      </c>
    </row>
    <row r="2674" spans="1:19">
      <c r="A2674">
        <v>13050501</v>
      </c>
      <c r="B2674" s="12"/>
      <c r="C2674" s="12" t="s">
        <v>4797</v>
      </c>
      <c r="D2674" s="12" t="s">
        <v>5173</v>
      </c>
      <c r="E2674" t="b">
        <v>0</v>
      </c>
      <c r="F2674">
        <v>0</v>
      </c>
      <c r="G2674">
        <v>4502</v>
      </c>
      <c r="H2674">
        <v>44113</v>
      </c>
      <c r="I2674" s="12" t="s">
        <v>5667</v>
      </c>
      <c r="J2674">
        <v>1</v>
      </c>
      <c r="K2674">
        <v>14126</v>
      </c>
      <c r="L2674">
        <v>0</v>
      </c>
      <c r="M2674">
        <v>0</v>
      </c>
      <c r="N2674">
        <v>0</v>
      </c>
      <c r="O2674">
        <v>210000</v>
      </c>
      <c r="P2674">
        <v>0</v>
      </c>
      <c r="Q2674">
        <v>2724</v>
      </c>
      <c r="R2674" t="b">
        <v>0</v>
      </c>
      <c r="S2674">
        <v>0</v>
      </c>
    </row>
    <row r="2675" spans="1:19">
      <c r="A2675">
        <v>13050501</v>
      </c>
      <c r="B2675" s="12"/>
      <c r="C2675" s="12" t="s">
        <v>4797</v>
      </c>
      <c r="D2675" s="12" t="s">
        <v>5173</v>
      </c>
      <c r="E2675" t="b">
        <v>0</v>
      </c>
      <c r="F2675">
        <v>0</v>
      </c>
      <c r="G2675">
        <v>4502</v>
      </c>
      <c r="H2675">
        <v>44136</v>
      </c>
      <c r="I2675" s="12" t="s">
        <v>1675</v>
      </c>
      <c r="J2675">
        <v>12</v>
      </c>
      <c r="K2675">
        <v>11094</v>
      </c>
      <c r="L2675">
        <v>0</v>
      </c>
      <c r="M2675">
        <v>0</v>
      </c>
      <c r="N2675">
        <v>210000</v>
      </c>
      <c r="O2675">
        <v>0</v>
      </c>
      <c r="P2675">
        <v>210000</v>
      </c>
      <c r="Q2675">
        <v>2725</v>
      </c>
      <c r="R2675" t="b">
        <v>0</v>
      </c>
      <c r="S2675">
        <v>0</v>
      </c>
    </row>
    <row r="2676" spans="1:19">
      <c r="A2676">
        <v>13050501</v>
      </c>
      <c r="B2676" s="12"/>
      <c r="C2676" s="12" t="s">
        <v>4797</v>
      </c>
      <c r="D2676" s="12" t="s">
        <v>5173</v>
      </c>
      <c r="E2676" t="b">
        <v>0</v>
      </c>
      <c r="F2676">
        <v>0</v>
      </c>
      <c r="G2676">
        <v>4502</v>
      </c>
      <c r="H2676">
        <v>44145</v>
      </c>
      <c r="I2676" s="12" t="s">
        <v>5668</v>
      </c>
      <c r="J2676">
        <v>1</v>
      </c>
      <c r="K2676">
        <v>14193</v>
      </c>
      <c r="L2676">
        <v>0</v>
      </c>
      <c r="M2676">
        <v>0</v>
      </c>
      <c r="N2676">
        <v>0</v>
      </c>
      <c r="O2676">
        <v>210000</v>
      </c>
      <c r="P2676">
        <v>0</v>
      </c>
      <c r="Q2676">
        <v>2726</v>
      </c>
      <c r="R2676" t="b">
        <v>0</v>
      </c>
      <c r="S2676">
        <v>0</v>
      </c>
    </row>
    <row r="2677" spans="1:19">
      <c r="A2677">
        <v>13050501</v>
      </c>
      <c r="B2677" s="12"/>
      <c r="C2677" s="12" t="s">
        <v>4797</v>
      </c>
      <c r="D2677" s="12" t="s">
        <v>5173</v>
      </c>
      <c r="E2677" t="b">
        <v>0</v>
      </c>
      <c r="F2677">
        <v>0</v>
      </c>
      <c r="G2677">
        <v>4502</v>
      </c>
      <c r="H2677">
        <v>44166</v>
      </c>
      <c r="I2677" s="12" t="s">
        <v>1676</v>
      </c>
      <c r="J2677">
        <v>12</v>
      </c>
      <c r="K2677">
        <v>11174</v>
      </c>
      <c r="L2677">
        <v>0</v>
      </c>
      <c r="M2677">
        <v>0</v>
      </c>
      <c r="N2677">
        <v>210000</v>
      </c>
      <c r="O2677">
        <v>0</v>
      </c>
      <c r="P2677">
        <v>210000</v>
      </c>
      <c r="Q2677">
        <v>2727</v>
      </c>
      <c r="R2677" t="b">
        <v>0</v>
      </c>
      <c r="S2677">
        <v>0</v>
      </c>
    </row>
    <row r="2678" spans="1:19">
      <c r="A2678">
        <v>13050501</v>
      </c>
      <c r="B2678" s="12"/>
      <c r="C2678" s="12" t="s">
        <v>4797</v>
      </c>
      <c r="D2678" s="12" t="s">
        <v>5173</v>
      </c>
      <c r="E2678" t="b">
        <v>0</v>
      </c>
      <c r="F2678">
        <v>0</v>
      </c>
      <c r="G2678">
        <v>4502</v>
      </c>
      <c r="H2678">
        <v>44172</v>
      </c>
      <c r="I2678" s="12" t="s">
        <v>5669</v>
      </c>
      <c r="J2678">
        <v>1</v>
      </c>
      <c r="K2678">
        <v>14255</v>
      </c>
      <c r="L2678">
        <v>0</v>
      </c>
      <c r="M2678">
        <v>0</v>
      </c>
      <c r="N2678">
        <v>0</v>
      </c>
      <c r="O2678">
        <v>210000</v>
      </c>
      <c r="P2678">
        <v>0</v>
      </c>
      <c r="Q2678">
        <v>2728</v>
      </c>
      <c r="R2678" t="b">
        <v>0</v>
      </c>
      <c r="S2678">
        <v>0</v>
      </c>
    </row>
    <row r="2679" spans="1:19">
      <c r="A2679">
        <v>13050501</v>
      </c>
      <c r="B2679" s="12" t="s">
        <v>1677</v>
      </c>
      <c r="C2679" s="12" t="s">
        <v>4797</v>
      </c>
      <c r="D2679" s="12" t="s">
        <v>1677</v>
      </c>
      <c r="E2679" t="b">
        <v>0</v>
      </c>
      <c r="F2679">
        <v>0</v>
      </c>
      <c r="G2679">
        <v>4502</v>
      </c>
      <c r="H2679" t="s">
        <v>21</v>
      </c>
      <c r="I2679" s="12"/>
      <c r="K2679">
        <v>0</v>
      </c>
      <c r="L2679">
        <v>0</v>
      </c>
      <c r="M2679">
        <v>0</v>
      </c>
      <c r="N2679">
        <v>2520000</v>
      </c>
      <c r="O2679">
        <v>2520000</v>
      </c>
      <c r="P2679">
        <v>0</v>
      </c>
      <c r="Q2679">
        <v>2729</v>
      </c>
      <c r="R2679" t="b">
        <v>0</v>
      </c>
      <c r="S2679">
        <v>0</v>
      </c>
    </row>
    <row r="2680" spans="1:19">
      <c r="A2680">
        <v>13050501</v>
      </c>
      <c r="B2680" s="12" t="s">
        <v>5183</v>
      </c>
      <c r="C2680" s="12" t="s">
        <v>4797</v>
      </c>
      <c r="D2680" s="12" t="s">
        <v>5183</v>
      </c>
      <c r="E2680" t="b">
        <v>0</v>
      </c>
      <c r="F2680">
        <v>0</v>
      </c>
      <c r="G2680">
        <v>5101</v>
      </c>
      <c r="H2680" t="s">
        <v>21</v>
      </c>
      <c r="I2680" s="12"/>
      <c r="K2680">
        <v>0</v>
      </c>
      <c r="L2680">
        <v>2796000</v>
      </c>
      <c r="M2680">
        <v>2796000</v>
      </c>
      <c r="N2680">
        <v>0</v>
      </c>
      <c r="O2680">
        <v>0</v>
      </c>
      <c r="P2680">
        <v>0</v>
      </c>
      <c r="Q2680">
        <v>2730</v>
      </c>
      <c r="R2680" t="b">
        <v>0</v>
      </c>
      <c r="S2680">
        <v>0</v>
      </c>
    </row>
    <row r="2681" spans="1:19">
      <c r="A2681">
        <v>13050501</v>
      </c>
      <c r="B2681" s="12"/>
      <c r="C2681" s="12" t="s">
        <v>4797</v>
      </c>
      <c r="D2681" s="12" t="s">
        <v>5183</v>
      </c>
      <c r="E2681" t="b">
        <v>0</v>
      </c>
      <c r="F2681">
        <v>0</v>
      </c>
      <c r="G2681">
        <v>5101</v>
      </c>
      <c r="H2681">
        <v>43831</v>
      </c>
      <c r="I2681" s="12" t="s">
        <v>1678</v>
      </c>
      <c r="J2681">
        <v>12</v>
      </c>
      <c r="K2681">
        <v>10295</v>
      </c>
      <c r="L2681">
        <v>0</v>
      </c>
      <c r="M2681">
        <v>0</v>
      </c>
      <c r="N2681">
        <v>233000</v>
      </c>
      <c r="O2681">
        <v>0</v>
      </c>
      <c r="P2681">
        <v>233000</v>
      </c>
      <c r="Q2681">
        <v>2731</v>
      </c>
      <c r="R2681" t="b">
        <v>0</v>
      </c>
      <c r="S2681">
        <v>0</v>
      </c>
    </row>
    <row r="2682" spans="1:19">
      <c r="A2682">
        <v>13050501</v>
      </c>
      <c r="B2682" s="12"/>
      <c r="C2682" s="12" t="s">
        <v>4797</v>
      </c>
      <c r="D2682" s="12" t="s">
        <v>5183</v>
      </c>
      <c r="E2682" t="b">
        <v>0</v>
      </c>
      <c r="F2682">
        <v>0</v>
      </c>
      <c r="G2682">
        <v>5101</v>
      </c>
      <c r="H2682">
        <v>43845</v>
      </c>
      <c r="I2682" s="12" t="s">
        <v>5658</v>
      </c>
      <c r="J2682">
        <v>1</v>
      </c>
      <c r="K2682">
        <v>13518</v>
      </c>
      <c r="L2682">
        <v>0</v>
      </c>
      <c r="M2682">
        <v>0</v>
      </c>
      <c r="N2682">
        <v>0</v>
      </c>
      <c r="O2682">
        <v>233000</v>
      </c>
      <c r="P2682">
        <v>0</v>
      </c>
      <c r="Q2682">
        <v>2732</v>
      </c>
      <c r="R2682" t="b">
        <v>0</v>
      </c>
      <c r="S2682">
        <v>0</v>
      </c>
    </row>
    <row r="2683" spans="1:19">
      <c r="A2683">
        <v>13050501</v>
      </c>
      <c r="B2683" s="12"/>
      <c r="C2683" s="12" t="s">
        <v>4797</v>
      </c>
      <c r="D2683" s="12" t="s">
        <v>5183</v>
      </c>
      <c r="E2683" t="b">
        <v>0</v>
      </c>
      <c r="F2683">
        <v>0</v>
      </c>
      <c r="G2683">
        <v>5101</v>
      </c>
      <c r="H2683">
        <v>43862</v>
      </c>
      <c r="I2683" s="12" t="s">
        <v>1679</v>
      </c>
      <c r="J2683">
        <v>12</v>
      </c>
      <c r="K2683">
        <v>10375</v>
      </c>
      <c r="L2683">
        <v>0</v>
      </c>
      <c r="M2683">
        <v>0</v>
      </c>
      <c r="N2683">
        <v>233000</v>
      </c>
      <c r="O2683">
        <v>0</v>
      </c>
      <c r="P2683">
        <v>233000</v>
      </c>
      <c r="Q2683">
        <v>2733</v>
      </c>
      <c r="R2683" t="b">
        <v>0</v>
      </c>
      <c r="S2683">
        <v>0</v>
      </c>
    </row>
    <row r="2684" spans="1:19">
      <c r="A2684">
        <v>13050501</v>
      </c>
      <c r="B2684" s="12"/>
      <c r="C2684" s="12" t="s">
        <v>4797</v>
      </c>
      <c r="D2684" s="12" t="s">
        <v>5183</v>
      </c>
      <c r="E2684" t="b">
        <v>0</v>
      </c>
      <c r="F2684">
        <v>0</v>
      </c>
      <c r="G2684">
        <v>5101</v>
      </c>
      <c r="H2684">
        <v>43886</v>
      </c>
      <c r="I2684" s="12" t="s">
        <v>5659</v>
      </c>
      <c r="J2684">
        <v>1</v>
      </c>
      <c r="K2684">
        <v>13601</v>
      </c>
      <c r="L2684">
        <v>0</v>
      </c>
      <c r="M2684">
        <v>0</v>
      </c>
      <c r="N2684">
        <v>0</v>
      </c>
      <c r="O2684">
        <v>233000</v>
      </c>
      <c r="P2684">
        <v>0</v>
      </c>
      <c r="Q2684">
        <v>2734</v>
      </c>
      <c r="R2684" t="b">
        <v>0</v>
      </c>
      <c r="S2684">
        <v>0</v>
      </c>
    </row>
    <row r="2685" spans="1:19">
      <c r="A2685">
        <v>13050501</v>
      </c>
      <c r="B2685" s="12"/>
      <c r="C2685" s="12" t="s">
        <v>4797</v>
      </c>
      <c r="D2685" s="12" t="s">
        <v>5183</v>
      </c>
      <c r="E2685" t="b">
        <v>0</v>
      </c>
      <c r="F2685">
        <v>0</v>
      </c>
      <c r="G2685">
        <v>5101</v>
      </c>
      <c r="H2685">
        <v>43891</v>
      </c>
      <c r="I2685" s="12" t="s">
        <v>1680</v>
      </c>
      <c r="J2685">
        <v>12</v>
      </c>
      <c r="K2685">
        <v>10455</v>
      </c>
      <c r="L2685">
        <v>0</v>
      </c>
      <c r="M2685">
        <v>0</v>
      </c>
      <c r="N2685">
        <v>233000</v>
      </c>
      <c r="O2685">
        <v>0</v>
      </c>
      <c r="P2685">
        <v>233000</v>
      </c>
      <c r="Q2685">
        <v>2735</v>
      </c>
      <c r="R2685" t="b">
        <v>0</v>
      </c>
      <c r="S2685">
        <v>0</v>
      </c>
    </row>
    <row r="2686" spans="1:19">
      <c r="A2686">
        <v>13050501</v>
      </c>
      <c r="B2686" s="12"/>
      <c r="C2686" s="12" t="s">
        <v>4797</v>
      </c>
      <c r="D2686" s="12" t="s">
        <v>5183</v>
      </c>
      <c r="E2686" t="b">
        <v>0</v>
      </c>
      <c r="F2686">
        <v>0</v>
      </c>
      <c r="G2686">
        <v>5101</v>
      </c>
      <c r="H2686">
        <v>43901</v>
      </c>
      <c r="I2686" s="12" t="s">
        <v>5660</v>
      </c>
      <c r="J2686">
        <v>1</v>
      </c>
      <c r="K2686">
        <v>13646</v>
      </c>
      <c r="L2686">
        <v>0</v>
      </c>
      <c r="M2686">
        <v>0</v>
      </c>
      <c r="N2686">
        <v>0</v>
      </c>
      <c r="O2686">
        <v>233000</v>
      </c>
      <c r="P2686">
        <v>0</v>
      </c>
      <c r="Q2686">
        <v>2736</v>
      </c>
      <c r="R2686" t="b">
        <v>0</v>
      </c>
      <c r="S2686">
        <v>0</v>
      </c>
    </row>
    <row r="2687" spans="1:19">
      <c r="A2687">
        <v>13050501</v>
      </c>
      <c r="B2687" s="12"/>
      <c r="C2687" s="12" t="s">
        <v>4797</v>
      </c>
      <c r="D2687" s="12" t="s">
        <v>5183</v>
      </c>
      <c r="E2687" t="b">
        <v>0</v>
      </c>
      <c r="F2687">
        <v>0</v>
      </c>
      <c r="G2687">
        <v>5101</v>
      </c>
      <c r="H2687">
        <v>43922</v>
      </c>
      <c r="I2687" s="12" t="s">
        <v>1681</v>
      </c>
      <c r="J2687">
        <v>12</v>
      </c>
      <c r="K2687">
        <v>10535</v>
      </c>
      <c r="L2687">
        <v>0</v>
      </c>
      <c r="M2687">
        <v>0</v>
      </c>
      <c r="N2687">
        <v>233000</v>
      </c>
      <c r="O2687">
        <v>0</v>
      </c>
      <c r="P2687">
        <v>233000</v>
      </c>
      <c r="Q2687">
        <v>2737</v>
      </c>
      <c r="R2687" t="b">
        <v>0</v>
      </c>
      <c r="S2687">
        <v>0</v>
      </c>
    </row>
    <row r="2688" spans="1:19">
      <c r="A2688">
        <v>13050501</v>
      </c>
      <c r="B2688" s="12"/>
      <c r="C2688" s="12" t="s">
        <v>4797</v>
      </c>
      <c r="D2688" s="12" t="s">
        <v>5183</v>
      </c>
      <c r="E2688" t="b">
        <v>0</v>
      </c>
      <c r="F2688">
        <v>0</v>
      </c>
      <c r="G2688">
        <v>5101</v>
      </c>
      <c r="H2688">
        <v>43936</v>
      </c>
      <c r="I2688" s="12" t="s">
        <v>5661</v>
      </c>
      <c r="J2688">
        <v>1</v>
      </c>
      <c r="K2688">
        <v>13707</v>
      </c>
      <c r="L2688">
        <v>0</v>
      </c>
      <c r="M2688">
        <v>0</v>
      </c>
      <c r="N2688">
        <v>0</v>
      </c>
      <c r="O2688">
        <v>233000</v>
      </c>
      <c r="P2688">
        <v>0</v>
      </c>
      <c r="Q2688">
        <v>2738</v>
      </c>
      <c r="R2688" t="b">
        <v>0</v>
      </c>
      <c r="S2688">
        <v>0</v>
      </c>
    </row>
    <row r="2689" spans="1:19">
      <c r="A2689">
        <v>13050501</v>
      </c>
      <c r="B2689" s="12"/>
      <c r="C2689" s="12" t="s">
        <v>4797</v>
      </c>
      <c r="D2689" s="12" t="s">
        <v>5183</v>
      </c>
      <c r="E2689" t="b">
        <v>0</v>
      </c>
      <c r="F2689">
        <v>0</v>
      </c>
      <c r="G2689">
        <v>5101</v>
      </c>
      <c r="H2689">
        <v>43952</v>
      </c>
      <c r="I2689" s="12" t="s">
        <v>1682</v>
      </c>
      <c r="J2689">
        <v>12</v>
      </c>
      <c r="K2689">
        <v>10615</v>
      </c>
      <c r="L2689">
        <v>0</v>
      </c>
      <c r="M2689">
        <v>0</v>
      </c>
      <c r="N2689">
        <v>233000</v>
      </c>
      <c r="O2689">
        <v>0</v>
      </c>
      <c r="P2689">
        <v>233000</v>
      </c>
      <c r="Q2689">
        <v>2739</v>
      </c>
      <c r="R2689" t="b">
        <v>0</v>
      </c>
      <c r="S2689">
        <v>0</v>
      </c>
    </row>
    <row r="2690" spans="1:19">
      <c r="A2690">
        <v>13050501</v>
      </c>
      <c r="B2690" s="12"/>
      <c r="C2690" s="12" t="s">
        <v>4797</v>
      </c>
      <c r="D2690" s="12" t="s">
        <v>5183</v>
      </c>
      <c r="E2690" t="b">
        <v>0</v>
      </c>
      <c r="F2690">
        <v>0</v>
      </c>
      <c r="G2690">
        <v>5101</v>
      </c>
      <c r="H2690">
        <v>43980</v>
      </c>
      <c r="I2690" s="12" t="s">
        <v>5662</v>
      </c>
      <c r="J2690">
        <v>1</v>
      </c>
      <c r="K2690">
        <v>13786</v>
      </c>
      <c r="L2690">
        <v>0</v>
      </c>
      <c r="M2690">
        <v>0</v>
      </c>
      <c r="N2690">
        <v>0</v>
      </c>
      <c r="O2690">
        <v>233000</v>
      </c>
      <c r="P2690">
        <v>0</v>
      </c>
      <c r="Q2690">
        <v>2740</v>
      </c>
      <c r="R2690" t="b">
        <v>0</v>
      </c>
      <c r="S2690">
        <v>0</v>
      </c>
    </row>
    <row r="2691" spans="1:19">
      <c r="A2691">
        <v>13050501</v>
      </c>
      <c r="B2691" s="12"/>
      <c r="C2691" s="12" t="s">
        <v>4797</v>
      </c>
      <c r="D2691" s="12" t="s">
        <v>5183</v>
      </c>
      <c r="E2691" t="b">
        <v>0</v>
      </c>
      <c r="F2691">
        <v>0</v>
      </c>
      <c r="G2691">
        <v>5101</v>
      </c>
      <c r="H2691">
        <v>43983</v>
      </c>
      <c r="I2691" s="12" t="s">
        <v>1683</v>
      </c>
      <c r="J2691">
        <v>12</v>
      </c>
      <c r="K2691">
        <v>10695</v>
      </c>
      <c r="L2691">
        <v>0</v>
      </c>
      <c r="M2691">
        <v>0</v>
      </c>
      <c r="N2691">
        <v>233000</v>
      </c>
      <c r="O2691">
        <v>0</v>
      </c>
      <c r="P2691">
        <v>233000</v>
      </c>
      <c r="Q2691">
        <v>2741</v>
      </c>
      <c r="R2691" t="b">
        <v>0</v>
      </c>
      <c r="S2691">
        <v>0</v>
      </c>
    </row>
    <row r="2692" spans="1:19">
      <c r="A2692">
        <v>13050501</v>
      </c>
      <c r="B2692" s="12"/>
      <c r="C2692" s="12" t="s">
        <v>4797</v>
      </c>
      <c r="D2692" s="12" t="s">
        <v>5183</v>
      </c>
      <c r="E2692" t="b">
        <v>0</v>
      </c>
      <c r="F2692">
        <v>0</v>
      </c>
      <c r="G2692">
        <v>5101</v>
      </c>
      <c r="H2692">
        <v>44007</v>
      </c>
      <c r="I2692" s="12" t="s">
        <v>5663</v>
      </c>
      <c r="J2692">
        <v>1</v>
      </c>
      <c r="K2692">
        <v>13854</v>
      </c>
      <c r="L2692">
        <v>0</v>
      </c>
      <c r="M2692">
        <v>0</v>
      </c>
      <c r="N2692">
        <v>0</v>
      </c>
      <c r="O2692">
        <v>233000</v>
      </c>
      <c r="P2692">
        <v>0</v>
      </c>
      <c r="Q2692">
        <v>2742</v>
      </c>
      <c r="R2692" t="b">
        <v>0</v>
      </c>
      <c r="S2692">
        <v>0</v>
      </c>
    </row>
    <row r="2693" spans="1:19">
      <c r="A2693">
        <v>13050501</v>
      </c>
      <c r="B2693" s="12"/>
      <c r="C2693" s="12" t="s">
        <v>4797</v>
      </c>
      <c r="D2693" s="12" t="s">
        <v>5183</v>
      </c>
      <c r="E2693" t="b">
        <v>0</v>
      </c>
      <c r="F2693">
        <v>0</v>
      </c>
      <c r="G2693">
        <v>5101</v>
      </c>
      <c r="H2693">
        <v>44013</v>
      </c>
      <c r="I2693" s="12" t="s">
        <v>1684</v>
      </c>
      <c r="J2693">
        <v>12</v>
      </c>
      <c r="K2693">
        <v>10775</v>
      </c>
      <c r="L2693">
        <v>0</v>
      </c>
      <c r="M2693">
        <v>0</v>
      </c>
      <c r="N2693">
        <v>233000</v>
      </c>
      <c r="O2693">
        <v>0</v>
      </c>
      <c r="P2693">
        <v>233000</v>
      </c>
      <c r="Q2693">
        <v>2743</v>
      </c>
      <c r="R2693" t="b">
        <v>0</v>
      </c>
      <c r="S2693">
        <v>0</v>
      </c>
    </row>
    <row r="2694" spans="1:19">
      <c r="A2694">
        <v>13050501</v>
      </c>
      <c r="B2694" s="12"/>
      <c r="C2694" s="12" t="s">
        <v>4797</v>
      </c>
      <c r="D2694" s="12" t="s">
        <v>5183</v>
      </c>
      <c r="E2694" t="b">
        <v>0</v>
      </c>
      <c r="F2694">
        <v>0</v>
      </c>
      <c r="G2694">
        <v>5101</v>
      </c>
      <c r="H2694">
        <v>44028</v>
      </c>
      <c r="I2694" s="12" t="s">
        <v>5664</v>
      </c>
      <c r="J2694">
        <v>1</v>
      </c>
      <c r="K2694">
        <v>13930</v>
      </c>
      <c r="L2694">
        <v>0</v>
      </c>
      <c r="M2694">
        <v>0</v>
      </c>
      <c r="N2694">
        <v>0</v>
      </c>
      <c r="O2694">
        <v>233000</v>
      </c>
      <c r="P2694">
        <v>0</v>
      </c>
      <c r="Q2694">
        <v>2744</v>
      </c>
      <c r="R2694" t="b">
        <v>0</v>
      </c>
      <c r="S2694">
        <v>0</v>
      </c>
    </row>
    <row r="2695" spans="1:19">
      <c r="A2695">
        <v>13050501</v>
      </c>
      <c r="B2695" s="12"/>
      <c r="C2695" s="12" t="s">
        <v>4797</v>
      </c>
      <c r="D2695" s="12" t="s">
        <v>5183</v>
      </c>
      <c r="E2695" t="b">
        <v>0</v>
      </c>
      <c r="F2695">
        <v>0</v>
      </c>
      <c r="G2695">
        <v>5101</v>
      </c>
      <c r="H2695">
        <v>44044</v>
      </c>
      <c r="I2695" s="12" t="s">
        <v>1685</v>
      </c>
      <c r="J2695">
        <v>12</v>
      </c>
      <c r="K2695">
        <v>10855</v>
      </c>
      <c r="L2695">
        <v>0</v>
      </c>
      <c r="M2695">
        <v>0</v>
      </c>
      <c r="N2695">
        <v>233000</v>
      </c>
      <c r="O2695">
        <v>0</v>
      </c>
      <c r="P2695">
        <v>233000</v>
      </c>
      <c r="Q2695">
        <v>2745</v>
      </c>
      <c r="R2695" t="b">
        <v>0</v>
      </c>
      <c r="S2695">
        <v>0</v>
      </c>
    </row>
    <row r="2696" spans="1:19">
      <c r="A2696">
        <v>13050501</v>
      </c>
      <c r="B2696" s="12"/>
      <c r="C2696" s="12" t="s">
        <v>4797</v>
      </c>
      <c r="D2696" s="12" t="s">
        <v>5183</v>
      </c>
      <c r="E2696" t="b">
        <v>0</v>
      </c>
      <c r="F2696">
        <v>0</v>
      </c>
      <c r="G2696">
        <v>5101</v>
      </c>
      <c r="H2696">
        <v>44063</v>
      </c>
      <c r="I2696" s="12" t="s">
        <v>5665</v>
      </c>
      <c r="J2696">
        <v>1</v>
      </c>
      <c r="K2696">
        <v>14010</v>
      </c>
      <c r="L2696">
        <v>0</v>
      </c>
      <c r="M2696">
        <v>0</v>
      </c>
      <c r="N2696">
        <v>0</v>
      </c>
      <c r="O2696">
        <v>233000</v>
      </c>
      <c r="P2696">
        <v>0</v>
      </c>
      <c r="Q2696">
        <v>2746</v>
      </c>
      <c r="R2696" t="b">
        <v>0</v>
      </c>
      <c r="S2696">
        <v>0</v>
      </c>
    </row>
    <row r="2697" spans="1:19">
      <c r="A2697">
        <v>13050501</v>
      </c>
      <c r="B2697" s="12"/>
      <c r="C2697" s="12" t="s">
        <v>4797</v>
      </c>
      <c r="D2697" s="12" t="s">
        <v>5183</v>
      </c>
      <c r="E2697" t="b">
        <v>0</v>
      </c>
      <c r="F2697">
        <v>0</v>
      </c>
      <c r="G2697">
        <v>5101</v>
      </c>
      <c r="H2697">
        <v>44075</v>
      </c>
      <c r="I2697" s="12" t="s">
        <v>1686</v>
      </c>
      <c r="J2697">
        <v>12</v>
      </c>
      <c r="K2697">
        <v>10935</v>
      </c>
      <c r="L2697">
        <v>0</v>
      </c>
      <c r="M2697">
        <v>0</v>
      </c>
      <c r="N2697">
        <v>233000</v>
      </c>
      <c r="O2697">
        <v>0</v>
      </c>
      <c r="P2697">
        <v>233000</v>
      </c>
      <c r="Q2697">
        <v>2747</v>
      </c>
      <c r="R2697" t="b">
        <v>0</v>
      </c>
      <c r="S2697">
        <v>0</v>
      </c>
    </row>
    <row r="2698" spans="1:19">
      <c r="A2698">
        <v>13050501</v>
      </c>
      <c r="B2698" s="12"/>
      <c r="C2698" s="12" t="s">
        <v>4797</v>
      </c>
      <c r="D2698" s="12" t="s">
        <v>5183</v>
      </c>
      <c r="E2698" t="b">
        <v>0</v>
      </c>
      <c r="F2698">
        <v>0</v>
      </c>
      <c r="G2698">
        <v>5101</v>
      </c>
      <c r="H2698">
        <v>44091</v>
      </c>
      <c r="I2698" s="12" t="s">
        <v>5666</v>
      </c>
      <c r="J2698">
        <v>1</v>
      </c>
      <c r="K2698">
        <v>14086</v>
      </c>
      <c r="L2698">
        <v>0</v>
      </c>
      <c r="M2698">
        <v>0</v>
      </c>
      <c r="N2698">
        <v>0</v>
      </c>
      <c r="O2698">
        <v>233000</v>
      </c>
      <c r="P2698">
        <v>0</v>
      </c>
      <c r="Q2698">
        <v>2748</v>
      </c>
      <c r="R2698" t="b">
        <v>0</v>
      </c>
      <c r="S2698">
        <v>0</v>
      </c>
    </row>
    <row r="2699" spans="1:19">
      <c r="A2699">
        <v>13050501</v>
      </c>
      <c r="B2699" s="12"/>
      <c r="C2699" s="12" t="s">
        <v>4797</v>
      </c>
      <c r="D2699" s="12" t="s">
        <v>5183</v>
      </c>
      <c r="E2699" t="b">
        <v>0</v>
      </c>
      <c r="F2699">
        <v>0</v>
      </c>
      <c r="G2699">
        <v>5101</v>
      </c>
      <c r="H2699">
        <v>44105</v>
      </c>
      <c r="I2699" s="12" t="s">
        <v>1687</v>
      </c>
      <c r="J2699">
        <v>12</v>
      </c>
      <c r="K2699">
        <v>11015</v>
      </c>
      <c r="L2699">
        <v>0</v>
      </c>
      <c r="M2699">
        <v>0</v>
      </c>
      <c r="N2699">
        <v>233000</v>
      </c>
      <c r="O2699">
        <v>0</v>
      </c>
      <c r="P2699">
        <v>233000</v>
      </c>
      <c r="Q2699">
        <v>2749</v>
      </c>
      <c r="R2699" t="b">
        <v>0</v>
      </c>
      <c r="S2699">
        <v>0</v>
      </c>
    </row>
    <row r="2700" spans="1:19">
      <c r="A2700">
        <v>13050501</v>
      </c>
      <c r="B2700" s="12"/>
      <c r="C2700" s="12" t="s">
        <v>4797</v>
      </c>
      <c r="D2700" s="12" t="s">
        <v>5183</v>
      </c>
      <c r="E2700" t="b">
        <v>0</v>
      </c>
      <c r="F2700">
        <v>0</v>
      </c>
      <c r="G2700">
        <v>5101</v>
      </c>
      <c r="H2700">
        <v>44124</v>
      </c>
      <c r="I2700" s="12" t="s">
        <v>5667</v>
      </c>
      <c r="J2700">
        <v>1</v>
      </c>
      <c r="K2700">
        <v>14162</v>
      </c>
      <c r="L2700">
        <v>0</v>
      </c>
      <c r="M2700">
        <v>0</v>
      </c>
      <c r="N2700">
        <v>0</v>
      </c>
      <c r="O2700">
        <v>233000</v>
      </c>
      <c r="P2700">
        <v>0</v>
      </c>
      <c r="Q2700">
        <v>2750</v>
      </c>
      <c r="R2700" t="b">
        <v>0</v>
      </c>
      <c r="S2700">
        <v>0</v>
      </c>
    </row>
    <row r="2701" spans="1:19">
      <c r="A2701">
        <v>13050501</v>
      </c>
      <c r="B2701" s="12"/>
      <c r="C2701" s="12" t="s">
        <v>4797</v>
      </c>
      <c r="D2701" s="12" t="s">
        <v>5183</v>
      </c>
      <c r="E2701" t="b">
        <v>0</v>
      </c>
      <c r="F2701">
        <v>0</v>
      </c>
      <c r="G2701">
        <v>5101</v>
      </c>
      <c r="H2701">
        <v>44136</v>
      </c>
      <c r="I2701" s="12" t="s">
        <v>1688</v>
      </c>
      <c r="J2701">
        <v>12</v>
      </c>
      <c r="K2701">
        <v>11095</v>
      </c>
      <c r="L2701">
        <v>0</v>
      </c>
      <c r="M2701">
        <v>0</v>
      </c>
      <c r="N2701">
        <v>233000</v>
      </c>
      <c r="O2701">
        <v>0</v>
      </c>
      <c r="P2701">
        <v>233000</v>
      </c>
      <c r="Q2701">
        <v>2751</v>
      </c>
      <c r="R2701" t="b">
        <v>0</v>
      </c>
      <c r="S2701">
        <v>0</v>
      </c>
    </row>
    <row r="2702" spans="1:19">
      <c r="A2702">
        <v>13050501</v>
      </c>
      <c r="B2702" s="12"/>
      <c r="C2702" s="12" t="s">
        <v>4797</v>
      </c>
      <c r="D2702" s="12" t="s">
        <v>5183</v>
      </c>
      <c r="E2702" t="b">
        <v>0</v>
      </c>
      <c r="F2702">
        <v>0</v>
      </c>
      <c r="G2702">
        <v>5101</v>
      </c>
      <c r="H2702">
        <v>44152</v>
      </c>
      <c r="I2702" s="12" t="s">
        <v>5668</v>
      </c>
      <c r="J2702">
        <v>1</v>
      </c>
      <c r="K2702">
        <v>14232</v>
      </c>
      <c r="L2702">
        <v>0</v>
      </c>
      <c r="M2702">
        <v>0</v>
      </c>
      <c r="N2702">
        <v>0</v>
      </c>
      <c r="O2702">
        <v>233000</v>
      </c>
      <c r="P2702">
        <v>0</v>
      </c>
      <c r="Q2702">
        <v>2752</v>
      </c>
      <c r="R2702" t="b">
        <v>0</v>
      </c>
      <c r="S2702">
        <v>0</v>
      </c>
    </row>
    <row r="2703" spans="1:19">
      <c r="A2703">
        <v>13050501</v>
      </c>
      <c r="B2703" s="12"/>
      <c r="C2703" s="12" t="s">
        <v>4797</v>
      </c>
      <c r="D2703" s="12" t="s">
        <v>5183</v>
      </c>
      <c r="E2703" t="b">
        <v>0</v>
      </c>
      <c r="F2703">
        <v>0</v>
      </c>
      <c r="G2703">
        <v>5101</v>
      </c>
      <c r="H2703">
        <v>44166</v>
      </c>
      <c r="I2703" s="12" t="s">
        <v>1689</v>
      </c>
      <c r="J2703">
        <v>12</v>
      </c>
      <c r="K2703">
        <v>11175</v>
      </c>
      <c r="L2703">
        <v>0</v>
      </c>
      <c r="M2703">
        <v>0</v>
      </c>
      <c r="N2703">
        <v>233000</v>
      </c>
      <c r="O2703">
        <v>0</v>
      </c>
      <c r="P2703">
        <v>233000</v>
      </c>
      <c r="Q2703">
        <v>2753</v>
      </c>
      <c r="R2703" t="b">
        <v>0</v>
      </c>
      <c r="S2703">
        <v>0</v>
      </c>
    </row>
    <row r="2704" spans="1:19">
      <c r="A2704">
        <v>13050501</v>
      </c>
      <c r="B2704" s="12"/>
      <c r="C2704" s="12" t="s">
        <v>4797</v>
      </c>
      <c r="D2704" s="12" t="s">
        <v>5183</v>
      </c>
      <c r="E2704" t="b">
        <v>0</v>
      </c>
      <c r="F2704">
        <v>0</v>
      </c>
      <c r="G2704">
        <v>5101</v>
      </c>
      <c r="H2704">
        <v>44176</v>
      </c>
      <c r="I2704" s="12" t="s">
        <v>5669</v>
      </c>
      <c r="J2704">
        <v>1</v>
      </c>
      <c r="K2704">
        <v>14298</v>
      </c>
      <c r="L2704">
        <v>0</v>
      </c>
      <c r="M2704">
        <v>0</v>
      </c>
      <c r="N2704">
        <v>0</v>
      </c>
      <c r="O2704">
        <v>233000</v>
      </c>
      <c r="P2704">
        <v>0</v>
      </c>
      <c r="Q2704">
        <v>2754</v>
      </c>
      <c r="R2704" t="b">
        <v>0</v>
      </c>
      <c r="S2704">
        <v>0</v>
      </c>
    </row>
    <row r="2705" spans="1:19">
      <c r="A2705">
        <v>13050501</v>
      </c>
      <c r="B2705" s="12" t="s">
        <v>1690</v>
      </c>
      <c r="C2705" s="12" t="s">
        <v>4797</v>
      </c>
      <c r="D2705" s="12" t="s">
        <v>1690</v>
      </c>
      <c r="E2705" t="b">
        <v>0</v>
      </c>
      <c r="F2705">
        <v>0</v>
      </c>
      <c r="G2705">
        <v>5101</v>
      </c>
      <c r="H2705" t="s">
        <v>21</v>
      </c>
      <c r="I2705" s="12"/>
      <c r="K2705">
        <v>0</v>
      </c>
      <c r="L2705">
        <v>0</v>
      </c>
      <c r="M2705">
        <v>0</v>
      </c>
      <c r="N2705">
        <v>2796000</v>
      </c>
      <c r="O2705">
        <v>2796000</v>
      </c>
      <c r="P2705">
        <v>0</v>
      </c>
      <c r="Q2705">
        <v>2755</v>
      </c>
      <c r="R2705" t="b">
        <v>0</v>
      </c>
      <c r="S2705">
        <v>0</v>
      </c>
    </row>
    <row r="2706" spans="1:19">
      <c r="A2706">
        <v>13050501</v>
      </c>
      <c r="B2706" s="12" t="s">
        <v>5193</v>
      </c>
      <c r="C2706" s="12" t="s">
        <v>4797</v>
      </c>
      <c r="D2706" s="12" t="s">
        <v>5193</v>
      </c>
      <c r="E2706" t="b">
        <v>0</v>
      </c>
      <c r="F2706">
        <v>20635156</v>
      </c>
      <c r="G2706">
        <v>5102</v>
      </c>
      <c r="H2706" t="s">
        <v>21</v>
      </c>
      <c r="I2706" s="12"/>
      <c r="K2706">
        <v>0</v>
      </c>
      <c r="L2706">
        <v>2520000</v>
      </c>
      <c r="M2706">
        <v>0</v>
      </c>
      <c r="N2706">
        <v>0</v>
      </c>
      <c r="O2706">
        <v>0</v>
      </c>
      <c r="P2706">
        <v>20635156</v>
      </c>
      <c r="Q2706">
        <v>2756</v>
      </c>
      <c r="R2706" t="b">
        <v>0</v>
      </c>
      <c r="S2706">
        <v>0</v>
      </c>
    </row>
    <row r="2707" spans="1:19">
      <c r="A2707">
        <v>13050501</v>
      </c>
      <c r="B2707" s="12"/>
      <c r="C2707" s="12" t="s">
        <v>4797</v>
      </c>
      <c r="D2707" s="12" t="s">
        <v>5193</v>
      </c>
      <c r="E2707" t="b">
        <v>0</v>
      </c>
      <c r="F2707">
        <v>0</v>
      </c>
      <c r="G2707">
        <v>5102</v>
      </c>
      <c r="H2707">
        <v>43831</v>
      </c>
      <c r="I2707" s="12" t="s">
        <v>1691</v>
      </c>
      <c r="J2707">
        <v>12</v>
      </c>
      <c r="K2707">
        <v>10296</v>
      </c>
      <c r="L2707">
        <v>0</v>
      </c>
      <c r="M2707">
        <v>0</v>
      </c>
      <c r="N2707">
        <v>210000</v>
      </c>
      <c r="O2707">
        <v>0</v>
      </c>
      <c r="P2707">
        <v>20845156</v>
      </c>
      <c r="Q2707">
        <v>2757</v>
      </c>
      <c r="R2707" t="b">
        <v>0</v>
      </c>
      <c r="S2707">
        <v>0</v>
      </c>
    </row>
    <row r="2708" spans="1:19">
      <c r="A2708">
        <v>13050501</v>
      </c>
      <c r="B2708" s="12"/>
      <c r="C2708" s="12" t="s">
        <v>4797</v>
      </c>
      <c r="D2708" s="12" t="s">
        <v>5193</v>
      </c>
      <c r="E2708" t="b">
        <v>0</v>
      </c>
      <c r="F2708">
        <v>0</v>
      </c>
      <c r="G2708">
        <v>5102</v>
      </c>
      <c r="H2708">
        <v>43862</v>
      </c>
      <c r="I2708" s="12" t="s">
        <v>1692</v>
      </c>
      <c r="J2708">
        <v>12</v>
      </c>
      <c r="K2708">
        <v>10376</v>
      </c>
      <c r="L2708">
        <v>0</v>
      </c>
      <c r="M2708">
        <v>0</v>
      </c>
      <c r="N2708">
        <v>210000</v>
      </c>
      <c r="O2708">
        <v>0</v>
      </c>
      <c r="P2708">
        <v>21055156</v>
      </c>
      <c r="Q2708">
        <v>2758</v>
      </c>
      <c r="R2708" t="b">
        <v>0</v>
      </c>
      <c r="S2708">
        <v>0</v>
      </c>
    </row>
    <row r="2709" spans="1:19">
      <c r="A2709">
        <v>13050501</v>
      </c>
      <c r="B2709" s="12"/>
      <c r="C2709" s="12" t="s">
        <v>4797</v>
      </c>
      <c r="D2709" s="12" t="s">
        <v>5193</v>
      </c>
      <c r="E2709" t="b">
        <v>0</v>
      </c>
      <c r="F2709">
        <v>0</v>
      </c>
      <c r="G2709">
        <v>5102</v>
      </c>
      <c r="H2709">
        <v>43891</v>
      </c>
      <c r="I2709" s="12" t="s">
        <v>1693</v>
      </c>
      <c r="J2709">
        <v>12</v>
      </c>
      <c r="K2709">
        <v>10456</v>
      </c>
      <c r="L2709">
        <v>0</v>
      </c>
      <c r="M2709">
        <v>0</v>
      </c>
      <c r="N2709">
        <v>210000</v>
      </c>
      <c r="O2709">
        <v>0</v>
      </c>
      <c r="P2709">
        <v>21265156</v>
      </c>
      <c r="Q2709">
        <v>2759</v>
      </c>
      <c r="R2709" t="b">
        <v>0</v>
      </c>
      <c r="S2709">
        <v>0</v>
      </c>
    </row>
    <row r="2710" spans="1:19">
      <c r="A2710">
        <v>13050501</v>
      </c>
      <c r="B2710" s="12"/>
      <c r="C2710" s="12" t="s">
        <v>4797</v>
      </c>
      <c r="D2710" s="12" t="s">
        <v>5193</v>
      </c>
      <c r="E2710" t="b">
        <v>0</v>
      </c>
      <c r="F2710">
        <v>0</v>
      </c>
      <c r="G2710">
        <v>5102</v>
      </c>
      <c r="H2710">
        <v>43922</v>
      </c>
      <c r="I2710" s="12" t="s">
        <v>1694</v>
      </c>
      <c r="J2710">
        <v>12</v>
      </c>
      <c r="K2710">
        <v>10536</v>
      </c>
      <c r="L2710">
        <v>0</v>
      </c>
      <c r="M2710">
        <v>0</v>
      </c>
      <c r="N2710">
        <v>210000</v>
      </c>
      <c r="O2710">
        <v>0</v>
      </c>
      <c r="P2710">
        <v>21475156</v>
      </c>
      <c r="Q2710">
        <v>2760</v>
      </c>
      <c r="R2710" t="b">
        <v>0</v>
      </c>
      <c r="S2710">
        <v>0</v>
      </c>
    </row>
    <row r="2711" spans="1:19">
      <c r="A2711">
        <v>13050501</v>
      </c>
      <c r="B2711" s="12"/>
      <c r="C2711" s="12" t="s">
        <v>4797</v>
      </c>
      <c r="D2711" s="12" t="s">
        <v>5193</v>
      </c>
      <c r="E2711" t="b">
        <v>0</v>
      </c>
      <c r="F2711">
        <v>0</v>
      </c>
      <c r="G2711">
        <v>5102</v>
      </c>
      <c r="H2711">
        <v>43952</v>
      </c>
      <c r="I2711" s="12" t="s">
        <v>1695</v>
      </c>
      <c r="J2711">
        <v>12</v>
      </c>
      <c r="K2711">
        <v>10616</v>
      </c>
      <c r="L2711">
        <v>0</v>
      </c>
      <c r="M2711">
        <v>0</v>
      </c>
      <c r="N2711">
        <v>210000</v>
      </c>
      <c r="O2711">
        <v>0</v>
      </c>
      <c r="P2711">
        <v>21685156</v>
      </c>
      <c r="Q2711">
        <v>2761</v>
      </c>
      <c r="R2711" t="b">
        <v>0</v>
      </c>
      <c r="S2711">
        <v>0</v>
      </c>
    </row>
    <row r="2712" spans="1:19">
      <c r="A2712">
        <v>13050501</v>
      </c>
      <c r="B2712" s="12"/>
      <c r="C2712" s="12" t="s">
        <v>4797</v>
      </c>
      <c r="D2712" s="12" t="s">
        <v>5193</v>
      </c>
      <c r="E2712" t="b">
        <v>0</v>
      </c>
      <c r="F2712">
        <v>0</v>
      </c>
      <c r="G2712">
        <v>5102</v>
      </c>
      <c r="H2712">
        <v>43983</v>
      </c>
      <c r="I2712" s="12" t="s">
        <v>1696</v>
      </c>
      <c r="J2712">
        <v>12</v>
      </c>
      <c r="K2712">
        <v>10696</v>
      </c>
      <c r="L2712">
        <v>0</v>
      </c>
      <c r="M2712">
        <v>0</v>
      </c>
      <c r="N2712">
        <v>210000</v>
      </c>
      <c r="O2712">
        <v>0</v>
      </c>
      <c r="P2712">
        <v>21895156</v>
      </c>
      <c r="Q2712">
        <v>2762</v>
      </c>
      <c r="R2712" t="b">
        <v>0</v>
      </c>
      <c r="S2712">
        <v>0</v>
      </c>
    </row>
    <row r="2713" spans="1:19">
      <c r="A2713">
        <v>13050501</v>
      </c>
      <c r="B2713" s="12"/>
      <c r="C2713" s="12" t="s">
        <v>4797</v>
      </c>
      <c r="D2713" s="12" t="s">
        <v>5193</v>
      </c>
      <c r="E2713" t="b">
        <v>0</v>
      </c>
      <c r="F2713">
        <v>0</v>
      </c>
      <c r="G2713">
        <v>5102</v>
      </c>
      <c r="H2713">
        <v>44013</v>
      </c>
      <c r="I2713" s="12" t="s">
        <v>1697</v>
      </c>
      <c r="J2713">
        <v>12</v>
      </c>
      <c r="K2713">
        <v>10776</v>
      </c>
      <c r="L2713">
        <v>0</v>
      </c>
      <c r="M2713">
        <v>0</v>
      </c>
      <c r="N2713">
        <v>210000</v>
      </c>
      <c r="O2713">
        <v>0</v>
      </c>
      <c r="P2713">
        <v>22105156</v>
      </c>
      <c r="Q2713">
        <v>2763</v>
      </c>
      <c r="R2713" t="b">
        <v>0</v>
      </c>
      <c r="S2713">
        <v>0</v>
      </c>
    </row>
    <row r="2714" spans="1:19">
      <c r="A2714">
        <v>13050501</v>
      </c>
      <c r="B2714" s="12"/>
      <c r="C2714" s="12" t="s">
        <v>4797</v>
      </c>
      <c r="D2714" s="12" t="s">
        <v>5193</v>
      </c>
      <c r="E2714" t="b">
        <v>0</v>
      </c>
      <c r="F2714">
        <v>0</v>
      </c>
      <c r="G2714">
        <v>5102</v>
      </c>
      <c r="H2714">
        <v>44044</v>
      </c>
      <c r="I2714" s="12" t="s">
        <v>1698</v>
      </c>
      <c r="J2714">
        <v>12</v>
      </c>
      <c r="K2714">
        <v>10856</v>
      </c>
      <c r="L2714">
        <v>0</v>
      </c>
      <c r="M2714">
        <v>0</v>
      </c>
      <c r="N2714">
        <v>210000</v>
      </c>
      <c r="O2714">
        <v>0</v>
      </c>
      <c r="P2714">
        <v>22315156</v>
      </c>
      <c r="Q2714">
        <v>2764</v>
      </c>
      <c r="R2714" t="b">
        <v>0</v>
      </c>
      <c r="S2714">
        <v>0</v>
      </c>
    </row>
    <row r="2715" spans="1:19">
      <c r="A2715">
        <v>13050501</v>
      </c>
      <c r="B2715" s="12"/>
      <c r="C2715" s="12" t="s">
        <v>4797</v>
      </c>
      <c r="D2715" s="12" t="s">
        <v>5193</v>
      </c>
      <c r="E2715" t="b">
        <v>0</v>
      </c>
      <c r="F2715">
        <v>0</v>
      </c>
      <c r="G2715">
        <v>5102</v>
      </c>
      <c r="H2715">
        <v>44075</v>
      </c>
      <c r="I2715" s="12" t="s">
        <v>1699</v>
      </c>
      <c r="J2715">
        <v>12</v>
      </c>
      <c r="K2715">
        <v>10936</v>
      </c>
      <c r="L2715">
        <v>0</v>
      </c>
      <c r="M2715">
        <v>0</v>
      </c>
      <c r="N2715">
        <v>210000</v>
      </c>
      <c r="O2715">
        <v>0</v>
      </c>
      <c r="P2715">
        <v>22525156</v>
      </c>
      <c r="Q2715">
        <v>2765</v>
      </c>
      <c r="R2715" t="b">
        <v>0</v>
      </c>
      <c r="S2715">
        <v>0</v>
      </c>
    </row>
    <row r="2716" spans="1:19">
      <c r="A2716">
        <v>13050501</v>
      </c>
      <c r="B2716" s="12"/>
      <c r="C2716" s="12" t="s">
        <v>4797</v>
      </c>
      <c r="D2716" s="12" t="s">
        <v>5193</v>
      </c>
      <c r="E2716" t="b">
        <v>0</v>
      </c>
      <c r="F2716">
        <v>0</v>
      </c>
      <c r="G2716">
        <v>5102</v>
      </c>
      <c r="H2716">
        <v>44105</v>
      </c>
      <c r="I2716" s="12" t="s">
        <v>1700</v>
      </c>
      <c r="J2716">
        <v>12</v>
      </c>
      <c r="K2716">
        <v>11016</v>
      </c>
      <c r="L2716">
        <v>0</v>
      </c>
      <c r="M2716">
        <v>0</v>
      </c>
      <c r="N2716">
        <v>210000</v>
      </c>
      <c r="O2716">
        <v>0</v>
      </c>
      <c r="P2716">
        <v>22735156</v>
      </c>
      <c r="Q2716">
        <v>2766</v>
      </c>
      <c r="R2716" t="b">
        <v>0</v>
      </c>
      <c r="S2716">
        <v>0</v>
      </c>
    </row>
    <row r="2717" spans="1:19">
      <c r="A2717">
        <v>13050501</v>
      </c>
      <c r="B2717" s="12"/>
      <c r="C2717" s="12" t="s">
        <v>4797</v>
      </c>
      <c r="D2717" s="12" t="s">
        <v>5193</v>
      </c>
      <c r="E2717" t="b">
        <v>0</v>
      </c>
      <c r="F2717">
        <v>0</v>
      </c>
      <c r="G2717">
        <v>5102</v>
      </c>
      <c r="H2717">
        <v>44136</v>
      </c>
      <c r="I2717" s="12" t="s">
        <v>1701</v>
      </c>
      <c r="J2717">
        <v>12</v>
      </c>
      <c r="K2717">
        <v>11096</v>
      </c>
      <c r="L2717">
        <v>0</v>
      </c>
      <c r="M2717">
        <v>0</v>
      </c>
      <c r="N2717">
        <v>210000</v>
      </c>
      <c r="O2717">
        <v>0</v>
      </c>
      <c r="P2717">
        <v>22945156</v>
      </c>
      <c r="Q2717">
        <v>2767</v>
      </c>
      <c r="R2717" t="b">
        <v>0</v>
      </c>
      <c r="S2717">
        <v>0</v>
      </c>
    </row>
    <row r="2718" spans="1:19">
      <c r="A2718">
        <v>13050501</v>
      </c>
      <c r="B2718" s="12"/>
      <c r="C2718" s="12" t="s">
        <v>4797</v>
      </c>
      <c r="D2718" s="12" t="s">
        <v>5193</v>
      </c>
      <c r="E2718" t="b">
        <v>0</v>
      </c>
      <c r="F2718">
        <v>0</v>
      </c>
      <c r="G2718">
        <v>5102</v>
      </c>
      <c r="H2718">
        <v>44166</v>
      </c>
      <c r="I2718" s="12" t="s">
        <v>1702</v>
      </c>
      <c r="J2718">
        <v>12</v>
      </c>
      <c r="K2718">
        <v>11176</v>
      </c>
      <c r="L2718">
        <v>0</v>
      </c>
      <c r="M2718">
        <v>0</v>
      </c>
      <c r="N2718">
        <v>210000</v>
      </c>
      <c r="O2718">
        <v>0</v>
      </c>
      <c r="P2718">
        <v>23155156</v>
      </c>
      <c r="Q2718">
        <v>2768</v>
      </c>
      <c r="R2718" t="b">
        <v>0</v>
      </c>
      <c r="S2718">
        <v>0</v>
      </c>
    </row>
    <row r="2719" spans="1:19">
      <c r="A2719">
        <v>13050501</v>
      </c>
      <c r="B2719" s="12" t="s">
        <v>1703</v>
      </c>
      <c r="C2719" s="12" t="s">
        <v>4797</v>
      </c>
      <c r="D2719" s="12" t="s">
        <v>1703</v>
      </c>
      <c r="E2719" t="b">
        <v>0</v>
      </c>
      <c r="F2719">
        <v>0</v>
      </c>
      <c r="G2719">
        <v>5102</v>
      </c>
      <c r="H2719" t="s">
        <v>21</v>
      </c>
      <c r="I2719" s="12"/>
      <c r="K2719">
        <v>0</v>
      </c>
      <c r="L2719">
        <v>0</v>
      </c>
      <c r="M2719">
        <v>0</v>
      </c>
      <c r="N2719">
        <v>2520000</v>
      </c>
      <c r="O2719">
        <v>0</v>
      </c>
      <c r="P2719">
        <v>23155156</v>
      </c>
      <c r="Q2719">
        <v>2769</v>
      </c>
      <c r="R2719" t="b">
        <v>0</v>
      </c>
      <c r="S2719">
        <v>0</v>
      </c>
    </row>
    <row r="2720" spans="1:19">
      <c r="A2720">
        <v>13050501</v>
      </c>
      <c r="B2720" s="12" t="s">
        <v>5194</v>
      </c>
      <c r="C2720" s="12" t="s">
        <v>4797</v>
      </c>
      <c r="D2720" s="12" t="s">
        <v>5194</v>
      </c>
      <c r="E2720" t="b">
        <v>0</v>
      </c>
      <c r="F2720">
        <v>1731998</v>
      </c>
      <c r="G2720">
        <v>5201</v>
      </c>
      <c r="H2720" t="s">
        <v>21</v>
      </c>
      <c r="I2720" s="12"/>
      <c r="K2720">
        <v>0</v>
      </c>
      <c r="L2720">
        <v>2796000</v>
      </c>
      <c r="M2720">
        <v>4527998</v>
      </c>
      <c r="N2720">
        <v>0</v>
      </c>
      <c r="O2720">
        <v>0</v>
      </c>
      <c r="P2720">
        <v>1731998</v>
      </c>
      <c r="Q2720">
        <v>2770</v>
      </c>
      <c r="R2720" t="b">
        <v>0</v>
      </c>
      <c r="S2720">
        <v>0</v>
      </c>
    </row>
    <row r="2721" spans="1:19">
      <c r="A2721">
        <v>13050501</v>
      </c>
      <c r="B2721" s="12"/>
      <c r="C2721" s="12" t="s">
        <v>4797</v>
      </c>
      <c r="D2721" s="12" t="s">
        <v>5194</v>
      </c>
      <c r="E2721" t="b">
        <v>0</v>
      </c>
      <c r="F2721">
        <v>0</v>
      </c>
      <c r="G2721">
        <v>5201</v>
      </c>
      <c r="H2721">
        <v>43831</v>
      </c>
      <c r="I2721" s="12" t="s">
        <v>1704</v>
      </c>
      <c r="J2721">
        <v>12</v>
      </c>
      <c r="K2721">
        <v>10297</v>
      </c>
      <c r="L2721">
        <v>0</v>
      </c>
      <c r="M2721">
        <v>0</v>
      </c>
      <c r="N2721">
        <v>233000</v>
      </c>
      <c r="O2721">
        <v>0</v>
      </c>
      <c r="P2721">
        <v>1964998</v>
      </c>
      <c r="Q2721">
        <v>2771</v>
      </c>
      <c r="R2721" t="b">
        <v>0</v>
      </c>
      <c r="S2721">
        <v>0</v>
      </c>
    </row>
    <row r="2722" spans="1:19">
      <c r="A2722">
        <v>13050501</v>
      </c>
      <c r="B2722" s="12"/>
      <c r="C2722" s="12" t="s">
        <v>4797</v>
      </c>
      <c r="D2722" s="12" t="s">
        <v>5194</v>
      </c>
      <c r="E2722" t="b">
        <v>0</v>
      </c>
      <c r="F2722">
        <v>0</v>
      </c>
      <c r="G2722">
        <v>5201</v>
      </c>
      <c r="H2722">
        <v>43851</v>
      </c>
      <c r="I2722" s="12" t="s">
        <v>5696</v>
      </c>
      <c r="J2722">
        <v>1</v>
      </c>
      <c r="K2722">
        <v>13526</v>
      </c>
      <c r="L2722">
        <v>0</v>
      </c>
      <c r="M2722">
        <v>0</v>
      </c>
      <c r="N2722">
        <v>0</v>
      </c>
      <c r="O2722">
        <v>163998</v>
      </c>
      <c r="P2722">
        <v>1801000</v>
      </c>
      <c r="Q2722">
        <v>2772</v>
      </c>
      <c r="R2722" t="b">
        <v>0</v>
      </c>
      <c r="S2722">
        <v>0</v>
      </c>
    </row>
    <row r="2723" spans="1:19">
      <c r="A2723">
        <v>13050501</v>
      </c>
      <c r="B2723" s="12"/>
      <c r="C2723" s="12" t="s">
        <v>4797</v>
      </c>
      <c r="D2723" s="12" t="s">
        <v>5194</v>
      </c>
      <c r="E2723" t="b">
        <v>0</v>
      </c>
      <c r="F2723">
        <v>0</v>
      </c>
      <c r="G2723">
        <v>5201</v>
      </c>
      <c r="H2723">
        <v>43851</v>
      </c>
      <c r="I2723" s="12" t="s">
        <v>5697</v>
      </c>
      <c r="J2723">
        <v>1</v>
      </c>
      <c r="K2723">
        <v>13526</v>
      </c>
      <c r="L2723">
        <v>0</v>
      </c>
      <c r="M2723">
        <v>0</v>
      </c>
      <c r="N2723">
        <v>0</v>
      </c>
      <c r="O2723">
        <v>224000</v>
      </c>
      <c r="P2723">
        <v>1577000</v>
      </c>
      <c r="Q2723">
        <v>2773</v>
      </c>
      <c r="R2723" t="b">
        <v>0</v>
      </c>
      <c r="S2723">
        <v>0</v>
      </c>
    </row>
    <row r="2724" spans="1:19">
      <c r="A2724">
        <v>13050501</v>
      </c>
      <c r="B2724" s="12"/>
      <c r="C2724" s="12" t="s">
        <v>4797</v>
      </c>
      <c r="D2724" s="12" t="s">
        <v>5194</v>
      </c>
      <c r="E2724" t="b">
        <v>0</v>
      </c>
      <c r="F2724">
        <v>0</v>
      </c>
      <c r="G2724">
        <v>5201</v>
      </c>
      <c r="H2724">
        <v>43851</v>
      </c>
      <c r="I2724" s="12" t="s">
        <v>5698</v>
      </c>
      <c r="J2724">
        <v>1</v>
      </c>
      <c r="K2724">
        <v>13526</v>
      </c>
      <c r="L2724">
        <v>0</v>
      </c>
      <c r="M2724">
        <v>0</v>
      </c>
      <c r="N2724">
        <v>0</v>
      </c>
      <c r="O2724">
        <v>224000</v>
      </c>
      <c r="P2724">
        <v>1353000</v>
      </c>
      <c r="Q2724">
        <v>2774</v>
      </c>
      <c r="R2724" t="b">
        <v>0</v>
      </c>
      <c r="S2724">
        <v>0</v>
      </c>
    </row>
    <row r="2725" spans="1:19">
      <c r="A2725">
        <v>13050501</v>
      </c>
      <c r="B2725" s="12"/>
      <c r="C2725" s="12" t="s">
        <v>4797</v>
      </c>
      <c r="D2725" s="12" t="s">
        <v>5194</v>
      </c>
      <c r="E2725" t="b">
        <v>0</v>
      </c>
      <c r="F2725">
        <v>0</v>
      </c>
      <c r="G2725">
        <v>5201</v>
      </c>
      <c r="H2725">
        <v>43851</v>
      </c>
      <c r="I2725" s="12" t="s">
        <v>5699</v>
      </c>
      <c r="J2725">
        <v>1</v>
      </c>
      <c r="K2725">
        <v>13526</v>
      </c>
      <c r="L2725">
        <v>0</v>
      </c>
      <c r="M2725">
        <v>0</v>
      </c>
      <c r="N2725">
        <v>0</v>
      </c>
      <c r="O2725">
        <v>224000</v>
      </c>
      <c r="P2725">
        <v>1129000</v>
      </c>
      <c r="Q2725">
        <v>2775</v>
      </c>
      <c r="R2725" t="b">
        <v>0</v>
      </c>
      <c r="S2725">
        <v>0</v>
      </c>
    </row>
    <row r="2726" spans="1:19">
      <c r="A2726">
        <v>13050501</v>
      </c>
      <c r="B2726" s="12"/>
      <c r="C2726" s="12" t="s">
        <v>4797</v>
      </c>
      <c r="D2726" s="12" t="s">
        <v>5194</v>
      </c>
      <c r="E2726" t="b">
        <v>0</v>
      </c>
      <c r="F2726">
        <v>0</v>
      </c>
      <c r="G2726">
        <v>5201</v>
      </c>
      <c r="H2726">
        <v>43851</v>
      </c>
      <c r="I2726" s="12" t="s">
        <v>5681</v>
      </c>
      <c r="J2726">
        <v>1</v>
      </c>
      <c r="K2726">
        <v>13526</v>
      </c>
      <c r="L2726">
        <v>0</v>
      </c>
      <c r="M2726">
        <v>0</v>
      </c>
      <c r="N2726">
        <v>0</v>
      </c>
      <c r="O2726">
        <v>224000</v>
      </c>
      <c r="P2726">
        <v>905000</v>
      </c>
      <c r="Q2726">
        <v>2776</v>
      </c>
      <c r="R2726" t="b">
        <v>0</v>
      </c>
      <c r="S2726">
        <v>0</v>
      </c>
    </row>
    <row r="2727" spans="1:19">
      <c r="A2727">
        <v>13050501</v>
      </c>
      <c r="B2727" s="12"/>
      <c r="C2727" s="12" t="s">
        <v>4797</v>
      </c>
      <c r="D2727" s="12" t="s">
        <v>5194</v>
      </c>
      <c r="E2727" t="b">
        <v>0</v>
      </c>
      <c r="F2727">
        <v>0</v>
      </c>
      <c r="G2727">
        <v>5201</v>
      </c>
      <c r="H2727">
        <v>43851</v>
      </c>
      <c r="I2727" s="12" t="s">
        <v>5700</v>
      </c>
      <c r="J2727">
        <v>1</v>
      </c>
      <c r="K2727">
        <v>13526</v>
      </c>
      <c r="L2727">
        <v>0</v>
      </c>
      <c r="M2727">
        <v>0</v>
      </c>
      <c r="N2727">
        <v>0</v>
      </c>
      <c r="O2727">
        <v>224000</v>
      </c>
      <c r="P2727">
        <v>681000</v>
      </c>
      <c r="Q2727">
        <v>2777</v>
      </c>
      <c r="R2727" t="b">
        <v>0</v>
      </c>
      <c r="S2727">
        <v>0</v>
      </c>
    </row>
    <row r="2728" spans="1:19">
      <c r="A2728">
        <v>13050501</v>
      </c>
      <c r="B2728" s="12"/>
      <c r="C2728" s="12" t="s">
        <v>4797</v>
      </c>
      <c r="D2728" s="12" t="s">
        <v>5194</v>
      </c>
      <c r="E2728" t="b">
        <v>0</v>
      </c>
      <c r="F2728">
        <v>0</v>
      </c>
      <c r="G2728">
        <v>5201</v>
      </c>
      <c r="H2728">
        <v>43851</v>
      </c>
      <c r="I2728" s="12" t="s">
        <v>5677</v>
      </c>
      <c r="J2728">
        <v>1</v>
      </c>
      <c r="K2728">
        <v>13526</v>
      </c>
      <c r="L2728">
        <v>0</v>
      </c>
      <c r="M2728">
        <v>0</v>
      </c>
      <c r="N2728">
        <v>0</v>
      </c>
      <c r="O2728">
        <v>224000</v>
      </c>
      <c r="P2728">
        <v>457000</v>
      </c>
      <c r="Q2728">
        <v>2778</v>
      </c>
      <c r="R2728" t="b">
        <v>0</v>
      </c>
      <c r="S2728">
        <v>0</v>
      </c>
    </row>
    <row r="2729" spans="1:19">
      <c r="A2729">
        <v>13050501</v>
      </c>
      <c r="B2729" s="12"/>
      <c r="C2729" s="12" t="s">
        <v>4797</v>
      </c>
      <c r="D2729" s="12" t="s">
        <v>5194</v>
      </c>
      <c r="E2729" t="b">
        <v>0</v>
      </c>
      <c r="F2729">
        <v>0</v>
      </c>
      <c r="G2729">
        <v>5201</v>
      </c>
      <c r="H2729">
        <v>43851</v>
      </c>
      <c r="I2729" s="12" t="s">
        <v>5674</v>
      </c>
      <c r="J2729">
        <v>1</v>
      </c>
      <c r="K2729">
        <v>13526</v>
      </c>
      <c r="L2729">
        <v>0</v>
      </c>
      <c r="M2729">
        <v>0</v>
      </c>
      <c r="N2729">
        <v>0</v>
      </c>
      <c r="O2729">
        <v>224000</v>
      </c>
      <c r="P2729">
        <v>233000</v>
      </c>
      <c r="Q2729">
        <v>2779</v>
      </c>
      <c r="R2729" t="b">
        <v>0</v>
      </c>
      <c r="S2729">
        <v>0</v>
      </c>
    </row>
    <row r="2730" spans="1:19">
      <c r="A2730">
        <v>13050501</v>
      </c>
      <c r="B2730" s="12"/>
      <c r="C2730" s="12" t="s">
        <v>4797</v>
      </c>
      <c r="D2730" s="12" t="s">
        <v>5194</v>
      </c>
      <c r="E2730" t="b">
        <v>0</v>
      </c>
      <c r="F2730">
        <v>0</v>
      </c>
      <c r="G2730">
        <v>5201</v>
      </c>
      <c r="H2730">
        <v>43851</v>
      </c>
      <c r="I2730" s="12" t="s">
        <v>5658</v>
      </c>
      <c r="J2730">
        <v>1</v>
      </c>
      <c r="K2730">
        <v>13526</v>
      </c>
      <c r="L2730">
        <v>0</v>
      </c>
      <c r="M2730">
        <v>0</v>
      </c>
      <c r="N2730">
        <v>0</v>
      </c>
      <c r="O2730">
        <v>233000</v>
      </c>
      <c r="P2730">
        <v>0</v>
      </c>
      <c r="Q2730">
        <v>2780</v>
      </c>
      <c r="R2730" t="b">
        <v>0</v>
      </c>
      <c r="S2730">
        <v>0</v>
      </c>
    </row>
    <row r="2731" spans="1:19">
      <c r="A2731">
        <v>13050501</v>
      </c>
      <c r="B2731" s="12"/>
      <c r="C2731" s="12" t="s">
        <v>4797</v>
      </c>
      <c r="D2731" s="12" t="s">
        <v>5194</v>
      </c>
      <c r="E2731" t="b">
        <v>0</v>
      </c>
      <c r="F2731">
        <v>0</v>
      </c>
      <c r="G2731">
        <v>5201</v>
      </c>
      <c r="H2731">
        <v>43862</v>
      </c>
      <c r="I2731" s="12" t="s">
        <v>1708</v>
      </c>
      <c r="J2731">
        <v>3</v>
      </c>
      <c r="K2731">
        <v>562</v>
      </c>
      <c r="L2731">
        <v>0</v>
      </c>
      <c r="M2731">
        <v>0</v>
      </c>
      <c r="N2731">
        <v>0</v>
      </c>
      <c r="O2731">
        <v>16763</v>
      </c>
      <c r="P2731">
        <v>-16763</v>
      </c>
      <c r="Q2731">
        <v>2781</v>
      </c>
      <c r="R2731" t="b">
        <v>0</v>
      </c>
      <c r="S2731">
        <v>0</v>
      </c>
    </row>
    <row r="2732" spans="1:19">
      <c r="A2732">
        <v>13050501</v>
      </c>
      <c r="B2732" s="12"/>
      <c r="C2732" s="12" t="s">
        <v>4797</v>
      </c>
      <c r="D2732" s="12" t="s">
        <v>5194</v>
      </c>
      <c r="E2732" t="b">
        <v>0</v>
      </c>
      <c r="F2732">
        <v>0</v>
      </c>
      <c r="G2732">
        <v>5201</v>
      </c>
      <c r="H2732">
        <v>43862</v>
      </c>
      <c r="I2732" s="12" t="s">
        <v>1709</v>
      </c>
      <c r="J2732">
        <v>12</v>
      </c>
      <c r="K2732">
        <v>10377</v>
      </c>
      <c r="L2732">
        <v>0</v>
      </c>
      <c r="M2732">
        <v>0</v>
      </c>
      <c r="N2732">
        <v>233000</v>
      </c>
      <c r="O2732">
        <v>0</v>
      </c>
      <c r="P2732">
        <v>216237</v>
      </c>
      <c r="Q2732">
        <v>2782</v>
      </c>
      <c r="R2732" t="b">
        <v>0</v>
      </c>
      <c r="S2732">
        <v>0</v>
      </c>
    </row>
    <row r="2733" spans="1:19">
      <c r="A2733">
        <v>13050501</v>
      </c>
      <c r="B2733" s="12"/>
      <c r="C2733" s="12" t="s">
        <v>4797</v>
      </c>
      <c r="D2733" s="12" t="s">
        <v>5194</v>
      </c>
      <c r="E2733" t="b">
        <v>0</v>
      </c>
      <c r="F2733">
        <v>0</v>
      </c>
      <c r="G2733">
        <v>5201</v>
      </c>
      <c r="H2733">
        <v>43873</v>
      </c>
      <c r="I2733" s="12" t="s">
        <v>5659</v>
      </c>
      <c r="J2733">
        <v>1</v>
      </c>
      <c r="K2733">
        <v>13579</v>
      </c>
      <c r="L2733">
        <v>0</v>
      </c>
      <c r="M2733">
        <v>0</v>
      </c>
      <c r="N2733">
        <v>0</v>
      </c>
      <c r="O2733">
        <v>216237</v>
      </c>
      <c r="P2733">
        <v>0</v>
      </c>
      <c r="Q2733">
        <v>2783</v>
      </c>
      <c r="R2733" t="b">
        <v>0</v>
      </c>
      <c r="S2733">
        <v>0</v>
      </c>
    </row>
    <row r="2734" spans="1:19">
      <c r="A2734">
        <v>13050501</v>
      </c>
      <c r="B2734" s="12"/>
      <c r="C2734" s="12" t="s">
        <v>4797</v>
      </c>
      <c r="D2734" s="12" t="s">
        <v>5194</v>
      </c>
      <c r="E2734" t="b">
        <v>0</v>
      </c>
      <c r="F2734">
        <v>0</v>
      </c>
      <c r="G2734">
        <v>5201</v>
      </c>
      <c r="H2734">
        <v>43891</v>
      </c>
      <c r="I2734" s="12" t="s">
        <v>1710</v>
      </c>
      <c r="J2734">
        <v>3</v>
      </c>
      <c r="K2734">
        <v>564</v>
      </c>
      <c r="L2734">
        <v>0</v>
      </c>
      <c r="M2734">
        <v>0</v>
      </c>
      <c r="N2734">
        <v>0</v>
      </c>
      <c r="O2734">
        <v>4763</v>
      </c>
      <c r="P2734">
        <v>-4763</v>
      </c>
      <c r="Q2734">
        <v>2784</v>
      </c>
      <c r="R2734" t="b">
        <v>0</v>
      </c>
      <c r="S2734">
        <v>0</v>
      </c>
    </row>
    <row r="2735" spans="1:19">
      <c r="A2735">
        <v>13050501</v>
      </c>
      <c r="B2735" s="12"/>
      <c r="C2735" s="12" t="s">
        <v>4797</v>
      </c>
      <c r="D2735" s="12" t="s">
        <v>5194</v>
      </c>
      <c r="E2735" t="b">
        <v>0</v>
      </c>
      <c r="F2735">
        <v>0</v>
      </c>
      <c r="G2735">
        <v>5201</v>
      </c>
      <c r="H2735">
        <v>43891</v>
      </c>
      <c r="I2735" s="12" t="s">
        <v>1711</v>
      </c>
      <c r="J2735">
        <v>12</v>
      </c>
      <c r="K2735">
        <v>10457</v>
      </c>
      <c r="L2735">
        <v>0</v>
      </c>
      <c r="M2735">
        <v>0</v>
      </c>
      <c r="N2735">
        <v>233000</v>
      </c>
      <c r="O2735">
        <v>0</v>
      </c>
      <c r="P2735">
        <v>228237</v>
      </c>
      <c r="Q2735">
        <v>2785</v>
      </c>
      <c r="R2735" t="b">
        <v>0</v>
      </c>
      <c r="S2735">
        <v>0</v>
      </c>
    </row>
    <row r="2736" spans="1:19">
      <c r="A2736">
        <v>13050501</v>
      </c>
      <c r="B2736" s="12"/>
      <c r="C2736" s="12" t="s">
        <v>4797</v>
      </c>
      <c r="D2736" s="12" t="s">
        <v>5194</v>
      </c>
      <c r="E2736" t="b">
        <v>0</v>
      </c>
      <c r="F2736">
        <v>0</v>
      </c>
      <c r="G2736">
        <v>5201</v>
      </c>
      <c r="H2736">
        <v>43916</v>
      </c>
      <c r="I2736" s="12" t="s">
        <v>5660</v>
      </c>
      <c r="J2736">
        <v>1</v>
      </c>
      <c r="K2736">
        <v>13669</v>
      </c>
      <c r="L2736">
        <v>0</v>
      </c>
      <c r="M2736">
        <v>0</v>
      </c>
      <c r="N2736">
        <v>0</v>
      </c>
      <c r="O2736">
        <v>228237</v>
      </c>
      <c r="P2736">
        <v>0</v>
      </c>
      <c r="Q2736">
        <v>2786</v>
      </c>
      <c r="R2736" t="b">
        <v>0</v>
      </c>
      <c r="S2736">
        <v>0</v>
      </c>
    </row>
    <row r="2737" spans="1:19">
      <c r="A2737">
        <v>13050501</v>
      </c>
      <c r="B2737" s="12"/>
      <c r="C2737" s="12" t="s">
        <v>4797</v>
      </c>
      <c r="D2737" s="12" t="s">
        <v>5194</v>
      </c>
      <c r="E2737" t="b">
        <v>0</v>
      </c>
      <c r="F2737">
        <v>0</v>
      </c>
      <c r="G2737">
        <v>5201</v>
      </c>
      <c r="H2737">
        <v>43922</v>
      </c>
      <c r="I2737" s="12" t="s">
        <v>1712</v>
      </c>
      <c r="J2737">
        <v>3</v>
      </c>
      <c r="K2737">
        <v>566</v>
      </c>
      <c r="L2737">
        <v>0</v>
      </c>
      <c r="M2737">
        <v>0</v>
      </c>
      <c r="N2737">
        <v>0</v>
      </c>
      <c r="O2737">
        <v>6763</v>
      </c>
      <c r="P2737">
        <v>-6763</v>
      </c>
      <c r="Q2737">
        <v>2787</v>
      </c>
      <c r="R2737" t="b">
        <v>0</v>
      </c>
      <c r="S2737">
        <v>0</v>
      </c>
    </row>
    <row r="2738" spans="1:19">
      <c r="A2738">
        <v>13050501</v>
      </c>
      <c r="B2738" s="12"/>
      <c r="C2738" s="12" t="s">
        <v>4797</v>
      </c>
      <c r="D2738" s="12" t="s">
        <v>5194</v>
      </c>
      <c r="E2738" t="b">
        <v>0</v>
      </c>
      <c r="F2738">
        <v>0</v>
      </c>
      <c r="G2738">
        <v>5201</v>
      </c>
      <c r="H2738">
        <v>43922</v>
      </c>
      <c r="I2738" s="12" t="s">
        <v>1713</v>
      </c>
      <c r="J2738">
        <v>12</v>
      </c>
      <c r="K2738">
        <v>10537</v>
      </c>
      <c r="L2738">
        <v>0</v>
      </c>
      <c r="M2738">
        <v>0</v>
      </c>
      <c r="N2738">
        <v>233000</v>
      </c>
      <c r="O2738">
        <v>0</v>
      </c>
      <c r="P2738">
        <v>226237</v>
      </c>
      <c r="Q2738">
        <v>2788</v>
      </c>
      <c r="R2738" t="b">
        <v>0</v>
      </c>
      <c r="S2738">
        <v>0</v>
      </c>
    </row>
    <row r="2739" spans="1:19">
      <c r="A2739">
        <v>13050501</v>
      </c>
      <c r="B2739" s="12"/>
      <c r="C2739" s="12" t="s">
        <v>4797</v>
      </c>
      <c r="D2739" s="12" t="s">
        <v>5194</v>
      </c>
      <c r="E2739" t="b">
        <v>0</v>
      </c>
      <c r="F2739">
        <v>0</v>
      </c>
      <c r="G2739">
        <v>5201</v>
      </c>
      <c r="H2739">
        <v>43929</v>
      </c>
      <c r="I2739" s="12" t="s">
        <v>5661</v>
      </c>
      <c r="J2739">
        <v>1</v>
      </c>
      <c r="K2739">
        <v>13699</v>
      </c>
      <c r="L2739">
        <v>0</v>
      </c>
      <c r="M2739">
        <v>0</v>
      </c>
      <c r="N2739">
        <v>0</v>
      </c>
      <c r="O2739">
        <v>226237</v>
      </c>
      <c r="P2739">
        <v>0</v>
      </c>
      <c r="Q2739">
        <v>2789</v>
      </c>
      <c r="R2739" t="b">
        <v>0</v>
      </c>
      <c r="S2739">
        <v>0</v>
      </c>
    </row>
    <row r="2740" spans="1:19">
      <c r="A2740">
        <v>13050501</v>
      </c>
      <c r="B2740" s="12"/>
      <c r="C2740" s="12" t="s">
        <v>4797</v>
      </c>
      <c r="D2740" s="12" t="s">
        <v>5194</v>
      </c>
      <c r="E2740" t="b">
        <v>0</v>
      </c>
      <c r="F2740">
        <v>0</v>
      </c>
      <c r="G2740">
        <v>5201</v>
      </c>
      <c r="H2740">
        <v>43952</v>
      </c>
      <c r="I2740" s="12" t="s">
        <v>1714</v>
      </c>
      <c r="J2740">
        <v>3</v>
      </c>
      <c r="K2740">
        <v>568</v>
      </c>
      <c r="L2740">
        <v>0</v>
      </c>
      <c r="M2740">
        <v>0</v>
      </c>
      <c r="N2740">
        <v>0</v>
      </c>
      <c r="O2740">
        <v>63</v>
      </c>
      <c r="P2740">
        <v>-63</v>
      </c>
      <c r="Q2740">
        <v>2790</v>
      </c>
      <c r="R2740" t="b">
        <v>0</v>
      </c>
      <c r="S2740">
        <v>0</v>
      </c>
    </row>
    <row r="2741" spans="1:19">
      <c r="A2741">
        <v>13050501</v>
      </c>
      <c r="B2741" s="12"/>
      <c r="C2741" s="12" t="s">
        <v>4797</v>
      </c>
      <c r="D2741" s="12" t="s">
        <v>5194</v>
      </c>
      <c r="E2741" t="b">
        <v>0</v>
      </c>
      <c r="F2741">
        <v>0</v>
      </c>
      <c r="G2741">
        <v>5201</v>
      </c>
      <c r="H2741">
        <v>43952</v>
      </c>
      <c r="I2741" s="12" t="s">
        <v>1715</v>
      </c>
      <c r="J2741">
        <v>12</v>
      </c>
      <c r="K2741">
        <v>10617</v>
      </c>
      <c r="L2741">
        <v>0</v>
      </c>
      <c r="M2741">
        <v>0</v>
      </c>
      <c r="N2741">
        <v>233000</v>
      </c>
      <c r="O2741">
        <v>0</v>
      </c>
      <c r="P2741">
        <v>232937</v>
      </c>
      <c r="Q2741">
        <v>2791</v>
      </c>
      <c r="R2741" t="b">
        <v>0</v>
      </c>
      <c r="S2741">
        <v>0</v>
      </c>
    </row>
    <row r="2742" spans="1:19">
      <c r="A2742">
        <v>13050501</v>
      </c>
      <c r="B2742" s="12"/>
      <c r="C2742" s="12" t="s">
        <v>4797</v>
      </c>
      <c r="D2742" s="12" t="s">
        <v>5194</v>
      </c>
      <c r="E2742" t="b">
        <v>0</v>
      </c>
      <c r="F2742">
        <v>0</v>
      </c>
      <c r="G2742">
        <v>5201</v>
      </c>
      <c r="H2742">
        <v>43958</v>
      </c>
      <c r="I2742" s="12" t="s">
        <v>5662</v>
      </c>
      <c r="J2742">
        <v>1</v>
      </c>
      <c r="K2742">
        <v>13749</v>
      </c>
      <c r="L2742">
        <v>0</v>
      </c>
      <c r="M2742">
        <v>0</v>
      </c>
      <c r="N2742">
        <v>0</v>
      </c>
      <c r="O2742">
        <v>232937</v>
      </c>
      <c r="P2742">
        <v>0</v>
      </c>
      <c r="Q2742">
        <v>2792</v>
      </c>
      <c r="R2742" t="b">
        <v>0</v>
      </c>
      <c r="S2742">
        <v>0</v>
      </c>
    </row>
    <row r="2743" spans="1:19">
      <c r="A2743">
        <v>13050501</v>
      </c>
      <c r="B2743" s="12"/>
      <c r="C2743" s="12" t="s">
        <v>4797</v>
      </c>
      <c r="D2743" s="12" t="s">
        <v>5194</v>
      </c>
      <c r="E2743" t="b">
        <v>0</v>
      </c>
      <c r="F2743">
        <v>0</v>
      </c>
      <c r="G2743">
        <v>5201</v>
      </c>
      <c r="H2743">
        <v>43983</v>
      </c>
      <c r="I2743" s="12" t="s">
        <v>1716</v>
      </c>
      <c r="J2743">
        <v>3</v>
      </c>
      <c r="K2743">
        <v>569</v>
      </c>
      <c r="L2743">
        <v>0</v>
      </c>
      <c r="M2743">
        <v>0</v>
      </c>
      <c r="N2743">
        <v>0</v>
      </c>
      <c r="O2743">
        <v>3063</v>
      </c>
      <c r="P2743">
        <v>-3063</v>
      </c>
      <c r="Q2743">
        <v>2793</v>
      </c>
      <c r="R2743" t="b">
        <v>0</v>
      </c>
      <c r="S2743">
        <v>0</v>
      </c>
    </row>
    <row r="2744" spans="1:19">
      <c r="A2744">
        <v>13050501</v>
      </c>
      <c r="B2744" s="12"/>
      <c r="C2744" s="12" t="s">
        <v>4797</v>
      </c>
      <c r="D2744" s="12" t="s">
        <v>5194</v>
      </c>
      <c r="E2744" t="b">
        <v>0</v>
      </c>
      <c r="F2744">
        <v>0</v>
      </c>
      <c r="G2744">
        <v>5201</v>
      </c>
      <c r="H2744">
        <v>43983</v>
      </c>
      <c r="I2744" s="12" t="s">
        <v>1717</v>
      </c>
      <c r="J2744">
        <v>12</v>
      </c>
      <c r="K2744">
        <v>10697</v>
      </c>
      <c r="L2744">
        <v>0</v>
      </c>
      <c r="M2744">
        <v>0</v>
      </c>
      <c r="N2744">
        <v>233000</v>
      </c>
      <c r="O2744">
        <v>0</v>
      </c>
      <c r="P2744">
        <v>229937</v>
      </c>
      <c r="Q2744">
        <v>2794</v>
      </c>
      <c r="R2744" t="b">
        <v>0</v>
      </c>
      <c r="S2744">
        <v>0</v>
      </c>
    </row>
    <row r="2745" spans="1:19">
      <c r="A2745">
        <v>13050501</v>
      </c>
      <c r="B2745" s="12"/>
      <c r="C2745" s="12" t="s">
        <v>4797</v>
      </c>
      <c r="D2745" s="12" t="s">
        <v>5194</v>
      </c>
      <c r="E2745" t="b">
        <v>0</v>
      </c>
      <c r="F2745">
        <v>0</v>
      </c>
      <c r="G2745">
        <v>5201</v>
      </c>
      <c r="H2745">
        <v>43985</v>
      </c>
      <c r="I2745" s="12" t="s">
        <v>5663</v>
      </c>
      <c r="J2745">
        <v>1</v>
      </c>
      <c r="K2745">
        <v>13812</v>
      </c>
      <c r="L2745">
        <v>0</v>
      </c>
      <c r="M2745">
        <v>0</v>
      </c>
      <c r="N2745">
        <v>0</v>
      </c>
      <c r="O2745">
        <v>229937</v>
      </c>
      <c r="P2745">
        <v>0</v>
      </c>
      <c r="Q2745">
        <v>2795</v>
      </c>
      <c r="R2745" t="b">
        <v>0</v>
      </c>
      <c r="S2745">
        <v>0</v>
      </c>
    </row>
    <row r="2746" spans="1:19">
      <c r="A2746">
        <v>13050501</v>
      </c>
      <c r="B2746" s="12"/>
      <c r="C2746" s="12" t="s">
        <v>4797</v>
      </c>
      <c r="D2746" s="12" t="s">
        <v>5194</v>
      </c>
      <c r="E2746" t="b">
        <v>0</v>
      </c>
      <c r="F2746">
        <v>0</v>
      </c>
      <c r="G2746">
        <v>5201</v>
      </c>
      <c r="H2746">
        <v>44013</v>
      </c>
      <c r="I2746" s="12" t="s">
        <v>1718</v>
      </c>
      <c r="J2746">
        <v>3</v>
      </c>
      <c r="K2746">
        <v>570</v>
      </c>
      <c r="L2746">
        <v>0</v>
      </c>
      <c r="M2746">
        <v>0</v>
      </c>
      <c r="N2746">
        <v>0</v>
      </c>
      <c r="O2746">
        <v>6063</v>
      </c>
      <c r="P2746">
        <v>-6063</v>
      </c>
      <c r="Q2746">
        <v>2796</v>
      </c>
      <c r="R2746" t="b">
        <v>0</v>
      </c>
      <c r="S2746">
        <v>0</v>
      </c>
    </row>
    <row r="2747" spans="1:19">
      <c r="A2747">
        <v>13050501</v>
      </c>
      <c r="B2747" s="12"/>
      <c r="C2747" s="12" t="s">
        <v>4797</v>
      </c>
      <c r="D2747" s="12" t="s">
        <v>5194</v>
      </c>
      <c r="E2747" t="b">
        <v>0</v>
      </c>
      <c r="F2747">
        <v>0</v>
      </c>
      <c r="G2747">
        <v>5201</v>
      </c>
      <c r="H2747">
        <v>44013</v>
      </c>
      <c r="I2747" s="12" t="s">
        <v>1719</v>
      </c>
      <c r="J2747">
        <v>12</v>
      </c>
      <c r="K2747">
        <v>10777</v>
      </c>
      <c r="L2747">
        <v>0</v>
      </c>
      <c r="M2747">
        <v>0</v>
      </c>
      <c r="N2747">
        <v>233000</v>
      </c>
      <c r="O2747">
        <v>0</v>
      </c>
      <c r="P2747">
        <v>226937</v>
      </c>
      <c r="Q2747">
        <v>2797</v>
      </c>
      <c r="R2747" t="b">
        <v>0</v>
      </c>
      <c r="S2747">
        <v>0</v>
      </c>
    </row>
    <row r="2748" spans="1:19">
      <c r="A2748">
        <v>13050501</v>
      </c>
      <c r="B2748" s="12"/>
      <c r="C2748" s="12" t="s">
        <v>4797</v>
      </c>
      <c r="D2748" s="12" t="s">
        <v>5194</v>
      </c>
      <c r="E2748" t="b">
        <v>0</v>
      </c>
      <c r="F2748">
        <v>0</v>
      </c>
      <c r="G2748">
        <v>5201</v>
      </c>
      <c r="H2748">
        <v>44022</v>
      </c>
      <c r="I2748" s="12" t="s">
        <v>5664</v>
      </c>
      <c r="J2748">
        <v>1</v>
      </c>
      <c r="K2748">
        <v>13904</v>
      </c>
      <c r="L2748">
        <v>0</v>
      </c>
      <c r="M2748">
        <v>0</v>
      </c>
      <c r="N2748">
        <v>0</v>
      </c>
      <c r="O2748">
        <v>226937</v>
      </c>
      <c r="P2748">
        <v>0</v>
      </c>
      <c r="Q2748">
        <v>2798</v>
      </c>
      <c r="R2748" t="b">
        <v>0</v>
      </c>
      <c r="S2748">
        <v>0</v>
      </c>
    </row>
    <row r="2749" spans="1:19">
      <c r="A2749">
        <v>13050501</v>
      </c>
      <c r="B2749" s="12"/>
      <c r="C2749" s="12" t="s">
        <v>4797</v>
      </c>
      <c r="D2749" s="12" t="s">
        <v>5194</v>
      </c>
      <c r="E2749" t="b">
        <v>0</v>
      </c>
      <c r="F2749">
        <v>0</v>
      </c>
      <c r="G2749">
        <v>5201</v>
      </c>
      <c r="H2749">
        <v>44044</v>
      </c>
      <c r="I2749" s="12" t="s">
        <v>1720</v>
      </c>
      <c r="J2749">
        <v>3</v>
      </c>
      <c r="K2749">
        <v>572</v>
      </c>
      <c r="L2749">
        <v>0</v>
      </c>
      <c r="M2749">
        <v>0</v>
      </c>
      <c r="N2749">
        <v>0</v>
      </c>
      <c r="O2749">
        <v>4063</v>
      </c>
      <c r="P2749">
        <v>-4063</v>
      </c>
      <c r="Q2749">
        <v>2799</v>
      </c>
      <c r="R2749" t="b">
        <v>0</v>
      </c>
      <c r="S2749">
        <v>0</v>
      </c>
    </row>
    <row r="2750" spans="1:19">
      <c r="A2750">
        <v>13050501</v>
      </c>
      <c r="B2750" s="12"/>
      <c r="C2750" s="12" t="s">
        <v>4797</v>
      </c>
      <c r="D2750" s="12" t="s">
        <v>5194</v>
      </c>
      <c r="E2750" t="b">
        <v>0</v>
      </c>
      <c r="F2750">
        <v>0</v>
      </c>
      <c r="G2750">
        <v>5201</v>
      </c>
      <c r="H2750">
        <v>44044</v>
      </c>
      <c r="I2750" s="12" t="s">
        <v>1721</v>
      </c>
      <c r="J2750">
        <v>12</v>
      </c>
      <c r="K2750">
        <v>10857</v>
      </c>
      <c r="L2750">
        <v>0</v>
      </c>
      <c r="M2750">
        <v>0</v>
      </c>
      <c r="N2750">
        <v>233000</v>
      </c>
      <c r="O2750">
        <v>0</v>
      </c>
      <c r="P2750">
        <v>228937</v>
      </c>
      <c r="Q2750">
        <v>2800</v>
      </c>
      <c r="R2750" t="b">
        <v>0</v>
      </c>
      <c r="S2750">
        <v>0</v>
      </c>
    </row>
    <row r="2751" spans="1:19">
      <c r="A2751">
        <v>13050501</v>
      </c>
      <c r="B2751" s="12"/>
      <c r="C2751" s="12" t="s">
        <v>4797</v>
      </c>
      <c r="D2751" s="12" t="s">
        <v>5194</v>
      </c>
      <c r="E2751" t="b">
        <v>0</v>
      </c>
      <c r="F2751">
        <v>0</v>
      </c>
      <c r="G2751">
        <v>5201</v>
      </c>
      <c r="H2751">
        <v>44055</v>
      </c>
      <c r="I2751" s="12" t="s">
        <v>5665</v>
      </c>
      <c r="J2751">
        <v>1</v>
      </c>
      <c r="K2751">
        <v>13973</v>
      </c>
      <c r="L2751">
        <v>0</v>
      </c>
      <c r="M2751">
        <v>0</v>
      </c>
      <c r="N2751">
        <v>0</v>
      </c>
      <c r="O2751">
        <v>228937</v>
      </c>
      <c r="P2751">
        <v>0</v>
      </c>
      <c r="Q2751">
        <v>2801</v>
      </c>
      <c r="R2751" t="b">
        <v>0</v>
      </c>
      <c r="S2751">
        <v>0</v>
      </c>
    </row>
    <row r="2752" spans="1:19">
      <c r="A2752">
        <v>13050501</v>
      </c>
      <c r="B2752" s="12"/>
      <c r="C2752" s="12" t="s">
        <v>4797</v>
      </c>
      <c r="D2752" s="12" t="s">
        <v>5194</v>
      </c>
      <c r="E2752" t="b">
        <v>0</v>
      </c>
      <c r="F2752">
        <v>0</v>
      </c>
      <c r="G2752">
        <v>5201</v>
      </c>
      <c r="H2752">
        <v>44075</v>
      </c>
      <c r="I2752" s="12" t="s">
        <v>1722</v>
      </c>
      <c r="J2752">
        <v>3</v>
      </c>
      <c r="K2752">
        <v>573</v>
      </c>
      <c r="L2752">
        <v>0</v>
      </c>
      <c r="M2752">
        <v>0</v>
      </c>
      <c r="N2752">
        <v>0</v>
      </c>
      <c r="O2752">
        <v>2063</v>
      </c>
      <c r="P2752">
        <v>-2063</v>
      </c>
      <c r="Q2752">
        <v>2802</v>
      </c>
      <c r="R2752" t="b">
        <v>0</v>
      </c>
      <c r="S2752">
        <v>0</v>
      </c>
    </row>
    <row r="2753" spans="1:19">
      <c r="A2753">
        <v>13050501</v>
      </c>
      <c r="B2753" s="12"/>
      <c r="C2753" s="12" t="s">
        <v>4797</v>
      </c>
      <c r="D2753" s="12" t="s">
        <v>5194</v>
      </c>
      <c r="E2753" t="b">
        <v>0</v>
      </c>
      <c r="F2753">
        <v>0</v>
      </c>
      <c r="G2753">
        <v>5201</v>
      </c>
      <c r="H2753">
        <v>44075</v>
      </c>
      <c r="I2753" s="12" t="s">
        <v>1723</v>
      </c>
      <c r="J2753">
        <v>12</v>
      </c>
      <c r="K2753">
        <v>10937</v>
      </c>
      <c r="L2753">
        <v>0</v>
      </c>
      <c r="M2753">
        <v>0</v>
      </c>
      <c r="N2753">
        <v>233000</v>
      </c>
      <c r="O2753">
        <v>0</v>
      </c>
      <c r="P2753">
        <v>230937</v>
      </c>
      <c r="Q2753">
        <v>2803</v>
      </c>
      <c r="R2753" t="b">
        <v>0</v>
      </c>
      <c r="S2753">
        <v>0</v>
      </c>
    </row>
    <row r="2754" spans="1:19">
      <c r="A2754">
        <v>13050501</v>
      </c>
      <c r="B2754" s="12"/>
      <c r="C2754" s="12" t="s">
        <v>4797</v>
      </c>
      <c r="D2754" s="12" t="s">
        <v>5194</v>
      </c>
      <c r="E2754" t="b">
        <v>0</v>
      </c>
      <c r="F2754">
        <v>0</v>
      </c>
      <c r="G2754">
        <v>5201</v>
      </c>
      <c r="H2754">
        <v>44076</v>
      </c>
      <c r="I2754" s="12" t="s">
        <v>5666</v>
      </c>
      <c r="J2754">
        <v>1</v>
      </c>
      <c r="K2754">
        <v>14028</v>
      </c>
      <c r="L2754">
        <v>0</v>
      </c>
      <c r="M2754">
        <v>0</v>
      </c>
      <c r="N2754">
        <v>0</v>
      </c>
      <c r="O2754">
        <v>230937</v>
      </c>
      <c r="P2754">
        <v>0</v>
      </c>
      <c r="Q2754">
        <v>2804</v>
      </c>
      <c r="R2754" t="b">
        <v>0</v>
      </c>
      <c r="S2754">
        <v>0</v>
      </c>
    </row>
    <row r="2755" spans="1:19">
      <c r="A2755">
        <v>13050501</v>
      </c>
      <c r="B2755" s="12"/>
      <c r="C2755" s="12" t="s">
        <v>4797</v>
      </c>
      <c r="D2755" s="12" t="s">
        <v>5194</v>
      </c>
      <c r="E2755" t="b">
        <v>0</v>
      </c>
      <c r="F2755">
        <v>0</v>
      </c>
      <c r="G2755">
        <v>5201</v>
      </c>
      <c r="H2755">
        <v>44105</v>
      </c>
      <c r="I2755" s="12" t="s">
        <v>1724</v>
      </c>
      <c r="J2755">
        <v>3</v>
      </c>
      <c r="K2755">
        <v>575</v>
      </c>
      <c r="L2755">
        <v>0</v>
      </c>
      <c r="M2755">
        <v>0</v>
      </c>
      <c r="N2755">
        <v>0</v>
      </c>
      <c r="O2755">
        <v>233000</v>
      </c>
      <c r="P2755">
        <v>-233000</v>
      </c>
      <c r="Q2755">
        <v>2805</v>
      </c>
      <c r="R2755" t="b">
        <v>0</v>
      </c>
      <c r="S2755">
        <v>0</v>
      </c>
    </row>
    <row r="2756" spans="1:19">
      <c r="A2756">
        <v>13050501</v>
      </c>
      <c r="B2756" s="12"/>
      <c r="C2756" s="12" t="s">
        <v>4797</v>
      </c>
      <c r="D2756" s="12" t="s">
        <v>5194</v>
      </c>
      <c r="E2756" t="b">
        <v>0</v>
      </c>
      <c r="F2756">
        <v>0</v>
      </c>
      <c r="G2756">
        <v>5201</v>
      </c>
      <c r="H2756">
        <v>44105</v>
      </c>
      <c r="I2756" s="12" t="s">
        <v>1725</v>
      </c>
      <c r="J2756">
        <v>12</v>
      </c>
      <c r="K2756">
        <v>11017</v>
      </c>
      <c r="L2756">
        <v>0</v>
      </c>
      <c r="M2756">
        <v>0</v>
      </c>
      <c r="N2756">
        <v>233000</v>
      </c>
      <c r="O2756">
        <v>0</v>
      </c>
      <c r="P2756">
        <v>0</v>
      </c>
      <c r="Q2756">
        <v>2806</v>
      </c>
      <c r="R2756" t="b">
        <v>0</v>
      </c>
      <c r="S2756">
        <v>0</v>
      </c>
    </row>
    <row r="2757" spans="1:19">
      <c r="A2757">
        <v>13050501</v>
      </c>
      <c r="B2757" s="12"/>
      <c r="C2757" s="12" t="s">
        <v>4797</v>
      </c>
      <c r="D2757" s="12" t="s">
        <v>5194</v>
      </c>
      <c r="E2757" t="b">
        <v>0</v>
      </c>
      <c r="F2757">
        <v>0</v>
      </c>
      <c r="G2757">
        <v>5201</v>
      </c>
      <c r="H2757">
        <v>44136</v>
      </c>
      <c r="I2757" s="12" t="s">
        <v>1726</v>
      </c>
      <c r="J2757">
        <v>3</v>
      </c>
      <c r="K2757">
        <v>576</v>
      </c>
      <c r="L2757">
        <v>0</v>
      </c>
      <c r="M2757">
        <v>0</v>
      </c>
      <c r="N2757">
        <v>0</v>
      </c>
      <c r="O2757">
        <v>3063</v>
      </c>
      <c r="P2757">
        <v>-3063</v>
      </c>
      <c r="Q2757">
        <v>2807</v>
      </c>
      <c r="R2757" t="b">
        <v>0</v>
      </c>
      <c r="S2757">
        <v>0</v>
      </c>
    </row>
    <row r="2758" spans="1:19">
      <c r="A2758">
        <v>13050501</v>
      </c>
      <c r="B2758" s="12"/>
      <c r="C2758" s="12" t="s">
        <v>4797</v>
      </c>
      <c r="D2758" s="12" t="s">
        <v>5194</v>
      </c>
      <c r="E2758" t="b">
        <v>0</v>
      </c>
      <c r="F2758">
        <v>0</v>
      </c>
      <c r="G2758">
        <v>5201</v>
      </c>
      <c r="H2758">
        <v>44136</v>
      </c>
      <c r="I2758" s="12" t="s">
        <v>1727</v>
      </c>
      <c r="J2758">
        <v>12</v>
      </c>
      <c r="K2758">
        <v>11097</v>
      </c>
      <c r="L2758">
        <v>0</v>
      </c>
      <c r="M2758">
        <v>0</v>
      </c>
      <c r="N2758">
        <v>233000</v>
      </c>
      <c r="O2758">
        <v>0</v>
      </c>
      <c r="P2758">
        <v>229937</v>
      </c>
      <c r="Q2758">
        <v>2808</v>
      </c>
      <c r="R2758" t="b">
        <v>0</v>
      </c>
      <c r="S2758">
        <v>0</v>
      </c>
    </row>
    <row r="2759" spans="1:19">
      <c r="A2759">
        <v>13050501</v>
      </c>
      <c r="B2759" s="12"/>
      <c r="C2759" s="12" t="s">
        <v>4797</v>
      </c>
      <c r="D2759" s="12" t="s">
        <v>5194</v>
      </c>
      <c r="E2759" t="b">
        <v>0</v>
      </c>
      <c r="F2759">
        <v>0</v>
      </c>
      <c r="G2759">
        <v>5201</v>
      </c>
      <c r="H2759">
        <v>44162</v>
      </c>
      <c r="I2759" s="12" t="s">
        <v>5668</v>
      </c>
      <c r="J2759">
        <v>1</v>
      </c>
      <c r="K2759">
        <v>14211</v>
      </c>
      <c r="L2759">
        <v>0</v>
      </c>
      <c r="M2759">
        <v>0</v>
      </c>
      <c r="N2759">
        <v>0</v>
      </c>
      <c r="O2759">
        <v>220000</v>
      </c>
      <c r="P2759">
        <v>9937</v>
      </c>
      <c r="Q2759">
        <v>2809</v>
      </c>
      <c r="R2759" t="b">
        <v>0</v>
      </c>
      <c r="S2759">
        <v>0</v>
      </c>
    </row>
    <row r="2760" spans="1:19">
      <c r="A2760">
        <v>13050501</v>
      </c>
      <c r="B2760" s="12"/>
      <c r="C2760" s="12" t="s">
        <v>4797</v>
      </c>
      <c r="D2760" s="12" t="s">
        <v>5194</v>
      </c>
      <c r="E2760" t="b">
        <v>0</v>
      </c>
      <c r="F2760">
        <v>0</v>
      </c>
      <c r="G2760">
        <v>5201</v>
      </c>
      <c r="H2760">
        <v>44162</v>
      </c>
      <c r="I2760" s="12" t="s">
        <v>5668</v>
      </c>
      <c r="J2760">
        <v>1</v>
      </c>
      <c r="K2760">
        <v>14212</v>
      </c>
      <c r="L2760">
        <v>0</v>
      </c>
      <c r="M2760">
        <v>0</v>
      </c>
      <c r="N2760">
        <v>0</v>
      </c>
      <c r="O2760">
        <v>9937</v>
      </c>
      <c r="P2760">
        <v>0</v>
      </c>
      <c r="Q2760">
        <v>2810</v>
      </c>
      <c r="R2760" t="b">
        <v>0</v>
      </c>
      <c r="S2760">
        <v>0</v>
      </c>
    </row>
    <row r="2761" spans="1:19">
      <c r="A2761">
        <v>13050501</v>
      </c>
      <c r="B2761" s="12"/>
      <c r="C2761" s="12" t="s">
        <v>4797</v>
      </c>
      <c r="D2761" s="12" t="s">
        <v>5194</v>
      </c>
      <c r="E2761" t="b">
        <v>0</v>
      </c>
      <c r="F2761">
        <v>0</v>
      </c>
      <c r="G2761">
        <v>5201</v>
      </c>
      <c r="H2761">
        <v>44166</v>
      </c>
      <c r="I2761" s="12" t="s">
        <v>1728</v>
      </c>
      <c r="J2761">
        <v>3</v>
      </c>
      <c r="K2761">
        <v>577</v>
      </c>
      <c r="L2761">
        <v>0</v>
      </c>
      <c r="M2761">
        <v>0</v>
      </c>
      <c r="N2761">
        <v>0</v>
      </c>
      <c r="O2761">
        <v>233000</v>
      </c>
      <c r="P2761">
        <v>-233000</v>
      </c>
      <c r="Q2761">
        <v>2811</v>
      </c>
      <c r="R2761" t="b">
        <v>0</v>
      </c>
      <c r="S2761">
        <v>0</v>
      </c>
    </row>
    <row r="2762" spans="1:19">
      <c r="A2762">
        <v>13050501</v>
      </c>
      <c r="B2762" s="12"/>
      <c r="C2762" s="12" t="s">
        <v>4797</v>
      </c>
      <c r="D2762" s="12" t="s">
        <v>5194</v>
      </c>
      <c r="E2762" t="b">
        <v>0</v>
      </c>
      <c r="F2762">
        <v>0</v>
      </c>
      <c r="G2762">
        <v>5201</v>
      </c>
      <c r="H2762">
        <v>44166</v>
      </c>
      <c r="I2762" s="12" t="s">
        <v>1729</v>
      </c>
      <c r="J2762">
        <v>12</v>
      </c>
      <c r="K2762">
        <v>11177</v>
      </c>
      <c r="L2762">
        <v>0</v>
      </c>
      <c r="M2762">
        <v>0</v>
      </c>
      <c r="N2762">
        <v>233000</v>
      </c>
      <c r="O2762">
        <v>0</v>
      </c>
      <c r="P2762">
        <v>0</v>
      </c>
      <c r="Q2762">
        <v>2812</v>
      </c>
      <c r="R2762" t="b">
        <v>0</v>
      </c>
      <c r="S2762">
        <v>0</v>
      </c>
    </row>
    <row r="2763" spans="1:19">
      <c r="A2763">
        <v>13050501</v>
      </c>
      <c r="B2763" s="12" t="s">
        <v>1730</v>
      </c>
      <c r="C2763" s="12" t="s">
        <v>4797</v>
      </c>
      <c r="D2763" s="12" t="s">
        <v>1730</v>
      </c>
      <c r="E2763" t="b">
        <v>0</v>
      </c>
      <c r="F2763">
        <v>0</v>
      </c>
      <c r="G2763">
        <v>5201</v>
      </c>
      <c r="H2763" t="s">
        <v>21</v>
      </c>
      <c r="I2763" s="12"/>
      <c r="K2763">
        <v>0</v>
      </c>
      <c r="L2763">
        <v>0</v>
      </c>
      <c r="M2763">
        <v>0</v>
      </c>
      <c r="N2763">
        <v>2796000</v>
      </c>
      <c r="O2763">
        <v>4527998</v>
      </c>
      <c r="P2763">
        <v>0</v>
      </c>
      <c r="Q2763">
        <v>2813</v>
      </c>
      <c r="R2763" t="b">
        <v>0</v>
      </c>
      <c r="S2763">
        <v>0</v>
      </c>
    </row>
    <row r="2764" spans="1:19">
      <c r="A2764">
        <v>13050501</v>
      </c>
      <c r="B2764" s="12" t="s">
        <v>5204</v>
      </c>
      <c r="C2764" s="12" t="s">
        <v>4797</v>
      </c>
      <c r="D2764" s="12" t="s">
        <v>5204</v>
      </c>
      <c r="E2764" t="b">
        <v>0</v>
      </c>
      <c r="F2764">
        <v>1300</v>
      </c>
      <c r="G2764">
        <v>5202</v>
      </c>
      <c r="H2764" t="s">
        <v>21</v>
      </c>
      <c r="I2764" s="12"/>
      <c r="K2764">
        <v>0</v>
      </c>
      <c r="L2764">
        <v>2796000</v>
      </c>
      <c r="M2764">
        <v>2797300</v>
      </c>
      <c r="N2764">
        <v>0</v>
      </c>
      <c r="O2764">
        <v>0</v>
      </c>
      <c r="P2764">
        <v>1300</v>
      </c>
      <c r="Q2764">
        <v>2814</v>
      </c>
      <c r="R2764" t="b">
        <v>0</v>
      </c>
      <c r="S2764">
        <v>0</v>
      </c>
    </row>
    <row r="2765" spans="1:19">
      <c r="A2765">
        <v>13050501</v>
      </c>
      <c r="B2765" s="12"/>
      <c r="C2765" s="12" t="s">
        <v>4797</v>
      </c>
      <c r="D2765" s="12" t="s">
        <v>5204</v>
      </c>
      <c r="E2765" t="b">
        <v>0</v>
      </c>
      <c r="F2765">
        <v>0</v>
      </c>
      <c r="G2765">
        <v>5202</v>
      </c>
      <c r="H2765">
        <v>43831</v>
      </c>
      <c r="I2765" s="12" t="s">
        <v>1731</v>
      </c>
      <c r="J2765">
        <v>12</v>
      </c>
      <c r="K2765">
        <v>10298</v>
      </c>
      <c r="L2765">
        <v>0</v>
      </c>
      <c r="M2765">
        <v>0</v>
      </c>
      <c r="N2765">
        <v>233000</v>
      </c>
      <c r="O2765">
        <v>0</v>
      </c>
      <c r="P2765">
        <v>234300</v>
      </c>
      <c r="Q2765">
        <v>2815</v>
      </c>
      <c r="R2765" t="b">
        <v>0</v>
      </c>
      <c r="S2765">
        <v>0</v>
      </c>
    </row>
    <row r="2766" spans="1:19">
      <c r="A2766">
        <v>13050501</v>
      </c>
      <c r="B2766" s="12"/>
      <c r="C2766" s="12" t="s">
        <v>4797</v>
      </c>
      <c r="D2766" s="12" t="s">
        <v>5204</v>
      </c>
      <c r="E2766" t="b">
        <v>0</v>
      </c>
      <c r="F2766">
        <v>0</v>
      </c>
      <c r="G2766">
        <v>5202</v>
      </c>
      <c r="H2766">
        <v>43833</v>
      </c>
      <c r="I2766" s="12" t="s">
        <v>5674</v>
      </c>
      <c r="J2766">
        <v>1</v>
      </c>
      <c r="K2766">
        <v>13474</v>
      </c>
      <c r="L2766">
        <v>0</v>
      </c>
      <c r="M2766">
        <v>0</v>
      </c>
      <c r="N2766">
        <v>0</v>
      </c>
      <c r="O2766">
        <v>1300</v>
      </c>
      <c r="P2766">
        <v>233000</v>
      </c>
      <c r="Q2766">
        <v>2816</v>
      </c>
      <c r="R2766" t="b">
        <v>0</v>
      </c>
      <c r="S2766">
        <v>0</v>
      </c>
    </row>
    <row r="2767" spans="1:19">
      <c r="A2767">
        <v>13050501</v>
      </c>
      <c r="B2767" s="12"/>
      <c r="C2767" s="12" t="s">
        <v>4797</v>
      </c>
      <c r="D2767" s="12" t="s">
        <v>5204</v>
      </c>
      <c r="E2767" t="b">
        <v>0</v>
      </c>
      <c r="F2767">
        <v>0</v>
      </c>
      <c r="G2767">
        <v>5202</v>
      </c>
      <c r="H2767">
        <v>43833</v>
      </c>
      <c r="I2767" s="12" t="s">
        <v>5701</v>
      </c>
      <c r="J2767">
        <v>1</v>
      </c>
      <c r="K2767">
        <v>13474</v>
      </c>
      <c r="L2767">
        <v>0</v>
      </c>
      <c r="M2767">
        <v>0</v>
      </c>
      <c r="N2767">
        <v>0</v>
      </c>
      <c r="O2767">
        <v>208700</v>
      </c>
      <c r="P2767">
        <v>24300</v>
      </c>
      <c r="Q2767">
        <v>2817</v>
      </c>
      <c r="R2767" t="b">
        <v>0</v>
      </c>
      <c r="S2767">
        <v>0</v>
      </c>
    </row>
    <row r="2768" spans="1:19">
      <c r="A2768">
        <v>13050501</v>
      </c>
      <c r="B2768" s="12"/>
      <c r="C2768" s="12" t="s">
        <v>4797</v>
      </c>
      <c r="D2768" s="12" t="s">
        <v>5204</v>
      </c>
      <c r="E2768" t="b">
        <v>0</v>
      </c>
      <c r="F2768">
        <v>0</v>
      </c>
      <c r="G2768">
        <v>5202</v>
      </c>
      <c r="H2768">
        <v>43862</v>
      </c>
      <c r="I2768" s="12" t="s">
        <v>1733</v>
      </c>
      <c r="J2768">
        <v>12</v>
      </c>
      <c r="K2768">
        <v>10378</v>
      </c>
      <c r="L2768">
        <v>0</v>
      </c>
      <c r="M2768">
        <v>0</v>
      </c>
      <c r="N2768">
        <v>233000</v>
      </c>
      <c r="O2768">
        <v>0</v>
      </c>
      <c r="P2768">
        <v>257300</v>
      </c>
      <c r="Q2768">
        <v>2818</v>
      </c>
      <c r="R2768" t="b">
        <v>0</v>
      </c>
      <c r="S2768">
        <v>0</v>
      </c>
    </row>
    <row r="2769" spans="1:19">
      <c r="A2769">
        <v>13050501</v>
      </c>
      <c r="B2769" s="12"/>
      <c r="C2769" s="12" t="s">
        <v>4797</v>
      </c>
      <c r="D2769" s="12" t="s">
        <v>5204</v>
      </c>
      <c r="E2769" t="b">
        <v>0</v>
      </c>
      <c r="F2769">
        <v>0</v>
      </c>
      <c r="G2769">
        <v>5202</v>
      </c>
      <c r="H2769">
        <v>43891</v>
      </c>
      <c r="I2769" s="12" t="s">
        <v>1734</v>
      </c>
      <c r="J2769">
        <v>12</v>
      </c>
      <c r="K2769">
        <v>10458</v>
      </c>
      <c r="L2769">
        <v>0</v>
      </c>
      <c r="M2769">
        <v>0</v>
      </c>
      <c r="N2769">
        <v>233000</v>
      </c>
      <c r="O2769">
        <v>0</v>
      </c>
      <c r="P2769">
        <v>490300</v>
      </c>
      <c r="Q2769">
        <v>2819</v>
      </c>
      <c r="R2769" t="b">
        <v>0</v>
      </c>
      <c r="S2769">
        <v>0</v>
      </c>
    </row>
    <row r="2770" spans="1:19">
      <c r="A2770">
        <v>13050501</v>
      </c>
      <c r="B2770" s="12"/>
      <c r="C2770" s="12" t="s">
        <v>4797</v>
      </c>
      <c r="D2770" s="12" t="s">
        <v>5204</v>
      </c>
      <c r="E2770" t="b">
        <v>0</v>
      </c>
      <c r="F2770">
        <v>0</v>
      </c>
      <c r="G2770">
        <v>5202</v>
      </c>
      <c r="H2770">
        <v>43906</v>
      </c>
      <c r="I2770" s="12" t="s">
        <v>5658</v>
      </c>
      <c r="J2770">
        <v>1</v>
      </c>
      <c r="K2770">
        <v>13667</v>
      </c>
      <c r="L2770">
        <v>0</v>
      </c>
      <c r="M2770">
        <v>0</v>
      </c>
      <c r="N2770">
        <v>0</v>
      </c>
      <c r="O2770">
        <v>24300</v>
      </c>
      <c r="P2770">
        <v>466000</v>
      </c>
      <c r="Q2770">
        <v>2820</v>
      </c>
      <c r="R2770" t="b">
        <v>0</v>
      </c>
      <c r="S2770">
        <v>0</v>
      </c>
    </row>
    <row r="2771" spans="1:19">
      <c r="A2771">
        <v>13050501</v>
      </c>
      <c r="B2771" s="12"/>
      <c r="C2771" s="12" t="s">
        <v>4797</v>
      </c>
      <c r="D2771" s="12" t="s">
        <v>5204</v>
      </c>
      <c r="E2771" t="b">
        <v>0</v>
      </c>
      <c r="F2771">
        <v>0</v>
      </c>
      <c r="G2771">
        <v>5202</v>
      </c>
      <c r="H2771">
        <v>43906</v>
      </c>
      <c r="I2771" s="12" t="s">
        <v>5659</v>
      </c>
      <c r="J2771">
        <v>1</v>
      </c>
      <c r="K2771">
        <v>13667</v>
      </c>
      <c r="L2771">
        <v>0</v>
      </c>
      <c r="M2771">
        <v>0</v>
      </c>
      <c r="N2771">
        <v>0</v>
      </c>
      <c r="O2771">
        <v>233000</v>
      </c>
      <c r="P2771">
        <v>233000</v>
      </c>
      <c r="Q2771">
        <v>2821</v>
      </c>
      <c r="R2771" t="b">
        <v>0</v>
      </c>
      <c r="S2771">
        <v>0</v>
      </c>
    </row>
    <row r="2772" spans="1:19">
      <c r="A2772">
        <v>13050501</v>
      </c>
      <c r="B2772" s="12"/>
      <c r="C2772" s="12" t="s">
        <v>4797</v>
      </c>
      <c r="D2772" s="12" t="s">
        <v>5204</v>
      </c>
      <c r="E2772" t="b">
        <v>0</v>
      </c>
      <c r="F2772">
        <v>0</v>
      </c>
      <c r="G2772">
        <v>5202</v>
      </c>
      <c r="H2772">
        <v>43906</v>
      </c>
      <c r="I2772" s="12" t="s">
        <v>5660</v>
      </c>
      <c r="J2772">
        <v>1</v>
      </c>
      <c r="K2772">
        <v>13667</v>
      </c>
      <c r="L2772">
        <v>0</v>
      </c>
      <c r="M2772">
        <v>0</v>
      </c>
      <c r="N2772">
        <v>0</v>
      </c>
      <c r="O2772">
        <v>222000</v>
      </c>
      <c r="P2772">
        <v>11000</v>
      </c>
      <c r="Q2772">
        <v>2822</v>
      </c>
      <c r="R2772" t="b">
        <v>0</v>
      </c>
      <c r="S2772">
        <v>0</v>
      </c>
    </row>
    <row r="2773" spans="1:19">
      <c r="A2773">
        <v>13050501</v>
      </c>
      <c r="B2773" s="12"/>
      <c r="C2773" s="12" t="s">
        <v>4797</v>
      </c>
      <c r="D2773" s="12" t="s">
        <v>5204</v>
      </c>
      <c r="E2773" t="b">
        <v>0</v>
      </c>
      <c r="F2773">
        <v>0</v>
      </c>
      <c r="G2773">
        <v>5202</v>
      </c>
      <c r="H2773">
        <v>43922</v>
      </c>
      <c r="I2773" s="12" t="s">
        <v>1735</v>
      </c>
      <c r="J2773">
        <v>12</v>
      </c>
      <c r="K2773">
        <v>10538</v>
      </c>
      <c r="L2773">
        <v>0</v>
      </c>
      <c r="M2773">
        <v>0</v>
      </c>
      <c r="N2773">
        <v>233000</v>
      </c>
      <c r="O2773">
        <v>0</v>
      </c>
      <c r="P2773">
        <v>244000</v>
      </c>
      <c r="Q2773">
        <v>2823</v>
      </c>
      <c r="R2773" t="b">
        <v>0</v>
      </c>
      <c r="S2773">
        <v>0</v>
      </c>
    </row>
    <row r="2774" spans="1:19">
      <c r="A2774">
        <v>13050501</v>
      </c>
      <c r="B2774" s="12"/>
      <c r="C2774" s="12" t="s">
        <v>4797</v>
      </c>
      <c r="D2774" s="12" t="s">
        <v>5204</v>
      </c>
      <c r="E2774" t="b">
        <v>0</v>
      </c>
      <c r="F2774">
        <v>0</v>
      </c>
      <c r="G2774">
        <v>5202</v>
      </c>
      <c r="H2774">
        <v>43934</v>
      </c>
      <c r="I2774" s="12" t="s">
        <v>5660</v>
      </c>
      <c r="J2774">
        <v>1</v>
      </c>
      <c r="K2774">
        <v>13701</v>
      </c>
      <c r="L2774">
        <v>0</v>
      </c>
      <c r="M2774">
        <v>0</v>
      </c>
      <c r="N2774">
        <v>0</v>
      </c>
      <c r="O2774">
        <v>11000</v>
      </c>
      <c r="P2774">
        <v>233000</v>
      </c>
      <c r="Q2774">
        <v>2824</v>
      </c>
      <c r="R2774" t="b">
        <v>0</v>
      </c>
      <c r="S2774">
        <v>0</v>
      </c>
    </row>
    <row r="2775" spans="1:19">
      <c r="A2775">
        <v>13050501</v>
      </c>
      <c r="B2775" s="12"/>
      <c r="C2775" s="12" t="s">
        <v>4797</v>
      </c>
      <c r="D2775" s="12" t="s">
        <v>5204</v>
      </c>
      <c r="E2775" t="b">
        <v>0</v>
      </c>
      <c r="F2775">
        <v>0</v>
      </c>
      <c r="G2775">
        <v>5202</v>
      </c>
      <c r="H2775">
        <v>43934</v>
      </c>
      <c r="I2775" s="12" t="s">
        <v>5661</v>
      </c>
      <c r="J2775">
        <v>1</v>
      </c>
      <c r="K2775">
        <v>13701</v>
      </c>
      <c r="L2775">
        <v>0</v>
      </c>
      <c r="M2775">
        <v>0</v>
      </c>
      <c r="N2775">
        <v>0</v>
      </c>
      <c r="O2775">
        <v>222000</v>
      </c>
      <c r="P2775">
        <v>11000</v>
      </c>
      <c r="Q2775">
        <v>2825</v>
      </c>
      <c r="R2775" t="b">
        <v>0</v>
      </c>
      <c r="S2775">
        <v>0</v>
      </c>
    </row>
    <row r="2776" spans="1:19">
      <c r="A2776">
        <v>13050501</v>
      </c>
      <c r="B2776" s="12"/>
      <c r="C2776" s="12" t="s">
        <v>4797</v>
      </c>
      <c r="D2776" s="12" t="s">
        <v>5204</v>
      </c>
      <c r="E2776" t="b">
        <v>0</v>
      </c>
      <c r="F2776">
        <v>0</v>
      </c>
      <c r="G2776">
        <v>5202</v>
      </c>
      <c r="H2776">
        <v>43952</v>
      </c>
      <c r="I2776" s="12" t="s">
        <v>1736</v>
      </c>
      <c r="J2776">
        <v>12</v>
      </c>
      <c r="K2776">
        <v>10618</v>
      </c>
      <c r="L2776">
        <v>0</v>
      </c>
      <c r="M2776">
        <v>0</v>
      </c>
      <c r="N2776">
        <v>233000</v>
      </c>
      <c r="O2776">
        <v>0</v>
      </c>
      <c r="P2776">
        <v>244000</v>
      </c>
      <c r="Q2776">
        <v>2826</v>
      </c>
      <c r="R2776" t="b">
        <v>0</v>
      </c>
      <c r="S2776">
        <v>0</v>
      </c>
    </row>
    <row r="2777" spans="1:19">
      <c r="A2777">
        <v>13050501</v>
      </c>
      <c r="B2777" s="12"/>
      <c r="C2777" s="12" t="s">
        <v>4797</v>
      </c>
      <c r="D2777" s="12" t="s">
        <v>5204</v>
      </c>
      <c r="E2777" t="b">
        <v>0</v>
      </c>
      <c r="F2777">
        <v>0</v>
      </c>
      <c r="G2777">
        <v>5202</v>
      </c>
      <c r="H2777">
        <v>43977</v>
      </c>
      <c r="I2777" s="12" t="s">
        <v>5661</v>
      </c>
      <c r="J2777">
        <v>1</v>
      </c>
      <c r="K2777">
        <v>13783</v>
      </c>
      <c r="L2777">
        <v>0</v>
      </c>
      <c r="M2777">
        <v>0</v>
      </c>
      <c r="N2777">
        <v>0</v>
      </c>
      <c r="O2777">
        <v>11000</v>
      </c>
      <c r="P2777">
        <v>233000</v>
      </c>
      <c r="Q2777">
        <v>2827</v>
      </c>
      <c r="R2777" t="b">
        <v>0</v>
      </c>
      <c r="S2777">
        <v>0</v>
      </c>
    </row>
    <row r="2778" spans="1:19">
      <c r="A2778">
        <v>13050501</v>
      </c>
      <c r="B2778" s="12"/>
      <c r="C2778" s="12" t="s">
        <v>4797</v>
      </c>
      <c r="D2778" s="12" t="s">
        <v>5204</v>
      </c>
      <c r="E2778" t="b">
        <v>0</v>
      </c>
      <c r="F2778">
        <v>0</v>
      </c>
      <c r="G2778">
        <v>5202</v>
      </c>
      <c r="H2778">
        <v>43977</v>
      </c>
      <c r="I2778" s="12" t="s">
        <v>5662</v>
      </c>
      <c r="J2778">
        <v>1</v>
      </c>
      <c r="K2778">
        <v>13783</v>
      </c>
      <c r="L2778">
        <v>0</v>
      </c>
      <c r="M2778">
        <v>0</v>
      </c>
      <c r="N2778">
        <v>0</v>
      </c>
      <c r="O2778">
        <v>222000</v>
      </c>
      <c r="P2778">
        <v>11000</v>
      </c>
      <c r="Q2778">
        <v>2828</v>
      </c>
      <c r="R2778" t="b">
        <v>0</v>
      </c>
      <c r="S2778">
        <v>0</v>
      </c>
    </row>
    <row r="2779" spans="1:19">
      <c r="A2779">
        <v>13050501</v>
      </c>
      <c r="B2779" s="12"/>
      <c r="C2779" s="12" t="s">
        <v>4797</v>
      </c>
      <c r="D2779" s="12" t="s">
        <v>5204</v>
      </c>
      <c r="E2779" t="b">
        <v>0</v>
      </c>
      <c r="F2779">
        <v>0</v>
      </c>
      <c r="G2779">
        <v>5202</v>
      </c>
      <c r="H2779">
        <v>43983</v>
      </c>
      <c r="I2779" s="12" t="s">
        <v>1737</v>
      </c>
      <c r="J2779">
        <v>12</v>
      </c>
      <c r="K2779">
        <v>10698</v>
      </c>
      <c r="L2779">
        <v>0</v>
      </c>
      <c r="M2779">
        <v>0</v>
      </c>
      <c r="N2779">
        <v>233000</v>
      </c>
      <c r="O2779">
        <v>0</v>
      </c>
      <c r="P2779">
        <v>244000</v>
      </c>
      <c r="Q2779">
        <v>2829</v>
      </c>
      <c r="R2779" t="b">
        <v>0</v>
      </c>
      <c r="S2779">
        <v>0</v>
      </c>
    </row>
    <row r="2780" spans="1:19">
      <c r="A2780">
        <v>13050501</v>
      </c>
      <c r="B2780" s="12"/>
      <c r="C2780" s="12" t="s">
        <v>4797</v>
      </c>
      <c r="D2780" s="12" t="s">
        <v>5204</v>
      </c>
      <c r="E2780" t="b">
        <v>0</v>
      </c>
      <c r="F2780">
        <v>0</v>
      </c>
      <c r="G2780">
        <v>5202</v>
      </c>
      <c r="H2780">
        <v>44007</v>
      </c>
      <c r="I2780" s="12" t="s">
        <v>5662</v>
      </c>
      <c r="J2780">
        <v>1</v>
      </c>
      <c r="K2780">
        <v>13852</v>
      </c>
      <c r="L2780">
        <v>0</v>
      </c>
      <c r="M2780">
        <v>0</v>
      </c>
      <c r="N2780">
        <v>0</v>
      </c>
      <c r="O2780">
        <v>11000</v>
      </c>
      <c r="P2780">
        <v>233000</v>
      </c>
      <c r="Q2780">
        <v>2830</v>
      </c>
      <c r="R2780" t="b">
        <v>0</v>
      </c>
      <c r="S2780">
        <v>0</v>
      </c>
    </row>
    <row r="2781" spans="1:19">
      <c r="A2781">
        <v>13050501</v>
      </c>
      <c r="B2781" s="12"/>
      <c r="C2781" s="12" t="s">
        <v>4797</v>
      </c>
      <c r="D2781" s="12" t="s">
        <v>5204</v>
      </c>
      <c r="E2781" t="b">
        <v>0</v>
      </c>
      <c r="F2781">
        <v>0</v>
      </c>
      <c r="G2781">
        <v>5202</v>
      </c>
      <c r="H2781">
        <v>44007</v>
      </c>
      <c r="I2781" s="12" t="s">
        <v>5663</v>
      </c>
      <c r="J2781">
        <v>1</v>
      </c>
      <c r="K2781">
        <v>13852</v>
      </c>
      <c r="L2781">
        <v>0</v>
      </c>
      <c r="M2781">
        <v>0</v>
      </c>
      <c r="N2781">
        <v>0</v>
      </c>
      <c r="O2781">
        <v>222000</v>
      </c>
      <c r="P2781">
        <v>11000</v>
      </c>
      <c r="Q2781">
        <v>2831</v>
      </c>
      <c r="R2781" t="b">
        <v>0</v>
      </c>
      <c r="S2781">
        <v>0</v>
      </c>
    </row>
    <row r="2782" spans="1:19">
      <c r="A2782">
        <v>13050501</v>
      </c>
      <c r="B2782" s="12"/>
      <c r="C2782" s="12" t="s">
        <v>4797</v>
      </c>
      <c r="D2782" s="12" t="s">
        <v>5204</v>
      </c>
      <c r="E2782" t="b">
        <v>0</v>
      </c>
      <c r="F2782">
        <v>0</v>
      </c>
      <c r="G2782">
        <v>5202</v>
      </c>
      <c r="H2782">
        <v>44013</v>
      </c>
      <c r="I2782" s="12" t="s">
        <v>1738</v>
      </c>
      <c r="J2782">
        <v>12</v>
      </c>
      <c r="K2782">
        <v>10778</v>
      </c>
      <c r="L2782">
        <v>0</v>
      </c>
      <c r="M2782">
        <v>0</v>
      </c>
      <c r="N2782">
        <v>233000</v>
      </c>
      <c r="O2782">
        <v>0</v>
      </c>
      <c r="P2782">
        <v>244000</v>
      </c>
      <c r="Q2782">
        <v>2832</v>
      </c>
      <c r="R2782" t="b">
        <v>0</v>
      </c>
      <c r="S2782">
        <v>0</v>
      </c>
    </row>
    <row r="2783" spans="1:19">
      <c r="A2783">
        <v>13050501</v>
      </c>
      <c r="B2783" s="12"/>
      <c r="C2783" s="12" t="s">
        <v>4797</v>
      </c>
      <c r="D2783" s="12" t="s">
        <v>5204</v>
      </c>
      <c r="E2783" t="b">
        <v>0</v>
      </c>
      <c r="F2783">
        <v>0</v>
      </c>
      <c r="G2783">
        <v>5202</v>
      </c>
      <c r="H2783">
        <v>44022</v>
      </c>
      <c r="I2783" s="12" t="s">
        <v>5663</v>
      </c>
      <c r="J2783">
        <v>1</v>
      </c>
      <c r="K2783">
        <v>13909</v>
      </c>
      <c r="L2783">
        <v>0</v>
      </c>
      <c r="M2783">
        <v>0</v>
      </c>
      <c r="N2783">
        <v>0</v>
      </c>
      <c r="O2783">
        <v>11000</v>
      </c>
      <c r="P2783">
        <v>233000</v>
      </c>
      <c r="Q2783">
        <v>2833</v>
      </c>
      <c r="R2783" t="b">
        <v>0</v>
      </c>
      <c r="S2783">
        <v>0</v>
      </c>
    </row>
    <row r="2784" spans="1:19">
      <c r="A2784">
        <v>13050501</v>
      </c>
      <c r="B2784" s="12"/>
      <c r="C2784" s="12" t="s">
        <v>4797</v>
      </c>
      <c r="D2784" s="12" t="s">
        <v>5204</v>
      </c>
      <c r="E2784" t="b">
        <v>0</v>
      </c>
      <c r="F2784">
        <v>0</v>
      </c>
      <c r="G2784">
        <v>5202</v>
      </c>
      <c r="H2784">
        <v>44022</v>
      </c>
      <c r="I2784" s="12" t="s">
        <v>5664</v>
      </c>
      <c r="J2784">
        <v>1</v>
      </c>
      <c r="K2784">
        <v>13909</v>
      </c>
      <c r="L2784">
        <v>0</v>
      </c>
      <c r="M2784">
        <v>0</v>
      </c>
      <c r="N2784">
        <v>0</v>
      </c>
      <c r="O2784">
        <v>222000</v>
      </c>
      <c r="P2784">
        <v>11000</v>
      </c>
      <c r="Q2784">
        <v>2834</v>
      </c>
      <c r="R2784" t="b">
        <v>0</v>
      </c>
      <c r="S2784">
        <v>0</v>
      </c>
    </row>
    <row r="2785" spans="1:19">
      <c r="A2785">
        <v>13050501</v>
      </c>
      <c r="B2785" s="12"/>
      <c r="C2785" s="12" t="s">
        <v>4797</v>
      </c>
      <c r="D2785" s="12" t="s">
        <v>5204</v>
      </c>
      <c r="E2785" t="b">
        <v>0</v>
      </c>
      <c r="F2785">
        <v>0</v>
      </c>
      <c r="G2785">
        <v>5202</v>
      </c>
      <c r="H2785">
        <v>44044</v>
      </c>
      <c r="I2785" s="12" t="s">
        <v>1739</v>
      </c>
      <c r="J2785">
        <v>12</v>
      </c>
      <c r="K2785">
        <v>10858</v>
      </c>
      <c r="L2785">
        <v>0</v>
      </c>
      <c r="M2785">
        <v>0</v>
      </c>
      <c r="N2785">
        <v>233000</v>
      </c>
      <c r="O2785">
        <v>0</v>
      </c>
      <c r="P2785">
        <v>244000</v>
      </c>
      <c r="Q2785">
        <v>2835</v>
      </c>
      <c r="R2785" t="b">
        <v>0</v>
      </c>
      <c r="S2785">
        <v>0</v>
      </c>
    </row>
    <row r="2786" spans="1:19">
      <c r="A2786">
        <v>13050501</v>
      </c>
      <c r="B2786" s="12"/>
      <c r="C2786" s="12" t="s">
        <v>4797</v>
      </c>
      <c r="D2786" s="12" t="s">
        <v>5204</v>
      </c>
      <c r="E2786" t="b">
        <v>0</v>
      </c>
      <c r="F2786">
        <v>0</v>
      </c>
      <c r="G2786">
        <v>5202</v>
      </c>
      <c r="H2786">
        <v>44049</v>
      </c>
      <c r="I2786" s="12" t="s">
        <v>5664</v>
      </c>
      <c r="J2786">
        <v>1</v>
      </c>
      <c r="K2786">
        <v>13961</v>
      </c>
      <c r="L2786">
        <v>0</v>
      </c>
      <c r="M2786">
        <v>0</v>
      </c>
      <c r="N2786">
        <v>0</v>
      </c>
      <c r="O2786">
        <v>11000</v>
      </c>
      <c r="P2786">
        <v>233000</v>
      </c>
      <c r="Q2786">
        <v>2836</v>
      </c>
      <c r="R2786" t="b">
        <v>0</v>
      </c>
      <c r="S2786">
        <v>0</v>
      </c>
    </row>
    <row r="2787" spans="1:19">
      <c r="A2787">
        <v>13050501</v>
      </c>
      <c r="B2787" s="12"/>
      <c r="C2787" s="12" t="s">
        <v>4797</v>
      </c>
      <c r="D2787" s="12" t="s">
        <v>5204</v>
      </c>
      <c r="E2787" t="b">
        <v>0</v>
      </c>
      <c r="F2787">
        <v>0</v>
      </c>
      <c r="G2787">
        <v>5202</v>
      </c>
      <c r="H2787">
        <v>44049</v>
      </c>
      <c r="I2787" s="12" t="s">
        <v>5665</v>
      </c>
      <c r="J2787">
        <v>1</v>
      </c>
      <c r="K2787">
        <v>13961</v>
      </c>
      <c r="L2787">
        <v>0</v>
      </c>
      <c r="M2787">
        <v>0</v>
      </c>
      <c r="N2787">
        <v>0</v>
      </c>
      <c r="O2787">
        <v>222000</v>
      </c>
      <c r="P2787">
        <v>11000</v>
      </c>
      <c r="Q2787">
        <v>2837</v>
      </c>
      <c r="R2787" t="b">
        <v>0</v>
      </c>
      <c r="S2787">
        <v>0</v>
      </c>
    </row>
    <row r="2788" spans="1:19">
      <c r="A2788">
        <v>13050501</v>
      </c>
      <c r="B2788" s="12"/>
      <c r="C2788" s="12" t="s">
        <v>4797</v>
      </c>
      <c r="D2788" s="12" t="s">
        <v>5204</v>
      </c>
      <c r="E2788" t="b">
        <v>0</v>
      </c>
      <c r="F2788">
        <v>0</v>
      </c>
      <c r="G2788">
        <v>5202</v>
      </c>
      <c r="H2788">
        <v>44075</v>
      </c>
      <c r="I2788" s="12" t="s">
        <v>1740</v>
      </c>
      <c r="J2788">
        <v>12</v>
      </c>
      <c r="K2788">
        <v>10938</v>
      </c>
      <c r="L2788">
        <v>0</v>
      </c>
      <c r="M2788">
        <v>0</v>
      </c>
      <c r="N2788">
        <v>233000</v>
      </c>
      <c r="O2788">
        <v>0</v>
      </c>
      <c r="P2788">
        <v>244000</v>
      </c>
      <c r="Q2788">
        <v>2838</v>
      </c>
      <c r="R2788" t="b">
        <v>0</v>
      </c>
      <c r="S2788">
        <v>0</v>
      </c>
    </row>
    <row r="2789" spans="1:19">
      <c r="A2789">
        <v>13050501</v>
      </c>
      <c r="B2789" s="12"/>
      <c r="C2789" s="12" t="s">
        <v>4797</v>
      </c>
      <c r="D2789" s="12" t="s">
        <v>5204</v>
      </c>
      <c r="E2789" t="b">
        <v>0</v>
      </c>
      <c r="F2789">
        <v>0</v>
      </c>
      <c r="G2789">
        <v>5202</v>
      </c>
      <c r="H2789">
        <v>44084</v>
      </c>
      <c r="I2789" s="12" t="s">
        <v>5665</v>
      </c>
      <c r="J2789">
        <v>1</v>
      </c>
      <c r="K2789">
        <v>14055</v>
      </c>
      <c r="L2789">
        <v>0</v>
      </c>
      <c r="M2789">
        <v>0</v>
      </c>
      <c r="N2789">
        <v>0</v>
      </c>
      <c r="O2789">
        <v>11000</v>
      </c>
      <c r="P2789">
        <v>233000</v>
      </c>
      <c r="Q2789">
        <v>2839</v>
      </c>
      <c r="R2789" t="b">
        <v>0</v>
      </c>
      <c r="S2789">
        <v>0</v>
      </c>
    </row>
    <row r="2790" spans="1:19">
      <c r="A2790">
        <v>13050501</v>
      </c>
      <c r="B2790" s="12"/>
      <c r="C2790" s="12" t="s">
        <v>4797</v>
      </c>
      <c r="D2790" s="12" t="s">
        <v>5204</v>
      </c>
      <c r="E2790" t="b">
        <v>0</v>
      </c>
      <c r="F2790">
        <v>0</v>
      </c>
      <c r="G2790">
        <v>5202</v>
      </c>
      <c r="H2790">
        <v>44084</v>
      </c>
      <c r="I2790" s="12" t="s">
        <v>5666</v>
      </c>
      <c r="J2790">
        <v>1</v>
      </c>
      <c r="K2790">
        <v>14055</v>
      </c>
      <c r="L2790">
        <v>0</v>
      </c>
      <c r="M2790">
        <v>0</v>
      </c>
      <c r="N2790">
        <v>0</v>
      </c>
      <c r="O2790">
        <v>222000</v>
      </c>
      <c r="P2790">
        <v>11000</v>
      </c>
      <c r="Q2790">
        <v>2840</v>
      </c>
      <c r="R2790" t="b">
        <v>0</v>
      </c>
      <c r="S2790">
        <v>0</v>
      </c>
    </row>
    <row r="2791" spans="1:19">
      <c r="A2791">
        <v>13050501</v>
      </c>
      <c r="B2791" s="12"/>
      <c r="C2791" s="12" t="s">
        <v>4797</v>
      </c>
      <c r="D2791" s="12" t="s">
        <v>5204</v>
      </c>
      <c r="E2791" t="b">
        <v>0</v>
      </c>
      <c r="F2791">
        <v>0</v>
      </c>
      <c r="G2791">
        <v>5202</v>
      </c>
      <c r="H2791">
        <v>44105</v>
      </c>
      <c r="I2791" s="12" t="s">
        <v>1741</v>
      </c>
      <c r="J2791">
        <v>12</v>
      </c>
      <c r="K2791">
        <v>11018</v>
      </c>
      <c r="L2791">
        <v>0</v>
      </c>
      <c r="M2791">
        <v>0</v>
      </c>
      <c r="N2791">
        <v>233000</v>
      </c>
      <c r="O2791">
        <v>0</v>
      </c>
      <c r="P2791">
        <v>244000</v>
      </c>
      <c r="Q2791">
        <v>2841</v>
      </c>
      <c r="R2791" t="b">
        <v>0</v>
      </c>
      <c r="S2791">
        <v>0</v>
      </c>
    </row>
    <row r="2792" spans="1:19">
      <c r="A2792">
        <v>13050501</v>
      </c>
      <c r="B2792" s="12"/>
      <c r="C2792" s="12" t="s">
        <v>4797</v>
      </c>
      <c r="D2792" s="12" t="s">
        <v>5204</v>
      </c>
      <c r="E2792" t="b">
        <v>0</v>
      </c>
      <c r="F2792">
        <v>0</v>
      </c>
      <c r="G2792">
        <v>5202</v>
      </c>
      <c r="H2792">
        <v>44110</v>
      </c>
      <c r="I2792" s="12" t="s">
        <v>5666</v>
      </c>
      <c r="J2792">
        <v>1</v>
      </c>
      <c r="K2792">
        <v>14114</v>
      </c>
      <c r="L2792">
        <v>0</v>
      </c>
      <c r="M2792">
        <v>0</v>
      </c>
      <c r="N2792">
        <v>0</v>
      </c>
      <c r="O2792">
        <v>11000</v>
      </c>
      <c r="P2792">
        <v>233000</v>
      </c>
      <c r="Q2792">
        <v>2842</v>
      </c>
      <c r="R2792" t="b">
        <v>0</v>
      </c>
      <c r="S2792">
        <v>0</v>
      </c>
    </row>
    <row r="2793" spans="1:19">
      <c r="A2793">
        <v>13050501</v>
      </c>
      <c r="B2793" s="12"/>
      <c r="C2793" s="12" t="s">
        <v>4797</v>
      </c>
      <c r="D2793" s="12" t="s">
        <v>5204</v>
      </c>
      <c r="E2793" t="b">
        <v>0</v>
      </c>
      <c r="F2793">
        <v>0</v>
      </c>
      <c r="G2793">
        <v>5202</v>
      </c>
      <c r="H2793">
        <v>44110</v>
      </c>
      <c r="I2793" s="12" t="s">
        <v>5667</v>
      </c>
      <c r="J2793">
        <v>1</v>
      </c>
      <c r="K2793">
        <v>14114</v>
      </c>
      <c r="L2793">
        <v>0</v>
      </c>
      <c r="M2793">
        <v>0</v>
      </c>
      <c r="N2793">
        <v>0</v>
      </c>
      <c r="O2793">
        <v>222000</v>
      </c>
      <c r="P2793">
        <v>11000</v>
      </c>
      <c r="Q2793">
        <v>2843</v>
      </c>
      <c r="R2793" t="b">
        <v>0</v>
      </c>
      <c r="S2793">
        <v>0</v>
      </c>
    </row>
    <row r="2794" spans="1:19">
      <c r="A2794">
        <v>13050501</v>
      </c>
      <c r="B2794" s="12"/>
      <c r="C2794" s="12" t="s">
        <v>4797</v>
      </c>
      <c r="D2794" s="12" t="s">
        <v>5204</v>
      </c>
      <c r="E2794" t="b">
        <v>0</v>
      </c>
      <c r="F2794">
        <v>0</v>
      </c>
      <c r="G2794">
        <v>5202</v>
      </c>
      <c r="H2794">
        <v>44136</v>
      </c>
      <c r="I2794" s="12" t="s">
        <v>1742</v>
      </c>
      <c r="J2794">
        <v>12</v>
      </c>
      <c r="K2794">
        <v>11098</v>
      </c>
      <c r="L2794">
        <v>0</v>
      </c>
      <c r="M2794">
        <v>0</v>
      </c>
      <c r="N2794">
        <v>233000</v>
      </c>
      <c r="O2794">
        <v>0</v>
      </c>
      <c r="P2794">
        <v>244000</v>
      </c>
      <c r="Q2794">
        <v>2844</v>
      </c>
      <c r="R2794" t="b">
        <v>0</v>
      </c>
      <c r="S2794">
        <v>0</v>
      </c>
    </row>
    <row r="2795" spans="1:19">
      <c r="A2795">
        <v>13050501</v>
      </c>
      <c r="B2795" s="12"/>
      <c r="C2795" s="12" t="s">
        <v>4797</v>
      </c>
      <c r="D2795" s="12" t="s">
        <v>5204</v>
      </c>
      <c r="E2795" t="b">
        <v>0</v>
      </c>
      <c r="F2795">
        <v>0</v>
      </c>
      <c r="G2795">
        <v>5202</v>
      </c>
      <c r="H2795">
        <v>44145</v>
      </c>
      <c r="I2795" s="12" t="s">
        <v>5667</v>
      </c>
      <c r="J2795">
        <v>1</v>
      </c>
      <c r="K2795">
        <v>14194</v>
      </c>
      <c r="L2795">
        <v>0</v>
      </c>
      <c r="M2795">
        <v>0</v>
      </c>
      <c r="N2795">
        <v>0</v>
      </c>
      <c r="O2795">
        <v>11000</v>
      </c>
      <c r="P2795">
        <v>233000</v>
      </c>
      <c r="Q2795">
        <v>2845</v>
      </c>
      <c r="R2795" t="b">
        <v>0</v>
      </c>
      <c r="S2795">
        <v>0</v>
      </c>
    </row>
    <row r="2796" spans="1:19">
      <c r="A2796">
        <v>13050501</v>
      </c>
      <c r="B2796" s="12"/>
      <c r="C2796" s="12" t="s">
        <v>4797</v>
      </c>
      <c r="D2796" s="12" t="s">
        <v>5204</v>
      </c>
      <c r="E2796" t="b">
        <v>0</v>
      </c>
      <c r="F2796">
        <v>0</v>
      </c>
      <c r="G2796">
        <v>5202</v>
      </c>
      <c r="H2796">
        <v>44145</v>
      </c>
      <c r="I2796" s="12" t="s">
        <v>5668</v>
      </c>
      <c r="J2796">
        <v>1</v>
      </c>
      <c r="K2796">
        <v>14194</v>
      </c>
      <c r="L2796">
        <v>0</v>
      </c>
      <c r="M2796">
        <v>0</v>
      </c>
      <c r="N2796">
        <v>0</v>
      </c>
      <c r="O2796">
        <v>222000</v>
      </c>
      <c r="P2796">
        <v>11000</v>
      </c>
      <c r="Q2796">
        <v>2846</v>
      </c>
      <c r="R2796" t="b">
        <v>0</v>
      </c>
      <c r="S2796">
        <v>0</v>
      </c>
    </row>
    <row r="2797" spans="1:19">
      <c r="A2797">
        <v>13050501</v>
      </c>
      <c r="B2797" s="12"/>
      <c r="C2797" s="12" t="s">
        <v>4797</v>
      </c>
      <c r="D2797" s="12" t="s">
        <v>5204</v>
      </c>
      <c r="E2797" t="b">
        <v>0</v>
      </c>
      <c r="F2797">
        <v>0</v>
      </c>
      <c r="G2797">
        <v>5202</v>
      </c>
      <c r="H2797">
        <v>44166</v>
      </c>
      <c r="I2797" s="12" t="s">
        <v>1743</v>
      </c>
      <c r="J2797">
        <v>12</v>
      </c>
      <c r="K2797">
        <v>11178</v>
      </c>
      <c r="L2797">
        <v>0</v>
      </c>
      <c r="M2797">
        <v>0</v>
      </c>
      <c r="N2797">
        <v>233000</v>
      </c>
      <c r="O2797">
        <v>0</v>
      </c>
      <c r="P2797">
        <v>244000</v>
      </c>
      <c r="Q2797">
        <v>2847</v>
      </c>
      <c r="R2797" t="b">
        <v>0</v>
      </c>
      <c r="S2797">
        <v>0</v>
      </c>
    </row>
    <row r="2798" spans="1:19">
      <c r="A2798">
        <v>13050501</v>
      </c>
      <c r="B2798" s="12"/>
      <c r="C2798" s="12" t="s">
        <v>4797</v>
      </c>
      <c r="D2798" s="12" t="s">
        <v>5204</v>
      </c>
      <c r="E2798" t="b">
        <v>0</v>
      </c>
      <c r="F2798">
        <v>0</v>
      </c>
      <c r="G2798">
        <v>5202</v>
      </c>
      <c r="H2798">
        <v>44172</v>
      </c>
      <c r="I2798" s="12" t="s">
        <v>5668</v>
      </c>
      <c r="J2798">
        <v>1</v>
      </c>
      <c r="K2798">
        <v>14259</v>
      </c>
      <c r="L2798">
        <v>0</v>
      </c>
      <c r="M2798">
        <v>0</v>
      </c>
      <c r="N2798">
        <v>0</v>
      </c>
      <c r="O2798">
        <v>11000</v>
      </c>
      <c r="P2798">
        <v>233000</v>
      </c>
      <c r="Q2798">
        <v>2848</v>
      </c>
      <c r="R2798" t="b">
        <v>0</v>
      </c>
      <c r="S2798">
        <v>0</v>
      </c>
    </row>
    <row r="2799" spans="1:19">
      <c r="A2799">
        <v>13050501</v>
      </c>
      <c r="B2799" s="12"/>
      <c r="C2799" s="12" t="s">
        <v>4797</v>
      </c>
      <c r="D2799" s="12" t="s">
        <v>5204</v>
      </c>
      <c r="E2799" t="b">
        <v>0</v>
      </c>
      <c r="F2799">
        <v>0</v>
      </c>
      <c r="G2799">
        <v>5202</v>
      </c>
      <c r="H2799">
        <v>44172</v>
      </c>
      <c r="I2799" s="12" t="s">
        <v>5669</v>
      </c>
      <c r="J2799">
        <v>1</v>
      </c>
      <c r="K2799">
        <v>14259</v>
      </c>
      <c r="L2799">
        <v>0</v>
      </c>
      <c r="M2799">
        <v>0</v>
      </c>
      <c r="N2799">
        <v>0</v>
      </c>
      <c r="O2799">
        <v>222000</v>
      </c>
      <c r="P2799">
        <v>11000</v>
      </c>
      <c r="Q2799">
        <v>2849</v>
      </c>
      <c r="R2799" t="b">
        <v>0</v>
      </c>
      <c r="S2799">
        <v>0</v>
      </c>
    </row>
    <row r="2800" spans="1:19">
      <c r="A2800">
        <v>13050501</v>
      </c>
      <c r="B2800" s="12"/>
      <c r="C2800" s="12" t="s">
        <v>4797</v>
      </c>
      <c r="D2800" s="12" t="s">
        <v>5204</v>
      </c>
      <c r="E2800" t="b">
        <v>0</v>
      </c>
      <c r="F2800">
        <v>0</v>
      </c>
      <c r="G2800">
        <v>5202</v>
      </c>
      <c r="H2800">
        <v>44195</v>
      </c>
      <c r="I2800" s="12" t="s">
        <v>5669</v>
      </c>
      <c r="J2800">
        <v>10</v>
      </c>
      <c r="K2800">
        <v>583</v>
      </c>
      <c r="L2800">
        <v>0</v>
      </c>
      <c r="M2800">
        <v>0</v>
      </c>
      <c r="N2800">
        <v>0</v>
      </c>
      <c r="O2800">
        <v>11000</v>
      </c>
      <c r="P2800">
        <v>0</v>
      </c>
      <c r="Q2800">
        <v>2850</v>
      </c>
      <c r="R2800" t="b">
        <v>0</v>
      </c>
      <c r="S2800">
        <v>0</v>
      </c>
    </row>
    <row r="2801" spans="1:19">
      <c r="A2801">
        <v>13050501</v>
      </c>
      <c r="B2801" s="12" t="s">
        <v>1744</v>
      </c>
      <c r="C2801" s="12" t="s">
        <v>4797</v>
      </c>
      <c r="D2801" s="12" t="s">
        <v>1744</v>
      </c>
      <c r="E2801" t="b">
        <v>0</v>
      </c>
      <c r="F2801">
        <v>0</v>
      </c>
      <c r="G2801">
        <v>5202</v>
      </c>
      <c r="H2801" t="s">
        <v>21</v>
      </c>
      <c r="I2801" s="12"/>
      <c r="K2801">
        <v>0</v>
      </c>
      <c r="L2801">
        <v>0</v>
      </c>
      <c r="M2801">
        <v>0</v>
      </c>
      <c r="N2801">
        <v>2796000</v>
      </c>
      <c r="O2801">
        <v>2797300</v>
      </c>
      <c r="P2801">
        <v>0</v>
      </c>
      <c r="Q2801">
        <v>2851</v>
      </c>
      <c r="R2801" t="b">
        <v>0</v>
      </c>
      <c r="S2801">
        <v>0</v>
      </c>
    </row>
    <row r="2802" spans="1:19">
      <c r="A2802">
        <v>13050501</v>
      </c>
      <c r="B2802" s="12" t="s">
        <v>5215</v>
      </c>
      <c r="C2802" s="12" t="s">
        <v>4797</v>
      </c>
      <c r="D2802" s="12" t="s">
        <v>5215</v>
      </c>
      <c r="E2802" t="b">
        <v>0</v>
      </c>
      <c r="F2802">
        <v>2055422</v>
      </c>
      <c r="G2802">
        <v>5301</v>
      </c>
      <c r="H2802" t="s">
        <v>21</v>
      </c>
      <c r="I2802" s="12"/>
      <c r="K2802">
        <v>0</v>
      </c>
      <c r="L2802">
        <v>2796000</v>
      </c>
      <c r="M2802">
        <v>3200309</v>
      </c>
      <c r="N2802">
        <v>0</v>
      </c>
      <c r="O2802">
        <v>0</v>
      </c>
      <c r="P2802">
        <v>2055422</v>
      </c>
      <c r="Q2802">
        <v>2852</v>
      </c>
      <c r="R2802" t="b">
        <v>0</v>
      </c>
      <c r="S2802">
        <v>0</v>
      </c>
    </row>
    <row r="2803" spans="1:19">
      <c r="A2803">
        <v>13050501</v>
      </c>
      <c r="B2803" s="12"/>
      <c r="C2803" s="12" t="s">
        <v>4797</v>
      </c>
      <c r="D2803" s="12" t="s">
        <v>5215</v>
      </c>
      <c r="E2803" t="b">
        <v>0</v>
      </c>
      <c r="F2803">
        <v>0</v>
      </c>
      <c r="G2803">
        <v>5301</v>
      </c>
      <c r="H2803">
        <v>43831</v>
      </c>
      <c r="I2803" s="12" t="s">
        <v>1745</v>
      </c>
      <c r="J2803">
        <v>12</v>
      </c>
      <c r="K2803">
        <v>10299</v>
      </c>
      <c r="L2803">
        <v>0</v>
      </c>
      <c r="M2803">
        <v>0</v>
      </c>
      <c r="N2803">
        <v>233000</v>
      </c>
      <c r="O2803">
        <v>0</v>
      </c>
      <c r="P2803">
        <v>2288422</v>
      </c>
      <c r="Q2803">
        <v>2853</v>
      </c>
      <c r="R2803" t="b">
        <v>0</v>
      </c>
      <c r="S2803">
        <v>0</v>
      </c>
    </row>
    <row r="2804" spans="1:19">
      <c r="A2804">
        <v>13050501</v>
      </c>
      <c r="B2804" s="12"/>
      <c r="C2804" s="12" t="s">
        <v>4797</v>
      </c>
      <c r="D2804" s="12" t="s">
        <v>5215</v>
      </c>
      <c r="E2804" t="b">
        <v>0</v>
      </c>
      <c r="F2804">
        <v>0</v>
      </c>
      <c r="G2804">
        <v>5301</v>
      </c>
      <c r="H2804">
        <v>43844</v>
      </c>
      <c r="I2804" s="12" t="s">
        <v>5692</v>
      </c>
      <c r="J2804">
        <v>1</v>
      </c>
      <c r="K2804">
        <v>13513</v>
      </c>
      <c r="L2804">
        <v>0</v>
      </c>
      <c r="M2804">
        <v>0</v>
      </c>
      <c r="N2804">
        <v>0</v>
      </c>
      <c r="O2804">
        <v>144532</v>
      </c>
      <c r="P2804">
        <v>2143890</v>
      </c>
      <c r="Q2804">
        <v>2854</v>
      </c>
      <c r="R2804" t="b">
        <v>0</v>
      </c>
      <c r="S2804">
        <v>0</v>
      </c>
    </row>
    <row r="2805" spans="1:19">
      <c r="A2805">
        <v>13050501</v>
      </c>
      <c r="B2805" s="12"/>
      <c r="C2805" s="12" t="s">
        <v>4797</v>
      </c>
      <c r="D2805" s="12" t="s">
        <v>5215</v>
      </c>
      <c r="E2805" t="b">
        <v>0</v>
      </c>
      <c r="F2805">
        <v>0</v>
      </c>
      <c r="G2805">
        <v>5301</v>
      </c>
      <c r="H2805">
        <v>43844</v>
      </c>
      <c r="I2805" s="12" t="s">
        <v>5695</v>
      </c>
      <c r="J2805">
        <v>1</v>
      </c>
      <c r="K2805">
        <v>13513</v>
      </c>
      <c r="L2805">
        <v>0</v>
      </c>
      <c r="M2805">
        <v>0</v>
      </c>
      <c r="N2805">
        <v>0</v>
      </c>
      <c r="O2805">
        <v>118890</v>
      </c>
      <c r="P2805">
        <v>2025000</v>
      </c>
      <c r="Q2805">
        <v>2855</v>
      </c>
      <c r="R2805" t="b">
        <v>0</v>
      </c>
      <c r="S2805">
        <v>0</v>
      </c>
    </row>
    <row r="2806" spans="1:19">
      <c r="A2806">
        <v>13050501</v>
      </c>
      <c r="B2806" s="12"/>
      <c r="C2806" s="12" t="s">
        <v>4797</v>
      </c>
      <c r="D2806" s="12" t="s">
        <v>5215</v>
      </c>
      <c r="E2806" t="b">
        <v>0</v>
      </c>
      <c r="F2806">
        <v>0</v>
      </c>
      <c r="G2806">
        <v>5301</v>
      </c>
      <c r="H2806">
        <v>43844</v>
      </c>
      <c r="I2806" s="12" t="s">
        <v>5696</v>
      </c>
      <c r="J2806">
        <v>1</v>
      </c>
      <c r="K2806">
        <v>13513</v>
      </c>
      <c r="L2806">
        <v>0</v>
      </c>
      <c r="M2806">
        <v>0</v>
      </c>
      <c r="N2806">
        <v>0</v>
      </c>
      <c r="O2806">
        <v>224000</v>
      </c>
      <c r="P2806">
        <v>1801000</v>
      </c>
      <c r="Q2806">
        <v>2856</v>
      </c>
      <c r="R2806" t="b">
        <v>0</v>
      </c>
      <c r="S2806">
        <v>0</v>
      </c>
    </row>
    <row r="2807" spans="1:19">
      <c r="A2807">
        <v>13050501</v>
      </c>
      <c r="B2807" s="12"/>
      <c r="C2807" s="12" t="s">
        <v>4797</v>
      </c>
      <c r="D2807" s="12" t="s">
        <v>5215</v>
      </c>
      <c r="E2807" t="b">
        <v>0</v>
      </c>
      <c r="F2807">
        <v>0</v>
      </c>
      <c r="G2807">
        <v>5301</v>
      </c>
      <c r="H2807">
        <v>43844</v>
      </c>
      <c r="I2807" s="12" t="s">
        <v>5697</v>
      </c>
      <c r="J2807">
        <v>1</v>
      </c>
      <c r="K2807">
        <v>13513</v>
      </c>
      <c r="L2807">
        <v>0</v>
      </c>
      <c r="M2807">
        <v>0</v>
      </c>
      <c r="N2807">
        <v>0</v>
      </c>
      <c r="O2807">
        <v>112864</v>
      </c>
      <c r="P2807">
        <v>1688136</v>
      </c>
      <c r="Q2807">
        <v>2857</v>
      </c>
      <c r="R2807" t="b">
        <v>0</v>
      </c>
      <c r="S2807">
        <v>0</v>
      </c>
    </row>
    <row r="2808" spans="1:19">
      <c r="A2808">
        <v>13050501</v>
      </c>
      <c r="B2808" s="12"/>
      <c r="C2808" s="12" t="s">
        <v>4797</v>
      </c>
      <c r="D2808" s="12" t="s">
        <v>5215</v>
      </c>
      <c r="E2808" t="b">
        <v>0</v>
      </c>
      <c r="F2808">
        <v>0</v>
      </c>
      <c r="G2808">
        <v>5301</v>
      </c>
      <c r="H2808">
        <v>43862</v>
      </c>
      <c r="I2808" s="12" t="s">
        <v>1746</v>
      </c>
      <c r="J2808">
        <v>12</v>
      </c>
      <c r="K2808">
        <v>10379</v>
      </c>
      <c r="L2808">
        <v>0</v>
      </c>
      <c r="M2808">
        <v>0</v>
      </c>
      <c r="N2808">
        <v>233000</v>
      </c>
      <c r="O2808">
        <v>0</v>
      </c>
      <c r="P2808">
        <v>1921136</v>
      </c>
      <c r="Q2808">
        <v>2858</v>
      </c>
      <c r="R2808" t="b">
        <v>0</v>
      </c>
      <c r="S2808">
        <v>0</v>
      </c>
    </row>
    <row r="2809" spans="1:19">
      <c r="A2809">
        <v>13050501</v>
      </c>
      <c r="B2809" s="12"/>
      <c r="C2809" s="12" t="s">
        <v>4797</v>
      </c>
      <c r="D2809" s="12" t="s">
        <v>5215</v>
      </c>
      <c r="E2809" t="b">
        <v>0</v>
      </c>
      <c r="F2809">
        <v>0</v>
      </c>
      <c r="G2809">
        <v>5301</v>
      </c>
      <c r="H2809">
        <v>43891</v>
      </c>
      <c r="I2809" s="12" t="s">
        <v>1747</v>
      </c>
      <c r="J2809">
        <v>12</v>
      </c>
      <c r="K2809">
        <v>10459</v>
      </c>
      <c r="L2809">
        <v>0</v>
      </c>
      <c r="M2809">
        <v>0</v>
      </c>
      <c r="N2809">
        <v>233000</v>
      </c>
      <c r="O2809">
        <v>0</v>
      </c>
      <c r="P2809">
        <v>2154136</v>
      </c>
      <c r="Q2809">
        <v>2859</v>
      </c>
      <c r="R2809" t="b">
        <v>0</v>
      </c>
      <c r="S2809">
        <v>0</v>
      </c>
    </row>
    <row r="2810" spans="1:19">
      <c r="A2810">
        <v>13050501</v>
      </c>
      <c r="B2810" s="12"/>
      <c r="C2810" s="12" t="s">
        <v>4797</v>
      </c>
      <c r="D2810" s="12" t="s">
        <v>5215</v>
      </c>
      <c r="E2810" t="b">
        <v>0</v>
      </c>
      <c r="F2810">
        <v>0</v>
      </c>
      <c r="G2810">
        <v>5301</v>
      </c>
      <c r="H2810">
        <v>43922</v>
      </c>
      <c r="I2810" s="12" t="s">
        <v>1748</v>
      </c>
      <c r="J2810">
        <v>12</v>
      </c>
      <c r="K2810">
        <v>10539</v>
      </c>
      <c r="L2810">
        <v>0</v>
      </c>
      <c r="M2810">
        <v>0</v>
      </c>
      <c r="N2810">
        <v>233000</v>
      </c>
      <c r="O2810">
        <v>0</v>
      </c>
      <c r="P2810">
        <v>2387136</v>
      </c>
      <c r="Q2810">
        <v>2860</v>
      </c>
      <c r="R2810" t="b">
        <v>0</v>
      </c>
      <c r="S2810">
        <v>0</v>
      </c>
    </row>
    <row r="2811" spans="1:19">
      <c r="A2811">
        <v>13050501</v>
      </c>
      <c r="B2811" s="12"/>
      <c r="C2811" s="12" t="s">
        <v>4797</v>
      </c>
      <c r="D2811" s="12" t="s">
        <v>5215</v>
      </c>
      <c r="E2811" t="b">
        <v>0</v>
      </c>
      <c r="F2811">
        <v>0</v>
      </c>
      <c r="G2811">
        <v>5301</v>
      </c>
      <c r="H2811">
        <v>43952</v>
      </c>
      <c r="I2811" s="12" t="s">
        <v>1749</v>
      </c>
      <c r="J2811">
        <v>12</v>
      </c>
      <c r="K2811">
        <v>10619</v>
      </c>
      <c r="L2811">
        <v>0</v>
      </c>
      <c r="M2811">
        <v>0</v>
      </c>
      <c r="N2811">
        <v>233000</v>
      </c>
      <c r="O2811">
        <v>0</v>
      </c>
      <c r="P2811">
        <v>2620136</v>
      </c>
      <c r="Q2811">
        <v>2861</v>
      </c>
      <c r="R2811" t="b">
        <v>0</v>
      </c>
      <c r="S2811">
        <v>0</v>
      </c>
    </row>
    <row r="2812" spans="1:19">
      <c r="A2812">
        <v>13050501</v>
      </c>
      <c r="B2812" s="12"/>
      <c r="C2812" s="12" t="s">
        <v>4797</v>
      </c>
      <c r="D2812" s="12" t="s">
        <v>5215</v>
      </c>
      <c r="E2812" t="b">
        <v>0</v>
      </c>
      <c r="F2812">
        <v>0</v>
      </c>
      <c r="G2812">
        <v>5301</v>
      </c>
      <c r="H2812">
        <v>43983</v>
      </c>
      <c r="I2812" s="12" t="s">
        <v>1750</v>
      </c>
      <c r="J2812">
        <v>12</v>
      </c>
      <c r="K2812">
        <v>10699</v>
      </c>
      <c r="L2812">
        <v>0</v>
      </c>
      <c r="M2812">
        <v>0</v>
      </c>
      <c r="N2812">
        <v>233000</v>
      </c>
      <c r="O2812">
        <v>0</v>
      </c>
      <c r="P2812">
        <v>2853136</v>
      </c>
      <c r="Q2812">
        <v>2862</v>
      </c>
      <c r="R2812" t="b">
        <v>0</v>
      </c>
      <c r="S2812">
        <v>0</v>
      </c>
    </row>
    <row r="2813" spans="1:19">
      <c r="A2813">
        <v>13050501</v>
      </c>
      <c r="B2813" s="12"/>
      <c r="C2813" s="12" t="s">
        <v>4797</v>
      </c>
      <c r="D2813" s="12" t="s">
        <v>5215</v>
      </c>
      <c r="E2813" t="b">
        <v>0</v>
      </c>
      <c r="F2813">
        <v>0</v>
      </c>
      <c r="G2813">
        <v>5301</v>
      </c>
      <c r="H2813">
        <v>44001</v>
      </c>
      <c r="I2813" s="12" t="s">
        <v>5697</v>
      </c>
      <c r="J2813">
        <v>1</v>
      </c>
      <c r="K2813">
        <v>13846</v>
      </c>
      <c r="L2813">
        <v>0</v>
      </c>
      <c r="M2813">
        <v>0</v>
      </c>
      <c r="N2813">
        <v>0</v>
      </c>
      <c r="O2813">
        <v>111136</v>
      </c>
      <c r="P2813">
        <v>2742000</v>
      </c>
      <c r="Q2813">
        <v>2863</v>
      </c>
      <c r="R2813" t="b">
        <v>0</v>
      </c>
      <c r="S2813">
        <v>0</v>
      </c>
    </row>
    <row r="2814" spans="1:19">
      <c r="A2814">
        <v>13050501</v>
      </c>
      <c r="B2814" s="12"/>
      <c r="C2814" s="12" t="s">
        <v>4797</v>
      </c>
      <c r="D2814" s="12" t="s">
        <v>5215</v>
      </c>
      <c r="E2814" t="b">
        <v>0</v>
      </c>
      <c r="F2814">
        <v>0</v>
      </c>
      <c r="G2814">
        <v>5301</v>
      </c>
      <c r="H2814">
        <v>44001</v>
      </c>
      <c r="I2814" s="12" t="s">
        <v>5698</v>
      </c>
      <c r="J2814">
        <v>1</v>
      </c>
      <c r="K2814">
        <v>13846</v>
      </c>
      <c r="L2814">
        <v>0</v>
      </c>
      <c r="M2814">
        <v>0</v>
      </c>
      <c r="N2814">
        <v>0</v>
      </c>
      <c r="O2814">
        <v>224000</v>
      </c>
      <c r="P2814">
        <v>2518000</v>
      </c>
      <c r="Q2814">
        <v>2864</v>
      </c>
      <c r="R2814" t="b">
        <v>0</v>
      </c>
      <c r="S2814">
        <v>0</v>
      </c>
    </row>
    <row r="2815" spans="1:19">
      <c r="A2815">
        <v>13050501</v>
      </c>
      <c r="B2815" s="12"/>
      <c r="C2815" s="12" t="s">
        <v>4797</v>
      </c>
      <c r="D2815" s="12" t="s">
        <v>5215</v>
      </c>
      <c r="E2815" t="b">
        <v>0</v>
      </c>
      <c r="F2815">
        <v>0</v>
      </c>
      <c r="G2815">
        <v>5301</v>
      </c>
      <c r="H2815">
        <v>44001</v>
      </c>
      <c r="I2815" s="12" t="s">
        <v>5699</v>
      </c>
      <c r="J2815">
        <v>1</v>
      </c>
      <c r="K2815">
        <v>13846</v>
      </c>
      <c r="L2815">
        <v>0</v>
      </c>
      <c r="M2815">
        <v>0</v>
      </c>
      <c r="N2815">
        <v>0</v>
      </c>
      <c r="O2815">
        <v>224000</v>
      </c>
      <c r="P2815">
        <v>2294000</v>
      </c>
      <c r="Q2815">
        <v>2865</v>
      </c>
      <c r="R2815" t="b">
        <v>0</v>
      </c>
      <c r="S2815">
        <v>0</v>
      </c>
    </row>
    <row r="2816" spans="1:19">
      <c r="A2816">
        <v>13050501</v>
      </c>
      <c r="B2816" s="12"/>
      <c r="C2816" s="12" t="s">
        <v>4797</v>
      </c>
      <c r="D2816" s="12" t="s">
        <v>5215</v>
      </c>
      <c r="E2816" t="b">
        <v>0</v>
      </c>
      <c r="F2816">
        <v>0</v>
      </c>
      <c r="G2816">
        <v>5301</v>
      </c>
      <c r="H2816">
        <v>44001</v>
      </c>
      <c r="I2816" s="12" t="s">
        <v>5681</v>
      </c>
      <c r="J2816">
        <v>1</v>
      </c>
      <c r="K2816">
        <v>13846</v>
      </c>
      <c r="L2816">
        <v>0</v>
      </c>
      <c r="M2816">
        <v>0</v>
      </c>
      <c r="N2816">
        <v>0</v>
      </c>
      <c r="O2816">
        <v>86900</v>
      </c>
      <c r="P2816">
        <v>2207100</v>
      </c>
      <c r="Q2816">
        <v>2866</v>
      </c>
      <c r="R2816" t="b">
        <v>0</v>
      </c>
      <c r="S2816">
        <v>0</v>
      </c>
    </row>
    <row r="2817" spans="1:19">
      <c r="A2817">
        <v>13050501</v>
      </c>
      <c r="B2817" s="12"/>
      <c r="C2817" s="12" t="s">
        <v>4797</v>
      </c>
      <c r="D2817" s="12" t="s">
        <v>5215</v>
      </c>
      <c r="E2817" t="b">
        <v>0</v>
      </c>
      <c r="F2817">
        <v>0</v>
      </c>
      <c r="G2817">
        <v>5301</v>
      </c>
      <c r="H2817">
        <v>44013</v>
      </c>
      <c r="I2817" s="12" t="s">
        <v>1751</v>
      </c>
      <c r="J2817">
        <v>12</v>
      </c>
      <c r="K2817">
        <v>10779</v>
      </c>
      <c r="L2817">
        <v>0</v>
      </c>
      <c r="M2817">
        <v>0</v>
      </c>
      <c r="N2817">
        <v>233000</v>
      </c>
      <c r="O2817">
        <v>0</v>
      </c>
      <c r="P2817">
        <v>2440100</v>
      </c>
      <c r="Q2817">
        <v>2867</v>
      </c>
      <c r="R2817" t="b">
        <v>0</v>
      </c>
      <c r="S2817">
        <v>0</v>
      </c>
    </row>
    <row r="2818" spans="1:19">
      <c r="A2818">
        <v>13050501</v>
      </c>
      <c r="B2818" s="12"/>
      <c r="C2818" s="12" t="s">
        <v>4797</v>
      </c>
      <c r="D2818" s="12" t="s">
        <v>5215</v>
      </c>
      <c r="E2818" t="b">
        <v>0</v>
      </c>
      <c r="F2818">
        <v>0</v>
      </c>
      <c r="G2818">
        <v>5301</v>
      </c>
      <c r="H2818">
        <v>44043</v>
      </c>
      <c r="I2818" s="12" t="s">
        <v>5681</v>
      </c>
      <c r="J2818">
        <v>1</v>
      </c>
      <c r="K2818">
        <v>13944</v>
      </c>
      <c r="L2818">
        <v>0</v>
      </c>
      <c r="M2818">
        <v>0</v>
      </c>
      <c r="N2818">
        <v>0</v>
      </c>
      <c r="O2818">
        <v>137100</v>
      </c>
      <c r="P2818">
        <v>2303000</v>
      </c>
      <c r="Q2818">
        <v>2868</v>
      </c>
      <c r="R2818" t="b">
        <v>0</v>
      </c>
      <c r="S2818">
        <v>0</v>
      </c>
    </row>
    <row r="2819" spans="1:19">
      <c r="A2819">
        <v>13050501</v>
      </c>
      <c r="B2819" s="12"/>
      <c r="C2819" s="12" t="s">
        <v>4797</v>
      </c>
      <c r="D2819" s="12" t="s">
        <v>5215</v>
      </c>
      <c r="E2819" t="b">
        <v>0</v>
      </c>
      <c r="F2819">
        <v>0</v>
      </c>
      <c r="G2819">
        <v>5301</v>
      </c>
      <c r="H2819">
        <v>44043</v>
      </c>
      <c r="I2819" s="12" t="s">
        <v>5700</v>
      </c>
      <c r="J2819">
        <v>1</v>
      </c>
      <c r="K2819">
        <v>13944</v>
      </c>
      <c r="L2819">
        <v>0</v>
      </c>
      <c r="M2819">
        <v>0</v>
      </c>
      <c r="N2819">
        <v>0</v>
      </c>
      <c r="O2819">
        <v>224000</v>
      </c>
      <c r="P2819">
        <v>2079000</v>
      </c>
      <c r="Q2819">
        <v>2869</v>
      </c>
      <c r="R2819" t="b">
        <v>0</v>
      </c>
      <c r="S2819">
        <v>0</v>
      </c>
    </row>
    <row r="2820" spans="1:19">
      <c r="A2820">
        <v>13050501</v>
      </c>
      <c r="B2820" s="12"/>
      <c r="C2820" s="12" t="s">
        <v>4797</v>
      </c>
      <c r="D2820" s="12" t="s">
        <v>5215</v>
      </c>
      <c r="E2820" t="b">
        <v>0</v>
      </c>
      <c r="F2820">
        <v>0</v>
      </c>
      <c r="G2820">
        <v>5301</v>
      </c>
      <c r="H2820">
        <v>44043</v>
      </c>
      <c r="I2820" s="12" t="s">
        <v>5677</v>
      </c>
      <c r="J2820">
        <v>1</v>
      </c>
      <c r="K2820">
        <v>13944</v>
      </c>
      <c r="L2820">
        <v>0</v>
      </c>
      <c r="M2820">
        <v>0</v>
      </c>
      <c r="N2820">
        <v>0</v>
      </c>
      <c r="O2820">
        <v>158230</v>
      </c>
      <c r="P2820">
        <v>1920770</v>
      </c>
      <c r="Q2820">
        <v>2870</v>
      </c>
      <c r="R2820" t="b">
        <v>0</v>
      </c>
      <c r="S2820">
        <v>0</v>
      </c>
    </row>
    <row r="2821" spans="1:19">
      <c r="A2821">
        <v>13050501</v>
      </c>
      <c r="B2821" s="12"/>
      <c r="C2821" s="12" t="s">
        <v>4797</v>
      </c>
      <c r="D2821" s="12" t="s">
        <v>5215</v>
      </c>
      <c r="E2821" t="b">
        <v>0</v>
      </c>
      <c r="F2821">
        <v>0</v>
      </c>
      <c r="G2821">
        <v>5301</v>
      </c>
      <c r="H2821">
        <v>44043</v>
      </c>
      <c r="I2821" s="12" t="s">
        <v>5677</v>
      </c>
      <c r="J2821">
        <v>1</v>
      </c>
      <c r="K2821">
        <v>13947</v>
      </c>
      <c r="L2821">
        <v>0</v>
      </c>
      <c r="M2821">
        <v>0</v>
      </c>
      <c r="N2821">
        <v>0</v>
      </c>
      <c r="O2821">
        <v>50000</v>
      </c>
      <c r="P2821">
        <v>1870770</v>
      </c>
      <c r="Q2821">
        <v>2871</v>
      </c>
      <c r="R2821" t="b">
        <v>0</v>
      </c>
      <c r="S2821">
        <v>0</v>
      </c>
    </row>
    <row r="2822" spans="1:19">
      <c r="A2822">
        <v>13050501</v>
      </c>
      <c r="B2822" s="12"/>
      <c r="C2822" s="12" t="s">
        <v>4797</v>
      </c>
      <c r="D2822" s="12" t="s">
        <v>5215</v>
      </c>
      <c r="E2822" t="b">
        <v>0</v>
      </c>
      <c r="F2822">
        <v>0</v>
      </c>
      <c r="G2822">
        <v>5301</v>
      </c>
      <c r="H2822">
        <v>44044</v>
      </c>
      <c r="I2822" s="12" t="s">
        <v>1752</v>
      </c>
      <c r="J2822">
        <v>12</v>
      </c>
      <c r="K2822">
        <v>10859</v>
      </c>
      <c r="L2822">
        <v>0</v>
      </c>
      <c r="M2822">
        <v>0</v>
      </c>
      <c r="N2822">
        <v>233000</v>
      </c>
      <c r="O2822">
        <v>0</v>
      </c>
      <c r="P2822">
        <v>2103770</v>
      </c>
      <c r="Q2822">
        <v>2872</v>
      </c>
      <c r="R2822" t="b">
        <v>0</v>
      </c>
      <c r="S2822">
        <v>0</v>
      </c>
    </row>
    <row r="2823" spans="1:19">
      <c r="A2823">
        <v>13050501</v>
      </c>
      <c r="B2823" s="12"/>
      <c r="C2823" s="12" t="s">
        <v>4797</v>
      </c>
      <c r="D2823" s="12" t="s">
        <v>5215</v>
      </c>
      <c r="E2823" t="b">
        <v>0</v>
      </c>
      <c r="F2823">
        <v>0</v>
      </c>
      <c r="G2823">
        <v>5301</v>
      </c>
      <c r="H2823">
        <v>44070</v>
      </c>
      <c r="I2823" s="12" t="s">
        <v>5677</v>
      </c>
      <c r="J2823">
        <v>1</v>
      </c>
      <c r="K2823">
        <v>13999</v>
      </c>
      <c r="L2823">
        <v>0</v>
      </c>
      <c r="M2823">
        <v>0</v>
      </c>
      <c r="N2823">
        <v>0</v>
      </c>
      <c r="O2823">
        <v>15770</v>
      </c>
      <c r="P2823">
        <v>2088000</v>
      </c>
      <c r="Q2823">
        <v>2873</v>
      </c>
      <c r="R2823" t="b">
        <v>0</v>
      </c>
      <c r="S2823">
        <v>0</v>
      </c>
    </row>
    <row r="2824" spans="1:19">
      <c r="A2824">
        <v>13050501</v>
      </c>
      <c r="B2824" s="12"/>
      <c r="C2824" s="12" t="s">
        <v>4797</v>
      </c>
      <c r="D2824" s="12" t="s">
        <v>5215</v>
      </c>
      <c r="E2824" t="b">
        <v>0</v>
      </c>
      <c r="F2824">
        <v>0</v>
      </c>
      <c r="G2824">
        <v>5301</v>
      </c>
      <c r="H2824">
        <v>44070</v>
      </c>
      <c r="I2824" s="12" t="s">
        <v>5674</v>
      </c>
      <c r="J2824">
        <v>1</v>
      </c>
      <c r="K2824">
        <v>13999</v>
      </c>
      <c r="L2824">
        <v>0</v>
      </c>
      <c r="M2824">
        <v>0</v>
      </c>
      <c r="N2824">
        <v>0</v>
      </c>
      <c r="O2824">
        <v>224000</v>
      </c>
      <c r="P2824">
        <v>1864000</v>
      </c>
      <c r="Q2824">
        <v>2874</v>
      </c>
      <c r="R2824" t="b">
        <v>0</v>
      </c>
      <c r="S2824">
        <v>0</v>
      </c>
    </row>
    <row r="2825" spans="1:19">
      <c r="A2825">
        <v>13050501</v>
      </c>
      <c r="B2825" s="12"/>
      <c r="C2825" s="12" t="s">
        <v>4797</v>
      </c>
      <c r="D2825" s="12" t="s">
        <v>5215</v>
      </c>
      <c r="E2825" t="b">
        <v>0</v>
      </c>
      <c r="F2825">
        <v>0</v>
      </c>
      <c r="G2825">
        <v>5301</v>
      </c>
      <c r="H2825">
        <v>44070</v>
      </c>
      <c r="I2825" s="12" t="s">
        <v>5658</v>
      </c>
      <c r="J2825">
        <v>1</v>
      </c>
      <c r="K2825">
        <v>13999</v>
      </c>
      <c r="L2825">
        <v>0</v>
      </c>
      <c r="M2825">
        <v>0</v>
      </c>
      <c r="N2825">
        <v>0</v>
      </c>
      <c r="O2825">
        <v>233000</v>
      </c>
      <c r="P2825">
        <v>1631000</v>
      </c>
      <c r="Q2825">
        <v>2875</v>
      </c>
      <c r="R2825" t="b">
        <v>0</v>
      </c>
      <c r="S2825">
        <v>0</v>
      </c>
    </row>
    <row r="2826" spans="1:19">
      <c r="A2826">
        <v>13050501</v>
      </c>
      <c r="B2826" s="12"/>
      <c r="C2826" s="12" t="s">
        <v>4797</v>
      </c>
      <c r="D2826" s="12" t="s">
        <v>5215</v>
      </c>
      <c r="E2826" t="b">
        <v>0</v>
      </c>
      <c r="F2826">
        <v>0</v>
      </c>
      <c r="G2826">
        <v>5301</v>
      </c>
      <c r="H2826">
        <v>44070</v>
      </c>
      <c r="I2826" s="12" t="s">
        <v>5659</v>
      </c>
      <c r="J2826">
        <v>1</v>
      </c>
      <c r="K2826">
        <v>13999</v>
      </c>
      <c r="L2826">
        <v>0</v>
      </c>
      <c r="M2826">
        <v>0</v>
      </c>
      <c r="N2826">
        <v>0</v>
      </c>
      <c r="O2826">
        <v>233000</v>
      </c>
      <c r="P2826">
        <v>1398000</v>
      </c>
      <c r="Q2826">
        <v>2876</v>
      </c>
      <c r="R2826" t="b">
        <v>0</v>
      </c>
      <c r="S2826">
        <v>0</v>
      </c>
    </row>
    <row r="2827" spans="1:19">
      <c r="A2827">
        <v>13050501</v>
      </c>
      <c r="B2827" s="12"/>
      <c r="C2827" s="12" t="s">
        <v>4797</v>
      </c>
      <c r="D2827" s="12" t="s">
        <v>5215</v>
      </c>
      <c r="E2827" t="b">
        <v>0</v>
      </c>
      <c r="F2827">
        <v>0</v>
      </c>
      <c r="G2827">
        <v>5301</v>
      </c>
      <c r="H2827">
        <v>44075</v>
      </c>
      <c r="I2827" s="12" t="s">
        <v>1753</v>
      </c>
      <c r="J2827">
        <v>12</v>
      </c>
      <c r="K2827">
        <v>10939</v>
      </c>
      <c r="L2827">
        <v>0</v>
      </c>
      <c r="M2827">
        <v>0</v>
      </c>
      <c r="N2827">
        <v>233000</v>
      </c>
      <c r="O2827">
        <v>0</v>
      </c>
      <c r="P2827">
        <v>1631000</v>
      </c>
      <c r="Q2827">
        <v>2877</v>
      </c>
      <c r="R2827" t="b">
        <v>0</v>
      </c>
      <c r="S2827">
        <v>0</v>
      </c>
    </row>
    <row r="2828" spans="1:19">
      <c r="A2828">
        <v>13050501</v>
      </c>
      <c r="B2828" s="12"/>
      <c r="C2828" s="12" t="s">
        <v>4797</v>
      </c>
      <c r="D2828" s="12" t="s">
        <v>5215</v>
      </c>
      <c r="E2828" t="b">
        <v>0</v>
      </c>
      <c r="F2828">
        <v>0</v>
      </c>
      <c r="G2828">
        <v>5301</v>
      </c>
      <c r="H2828">
        <v>44104</v>
      </c>
      <c r="I2828" s="12" t="s">
        <v>5660</v>
      </c>
      <c r="J2828">
        <v>1</v>
      </c>
      <c r="K2828">
        <v>14074</v>
      </c>
      <c r="L2828">
        <v>0</v>
      </c>
      <c r="M2828">
        <v>0</v>
      </c>
      <c r="N2828">
        <v>0</v>
      </c>
      <c r="O2828">
        <v>233000</v>
      </c>
      <c r="P2828">
        <v>1398000</v>
      </c>
      <c r="Q2828">
        <v>2878</v>
      </c>
      <c r="R2828" t="b">
        <v>0</v>
      </c>
      <c r="S2828">
        <v>0</v>
      </c>
    </row>
    <row r="2829" spans="1:19">
      <c r="A2829">
        <v>13050501</v>
      </c>
      <c r="B2829" s="12"/>
      <c r="C2829" s="12" t="s">
        <v>4797</v>
      </c>
      <c r="D2829" s="12" t="s">
        <v>5215</v>
      </c>
      <c r="E2829" t="b">
        <v>0</v>
      </c>
      <c r="F2829">
        <v>0</v>
      </c>
      <c r="G2829">
        <v>5301</v>
      </c>
      <c r="H2829">
        <v>44104</v>
      </c>
      <c r="I2829" s="12" t="s">
        <v>5661</v>
      </c>
      <c r="J2829">
        <v>1</v>
      </c>
      <c r="K2829">
        <v>14074</v>
      </c>
      <c r="L2829">
        <v>0</v>
      </c>
      <c r="M2829">
        <v>0</v>
      </c>
      <c r="N2829">
        <v>0</v>
      </c>
      <c r="O2829">
        <v>233000</v>
      </c>
      <c r="P2829">
        <v>1165000</v>
      </c>
      <c r="Q2829">
        <v>2879</v>
      </c>
      <c r="R2829" t="b">
        <v>0</v>
      </c>
      <c r="S2829">
        <v>0</v>
      </c>
    </row>
    <row r="2830" spans="1:19">
      <c r="A2830">
        <v>13050501</v>
      </c>
      <c r="B2830" s="12"/>
      <c r="C2830" s="12" t="s">
        <v>4797</v>
      </c>
      <c r="D2830" s="12" t="s">
        <v>5215</v>
      </c>
      <c r="E2830" t="b">
        <v>0</v>
      </c>
      <c r="F2830">
        <v>0</v>
      </c>
      <c r="G2830">
        <v>5301</v>
      </c>
      <c r="H2830">
        <v>44104</v>
      </c>
      <c r="I2830" s="12" t="s">
        <v>5662</v>
      </c>
      <c r="J2830">
        <v>1</v>
      </c>
      <c r="K2830">
        <v>14074</v>
      </c>
      <c r="L2830">
        <v>0</v>
      </c>
      <c r="M2830">
        <v>0</v>
      </c>
      <c r="N2830">
        <v>0</v>
      </c>
      <c r="O2830">
        <v>212887</v>
      </c>
      <c r="P2830">
        <v>952113</v>
      </c>
      <c r="Q2830">
        <v>2880</v>
      </c>
      <c r="R2830" t="b">
        <v>0</v>
      </c>
      <c r="S2830">
        <v>0</v>
      </c>
    </row>
    <row r="2831" spans="1:19">
      <c r="A2831">
        <v>13050501</v>
      </c>
      <c r="B2831" s="12"/>
      <c r="C2831" s="12" t="s">
        <v>4797</v>
      </c>
      <c r="D2831" s="12" t="s">
        <v>5215</v>
      </c>
      <c r="E2831" t="b">
        <v>0</v>
      </c>
      <c r="F2831">
        <v>0</v>
      </c>
      <c r="G2831">
        <v>5301</v>
      </c>
      <c r="H2831">
        <v>44105</v>
      </c>
      <c r="I2831" s="12" t="s">
        <v>1754</v>
      </c>
      <c r="J2831">
        <v>12</v>
      </c>
      <c r="K2831">
        <v>11019</v>
      </c>
      <c r="L2831">
        <v>0</v>
      </c>
      <c r="M2831">
        <v>0</v>
      </c>
      <c r="N2831">
        <v>233000</v>
      </c>
      <c r="O2831">
        <v>0</v>
      </c>
      <c r="P2831">
        <v>1185113</v>
      </c>
      <c r="Q2831">
        <v>2881</v>
      </c>
      <c r="R2831" t="b">
        <v>0</v>
      </c>
      <c r="S2831">
        <v>0</v>
      </c>
    </row>
    <row r="2832" spans="1:19">
      <c r="A2832">
        <v>13050501</v>
      </c>
      <c r="B2832" s="12"/>
      <c r="C2832" s="12" t="s">
        <v>4797</v>
      </c>
      <c r="D2832" s="12" t="s">
        <v>5215</v>
      </c>
      <c r="E2832" t="b">
        <v>0</v>
      </c>
      <c r="F2832">
        <v>0</v>
      </c>
      <c r="G2832">
        <v>5301</v>
      </c>
      <c r="H2832">
        <v>44136</v>
      </c>
      <c r="I2832" s="12" t="s">
        <v>1755</v>
      </c>
      <c r="J2832">
        <v>12</v>
      </c>
      <c r="K2832">
        <v>11099</v>
      </c>
      <c r="L2832">
        <v>0</v>
      </c>
      <c r="M2832">
        <v>0</v>
      </c>
      <c r="N2832">
        <v>233000</v>
      </c>
      <c r="O2832">
        <v>0</v>
      </c>
      <c r="P2832">
        <v>1418113</v>
      </c>
      <c r="Q2832">
        <v>2882</v>
      </c>
      <c r="R2832" t="b">
        <v>0</v>
      </c>
      <c r="S2832">
        <v>0</v>
      </c>
    </row>
    <row r="2833" spans="1:19">
      <c r="A2833">
        <v>13050501</v>
      </c>
      <c r="B2833" s="12"/>
      <c r="C2833" s="12" t="s">
        <v>4797</v>
      </c>
      <c r="D2833" s="12" t="s">
        <v>5215</v>
      </c>
      <c r="E2833" t="b">
        <v>0</v>
      </c>
      <c r="F2833">
        <v>0</v>
      </c>
      <c r="G2833">
        <v>5301</v>
      </c>
      <c r="H2833">
        <v>44166</v>
      </c>
      <c r="I2833" s="12" t="s">
        <v>1756</v>
      </c>
      <c r="J2833">
        <v>12</v>
      </c>
      <c r="K2833">
        <v>11179</v>
      </c>
      <c r="L2833">
        <v>0</v>
      </c>
      <c r="M2833">
        <v>0</v>
      </c>
      <c r="N2833">
        <v>233000</v>
      </c>
      <c r="O2833">
        <v>0</v>
      </c>
      <c r="P2833">
        <v>1651113</v>
      </c>
      <c r="Q2833">
        <v>2883</v>
      </c>
      <c r="R2833" t="b">
        <v>0</v>
      </c>
      <c r="S2833">
        <v>0</v>
      </c>
    </row>
    <row r="2834" spans="1:19">
      <c r="A2834">
        <v>13050501</v>
      </c>
      <c r="B2834" s="12" t="s">
        <v>1757</v>
      </c>
      <c r="C2834" s="12" t="s">
        <v>4797</v>
      </c>
      <c r="D2834" s="12" t="s">
        <v>1757</v>
      </c>
      <c r="E2834" t="b">
        <v>0</v>
      </c>
      <c r="F2834">
        <v>0</v>
      </c>
      <c r="G2834">
        <v>5301</v>
      </c>
      <c r="H2834" t="s">
        <v>21</v>
      </c>
      <c r="I2834" s="12"/>
      <c r="K2834">
        <v>0</v>
      </c>
      <c r="L2834">
        <v>0</v>
      </c>
      <c r="M2834">
        <v>0</v>
      </c>
      <c r="N2834">
        <v>2796000</v>
      </c>
      <c r="O2834">
        <v>3200309</v>
      </c>
      <c r="P2834">
        <v>1651113</v>
      </c>
      <c r="Q2834">
        <v>2884</v>
      </c>
      <c r="R2834" t="b">
        <v>0</v>
      </c>
      <c r="S2834">
        <v>0</v>
      </c>
    </row>
    <row r="2835" spans="1:19">
      <c r="A2835">
        <v>13050501</v>
      </c>
      <c r="B2835" s="12" t="s">
        <v>5219</v>
      </c>
      <c r="C2835" s="12" t="s">
        <v>4797</v>
      </c>
      <c r="D2835" s="12" t="s">
        <v>5219</v>
      </c>
      <c r="E2835" t="b">
        <v>0</v>
      </c>
      <c r="F2835">
        <v>0</v>
      </c>
      <c r="G2835">
        <v>5302</v>
      </c>
      <c r="H2835" t="s">
        <v>21</v>
      </c>
      <c r="I2835" s="12"/>
      <c r="K2835">
        <v>0</v>
      </c>
      <c r="L2835">
        <v>2520000</v>
      </c>
      <c r="M2835">
        <v>2520000</v>
      </c>
      <c r="N2835">
        <v>0</v>
      </c>
      <c r="O2835">
        <v>0</v>
      </c>
      <c r="P2835">
        <v>0</v>
      </c>
      <c r="Q2835">
        <v>2885</v>
      </c>
      <c r="R2835" t="b">
        <v>0</v>
      </c>
      <c r="S2835">
        <v>0</v>
      </c>
    </row>
    <row r="2836" spans="1:19">
      <c r="A2836">
        <v>13050501</v>
      </c>
      <c r="B2836" s="12"/>
      <c r="C2836" s="12" t="s">
        <v>4797</v>
      </c>
      <c r="D2836" s="12" t="s">
        <v>5219</v>
      </c>
      <c r="E2836" t="b">
        <v>0</v>
      </c>
      <c r="F2836">
        <v>0</v>
      </c>
      <c r="G2836">
        <v>5302</v>
      </c>
      <c r="H2836">
        <v>43831</v>
      </c>
      <c r="I2836" s="12" t="s">
        <v>1758</v>
      </c>
      <c r="J2836">
        <v>12</v>
      </c>
      <c r="K2836">
        <v>10300</v>
      </c>
      <c r="L2836">
        <v>0</v>
      </c>
      <c r="M2836">
        <v>0</v>
      </c>
      <c r="N2836">
        <v>210000</v>
      </c>
      <c r="O2836">
        <v>0</v>
      </c>
      <c r="P2836">
        <v>210000</v>
      </c>
      <c r="Q2836">
        <v>2886</v>
      </c>
      <c r="R2836" t="b">
        <v>0</v>
      </c>
      <c r="S2836">
        <v>0</v>
      </c>
    </row>
    <row r="2837" spans="1:19">
      <c r="A2837">
        <v>13050501</v>
      </c>
      <c r="B2837" s="12"/>
      <c r="C2837" s="12" t="s">
        <v>4797</v>
      </c>
      <c r="D2837" s="12" t="s">
        <v>5219</v>
      </c>
      <c r="E2837" t="b">
        <v>0</v>
      </c>
      <c r="F2837">
        <v>0</v>
      </c>
      <c r="G2837">
        <v>5302</v>
      </c>
      <c r="H2837">
        <v>43862</v>
      </c>
      <c r="I2837" s="12" t="s">
        <v>1759</v>
      </c>
      <c r="J2837">
        <v>12</v>
      </c>
      <c r="K2837">
        <v>10380</v>
      </c>
      <c r="L2837">
        <v>0</v>
      </c>
      <c r="M2837">
        <v>0</v>
      </c>
      <c r="N2837">
        <v>210000</v>
      </c>
      <c r="O2837">
        <v>0</v>
      </c>
      <c r="P2837">
        <v>420000</v>
      </c>
      <c r="Q2837">
        <v>2887</v>
      </c>
      <c r="R2837" t="b">
        <v>0</v>
      </c>
      <c r="S2837">
        <v>0</v>
      </c>
    </row>
    <row r="2838" spans="1:19">
      <c r="A2838">
        <v>13050501</v>
      </c>
      <c r="B2838" s="12"/>
      <c r="C2838" s="12" t="s">
        <v>4797</v>
      </c>
      <c r="D2838" s="12" t="s">
        <v>5219</v>
      </c>
      <c r="E2838" t="b">
        <v>0</v>
      </c>
      <c r="F2838">
        <v>0</v>
      </c>
      <c r="G2838">
        <v>5302</v>
      </c>
      <c r="H2838">
        <v>43891</v>
      </c>
      <c r="I2838" s="12" t="s">
        <v>1760</v>
      </c>
      <c r="J2838">
        <v>12</v>
      </c>
      <c r="K2838">
        <v>10460</v>
      </c>
      <c r="L2838">
        <v>0</v>
      </c>
      <c r="M2838">
        <v>0</v>
      </c>
      <c r="N2838">
        <v>210000</v>
      </c>
      <c r="O2838">
        <v>0</v>
      </c>
      <c r="P2838">
        <v>630000</v>
      </c>
      <c r="Q2838">
        <v>2888</v>
      </c>
      <c r="R2838" t="b">
        <v>0</v>
      </c>
      <c r="S2838">
        <v>0</v>
      </c>
    </row>
    <row r="2839" spans="1:19">
      <c r="A2839">
        <v>13050501</v>
      </c>
      <c r="B2839" s="12"/>
      <c r="C2839" s="12" t="s">
        <v>4797</v>
      </c>
      <c r="D2839" s="12" t="s">
        <v>5219</v>
      </c>
      <c r="E2839" t="b">
        <v>0</v>
      </c>
      <c r="F2839">
        <v>0</v>
      </c>
      <c r="G2839">
        <v>5302</v>
      </c>
      <c r="H2839">
        <v>43893</v>
      </c>
      <c r="I2839" s="12" t="s">
        <v>5658</v>
      </c>
      <c r="J2839">
        <v>1</v>
      </c>
      <c r="K2839">
        <v>13673</v>
      </c>
      <c r="L2839">
        <v>0</v>
      </c>
      <c r="M2839">
        <v>0</v>
      </c>
      <c r="N2839">
        <v>0</v>
      </c>
      <c r="O2839">
        <v>210000</v>
      </c>
      <c r="P2839">
        <v>420000</v>
      </c>
      <c r="Q2839">
        <v>2889</v>
      </c>
      <c r="R2839" t="b">
        <v>0</v>
      </c>
      <c r="S2839">
        <v>0</v>
      </c>
    </row>
    <row r="2840" spans="1:19">
      <c r="A2840">
        <v>13050501</v>
      </c>
      <c r="B2840" s="12"/>
      <c r="C2840" s="12" t="s">
        <v>4797</v>
      </c>
      <c r="D2840" s="12" t="s">
        <v>5219</v>
      </c>
      <c r="E2840" t="b">
        <v>0</v>
      </c>
      <c r="F2840">
        <v>0</v>
      </c>
      <c r="G2840">
        <v>5302</v>
      </c>
      <c r="H2840">
        <v>43893</v>
      </c>
      <c r="I2840" s="12" t="s">
        <v>5659</v>
      </c>
      <c r="J2840">
        <v>1</v>
      </c>
      <c r="K2840">
        <v>13673</v>
      </c>
      <c r="L2840">
        <v>0</v>
      </c>
      <c r="M2840">
        <v>0</v>
      </c>
      <c r="N2840">
        <v>0</v>
      </c>
      <c r="O2840">
        <v>210000</v>
      </c>
      <c r="P2840">
        <v>210000</v>
      </c>
      <c r="Q2840">
        <v>2890</v>
      </c>
      <c r="R2840" t="b">
        <v>0</v>
      </c>
      <c r="S2840">
        <v>0</v>
      </c>
    </row>
    <row r="2841" spans="1:19">
      <c r="A2841">
        <v>13050501</v>
      </c>
      <c r="B2841" s="12"/>
      <c r="C2841" s="12" t="s">
        <v>4797</v>
      </c>
      <c r="D2841" s="12" t="s">
        <v>5219</v>
      </c>
      <c r="E2841" t="b">
        <v>0</v>
      </c>
      <c r="F2841">
        <v>0</v>
      </c>
      <c r="G2841">
        <v>5302</v>
      </c>
      <c r="H2841">
        <v>43893</v>
      </c>
      <c r="I2841" s="12" t="s">
        <v>5660</v>
      </c>
      <c r="J2841">
        <v>1</v>
      </c>
      <c r="K2841">
        <v>13673</v>
      </c>
      <c r="L2841">
        <v>0</v>
      </c>
      <c r="M2841">
        <v>0</v>
      </c>
      <c r="N2841">
        <v>0</v>
      </c>
      <c r="O2841">
        <v>210000</v>
      </c>
      <c r="P2841">
        <v>0</v>
      </c>
      <c r="Q2841">
        <v>2891</v>
      </c>
      <c r="R2841" t="b">
        <v>0</v>
      </c>
      <c r="S2841">
        <v>0</v>
      </c>
    </row>
    <row r="2842" spans="1:19">
      <c r="A2842">
        <v>13050501</v>
      </c>
      <c r="B2842" s="12"/>
      <c r="C2842" s="12" t="s">
        <v>4797</v>
      </c>
      <c r="D2842" s="12" t="s">
        <v>5219</v>
      </c>
      <c r="E2842" t="b">
        <v>0</v>
      </c>
      <c r="F2842">
        <v>0</v>
      </c>
      <c r="G2842">
        <v>5302</v>
      </c>
      <c r="H2842">
        <v>43922</v>
      </c>
      <c r="I2842" s="12" t="s">
        <v>1761</v>
      </c>
      <c r="J2842">
        <v>3</v>
      </c>
      <c r="K2842">
        <v>566</v>
      </c>
      <c r="L2842">
        <v>0</v>
      </c>
      <c r="M2842">
        <v>0</v>
      </c>
      <c r="N2842">
        <v>0</v>
      </c>
      <c r="O2842">
        <v>210000</v>
      </c>
      <c r="P2842">
        <v>-210000</v>
      </c>
      <c r="Q2842">
        <v>2892</v>
      </c>
      <c r="R2842" t="b">
        <v>0</v>
      </c>
      <c r="S2842">
        <v>0</v>
      </c>
    </row>
    <row r="2843" spans="1:19">
      <c r="A2843">
        <v>13050501</v>
      </c>
      <c r="B2843" s="12"/>
      <c r="C2843" s="12" t="s">
        <v>4797</v>
      </c>
      <c r="D2843" s="12" t="s">
        <v>5219</v>
      </c>
      <c r="E2843" t="b">
        <v>0</v>
      </c>
      <c r="F2843">
        <v>0</v>
      </c>
      <c r="G2843">
        <v>5302</v>
      </c>
      <c r="H2843">
        <v>43922</v>
      </c>
      <c r="I2843" s="12" t="s">
        <v>1762</v>
      </c>
      <c r="J2843">
        <v>12</v>
      </c>
      <c r="K2843">
        <v>10540</v>
      </c>
      <c r="L2843">
        <v>0</v>
      </c>
      <c r="M2843">
        <v>0</v>
      </c>
      <c r="N2843">
        <v>210000</v>
      </c>
      <c r="O2843">
        <v>0</v>
      </c>
      <c r="P2843">
        <v>0</v>
      </c>
      <c r="Q2843">
        <v>2893</v>
      </c>
      <c r="R2843" t="b">
        <v>0</v>
      </c>
      <c r="S2843">
        <v>0</v>
      </c>
    </row>
    <row r="2844" spans="1:19">
      <c r="A2844">
        <v>13050501</v>
      </c>
      <c r="B2844" s="12"/>
      <c r="C2844" s="12" t="s">
        <v>4797</v>
      </c>
      <c r="D2844" s="12" t="s">
        <v>5219</v>
      </c>
      <c r="E2844" t="b">
        <v>0</v>
      </c>
      <c r="F2844">
        <v>0</v>
      </c>
      <c r="G2844">
        <v>5302</v>
      </c>
      <c r="H2844">
        <v>43952</v>
      </c>
      <c r="I2844" s="12" t="s">
        <v>1763</v>
      </c>
      <c r="J2844">
        <v>3</v>
      </c>
      <c r="K2844">
        <v>568</v>
      </c>
      <c r="L2844">
        <v>0</v>
      </c>
      <c r="M2844">
        <v>0</v>
      </c>
      <c r="N2844">
        <v>0</v>
      </c>
      <c r="O2844">
        <v>1226</v>
      </c>
      <c r="P2844">
        <v>-1226</v>
      </c>
      <c r="Q2844">
        <v>2894</v>
      </c>
      <c r="R2844" t="b">
        <v>0</v>
      </c>
      <c r="S2844">
        <v>0</v>
      </c>
    </row>
    <row r="2845" spans="1:19">
      <c r="A2845">
        <v>13050501</v>
      </c>
      <c r="B2845" s="12"/>
      <c r="C2845" s="12" t="s">
        <v>4797</v>
      </c>
      <c r="D2845" s="12" t="s">
        <v>5219</v>
      </c>
      <c r="E2845" t="b">
        <v>0</v>
      </c>
      <c r="F2845">
        <v>0</v>
      </c>
      <c r="G2845">
        <v>5302</v>
      </c>
      <c r="H2845">
        <v>43952</v>
      </c>
      <c r="I2845" s="12" t="s">
        <v>1764</v>
      </c>
      <c r="J2845">
        <v>12</v>
      </c>
      <c r="K2845">
        <v>10620</v>
      </c>
      <c r="L2845">
        <v>0</v>
      </c>
      <c r="M2845">
        <v>0</v>
      </c>
      <c r="N2845">
        <v>210000</v>
      </c>
      <c r="O2845">
        <v>0</v>
      </c>
      <c r="P2845">
        <v>208774</v>
      </c>
      <c r="Q2845">
        <v>2895</v>
      </c>
      <c r="R2845" t="b">
        <v>0</v>
      </c>
      <c r="S2845">
        <v>0</v>
      </c>
    </row>
    <row r="2846" spans="1:19">
      <c r="A2846">
        <v>13050501</v>
      </c>
      <c r="B2846" s="12"/>
      <c r="C2846" s="12" t="s">
        <v>4797</v>
      </c>
      <c r="D2846" s="12" t="s">
        <v>5219</v>
      </c>
      <c r="E2846" t="b">
        <v>0</v>
      </c>
      <c r="F2846">
        <v>0</v>
      </c>
      <c r="G2846">
        <v>5302</v>
      </c>
      <c r="H2846">
        <v>43962</v>
      </c>
      <c r="I2846" s="12" t="s">
        <v>5662</v>
      </c>
      <c r="J2846">
        <v>1</v>
      </c>
      <c r="K2846">
        <v>13794</v>
      </c>
      <c r="L2846">
        <v>0</v>
      </c>
      <c r="M2846">
        <v>0</v>
      </c>
      <c r="N2846">
        <v>0</v>
      </c>
      <c r="O2846">
        <v>208774</v>
      </c>
      <c r="P2846">
        <v>0</v>
      </c>
      <c r="Q2846">
        <v>2896</v>
      </c>
      <c r="R2846" t="b">
        <v>0</v>
      </c>
      <c r="S2846">
        <v>0</v>
      </c>
    </row>
    <row r="2847" spans="1:19">
      <c r="A2847">
        <v>13050501</v>
      </c>
      <c r="B2847" s="12"/>
      <c r="C2847" s="12" t="s">
        <v>4797</v>
      </c>
      <c r="D2847" s="12" t="s">
        <v>5219</v>
      </c>
      <c r="E2847" t="b">
        <v>0</v>
      </c>
      <c r="F2847">
        <v>0</v>
      </c>
      <c r="G2847">
        <v>5302</v>
      </c>
      <c r="H2847">
        <v>43983</v>
      </c>
      <c r="I2847" s="12" t="s">
        <v>1765</v>
      </c>
      <c r="J2847">
        <v>12</v>
      </c>
      <c r="K2847">
        <v>10700</v>
      </c>
      <c r="L2847">
        <v>0</v>
      </c>
      <c r="M2847">
        <v>0</v>
      </c>
      <c r="N2847">
        <v>210000</v>
      </c>
      <c r="O2847">
        <v>0</v>
      </c>
      <c r="P2847">
        <v>210000</v>
      </c>
      <c r="Q2847">
        <v>2897</v>
      </c>
      <c r="R2847" t="b">
        <v>0</v>
      </c>
      <c r="S2847">
        <v>0</v>
      </c>
    </row>
    <row r="2848" spans="1:19">
      <c r="A2848">
        <v>13050501</v>
      </c>
      <c r="B2848" s="12"/>
      <c r="C2848" s="12" t="s">
        <v>4797</v>
      </c>
      <c r="D2848" s="12" t="s">
        <v>5219</v>
      </c>
      <c r="E2848" t="b">
        <v>0</v>
      </c>
      <c r="F2848">
        <v>0</v>
      </c>
      <c r="G2848">
        <v>5302</v>
      </c>
      <c r="H2848">
        <v>44013</v>
      </c>
      <c r="I2848" s="12" t="s">
        <v>1766</v>
      </c>
      <c r="J2848">
        <v>12</v>
      </c>
      <c r="K2848">
        <v>10780</v>
      </c>
      <c r="L2848">
        <v>0</v>
      </c>
      <c r="M2848">
        <v>0</v>
      </c>
      <c r="N2848">
        <v>210000</v>
      </c>
      <c r="O2848">
        <v>0</v>
      </c>
      <c r="P2848">
        <v>420000</v>
      </c>
      <c r="Q2848">
        <v>2898</v>
      </c>
      <c r="R2848" t="b">
        <v>0</v>
      </c>
      <c r="S2848">
        <v>0</v>
      </c>
    </row>
    <row r="2849" spans="1:19">
      <c r="A2849">
        <v>13050501</v>
      </c>
      <c r="B2849" s="12"/>
      <c r="C2849" s="12" t="s">
        <v>4797</v>
      </c>
      <c r="D2849" s="12" t="s">
        <v>5219</v>
      </c>
      <c r="E2849" t="b">
        <v>0</v>
      </c>
      <c r="F2849">
        <v>0</v>
      </c>
      <c r="G2849">
        <v>5302</v>
      </c>
      <c r="H2849">
        <v>44044</v>
      </c>
      <c r="I2849" s="12" t="s">
        <v>1767</v>
      </c>
      <c r="J2849">
        <v>12</v>
      </c>
      <c r="K2849">
        <v>10860</v>
      </c>
      <c r="L2849">
        <v>0</v>
      </c>
      <c r="M2849">
        <v>0</v>
      </c>
      <c r="N2849">
        <v>210000</v>
      </c>
      <c r="O2849">
        <v>0</v>
      </c>
      <c r="P2849">
        <v>630000</v>
      </c>
      <c r="Q2849">
        <v>2899</v>
      </c>
      <c r="R2849" t="b">
        <v>0</v>
      </c>
      <c r="S2849">
        <v>0</v>
      </c>
    </row>
    <row r="2850" spans="1:19">
      <c r="A2850">
        <v>13050501</v>
      </c>
      <c r="B2850" s="12"/>
      <c r="C2850" s="12" t="s">
        <v>4797</v>
      </c>
      <c r="D2850" s="12" t="s">
        <v>5219</v>
      </c>
      <c r="E2850" t="b">
        <v>0</v>
      </c>
      <c r="F2850">
        <v>0</v>
      </c>
      <c r="G2850">
        <v>5302</v>
      </c>
      <c r="H2850">
        <v>44049</v>
      </c>
      <c r="I2850" s="12" t="s">
        <v>5663</v>
      </c>
      <c r="J2850">
        <v>1</v>
      </c>
      <c r="K2850">
        <v>14005</v>
      </c>
      <c r="L2850">
        <v>0</v>
      </c>
      <c r="M2850">
        <v>0</v>
      </c>
      <c r="N2850">
        <v>0</v>
      </c>
      <c r="O2850">
        <v>210000</v>
      </c>
      <c r="P2850">
        <v>420000</v>
      </c>
      <c r="Q2850">
        <v>2900</v>
      </c>
      <c r="R2850" t="b">
        <v>0</v>
      </c>
      <c r="S2850">
        <v>0</v>
      </c>
    </row>
    <row r="2851" spans="1:19">
      <c r="A2851">
        <v>13050501</v>
      </c>
      <c r="B2851" s="12"/>
      <c r="C2851" s="12" t="s">
        <v>4797</v>
      </c>
      <c r="D2851" s="12" t="s">
        <v>5219</v>
      </c>
      <c r="E2851" t="b">
        <v>0</v>
      </c>
      <c r="F2851">
        <v>0</v>
      </c>
      <c r="G2851">
        <v>5302</v>
      </c>
      <c r="H2851">
        <v>44049</v>
      </c>
      <c r="I2851" s="12" t="s">
        <v>5664</v>
      </c>
      <c r="J2851">
        <v>1</v>
      </c>
      <c r="K2851">
        <v>14005</v>
      </c>
      <c r="L2851">
        <v>0</v>
      </c>
      <c r="M2851">
        <v>0</v>
      </c>
      <c r="N2851">
        <v>0</v>
      </c>
      <c r="O2851">
        <v>210000</v>
      </c>
      <c r="P2851">
        <v>210000</v>
      </c>
      <c r="Q2851">
        <v>2901</v>
      </c>
      <c r="R2851" t="b">
        <v>0</v>
      </c>
      <c r="S2851">
        <v>0</v>
      </c>
    </row>
    <row r="2852" spans="1:19">
      <c r="A2852">
        <v>13050501</v>
      </c>
      <c r="B2852" s="12"/>
      <c r="C2852" s="12" t="s">
        <v>4797</v>
      </c>
      <c r="D2852" s="12" t="s">
        <v>5219</v>
      </c>
      <c r="E2852" t="b">
        <v>0</v>
      </c>
      <c r="F2852">
        <v>0</v>
      </c>
      <c r="G2852">
        <v>5302</v>
      </c>
      <c r="H2852">
        <v>44049</v>
      </c>
      <c r="I2852" s="12" t="s">
        <v>5665</v>
      </c>
      <c r="J2852">
        <v>1</v>
      </c>
      <c r="K2852">
        <v>14005</v>
      </c>
      <c r="L2852">
        <v>0</v>
      </c>
      <c r="M2852">
        <v>0</v>
      </c>
      <c r="N2852">
        <v>0</v>
      </c>
      <c r="O2852">
        <v>210000</v>
      </c>
      <c r="P2852">
        <v>0</v>
      </c>
      <c r="Q2852">
        <v>2902</v>
      </c>
      <c r="R2852" t="b">
        <v>0</v>
      </c>
      <c r="S2852">
        <v>0</v>
      </c>
    </row>
    <row r="2853" spans="1:19">
      <c r="A2853">
        <v>13050501</v>
      </c>
      <c r="B2853" s="12"/>
      <c r="C2853" s="12" t="s">
        <v>4797</v>
      </c>
      <c r="D2853" s="12" t="s">
        <v>5219</v>
      </c>
      <c r="E2853" t="b">
        <v>0</v>
      </c>
      <c r="F2853">
        <v>0</v>
      </c>
      <c r="G2853">
        <v>5302</v>
      </c>
      <c r="H2853">
        <v>44075</v>
      </c>
      <c r="I2853" s="12" t="s">
        <v>1768</v>
      </c>
      <c r="J2853">
        <v>12</v>
      </c>
      <c r="K2853">
        <v>10940</v>
      </c>
      <c r="L2853">
        <v>0</v>
      </c>
      <c r="M2853">
        <v>0</v>
      </c>
      <c r="N2853">
        <v>210000</v>
      </c>
      <c r="O2853">
        <v>0</v>
      </c>
      <c r="P2853">
        <v>210000</v>
      </c>
      <c r="Q2853">
        <v>2903</v>
      </c>
      <c r="R2853" t="b">
        <v>0</v>
      </c>
      <c r="S2853">
        <v>0</v>
      </c>
    </row>
    <row r="2854" spans="1:19">
      <c r="A2854">
        <v>13050501</v>
      </c>
      <c r="B2854" s="12"/>
      <c r="C2854" s="12" t="s">
        <v>4797</v>
      </c>
      <c r="D2854" s="12" t="s">
        <v>5219</v>
      </c>
      <c r="E2854" t="b">
        <v>0</v>
      </c>
      <c r="F2854">
        <v>0</v>
      </c>
      <c r="G2854">
        <v>5302</v>
      </c>
      <c r="H2854">
        <v>44105</v>
      </c>
      <c r="I2854" s="12" t="s">
        <v>1769</v>
      </c>
      <c r="J2854">
        <v>12</v>
      </c>
      <c r="K2854">
        <v>11020</v>
      </c>
      <c r="L2854">
        <v>0</v>
      </c>
      <c r="M2854">
        <v>0</v>
      </c>
      <c r="N2854">
        <v>210000</v>
      </c>
      <c r="O2854">
        <v>0</v>
      </c>
      <c r="P2854">
        <v>420000</v>
      </c>
      <c r="Q2854">
        <v>2904</v>
      </c>
      <c r="R2854" t="b">
        <v>0</v>
      </c>
      <c r="S2854">
        <v>0</v>
      </c>
    </row>
    <row r="2855" spans="1:19">
      <c r="A2855">
        <v>13050501</v>
      </c>
      <c r="B2855" s="12"/>
      <c r="C2855" s="12" t="s">
        <v>4797</v>
      </c>
      <c r="D2855" s="12" t="s">
        <v>5219</v>
      </c>
      <c r="E2855" t="b">
        <v>0</v>
      </c>
      <c r="F2855">
        <v>0</v>
      </c>
      <c r="G2855">
        <v>5302</v>
      </c>
      <c r="H2855">
        <v>44136</v>
      </c>
      <c r="I2855" s="12" t="s">
        <v>1770</v>
      </c>
      <c r="J2855">
        <v>12</v>
      </c>
      <c r="K2855">
        <v>11100</v>
      </c>
      <c r="L2855">
        <v>0</v>
      </c>
      <c r="M2855">
        <v>0</v>
      </c>
      <c r="N2855">
        <v>210000</v>
      </c>
      <c r="O2855">
        <v>0</v>
      </c>
      <c r="P2855">
        <v>630000</v>
      </c>
      <c r="Q2855">
        <v>2905</v>
      </c>
      <c r="R2855" t="b">
        <v>0</v>
      </c>
      <c r="S2855">
        <v>0</v>
      </c>
    </row>
    <row r="2856" spans="1:19">
      <c r="A2856">
        <v>13050501</v>
      </c>
      <c r="B2856" s="12"/>
      <c r="C2856" s="12" t="s">
        <v>4797</v>
      </c>
      <c r="D2856" s="12" t="s">
        <v>5219</v>
      </c>
      <c r="E2856" t="b">
        <v>0</v>
      </c>
      <c r="F2856">
        <v>0</v>
      </c>
      <c r="G2856">
        <v>5302</v>
      </c>
      <c r="H2856">
        <v>44159</v>
      </c>
      <c r="I2856" s="12" t="s">
        <v>5666</v>
      </c>
      <c r="J2856">
        <v>1</v>
      </c>
      <c r="K2856">
        <v>14233</v>
      </c>
      <c r="L2856">
        <v>0</v>
      </c>
      <c r="M2856">
        <v>0</v>
      </c>
      <c r="N2856">
        <v>0</v>
      </c>
      <c r="O2856">
        <v>210000</v>
      </c>
      <c r="P2856">
        <v>420000</v>
      </c>
      <c r="Q2856">
        <v>2906</v>
      </c>
      <c r="R2856" t="b">
        <v>0</v>
      </c>
      <c r="S2856">
        <v>0</v>
      </c>
    </row>
    <row r="2857" spans="1:19">
      <c r="A2857">
        <v>13050501</v>
      </c>
      <c r="B2857" s="12"/>
      <c r="C2857" s="12" t="s">
        <v>4797</v>
      </c>
      <c r="D2857" s="12" t="s">
        <v>5219</v>
      </c>
      <c r="E2857" t="b">
        <v>0</v>
      </c>
      <c r="F2857">
        <v>0</v>
      </c>
      <c r="G2857">
        <v>5302</v>
      </c>
      <c r="H2857">
        <v>44159</v>
      </c>
      <c r="I2857" s="12" t="s">
        <v>5667</v>
      </c>
      <c r="J2857">
        <v>1</v>
      </c>
      <c r="K2857">
        <v>14233</v>
      </c>
      <c r="L2857">
        <v>0</v>
      </c>
      <c r="M2857">
        <v>0</v>
      </c>
      <c r="N2857">
        <v>0</v>
      </c>
      <c r="O2857">
        <v>210000</v>
      </c>
      <c r="P2857">
        <v>210000</v>
      </c>
      <c r="Q2857">
        <v>2907</v>
      </c>
      <c r="R2857" t="b">
        <v>0</v>
      </c>
      <c r="S2857">
        <v>0</v>
      </c>
    </row>
    <row r="2858" spans="1:19">
      <c r="A2858">
        <v>13050501</v>
      </c>
      <c r="B2858" s="12"/>
      <c r="C2858" s="12" t="s">
        <v>4797</v>
      </c>
      <c r="D2858" s="12" t="s">
        <v>5219</v>
      </c>
      <c r="E2858" t="b">
        <v>0</v>
      </c>
      <c r="F2858">
        <v>0</v>
      </c>
      <c r="G2858">
        <v>5302</v>
      </c>
      <c r="H2858">
        <v>44159</v>
      </c>
      <c r="I2858" s="12" t="s">
        <v>5668</v>
      </c>
      <c r="J2858">
        <v>1</v>
      </c>
      <c r="K2858">
        <v>14233</v>
      </c>
      <c r="L2858">
        <v>0</v>
      </c>
      <c r="M2858">
        <v>0</v>
      </c>
      <c r="N2858">
        <v>0</v>
      </c>
      <c r="O2858">
        <v>210000</v>
      </c>
      <c r="P2858">
        <v>0</v>
      </c>
      <c r="Q2858">
        <v>2908</v>
      </c>
      <c r="R2858" t="b">
        <v>0</v>
      </c>
      <c r="S2858">
        <v>0</v>
      </c>
    </row>
    <row r="2859" spans="1:19">
      <c r="A2859">
        <v>13050501</v>
      </c>
      <c r="B2859" s="12"/>
      <c r="C2859" s="12" t="s">
        <v>4797</v>
      </c>
      <c r="D2859" s="12" t="s">
        <v>5219</v>
      </c>
      <c r="E2859" t="b">
        <v>0</v>
      </c>
      <c r="F2859">
        <v>0</v>
      </c>
      <c r="G2859">
        <v>5302</v>
      </c>
      <c r="H2859">
        <v>44166</v>
      </c>
      <c r="I2859" s="12" t="s">
        <v>1771</v>
      </c>
      <c r="J2859">
        <v>3</v>
      </c>
      <c r="K2859">
        <v>577</v>
      </c>
      <c r="L2859">
        <v>0</v>
      </c>
      <c r="M2859">
        <v>0</v>
      </c>
      <c r="N2859">
        <v>0</v>
      </c>
      <c r="O2859">
        <v>210000</v>
      </c>
      <c r="P2859">
        <v>-210000</v>
      </c>
      <c r="Q2859">
        <v>2909</v>
      </c>
      <c r="R2859" t="b">
        <v>0</v>
      </c>
      <c r="S2859">
        <v>0</v>
      </c>
    </row>
    <row r="2860" spans="1:19">
      <c r="A2860">
        <v>13050501</v>
      </c>
      <c r="B2860" s="12"/>
      <c r="C2860" s="12" t="s">
        <v>4797</v>
      </c>
      <c r="D2860" s="12" t="s">
        <v>5219</v>
      </c>
      <c r="E2860" t="b">
        <v>0</v>
      </c>
      <c r="F2860">
        <v>0</v>
      </c>
      <c r="G2860">
        <v>5302</v>
      </c>
      <c r="H2860">
        <v>44166</v>
      </c>
      <c r="I2860" s="12" t="s">
        <v>1772</v>
      </c>
      <c r="J2860">
        <v>12</v>
      </c>
      <c r="K2860">
        <v>11180</v>
      </c>
      <c r="L2860">
        <v>0</v>
      </c>
      <c r="M2860">
        <v>0</v>
      </c>
      <c r="N2860">
        <v>210000</v>
      </c>
      <c r="O2860">
        <v>0</v>
      </c>
      <c r="P2860">
        <v>0</v>
      </c>
      <c r="Q2860">
        <v>2910</v>
      </c>
      <c r="R2860" t="b">
        <v>0</v>
      </c>
      <c r="S2860">
        <v>0</v>
      </c>
    </row>
    <row r="2861" spans="1:19">
      <c r="A2861">
        <v>13050501</v>
      </c>
      <c r="B2861" s="12" t="s">
        <v>1773</v>
      </c>
      <c r="C2861" s="12" t="s">
        <v>4797</v>
      </c>
      <c r="D2861" s="12" t="s">
        <v>1773</v>
      </c>
      <c r="E2861" t="b">
        <v>0</v>
      </c>
      <c r="F2861">
        <v>0</v>
      </c>
      <c r="G2861">
        <v>5302</v>
      </c>
      <c r="H2861" t="s">
        <v>21</v>
      </c>
      <c r="I2861" s="12"/>
      <c r="K2861">
        <v>0</v>
      </c>
      <c r="L2861">
        <v>0</v>
      </c>
      <c r="M2861">
        <v>0</v>
      </c>
      <c r="N2861">
        <v>2520000</v>
      </c>
      <c r="O2861">
        <v>2520000</v>
      </c>
      <c r="P2861">
        <v>0</v>
      </c>
      <c r="Q2861">
        <v>2911</v>
      </c>
      <c r="R2861" t="b">
        <v>0</v>
      </c>
      <c r="S2861">
        <v>0</v>
      </c>
    </row>
    <row r="2862" spans="1:19">
      <c r="A2862">
        <v>13050501</v>
      </c>
      <c r="B2862" s="12" t="s">
        <v>5224</v>
      </c>
      <c r="C2862" s="12" t="s">
        <v>4797</v>
      </c>
      <c r="D2862" s="12" t="s">
        <v>5224</v>
      </c>
      <c r="E2862" t="b">
        <v>0</v>
      </c>
      <c r="F2862">
        <v>86800</v>
      </c>
      <c r="G2862">
        <v>5401</v>
      </c>
      <c r="H2862" t="s">
        <v>21</v>
      </c>
      <c r="I2862" s="12"/>
      <c r="K2862">
        <v>0</v>
      </c>
      <c r="L2862">
        <v>2520000</v>
      </c>
      <c r="M2862">
        <v>2606800</v>
      </c>
      <c r="N2862">
        <v>0</v>
      </c>
      <c r="O2862">
        <v>0</v>
      </c>
      <c r="P2862">
        <v>86800</v>
      </c>
      <c r="Q2862">
        <v>2912</v>
      </c>
      <c r="R2862" t="b">
        <v>0</v>
      </c>
      <c r="S2862">
        <v>0</v>
      </c>
    </row>
    <row r="2863" spans="1:19">
      <c r="A2863">
        <v>13050501</v>
      </c>
      <c r="B2863" s="12"/>
      <c r="C2863" s="12" t="s">
        <v>4797</v>
      </c>
      <c r="D2863" s="12" t="s">
        <v>5224</v>
      </c>
      <c r="E2863" t="b">
        <v>0</v>
      </c>
      <c r="F2863">
        <v>0</v>
      </c>
      <c r="G2863">
        <v>5401</v>
      </c>
      <c r="H2863">
        <v>43831</v>
      </c>
      <c r="I2863" s="12" t="s">
        <v>1774</v>
      </c>
      <c r="J2863">
        <v>12</v>
      </c>
      <c r="K2863">
        <v>10301</v>
      </c>
      <c r="L2863">
        <v>0</v>
      </c>
      <c r="M2863">
        <v>0</v>
      </c>
      <c r="N2863">
        <v>210000</v>
      </c>
      <c r="O2863">
        <v>0</v>
      </c>
      <c r="P2863">
        <v>296800</v>
      </c>
      <c r="Q2863">
        <v>2913</v>
      </c>
      <c r="R2863" t="b">
        <v>0</v>
      </c>
      <c r="S2863">
        <v>0</v>
      </c>
    </row>
    <row r="2864" spans="1:19">
      <c r="A2864">
        <v>13050501</v>
      </c>
      <c r="B2864" s="12"/>
      <c r="C2864" s="12" t="s">
        <v>4797</v>
      </c>
      <c r="D2864" s="12" t="s">
        <v>5224</v>
      </c>
      <c r="E2864" t="b">
        <v>0</v>
      </c>
      <c r="F2864">
        <v>0</v>
      </c>
      <c r="G2864">
        <v>5401</v>
      </c>
      <c r="H2864">
        <v>43839</v>
      </c>
      <c r="I2864" s="12" t="s">
        <v>5674</v>
      </c>
      <c r="J2864">
        <v>1</v>
      </c>
      <c r="K2864">
        <v>13490</v>
      </c>
      <c r="L2864">
        <v>0</v>
      </c>
      <c r="M2864">
        <v>0</v>
      </c>
      <c r="N2864">
        <v>0</v>
      </c>
      <c r="O2864">
        <v>86800</v>
      </c>
      <c r="P2864">
        <v>210000</v>
      </c>
      <c r="Q2864">
        <v>2914</v>
      </c>
      <c r="R2864" t="b">
        <v>0</v>
      </c>
      <c r="S2864">
        <v>0</v>
      </c>
    </row>
    <row r="2865" spans="1:19">
      <c r="A2865">
        <v>13050501</v>
      </c>
      <c r="B2865" s="12"/>
      <c r="C2865" s="12" t="s">
        <v>4797</v>
      </c>
      <c r="D2865" s="12" t="s">
        <v>5224</v>
      </c>
      <c r="E2865" t="b">
        <v>0</v>
      </c>
      <c r="F2865">
        <v>0</v>
      </c>
      <c r="G2865">
        <v>5401</v>
      </c>
      <c r="H2865">
        <v>43839</v>
      </c>
      <c r="I2865" s="12" t="s">
        <v>5658</v>
      </c>
      <c r="J2865">
        <v>1</v>
      </c>
      <c r="K2865">
        <v>13490</v>
      </c>
      <c r="L2865">
        <v>0</v>
      </c>
      <c r="M2865">
        <v>0</v>
      </c>
      <c r="N2865">
        <v>0</v>
      </c>
      <c r="O2865">
        <v>105200</v>
      </c>
      <c r="P2865">
        <v>104800</v>
      </c>
      <c r="Q2865">
        <v>2915</v>
      </c>
      <c r="R2865" t="b">
        <v>0</v>
      </c>
      <c r="S2865">
        <v>0</v>
      </c>
    </row>
    <row r="2866" spans="1:19">
      <c r="A2866">
        <v>13050501</v>
      </c>
      <c r="B2866" s="12"/>
      <c r="C2866" s="12" t="s">
        <v>4797</v>
      </c>
      <c r="D2866" s="12" t="s">
        <v>5224</v>
      </c>
      <c r="E2866" t="b">
        <v>0</v>
      </c>
      <c r="F2866">
        <v>0</v>
      </c>
      <c r="G2866">
        <v>5401</v>
      </c>
      <c r="H2866">
        <v>43862</v>
      </c>
      <c r="I2866" s="12" t="s">
        <v>1775</v>
      </c>
      <c r="J2866">
        <v>12</v>
      </c>
      <c r="K2866">
        <v>10381</v>
      </c>
      <c r="L2866">
        <v>0</v>
      </c>
      <c r="M2866">
        <v>0</v>
      </c>
      <c r="N2866">
        <v>210000</v>
      </c>
      <c r="O2866">
        <v>0</v>
      </c>
      <c r="P2866">
        <v>314800</v>
      </c>
      <c r="Q2866">
        <v>2916</v>
      </c>
      <c r="R2866" t="b">
        <v>0</v>
      </c>
      <c r="S2866">
        <v>0</v>
      </c>
    </row>
    <row r="2867" spans="1:19">
      <c r="A2867">
        <v>13050501</v>
      </c>
      <c r="B2867" s="12"/>
      <c r="C2867" s="12" t="s">
        <v>4797</v>
      </c>
      <c r="D2867" s="12" t="s">
        <v>5224</v>
      </c>
      <c r="E2867" t="b">
        <v>0</v>
      </c>
      <c r="F2867">
        <v>0</v>
      </c>
      <c r="G2867">
        <v>5401</v>
      </c>
      <c r="H2867">
        <v>43871</v>
      </c>
      <c r="I2867" s="12" t="s">
        <v>5658</v>
      </c>
      <c r="J2867">
        <v>1</v>
      </c>
      <c r="K2867">
        <v>13566</v>
      </c>
      <c r="L2867">
        <v>0</v>
      </c>
      <c r="M2867">
        <v>0</v>
      </c>
      <c r="N2867">
        <v>0</v>
      </c>
      <c r="O2867">
        <v>104800</v>
      </c>
      <c r="P2867">
        <v>210000</v>
      </c>
      <c r="Q2867">
        <v>2917</v>
      </c>
      <c r="R2867" t="b">
        <v>0</v>
      </c>
      <c r="S2867">
        <v>0</v>
      </c>
    </row>
    <row r="2868" spans="1:19">
      <c r="A2868">
        <v>13050501</v>
      </c>
      <c r="B2868" s="12"/>
      <c r="C2868" s="12" t="s">
        <v>4797</v>
      </c>
      <c r="D2868" s="12" t="s">
        <v>5224</v>
      </c>
      <c r="E2868" t="b">
        <v>0</v>
      </c>
      <c r="F2868">
        <v>0</v>
      </c>
      <c r="G2868">
        <v>5401</v>
      </c>
      <c r="H2868">
        <v>43871</v>
      </c>
      <c r="I2868" s="12" t="s">
        <v>5659</v>
      </c>
      <c r="J2868">
        <v>1</v>
      </c>
      <c r="K2868">
        <v>13566</v>
      </c>
      <c r="L2868">
        <v>0</v>
      </c>
      <c r="M2868">
        <v>0</v>
      </c>
      <c r="N2868">
        <v>0</v>
      </c>
      <c r="O2868">
        <v>87200</v>
      </c>
      <c r="P2868">
        <v>122800</v>
      </c>
      <c r="Q2868">
        <v>2918</v>
      </c>
      <c r="R2868" t="b">
        <v>0</v>
      </c>
      <c r="S2868">
        <v>0</v>
      </c>
    </row>
    <row r="2869" spans="1:19">
      <c r="A2869">
        <v>13050501</v>
      </c>
      <c r="B2869" s="12"/>
      <c r="C2869" s="12" t="s">
        <v>4797</v>
      </c>
      <c r="D2869" s="12" t="s">
        <v>5224</v>
      </c>
      <c r="E2869" t="b">
        <v>0</v>
      </c>
      <c r="F2869">
        <v>0</v>
      </c>
      <c r="G2869">
        <v>5401</v>
      </c>
      <c r="H2869">
        <v>43891</v>
      </c>
      <c r="I2869" s="12" t="s">
        <v>1776</v>
      </c>
      <c r="J2869">
        <v>12</v>
      </c>
      <c r="K2869">
        <v>10461</v>
      </c>
      <c r="L2869">
        <v>0</v>
      </c>
      <c r="M2869">
        <v>0</v>
      </c>
      <c r="N2869">
        <v>210000</v>
      </c>
      <c r="O2869">
        <v>0</v>
      </c>
      <c r="P2869">
        <v>332800</v>
      </c>
      <c r="Q2869">
        <v>2919</v>
      </c>
      <c r="R2869" t="b">
        <v>0</v>
      </c>
      <c r="S2869">
        <v>0</v>
      </c>
    </row>
    <row r="2870" spans="1:19">
      <c r="A2870">
        <v>13050501</v>
      </c>
      <c r="B2870" s="12"/>
      <c r="C2870" s="12" t="s">
        <v>4797</v>
      </c>
      <c r="D2870" s="12" t="s">
        <v>5224</v>
      </c>
      <c r="E2870" t="b">
        <v>0</v>
      </c>
      <c r="F2870">
        <v>0</v>
      </c>
      <c r="G2870">
        <v>5401</v>
      </c>
      <c r="H2870">
        <v>43900</v>
      </c>
      <c r="I2870" s="12" t="s">
        <v>5659</v>
      </c>
      <c r="J2870">
        <v>1</v>
      </c>
      <c r="K2870">
        <v>13637</v>
      </c>
      <c r="L2870">
        <v>0</v>
      </c>
      <c r="M2870">
        <v>0</v>
      </c>
      <c r="N2870">
        <v>0</v>
      </c>
      <c r="O2870">
        <v>122800</v>
      </c>
      <c r="P2870">
        <v>210000</v>
      </c>
      <c r="Q2870">
        <v>2920</v>
      </c>
      <c r="R2870" t="b">
        <v>0</v>
      </c>
      <c r="S2870">
        <v>0</v>
      </c>
    </row>
    <row r="2871" spans="1:19">
      <c r="A2871">
        <v>13050501</v>
      </c>
      <c r="B2871" s="12"/>
      <c r="C2871" s="12" t="s">
        <v>4797</v>
      </c>
      <c r="D2871" s="12" t="s">
        <v>5224</v>
      </c>
      <c r="E2871" t="b">
        <v>0</v>
      </c>
      <c r="F2871">
        <v>0</v>
      </c>
      <c r="G2871">
        <v>5401</v>
      </c>
      <c r="H2871">
        <v>43900</v>
      </c>
      <c r="I2871" s="12" t="s">
        <v>5660</v>
      </c>
      <c r="J2871">
        <v>1</v>
      </c>
      <c r="K2871">
        <v>13637</v>
      </c>
      <c r="L2871">
        <v>0</v>
      </c>
      <c r="M2871">
        <v>0</v>
      </c>
      <c r="N2871">
        <v>0</v>
      </c>
      <c r="O2871">
        <v>69200</v>
      </c>
      <c r="P2871">
        <v>140800</v>
      </c>
      <c r="Q2871">
        <v>2921</v>
      </c>
      <c r="R2871" t="b">
        <v>0</v>
      </c>
      <c r="S2871">
        <v>0</v>
      </c>
    </row>
    <row r="2872" spans="1:19">
      <c r="A2872">
        <v>13050501</v>
      </c>
      <c r="B2872" s="12"/>
      <c r="C2872" s="12" t="s">
        <v>4797</v>
      </c>
      <c r="D2872" s="12" t="s">
        <v>5224</v>
      </c>
      <c r="E2872" t="b">
        <v>0</v>
      </c>
      <c r="F2872">
        <v>0</v>
      </c>
      <c r="G2872">
        <v>5401</v>
      </c>
      <c r="H2872">
        <v>43922</v>
      </c>
      <c r="I2872" s="12" t="s">
        <v>1777</v>
      </c>
      <c r="J2872">
        <v>12</v>
      </c>
      <c r="K2872">
        <v>10541</v>
      </c>
      <c r="L2872">
        <v>0</v>
      </c>
      <c r="M2872">
        <v>0</v>
      </c>
      <c r="N2872">
        <v>210000</v>
      </c>
      <c r="O2872">
        <v>0</v>
      </c>
      <c r="P2872">
        <v>350800</v>
      </c>
      <c r="Q2872">
        <v>2922</v>
      </c>
      <c r="R2872" t="b">
        <v>0</v>
      </c>
      <c r="S2872">
        <v>0</v>
      </c>
    </row>
    <row r="2873" spans="1:19">
      <c r="A2873">
        <v>13050501</v>
      </c>
      <c r="B2873" s="12"/>
      <c r="C2873" s="12" t="s">
        <v>4797</v>
      </c>
      <c r="D2873" s="12" t="s">
        <v>5224</v>
      </c>
      <c r="E2873" t="b">
        <v>0</v>
      </c>
      <c r="F2873">
        <v>0</v>
      </c>
      <c r="G2873">
        <v>5401</v>
      </c>
      <c r="H2873">
        <v>43929</v>
      </c>
      <c r="I2873" s="12" t="s">
        <v>5660</v>
      </c>
      <c r="J2873">
        <v>1</v>
      </c>
      <c r="K2873">
        <v>13696</v>
      </c>
      <c r="L2873">
        <v>0</v>
      </c>
      <c r="M2873">
        <v>0</v>
      </c>
      <c r="N2873">
        <v>0</v>
      </c>
      <c r="O2873">
        <v>140800</v>
      </c>
      <c r="P2873">
        <v>210000</v>
      </c>
      <c r="Q2873">
        <v>2923</v>
      </c>
      <c r="R2873" t="b">
        <v>0</v>
      </c>
      <c r="S2873">
        <v>0</v>
      </c>
    </row>
    <row r="2874" spans="1:19">
      <c r="A2874">
        <v>13050501</v>
      </c>
      <c r="B2874" s="12"/>
      <c r="C2874" s="12" t="s">
        <v>4797</v>
      </c>
      <c r="D2874" s="12" t="s">
        <v>5224</v>
      </c>
      <c r="E2874" t="b">
        <v>0</v>
      </c>
      <c r="F2874">
        <v>0</v>
      </c>
      <c r="G2874">
        <v>5401</v>
      </c>
      <c r="H2874">
        <v>43929</v>
      </c>
      <c r="I2874" s="12" t="s">
        <v>5661</v>
      </c>
      <c r="J2874">
        <v>1</v>
      </c>
      <c r="K2874">
        <v>13696</v>
      </c>
      <c r="L2874">
        <v>0</v>
      </c>
      <c r="M2874">
        <v>0</v>
      </c>
      <c r="N2874">
        <v>0</v>
      </c>
      <c r="O2874">
        <v>59200</v>
      </c>
      <c r="P2874">
        <v>150800</v>
      </c>
      <c r="Q2874">
        <v>2924</v>
      </c>
      <c r="R2874" t="b">
        <v>0</v>
      </c>
      <c r="S2874">
        <v>0</v>
      </c>
    </row>
    <row r="2875" spans="1:19">
      <c r="A2875">
        <v>13050501</v>
      </c>
      <c r="B2875" s="12"/>
      <c r="C2875" s="12" t="s">
        <v>4797</v>
      </c>
      <c r="D2875" s="12" t="s">
        <v>5224</v>
      </c>
      <c r="E2875" t="b">
        <v>0</v>
      </c>
      <c r="F2875">
        <v>0</v>
      </c>
      <c r="G2875">
        <v>5401</v>
      </c>
      <c r="H2875">
        <v>43929</v>
      </c>
      <c r="I2875" s="12" t="s">
        <v>5661</v>
      </c>
      <c r="J2875">
        <v>1</v>
      </c>
      <c r="K2875">
        <v>13697</v>
      </c>
      <c r="L2875">
        <v>0</v>
      </c>
      <c r="M2875">
        <v>0</v>
      </c>
      <c r="N2875">
        <v>0</v>
      </c>
      <c r="O2875">
        <v>24000</v>
      </c>
      <c r="P2875">
        <v>126800</v>
      </c>
      <c r="Q2875">
        <v>2925</v>
      </c>
      <c r="R2875" t="b">
        <v>0</v>
      </c>
      <c r="S2875">
        <v>0</v>
      </c>
    </row>
    <row r="2876" spans="1:19">
      <c r="A2876">
        <v>13050501</v>
      </c>
      <c r="B2876" s="12"/>
      <c r="C2876" s="12" t="s">
        <v>4797</v>
      </c>
      <c r="D2876" s="12" t="s">
        <v>5224</v>
      </c>
      <c r="E2876" t="b">
        <v>0</v>
      </c>
      <c r="F2876">
        <v>0</v>
      </c>
      <c r="G2876">
        <v>5401</v>
      </c>
      <c r="H2876">
        <v>43952</v>
      </c>
      <c r="I2876" s="12" t="s">
        <v>1778</v>
      </c>
      <c r="J2876">
        <v>12</v>
      </c>
      <c r="K2876">
        <v>10621</v>
      </c>
      <c r="L2876">
        <v>0</v>
      </c>
      <c r="M2876">
        <v>0</v>
      </c>
      <c r="N2876">
        <v>210000</v>
      </c>
      <c r="O2876">
        <v>0</v>
      </c>
      <c r="P2876">
        <v>336800</v>
      </c>
      <c r="Q2876">
        <v>2926</v>
      </c>
      <c r="R2876" t="b">
        <v>0</v>
      </c>
      <c r="S2876">
        <v>0</v>
      </c>
    </row>
    <row r="2877" spans="1:19">
      <c r="A2877">
        <v>13050501</v>
      </c>
      <c r="B2877" s="12"/>
      <c r="C2877" s="12" t="s">
        <v>4797</v>
      </c>
      <c r="D2877" s="12" t="s">
        <v>5224</v>
      </c>
      <c r="E2877" t="b">
        <v>0</v>
      </c>
      <c r="F2877">
        <v>0</v>
      </c>
      <c r="G2877">
        <v>5401</v>
      </c>
      <c r="H2877">
        <v>43959</v>
      </c>
      <c r="I2877" s="12" t="s">
        <v>5661</v>
      </c>
      <c r="J2877">
        <v>1</v>
      </c>
      <c r="K2877">
        <v>13805</v>
      </c>
      <c r="L2877">
        <v>0</v>
      </c>
      <c r="M2877">
        <v>0</v>
      </c>
      <c r="N2877">
        <v>0</v>
      </c>
      <c r="O2877">
        <v>126800</v>
      </c>
      <c r="P2877">
        <v>210000</v>
      </c>
      <c r="Q2877">
        <v>2927</v>
      </c>
      <c r="R2877" t="b">
        <v>0</v>
      </c>
      <c r="S2877">
        <v>0</v>
      </c>
    </row>
    <row r="2878" spans="1:19">
      <c r="A2878">
        <v>13050501</v>
      </c>
      <c r="B2878" s="12"/>
      <c r="C2878" s="12" t="s">
        <v>4797</v>
      </c>
      <c r="D2878" s="12" t="s">
        <v>5224</v>
      </c>
      <c r="E2878" t="b">
        <v>0</v>
      </c>
      <c r="F2878">
        <v>0</v>
      </c>
      <c r="G2878">
        <v>5401</v>
      </c>
      <c r="H2878">
        <v>43959</v>
      </c>
      <c r="I2878" s="12" t="s">
        <v>5662</v>
      </c>
      <c r="J2878">
        <v>1</v>
      </c>
      <c r="K2878">
        <v>13805</v>
      </c>
      <c r="L2878">
        <v>0</v>
      </c>
      <c r="M2878">
        <v>0</v>
      </c>
      <c r="N2878">
        <v>0</v>
      </c>
      <c r="O2878">
        <v>72500</v>
      </c>
      <c r="P2878">
        <v>137500</v>
      </c>
      <c r="Q2878">
        <v>2928</v>
      </c>
      <c r="R2878" t="b">
        <v>0</v>
      </c>
      <c r="S2878">
        <v>0</v>
      </c>
    </row>
    <row r="2879" spans="1:19">
      <c r="A2879">
        <v>13050501</v>
      </c>
      <c r="B2879" s="12"/>
      <c r="C2879" s="12" t="s">
        <v>4797</v>
      </c>
      <c r="D2879" s="12" t="s">
        <v>5224</v>
      </c>
      <c r="E2879" t="b">
        <v>0</v>
      </c>
      <c r="F2879">
        <v>0</v>
      </c>
      <c r="G2879">
        <v>5401</v>
      </c>
      <c r="H2879">
        <v>43983</v>
      </c>
      <c r="I2879" s="12" t="s">
        <v>1779</v>
      </c>
      <c r="J2879">
        <v>12</v>
      </c>
      <c r="K2879">
        <v>10701</v>
      </c>
      <c r="L2879">
        <v>0</v>
      </c>
      <c r="M2879">
        <v>0</v>
      </c>
      <c r="N2879">
        <v>210000</v>
      </c>
      <c r="O2879">
        <v>0</v>
      </c>
      <c r="P2879">
        <v>347500</v>
      </c>
      <c r="Q2879">
        <v>2929</v>
      </c>
      <c r="R2879" t="b">
        <v>0</v>
      </c>
      <c r="S2879">
        <v>0</v>
      </c>
    </row>
    <row r="2880" spans="1:19">
      <c r="A2880">
        <v>13050501</v>
      </c>
      <c r="B2880" s="12"/>
      <c r="C2880" s="12" t="s">
        <v>4797</v>
      </c>
      <c r="D2880" s="12" t="s">
        <v>5224</v>
      </c>
      <c r="E2880" t="b">
        <v>0</v>
      </c>
      <c r="F2880">
        <v>0</v>
      </c>
      <c r="G2880">
        <v>5401</v>
      </c>
      <c r="H2880">
        <v>44013</v>
      </c>
      <c r="I2880" s="12" t="s">
        <v>1780</v>
      </c>
      <c r="J2880">
        <v>12</v>
      </c>
      <c r="K2880">
        <v>10781</v>
      </c>
      <c r="L2880">
        <v>0</v>
      </c>
      <c r="M2880">
        <v>0</v>
      </c>
      <c r="N2880">
        <v>210000</v>
      </c>
      <c r="O2880">
        <v>0</v>
      </c>
      <c r="P2880">
        <v>557500</v>
      </c>
      <c r="Q2880">
        <v>2930</v>
      </c>
      <c r="R2880" t="b">
        <v>0</v>
      </c>
      <c r="S2880">
        <v>0</v>
      </c>
    </row>
    <row r="2881" spans="1:19">
      <c r="A2881">
        <v>13050501</v>
      </c>
      <c r="B2881" s="12"/>
      <c r="C2881" s="12" t="s">
        <v>4797</v>
      </c>
      <c r="D2881" s="12" t="s">
        <v>5224</v>
      </c>
      <c r="E2881" t="b">
        <v>0</v>
      </c>
      <c r="F2881">
        <v>0</v>
      </c>
      <c r="G2881">
        <v>5401</v>
      </c>
      <c r="H2881">
        <v>44025</v>
      </c>
      <c r="I2881" s="12" t="s">
        <v>5662</v>
      </c>
      <c r="J2881">
        <v>1</v>
      </c>
      <c r="K2881">
        <v>13912</v>
      </c>
      <c r="L2881">
        <v>0</v>
      </c>
      <c r="M2881">
        <v>0</v>
      </c>
      <c r="N2881">
        <v>0</v>
      </c>
      <c r="O2881">
        <v>137500</v>
      </c>
      <c r="P2881">
        <v>420000</v>
      </c>
      <c r="Q2881">
        <v>2931</v>
      </c>
      <c r="R2881" t="b">
        <v>0</v>
      </c>
      <c r="S2881">
        <v>0</v>
      </c>
    </row>
    <row r="2882" spans="1:19">
      <c r="A2882">
        <v>13050501</v>
      </c>
      <c r="B2882" s="12"/>
      <c r="C2882" s="12" t="s">
        <v>4797</v>
      </c>
      <c r="D2882" s="12" t="s">
        <v>5224</v>
      </c>
      <c r="E2882" t="b">
        <v>0</v>
      </c>
      <c r="F2882">
        <v>0</v>
      </c>
      <c r="G2882">
        <v>5401</v>
      </c>
      <c r="H2882">
        <v>44025</v>
      </c>
      <c r="I2882" s="12" t="s">
        <v>5663</v>
      </c>
      <c r="J2882">
        <v>1</v>
      </c>
      <c r="K2882">
        <v>13912</v>
      </c>
      <c r="L2882">
        <v>0</v>
      </c>
      <c r="M2882">
        <v>0</v>
      </c>
      <c r="N2882">
        <v>0</v>
      </c>
      <c r="O2882">
        <v>72500</v>
      </c>
      <c r="P2882">
        <v>347500</v>
      </c>
      <c r="Q2882">
        <v>2932</v>
      </c>
      <c r="R2882" t="b">
        <v>0</v>
      </c>
      <c r="S2882">
        <v>0</v>
      </c>
    </row>
    <row r="2883" spans="1:19">
      <c r="A2883">
        <v>13050501</v>
      </c>
      <c r="B2883" s="12"/>
      <c r="C2883" s="12" t="s">
        <v>4797</v>
      </c>
      <c r="D2883" s="12" t="s">
        <v>5224</v>
      </c>
      <c r="E2883" t="b">
        <v>0</v>
      </c>
      <c r="F2883">
        <v>0</v>
      </c>
      <c r="G2883">
        <v>5401</v>
      </c>
      <c r="H2883">
        <v>44025</v>
      </c>
      <c r="I2883" s="12" t="s">
        <v>5663</v>
      </c>
      <c r="J2883">
        <v>1</v>
      </c>
      <c r="K2883">
        <v>13913</v>
      </c>
      <c r="L2883">
        <v>0</v>
      </c>
      <c r="M2883">
        <v>0</v>
      </c>
      <c r="N2883">
        <v>0</v>
      </c>
      <c r="O2883">
        <v>137500</v>
      </c>
      <c r="P2883">
        <v>210000</v>
      </c>
      <c r="Q2883">
        <v>2933</v>
      </c>
      <c r="R2883" t="b">
        <v>0</v>
      </c>
      <c r="S2883">
        <v>0</v>
      </c>
    </row>
    <row r="2884" spans="1:19">
      <c r="A2884">
        <v>13050501</v>
      </c>
      <c r="B2884" s="12"/>
      <c r="C2884" s="12" t="s">
        <v>4797</v>
      </c>
      <c r="D2884" s="12" t="s">
        <v>5224</v>
      </c>
      <c r="E2884" t="b">
        <v>0</v>
      </c>
      <c r="F2884">
        <v>0</v>
      </c>
      <c r="G2884">
        <v>5401</v>
      </c>
      <c r="H2884">
        <v>44025</v>
      </c>
      <c r="I2884" s="12" t="s">
        <v>5664</v>
      </c>
      <c r="J2884">
        <v>1</v>
      </c>
      <c r="K2884">
        <v>13913</v>
      </c>
      <c r="L2884">
        <v>0</v>
      </c>
      <c r="M2884">
        <v>0</v>
      </c>
      <c r="N2884">
        <v>0</v>
      </c>
      <c r="O2884">
        <v>69717</v>
      </c>
      <c r="P2884">
        <v>140283</v>
      </c>
      <c r="Q2884">
        <v>2934</v>
      </c>
      <c r="R2884" t="b">
        <v>0</v>
      </c>
      <c r="S2884">
        <v>0</v>
      </c>
    </row>
    <row r="2885" spans="1:19">
      <c r="A2885">
        <v>13050501</v>
      </c>
      <c r="B2885" s="12"/>
      <c r="C2885" s="12" t="s">
        <v>4797</v>
      </c>
      <c r="D2885" s="12" t="s">
        <v>5224</v>
      </c>
      <c r="E2885" t="b">
        <v>0</v>
      </c>
      <c r="F2885">
        <v>0</v>
      </c>
      <c r="G2885">
        <v>5401</v>
      </c>
      <c r="H2885">
        <v>44044</v>
      </c>
      <c r="I2885" s="12" t="s">
        <v>1781</v>
      </c>
      <c r="J2885">
        <v>12</v>
      </c>
      <c r="K2885">
        <v>10861</v>
      </c>
      <c r="L2885">
        <v>0</v>
      </c>
      <c r="M2885">
        <v>0</v>
      </c>
      <c r="N2885">
        <v>210000</v>
      </c>
      <c r="O2885">
        <v>0</v>
      </c>
      <c r="P2885">
        <v>350283</v>
      </c>
      <c r="Q2885">
        <v>2935</v>
      </c>
      <c r="R2885" t="b">
        <v>0</v>
      </c>
      <c r="S2885">
        <v>0</v>
      </c>
    </row>
    <row r="2886" spans="1:19">
      <c r="A2886">
        <v>13050501</v>
      </c>
      <c r="B2886" s="12"/>
      <c r="C2886" s="12" t="s">
        <v>4797</v>
      </c>
      <c r="D2886" s="12" t="s">
        <v>5224</v>
      </c>
      <c r="E2886" t="b">
        <v>0</v>
      </c>
      <c r="F2886">
        <v>0</v>
      </c>
      <c r="G2886">
        <v>5401</v>
      </c>
      <c r="H2886">
        <v>44054</v>
      </c>
      <c r="I2886" s="12" t="s">
        <v>5664</v>
      </c>
      <c r="J2886">
        <v>1</v>
      </c>
      <c r="K2886">
        <v>13971</v>
      </c>
      <c r="L2886">
        <v>0</v>
      </c>
      <c r="M2886">
        <v>0</v>
      </c>
      <c r="N2886">
        <v>0</v>
      </c>
      <c r="O2886">
        <v>140283</v>
      </c>
      <c r="P2886">
        <v>210000</v>
      </c>
      <c r="Q2886">
        <v>2936</v>
      </c>
      <c r="R2886" t="b">
        <v>0</v>
      </c>
      <c r="S2886">
        <v>0</v>
      </c>
    </row>
    <row r="2887" spans="1:19">
      <c r="A2887">
        <v>13050501</v>
      </c>
      <c r="B2887" s="12"/>
      <c r="C2887" s="12" t="s">
        <v>4797</v>
      </c>
      <c r="D2887" s="12" t="s">
        <v>5224</v>
      </c>
      <c r="E2887" t="b">
        <v>0</v>
      </c>
      <c r="F2887">
        <v>0</v>
      </c>
      <c r="G2887">
        <v>5401</v>
      </c>
      <c r="H2887">
        <v>44054</v>
      </c>
      <c r="I2887" s="12" t="s">
        <v>5665</v>
      </c>
      <c r="J2887">
        <v>1</v>
      </c>
      <c r="K2887">
        <v>13971</v>
      </c>
      <c r="L2887">
        <v>0</v>
      </c>
      <c r="M2887">
        <v>0</v>
      </c>
      <c r="N2887">
        <v>0</v>
      </c>
      <c r="O2887">
        <v>59717</v>
      </c>
      <c r="P2887">
        <v>150283</v>
      </c>
      <c r="Q2887">
        <v>2937</v>
      </c>
      <c r="R2887" t="b">
        <v>0</v>
      </c>
      <c r="S2887">
        <v>0</v>
      </c>
    </row>
    <row r="2888" spans="1:19">
      <c r="A2888">
        <v>13050501</v>
      </c>
      <c r="B2888" s="12"/>
      <c r="C2888" s="12" t="s">
        <v>4797</v>
      </c>
      <c r="D2888" s="12" t="s">
        <v>5224</v>
      </c>
      <c r="E2888" t="b">
        <v>0</v>
      </c>
      <c r="F2888">
        <v>0</v>
      </c>
      <c r="G2888">
        <v>5401</v>
      </c>
      <c r="H2888">
        <v>44075</v>
      </c>
      <c r="I2888" s="12" t="s">
        <v>1782</v>
      </c>
      <c r="J2888">
        <v>12</v>
      </c>
      <c r="K2888">
        <v>10941</v>
      </c>
      <c r="L2888">
        <v>0</v>
      </c>
      <c r="M2888">
        <v>0</v>
      </c>
      <c r="N2888">
        <v>210000</v>
      </c>
      <c r="O2888">
        <v>0</v>
      </c>
      <c r="P2888">
        <v>360283</v>
      </c>
      <c r="Q2888">
        <v>2938</v>
      </c>
      <c r="R2888" t="b">
        <v>0</v>
      </c>
      <c r="S2888">
        <v>0</v>
      </c>
    </row>
    <row r="2889" spans="1:19">
      <c r="A2889">
        <v>13050501</v>
      </c>
      <c r="B2889" s="12"/>
      <c r="C2889" s="12" t="s">
        <v>4797</v>
      </c>
      <c r="D2889" s="12" t="s">
        <v>5224</v>
      </c>
      <c r="E2889" t="b">
        <v>0</v>
      </c>
      <c r="F2889">
        <v>0</v>
      </c>
      <c r="G2889">
        <v>5401</v>
      </c>
      <c r="H2889">
        <v>44105</v>
      </c>
      <c r="I2889" s="12" t="s">
        <v>1783</v>
      </c>
      <c r="J2889">
        <v>12</v>
      </c>
      <c r="K2889">
        <v>11021</v>
      </c>
      <c r="L2889">
        <v>0</v>
      </c>
      <c r="M2889">
        <v>0</v>
      </c>
      <c r="N2889">
        <v>210000</v>
      </c>
      <c r="O2889">
        <v>0</v>
      </c>
      <c r="P2889">
        <v>570283</v>
      </c>
      <c r="Q2889">
        <v>2939</v>
      </c>
      <c r="R2889" t="b">
        <v>0</v>
      </c>
      <c r="S2889">
        <v>0</v>
      </c>
    </row>
    <row r="2890" spans="1:19">
      <c r="A2890">
        <v>13050501</v>
      </c>
      <c r="B2890" s="12"/>
      <c r="C2890" s="12" t="s">
        <v>4797</v>
      </c>
      <c r="D2890" s="12" t="s">
        <v>5224</v>
      </c>
      <c r="E2890" t="b">
        <v>0</v>
      </c>
      <c r="F2890">
        <v>0</v>
      </c>
      <c r="G2890">
        <v>5401</v>
      </c>
      <c r="H2890">
        <v>44136</v>
      </c>
      <c r="I2890" s="12" t="s">
        <v>1784</v>
      </c>
      <c r="J2890">
        <v>12</v>
      </c>
      <c r="K2890">
        <v>11101</v>
      </c>
      <c r="L2890">
        <v>0</v>
      </c>
      <c r="M2890">
        <v>0</v>
      </c>
      <c r="N2890">
        <v>210000</v>
      </c>
      <c r="O2890">
        <v>0</v>
      </c>
      <c r="P2890">
        <v>780283</v>
      </c>
      <c r="Q2890">
        <v>2940</v>
      </c>
      <c r="R2890" t="b">
        <v>0</v>
      </c>
      <c r="S2890">
        <v>0</v>
      </c>
    </row>
    <row r="2891" spans="1:19">
      <c r="A2891">
        <v>13050501</v>
      </c>
      <c r="B2891" s="12"/>
      <c r="C2891" s="12" t="s">
        <v>4797</v>
      </c>
      <c r="D2891" s="12" t="s">
        <v>5224</v>
      </c>
      <c r="E2891" t="b">
        <v>0</v>
      </c>
      <c r="F2891">
        <v>0</v>
      </c>
      <c r="G2891">
        <v>5401</v>
      </c>
      <c r="H2891">
        <v>44144</v>
      </c>
      <c r="I2891" s="12" t="s">
        <v>5665</v>
      </c>
      <c r="J2891">
        <v>1</v>
      </c>
      <c r="K2891">
        <v>14182</v>
      </c>
      <c r="L2891">
        <v>0</v>
      </c>
      <c r="M2891">
        <v>0</v>
      </c>
      <c r="N2891">
        <v>0</v>
      </c>
      <c r="O2891">
        <v>150283</v>
      </c>
      <c r="P2891">
        <v>630000</v>
      </c>
      <c r="Q2891">
        <v>2941</v>
      </c>
      <c r="R2891" t="b">
        <v>0</v>
      </c>
      <c r="S2891">
        <v>0</v>
      </c>
    </row>
    <row r="2892" spans="1:19">
      <c r="A2892">
        <v>13050501</v>
      </c>
      <c r="B2892" s="12"/>
      <c r="C2892" s="12" t="s">
        <v>4797</v>
      </c>
      <c r="D2892" s="12" t="s">
        <v>5224</v>
      </c>
      <c r="E2892" t="b">
        <v>0</v>
      </c>
      <c r="F2892">
        <v>0</v>
      </c>
      <c r="G2892">
        <v>5401</v>
      </c>
      <c r="H2892">
        <v>44144</v>
      </c>
      <c r="I2892" s="12" t="s">
        <v>5666</v>
      </c>
      <c r="J2892">
        <v>1</v>
      </c>
      <c r="K2892">
        <v>14182</v>
      </c>
      <c r="L2892">
        <v>0</v>
      </c>
      <c r="M2892">
        <v>0</v>
      </c>
      <c r="N2892">
        <v>0</v>
      </c>
      <c r="O2892">
        <v>46154</v>
      </c>
      <c r="P2892">
        <v>583846</v>
      </c>
      <c r="Q2892">
        <v>2942</v>
      </c>
      <c r="R2892" t="b">
        <v>0</v>
      </c>
      <c r="S2892">
        <v>0</v>
      </c>
    </row>
    <row r="2893" spans="1:19">
      <c r="A2893">
        <v>13050501</v>
      </c>
      <c r="B2893" s="12"/>
      <c r="C2893" s="12" t="s">
        <v>4797</v>
      </c>
      <c r="D2893" s="12" t="s">
        <v>5224</v>
      </c>
      <c r="E2893" t="b">
        <v>0</v>
      </c>
      <c r="F2893">
        <v>0</v>
      </c>
      <c r="G2893">
        <v>5401</v>
      </c>
      <c r="H2893">
        <v>44144</v>
      </c>
      <c r="I2893" s="12" t="s">
        <v>5666</v>
      </c>
      <c r="J2893">
        <v>1</v>
      </c>
      <c r="K2893">
        <v>14183</v>
      </c>
      <c r="L2893">
        <v>0</v>
      </c>
      <c r="M2893">
        <v>0</v>
      </c>
      <c r="N2893">
        <v>0</v>
      </c>
      <c r="O2893">
        <v>163846</v>
      </c>
      <c r="P2893">
        <v>420000</v>
      </c>
      <c r="Q2893">
        <v>2943</v>
      </c>
      <c r="R2893" t="b">
        <v>0</v>
      </c>
      <c r="S2893">
        <v>0</v>
      </c>
    </row>
    <row r="2894" spans="1:19">
      <c r="A2894">
        <v>13050501</v>
      </c>
      <c r="B2894" s="12"/>
      <c r="C2894" s="12" t="s">
        <v>4797</v>
      </c>
      <c r="D2894" s="12" t="s">
        <v>5224</v>
      </c>
      <c r="E2894" t="b">
        <v>0</v>
      </c>
      <c r="F2894">
        <v>0</v>
      </c>
      <c r="G2894">
        <v>5401</v>
      </c>
      <c r="H2894">
        <v>44144</v>
      </c>
      <c r="I2894" s="12" t="s">
        <v>5667</v>
      </c>
      <c r="J2894">
        <v>1</v>
      </c>
      <c r="K2894">
        <v>14183</v>
      </c>
      <c r="L2894">
        <v>0</v>
      </c>
      <c r="M2894">
        <v>0</v>
      </c>
      <c r="N2894">
        <v>0</v>
      </c>
      <c r="O2894">
        <v>32387</v>
      </c>
      <c r="P2894">
        <v>387613</v>
      </c>
      <c r="Q2894">
        <v>2944</v>
      </c>
      <c r="R2894" t="b">
        <v>0</v>
      </c>
      <c r="S2894">
        <v>0</v>
      </c>
    </row>
    <row r="2895" spans="1:19">
      <c r="A2895">
        <v>13050501</v>
      </c>
      <c r="B2895" s="12"/>
      <c r="C2895" s="12" t="s">
        <v>4797</v>
      </c>
      <c r="D2895" s="12" t="s">
        <v>5224</v>
      </c>
      <c r="E2895" t="b">
        <v>0</v>
      </c>
      <c r="F2895">
        <v>0</v>
      </c>
      <c r="G2895">
        <v>5401</v>
      </c>
      <c r="H2895">
        <v>44144</v>
      </c>
      <c r="I2895" s="12" t="s">
        <v>5667</v>
      </c>
      <c r="J2895">
        <v>1</v>
      </c>
      <c r="K2895">
        <v>14184</v>
      </c>
      <c r="L2895">
        <v>0</v>
      </c>
      <c r="M2895">
        <v>0</v>
      </c>
      <c r="N2895">
        <v>0</v>
      </c>
      <c r="O2895">
        <v>177613</v>
      </c>
      <c r="P2895">
        <v>210000</v>
      </c>
      <c r="Q2895">
        <v>2945</v>
      </c>
      <c r="R2895" t="b">
        <v>0</v>
      </c>
      <c r="S2895">
        <v>0</v>
      </c>
    </row>
    <row r="2896" spans="1:19">
      <c r="A2896">
        <v>13050501</v>
      </c>
      <c r="B2896" s="12"/>
      <c r="C2896" s="12" t="s">
        <v>4797</v>
      </c>
      <c r="D2896" s="12" t="s">
        <v>5224</v>
      </c>
      <c r="E2896" t="b">
        <v>0</v>
      </c>
      <c r="F2896">
        <v>0</v>
      </c>
      <c r="G2896">
        <v>5401</v>
      </c>
      <c r="H2896">
        <v>44144</v>
      </c>
      <c r="I2896" s="12" t="s">
        <v>5668</v>
      </c>
      <c r="J2896">
        <v>1</v>
      </c>
      <c r="K2896">
        <v>14184</v>
      </c>
      <c r="L2896">
        <v>0</v>
      </c>
      <c r="M2896">
        <v>0</v>
      </c>
      <c r="N2896">
        <v>0</v>
      </c>
      <c r="O2896">
        <v>18650</v>
      </c>
      <c r="P2896">
        <v>191350</v>
      </c>
      <c r="Q2896">
        <v>2946</v>
      </c>
      <c r="R2896" t="b">
        <v>0</v>
      </c>
      <c r="S2896">
        <v>0</v>
      </c>
    </row>
    <row r="2897" spans="1:19">
      <c r="A2897">
        <v>13050501</v>
      </c>
      <c r="B2897" s="12"/>
      <c r="C2897" s="12" t="s">
        <v>4797</v>
      </c>
      <c r="D2897" s="12" t="s">
        <v>5224</v>
      </c>
      <c r="E2897" t="b">
        <v>0</v>
      </c>
      <c r="F2897">
        <v>0</v>
      </c>
      <c r="G2897">
        <v>5401</v>
      </c>
      <c r="H2897">
        <v>44166</v>
      </c>
      <c r="I2897" s="12" t="s">
        <v>1785</v>
      </c>
      <c r="J2897">
        <v>12</v>
      </c>
      <c r="K2897">
        <v>11181</v>
      </c>
      <c r="L2897">
        <v>0</v>
      </c>
      <c r="M2897">
        <v>0</v>
      </c>
      <c r="N2897">
        <v>210000</v>
      </c>
      <c r="O2897">
        <v>0</v>
      </c>
      <c r="P2897">
        <v>401350</v>
      </c>
      <c r="Q2897">
        <v>2947</v>
      </c>
      <c r="R2897" t="b">
        <v>0</v>
      </c>
      <c r="S2897">
        <v>0</v>
      </c>
    </row>
    <row r="2898" spans="1:19">
      <c r="A2898">
        <v>13050501</v>
      </c>
      <c r="B2898" s="12"/>
      <c r="C2898" s="12" t="s">
        <v>4797</v>
      </c>
      <c r="D2898" s="12" t="s">
        <v>5224</v>
      </c>
      <c r="E2898" t="b">
        <v>0</v>
      </c>
      <c r="F2898">
        <v>0</v>
      </c>
      <c r="G2898">
        <v>5401</v>
      </c>
      <c r="H2898">
        <v>44169</v>
      </c>
      <c r="I2898" s="12" t="s">
        <v>5668</v>
      </c>
      <c r="J2898">
        <v>1</v>
      </c>
      <c r="K2898">
        <v>14249</v>
      </c>
      <c r="L2898">
        <v>0</v>
      </c>
      <c r="M2898">
        <v>0</v>
      </c>
      <c r="N2898">
        <v>0</v>
      </c>
      <c r="O2898">
        <v>191350</v>
      </c>
      <c r="P2898">
        <v>210000</v>
      </c>
      <c r="Q2898">
        <v>2948</v>
      </c>
      <c r="R2898" t="b">
        <v>0</v>
      </c>
      <c r="S2898">
        <v>0</v>
      </c>
    </row>
    <row r="2899" spans="1:19">
      <c r="A2899">
        <v>13050501</v>
      </c>
      <c r="B2899" s="12"/>
      <c r="C2899" s="12" t="s">
        <v>4797</v>
      </c>
      <c r="D2899" s="12" t="s">
        <v>5224</v>
      </c>
      <c r="E2899" t="b">
        <v>0</v>
      </c>
      <c r="F2899">
        <v>0</v>
      </c>
      <c r="G2899">
        <v>5401</v>
      </c>
      <c r="H2899">
        <v>44169</v>
      </c>
      <c r="I2899" s="12" t="s">
        <v>5669</v>
      </c>
      <c r="J2899">
        <v>1</v>
      </c>
      <c r="K2899">
        <v>14249</v>
      </c>
      <c r="L2899">
        <v>0</v>
      </c>
      <c r="M2899">
        <v>0</v>
      </c>
      <c r="N2899">
        <v>0</v>
      </c>
      <c r="O2899">
        <v>210000</v>
      </c>
      <c r="P2899">
        <v>0</v>
      </c>
      <c r="Q2899">
        <v>2949</v>
      </c>
      <c r="R2899" t="b">
        <v>0</v>
      </c>
      <c r="S2899">
        <v>0</v>
      </c>
    </row>
    <row r="2900" spans="1:19">
      <c r="A2900">
        <v>13050501</v>
      </c>
      <c r="B2900" s="12" t="s">
        <v>1786</v>
      </c>
      <c r="C2900" s="12" t="s">
        <v>4797</v>
      </c>
      <c r="D2900" s="12" t="s">
        <v>1786</v>
      </c>
      <c r="E2900" t="b">
        <v>0</v>
      </c>
      <c r="F2900">
        <v>0</v>
      </c>
      <c r="G2900">
        <v>5401</v>
      </c>
      <c r="H2900" t="s">
        <v>21</v>
      </c>
      <c r="I2900" s="12"/>
      <c r="K2900">
        <v>0</v>
      </c>
      <c r="L2900">
        <v>0</v>
      </c>
      <c r="M2900">
        <v>0</v>
      </c>
      <c r="N2900">
        <v>2520000</v>
      </c>
      <c r="O2900">
        <v>2606800</v>
      </c>
      <c r="P2900">
        <v>0</v>
      </c>
      <c r="Q2900">
        <v>2950</v>
      </c>
      <c r="R2900" t="b">
        <v>0</v>
      </c>
      <c r="S2900">
        <v>0</v>
      </c>
    </row>
    <row r="2901" spans="1:19">
      <c r="A2901">
        <v>13050501</v>
      </c>
      <c r="B2901" s="12" t="s">
        <v>5234</v>
      </c>
      <c r="C2901" s="12" t="s">
        <v>4797</v>
      </c>
      <c r="D2901" s="12" t="s">
        <v>5234</v>
      </c>
      <c r="E2901" t="b">
        <v>0</v>
      </c>
      <c r="F2901">
        <v>202000</v>
      </c>
      <c r="G2901">
        <v>5402</v>
      </c>
      <c r="H2901" t="s">
        <v>21</v>
      </c>
      <c r="I2901" s="12"/>
      <c r="K2901">
        <v>0</v>
      </c>
      <c r="L2901">
        <v>2520000</v>
      </c>
      <c r="M2901">
        <v>2512000</v>
      </c>
      <c r="N2901">
        <v>0</v>
      </c>
      <c r="O2901">
        <v>0</v>
      </c>
      <c r="P2901">
        <v>202000</v>
      </c>
      <c r="Q2901">
        <v>2951</v>
      </c>
      <c r="R2901" t="b">
        <v>0</v>
      </c>
      <c r="S2901">
        <v>0</v>
      </c>
    </row>
    <row r="2902" spans="1:19">
      <c r="A2902">
        <v>13050501</v>
      </c>
      <c r="B2902" s="12"/>
      <c r="C2902" s="12" t="s">
        <v>4797</v>
      </c>
      <c r="D2902" s="12" t="s">
        <v>5234</v>
      </c>
      <c r="E2902" t="b">
        <v>0</v>
      </c>
      <c r="F2902">
        <v>0</v>
      </c>
      <c r="G2902">
        <v>5402</v>
      </c>
      <c r="H2902">
        <v>43831</v>
      </c>
      <c r="I2902" s="12" t="s">
        <v>1787</v>
      </c>
      <c r="J2902">
        <v>12</v>
      </c>
      <c r="K2902">
        <v>10302</v>
      </c>
      <c r="L2902">
        <v>0</v>
      </c>
      <c r="M2902">
        <v>0</v>
      </c>
      <c r="N2902">
        <v>210000</v>
      </c>
      <c r="O2902">
        <v>0</v>
      </c>
      <c r="P2902">
        <v>412000</v>
      </c>
      <c r="Q2902">
        <v>2952</v>
      </c>
      <c r="R2902" t="b">
        <v>0</v>
      </c>
      <c r="S2902">
        <v>0</v>
      </c>
    </row>
    <row r="2903" spans="1:19">
      <c r="A2903">
        <v>13050501</v>
      </c>
      <c r="B2903" s="12"/>
      <c r="C2903" s="12" t="s">
        <v>4797</v>
      </c>
      <c r="D2903" s="12" t="s">
        <v>5234</v>
      </c>
      <c r="E2903" t="b">
        <v>0</v>
      </c>
      <c r="F2903">
        <v>0</v>
      </c>
      <c r="G2903">
        <v>5402</v>
      </c>
      <c r="H2903">
        <v>43837</v>
      </c>
      <c r="I2903" s="12" t="s">
        <v>5674</v>
      </c>
      <c r="J2903">
        <v>1</v>
      </c>
      <c r="K2903">
        <v>13477</v>
      </c>
      <c r="L2903">
        <v>0</v>
      </c>
      <c r="M2903">
        <v>0</v>
      </c>
      <c r="N2903">
        <v>0</v>
      </c>
      <c r="O2903">
        <v>202000</v>
      </c>
      <c r="P2903">
        <v>210000</v>
      </c>
      <c r="Q2903">
        <v>2953</v>
      </c>
      <c r="R2903" t="b">
        <v>0</v>
      </c>
      <c r="S2903">
        <v>0</v>
      </c>
    </row>
    <row r="2904" spans="1:19">
      <c r="A2904">
        <v>13050501</v>
      </c>
      <c r="B2904" s="12"/>
      <c r="C2904" s="12" t="s">
        <v>4797</v>
      </c>
      <c r="D2904" s="12" t="s">
        <v>5234</v>
      </c>
      <c r="E2904" t="b">
        <v>0</v>
      </c>
      <c r="F2904">
        <v>0</v>
      </c>
      <c r="G2904">
        <v>5402</v>
      </c>
      <c r="H2904">
        <v>43837</v>
      </c>
      <c r="I2904" s="12" t="s">
        <v>5658</v>
      </c>
      <c r="J2904">
        <v>1</v>
      </c>
      <c r="K2904">
        <v>13477</v>
      </c>
      <c r="L2904">
        <v>0</v>
      </c>
      <c r="M2904">
        <v>0</v>
      </c>
      <c r="N2904">
        <v>0</v>
      </c>
      <c r="O2904">
        <v>197780</v>
      </c>
      <c r="P2904">
        <v>12220</v>
      </c>
      <c r="Q2904">
        <v>2954</v>
      </c>
      <c r="R2904" t="b">
        <v>0</v>
      </c>
      <c r="S2904">
        <v>0</v>
      </c>
    </row>
    <row r="2905" spans="1:19">
      <c r="A2905">
        <v>13050501</v>
      </c>
      <c r="B2905" s="12"/>
      <c r="C2905" s="12" t="s">
        <v>4797</v>
      </c>
      <c r="D2905" s="12" t="s">
        <v>5234</v>
      </c>
      <c r="E2905" t="b">
        <v>0</v>
      </c>
      <c r="F2905">
        <v>0</v>
      </c>
      <c r="G2905">
        <v>5402</v>
      </c>
      <c r="H2905">
        <v>43862</v>
      </c>
      <c r="I2905" s="12" t="s">
        <v>1788</v>
      </c>
      <c r="J2905">
        <v>12</v>
      </c>
      <c r="K2905">
        <v>10382</v>
      </c>
      <c r="L2905">
        <v>0</v>
      </c>
      <c r="M2905">
        <v>0</v>
      </c>
      <c r="N2905">
        <v>210000</v>
      </c>
      <c r="O2905">
        <v>0</v>
      </c>
      <c r="P2905">
        <v>222220</v>
      </c>
      <c r="Q2905">
        <v>2955</v>
      </c>
      <c r="R2905" t="b">
        <v>0</v>
      </c>
      <c r="S2905">
        <v>0</v>
      </c>
    </row>
    <row r="2906" spans="1:19">
      <c r="A2906">
        <v>13050501</v>
      </c>
      <c r="B2906" s="12"/>
      <c r="C2906" s="12" t="s">
        <v>4797</v>
      </c>
      <c r="D2906" s="12" t="s">
        <v>5234</v>
      </c>
      <c r="E2906" t="b">
        <v>0</v>
      </c>
      <c r="F2906">
        <v>0</v>
      </c>
      <c r="G2906">
        <v>5402</v>
      </c>
      <c r="H2906">
        <v>43878</v>
      </c>
      <c r="I2906" s="12" t="s">
        <v>5658</v>
      </c>
      <c r="J2906">
        <v>1</v>
      </c>
      <c r="K2906">
        <v>13596</v>
      </c>
      <c r="L2906">
        <v>0</v>
      </c>
      <c r="M2906">
        <v>0</v>
      </c>
      <c r="N2906">
        <v>0</v>
      </c>
      <c r="O2906">
        <v>12220</v>
      </c>
      <c r="P2906">
        <v>210000</v>
      </c>
      <c r="Q2906">
        <v>2956</v>
      </c>
      <c r="R2906" t="b">
        <v>0</v>
      </c>
      <c r="S2906">
        <v>0</v>
      </c>
    </row>
    <row r="2907" spans="1:19">
      <c r="A2907">
        <v>13050501</v>
      </c>
      <c r="B2907" s="12"/>
      <c r="C2907" s="12" t="s">
        <v>4797</v>
      </c>
      <c r="D2907" s="12" t="s">
        <v>5234</v>
      </c>
      <c r="E2907" t="b">
        <v>0</v>
      </c>
      <c r="F2907">
        <v>0</v>
      </c>
      <c r="G2907">
        <v>5402</v>
      </c>
      <c r="H2907">
        <v>43878</v>
      </c>
      <c r="I2907" s="12" t="s">
        <v>5659</v>
      </c>
      <c r="J2907">
        <v>1</v>
      </c>
      <c r="K2907">
        <v>13596</v>
      </c>
      <c r="L2907">
        <v>0</v>
      </c>
      <c r="M2907">
        <v>0</v>
      </c>
      <c r="N2907">
        <v>0</v>
      </c>
      <c r="O2907">
        <v>200000</v>
      </c>
      <c r="P2907">
        <v>10000</v>
      </c>
      <c r="Q2907">
        <v>2957</v>
      </c>
      <c r="R2907" t="b">
        <v>0</v>
      </c>
      <c r="S2907">
        <v>0</v>
      </c>
    </row>
    <row r="2908" spans="1:19">
      <c r="A2908">
        <v>13050501</v>
      </c>
      <c r="B2908" s="12"/>
      <c r="C2908" s="12" t="s">
        <v>4797</v>
      </c>
      <c r="D2908" s="12" t="s">
        <v>5234</v>
      </c>
      <c r="E2908" t="b">
        <v>0</v>
      </c>
      <c r="F2908">
        <v>0</v>
      </c>
      <c r="G2908">
        <v>5402</v>
      </c>
      <c r="H2908">
        <v>43891</v>
      </c>
      <c r="I2908" s="12" t="s">
        <v>1789</v>
      </c>
      <c r="J2908">
        <v>12</v>
      </c>
      <c r="K2908">
        <v>10462</v>
      </c>
      <c r="L2908">
        <v>0</v>
      </c>
      <c r="M2908">
        <v>0</v>
      </c>
      <c r="N2908">
        <v>210000</v>
      </c>
      <c r="O2908">
        <v>0</v>
      </c>
      <c r="P2908">
        <v>220000</v>
      </c>
      <c r="Q2908">
        <v>2958</v>
      </c>
      <c r="R2908" t="b">
        <v>0</v>
      </c>
      <c r="S2908">
        <v>0</v>
      </c>
    </row>
    <row r="2909" spans="1:19">
      <c r="A2909">
        <v>13050501</v>
      </c>
      <c r="B2909" s="12"/>
      <c r="C2909" s="12" t="s">
        <v>4797</v>
      </c>
      <c r="D2909" s="12" t="s">
        <v>5234</v>
      </c>
      <c r="E2909" t="b">
        <v>0</v>
      </c>
      <c r="F2909">
        <v>0</v>
      </c>
      <c r="G2909">
        <v>5402</v>
      </c>
      <c r="H2909">
        <v>43922</v>
      </c>
      <c r="I2909" s="12" t="s">
        <v>1790</v>
      </c>
      <c r="J2909">
        <v>12</v>
      </c>
      <c r="K2909">
        <v>10542</v>
      </c>
      <c r="L2909">
        <v>0</v>
      </c>
      <c r="M2909">
        <v>0</v>
      </c>
      <c r="N2909">
        <v>210000</v>
      </c>
      <c r="O2909">
        <v>0</v>
      </c>
      <c r="P2909">
        <v>430000</v>
      </c>
      <c r="Q2909">
        <v>2959</v>
      </c>
      <c r="R2909" t="b">
        <v>0</v>
      </c>
      <c r="S2909">
        <v>0</v>
      </c>
    </row>
    <row r="2910" spans="1:19">
      <c r="A2910">
        <v>13050501</v>
      </c>
      <c r="B2910" s="12"/>
      <c r="C2910" s="12" t="s">
        <v>4797</v>
      </c>
      <c r="D2910" s="12" t="s">
        <v>5234</v>
      </c>
      <c r="E2910" t="b">
        <v>0</v>
      </c>
      <c r="F2910">
        <v>0</v>
      </c>
      <c r="G2910">
        <v>5402</v>
      </c>
      <c r="H2910">
        <v>43952</v>
      </c>
      <c r="I2910" s="12" t="s">
        <v>1791</v>
      </c>
      <c r="J2910">
        <v>12</v>
      </c>
      <c r="K2910">
        <v>10622</v>
      </c>
      <c r="L2910">
        <v>0</v>
      </c>
      <c r="M2910">
        <v>0</v>
      </c>
      <c r="N2910">
        <v>210000</v>
      </c>
      <c r="O2910">
        <v>0</v>
      </c>
      <c r="P2910">
        <v>640000</v>
      </c>
      <c r="Q2910">
        <v>2960</v>
      </c>
      <c r="R2910" t="b">
        <v>0</v>
      </c>
      <c r="S2910">
        <v>0</v>
      </c>
    </row>
    <row r="2911" spans="1:19">
      <c r="A2911">
        <v>13050501</v>
      </c>
      <c r="B2911" s="12"/>
      <c r="C2911" s="12" t="s">
        <v>4797</v>
      </c>
      <c r="D2911" s="12" t="s">
        <v>5234</v>
      </c>
      <c r="E2911" t="b">
        <v>0</v>
      </c>
      <c r="F2911">
        <v>0</v>
      </c>
      <c r="G2911">
        <v>5402</v>
      </c>
      <c r="H2911">
        <v>43962</v>
      </c>
      <c r="I2911" s="12" t="s">
        <v>5659</v>
      </c>
      <c r="J2911">
        <v>1</v>
      </c>
      <c r="K2911">
        <v>13758</v>
      </c>
      <c r="L2911">
        <v>0</v>
      </c>
      <c r="M2911">
        <v>0</v>
      </c>
      <c r="N2911">
        <v>0</v>
      </c>
      <c r="O2911">
        <v>10000</v>
      </c>
      <c r="P2911">
        <v>630000</v>
      </c>
      <c r="Q2911">
        <v>2961</v>
      </c>
      <c r="R2911" t="b">
        <v>0</v>
      </c>
      <c r="S2911">
        <v>0</v>
      </c>
    </row>
    <row r="2912" spans="1:19">
      <c r="A2912">
        <v>13050501</v>
      </c>
      <c r="B2912" s="12"/>
      <c r="C2912" s="12" t="s">
        <v>4797</v>
      </c>
      <c r="D2912" s="12" t="s">
        <v>5234</v>
      </c>
      <c r="E2912" t="b">
        <v>0</v>
      </c>
      <c r="F2912">
        <v>0</v>
      </c>
      <c r="G2912">
        <v>5402</v>
      </c>
      <c r="H2912">
        <v>43962</v>
      </c>
      <c r="I2912" s="12" t="s">
        <v>5660</v>
      </c>
      <c r="J2912">
        <v>1</v>
      </c>
      <c r="K2912">
        <v>13758</v>
      </c>
      <c r="L2912">
        <v>0</v>
      </c>
      <c r="M2912">
        <v>0</v>
      </c>
      <c r="N2912">
        <v>0</v>
      </c>
      <c r="O2912">
        <v>210000</v>
      </c>
      <c r="P2912">
        <v>420000</v>
      </c>
      <c r="Q2912">
        <v>2962</v>
      </c>
      <c r="R2912" t="b">
        <v>0</v>
      </c>
      <c r="S2912">
        <v>0</v>
      </c>
    </row>
    <row r="2913" spans="1:19">
      <c r="A2913">
        <v>13050501</v>
      </c>
      <c r="B2913" s="12"/>
      <c r="C2913" s="12" t="s">
        <v>4797</v>
      </c>
      <c r="D2913" s="12" t="s">
        <v>5234</v>
      </c>
      <c r="E2913" t="b">
        <v>0</v>
      </c>
      <c r="F2913">
        <v>0</v>
      </c>
      <c r="G2913">
        <v>5402</v>
      </c>
      <c r="H2913">
        <v>43962</v>
      </c>
      <c r="I2913" s="12" t="s">
        <v>5661</v>
      </c>
      <c r="J2913">
        <v>1</v>
      </c>
      <c r="K2913">
        <v>13758</v>
      </c>
      <c r="L2913">
        <v>0</v>
      </c>
      <c r="M2913">
        <v>0</v>
      </c>
      <c r="N2913">
        <v>0</v>
      </c>
      <c r="O2913">
        <v>210000</v>
      </c>
      <c r="P2913">
        <v>210000</v>
      </c>
      <c r="Q2913">
        <v>2963</v>
      </c>
      <c r="R2913" t="b">
        <v>0</v>
      </c>
      <c r="S2913">
        <v>0</v>
      </c>
    </row>
    <row r="2914" spans="1:19">
      <c r="A2914">
        <v>13050501</v>
      </c>
      <c r="B2914" s="12"/>
      <c r="C2914" s="12" t="s">
        <v>4797</v>
      </c>
      <c r="D2914" s="12" t="s">
        <v>5234</v>
      </c>
      <c r="E2914" t="b">
        <v>0</v>
      </c>
      <c r="F2914">
        <v>0</v>
      </c>
      <c r="G2914">
        <v>5402</v>
      </c>
      <c r="H2914">
        <v>43962</v>
      </c>
      <c r="I2914" s="12" t="s">
        <v>5662</v>
      </c>
      <c r="J2914">
        <v>1</v>
      </c>
      <c r="K2914">
        <v>13758</v>
      </c>
      <c r="L2914">
        <v>0</v>
      </c>
      <c r="M2914">
        <v>0</v>
      </c>
      <c r="N2914">
        <v>0</v>
      </c>
      <c r="O2914">
        <v>210000</v>
      </c>
      <c r="P2914">
        <v>0</v>
      </c>
      <c r="Q2914">
        <v>2964</v>
      </c>
      <c r="R2914" t="b">
        <v>0</v>
      </c>
      <c r="S2914">
        <v>0</v>
      </c>
    </row>
    <row r="2915" spans="1:19">
      <c r="A2915">
        <v>13050501</v>
      </c>
      <c r="B2915" s="12"/>
      <c r="C2915" s="12" t="s">
        <v>4797</v>
      </c>
      <c r="D2915" s="12" t="s">
        <v>5234</v>
      </c>
      <c r="E2915" t="b">
        <v>0</v>
      </c>
      <c r="F2915">
        <v>0</v>
      </c>
      <c r="G2915">
        <v>5402</v>
      </c>
      <c r="H2915">
        <v>43983</v>
      </c>
      <c r="I2915" s="12" t="s">
        <v>1792</v>
      </c>
      <c r="J2915">
        <v>12</v>
      </c>
      <c r="K2915">
        <v>10702</v>
      </c>
      <c r="L2915">
        <v>0</v>
      </c>
      <c r="M2915">
        <v>0</v>
      </c>
      <c r="N2915">
        <v>210000</v>
      </c>
      <c r="O2915">
        <v>0</v>
      </c>
      <c r="P2915">
        <v>210000</v>
      </c>
      <c r="Q2915">
        <v>2965</v>
      </c>
      <c r="R2915" t="b">
        <v>0</v>
      </c>
      <c r="S2915">
        <v>0</v>
      </c>
    </row>
    <row r="2916" spans="1:19">
      <c r="A2916">
        <v>13050501</v>
      </c>
      <c r="B2916" s="12"/>
      <c r="C2916" s="12" t="s">
        <v>4797</v>
      </c>
      <c r="D2916" s="12" t="s">
        <v>5234</v>
      </c>
      <c r="E2916" t="b">
        <v>0</v>
      </c>
      <c r="F2916">
        <v>0</v>
      </c>
      <c r="G2916">
        <v>5402</v>
      </c>
      <c r="H2916">
        <v>44007</v>
      </c>
      <c r="I2916" s="12" t="s">
        <v>5663</v>
      </c>
      <c r="J2916">
        <v>1</v>
      </c>
      <c r="K2916">
        <v>13853</v>
      </c>
      <c r="L2916">
        <v>0</v>
      </c>
      <c r="M2916">
        <v>0</v>
      </c>
      <c r="N2916">
        <v>0</v>
      </c>
      <c r="O2916">
        <v>210000</v>
      </c>
      <c r="P2916">
        <v>0</v>
      </c>
      <c r="Q2916">
        <v>2966</v>
      </c>
      <c r="R2916" t="b">
        <v>0</v>
      </c>
      <c r="S2916">
        <v>0</v>
      </c>
    </row>
    <row r="2917" spans="1:19">
      <c r="A2917">
        <v>13050501</v>
      </c>
      <c r="B2917" s="12"/>
      <c r="C2917" s="12" t="s">
        <v>4797</v>
      </c>
      <c r="D2917" s="12" t="s">
        <v>5234</v>
      </c>
      <c r="E2917" t="b">
        <v>0</v>
      </c>
      <c r="F2917">
        <v>0</v>
      </c>
      <c r="G2917">
        <v>5402</v>
      </c>
      <c r="H2917">
        <v>44013</v>
      </c>
      <c r="I2917" s="12" t="s">
        <v>1793</v>
      </c>
      <c r="J2917">
        <v>12</v>
      </c>
      <c r="K2917">
        <v>10782</v>
      </c>
      <c r="L2917">
        <v>0</v>
      </c>
      <c r="M2917">
        <v>0</v>
      </c>
      <c r="N2917">
        <v>210000</v>
      </c>
      <c r="O2917">
        <v>0</v>
      </c>
      <c r="P2917">
        <v>210000</v>
      </c>
      <c r="Q2917">
        <v>2967</v>
      </c>
      <c r="R2917" t="b">
        <v>0</v>
      </c>
      <c r="S2917">
        <v>0</v>
      </c>
    </row>
    <row r="2918" spans="1:19">
      <c r="A2918">
        <v>13050501</v>
      </c>
      <c r="B2918" s="12"/>
      <c r="C2918" s="12" t="s">
        <v>4797</v>
      </c>
      <c r="D2918" s="12" t="s">
        <v>5234</v>
      </c>
      <c r="E2918" t="b">
        <v>0</v>
      </c>
      <c r="F2918">
        <v>0</v>
      </c>
      <c r="G2918">
        <v>5402</v>
      </c>
      <c r="H2918">
        <v>44040</v>
      </c>
      <c r="I2918" s="12" t="s">
        <v>5664</v>
      </c>
      <c r="J2918">
        <v>1</v>
      </c>
      <c r="K2918">
        <v>13922</v>
      </c>
      <c r="L2918">
        <v>0</v>
      </c>
      <c r="M2918">
        <v>0</v>
      </c>
      <c r="N2918">
        <v>0</v>
      </c>
      <c r="O2918">
        <v>210000</v>
      </c>
      <c r="P2918">
        <v>0</v>
      </c>
      <c r="Q2918">
        <v>2968</v>
      </c>
      <c r="R2918" t="b">
        <v>0</v>
      </c>
      <c r="S2918">
        <v>0</v>
      </c>
    </row>
    <row r="2919" spans="1:19">
      <c r="A2919">
        <v>13050501</v>
      </c>
      <c r="B2919" s="12"/>
      <c r="C2919" s="12" t="s">
        <v>4797</v>
      </c>
      <c r="D2919" s="12" t="s">
        <v>5234</v>
      </c>
      <c r="E2919" t="b">
        <v>0</v>
      </c>
      <c r="F2919">
        <v>0</v>
      </c>
      <c r="G2919">
        <v>5402</v>
      </c>
      <c r="H2919">
        <v>44044</v>
      </c>
      <c r="I2919" s="12" t="s">
        <v>1794</v>
      </c>
      <c r="J2919">
        <v>3</v>
      </c>
      <c r="K2919">
        <v>572</v>
      </c>
      <c r="L2919">
        <v>0</v>
      </c>
      <c r="M2919">
        <v>0</v>
      </c>
      <c r="N2919">
        <v>0</v>
      </c>
      <c r="O2919">
        <v>210000</v>
      </c>
      <c r="P2919">
        <v>-210000</v>
      </c>
      <c r="Q2919">
        <v>2969</v>
      </c>
      <c r="R2919" t="b">
        <v>0</v>
      </c>
      <c r="S2919">
        <v>0</v>
      </c>
    </row>
    <row r="2920" spans="1:19">
      <c r="A2920">
        <v>13050501</v>
      </c>
      <c r="B2920" s="12"/>
      <c r="C2920" s="12" t="s">
        <v>4797</v>
      </c>
      <c r="D2920" s="12" t="s">
        <v>5234</v>
      </c>
      <c r="E2920" t="b">
        <v>0</v>
      </c>
      <c r="F2920">
        <v>0</v>
      </c>
      <c r="G2920">
        <v>5402</v>
      </c>
      <c r="H2920">
        <v>44044</v>
      </c>
      <c r="I2920" s="12" t="s">
        <v>1795</v>
      </c>
      <c r="J2920">
        <v>12</v>
      </c>
      <c r="K2920">
        <v>10862</v>
      </c>
      <c r="L2920">
        <v>0</v>
      </c>
      <c r="M2920">
        <v>0</v>
      </c>
      <c r="N2920">
        <v>210000</v>
      </c>
      <c r="O2920">
        <v>0</v>
      </c>
      <c r="P2920">
        <v>0</v>
      </c>
      <c r="Q2920">
        <v>2970</v>
      </c>
      <c r="R2920" t="b">
        <v>0</v>
      </c>
      <c r="S2920">
        <v>0</v>
      </c>
    </row>
    <row r="2921" spans="1:19">
      <c r="A2921">
        <v>13050501</v>
      </c>
      <c r="B2921" s="12"/>
      <c r="C2921" s="12" t="s">
        <v>4797</v>
      </c>
      <c r="D2921" s="12" t="s">
        <v>5234</v>
      </c>
      <c r="E2921" t="b">
        <v>0</v>
      </c>
      <c r="F2921">
        <v>0</v>
      </c>
      <c r="G2921">
        <v>5402</v>
      </c>
      <c r="H2921">
        <v>44075</v>
      </c>
      <c r="I2921" s="12" t="s">
        <v>1796</v>
      </c>
      <c r="J2921">
        <v>3</v>
      </c>
      <c r="K2921">
        <v>573</v>
      </c>
      <c r="L2921">
        <v>0</v>
      </c>
      <c r="M2921">
        <v>0</v>
      </c>
      <c r="N2921">
        <v>0</v>
      </c>
      <c r="O2921">
        <v>210000</v>
      </c>
      <c r="P2921">
        <v>-210000</v>
      </c>
      <c r="Q2921">
        <v>2971</v>
      </c>
      <c r="R2921" t="b">
        <v>0</v>
      </c>
      <c r="S2921">
        <v>0</v>
      </c>
    </row>
    <row r="2922" spans="1:19">
      <c r="A2922">
        <v>13050501</v>
      </c>
      <c r="B2922" s="12"/>
      <c r="C2922" s="12" t="s">
        <v>4797</v>
      </c>
      <c r="D2922" s="12" t="s">
        <v>5234</v>
      </c>
      <c r="E2922" t="b">
        <v>0</v>
      </c>
      <c r="F2922">
        <v>0</v>
      </c>
      <c r="G2922">
        <v>5402</v>
      </c>
      <c r="H2922">
        <v>44075</v>
      </c>
      <c r="I2922" s="12" t="s">
        <v>1797</v>
      </c>
      <c r="J2922">
        <v>12</v>
      </c>
      <c r="K2922">
        <v>10942</v>
      </c>
      <c r="L2922">
        <v>0</v>
      </c>
      <c r="M2922">
        <v>0</v>
      </c>
      <c r="N2922">
        <v>210000</v>
      </c>
      <c r="O2922">
        <v>0</v>
      </c>
      <c r="P2922">
        <v>0</v>
      </c>
      <c r="Q2922">
        <v>2972</v>
      </c>
      <c r="R2922" t="b">
        <v>0</v>
      </c>
      <c r="S2922">
        <v>0</v>
      </c>
    </row>
    <row r="2923" spans="1:19">
      <c r="A2923">
        <v>13050501</v>
      </c>
      <c r="B2923" s="12"/>
      <c r="C2923" s="12" t="s">
        <v>4797</v>
      </c>
      <c r="D2923" s="12" t="s">
        <v>5234</v>
      </c>
      <c r="E2923" t="b">
        <v>0</v>
      </c>
      <c r="F2923">
        <v>0</v>
      </c>
      <c r="G2923">
        <v>5402</v>
      </c>
      <c r="H2923">
        <v>44105</v>
      </c>
      <c r="I2923" s="12" t="s">
        <v>1798</v>
      </c>
      <c r="J2923">
        <v>12</v>
      </c>
      <c r="K2923">
        <v>11022</v>
      </c>
      <c r="L2923">
        <v>0</v>
      </c>
      <c r="M2923">
        <v>0</v>
      </c>
      <c r="N2923">
        <v>210000</v>
      </c>
      <c r="O2923">
        <v>0</v>
      </c>
      <c r="P2923">
        <v>210000</v>
      </c>
      <c r="Q2923">
        <v>2973</v>
      </c>
      <c r="R2923" t="b">
        <v>0</v>
      </c>
      <c r="S2923">
        <v>0</v>
      </c>
    </row>
    <row r="2924" spans="1:19">
      <c r="A2924">
        <v>13050501</v>
      </c>
      <c r="B2924" s="12"/>
      <c r="C2924" s="12" t="s">
        <v>4797</v>
      </c>
      <c r="D2924" s="12" t="s">
        <v>5234</v>
      </c>
      <c r="E2924" t="b">
        <v>0</v>
      </c>
      <c r="F2924">
        <v>0</v>
      </c>
      <c r="G2924">
        <v>5402</v>
      </c>
      <c r="H2924">
        <v>44106</v>
      </c>
      <c r="I2924" s="12" t="s">
        <v>5667</v>
      </c>
      <c r="J2924">
        <v>1</v>
      </c>
      <c r="K2924">
        <v>14103</v>
      </c>
      <c r="L2924">
        <v>0</v>
      </c>
      <c r="M2924">
        <v>0</v>
      </c>
      <c r="N2924">
        <v>0</v>
      </c>
      <c r="O2924">
        <v>210000</v>
      </c>
      <c r="P2924">
        <v>0</v>
      </c>
      <c r="Q2924">
        <v>2974</v>
      </c>
      <c r="R2924" t="b">
        <v>0</v>
      </c>
      <c r="S2924">
        <v>0</v>
      </c>
    </row>
    <row r="2925" spans="1:19">
      <c r="A2925">
        <v>13050501</v>
      </c>
      <c r="B2925" s="12"/>
      <c r="C2925" s="12" t="s">
        <v>4797</v>
      </c>
      <c r="D2925" s="12" t="s">
        <v>5234</v>
      </c>
      <c r="E2925" t="b">
        <v>0</v>
      </c>
      <c r="F2925">
        <v>0</v>
      </c>
      <c r="G2925">
        <v>5402</v>
      </c>
      <c r="H2925">
        <v>44136</v>
      </c>
      <c r="I2925" s="12" t="s">
        <v>1799</v>
      </c>
      <c r="J2925">
        <v>12</v>
      </c>
      <c r="K2925">
        <v>11102</v>
      </c>
      <c r="L2925">
        <v>0</v>
      </c>
      <c r="M2925">
        <v>0</v>
      </c>
      <c r="N2925">
        <v>210000</v>
      </c>
      <c r="O2925">
        <v>0</v>
      </c>
      <c r="P2925">
        <v>210000</v>
      </c>
      <c r="Q2925">
        <v>2975</v>
      </c>
      <c r="R2925" t="b">
        <v>0</v>
      </c>
      <c r="S2925">
        <v>0</v>
      </c>
    </row>
    <row r="2926" spans="1:19">
      <c r="A2926">
        <v>13050501</v>
      </c>
      <c r="B2926" s="12"/>
      <c r="C2926" s="12" t="s">
        <v>4797</v>
      </c>
      <c r="D2926" s="12" t="s">
        <v>5234</v>
      </c>
      <c r="E2926" t="b">
        <v>0</v>
      </c>
      <c r="F2926">
        <v>0</v>
      </c>
      <c r="G2926">
        <v>5402</v>
      </c>
      <c r="H2926">
        <v>44165</v>
      </c>
      <c r="I2926" s="12" t="s">
        <v>5668</v>
      </c>
      <c r="J2926">
        <v>1</v>
      </c>
      <c r="K2926">
        <v>14213</v>
      </c>
      <c r="L2926">
        <v>0</v>
      </c>
      <c r="M2926">
        <v>0</v>
      </c>
      <c r="N2926">
        <v>0</v>
      </c>
      <c r="O2926">
        <v>210000</v>
      </c>
      <c r="P2926">
        <v>0</v>
      </c>
      <c r="Q2926">
        <v>2976</v>
      </c>
      <c r="R2926" t="b">
        <v>0</v>
      </c>
      <c r="S2926">
        <v>0</v>
      </c>
    </row>
    <row r="2927" spans="1:19">
      <c r="A2927">
        <v>13050501</v>
      </c>
      <c r="B2927" s="12"/>
      <c r="C2927" s="12" t="s">
        <v>4797</v>
      </c>
      <c r="D2927" s="12" t="s">
        <v>5234</v>
      </c>
      <c r="E2927" t="b">
        <v>0</v>
      </c>
      <c r="F2927">
        <v>0</v>
      </c>
      <c r="G2927">
        <v>5402</v>
      </c>
      <c r="H2927">
        <v>44166</v>
      </c>
      <c r="I2927" s="12" t="s">
        <v>1800</v>
      </c>
      <c r="J2927">
        <v>12</v>
      </c>
      <c r="K2927">
        <v>11182</v>
      </c>
      <c r="L2927">
        <v>0</v>
      </c>
      <c r="M2927">
        <v>0</v>
      </c>
      <c r="N2927">
        <v>210000</v>
      </c>
      <c r="O2927">
        <v>0</v>
      </c>
      <c r="P2927">
        <v>210000</v>
      </c>
      <c r="Q2927">
        <v>2977</v>
      </c>
      <c r="R2927" t="b">
        <v>0</v>
      </c>
      <c r="S2927">
        <v>0</v>
      </c>
    </row>
    <row r="2928" spans="1:19">
      <c r="A2928">
        <v>13050501</v>
      </c>
      <c r="B2928" s="12" t="s">
        <v>1801</v>
      </c>
      <c r="C2928" s="12" t="s">
        <v>4797</v>
      </c>
      <c r="D2928" s="12" t="s">
        <v>1801</v>
      </c>
      <c r="E2928" t="b">
        <v>0</v>
      </c>
      <c r="F2928">
        <v>0</v>
      </c>
      <c r="G2928">
        <v>5402</v>
      </c>
      <c r="H2928" t="s">
        <v>21</v>
      </c>
      <c r="I2928" s="12"/>
      <c r="K2928">
        <v>0</v>
      </c>
      <c r="L2928">
        <v>0</v>
      </c>
      <c r="M2928">
        <v>0</v>
      </c>
      <c r="N2928">
        <v>2520000</v>
      </c>
      <c r="O2928">
        <v>2512000</v>
      </c>
      <c r="P2928">
        <v>210000</v>
      </c>
      <c r="Q2928">
        <v>2978</v>
      </c>
      <c r="R2928" t="b">
        <v>0</v>
      </c>
      <c r="S2928">
        <v>0</v>
      </c>
    </row>
    <row r="2929" spans="1:19">
      <c r="A2929">
        <v>13050501</v>
      </c>
      <c r="B2929" s="12" t="s">
        <v>5240</v>
      </c>
      <c r="C2929" s="12" t="s">
        <v>4797</v>
      </c>
      <c r="D2929" s="12" t="s">
        <v>5240</v>
      </c>
      <c r="E2929" t="b">
        <v>0</v>
      </c>
      <c r="F2929">
        <v>4534401</v>
      </c>
      <c r="G2929">
        <v>5501</v>
      </c>
      <c r="H2929" t="s">
        <v>21</v>
      </c>
      <c r="I2929" s="12"/>
      <c r="K2929">
        <v>0</v>
      </c>
      <c r="L2929">
        <v>2520000</v>
      </c>
      <c r="M2929">
        <v>7054401</v>
      </c>
      <c r="N2929">
        <v>0</v>
      </c>
      <c r="O2929">
        <v>0</v>
      </c>
      <c r="P2929">
        <v>4534401</v>
      </c>
      <c r="Q2929">
        <v>2979</v>
      </c>
      <c r="R2929" t="b">
        <v>0</v>
      </c>
      <c r="S2929">
        <v>0</v>
      </c>
    </row>
    <row r="2930" spans="1:19">
      <c r="A2930">
        <v>13050501</v>
      </c>
      <c r="B2930" s="12"/>
      <c r="C2930" s="12" t="s">
        <v>4797</v>
      </c>
      <c r="D2930" s="12" t="s">
        <v>5240</v>
      </c>
      <c r="E2930" t="b">
        <v>0</v>
      </c>
      <c r="F2930">
        <v>0</v>
      </c>
      <c r="G2930">
        <v>5501</v>
      </c>
      <c r="H2930">
        <v>43831</v>
      </c>
      <c r="I2930" s="12" t="s">
        <v>1802</v>
      </c>
      <c r="J2930">
        <v>12</v>
      </c>
      <c r="K2930">
        <v>10303</v>
      </c>
      <c r="L2930">
        <v>0</v>
      </c>
      <c r="M2930">
        <v>0</v>
      </c>
      <c r="N2930">
        <v>210000</v>
      </c>
      <c r="O2930">
        <v>0</v>
      </c>
      <c r="P2930">
        <v>4744401</v>
      </c>
      <c r="Q2930">
        <v>2980</v>
      </c>
      <c r="R2930" t="b">
        <v>0</v>
      </c>
      <c r="S2930">
        <v>0</v>
      </c>
    </row>
    <row r="2931" spans="1:19">
      <c r="A2931">
        <v>13050501</v>
      </c>
      <c r="B2931" s="12"/>
      <c r="C2931" s="12" t="s">
        <v>4797</v>
      </c>
      <c r="D2931" s="12" t="s">
        <v>5240</v>
      </c>
      <c r="E2931" t="b">
        <v>0</v>
      </c>
      <c r="F2931">
        <v>0</v>
      </c>
      <c r="G2931">
        <v>5501</v>
      </c>
      <c r="H2931">
        <v>43838</v>
      </c>
      <c r="I2931" s="12" t="s">
        <v>5702</v>
      </c>
      <c r="J2931">
        <v>1</v>
      </c>
      <c r="K2931">
        <v>13480</v>
      </c>
      <c r="L2931">
        <v>0</v>
      </c>
      <c r="M2931">
        <v>0</v>
      </c>
      <c r="N2931">
        <v>0</v>
      </c>
      <c r="O2931">
        <v>52279</v>
      </c>
      <c r="P2931">
        <v>4692122</v>
      </c>
      <c r="Q2931">
        <v>2981</v>
      </c>
      <c r="R2931" t="b">
        <v>0</v>
      </c>
      <c r="S2931">
        <v>0</v>
      </c>
    </row>
    <row r="2932" spans="1:19">
      <c r="A2932">
        <v>13050501</v>
      </c>
      <c r="B2932" s="12"/>
      <c r="C2932" s="12" t="s">
        <v>4797</v>
      </c>
      <c r="D2932" s="12" t="s">
        <v>5240</v>
      </c>
      <c r="E2932" t="b">
        <v>0</v>
      </c>
      <c r="F2932">
        <v>0</v>
      </c>
      <c r="G2932">
        <v>5501</v>
      </c>
      <c r="H2932">
        <v>43838</v>
      </c>
      <c r="I2932" s="12" t="s">
        <v>5703</v>
      </c>
      <c r="J2932">
        <v>1</v>
      </c>
      <c r="K2932">
        <v>13480</v>
      </c>
      <c r="L2932">
        <v>0</v>
      </c>
      <c r="M2932">
        <v>0</v>
      </c>
      <c r="N2932">
        <v>0</v>
      </c>
      <c r="O2932">
        <v>182000</v>
      </c>
      <c r="P2932">
        <v>4510122</v>
      </c>
      <c r="Q2932">
        <v>2982</v>
      </c>
      <c r="R2932" t="b">
        <v>0</v>
      </c>
      <c r="S2932">
        <v>0</v>
      </c>
    </row>
    <row r="2933" spans="1:19">
      <c r="A2933">
        <v>13050501</v>
      </c>
      <c r="B2933" s="12"/>
      <c r="C2933" s="12" t="s">
        <v>4797</v>
      </c>
      <c r="D2933" s="12" t="s">
        <v>5240</v>
      </c>
      <c r="E2933" t="b">
        <v>0</v>
      </c>
      <c r="F2933">
        <v>0</v>
      </c>
      <c r="G2933">
        <v>5501</v>
      </c>
      <c r="H2933">
        <v>43838</v>
      </c>
      <c r="I2933" s="12" t="s">
        <v>5704</v>
      </c>
      <c r="J2933">
        <v>1</v>
      </c>
      <c r="K2933">
        <v>13480</v>
      </c>
      <c r="L2933">
        <v>0</v>
      </c>
      <c r="M2933">
        <v>0</v>
      </c>
      <c r="N2933">
        <v>0</v>
      </c>
      <c r="O2933">
        <v>118793</v>
      </c>
      <c r="P2933">
        <v>4391329</v>
      </c>
      <c r="Q2933">
        <v>2983</v>
      </c>
      <c r="R2933" t="b">
        <v>0</v>
      </c>
      <c r="S2933">
        <v>0</v>
      </c>
    </row>
    <row r="2934" spans="1:19">
      <c r="A2934">
        <v>13050501</v>
      </c>
      <c r="B2934" s="12"/>
      <c r="C2934" s="12" t="s">
        <v>4797</v>
      </c>
      <c r="D2934" s="12" t="s">
        <v>5240</v>
      </c>
      <c r="E2934" t="b">
        <v>0</v>
      </c>
      <c r="F2934">
        <v>0</v>
      </c>
      <c r="G2934">
        <v>5501</v>
      </c>
      <c r="H2934">
        <v>43862</v>
      </c>
      <c r="I2934" s="12" t="s">
        <v>1806</v>
      </c>
      <c r="J2934">
        <v>12</v>
      </c>
      <c r="K2934">
        <v>10383</v>
      </c>
      <c r="L2934">
        <v>0</v>
      </c>
      <c r="M2934">
        <v>0</v>
      </c>
      <c r="N2934">
        <v>210000</v>
      </c>
      <c r="O2934">
        <v>0</v>
      </c>
      <c r="P2934">
        <v>4601329</v>
      </c>
      <c r="Q2934">
        <v>2984</v>
      </c>
      <c r="R2934" t="b">
        <v>0</v>
      </c>
      <c r="S2934">
        <v>0</v>
      </c>
    </row>
    <row r="2935" spans="1:19">
      <c r="A2935">
        <v>13050501</v>
      </c>
      <c r="B2935" s="12"/>
      <c r="C2935" s="12" t="s">
        <v>4797</v>
      </c>
      <c r="D2935" s="12" t="s">
        <v>5240</v>
      </c>
      <c r="E2935" t="b">
        <v>0</v>
      </c>
      <c r="F2935">
        <v>0</v>
      </c>
      <c r="G2935">
        <v>5501</v>
      </c>
      <c r="H2935">
        <v>43867</v>
      </c>
      <c r="I2935" s="12" t="s">
        <v>5704</v>
      </c>
      <c r="J2935">
        <v>1</v>
      </c>
      <c r="K2935">
        <v>13552</v>
      </c>
      <c r="L2935">
        <v>0</v>
      </c>
      <c r="M2935">
        <v>0</v>
      </c>
      <c r="N2935">
        <v>0</v>
      </c>
      <c r="O2935">
        <v>63207</v>
      </c>
      <c r="P2935">
        <v>4538122</v>
      </c>
      <c r="Q2935">
        <v>2985</v>
      </c>
      <c r="R2935" t="b">
        <v>0</v>
      </c>
      <c r="S2935">
        <v>0</v>
      </c>
    </row>
    <row r="2936" spans="1:19">
      <c r="A2936">
        <v>13050501</v>
      </c>
      <c r="B2936" s="12"/>
      <c r="C2936" s="12" t="s">
        <v>4797</v>
      </c>
      <c r="D2936" s="12" t="s">
        <v>5240</v>
      </c>
      <c r="E2936" t="b">
        <v>0</v>
      </c>
      <c r="F2936">
        <v>0</v>
      </c>
      <c r="G2936">
        <v>5501</v>
      </c>
      <c r="H2936">
        <v>43867</v>
      </c>
      <c r="I2936" s="12" t="s">
        <v>5705</v>
      </c>
      <c r="J2936">
        <v>1</v>
      </c>
      <c r="K2936">
        <v>13552</v>
      </c>
      <c r="L2936">
        <v>0</v>
      </c>
      <c r="M2936">
        <v>0</v>
      </c>
      <c r="N2936">
        <v>0</v>
      </c>
      <c r="O2936">
        <v>182000</v>
      </c>
      <c r="P2936">
        <v>4356122</v>
      </c>
      <c r="Q2936">
        <v>2986</v>
      </c>
      <c r="R2936" t="b">
        <v>0</v>
      </c>
      <c r="S2936">
        <v>0</v>
      </c>
    </row>
    <row r="2937" spans="1:19">
      <c r="A2937">
        <v>13050501</v>
      </c>
      <c r="B2937" s="12"/>
      <c r="C2937" s="12" t="s">
        <v>4797</v>
      </c>
      <c r="D2937" s="12" t="s">
        <v>5240</v>
      </c>
      <c r="E2937" t="b">
        <v>0</v>
      </c>
      <c r="F2937">
        <v>0</v>
      </c>
      <c r="G2937">
        <v>5501</v>
      </c>
      <c r="H2937">
        <v>43867</v>
      </c>
      <c r="I2937" s="12" t="s">
        <v>5706</v>
      </c>
      <c r="J2937">
        <v>1</v>
      </c>
      <c r="K2937">
        <v>13552</v>
      </c>
      <c r="L2937">
        <v>0</v>
      </c>
      <c r="M2937">
        <v>0</v>
      </c>
      <c r="N2937">
        <v>0</v>
      </c>
      <c r="O2937">
        <v>64977</v>
      </c>
      <c r="P2937">
        <v>4291145</v>
      </c>
      <c r="Q2937">
        <v>2987</v>
      </c>
      <c r="R2937" t="b">
        <v>0</v>
      </c>
      <c r="S2937">
        <v>0</v>
      </c>
    </row>
    <row r="2938" spans="1:19">
      <c r="A2938">
        <v>13050501</v>
      </c>
      <c r="B2938" s="12"/>
      <c r="C2938" s="12" t="s">
        <v>4797</v>
      </c>
      <c r="D2938" s="12" t="s">
        <v>5240</v>
      </c>
      <c r="E2938" t="b">
        <v>0</v>
      </c>
      <c r="F2938">
        <v>0</v>
      </c>
      <c r="G2938">
        <v>5501</v>
      </c>
      <c r="H2938">
        <v>43891</v>
      </c>
      <c r="I2938" s="12" t="s">
        <v>1809</v>
      </c>
      <c r="J2938">
        <v>12</v>
      </c>
      <c r="K2938">
        <v>10463</v>
      </c>
      <c r="L2938">
        <v>0</v>
      </c>
      <c r="M2938">
        <v>0</v>
      </c>
      <c r="N2938">
        <v>210000</v>
      </c>
      <c r="O2938">
        <v>0</v>
      </c>
      <c r="P2938">
        <v>4501145</v>
      </c>
      <c r="Q2938">
        <v>2988</v>
      </c>
      <c r="R2938" t="b">
        <v>0</v>
      </c>
      <c r="S2938">
        <v>0</v>
      </c>
    </row>
    <row r="2939" spans="1:19">
      <c r="A2939">
        <v>13050501</v>
      </c>
      <c r="B2939" s="12"/>
      <c r="C2939" s="12" t="s">
        <v>4797</v>
      </c>
      <c r="D2939" s="12" t="s">
        <v>5240</v>
      </c>
      <c r="E2939" t="b">
        <v>0</v>
      </c>
      <c r="F2939">
        <v>0</v>
      </c>
      <c r="G2939">
        <v>5501</v>
      </c>
      <c r="H2939">
        <v>43896</v>
      </c>
      <c r="I2939" s="12" t="s">
        <v>5706</v>
      </c>
      <c r="J2939">
        <v>1</v>
      </c>
      <c r="K2939">
        <v>13624</v>
      </c>
      <c r="L2939">
        <v>0</v>
      </c>
      <c r="M2939">
        <v>0</v>
      </c>
      <c r="N2939">
        <v>0</v>
      </c>
      <c r="O2939">
        <v>117023</v>
      </c>
      <c r="P2939">
        <v>4384122</v>
      </c>
      <c r="Q2939">
        <v>2989</v>
      </c>
      <c r="R2939" t="b">
        <v>0</v>
      </c>
      <c r="S2939">
        <v>0</v>
      </c>
    </row>
    <row r="2940" spans="1:19">
      <c r="A2940">
        <v>13050501</v>
      </c>
      <c r="B2940" s="12"/>
      <c r="C2940" s="12" t="s">
        <v>4797</v>
      </c>
      <c r="D2940" s="12" t="s">
        <v>5240</v>
      </c>
      <c r="E2940" t="b">
        <v>0</v>
      </c>
      <c r="F2940">
        <v>0</v>
      </c>
      <c r="G2940">
        <v>5501</v>
      </c>
      <c r="H2940">
        <v>43896</v>
      </c>
      <c r="I2940" s="12" t="s">
        <v>5707</v>
      </c>
      <c r="J2940">
        <v>1</v>
      </c>
      <c r="K2940">
        <v>13624</v>
      </c>
      <c r="L2940">
        <v>0</v>
      </c>
      <c r="M2940">
        <v>0</v>
      </c>
      <c r="N2940">
        <v>0</v>
      </c>
      <c r="O2940">
        <v>189000</v>
      </c>
      <c r="P2940">
        <v>4195122</v>
      </c>
      <c r="Q2940">
        <v>2990</v>
      </c>
      <c r="R2940" t="b">
        <v>0</v>
      </c>
      <c r="S2940">
        <v>0</v>
      </c>
    </row>
    <row r="2941" spans="1:19">
      <c r="A2941">
        <v>13050501</v>
      </c>
      <c r="B2941" s="12"/>
      <c r="C2941" s="12" t="s">
        <v>4797</v>
      </c>
      <c r="D2941" s="12" t="s">
        <v>5240</v>
      </c>
      <c r="E2941" t="b">
        <v>0</v>
      </c>
      <c r="F2941">
        <v>0</v>
      </c>
      <c r="G2941">
        <v>5501</v>
      </c>
      <c r="H2941">
        <v>43896</v>
      </c>
      <c r="I2941" s="12" t="s">
        <v>5708</v>
      </c>
      <c r="J2941">
        <v>1</v>
      </c>
      <c r="K2941">
        <v>13624</v>
      </c>
      <c r="L2941">
        <v>0</v>
      </c>
      <c r="M2941">
        <v>0</v>
      </c>
      <c r="N2941">
        <v>0</v>
      </c>
      <c r="O2941">
        <v>17511</v>
      </c>
      <c r="P2941">
        <v>4177611</v>
      </c>
      <c r="Q2941">
        <v>2991</v>
      </c>
      <c r="R2941" t="b">
        <v>0</v>
      </c>
      <c r="S2941">
        <v>0</v>
      </c>
    </row>
    <row r="2942" spans="1:19">
      <c r="A2942">
        <v>13050501</v>
      </c>
      <c r="B2942" s="12"/>
      <c r="C2942" s="12" t="s">
        <v>4797</v>
      </c>
      <c r="D2942" s="12" t="s">
        <v>5240</v>
      </c>
      <c r="E2942" t="b">
        <v>0</v>
      </c>
      <c r="F2942">
        <v>0</v>
      </c>
      <c r="G2942">
        <v>5501</v>
      </c>
      <c r="H2942">
        <v>43896</v>
      </c>
      <c r="I2942" s="12" t="s">
        <v>5709</v>
      </c>
      <c r="J2942">
        <v>1</v>
      </c>
      <c r="K2942">
        <v>13624</v>
      </c>
      <c r="L2942">
        <v>0</v>
      </c>
      <c r="M2942">
        <v>0</v>
      </c>
      <c r="N2942">
        <v>0</v>
      </c>
      <c r="O2942">
        <v>17128</v>
      </c>
      <c r="P2942">
        <v>4160483</v>
      </c>
      <c r="Q2942">
        <v>2992</v>
      </c>
      <c r="R2942" t="b">
        <v>0</v>
      </c>
      <c r="S2942">
        <v>0</v>
      </c>
    </row>
    <row r="2943" spans="1:19">
      <c r="A2943">
        <v>13050501</v>
      </c>
      <c r="B2943" s="12"/>
      <c r="C2943" s="12" t="s">
        <v>4797</v>
      </c>
      <c r="D2943" s="12" t="s">
        <v>5240</v>
      </c>
      <c r="E2943" t="b">
        <v>0</v>
      </c>
      <c r="F2943">
        <v>0</v>
      </c>
      <c r="G2943">
        <v>5501</v>
      </c>
      <c r="H2943">
        <v>43896</v>
      </c>
      <c r="I2943" s="12" t="s">
        <v>5710</v>
      </c>
      <c r="J2943">
        <v>1</v>
      </c>
      <c r="K2943">
        <v>13624</v>
      </c>
      <c r="L2943">
        <v>0</v>
      </c>
      <c r="M2943">
        <v>0</v>
      </c>
      <c r="N2943">
        <v>0</v>
      </c>
      <c r="O2943">
        <v>28563</v>
      </c>
      <c r="P2943">
        <v>4131920</v>
      </c>
      <c r="Q2943">
        <v>2993</v>
      </c>
      <c r="R2943" t="b">
        <v>0</v>
      </c>
      <c r="S2943">
        <v>0</v>
      </c>
    </row>
    <row r="2944" spans="1:19">
      <c r="A2944">
        <v>13050501</v>
      </c>
      <c r="B2944" s="12"/>
      <c r="C2944" s="12" t="s">
        <v>4797</v>
      </c>
      <c r="D2944" s="12" t="s">
        <v>5240</v>
      </c>
      <c r="E2944" t="b">
        <v>0</v>
      </c>
      <c r="F2944">
        <v>0</v>
      </c>
      <c r="G2944">
        <v>5501</v>
      </c>
      <c r="H2944">
        <v>43896</v>
      </c>
      <c r="I2944" s="12" t="s">
        <v>5711</v>
      </c>
      <c r="J2944">
        <v>1</v>
      </c>
      <c r="K2944">
        <v>13624</v>
      </c>
      <c r="L2944">
        <v>0</v>
      </c>
      <c r="M2944">
        <v>0</v>
      </c>
      <c r="N2944">
        <v>0</v>
      </c>
      <c r="O2944">
        <v>128769</v>
      </c>
      <c r="P2944">
        <v>4003151</v>
      </c>
      <c r="Q2944">
        <v>2994</v>
      </c>
      <c r="R2944" t="b">
        <v>0</v>
      </c>
      <c r="S2944">
        <v>0</v>
      </c>
    </row>
    <row r="2945" spans="1:19">
      <c r="A2945">
        <v>13050501</v>
      </c>
      <c r="B2945" s="12"/>
      <c r="C2945" s="12" t="s">
        <v>4797</v>
      </c>
      <c r="D2945" s="12" t="s">
        <v>5240</v>
      </c>
      <c r="E2945" t="b">
        <v>0</v>
      </c>
      <c r="F2945">
        <v>0</v>
      </c>
      <c r="G2945">
        <v>5501</v>
      </c>
      <c r="H2945">
        <v>43896</v>
      </c>
      <c r="I2945" s="12" t="s">
        <v>5712</v>
      </c>
      <c r="J2945">
        <v>1</v>
      </c>
      <c r="K2945">
        <v>13624</v>
      </c>
      <c r="L2945">
        <v>0</v>
      </c>
      <c r="M2945">
        <v>0</v>
      </c>
      <c r="N2945">
        <v>0</v>
      </c>
      <c r="O2945">
        <v>50538</v>
      </c>
      <c r="P2945">
        <v>3952613</v>
      </c>
      <c r="Q2945">
        <v>2995</v>
      </c>
      <c r="R2945" t="b">
        <v>0</v>
      </c>
      <c r="S2945">
        <v>0</v>
      </c>
    </row>
    <row r="2946" spans="1:19">
      <c r="A2946">
        <v>13050501</v>
      </c>
      <c r="B2946" s="12"/>
      <c r="C2946" s="12" t="s">
        <v>4797</v>
      </c>
      <c r="D2946" s="12" t="s">
        <v>5240</v>
      </c>
      <c r="E2946" t="b">
        <v>0</v>
      </c>
      <c r="F2946">
        <v>0</v>
      </c>
      <c r="G2946">
        <v>5501</v>
      </c>
      <c r="H2946">
        <v>43922</v>
      </c>
      <c r="I2946" s="12" t="s">
        <v>1816</v>
      </c>
      <c r="J2946">
        <v>12</v>
      </c>
      <c r="K2946">
        <v>10543</v>
      </c>
      <c r="L2946">
        <v>0</v>
      </c>
      <c r="M2946">
        <v>0</v>
      </c>
      <c r="N2946">
        <v>210000</v>
      </c>
      <c r="O2946">
        <v>0</v>
      </c>
      <c r="P2946">
        <v>4162613</v>
      </c>
      <c r="Q2946">
        <v>2996</v>
      </c>
      <c r="R2946" t="b">
        <v>0</v>
      </c>
      <c r="S2946">
        <v>0</v>
      </c>
    </row>
    <row r="2947" spans="1:19">
      <c r="A2947">
        <v>13050501</v>
      </c>
      <c r="B2947" s="12"/>
      <c r="C2947" s="12" t="s">
        <v>4797</v>
      </c>
      <c r="D2947" s="12" t="s">
        <v>5240</v>
      </c>
      <c r="E2947" t="b">
        <v>0</v>
      </c>
      <c r="F2947">
        <v>0</v>
      </c>
      <c r="G2947">
        <v>5501</v>
      </c>
      <c r="H2947">
        <v>43929</v>
      </c>
      <c r="I2947" s="12" t="s">
        <v>5712</v>
      </c>
      <c r="J2947">
        <v>1</v>
      </c>
      <c r="K2947">
        <v>13698</v>
      </c>
      <c r="L2947">
        <v>0</v>
      </c>
      <c r="M2947">
        <v>0</v>
      </c>
      <c r="N2947">
        <v>0</v>
      </c>
      <c r="O2947">
        <v>138462</v>
      </c>
      <c r="P2947">
        <v>4024151</v>
      </c>
      <c r="Q2947">
        <v>2997</v>
      </c>
      <c r="R2947" t="b">
        <v>0</v>
      </c>
      <c r="S2947">
        <v>0</v>
      </c>
    </row>
    <row r="2948" spans="1:19">
      <c r="A2948">
        <v>13050501</v>
      </c>
      <c r="B2948" s="12"/>
      <c r="C2948" s="12" t="s">
        <v>4797</v>
      </c>
      <c r="D2948" s="12" t="s">
        <v>5240</v>
      </c>
      <c r="E2948" t="b">
        <v>0</v>
      </c>
      <c r="F2948">
        <v>0</v>
      </c>
      <c r="G2948">
        <v>5501</v>
      </c>
      <c r="H2948">
        <v>43929</v>
      </c>
      <c r="I2948" s="12" t="s">
        <v>5686</v>
      </c>
      <c r="J2948">
        <v>1</v>
      </c>
      <c r="K2948">
        <v>13698</v>
      </c>
      <c r="L2948">
        <v>0</v>
      </c>
      <c r="M2948">
        <v>0</v>
      </c>
      <c r="N2948">
        <v>0</v>
      </c>
      <c r="O2948">
        <v>189000</v>
      </c>
      <c r="P2948">
        <v>3835151</v>
      </c>
      <c r="Q2948">
        <v>2998</v>
      </c>
      <c r="R2948" t="b">
        <v>0</v>
      </c>
      <c r="S2948">
        <v>0</v>
      </c>
    </row>
    <row r="2949" spans="1:19">
      <c r="A2949">
        <v>13050501</v>
      </c>
      <c r="B2949" s="12"/>
      <c r="C2949" s="12" t="s">
        <v>4797</v>
      </c>
      <c r="D2949" s="12" t="s">
        <v>5240</v>
      </c>
      <c r="E2949" t="b">
        <v>0</v>
      </c>
      <c r="F2949">
        <v>0</v>
      </c>
      <c r="G2949">
        <v>5501</v>
      </c>
      <c r="H2949">
        <v>43929</v>
      </c>
      <c r="I2949" s="12" t="s">
        <v>5687</v>
      </c>
      <c r="J2949">
        <v>1</v>
      </c>
      <c r="K2949">
        <v>13698</v>
      </c>
      <c r="L2949">
        <v>0</v>
      </c>
      <c r="M2949">
        <v>0</v>
      </c>
      <c r="N2949">
        <v>0</v>
      </c>
      <c r="O2949">
        <v>189000</v>
      </c>
      <c r="P2949">
        <v>3646151</v>
      </c>
      <c r="Q2949">
        <v>2999</v>
      </c>
      <c r="R2949" t="b">
        <v>0</v>
      </c>
      <c r="S2949">
        <v>0</v>
      </c>
    </row>
    <row r="2950" spans="1:19">
      <c r="A2950">
        <v>13050501</v>
      </c>
      <c r="B2950" s="12"/>
      <c r="C2950" s="12" t="s">
        <v>4797</v>
      </c>
      <c r="D2950" s="12" t="s">
        <v>5240</v>
      </c>
      <c r="E2950" t="b">
        <v>0</v>
      </c>
      <c r="F2950">
        <v>0</v>
      </c>
      <c r="G2950">
        <v>5501</v>
      </c>
      <c r="H2950">
        <v>43929</v>
      </c>
      <c r="I2950" s="12" t="s">
        <v>5688</v>
      </c>
      <c r="J2950">
        <v>1</v>
      </c>
      <c r="K2950">
        <v>13698</v>
      </c>
      <c r="L2950">
        <v>0</v>
      </c>
      <c r="M2950">
        <v>0</v>
      </c>
      <c r="N2950">
        <v>0</v>
      </c>
      <c r="O2950">
        <v>38151</v>
      </c>
      <c r="P2950">
        <v>3608000</v>
      </c>
      <c r="Q2950">
        <v>3000</v>
      </c>
      <c r="R2950" t="b">
        <v>0</v>
      </c>
      <c r="S2950">
        <v>0</v>
      </c>
    </row>
    <row r="2951" spans="1:19">
      <c r="A2951">
        <v>13050501</v>
      </c>
      <c r="B2951" s="12"/>
      <c r="C2951" s="12" t="s">
        <v>4797</v>
      </c>
      <c r="D2951" s="12" t="s">
        <v>5240</v>
      </c>
      <c r="E2951" t="b">
        <v>0</v>
      </c>
      <c r="F2951">
        <v>0</v>
      </c>
      <c r="G2951">
        <v>5501</v>
      </c>
      <c r="H2951">
        <v>43929</v>
      </c>
      <c r="I2951" s="12" t="s">
        <v>5689</v>
      </c>
      <c r="J2951">
        <v>1</v>
      </c>
      <c r="K2951">
        <v>13698</v>
      </c>
      <c r="L2951">
        <v>0</v>
      </c>
      <c r="M2951">
        <v>0</v>
      </c>
      <c r="N2951">
        <v>0</v>
      </c>
      <c r="O2951">
        <v>189000</v>
      </c>
      <c r="P2951">
        <v>3419000</v>
      </c>
      <c r="Q2951">
        <v>3001</v>
      </c>
      <c r="R2951" t="b">
        <v>0</v>
      </c>
      <c r="S2951">
        <v>0</v>
      </c>
    </row>
    <row r="2952" spans="1:19">
      <c r="A2952">
        <v>13050501</v>
      </c>
      <c r="B2952" s="12"/>
      <c r="C2952" s="12" t="s">
        <v>4797</v>
      </c>
      <c r="D2952" s="12" t="s">
        <v>5240</v>
      </c>
      <c r="E2952" t="b">
        <v>0</v>
      </c>
      <c r="F2952">
        <v>0</v>
      </c>
      <c r="G2952">
        <v>5501</v>
      </c>
      <c r="H2952">
        <v>43929</v>
      </c>
      <c r="I2952" s="12" t="s">
        <v>5690</v>
      </c>
      <c r="J2952">
        <v>1</v>
      </c>
      <c r="K2952">
        <v>13698</v>
      </c>
      <c r="L2952">
        <v>0</v>
      </c>
      <c r="M2952">
        <v>0</v>
      </c>
      <c r="N2952">
        <v>0</v>
      </c>
      <c r="O2952">
        <v>56387</v>
      </c>
      <c r="P2952">
        <v>3362613</v>
      </c>
      <c r="Q2952">
        <v>3002</v>
      </c>
      <c r="R2952" t="b">
        <v>0</v>
      </c>
      <c r="S2952">
        <v>0</v>
      </c>
    </row>
    <row r="2953" spans="1:19">
      <c r="A2953">
        <v>13050501</v>
      </c>
      <c r="B2953" s="12"/>
      <c r="C2953" s="12" t="s">
        <v>4797</v>
      </c>
      <c r="D2953" s="12" t="s">
        <v>5240</v>
      </c>
      <c r="E2953" t="b">
        <v>0</v>
      </c>
      <c r="F2953">
        <v>0</v>
      </c>
      <c r="G2953">
        <v>5501</v>
      </c>
      <c r="H2953">
        <v>43952</v>
      </c>
      <c r="I2953" s="12" t="s">
        <v>1817</v>
      </c>
      <c r="J2953">
        <v>12</v>
      </c>
      <c r="K2953">
        <v>10623</v>
      </c>
      <c r="L2953">
        <v>0</v>
      </c>
      <c r="M2953">
        <v>0</v>
      </c>
      <c r="N2953">
        <v>210000</v>
      </c>
      <c r="O2953">
        <v>0</v>
      </c>
      <c r="P2953">
        <v>3572613</v>
      </c>
      <c r="Q2953">
        <v>3003</v>
      </c>
      <c r="R2953" t="b">
        <v>0</v>
      </c>
      <c r="S2953">
        <v>0</v>
      </c>
    </row>
    <row r="2954" spans="1:19">
      <c r="A2954">
        <v>13050501</v>
      </c>
      <c r="B2954" s="12"/>
      <c r="C2954" s="12" t="s">
        <v>4797</v>
      </c>
      <c r="D2954" s="12" t="s">
        <v>5240</v>
      </c>
      <c r="E2954" t="b">
        <v>0</v>
      </c>
      <c r="F2954">
        <v>0</v>
      </c>
      <c r="G2954">
        <v>5501</v>
      </c>
      <c r="H2954">
        <v>43958</v>
      </c>
      <c r="I2954" s="12" t="s">
        <v>5690</v>
      </c>
      <c r="J2954">
        <v>1</v>
      </c>
      <c r="K2954">
        <v>13750</v>
      </c>
      <c r="L2954">
        <v>0</v>
      </c>
      <c r="M2954">
        <v>0</v>
      </c>
      <c r="N2954">
        <v>0</v>
      </c>
      <c r="O2954">
        <v>132613</v>
      </c>
      <c r="P2954">
        <v>3440000</v>
      </c>
      <c r="Q2954">
        <v>3004</v>
      </c>
      <c r="R2954" t="b">
        <v>0</v>
      </c>
      <c r="S2954">
        <v>0</v>
      </c>
    </row>
    <row r="2955" spans="1:19">
      <c r="A2955">
        <v>13050501</v>
      </c>
      <c r="B2955" s="12"/>
      <c r="C2955" s="12" t="s">
        <v>4797</v>
      </c>
      <c r="D2955" s="12" t="s">
        <v>5240</v>
      </c>
      <c r="E2955" t="b">
        <v>0</v>
      </c>
      <c r="F2955">
        <v>0</v>
      </c>
      <c r="G2955">
        <v>5501</v>
      </c>
      <c r="H2955">
        <v>43958</v>
      </c>
      <c r="I2955" s="12" t="s">
        <v>5691</v>
      </c>
      <c r="J2955">
        <v>1</v>
      </c>
      <c r="K2955">
        <v>13750</v>
      </c>
      <c r="L2955">
        <v>0</v>
      </c>
      <c r="M2955">
        <v>0</v>
      </c>
      <c r="N2955">
        <v>0</v>
      </c>
      <c r="O2955">
        <v>189000</v>
      </c>
      <c r="P2955">
        <v>3251000</v>
      </c>
      <c r="Q2955">
        <v>3005</v>
      </c>
      <c r="R2955" t="b">
        <v>0</v>
      </c>
      <c r="S2955">
        <v>0</v>
      </c>
    </row>
    <row r="2956" spans="1:19">
      <c r="A2956">
        <v>13050501</v>
      </c>
      <c r="B2956" s="12"/>
      <c r="C2956" s="12" t="s">
        <v>4797</v>
      </c>
      <c r="D2956" s="12" t="s">
        <v>5240</v>
      </c>
      <c r="E2956" t="b">
        <v>0</v>
      </c>
      <c r="F2956">
        <v>0</v>
      </c>
      <c r="G2956">
        <v>5501</v>
      </c>
      <c r="H2956">
        <v>43958</v>
      </c>
      <c r="I2956" s="12" t="s">
        <v>5692</v>
      </c>
      <c r="J2956">
        <v>1</v>
      </c>
      <c r="K2956">
        <v>13750</v>
      </c>
      <c r="L2956">
        <v>0</v>
      </c>
      <c r="M2956">
        <v>0</v>
      </c>
      <c r="N2956">
        <v>0</v>
      </c>
      <c r="O2956">
        <v>195000</v>
      </c>
      <c r="P2956">
        <v>3056000</v>
      </c>
      <c r="Q2956">
        <v>3006</v>
      </c>
      <c r="R2956" t="b">
        <v>0</v>
      </c>
      <c r="S2956">
        <v>0</v>
      </c>
    </row>
    <row r="2957" spans="1:19">
      <c r="A2957">
        <v>13050501</v>
      </c>
      <c r="B2957" s="12"/>
      <c r="C2957" s="12" t="s">
        <v>4797</v>
      </c>
      <c r="D2957" s="12" t="s">
        <v>5240</v>
      </c>
      <c r="E2957" t="b">
        <v>0</v>
      </c>
      <c r="F2957">
        <v>0</v>
      </c>
      <c r="G2957">
        <v>5501</v>
      </c>
      <c r="H2957">
        <v>43958</v>
      </c>
      <c r="I2957" s="12" t="s">
        <v>5693</v>
      </c>
      <c r="J2957">
        <v>1</v>
      </c>
      <c r="K2957">
        <v>13750</v>
      </c>
      <c r="L2957">
        <v>0</v>
      </c>
      <c r="M2957">
        <v>0</v>
      </c>
      <c r="N2957">
        <v>0</v>
      </c>
      <c r="O2957">
        <v>195000</v>
      </c>
      <c r="P2957">
        <v>2861000</v>
      </c>
      <c r="Q2957">
        <v>3007</v>
      </c>
      <c r="R2957" t="b">
        <v>0</v>
      </c>
      <c r="S2957">
        <v>0</v>
      </c>
    </row>
    <row r="2958" spans="1:19">
      <c r="A2958">
        <v>13050501</v>
      </c>
      <c r="B2958" s="12"/>
      <c r="C2958" s="12" t="s">
        <v>4797</v>
      </c>
      <c r="D2958" s="12" t="s">
        <v>5240</v>
      </c>
      <c r="E2958" t="b">
        <v>0</v>
      </c>
      <c r="F2958">
        <v>0</v>
      </c>
      <c r="G2958">
        <v>5501</v>
      </c>
      <c r="H2958">
        <v>43958</v>
      </c>
      <c r="I2958" s="12" t="s">
        <v>5694</v>
      </c>
      <c r="J2958">
        <v>1</v>
      </c>
      <c r="K2958">
        <v>13750</v>
      </c>
      <c r="L2958">
        <v>0</v>
      </c>
      <c r="M2958">
        <v>0</v>
      </c>
      <c r="N2958">
        <v>0</v>
      </c>
      <c r="O2958">
        <v>88387</v>
      </c>
      <c r="P2958">
        <v>2772613</v>
      </c>
      <c r="Q2958">
        <v>3008</v>
      </c>
      <c r="R2958" t="b">
        <v>0</v>
      </c>
      <c r="S2958">
        <v>0</v>
      </c>
    </row>
    <row r="2959" spans="1:19">
      <c r="A2959">
        <v>13050501</v>
      </c>
      <c r="B2959" s="12"/>
      <c r="C2959" s="12" t="s">
        <v>4797</v>
      </c>
      <c r="D2959" s="12" t="s">
        <v>5240</v>
      </c>
      <c r="E2959" t="b">
        <v>0</v>
      </c>
      <c r="F2959">
        <v>0</v>
      </c>
      <c r="G2959">
        <v>5501</v>
      </c>
      <c r="H2959">
        <v>43983</v>
      </c>
      <c r="I2959" s="12" t="s">
        <v>1818</v>
      </c>
      <c r="J2959">
        <v>12</v>
      </c>
      <c r="K2959">
        <v>10703</v>
      </c>
      <c r="L2959">
        <v>0</v>
      </c>
      <c r="M2959">
        <v>0</v>
      </c>
      <c r="N2959">
        <v>210000</v>
      </c>
      <c r="O2959">
        <v>0</v>
      </c>
      <c r="P2959">
        <v>2982613</v>
      </c>
      <c r="Q2959">
        <v>3009</v>
      </c>
      <c r="R2959" t="b">
        <v>0</v>
      </c>
      <c r="S2959">
        <v>0</v>
      </c>
    </row>
    <row r="2960" spans="1:19">
      <c r="A2960">
        <v>13050501</v>
      </c>
      <c r="B2960" s="12"/>
      <c r="C2960" s="12" t="s">
        <v>4797</v>
      </c>
      <c r="D2960" s="12" t="s">
        <v>5240</v>
      </c>
      <c r="E2960" t="b">
        <v>0</v>
      </c>
      <c r="F2960">
        <v>0</v>
      </c>
      <c r="G2960">
        <v>5501</v>
      </c>
      <c r="H2960">
        <v>43990</v>
      </c>
      <c r="I2960" s="12" t="s">
        <v>5694</v>
      </c>
      <c r="J2960">
        <v>1</v>
      </c>
      <c r="K2960">
        <v>13820</v>
      </c>
      <c r="L2960">
        <v>0</v>
      </c>
      <c r="M2960">
        <v>0</v>
      </c>
      <c r="N2960">
        <v>0</v>
      </c>
      <c r="O2960">
        <v>106613</v>
      </c>
      <c r="P2960">
        <v>2876000</v>
      </c>
      <c r="Q2960">
        <v>3010</v>
      </c>
      <c r="R2960" t="b">
        <v>0</v>
      </c>
      <c r="S2960">
        <v>0</v>
      </c>
    </row>
    <row r="2961" spans="1:19">
      <c r="A2961">
        <v>13050501</v>
      </c>
      <c r="B2961" s="12"/>
      <c r="C2961" s="12" t="s">
        <v>4797</v>
      </c>
      <c r="D2961" s="12" t="s">
        <v>5240</v>
      </c>
      <c r="E2961" t="b">
        <v>0</v>
      </c>
      <c r="F2961">
        <v>0</v>
      </c>
      <c r="G2961">
        <v>5501</v>
      </c>
      <c r="H2961">
        <v>43990</v>
      </c>
      <c r="I2961" s="12" t="s">
        <v>5695</v>
      </c>
      <c r="J2961">
        <v>1</v>
      </c>
      <c r="K2961">
        <v>13820</v>
      </c>
      <c r="L2961">
        <v>0</v>
      </c>
      <c r="M2961">
        <v>0</v>
      </c>
      <c r="N2961">
        <v>0</v>
      </c>
      <c r="O2961">
        <v>202000</v>
      </c>
      <c r="P2961">
        <v>2674000</v>
      </c>
      <c r="Q2961">
        <v>3011</v>
      </c>
      <c r="R2961" t="b">
        <v>0</v>
      </c>
      <c r="S2961">
        <v>0</v>
      </c>
    </row>
    <row r="2962" spans="1:19">
      <c r="A2962">
        <v>13050501</v>
      </c>
      <c r="B2962" s="12"/>
      <c r="C2962" s="12" t="s">
        <v>4797</v>
      </c>
      <c r="D2962" s="12" t="s">
        <v>5240</v>
      </c>
      <c r="E2962" t="b">
        <v>0</v>
      </c>
      <c r="F2962">
        <v>0</v>
      </c>
      <c r="G2962">
        <v>5501</v>
      </c>
      <c r="H2962">
        <v>43990</v>
      </c>
      <c r="I2962" s="12" t="s">
        <v>5696</v>
      </c>
      <c r="J2962">
        <v>1</v>
      </c>
      <c r="K2962">
        <v>13820</v>
      </c>
      <c r="L2962">
        <v>0</v>
      </c>
      <c r="M2962">
        <v>0</v>
      </c>
      <c r="N2962">
        <v>0</v>
      </c>
      <c r="O2962">
        <v>202000</v>
      </c>
      <c r="P2962">
        <v>2472000</v>
      </c>
      <c r="Q2962">
        <v>3012</v>
      </c>
      <c r="R2962" t="b">
        <v>0</v>
      </c>
      <c r="S2962">
        <v>0</v>
      </c>
    </row>
    <row r="2963" spans="1:19">
      <c r="A2963">
        <v>13050501</v>
      </c>
      <c r="B2963" s="12"/>
      <c r="C2963" s="12" t="s">
        <v>4797</v>
      </c>
      <c r="D2963" s="12" t="s">
        <v>5240</v>
      </c>
      <c r="E2963" t="b">
        <v>0</v>
      </c>
      <c r="F2963">
        <v>0</v>
      </c>
      <c r="G2963">
        <v>5501</v>
      </c>
      <c r="H2963">
        <v>43990</v>
      </c>
      <c r="I2963" s="12" t="s">
        <v>5697</v>
      </c>
      <c r="J2963">
        <v>1</v>
      </c>
      <c r="K2963">
        <v>13820</v>
      </c>
      <c r="L2963">
        <v>0</v>
      </c>
      <c r="M2963">
        <v>0</v>
      </c>
      <c r="N2963">
        <v>0</v>
      </c>
      <c r="O2963">
        <v>202000</v>
      </c>
      <c r="P2963">
        <v>2270000</v>
      </c>
      <c r="Q2963">
        <v>3013</v>
      </c>
      <c r="R2963" t="b">
        <v>0</v>
      </c>
      <c r="S2963">
        <v>0</v>
      </c>
    </row>
    <row r="2964" spans="1:19">
      <c r="A2964">
        <v>13050501</v>
      </c>
      <c r="B2964" s="12"/>
      <c r="C2964" s="12" t="s">
        <v>4797</v>
      </c>
      <c r="D2964" s="12" t="s">
        <v>5240</v>
      </c>
      <c r="E2964" t="b">
        <v>0</v>
      </c>
      <c r="F2964">
        <v>0</v>
      </c>
      <c r="G2964">
        <v>5501</v>
      </c>
      <c r="H2964">
        <v>43990</v>
      </c>
      <c r="I2964" s="12" t="s">
        <v>5698</v>
      </c>
      <c r="J2964">
        <v>1</v>
      </c>
      <c r="K2964">
        <v>13820</v>
      </c>
      <c r="L2964">
        <v>0</v>
      </c>
      <c r="M2964">
        <v>0</v>
      </c>
      <c r="N2964">
        <v>0</v>
      </c>
      <c r="O2964">
        <v>87387</v>
      </c>
      <c r="P2964">
        <v>2182613</v>
      </c>
      <c r="Q2964">
        <v>3014</v>
      </c>
      <c r="R2964" t="b">
        <v>0</v>
      </c>
      <c r="S2964">
        <v>0</v>
      </c>
    </row>
    <row r="2965" spans="1:19">
      <c r="A2965">
        <v>13050501</v>
      </c>
      <c r="B2965" s="12"/>
      <c r="C2965" s="12" t="s">
        <v>4797</v>
      </c>
      <c r="D2965" s="12" t="s">
        <v>5240</v>
      </c>
      <c r="E2965" t="b">
        <v>0</v>
      </c>
      <c r="F2965">
        <v>0</v>
      </c>
      <c r="G2965">
        <v>5501</v>
      </c>
      <c r="H2965">
        <v>44013</v>
      </c>
      <c r="I2965" s="12" t="s">
        <v>1819</v>
      </c>
      <c r="J2965">
        <v>12</v>
      </c>
      <c r="K2965">
        <v>10783</v>
      </c>
      <c r="L2965">
        <v>0</v>
      </c>
      <c r="M2965">
        <v>0</v>
      </c>
      <c r="N2965">
        <v>210000</v>
      </c>
      <c r="O2965">
        <v>0</v>
      </c>
      <c r="P2965">
        <v>2392613</v>
      </c>
      <c r="Q2965">
        <v>3015</v>
      </c>
      <c r="R2965" t="b">
        <v>0</v>
      </c>
      <c r="S2965">
        <v>0</v>
      </c>
    </row>
    <row r="2966" spans="1:19">
      <c r="A2966">
        <v>13050501</v>
      </c>
      <c r="B2966" s="12"/>
      <c r="C2966" s="12" t="s">
        <v>4797</v>
      </c>
      <c r="D2966" s="12" t="s">
        <v>5240</v>
      </c>
      <c r="E2966" t="b">
        <v>0</v>
      </c>
      <c r="F2966">
        <v>0</v>
      </c>
      <c r="G2966">
        <v>5501</v>
      </c>
      <c r="H2966">
        <v>44019</v>
      </c>
      <c r="I2966" s="12" t="s">
        <v>5698</v>
      </c>
      <c r="J2966">
        <v>1</v>
      </c>
      <c r="K2966">
        <v>13891</v>
      </c>
      <c r="L2966">
        <v>0</v>
      </c>
      <c r="M2966">
        <v>0</v>
      </c>
      <c r="N2966">
        <v>0</v>
      </c>
      <c r="O2966">
        <v>114613</v>
      </c>
      <c r="P2966">
        <v>2278000</v>
      </c>
      <c r="Q2966">
        <v>3016</v>
      </c>
      <c r="R2966" t="b">
        <v>0</v>
      </c>
      <c r="S2966">
        <v>0</v>
      </c>
    </row>
    <row r="2967" spans="1:19">
      <c r="A2967">
        <v>13050501</v>
      </c>
      <c r="B2967" s="12"/>
      <c r="C2967" s="12" t="s">
        <v>4797</v>
      </c>
      <c r="D2967" s="12" t="s">
        <v>5240</v>
      </c>
      <c r="E2967" t="b">
        <v>0</v>
      </c>
      <c r="F2967">
        <v>0</v>
      </c>
      <c r="G2967">
        <v>5501</v>
      </c>
      <c r="H2967">
        <v>44019</v>
      </c>
      <c r="I2967" s="12" t="s">
        <v>5699</v>
      </c>
      <c r="J2967">
        <v>1</v>
      </c>
      <c r="K2967">
        <v>13891</v>
      </c>
      <c r="L2967">
        <v>0</v>
      </c>
      <c r="M2967">
        <v>0</v>
      </c>
      <c r="N2967">
        <v>0</v>
      </c>
      <c r="O2967">
        <v>202000</v>
      </c>
      <c r="P2967">
        <v>2076000</v>
      </c>
      <c r="Q2967">
        <v>3017</v>
      </c>
      <c r="R2967" t="b">
        <v>0</v>
      </c>
      <c r="S2967">
        <v>0</v>
      </c>
    </row>
    <row r="2968" spans="1:19">
      <c r="A2968">
        <v>13050501</v>
      </c>
      <c r="B2968" s="12"/>
      <c r="C2968" s="12" t="s">
        <v>4797</v>
      </c>
      <c r="D2968" s="12" t="s">
        <v>5240</v>
      </c>
      <c r="E2968" t="b">
        <v>0</v>
      </c>
      <c r="F2968">
        <v>0</v>
      </c>
      <c r="G2968">
        <v>5501</v>
      </c>
      <c r="H2968">
        <v>44019</v>
      </c>
      <c r="I2968" s="12" t="s">
        <v>5700</v>
      </c>
      <c r="J2968">
        <v>1</v>
      </c>
      <c r="K2968">
        <v>13891</v>
      </c>
      <c r="L2968">
        <v>0</v>
      </c>
      <c r="M2968">
        <v>0</v>
      </c>
      <c r="N2968">
        <v>0</v>
      </c>
      <c r="O2968">
        <v>202000</v>
      </c>
      <c r="P2968">
        <v>1874000</v>
      </c>
      <c r="Q2968">
        <v>3018</v>
      </c>
      <c r="R2968" t="b">
        <v>0</v>
      </c>
      <c r="S2968">
        <v>0</v>
      </c>
    </row>
    <row r="2969" spans="1:19">
      <c r="A2969">
        <v>13050501</v>
      </c>
      <c r="B2969" s="12"/>
      <c r="C2969" s="12" t="s">
        <v>4797</v>
      </c>
      <c r="D2969" s="12" t="s">
        <v>5240</v>
      </c>
      <c r="E2969" t="b">
        <v>0</v>
      </c>
      <c r="F2969">
        <v>0</v>
      </c>
      <c r="G2969">
        <v>5501</v>
      </c>
      <c r="H2969">
        <v>44019</v>
      </c>
      <c r="I2969" s="12" t="s">
        <v>5677</v>
      </c>
      <c r="J2969">
        <v>1</v>
      </c>
      <c r="K2969">
        <v>13891</v>
      </c>
      <c r="L2969">
        <v>0</v>
      </c>
      <c r="M2969">
        <v>0</v>
      </c>
      <c r="N2969">
        <v>0</v>
      </c>
      <c r="O2969">
        <v>202000</v>
      </c>
      <c r="P2969">
        <v>1672000</v>
      </c>
      <c r="Q2969">
        <v>3019</v>
      </c>
      <c r="R2969" t="b">
        <v>0</v>
      </c>
      <c r="S2969">
        <v>0</v>
      </c>
    </row>
    <row r="2970" spans="1:19">
      <c r="A2970">
        <v>13050501</v>
      </c>
      <c r="B2970" s="12"/>
      <c r="C2970" s="12" t="s">
        <v>4797</v>
      </c>
      <c r="D2970" s="12" t="s">
        <v>5240</v>
      </c>
      <c r="E2970" t="b">
        <v>0</v>
      </c>
      <c r="F2970">
        <v>0</v>
      </c>
      <c r="G2970">
        <v>5501</v>
      </c>
      <c r="H2970">
        <v>44019</v>
      </c>
      <c r="I2970" s="12" t="s">
        <v>5674</v>
      </c>
      <c r="J2970">
        <v>1</v>
      </c>
      <c r="K2970">
        <v>13891</v>
      </c>
      <c r="L2970">
        <v>0</v>
      </c>
      <c r="M2970">
        <v>0</v>
      </c>
      <c r="N2970">
        <v>0</v>
      </c>
      <c r="O2970">
        <v>79387</v>
      </c>
      <c r="P2970">
        <v>1592613</v>
      </c>
      <c r="Q2970">
        <v>3020</v>
      </c>
      <c r="R2970" t="b">
        <v>0</v>
      </c>
      <c r="S2970">
        <v>0</v>
      </c>
    </row>
    <row r="2971" spans="1:19">
      <c r="A2971">
        <v>13050501</v>
      </c>
      <c r="B2971" s="12"/>
      <c r="C2971" s="12" t="s">
        <v>4797</v>
      </c>
      <c r="D2971" s="12" t="s">
        <v>5240</v>
      </c>
      <c r="E2971" t="b">
        <v>0</v>
      </c>
      <c r="F2971">
        <v>0</v>
      </c>
      <c r="G2971">
        <v>5501</v>
      </c>
      <c r="H2971">
        <v>44044</v>
      </c>
      <c r="I2971" s="12" t="s">
        <v>1820</v>
      </c>
      <c r="J2971">
        <v>12</v>
      </c>
      <c r="K2971">
        <v>10863</v>
      </c>
      <c r="L2971">
        <v>0</v>
      </c>
      <c r="M2971">
        <v>0</v>
      </c>
      <c r="N2971">
        <v>210000</v>
      </c>
      <c r="O2971">
        <v>0</v>
      </c>
      <c r="P2971">
        <v>1802613</v>
      </c>
      <c r="Q2971">
        <v>3021</v>
      </c>
      <c r="R2971" t="b">
        <v>0</v>
      </c>
      <c r="S2971">
        <v>0</v>
      </c>
    </row>
    <row r="2972" spans="1:19">
      <c r="A2972">
        <v>13050501</v>
      </c>
      <c r="B2972" s="12"/>
      <c r="C2972" s="12" t="s">
        <v>4797</v>
      </c>
      <c r="D2972" s="12" t="s">
        <v>5240</v>
      </c>
      <c r="E2972" t="b">
        <v>0</v>
      </c>
      <c r="F2972">
        <v>0</v>
      </c>
      <c r="G2972">
        <v>5501</v>
      </c>
      <c r="H2972">
        <v>44054</v>
      </c>
      <c r="I2972" s="12" t="s">
        <v>5674</v>
      </c>
      <c r="J2972">
        <v>1</v>
      </c>
      <c r="K2972">
        <v>13970</v>
      </c>
      <c r="L2972">
        <v>0</v>
      </c>
      <c r="M2972">
        <v>0</v>
      </c>
      <c r="N2972">
        <v>0</v>
      </c>
      <c r="O2972">
        <v>122613</v>
      </c>
      <c r="P2972">
        <v>1680000</v>
      </c>
      <c r="Q2972">
        <v>3022</v>
      </c>
      <c r="R2972" t="b">
        <v>0</v>
      </c>
      <c r="S2972">
        <v>0</v>
      </c>
    </row>
    <row r="2973" spans="1:19">
      <c r="A2973">
        <v>13050501</v>
      </c>
      <c r="B2973" s="12"/>
      <c r="C2973" s="12" t="s">
        <v>4797</v>
      </c>
      <c r="D2973" s="12" t="s">
        <v>5240</v>
      </c>
      <c r="E2973" t="b">
        <v>0</v>
      </c>
      <c r="F2973">
        <v>0</v>
      </c>
      <c r="G2973">
        <v>5501</v>
      </c>
      <c r="H2973">
        <v>44054</v>
      </c>
      <c r="I2973" s="12" t="s">
        <v>5658</v>
      </c>
      <c r="J2973">
        <v>1</v>
      </c>
      <c r="K2973">
        <v>13970</v>
      </c>
      <c r="L2973">
        <v>0</v>
      </c>
      <c r="M2973">
        <v>0</v>
      </c>
      <c r="N2973">
        <v>0</v>
      </c>
      <c r="O2973">
        <v>210000</v>
      </c>
      <c r="P2973">
        <v>1470000</v>
      </c>
      <c r="Q2973">
        <v>3023</v>
      </c>
      <c r="R2973" t="b">
        <v>0</v>
      </c>
      <c r="S2973">
        <v>0</v>
      </c>
    </row>
    <row r="2974" spans="1:19">
      <c r="A2974">
        <v>13050501</v>
      </c>
      <c r="B2974" s="12"/>
      <c r="C2974" s="12" t="s">
        <v>4797</v>
      </c>
      <c r="D2974" s="12" t="s">
        <v>5240</v>
      </c>
      <c r="E2974" t="b">
        <v>0</v>
      </c>
      <c r="F2974">
        <v>0</v>
      </c>
      <c r="G2974">
        <v>5501</v>
      </c>
      <c r="H2974">
        <v>44054</v>
      </c>
      <c r="I2974" s="12" t="s">
        <v>5659</v>
      </c>
      <c r="J2974">
        <v>1</v>
      </c>
      <c r="K2974">
        <v>13970</v>
      </c>
      <c r="L2974">
        <v>0</v>
      </c>
      <c r="M2974">
        <v>0</v>
      </c>
      <c r="N2974">
        <v>0</v>
      </c>
      <c r="O2974">
        <v>210000</v>
      </c>
      <c r="P2974">
        <v>1260000</v>
      </c>
      <c r="Q2974">
        <v>3024</v>
      </c>
      <c r="R2974" t="b">
        <v>0</v>
      </c>
      <c r="S2974">
        <v>0</v>
      </c>
    </row>
    <row r="2975" spans="1:19">
      <c r="A2975">
        <v>13050501</v>
      </c>
      <c r="B2975" s="12"/>
      <c r="C2975" s="12" t="s">
        <v>4797</v>
      </c>
      <c r="D2975" s="12" t="s">
        <v>5240</v>
      </c>
      <c r="E2975" t="b">
        <v>0</v>
      </c>
      <c r="F2975">
        <v>0</v>
      </c>
      <c r="G2975">
        <v>5501</v>
      </c>
      <c r="H2975">
        <v>44054</v>
      </c>
      <c r="I2975" s="12" t="s">
        <v>5660</v>
      </c>
      <c r="J2975">
        <v>1</v>
      </c>
      <c r="K2975">
        <v>13970</v>
      </c>
      <c r="L2975">
        <v>0</v>
      </c>
      <c r="M2975">
        <v>0</v>
      </c>
      <c r="N2975">
        <v>0</v>
      </c>
      <c r="O2975">
        <v>210000</v>
      </c>
      <c r="P2975">
        <v>1050000</v>
      </c>
      <c r="Q2975">
        <v>3025</v>
      </c>
      <c r="R2975" t="b">
        <v>0</v>
      </c>
      <c r="S2975">
        <v>0</v>
      </c>
    </row>
    <row r="2976" spans="1:19">
      <c r="A2976">
        <v>13050501</v>
      </c>
      <c r="B2976" s="12"/>
      <c r="C2976" s="12" t="s">
        <v>4797</v>
      </c>
      <c r="D2976" s="12" t="s">
        <v>5240</v>
      </c>
      <c r="E2976" t="b">
        <v>0</v>
      </c>
      <c r="F2976">
        <v>0</v>
      </c>
      <c r="G2976">
        <v>5501</v>
      </c>
      <c r="H2976">
        <v>44054</v>
      </c>
      <c r="I2976" s="12" t="s">
        <v>5661</v>
      </c>
      <c r="J2976">
        <v>1</v>
      </c>
      <c r="K2976">
        <v>13970</v>
      </c>
      <c r="L2976">
        <v>0</v>
      </c>
      <c r="M2976">
        <v>0</v>
      </c>
      <c r="N2976">
        <v>0</v>
      </c>
      <c r="O2976">
        <v>47387</v>
      </c>
      <c r="P2976">
        <v>1002613</v>
      </c>
      <c r="Q2976">
        <v>3026</v>
      </c>
      <c r="R2976" t="b">
        <v>0</v>
      </c>
      <c r="S2976">
        <v>0</v>
      </c>
    </row>
    <row r="2977" spans="1:19">
      <c r="A2977">
        <v>13050501</v>
      </c>
      <c r="B2977" s="12"/>
      <c r="C2977" s="12" t="s">
        <v>4797</v>
      </c>
      <c r="D2977" s="12" t="s">
        <v>5240</v>
      </c>
      <c r="E2977" t="b">
        <v>0</v>
      </c>
      <c r="F2977">
        <v>0</v>
      </c>
      <c r="G2977">
        <v>5501</v>
      </c>
      <c r="H2977">
        <v>44075</v>
      </c>
      <c r="I2977" s="12" t="s">
        <v>1821</v>
      </c>
      <c r="J2977">
        <v>12</v>
      </c>
      <c r="K2977">
        <v>10943</v>
      </c>
      <c r="L2977">
        <v>0</v>
      </c>
      <c r="M2977">
        <v>0</v>
      </c>
      <c r="N2977">
        <v>210000</v>
      </c>
      <c r="O2977">
        <v>0</v>
      </c>
      <c r="P2977">
        <v>1212613</v>
      </c>
      <c r="Q2977">
        <v>3027</v>
      </c>
      <c r="R2977" t="b">
        <v>0</v>
      </c>
      <c r="S2977">
        <v>0</v>
      </c>
    </row>
    <row r="2978" spans="1:19">
      <c r="A2978">
        <v>13050501</v>
      </c>
      <c r="B2978" s="12"/>
      <c r="C2978" s="12" t="s">
        <v>4797</v>
      </c>
      <c r="D2978" s="12" t="s">
        <v>5240</v>
      </c>
      <c r="E2978" t="b">
        <v>0</v>
      </c>
      <c r="F2978">
        <v>0</v>
      </c>
      <c r="G2978">
        <v>5501</v>
      </c>
      <c r="H2978">
        <v>44077</v>
      </c>
      <c r="I2978" s="12" t="s">
        <v>5661</v>
      </c>
      <c r="J2978">
        <v>1</v>
      </c>
      <c r="K2978">
        <v>14033</v>
      </c>
      <c r="L2978">
        <v>0</v>
      </c>
      <c r="M2978">
        <v>0</v>
      </c>
      <c r="N2978">
        <v>0</v>
      </c>
      <c r="O2978">
        <v>162613</v>
      </c>
      <c r="P2978">
        <v>1050000</v>
      </c>
      <c r="Q2978">
        <v>3028</v>
      </c>
      <c r="R2978" t="b">
        <v>0</v>
      </c>
      <c r="S2978">
        <v>0</v>
      </c>
    </row>
    <row r="2979" spans="1:19">
      <c r="A2979">
        <v>13050501</v>
      </c>
      <c r="B2979" s="12"/>
      <c r="C2979" s="12" t="s">
        <v>4797</v>
      </c>
      <c r="D2979" s="12" t="s">
        <v>5240</v>
      </c>
      <c r="E2979" t="b">
        <v>0</v>
      </c>
      <c r="F2979">
        <v>0</v>
      </c>
      <c r="G2979">
        <v>5501</v>
      </c>
      <c r="H2979">
        <v>44077</v>
      </c>
      <c r="I2979" s="12" t="s">
        <v>5662</v>
      </c>
      <c r="J2979">
        <v>1</v>
      </c>
      <c r="K2979">
        <v>14033</v>
      </c>
      <c r="L2979">
        <v>0</v>
      </c>
      <c r="M2979">
        <v>0</v>
      </c>
      <c r="N2979">
        <v>0</v>
      </c>
      <c r="O2979">
        <v>210000</v>
      </c>
      <c r="P2979">
        <v>840000</v>
      </c>
      <c r="Q2979">
        <v>3029</v>
      </c>
      <c r="R2979" t="b">
        <v>0</v>
      </c>
      <c r="S2979">
        <v>0</v>
      </c>
    </row>
    <row r="2980" spans="1:19">
      <c r="A2980">
        <v>13050501</v>
      </c>
      <c r="B2980" s="12"/>
      <c r="C2980" s="12" t="s">
        <v>4797</v>
      </c>
      <c r="D2980" s="12" t="s">
        <v>5240</v>
      </c>
      <c r="E2980" t="b">
        <v>0</v>
      </c>
      <c r="F2980">
        <v>0</v>
      </c>
      <c r="G2980">
        <v>5501</v>
      </c>
      <c r="H2980">
        <v>44077</v>
      </c>
      <c r="I2980" s="12" t="s">
        <v>5663</v>
      </c>
      <c r="J2980">
        <v>1</v>
      </c>
      <c r="K2980">
        <v>14033</v>
      </c>
      <c r="L2980">
        <v>0</v>
      </c>
      <c r="M2980">
        <v>0</v>
      </c>
      <c r="N2980">
        <v>0</v>
      </c>
      <c r="O2980">
        <v>210000</v>
      </c>
      <c r="P2980">
        <v>630000</v>
      </c>
      <c r="Q2980">
        <v>3030</v>
      </c>
      <c r="R2980" t="b">
        <v>0</v>
      </c>
      <c r="S2980">
        <v>0</v>
      </c>
    </row>
    <row r="2981" spans="1:19">
      <c r="A2981">
        <v>13050501</v>
      </c>
      <c r="B2981" s="12"/>
      <c r="C2981" s="12" t="s">
        <v>4797</v>
      </c>
      <c r="D2981" s="12" t="s">
        <v>5240</v>
      </c>
      <c r="E2981" t="b">
        <v>0</v>
      </c>
      <c r="F2981">
        <v>0</v>
      </c>
      <c r="G2981">
        <v>5501</v>
      </c>
      <c r="H2981">
        <v>44077</v>
      </c>
      <c r="I2981" s="12" t="s">
        <v>5664</v>
      </c>
      <c r="J2981">
        <v>1</v>
      </c>
      <c r="K2981">
        <v>14033</v>
      </c>
      <c r="L2981">
        <v>0</v>
      </c>
      <c r="M2981">
        <v>0</v>
      </c>
      <c r="N2981">
        <v>0</v>
      </c>
      <c r="O2981">
        <v>210000</v>
      </c>
      <c r="P2981">
        <v>420000</v>
      </c>
      <c r="Q2981">
        <v>3031</v>
      </c>
      <c r="R2981" t="b">
        <v>0</v>
      </c>
      <c r="S2981">
        <v>0</v>
      </c>
    </row>
    <row r="2982" spans="1:19">
      <c r="A2982">
        <v>13050501</v>
      </c>
      <c r="B2982" s="12"/>
      <c r="C2982" s="12" t="s">
        <v>4797</v>
      </c>
      <c r="D2982" s="12" t="s">
        <v>5240</v>
      </c>
      <c r="E2982" t="b">
        <v>0</v>
      </c>
      <c r="F2982">
        <v>0</v>
      </c>
      <c r="G2982">
        <v>5501</v>
      </c>
      <c r="H2982">
        <v>44077</v>
      </c>
      <c r="I2982" s="12" t="s">
        <v>5665</v>
      </c>
      <c r="J2982">
        <v>1</v>
      </c>
      <c r="K2982">
        <v>14033</v>
      </c>
      <c r="L2982">
        <v>0</v>
      </c>
      <c r="M2982">
        <v>0</v>
      </c>
      <c r="N2982">
        <v>0</v>
      </c>
      <c r="O2982">
        <v>7387</v>
      </c>
      <c r="P2982">
        <v>412613</v>
      </c>
      <c r="Q2982">
        <v>3032</v>
      </c>
      <c r="R2982" t="b">
        <v>0</v>
      </c>
      <c r="S2982">
        <v>0</v>
      </c>
    </row>
    <row r="2983" spans="1:19">
      <c r="A2983">
        <v>13050501</v>
      </c>
      <c r="B2983" s="12"/>
      <c r="C2983" s="12" t="s">
        <v>4797</v>
      </c>
      <c r="D2983" s="12" t="s">
        <v>5240</v>
      </c>
      <c r="E2983" t="b">
        <v>0</v>
      </c>
      <c r="F2983">
        <v>0</v>
      </c>
      <c r="G2983">
        <v>5501</v>
      </c>
      <c r="H2983">
        <v>44105</v>
      </c>
      <c r="I2983" s="12" t="s">
        <v>1822</v>
      </c>
      <c r="J2983">
        <v>12</v>
      </c>
      <c r="K2983">
        <v>11023</v>
      </c>
      <c r="L2983">
        <v>0</v>
      </c>
      <c r="M2983">
        <v>0</v>
      </c>
      <c r="N2983">
        <v>210000</v>
      </c>
      <c r="O2983">
        <v>0</v>
      </c>
      <c r="P2983">
        <v>622613</v>
      </c>
      <c r="Q2983">
        <v>3033</v>
      </c>
      <c r="R2983" t="b">
        <v>0</v>
      </c>
      <c r="S2983">
        <v>0</v>
      </c>
    </row>
    <row r="2984" spans="1:19">
      <c r="A2984">
        <v>13050501</v>
      </c>
      <c r="B2984" s="12"/>
      <c r="C2984" s="12" t="s">
        <v>4797</v>
      </c>
      <c r="D2984" s="12" t="s">
        <v>5240</v>
      </c>
      <c r="E2984" t="b">
        <v>0</v>
      </c>
      <c r="F2984">
        <v>0</v>
      </c>
      <c r="G2984">
        <v>5501</v>
      </c>
      <c r="H2984">
        <v>44111</v>
      </c>
      <c r="I2984" s="12" t="s">
        <v>5665</v>
      </c>
      <c r="J2984">
        <v>1</v>
      </c>
      <c r="K2984">
        <v>14163</v>
      </c>
      <c r="L2984">
        <v>0</v>
      </c>
      <c r="M2984">
        <v>0</v>
      </c>
      <c r="N2984">
        <v>0</v>
      </c>
      <c r="O2984">
        <v>202613</v>
      </c>
      <c r="P2984">
        <v>420000</v>
      </c>
      <c r="Q2984">
        <v>3034</v>
      </c>
      <c r="R2984" t="b">
        <v>0</v>
      </c>
      <c r="S2984">
        <v>0</v>
      </c>
    </row>
    <row r="2985" spans="1:19">
      <c r="A2985">
        <v>13050501</v>
      </c>
      <c r="B2985" s="12"/>
      <c r="C2985" s="12" t="s">
        <v>4797</v>
      </c>
      <c r="D2985" s="12" t="s">
        <v>5240</v>
      </c>
      <c r="E2985" t="b">
        <v>0</v>
      </c>
      <c r="F2985">
        <v>0</v>
      </c>
      <c r="G2985">
        <v>5501</v>
      </c>
      <c r="H2985">
        <v>44111</v>
      </c>
      <c r="I2985" s="12" t="s">
        <v>5666</v>
      </c>
      <c r="J2985">
        <v>1</v>
      </c>
      <c r="K2985">
        <v>14163</v>
      </c>
      <c r="L2985">
        <v>0</v>
      </c>
      <c r="M2985">
        <v>0</v>
      </c>
      <c r="N2985">
        <v>0</v>
      </c>
      <c r="O2985">
        <v>210000</v>
      </c>
      <c r="P2985">
        <v>210000</v>
      </c>
      <c r="Q2985">
        <v>3035</v>
      </c>
      <c r="R2985" t="b">
        <v>0</v>
      </c>
      <c r="S2985">
        <v>0</v>
      </c>
    </row>
    <row r="2986" spans="1:19">
      <c r="A2986">
        <v>13050501</v>
      </c>
      <c r="B2986" s="12"/>
      <c r="C2986" s="12" t="s">
        <v>4797</v>
      </c>
      <c r="D2986" s="12" t="s">
        <v>5240</v>
      </c>
      <c r="E2986" t="b">
        <v>0</v>
      </c>
      <c r="F2986">
        <v>0</v>
      </c>
      <c r="G2986">
        <v>5501</v>
      </c>
      <c r="H2986">
        <v>44111</v>
      </c>
      <c r="I2986" s="12" t="s">
        <v>5667</v>
      </c>
      <c r="J2986">
        <v>1</v>
      </c>
      <c r="K2986">
        <v>14163</v>
      </c>
      <c r="L2986">
        <v>0</v>
      </c>
      <c r="M2986">
        <v>0</v>
      </c>
      <c r="N2986">
        <v>0</v>
      </c>
      <c r="O2986">
        <v>210000</v>
      </c>
      <c r="P2986">
        <v>0</v>
      </c>
      <c r="Q2986">
        <v>3036</v>
      </c>
      <c r="R2986" t="b">
        <v>0</v>
      </c>
      <c r="S2986">
        <v>0</v>
      </c>
    </row>
    <row r="2987" spans="1:19">
      <c r="A2987">
        <v>13050501</v>
      </c>
      <c r="B2987" s="12"/>
      <c r="C2987" s="12" t="s">
        <v>4797</v>
      </c>
      <c r="D2987" s="12" t="s">
        <v>5240</v>
      </c>
      <c r="E2987" t="b">
        <v>0</v>
      </c>
      <c r="F2987">
        <v>0</v>
      </c>
      <c r="G2987">
        <v>5501</v>
      </c>
      <c r="H2987">
        <v>44136</v>
      </c>
      <c r="I2987" s="12" t="s">
        <v>1823</v>
      </c>
      <c r="J2987">
        <v>3</v>
      </c>
      <c r="K2987">
        <v>576</v>
      </c>
      <c r="L2987">
        <v>0</v>
      </c>
      <c r="M2987">
        <v>0</v>
      </c>
      <c r="N2987">
        <v>0</v>
      </c>
      <c r="O2987">
        <v>2387</v>
      </c>
      <c r="P2987">
        <v>-2387</v>
      </c>
      <c r="Q2987">
        <v>3037</v>
      </c>
      <c r="R2987" t="b">
        <v>0</v>
      </c>
      <c r="S2987">
        <v>0</v>
      </c>
    </row>
    <row r="2988" spans="1:19">
      <c r="A2988">
        <v>13050501</v>
      </c>
      <c r="B2988" s="12"/>
      <c r="C2988" s="12" t="s">
        <v>4797</v>
      </c>
      <c r="D2988" s="12" t="s">
        <v>5240</v>
      </c>
      <c r="E2988" t="b">
        <v>0</v>
      </c>
      <c r="F2988">
        <v>0</v>
      </c>
      <c r="G2988">
        <v>5501</v>
      </c>
      <c r="H2988">
        <v>44136</v>
      </c>
      <c r="I2988" s="12" t="s">
        <v>1824</v>
      </c>
      <c r="J2988">
        <v>12</v>
      </c>
      <c r="K2988">
        <v>11103</v>
      </c>
      <c r="L2988">
        <v>0</v>
      </c>
      <c r="M2988">
        <v>0</v>
      </c>
      <c r="N2988">
        <v>210000</v>
      </c>
      <c r="O2988">
        <v>0</v>
      </c>
      <c r="P2988">
        <v>207613</v>
      </c>
      <c r="Q2988">
        <v>3038</v>
      </c>
      <c r="R2988" t="b">
        <v>0</v>
      </c>
      <c r="S2988">
        <v>0</v>
      </c>
    </row>
    <row r="2989" spans="1:19">
      <c r="A2989">
        <v>13050501</v>
      </c>
      <c r="B2989" s="12"/>
      <c r="C2989" s="12" t="s">
        <v>4797</v>
      </c>
      <c r="D2989" s="12" t="s">
        <v>5240</v>
      </c>
      <c r="E2989" t="b">
        <v>0</v>
      </c>
      <c r="F2989">
        <v>0</v>
      </c>
      <c r="G2989">
        <v>5501</v>
      </c>
      <c r="H2989">
        <v>44140</v>
      </c>
      <c r="I2989" s="12" t="s">
        <v>5668</v>
      </c>
      <c r="J2989">
        <v>1</v>
      </c>
      <c r="K2989">
        <v>14234</v>
      </c>
      <c r="L2989">
        <v>0</v>
      </c>
      <c r="M2989">
        <v>0</v>
      </c>
      <c r="N2989">
        <v>0</v>
      </c>
      <c r="O2989">
        <v>200000</v>
      </c>
      <c r="P2989">
        <v>7613</v>
      </c>
      <c r="Q2989">
        <v>3039</v>
      </c>
      <c r="R2989" t="b">
        <v>0</v>
      </c>
      <c r="S2989">
        <v>0</v>
      </c>
    </row>
    <row r="2990" spans="1:19">
      <c r="A2990">
        <v>13050501</v>
      </c>
      <c r="B2990" s="12"/>
      <c r="C2990" s="12" t="s">
        <v>4797</v>
      </c>
      <c r="D2990" s="12" t="s">
        <v>5240</v>
      </c>
      <c r="E2990" t="b">
        <v>0</v>
      </c>
      <c r="F2990">
        <v>0</v>
      </c>
      <c r="G2990">
        <v>5501</v>
      </c>
      <c r="H2990">
        <v>44166</v>
      </c>
      <c r="I2990" s="12" t="s">
        <v>1825</v>
      </c>
      <c r="J2990">
        <v>12</v>
      </c>
      <c r="K2990">
        <v>11183</v>
      </c>
      <c r="L2990">
        <v>0</v>
      </c>
      <c r="M2990">
        <v>0</v>
      </c>
      <c r="N2990">
        <v>210000</v>
      </c>
      <c r="O2990">
        <v>0</v>
      </c>
      <c r="P2990">
        <v>217613</v>
      </c>
      <c r="Q2990">
        <v>3040</v>
      </c>
      <c r="R2990" t="b">
        <v>0</v>
      </c>
      <c r="S2990">
        <v>0</v>
      </c>
    </row>
    <row r="2991" spans="1:19">
      <c r="A2991">
        <v>13050501</v>
      </c>
      <c r="B2991" s="12"/>
      <c r="C2991" s="12" t="s">
        <v>4797</v>
      </c>
      <c r="D2991" s="12" t="s">
        <v>5240</v>
      </c>
      <c r="E2991" t="b">
        <v>0</v>
      </c>
      <c r="F2991">
        <v>0</v>
      </c>
      <c r="G2991">
        <v>5501</v>
      </c>
      <c r="H2991">
        <v>44169</v>
      </c>
      <c r="I2991" s="12" t="s">
        <v>5668</v>
      </c>
      <c r="J2991">
        <v>1</v>
      </c>
      <c r="K2991">
        <v>14290</v>
      </c>
      <c r="L2991">
        <v>0</v>
      </c>
      <c r="M2991">
        <v>0</v>
      </c>
      <c r="N2991">
        <v>0</v>
      </c>
      <c r="O2991">
        <v>7613</v>
      </c>
      <c r="P2991">
        <v>210000</v>
      </c>
      <c r="Q2991">
        <v>3041</v>
      </c>
      <c r="R2991" t="b">
        <v>0</v>
      </c>
      <c r="S2991">
        <v>0</v>
      </c>
    </row>
    <row r="2992" spans="1:19">
      <c r="A2992">
        <v>13050501</v>
      </c>
      <c r="B2992" s="12"/>
      <c r="C2992" s="12" t="s">
        <v>4797</v>
      </c>
      <c r="D2992" s="12" t="s">
        <v>5240</v>
      </c>
      <c r="E2992" t="b">
        <v>0</v>
      </c>
      <c r="F2992">
        <v>0</v>
      </c>
      <c r="G2992">
        <v>5501</v>
      </c>
      <c r="H2992">
        <v>44169</v>
      </c>
      <c r="I2992" s="12" t="s">
        <v>5669</v>
      </c>
      <c r="J2992">
        <v>1</v>
      </c>
      <c r="K2992">
        <v>14290</v>
      </c>
      <c r="L2992">
        <v>0</v>
      </c>
      <c r="M2992">
        <v>0</v>
      </c>
      <c r="N2992">
        <v>0</v>
      </c>
      <c r="O2992">
        <v>203187</v>
      </c>
      <c r="P2992">
        <v>6813</v>
      </c>
      <c r="Q2992">
        <v>3042</v>
      </c>
      <c r="R2992" t="b">
        <v>0</v>
      </c>
      <c r="S2992">
        <v>0</v>
      </c>
    </row>
    <row r="2993" spans="1:19">
      <c r="A2993">
        <v>13050501</v>
      </c>
      <c r="B2993" s="12"/>
      <c r="C2993" s="12" t="s">
        <v>4797</v>
      </c>
      <c r="D2993" s="12" t="s">
        <v>5240</v>
      </c>
      <c r="E2993" t="b">
        <v>0</v>
      </c>
      <c r="F2993">
        <v>0</v>
      </c>
      <c r="G2993">
        <v>5501</v>
      </c>
      <c r="H2993">
        <v>44195</v>
      </c>
      <c r="I2993" s="12" t="s">
        <v>5669</v>
      </c>
      <c r="J2993">
        <v>10</v>
      </c>
      <c r="K2993">
        <v>582</v>
      </c>
      <c r="L2993">
        <v>0</v>
      </c>
      <c r="M2993">
        <v>0</v>
      </c>
      <c r="N2993">
        <v>0</v>
      </c>
      <c r="O2993">
        <v>6813</v>
      </c>
      <c r="P2993">
        <v>0</v>
      </c>
      <c r="Q2993">
        <v>3043</v>
      </c>
      <c r="R2993" t="b">
        <v>0</v>
      </c>
      <c r="S2993">
        <v>0</v>
      </c>
    </row>
    <row r="2994" spans="1:19">
      <c r="A2994">
        <v>13050501</v>
      </c>
      <c r="B2994" s="12" t="s">
        <v>1826</v>
      </c>
      <c r="C2994" s="12" t="s">
        <v>4797</v>
      </c>
      <c r="D2994" s="12" t="s">
        <v>1826</v>
      </c>
      <c r="E2994" t="b">
        <v>0</v>
      </c>
      <c r="F2994">
        <v>0</v>
      </c>
      <c r="G2994">
        <v>5501</v>
      </c>
      <c r="H2994" t="s">
        <v>21</v>
      </c>
      <c r="I2994" s="12"/>
      <c r="K2994">
        <v>0</v>
      </c>
      <c r="L2994">
        <v>0</v>
      </c>
      <c r="M2994">
        <v>0</v>
      </c>
      <c r="N2994">
        <v>2520000</v>
      </c>
      <c r="O2994">
        <v>7054401</v>
      </c>
      <c r="P2994">
        <v>0</v>
      </c>
      <c r="Q2994">
        <v>3044</v>
      </c>
      <c r="R2994" t="b">
        <v>0</v>
      </c>
      <c r="S2994">
        <v>0</v>
      </c>
    </row>
    <row r="2995" spans="1:19">
      <c r="A2995">
        <v>13050501</v>
      </c>
      <c r="B2995" s="12" t="s">
        <v>5250</v>
      </c>
      <c r="C2995" s="12" t="s">
        <v>4797</v>
      </c>
      <c r="D2995" s="12" t="s">
        <v>5250</v>
      </c>
      <c r="E2995" t="b">
        <v>0</v>
      </c>
      <c r="F2995">
        <v>0</v>
      </c>
      <c r="G2995">
        <v>5502</v>
      </c>
      <c r="H2995" t="s">
        <v>21</v>
      </c>
      <c r="I2995" s="12"/>
      <c r="K2995">
        <v>0</v>
      </c>
      <c r="L2995">
        <v>2520000</v>
      </c>
      <c r="M2995">
        <v>2520000</v>
      </c>
      <c r="N2995">
        <v>0</v>
      </c>
      <c r="O2995">
        <v>0</v>
      </c>
      <c r="P2995">
        <v>0</v>
      </c>
      <c r="Q2995">
        <v>3045</v>
      </c>
      <c r="R2995" t="b">
        <v>0</v>
      </c>
      <c r="S2995">
        <v>0</v>
      </c>
    </row>
    <row r="2996" spans="1:19">
      <c r="A2996">
        <v>13050501</v>
      </c>
      <c r="B2996" s="12"/>
      <c r="C2996" s="12" t="s">
        <v>4797</v>
      </c>
      <c r="D2996" s="12" t="s">
        <v>5250</v>
      </c>
      <c r="E2996" t="b">
        <v>0</v>
      </c>
      <c r="F2996">
        <v>0</v>
      </c>
      <c r="G2996">
        <v>5502</v>
      </c>
      <c r="H2996">
        <v>43831</v>
      </c>
      <c r="I2996" s="12" t="s">
        <v>1827</v>
      </c>
      <c r="J2996">
        <v>12</v>
      </c>
      <c r="K2996">
        <v>10304</v>
      </c>
      <c r="L2996">
        <v>0</v>
      </c>
      <c r="M2996">
        <v>0</v>
      </c>
      <c r="N2996">
        <v>210000</v>
      </c>
      <c r="O2996">
        <v>0</v>
      </c>
      <c r="P2996">
        <v>210000</v>
      </c>
      <c r="Q2996">
        <v>3046</v>
      </c>
      <c r="R2996" t="b">
        <v>0</v>
      </c>
      <c r="S2996">
        <v>0</v>
      </c>
    </row>
    <row r="2997" spans="1:19">
      <c r="A2997">
        <v>13050501</v>
      </c>
      <c r="B2997" s="12"/>
      <c r="C2997" s="12" t="s">
        <v>4797</v>
      </c>
      <c r="D2997" s="12" t="s">
        <v>5250</v>
      </c>
      <c r="E2997" t="b">
        <v>0</v>
      </c>
      <c r="F2997">
        <v>0</v>
      </c>
      <c r="G2997">
        <v>5502</v>
      </c>
      <c r="H2997">
        <v>43833</v>
      </c>
      <c r="I2997" s="12" t="s">
        <v>5658</v>
      </c>
      <c r="J2997">
        <v>1</v>
      </c>
      <c r="K2997">
        <v>13536</v>
      </c>
      <c r="L2997">
        <v>0</v>
      </c>
      <c r="M2997">
        <v>0</v>
      </c>
      <c r="N2997">
        <v>0</v>
      </c>
      <c r="O2997">
        <v>210000</v>
      </c>
      <c r="P2997">
        <v>0</v>
      </c>
      <c r="Q2997">
        <v>3047</v>
      </c>
      <c r="R2997" t="b">
        <v>0</v>
      </c>
      <c r="S2997">
        <v>0</v>
      </c>
    </row>
    <row r="2998" spans="1:19">
      <c r="A2998">
        <v>13050501</v>
      </c>
      <c r="B2998" s="12"/>
      <c r="C2998" s="12" t="s">
        <v>4797</v>
      </c>
      <c r="D2998" s="12" t="s">
        <v>5250</v>
      </c>
      <c r="E2998" t="b">
        <v>0</v>
      </c>
      <c r="F2998">
        <v>0</v>
      </c>
      <c r="G2998">
        <v>5502</v>
      </c>
      <c r="H2998">
        <v>43862</v>
      </c>
      <c r="I2998" s="12" t="s">
        <v>1828</v>
      </c>
      <c r="J2998">
        <v>12</v>
      </c>
      <c r="K2998">
        <v>10384</v>
      </c>
      <c r="L2998">
        <v>0</v>
      </c>
      <c r="M2998">
        <v>0</v>
      </c>
      <c r="N2998">
        <v>210000</v>
      </c>
      <c r="O2998">
        <v>0</v>
      </c>
      <c r="P2998">
        <v>210000</v>
      </c>
      <c r="Q2998">
        <v>3048</v>
      </c>
      <c r="R2998" t="b">
        <v>0</v>
      </c>
      <c r="S2998">
        <v>0</v>
      </c>
    </row>
    <row r="2999" spans="1:19">
      <c r="A2999">
        <v>13050501</v>
      </c>
      <c r="B2999" s="12"/>
      <c r="C2999" s="12" t="s">
        <v>4797</v>
      </c>
      <c r="D2999" s="12" t="s">
        <v>5250</v>
      </c>
      <c r="E2999" t="b">
        <v>0</v>
      </c>
      <c r="F2999">
        <v>0</v>
      </c>
      <c r="G2999">
        <v>5502</v>
      </c>
      <c r="H2999">
        <v>43871</v>
      </c>
      <c r="I2999" s="12" t="s">
        <v>5659</v>
      </c>
      <c r="J2999">
        <v>1</v>
      </c>
      <c r="K2999">
        <v>13565</v>
      </c>
      <c r="L2999">
        <v>0</v>
      </c>
      <c r="M2999">
        <v>0</v>
      </c>
      <c r="N2999">
        <v>0</v>
      </c>
      <c r="O2999">
        <v>198000</v>
      </c>
      <c r="P2999">
        <v>12000</v>
      </c>
      <c r="Q2999">
        <v>3049</v>
      </c>
      <c r="R2999" t="b">
        <v>0</v>
      </c>
      <c r="S2999">
        <v>0</v>
      </c>
    </row>
    <row r="3000" spans="1:19">
      <c r="A3000">
        <v>13050501</v>
      </c>
      <c r="B3000" s="12"/>
      <c r="C3000" s="12" t="s">
        <v>4797</v>
      </c>
      <c r="D3000" s="12" t="s">
        <v>5250</v>
      </c>
      <c r="E3000" t="b">
        <v>0</v>
      </c>
      <c r="F3000">
        <v>0</v>
      </c>
      <c r="G3000">
        <v>5502</v>
      </c>
      <c r="H3000">
        <v>43891</v>
      </c>
      <c r="I3000" s="12" t="s">
        <v>1829</v>
      </c>
      <c r="J3000">
        <v>3</v>
      </c>
      <c r="K3000">
        <v>564</v>
      </c>
      <c r="L3000">
        <v>0</v>
      </c>
      <c r="M3000">
        <v>0</v>
      </c>
      <c r="N3000">
        <v>0</v>
      </c>
      <c r="O3000">
        <v>12000</v>
      </c>
      <c r="P3000">
        <v>0</v>
      </c>
      <c r="Q3000">
        <v>3050</v>
      </c>
      <c r="R3000" t="b">
        <v>0</v>
      </c>
      <c r="S3000">
        <v>0</v>
      </c>
    </row>
    <row r="3001" spans="1:19">
      <c r="A3001">
        <v>13050501</v>
      </c>
      <c r="B3001" s="12"/>
      <c r="C3001" s="12" t="s">
        <v>4797</v>
      </c>
      <c r="D3001" s="12" t="s">
        <v>5250</v>
      </c>
      <c r="E3001" t="b">
        <v>0</v>
      </c>
      <c r="F3001">
        <v>0</v>
      </c>
      <c r="G3001">
        <v>5502</v>
      </c>
      <c r="H3001">
        <v>43891</v>
      </c>
      <c r="I3001" s="12" t="s">
        <v>1830</v>
      </c>
      <c r="J3001">
        <v>12</v>
      </c>
      <c r="K3001">
        <v>10464</v>
      </c>
      <c r="L3001">
        <v>0</v>
      </c>
      <c r="M3001">
        <v>0</v>
      </c>
      <c r="N3001">
        <v>210000</v>
      </c>
      <c r="O3001">
        <v>0</v>
      </c>
      <c r="P3001">
        <v>210000</v>
      </c>
      <c r="Q3001">
        <v>3051</v>
      </c>
      <c r="R3001" t="b">
        <v>0</v>
      </c>
      <c r="S3001">
        <v>0</v>
      </c>
    </row>
    <row r="3002" spans="1:19">
      <c r="A3002">
        <v>13050501</v>
      </c>
      <c r="B3002" s="12"/>
      <c r="C3002" s="12" t="s">
        <v>4797</v>
      </c>
      <c r="D3002" s="12" t="s">
        <v>5250</v>
      </c>
      <c r="E3002" t="b">
        <v>0</v>
      </c>
      <c r="F3002">
        <v>0</v>
      </c>
      <c r="G3002">
        <v>5502</v>
      </c>
      <c r="H3002">
        <v>43899</v>
      </c>
      <c r="I3002" s="12" t="s">
        <v>5659</v>
      </c>
      <c r="J3002">
        <v>1</v>
      </c>
      <c r="K3002">
        <v>13634</v>
      </c>
      <c r="L3002">
        <v>0</v>
      </c>
      <c r="M3002">
        <v>0</v>
      </c>
      <c r="N3002">
        <v>0</v>
      </c>
      <c r="O3002">
        <v>12000</v>
      </c>
      <c r="P3002">
        <v>198000</v>
      </c>
      <c r="Q3002">
        <v>3052</v>
      </c>
      <c r="R3002" t="b">
        <v>0</v>
      </c>
      <c r="S3002">
        <v>0</v>
      </c>
    </row>
    <row r="3003" spans="1:19">
      <c r="A3003">
        <v>13050501</v>
      </c>
      <c r="B3003" s="12"/>
      <c r="C3003" s="12" t="s">
        <v>4797</v>
      </c>
      <c r="D3003" s="12" t="s">
        <v>5250</v>
      </c>
      <c r="E3003" t="b">
        <v>0</v>
      </c>
      <c r="F3003">
        <v>0</v>
      </c>
      <c r="G3003">
        <v>5502</v>
      </c>
      <c r="H3003">
        <v>43899</v>
      </c>
      <c r="I3003" s="12" t="s">
        <v>5660</v>
      </c>
      <c r="J3003">
        <v>1</v>
      </c>
      <c r="K3003">
        <v>13634</v>
      </c>
      <c r="L3003">
        <v>0</v>
      </c>
      <c r="M3003">
        <v>0</v>
      </c>
      <c r="N3003">
        <v>0</v>
      </c>
      <c r="O3003">
        <v>198000</v>
      </c>
      <c r="P3003">
        <v>0</v>
      </c>
      <c r="Q3003">
        <v>3053</v>
      </c>
      <c r="R3003" t="b">
        <v>0</v>
      </c>
      <c r="S3003">
        <v>0</v>
      </c>
    </row>
    <row r="3004" spans="1:19">
      <c r="A3004">
        <v>13050501</v>
      </c>
      <c r="B3004" s="12"/>
      <c r="C3004" s="12" t="s">
        <v>4797</v>
      </c>
      <c r="D3004" s="12" t="s">
        <v>5250</v>
      </c>
      <c r="E3004" t="b">
        <v>0</v>
      </c>
      <c r="F3004">
        <v>0</v>
      </c>
      <c r="G3004">
        <v>5502</v>
      </c>
      <c r="H3004">
        <v>43922</v>
      </c>
      <c r="I3004" s="12" t="s">
        <v>1831</v>
      </c>
      <c r="J3004">
        <v>12</v>
      </c>
      <c r="K3004">
        <v>10544</v>
      </c>
      <c r="L3004">
        <v>0</v>
      </c>
      <c r="M3004">
        <v>0</v>
      </c>
      <c r="N3004">
        <v>210000</v>
      </c>
      <c r="O3004">
        <v>0</v>
      </c>
      <c r="P3004">
        <v>210000</v>
      </c>
      <c r="Q3004">
        <v>3054</v>
      </c>
      <c r="R3004" t="b">
        <v>0</v>
      </c>
      <c r="S3004">
        <v>0</v>
      </c>
    </row>
    <row r="3005" spans="1:19">
      <c r="A3005">
        <v>13050501</v>
      </c>
      <c r="B3005" s="12"/>
      <c r="C3005" s="12" t="s">
        <v>4797</v>
      </c>
      <c r="D3005" s="12" t="s">
        <v>5250</v>
      </c>
      <c r="E3005" t="b">
        <v>0</v>
      </c>
      <c r="F3005">
        <v>0</v>
      </c>
      <c r="G3005">
        <v>5502</v>
      </c>
      <c r="H3005">
        <v>43941</v>
      </c>
      <c r="I3005" s="12" t="s">
        <v>5661</v>
      </c>
      <c r="J3005">
        <v>1</v>
      </c>
      <c r="K3005">
        <v>13719</v>
      </c>
      <c r="L3005">
        <v>0</v>
      </c>
      <c r="M3005">
        <v>0</v>
      </c>
      <c r="N3005">
        <v>0</v>
      </c>
      <c r="O3005">
        <v>210000</v>
      </c>
      <c r="P3005">
        <v>0</v>
      </c>
      <c r="Q3005">
        <v>3055</v>
      </c>
      <c r="R3005" t="b">
        <v>0</v>
      </c>
      <c r="S3005">
        <v>0</v>
      </c>
    </row>
    <row r="3006" spans="1:19">
      <c r="A3006">
        <v>13050501</v>
      </c>
      <c r="B3006" s="12"/>
      <c r="C3006" s="12" t="s">
        <v>4797</v>
      </c>
      <c r="D3006" s="12" t="s">
        <v>5250</v>
      </c>
      <c r="E3006" t="b">
        <v>0</v>
      </c>
      <c r="F3006">
        <v>0</v>
      </c>
      <c r="G3006">
        <v>5502</v>
      </c>
      <c r="H3006">
        <v>43952</v>
      </c>
      <c r="I3006" s="12" t="s">
        <v>1832</v>
      </c>
      <c r="J3006">
        <v>3</v>
      </c>
      <c r="K3006">
        <v>568</v>
      </c>
      <c r="L3006">
        <v>0</v>
      </c>
      <c r="M3006">
        <v>0</v>
      </c>
      <c r="N3006">
        <v>0</v>
      </c>
      <c r="O3006">
        <v>10000</v>
      </c>
      <c r="P3006">
        <v>-10000</v>
      </c>
      <c r="Q3006">
        <v>3056</v>
      </c>
      <c r="R3006" t="b">
        <v>0</v>
      </c>
      <c r="S3006">
        <v>0</v>
      </c>
    </row>
    <row r="3007" spans="1:19">
      <c r="A3007">
        <v>13050501</v>
      </c>
      <c r="B3007" s="12"/>
      <c r="C3007" s="12" t="s">
        <v>4797</v>
      </c>
      <c r="D3007" s="12" t="s">
        <v>5250</v>
      </c>
      <c r="E3007" t="b">
        <v>0</v>
      </c>
      <c r="F3007">
        <v>0</v>
      </c>
      <c r="G3007">
        <v>5502</v>
      </c>
      <c r="H3007">
        <v>43952</v>
      </c>
      <c r="I3007" s="12" t="s">
        <v>1833</v>
      </c>
      <c r="J3007">
        <v>12</v>
      </c>
      <c r="K3007">
        <v>10624</v>
      </c>
      <c r="L3007">
        <v>0</v>
      </c>
      <c r="M3007">
        <v>0</v>
      </c>
      <c r="N3007">
        <v>210000</v>
      </c>
      <c r="O3007">
        <v>0</v>
      </c>
      <c r="P3007">
        <v>200000</v>
      </c>
      <c r="Q3007">
        <v>3057</v>
      </c>
      <c r="R3007" t="b">
        <v>0</v>
      </c>
      <c r="S3007">
        <v>0</v>
      </c>
    </row>
    <row r="3008" spans="1:19">
      <c r="A3008">
        <v>13050501</v>
      </c>
      <c r="B3008" s="12"/>
      <c r="C3008" s="12" t="s">
        <v>4797</v>
      </c>
      <c r="D3008" s="12" t="s">
        <v>5250</v>
      </c>
      <c r="E3008" t="b">
        <v>0</v>
      </c>
      <c r="F3008">
        <v>0</v>
      </c>
      <c r="G3008">
        <v>5502</v>
      </c>
      <c r="H3008">
        <v>43965</v>
      </c>
      <c r="I3008" s="12" t="s">
        <v>5662</v>
      </c>
      <c r="J3008">
        <v>1</v>
      </c>
      <c r="K3008">
        <v>13774</v>
      </c>
      <c r="L3008">
        <v>0</v>
      </c>
      <c r="M3008">
        <v>0</v>
      </c>
      <c r="N3008">
        <v>0</v>
      </c>
      <c r="O3008">
        <v>200000</v>
      </c>
      <c r="P3008">
        <v>0</v>
      </c>
      <c r="Q3008">
        <v>3058</v>
      </c>
      <c r="R3008" t="b">
        <v>0</v>
      </c>
      <c r="S3008">
        <v>0</v>
      </c>
    </row>
    <row r="3009" spans="1:19">
      <c r="A3009">
        <v>13050501</v>
      </c>
      <c r="B3009" s="12"/>
      <c r="C3009" s="12" t="s">
        <v>4797</v>
      </c>
      <c r="D3009" s="12" t="s">
        <v>5250</v>
      </c>
      <c r="E3009" t="b">
        <v>0</v>
      </c>
      <c r="F3009">
        <v>0</v>
      </c>
      <c r="G3009">
        <v>5502</v>
      </c>
      <c r="H3009">
        <v>43983</v>
      </c>
      <c r="I3009" s="12" t="s">
        <v>1834</v>
      </c>
      <c r="J3009">
        <v>3</v>
      </c>
      <c r="K3009">
        <v>569</v>
      </c>
      <c r="L3009">
        <v>0</v>
      </c>
      <c r="M3009">
        <v>0</v>
      </c>
      <c r="N3009">
        <v>0</v>
      </c>
      <c r="O3009">
        <v>10000</v>
      </c>
      <c r="P3009">
        <v>-10000</v>
      </c>
      <c r="Q3009">
        <v>3059</v>
      </c>
      <c r="R3009" t="b">
        <v>0</v>
      </c>
      <c r="S3009">
        <v>0</v>
      </c>
    </row>
    <row r="3010" spans="1:19">
      <c r="A3010">
        <v>13050501</v>
      </c>
      <c r="B3010" s="12"/>
      <c r="C3010" s="12" t="s">
        <v>4797</v>
      </c>
      <c r="D3010" s="12" t="s">
        <v>5250</v>
      </c>
      <c r="E3010" t="b">
        <v>0</v>
      </c>
      <c r="F3010">
        <v>0</v>
      </c>
      <c r="G3010">
        <v>5502</v>
      </c>
      <c r="H3010">
        <v>43983</v>
      </c>
      <c r="I3010" s="12" t="s">
        <v>1835</v>
      </c>
      <c r="J3010">
        <v>12</v>
      </c>
      <c r="K3010">
        <v>10704</v>
      </c>
      <c r="L3010">
        <v>0</v>
      </c>
      <c r="M3010">
        <v>0</v>
      </c>
      <c r="N3010">
        <v>210000</v>
      </c>
      <c r="O3010">
        <v>0</v>
      </c>
      <c r="P3010">
        <v>200000</v>
      </c>
      <c r="Q3010">
        <v>3060</v>
      </c>
      <c r="R3010" t="b">
        <v>0</v>
      </c>
      <c r="S3010">
        <v>0</v>
      </c>
    </row>
    <row r="3011" spans="1:19">
      <c r="A3011">
        <v>13050501</v>
      </c>
      <c r="B3011" s="12"/>
      <c r="C3011" s="12" t="s">
        <v>4797</v>
      </c>
      <c r="D3011" s="12" t="s">
        <v>5250</v>
      </c>
      <c r="E3011" t="b">
        <v>0</v>
      </c>
      <c r="F3011">
        <v>0</v>
      </c>
      <c r="G3011">
        <v>5502</v>
      </c>
      <c r="H3011">
        <v>43985</v>
      </c>
      <c r="I3011" s="12" t="s">
        <v>5663</v>
      </c>
      <c r="J3011">
        <v>1</v>
      </c>
      <c r="K3011">
        <v>13813</v>
      </c>
      <c r="L3011">
        <v>0</v>
      </c>
      <c r="M3011">
        <v>0</v>
      </c>
      <c r="N3011">
        <v>0</v>
      </c>
      <c r="O3011">
        <v>200000</v>
      </c>
      <c r="P3011">
        <v>0</v>
      </c>
      <c r="Q3011">
        <v>3061</v>
      </c>
      <c r="R3011" t="b">
        <v>0</v>
      </c>
      <c r="S3011">
        <v>0</v>
      </c>
    </row>
    <row r="3012" spans="1:19">
      <c r="A3012">
        <v>13050501</v>
      </c>
      <c r="B3012" s="12"/>
      <c r="C3012" s="12" t="s">
        <v>4797</v>
      </c>
      <c r="D3012" s="12" t="s">
        <v>5250</v>
      </c>
      <c r="E3012" t="b">
        <v>0</v>
      </c>
      <c r="F3012">
        <v>0</v>
      </c>
      <c r="G3012">
        <v>5502</v>
      </c>
      <c r="H3012">
        <v>44013</v>
      </c>
      <c r="I3012" s="12" t="s">
        <v>1836</v>
      </c>
      <c r="J3012">
        <v>12</v>
      </c>
      <c r="K3012">
        <v>10784</v>
      </c>
      <c r="L3012">
        <v>0</v>
      </c>
      <c r="M3012">
        <v>0</v>
      </c>
      <c r="N3012">
        <v>210000</v>
      </c>
      <c r="O3012">
        <v>0</v>
      </c>
      <c r="P3012">
        <v>210000</v>
      </c>
      <c r="Q3012">
        <v>3062</v>
      </c>
      <c r="R3012" t="b">
        <v>0</v>
      </c>
      <c r="S3012">
        <v>0</v>
      </c>
    </row>
    <row r="3013" spans="1:19">
      <c r="A3013">
        <v>13050501</v>
      </c>
      <c r="B3013" s="12"/>
      <c r="C3013" s="12" t="s">
        <v>4797</v>
      </c>
      <c r="D3013" s="12" t="s">
        <v>5250</v>
      </c>
      <c r="E3013" t="b">
        <v>0</v>
      </c>
      <c r="F3013">
        <v>0</v>
      </c>
      <c r="G3013">
        <v>5502</v>
      </c>
      <c r="H3013">
        <v>44019</v>
      </c>
      <c r="I3013" s="12" t="s">
        <v>5664</v>
      </c>
      <c r="J3013">
        <v>1</v>
      </c>
      <c r="K3013">
        <v>13893</v>
      </c>
      <c r="L3013">
        <v>0</v>
      </c>
      <c r="M3013">
        <v>0</v>
      </c>
      <c r="N3013">
        <v>0</v>
      </c>
      <c r="O3013">
        <v>210000</v>
      </c>
      <c r="P3013">
        <v>0</v>
      </c>
      <c r="Q3013">
        <v>3063</v>
      </c>
      <c r="R3013" t="b">
        <v>0</v>
      </c>
      <c r="S3013">
        <v>0</v>
      </c>
    </row>
    <row r="3014" spans="1:19">
      <c r="A3014">
        <v>13050501</v>
      </c>
      <c r="B3014" s="12"/>
      <c r="C3014" s="12" t="s">
        <v>4797</v>
      </c>
      <c r="D3014" s="12" t="s">
        <v>5250</v>
      </c>
      <c r="E3014" t="b">
        <v>0</v>
      </c>
      <c r="F3014">
        <v>0</v>
      </c>
      <c r="G3014">
        <v>5502</v>
      </c>
      <c r="H3014">
        <v>44044</v>
      </c>
      <c r="I3014" s="12" t="s">
        <v>1837</v>
      </c>
      <c r="J3014">
        <v>12</v>
      </c>
      <c r="K3014">
        <v>10864</v>
      </c>
      <c r="L3014">
        <v>0</v>
      </c>
      <c r="M3014">
        <v>0</v>
      </c>
      <c r="N3014">
        <v>210000</v>
      </c>
      <c r="O3014">
        <v>0</v>
      </c>
      <c r="P3014">
        <v>210000</v>
      </c>
      <c r="Q3014">
        <v>3064</v>
      </c>
      <c r="R3014" t="b">
        <v>0</v>
      </c>
      <c r="S3014">
        <v>0</v>
      </c>
    </row>
    <row r="3015" spans="1:19">
      <c r="A3015">
        <v>13050501</v>
      </c>
      <c r="B3015" s="12"/>
      <c r="C3015" s="12" t="s">
        <v>4797</v>
      </c>
      <c r="D3015" s="12" t="s">
        <v>5250</v>
      </c>
      <c r="E3015" t="b">
        <v>0</v>
      </c>
      <c r="F3015">
        <v>0</v>
      </c>
      <c r="G3015">
        <v>5502</v>
      </c>
      <c r="H3015">
        <v>44056</v>
      </c>
      <c r="I3015" s="12" t="s">
        <v>5665</v>
      </c>
      <c r="J3015">
        <v>1</v>
      </c>
      <c r="K3015">
        <v>13979</v>
      </c>
      <c r="L3015">
        <v>0</v>
      </c>
      <c r="M3015">
        <v>0</v>
      </c>
      <c r="N3015">
        <v>0</v>
      </c>
      <c r="O3015">
        <v>210000</v>
      </c>
      <c r="P3015">
        <v>0</v>
      </c>
      <c r="Q3015">
        <v>3065</v>
      </c>
      <c r="R3015" t="b">
        <v>0</v>
      </c>
      <c r="S3015">
        <v>0</v>
      </c>
    </row>
    <row r="3016" spans="1:19">
      <c r="A3016">
        <v>13050501</v>
      </c>
      <c r="B3016" s="12"/>
      <c r="C3016" s="12" t="s">
        <v>4797</v>
      </c>
      <c r="D3016" s="12" t="s">
        <v>5250</v>
      </c>
      <c r="E3016" t="b">
        <v>0</v>
      </c>
      <c r="F3016">
        <v>0</v>
      </c>
      <c r="G3016">
        <v>5502</v>
      </c>
      <c r="H3016">
        <v>44075</v>
      </c>
      <c r="I3016" s="12" t="s">
        <v>1838</v>
      </c>
      <c r="J3016">
        <v>12</v>
      </c>
      <c r="K3016">
        <v>10944</v>
      </c>
      <c r="L3016">
        <v>0</v>
      </c>
      <c r="M3016">
        <v>0</v>
      </c>
      <c r="N3016">
        <v>210000</v>
      </c>
      <c r="O3016">
        <v>0</v>
      </c>
      <c r="P3016">
        <v>210000</v>
      </c>
      <c r="Q3016">
        <v>3066</v>
      </c>
      <c r="R3016" t="b">
        <v>0</v>
      </c>
      <c r="S3016">
        <v>0</v>
      </c>
    </row>
    <row r="3017" spans="1:19">
      <c r="A3017">
        <v>13050501</v>
      </c>
      <c r="B3017" s="12"/>
      <c r="C3017" s="12" t="s">
        <v>4797</v>
      </c>
      <c r="D3017" s="12" t="s">
        <v>5250</v>
      </c>
      <c r="E3017" t="b">
        <v>0</v>
      </c>
      <c r="F3017">
        <v>0</v>
      </c>
      <c r="G3017">
        <v>5502</v>
      </c>
      <c r="H3017">
        <v>44089</v>
      </c>
      <c r="I3017" s="12" t="s">
        <v>5666</v>
      </c>
      <c r="J3017">
        <v>1</v>
      </c>
      <c r="K3017">
        <v>14067</v>
      </c>
      <c r="L3017">
        <v>0</v>
      </c>
      <c r="M3017">
        <v>0</v>
      </c>
      <c r="N3017">
        <v>0</v>
      </c>
      <c r="O3017">
        <v>210000</v>
      </c>
      <c r="P3017">
        <v>0</v>
      </c>
      <c r="Q3017">
        <v>3067</v>
      </c>
      <c r="R3017" t="b">
        <v>0</v>
      </c>
      <c r="S3017">
        <v>0</v>
      </c>
    </row>
    <row r="3018" spans="1:19">
      <c r="A3018">
        <v>13050501</v>
      </c>
      <c r="B3018" s="12"/>
      <c r="C3018" s="12" t="s">
        <v>4797</v>
      </c>
      <c r="D3018" s="12" t="s">
        <v>5250</v>
      </c>
      <c r="E3018" t="b">
        <v>0</v>
      </c>
      <c r="F3018">
        <v>0</v>
      </c>
      <c r="G3018">
        <v>5502</v>
      </c>
      <c r="H3018">
        <v>44105</v>
      </c>
      <c r="I3018" s="12" t="s">
        <v>1839</v>
      </c>
      <c r="J3018">
        <v>12</v>
      </c>
      <c r="K3018">
        <v>11024</v>
      </c>
      <c r="L3018">
        <v>0</v>
      </c>
      <c r="M3018">
        <v>0</v>
      </c>
      <c r="N3018">
        <v>210000</v>
      </c>
      <c r="O3018">
        <v>0</v>
      </c>
      <c r="P3018">
        <v>210000</v>
      </c>
      <c r="Q3018">
        <v>3068</v>
      </c>
      <c r="R3018" t="b">
        <v>0</v>
      </c>
      <c r="S3018">
        <v>0</v>
      </c>
    </row>
    <row r="3019" spans="1:19">
      <c r="A3019">
        <v>13050501</v>
      </c>
      <c r="B3019" s="12"/>
      <c r="C3019" s="12" t="s">
        <v>4797</v>
      </c>
      <c r="D3019" s="12" t="s">
        <v>5250</v>
      </c>
      <c r="E3019" t="b">
        <v>0</v>
      </c>
      <c r="F3019">
        <v>0</v>
      </c>
      <c r="G3019">
        <v>5502</v>
      </c>
      <c r="H3019">
        <v>44119</v>
      </c>
      <c r="I3019" s="12" t="s">
        <v>5667</v>
      </c>
      <c r="J3019">
        <v>1</v>
      </c>
      <c r="K3019">
        <v>14137</v>
      </c>
      <c r="L3019">
        <v>0</v>
      </c>
      <c r="M3019">
        <v>0</v>
      </c>
      <c r="N3019">
        <v>0</v>
      </c>
      <c r="O3019">
        <v>210000</v>
      </c>
      <c r="P3019">
        <v>0</v>
      </c>
      <c r="Q3019">
        <v>3069</v>
      </c>
      <c r="R3019" t="b">
        <v>0</v>
      </c>
      <c r="S3019">
        <v>0</v>
      </c>
    </row>
    <row r="3020" spans="1:19">
      <c r="A3020">
        <v>13050501</v>
      </c>
      <c r="B3020" s="12"/>
      <c r="C3020" s="12" t="s">
        <v>4797</v>
      </c>
      <c r="D3020" s="12" t="s">
        <v>5250</v>
      </c>
      <c r="E3020" t="b">
        <v>0</v>
      </c>
      <c r="F3020">
        <v>0</v>
      </c>
      <c r="G3020">
        <v>5502</v>
      </c>
      <c r="H3020">
        <v>44136</v>
      </c>
      <c r="I3020" s="12" t="s">
        <v>1840</v>
      </c>
      <c r="J3020">
        <v>12</v>
      </c>
      <c r="K3020">
        <v>11104</v>
      </c>
      <c r="L3020">
        <v>0</v>
      </c>
      <c r="M3020">
        <v>0</v>
      </c>
      <c r="N3020">
        <v>210000</v>
      </c>
      <c r="O3020">
        <v>0</v>
      </c>
      <c r="P3020">
        <v>210000</v>
      </c>
      <c r="Q3020">
        <v>3070</v>
      </c>
      <c r="R3020" t="b">
        <v>0</v>
      </c>
      <c r="S3020">
        <v>0</v>
      </c>
    </row>
    <row r="3021" spans="1:19">
      <c r="A3021">
        <v>13050501</v>
      </c>
      <c r="B3021" s="12"/>
      <c r="C3021" s="12" t="s">
        <v>4797</v>
      </c>
      <c r="D3021" s="12" t="s">
        <v>5250</v>
      </c>
      <c r="E3021" t="b">
        <v>0</v>
      </c>
      <c r="F3021">
        <v>0</v>
      </c>
      <c r="G3021">
        <v>5502</v>
      </c>
      <c r="H3021">
        <v>44154</v>
      </c>
      <c r="I3021" s="12" t="s">
        <v>5668</v>
      </c>
      <c r="J3021">
        <v>1</v>
      </c>
      <c r="K3021">
        <v>14209</v>
      </c>
      <c r="L3021">
        <v>0</v>
      </c>
      <c r="M3021">
        <v>0</v>
      </c>
      <c r="N3021">
        <v>0</v>
      </c>
      <c r="O3021">
        <v>210000</v>
      </c>
      <c r="P3021">
        <v>0</v>
      </c>
      <c r="Q3021">
        <v>3071</v>
      </c>
      <c r="R3021" t="b">
        <v>0</v>
      </c>
      <c r="S3021">
        <v>0</v>
      </c>
    </row>
    <row r="3022" spans="1:19">
      <c r="A3022">
        <v>13050501</v>
      </c>
      <c r="B3022" s="12"/>
      <c r="C3022" s="12" t="s">
        <v>4797</v>
      </c>
      <c r="D3022" s="12" t="s">
        <v>5250</v>
      </c>
      <c r="E3022" t="b">
        <v>0</v>
      </c>
      <c r="F3022">
        <v>0</v>
      </c>
      <c r="G3022">
        <v>5502</v>
      </c>
      <c r="H3022">
        <v>44166</v>
      </c>
      <c r="I3022" s="12" t="s">
        <v>1841</v>
      </c>
      <c r="J3022">
        <v>12</v>
      </c>
      <c r="K3022">
        <v>11184</v>
      </c>
      <c r="L3022">
        <v>0</v>
      </c>
      <c r="M3022">
        <v>0</v>
      </c>
      <c r="N3022">
        <v>210000</v>
      </c>
      <c r="O3022">
        <v>0</v>
      </c>
      <c r="P3022">
        <v>210000</v>
      </c>
      <c r="Q3022">
        <v>3072</v>
      </c>
      <c r="R3022" t="b">
        <v>0</v>
      </c>
      <c r="S3022">
        <v>0</v>
      </c>
    </row>
    <row r="3023" spans="1:19">
      <c r="A3023">
        <v>13050501</v>
      </c>
      <c r="B3023" s="12"/>
      <c r="C3023" s="12" t="s">
        <v>4797</v>
      </c>
      <c r="D3023" s="12" t="s">
        <v>5250</v>
      </c>
      <c r="E3023" t="b">
        <v>0</v>
      </c>
      <c r="F3023">
        <v>0</v>
      </c>
      <c r="G3023">
        <v>5502</v>
      </c>
      <c r="H3023">
        <v>44180</v>
      </c>
      <c r="I3023" s="12" t="s">
        <v>5669</v>
      </c>
      <c r="J3023">
        <v>1</v>
      </c>
      <c r="K3023">
        <v>14281</v>
      </c>
      <c r="L3023">
        <v>0</v>
      </c>
      <c r="M3023">
        <v>0</v>
      </c>
      <c r="N3023">
        <v>0</v>
      </c>
      <c r="O3023">
        <v>210000</v>
      </c>
      <c r="P3023">
        <v>0</v>
      </c>
      <c r="Q3023">
        <v>3073</v>
      </c>
      <c r="R3023" t="b">
        <v>0</v>
      </c>
      <c r="S3023">
        <v>0</v>
      </c>
    </row>
    <row r="3024" spans="1:19">
      <c r="A3024">
        <v>13050501</v>
      </c>
      <c r="B3024" s="12" t="s">
        <v>1842</v>
      </c>
      <c r="C3024" s="12" t="s">
        <v>4797</v>
      </c>
      <c r="D3024" s="12" t="s">
        <v>1842</v>
      </c>
      <c r="E3024" t="b">
        <v>0</v>
      </c>
      <c r="F3024">
        <v>0</v>
      </c>
      <c r="G3024">
        <v>5502</v>
      </c>
      <c r="H3024" t="s">
        <v>21</v>
      </c>
      <c r="I3024" s="12"/>
      <c r="K3024">
        <v>0</v>
      </c>
      <c r="L3024">
        <v>0</v>
      </c>
      <c r="M3024">
        <v>0</v>
      </c>
      <c r="N3024">
        <v>2520000</v>
      </c>
      <c r="O3024">
        <v>2520000</v>
      </c>
      <c r="P3024">
        <v>0</v>
      </c>
      <c r="Q3024">
        <v>3074</v>
      </c>
      <c r="R3024" t="b">
        <v>0</v>
      </c>
      <c r="S3024">
        <v>0</v>
      </c>
    </row>
    <row r="3025" spans="1:19">
      <c r="A3025">
        <v>13050501</v>
      </c>
      <c r="B3025" s="12" t="s">
        <v>5261</v>
      </c>
      <c r="C3025" s="12" t="s">
        <v>4797</v>
      </c>
      <c r="D3025" s="12" t="s">
        <v>5261</v>
      </c>
      <c r="E3025" t="b">
        <v>0</v>
      </c>
      <c r="F3025">
        <v>0</v>
      </c>
      <c r="G3025">
        <v>6101</v>
      </c>
      <c r="H3025" t="s">
        <v>21</v>
      </c>
      <c r="I3025" s="12"/>
      <c r="K3025">
        <v>0</v>
      </c>
      <c r="L3025">
        <v>2520000</v>
      </c>
      <c r="M3025">
        <v>2520000</v>
      </c>
      <c r="N3025">
        <v>0</v>
      </c>
      <c r="O3025">
        <v>0</v>
      </c>
      <c r="P3025">
        <v>0</v>
      </c>
      <c r="Q3025">
        <v>3075</v>
      </c>
      <c r="R3025" t="b">
        <v>0</v>
      </c>
      <c r="S3025">
        <v>0</v>
      </c>
    </row>
    <row r="3026" spans="1:19">
      <c r="A3026">
        <v>13050501</v>
      </c>
      <c r="B3026" s="12"/>
      <c r="C3026" s="12" t="s">
        <v>4797</v>
      </c>
      <c r="D3026" s="12" t="s">
        <v>5261</v>
      </c>
      <c r="E3026" t="b">
        <v>0</v>
      </c>
      <c r="F3026">
        <v>0</v>
      </c>
      <c r="G3026">
        <v>6101</v>
      </c>
      <c r="H3026">
        <v>43831</v>
      </c>
      <c r="I3026" s="12" t="s">
        <v>1843</v>
      </c>
      <c r="J3026">
        <v>3</v>
      </c>
      <c r="K3026">
        <v>561</v>
      </c>
      <c r="L3026">
        <v>0</v>
      </c>
      <c r="M3026">
        <v>0</v>
      </c>
      <c r="N3026">
        <v>0</v>
      </c>
      <c r="O3026">
        <v>32200</v>
      </c>
      <c r="P3026">
        <v>-32200</v>
      </c>
      <c r="Q3026">
        <v>3076</v>
      </c>
      <c r="R3026" t="b">
        <v>0</v>
      </c>
      <c r="S3026">
        <v>0</v>
      </c>
    </row>
    <row r="3027" spans="1:19">
      <c r="A3027">
        <v>13050501</v>
      </c>
      <c r="B3027" s="12"/>
      <c r="C3027" s="12" t="s">
        <v>4797</v>
      </c>
      <c r="D3027" s="12" t="s">
        <v>5261</v>
      </c>
      <c r="E3027" t="b">
        <v>0</v>
      </c>
      <c r="F3027">
        <v>0</v>
      </c>
      <c r="G3027">
        <v>6101</v>
      </c>
      <c r="H3027">
        <v>43831</v>
      </c>
      <c r="I3027" s="12" t="s">
        <v>1844</v>
      </c>
      <c r="J3027">
        <v>12</v>
      </c>
      <c r="K3027">
        <v>10305</v>
      </c>
      <c r="L3027">
        <v>0</v>
      </c>
      <c r="M3027">
        <v>0</v>
      </c>
      <c r="N3027">
        <v>210000</v>
      </c>
      <c r="O3027">
        <v>0</v>
      </c>
      <c r="P3027">
        <v>177800</v>
      </c>
      <c r="Q3027">
        <v>3077</v>
      </c>
      <c r="R3027" t="b">
        <v>0</v>
      </c>
      <c r="S3027">
        <v>0</v>
      </c>
    </row>
    <row r="3028" spans="1:19">
      <c r="A3028">
        <v>13050501</v>
      </c>
      <c r="B3028" s="12"/>
      <c r="C3028" s="12" t="s">
        <v>4797</v>
      </c>
      <c r="D3028" s="12" t="s">
        <v>5261</v>
      </c>
      <c r="E3028" t="b">
        <v>0</v>
      </c>
      <c r="F3028">
        <v>0</v>
      </c>
      <c r="G3028">
        <v>6101</v>
      </c>
      <c r="H3028">
        <v>43862</v>
      </c>
      <c r="I3028" s="12" t="s">
        <v>1845</v>
      </c>
      <c r="J3028">
        <v>12</v>
      </c>
      <c r="K3028">
        <v>10385</v>
      </c>
      <c r="L3028">
        <v>0</v>
      </c>
      <c r="M3028">
        <v>0</v>
      </c>
      <c r="N3028">
        <v>210000</v>
      </c>
      <c r="O3028">
        <v>0</v>
      </c>
      <c r="P3028">
        <v>387800</v>
      </c>
      <c r="Q3028">
        <v>3078</v>
      </c>
      <c r="R3028" t="b">
        <v>0</v>
      </c>
      <c r="S3028">
        <v>0</v>
      </c>
    </row>
    <row r="3029" spans="1:19">
      <c r="A3029">
        <v>13050501</v>
      </c>
      <c r="B3029" s="12"/>
      <c r="C3029" s="12" t="s">
        <v>4797</v>
      </c>
      <c r="D3029" s="12" t="s">
        <v>5261</v>
      </c>
      <c r="E3029" t="b">
        <v>0</v>
      </c>
      <c r="F3029">
        <v>0</v>
      </c>
      <c r="G3029">
        <v>6101</v>
      </c>
      <c r="H3029">
        <v>43889</v>
      </c>
      <c r="I3029" s="12" t="s">
        <v>5658</v>
      </c>
      <c r="J3029">
        <v>1</v>
      </c>
      <c r="K3029">
        <v>13605</v>
      </c>
      <c r="L3029">
        <v>0</v>
      </c>
      <c r="M3029">
        <v>0</v>
      </c>
      <c r="N3029">
        <v>0</v>
      </c>
      <c r="O3029">
        <v>177800</v>
      </c>
      <c r="P3029">
        <v>210000</v>
      </c>
      <c r="Q3029">
        <v>3079</v>
      </c>
      <c r="R3029" t="b">
        <v>0</v>
      </c>
      <c r="S3029">
        <v>0</v>
      </c>
    </row>
    <row r="3030" spans="1:19">
      <c r="A3030">
        <v>13050501</v>
      </c>
      <c r="B3030" s="12"/>
      <c r="C3030" s="12" t="s">
        <v>4797</v>
      </c>
      <c r="D3030" s="12" t="s">
        <v>5261</v>
      </c>
      <c r="E3030" t="b">
        <v>0</v>
      </c>
      <c r="F3030">
        <v>0</v>
      </c>
      <c r="G3030">
        <v>6101</v>
      </c>
      <c r="H3030">
        <v>43889</v>
      </c>
      <c r="I3030" s="12" t="s">
        <v>5659</v>
      </c>
      <c r="J3030">
        <v>1</v>
      </c>
      <c r="K3030">
        <v>13605</v>
      </c>
      <c r="L3030">
        <v>0</v>
      </c>
      <c r="M3030">
        <v>0</v>
      </c>
      <c r="N3030">
        <v>0</v>
      </c>
      <c r="O3030">
        <v>210000</v>
      </c>
      <c r="P3030">
        <v>0</v>
      </c>
      <c r="Q3030">
        <v>3080</v>
      </c>
      <c r="R3030" t="b">
        <v>0</v>
      </c>
      <c r="S3030">
        <v>0</v>
      </c>
    </row>
    <row r="3031" spans="1:19">
      <c r="A3031">
        <v>13050501</v>
      </c>
      <c r="B3031" s="12"/>
      <c r="C3031" s="12" t="s">
        <v>4797</v>
      </c>
      <c r="D3031" s="12" t="s">
        <v>5261</v>
      </c>
      <c r="E3031" t="b">
        <v>0</v>
      </c>
      <c r="F3031">
        <v>0</v>
      </c>
      <c r="G3031">
        <v>6101</v>
      </c>
      <c r="H3031">
        <v>43891</v>
      </c>
      <c r="I3031" s="12" t="s">
        <v>1846</v>
      </c>
      <c r="J3031">
        <v>3</v>
      </c>
      <c r="K3031">
        <v>564</v>
      </c>
      <c r="L3031">
        <v>0</v>
      </c>
      <c r="M3031">
        <v>0</v>
      </c>
      <c r="N3031">
        <v>0</v>
      </c>
      <c r="O3031">
        <v>32200</v>
      </c>
      <c r="P3031">
        <v>-32200</v>
      </c>
      <c r="Q3031">
        <v>3081</v>
      </c>
      <c r="R3031" t="b">
        <v>0</v>
      </c>
      <c r="S3031">
        <v>0</v>
      </c>
    </row>
    <row r="3032" spans="1:19">
      <c r="A3032">
        <v>13050501</v>
      </c>
      <c r="B3032" s="12"/>
      <c r="C3032" s="12" t="s">
        <v>4797</v>
      </c>
      <c r="D3032" s="12" t="s">
        <v>5261</v>
      </c>
      <c r="E3032" t="b">
        <v>0</v>
      </c>
      <c r="F3032">
        <v>0</v>
      </c>
      <c r="G3032">
        <v>6101</v>
      </c>
      <c r="H3032">
        <v>43891</v>
      </c>
      <c r="I3032" s="12" t="s">
        <v>1847</v>
      </c>
      <c r="J3032">
        <v>12</v>
      </c>
      <c r="K3032">
        <v>10465</v>
      </c>
      <c r="L3032">
        <v>0</v>
      </c>
      <c r="M3032">
        <v>0</v>
      </c>
      <c r="N3032">
        <v>210000</v>
      </c>
      <c r="O3032">
        <v>0</v>
      </c>
      <c r="P3032">
        <v>177800</v>
      </c>
      <c r="Q3032">
        <v>3082</v>
      </c>
      <c r="R3032" t="b">
        <v>0</v>
      </c>
      <c r="S3032">
        <v>0</v>
      </c>
    </row>
    <row r="3033" spans="1:19">
      <c r="A3033">
        <v>13050501</v>
      </c>
      <c r="B3033" s="12"/>
      <c r="C3033" s="12" t="s">
        <v>4797</v>
      </c>
      <c r="D3033" s="12" t="s">
        <v>5261</v>
      </c>
      <c r="E3033" t="b">
        <v>0</v>
      </c>
      <c r="F3033">
        <v>0</v>
      </c>
      <c r="G3033">
        <v>6101</v>
      </c>
      <c r="H3033">
        <v>43922</v>
      </c>
      <c r="I3033" s="12" t="s">
        <v>1848</v>
      </c>
      <c r="J3033">
        <v>12</v>
      </c>
      <c r="K3033">
        <v>10545</v>
      </c>
      <c r="L3033">
        <v>0</v>
      </c>
      <c r="M3033">
        <v>0</v>
      </c>
      <c r="N3033">
        <v>210000</v>
      </c>
      <c r="O3033">
        <v>0</v>
      </c>
      <c r="P3033">
        <v>387800</v>
      </c>
      <c r="Q3033">
        <v>3083</v>
      </c>
      <c r="R3033" t="b">
        <v>0</v>
      </c>
      <c r="S3033">
        <v>0</v>
      </c>
    </row>
    <row r="3034" spans="1:19">
      <c r="A3034">
        <v>13050501</v>
      </c>
      <c r="B3034" s="12"/>
      <c r="C3034" s="12" t="s">
        <v>4797</v>
      </c>
      <c r="D3034" s="12" t="s">
        <v>5261</v>
      </c>
      <c r="E3034" t="b">
        <v>0</v>
      </c>
      <c r="F3034">
        <v>0</v>
      </c>
      <c r="G3034">
        <v>6101</v>
      </c>
      <c r="H3034">
        <v>43952</v>
      </c>
      <c r="I3034" s="12" t="s">
        <v>1849</v>
      </c>
      <c r="J3034">
        <v>12</v>
      </c>
      <c r="K3034">
        <v>10625</v>
      </c>
      <c r="L3034">
        <v>0</v>
      </c>
      <c r="M3034">
        <v>0</v>
      </c>
      <c r="N3034">
        <v>210000</v>
      </c>
      <c r="O3034">
        <v>0</v>
      </c>
      <c r="P3034">
        <v>597800</v>
      </c>
      <c r="Q3034">
        <v>3084</v>
      </c>
      <c r="R3034" t="b">
        <v>0</v>
      </c>
      <c r="S3034">
        <v>0</v>
      </c>
    </row>
    <row r="3035" spans="1:19">
      <c r="A3035">
        <v>13050501</v>
      </c>
      <c r="B3035" s="12"/>
      <c r="C3035" s="12" t="s">
        <v>4797</v>
      </c>
      <c r="D3035" s="12" t="s">
        <v>5261</v>
      </c>
      <c r="E3035" t="b">
        <v>0</v>
      </c>
      <c r="F3035">
        <v>0</v>
      </c>
      <c r="G3035">
        <v>6101</v>
      </c>
      <c r="H3035">
        <v>43983</v>
      </c>
      <c r="I3035" s="12" t="s">
        <v>1850</v>
      </c>
      <c r="J3035">
        <v>12</v>
      </c>
      <c r="K3035">
        <v>10705</v>
      </c>
      <c r="L3035">
        <v>0</v>
      </c>
      <c r="M3035">
        <v>0</v>
      </c>
      <c r="N3035">
        <v>210000</v>
      </c>
      <c r="O3035">
        <v>0</v>
      </c>
      <c r="P3035">
        <v>807800</v>
      </c>
      <c r="Q3035">
        <v>3085</v>
      </c>
      <c r="R3035" t="b">
        <v>0</v>
      </c>
      <c r="S3035">
        <v>0</v>
      </c>
    </row>
    <row r="3036" spans="1:19">
      <c r="A3036">
        <v>13050501</v>
      </c>
      <c r="B3036" s="12"/>
      <c r="C3036" s="12" t="s">
        <v>4797</v>
      </c>
      <c r="D3036" s="12" t="s">
        <v>5261</v>
      </c>
      <c r="E3036" t="b">
        <v>0</v>
      </c>
      <c r="F3036">
        <v>0</v>
      </c>
      <c r="G3036">
        <v>6101</v>
      </c>
      <c r="H3036">
        <v>44002</v>
      </c>
      <c r="I3036" s="12" t="s">
        <v>5663</v>
      </c>
      <c r="J3036">
        <v>1</v>
      </c>
      <c r="K3036">
        <v>13866</v>
      </c>
      <c r="L3036">
        <v>0</v>
      </c>
      <c r="M3036">
        <v>0</v>
      </c>
      <c r="N3036">
        <v>0</v>
      </c>
      <c r="O3036">
        <v>89780</v>
      </c>
      <c r="P3036">
        <v>718020</v>
      </c>
      <c r="Q3036">
        <v>3086</v>
      </c>
      <c r="R3036" t="b">
        <v>0</v>
      </c>
      <c r="S3036">
        <v>0</v>
      </c>
    </row>
    <row r="3037" spans="1:19">
      <c r="A3037">
        <v>13050501</v>
      </c>
      <c r="B3037" s="12"/>
      <c r="C3037" s="12" t="s">
        <v>4797</v>
      </c>
      <c r="D3037" s="12" t="s">
        <v>5261</v>
      </c>
      <c r="E3037" t="b">
        <v>0</v>
      </c>
      <c r="F3037">
        <v>0</v>
      </c>
      <c r="G3037">
        <v>6101</v>
      </c>
      <c r="H3037">
        <v>44005</v>
      </c>
      <c r="I3037" s="12" t="s">
        <v>5660</v>
      </c>
      <c r="J3037">
        <v>1</v>
      </c>
      <c r="K3037">
        <v>13865</v>
      </c>
      <c r="L3037">
        <v>0</v>
      </c>
      <c r="M3037">
        <v>0</v>
      </c>
      <c r="N3037">
        <v>0</v>
      </c>
      <c r="O3037">
        <v>177800</v>
      </c>
      <c r="P3037">
        <v>540220</v>
      </c>
      <c r="Q3037">
        <v>3087</v>
      </c>
      <c r="R3037" t="b">
        <v>0</v>
      </c>
      <c r="S3037">
        <v>0</v>
      </c>
    </row>
    <row r="3038" spans="1:19">
      <c r="A3038">
        <v>13050501</v>
      </c>
      <c r="B3038" s="12"/>
      <c r="C3038" s="12" t="s">
        <v>4797</v>
      </c>
      <c r="D3038" s="12" t="s">
        <v>5261</v>
      </c>
      <c r="E3038" t="b">
        <v>0</v>
      </c>
      <c r="F3038">
        <v>0</v>
      </c>
      <c r="G3038">
        <v>6101</v>
      </c>
      <c r="H3038">
        <v>44005</v>
      </c>
      <c r="I3038" s="12" t="s">
        <v>5661</v>
      </c>
      <c r="J3038">
        <v>1</v>
      </c>
      <c r="K3038">
        <v>13865</v>
      </c>
      <c r="L3038">
        <v>0</v>
      </c>
      <c r="M3038">
        <v>0</v>
      </c>
      <c r="N3038">
        <v>0</v>
      </c>
      <c r="O3038">
        <v>210000</v>
      </c>
      <c r="P3038">
        <v>330220</v>
      </c>
      <c r="Q3038">
        <v>3088</v>
      </c>
      <c r="R3038" t="b">
        <v>0</v>
      </c>
      <c r="S3038">
        <v>0</v>
      </c>
    </row>
    <row r="3039" spans="1:19">
      <c r="A3039">
        <v>13050501</v>
      </c>
      <c r="B3039" s="12"/>
      <c r="C3039" s="12" t="s">
        <v>4797</v>
      </c>
      <c r="D3039" s="12" t="s">
        <v>5261</v>
      </c>
      <c r="E3039" t="b">
        <v>0</v>
      </c>
      <c r="F3039">
        <v>0</v>
      </c>
      <c r="G3039">
        <v>6101</v>
      </c>
      <c r="H3039">
        <v>44005</v>
      </c>
      <c r="I3039" s="12" t="s">
        <v>5662</v>
      </c>
      <c r="J3039">
        <v>1</v>
      </c>
      <c r="K3039">
        <v>13865</v>
      </c>
      <c r="L3039">
        <v>0</v>
      </c>
      <c r="M3039">
        <v>0</v>
      </c>
      <c r="N3039">
        <v>0</v>
      </c>
      <c r="O3039">
        <v>210000</v>
      </c>
      <c r="P3039">
        <v>120220</v>
      </c>
      <c r="Q3039">
        <v>3089</v>
      </c>
      <c r="R3039" t="b">
        <v>0</v>
      </c>
      <c r="S3039">
        <v>0</v>
      </c>
    </row>
    <row r="3040" spans="1:19">
      <c r="A3040">
        <v>13050501</v>
      </c>
      <c r="B3040" s="12"/>
      <c r="C3040" s="12" t="s">
        <v>4797</v>
      </c>
      <c r="D3040" s="12" t="s">
        <v>5261</v>
      </c>
      <c r="E3040" t="b">
        <v>0</v>
      </c>
      <c r="F3040">
        <v>0</v>
      </c>
      <c r="G3040">
        <v>6101</v>
      </c>
      <c r="H3040">
        <v>44005</v>
      </c>
      <c r="I3040" s="12" t="s">
        <v>5663</v>
      </c>
      <c r="J3040">
        <v>1</v>
      </c>
      <c r="K3040">
        <v>13865</v>
      </c>
      <c r="L3040">
        <v>0</v>
      </c>
      <c r="M3040">
        <v>0</v>
      </c>
      <c r="N3040">
        <v>0</v>
      </c>
      <c r="O3040">
        <v>120220</v>
      </c>
      <c r="P3040">
        <v>0</v>
      </c>
      <c r="Q3040">
        <v>3090</v>
      </c>
      <c r="R3040" t="b">
        <v>0</v>
      </c>
      <c r="S3040">
        <v>0</v>
      </c>
    </row>
    <row r="3041" spans="1:19">
      <c r="A3041">
        <v>13050501</v>
      </c>
      <c r="B3041" s="12"/>
      <c r="C3041" s="12" t="s">
        <v>4797</v>
      </c>
      <c r="D3041" s="12" t="s">
        <v>5261</v>
      </c>
      <c r="E3041" t="b">
        <v>0</v>
      </c>
      <c r="F3041">
        <v>0</v>
      </c>
      <c r="G3041">
        <v>6101</v>
      </c>
      <c r="H3041">
        <v>44013</v>
      </c>
      <c r="I3041" s="12" t="s">
        <v>1851</v>
      </c>
      <c r="J3041">
        <v>12</v>
      </c>
      <c r="K3041">
        <v>10785</v>
      </c>
      <c r="L3041">
        <v>0</v>
      </c>
      <c r="M3041">
        <v>0</v>
      </c>
      <c r="N3041">
        <v>210000</v>
      </c>
      <c r="O3041">
        <v>0</v>
      </c>
      <c r="P3041">
        <v>210000</v>
      </c>
      <c r="Q3041">
        <v>3091</v>
      </c>
      <c r="R3041" t="b">
        <v>0</v>
      </c>
      <c r="S3041">
        <v>0</v>
      </c>
    </row>
    <row r="3042" spans="1:19">
      <c r="A3042">
        <v>13050501</v>
      </c>
      <c r="B3042" s="12"/>
      <c r="C3042" s="12" t="s">
        <v>4797</v>
      </c>
      <c r="D3042" s="12" t="s">
        <v>5261</v>
      </c>
      <c r="E3042" t="b">
        <v>0</v>
      </c>
      <c r="F3042">
        <v>0</v>
      </c>
      <c r="G3042">
        <v>6101</v>
      </c>
      <c r="H3042">
        <v>44039</v>
      </c>
      <c r="I3042" s="12" t="s">
        <v>5664</v>
      </c>
      <c r="J3042">
        <v>1</v>
      </c>
      <c r="K3042">
        <v>13928</v>
      </c>
      <c r="L3042">
        <v>0</v>
      </c>
      <c r="M3042">
        <v>0</v>
      </c>
      <c r="N3042">
        <v>0</v>
      </c>
      <c r="O3042">
        <v>210000</v>
      </c>
      <c r="P3042">
        <v>0</v>
      </c>
      <c r="Q3042">
        <v>3092</v>
      </c>
      <c r="R3042" t="b">
        <v>0</v>
      </c>
      <c r="S3042">
        <v>0</v>
      </c>
    </row>
    <row r="3043" spans="1:19">
      <c r="A3043">
        <v>13050501</v>
      </c>
      <c r="B3043" s="12"/>
      <c r="C3043" s="12" t="s">
        <v>4797</v>
      </c>
      <c r="D3043" s="12" t="s">
        <v>5261</v>
      </c>
      <c r="E3043" t="b">
        <v>0</v>
      </c>
      <c r="F3043">
        <v>0</v>
      </c>
      <c r="G3043">
        <v>6101</v>
      </c>
      <c r="H3043">
        <v>44044</v>
      </c>
      <c r="I3043" s="12" t="s">
        <v>1852</v>
      </c>
      <c r="J3043">
        <v>12</v>
      </c>
      <c r="K3043">
        <v>10865</v>
      </c>
      <c r="L3043">
        <v>0</v>
      </c>
      <c r="M3043">
        <v>0</v>
      </c>
      <c r="N3043">
        <v>210000</v>
      </c>
      <c r="O3043">
        <v>0</v>
      </c>
      <c r="P3043">
        <v>210000</v>
      </c>
      <c r="Q3043">
        <v>3093</v>
      </c>
      <c r="R3043" t="b">
        <v>0</v>
      </c>
      <c r="S3043">
        <v>0</v>
      </c>
    </row>
    <row r="3044" spans="1:19">
      <c r="A3044">
        <v>13050501</v>
      </c>
      <c r="B3044" s="12"/>
      <c r="C3044" s="12" t="s">
        <v>4797</v>
      </c>
      <c r="D3044" s="12" t="s">
        <v>5261</v>
      </c>
      <c r="E3044" t="b">
        <v>0</v>
      </c>
      <c r="F3044">
        <v>0</v>
      </c>
      <c r="G3044">
        <v>6101</v>
      </c>
      <c r="H3044">
        <v>44061</v>
      </c>
      <c r="I3044" s="12" t="s">
        <v>5665</v>
      </c>
      <c r="J3044">
        <v>1</v>
      </c>
      <c r="K3044">
        <v>13993</v>
      </c>
      <c r="L3044">
        <v>0</v>
      </c>
      <c r="M3044">
        <v>0</v>
      </c>
      <c r="N3044">
        <v>0</v>
      </c>
      <c r="O3044">
        <v>210000</v>
      </c>
      <c r="P3044">
        <v>0</v>
      </c>
      <c r="Q3044">
        <v>3094</v>
      </c>
      <c r="R3044" t="b">
        <v>0</v>
      </c>
      <c r="S3044">
        <v>0</v>
      </c>
    </row>
    <row r="3045" spans="1:19">
      <c r="A3045">
        <v>13050501</v>
      </c>
      <c r="B3045" s="12"/>
      <c r="C3045" s="12" t="s">
        <v>4797</v>
      </c>
      <c r="D3045" s="12" t="s">
        <v>5261</v>
      </c>
      <c r="E3045" t="b">
        <v>0</v>
      </c>
      <c r="F3045">
        <v>0</v>
      </c>
      <c r="G3045">
        <v>6101</v>
      </c>
      <c r="H3045">
        <v>44075</v>
      </c>
      <c r="I3045" s="12" t="s">
        <v>1853</v>
      </c>
      <c r="J3045">
        <v>3</v>
      </c>
      <c r="K3045">
        <v>573</v>
      </c>
      <c r="L3045">
        <v>0</v>
      </c>
      <c r="M3045">
        <v>0</v>
      </c>
      <c r="N3045">
        <v>0</v>
      </c>
      <c r="O3045">
        <v>10000</v>
      </c>
      <c r="P3045">
        <v>-10000</v>
      </c>
      <c r="Q3045">
        <v>3095</v>
      </c>
      <c r="R3045" t="b">
        <v>0</v>
      </c>
      <c r="S3045">
        <v>0</v>
      </c>
    </row>
    <row r="3046" spans="1:19">
      <c r="A3046">
        <v>13050501</v>
      </c>
      <c r="B3046" s="12"/>
      <c r="C3046" s="12" t="s">
        <v>4797</v>
      </c>
      <c r="D3046" s="12" t="s">
        <v>5261</v>
      </c>
      <c r="E3046" t="b">
        <v>0</v>
      </c>
      <c r="F3046">
        <v>0</v>
      </c>
      <c r="G3046">
        <v>6101</v>
      </c>
      <c r="H3046">
        <v>44075</v>
      </c>
      <c r="I3046" s="12" t="s">
        <v>1854</v>
      </c>
      <c r="J3046">
        <v>12</v>
      </c>
      <c r="K3046">
        <v>10945</v>
      </c>
      <c r="L3046">
        <v>0</v>
      </c>
      <c r="M3046">
        <v>0</v>
      </c>
      <c r="N3046">
        <v>210000</v>
      </c>
      <c r="O3046">
        <v>0</v>
      </c>
      <c r="P3046">
        <v>200000</v>
      </c>
      <c r="Q3046">
        <v>3096</v>
      </c>
      <c r="R3046" t="b">
        <v>0</v>
      </c>
      <c r="S3046">
        <v>0</v>
      </c>
    </row>
    <row r="3047" spans="1:19">
      <c r="A3047">
        <v>13050501</v>
      </c>
      <c r="B3047" s="12"/>
      <c r="C3047" s="12" t="s">
        <v>4797</v>
      </c>
      <c r="D3047" s="12" t="s">
        <v>5261</v>
      </c>
      <c r="E3047" t="b">
        <v>0</v>
      </c>
      <c r="F3047">
        <v>0</v>
      </c>
      <c r="G3047">
        <v>6101</v>
      </c>
      <c r="H3047">
        <v>44097</v>
      </c>
      <c r="I3047" s="12" t="s">
        <v>5666</v>
      </c>
      <c r="J3047">
        <v>1</v>
      </c>
      <c r="K3047">
        <v>14070</v>
      </c>
      <c r="L3047">
        <v>0</v>
      </c>
      <c r="M3047">
        <v>0</v>
      </c>
      <c r="N3047">
        <v>0</v>
      </c>
      <c r="O3047">
        <v>200000</v>
      </c>
      <c r="P3047">
        <v>0</v>
      </c>
      <c r="Q3047">
        <v>3097</v>
      </c>
      <c r="R3047" t="b">
        <v>0</v>
      </c>
      <c r="S3047">
        <v>0</v>
      </c>
    </row>
    <row r="3048" spans="1:19">
      <c r="A3048">
        <v>13050501</v>
      </c>
      <c r="B3048" s="12"/>
      <c r="C3048" s="12" t="s">
        <v>4797</v>
      </c>
      <c r="D3048" s="12" t="s">
        <v>5261</v>
      </c>
      <c r="E3048" t="b">
        <v>0</v>
      </c>
      <c r="F3048">
        <v>0</v>
      </c>
      <c r="G3048">
        <v>6101</v>
      </c>
      <c r="H3048">
        <v>44105</v>
      </c>
      <c r="I3048" s="12" t="s">
        <v>1855</v>
      </c>
      <c r="J3048">
        <v>12</v>
      </c>
      <c r="K3048">
        <v>11025</v>
      </c>
      <c r="L3048">
        <v>0</v>
      </c>
      <c r="M3048">
        <v>0</v>
      </c>
      <c r="N3048">
        <v>210000</v>
      </c>
      <c r="O3048">
        <v>0</v>
      </c>
      <c r="P3048">
        <v>210000</v>
      </c>
      <c r="Q3048">
        <v>3098</v>
      </c>
      <c r="R3048" t="b">
        <v>0</v>
      </c>
      <c r="S3048">
        <v>0</v>
      </c>
    </row>
    <row r="3049" spans="1:19">
      <c r="A3049">
        <v>13050501</v>
      </c>
      <c r="B3049" s="12"/>
      <c r="C3049" s="12" t="s">
        <v>4797</v>
      </c>
      <c r="D3049" s="12" t="s">
        <v>5261</v>
      </c>
      <c r="E3049" t="b">
        <v>0</v>
      </c>
      <c r="F3049">
        <v>0</v>
      </c>
      <c r="G3049">
        <v>6101</v>
      </c>
      <c r="H3049">
        <v>44127</v>
      </c>
      <c r="I3049" s="12" t="s">
        <v>5667</v>
      </c>
      <c r="J3049">
        <v>1</v>
      </c>
      <c r="K3049">
        <v>14141</v>
      </c>
      <c r="L3049">
        <v>0</v>
      </c>
      <c r="M3049">
        <v>0</v>
      </c>
      <c r="N3049">
        <v>0</v>
      </c>
      <c r="O3049">
        <v>210000</v>
      </c>
      <c r="P3049">
        <v>0</v>
      </c>
      <c r="Q3049">
        <v>3099</v>
      </c>
      <c r="R3049" t="b">
        <v>0</v>
      </c>
      <c r="S3049">
        <v>0</v>
      </c>
    </row>
    <row r="3050" spans="1:19">
      <c r="A3050">
        <v>13050501</v>
      </c>
      <c r="B3050" s="12"/>
      <c r="C3050" s="12" t="s">
        <v>4797</v>
      </c>
      <c r="D3050" s="12" t="s">
        <v>5261</v>
      </c>
      <c r="E3050" t="b">
        <v>0</v>
      </c>
      <c r="F3050">
        <v>0</v>
      </c>
      <c r="G3050">
        <v>6101</v>
      </c>
      <c r="H3050">
        <v>44136</v>
      </c>
      <c r="I3050" s="12" t="s">
        <v>1856</v>
      </c>
      <c r="J3050">
        <v>3</v>
      </c>
      <c r="K3050">
        <v>576</v>
      </c>
      <c r="L3050">
        <v>0</v>
      </c>
      <c r="M3050">
        <v>0</v>
      </c>
      <c r="N3050">
        <v>0</v>
      </c>
      <c r="O3050">
        <v>10000</v>
      </c>
      <c r="P3050">
        <v>-10000</v>
      </c>
      <c r="Q3050">
        <v>3100</v>
      </c>
      <c r="R3050" t="b">
        <v>0</v>
      </c>
      <c r="S3050">
        <v>0</v>
      </c>
    </row>
    <row r="3051" spans="1:19">
      <c r="A3051">
        <v>13050501</v>
      </c>
      <c r="B3051" s="12"/>
      <c r="C3051" s="12" t="s">
        <v>4797</v>
      </c>
      <c r="D3051" s="12" t="s">
        <v>5261</v>
      </c>
      <c r="E3051" t="b">
        <v>0</v>
      </c>
      <c r="F3051">
        <v>0</v>
      </c>
      <c r="G3051">
        <v>6101</v>
      </c>
      <c r="H3051">
        <v>44136</v>
      </c>
      <c r="I3051" s="12" t="s">
        <v>1857</v>
      </c>
      <c r="J3051">
        <v>12</v>
      </c>
      <c r="K3051">
        <v>11105</v>
      </c>
      <c r="L3051">
        <v>0</v>
      </c>
      <c r="M3051">
        <v>0</v>
      </c>
      <c r="N3051">
        <v>210000</v>
      </c>
      <c r="O3051">
        <v>0</v>
      </c>
      <c r="P3051">
        <v>200000</v>
      </c>
      <c r="Q3051">
        <v>3101</v>
      </c>
      <c r="R3051" t="b">
        <v>0</v>
      </c>
      <c r="S3051">
        <v>0</v>
      </c>
    </row>
    <row r="3052" spans="1:19">
      <c r="A3052">
        <v>13050501</v>
      </c>
      <c r="B3052" s="12"/>
      <c r="C3052" s="12" t="s">
        <v>4797</v>
      </c>
      <c r="D3052" s="12" t="s">
        <v>5261</v>
      </c>
      <c r="E3052" t="b">
        <v>0</v>
      </c>
      <c r="F3052">
        <v>0</v>
      </c>
      <c r="G3052">
        <v>6101</v>
      </c>
      <c r="H3052">
        <v>44158</v>
      </c>
      <c r="I3052" s="12" t="s">
        <v>5668</v>
      </c>
      <c r="J3052">
        <v>1</v>
      </c>
      <c r="K3052">
        <v>14210</v>
      </c>
      <c r="L3052">
        <v>0</v>
      </c>
      <c r="M3052">
        <v>0</v>
      </c>
      <c r="N3052">
        <v>0</v>
      </c>
      <c r="O3052">
        <v>200000</v>
      </c>
      <c r="P3052">
        <v>0</v>
      </c>
      <c r="Q3052">
        <v>3102</v>
      </c>
      <c r="R3052" t="b">
        <v>0</v>
      </c>
      <c r="S3052">
        <v>0</v>
      </c>
    </row>
    <row r="3053" spans="1:19">
      <c r="A3053">
        <v>13050501</v>
      </c>
      <c r="B3053" s="12"/>
      <c r="C3053" s="12" t="s">
        <v>4797</v>
      </c>
      <c r="D3053" s="12" t="s">
        <v>5261</v>
      </c>
      <c r="E3053" t="b">
        <v>0</v>
      </c>
      <c r="F3053">
        <v>0</v>
      </c>
      <c r="G3053">
        <v>6101</v>
      </c>
      <c r="H3053">
        <v>44166</v>
      </c>
      <c r="I3053" s="12" t="s">
        <v>1858</v>
      </c>
      <c r="J3053">
        <v>3</v>
      </c>
      <c r="K3053">
        <v>577</v>
      </c>
      <c r="L3053">
        <v>0</v>
      </c>
      <c r="M3053">
        <v>0</v>
      </c>
      <c r="N3053">
        <v>0</v>
      </c>
      <c r="O3053">
        <v>20000</v>
      </c>
      <c r="P3053">
        <v>-20000</v>
      </c>
      <c r="Q3053">
        <v>3103</v>
      </c>
      <c r="R3053" t="b">
        <v>0</v>
      </c>
      <c r="S3053">
        <v>0</v>
      </c>
    </row>
    <row r="3054" spans="1:19">
      <c r="A3054">
        <v>13050501</v>
      </c>
      <c r="B3054" s="12"/>
      <c r="C3054" s="12" t="s">
        <v>4797</v>
      </c>
      <c r="D3054" s="12" t="s">
        <v>5261</v>
      </c>
      <c r="E3054" t="b">
        <v>0</v>
      </c>
      <c r="F3054">
        <v>0</v>
      </c>
      <c r="G3054">
        <v>6101</v>
      </c>
      <c r="H3054">
        <v>44166</v>
      </c>
      <c r="I3054" s="12" t="s">
        <v>1859</v>
      </c>
      <c r="J3054">
        <v>12</v>
      </c>
      <c r="K3054">
        <v>11185</v>
      </c>
      <c r="L3054">
        <v>0</v>
      </c>
      <c r="M3054">
        <v>0</v>
      </c>
      <c r="N3054">
        <v>210000</v>
      </c>
      <c r="O3054">
        <v>0</v>
      </c>
      <c r="P3054">
        <v>190000</v>
      </c>
      <c r="Q3054">
        <v>3104</v>
      </c>
      <c r="R3054" t="b">
        <v>0</v>
      </c>
      <c r="S3054">
        <v>0</v>
      </c>
    </row>
    <row r="3055" spans="1:19">
      <c r="A3055">
        <v>13050501</v>
      </c>
      <c r="B3055" s="12"/>
      <c r="C3055" s="12" t="s">
        <v>4797</v>
      </c>
      <c r="D3055" s="12" t="s">
        <v>5261</v>
      </c>
      <c r="E3055" t="b">
        <v>0</v>
      </c>
      <c r="F3055">
        <v>0</v>
      </c>
      <c r="G3055">
        <v>6101</v>
      </c>
      <c r="H3055">
        <v>44194</v>
      </c>
      <c r="I3055" s="12" t="s">
        <v>5669</v>
      </c>
      <c r="J3055">
        <v>1</v>
      </c>
      <c r="K3055">
        <v>14285</v>
      </c>
      <c r="L3055">
        <v>0</v>
      </c>
      <c r="M3055">
        <v>0</v>
      </c>
      <c r="N3055">
        <v>0</v>
      </c>
      <c r="O3055">
        <v>190000</v>
      </c>
      <c r="P3055">
        <v>0</v>
      </c>
      <c r="Q3055">
        <v>3105</v>
      </c>
      <c r="R3055" t="b">
        <v>0</v>
      </c>
      <c r="S3055">
        <v>0</v>
      </c>
    </row>
    <row r="3056" spans="1:19">
      <c r="A3056">
        <v>13050501</v>
      </c>
      <c r="B3056" s="12" t="s">
        <v>1860</v>
      </c>
      <c r="C3056" s="12" t="s">
        <v>4797</v>
      </c>
      <c r="D3056" s="12" t="s">
        <v>1860</v>
      </c>
      <c r="E3056" t="b">
        <v>0</v>
      </c>
      <c r="F3056">
        <v>0</v>
      </c>
      <c r="G3056">
        <v>6101</v>
      </c>
      <c r="H3056" t="s">
        <v>21</v>
      </c>
      <c r="I3056" s="12"/>
      <c r="K3056">
        <v>0</v>
      </c>
      <c r="L3056">
        <v>0</v>
      </c>
      <c r="M3056">
        <v>0</v>
      </c>
      <c r="N3056">
        <v>2520000</v>
      </c>
      <c r="O3056">
        <v>2520000</v>
      </c>
      <c r="P3056">
        <v>0</v>
      </c>
      <c r="Q3056">
        <v>3106</v>
      </c>
      <c r="R3056" t="b">
        <v>0</v>
      </c>
      <c r="S3056">
        <v>0</v>
      </c>
    </row>
    <row r="3057" spans="1:19">
      <c r="A3057">
        <v>13050501</v>
      </c>
      <c r="B3057" s="12" t="s">
        <v>5269</v>
      </c>
      <c r="C3057" s="12" t="s">
        <v>4797</v>
      </c>
      <c r="D3057" s="12" t="s">
        <v>5269</v>
      </c>
      <c r="E3057" t="b">
        <v>0</v>
      </c>
      <c r="F3057">
        <v>0</v>
      </c>
      <c r="G3057">
        <v>6102</v>
      </c>
      <c r="H3057" t="s">
        <v>21</v>
      </c>
      <c r="I3057" s="12"/>
      <c r="K3057">
        <v>0</v>
      </c>
      <c r="L3057">
        <v>2796000</v>
      </c>
      <c r="M3057">
        <v>2796000</v>
      </c>
      <c r="N3057">
        <v>0</v>
      </c>
      <c r="O3057">
        <v>0</v>
      </c>
      <c r="P3057">
        <v>0</v>
      </c>
      <c r="Q3057">
        <v>3107</v>
      </c>
      <c r="R3057" t="b">
        <v>0</v>
      </c>
      <c r="S3057">
        <v>0</v>
      </c>
    </row>
    <row r="3058" spans="1:19">
      <c r="A3058">
        <v>13050501</v>
      </c>
      <c r="B3058" s="12"/>
      <c r="C3058" s="12" t="s">
        <v>4797</v>
      </c>
      <c r="D3058" s="12" t="s">
        <v>5269</v>
      </c>
      <c r="E3058" t="b">
        <v>0</v>
      </c>
      <c r="F3058">
        <v>0</v>
      </c>
      <c r="G3058">
        <v>6102</v>
      </c>
      <c r="H3058">
        <v>43831</v>
      </c>
      <c r="I3058" s="12" t="s">
        <v>1861</v>
      </c>
      <c r="J3058">
        <v>12</v>
      </c>
      <c r="K3058">
        <v>10306</v>
      </c>
      <c r="L3058">
        <v>0</v>
      </c>
      <c r="M3058">
        <v>0</v>
      </c>
      <c r="N3058">
        <v>233000</v>
      </c>
      <c r="O3058">
        <v>0</v>
      </c>
      <c r="P3058">
        <v>233000</v>
      </c>
      <c r="Q3058">
        <v>3108</v>
      </c>
      <c r="R3058" t="b">
        <v>0</v>
      </c>
      <c r="S3058">
        <v>0</v>
      </c>
    </row>
    <row r="3059" spans="1:19">
      <c r="A3059">
        <v>13050501</v>
      </c>
      <c r="B3059" s="12"/>
      <c r="C3059" s="12" t="s">
        <v>4797</v>
      </c>
      <c r="D3059" s="12" t="s">
        <v>5269</v>
      </c>
      <c r="E3059" t="b">
        <v>0</v>
      </c>
      <c r="F3059">
        <v>0</v>
      </c>
      <c r="G3059">
        <v>6102</v>
      </c>
      <c r="H3059">
        <v>43843</v>
      </c>
      <c r="I3059" s="12" t="s">
        <v>5658</v>
      </c>
      <c r="J3059">
        <v>1</v>
      </c>
      <c r="K3059">
        <v>13504</v>
      </c>
      <c r="L3059">
        <v>0</v>
      </c>
      <c r="M3059">
        <v>0</v>
      </c>
      <c r="N3059">
        <v>0</v>
      </c>
      <c r="O3059">
        <v>233000</v>
      </c>
      <c r="P3059">
        <v>0</v>
      </c>
      <c r="Q3059">
        <v>3109</v>
      </c>
      <c r="R3059" t="b">
        <v>0</v>
      </c>
      <c r="S3059">
        <v>0</v>
      </c>
    </row>
    <row r="3060" spans="1:19">
      <c r="A3060">
        <v>13050501</v>
      </c>
      <c r="B3060" s="12"/>
      <c r="C3060" s="12" t="s">
        <v>4797</v>
      </c>
      <c r="D3060" s="12" t="s">
        <v>5269</v>
      </c>
      <c r="E3060" t="b">
        <v>0</v>
      </c>
      <c r="F3060">
        <v>0</v>
      </c>
      <c r="G3060">
        <v>6102</v>
      </c>
      <c r="H3060">
        <v>43862</v>
      </c>
      <c r="I3060" s="12" t="s">
        <v>1862</v>
      </c>
      <c r="J3060">
        <v>12</v>
      </c>
      <c r="K3060">
        <v>10386</v>
      </c>
      <c r="L3060">
        <v>0</v>
      </c>
      <c r="M3060">
        <v>0</v>
      </c>
      <c r="N3060">
        <v>233000</v>
      </c>
      <c r="O3060">
        <v>0</v>
      </c>
      <c r="P3060">
        <v>233000</v>
      </c>
      <c r="Q3060">
        <v>3110</v>
      </c>
      <c r="R3060" t="b">
        <v>0</v>
      </c>
      <c r="S3060">
        <v>0</v>
      </c>
    </row>
    <row r="3061" spans="1:19">
      <c r="A3061">
        <v>13050501</v>
      </c>
      <c r="B3061" s="12"/>
      <c r="C3061" s="12" t="s">
        <v>4797</v>
      </c>
      <c r="D3061" s="12" t="s">
        <v>5269</v>
      </c>
      <c r="E3061" t="b">
        <v>0</v>
      </c>
      <c r="F3061">
        <v>0</v>
      </c>
      <c r="G3061">
        <v>6102</v>
      </c>
      <c r="H3061">
        <v>43872</v>
      </c>
      <c r="I3061" s="12" t="s">
        <v>5659</v>
      </c>
      <c r="J3061">
        <v>1</v>
      </c>
      <c r="K3061">
        <v>13569</v>
      </c>
      <c r="L3061">
        <v>0</v>
      </c>
      <c r="M3061">
        <v>0</v>
      </c>
      <c r="N3061">
        <v>0</v>
      </c>
      <c r="O3061">
        <v>233000</v>
      </c>
      <c r="P3061">
        <v>0</v>
      </c>
      <c r="Q3061">
        <v>3111</v>
      </c>
      <c r="R3061" t="b">
        <v>0</v>
      </c>
      <c r="S3061">
        <v>0</v>
      </c>
    </row>
    <row r="3062" spans="1:19">
      <c r="A3062">
        <v>13050501</v>
      </c>
      <c r="B3062" s="12"/>
      <c r="C3062" s="12" t="s">
        <v>4797</v>
      </c>
      <c r="D3062" s="12" t="s">
        <v>5269</v>
      </c>
      <c r="E3062" t="b">
        <v>0</v>
      </c>
      <c r="F3062">
        <v>0</v>
      </c>
      <c r="G3062">
        <v>6102</v>
      </c>
      <c r="H3062">
        <v>43891</v>
      </c>
      <c r="I3062" s="12" t="s">
        <v>1863</v>
      </c>
      <c r="J3062">
        <v>12</v>
      </c>
      <c r="K3062">
        <v>10466</v>
      </c>
      <c r="L3062">
        <v>0</v>
      </c>
      <c r="M3062">
        <v>0</v>
      </c>
      <c r="N3062">
        <v>233000</v>
      </c>
      <c r="O3062">
        <v>0</v>
      </c>
      <c r="P3062">
        <v>233000</v>
      </c>
      <c r="Q3062">
        <v>3112</v>
      </c>
      <c r="R3062" t="b">
        <v>0</v>
      </c>
      <c r="S3062">
        <v>0</v>
      </c>
    </row>
    <row r="3063" spans="1:19">
      <c r="A3063">
        <v>13050501</v>
      </c>
      <c r="B3063" s="12"/>
      <c r="C3063" s="12" t="s">
        <v>4797</v>
      </c>
      <c r="D3063" s="12" t="s">
        <v>5269</v>
      </c>
      <c r="E3063" t="b">
        <v>0</v>
      </c>
      <c r="F3063">
        <v>0</v>
      </c>
      <c r="G3063">
        <v>6102</v>
      </c>
      <c r="H3063">
        <v>43903</v>
      </c>
      <c r="I3063" s="12" t="s">
        <v>5660</v>
      </c>
      <c r="J3063">
        <v>1</v>
      </c>
      <c r="K3063">
        <v>13662</v>
      </c>
      <c r="L3063">
        <v>0</v>
      </c>
      <c r="M3063">
        <v>0</v>
      </c>
      <c r="N3063">
        <v>0</v>
      </c>
      <c r="O3063">
        <v>233000</v>
      </c>
      <c r="P3063">
        <v>0</v>
      </c>
      <c r="Q3063">
        <v>3113</v>
      </c>
      <c r="R3063" t="b">
        <v>0</v>
      </c>
      <c r="S3063">
        <v>0</v>
      </c>
    </row>
    <row r="3064" spans="1:19">
      <c r="A3064">
        <v>13050501</v>
      </c>
      <c r="B3064" s="12"/>
      <c r="C3064" s="12" t="s">
        <v>4797</v>
      </c>
      <c r="D3064" s="12" t="s">
        <v>5269</v>
      </c>
      <c r="E3064" t="b">
        <v>0</v>
      </c>
      <c r="F3064">
        <v>0</v>
      </c>
      <c r="G3064">
        <v>6102</v>
      </c>
      <c r="H3064">
        <v>43922</v>
      </c>
      <c r="I3064" s="12" t="s">
        <v>1864</v>
      </c>
      <c r="J3064">
        <v>12</v>
      </c>
      <c r="K3064">
        <v>10546</v>
      </c>
      <c r="L3064">
        <v>0</v>
      </c>
      <c r="M3064">
        <v>0</v>
      </c>
      <c r="N3064">
        <v>233000</v>
      </c>
      <c r="O3064">
        <v>0</v>
      </c>
      <c r="P3064">
        <v>233000</v>
      </c>
      <c r="Q3064">
        <v>3114</v>
      </c>
      <c r="R3064" t="b">
        <v>0</v>
      </c>
      <c r="S3064">
        <v>0</v>
      </c>
    </row>
    <row r="3065" spans="1:19">
      <c r="A3065">
        <v>13050501</v>
      </c>
      <c r="B3065" s="12"/>
      <c r="C3065" s="12" t="s">
        <v>4797</v>
      </c>
      <c r="D3065" s="12" t="s">
        <v>5269</v>
      </c>
      <c r="E3065" t="b">
        <v>0</v>
      </c>
      <c r="F3065">
        <v>0</v>
      </c>
      <c r="G3065">
        <v>6102</v>
      </c>
      <c r="H3065">
        <v>43929</v>
      </c>
      <c r="I3065" s="12" t="s">
        <v>5661</v>
      </c>
      <c r="J3065">
        <v>1</v>
      </c>
      <c r="K3065">
        <v>13742</v>
      </c>
      <c r="L3065">
        <v>0</v>
      </c>
      <c r="M3065">
        <v>0</v>
      </c>
      <c r="N3065">
        <v>0</v>
      </c>
      <c r="O3065">
        <v>233000</v>
      </c>
      <c r="P3065">
        <v>0</v>
      </c>
      <c r="Q3065">
        <v>3115</v>
      </c>
      <c r="R3065" t="b">
        <v>0</v>
      </c>
      <c r="S3065">
        <v>0</v>
      </c>
    </row>
    <row r="3066" spans="1:19">
      <c r="A3066">
        <v>13050501</v>
      </c>
      <c r="B3066" s="12"/>
      <c r="C3066" s="12" t="s">
        <v>4797</v>
      </c>
      <c r="D3066" s="12" t="s">
        <v>5269</v>
      </c>
      <c r="E3066" t="b">
        <v>0</v>
      </c>
      <c r="F3066">
        <v>0</v>
      </c>
      <c r="G3066">
        <v>6102</v>
      </c>
      <c r="H3066">
        <v>43952</v>
      </c>
      <c r="I3066" s="12" t="s">
        <v>1865</v>
      </c>
      <c r="J3066">
        <v>12</v>
      </c>
      <c r="K3066">
        <v>10626</v>
      </c>
      <c r="L3066">
        <v>0</v>
      </c>
      <c r="M3066">
        <v>0</v>
      </c>
      <c r="N3066">
        <v>233000</v>
      </c>
      <c r="O3066">
        <v>0</v>
      </c>
      <c r="P3066">
        <v>233000</v>
      </c>
      <c r="Q3066">
        <v>3116</v>
      </c>
      <c r="R3066" t="b">
        <v>0</v>
      </c>
      <c r="S3066">
        <v>0</v>
      </c>
    </row>
    <row r="3067" spans="1:19">
      <c r="A3067">
        <v>13050501</v>
      </c>
      <c r="B3067" s="12"/>
      <c r="C3067" s="12" t="s">
        <v>4797</v>
      </c>
      <c r="D3067" s="12" t="s">
        <v>5269</v>
      </c>
      <c r="E3067" t="b">
        <v>0</v>
      </c>
      <c r="F3067">
        <v>0</v>
      </c>
      <c r="G3067">
        <v>6102</v>
      </c>
      <c r="H3067">
        <v>43965</v>
      </c>
      <c r="I3067" s="12" t="s">
        <v>5662</v>
      </c>
      <c r="J3067">
        <v>1</v>
      </c>
      <c r="K3067">
        <v>13768</v>
      </c>
      <c r="L3067">
        <v>0</v>
      </c>
      <c r="M3067">
        <v>0</v>
      </c>
      <c r="N3067">
        <v>0</v>
      </c>
      <c r="O3067">
        <v>233000</v>
      </c>
      <c r="P3067">
        <v>0</v>
      </c>
      <c r="Q3067">
        <v>3117</v>
      </c>
      <c r="R3067" t="b">
        <v>0</v>
      </c>
      <c r="S3067">
        <v>0</v>
      </c>
    </row>
    <row r="3068" spans="1:19">
      <c r="A3068">
        <v>13050501</v>
      </c>
      <c r="B3068" s="12"/>
      <c r="C3068" s="12" t="s">
        <v>4797</v>
      </c>
      <c r="D3068" s="12" t="s">
        <v>5269</v>
      </c>
      <c r="E3068" t="b">
        <v>0</v>
      </c>
      <c r="F3068">
        <v>0</v>
      </c>
      <c r="G3068">
        <v>6102</v>
      </c>
      <c r="H3068">
        <v>43983</v>
      </c>
      <c r="I3068" s="12" t="s">
        <v>1866</v>
      </c>
      <c r="J3068">
        <v>12</v>
      </c>
      <c r="K3068">
        <v>10706</v>
      </c>
      <c r="L3068">
        <v>0</v>
      </c>
      <c r="M3068">
        <v>0</v>
      </c>
      <c r="N3068">
        <v>233000</v>
      </c>
      <c r="O3068">
        <v>0</v>
      </c>
      <c r="P3068">
        <v>233000</v>
      </c>
      <c r="Q3068">
        <v>3118</v>
      </c>
      <c r="R3068" t="b">
        <v>0</v>
      </c>
      <c r="S3068">
        <v>0</v>
      </c>
    </row>
    <row r="3069" spans="1:19">
      <c r="A3069">
        <v>13050501</v>
      </c>
      <c r="B3069" s="12"/>
      <c r="C3069" s="12" t="s">
        <v>4797</v>
      </c>
      <c r="D3069" s="12" t="s">
        <v>5269</v>
      </c>
      <c r="E3069" t="b">
        <v>0</v>
      </c>
      <c r="F3069">
        <v>0</v>
      </c>
      <c r="G3069">
        <v>6102</v>
      </c>
      <c r="H3069">
        <v>43992</v>
      </c>
      <c r="I3069" s="12" t="s">
        <v>5663</v>
      </c>
      <c r="J3069">
        <v>1</v>
      </c>
      <c r="K3069">
        <v>13834</v>
      </c>
      <c r="L3069">
        <v>0</v>
      </c>
      <c r="M3069">
        <v>0</v>
      </c>
      <c r="N3069">
        <v>0</v>
      </c>
      <c r="O3069">
        <v>233000</v>
      </c>
      <c r="P3069">
        <v>0</v>
      </c>
      <c r="Q3069">
        <v>3119</v>
      </c>
      <c r="R3069" t="b">
        <v>0</v>
      </c>
      <c r="S3069">
        <v>0</v>
      </c>
    </row>
    <row r="3070" spans="1:19">
      <c r="A3070">
        <v>13050501</v>
      </c>
      <c r="B3070" s="12"/>
      <c r="C3070" s="12" t="s">
        <v>4797</v>
      </c>
      <c r="D3070" s="12" t="s">
        <v>5269</v>
      </c>
      <c r="E3070" t="b">
        <v>0</v>
      </c>
      <c r="F3070">
        <v>0</v>
      </c>
      <c r="G3070">
        <v>6102</v>
      </c>
      <c r="H3070">
        <v>44013</v>
      </c>
      <c r="I3070" s="12" t="s">
        <v>1867</v>
      </c>
      <c r="J3070">
        <v>12</v>
      </c>
      <c r="K3070">
        <v>10786</v>
      </c>
      <c r="L3070">
        <v>0</v>
      </c>
      <c r="M3070">
        <v>0</v>
      </c>
      <c r="N3070">
        <v>233000</v>
      </c>
      <c r="O3070">
        <v>0</v>
      </c>
      <c r="P3070">
        <v>233000</v>
      </c>
      <c r="Q3070">
        <v>3120</v>
      </c>
      <c r="R3070" t="b">
        <v>0</v>
      </c>
      <c r="S3070">
        <v>0</v>
      </c>
    </row>
    <row r="3071" spans="1:19">
      <c r="A3071">
        <v>13050501</v>
      </c>
      <c r="B3071" s="12"/>
      <c r="C3071" s="12" t="s">
        <v>4797</v>
      </c>
      <c r="D3071" s="12" t="s">
        <v>5269</v>
      </c>
      <c r="E3071" t="b">
        <v>0</v>
      </c>
      <c r="F3071">
        <v>0</v>
      </c>
      <c r="G3071">
        <v>6102</v>
      </c>
      <c r="H3071">
        <v>44026</v>
      </c>
      <c r="I3071" s="12" t="s">
        <v>5664</v>
      </c>
      <c r="J3071">
        <v>1</v>
      </c>
      <c r="K3071">
        <v>13915</v>
      </c>
      <c r="L3071">
        <v>0</v>
      </c>
      <c r="M3071">
        <v>0</v>
      </c>
      <c r="N3071">
        <v>0</v>
      </c>
      <c r="O3071">
        <v>233000</v>
      </c>
      <c r="P3071">
        <v>0</v>
      </c>
      <c r="Q3071">
        <v>3121</v>
      </c>
      <c r="R3071" t="b">
        <v>0</v>
      </c>
      <c r="S3071">
        <v>0</v>
      </c>
    </row>
    <row r="3072" spans="1:19">
      <c r="A3072">
        <v>13050501</v>
      </c>
      <c r="B3072" s="12"/>
      <c r="C3072" s="12" t="s">
        <v>4797</v>
      </c>
      <c r="D3072" s="12" t="s">
        <v>5269</v>
      </c>
      <c r="E3072" t="b">
        <v>0</v>
      </c>
      <c r="F3072">
        <v>0</v>
      </c>
      <c r="G3072">
        <v>6102</v>
      </c>
      <c r="H3072">
        <v>44044</v>
      </c>
      <c r="I3072" s="12" t="s">
        <v>1868</v>
      </c>
      <c r="J3072">
        <v>12</v>
      </c>
      <c r="K3072">
        <v>10866</v>
      </c>
      <c r="L3072">
        <v>0</v>
      </c>
      <c r="M3072">
        <v>0</v>
      </c>
      <c r="N3072">
        <v>233000</v>
      </c>
      <c r="O3072">
        <v>0</v>
      </c>
      <c r="P3072">
        <v>233000</v>
      </c>
      <c r="Q3072">
        <v>3122</v>
      </c>
      <c r="R3072" t="b">
        <v>0</v>
      </c>
      <c r="S3072">
        <v>0</v>
      </c>
    </row>
    <row r="3073" spans="1:19">
      <c r="A3073">
        <v>13050501</v>
      </c>
      <c r="B3073" s="12"/>
      <c r="C3073" s="12" t="s">
        <v>4797</v>
      </c>
      <c r="D3073" s="12" t="s">
        <v>5269</v>
      </c>
      <c r="E3073" t="b">
        <v>0</v>
      </c>
      <c r="F3073">
        <v>0</v>
      </c>
      <c r="G3073">
        <v>6102</v>
      </c>
      <c r="H3073">
        <v>44063</v>
      </c>
      <c r="I3073" s="12" t="s">
        <v>5665</v>
      </c>
      <c r="J3073">
        <v>1</v>
      </c>
      <c r="K3073">
        <v>14011</v>
      </c>
      <c r="L3073">
        <v>0</v>
      </c>
      <c r="M3073">
        <v>0</v>
      </c>
      <c r="N3073">
        <v>0</v>
      </c>
      <c r="O3073">
        <v>233000</v>
      </c>
      <c r="P3073">
        <v>0</v>
      </c>
      <c r="Q3073">
        <v>3123</v>
      </c>
      <c r="R3073" t="b">
        <v>0</v>
      </c>
      <c r="S3073">
        <v>0</v>
      </c>
    </row>
    <row r="3074" spans="1:19">
      <c r="A3074">
        <v>13050501</v>
      </c>
      <c r="B3074" s="12"/>
      <c r="C3074" s="12" t="s">
        <v>4797</v>
      </c>
      <c r="D3074" s="12" t="s">
        <v>5269</v>
      </c>
      <c r="E3074" t="b">
        <v>0</v>
      </c>
      <c r="F3074">
        <v>0</v>
      </c>
      <c r="G3074">
        <v>6102</v>
      </c>
      <c r="H3074">
        <v>44075</v>
      </c>
      <c r="I3074" s="12" t="s">
        <v>1869</v>
      </c>
      <c r="J3074">
        <v>12</v>
      </c>
      <c r="K3074">
        <v>10946</v>
      </c>
      <c r="L3074">
        <v>0</v>
      </c>
      <c r="M3074">
        <v>0</v>
      </c>
      <c r="N3074">
        <v>233000</v>
      </c>
      <c r="O3074">
        <v>0</v>
      </c>
      <c r="P3074">
        <v>233000</v>
      </c>
      <c r="Q3074">
        <v>3124</v>
      </c>
      <c r="R3074" t="b">
        <v>0</v>
      </c>
      <c r="S3074">
        <v>0</v>
      </c>
    </row>
    <row r="3075" spans="1:19">
      <c r="A3075">
        <v>13050501</v>
      </c>
      <c r="B3075" s="12"/>
      <c r="C3075" s="12" t="s">
        <v>4797</v>
      </c>
      <c r="D3075" s="12" t="s">
        <v>5269</v>
      </c>
      <c r="E3075" t="b">
        <v>0</v>
      </c>
      <c r="F3075">
        <v>0</v>
      </c>
      <c r="G3075">
        <v>6102</v>
      </c>
      <c r="H3075">
        <v>44090</v>
      </c>
      <c r="I3075" s="12" t="s">
        <v>5666</v>
      </c>
      <c r="J3075">
        <v>1</v>
      </c>
      <c r="K3075">
        <v>14085</v>
      </c>
      <c r="L3075">
        <v>0</v>
      </c>
      <c r="M3075">
        <v>0</v>
      </c>
      <c r="N3075">
        <v>0</v>
      </c>
      <c r="O3075">
        <v>222000</v>
      </c>
      <c r="P3075">
        <v>11000</v>
      </c>
      <c r="Q3075">
        <v>3125</v>
      </c>
      <c r="R3075" t="b">
        <v>0</v>
      </c>
      <c r="S3075">
        <v>0</v>
      </c>
    </row>
    <row r="3076" spans="1:19">
      <c r="A3076">
        <v>13050501</v>
      </c>
      <c r="B3076" s="12"/>
      <c r="C3076" s="12" t="s">
        <v>4797</v>
      </c>
      <c r="D3076" s="12" t="s">
        <v>5269</v>
      </c>
      <c r="E3076" t="b">
        <v>0</v>
      </c>
      <c r="F3076">
        <v>0</v>
      </c>
      <c r="G3076">
        <v>6102</v>
      </c>
      <c r="H3076">
        <v>44105</v>
      </c>
      <c r="I3076" s="12" t="s">
        <v>1870</v>
      </c>
      <c r="J3076">
        <v>12</v>
      </c>
      <c r="K3076">
        <v>11026</v>
      </c>
      <c r="L3076">
        <v>0</v>
      </c>
      <c r="M3076">
        <v>0</v>
      </c>
      <c r="N3076">
        <v>233000</v>
      </c>
      <c r="O3076">
        <v>0</v>
      </c>
      <c r="P3076">
        <v>244000</v>
      </c>
      <c r="Q3076">
        <v>3126</v>
      </c>
      <c r="R3076" t="b">
        <v>0</v>
      </c>
      <c r="S3076">
        <v>0</v>
      </c>
    </row>
    <row r="3077" spans="1:19">
      <c r="A3077">
        <v>13050501</v>
      </c>
      <c r="B3077" s="12"/>
      <c r="C3077" s="12" t="s">
        <v>4797</v>
      </c>
      <c r="D3077" s="12" t="s">
        <v>5269</v>
      </c>
      <c r="E3077" t="b">
        <v>0</v>
      </c>
      <c r="F3077">
        <v>0</v>
      </c>
      <c r="G3077">
        <v>6102</v>
      </c>
      <c r="H3077">
        <v>44118</v>
      </c>
      <c r="I3077" s="12" t="s">
        <v>5666</v>
      </c>
      <c r="J3077">
        <v>1</v>
      </c>
      <c r="K3077">
        <v>14151</v>
      </c>
      <c r="L3077">
        <v>0</v>
      </c>
      <c r="M3077">
        <v>0</v>
      </c>
      <c r="N3077">
        <v>0</v>
      </c>
      <c r="O3077">
        <v>11000</v>
      </c>
      <c r="P3077">
        <v>233000</v>
      </c>
      <c r="Q3077">
        <v>3127</v>
      </c>
      <c r="R3077" t="b">
        <v>0</v>
      </c>
      <c r="S3077">
        <v>0</v>
      </c>
    </row>
    <row r="3078" spans="1:19">
      <c r="A3078">
        <v>13050501</v>
      </c>
      <c r="B3078" s="12"/>
      <c r="C3078" s="12" t="s">
        <v>4797</v>
      </c>
      <c r="D3078" s="12" t="s">
        <v>5269</v>
      </c>
      <c r="E3078" t="b">
        <v>0</v>
      </c>
      <c r="F3078">
        <v>0</v>
      </c>
      <c r="G3078">
        <v>6102</v>
      </c>
      <c r="H3078">
        <v>44118</v>
      </c>
      <c r="I3078" s="12" t="s">
        <v>5667</v>
      </c>
      <c r="J3078">
        <v>1</v>
      </c>
      <c r="K3078">
        <v>14151</v>
      </c>
      <c r="L3078">
        <v>0</v>
      </c>
      <c r="M3078">
        <v>0</v>
      </c>
      <c r="N3078">
        <v>0</v>
      </c>
      <c r="O3078">
        <v>233000</v>
      </c>
      <c r="P3078">
        <v>0</v>
      </c>
      <c r="Q3078">
        <v>3128</v>
      </c>
      <c r="R3078" t="b">
        <v>0</v>
      </c>
      <c r="S3078">
        <v>0</v>
      </c>
    </row>
    <row r="3079" spans="1:19">
      <c r="A3079">
        <v>13050501</v>
      </c>
      <c r="B3079" s="12"/>
      <c r="C3079" s="12" t="s">
        <v>4797</v>
      </c>
      <c r="D3079" s="12" t="s">
        <v>5269</v>
      </c>
      <c r="E3079" t="b">
        <v>0</v>
      </c>
      <c r="F3079">
        <v>0</v>
      </c>
      <c r="G3079">
        <v>6102</v>
      </c>
      <c r="H3079">
        <v>44136</v>
      </c>
      <c r="I3079" s="12" t="s">
        <v>1871</v>
      </c>
      <c r="J3079">
        <v>12</v>
      </c>
      <c r="K3079">
        <v>11106</v>
      </c>
      <c r="L3079">
        <v>0</v>
      </c>
      <c r="M3079">
        <v>0</v>
      </c>
      <c r="N3079">
        <v>233000</v>
      </c>
      <c r="O3079">
        <v>0</v>
      </c>
      <c r="P3079">
        <v>233000</v>
      </c>
      <c r="Q3079">
        <v>3129</v>
      </c>
      <c r="R3079" t="b">
        <v>0</v>
      </c>
      <c r="S3079">
        <v>0</v>
      </c>
    </row>
    <row r="3080" spans="1:19">
      <c r="A3080">
        <v>13050501</v>
      </c>
      <c r="B3080" s="12"/>
      <c r="C3080" s="12" t="s">
        <v>4797</v>
      </c>
      <c r="D3080" s="12" t="s">
        <v>5269</v>
      </c>
      <c r="E3080" t="b">
        <v>0</v>
      </c>
      <c r="F3080">
        <v>0</v>
      </c>
      <c r="G3080">
        <v>6102</v>
      </c>
      <c r="H3080">
        <v>44148</v>
      </c>
      <c r="I3080" s="12" t="s">
        <v>5668</v>
      </c>
      <c r="J3080">
        <v>1</v>
      </c>
      <c r="K3080">
        <v>14229</v>
      </c>
      <c r="L3080">
        <v>0</v>
      </c>
      <c r="M3080">
        <v>0</v>
      </c>
      <c r="N3080">
        <v>0</v>
      </c>
      <c r="O3080">
        <v>233000</v>
      </c>
      <c r="P3080">
        <v>0</v>
      </c>
      <c r="Q3080">
        <v>3130</v>
      </c>
      <c r="R3080" t="b">
        <v>0</v>
      </c>
      <c r="S3080">
        <v>0</v>
      </c>
    </row>
    <row r="3081" spans="1:19">
      <c r="A3081">
        <v>13050501</v>
      </c>
      <c r="B3081" s="12"/>
      <c r="C3081" s="12" t="s">
        <v>4797</v>
      </c>
      <c r="D3081" s="12" t="s">
        <v>5269</v>
      </c>
      <c r="E3081" t="b">
        <v>0</v>
      </c>
      <c r="F3081">
        <v>0</v>
      </c>
      <c r="G3081">
        <v>6102</v>
      </c>
      <c r="H3081">
        <v>44166</v>
      </c>
      <c r="I3081" s="12" t="s">
        <v>1872</v>
      </c>
      <c r="J3081">
        <v>12</v>
      </c>
      <c r="K3081">
        <v>11186</v>
      </c>
      <c r="L3081">
        <v>0</v>
      </c>
      <c r="M3081">
        <v>0</v>
      </c>
      <c r="N3081">
        <v>233000</v>
      </c>
      <c r="O3081">
        <v>0</v>
      </c>
      <c r="P3081">
        <v>233000</v>
      </c>
      <c r="Q3081">
        <v>3131</v>
      </c>
      <c r="R3081" t="b">
        <v>0</v>
      </c>
      <c r="S3081">
        <v>0</v>
      </c>
    </row>
    <row r="3082" spans="1:19">
      <c r="A3082">
        <v>13050501</v>
      </c>
      <c r="B3082" s="12"/>
      <c r="C3082" s="12" t="s">
        <v>4797</v>
      </c>
      <c r="D3082" s="12" t="s">
        <v>5269</v>
      </c>
      <c r="E3082" t="b">
        <v>0</v>
      </c>
      <c r="F3082">
        <v>0</v>
      </c>
      <c r="G3082">
        <v>6102</v>
      </c>
      <c r="H3082">
        <v>44176</v>
      </c>
      <c r="I3082" s="12" t="s">
        <v>5669</v>
      </c>
      <c r="J3082">
        <v>1</v>
      </c>
      <c r="K3082">
        <v>14299</v>
      </c>
      <c r="L3082">
        <v>0</v>
      </c>
      <c r="M3082">
        <v>0</v>
      </c>
      <c r="N3082">
        <v>0</v>
      </c>
      <c r="O3082">
        <v>233000</v>
      </c>
      <c r="P3082">
        <v>0</v>
      </c>
      <c r="Q3082">
        <v>3132</v>
      </c>
      <c r="R3082" t="b">
        <v>0</v>
      </c>
      <c r="S3082">
        <v>0</v>
      </c>
    </row>
    <row r="3083" spans="1:19">
      <c r="A3083">
        <v>13050501</v>
      </c>
      <c r="B3083" s="12" t="s">
        <v>1873</v>
      </c>
      <c r="C3083" s="12" t="s">
        <v>4797</v>
      </c>
      <c r="D3083" s="12" t="s">
        <v>1873</v>
      </c>
      <c r="E3083" t="b">
        <v>0</v>
      </c>
      <c r="F3083">
        <v>0</v>
      </c>
      <c r="G3083">
        <v>6102</v>
      </c>
      <c r="H3083" t="s">
        <v>21</v>
      </c>
      <c r="I3083" s="12"/>
      <c r="K3083">
        <v>0</v>
      </c>
      <c r="L3083">
        <v>0</v>
      </c>
      <c r="M3083">
        <v>0</v>
      </c>
      <c r="N3083">
        <v>2796000</v>
      </c>
      <c r="O3083">
        <v>2796000</v>
      </c>
      <c r="P3083">
        <v>0</v>
      </c>
      <c r="Q3083">
        <v>3133</v>
      </c>
      <c r="R3083" t="b">
        <v>0</v>
      </c>
      <c r="S3083">
        <v>0</v>
      </c>
    </row>
    <row r="3084" spans="1:19">
      <c r="A3084">
        <v>13050501</v>
      </c>
      <c r="B3084" s="12" t="s">
        <v>5279</v>
      </c>
      <c r="C3084" s="12" t="s">
        <v>4797</v>
      </c>
      <c r="D3084" s="12" t="s">
        <v>5279</v>
      </c>
      <c r="E3084" t="b">
        <v>0</v>
      </c>
      <c r="F3084">
        <v>0</v>
      </c>
      <c r="G3084">
        <v>6201</v>
      </c>
      <c r="H3084" t="s">
        <v>21</v>
      </c>
      <c r="I3084" s="12"/>
      <c r="K3084">
        <v>0</v>
      </c>
      <c r="L3084">
        <v>2520000</v>
      </c>
      <c r="M3084">
        <v>2520000</v>
      </c>
      <c r="N3084">
        <v>0</v>
      </c>
      <c r="O3084">
        <v>0</v>
      </c>
      <c r="P3084">
        <v>0</v>
      </c>
      <c r="Q3084">
        <v>3134</v>
      </c>
      <c r="R3084" t="b">
        <v>0</v>
      </c>
      <c r="S3084">
        <v>0</v>
      </c>
    </row>
    <row r="3085" spans="1:19">
      <c r="A3085">
        <v>13050501</v>
      </c>
      <c r="B3085" s="12"/>
      <c r="C3085" s="12" t="s">
        <v>4797</v>
      </c>
      <c r="D3085" s="12" t="s">
        <v>5279</v>
      </c>
      <c r="E3085" t="b">
        <v>0</v>
      </c>
      <c r="F3085">
        <v>0</v>
      </c>
      <c r="G3085">
        <v>6201</v>
      </c>
      <c r="H3085">
        <v>43831</v>
      </c>
      <c r="I3085" s="12" t="s">
        <v>1874</v>
      </c>
      <c r="J3085">
        <v>3</v>
      </c>
      <c r="K3085">
        <v>561</v>
      </c>
      <c r="L3085">
        <v>0</v>
      </c>
      <c r="M3085">
        <v>0</v>
      </c>
      <c r="N3085">
        <v>0</v>
      </c>
      <c r="O3085">
        <v>4973</v>
      </c>
      <c r="P3085">
        <v>-4973</v>
      </c>
      <c r="Q3085">
        <v>3135</v>
      </c>
      <c r="R3085" t="b">
        <v>0</v>
      </c>
      <c r="S3085">
        <v>0</v>
      </c>
    </row>
    <row r="3086" spans="1:19">
      <c r="A3086">
        <v>13050501</v>
      </c>
      <c r="B3086" s="12"/>
      <c r="C3086" s="12" t="s">
        <v>4797</v>
      </c>
      <c r="D3086" s="12" t="s">
        <v>5279</v>
      </c>
      <c r="E3086" t="b">
        <v>0</v>
      </c>
      <c r="F3086">
        <v>0</v>
      </c>
      <c r="G3086">
        <v>6201</v>
      </c>
      <c r="H3086">
        <v>43831</v>
      </c>
      <c r="I3086" s="12" t="s">
        <v>1875</v>
      </c>
      <c r="J3086">
        <v>12</v>
      </c>
      <c r="K3086">
        <v>10307</v>
      </c>
      <c r="L3086">
        <v>0</v>
      </c>
      <c r="M3086">
        <v>0</v>
      </c>
      <c r="N3086">
        <v>210000</v>
      </c>
      <c r="O3086">
        <v>0</v>
      </c>
      <c r="P3086">
        <v>205027</v>
      </c>
      <c r="Q3086">
        <v>3136</v>
      </c>
      <c r="R3086" t="b">
        <v>0</v>
      </c>
      <c r="S3086">
        <v>0</v>
      </c>
    </row>
    <row r="3087" spans="1:19">
      <c r="A3087">
        <v>13050501</v>
      </c>
      <c r="B3087" s="12"/>
      <c r="C3087" s="12" t="s">
        <v>4797</v>
      </c>
      <c r="D3087" s="12" t="s">
        <v>5279</v>
      </c>
      <c r="E3087" t="b">
        <v>0</v>
      </c>
      <c r="F3087">
        <v>0</v>
      </c>
      <c r="G3087">
        <v>6201</v>
      </c>
      <c r="H3087">
        <v>43843</v>
      </c>
      <c r="I3087" s="12" t="s">
        <v>5658</v>
      </c>
      <c r="J3087">
        <v>1</v>
      </c>
      <c r="K3087">
        <v>13499</v>
      </c>
      <c r="L3087">
        <v>0</v>
      </c>
      <c r="M3087">
        <v>0</v>
      </c>
      <c r="N3087">
        <v>0</v>
      </c>
      <c r="O3087">
        <v>205027</v>
      </c>
      <c r="P3087">
        <v>0</v>
      </c>
      <c r="Q3087">
        <v>3137</v>
      </c>
      <c r="R3087" t="b">
        <v>0</v>
      </c>
      <c r="S3087">
        <v>0</v>
      </c>
    </row>
    <row r="3088" spans="1:19">
      <c r="A3088">
        <v>13050501</v>
      </c>
      <c r="B3088" s="12"/>
      <c r="C3088" s="12" t="s">
        <v>4797</v>
      </c>
      <c r="D3088" s="12" t="s">
        <v>5279</v>
      </c>
      <c r="E3088" t="b">
        <v>0</v>
      </c>
      <c r="F3088">
        <v>0</v>
      </c>
      <c r="G3088">
        <v>6201</v>
      </c>
      <c r="H3088">
        <v>43862</v>
      </c>
      <c r="I3088" s="12" t="s">
        <v>1876</v>
      </c>
      <c r="J3088">
        <v>3</v>
      </c>
      <c r="K3088">
        <v>562</v>
      </c>
      <c r="L3088">
        <v>0</v>
      </c>
      <c r="M3088">
        <v>0</v>
      </c>
      <c r="N3088">
        <v>0</v>
      </c>
      <c r="O3088">
        <v>4973</v>
      </c>
      <c r="P3088">
        <v>-4973</v>
      </c>
      <c r="Q3088">
        <v>3138</v>
      </c>
      <c r="R3088" t="b">
        <v>0</v>
      </c>
      <c r="S3088">
        <v>0</v>
      </c>
    </row>
    <row r="3089" spans="1:19">
      <c r="A3089">
        <v>13050501</v>
      </c>
      <c r="B3089" s="12"/>
      <c r="C3089" s="12" t="s">
        <v>4797</v>
      </c>
      <c r="D3089" s="12" t="s">
        <v>5279</v>
      </c>
      <c r="E3089" t="b">
        <v>0</v>
      </c>
      <c r="F3089">
        <v>0</v>
      </c>
      <c r="G3089">
        <v>6201</v>
      </c>
      <c r="H3089">
        <v>43862</v>
      </c>
      <c r="I3089" s="12" t="s">
        <v>1877</v>
      </c>
      <c r="J3089">
        <v>12</v>
      </c>
      <c r="K3089">
        <v>10387</v>
      </c>
      <c r="L3089">
        <v>0</v>
      </c>
      <c r="M3089">
        <v>0</v>
      </c>
      <c r="N3089">
        <v>210000</v>
      </c>
      <c r="O3089">
        <v>0</v>
      </c>
      <c r="P3089">
        <v>205027</v>
      </c>
      <c r="Q3089">
        <v>3139</v>
      </c>
      <c r="R3089" t="b">
        <v>0</v>
      </c>
      <c r="S3089">
        <v>0</v>
      </c>
    </row>
    <row r="3090" spans="1:19">
      <c r="A3090">
        <v>13050501</v>
      </c>
      <c r="B3090" s="12"/>
      <c r="C3090" s="12" t="s">
        <v>4797</v>
      </c>
      <c r="D3090" s="12" t="s">
        <v>5279</v>
      </c>
      <c r="E3090" t="b">
        <v>0</v>
      </c>
      <c r="F3090">
        <v>0</v>
      </c>
      <c r="G3090">
        <v>6201</v>
      </c>
      <c r="H3090">
        <v>43871</v>
      </c>
      <c r="I3090" s="12" t="s">
        <v>5659</v>
      </c>
      <c r="J3090">
        <v>1</v>
      </c>
      <c r="K3090">
        <v>13560</v>
      </c>
      <c r="L3090">
        <v>0</v>
      </c>
      <c r="M3090">
        <v>0</v>
      </c>
      <c r="N3090">
        <v>0</v>
      </c>
      <c r="O3090">
        <v>205027</v>
      </c>
      <c r="P3090">
        <v>0</v>
      </c>
      <c r="Q3090">
        <v>3140</v>
      </c>
      <c r="R3090" t="b">
        <v>0</v>
      </c>
      <c r="S3090">
        <v>0</v>
      </c>
    </row>
    <row r="3091" spans="1:19">
      <c r="A3091">
        <v>13050501</v>
      </c>
      <c r="B3091" s="12"/>
      <c r="C3091" s="12" t="s">
        <v>4797</v>
      </c>
      <c r="D3091" s="12" t="s">
        <v>5279</v>
      </c>
      <c r="E3091" t="b">
        <v>0</v>
      </c>
      <c r="F3091">
        <v>0</v>
      </c>
      <c r="G3091">
        <v>6201</v>
      </c>
      <c r="H3091">
        <v>43891</v>
      </c>
      <c r="I3091" s="12" t="s">
        <v>1878</v>
      </c>
      <c r="J3091">
        <v>3</v>
      </c>
      <c r="K3091">
        <v>564</v>
      </c>
      <c r="L3091">
        <v>0</v>
      </c>
      <c r="M3091">
        <v>0</v>
      </c>
      <c r="N3091">
        <v>0</v>
      </c>
      <c r="O3091">
        <v>4973</v>
      </c>
      <c r="P3091">
        <v>-4973</v>
      </c>
      <c r="Q3091">
        <v>3141</v>
      </c>
      <c r="R3091" t="b">
        <v>0</v>
      </c>
      <c r="S3091">
        <v>0</v>
      </c>
    </row>
    <row r="3092" spans="1:19">
      <c r="A3092">
        <v>13050501</v>
      </c>
      <c r="B3092" s="12"/>
      <c r="C3092" s="12" t="s">
        <v>4797</v>
      </c>
      <c r="D3092" s="12" t="s">
        <v>5279</v>
      </c>
      <c r="E3092" t="b">
        <v>0</v>
      </c>
      <c r="F3092">
        <v>0</v>
      </c>
      <c r="G3092">
        <v>6201</v>
      </c>
      <c r="H3092">
        <v>43891</v>
      </c>
      <c r="I3092" s="12" t="s">
        <v>1879</v>
      </c>
      <c r="J3092">
        <v>12</v>
      </c>
      <c r="K3092">
        <v>10467</v>
      </c>
      <c r="L3092">
        <v>0</v>
      </c>
      <c r="M3092">
        <v>0</v>
      </c>
      <c r="N3092">
        <v>210000</v>
      </c>
      <c r="O3092">
        <v>0</v>
      </c>
      <c r="P3092">
        <v>205027</v>
      </c>
      <c r="Q3092">
        <v>3142</v>
      </c>
      <c r="R3092" t="b">
        <v>0</v>
      </c>
      <c r="S3092">
        <v>0</v>
      </c>
    </row>
    <row r="3093" spans="1:19">
      <c r="A3093">
        <v>13050501</v>
      </c>
      <c r="B3093" s="12"/>
      <c r="C3093" s="12" t="s">
        <v>4797</v>
      </c>
      <c r="D3093" s="12" t="s">
        <v>5279</v>
      </c>
      <c r="E3093" t="b">
        <v>0</v>
      </c>
      <c r="F3093">
        <v>0</v>
      </c>
      <c r="G3093">
        <v>6201</v>
      </c>
      <c r="H3093">
        <v>43899</v>
      </c>
      <c r="I3093" s="12" t="s">
        <v>5660</v>
      </c>
      <c r="J3093">
        <v>1</v>
      </c>
      <c r="K3093">
        <v>13628</v>
      </c>
      <c r="L3093">
        <v>0</v>
      </c>
      <c r="M3093">
        <v>0</v>
      </c>
      <c r="N3093">
        <v>0</v>
      </c>
      <c r="O3093">
        <v>205000</v>
      </c>
      <c r="P3093">
        <v>27</v>
      </c>
      <c r="Q3093">
        <v>3143</v>
      </c>
      <c r="R3093" t="b">
        <v>0</v>
      </c>
      <c r="S3093">
        <v>0</v>
      </c>
    </row>
    <row r="3094" spans="1:19">
      <c r="A3094">
        <v>13050501</v>
      </c>
      <c r="B3094" s="12"/>
      <c r="C3094" s="12" t="s">
        <v>4797</v>
      </c>
      <c r="D3094" s="12" t="s">
        <v>5279</v>
      </c>
      <c r="E3094" t="b">
        <v>0</v>
      </c>
      <c r="F3094">
        <v>0</v>
      </c>
      <c r="G3094">
        <v>6201</v>
      </c>
      <c r="H3094">
        <v>43922</v>
      </c>
      <c r="I3094" s="12" t="s">
        <v>1880</v>
      </c>
      <c r="J3094">
        <v>12</v>
      </c>
      <c r="K3094">
        <v>10547</v>
      </c>
      <c r="L3094">
        <v>0</v>
      </c>
      <c r="M3094">
        <v>0</v>
      </c>
      <c r="N3094">
        <v>210000</v>
      </c>
      <c r="O3094">
        <v>0</v>
      </c>
      <c r="P3094">
        <v>210027</v>
      </c>
      <c r="Q3094">
        <v>3144</v>
      </c>
      <c r="R3094" t="b">
        <v>0</v>
      </c>
      <c r="S3094">
        <v>0</v>
      </c>
    </row>
    <row r="3095" spans="1:19">
      <c r="A3095">
        <v>13050501</v>
      </c>
      <c r="B3095" s="12"/>
      <c r="C3095" s="12" t="s">
        <v>4797</v>
      </c>
      <c r="D3095" s="12" t="s">
        <v>5279</v>
      </c>
      <c r="E3095" t="b">
        <v>0</v>
      </c>
      <c r="F3095">
        <v>0</v>
      </c>
      <c r="G3095">
        <v>6201</v>
      </c>
      <c r="H3095">
        <v>43944</v>
      </c>
      <c r="I3095" s="12" t="s">
        <v>5660</v>
      </c>
      <c r="J3095">
        <v>1</v>
      </c>
      <c r="K3095">
        <v>13722</v>
      </c>
      <c r="L3095">
        <v>0</v>
      </c>
      <c r="M3095">
        <v>0</v>
      </c>
      <c r="N3095">
        <v>0</v>
      </c>
      <c r="O3095">
        <v>27</v>
      </c>
      <c r="P3095">
        <v>210000</v>
      </c>
      <c r="Q3095">
        <v>3145</v>
      </c>
      <c r="R3095" t="b">
        <v>0</v>
      </c>
      <c r="S3095">
        <v>0</v>
      </c>
    </row>
    <row r="3096" spans="1:19">
      <c r="A3096">
        <v>13050501</v>
      </c>
      <c r="B3096" s="12"/>
      <c r="C3096" s="12" t="s">
        <v>4797</v>
      </c>
      <c r="D3096" s="12" t="s">
        <v>5279</v>
      </c>
      <c r="E3096" t="b">
        <v>0</v>
      </c>
      <c r="F3096">
        <v>0</v>
      </c>
      <c r="G3096">
        <v>6201</v>
      </c>
      <c r="H3096">
        <v>43944</v>
      </c>
      <c r="I3096" s="12" t="s">
        <v>5661</v>
      </c>
      <c r="J3096">
        <v>1</v>
      </c>
      <c r="K3096">
        <v>13722</v>
      </c>
      <c r="L3096">
        <v>0</v>
      </c>
      <c r="M3096">
        <v>0</v>
      </c>
      <c r="N3096">
        <v>0</v>
      </c>
      <c r="O3096">
        <v>209973</v>
      </c>
      <c r="P3096">
        <v>27</v>
      </c>
      <c r="Q3096">
        <v>3146</v>
      </c>
      <c r="R3096" t="b">
        <v>0</v>
      </c>
      <c r="S3096">
        <v>0</v>
      </c>
    </row>
    <row r="3097" spans="1:19">
      <c r="A3097">
        <v>13050501</v>
      </c>
      <c r="B3097" s="12"/>
      <c r="C3097" s="12" t="s">
        <v>4797</v>
      </c>
      <c r="D3097" s="12" t="s">
        <v>5279</v>
      </c>
      <c r="E3097" t="b">
        <v>0</v>
      </c>
      <c r="F3097">
        <v>0</v>
      </c>
      <c r="G3097">
        <v>6201</v>
      </c>
      <c r="H3097">
        <v>43952</v>
      </c>
      <c r="I3097" s="12" t="s">
        <v>1881</v>
      </c>
      <c r="J3097">
        <v>12</v>
      </c>
      <c r="K3097">
        <v>10627</v>
      </c>
      <c r="L3097">
        <v>0</v>
      </c>
      <c r="M3097">
        <v>0</v>
      </c>
      <c r="N3097">
        <v>210000</v>
      </c>
      <c r="O3097">
        <v>0</v>
      </c>
      <c r="P3097">
        <v>210027</v>
      </c>
      <c r="Q3097">
        <v>3147</v>
      </c>
      <c r="R3097" t="b">
        <v>0</v>
      </c>
      <c r="S3097">
        <v>0</v>
      </c>
    </row>
    <row r="3098" spans="1:19">
      <c r="A3098">
        <v>13050501</v>
      </c>
      <c r="B3098" s="12"/>
      <c r="C3098" s="12" t="s">
        <v>4797</v>
      </c>
      <c r="D3098" s="12" t="s">
        <v>5279</v>
      </c>
      <c r="E3098" t="b">
        <v>0</v>
      </c>
      <c r="F3098">
        <v>0</v>
      </c>
      <c r="G3098">
        <v>6201</v>
      </c>
      <c r="H3098">
        <v>43965</v>
      </c>
      <c r="I3098" s="12" t="s">
        <v>5661</v>
      </c>
      <c r="J3098">
        <v>1</v>
      </c>
      <c r="K3098">
        <v>13767</v>
      </c>
      <c r="L3098">
        <v>0</v>
      </c>
      <c r="M3098">
        <v>0</v>
      </c>
      <c r="N3098">
        <v>0</v>
      </c>
      <c r="O3098">
        <v>27</v>
      </c>
      <c r="P3098">
        <v>210000</v>
      </c>
      <c r="Q3098">
        <v>3148</v>
      </c>
      <c r="R3098" t="b">
        <v>0</v>
      </c>
      <c r="S3098">
        <v>0</v>
      </c>
    </row>
    <row r="3099" spans="1:19">
      <c r="A3099">
        <v>13050501</v>
      </c>
      <c r="B3099" s="12"/>
      <c r="C3099" s="12" t="s">
        <v>4797</v>
      </c>
      <c r="D3099" s="12" t="s">
        <v>5279</v>
      </c>
      <c r="E3099" t="b">
        <v>0</v>
      </c>
      <c r="F3099">
        <v>0</v>
      </c>
      <c r="G3099">
        <v>6201</v>
      </c>
      <c r="H3099">
        <v>43965</v>
      </c>
      <c r="I3099" s="12" t="s">
        <v>5662</v>
      </c>
      <c r="J3099">
        <v>1</v>
      </c>
      <c r="K3099">
        <v>13767</v>
      </c>
      <c r="L3099">
        <v>0</v>
      </c>
      <c r="M3099">
        <v>0</v>
      </c>
      <c r="N3099">
        <v>0</v>
      </c>
      <c r="O3099">
        <v>209973</v>
      </c>
      <c r="P3099">
        <v>27</v>
      </c>
      <c r="Q3099">
        <v>3149</v>
      </c>
      <c r="R3099" t="b">
        <v>0</v>
      </c>
      <c r="S3099">
        <v>0</v>
      </c>
    </row>
    <row r="3100" spans="1:19">
      <c r="A3100">
        <v>13050501</v>
      </c>
      <c r="B3100" s="12"/>
      <c r="C3100" s="12" t="s">
        <v>4797</v>
      </c>
      <c r="D3100" s="12" t="s">
        <v>5279</v>
      </c>
      <c r="E3100" t="b">
        <v>0</v>
      </c>
      <c r="F3100">
        <v>0</v>
      </c>
      <c r="G3100">
        <v>6201</v>
      </c>
      <c r="H3100">
        <v>43983</v>
      </c>
      <c r="I3100" s="12" t="s">
        <v>1882</v>
      </c>
      <c r="J3100">
        <v>12</v>
      </c>
      <c r="K3100">
        <v>10707</v>
      </c>
      <c r="L3100">
        <v>0</v>
      </c>
      <c r="M3100">
        <v>0</v>
      </c>
      <c r="N3100">
        <v>210000</v>
      </c>
      <c r="O3100">
        <v>0</v>
      </c>
      <c r="P3100">
        <v>210027</v>
      </c>
      <c r="Q3100">
        <v>3150</v>
      </c>
      <c r="R3100" t="b">
        <v>0</v>
      </c>
      <c r="S3100">
        <v>0</v>
      </c>
    </row>
    <row r="3101" spans="1:19">
      <c r="A3101">
        <v>13050501</v>
      </c>
      <c r="B3101" s="12"/>
      <c r="C3101" s="12" t="s">
        <v>4797</v>
      </c>
      <c r="D3101" s="12" t="s">
        <v>5279</v>
      </c>
      <c r="E3101" t="b">
        <v>0</v>
      </c>
      <c r="F3101">
        <v>0</v>
      </c>
      <c r="G3101">
        <v>6201</v>
      </c>
      <c r="H3101">
        <v>43986</v>
      </c>
      <c r="I3101" s="12" t="s">
        <v>5662</v>
      </c>
      <c r="J3101">
        <v>1</v>
      </c>
      <c r="K3101">
        <v>13814</v>
      </c>
      <c r="L3101">
        <v>0</v>
      </c>
      <c r="M3101">
        <v>0</v>
      </c>
      <c r="N3101">
        <v>0</v>
      </c>
      <c r="O3101">
        <v>27</v>
      </c>
      <c r="P3101">
        <v>210000</v>
      </c>
      <c r="Q3101">
        <v>3151</v>
      </c>
      <c r="R3101" t="b">
        <v>0</v>
      </c>
      <c r="S3101">
        <v>0</v>
      </c>
    </row>
    <row r="3102" spans="1:19">
      <c r="A3102">
        <v>13050501</v>
      </c>
      <c r="B3102" s="12"/>
      <c r="C3102" s="12" t="s">
        <v>4797</v>
      </c>
      <c r="D3102" s="12" t="s">
        <v>5279</v>
      </c>
      <c r="E3102" t="b">
        <v>0</v>
      </c>
      <c r="F3102">
        <v>0</v>
      </c>
      <c r="G3102">
        <v>6201</v>
      </c>
      <c r="H3102">
        <v>43986</v>
      </c>
      <c r="I3102" s="12" t="s">
        <v>5663</v>
      </c>
      <c r="J3102">
        <v>1</v>
      </c>
      <c r="K3102">
        <v>13814</v>
      </c>
      <c r="L3102">
        <v>0</v>
      </c>
      <c r="M3102">
        <v>0</v>
      </c>
      <c r="N3102">
        <v>0</v>
      </c>
      <c r="O3102">
        <v>209973</v>
      </c>
      <c r="P3102">
        <v>27</v>
      </c>
      <c r="Q3102">
        <v>3152</v>
      </c>
      <c r="R3102" t="b">
        <v>0</v>
      </c>
      <c r="S3102">
        <v>0</v>
      </c>
    </row>
    <row r="3103" spans="1:19">
      <c r="A3103">
        <v>13050501</v>
      </c>
      <c r="B3103" s="12"/>
      <c r="C3103" s="12" t="s">
        <v>4797</v>
      </c>
      <c r="D3103" s="12" t="s">
        <v>5279</v>
      </c>
      <c r="E3103" t="b">
        <v>0</v>
      </c>
      <c r="F3103">
        <v>0</v>
      </c>
      <c r="G3103">
        <v>6201</v>
      </c>
      <c r="H3103">
        <v>44013</v>
      </c>
      <c r="I3103" s="12" t="s">
        <v>1883</v>
      </c>
      <c r="J3103">
        <v>12</v>
      </c>
      <c r="K3103">
        <v>10787</v>
      </c>
      <c r="L3103">
        <v>0</v>
      </c>
      <c r="M3103">
        <v>0</v>
      </c>
      <c r="N3103">
        <v>210000</v>
      </c>
      <c r="O3103">
        <v>0</v>
      </c>
      <c r="P3103">
        <v>210027</v>
      </c>
      <c r="Q3103">
        <v>3153</v>
      </c>
      <c r="R3103" t="b">
        <v>0</v>
      </c>
      <c r="S3103">
        <v>0</v>
      </c>
    </row>
    <row r="3104" spans="1:19">
      <c r="A3104">
        <v>13050501</v>
      </c>
      <c r="B3104" s="12"/>
      <c r="C3104" s="12" t="s">
        <v>4797</v>
      </c>
      <c r="D3104" s="12" t="s">
        <v>5279</v>
      </c>
      <c r="E3104" t="b">
        <v>0</v>
      </c>
      <c r="F3104">
        <v>0</v>
      </c>
      <c r="G3104">
        <v>6201</v>
      </c>
      <c r="H3104">
        <v>44021</v>
      </c>
      <c r="I3104" s="12" t="s">
        <v>5663</v>
      </c>
      <c r="J3104">
        <v>1</v>
      </c>
      <c r="K3104">
        <v>13901</v>
      </c>
      <c r="L3104">
        <v>0</v>
      </c>
      <c r="M3104">
        <v>0</v>
      </c>
      <c r="N3104">
        <v>0</v>
      </c>
      <c r="O3104">
        <v>27</v>
      </c>
      <c r="P3104">
        <v>210000</v>
      </c>
      <c r="Q3104">
        <v>3154</v>
      </c>
      <c r="R3104" t="b">
        <v>0</v>
      </c>
      <c r="S3104">
        <v>0</v>
      </c>
    </row>
    <row r="3105" spans="1:19">
      <c r="A3105">
        <v>13050501</v>
      </c>
      <c r="B3105" s="12"/>
      <c r="C3105" s="12" t="s">
        <v>4797</v>
      </c>
      <c r="D3105" s="12" t="s">
        <v>5279</v>
      </c>
      <c r="E3105" t="b">
        <v>0</v>
      </c>
      <c r="F3105">
        <v>0</v>
      </c>
      <c r="G3105">
        <v>6201</v>
      </c>
      <c r="H3105">
        <v>44021</v>
      </c>
      <c r="I3105" s="12" t="s">
        <v>5664</v>
      </c>
      <c r="J3105">
        <v>1</v>
      </c>
      <c r="K3105">
        <v>13901</v>
      </c>
      <c r="L3105">
        <v>0</v>
      </c>
      <c r="M3105">
        <v>0</v>
      </c>
      <c r="N3105">
        <v>0</v>
      </c>
      <c r="O3105">
        <v>209973</v>
      </c>
      <c r="P3105">
        <v>27</v>
      </c>
      <c r="Q3105">
        <v>3155</v>
      </c>
      <c r="R3105" t="b">
        <v>0</v>
      </c>
      <c r="S3105">
        <v>0</v>
      </c>
    </row>
    <row r="3106" spans="1:19">
      <c r="A3106">
        <v>13050501</v>
      </c>
      <c r="B3106" s="12"/>
      <c r="C3106" s="12" t="s">
        <v>4797</v>
      </c>
      <c r="D3106" s="12" t="s">
        <v>5279</v>
      </c>
      <c r="E3106" t="b">
        <v>0</v>
      </c>
      <c r="F3106">
        <v>0</v>
      </c>
      <c r="G3106">
        <v>6201</v>
      </c>
      <c r="H3106">
        <v>44044</v>
      </c>
      <c r="I3106" s="12" t="s">
        <v>1884</v>
      </c>
      <c r="J3106">
        <v>12</v>
      </c>
      <c r="K3106">
        <v>10867</v>
      </c>
      <c r="L3106">
        <v>0</v>
      </c>
      <c r="M3106">
        <v>0</v>
      </c>
      <c r="N3106">
        <v>210000</v>
      </c>
      <c r="O3106">
        <v>0</v>
      </c>
      <c r="P3106">
        <v>210027</v>
      </c>
      <c r="Q3106">
        <v>3156</v>
      </c>
      <c r="R3106" t="b">
        <v>0</v>
      </c>
      <c r="S3106">
        <v>0</v>
      </c>
    </row>
    <row r="3107" spans="1:19">
      <c r="A3107">
        <v>13050501</v>
      </c>
      <c r="B3107" s="12"/>
      <c r="C3107" s="12" t="s">
        <v>4797</v>
      </c>
      <c r="D3107" s="12" t="s">
        <v>5279</v>
      </c>
      <c r="E3107" t="b">
        <v>0</v>
      </c>
      <c r="F3107">
        <v>0</v>
      </c>
      <c r="G3107">
        <v>6201</v>
      </c>
      <c r="H3107">
        <v>44056</v>
      </c>
      <c r="I3107" s="12" t="s">
        <v>5664</v>
      </c>
      <c r="J3107">
        <v>1</v>
      </c>
      <c r="K3107">
        <v>13976</v>
      </c>
      <c r="L3107">
        <v>0</v>
      </c>
      <c r="M3107">
        <v>0</v>
      </c>
      <c r="N3107">
        <v>0</v>
      </c>
      <c r="O3107">
        <v>27</v>
      </c>
      <c r="P3107">
        <v>210000</v>
      </c>
      <c r="Q3107">
        <v>3157</v>
      </c>
      <c r="R3107" t="b">
        <v>0</v>
      </c>
      <c r="S3107">
        <v>0</v>
      </c>
    </row>
    <row r="3108" spans="1:19">
      <c r="A3108">
        <v>13050501</v>
      </c>
      <c r="B3108" s="12"/>
      <c r="C3108" s="12" t="s">
        <v>4797</v>
      </c>
      <c r="D3108" s="12" t="s">
        <v>5279</v>
      </c>
      <c r="E3108" t="b">
        <v>0</v>
      </c>
      <c r="F3108">
        <v>0</v>
      </c>
      <c r="G3108">
        <v>6201</v>
      </c>
      <c r="H3108">
        <v>44056</v>
      </c>
      <c r="I3108" s="12" t="s">
        <v>5665</v>
      </c>
      <c r="J3108">
        <v>1</v>
      </c>
      <c r="K3108">
        <v>13976</v>
      </c>
      <c r="L3108">
        <v>0</v>
      </c>
      <c r="M3108">
        <v>0</v>
      </c>
      <c r="N3108">
        <v>0</v>
      </c>
      <c r="O3108">
        <v>209973</v>
      </c>
      <c r="P3108">
        <v>27</v>
      </c>
      <c r="Q3108">
        <v>3158</v>
      </c>
      <c r="R3108" t="b">
        <v>0</v>
      </c>
      <c r="S3108">
        <v>0</v>
      </c>
    </row>
    <row r="3109" spans="1:19">
      <c r="A3109">
        <v>13050501</v>
      </c>
      <c r="B3109" s="12"/>
      <c r="C3109" s="12" t="s">
        <v>4797</v>
      </c>
      <c r="D3109" s="12" t="s">
        <v>5279</v>
      </c>
      <c r="E3109" t="b">
        <v>0</v>
      </c>
      <c r="F3109">
        <v>0</v>
      </c>
      <c r="G3109">
        <v>6201</v>
      </c>
      <c r="H3109">
        <v>44075</v>
      </c>
      <c r="I3109" s="12" t="s">
        <v>1885</v>
      </c>
      <c r="J3109">
        <v>12</v>
      </c>
      <c r="K3109">
        <v>10947</v>
      </c>
      <c r="L3109">
        <v>0</v>
      </c>
      <c r="M3109">
        <v>0</v>
      </c>
      <c r="N3109">
        <v>210000</v>
      </c>
      <c r="O3109">
        <v>0</v>
      </c>
      <c r="P3109">
        <v>210027</v>
      </c>
      <c r="Q3109">
        <v>3159</v>
      </c>
      <c r="R3109" t="b">
        <v>0</v>
      </c>
      <c r="S3109">
        <v>0</v>
      </c>
    </row>
    <row r="3110" spans="1:19">
      <c r="A3110">
        <v>13050501</v>
      </c>
      <c r="B3110" s="12"/>
      <c r="C3110" s="12" t="s">
        <v>4797</v>
      </c>
      <c r="D3110" s="12" t="s">
        <v>5279</v>
      </c>
      <c r="E3110" t="b">
        <v>0</v>
      </c>
      <c r="F3110">
        <v>0</v>
      </c>
      <c r="G3110">
        <v>6201</v>
      </c>
      <c r="H3110">
        <v>44085</v>
      </c>
      <c r="I3110" s="12" t="s">
        <v>5665</v>
      </c>
      <c r="J3110">
        <v>1</v>
      </c>
      <c r="K3110">
        <v>14059</v>
      </c>
      <c r="L3110">
        <v>0</v>
      </c>
      <c r="M3110">
        <v>0</v>
      </c>
      <c r="N3110">
        <v>0</v>
      </c>
      <c r="O3110">
        <v>27</v>
      </c>
      <c r="P3110">
        <v>210000</v>
      </c>
      <c r="Q3110">
        <v>3160</v>
      </c>
      <c r="R3110" t="b">
        <v>0</v>
      </c>
      <c r="S3110">
        <v>0</v>
      </c>
    </row>
    <row r="3111" spans="1:19">
      <c r="A3111">
        <v>13050501</v>
      </c>
      <c r="B3111" s="12"/>
      <c r="C3111" s="12" t="s">
        <v>4797</v>
      </c>
      <c r="D3111" s="12" t="s">
        <v>5279</v>
      </c>
      <c r="E3111" t="b">
        <v>0</v>
      </c>
      <c r="F3111">
        <v>0</v>
      </c>
      <c r="G3111">
        <v>6201</v>
      </c>
      <c r="H3111">
        <v>44085</v>
      </c>
      <c r="I3111" s="12" t="s">
        <v>5666</v>
      </c>
      <c r="J3111">
        <v>1</v>
      </c>
      <c r="K3111">
        <v>14059</v>
      </c>
      <c r="L3111">
        <v>0</v>
      </c>
      <c r="M3111">
        <v>0</v>
      </c>
      <c r="N3111">
        <v>0</v>
      </c>
      <c r="O3111">
        <v>209973</v>
      </c>
      <c r="P3111">
        <v>27</v>
      </c>
      <c r="Q3111">
        <v>3161</v>
      </c>
      <c r="R3111" t="b">
        <v>0</v>
      </c>
      <c r="S3111">
        <v>0</v>
      </c>
    </row>
    <row r="3112" spans="1:19">
      <c r="A3112">
        <v>13050501</v>
      </c>
      <c r="B3112" s="12"/>
      <c r="C3112" s="12" t="s">
        <v>4797</v>
      </c>
      <c r="D3112" s="12" t="s">
        <v>5279</v>
      </c>
      <c r="E3112" t="b">
        <v>0</v>
      </c>
      <c r="F3112">
        <v>0</v>
      </c>
      <c r="G3112">
        <v>6201</v>
      </c>
      <c r="H3112">
        <v>44105</v>
      </c>
      <c r="I3112" s="12" t="s">
        <v>1886</v>
      </c>
      <c r="J3112">
        <v>12</v>
      </c>
      <c r="K3112">
        <v>11027</v>
      </c>
      <c r="L3112">
        <v>0</v>
      </c>
      <c r="M3112">
        <v>0</v>
      </c>
      <c r="N3112">
        <v>210000</v>
      </c>
      <c r="O3112">
        <v>0</v>
      </c>
      <c r="P3112">
        <v>210027</v>
      </c>
      <c r="Q3112">
        <v>3162</v>
      </c>
      <c r="R3112" t="b">
        <v>0</v>
      </c>
      <c r="S3112">
        <v>0</v>
      </c>
    </row>
    <row r="3113" spans="1:19">
      <c r="A3113">
        <v>13050501</v>
      </c>
      <c r="B3113" s="12"/>
      <c r="C3113" s="12" t="s">
        <v>4797</v>
      </c>
      <c r="D3113" s="12" t="s">
        <v>5279</v>
      </c>
      <c r="E3113" t="b">
        <v>0</v>
      </c>
      <c r="F3113">
        <v>0</v>
      </c>
      <c r="G3113">
        <v>6201</v>
      </c>
      <c r="H3113">
        <v>44111</v>
      </c>
      <c r="I3113" s="12" t="s">
        <v>5666</v>
      </c>
      <c r="J3113">
        <v>1</v>
      </c>
      <c r="K3113">
        <v>14116</v>
      </c>
      <c r="L3113">
        <v>0</v>
      </c>
      <c r="M3113">
        <v>0</v>
      </c>
      <c r="N3113">
        <v>0</v>
      </c>
      <c r="O3113">
        <v>27</v>
      </c>
      <c r="P3113">
        <v>210000</v>
      </c>
      <c r="Q3113">
        <v>3163</v>
      </c>
      <c r="R3113" t="b">
        <v>0</v>
      </c>
      <c r="S3113">
        <v>0</v>
      </c>
    </row>
    <row r="3114" spans="1:19">
      <c r="A3114">
        <v>13050501</v>
      </c>
      <c r="B3114" s="12"/>
      <c r="C3114" s="12" t="s">
        <v>4797</v>
      </c>
      <c r="D3114" s="12" t="s">
        <v>5279</v>
      </c>
      <c r="E3114" t="b">
        <v>0</v>
      </c>
      <c r="F3114">
        <v>0</v>
      </c>
      <c r="G3114">
        <v>6201</v>
      </c>
      <c r="H3114">
        <v>44111</v>
      </c>
      <c r="I3114" s="12" t="s">
        <v>5667</v>
      </c>
      <c r="J3114">
        <v>1</v>
      </c>
      <c r="K3114">
        <v>14116</v>
      </c>
      <c r="L3114">
        <v>0</v>
      </c>
      <c r="M3114">
        <v>0</v>
      </c>
      <c r="N3114">
        <v>0</v>
      </c>
      <c r="O3114">
        <v>209973</v>
      </c>
      <c r="P3114">
        <v>27</v>
      </c>
      <c r="Q3114">
        <v>3164</v>
      </c>
      <c r="R3114" t="b">
        <v>0</v>
      </c>
      <c r="S3114">
        <v>0</v>
      </c>
    </row>
    <row r="3115" spans="1:19">
      <c r="A3115">
        <v>13050501</v>
      </c>
      <c r="B3115" s="12"/>
      <c r="C3115" s="12" t="s">
        <v>4797</v>
      </c>
      <c r="D3115" s="12" t="s">
        <v>5279</v>
      </c>
      <c r="E3115" t="b">
        <v>0</v>
      </c>
      <c r="F3115">
        <v>0</v>
      </c>
      <c r="G3115">
        <v>6201</v>
      </c>
      <c r="H3115">
        <v>44136</v>
      </c>
      <c r="I3115" s="12" t="s">
        <v>1887</v>
      </c>
      <c r="J3115">
        <v>12</v>
      </c>
      <c r="K3115">
        <v>11107</v>
      </c>
      <c r="L3115">
        <v>0</v>
      </c>
      <c r="M3115">
        <v>0</v>
      </c>
      <c r="N3115">
        <v>210000</v>
      </c>
      <c r="O3115">
        <v>0</v>
      </c>
      <c r="P3115">
        <v>210027</v>
      </c>
      <c r="Q3115">
        <v>3165</v>
      </c>
      <c r="R3115" t="b">
        <v>0</v>
      </c>
      <c r="S3115">
        <v>0</v>
      </c>
    </row>
    <row r="3116" spans="1:19">
      <c r="A3116">
        <v>13050501</v>
      </c>
      <c r="B3116" s="12"/>
      <c r="C3116" s="12" t="s">
        <v>4797</v>
      </c>
      <c r="D3116" s="12" t="s">
        <v>5279</v>
      </c>
      <c r="E3116" t="b">
        <v>0</v>
      </c>
      <c r="F3116">
        <v>0</v>
      </c>
      <c r="G3116">
        <v>6201</v>
      </c>
      <c r="H3116">
        <v>44146</v>
      </c>
      <c r="I3116" s="12" t="s">
        <v>5667</v>
      </c>
      <c r="J3116">
        <v>1</v>
      </c>
      <c r="K3116">
        <v>14196</v>
      </c>
      <c r="L3116">
        <v>0</v>
      </c>
      <c r="M3116">
        <v>0</v>
      </c>
      <c r="N3116">
        <v>0</v>
      </c>
      <c r="O3116">
        <v>27</v>
      </c>
      <c r="P3116">
        <v>210000</v>
      </c>
      <c r="Q3116">
        <v>3166</v>
      </c>
      <c r="R3116" t="b">
        <v>0</v>
      </c>
      <c r="S3116">
        <v>0</v>
      </c>
    </row>
    <row r="3117" spans="1:19">
      <c r="A3117">
        <v>13050501</v>
      </c>
      <c r="B3117" s="12"/>
      <c r="C3117" s="12" t="s">
        <v>4797</v>
      </c>
      <c r="D3117" s="12" t="s">
        <v>5279</v>
      </c>
      <c r="E3117" t="b">
        <v>0</v>
      </c>
      <c r="F3117">
        <v>0</v>
      </c>
      <c r="G3117">
        <v>6201</v>
      </c>
      <c r="H3117">
        <v>44146</v>
      </c>
      <c r="I3117" s="12" t="s">
        <v>5668</v>
      </c>
      <c r="J3117">
        <v>1</v>
      </c>
      <c r="K3117">
        <v>14196</v>
      </c>
      <c r="L3117">
        <v>0</v>
      </c>
      <c r="M3117">
        <v>0</v>
      </c>
      <c r="N3117">
        <v>0</v>
      </c>
      <c r="O3117">
        <v>209973</v>
      </c>
      <c r="P3117">
        <v>27</v>
      </c>
      <c r="Q3117">
        <v>3167</v>
      </c>
      <c r="R3117" t="b">
        <v>0</v>
      </c>
      <c r="S3117">
        <v>0</v>
      </c>
    </row>
    <row r="3118" spans="1:19">
      <c r="A3118">
        <v>13050501</v>
      </c>
      <c r="B3118" s="12"/>
      <c r="C3118" s="12" t="s">
        <v>4797</v>
      </c>
      <c r="D3118" s="12" t="s">
        <v>5279</v>
      </c>
      <c r="E3118" t="b">
        <v>0</v>
      </c>
      <c r="F3118">
        <v>0</v>
      </c>
      <c r="G3118">
        <v>6201</v>
      </c>
      <c r="H3118">
        <v>44166</v>
      </c>
      <c r="I3118" s="12" t="s">
        <v>1888</v>
      </c>
      <c r="J3118">
        <v>12</v>
      </c>
      <c r="K3118">
        <v>11187</v>
      </c>
      <c r="L3118">
        <v>0</v>
      </c>
      <c r="M3118">
        <v>0</v>
      </c>
      <c r="N3118">
        <v>210000</v>
      </c>
      <c r="O3118">
        <v>0</v>
      </c>
      <c r="P3118">
        <v>210027</v>
      </c>
      <c r="Q3118">
        <v>3168</v>
      </c>
      <c r="R3118" t="b">
        <v>0</v>
      </c>
      <c r="S3118">
        <v>0</v>
      </c>
    </row>
    <row r="3119" spans="1:19">
      <c r="A3119">
        <v>13050501</v>
      </c>
      <c r="B3119" s="12"/>
      <c r="C3119" s="12" t="s">
        <v>4797</v>
      </c>
      <c r="D3119" s="12" t="s">
        <v>5279</v>
      </c>
      <c r="E3119" t="b">
        <v>0</v>
      </c>
      <c r="F3119">
        <v>0</v>
      </c>
      <c r="G3119">
        <v>6201</v>
      </c>
      <c r="H3119">
        <v>44176</v>
      </c>
      <c r="I3119" s="12" t="s">
        <v>5668</v>
      </c>
      <c r="J3119">
        <v>1</v>
      </c>
      <c r="K3119">
        <v>14269</v>
      </c>
      <c r="L3119">
        <v>0</v>
      </c>
      <c r="M3119">
        <v>0</v>
      </c>
      <c r="N3119">
        <v>0</v>
      </c>
      <c r="O3119">
        <v>27</v>
      </c>
      <c r="P3119">
        <v>210000</v>
      </c>
      <c r="Q3119">
        <v>3169</v>
      </c>
      <c r="R3119" t="b">
        <v>0</v>
      </c>
      <c r="S3119">
        <v>0</v>
      </c>
    </row>
    <row r="3120" spans="1:19">
      <c r="A3120">
        <v>13050501</v>
      </c>
      <c r="B3120" s="12"/>
      <c r="C3120" s="12" t="s">
        <v>4797</v>
      </c>
      <c r="D3120" s="12" t="s">
        <v>5279</v>
      </c>
      <c r="E3120" t="b">
        <v>0</v>
      </c>
      <c r="F3120">
        <v>0</v>
      </c>
      <c r="G3120">
        <v>6201</v>
      </c>
      <c r="H3120">
        <v>44176</v>
      </c>
      <c r="I3120" s="12" t="s">
        <v>5669</v>
      </c>
      <c r="J3120">
        <v>1</v>
      </c>
      <c r="K3120">
        <v>14269</v>
      </c>
      <c r="L3120">
        <v>0</v>
      </c>
      <c r="M3120">
        <v>0</v>
      </c>
      <c r="N3120">
        <v>0</v>
      </c>
      <c r="O3120">
        <v>210000</v>
      </c>
      <c r="P3120">
        <v>0</v>
      </c>
      <c r="Q3120">
        <v>3170</v>
      </c>
      <c r="R3120" t="b">
        <v>0</v>
      </c>
      <c r="S3120">
        <v>0</v>
      </c>
    </row>
    <row r="3121" spans="1:19">
      <c r="A3121">
        <v>13050501</v>
      </c>
      <c r="B3121" s="12" t="s">
        <v>1889</v>
      </c>
      <c r="C3121" s="12" t="s">
        <v>4797</v>
      </c>
      <c r="D3121" s="12" t="s">
        <v>1889</v>
      </c>
      <c r="E3121" t="b">
        <v>0</v>
      </c>
      <c r="F3121">
        <v>0</v>
      </c>
      <c r="G3121">
        <v>6201</v>
      </c>
      <c r="H3121" t="s">
        <v>21</v>
      </c>
      <c r="I3121" s="12"/>
      <c r="K3121">
        <v>0</v>
      </c>
      <c r="L3121">
        <v>0</v>
      </c>
      <c r="M3121">
        <v>0</v>
      </c>
      <c r="N3121">
        <v>2520000</v>
      </c>
      <c r="O3121">
        <v>2520000</v>
      </c>
      <c r="P3121">
        <v>0</v>
      </c>
      <c r="Q3121">
        <v>3171</v>
      </c>
      <c r="R3121" t="b">
        <v>0</v>
      </c>
      <c r="S3121">
        <v>0</v>
      </c>
    </row>
    <row r="3122" spans="1:19">
      <c r="A3122">
        <v>13050501</v>
      </c>
      <c r="B3122" s="12" t="s">
        <v>5289</v>
      </c>
      <c r="C3122" s="12" t="s">
        <v>4797</v>
      </c>
      <c r="D3122" s="12" t="s">
        <v>5289</v>
      </c>
      <c r="E3122" t="b">
        <v>0</v>
      </c>
      <c r="F3122">
        <v>300</v>
      </c>
      <c r="G3122">
        <v>6202</v>
      </c>
      <c r="H3122" t="s">
        <v>21</v>
      </c>
      <c r="I3122" s="12"/>
      <c r="K3122">
        <v>0</v>
      </c>
      <c r="L3122">
        <v>2796000</v>
      </c>
      <c r="M3122">
        <v>2460033</v>
      </c>
      <c r="N3122">
        <v>0</v>
      </c>
      <c r="O3122">
        <v>0</v>
      </c>
      <c r="P3122">
        <v>300</v>
      </c>
      <c r="Q3122">
        <v>3172</v>
      </c>
      <c r="R3122" t="b">
        <v>0</v>
      </c>
      <c r="S3122">
        <v>0</v>
      </c>
    </row>
    <row r="3123" spans="1:19">
      <c r="A3123">
        <v>13050501</v>
      </c>
      <c r="B3123" s="12"/>
      <c r="C3123" s="12" t="s">
        <v>4797</v>
      </c>
      <c r="D3123" s="12" t="s">
        <v>5289</v>
      </c>
      <c r="E3123" t="b">
        <v>0</v>
      </c>
      <c r="F3123">
        <v>0</v>
      </c>
      <c r="G3123">
        <v>6202</v>
      </c>
      <c r="H3123">
        <v>43831</v>
      </c>
      <c r="I3123" s="12" t="s">
        <v>1890</v>
      </c>
      <c r="J3123">
        <v>12</v>
      </c>
      <c r="K3123">
        <v>10308</v>
      </c>
      <c r="L3123">
        <v>0</v>
      </c>
      <c r="M3123">
        <v>0</v>
      </c>
      <c r="N3123">
        <v>233000</v>
      </c>
      <c r="O3123">
        <v>0</v>
      </c>
      <c r="P3123">
        <v>233300</v>
      </c>
      <c r="Q3123">
        <v>3173</v>
      </c>
      <c r="R3123" t="b">
        <v>0</v>
      </c>
      <c r="S3123">
        <v>0</v>
      </c>
    </row>
    <row r="3124" spans="1:19">
      <c r="A3124">
        <v>13050501</v>
      </c>
      <c r="B3124" s="12"/>
      <c r="C3124" s="12" t="s">
        <v>4797</v>
      </c>
      <c r="D3124" s="12" t="s">
        <v>5289</v>
      </c>
      <c r="E3124" t="b">
        <v>0</v>
      </c>
      <c r="F3124">
        <v>0</v>
      </c>
      <c r="G3124">
        <v>6202</v>
      </c>
      <c r="H3124">
        <v>43840</v>
      </c>
      <c r="I3124" s="12" t="s">
        <v>5674</v>
      </c>
      <c r="J3124">
        <v>1</v>
      </c>
      <c r="K3124">
        <v>13495</v>
      </c>
      <c r="L3124">
        <v>0</v>
      </c>
      <c r="M3124">
        <v>0</v>
      </c>
      <c r="N3124">
        <v>0</v>
      </c>
      <c r="O3124">
        <v>300</v>
      </c>
      <c r="P3124">
        <v>233000</v>
      </c>
      <c r="Q3124">
        <v>3174</v>
      </c>
      <c r="R3124" t="b">
        <v>0</v>
      </c>
      <c r="S3124">
        <v>0</v>
      </c>
    </row>
    <row r="3125" spans="1:19">
      <c r="A3125">
        <v>13050501</v>
      </c>
      <c r="B3125" s="12"/>
      <c r="C3125" s="12" t="s">
        <v>4797</v>
      </c>
      <c r="D3125" s="12" t="s">
        <v>5289</v>
      </c>
      <c r="E3125" t="b">
        <v>0</v>
      </c>
      <c r="F3125">
        <v>0</v>
      </c>
      <c r="G3125">
        <v>6202</v>
      </c>
      <c r="H3125">
        <v>43840</v>
      </c>
      <c r="I3125" s="12" t="s">
        <v>5658</v>
      </c>
      <c r="J3125">
        <v>1</v>
      </c>
      <c r="K3125">
        <v>13495</v>
      </c>
      <c r="L3125">
        <v>0</v>
      </c>
      <c r="M3125">
        <v>0</v>
      </c>
      <c r="N3125">
        <v>0</v>
      </c>
      <c r="O3125">
        <v>223700</v>
      </c>
      <c r="P3125">
        <v>9300</v>
      </c>
      <c r="Q3125">
        <v>3175</v>
      </c>
      <c r="R3125" t="b">
        <v>0</v>
      </c>
      <c r="S3125">
        <v>0</v>
      </c>
    </row>
    <row r="3126" spans="1:19">
      <c r="A3126">
        <v>13050501</v>
      </c>
      <c r="B3126" s="12"/>
      <c r="C3126" s="12" t="s">
        <v>4797</v>
      </c>
      <c r="D3126" s="12" t="s">
        <v>5289</v>
      </c>
      <c r="E3126" t="b">
        <v>0</v>
      </c>
      <c r="F3126">
        <v>0</v>
      </c>
      <c r="G3126">
        <v>6202</v>
      </c>
      <c r="H3126">
        <v>43862</v>
      </c>
      <c r="I3126" s="12" t="s">
        <v>1891</v>
      </c>
      <c r="J3126">
        <v>12</v>
      </c>
      <c r="K3126">
        <v>10388</v>
      </c>
      <c r="L3126">
        <v>0</v>
      </c>
      <c r="M3126">
        <v>0</v>
      </c>
      <c r="N3126">
        <v>233000</v>
      </c>
      <c r="O3126">
        <v>0</v>
      </c>
      <c r="P3126">
        <v>242300</v>
      </c>
      <c r="Q3126">
        <v>3176</v>
      </c>
      <c r="R3126" t="b">
        <v>0</v>
      </c>
      <c r="S3126">
        <v>0</v>
      </c>
    </row>
    <row r="3127" spans="1:19">
      <c r="A3127">
        <v>13050501</v>
      </c>
      <c r="B3127" s="12"/>
      <c r="C3127" s="12" t="s">
        <v>4797</v>
      </c>
      <c r="D3127" s="12" t="s">
        <v>5289</v>
      </c>
      <c r="E3127" t="b">
        <v>0</v>
      </c>
      <c r="F3127">
        <v>0</v>
      </c>
      <c r="G3127">
        <v>6202</v>
      </c>
      <c r="H3127">
        <v>43873</v>
      </c>
      <c r="I3127" s="12" t="s">
        <v>5658</v>
      </c>
      <c r="J3127">
        <v>1</v>
      </c>
      <c r="K3127">
        <v>13580</v>
      </c>
      <c r="L3127">
        <v>0</v>
      </c>
      <c r="M3127">
        <v>0</v>
      </c>
      <c r="N3127">
        <v>0</v>
      </c>
      <c r="O3127">
        <v>9300</v>
      </c>
      <c r="P3127">
        <v>233000</v>
      </c>
      <c r="Q3127">
        <v>3177</v>
      </c>
      <c r="R3127" t="b">
        <v>0</v>
      </c>
      <c r="S3127">
        <v>0</v>
      </c>
    </row>
    <row r="3128" spans="1:19">
      <c r="A3128">
        <v>13050501</v>
      </c>
      <c r="B3128" s="12"/>
      <c r="C3128" s="12" t="s">
        <v>4797</v>
      </c>
      <c r="D3128" s="12" t="s">
        <v>5289</v>
      </c>
      <c r="E3128" t="b">
        <v>0</v>
      </c>
      <c r="F3128">
        <v>0</v>
      </c>
      <c r="G3128">
        <v>6202</v>
      </c>
      <c r="H3128">
        <v>43873</v>
      </c>
      <c r="I3128" s="12" t="s">
        <v>5659</v>
      </c>
      <c r="J3128">
        <v>1</v>
      </c>
      <c r="K3128">
        <v>13580</v>
      </c>
      <c r="L3128">
        <v>0</v>
      </c>
      <c r="M3128">
        <v>0</v>
      </c>
      <c r="N3128">
        <v>0</v>
      </c>
      <c r="O3128">
        <v>232700</v>
      </c>
      <c r="P3128">
        <v>300</v>
      </c>
      <c r="Q3128">
        <v>3178</v>
      </c>
      <c r="R3128" t="b">
        <v>0</v>
      </c>
      <c r="S3128">
        <v>0</v>
      </c>
    </row>
    <row r="3129" spans="1:19">
      <c r="A3129">
        <v>13050501</v>
      </c>
      <c r="B3129" s="12"/>
      <c r="C3129" s="12" t="s">
        <v>4797</v>
      </c>
      <c r="D3129" s="12" t="s">
        <v>5289</v>
      </c>
      <c r="E3129" t="b">
        <v>0</v>
      </c>
      <c r="F3129">
        <v>0</v>
      </c>
      <c r="G3129">
        <v>6202</v>
      </c>
      <c r="H3129">
        <v>43891</v>
      </c>
      <c r="I3129" s="12" t="s">
        <v>1892</v>
      </c>
      <c r="J3129">
        <v>12</v>
      </c>
      <c r="K3129">
        <v>10468</v>
      </c>
      <c r="L3129">
        <v>0</v>
      </c>
      <c r="M3129">
        <v>0</v>
      </c>
      <c r="N3129">
        <v>233000</v>
      </c>
      <c r="O3129">
        <v>0</v>
      </c>
      <c r="P3129">
        <v>233300</v>
      </c>
      <c r="Q3129">
        <v>3179</v>
      </c>
      <c r="R3129" t="b">
        <v>0</v>
      </c>
      <c r="S3129">
        <v>0</v>
      </c>
    </row>
    <row r="3130" spans="1:19">
      <c r="A3130">
        <v>13050501</v>
      </c>
      <c r="B3130" s="12"/>
      <c r="C3130" s="12" t="s">
        <v>4797</v>
      </c>
      <c r="D3130" s="12" t="s">
        <v>5289</v>
      </c>
      <c r="E3130" t="b">
        <v>0</v>
      </c>
      <c r="F3130">
        <v>0</v>
      </c>
      <c r="G3130">
        <v>6202</v>
      </c>
      <c r="H3130">
        <v>43896</v>
      </c>
      <c r="I3130" s="12" t="s">
        <v>5659</v>
      </c>
      <c r="J3130">
        <v>1</v>
      </c>
      <c r="K3130">
        <v>13623</v>
      </c>
      <c r="L3130">
        <v>0</v>
      </c>
      <c r="M3130">
        <v>0</v>
      </c>
      <c r="N3130">
        <v>0</v>
      </c>
      <c r="O3130">
        <v>300</v>
      </c>
      <c r="P3130">
        <v>233000</v>
      </c>
      <c r="Q3130">
        <v>3180</v>
      </c>
      <c r="R3130" t="b">
        <v>0</v>
      </c>
      <c r="S3130">
        <v>0</v>
      </c>
    </row>
    <row r="3131" spans="1:19">
      <c r="A3131">
        <v>13050501</v>
      </c>
      <c r="B3131" s="12"/>
      <c r="C3131" s="12" t="s">
        <v>4797</v>
      </c>
      <c r="D3131" s="12" t="s">
        <v>5289</v>
      </c>
      <c r="E3131" t="b">
        <v>0</v>
      </c>
      <c r="F3131">
        <v>0</v>
      </c>
      <c r="G3131">
        <v>6202</v>
      </c>
      <c r="H3131">
        <v>43896</v>
      </c>
      <c r="I3131" s="12" t="s">
        <v>5660</v>
      </c>
      <c r="J3131">
        <v>1</v>
      </c>
      <c r="K3131">
        <v>13623</v>
      </c>
      <c r="L3131">
        <v>0</v>
      </c>
      <c r="M3131">
        <v>0</v>
      </c>
      <c r="N3131">
        <v>0</v>
      </c>
      <c r="O3131">
        <v>232700</v>
      </c>
      <c r="P3131">
        <v>300</v>
      </c>
      <c r="Q3131">
        <v>3181</v>
      </c>
      <c r="R3131" t="b">
        <v>0</v>
      </c>
      <c r="S3131">
        <v>0</v>
      </c>
    </row>
    <row r="3132" spans="1:19">
      <c r="A3132">
        <v>13050501</v>
      </c>
      <c r="B3132" s="12"/>
      <c r="C3132" s="12" t="s">
        <v>4797</v>
      </c>
      <c r="D3132" s="12" t="s">
        <v>5289</v>
      </c>
      <c r="E3132" t="b">
        <v>0</v>
      </c>
      <c r="F3132">
        <v>0</v>
      </c>
      <c r="G3132">
        <v>6202</v>
      </c>
      <c r="H3132">
        <v>43922</v>
      </c>
      <c r="I3132" s="12" t="s">
        <v>1893</v>
      </c>
      <c r="J3132">
        <v>12</v>
      </c>
      <c r="K3132">
        <v>10548</v>
      </c>
      <c r="L3132">
        <v>0</v>
      </c>
      <c r="M3132">
        <v>0</v>
      </c>
      <c r="N3132">
        <v>233000</v>
      </c>
      <c r="O3132">
        <v>0</v>
      </c>
      <c r="P3132">
        <v>233300</v>
      </c>
      <c r="Q3132">
        <v>3182</v>
      </c>
      <c r="R3132" t="b">
        <v>0</v>
      </c>
      <c r="S3132">
        <v>0</v>
      </c>
    </row>
    <row r="3133" spans="1:19">
      <c r="A3133">
        <v>13050501</v>
      </c>
      <c r="B3133" s="12"/>
      <c r="C3133" s="12" t="s">
        <v>4797</v>
      </c>
      <c r="D3133" s="12" t="s">
        <v>5289</v>
      </c>
      <c r="E3133" t="b">
        <v>0</v>
      </c>
      <c r="F3133">
        <v>0</v>
      </c>
      <c r="G3133">
        <v>6202</v>
      </c>
      <c r="H3133">
        <v>43928</v>
      </c>
      <c r="I3133" s="12" t="s">
        <v>5660</v>
      </c>
      <c r="J3133">
        <v>1</v>
      </c>
      <c r="K3133">
        <v>13692</v>
      </c>
      <c r="L3133">
        <v>0</v>
      </c>
      <c r="M3133">
        <v>0</v>
      </c>
      <c r="N3133">
        <v>0</v>
      </c>
      <c r="O3133">
        <v>300</v>
      </c>
      <c r="P3133">
        <v>233000</v>
      </c>
      <c r="Q3133">
        <v>3183</v>
      </c>
      <c r="R3133" t="b">
        <v>0</v>
      </c>
      <c r="S3133">
        <v>0</v>
      </c>
    </row>
    <row r="3134" spans="1:19">
      <c r="A3134">
        <v>13050501</v>
      </c>
      <c r="B3134" s="12"/>
      <c r="C3134" s="12" t="s">
        <v>4797</v>
      </c>
      <c r="D3134" s="12" t="s">
        <v>5289</v>
      </c>
      <c r="E3134" t="b">
        <v>0</v>
      </c>
      <c r="F3134">
        <v>0</v>
      </c>
      <c r="G3134">
        <v>6202</v>
      </c>
      <c r="H3134">
        <v>43928</v>
      </c>
      <c r="I3134" s="12" t="s">
        <v>5661</v>
      </c>
      <c r="J3134">
        <v>1</v>
      </c>
      <c r="K3134">
        <v>13692</v>
      </c>
      <c r="L3134">
        <v>0</v>
      </c>
      <c r="M3134">
        <v>0</v>
      </c>
      <c r="N3134">
        <v>0</v>
      </c>
      <c r="O3134">
        <v>232700</v>
      </c>
      <c r="P3134">
        <v>300</v>
      </c>
      <c r="Q3134">
        <v>3184</v>
      </c>
      <c r="R3134" t="b">
        <v>0</v>
      </c>
      <c r="S3134">
        <v>0</v>
      </c>
    </row>
    <row r="3135" spans="1:19">
      <c r="A3135">
        <v>13050501</v>
      </c>
      <c r="B3135" s="12"/>
      <c r="C3135" s="12" t="s">
        <v>4797</v>
      </c>
      <c r="D3135" s="12" t="s">
        <v>5289</v>
      </c>
      <c r="E3135" t="b">
        <v>0</v>
      </c>
      <c r="F3135">
        <v>0</v>
      </c>
      <c r="G3135">
        <v>6202</v>
      </c>
      <c r="H3135">
        <v>43952</v>
      </c>
      <c r="I3135" s="12" t="s">
        <v>1894</v>
      </c>
      <c r="J3135">
        <v>12</v>
      </c>
      <c r="K3135">
        <v>10628</v>
      </c>
      <c r="L3135">
        <v>0</v>
      </c>
      <c r="M3135">
        <v>0</v>
      </c>
      <c r="N3135">
        <v>233000</v>
      </c>
      <c r="O3135">
        <v>0</v>
      </c>
      <c r="P3135">
        <v>233300</v>
      </c>
      <c r="Q3135">
        <v>3185</v>
      </c>
      <c r="R3135" t="b">
        <v>0</v>
      </c>
      <c r="S3135">
        <v>0</v>
      </c>
    </row>
    <row r="3136" spans="1:19">
      <c r="A3136">
        <v>13050501</v>
      </c>
      <c r="B3136" s="12"/>
      <c r="C3136" s="12" t="s">
        <v>4797</v>
      </c>
      <c r="D3136" s="12" t="s">
        <v>5289</v>
      </c>
      <c r="E3136" t="b">
        <v>0</v>
      </c>
      <c r="F3136">
        <v>0</v>
      </c>
      <c r="G3136">
        <v>6202</v>
      </c>
      <c r="H3136">
        <v>43983</v>
      </c>
      <c r="I3136" s="12" t="s">
        <v>1895</v>
      </c>
      <c r="J3136">
        <v>12</v>
      </c>
      <c r="K3136">
        <v>10708</v>
      </c>
      <c r="L3136">
        <v>0</v>
      </c>
      <c r="M3136">
        <v>0</v>
      </c>
      <c r="N3136">
        <v>233000</v>
      </c>
      <c r="O3136">
        <v>0</v>
      </c>
      <c r="P3136">
        <v>466300</v>
      </c>
      <c r="Q3136">
        <v>3186</v>
      </c>
      <c r="R3136" t="b">
        <v>0</v>
      </c>
      <c r="S3136">
        <v>0</v>
      </c>
    </row>
    <row r="3137" spans="1:19">
      <c r="A3137">
        <v>13050501</v>
      </c>
      <c r="B3137" s="12"/>
      <c r="C3137" s="12" t="s">
        <v>4797</v>
      </c>
      <c r="D3137" s="12" t="s">
        <v>5289</v>
      </c>
      <c r="E3137" t="b">
        <v>0</v>
      </c>
      <c r="F3137">
        <v>0</v>
      </c>
      <c r="G3137">
        <v>6202</v>
      </c>
      <c r="H3137">
        <v>43998</v>
      </c>
      <c r="I3137" s="12" t="s">
        <v>5661</v>
      </c>
      <c r="J3137">
        <v>1</v>
      </c>
      <c r="K3137">
        <v>13877</v>
      </c>
      <c r="L3137">
        <v>0</v>
      </c>
      <c r="M3137">
        <v>0</v>
      </c>
      <c r="N3137">
        <v>0</v>
      </c>
      <c r="O3137">
        <v>300</v>
      </c>
      <c r="P3137">
        <v>466000</v>
      </c>
      <c r="Q3137">
        <v>3187</v>
      </c>
      <c r="R3137" t="b">
        <v>0</v>
      </c>
      <c r="S3137">
        <v>0</v>
      </c>
    </row>
    <row r="3138" spans="1:19">
      <c r="A3138">
        <v>13050501</v>
      </c>
      <c r="B3138" s="12"/>
      <c r="C3138" s="12" t="s">
        <v>4797</v>
      </c>
      <c r="D3138" s="12" t="s">
        <v>5289</v>
      </c>
      <c r="E3138" t="b">
        <v>0</v>
      </c>
      <c r="F3138">
        <v>0</v>
      </c>
      <c r="G3138">
        <v>6202</v>
      </c>
      <c r="H3138">
        <v>43998</v>
      </c>
      <c r="I3138" s="12" t="s">
        <v>5672</v>
      </c>
      <c r="J3138">
        <v>1</v>
      </c>
      <c r="K3138">
        <v>13877</v>
      </c>
      <c r="L3138">
        <v>0</v>
      </c>
      <c r="M3138">
        <v>0</v>
      </c>
      <c r="N3138">
        <v>0</v>
      </c>
      <c r="O3138">
        <v>216979</v>
      </c>
      <c r="P3138">
        <v>249021</v>
      </c>
      <c r="Q3138">
        <v>3188</v>
      </c>
      <c r="R3138" t="b">
        <v>0</v>
      </c>
      <c r="S3138">
        <v>0</v>
      </c>
    </row>
    <row r="3139" spans="1:19">
      <c r="A3139">
        <v>13050501</v>
      </c>
      <c r="B3139" s="12"/>
      <c r="C3139" s="12" t="s">
        <v>4797</v>
      </c>
      <c r="D3139" s="12" t="s">
        <v>5289</v>
      </c>
      <c r="E3139" t="b">
        <v>0</v>
      </c>
      <c r="F3139">
        <v>0</v>
      </c>
      <c r="G3139">
        <v>6202</v>
      </c>
      <c r="H3139">
        <v>44013</v>
      </c>
      <c r="I3139" s="12" t="s">
        <v>1896</v>
      </c>
      <c r="J3139">
        <v>12</v>
      </c>
      <c r="K3139">
        <v>10788</v>
      </c>
      <c r="L3139">
        <v>0</v>
      </c>
      <c r="M3139">
        <v>0</v>
      </c>
      <c r="N3139">
        <v>233000</v>
      </c>
      <c r="O3139">
        <v>0</v>
      </c>
      <c r="P3139">
        <v>482021</v>
      </c>
      <c r="Q3139">
        <v>3189</v>
      </c>
      <c r="R3139" t="b">
        <v>0</v>
      </c>
      <c r="S3139">
        <v>0</v>
      </c>
    </row>
    <row r="3140" spans="1:19">
      <c r="A3140">
        <v>13050501</v>
      </c>
      <c r="B3140" s="12"/>
      <c r="C3140" s="12" t="s">
        <v>4797</v>
      </c>
      <c r="D3140" s="12" t="s">
        <v>5289</v>
      </c>
      <c r="E3140" t="b">
        <v>0</v>
      </c>
      <c r="F3140">
        <v>0</v>
      </c>
      <c r="G3140">
        <v>6202</v>
      </c>
      <c r="H3140">
        <v>44027</v>
      </c>
      <c r="I3140" s="12" t="s">
        <v>5662</v>
      </c>
      <c r="J3140">
        <v>1</v>
      </c>
      <c r="K3140">
        <v>13956</v>
      </c>
      <c r="L3140">
        <v>0</v>
      </c>
      <c r="M3140">
        <v>0</v>
      </c>
      <c r="N3140">
        <v>0</v>
      </c>
      <c r="O3140">
        <v>16021</v>
      </c>
      <c r="P3140">
        <v>466000</v>
      </c>
      <c r="Q3140">
        <v>3190</v>
      </c>
      <c r="R3140" t="b">
        <v>0</v>
      </c>
      <c r="S3140">
        <v>0</v>
      </c>
    </row>
    <row r="3141" spans="1:19">
      <c r="A3141">
        <v>13050501</v>
      </c>
      <c r="B3141" s="12"/>
      <c r="C3141" s="12" t="s">
        <v>4797</v>
      </c>
      <c r="D3141" s="12" t="s">
        <v>5289</v>
      </c>
      <c r="E3141" t="b">
        <v>0</v>
      </c>
      <c r="F3141">
        <v>0</v>
      </c>
      <c r="G3141">
        <v>6202</v>
      </c>
      <c r="H3141">
        <v>44027</v>
      </c>
      <c r="I3141" s="12" t="s">
        <v>5663</v>
      </c>
      <c r="J3141">
        <v>1</v>
      </c>
      <c r="K3141">
        <v>13956</v>
      </c>
      <c r="L3141">
        <v>0</v>
      </c>
      <c r="M3141">
        <v>0</v>
      </c>
      <c r="N3141">
        <v>0</v>
      </c>
      <c r="O3141">
        <v>205979</v>
      </c>
      <c r="P3141">
        <v>260021</v>
      </c>
      <c r="Q3141">
        <v>3191</v>
      </c>
      <c r="R3141" t="b">
        <v>0</v>
      </c>
      <c r="S3141">
        <v>0</v>
      </c>
    </row>
    <row r="3142" spans="1:19">
      <c r="A3142">
        <v>13050501</v>
      </c>
      <c r="B3142" s="12"/>
      <c r="C3142" s="12" t="s">
        <v>4797</v>
      </c>
      <c r="D3142" s="12" t="s">
        <v>5289</v>
      </c>
      <c r="E3142" t="b">
        <v>0</v>
      </c>
      <c r="F3142">
        <v>0</v>
      </c>
      <c r="G3142">
        <v>6202</v>
      </c>
      <c r="H3142">
        <v>44044</v>
      </c>
      <c r="I3142" s="12" t="s">
        <v>1897</v>
      </c>
      <c r="J3142">
        <v>12</v>
      </c>
      <c r="K3142">
        <v>10868</v>
      </c>
      <c r="L3142">
        <v>0</v>
      </c>
      <c r="M3142">
        <v>0</v>
      </c>
      <c r="N3142">
        <v>233000</v>
      </c>
      <c r="O3142">
        <v>0</v>
      </c>
      <c r="P3142">
        <v>493021</v>
      </c>
      <c r="Q3142">
        <v>3192</v>
      </c>
      <c r="R3142" t="b">
        <v>0</v>
      </c>
      <c r="S3142">
        <v>0</v>
      </c>
    </row>
    <row r="3143" spans="1:19">
      <c r="A3143">
        <v>13050501</v>
      </c>
      <c r="B3143" s="12"/>
      <c r="C3143" s="12" t="s">
        <v>4797</v>
      </c>
      <c r="D3143" s="12" t="s">
        <v>5289</v>
      </c>
      <c r="E3143" t="b">
        <v>0</v>
      </c>
      <c r="F3143">
        <v>0</v>
      </c>
      <c r="G3143">
        <v>6202</v>
      </c>
      <c r="H3143">
        <v>44055</v>
      </c>
      <c r="I3143" s="12" t="s">
        <v>5663</v>
      </c>
      <c r="J3143">
        <v>1</v>
      </c>
      <c r="K3143">
        <v>13969</v>
      </c>
      <c r="L3143">
        <v>0</v>
      </c>
      <c r="M3143">
        <v>0</v>
      </c>
      <c r="N3143">
        <v>0</v>
      </c>
      <c r="O3143">
        <v>27021</v>
      </c>
      <c r="P3143">
        <v>466000</v>
      </c>
      <c r="Q3143">
        <v>3193</v>
      </c>
      <c r="R3143" t="b">
        <v>0</v>
      </c>
      <c r="S3143">
        <v>0</v>
      </c>
    </row>
    <row r="3144" spans="1:19">
      <c r="A3144">
        <v>13050501</v>
      </c>
      <c r="B3144" s="12"/>
      <c r="C3144" s="12" t="s">
        <v>4797</v>
      </c>
      <c r="D3144" s="12" t="s">
        <v>5289</v>
      </c>
      <c r="E3144" t="b">
        <v>0</v>
      </c>
      <c r="F3144">
        <v>0</v>
      </c>
      <c r="G3144">
        <v>6202</v>
      </c>
      <c r="H3144">
        <v>44055</v>
      </c>
      <c r="I3144" s="12" t="s">
        <v>5672</v>
      </c>
      <c r="J3144">
        <v>1</v>
      </c>
      <c r="K3144">
        <v>13969</v>
      </c>
      <c r="L3144">
        <v>0</v>
      </c>
      <c r="M3144">
        <v>0</v>
      </c>
      <c r="N3144">
        <v>0</v>
      </c>
      <c r="O3144">
        <v>195979</v>
      </c>
      <c r="P3144">
        <v>270021</v>
      </c>
      <c r="Q3144">
        <v>3194</v>
      </c>
      <c r="R3144" t="b">
        <v>0</v>
      </c>
      <c r="S3144">
        <v>0</v>
      </c>
    </row>
    <row r="3145" spans="1:19">
      <c r="A3145">
        <v>13050501</v>
      </c>
      <c r="B3145" s="12"/>
      <c r="C3145" s="12" t="s">
        <v>4797</v>
      </c>
      <c r="D3145" s="12" t="s">
        <v>5289</v>
      </c>
      <c r="E3145" t="b">
        <v>0</v>
      </c>
      <c r="F3145">
        <v>0</v>
      </c>
      <c r="G3145">
        <v>6202</v>
      </c>
      <c r="H3145">
        <v>44075</v>
      </c>
      <c r="I3145" s="12" t="s">
        <v>1898</v>
      </c>
      <c r="J3145">
        <v>12</v>
      </c>
      <c r="K3145">
        <v>10948</v>
      </c>
      <c r="L3145">
        <v>0</v>
      </c>
      <c r="M3145">
        <v>0</v>
      </c>
      <c r="N3145">
        <v>233000</v>
      </c>
      <c r="O3145">
        <v>0</v>
      </c>
      <c r="P3145">
        <v>503021</v>
      </c>
      <c r="Q3145">
        <v>3195</v>
      </c>
      <c r="R3145" t="b">
        <v>0</v>
      </c>
      <c r="S3145">
        <v>0</v>
      </c>
    </row>
    <row r="3146" spans="1:19">
      <c r="A3146">
        <v>13050501</v>
      </c>
      <c r="B3146" s="12"/>
      <c r="C3146" s="12" t="s">
        <v>4797</v>
      </c>
      <c r="D3146" s="12" t="s">
        <v>5289</v>
      </c>
      <c r="E3146" t="b">
        <v>0</v>
      </c>
      <c r="F3146">
        <v>0</v>
      </c>
      <c r="G3146">
        <v>6202</v>
      </c>
      <c r="H3146">
        <v>44088</v>
      </c>
      <c r="I3146" s="12" t="s">
        <v>5664</v>
      </c>
      <c r="J3146">
        <v>1</v>
      </c>
      <c r="K3146">
        <v>14082</v>
      </c>
      <c r="L3146">
        <v>0</v>
      </c>
      <c r="M3146">
        <v>0</v>
      </c>
      <c r="N3146">
        <v>0</v>
      </c>
      <c r="O3146">
        <v>37021</v>
      </c>
      <c r="P3146">
        <v>466000</v>
      </c>
      <c r="Q3146">
        <v>3196</v>
      </c>
      <c r="R3146" t="b">
        <v>0</v>
      </c>
      <c r="S3146">
        <v>0</v>
      </c>
    </row>
    <row r="3147" spans="1:19">
      <c r="A3147">
        <v>13050501</v>
      </c>
      <c r="B3147" s="12"/>
      <c r="C3147" s="12" t="s">
        <v>4797</v>
      </c>
      <c r="D3147" s="12" t="s">
        <v>5289</v>
      </c>
      <c r="E3147" t="b">
        <v>0</v>
      </c>
      <c r="F3147">
        <v>0</v>
      </c>
      <c r="G3147">
        <v>6202</v>
      </c>
      <c r="H3147">
        <v>44088</v>
      </c>
      <c r="I3147" s="12" t="s">
        <v>5665</v>
      </c>
      <c r="J3147">
        <v>1</v>
      </c>
      <c r="K3147">
        <v>14082</v>
      </c>
      <c r="L3147">
        <v>0</v>
      </c>
      <c r="M3147">
        <v>0</v>
      </c>
      <c r="N3147">
        <v>0</v>
      </c>
      <c r="O3147">
        <v>184979</v>
      </c>
      <c r="P3147">
        <v>281021</v>
      </c>
      <c r="Q3147">
        <v>3197</v>
      </c>
      <c r="R3147" t="b">
        <v>0</v>
      </c>
      <c r="S3147">
        <v>0</v>
      </c>
    </row>
    <row r="3148" spans="1:19">
      <c r="A3148">
        <v>13050501</v>
      </c>
      <c r="B3148" s="12"/>
      <c r="C3148" s="12" t="s">
        <v>4797</v>
      </c>
      <c r="D3148" s="12" t="s">
        <v>5289</v>
      </c>
      <c r="E3148" t="b">
        <v>0</v>
      </c>
      <c r="F3148">
        <v>0</v>
      </c>
      <c r="G3148">
        <v>6202</v>
      </c>
      <c r="H3148">
        <v>44105</v>
      </c>
      <c r="I3148" s="12" t="s">
        <v>1899</v>
      </c>
      <c r="J3148">
        <v>12</v>
      </c>
      <c r="K3148">
        <v>11028</v>
      </c>
      <c r="L3148">
        <v>0</v>
      </c>
      <c r="M3148">
        <v>0</v>
      </c>
      <c r="N3148">
        <v>233000</v>
      </c>
      <c r="O3148">
        <v>0</v>
      </c>
      <c r="P3148">
        <v>514021</v>
      </c>
      <c r="Q3148">
        <v>3198</v>
      </c>
      <c r="R3148" t="b">
        <v>0</v>
      </c>
      <c r="S3148">
        <v>0</v>
      </c>
    </row>
    <row r="3149" spans="1:19">
      <c r="A3149">
        <v>13050501</v>
      </c>
      <c r="B3149" s="12"/>
      <c r="C3149" s="12" t="s">
        <v>4797</v>
      </c>
      <c r="D3149" s="12" t="s">
        <v>5289</v>
      </c>
      <c r="E3149" t="b">
        <v>0</v>
      </c>
      <c r="F3149">
        <v>0</v>
      </c>
      <c r="G3149">
        <v>6202</v>
      </c>
      <c r="H3149">
        <v>44117</v>
      </c>
      <c r="I3149" s="12" t="s">
        <v>5665</v>
      </c>
      <c r="J3149">
        <v>1</v>
      </c>
      <c r="K3149">
        <v>14149</v>
      </c>
      <c r="L3149">
        <v>0</v>
      </c>
      <c r="M3149">
        <v>0</v>
      </c>
      <c r="N3149">
        <v>0</v>
      </c>
      <c r="O3149">
        <v>48021</v>
      </c>
      <c r="P3149">
        <v>466000</v>
      </c>
      <c r="Q3149">
        <v>3199</v>
      </c>
      <c r="R3149" t="b">
        <v>0</v>
      </c>
      <c r="S3149">
        <v>0</v>
      </c>
    </row>
    <row r="3150" spans="1:19">
      <c r="A3150">
        <v>13050501</v>
      </c>
      <c r="B3150" s="12"/>
      <c r="C3150" s="12" t="s">
        <v>4797</v>
      </c>
      <c r="D3150" s="12" t="s">
        <v>5289</v>
      </c>
      <c r="E3150" t="b">
        <v>0</v>
      </c>
      <c r="F3150">
        <v>0</v>
      </c>
      <c r="G3150">
        <v>6202</v>
      </c>
      <c r="H3150">
        <v>44117</v>
      </c>
      <c r="I3150" s="12" t="s">
        <v>5666</v>
      </c>
      <c r="J3150">
        <v>1</v>
      </c>
      <c r="K3150">
        <v>14149</v>
      </c>
      <c r="L3150">
        <v>0</v>
      </c>
      <c r="M3150">
        <v>0</v>
      </c>
      <c r="N3150">
        <v>0</v>
      </c>
      <c r="O3150">
        <v>164141</v>
      </c>
      <c r="P3150">
        <v>301859</v>
      </c>
      <c r="Q3150">
        <v>3200</v>
      </c>
      <c r="R3150" t="b">
        <v>0</v>
      </c>
      <c r="S3150">
        <v>0</v>
      </c>
    </row>
    <row r="3151" spans="1:19">
      <c r="A3151">
        <v>13050501</v>
      </c>
      <c r="B3151" s="12"/>
      <c r="C3151" s="12" t="s">
        <v>4797</v>
      </c>
      <c r="D3151" s="12" t="s">
        <v>5289</v>
      </c>
      <c r="E3151" t="b">
        <v>0</v>
      </c>
      <c r="F3151">
        <v>0</v>
      </c>
      <c r="G3151">
        <v>6202</v>
      </c>
      <c r="H3151">
        <v>44136</v>
      </c>
      <c r="I3151" s="12" t="s">
        <v>1900</v>
      </c>
      <c r="J3151">
        <v>12</v>
      </c>
      <c r="K3151">
        <v>11108</v>
      </c>
      <c r="L3151">
        <v>0</v>
      </c>
      <c r="M3151">
        <v>0</v>
      </c>
      <c r="N3151">
        <v>233000</v>
      </c>
      <c r="O3151">
        <v>0</v>
      </c>
      <c r="P3151">
        <v>534859</v>
      </c>
      <c r="Q3151">
        <v>3201</v>
      </c>
      <c r="R3151" t="b">
        <v>0</v>
      </c>
      <c r="S3151">
        <v>0</v>
      </c>
    </row>
    <row r="3152" spans="1:19">
      <c r="A3152">
        <v>13050501</v>
      </c>
      <c r="B3152" s="12"/>
      <c r="C3152" s="12" t="s">
        <v>4797</v>
      </c>
      <c r="D3152" s="12" t="s">
        <v>5289</v>
      </c>
      <c r="E3152" t="b">
        <v>0</v>
      </c>
      <c r="F3152">
        <v>0</v>
      </c>
      <c r="G3152">
        <v>6202</v>
      </c>
      <c r="H3152">
        <v>44146</v>
      </c>
      <c r="I3152" s="12" t="s">
        <v>5666</v>
      </c>
      <c r="J3152">
        <v>1</v>
      </c>
      <c r="K3152">
        <v>14227</v>
      </c>
      <c r="L3152">
        <v>0</v>
      </c>
      <c r="M3152">
        <v>0</v>
      </c>
      <c r="N3152">
        <v>0</v>
      </c>
      <c r="O3152">
        <v>68859</v>
      </c>
      <c r="P3152">
        <v>466000</v>
      </c>
      <c r="Q3152">
        <v>3202</v>
      </c>
      <c r="R3152" t="b">
        <v>0</v>
      </c>
      <c r="S3152">
        <v>0</v>
      </c>
    </row>
    <row r="3153" spans="1:19">
      <c r="A3153">
        <v>13050501</v>
      </c>
      <c r="B3153" s="12"/>
      <c r="C3153" s="12" t="s">
        <v>4797</v>
      </c>
      <c r="D3153" s="12" t="s">
        <v>5289</v>
      </c>
      <c r="E3153" t="b">
        <v>0</v>
      </c>
      <c r="F3153">
        <v>0</v>
      </c>
      <c r="G3153">
        <v>6202</v>
      </c>
      <c r="H3153">
        <v>44146</v>
      </c>
      <c r="I3153" s="12" t="s">
        <v>5667</v>
      </c>
      <c r="J3153">
        <v>1</v>
      </c>
      <c r="K3153">
        <v>14227</v>
      </c>
      <c r="L3153">
        <v>0</v>
      </c>
      <c r="M3153">
        <v>0</v>
      </c>
      <c r="N3153">
        <v>0</v>
      </c>
      <c r="O3153">
        <v>143078</v>
      </c>
      <c r="P3153">
        <v>322922</v>
      </c>
      <c r="Q3153">
        <v>3203</v>
      </c>
      <c r="R3153" t="b">
        <v>0</v>
      </c>
      <c r="S3153">
        <v>0</v>
      </c>
    </row>
    <row r="3154" spans="1:19">
      <c r="A3154">
        <v>13050501</v>
      </c>
      <c r="B3154" s="12"/>
      <c r="C3154" s="12" t="s">
        <v>4797</v>
      </c>
      <c r="D3154" s="12" t="s">
        <v>5289</v>
      </c>
      <c r="E3154" t="b">
        <v>0</v>
      </c>
      <c r="F3154">
        <v>0</v>
      </c>
      <c r="G3154">
        <v>6202</v>
      </c>
      <c r="H3154">
        <v>44166</v>
      </c>
      <c r="I3154" s="12" t="s">
        <v>1901</v>
      </c>
      <c r="J3154">
        <v>12</v>
      </c>
      <c r="K3154">
        <v>11188</v>
      </c>
      <c r="L3154">
        <v>0</v>
      </c>
      <c r="M3154">
        <v>0</v>
      </c>
      <c r="N3154">
        <v>233000</v>
      </c>
      <c r="O3154">
        <v>0</v>
      </c>
      <c r="P3154">
        <v>555922</v>
      </c>
      <c r="Q3154">
        <v>3204</v>
      </c>
      <c r="R3154" t="b">
        <v>0</v>
      </c>
      <c r="S3154">
        <v>0</v>
      </c>
    </row>
    <row r="3155" spans="1:19">
      <c r="A3155">
        <v>13050501</v>
      </c>
      <c r="B3155" s="12"/>
      <c r="C3155" s="12" t="s">
        <v>4797</v>
      </c>
      <c r="D3155" s="12" t="s">
        <v>5289</v>
      </c>
      <c r="E3155" t="b">
        <v>0</v>
      </c>
      <c r="F3155">
        <v>0</v>
      </c>
      <c r="G3155">
        <v>6202</v>
      </c>
      <c r="H3155">
        <v>44176</v>
      </c>
      <c r="I3155" s="12" t="s">
        <v>5667</v>
      </c>
      <c r="J3155">
        <v>1</v>
      </c>
      <c r="K3155">
        <v>14302</v>
      </c>
      <c r="L3155">
        <v>0</v>
      </c>
      <c r="M3155">
        <v>0</v>
      </c>
      <c r="N3155">
        <v>0</v>
      </c>
      <c r="O3155">
        <v>89922</v>
      </c>
      <c r="P3155">
        <v>466000</v>
      </c>
      <c r="Q3155">
        <v>3205</v>
      </c>
      <c r="R3155" t="b">
        <v>0</v>
      </c>
      <c r="S3155">
        <v>0</v>
      </c>
    </row>
    <row r="3156" spans="1:19">
      <c r="A3156">
        <v>13050501</v>
      </c>
      <c r="B3156" s="12"/>
      <c r="C3156" s="12" t="s">
        <v>4797</v>
      </c>
      <c r="D3156" s="12" t="s">
        <v>5289</v>
      </c>
      <c r="E3156" t="b">
        <v>0</v>
      </c>
      <c r="F3156">
        <v>0</v>
      </c>
      <c r="G3156">
        <v>6202</v>
      </c>
      <c r="H3156">
        <v>44176</v>
      </c>
      <c r="I3156" s="12" t="s">
        <v>5668</v>
      </c>
      <c r="J3156">
        <v>1</v>
      </c>
      <c r="K3156">
        <v>14302</v>
      </c>
      <c r="L3156">
        <v>0</v>
      </c>
      <c r="M3156">
        <v>0</v>
      </c>
      <c r="N3156">
        <v>0</v>
      </c>
      <c r="O3156">
        <v>129733</v>
      </c>
      <c r="P3156">
        <v>336267</v>
      </c>
      <c r="Q3156">
        <v>3206</v>
      </c>
      <c r="R3156" t="b">
        <v>0</v>
      </c>
      <c r="S3156">
        <v>0</v>
      </c>
    </row>
    <row r="3157" spans="1:19">
      <c r="A3157">
        <v>13050501</v>
      </c>
      <c r="B3157" s="12" t="s">
        <v>1902</v>
      </c>
      <c r="C3157" s="12" t="s">
        <v>4797</v>
      </c>
      <c r="D3157" s="12" t="s">
        <v>1902</v>
      </c>
      <c r="E3157" t="b">
        <v>0</v>
      </c>
      <c r="F3157">
        <v>0</v>
      </c>
      <c r="G3157">
        <v>6202</v>
      </c>
      <c r="H3157" t="s">
        <v>21</v>
      </c>
      <c r="I3157" s="12"/>
      <c r="K3157">
        <v>0</v>
      </c>
      <c r="L3157">
        <v>0</v>
      </c>
      <c r="M3157">
        <v>0</v>
      </c>
      <c r="N3157">
        <v>2796000</v>
      </c>
      <c r="O3157">
        <v>2460033</v>
      </c>
      <c r="P3157">
        <v>336267</v>
      </c>
      <c r="Q3157">
        <v>3207</v>
      </c>
      <c r="R3157" t="b">
        <v>0</v>
      </c>
      <c r="S3157">
        <v>0</v>
      </c>
    </row>
    <row r="3158" spans="1:19">
      <c r="A3158">
        <v>13050501</v>
      </c>
      <c r="B3158" s="12" t="s">
        <v>5299</v>
      </c>
      <c r="C3158" s="12" t="s">
        <v>4797</v>
      </c>
      <c r="D3158" s="12" t="s">
        <v>5299</v>
      </c>
      <c r="E3158" t="b">
        <v>0</v>
      </c>
      <c r="F3158">
        <v>0</v>
      </c>
      <c r="G3158">
        <v>6301</v>
      </c>
      <c r="H3158" t="s">
        <v>21</v>
      </c>
      <c r="I3158" s="12"/>
      <c r="K3158">
        <v>0</v>
      </c>
      <c r="L3158">
        <v>2520000</v>
      </c>
      <c r="M3158">
        <v>2520000</v>
      </c>
      <c r="N3158">
        <v>0</v>
      </c>
      <c r="O3158">
        <v>0</v>
      </c>
      <c r="P3158">
        <v>0</v>
      </c>
      <c r="Q3158">
        <v>3208</v>
      </c>
      <c r="R3158" t="b">
        <v>0</v>
      </c>
      <c r="S3158">
        <v>0</v>
      </c>
    </row>
    <row r="3159" spans="1:19">
      <c r="A3159">
        <v>13050501</v>
      </c>
      <c r="B3159" s="12"/>
      <c r="C3159" s="12" t="s">
        <v>4797</v>
      </c>
      <c r="D3159" s="12" t="s">
        <v>5299</v>
      </c>
      <c r="E3159" t="b">
        <v>0</v>
      </c>
      <c r="F3159">
        <v>0</v>
      </c>
      <c r="G3159">
        <v>6301</v>
      </c>
      <c r="H3159">
        <v>43831</v>
      </c>
      <c r="I3159" s="12" t="s">
        <v>1903</v>
      </c>
      <c r="J3159">
        <v>12</v>
      </c>
      <c r="K3159">
        <v>10309</v>
      </c>
      <c r="L3159">
        <v>0</v>
      </c>
      <c r="M3159">
        <v>0</v>
      </c>
      <c r="N3159">
        <v>210000</v>
      </c>
      <c r="O3159">
        <v>0</v>
      </c>
      <c r="P3159">
        <v>210000</v>
      </c>
      <c r="Q3159">
        <v>3209</v>
      </c>
      <c r="R3159" t="b">
        <v>0</v>
      </c>
      <c r="S3159">
        <v>0</v>
      </c>
    </row>
    <row r="3160" spans="1:19">
      <c r="A3160">
        <v>13050501</v>
      </c>
      <c r="B3160" s="12"/>
      <c r="C3160" s="12" t="s">
        <v>4797</v>
      </c>
      <c r="D3160" s="12" t="s">
        <v>5299</v>
      </c>
      <c r="E3160" t="b">
        <v>0</v>
      </c>
      <c r="F3160">
        <v>0</v>
      </c>
      <c r="G3160">
        <v>6301</v>
      </c>
      <c r="H3160">
        <v>43845</v>
      </c>
      <c r="I3160" s="12" t="s">
        <v>5658</v>
      </c>
      <c r="J3160">
        <v>1</v>
      </c>
      <c r="K3160">
        <v>13519</v>
      </c>
      <c r="L3160">
        <v>0</v>
      </c>
      <c r="M3160">
        <v>0</v>
      </c>
      <c r="N3160">
        <v>0</v>
      </c>
      <c r="O3160">
        <v>210000</v>
      </c>
      <c r="P3160">
        <v>0</v>
      </c>
      <c r="Q3160">
        <v>3210</v>
      </c>
      <c r="R3160" t="b">
        <v>0</v>
      </c>
      <c r="S3160">
        <v>0</v>
      </c>
    </row>
    <row r="3161" spans="1:19">
      <c r="A3161">
        <v>13050501</v>
      </c>
      <c r="B3161" s="12"/>
      <c r="C3161" s="12" t="s">
        <v>4797</v>
      </c>
      <c r="D3161" s="12" t="s">
        <v>5299</v>
      </c>
      <c r="E3161" t="b">
        <v>0</v>
      </c>
      <c r="F3161">
        <v>0</v>
      </c>
      <c r="G3161">
        <v>6301</v>
      </c>
      <c r="H3161">
        <v>43862</v>
      </c>
      <c r="I3161" s="12" t="s">
        <v>1904</v>
      </c>
      <c r="J3161">
        <v>12</v>
      </c>
      <c r="K3161">
        <v>10389</v>
      </c>
      <c r="L3161">
        <v>0</v>
      </c>
      <c r="M3161">
        <v>0</v>
      </c>
      <c r="N3161">
        <v>210000</v>
      </c>
      <c r="O3161">
        <v>0</v>
      </c>
      <c r="P3161">
        <v>210000</v>
      </c>
      <c r="Q3161">
        <v>3211</v>
      </c>
      <c r="R3161" t="b">
        <v>0</v>
      </c>
      <c r="S3161">
        <v>0</v>
      </c>
    </row>
    <row r="3162" spans="1:19">
      <c r="A3162">
        <v>13050501</v>
      </c>
      <c r="B3162" s="12"/>
      <c r="C3162" s="12" t="s">
        <v>4797</v>
      </c>
      <c r="D3162" s="12" t="s">
        <v>5299</v>
      </c>
      <c r="E3162" t="b">
        <v>0</v>
      </c>
      <c r="F3162">
        <v>0</v>
      </c>
      <c r="G3162">
        <v>6301</v>
      </c>
      <c r="H3162">
        <v>43878</v>
      </c>
      <c r="I3162" s="12" t="s">
        <v>5659</v>
      </c>
      <c r="J3162">
        <v>1</v>
      </c>
      <c r="K3162">
        <v>13598</v>
      </c>
      <c r="L3162">
        <v>0</v>
      </c>
      <c r="M3162">
        <v>0</v>
      </c>
      <c r="N3162">
        <v>0</v>
      </c>
      <c r="O3162">
        <v>210000</v>
      </c>
      <c r="P3162">
        <v>0</v>
      </c>
      <c r="Q3162">
        <v>3212</v>
      </c>
      <c r="R3162" t="b">
        <v>0</v>
      </c>
      <c r="S3162">
        <v>0</v>
      </c>
    </row>
    <row r="3163" spans="1:19">
      <c r="A3163">
        <v>13050501</v>
      </c>
      <c r="B3163" s="12"/>
      <c r="C3163" s="12" t="s">
        <v>4797</v>
      </c>
      <c r="D3163" s="12" t="s">
        <v>5299</v>
      </c>
      <c r="E3163" t="b">
        <v>0</v>
      </c>
      <c r="F3163">
        <v>0</v>
      </c>
      <c r="G3163">
        <v>6301</v>
      </c>
      <c r="H3163">
        <v>43891</v>
      </c>
      <c r="I3163" s="12" t="s">
        <v>1905</v>
      </c>
      <c r="J3163">
        <v>3</v>
      </c>
      <c r="K3163">
        <v>564</v>
      </c>
      <c r="L3163">
        <v>0</v>
      </c>
      <c r="M3163">
        <v>0</v>
      </c>
      <c r="N3163">
        <v>0</v>
      </c>
      <c r="O3163">
        <v>10000</v>
      </c>
      <c r="P3163">
        <v>-10000</v>
      </c>
      <c r="Q3163">
        <v>3213</v>
      </c>
      <c r="R3163" t="b">
        <v>0</v>
      </c>
      <c r="S3163">
        <v>0</v>
      </c>
    </row>
    <row r="3164" spans="1:19">
      <c r="A3164">
        <v>13050501</v>
      </c>
      <c r="B3164" s="12"/>
      <c r="C3164" s="12" t="s">
        <v>4797</v>
      </c>
      <c r="D3164" s="12" t="s">
        <v>5299</v>
      </c>
      <c r="E3164" t="b">
        <v>0</v>
      </c>
      <c r="F3164">
        <v>0</v>
      </c>
      <c r="G3164">
        <v>6301</v>
      </c>
      <c r="H3164">
        <v>43891</v>
      </c>
      <c r="I3164" s="12" t="s">
        <v>1906</v>
      </c>
      <c r="J3164">
        <v>12</v>
      </c>
      <c r="K3164">
        <v>10469</v>
      </c>
      <c r="L3164">
        <v>0</v>
      </c>
      <c r="M3164">
        <v>0</v>
      </c>
      <c r="N3164">
        <v>210000</v>
      </c>
      <c r="O3164">
        <v>0</v>
      </c>
      <c r="P3164">
        <v>200000</v>
      </c>
      <c r="Q3164">
        <v>3214</v>
      </c>
      <c r="R3164" t="b">
        <v>0</v>
      </c>
      <c r="S3164">
        <v>0</v>
      </c>
    </row>
    <row r="3165" spans="1:19">
      <c r="A3165">
        <v>13050501</v>
      </c>
      <c r="B3165" s="12"/>
      <c r="C3165" s="12" t="s">
        <v>4797</v>
      </c>
      <c r="D3165" s="12" t="s">
        <v>5299</v>
      </c>
      <c r="E3165" t="b">
        <v>0</v>
      </c>
      <c r="F3165">
        <v>0</v>
      </c>
      <c r="G3165">
        <v>6301</v>
      </c>
      <c r="H3165">
        <v>43899</v>
      </c>
      <c r="I3165" s="12" t="s">
        <v>5660</v>
      </c>
      <c r="J3165">
        <v>1</v>
      </c>
      <c r="K3165">
        <v>13625</v>
      </c>
      <c r="L3165">
        <v>0</v>
      </c>
      <c r="M3165">
        <v>0</v>
      </c>
      <c r="N3165">
        <v>0</v>
      </c>
      <c r="O3165">
        <v>200000</v>
      </c>
      <c r="P3165">
        <v>0</v>
      </c>
      <c r="Q3165">
        <v>3215</v>
      </c>
      <c r="R3165" t="b">
        <v>0</v>
      </c>
      <c r="S3165">
        <v>0</v>
      </c>
    </row>
    <row r="3166" spans="1:19">
      <c r="A3166">
        <v>13050501</v>
      </c>
      <c r="B3166" s="12"/>
      <c r="C3166" s="12" t="s">
        <v>4797</v>
      </c>
      <c r="D3166" s="12" t="s">
        <v>5299</v>
      </c>
      <c r="E3166" t="b">
        <v>0</v>
      </c>
      <c r="F3166">
        <v>0</v>
      </c>
      <c r="G3166">
        <v>6301</v>
      </c>
      <c r="H3166">
        <v>43922</v>
      </c>
      <c r="I3166" s="12" t="s">
        <v>1907</v>
      </c>
      <c r="J3166">
        <v>12</v>
      </c>
      <c r="K3166">
        <v>10549</v>
      </c>
      <c r="L3166">
        <v>0</v>
      </c>
      <c r="M3166">
        <v>0</v>
      </c>
      <c r="N3166">
        <v>210000</v>
      </c>
      <c r="O3166">
        <v>0</v>
      </c>
      <c r="P3166">
        <v>210000</v>
      </c>
      <c r="Q3166">
        <v>3216</v>
      </c>
      <c r="R3166" t="b">
        <v>0</v>
      </c>
      <c r="S3166">
        <v>0</v>
      </c>
    </row>
    <row r="3167" spans="1:19">
      <c r="A3167">
        <v>13050501</v>
      </c>
      <c r="B3167" s="12"/>
      <c r="C3167" s="12" t="s">
        <v>4797</v>
      </c>
      <c r="D3167" s="12" t="s">
        <v>5299</v>
      </c>
      <c r="E3167" t="b">
        <v>0</v>
      </c>
      <c r="F3167">
        <v>0</v>
      </c>
      <c r="G3167">
        <v>6301</v>
      </c>
      <c r="H3167">
        <v>43934</v>
      </c>
      <c r="I3167" s="12" t="s">
        <v>5661</v>
      </c>
      <c r="J3167">
        <v>1</v>
      </c>
      <c r="K3167">
        <v>13706</v>
      </c>
      <c r="L3167">
        <v>0</v>
      </c>
      <c r="M3167">
        <v>0</v>
      </c>
      <c r="N3167">
        <v>0</v>
      </c>
      <c r="O3167">
        <v>210000</v>
      </c>
      <c r="P3167">
        <v>0</v>
      </c>
      <c r="Q3167">
        <v>3217</v>
      </c>
      <c r="R3167" t="b">
        <v>0</v>
      </c>
      <c r="S3167">
        <v>0</v>
      </c>
    </row>
    <row r="3168" spans="1:19">
      <c r="A3168">
        <v>13050501</v>
      </c>
      <c r="B3168" s="12"/>
      <c r="C3168" s="12" t="s">
        <v>4797</v>
      </c>
      <c r="D3168" s="12" t="s">
        <v>5299</v>
      </c>
      <c r="E3168" t="b">
        <v>0</v>
      </c>
      <c r="F3168">
        <v>0</v>
      </c>
      <c r="G3168">
        <v>6301</v>
      </c>
      <c r="H3168">
        <v>43952</v>
      </c>
      <c r="I3168" s="12" t="s">
        <v>1908</v>
      </c>
      <c r="J3168">
        <v>12</v>
      </c>
      <c r="K3168">
        <v>10629</v>
      </c>
      <c r="L3168">
        <v>0</v>
      </c>
      <c r="M3168">
        <v>0</v>
      </c>
      <c r="N3168">
        <v>210000</v>
      </c>
      <c r="O3168">
        <v>0</v>
      </c>
      <c r="P3168">
        <v>210000</v>
      </c>
      <c r="Q3168">
        <v>3218</v>
      </c>
      <c r="R3168" t="b">
        <v>0</v>
      </c>
      <c r="S3168">
        <v>0</v>
      </c>
    </row>
    <row r="3169" spans="1:19">
      <c r="A3169">
        <v>13050501</v>
      </c>
      <c r="B3169" s="12"/>
      <c r="C3169" s="12" t="s">
        <v>4797</v>
      </c>
      <c r="D3169" s="12" t="s">
        <v>5299</v>
      </c>
      <c r="E3169" t="b">
        <v>0</v>
      </c>
      <c r="F3169">
        <v>0</v>
      </c>
      <c r="G3169">
        <v>6301</v>
      </c>
      <c r="H3169">
        <v>43969</v>
      </c>
      <c r="I3169" s="12" t="s">
        <v>5662</v>
      </c>
      <c r="J3169">
        <v>1</v>
      </c>
      <c r="K3169">
        <v>13780</v>
      </c>
      <c r="L3169">
        <v>0</v>
      </c>
      <c r="M3169">
        <v>0</v>
      </c>
      <c r="N3169">
        <v>0</v>
      </c>
      <c r="O3169">
        <v>210000</v>
      </c>
      <c r="P3169">
        <v>0</v>
      </c>
      <c r="Q3169">
        <v>3219</v>
      </c>
      <c r="R3169" t="b">
        <v>0</v>
      </c>
      <c r="S3169">
        <v>0</v>
      </c>
    </row>
    <row r="3170" spans="1:19">
      <c r="A3170">
        <v>13050501</v>
      </c>
      <c r="B3170" s="12"/>
      <c r="C3170" s="12" t="s">
        <v>4797</v>
      </c>
      <c r="D3170" s="12" t="s">
        <v>5299</v>
      </c>
      <c r="E3170" t="b">
        <v>0</v>
      </c>
      <c r="F3170">
        <v>0</v>
      </c>
      <c r="G3170">
        <v>6301</v>
      </c>
      <c r="H3170">
        <v>43983</v>
      </c>
      <c r="I3170" s="12" t="s">
        <v>1909</v>
      </c>
      <c r="J3170">
        <v>12</v>
      </c>
      <c r="K3170">
        <v>10709</v>
      </c>
      <c r="L3170">
        <v>0</v>
      </c>
      <c r="M3170">
        <v>0</v>
      </c>
      <c r="N3170">
        <v>210000</v>
      </c>
      <c r="O3170">
        <v>0</v>
      </c>
      <c r="P3170">
        <v>210000</v>
      </c>
      <c r="Q3170">
        <v>3220</v>
      </c>
      <c r="R3170" t="b">
        <v>0</v>
      </c>
      <c r="S3170">
        <v>0</v>
      </c>
    </row>
    <row r="3171" spans="1:19">
      <c r="A3171">
        <v>13050501</v>
      </c>
      <c r="B3171" s="12"/>
      <c r="C3171" s="12" t="s">
        <v>4797</v>
      </c>
      <c r="D3171" s="12" t="s">
        <v>5299</v>
      </c>
      <c r="E3171" t="b">
        <v>0</v>
      </c>
      <c r="F3171">
        <v>0</v>
      </c>
      <c r="G3171">
        <v>6301</v>
      </c>
      <c r="H3171">
        <v>43994</v>
      </c>
      <c r="I3171" s="12" t="s">
        <v>5663</v>
      </c>
      <c r="J3171">
        <v>1</v>
      </c>
      <c r="K3171">
        <v>13842</v>
      </c>
      <c r="L3171">
        <v>0</v>
      </c>
      <c r="M3171">
        <v>0</v>
      </c>
      <c r="N3171">
        <v>0</v>
      </c>
      <c r="O3171">
        <v>210000</v>
      </c>
      <c r="P3171">
        <v>0</v>
      </c>
      <c r="Q3171">
        <v>3221</v>
      </c>
      <c r="R3171" t="b">
        <v>0</v>
      </c>
      <c r="S3171">
        <v>0</v>
      </c>
    </row>
    <row r="3172" spans="1:19">
      <c r="A3172">
        <v>13050501</v>
      </c>
      <c r="B3172" s="12"/>
      <c r="C3172" s="12" t="s">
        <v>4797</v>
      </c>
      <c r="D3172" s="12" t="s">
        <v>5299</v>
      </c>
      <c r="E3172" t="b">
        <v>0</v>
      </c>
      <c r="F3172">
        <v>0</v>
      </c>
      <c r="G3172">
        <v>6301</v>
      </c>
      <c r="H3172">
        <v>44013</v>
      </c>
      <c r="I3172" s="12" t="s">
        <v>1910</v>
      </c>
      <c r="J3172">
        <v>12</v>
      </c>
      <c r="K3172">
        <v>10789</v>
      </c>
      <c r="L3172">
        <v>0</v>
      </c>
      <c r="M3172">
        <v>0</v>
      </c>
      <c r="N3172">
        <v>210000</v>
      </c>
      <c r="O3172">
        <v>0</v>
      </c>
      <c r="P3172">
        <v>210000</v>
      </c>
      <c r="Q3172">
        <v>3222</v>
      </c>
      <c r="R3172" t="b">
        <v>0</v>
      </c>
      <c r="S3172">
        <v>0</v>
      </c>
    </row>
    <row r="3173" spans="1:19">
      <c r="A3173">
        <v>13050501</v>
      </c>
      <c r="B3173" s="12"/>
      <c r="C3173" s="12" t="s">
        <v>4797</v>
      </c>
      <c r="D3173" s="12" t="s">
        <v>5299</v>
      </c>
      <c r="E3173" t="b">
        <v>0</v>
      </c>
      <c r="F3173">
        <v>0</v>
      </c>
      <c r="G3173">
        <v>6301</v>
      </c>
      <c r="H3173">
        <v>44025</v>
      </c>
      <c r="I3173" s="12" t="s">
        <v>5664</v>
      </c>
      <c r="J3173">
        <v>1</v>
      </c>
      <c r="K3173">
        <v>13910</v>
      </c>
      <c r="L3173">
        <v>0</v>
      </c>
      <c r="M3173">
        <v>0</v>
      </c>
      <c r="N3173">
        <v>0</v>
      </c>
      <c r="O3173">
        <v>210000</v>
      </c>
      <c r="P3173">
        <v>0</v>
      </c>
      <c r="Q3173">
        <v>3223</v>
      </c>
      <c r="R3173" t="b">
        <v>0</v>
      </c>
      <c r="S3173">
        <v>0</v>
      </c>
    </row>
    <row r="3174" spans="1:19">
      <c r="A3174">
        <v>13050501</v>
      </c>
      <c r="B3174" s="12"/>
      <c r="C3174" s="12" t="s">
        <v>4797</v>
      </c>
      <c r="D3174" s="12" t="s">
        <v>5299</v>
      </c>
      <c r="E3174" t="b">
        <v>0</v>
      </c>
      <c r="F3174">
        <v>0</v>
      </c>
      <c r="G3174">
        <v>6301</v>
      </c>
      <c r="H3174">
        <v>44044</v>
      </c>
      <c r="I3174" s="12" t="s">
        <v>1911</v>
      </c>
      <c r="J3174">
        <v>12</v>
      </c>
      <c r="K3174">
        <v>10869</v>
      </c>
      <c r="L3174">
        <v>0</v>
      </c>
      <c r="M3174">
        <v>0</v>
      </c>
      <c r="N3174">
        <v>210000</v>
      </c>
      <c r="O3174">
        <v>0</v>
      </c>
      <c r="P3174">
        <v>210000</v>
      </c>
      <c r="Q3174">
        <v>3224</v>
      </c>
      <c r="R3174" t="b">
        <v>0</v>
      </c>
      <c r="S3174">
        <v>0</v>
      </c>
    </row>
    <row r="3175" spans="1:19">
      <c r="A3175">
        <v>13050501</v>
      </c>
      <c r="B3175" s="12"/>
      <c r="C3175" s="12" t="s">
        <v>4797</v>
      </c>
      <c r="D3175" s="12" t="s">
        <v>5299</v>
      </c>
      <c r="E3175" t="b">
        <v>0</v>
      </c>
      <c r="F3175">
        <v>0</v>
      </c>
      <c r="G3175">
        <v>6301</v>
      </c>
      <c r="H3175">
        <v>44061</v>
      </c>
      <c r="I3175" s="12" t="s">
        <v>5665</v>
      </c>
      <c r="J3175">
        <v>1</v>
      </c>
      <c r="K3175">
        <v>13989</v>
      </c>
      <c r="L3175">
        <v>0</v>
      </c>
      <c r="M3175">
        <v>0</v>
      </c>
      <c r="N3175">
        <v>0</v>
      </c>
      <c r="O3175">
        <v>210000</v>
      </c>
      <c r="P3175">
        <v>0</v>
      </c>
      <c r="Q3175">
        <v>3225</v>
      </c>
      <c r="R3175" t="b">
        <v>0</v>
      </c>
      <c r="S3175">
        <v>0</v>
      </c>
    </row>
    <row r="3176" spans="1:19">
      <c r="A3176">
        <v>13050501</v>
      </c>
      <c r="B3176" s="12"/>
      <c r="C3176" s="12" t="s">
        <v>4797</v>
      </c>
      <c r="D3176" s="12" t="s">
        <v>5299</v>
      </c>
      <c r="E3176" t="b">
        <v>0</v>
      </c>
      <c r="F3176">
        <v>0</v>
      </c>
      <c r="G3176">
        <v>6301</v>
      </c>
      <c r="H3176">
        <v>44075</v>
      </c>
      <c r="I3176" s="12" t="s">
        <v>1912</v>
      </c>
      <c r="J3176">
        <v>3</v>
      </c>
      <c r="K3176">
        <v>573</v>
      </c>
      <c r="L3176">
        <v>0</v>
      </c>
      <c r="M3176">
        <v>0</v>
      </c>
      <c r="N3176">
        <v>0</v>
      </c>
      <c r="O3176">
        <v>10000</v>
      </c>
      <c r="P3176">
        <v>-10000</v>
      </c>
      <c r="Q3176">
        <v>3226</v>
      </c>
      <c r="R3176" t="b">
        <v>0</v>
      </c>
      <c r="S3176">
        <v>0</v>
      </c>
    </row>
    <row r="3177" spans="1:19">
      <c r="A3177">
        <v>13050501</v>
      </c>
      <c r="B3177" s="12"/>
      <c r="C3177" s="12" t="s">
        <v>4797</v>
      </c>
      <c r="D3177" s="12" t="s">
        <v>5299</v>
      </c>
      <c r="E3177" t="b">
        <v>0</v>
      </c>
      <c r="F3177">
        <v>0</v>
      </c>
      <c r="G3177">
        <v>6301</v>
      </c>
      <c r="H3177">
        <v>44075</v>
      </c>
      <c r="I3177" s="12" t="s">
        <v>1913</v>
      </c>
      <c r="J3177">
        <v>12</v>
      </c>
      <c r="K3177">
        <v>10949</v>
      </c>
      <c r="L3177">
        <v>0</v>
      </c>
      <c r="M3177">
        <v>0</v>
      </c>
      <c r="N3177">
        <v>210000</v>
      </c>
      <c r="O3177">
        <v>0</v>
      </c>
      <c r="P3177">
        <v>200000</v>
      </c>
      <c r="Q3177">
        <v>3227</v>
      </c>
      <c r="R3177" t="b">
        <v>0</v>
      </c>
      <c r="S3177">
        <v>0</v>
      </c>
    </row>
    <row r="3178" spans="1:19">
      <c r="A3178">
        <v>13050501</v>
      </c>
      <c r="B3178" s="12"/>
      <c r="C3178" s="12" t="s">
        <v>4797</v>
      </c>
      <c r="D3178" s="12" t="s">
        <v>5299</v>
      </c>
      <c r="E3178" t="b">
        <v>0</v>
      </c>
      <c r="F3178">
        <v>0</v>
      </c>
      <c r="G3178">
        <v>6301</v>
      </c>
      <c r="H3178">
        <v>44088</v>
      </c>
      <c r="I3178" s="12" t="s">
        <v>5666</v>
      </c>
      <c r="J3178">
        <v>1</v>
      </c>
      <c r="K3178">
        <v>14061</v>
      </c>
      <c r="L3178">
        <v>0</v>
      </c>
      <c r="M3178">
        <v>0</v>
      </c>
      <c r="N3178">
        <v>0</v>
      </c>
      <c r="O3178">
        <v>200000</v>
      </c>
      <c r="P3178">
        <v>0</v>
      </c>
      <c r="Q3178">
        <v>3228</v>
      </c>
      <c r="R3178" t="b">
        <v>0</v>
      </c>
      <c r="S3178">
        <v>0</v>
      </c>
    </row>
    <row r="3179" spans="1:19">
      <c r="A3179">
        <v>13050501</v>
      </c>
      <c r="B3179" s="12"/>
      <c r="C3179" s="12" t="s">
        <v>4797</v>
      </c>
      <c r="D3179" s="12" t="s">
        <v>5299</v>
      </c>
      <c r="E3179" t="b">
        <v>0</v>
      </c>
      <c r="F3179">
        <v>0</v>
      </c>
      <c r="G3179">
        <v>6301</v>
      </c>
      <c r="H3179">
        <v>44105</v>
      </c>
      <c r="I3179" s="12" t="s">
        <v>1914</v>
      </c>
      <c r="J3179">
        <v>3</v>
      </c>
      <c r="K3179">
        <v>575</v>
      </c>
      <c r="L3179">
        <v>0</v>
      </c>
      <c r="M3179">
        <v>0</v>
      </c>
      <c r="N3179">
        <v>0</v>
      </c>
      <c r="O3179">
        <v>10000</v>
      </c>
      <c r="P3179">
        <v>-10000</v>
      </c>
      <c r="Q3179">
        <v>3229</v>
      </c>
      <c r="R3179" t="b">
        <v>0</v>
      </c>
      <c r="S3179">
        <v>0</v>
      </c>
    </row>
    <row r="3180" spans="1:19">
      <c r="A3180">
        <v>13050501</v>
      </c>
      <c r="B3180" s="12"/>
      <c r="C3180" s="12" t="s">
        <v>4797</v>
      </c>
      <c r="D3180" s="12" t="s">
        <v>5299</v>
      </c>
      <c r="E3180" t="b">
        <v>0</v>
      </c>
      <c r="F3180">
        <v>0</v>
      </c>
      <c r="G3180">
        <v>6301</v>
      </c>
      <c r="H3180">
        <v>44105</v>
      </c>
      <c r="I3180" s="12" t="s">
        <v>1915</v>
      </c>
      <c r="J3180">
        <v>12</v>
      </c>
      <c r="K3180">
        <v>11029</v>
      </c>
      <c r="L3180">
        <v>0</v>
      </c>
      <c r="M3180">
        <v>0</v>
      </c>
      <c r="N3180">
        <v>210000</v>
      </c>
      <c r="O3180">
        <v>0</v>
      </c>
      <c r="P3180">
        <v>200000</v>
      </c>
      <c r="Q3180">
        <v>3230</v>
      </c>
      <c r="R3180" t="b">
        <v>0</v>
      </c>
      <c r="S3180">
        <v>0</v>
      </c>
    </row>
    <row r="3181" spans="1:19">
      <c r="A3181">
        <v>13050501</v>
      </c>
      <c r="B3181" s="12"/>
      <c r="C3181" s="12" t="s">
        <v>4797</v>
      </c>
      <c r="D3181" s="12" t="s">
        <v>5299</v>
      </c>
      <c r="E3181" t="b">
        <v>0</v>
      </c>
      <c r="F3181">
        <v>0</v>
      </c>
      <c r="G3181">
        <v>6301</v>
      </c>
      <c r="H3181">
        <v>44118</v>
      </c>
      <c r="I3181" s="12" t="s">
        <v>5667</v>
      </c>
      <c r="J3181">
        <v>1</v>
      </c>
      <c r="K3181">
        <v>14133</v>
      </c>
      <c r="L3181">
        <v>0</v>
      </c>
      <c r="M3181">
        <v>0</v>
      </c>
      <c r="N3181">
        <v>0</v>
      </c>
      <c r="O3181">
        <v>200000</v>
      </c>
      <c r="P3181">
        <v>0</v>
      </c>
      <c r="Q3181">
        <v>3231</v>
      </c>
      <c r="R3181" t="b">
        <v>0</v>
      </c>
      <c r="S3181">
        <v>0</v>
      </c>
    </row>
    <row r="3182" spans="1:19">
      <c r="A3182">
        <v>13050501</v>
      </c>
      <c r="B3182" s="12"/>
      <c r="C3182" s="12" t="s">
        <v>4797</v>
      </c>
      <c r="D3182" s="12" t="s">
        <v>5299</v>
      </c>
      <c r="E3182" t="b">
        <v>0</v>
      </c>
      <c r="F3182">
        <v>0</v>
      </c>
      <c r="G3182">
        <v>6301</v>
      </c>
      <c r="H3182">
        <v>44136</v>
      </c>
      <c r="I3182" s="12" t="s">
        <v>1916</v>
      </c>
      <c r="J3182">
        <v>3</v>
      </c>
      <c r="K3182">
        <v>576</v>
      </c>
      <c r="L3182">
        <v>0</v>
      </c>
      <c r="M3182">
        <v>0</v>
      </c>
      <c r="N3182">
        <v>0</v>
      </c>
      <c r="O3182">
        <v>10000</v>
      </c>
      <c r="P3182">
        <v>-10000</v>
      </c>
      <c r="Q3182">
        <v>3232</v>
      </c>
      <c r="R3182" t="b">
        <v>0</v>
      </c>
      <c r="S3182">
        <v>0</v>
      </c>
    </row>
    <row r="3183" spans="1:19">
      <c r="A3183">
        <v>13050501</v>
      </c>
      <c r="B3183" s="12"/>
      <c r="C3183" s="12" t="s">
        <v>4797</v>
      </c>
      <c r="D3183" s="12" t="s">
        <v>5299</v>
      </c>
      <c r="E3183" t="b">
        <v>0</v>
      </c>
      <c r="F3183">
        <v>0</v>
      </c>
      <c r="G3183">
        <v>6301</v>
      </c>
      <c r="H3183">
        <v>44136</v>
      </c>
      <c r="I3183" s="12" t="s">
        <v>1917</v>
      </c>
      <c r="J3183">
        <v>12</v>
      </c>
      <c r="K3183">
        <v>11109</v>
      </c>
      <c r="L3183">
        <v>0</v>
      </c>
      <c r="M3183">
        <v>0</v>
      </c>
      <c r="N3183">
        <v>210000</v>
      </c>
      <c r="O3183">
        <v>0</v>
      </c>
      <c r="P3183">
        <v>200000</v>
      </c>
      <c r="Q3183">
        <v>3233</v>
      </c>
      <c r="R3183" t="b">
        <v>0</v>
      </c>
      <c r="S3183">
        <v>0</v>
      </c>
    </row>
    <row r="3184" spans="1:19">
      <c r="A3184">
        <v>13050501</v>
      </c>
      <c r="B3184" s="12"/>
      <c r="C3184" s="12" t="s">
        <v>4797</v>
      </c>
      <c r="D3184" s="12" t="s">
        <v>5299</v>
      </c>
      <c r="E3184" t="b">
        <v>0</v>
      </c>
      <c r="F3184">
        <v>0</v>
      </c>
      <c r="G3184">
        <v>6301</v>
      </c>
      <c r="H3184">
        <v>44148</v>
      </c>
      <c r="I3184" s="12" t="s">
        <v>5668</v>
      </c>
      <c r="J3184">
        <v>1</v>
      </c>
      <c r="K3184">
        <v>14208</v>
      </c>
      <c r="L3184">
        <v>0</v>
      </c>
      <c r="M3184">
        <v>0</v>
      </c>
      <c r="N3184">
        <v>0</v>
      </c>
      <c r="O3184">
        <v>200000</v>
      </c>
      <c r="P3184">
        <v>0</v>
      </c>
      <c r="Q3184">
        <v>3234</v>
      </c>
      <c r="R3184" t="b">
        <v>0</v>
      </c>
      <c r="S3184">
        <v>0</v>
      </c>
    </row>
    <row r="3185" spans="1:19">
      <c r="A3185">
        <v>13050501</v>
      </c>
      <c r="B3185" s="12"/>
      <c r="C3185" s="12" t="s">
        <v>4797</v>
      </c>
      <c r="D3185" s="12" t="s">
        <v>5299</v>
      </c>
      <c r="E3185" t="b">
        <v>0</v>
      </c>
      <c r="F3185">
        <v>0</v>
      </c>
      <c r="G3185">
        <v>6301</v>
      </c>
      <c r="H3185">
        <v>44166</v>
      </c>
      <c r="I3185" s="12" t="s">
        <v>1918</v>
      </c>
      <c r="J3185">
        <v>3</v>
      </c>
      <c r="K3185">
        <v>577</v>
      </c>
      <c r="L3185">
        <v>0</v>
      </c>
      <c r="M3185">
        <v>0</v>
      </c>
      <c r="N3185">
        <v>0</v>
      </c>
      <c r="O3185">
        <v>10000</v>
      </c>
      <c r="P3185">
        <v>-10000</v>
      </c>
      <c r="Q3185">
        <v>3235</v>
      </c>
      <c r="R3185" t="b">
        <v>0</v>
      </c>
      <c r="S3185">
        <v>0</v>
      </c>
    </row>
    <row r="3186" spans="1:19">
      <c r="A3186">
        <v>13050501</v>
      </c>
      <c r="B3186" s="12"/>
      <c r="C3186" s="12" t="s">
        <v>4797</v>
      </c>
      <c r="D3186" s="12" t="s">
        <v>5299</v>
      </c>
      <c r="E3186" t="b">
        <v>0</v>
      </c>
      <c r="F3186">
        <v>0</v>
      </c>
      <c r="G3186">
        <v>6301</v>
      </c>
      <c r="H3186">
        <v>44166</v>
      </c>
      <c r="I3186" s="12" t="s">
        <v>1919</v>
      </c>
      <c r="J3186">
        <v>12</v>
      </c>
      <c r="K3186">
        <v>11189</v>
      </c>
      <c r="L3186">
        <v>0</v>
      </c>
      <c r="M3186">
        <v>0</v>
      </c>
      <c r="N3186">
        <v>210000</v>
      </c>
      <c r="O3186">
        <v>0</v>
      </c>
      <c r="P3186">
        <v>200000</v>
      </c>
      <c r="Q3186">
        <v>3236</v>
      </c>
      <c r="R3186" t="b">
        <v>0</v>
      </c>
      <c r="S3186">
        <v>0</v>
      </c>
    </row>
    <row r="3187" spans="1:19">
      <c r="A3187">
        <v>13050501</v>
      </c>
      <c r="B3187" s="12"/>
      <c r="C3187" s="12" t="s">
        <v>4797</v>
      </c>
      <c r="D3187" s="12" t="s">
        <v>5299</v>
      </c>
      <c r="E3187" t="b">
        <v>0</v>
      </c>
      <c r="F3187">
        <v>0</v>
      </c>
      <c r="G3187">
        <v>6301</v>
      </c>
      <c r="H3187">
        <v>44179</v>
      </c>
      <c r="I3187" s="12" t="s">
        <v>5669</v>
      </c>
      <c r="J3187">
        <v>1</v>
      </c>
      <c r="K3187">
        <v>14278</v>
      </c>
      <c r="L3187">
        <v>0</v>
      </c>
      <c r="M3187">
        <v>0</v>
      </c>
      <c r="N3187">
        <v>0</v>
      </c>
      <c r="O3187">
        <v>200000</v>
      </c>
      <c r="P3187">
        <v>0</v>
      </c>
      <c r="Q3187">
        <v>3237</v>
      </c>
      <c r="R3187" t="b">
        <v>0</v>
      </c>
      <c r="S3187">
        <v>0</v>
      </c>
    </row>
    <row r="3188" spans="1:19">
      <c r="A3188">
        <v>13050501</v>
      </c>
      <c r="B3188" s="12" t="s">
        <v>1920</v>
      </c>
      <c r="C3188" s="12" t="s">
        <v>4797</v>
      </c>
      <c r="D3188" s="12" t="s">
        <v>1920</v>
      </c>
      <c r="E3188" t="b">
        <v>0</v>
      </c>
      <c r="F3188">
        <v>0</v>
      </c>
      <c r="G3188">
        <v>6301</v>
      </c>
      <c r="H3188" t="s">
        <v>21</v>
      </c>
      <c r="I3188" s="12"/>
      <c r="K3188">
        <v>0</v>
      </c>
      <c r="L3188">
        <v>0</v>
      </c>
      <c r="M3188">
        <v>0</v>
      </c>
      <c r="N3188">
        <v>2520000</v>
      </c>
      <c r="O3188">
        <v>2520000</v>
      </c>
      <c r="P3188">
        <v>0</v>
      </c>
      <c r="Q3188">
        <v>3238</v>
      </c>
      <c r="R3188" t="b">
        <v>0</v>
      </c>
      <c r="S3188">
        <v>0</v>
      </c>
    </row>
    <row r="3189" spans="1:19">
      <c r="A3189">
        <v>13050501</v>
      </c>
      <c r="B3189" s="12" t="s">
        <v>5309</v>
      </c>
      <c r="C3189" s="12" t="s">
        <v>4797</v>
      </c>
      <c r="D3189" s="12" t="s">
        <v>5309</v>
      </c>
      <c r="E3189" t="b">
        <v>0</v>
      </c>
      <c r="F3189">
        <v>12317100</v>
      </c>
      <c r="G3189">
        <v>6302</v>
      </c>
      <c r="H3189" t="s">
        <v>21</v>
      </c>
      <c r="I3189" s="12"/>
      <c r="K3189">
        <v>0</v>
      </c>
      <c r="L3189">
        <v>2796000</v>
      </c>
      <c r="M3189">
        <v>1506176</v>
      </c>
      <c r="N3189">
        <v>0</v>
      </c>
      <c r="O3189">
        <v>0</v>
      </c>
      <c r="P3189">
        <v>12317100</v>
      </c>
      <c r="Q3189">
        <v>3239</v>
      </c>
      <c r="R3189" t="b">
        <v>0</v>
      </c>
      <c r="S3189">
        <v>0</v>
      </c>
    </row>
    <row r="3190" spans="1:19">
      <c r="A3190">
        <v>13050501</v>
      </c>
      <c r="B3190" s="12"/>
      <c r="C3190" s="12" t="s">
        <v>4797</v>
      </c>
      <c r="D3190" s="12" t="s">
        <v>5309</v>
      </c>
      <c r="E3190" t="b">
        <v>0</v>
      </c>
      <c r="F3190">
        <v>0</v>
      </c>
      <c r="G3190">
        <v>6302</v>
      </c>
      <c r="H3190">
        <v>43831</v>
      </c>
      <c r="I3190" s="12" t="s">
        <v>1921</v>
      </c>
      <c r="J3190">
        <v>12</v>
      </c>
      <c r="K3190">
        <v>10310</v>
      </c>
      <c r="L3190">
        <v>0</v>
      </c>
      <c r="M3190">
        <v>0</v>
      </c>
      <c r="N3190">
        <v>233000</v>
      </c>
      <c r="O3190">
        <v>0</v>
      </c>
      <c r="P3190">
        <v>12550100</v>
      </c>
      <c r="Q3190">
        <v>3240</v>
      </c>
      <c r="R3190" t="b">
        <v>0</v>
      </c>
      <c r="S3190">
        <v>0</v>
      </c>
    </row>
    <row r="3191" spans="1:19">
      <c r="A3191">
        <v>13050501</v>
      </c>
      <c r="B3191" s="12"/>
      <c r="C3191" s="12" t="s">
        <v>4797</v>
      </c>
      <c r="D3191" s="12" t="s">
        <v>5309</v>
      </c>
      <c r="E3191" t="b">
        <v>0</v>
      </c>
      <c r="F3191">
        <v>0</v>
      </c>
      <c r="G3191">
        <v>6302</v>
      </c>
      <c r="H3191">
        <v>43862</v>
      </c>
      <c r="I3191" s="12" t="s">
        <v>1922</v>
      </c>
      <c r="J3191">
        <v>12</v>
      </c>
      <c r="K3191">
        <v>10390</v>
      </c>
      <c r="L3191">
        <v>0</v>
      </c>
      <c r="M3191">
        <v>0</v>
      </c>
      <c r="N3191">
        <v>233000</v>
      </c>
      <c r="O3191">
        <v>0</v>
      </c>
      <c r="P3191">
        <v>12783100</v>
      </c>
      <c r="Q3191">
        <v>3241</v>
      </c>
      <c r="R3191" t="b">
        <v>0</v>
      </c>
      <c r="S3191">
        <v>0</v>
      </c>
    </row>
    <row r="3192" spans="1:19">
      <c r="A3192">
        <v>13050501</v>
      </c>
      <c r="B3192" s="12"/>
      <c r="C3192" s="12" t="s">
        <v>4797</v>
      </c>
      <c r="D3192" s="12" t="s">
        <v>5309</v>
      </c>
      <c r="E3192" t="b">
        <v>0</v>
      </c>
      <c r="F3192">
        <v>0</v>
      </c>
      <c r="G3192">
        <v>6302</v>
      </c>
      <c r="H3192">
        <v>43891</v>
      </c>
      <c r="I3192" s="12" t="s">
        <v>1923</v>
      </c>
      <c r="J3192">
        <v>12</v>
      </c>
      <c r="K3192">
        <v>10470</v>
      </c>
      <c r="L3192">
        <v>0</v>
      </c>
      <c r="M3192">
        <v>0</v>
      </c>
      <c r="N3192">
        <v>233000</v>
      </c>
      <c r="O3192">
        <v>0</v>
      </c>
      <c r="P3192">
        <v>13016100</v>
      </c>
      <c r="Q3192">
        <v>3242</v>
      </c>
      <c r="R3192" t="b">
        <v>0</v>
      </c>
      <c r="S3192">
        <v>0</v>
      </c>
    </row>
    <row r="3193" spans="1:19">
      <c r="A3193">
        <v>13050501</v>
      </c>
      <c r="B3193" s="12"/>
      <c r="C3193" s="12" t="s">
        <v>4797</v>
      </c>
      <c r="D3193" s="12" t="s">
        <v>5309</v>
      </c>
      <c r="E3193" t="b">
        <v>0</v>
      </c>
      <c r="F3193">
        <v>0</v>
      </c>
      <c r="G3193">
        <v>6302</v>
      </c>
      <c r="H3193">
        <v>43922</v>
      </c>
      <c r="I3193" s="12" t="s">
        <v>1924</v>
      </c>
      <c r="J3193">
        <v>12</v>
      </c>
      <c r="K3193">
        <v>10550</v>
      </c>
      <c r="L3193">
        <v>0</v>
      </c>
      <c r="M3193">
        <v>0</v>
      </c>
      <c r="N3193">
        <v>233000</v>
      </c>
      <c r="O3193">
        <v>0</v>
      </c>
      <c r="P3193">
        <v>13249100</v>
      </c>
      <c r="Q3193">
        <v>3243</v>
      </c>
      <c r="R3193" t="b">
        <v>0</v>
      </c>
      <c r="S3193">
        <v>0</v>
      </c>
    </row>
    <row r="3194" spans="1:19">
      <c r="A3194">
        <v>13050501</v>
      </c>
      <c r="B3194" s="12"/>
      <c r="C3194" s="12" t="s">
        <v>4797</v>
      </c>
      <c r="D3194" s="12" t="s">
        <v>5309</v>
      </c>
      <c r="E3194" t="b">
        <v>0</v>
      </c>
      <c r="F3194">
        <v>0</v>
      </c>
      <c r="G3194">
        <v>6302</v>
      </c>
      <c r="H3194">
        <v>43952</v>
      </c>
      <c r="I3194" s="12" t="s">
        <v>1925</v>
      </c>
      <c r="J3194">
        <v>12</v>
      </c>
      <c r="K3194">
        <v>10630</v>
      </c>
      <c r="L3194">
        <v>0</v>
      </c>
      <c r="M3194">
        <v>0</v>
      </c>
      <c r="N3194">
        <v>233000</v>
      </c>
      <c r="O3194">
        <v>0</v>
      </c>
      <c r="P3194">
        <v>13482100</v>
      </c>
      <c r="Q3194">
        <v>3244</v>
      </c>
      <c r="R3194" t="b">
        <v>0</v>
      </c>
      <c r="S3194">
        <v>0</v>
      </c>
    </row>
    <row r="3195" spans="1:19">
      <c r="A3195">
        <v>13050501</v>
      </c>
      <c r="B3195" s="12"/>
      <c r="C3195" s="12" t="s">
        <v>4797</v>
      </c>
      <c r="D3195" s="12" t="s">
        <v>5309</v>
      </c>
      <c r="E3195" t="b">
        <v>0</v>
      </c>
      <c r="F3195">
        <v>0</v>
      </c>
      <c r="G3195">
        <v>6302</v>
      </c>
      <c r="H3195">
        <v>43983</v>
      </c>
      <c r="I3195" s="12" t="s">
        <v>1926</v>
      </c>
      <c r="J3195">
        <v>12</v>
      </c>
      <c r="K3195">
        <v>10710</v>
      </c>
      <c r="L3195">
        <v>0</v>
      </c>
      <c r="M3195">
        <v>0</v>
      </c>
      <c r="N3195">
        <v>233000</v>
      </c>
      <c r="O3195">
        <v>0</v>
      </c>
      <c r="P3195">
        <v>13715100</v>
      </c>
      <c r="Q3195">
        <v>3245</v>
      </c>
      <c r="R3195" t="b">
        <v>0</v>
      </c>
      <c r="S3195">
        <v>0</v>
      </c>
    </row>
    <row r="3196" spans="1:19">
      <c r="A3196">
        <v>13050501</v>
      </c>
      <c r="B3196" s="12"/>
      <c r="C3196" s="12" t="s">
        <v>4797</v>
      </c>
      <c r="D3196" s="12" t="s">
        <v>5309</v>
      </c>
      <c r="E3196" t="b">
        <v>0</v>
      </c>
      <c r="F3196">
        <v>0</v>
      </c>
      <c r="G3196">
        <v>6302</v>
      </c>
      <c r="H3196">
        <v>44012</v>
      </c>
      <c r="I3196" s="12" t="s">
        <v>5713</v>
      </c>
      <c r="J3196">
        <v>10</v>
      </c>
      <c r="K3196">
        <v>580</v>
      </c>
      <c r="L3196">
        <v>0</v>
      </c>
      <c r="M3196">
        <v>0</v>
      </c>
      <c r="N3196">
        <v>0</v>
      </c>
      <c r="O3196">
        <v>35600</v>
      </c>
      <c r="P3196">
        <v>13679500</v>
      </c>
      <c r="Q3196">
        <v>3246</v>
      </c>
      <c r="R3196" t="b">
        <v>0</v>
      </c>
      <c r="S3196">
        <v>0</v>
      </c>
    </row>
    <row r="3197" spans="1:19">
      <c r="A3197">
        <v>13050501</v>
      </c>
      <c r="B3197" s="12"/>
      <c r="C3197" s="12" t="s">
        <v>4797</v>
      </c>
      <c r="D3197" s="12" t="s">
        <v>5309</v>
      </c>
      <c r="E3197" t="b">
        <v>0</v>
      </c>
      <c r="F3197">
        <v>0</v>
      </c>
      <c r="G3197">
        <v>6302</v>
      </c>
      <c r="H3197">
        <v>44012</v>
      </c>
      <c r="I3197" s="12" t="s">
        <v>5714</v>
      </c>
      <c r="J3197">
        <v>10</v>
      </c>
      <c r="K3197">
        <v>580</v>
      </c>
      <c r="L3197">
        <v>0</v>
      </c>
      <c r="M3197">
        <v>0</v>
      </c>
      <c r="N3197">
        <v>0</v>
      </c>
      <c r="O3197">
        <v>167900</v>
      </c>
      <c r="P3197">
        <v>13511600</v>
      </c>
      <c r="Q3197">
        <v>3247</v>
      </c>
      <c r="R3197" t="b">
        <v>0</v>
      </c>
      <c r="S3197">
        <v>0</v>
      </c>
    </row>
    <row r="3198" spans="1:19">
      <c r="A3198">
        <v>13050501</v>
      </c>
      <c r="B3198" s="12"/>
      <c r="C3198" s="12" t="s">
        <v>4797</v>
      </c>
      <c r="D3198" s="12" t="s">
        <v>5309</v>
      </c>
      <c r="E3198" t="b">
        <v>0</v>
      </c>
      <c r="F3198">
        <v>0</v>
      </c>
      <c r="G3198">
        <v>6302</v>
      </c>
      <c r="H3198">
        <v>44012</v>
      </c>
      <c r="I3198" s="12" t="s">
        <v>5715</v>
      </c>
      <c r="J3198">
        <v>10</v>
      </c>
      <c r="K3198">
        <v>580</v>
      </c>
      <c r="L3198">
        <v>0</v>
      </c>
      <c r="M3198">
        <v>0</v>
      </c>
      <c r="N3198">
        <v>0</v>
      </c>
      <c r="O3198">
        <v>167900</v>
      </c>
      <c r="P3198">
        <v>13343700</v>
      </c>
      <c r="Q3198">
        <v>3248</v>
      </c>
      <c r="R3198" t="b">
        <v>0</v>
      </c>
      <c r="S3198">
        <v>0</v>
      </c>
    </row>
    <row r="3199" spans="1:19">
      <c r="A3199">
        <v>13050501</v>
      </c>
      <c r="B3199" s="12"/>
      <c r="C3199" s="12" t="s">
        <v>4797</v>
      </c>
      <c r="D3199" s="12" t="s">
        <v>5309</v>
      </c>
      <c r="E3199" t="b">
        <v>0</v>
      </c>
      <c r="F3199">
        <v>0</v>
      </c>
      <c r="G3199">
        <v>6302</v>
      </c>
      <c r="H3199">
        <v>44012</v>
      </c>
      <c r="I3199" s="12" t="s">
        <v>5716</v>
      </c>
      <c r="J3199">
        <v>10</v>
      </c>
      <c r="K3199">
        <v>580</v>
      </c>
      <c r="L3199">
        <v>0</v>
      </c>
      <c r="M3199">
        <v>0</v>
      </c>
      <c r="N3199">
        <v>0</v>
      </c>
      <c r="O3199">
        <v>167900</v>
      </c>
      <c r="P3199">
        <v>13175800</v>
      </c>
      <c r="Q3199">
        <v>3249</v>
      </c>
      <c r="R3199" t="b">
        <v>0</v>
      </c>
      <c r="S3199">
        <v>0</v>
      </c>
    </row>
    <row r="3200" spans="1:19">
      <c r="A3200">
        <v>13050501</v>
      </c>
      <c r="B3200" s="12"/>
      <c r="C3200" s="12" t="s">
        <v>4797</v>
      </c>
      <c r="D3200" s="12" t="s">
        <v>5309</v>
      </c>
      <c r="E3200" t="b">
        <v>0</v>
      </c>
      <c r="F3200">
        <v>0</v>
      </c>
      <c r="G3200">
        <v>6302</v>
      </c>
      <c r="H3200">
        <v>44012</v>
      </c>
      <c r="I3200" s="12" t="s">
        <v>5717</v>
      </c>
      <c r="J3200">
        <v>10</v>
      </c>
      <c r="K3200">
        <v>580</v>
      </c>
      <c r="L3200">
        <v>0</v>
      </c>
      <c r="M3200">
        <v>0</v>
      </c>
      <c r="N3200">
        <v>0</v>
      </c>
      <c r="O3200">
        <v>31448</v>
      </c>
      <c r="P3200">
        <v>13144352</v>
      </c>
      <c r="Q3200">
        <v>3250</v>
      </c>
      <c r="R3200" t="b">
        <v>0</v>
      </c>
      <c r="S3200">
        <v>0</v>
      </c>
    </row>
    <row r="3201" spans="1:19">
      <c r="A3201">
        <v>13050501</v>
      </c>
      <c r="B3201" s="12"/>
      <c r="C3201" s="12" t="s">
        <v>4797</v>
      </c>
      <c r="D3201" s="12" t="s">
        <v>5309</v>
      </c>
      <c r="E3201" t="b">
        <v>0</v>
      </c>
      <c r="F3201">
        <v>0</v>
      </c>
      <c r="G3201">
        <v>6302</v>
      </c>
      <c r="H3201">
        <v>44013</v>
      </c>
      <c r="I3201" s="12" t="s">
        <v>1932</v>
      </c>
      <c r="J3201">
        <v>12</v>
      </c>
      <c r="K3201">
        <v>10790</v>
      </c>
      <c r="L3201">
        <v>0</v>
      </c>
      <c r="M3201">
        <v>0</v>
      </c>
      <c r="N3201">
        <v>233000</v>
      </c>
      <c r="O3201">
        <v>0</v>
      </c>
      <c r="P3201">
        <v>13377352</v>
      </c>
      <c r="Q3201">
        <v>3251</v>
      </c>
      <c r="R3201" t="b">
        <v>0</v>
      </c>
      <c r="S3201">
        <v>0</v>
      </c>
    </row>
    <row r="3202" spans="1:19">
      <c r="A3202">
        <v>13050501</v>
      </c>
      <c r="B3202" s="12"/>
      <c r="C3202" s="12" t="s">
        <v>4797</v>
      </c>
      <c r="D3202" s="12" t="s">
        <v>5309</v>
      </c>
      <c r="E3202" t="b">
        <v>0</v>
      </c>
      <c r="F3202">
        <v>0</v>
      </c>
      <c r="G3202">
        <v>6302</v>
      </c>
      <c r="H3202">
        <v>44044</v>
      </c>
      <c r="I3202" s="12" t="s">
        <v>1933</v>
      </c>
      <c r="J3202">
        <v>12</v>
      </c>
      <c r="K3202">
        <v>10870</v>
      </c>
      <c r="L3202">
        <v>0</v>
      </c>
      <c r="M3202">
        <v>0</v>
      </c>
      <c r="N3202">
        <v>233000</v>
      </c>
      <c r="O3202">
        <v>0</v>
      </c>
      <c r="P3202">
        <v>13610352</v>
      </c>
      <c r="Q3202">
        <v>3252</v>
      </c>
      <c r="R3202" t="b">
        <v>0</v>
      </c>
      <c r="S3202">
        <v>0</v>
      </c>
    </row>
    <row r="3203" spans="1:19">
      <c r="A3203">
        <v>13050501</v>
      </c>
      <c r="B3203" s="12"/>
      <c r="C3203" s="12" t="s">
        <v>4797</v>
      </c>
      <c r="D3203" s="12" t="s">
        <v>5309</v>
      </c>
      <c r="E3203" t="b">
        <v>0</v>
      </c>
      <c r="F3203">
        <v>0</v>
      </c>
      <c r="G3203">
        <v>6302</v>
      </c>
      <c r="H3203">
        <v>44075</v>
      </c>
      <c r="I3203" s="12" t="s">
        <v>1934</v>
      </c>
      <c r="J3203">
        <v>12</v>
      </c>
      <c r="K3203">
        <v>10950</v>
      </c>
      <c r="L3203">
        <v>0</v>
      </c>
      <c r="M3203">
        <v>0</v>
      </c>
      <c r="N3203">
        <v>233000</v>
      </c>
      <c r="O3203">
        <v>0</v>
      </c>
      <c r="P3203">
        <v>13843352</v>
      </c>
      <c r="Q3203">
        <v>3253</v>
      </c>
      <c r="R3203" t="b">
        <v>0</v>
      </c>
      <c r="S3203">
        <v>0</v>
      </c>
    </row>
    <row r="3204" spans="1:19">
      <c r="A3204">
        <v>13050501</v>
      </c>
      <c r="B3204" s="12"/>
      <c r="C3204" s="12" t="s">
        <v>4797</v>
      </c>
      <c r="D3204" s="12" t="s">
        <v>5309</v>
      </c>
      <c r="E3204" t="b">
        <v>0</v>
      </c>
      <c r="F3204">
        <v>0</v>
      </c>
      <c r="G3204">
        <v>6302</v>
      </c>
      <c r="H3204">
        <v>44105</v>
      </c>
      <c r="I3204" s="12" t="s">
        <v>1935</v>
      </c>
      <c r="J3204">
        <v>12</v>
      </c>
      <c r="K3204">
        <v>11030</v>
      </c>
      <c r="L3204">
        <v>0</v>
      </c>
      <c r="M3204">
        <v>0</v>
      </c>
      <c r="N3204">
        <v>233000</v>
      </c>
      <c r="O3204">
        <v>0</v>
      </c>
      <c r="P3204">
        <v>14076352</v>
      </c>
      <c r="Q3204">
        <v>3254</v>
      </c>
      <c r="R3204" t="b">
        <v>0</v>
      </c>
      <c r="S3204">
        <v>0</v>
      </c>
    </row>
    <row r="3205" spans="1:19">
      <c r="A3205">
        <v>13050501</v>
      </c>
      <c r="B3205" s="12"/>
      <c r="C3205" s="12" t="s">
        <v>4797</v>
      </c>
      <c r="D3205" s="12" t="s">
        <v>5309</v>
      </c>
      <c r="E3205" t="b">
        <v>0</v>
      </c>
      <c r="F3205">
        <v>0</v>
      </c>
      <c r="G3205">
        <v>6302</v>
      </c>
      <c r="H3205">
        <v>44124</v>
      </c>
      <c r="I3205" s="12" t="s">
        <v>5717</v>
      </c>
      <c r="J3205">
        <v>1</v>
      </c>
      <c r="K3205">
        <v>14146</v>
      </c>
      <c r="L3205">
        <v>0</v>
      </c>
      <c r="M3205">
        <v>0</v>
      </c>
      <c r="N3205">
        <v>0</v>
      </c>
      <c r="O3205">
        <v>136452</v>
      </c>
      <c r="P3205">
        <v>13939900</v>
      </c>
      <c r="Q3205">
        <v>3255</v>
      </c>
      <c r="R3205" t="b">
        <v>0</v>
      </c>
      <c r="S3205">
        <v>0</v>
      </c>
    </row>
    <row r="3206" spans="1:19">
      <c r="A3206">
        <v>13050501</v>
      </c>
      <c r="B3206" s="12"/>
      <c r="C3206" s="12" t="s">
        <v>4797</v>
      </c>
      <c r="D3206" s="12" t="s">
        <v>5309</v>
      </c>
      <c r="E3206" t="b">
        <v>0</v>
      </c>
      <c r="F3206">
        <v>0</v>
      </c>
      <c r="G3206">
        <v>6302</v>
      </c>
      <c r="H3206">
        <v>44124</v>
      </c>
      <c r="I3206" s="12" t="s">
        <v>5718</v>
      </c>
      <c r="J3206">
        <v>1</v>
      </c>
      <c r="K3206">
        <v>14146</v>
      </c>
      <c r="L3206">
        <v>0</v>
      </c>
      <c r="M3206">
        <v>0</v>
      </c>
      <c r="N3206">
        <v>0</v>
      </c>
      <c r="O3206">
        <v>96548</v>
      </c>
      <c r="P3206">
        <v>13843352</v>
      </c>
      <c r="Q3206">
        <v>3256</v>
      </c>
      <c r="R3206" t="b">
        <v>0</v>
      </c>
      <c r="S3206">
        <v>0</v>
      </c>
    </row>
    <row r="3207" spans="1:19">
      <c r="A3207">
        <v>13050501</v>
      </c>
      <c r="B3207" s="12"/>
      <c r="C3207" s="12" t="s">
        <v>4797</v>
      </c>
      <c r="D3207" s="12" t="s">
        <v>5309</v>
      </c>
      <c r="E3207" t="b">
        <v>0</v>
      </c>
      <c r="F3207">
        <v>0</v>
      </c>
      <c r="G3207">
        <v>6302</v>
      </c>
      <c r="H3207">
        <v>44136</v>
      </c>
      <c r="I3207" s="12" t="s">
        <v>1937</v>
      </c>
      <c r="J3207">
        <v>12</v>
      </c>
      <c r="K3207">
        <v>11110</v>
      </c>
      <c r="L3207">
        <v>0</v>
      </c>
      <c r="M3207">
        <v>0</v>
      </c>
      <c r="N3207">
        <v>233000</v>
      </c>
      <c r="O3207">
        <v>0</v>
      </c>
      <c r="P3207">
        <v>14076352</v>
      </c>
      <c r="Q3207">
        <v>3257</v>
      </c>
      <c r="R3207" t="b">
        <v>0</v>
      </c>
      <c r="S3207">
        <v>0</v>
      </c>
    </row>
    <row r="3208" spans="1:19">
      <c r="A3208">
        <v>13050501</v>
      </c>
      <c r="B3208" s="12"/>
      <c r="C3208" s="12" t="s">
        <v>4797</v>
      </c>
      <c r="D3208" s="12" t="s">
        <v>5309</v>
      </c>
      <c r="E3208" t="b">
        <v>0</v>
      </c>
      <c r="F3208">
        <v>0</v>
      </c>
      <c r="G3208">
        <v>6302</v>
      </c>
      <c r="H3208">
        <v>44166</v>
      </c>
      <c r="I3208" s="12" t="s">
        <v>1938</v>
      </c>
      <c r="J3208">
        <v>12</v>
      </c>
      <c r="K3208">
        <v>11190</v>
      </c>
      <c r="L3208">
        <v>0</v>
      </c>
      <c r="M3208">
        <v>0</v>
      </c>
      <c r="N3208">
        <v>233000</v>
      </c>
      <c r="O3208">
        <v>0</v>
      </c>
      <c r="P3208">
        <v>14309352</v>
      </c>
      <c r="Q3208">
        <v>3258</v>
      </c>
      <c r="R3208" t="b">
        <v>0</v>
      </c>
      <c r="S3208">
        <v>0</v>
      </c>
    </row>
    <row r="3209" spans="1:19">
      <c r="A3209">
        <v>13050501</v>
      </c>
      <c r="B3209" s="12"/>
      <c r="C3209" s="12" t="s">
        <v>4797</v>
      </c>
      <c r="D3209" s="12" t="s">
        <v>5309</v>
      </c>
      <c r="E3209" t="b">
        <v>0</v>
      </c>
      <c r="F3209">
        <v>0</v>
      </c>
      <c r="G3209">
        <v>6302</v>
      </c>
      <c r="H3209">
        <v>44172</v>
      </c>
      <c r="I3209" s="12" t="s">
        <v>5718</v>
      </c>
      <c r="J3209">
        <v>1</v>
      </c>
      <c r="K3209">
        <v>14291</v>
      </c>
      <c r="L3209">
        <v>0</v>
      </c>
      <c r="M3209">
        <v>0</v>
      </c>
      <c r="N3209">
        <v>0</v>
      </c>
      <c r="O3209">
        <v>71352</v>
      </c>
      <c r="P3209">
        <v>14238000</v>
      </c>
      <c r="Q3209">
        <v>3259</v>
      </c>
      <c r="R3209" t="b">
        <v>0</v>
      </c>
      <c r="S3209">
        <v>0</v>
      </c>
    </row>
    <row r="3210" spans="1:19">
      <c r="A3210">
        <v>13050501</v>
      </c>
      <c r="B3210" s="12"/>
      <c r="C3210" s="12" t="s">
        <v>4797</v>
      </c>
      <c r="D3210" s="12" t="s">
        <v>5309</v>
      </c>
      <c r="E3210" t="b">
        <v>0</v>
      </c>
      <c r="F3210">
        <v>0</v>
      </c>
      <c r="G3210">
        <v>6302</v>
      </c>
      <c r="H3210">
        <v>44172</v>
      </c>
      <c r="I3210" s="12" t="s">
        <v>5719</v>
      </c>
      <c r="J3210">
        <v>1</v>
      </c>
      <c r="K3210">
        <v>14291</v>
      </c>
      <c r="L3210">
        <v>0</v>
      </c>
      <c r="M3210">
        <v>0</v>
      </c>
      <c r="N3210">
        <v>0</v>
      </c>
      <c r="O3210">
        <v>79262</v>
      </c>
      <c r="P3210">
        <v>14158738</v>
      </c>
      <c r="Q3210">
        <v>3260</v>
      </c>
      <c r="R3210" t="b">
        <v>0</v>
      </c>
      <c r="S3210">
        <v>0</v>
      </c>
    </row>
    <row r="3211" spans="1:19">
      <c r="A3211">
        <v>13050501</v>
      </c>
      <c r="B3211" s="12"/>
      <c r="C3211" s="12" t="s">
        <v>4797</v>
      </c>
      <c r="D3211" s="12" t="s">
        <v>5309</v>
      </c>
      <c r="E3211" t="b">
        <v>0</v>
      </c>
      <c r="F3211">
        <v>0</v>
      </c>
      <c r="G3211">
        <v>6302</v>
      </c>
      <c r="H3211">
        <v>44195</v>
      </c>
      <c r="I3211" s="12" t="s">
        <v>5719</v>
      </c>
      <c r="J3211">
        <v>10</v>
      </c>
      <c r="K3211">
        <v>585</v>
      </c>
      <c r="L3211">
        <v>0</v>
      </c>
      <c r="M3211">
        <v>0</v>
      </c>
      <c r="N3211">
        <v>0</v>
      </c>
      <c r="O3211">
        <v>99738</v>
      </c>
      <c r="P3211">
        <v>14059000</v>
      </c>
      <c r="Q3211">
        <v>3261</v>
      </c>
      <c r="R3211" t="b">
        <v>0</v>
      </c>
      <c r="S3211">
        <v>0</v>
      </c>
    </row>
    <row r="3212" spans="1:19">
      <c r="A3212">
        <v>13050501</v>
      </c>
      <c r="B3212" s="12"/>
      <c r="C3212" s="12" t="s">
        <v>4797</v>
      </c>
      <c r="D3212" s="12" t="s">
        <v>5309</v>
      </c>
      <c r="E3212" t="b">
        <v>0</v>
      </c>
      <c r="F3212">
        <v>0</v>
      </c>
      <c r="G3212">
        <v>6302</v>
      </c>
      <c r="H3212">
        <v>44195</v>
      </c>
      <c r="I3212" s="12" t="s">
        <v>5720</v>
      </c>
      <c r="J3212">
        <v>10</v>
      </c>
      <c r="K3212">
        <v>585</v>
      </c>
      <c r="L3212">
        <v>0</v>
      </c>
      <c r="M3212">
        <v>0</v>
      </c>
      <c r="N3212">
        <v>0</v>
      </c>
      <c r="O3212">
        <v>179000</v>
      </c>
      <c r="P3212">
        <v>13880000</v>
      </c>
      <c r="Q3212">
        <v>3262</v>
      </c>
      <c r="R3212" t="b">
        <v>0</v>
      </c>
      <c r="S3212">
        <v>0</v>
      </c>
    </row>
    <row r="3213" spans="1:19">
      <c r="A3213">
        <v>13050501</v>
      </c>
      <c r="B3213" s="12"/>
      <c r="C3213" s="12" t="s">
        <v>4797</v>
      </c>
      <c r="D3213" s="12" t="s">
        <v>5309</v>
      </c>
      <c r="E3213" t="b">
        <v>0</v>
      </c>
      <c r="F3213">
        <v>0</v>
      </c>
      <c r="G3213">
        <v>6302</v>
      </c>
      <c r="H3213">
        <v>44195</v>
      </c>
      <c r="I3213" s="12" t="s">
        <v>5721</v>
      </c>
      <c r="J3213">
        <v>10</v>
      </c>
      <c r="K3213">
        <v>585</v>
      </c>
      <c r="L3213">
        <v>0</v>
      </c>
      <c r="M3213">
        <v>0</v>
      </c>
      <c r="N3213">
        <v>0</v>
      </c>
      <c r="O3213">
        <v>179000</v>
      </c>
      <c r="P3213">
        <v>13701000</v>
      </c>
      <c r="Q3213">
        <v>3263</v>
      </c>
      <c r="R3213" t="b">
        <v>0</v>
      </c>
      <c r="S3213">
        <v>0</v>
      </c>
    </row>
    <row r="3214" spans="1:19">
      <c r="A3214">
        <v>13050501</v>
      </c>
      <c r="B3214" s="12"/>
      <c r="C3214" s="12" t="s">
        <v>4797</v>
      </c>
      <c r="D3214" s="12" t="s">
        <v>5309</v>
      </c>
      <c r="E3214" t="b">
        <v>0</v>
      </c>
      <c r="F3214">
        <v>0</v>
      </c>
      <c r="G3214">
        <v>6302</v>
      </c>
      <c r="H3214">
        <v>44195</v>
      </c>
      <c r="I3214" s="12" t="s">
        <v>5722</v>
      </c>
      <c r="J3214">
        <v>10</v>
      </c>
      <c r="K3214">
        <v>585</v>
      </c>
      <c r="L3214">
        <v>0</v>
      </c>
      <c r="M3214">
        <v>0</v>
      </c>
      <c r="N3214">
        <v>0</v>
      </c>
      <c r="O3214">
        <v>94076</v>
      </c>
      <c r="P3214">
        <v>13606924</v>
      </c>
      <c r="Q3214">
        <v>3264</v>
      </c>
      <c r="R3214" t="b">
        <v>0</v>
      </c>
      <c r="S3214">
        <v>0</v>
      </c>
    </row>
    <row r="3215" spans="1:19">
      <c r="A3215">
        <v>13050501</v>
      </c>
      <c r="B3215" s="12" t="s">
        <v>1943</v>
      </c>
      <c r="C3215" s="12" t="s">
        <v>4797</v>
      </c>
      <c r="D3215" s="12" t="s">
        <v>1943</v>
      </c>
      <c r="E3215" t="b">
        <v>0</v>
      </c>
      <c r="F3215">
        <v>0</v>
      </c>
      <c r="G3215">
        <v>6302</v>
      </c>
      <c r="H3215" t="s">
        <v>21</v>
      </c>
      <c r="I3215" s="12"/>
      <c r="K3215">
        <v>0</v>
      </c>
      <c r="L3215">
        <v>0</v>
      </c>
      <c r="M3215">
        <v>0</v>
      </c>
      <c r="N3215">
        <v>2796000</v>
      </c>
      <c r="O3215">
        <v>1506176</v>
      </c>
      <c r="P3215">
        <v>13606924</v>
      </c>
      <c r="Q3215">
        <v>3265</v>
      </c>
      <c r="R3215" t="b">
        <v>0</v>
      </c>
      <c r="S3215">
        <v>0</v>
      </c>
    </row>
    <row r="3216" spans="1:19">
      <c r="A3216">
        <v>13050501</v>
      </c>
      <c r="B3216" s="12" t="s">
        <v>5313</v>
      </c>
      <c r="C3216" s="12" t="s">
        <v>4797</v>
      </c>
      <c r="D3216" s="12" t="s">
        <v>5313</v>
      </c>
      <c r="E3216" t="b">
        <v>0</v>
      </c>
      <c r="F3216">
        <v>0</v>
      </c>
      <c r="G3216">
        <v>6401</v>
      </c>
      <c r="H3216" t="s">
        <v>21</v>
      </c>
      <c r="I3216" s="12"/>
      <c r="K3216">
        <v>0</v>
      </c>
      <c r="L3216">
        <v>2520000</v>
      </c>
      <c r="M3216">
        <v>2520000</v>
      </c>
      <c r="N3216">
        <v>0</v>
      </c>
      <c r="O3216">
        <v>0</v>
      </c>
      <c r="P3216">
        <v>0</v>
      </c>
      <c r="Q3216">
        <v>3266</v>
      </c>
      <c r="R3216" t="b">
        <v>0</v>
      </c>
      <c r="S3216">
        <v>0</v>
      </c>
    </row>
    <row r="3217" spans="1:19">
      <c r="A3217">
        <v>13050501</v>
      </c>
      <c r="B3217" s="12"/>
      <c r="C3217" s="12" t="s">
        <v>4797</v>
      </c>
      <c r="D3217" s="12" t="s">
        <v>5313</v>
      </c>
      <c r="E3217" t="b">
        <v>0</v>
      </c>
      <c r="F3217">
        <v>0</v>
      </c>
      <c r="G3217">
        <v>6401</v>
      </c>
      <c r="H3217">
        <v>43831</v>
      </c>
      <c r="I3217" s="12" t="s">
        <v>1944</v>
      </c>
      <c r="J3217">
        <v>12</v>
      </c>
      <c r="K3217">
        <v>10311</v>
      </c>
      <c r="L3217">
        <v>0</v>
      </c>
      <c r="M3217">
        <v>0</v>
      </c>
      <c r="N3217">
        <v>210000</v>
      </c>
      <c r="O3217">
        <v>0</v>
      </c>
      <c r="P3217">
        <v>210000</v>
      </c>
      <c r="Q3217">
        <v>3267</v>
      </c>
      <c r="R3217" t="b">
        <v>0</v>
      </c>
      <c r="S3217">
        <v>0</v>
      </c>
    </row>
    <row r="3218" spans="1:19">
      <c r="A3218">
        <v>13050501</v>
      </c>
      <c r="B3218" s="12"/>
      <c r="C3218" s="12" t="s">
        <v>4797</v>
      </c>
      <c r="D3218" s="12" t="s">
        <v>5313</v>
      </c>
      <c r="E3218" t="b">
        <v>0</v>
      </c>
      <c r="F3218">
        <v>0</v>
      </c>
      <c r="G3218">
        <v>6401</v>
      </c>
      <c r="H3218">
        <v>43845</v>
      </c>
      <c r="I3218" s="12" t="s">
        <v>5658</v>
      </c>
      <c r="J3218">
        <v>1</v>
      </c>
      <c r="K3218">
        <v>13538</v>
      </c>
      <c r="L3218">
        <v>0</v>
      </c>
      <c r="M3218">
        <v>0</v>
      </c>
      <c r="N3218">
        <v>0</v>
      </c>
      <c r="O3218">
        <v>210000</v>
      </c>
      <c r="P3218">
        <v>0</v>
      </c>
      <c r="Q3218">
        <v>3268</v>
      </c>
      <c r="R3218" t="b">
        <v>0</v>
      </c>
      <c r="S3218">
        <v>0</v>
      </c>
    </row>
    <row r="3219" spans="1:19">
      <c r="A3219">
        <v>13050501</v>
      </c>
      <c r="B3219" s="12"/>
      <c r="C3219" s="12" t="s">
        <v>4797</v>
      </c>
      <c r="D3219" s="12" t="s">
        <v>5313</v>
      </c>
      <c r="E3219" t="b">
        <v>0</v>
      </c>
      <c r="F3219">
        <v>0</v>
      </c>
      <c r="G3219">
        <v>6401</v>
      </c>
      <c r="H3219">
        <v>43862</v>
      </c>
      <c r="I3219" s="12" t="s">
        <v>1945</v>
      </c>
      <c r="J3219">
        <v>12</v>
      </c>
      <c r="K3219">
        <v>10391</v>
      </c>
      <c r="L3219">
        <v>0</v>
      </c>
      <c r="M3219">
        <v>0</v>
      </c>
      <c r="N3219">
        <v>210000</v>
      </c>
      <c r="O3219">
        <v>0</v>
      </c>
      <c r="P3219">
        <v>210000</v>
      </c>
      <c r="Q3219">
        <v>3269</v>
      </c>
      <c r="R3219" t="b">
        <v>0</v>
      </c>
      <c r="S3219">
        <v>0</v>
      </c>
    </row>
    <row r="3220" spans="1:19">
      <c r="A3220">
        <v>13050501</v>
      </c>
      <c r="B3220" s="12"/>
      <c r="C3220" s="12" t="s">
        <v>4797</v>
      </c>
      <c r="D3220" s="12" t="s">
        <v>5313</v>
      </c>
      <c r="E3220" t="b">
        <v>0</v>
      </c>
      <c r="F3220">
        <v>0</v>
      </c>
      <c r="G3220">
        <v>6401</v>
      </c>
      <c r="H3220">
        <v>43878</v>
      </c>
      <c r="I3220" s="12" t="s">
        <v>5659</v>
      </c>
      <c r="J3220">
        <v>1</v>
      </c>
      <c r="K3220">
        <v>13609</v>
      </c>
      <c r="L3220">
        <v>0</v>
      </c>
      <c r="M3220">
        <v>0</v>
      </c>
      <c r="N3220">
        <v>0</v>
      </c>
      <c r="O3220">
        <v>210000</v>
      </c>
      <c r="P3220">
        <v>0</v>
      </c>
      <c r="Q3220">
        <v>3270</v>
      </c>
      <c r="R3220" t="b">
        <v>0</v>
      </c>
      <c r="S3220">
        <v>0</v>
      </c>
    </row>
    <row r="3221" spans="1:19">
      <c r="A3221">
        <v>13050501</v>
      </c>
      <c r="B3221" s="12"/>
      <c r="C3221" s="12" t="s">
        <v>4797</v>
      </c>
      <c r="D3221" s="12" t="s">
        <v>5313</v>
      </c>
      <c r="E3221" t="b">
        <v>0</v>
      </c>
      <c r="F3221">
        <v>0</v>
      </c>
      <c r="G3221">
        <v>6401</v>
      </c>
      <c r="H3221">
        <v>43891</v>
      </c>
      <c r="I3221" s="12" t="s">
        <v>1946</v>
      </c>
      <c r="J3221">
        <v>12</v>
      </c>
      <c r="K3221">
        <v>10471</v>
      </c>
      <c r="L3221">
        <v>0</v>
      </c>
      <c r="M3221">
        <v>0</v>
      </c>
      <c r="N3221">
        <v>210000</v>
      </c>
      <c r="O3221">
        <v>0</v>
      </c>
      <c r="P3221">
        <v>210000</v>
      </c>
      <c r="Q3221">
        <v>3271</v>
      </c>
      <c r="R3221" t="b">
        <v>0</v>
      </c>
      <c r="S3221">
        <v>0</v>
      </c>
    </row>
    <row r="3222" spans="1:19">
      <c r="A3222">
        <v>13050501</v>
      </c>
      <c r="B3222" s="12"/>
      <c r="C3222" s="12" t="s">
        <v>4797</v>
      </c>
      <c r="D3222" s="12" t="s">
        <v>5313</v>
      </c>
      <c r="E3222" t="b">
        <v>0</v>
      </c>
      <c r="F3222">
        <v>0</v>
      </c>
      <c r="G3222">
        <v>6401</v>
      </c>
      <c r="H3222">
        <v>43906</v>
      </c>
      <c r="I3222" s="12" t="s">
        <v>5660</v>
      </c>
      <c r="J3222">
        <v>1</v>
      </c>
      <c r="K3222">
        <v>13677</v>
      </c>
      <c r="L3222">
        <v>0</v>
      </c>
      <c r="M3222">
        <v>0</v>
      </c>
      <c r="N3222">
        <v>0</v>
      </c>
      <c r="O3222">
        <v>210000</v>
      </c>
      <c r="P3222">
        <v>0</v>
      </c>
      <c r="Q3222">
        <v>3272</v>
      </c>
      <c r="R3222" t="b">
        <v>0</v>
      </c>
      <c r="S3222">
        <v>0</v>
      </c>
    </row>
    <row r="3223" spans="1:19">
      <c r="A3223">
        <v>13050501</v>
      </c>
      <c r="B3223" s="12"/>
      <c r="C3223" s="12" t="s">
        <v>4797</v>
      </c>
      <c r="D3223" s="12" t="s">
        <v>5313</v>
      </c>
      <c r="E3223" t="b">
        <v>0</v>
      </c>
      <c r="F3223">
        <v>0</v>
      </c>
      <c r="G3223">
        <v>6401</v>
      </c>
      <c r="H3223">
        <v>43922</v>
      </c>
      <c r="I3223" s="12" t="s">
        <v>1947</v>
      </c>
      <c r="J3223">
        <v>12</v>
      </c>
      <c r="K3223">
        <v>10551</v>
      </c>
      <c r="L3223">
        <v>0</v>
      </c>
      <c r="M3223">
        <v>0</v>
      </c>
      <c r="N3223">
        <v>210000</v>
      </c>
      <c r="O3223">
        <v>0</v>
      </c>
      <c r="P3223">
        <v>210000</v>
      </c>
      <c r="Q3223">
        <v>3273</v>
      </c>
      <c r="R3223" t="b">
        <v>0</v>
      </c>
      <c r="S3223">
        <v>0</v>
      </c>
    </row>
    <row r="3224" spans="1:19">
      <c r="A3224">
        <v>13050501</v>
      </c>
      <c r="B3224" s="12"/>
      <c r="C3224" s="12" t="s">
        <v>4797</v>
      </c>
      <c r="D3224" s="12" t="s">
        <v>5313</v>
      </c>
      <c r="E3224" t="b">
        <v>0</v>
      </c>
      <c r="F3224">
        <v>0</v>
      </c>
      <c r="G3224">
        <v>6401</v>
      </c>
      <c r="H3224">
        <v>43934</v>
      </c>
      <c r="I3224" s="12" t="s">
        <v>5661</v>
      </c>
      <c r="J3224">
        <v>1</v>
      </c>
      <c r="K3224">
        <v>13739</v>
      </c>
      <c r="L3224">
        <v>0</v>
      </c>
      <c r="M3224">
        <v>0</v>
      </c>
      <c r="N3224">
        <v>0</v>
      </c>
      <c r="O3224">
        <v>210000</v>
      </c>
      <c r="P3224">
        <v>0</v>
      </c>
      <c r="Q3224">
        <v>3274</v>
      </c>
      <c r="R3224" t="b">
        <v>0</v>
      </c>
      <c r="S3224">
        <v>0</v>
      </c>
    </row>
    <row r="3225" spans="1:19">
      <c r="A3225">
        <v>13050501</v>
      </c>
      <c r="B3225" s="12"/>
      <c r="C3225" s="12" t="s">
        <v>4797</v>
      </c>
      <c r="D3225" s="12" t="s">
        <v>5313</v>
      </c>
      <c r="E3225" t="b">
        <v>0</v>
      </c>
      <c r="F3225">
        <v>0</v>
      </c>
      <c r="G3225">
        <v>6401</v>
      </c>
      <c r="H3225">
        <v>43952</v>
      </c>
      <c r="I3225" s="12" t="s">
        <v>1948</v>
      </c>
      <c r="J3225">
        <v>12</v>
      </c>
      <c r="K3225">
        <v>10631</v>
      </c>
      <c r="L3225">
        <v>0</v>
      </c>
      <c r="M3225">
        <v>0</v>
      </c>
      <c r="N3225">
        <v>210000</v>
      </c>
      <c r="O3225">
        <v>0</v>
      </c>
      <c r="P3225">
        <v>210000</v>
      </c>
      <c r="Q3225">
        <v>3275</v>
      </c>
      <c r="R3225" t="b">
        <v>0</v>
      </c>
      <c r="S3225">
        <v>0</v>
      </c>
    </row>
    <row r="3226" spans="1:19">
      <c r="A3226">
        <v>13050501</v>
      </c>
      <c r="B3226" s="12"/>
      <c r="C3226" s="12" t="s">
        <v>4797</v>
      </c>
      <c r="D3226" s="12" t="s">
        <v>5313</v>
      </c>
      <c r="E3226" t="b">
        <v>0</v>
      </c>
      <c r="F3226">
        <v>0</v>
      </c>
      <c r="G3226">
        <v>6401</v>
      </c>
      <c r="H3226">
        <v>43962</v>
      </c>
      <c r="I3226" s="12" t="s">
        <v>5662</v>
      </c>
      <c r="J3226">
        <v>1</v>
      </c>
      <c r="K3226">
        <v>13806</v>
      </c>
      <c r="L3226">
        <v>0</v>
      </c>
      <c r="M3226">
        <v>0</v>
      </c>
      <c r="N3226">
        <v>0</v>
      </c>
      <c r="O3226">
        <v>210000</v>
      </c>
      <c r="P3226">
        <v>0</v>
      </c>
      <c r="Q3226">
        <v>3276</v>
      </c>
      <c r="R3226" t="b">
        <v>0</v>
      </c>
      <c r="S3226">
        <v>0</v>
      </c>
    </row>
    <row r="3227" spans="1:19">
      <c r="A3227">
        <v>13050501</v>
      </c>
      <c r="B3227" s="12"/>
      <c r="C3227" s="12" t="s">
        <v>4797</v>
      </c>
      <c r="D3227" s="12" t="s">
        <v>5313</v>
      </c>
      <c r="E3227" t="b">
        <v>0</v>
      </c>
      <c r="F3227">
        <v>0</v>
      </c>
      <c r="G3227">
        <v>6401</v>
      </c>
      <c r="H3227">
        <v>43983</v>
      </c>
      <c r="I3227" s="12" t="s">
        <v>1949</v>
      </c>
      <c r="J3227">
        <v>12</v>
      </c>
      <c r="K3227">
        <v>10711</v>
      </c>
      <c r="L3227">
        <v>0</v>
      </c>
      <c r="M3227">
        <v>0</v>
      </c>
      <c r="N3227">
        <v>210000</v>
      </c>
      <c r="O3227">
        <v>0</v>
      </c>
      <c r="P3227">
        <v>210000</v>
      </c>
      <c r="Q3227">
        <v>3277</v>
      </c>
      <c r="R3227" t="b">
        <v>0</v>
      </c>
      <c r="S3227">
        <v>0</v>
      </c>
    </row>
    <row r="3228" spans="1:19">
      <c r="A3228">
        <v>13050501</v>
      </c>
      <c r="B3228" s="12"/>
      <c r="C3228" s="12" t="s">
        <v>4797</v>
      </c>
      <c r="D3228" s="12" t="s">
        <v>5313</v>
      </c>
      <c r="E3228" t="b">
        <v>0</v>
      </c>
      <c r="F3228">
        <v>0</v>
      </c>
      <c r="G3228">
        <v>6401</v>
      </c>
      <c r="H3228">
        <v>43998</v>
      </c>
      <c r="I3228" s="12" t="s">
        <v>5663</v>
      </c>
      <c r="J3228">
        <v>1</v>
      </c>
      <c r="K3228">
        <v>13876</v>
      </c>
      <c r="L3228">
        <v>0</v>
      </c>
      <c r="M3228">
        <v>0</v>
      </c>
      <c r="N3228">
        <v>0</v>
      </c>
      <c r="O3228">
        <v>210000</v>
      </c>
      <c r="P3228">
        <v>0</v>
      </c>
      <c r="Q3228">
        <v>3278</v>
      </c>
      <c r="R3228" t="b">
        <v>0</v>
      </c>
      <c r="S3228">
        <v>0</v>
      </c>
    </row>
    <row r="3229" spans="1:19">
      <c r="A3229">
        <v>13050501</v>
      </c>
      <c r="B3229" s="12"/>
      <c r="C3229" s="12" t="s">
        <v>4797</v>
      </c>
      <c r="D3229" s="12" t="s">
        <v>5313</v>
      </c>
      <c r="E3229" t="b">
        <v>0</v>
      </c>
      <c r="F3229">
        <v>0</v>
      </c>
      <c r="G3229">
        <v>6401</v>
      </c>
      <c r="H3229">
        <v>44013</v>
      </c>
      <c r="I3229" s="12" t="s">
        <v>1950</v>
      </c>
      <c r="J3229">
        <v>3</v>
      </c>
      <c r="K3229">
        <v>570</v>
      </c>
      <c r="L3229">
        <v>0</v>
      </c>
      <c r="M3229">
        <v>0</v>
      </c>
      <c r="N3229">
        <v>0</v>
      </c>
      <c r="O3229">
        <v>20000</v>
      </c>
      <c r="P3229">
        <v>-20000</v>
      </c>
      <c r="Q3229">
        <v>3279</v>
      </c>
      <c r="R3229" t="b">
        <v>0</v>
      </c>
      <c r="S3229">
        <v>0</v>
      </c>
    </row>
    <row r="3230" spans="1:19">
      <c r="A3230">
        <v>13050501</v>
      </c>
      <c r="B3230" s="12"/>
      <c r="C3230" s="12" t="s">
        <v>4797</v>
      </c>
      <c r="D3230" s="12" t="s">
        <v>5313</v>
      </c>
      <c r="E3230" t="b">
        <v>0</v>
      </c>
      <c r="F3230">
        <v>0</v>
      </c>
      <c r="G3230">
        <v>6401</v>
      </c>
      <c r="H3230">
        <v>44013</v>
      </c>
      <c r="I3230" s="12" t="s">
        <v>1951</v>
      </c>
      <c r="J3230">
        <v>12</v>
      </c>
      <c r="K3230">
        <v>10791</v>
      </c>
      <c r="L3230">
        <v>0</v>
      </c>
      <c r="M3230">
        <v>0</v>
      </c>
      <c r="N3230">
        <v>210000</v>
      </c>
      <c r="O3230">
        <v>0</v>
      </c>
      <c r="P3230">
        <v>190000</v>
      </c>
      <c r="Q3230">
        <v>3280</v>
      </c>
      <c r="R3230" t="b">
        <v>0</v>
      </c>
      <c r="S3230">
        <v>0</v>
      </c>
    </row>
    <row r="3231" spans="1:19">
      <c r="A3231">
        <v>13050501</v>
      </c>
      <c r="B3231" s="12"/>
      <c r="C3231" s="12" t="s">
        <v>4797</v>
      </c>
      <c r="D3231" s="12" t="s">
        <v>5313</v>
      </c>
      <c r="E3231" t="b">
        <v>0</v>
      </c>
      <c r="F3231">
        <v>0</v>
      </c>
      <c r="G3231">
        <v>6401</v>
      </c>
      <c r="H3231">
        <v>44039</v>
      </c>
      <c r="I3231" s="12" t="s">
        <v>5664</v>
      </c>
      <c r="J3231">
        <v>1</v>
      </c>
      <c r="K3231">
        <v>13931</v>
      </c>
      <c r="L3231">
        <v>0</v>
      </c>
      <c r="M3231">
        <v>0</v>
      </c>
      <c r="N3231">
        <v>0</v>
      </c>
      <c r="O3231">
        <v>190000</v>
      </c>
      <c r="P3231">
        <v>0</v>
      </c>
      <c r="Q3231">
        <v>3281</v>
      </c>
      <c r="R3231" t="b">
        <v>0</v>
      </c>
      <c r="S3231">
        <v>0</v>
      </c>
    </row>
    <row r="3232" spans="1:19">
      <c r="A3232">
        <v>13050501</v>
      </c>
      <c r="B3232" s="12"/>
      <c r="C3232" s="12" t="s">
        <v>4797</v>
      </c>
      <c r="D3232" s="12" t="s">
        <v>5313</v>
      </c>
      <c r="E3232" t="b">
        <v>0</v>
      </c>
      <c r="F3232">
        <v>0</v>
      </c>
      <c r="G3232">
        <v>6401</v>
      </c>
      <c r="H3232">
        <v>44044</v>
      </c>
      <c r="I3232" s="12" t="s">
        <v>1952</v>
      </c>
      <c r="J3232">
        <v>3</v>
      </c>
      <c r="K3232">
        <v>572</v>
      </c>
      <c r="L3232">
        <v>0</v>
      </c>
      <c r="M3232">
        <v>0</v>
      </c>
      <c r="N3232">
        <v>0</v>
      </c>
      <c r="O3232">
        <v>10000</v>
      </c>
      <c r="P3232">
        <v>-10000</v>
      </c>
      <c r="Q3232">
        <v>3282</v>
      </c>
      <c r="R3232" t="b">
        <v>0</v>
      </c>
      <c r="S3232">
        <v>0</v>
      </c>
    </row>
    <row r="3233" spans="1:19">
      <c r="A3233">
        <v>13050501</v>
      </c>
      <c r="B3233" s="12"/>
      <c r="C3233" s="12" t="s">
        <v>4797</v>
      </c>
      <c r="D3233" s="12" t="s">
        <v>5313</v>
      </c>
      <c r="E3233" t="b">
        <v>0</v>
      </c>
      <c r="F3233">
        <v>0</v>
      </c>
      <c r="G3233">
        <v>6401</v>
      </c>
      <c r="H3233">
        <v>44044</v>
      </c>
      <c r="I3233" s="12" t="s">
        <v>1953</v>
      </c>
      <c r="J3233">
        <v>12</v>
      </c>
      <c r="K3233">
        <v>10871</v>
      </c>
      <c r="L3233">
        <v>0</v>
      </c>
      <c r="M3233">
        <v>0</v>
      </c>
      <c r="N3233">
        <v>210000</v>
      </c>
      <c r="O3233">
        <v>0</v>
      </c>
      <c r="P3233">
        <v>200000</v>
      </c>
      <c r="Q3233">
        <v>3283</v>
      </c>
      <c r="R3233" t="b">
        <v>0</v>
      </c>
      <c r="S3233">
        <v>0</v>
      </c>
    </row>
    <row r="3234" spans="1:19">
      <c r="A3234">
        <v>13050501</v>
      </c>
      <c r="B3234" s="12"/>
      <c r="C3234" s="12" t="s">
        <v>4797</v>
      </c>
      <c r="D3234" s="12" t="s">
        <v>5313</v>
      </c>
      <c r="E3234" t="b">
        <v>0</v>
      </c>
      <c r="F3234">
        <v>0</v>
      </c>
      <c r="G3234">
        <v>6401</v>
      </c>
      <c r="H3234">
        <v>44057</v>
      </c>
      <c r="I3234" s="12" t="s">
        <v>5665</v>
      </c>
      <c r="J3234">
        <v>1</v>
      </c>
      <c r="K3234">
        <v>14021</v>
      </c>
      <c r="L3234">
        <v>0</v>
      </c>
      <c r="M3234">
        <v>0</v>
      </c>
      <c r="N3234">
        <v>0</v>
      </c>
      <c r="O3234">
        <v>200000</v>
      </c>
      <c r="P3234">
        <v>0</v>
      </c>
      <c r="Q3234">
        <v>3284</v>
      </c>
      <c r="R3234" t="b">
        <v>0</v>
      </c>
      <c r="S3234">
        <v>0</v>
      </c>
    </row>
    <row r="3235" spans="1:19">
      <c r="A3235">
        <v>13050501</v>
      </c>
      <c r="B3235" s="12"/>
      <c r="C3235" s="12" t="s">
        <v>4797</v>
      </c>
      <c r="D3235" s="12" t="s">
        <v>5313</v>
      </c>
      <c r="E3235" t="b">
        <v>0</v>
      </c>
      <c r="F3235">
        <v>0</v>
      </c>
      <c r="G3235">
        <v>6401</v>
      </c>
      <c r="H3235">
        <v>44075</v>
      </c>
      <c r="I3235" s="12" t="s">
        <v>1954</v>
      </c>
      <c r="J3235">
        <v>3</v>
      </c>
      <c r="K3235">
        <v>573</v>
      </c>
      <c r="L3235">
        <v>0</v>
      </c>
      <c r="M3235">
        <v>0</v>
      </c>
      <c r="N3235">
        <v>0</v>
      </c>
      <c r="O3235">
        <v>10210</v>
      </c>
      <c r="P3235">
        <v>-10210</v>
      </c>
      <c r="Q3235">
        <v>3285</v>
      </c>
      <c r="R3235" t="b">
        <v>0</v>
      </c>
      <c r="S3235">
        <v>0</v>
      </c>
    </row>
    <row r="3236" spans="1:19">
      <c r="A3236">
        <v>13050501</v>
      </c>
      <c r="B3236" s="12"/>
      <c r="C3236" s="12" t="s">
        <v>4797</v>
      </c>
      <c r="D3236" s="12" t="s">
        <v>5313</v>
      </c>
      <c r="E3236" t="b">
        <v>0</v>
      </c>
      <c r="F3236">
        <v>0</v>
      </c>
      <c r="G3236">
        <v>6401</v>
      </c>
      <c r="H3236">
        <v>44075</v>
      </c>
      <c r="I3236" s="12" t="s">
        <v>1955</v>
      </c>
      <c r="J3236">
        <v>12</v>
      </c>
      <c r="K3236">
        <v>10951</v>
      </c>
      <c r="L3236">
        <v>0</v>
      </c>
      <c r="M3236">
        <v>0</v>
      </c>
      <c r="N3236">
        <v>210000</v>
      </c>
      <c r="O3236">
        <v>0</v>
      </c>
      <c r="P3236">
        <v>199790</v>
      </c>
      <c r="Q3236">
        <v>3286</v>
      </c>
      <c r="R3236" t="b">
        <v>0</v>
      </c>
      <c r="S3236">
        <v>0</v>
      </c>
    </row>
    <row r="3237" spans="1:19">
      <c r="A3237">
        <v>13050501</v>
      </c>
      <c r="B3237" s="12"/>
      <c r="C3237" s="12" t="s">
        <v>4797</v>
      </c>
      <c r="D3237" s="12" t="s">
        <v>5313</v>
      </c>
      <c r="E3237" t="b">
        <v>0</v>
      </c>
      <c r="F3237">
        <v>0</v>
      </c>
      <c r="G3237">
        <v>6401</v>
      </c>
      <c r="H3237">
        <v>44088</v>
      </c>
      <c r="I3237" s="12" t="s">
        <v>5666</v>
      </c>
      <c r="J3237">
        <v>1</v>
      </c>
      <c r="K3237">
        <v>14094</v>
      </c>
      <c r="L3237">
        <v>0</v>
      </c>
      <c r="M3237">
        <v>0</v>
      </c>
      <c r="N3237">
        <v>0</v>
      </c>
      <c r="O3237">
        <v>199790</v>
      </c>
      <c r="P3237">
        <v>0</v>
      </c>
      <c r="Q3237">
        <v>3287</v>
      </c>
      <c r="R3237" t="b">
        <v>0</v>
      </c>
      <c r="S3237">
        <v>0</v>
      </c>
    </row>
    <row r="3238" spans="1:19">
      <c r="A3238">
        <v>13050501</v>
      </c>
      <c r="B3238" s="12"/>
      <c r="C3238" s="12" t="s">
        <v>4797</v>
      </c>
      <c r="D3238" s="12" t="s">
        <v>5313</v>
      </c>
      <c r="E3238" t="b">
        <v>0</v>
      </c>
      <c r="F3238">
        <v>0</v>
      </c>
      <c r="G3238">
        <v>6401</v>
      </c>
      <c r="H3238">
        <v>44105</v>
      </c>
      <c r="I3238" s="12" t="s">
        <v>1956</v>
      </c>
      <c r="J3238">
        <v>3</v>
      </c>
      <c r="K3238">
        <v>575</v>
      </c>
      <c r="L3238">
        <v>0</v>
      </c>
      <c r="M3238">
        <v>0</v>
      </c>
      <c r="N3238">
        <v>0</v>
      </c>
      <c r="O3238">
        <v>210</v>
      </c>
      <c r="P3238">
        <v>-210</v>
      </c>
      <c r="Q3238">
        <v>3288</v>
      </c>
      <c r="R3238" t="b">
        <v>0</v>
      </c>
      <c r="S3238">
        <v>0</v>
      </c>
    </row>
    <row r="3239" spans="1:19">
      <c r="A3239">
        <v>13050501</v>
      </c>
      <c r="B3239" s="12"/>
      <c r="C3239" s="12" t="s">
        <v>4797</v>
      </c>
      <c r="D3239" s="12" t="s">
        <v>5313</v>
      </c>
      <c r="E3239" t="b">
        <v>0</v>
      </c>
      <c r="F3239">
        <v>0</v>
      </c>
      <c r="G3239">
        <v>6401</v>
      </c>
      <c r="H3239">
        <v>44105</v>
      </c>
      <c r="I3239" s="12" t="s">
        <v>1957</v>
      </c>
      <c r="J3239">
        <v>12</v>
      </c>
      <c r="K3239">
        <v>11031</v>
      </c>
      <c r="L3239">
        <v>0</v>
      </c>
      <c r="M3239">
        <v>0</v>
      </c>
      <c r="N3239">
        <v>210000</v>
      </c>
      <c r="O3239">
        <v>0</v>
      </c>
      <c r="P3239">
        <v>209790</v>
      </c>
      <c r="Q3239">
        <v>3289</v>
      </c>
      <c r="R3239" t="b">
        <v>0</v>
      </c>
      <c r="S3239">
        <v>0</v>
      </c>
    </row>
    <row r="3240" spans="1:19">
      <c r="A3240">
        <v>13050501</v>
      </c>
      <c r="B3240" s="12"/>
      <c r="C3240" s="12" t="s">
        <v>4797</v>
      </c>
      <c r="D3240" s="12" t="s">
        <v>5313</v>
      </c>
      <c r="E3240" t="b">
        <v>0</v>
      </c>
      <c r="F3240">
        <v>0</v>
      </c>
      <c r="G3240">
        <v>6401</v>
      </c>
      <c r="H3240">
        <v>44112</v>
      </c>
      <c r="I3240" s="12" t="s">
        <v>5667</v>
      </c>
      <c r="J3240">
        <v>1</v>
      </c>
      <c r="K3240">
        <v>14165</v>
      </c>
      <c r="L3240">
        <v>0</v>
      </c>
      <c r="M3240">
        <v>0</v>
      </c>
      <c r="N3240">
        <v>0</v>
      </c>
      <c r="O3240">
        <v>209790</v>
      </c>
      <c r="P3240">
        <v>0</v>
      </c>
      <c r="Q3240">
        <v>3290</v>
      </c>
      <c r="R3240" t="b">
        <v>0</v>
      </c>
      <c r="S3240">
        <v>0</v>
      </c>
    </row>
    <row r="3241" spans="1:19">
      <c r="A3241">
        <v>13050501</v>
      </c>
      <c r="B3241" s="12"/>
      <c r="C3241" s="12" t="s">
        <v>4797</v>
      </c>
      <c r="D3241" s="12" t="s">
        <v>5313</v>
      </c>
      <c r="E3241" t="b">
        <v>0</v>
      </c>
      <c r="F3241">
        <v>0</v>
      </c>
      <c r="G3241">
        <v>6401</v>
      </c>
      <c r="H3241">
        <v>44136</v>
      </c>
      <c r="I3241" s="12" t="s">
        <v>1958</v>
      </c>
      <c r="J3241">
        <v>3</v>
      </c>
      <c r="K3241">
        <v>576</v>
      </c>
      <c r="L3241">
        <v>0</v>
      </c>
      <c r="M3241">
        <v>0</v>
      </c>
      <c r="N3241">
        <v>0</v>
      </c>
      <c r="O3241">
        <v>210</v>
      </c>
      <c r="P3241">
        <v>-210</v>
      </c>
      <c r="Q3241">
        <v>3291</v>
      </c>
      <c r="R3241" t="b">
        <v>0</v>
      </c>
      <c r="S3241">
        <v>0</v>
      </c>
    </row>
    <row r="3242" spans="1:19">
      <c r="A3242">
        <v>13050501</v>
      </c>
      <c r="B3242" s="12"/>
      <c r="C3242" s="12" t="s">
        <v>4797</v>
      </c>
      <c r="D3242" s="12" t="s">
        <v>5313</v>
      </c>
      <c r="E3242" t="b">
        <v>0</v>
      </c>
      <c r="F3242">
        <v>0</v>
      </c>
      <c r="G3242">
        <v>6401</v>
      </c>
      <c r="H3242">
        <v>44136</v>
      </c>
      <c r="I3242" s="12" t="s">
        <v>1959</v>
      </c>
      <c r="J3242">
        <v>12</v>
      </c>
      <c r="K3242">
        <v>11111</v>
      </c>
      <c r="L3242">
        <v>0</v>
      </c>
      <c r="M3242">
        <v>0</v>
      </c>
      <c r="N3242">
        <v>210000</v>
      </c>
      <c r="O3242">
        <v>0</v>
      </c>
      <c r="P3242">
        <v>209790</v>
      </c>
      <c r="Q3242">
        <v>3292</v>
      </c>
      <c r="R3242" t="b">
        <v>0</v>
      </c>
      <c r="S3242">
        <v>0</v>
      </c>
    </row>
    <row r="3243" spans="1:19">
      <c r="A3243">
        <v>13050501</v>
      </c>
      <c r="B3243" s="12"/>
      <c r="C3243" s="12" t="s">
        <v>4797</v>
      </c>
      <c r="D3243" s="12" t="s">
        <v>5313</v>
      </c>
      <c r="E3243" t="b">
        <v>0</v>
      </c>
      <c r="F3243">
        <v>0</v>
      </c>
      <c r="G3243">
        <v>6401</v>
      </c>
      <c r="H3243">
        <v>44144</v>
      </c>
      <c r="I3243" s="12" t="s">
        <v>5668</v>
      </c>
      <c r="J3243">
        <v>1</v>
      </c>
      <c r="K3243">
        <v>14225</v>
      </c>
      <c r="L3243">
        <v>0</v>
      </c>
      <c r="M3243">
        <v>0</v>
      </c>
      <c r="N3243">
        <v>0</v>
      </c>
      <c r="O3243">
        <v>209790</v>
      </c>
      <c r="P3243">
        <v>0</v>
      </c>
      <c r="Q3243">
        <v>3293</v>
      </c>
      <c r="R3243" t="b">
        <v>0</v>
      </c>
      <c r="S3243">
        <v>0</v>
      </c>
    </row>
    <row r="3244" spans="1:19">
      <c r="A3244">
        <v>13050501</v>
      </c>
      <c r="B3244" s="12"/>
      <c r="C3244" s="12" t="s">
        <v>4797</v>
      </c>
      <c r="D3244" s="12" t="s">
        <v>5313</v>
      </c>
      <c r="E3244" t="b">
        <v>0</v>
      </c>
      <c r="F3244">
        <v>0</v>
      </c>
      <c r="G3244">
        <v>6401</v>
      </c>
      <c r="H3244">
        <v>44166</v>
      </c>
      <c r="I3244" s="12" t="s">
        <v>1960</v>
      </c>
      <c r="J3244">
        <v>3</v>
      </c>
      <c r="K3244">
        <v>577</v>
      </c>
      <c r="L3244">
        <v>0</v>
      </c>
      <c r="M3244">
        <v>0</v>
      </c>
      <c r="N3244">
        <v>0</v>
      </c>
      <c r="O3244">
        <v>210</v>
      </c>
      <c r="P3244">
        <v>-210</v>
      </c>
      <c r="Q3244">
        <v>3294</v>
      </c>
      <c r="R3244" t="b">
        <v>0</v>
      </c>
      <c r="S3244">
        <v>0</v>
      </c>
    </row>
    <row r="3245" spans="1:19">
      <c r="A3245">
        <v>13050501</v>
      </c>
      <c r="B3245" s="12"/>
      <c r="C3245" s="12" t="s">
        <v>4797</v>
      </c>
      <c r="D3245" s="12" t="s">
        <v>5313</v>
      </c>
      <c r="E3245" t="b">
        <v>0</v>
      </c>
      <c r="F3245">
        <v>0</v>
      </c>
      <c r="G3245">
        <v>6401</v>
      </c>
      <c r="H3245">
        <v>44166</v>
      </c>
      <c r="I3245" s="12" t="s">
        <v>1961</v>
      </c>
      <c r="J3245">
        <v>12</v>
      </c>
      <c r="K3245">
        <v>11191</v>
      </c>
      <c r="L3245">
        <v>0</v>
      </c>
      <c r="M3245">
        <v>0</v>
      </c>
      <c r="N3245">
        <v>210000</v>
      </c>
      <c r="O3245">
        <v>0</v>
      </c>
      <c r="P3245">
        <v>209790</v>
      </c>
      <c r="Q3245">
        <v>3295</v>
      </c>
      <c r="R3245" t="b">
        <v>0</v>
      </c>
      <c r="S3245">
        <v>0</v>
      </c>
    </row>
    <row r="3246" spans="1:19">
      <c r="A3246">
        <v>13050501</v>
      </c>
      <c r="B3246" s="12"/>
      <c r="C3246" s="12" t="s">
        <v>4797</v>
      </c>
      <c r="D3246" s="12" t="s">
        <v>5313</v>
      </c>
      <c r="E3246" t="b">
        <v>0</v>
      </c>
      <c r="F3246">
        <v>0</v>
      </c>
      <c r="G3246">
        <v>6401</v>
      </c>
      <c r="H3246">
        <v>44174</v>
      </c>
      <c r="I3246" s="12" t="s">
        <v>5669</v>
      </c>
      <c r="J3246">
        <v>1</v>
      </c>
      <c r="K3246">
        <v>14308</v>
      </c>
      <c r="L3246">
        <v>0</v>
      </c>
      <c r="M3246">
        <v>0</v>
      </c>
      <c r="N3246">
        <v>0</v>
      </c>
      <c r="O3246">
        <v>209790</v>
      </c>
      <c r="P3246">
        <v>0</v>
      </c>
      <c r="Q3246">
        <v>3296</v>
      </c>
      <c r="R3246" t="b">
        <v>0</v>
      </c>
      <c r="S3246">
        <v>0</v>
      </c>
    </row>
    <row r="3247" spans="1:19">
      <c r="A3247">
        <v>13050501</v>
      </c>
      <c r="B3247" s="12" t="s">
        <v>1962</v>
      </c>
      <c r="C3247" s="12" t="s">
        <v>4797</v>
      </c>
      <c r="D3247" s="12" t="s">
        <v>1962</v>
      </c>
      <c r="E3247" t="b">
        <v>0</v>
      </c>
      <c r="F3247">
        <v>0</v>
      </c>
      <c r="G3247">
        <v>6401</v>
      </c>
      <c r="H3247" t="s">
        <v>21</v>
      </c>
      <c r="I3247" s="12"/>
      <c r="K3247">
        <v>0</v>
      </c>
      <c r="L3247">
        <v>0</v>
      </c>
      <c r="M3247">
        <v>0</v>
      </c>
      <c r="N3247">
        <v>2520000</v>
      </c>
      <c r="O3247">
        <v>2520000</v>
      </c>
      <c r="P3247">
        <v>0</v>
      </c>
      <c r="Q3247">
        <v>3297</v>
      </c>
      <c r="R3247" t="b">
        <v>0</v>
      </c>
      <c r="S3247">
        <v>0</v>
      </c>
    </row>
    <row r="3248" spans="1:19">
      <c r="A3248">
        <v>13050501</v>
      </c>
      <c r="B3248" s="12" t="s">
        <v>5324</v>
      </c>
      <c r="C3248" s="12" t="s">
        <v>4797</v>
      </c>
      <c r="D3248" s="12" t="s">
        <v>5324</v>
      </c>
      <c r="E3248" t="b">
        <v>0</v>
      </c>
      <c r="F3248">
        <v>0</v>
      </c>
      <c r="G3248">
        <v>6402</v>
      </c>
      <c r="H3248" t="s">
        <v>21</v>
      </c>
      <c r="I3248" s="12"/>
      <c r="K3248">
        <v>0</v>
      </c>
      <c r="L3248">
        <v>2520000</v>
      </c>
      <c r="M3248">
        <v>2046123</v>
      </c>
      <c r="N3248">
        <v>0</v>
      </c>
      <c r="O3248">
        <v>0</v>
      </c>
      <c r="P3248">
        <v>0</v>
      </c>
      <c r="Q3248">
        <v>3298</v>
      </c>
      <c r="R3248" t="b">
        <v>0</v>
      </c>
      <c r="S3248">
        <v>0</v>
      </c>
    </row>
    <row r="3249" spans="1:19">
      <c r="A3249">
        <v>13050501</v>
      </c>
      <c r="B3249" s="12"/>
      <c r="C3249" s="12" t="s">
        <v>4797</v>
      </c>
      <c r="D3249" s="12" t="s">
        <v>5324</v>
      </c>
      <c r="E3249" t="b">
        <v>0</v>
      </c>
      <c r="F3249">
        <v>0</v>
      </c>
      <c r="G3249">
        <v>6402</v>
      </c>
      <c r="H3249">
        <v>43831</v>
      </c>
      <c r="I3249" s="12" t="s">
        <v>1963</v>
      </c>
      <c r="J3249">
        <v>3</v>
      </c>
      <c r="K3249">
        <v>561</v>
      </c>
      <c r="L3249">
        <v>0</v>
      </c>
      <c r="M3249">
        <v>0</v>
      </c>
      <c r="N3249">
        <v>0</v>
      </c>
      <c r="O3249">
        <v>10000</v>
      </c>
      <c r="P3249">
        <v>-10000</v>
      </c>
      <c r="Q3249">
        <v>3299</v>
      </c>
      <c r="R3249" t="b">
        <v>0</v>
      </c>
      <c r="S3249">
        <v>0</v>
      </c>
    </row>
    <row r="3250" spans="1:19">
      <c r="A3250">
        <v>13050501</v>
      </c>
      <c r="B3250" s="12"/>
      <c r="C3250" s="12" t="s">
        <v>4797</v>
      </c>
      <c r="D3250" s="12" t="s">
        <v>5324</v>
      </c>
      <c r="E3250" t="b">
        <v>0</v>
      </c>
      <c r="F3250">
        <v>0</v>
      </c>
      <c r="G3250">
        <v>6402</v>
      </c>
      <c r="H3250">
        <v>43831</v>
      </c>
      <c r="I3250" s="12" t="s">
        <v>1964</v>
      </c>
      <c r="J3250">
        <v>12</v>
      </c>
      <c r="K3250">
        <v>10312</v>
      </c>
      <c r="L3250">
        <v>0</v>
      </c>
      <c r="M3250">
        <v>0</v>
      </c>
      <c r="N3250">
        <v>210000</v>
      </c>
      <c r="O3250">
        <v>0</v>
      </c>
      <c r="P3250">
        <v>200000</v>
      </c>
      <c r="Q3250">
        <v>3300</v>
      </c>
      <c r="R3250" t="b">
        <v>0</v>
      </c>
      <c r="S3250">
        <v>0</v>
      </c>
    </row>
    <row r="3251" spans="1:19">
      <c r="A3251">
        <v>13050501</v>
      </c>
      <c r="B3251" s="12"/>
      <c r="C3251" s="12" t="s">
        <v>4797</v>
      </c>
      <c r="D3251" s="12" t="s">
        <v>5324</v>
      </c>
      <c r="E3251" t="b">
        <v>0</v>
      </c>
      <c r="F3251">
        <v>0</v>
      </c>
      <c r="G3251">
        <v>6402</v>
      </c>
      <c r="H3251">
        <v>43847</v>
      </c>
      <c r="I3251" s="12" t="s">
        <v>5658</v>
      </c>
      <c r="J3251">
        <v>1</v>
      </c>
      <c r="K3251">
        <v>13525</v>
      </c>
      <c r="L3251">
        <v>0</v>
      </c>
      <c r="M3251">
        <v>0</v>
      </c>
      <c r="N3251">
        <v>0</v>
      </c>
      <c r="O3251">
        <v>200000</v>
      </c>
      <c r="P3251">
        <v>0</v>
      </c>
      <c r="Q3251">
        <v>3301</v>
      </c>
      <c r="R3251" t="b">
        <v>0</v>
      </c>
      <c r="S3251">
        <v>0</v>
      </c>
    </row>
    <row r="3252" spans="1:19">
      <c r="A3252">
        <v>13050501</v>
      </c>
      <c r="B3252" s="12"/>
      <c r="C3252" s="12" t="s">
        <v>4797</v>
      </c>
      <c r="D3252" s="12" t="s">
        <v>5324</v>
      </c>
      <c r="E3252" t="b">
        <v>0</v>
      </c>
      <c r="F3252">
        <v>0</v>
      </c>
      <c r="G3252">
        <v>6402</v>
      </c>
      <c r="H3252">
        <v>43862</v>
      </c>
      <c r="I3252" s="12" t="s">
        <v>1965</v>
      </c>
      <c r="J3252">
        <v>12</v>
      </c>
      <c r="K3252">
        <v>10392</v>
      </c>
      <c r="L3252">
        <v>0</v>
      </c>
      <c r="M3252">
        <v>0</v>
      </c>
      <c r="N3252">
        <v>210000</v>
      </c>
      <c r="O3252">
        <v>0</v>
      </c>
      <c r="P3252">
        <v>210000</v>
      </c>
      <c r="Q3252">
        <v>3302</v>
      </c>
      <c r="R3252" t="b">
        <v>0</v>
      </c>
      <c r="S3252">
        <v>0</v>
      </c>
    </row>
    <row r="3253" spans="1:19">
      <c r="A3253">
        <v>13050501</v>
      </c>
      <c r="B3253" s="12"/>
      <c r="C3253" s="12" t="s">
        <v>4797</v>
      </c>
      <c r="D3253" s="12" t="s">
        <v>5324</v>
      </c>
      <c r="E3253" t="b">
        <v>0</v>
      </c>
      <c r="F3253">
        <v>0</v>
      </c>
      <c r="G3253">
        <v>6402</v>
      </c>
      <c r="H3253">
        <v>43874</v>
      </c>
      <c r="I3253" s="12" t="s">
        <v>5659</v>
      </c>
      <c r="J3253">
        <v>1</v>
      </c>
      <c r="K3253">
        <v>13588</v>
      </c>
      <c r="L3253">
        <v>0</v>
      </c>
      <c r="M3253">
        <v>0</v>
      </c>
      <c r="N3253">
        <v>0</v>
      </c>
      <c r="O3253">
        <v>210000</v>
      </c>
      <c r="P3253">
        <v>0</v>
      </c>
      <c r="Q3253">
        <v>3303</v>
      </c>
      <c r="R3253" t="b">
        <v>0</v>
      </c>
      <c r="S3253">
        <v>0</v>
      </c>
    </row>
    <row r="3254" spans="1:19">
      <c r="A3254">
        <v>13050501</v>
      </c>
      <c r="B3254" s="12"/>
      <c r="C3254" s="12" t="s">
        <v>4797</v>
      </c>
      <c r="D3254" s="12" t="s">
        <v>5324</v>
      </c>
      <c r="E3254" t="b">
        <v>0</v>
      </c>
      <c r="F3254">
        <v>0</v>
      </c>
      <c r="G3254">
        <v>6402</v>
      </c>
      <c r="H3254">
        <v>43891</v>
      </c>
      <c r="I3254" s="12" t="s">
        <v>1966</v>
      </c>
      <c r="J3254">
        <v>12</v>
      </c>
      <c r="K3254">
        <v>10472</v>
      </c>
      <c r="L3254">
        <v>0</v>
      </c>
      <c r="M3254">
        <v>0</v>
      </c>
      <c r="N3254">
        <v>210000</v>
      </c>
      <c r="O3254">
        <v>0</v>
      </c>
      <c r="P3254">
        <v>210000</v>
      </c>
      <c r="Q3254">
        <v>3304</v>
      </c>
      <c r="R3254" t="b">
        <v>0</v>
      </c>
      <c r="S3254">
        <v>0</v>
      </c>
    </row>
    <row r="3255" spans="1:19">
      <c r="A3255">
        <v>13050501</v>
      </c>
      <c r="B3255" s="12"/>
      <c r="C3255" s="12" t="s">
        <v>4797</v>
      </c>
      <c r="D3255" s="12" t="s">
        <v>5324</v>
      </c>
      <c r="E3255" t="b">
        <v>0</v>
      </c>
      <c r="F3255">
        <v>0</v>
      </c>
      <c r="G3255">
        <v>6402</v>
      </c>
      <c r="H3255">
        <v>43922</v>
      </c>
      <c r="I3255" s="12" t="s">
        <v>1967</v>
      </c>
      <c r="J3255">
        <v>12</v>
      </c>
      <c r="K3255">
        <v>10552</v>
      </c>
      <c r="L3255">
        <v>0</v>
      </c>
      <c r="M3255">
        <v>0</v>
      </c>
      <c r="N3255">
        <v>210000</v>
      </c>
      <c r="O3255">
        <v>0</v>
      </c>
      <c r="P3255">
        <v>420000</v>
      </c>
      <c r="Q3255">
        <v>3305</v>
      </c>
      <c r="R3255" t="b">
        <v>0</v>
      </c>
      <c r="S3255">
        <v>0</v>
      </c>
    </row>
    <row r="3256" spans="1:19">
      <c r="A3256">
        <v>13050501</v>
      </c>
      <c r="B3256" s="12"/>
      <c r="C3256" s="12" t="s">
        <v>4797</v>
      </c>
      <c r="D3256" s="12" t="s">
        <v>5324</v>
      </c>
      <c r="E3256" t="b">
        <v>0</v>
      </c>
      <c r="F3256">
        <v>0</v>
      </c>
      <c r="G3256">
        <v>6402</v>
      </c>
      <c r="H3256">
        <v>43950</v>
      </c>
      <c r="I3256" s="12" t="s">
        <v>5660</v>
      </c>
      <c r="J3256">
        <v>1</v>
      </c>
      <c r="K3256">
        <v>13737</v>
      </c>
      <c r="L3256">
        <v>0</v>
      </c>
      <c r="M3256">
        <v>0</v>
      </c>
      <c r="N3256">
        <v>0</v>
      </c>
      <c r="O3256">
        <v>200000</v>
      </c>
      <c r="P3256">
        <v>220000</v>
      </c>
      <c r="Q3256">
        <v>3306</v>
      </c>
      <c r="R3256" t="b">
        <v>0</v>
      </c>
      <c r="S3256">
        <v>0</v>
      </c>
    </row>
    <row r="3257" spans="1:19">
      <c r="A3257">
        <v>13050501</v>
      </c>
      <c r="B3257" s="12"/>
      <c r="C3257" s="12" t="s">
        <v>4797</v>
      </c>
      <c r="D3257" s="12" t="s">
        <v>5324</v>
      </c>
      <c r="E3257" t="b">
        <v>0</v>
      </c>
      <c r="F3257">
        <v>0</v>
      </c>
      <c r="G3257">
        <v>6402</v>
      </c>
      <c r="H3257">
        <v>43952</v>
      </c>
      <c r="I3257" s="12" t="s">
        <v>1968</v>
      </c>
      <c r="J3257">
        <v>12</v>
      </c>
      <c r="K3257">
        <v>10632</v>
      </c>
      <c r="L3257">
        <v>0</v>
      </c>
      <c r="M3257">
        <v>0</v>
      </c>
      <c r="N3257">
        <v>210000</v>
      </c>
      <c r="O3257">
        <v>0</v>
      </c>
      <c r="P3257">
        <v>430000</v>
      </c>
      <c r="Q3257">
        <v>3307</v>
      </c>
      <c r="R3257" t="b">
        <v>0</v>
      </c>
      <c r="S3257">
        <v>0</v>
      </c>
    </row>
    <row r="3258" spans="1:19">
      <c r="A3258">
        <v>13050501</v>
      </c>
      <c r="B3258" s="12"/>
      <c r="C3258" s="12" t="s">
        <v>4797</v>
      </c>
      <c r="D3258" s="12" t="s">
        <v>5324</v>
      </c>
      <c r="E3258" t="b">
        <v>0</v>
      </c>
      <c r="F3258">
        <v>0</v>
      </c>
      <c r="G3258">
        <v>6402</v>
      </c>
      <c r="H3258">
        <v>43983</v>
      </c>
      <c r="I3258" s="12" t="s">
        <v>1969</v>
      </c>
      <c r="J3258">
        <v>12</v>
      </c>
      <c r="K3258">
        <v>10712</v>
      </c>
      <c r="L3258">
        <v>0</v>
      </c>
      <c r="M3258">
        <v>0</v>
      </c>
      <c r="N3258">
        <v>210000</v>
      </c>
      <c r="O3258">
        <v>0</v>
      </c>
      <c r="P3258">
        <v>640000</v>
      </c>
      <c r="Q3258">
        <v>3308</v>
      </c>
      <c r="R3258" t="b">
        <v>0</v>
      </c>
      <c r="S3258">
        <v>0</v>
      </c>
    </row>
    <row r="3259" spans="1:19">
      <c r="A3259">
        <v>13050501</v>
      </c>
      <c r="B3259" s="12"/>
      <c r="C3259" s="12" t="s">
        <v>4797</v>
      </c>
      <c r="D3259" s="12" t="s">
        <v>5324</v>
      </c>
      <c r="E3259" t="b">
        <v>0</v>
      </c>
      <c r="F3259">
        <v>0</v>
      </c>
      <c r="G3259">
        <v>6402</v>
      </c>
      <c r="H3259">
        <v>43992</v>
      </c>
      <c r="I3259" s="12" t="s">
        <v>5660</v>
      </c>
      <c r="J3259">
        <v>1</v>
      </c>
      <c r="K3259">
        <v>13831</v>
      </c>
      <c r="L3259">
        <v>0</v>
      </c>
      <c r="M3259">
        <v>0</v>
      </c>
      <c r="N3259">
        <v>0</v>
      </c>
      <c r="O3259">
        <v>10000</v>
      </c>
      <c r="P3259">
        <v>630000</v>
      </c>
      <c r="Q3259">
        <v>3309</v>
      </c>
      <c r="R3259" t="b">
        <v>0</v>
      </c>
      <c r="S3259">
        <v>0</v>
      </c>
    </row>
    <row r="3260" spans="1:19">
      <c r="A3260">
        <v>13050501</v>
      </c>
      <c r="B3260" s="12"/>
      <c r="C3260" s="12" t="s">
        <v>4797</v>
      </c>
      <c r="D3260" s="12" t="s">
        <v>5324</v>
      </c>
      <c r="E3260" t="b">
        <v>0</v>
      </c>
      <c r="F3260">
        <v>0</v>
      </c>
      <c r="G3260">
        <v>6402</v>
      </c>
      <c r="H3260">
        <v>43992</v>
      </c>
      <c r="I3260" s="12" t="s">
        <v>5661</v>
      </c>
      <c r="J3260">
        <v>1</v>
      </c>
      <c r="K3260">
        <v>13831</v>
      </c>
      <c r="L3260">
        <v>0</v>
      </c>
      <c r="M3260">
        <v>0</v>
      </c>
      <c r="N3260">
        <v>0</v>
      </c>
      <c r="O3260">
        <v>210000</v>
      </c>
      <c r="P3260">
        <v>420000</v>
      </c>
      <c r="Q3260">
        <v>3310</v>
      </c>
      <c r="R3260" t="b">
        <v>0</v>
      </c>
      <c r="S3260">
        <v>0</v>
      </c>
    </row>
    <row r="3261" spans="1:19">
      <c r="A3261">
        <v>13050501</v>
      </c>
      <c r="B3261" s="12"/>
      <c r="C3261" s="12" t="s">
        <v>4797</v>
      </c>
      <c r="D3261" s="12" t="s">
        <v>5324</v>
      </c>
      <c r="E3261" t="b">
        <v>0</v>
      </c>
      <c r="F3261">
        <v>0</v>
      </c>
      <c r="G3261">
        <v>6402</v>
      </c>
      <c r="H3261">
        <v>43992</v>
      </c>
      <c r="I3261" s="12" t="s">
        <v>5662</v>
      </c>
      <c r="J3261">
        <v>1</v>
      </c>
      <c r="K3261">
        <v>13831</v>
      </c>
      <c r="L3261">
        <v>0</v>
      </c>
      <c r="M3261">
        <v>0</v>
      </c>
      <c r="N3261">
        <v>0</v>
      </c>
      <c r="O3261">
        <v>80000</v>
      </c>
      <c r="P3261">
        <v>340000</v>
      </c>
      <c r="Q3261">
        <v>3311</v>
      </c>
      <c r="R3261" t="b">
        <v>0</v>
      </c>
      <c r="S3261">
        <v>0</v>
      </c>
    </row>
    <row r="3262" spans="1:19">
      <c r="A3262">
        <v>13050501</v>
      </c>
      <c r="B3262" s="12"/>
      <c r="C3262" s="12" t="s">
        <v>4797</v>
      </c>
      <c r="D3262" s="12" t="s">
        <v>5324</v>
      </c>
      <c r="E3262" t="b">
        <v>0</v>
      </c>
      <c r="F3262">
        <v>0</v>
      </c>
      <c r="G3262">
        <v>6402</v>
      </c>
      <c r="H3262">
        <v>44013</v>
      </c>
      <c r="I3262" s="12" t="s">
        <v>1970</v>
      </c>
      <c r="J3262">
        <v>12</v>
      </c>
      <c r="K3262">
        <v>10792</v>
      </c>
      <c r="L3262">
        <v>0</v>
      </c>
      <c r="M3262">
        <v>0</v>
      </c>
      <c r="N3262">
        <v>210000</v>
      </c>
      <c r="O3262">
        <v>0</v>
      </c>
      <c r="P3262">
        <v>550000</v>
      </c>
      <c r="Q3262">
        <v>3312</v>
      </c>
      <c r="R3262" t="b">
        <v>0</v>
      </c>
      <c r="S3262">
        <v>0</v>
      </c>
    </row>
    <row r="3263" spans="1:19">
      <c r="A3263">
        <v>13050501</v>
      </c>
      <c r="B3263" s="12"/>
      <c r="C3263" s="12" t="s">
        <v>4797</v>
      </c>
      <c r="D3263" s="12" t="s">
        <v>5324</v>
      </c>
      <c r="E3263" t="b">
        <v>0</v>
      </c>
      <c r="F3263">
        <v>0</v>
      </c>
      <c r="G3263">
        <v>6402</v>
      </c>
      <c r="H3263">
        <v>44036</v>
      </c>
      <c r="I3263" s="12" t="s">
        <v>5662</v>
      </c>
      <c r="J3263">
        <v>1</v>
      </c>
      <c r="K3263">
        <v>13920</v>
      </c>
      <c r="L3263">
        <v>0</v>
      </c>
      <c r="M3263">
        <v>0</v>
      </c>
      <c r="N3263">
        <v>0</v>
      </c>
      <c r="O3263">
        <v>130000</v>
      </c>
      <c r="P3263">
        <v>420000</v>
      </c>
      <c r="Q3263">
        <v>3313</v>
      </c>
      <c r="R3263" t="b">
        <v>0</v>
      </c>
      <c r="S3263">
        <v>0</v>
      </c>
    </row>
    <row r="3264" spans="1:19">
      <c r="A3264">
        <v>13050501</v>
      </c>
      <c r="B3264" s="12"/>
      <c r="C3264" s="12" t="s">
        <v>4797</v>
      </c>
      <c r="D3264" s="12" t="s">
        <v>5324</v>
      </c>
      <c r="E3264" t="b">
        <v>0</v>
      </c>
      <c r="F3264">
        <v>0</v>
      </c>
      <c r="G3264">
        <v>6402</v>
      </c>
      <c r="H3264">
        <v>44036</v>
      </c>
      <c r="I3264" s="12" t="s">
        <v>5663</v>
      </c>
      <c r="J3264">
        <v>1</v>
      </c>
      <c r="K3264">
        <v>13920</v>
      </c>
      <c r="L3264">
        <v>0</v>
      </c>
      <c r="M3264">
        <v>0</v>
      </c>
      <c r="N3264">
        <v>0</v>
      </c>
      <c r="O3264">
        <v>16980</v>
      </c>
      <c r="P3264">
        <v>403020</v>
      </c>
      <c r="Q3264">
        <v>3314</v>
      </c>
      <c r="R3264" t="b">
        <v>0</v>
      </c>
      <c r="S3264">
        <v>0</v>
      </c>
    </row>
    <row r="3265" spans="1:19">
      <c r="A3265">
        <v>13050501</v>
      </c>
      <c r="B3265" s="12"/>
      <c r="C3265" s="12" t="s">
        <v>4797</v>
      </c>
      <c r="D3265" s="12" t="s">
        <v>5324</v>
      </c>
      <c r="E3265" t="b">
        <v>0</v>
      </c>
      <c r="F3265">
        <v>0</v>
      </c>
      <c r="G3265">
        <v>6402</v>
      </c>
      <c r="H3265">
        <v>44044</v>
      </c>
      <c r="I3265" s="12" t="s">
        <v>1971</v>
      </c>
      <c r="J3265">
        <v>12</v>
      </c>
      <c r="K3265">
        <v>10872</v>
      </c>
      <c r="L3265">
        <v>0</v>
      </c>
      <c r="M3265">
        <v>0</v>
      </c>
      <c r="N3265">
        <v>210000</v>
      </c>
      <c r="O3265">
        <v>0</v>
      </c>
      <c r="P3265">
        <v>613020</v>
      </c>
      <c r="Q3265">
        <v>3315</v>
      </c>
      <c r="R3265" t="b">
        <v>0</v>
      </c>
      <c r="S3265">
        <v>0</v>
      </c>
    </row>
    <row r="3266" spans="1:19">
      <c r="A3266">
        <v>13050501</v>
      </c>
      <c r="B3266" s="12"/>
      <c r="C3266" s="12" t="s">
        <v>4797</v>
      </c>
      <c r="D3266" s="12" t="s">
        <v>5324</v>
      </c>
      <c r="E3266" t="b">
        <v>0</v>
      </c>
      <c r="F3266">
        <v>0</v>
      </c>
      <c r="G3266">
        <v>6402</v>
      </c>
      <c r="H3266">
        <v>44063</v>
      </c>
      <c r="I3266" s="12" t="s">
        <v>5663</v>
      </c>
      <c r="J3266">
        <v>1</v>
      </c>
      <c r="K3266">
        <v>13995</v>
      </c>
      <c r="L3266">
        <v>0</v>
      </c>
      <c r="M3266">
        <v>0</v>
      </c>
      <c r="N3266">
        <v>0</v>
      </c>
      <c r="O3266">
        <v>189143</v>
      </c>
      <c r="P3266">
        <v>423877</v>
      </c>
      <c r="Q3266">
        <v>3316</v>
      </c>
      <c r="R3266" t="b">
        <v>0</v>
      </c>
      <c r="S3266">
        <v>0</v>
      </c>
    </row>
    <row r="3267" spans="1:19">
      <c r="A3267">
        <v>13050501</v>
      </c>
      <c r="B3267" s="12"/>
      <c r="C3267" s="12" t="s">
        <v>4797</v>
      </c>
      <c r="D3267" s="12" t="s">
        <v>5324</v>
      </c>
      <c r="E3267" t="b">
        <v>0</v>
      </c>
      <c r="F3267">
        <v>0</v>
      </c>
      <c r="G3267">
        <v>6402</v>
      </c>
      <c r="H3267">
        <v>44073</v>
      </c>
      <c r="I3267" s="12" t="s">
        <v>5663</v>
      </c>
      <c r="J3267">
        <v>3</v>
      </c>
      <c r="K3267">
        <v>574</v>
      </c>
      <c r="L3267">
        <v>0</v>
      </c>
      <c r="M3267">
        <v>0</v>
      </c>
      <c r="N3267">
        <v>0</v>
      </c>
      <c r="O3267">
        <v>3877</v>
      </c>
      <c r="P3267">
        <v>420000</v>
      </c>
      <c r="Q3267">
        <v>3317</v>
      </c>
      <c r="R3267" t="b">
        <v>0</v>
      </c>
      <c r="S3267">
        <v>0</v>
      </c>
    </row>
    <row r="3268" spans="1:19">
      <c r="A3268">
        <v>13050501</v>
      </c>
      <c r="B3268" s="12"/>
      <c r="C3268" s="12" t="s">
        <v>4797</v>
      </c>
      <c r="D3268" s="12" t="s">
        <v>5324</v>
      </c>
      <c r="E3268" t="b">
        <v>0</v>
      </c>
      <c r="F3268">
        <v>0</v>
      </c>
      <c r="G3268">
        <v>6402</v>
      </c>
      <c r="H3268">
        <v>44073</v>
      </c>
      <c r="I3268" s="12" t="s">
        <v>5723</v>
      </c>
      <c r="J3268">
        <v>3</v>
      </c>
      <c r="K3268">
        <v>574</v>
      </c>
      <c r="L3268">
        <v>0</v>
      </c>
      <c r="M3268">
        <v>0</v>
      </c>
      <c r="N3268">
        <v>0</v>
      </c>
      <c r="O3268">
        <v>36123</v>
      </c>
      <c r="P3268">
        <v>383877</v>
      </c>
      <c r="Q3268">
        <v>3318</v>
      </c>
      <c r="R3268" t="b">
        <v>0</v>
      </c>
      <c r="S3268">
        <v>0</v>
      </c>
    </row>
    <row r="3269" spans="1:19">
      <c r="A3269">
        <v>13050501</v>
      </c>
      <c r="B3269" s="12"/>
      <c r="C3269" s="12" t="s">
        <v>4797</v>
      </c>
      <c r="D3269" s="12" t="s">
        <v>5324</v>
      </c>
      <c r="E3269" t="b">
        <v>0</v>
      </c>
      <c r="F3269">
        <v>0</v>
      </c>
      <c r="G3269">
        <v>6402</v>
      </c>
      <c r="H3269">
        <v>44075</v>
      </c>
      <c r="I3269" s="12" t="s">
        <v>1973</v>
      </c>
      <c r="J3269">
        <v>12</v>
      </c>
      <c r="K3269">
        <v>10952</v>
      </c>
      <c r="L3269">
        <v>0</v>
      </c>
      <c r="M3269">
        <v>0</v>
      </c>
      <c r="N3269">
        <v>210000</v>
      </c>
      <c r="O3269">
        <v>0</v>
      </c>
      <c r="P3269">
        <v>593877</v>
      </c>
      <c r="Q3269">
        <v>3319</v>
      </c>
      <c r="R3269" t="b">
        <v>0</v>
      </c>
      <c r="S3269">
        <v>0</v>
      </c>
    </row>
    <row r="3270" spans="1:19">
      <c r="A3270">
        <v>13050501</v>
      </c>
      <c r="B3270" s="12"/>
      <c r="C3270" s="12" t="s">
        <v>4797</v>
      </c>
      <c r="D3270" s="12" t="s">
        <v>5324</v>
      </c>
      <c r="E3270" t="b">
        <v>0</v>
      </c>
      <c r="F3270">
        <v>0</v>
      </c>
      <c r="G3270">
        <v>6402</v>
      </c>
      <c r="H3270">
        <v>44090</v>
      </c>
      <c r="I3270" s="12" t="s">
        <v>5664</v>
      </c>
      <c r="J3270">
        <v>1</v>
      </c>
      <c r="K3270">
        <v>14091</v>
      </c>
      <c r="L3270">
        <v>0</v>
      </c>
      <c r="M3270">
        <v>0</v>
      </c>
      <c r="N3270">
        <v>0</v>
      </c>
      <c r="O3270">
        <v>173877</v>
      </c>
      <c r="P3270">
        <v>420000</v>
      </c>
      <c r="Q3270">
        <v>3320</v>
      </c>
      <c r="R3270" t="b">
        <v>0</v>
      </c>
      <c r="S3270">
        <v>0</v>
      </c>
    </row>
    <row r="3271" spans="1:19">
      <c r="A3271">
        <v>13050501</v>
      </c>
      <c r="B3271" s="12"/>
      <c r="C3271" s="12" t="s">
        <v>4797</v>
      </c>
      <c r="D3271" s="12" t="s">
        <v>5324</v>
      </c>
      <c r="E3271" t="b">
        <v>0</v>
      </c>
      <c r="F3271">
        <v>0</v>
      </c>
      <c r="G3271">
        <v>6402</v>
      </c>
      <c r="H3271">
        <v>44090</v>
      </c>
      <c r="I3271" s="12" t="s">
        <v>5665</v>
      </c>
      <c r="J3271">
        <v>1</v>
      </c>
      <c r="K3271">
        <v>14091</v>
      </c>
      <c r="L3271">
        <v>0</v>
      </c>
      <c r="M3271">
        <v>0</v>
      </c>
      <c r="N3271">
        <v>0</v>
      </c>
      <c r="O3271">
        <v>26123</v>
      </c>
      <c r="P3271">
        <v>393877</v>
      </c>
      <c r="Q3271">
        <v>3321</v>
      </c>
      <c r="R3271" t="b">
        <v>0</v>
      </c>
      <c r="S3271">
        <v>0</v>
      </c>
    </row>
    <row r="3272" spans="1:19">
      <c r="A3272">
        <v>13050501</v>
      </c>
      <c r="B3272" s="12"/>
      <c r="C3272" s="12" t="s">
        <v>4797</v>
      </c>
      <c r="D3272" s="12" t="s">
        <v>5324</v>
      </c>
      <c r="E3272" t="b">
        <v>0</v>
      </c>
      <c r="F3272">
        <v>0</v>
      </c>
      <c r="G3272">
        <v>6402</v>
      </c>
      <c r="H3272">
        <v>44105</v>
      </c>
      <c r="I3272" s="12" t="s">
        <v>1974</v>
      </c>
      <c r="J3272">
        <v>12</v>
      </c>
      <c r="K3272">
        <v>11032</v>
      </c>
      <c r="L3272">
        <v>0</v>
      </c>
      <c r="M3272">
        <v>0</v>
      </c>
      <c r="N3272">
        <v>210000</v>
      </c>
      <c r="O3272">
        <v>0</v>
      </c>
      <c r="P3272">
        <v>603877</v>
      </c>
      <c r="Q3272">
        <v>3322</v>
      </c>
      <c r="R3272" t="b">
        <v>0</v>
      </c>
      <c r="S3272">
        <v>0</v>
      </c>
    </row>
    <row r="3273" spans="1:19">
      <c r="A3273">
        <v>13050501</v>
      </c>
      <c r="B3273" s="12"/>
      <c r="C3273" s="12" t="s">
        <v>4797</v>
      </c>
      <c r="D3273" s="12" t="s">
        <v>5324</v>
      </c>
      <c r="E3273" t="b">
        <v>0</v>
      </c>
      <c r="F3273">
        <v>0</v>
      </c>
      <c r="G3273">
        <v>6402</v>
      </c>
      <c r="H3273">
        <v>44127</v>
      </c>
      <c r="I3273" s="12" t="s">
        <v>5665</v>
      </c>
      <c r="J3273">
        <v>1</v>
      </c>
      <c r="K3273">
        <v>14143</v>
      </c>
      <c r="L3273">
        <v>0</v>
      </c>
      <c r="M3273">
        <v>0</v>
      </c>
      <c r="N3273">
        <v>0</v>
      </c>
      <c r="O3273">
        <v>150000</v>
      </c>
      <c r="P3273">
        <v>453877</v>
      </c>
      <c r="Q3273">
        <v>3323</v>
      </c>
      <c r="R3273" t="b">
        <v>0</v>
      </c>
      <c r="S3273">
        <v>0</v>
      </c>
    </row>
    <row r="3274" spans="1:19">
      <c r="A3274">
        <v>13050501</v>
      </c>
      <c r="B3274" s="12"/>
      <c r="C3274" s="12" t="s">
        <v>4797</v>
      </c>
      <c r="D3274" s="12" t="s">
        <v>5324</v>
      </c>
      <c r="E3274" t="b">
        <v>0</v>
      </c>
      <c r="F3274">
        <v>0</v>
      </c>
      <c r="G3274">
        <v>6402</v>
      </c>
      <c r="H3274">
        <v>44136</v>
      </c>
      <c r="I3274" s="12" t="s">
        <v>1975</v>
      </c>
      <c r="J3274">
        <v>12</v>
      </c>
      <c r="K3274">
        <v>11112</v>
      </c>
      <c r="L3274">
        <v>0</v>
      </c>
      <c r="M3274">
        <v>0</v>
      </c>
      <c r="N3274">
        <v>210000</v>
      </c>
      <c r="O3274">
        <v>0</v>
      </c>
      <c r="P3274">
        <v>663877</v>
      </c>
      <c r="Q3274">
        <v>3324</v>
      </c>
      <c r="R3274" t="b">
        <v>0</v>
      </c>
      <c r="S3274">
        <v>0</v>
      </c>
    </row>
    <row r="3275" spans="1:19">
      <c r="A3275">
        <v>13050501</v>
      </c>
      <c r="B3275" s="12"/>
      <c r="C3275" s="12" t="s">
        <v>4797</v>
      </c>
      <c r="D3275" s="12" t="s">
        <v>5324</v>
      </c>
      <c r="E3275" t="b">
        <v>0</v>
      </c>
      <c r="F3275">
        <v>0</v>
      </c>
      <c r="G3275">
        <v>6402</v>
      </c>
      <c r="H3275">
        <v>44150</v>
      </c>
      <c r="I3275" s="12" t="s">
        <v>5665</v>
      </c>
      <c r="J3275">
        <v>1</v>
      </c>
      <c r="K3275">
        <v>14218</v>
      </c>
      <c r="L3275">
        <v>0</v>
      </c>
      <c r="M3275">
        <v>0</v>
      </c>
      <c r="N3275">
        <v>0</v>
      </c>
      <c r="O3275">
        <v>33877</v>
      </c>
      <c r="P3275">
        <v>630000</v>
      </c>
      <c r="Q3275">
        <v>3325</v>
      </c>
      <c r="R3275" t="b">
        <v>0</v>
      </c>
      <c r="S3275">
        <v>0</v>
      </c>
    </row>
    <row r="3276" spans="1:19">
      <c r="A3276">
        <v>13050501</v>
      </c>
      <c r="B3276" s="12"/>
      <c r="C3276" s="12" t="s">
        <v>4797</v>
      </c>
      <c r="D3276" s="12" t="s">
        <v>5324</v>
      </c>
      <c r="E3276" t="b">
        <v>0</v>
      </c>
      <c r="F3276">
        <v>0</v>
      </c>
      <c r="G3276">
        <v>6402</v>
      </c>
      <c r="H3276">
        <v>44150</v>
      </c>
      <c r="I3276" s="12" t="s">
        <v>5666</v>
      </c>
      <c r="J3276">
        <v>1</v>
      </c>
      <c r="K3276">
        <v>14218</v>
      </c>
      <c r="L3276">
        <v>0</v>
      </c>
      <c r="M3276">
        <v>0</v>
      </c>
      <c r="N3276">
        <v>0</v>
      </c>
      <c r="O3276">
        <v>166123</v>
      </c>
      <c r="P3276">
        <v>463877</v>
      </c>
      <c r="Q3276">
        <v>3326</v>
      </c>
      <c r="R3276" t="b">
        <v>0</v>
      </c>
      <c r="S3276">
        <v>0</v>
      </c>
    </row>
    <row r="3277" spans="1:19">
      <c r="A3277">
        <v>13050501</v>
      </c>
      <c r="B3277" s="12"/>
      <c r="C3277" s="12" t="s">
        <v>4797</v>
      </c>
      <c r="D3277" s="12" t="s">
        <v>5324</v>
      </c>
      <c r="E3277" t="b">
        <v>0</v>
      </c>
      <c r="F3277">
        <v>0</v>
      </c>
      <c r="G3277">
        <v>6402</v>
      </c>
      <c r="H3277">
        <v>44166</v>
      </c>
      <c r="I3277" s="12" t="s">
        <v>1976</v>
      </c>
      <c r="J3277">
        <v>12</v>
      </c>
      <c r="K3277">
        <v>11192</v>
      </c>
      <c r="L3277">
        <v>0</v>
      </c>
      <c r="M3277">
        <v>0</v>
      </c>
      <c r="N3277">
        <v>210000</v>
      </c>
      <c r="O3277">
        <v>0</v>
      </c>
      <c r="P3277">
        <v>673877</v>
      </c>
      <c r="Q3277">
        <v>3327</v>
      </c>
      <c r="R3277" t="b">
        <v>0</v>
      </c>
      <c r="S3277">
        <v>0</v>
      </c>
    </row>
    <row r="3278" spans="1:19">
      <c r="A3278">
        <v>13050501</v>
      </c>
      <c r="B3278" s="12"/>
      <c r="C3278" s="12" t="s">
        <v>4797</v>
      </c>
      <c r="D3278" s="12" t="s">
        <v>5324</v>
      </c>
      <c r="E3278" t="b">
        <v>0</v>
      </c>
      <c r="F3278">
        <v>0</v>
      </c>
      <c r="G3278">
        <v>6402</v>
      </c>
      <c r="H3278">
        <v>44180</v>
      </c>
      <c r="I3278" s="12" t="s">
        <v>5666</v>
      </c>
      <c r="J3278">
        <v>1</v>
      </c>
      <c r="K3278">
        <v>14286</v>
      </c>
      <c r="L3278">
        <v>0</v>
      </c>
      <c r="M3278">
        <v>0</v>
      </c>
      <c r="N3278">
        <v>0</v>
      </c>
      <c r="O3278">
        <v>43877</v>
      </c>
      <c r="P3278">
        <v>630000</v>
      </c>
      <c r="Q3278">
        <v>3328</v>
      </c>
      <c r="R3278" t="b">
        <v>0</v>
      </c>
      <c r="S3278">
        <v>0</v>
      </c>
    </row>
    <row r="3279" spans="1:19">
      <c r="A3279">
        <v>13050501</v>
      </c>
      <c r="B3279" s="12"/>
      <c r="C3279" s="12" t="s">
        <v>4797</v>
      </c>
      <c r="D3279" s="12" t="s">
        <v>5324</v>
      </c>
      <c r="E3279" t="b">
        <v>0</v>
      </c>
      <c r="F3279">
        <v>0</v>
      </c>
      <c r="G3279">
        <v>6402</v>
      </c>
      <c r="H3279">
        <v>44180</v>
      </c>
      <c r="I3279" s="12" t="s">
        <v>5667</v>
      </c>
      <c r="J3279">
        <v>1</v>
      </c>
      <c r="K3279">
        <v>14286</v>
      </c>
      <c r="L3279">
        <v>0</v>
      </c>
      <c r="M3279">
        <v>0</v>
      </c>
      <c r="N3279">
        <v>0</v>
      </c>
      <c r="O3279">
        <v>156123</v>
      </c>
      <c r="P3279">
        <v>473877</v>
      </c>
      <c r="Q3279">
        <v>3329</v>
      </c>
      <c r="R3279" t="b">
        <v>0</v>
      </c>
      <c r="S3279">
        <v>0</v>
      </c>
    </row>
    <row r="3280" spans="1:19">
      <c r="A3280">
        <v>13050501</v>
      </c>
      <c r="B3280" s="12" t="s">
        <v>1977</v>
      </c>
      <c r="C3280" s="12" t="s">
        <v>4797</v>
      </c>
      <c r="D3280" s="12" t="s">
        <v>1977</v>
      </c>
      <c r="E3280" t="b">
        <v>0</v>
      </c>
      <c r="F3280">
        <v>0</v>
      </c>
      <c r="G3280">
        <v>6402</v>
      </c>
      <c r="H3280" t="s">
        <v>21</v>
      </c>
      <c r="I3280" s="12"/>
      <c r="K3280">
        <v>0</v>
      </c>
      <c r="L3280">
        <v>0</v>
      </c>
      <c r="M3280">
        <v>0</v>
      </c>
      <c r="N3280">
        <v>2520000</v>
      </c>
      <c r="O3280">
        <v>2046123</v>
      </c>
      <c r="P3280">
        <v>473877</v>
      </c>
      <c r="Q3280">
        <v>3330</v>
      </c>
      <c r="R3280" t="b">
        <v>0</v>
      </c>
      <c r="S3280">
        <v>0</v>
      </c>
    </row>
    <row r="3281" spans="1:19">
      <c r="A3281">
        <v>13050501</v>
      </c>
      <c r="B3281" s="12" t="s">
        <v>5332</v>
      </c>
      <c r="C3281" s="12" t="s">
        <v>4797</v>
      </c>
      <c r="D3281" s="12" t="s">
        <v>5332</v>
      </c>
      <c r="E3281" t="b">
        <v>0</v>
      </c>
      <c r="F3281">
        <v>0</v>
      </c>
      <c r="G3281">
        <v>6501</v>
      </c>
      <c r="H3281" t="s">
        <v>21</v>
      </c>
      <c r="I3281" s="12"/>
      <c r="K3281">
        <v>0</v>
      </c>
      <c r="L3281">
        <v>2520000</v>
      </c>
      <c r="M3281">
        <v>2520000</v>
      </c>
      <c r="N3281">
        <v>0</v>
      </c>
      <c r="O3281">
        <v>0</v>
      </c>
      <c r="P3281">
        <v>0</v>
      </c>
      <c r="Q3281">
        <v>3331</v>
      </c>
      <c r="R3281" t="b">
        <v>0</v>
      </c>
      <c r="S3281">
        <v>0</v>
      </c>
    </row>
    <row r="3282" spans="1:19">
      <c r="A3282">
        <v>13050501</v>
      </c>
      <c r="B3282" s="12"/>
      <c r="C3282" s="12" t="s">
        <v>4797</v>
      </c>
      <c r="D3282" s="12" t="s">
        <v>5332</v>
      </c>
      <c r="E3282" t="b">
        <v>0</v>
      </c>
      <c r="F3282">
        <v>0</v>
      </c>
      <c r="G3282">
        <v>6501</v>
      </c>
      <c r="H3282">
        <v>43831</v>
      </c>
      <c r="I3282" s="12" t="s">
        <v>1978</v>
      </c>
      <c r="J3282">
        <v>12</v>
      </c>
      <c r="K3282">
        <v>10313</v>
      </c>
      <c r="L3282">
        <v>0</v>
      </c>
      <c r="M3282">
        <v>0</v>
      </c>
      <c r="N3282">
        <v>210000</v>
      </c>
      <c r="O3282">
        <v>0</v>
      </c>
      <c r="P3282">
        <v>210000</v>
      </c>
      <c r="Q3282">
        <v>3332</v>
      </c>
      <c r="R3282" t="b">
        <v>0</v>
      </c>
      <c r="S3282">
        <v>0</v>
      </c>
    </row>
    <row r="3283" spans="1:19">
      <c r="A3283">
        <v>13050501</v>
      </c>
      <c r="B3283" s="12"/>
      <c r="C3283" s="12" t="s">
        <v>4797</v>
      </c>
      <c r="D3283" s="12" t="s">
        <v>5332</v>
      </c>
      <c r="E3283" t="b">
        <v>0</v>
      </c>
      <c r="F3283">
        <v>0</v>
      </c>
      <c r="G3283">
        <v>6501</v>
      </c>
      <c r="H3283">
        <v>43846</v>
      </c>
      <c r="I3283" s="12" t="s">
        <v>5658</v>
      </c>
      <c r="J3283">
        <v>1</v>
      </c>
      <c r="K3283">
        <v>13522</v>
      </c>
      <c r="L3283">
        <v>0</v>
      </c>
      <c r="M3283">
        <v>0</v>
      </c>
      <c r="N3283">
        <v>0</v>
      </c>
      <c r="O3283">
        <v>210000</v>
      </c>
      <c r="P3283">
        <v>0</v>
      </c>
      <c r="Q3283">
        <v>3333</v>
      </c>
      <c r="R3283" t="b">
        <v>0</v>
      </c>
      <c r="S3283">
        <v>0</v>
      </c>
    </row>
    <row r="3284" spans="1:19">
      <c r="A3284">
        <v>13050501</v>
      </c>
      <c r="B3284" s="12"/>
      <c r="C3284" s="12" t="s">
        <v>4797</v>
      </c>
      <c r="D3284" s="12" t="s">
        <v>5332</v>
      </c>
      <c r="E3284" t="b">
        <v>0</v>
      </c>
      <c r="F3284">
        <v>0</v>
      </c>
      <c r="G3284">
        <v>6501</v>
      </c>
      <c r="H3284">
        <v>43862</v>
      </c>
      <c r="I3284" s="12" t="s">
        <v>1979</v>
      </c>
      <c r="J3284">
        <v>12</v>
      </c>
      <c r="K3284">
        <v>10393</v>
      </c>
      <c r="L3284">
        <v>0</v>
      </c>
      <c r="M3284">
        <v>0</v>
      </c>
      <c r="N3284">
        <v>210000</v>
      </c>
      <c r="O3284">
        <v>0</v>
      </c>
      <c r="P3284">
        <v>210000</v>
      </c>
      <c r="Q3284">
        <v>3334</v>
      </c>
      <c r="R3284" t="b">
        <v>0</v>
      </c>
      <c r="S3284">
        <v>0</v>
      </c>
    </row>
    <row r="3285" spans="1:19">
      <c r="A3285">
        <v>13050501</v>
      </c>
      <c r="B3285" s="12"/>
      <c r="C3285" s="12" t="s">
        <v>4797</v>
      </c>
      <c r="D3285" s="12" t="s">
        <v>5332</v>
      </c>
      <c r="E3285" t="b">
        <v>0</v>
      </c>
      <c r="F3285">
        <v>0</v>
      </c>
      <c r="G3285">
        <v>6501</v>
      </c>
      <c r="H3285">
        <v>43871</v>
      </c>
      <c r="I3285" s="12" t="s">
        <v>5659</v>
      </c>
      <c r="J3285">
        <v>1</v>
      </c>
      <c r="K3285">
        <v>13561</v>
      </c>
      <c r="L3285">
        <v>0</v>
      </c>
      <c r="M3285">
        <v>0</v>
      </c>
      <c r="N3285">
        <v>0</v>
      </c>
      <c r="O3285">
        <v>210000</v>
      </c>
      <c r="P3285">
        <v>0</v>
      </c>
      <c r="Q3285">
        <v>3335</v>
      </c>
      <c r="R3285" t="b">
        <v>0</v>
      </c>
      <c r="S3285">
        <v>0</v>
      </c>
    </row>
    <row r="3286" spans="1:19">
      <c r="A3286">
        <v>13050501</v>
      </c>
      <c r="B3286" s="12"/>
      <c r="C3286" s="12" t="s">
        <v>4797</v>
      </c>
      <c r="D3286" s="12" t="s">
        <v>5332</v>
      </c>
      <c r="E3286" t="b">
        <v>0</v>
      </c>
      <c r="F3286">
        <v>0</v>
      </c>
      <c r="G3286">
        <v>6501</v>
      </c>
      <c r="H3286">
        <v>43891</v>
      </c>
      <c r="I3286" s="12" t="s">
        <v>1980</v>
      </c>
      <c r="J3286">
        <v>12</v>
      </c>
      <c r="K3286">
        <v>10473</v>
      </c>
      <c r="L3286">
        <v>0</v>
      </c>
      <c r="M3286">
        <v>0</v>
      </c>
      <c r="N3286">
        <v>210000</v>
      </c>
      <c r="O3286">
        <v>0</v>
      </c>
      <c r="P3286">
        <v>210000</v>
      </c>
      <c r="Q3286">
        <v>3336</v>
      </c>
      <c r="R3286" t="b">
        <v>0</v>
      </c>
      <c r="S3286">
        <v>0</v>
      </c>
    </row>
    <row r="3287" spans="1:19">
      <c r="A3287">
        <v>13050501</v>
      </c>
      <c r="B3287" s="12"/>
      <c r="C3287" s="12" t="s">
        <v>4797</v>
      </c>
      <c r="D3287" s="12" t="s">
        <v>5332</v>
      </c>
      <c r="E3287" t="b">
        <v>0</v>
      </c>
      <c r="F3287">
        <v>0</v>
      </c>
      <c r="G3287">
        <v>6501</v>
      </c>
      <c r="H3287">
        <v>43903</v>
      </c>
      <c r="I3287" s="12" t="s">
        <v>5660</v>
      </c>
      <c r="J3287">
        <v>1</v>
      </c>
      <c r="K3287">
        <v>13659</v>
      </c>
      <c r="L3287">
        <v>0</v>
      </c>
      <c r="M3287">
        <v>0</v>
      </c>
      <c r="N3287">
        <v>0</v>
      </c>
      <c r="O3287">
        <v>210000</v>
      </c>
      <c r="P3287">
        <v>0</v>
      </c>
      <c r="Q3287">
        <v>3337</v>
      </c>
      <c r="R3287" t="b">
        <v>0</v>
      </c>
      <c r="S3287">
        <v>0</v>
      </c>
    </row>
    <row r="3288" spans="1:19">
      <c r="A3288">
        <v>13050501</v>
      </c>
      <c r="B3288" s="12"/>
      <c r="C3288" s="12" t="s">
        <v>4797</v>
      </c>
      <c r="D3288" s="12" t="s">
        <v>5332</v>
      </c>
      <c r="E3288" t="b">
        <v>0</v>
      </c>
      <c r="F3288">
        <v>0</v>
      </c>
      <c r="G3288">
        <v>6501</v>
      </c>
      <c r="H3288">
        <v>43922</v>
      </c>
      <c r="I3288" s="12" t="s">
        <v>1981</v>
      </c>
      <c r="J3288">
        <v>12</v>
      </c>
      <c r="K3288">
        <v>10553</v>
      </c>
      <c r="L3288">
        <v>0</v>
      </c>
      <c r="M3288">
        <v>0</v>
      </c>
      <c r="N3288">
        <v>210000</v>
      </c>
      <c r="O3288">
        <v>0</v>
      </c>
      <c r="P3288">
        <v>210000</v>
      </c>
      <c r="Q3288">
        <v>3338</v>
      </c>
      <c r="R3288" t="b">
        <v>0</v>
      </c>
      <c r="S3288">
        <v>0</v>
      </c>
    </row>
    <row r="3289" spans="1:19">
      <c r="A3289">
        <v>13050501</v>
      </c>
      <c r="B3289" s="12"/>
      <c r="C3289" s="12" t="s">
        <v>4797</v>
      </c>
      <c r="D3289" s="12" t="s">
        <v>5332</v>
      </c>
      <c r="E3289" t="b">
        <v>0</v>
      </c>
      <c r="F3289">
        <v>0</v>
      </c>
      <c r="G3289">
        <v>6501</v>
      </c>
      <c r="H3289">
        <v>43950</v>
      </c>
      <c r="I3289" s="12" t="s">
        <v>5661</v>
      </c>
      <c r="J3289">
        <v>1</v>
      </c>
      <c r="K3289">
        <v>13726</v>
      </c>
      <c r="L3289">
        <v>0</v>
      </c>
      <c r="M3289">
        <v>0</v>
      </c>
      <c r="N3289">
        <v>0</v>
      </c>
      <c r="O3289">
        <v>210000</v>
      </c>
      <c r="P3289">
        <v>0</v>
      </c>
      <c r="Q3289">
        <v>3339</v>
      </c>
      <c r="R3289" t="b">
        <v>0</v>
      </c>
      <c r="S3289">
        <v>0</v>
      </c>
    </row>
    <row r="3290" spans="1:19">
      <c r="A3290">
        <v>13050501</v>
      </c>
      <c r="B3290" s="12"/>
      <c r="C3290" s="12" t="s">
        <v>4797</v>
      </c>
      <c r="D3290" s="12" t="s">
        <v>5332</v>
      </c>
      <c r="E3290" t="b">
        <v>0</v>
      </c>
      <c r="F3290">
        <v>0</v>
      </c>
      <c r="G3290">
        <v>6501</v>
      </c>
      <c r="H3290">
        <v>43952</v>
      </c>
      <c r="I3290" s="12" t="s">
        <v>1982</v>
      </c>
      <c r="J3290">
        <v>12</v>
      </c>
      <c r="K3290">
        <v>10633</v>
      </c>
      <c r="L3290">
        <v>0</v>
      </c>
      <c r="M3290">
        <v>0</v>
      </c>
      <c r="N3290">
        <v>210000</v>
      </c>
      <c r="O3290">
        <v>0</v>
      </c>
      <c r="P3290">
        <v>210000</v>
      </c>
      <c r="Q3290">
        <v>3340</v>
      </c>
      <c r="R3290" t="b">
        <v>0</v>
      </c>
      <c r="S3290">
        <v>0</v>
      </c>
    </row>
    <row r="3291" spans="1:19">
      <c r="A3291">
        <v>13050501</v>
      </c>
      <c r="B3291" s="12"/>
      <c r="C3291" s="12" t="s">
        <v>4797</v>
      </c>
      <c r="D3291" s="12" t="s">
        <v>5332</v>
      </c>
      <c r="E3291" t="b">
        <v>0</v>
      </c>
      <c r="F3291">
        <v>0</v>
      </c>
      <c r="G3291">
        <v>6501</v>
      </c>
      <c r="H3291">
        <v>43965</v>
      </c>
      <c r="I3291" s="12" t="s">
        <v>5662</v>
      </c>
      <c r="J3291">
        <v>1</v>
      </c>
      <c r="K3291">
        <v>13769</v>
      </c>
      <c r="L3291">
        <v>0</v>
      </c>
      <c r="M3291">
        <v>0</v>
      </c>
      <c r="N3291">
        <v>0</v>
      </c>
      <c r="O3291">
        <v>210000</v>
      </c>
      <c r="P3291">
        <v>0</v>
      </c>
      <c r="Q3291">
        <v>3341</v>
      </c>
      <c r="R3291" t="b">
        <v>0</v>
      </c>
      <c r="S3291">
        <v>0</v>
      </c>
    </row>
    <row r="3292" spans="1:19">
      <c r="A3292">
        <v>13050501</v>
      </c>
      <c r="B3292" s="12"/>
      <c r="C3292" s="12" t="s">
        <v>4797</v>
      </c>
      <c r="D3292" s="12" t="s">
        <v>5332</v>
      </c>
      <c r="E3292" t="b">
        <v>0</v>
      </c>
      <c r="F3292">
        <v>0</v>
      </c>
      <c r="G3292">
        <v>6501</v>
      </c>
      <c r="H3292">
        <v>43983</v>
      </c>
      <c r="I3292" s="12" t="s">
        <v>1983</v>
      </c>
      <c r="J3292">
        <v>12</v>
      </c>
      <c r="K3292">
        <v>10713</v>
      </c>
      <c r="L3292">
        <v>0</v>
      </c>
      <c r="M3292">
        <v>0</v>
      </c>
      <c r="N3292">
        <v>210000</v>
      </c>
      <c r="O3292">
        <v>0</v>
      </c>
      <c r="P3292">
        <v>210000</v>
      </c>
      <c r="Q3292">
        <v>3342</v>
      </c>
      <c r="R3292" t="b">
        <v>0</v>
      </c>
      <c r="S3292">
        <v>0</v>
      </c>
    </row>
    <row r="3293" spans="1:19">
      <c r="A3293">
        <v>13050501</v>
      </c>
      <c r="B3293" s="12"/>
      <c r="C3293" s="12" t="s">
        <v>4797</v>
      </c>
      <c r="D3293" s="12" t="s">
        <v>5332</v>
      </c>
      <c r="E3293" t="b">
        <v>0</v>
      </c>
      <c r="F3293">
        <v>0</v>
      </c>
      <c r="G3293">
        <v>6501</v>
      </c>
      <c r="H3293">
        <v>44006</v>
      </c>
      <c r="I3293" s="12" t="s">
        <v>5663</v>
      </c>
      <c r="J3293">
        <v>1</v>
      </c>
      <c r="K3293">
        <v>13848</v>
      </c>
      <c r="L3293">
        <v>0</v>
      </c>
      <c r="M3293">
        <v>0</v>
      </c>
      <c r="N3293">
        <v>0</v>
      </c>
      <c r="O3293">
        <v>210000</v>
      </c>
      <c r="P3293">
        <v>0</v>
      </c>
      <c r="Q3293">
        <v>3343</v>
      </c>
      <c r="R3293" t="b">
        <v>0</v>
      </c>
      <c r="S3293">
        <v>0</v>
      </c>
    </row>
    <row r="3294" spans="1:19">
      <c r="A3294">
        <v>13050501</v>
      </c>
      <c r="B3294" s="12"/>
      <c r="C3294" s="12" t="s">
        <v>4797</v>
      </c>
      <c r="D3294" s="12" t="s">
        <v>5332</v>
      </c>
      <c r="E3294" t="b">
        <v>0</v>
      </c>
      <c r="F3294">
        <v>0</v>
      </c>
      <c r="G3294">
        <v>6501</v>
      </c>
      <c r="H3294">
        <v>44013</v>
      </c>
      <c r="I3294" s="12" t="s">
        <v>1984</v>
      </c>
      <c r="J3294">
        <v>12</v>
      </c>
      <c r="K3294">
        <v>10793</v>
      </c>
      <c r="L3294">
        <v>0</v>
      </c>
      <c r="M3294">
        <v>0</v>
      </c>
      <c r="N3294">
        <v>210000</v>
      </c>
      <c r="O3294">
        <v>0</v>
      </c>
      <c r="P3294">
        <v>210000</v>
      </c>
      <c r="Q3294">
        <v>3344</v>
      </c>
      <c r="R3294" t="b">
        <v>0</v>
      </c>
      <c r="S3294">
        <v>0</v>
      </c>
    </row>
    <row r="3295" spans="1:19">
      <c r="A3295">
        <v>13050501</v>
      </c>
      <c r="B3295" s="12"/>
      <c r="C3295" s="12" t="s">
        <v>4797</v>
      </c>
      <c r="D3295" s="12" t="s">
        <v>5332</v>
      </c>
      <c r="E3295" t="b">
        <v>0</v>
      </c>
      <c r="F3295">
        <v>0</v>
      </c>
      <c r="G3295">
        <v>6501</v>
      </c>
      <c r="H3295">
        <v>44044</v>
      </c>
      <c r="I3295" s="12" t="s">
        <v>1985</v>
      </c>
      <c r="J3295">
        <v>12</v>
      </c>
      <c r="K3295">
        <v>10873</v>
      </c>
      <c r="L3295">
        <v>0</v>
      </c>
      <c r="M3295">
        <v>0</v>
      </c>
      <c r="N3295">
        <v>210000</v>
      </c>
      <c r="O3295">
        <v>0</v>
      </c>
      <c r="P3295">
        <v>420000</v>
      </c>
      <c r="Q3295">
        <v>3345</v>
      </c>
      <c r="R3295" t="b">
        <v>0</v>
      </c>
      <c r="S3295">
        <v>0</v>
      </c>
    </row>
    <row r="3296" spans="1:19">
      <c r="A3296">
        <v>13050501</v>
      </c>
      <c r="B3296" s="12"/>
      <c r="C3296" s="12" t="s">
        <v>4797</v>
      </c>
      <c r="D3296" s="12" t="s">
        <v>5332</v>
      </c>
      <c r="E3296" t="b">
        <v>0</v>
      </c>
      <c r="F3296">
        <v>0</v>
      </c>
      <c r="G3296">
        <v>6501</v>
      </c>
      <c r="H3296">
        <v>44055</v>
      </c>
      <c r="I3296" s="12" t="s">
        <v>5664</v>
      </c>
      <c r="J3296">
        <v>4</v>
      </c>
      <c r="K3296">
        <v>35</v>
      </c>
      <c r="L3296">
        <v>0</v>
      </c>
      <c r="M3296">
        <v>0</v>
      </c>
      <c r="N3296">
        <v>0</v>
      </c>
      <c r="O3296">
        <v>210000</v>
      </c>
      <c r="P3296">
        <v>210000</v>
      </c>
      <c r="Q3296">
        <v>3346</v>
      </c>
      <c r="R3296" t="b">
        <v>0</v>
      </c>
      <c r="S3296">
        <v>0</v>
      </c>
    </row>
    <row r="3297" spans="1:19">
      <c r="A3297">
        <v>13050501</v>
      </c>
      <c r="B3297" s="12"/>
      <c r="C3297" s="12" t="s">
        <v>4797</v>
      </c>
      <c r="D3297" s="12" t="s">
        <v>5332</v>
      </c>
      <c r="E3297" t="b">
        <v>0</v>
      </c>
      <c r="F3297">
        <v>0</v>
      </c>
      <c r="G3297">
        <v>6501</v>
      </c>
      <c r="H3297">
        <v>44063</v>
      </c>
      <c r="I3297" s="12" t="s">
        <v>5665</v>
      </c>
      <c r="J3297">
        <v>1</v>
      </c>
      <c r="K3297">
        <v>14025</v>
      </c>
      <c r="L3297">
        <v>0</v>
      </c>
      <c r="M3297">
        <v>0</v>
      </c>
      <c r="N3297">
        <v>0</v>
      </c>
      <c r="O3297">
        <v>210000</v>
      </c>
      <c r="P3297">
        <v>0</v>
      </c>
      <c r="Q3297">
        <v>3347</v>
      </c>
      <c r="R3297" t="b">
        <v>0</v>
      </c>
      <c r="S3297">
        <v>0</v>
      </c>
    </row>
    <row r="3298" spans="1:19">
      <c r="A3298">
        <v>13050501</v>
      </c>
      <c r="B3298" s="12"/>
      <c r="C3298" s="12" t="s">
        <v>4797</v>
      </c>
      <c r="D3298" s="12" t="s">
        <v>5332</v>
      </c>
      <c r="E3298" t="b">
        <v>0</v>
      </c>
      <c r="F3298">
        <v>0</v>
      </c>
      <c r="G3298">
        <v>6501</v>
      </c>
      <c r="H3298">
        <v>44075</v>
      </c>
      <c r="I3298" s="12" t="s">
        <v>1986</v>
      </c>
      <c r="J3298">
        <v>12</v>
      </c>
      <c r="K3298">
        <v>10953</v>
      </c>
      <c r="L3298">
        <v>0</v>
      </c>
      <c r="M3298">
        <v>0</v>
      </c>
      <c r="N3298">
        <v>210000</v>
      </c>
      <c r="O3298">
        <v>0</v>
      </c>
      <c r="P3298">
        <v>210000</v>
      </c>
      <c r="Q3298">
        <v>3348</v>
      </c>
      <c r="R3298" t="b">
        <v>0</v>
      </c>
      <c r="S3298">
        <v>0</v>
      </c>
    </row>
    <row r="3299" spans="1:19">
      <c r="A3299">
        <v>13050501</v>
      </c>
      <c r="B3299" s="12"/>
      <c r="C3299" s="12" t="s">
        <v>4797</v>
      </c>
      <c r="D3299" s="12" t="s">
        <v>5332</v>
      </c>
      <c r="E3299" t="b">
        <v>0</v>
      </c>
      <c r="F3299">
        <v>0</v>
      </c>
      <c r="G3299">
        <v>6501</v>
      </c>
      <c r="H3299">
        <v>44099</v>
      </c>
      <c r="I3299" s="12" t="s">
        <v>5666</v>
      </c>
      <c r="J3299">
        <v>1</v>
      </c>
      <c r="K3299">
        <v>14098</v>
      </c>
      <c r="L3299">
        <v>0</v>
      </c>
      <c r="M3299">
        <v>0</v>
      </c>
      <c r="N3299">
        <v>0</v>
      </c>
      <c r="O3299">
        <v>210000</v>
      </c>
      <c r="P3299">
        <v>0</v>
      </c>
      <c r="Q3299">
        <v>3349</v>
      </c>
      <c r="R3299" t="b">
        <v>0</v>
      </c>
      <c r="S3299">
        <v>0</v>
      </c>
    </row>
    <row r="3300" spans="1:19">
      <c r="A3300">
        <v>13050501</v>
      </c>
      <c r="B3300" s="12"/>
      <c r="C3300" s="12" t="s">
        <v>4797</v>
      </c>
      <c r="D3300" s="12" t="s">
        <v>5332</v>
      </c>
      <c r="E3300" t="b">
        <v>0</v>
      </c>
      <c r="F3300">
        <v>0</v>
      </c>
      <c r="G3300">
        <v>6501</v>
      </c>
      <c r="H3300">
        <v>44105</v>
      </c>
      <c r="I3300" s="12" t="s">
        <v>1987</v>
      </c>
      <c r="J3300">
        <v>12</v>
      </c>
      <c r="K3300">
        <v>11033</v>
      </c>
      <c r="L3300">
        <v>0</v>
      </c>
      <c r="M3300">
        <v>0</v>
      </c>
      <c r="N3300">
        <v>210000</v>
      </c>
      <c r="O3300">
        <v>0</v>
      </c>
      <c r="P3300">
        <v>210000</v>
      </c>
      <c r="Q3300">
        <v>3350</v>
      </c>
      <c r="R3300" t="b">
        <v>0</v>
      </c>
      <c r="S3300">
        <v>0</v>
      </c>
    </row>
    <row r="3301" spans="1:19">
      <c r="A3301">
        <v>13050501</v>
      </c>
      <c r="B3301" s="12"/>
      <c r="C3301" s="12" t="s">
        <v>4797</v>
      </c>
      <c r="D3301" s="12" t="s">
        <v>5332</v>
      </c>
      <c r="E3301" t="b">
        <v>0</v>
      </c>
      <c r="F3301">
        <v>0</v>
      </c>
      <c r="G3301">
        <v>6501</v>
      </c>
      <c r="H3301">
        <v>44125</v>
      </c>
      <c r="I3301" s="12" t="s">
        <v>5667</v>
      </c>
      <c r="J3301">
        <v>1</v>
      </c>
      <c r="K3301">
        <v>14157</v>
      </c>
      <c r="L3301">
        <v>0</v>
      </c>
      <c r="M3301">
        <v>0</v>
      </c>
      <c r="N3301">
        <v>0</v>
      </c>
      <c r="O3301">
        <v>210000</v>
      </c>
      <c r="P3301">
        <v>0</v>
      </c>
      <c r="Q3301">
        <v>3351</v>
      </c>
      <c r="R3301" t="b">
        <v>0</v>
      </c>
      <c r="S3301">
        <v>0</v>
      </c>
    </row>
    <row r="3302" spans="1:19">
      <c r="A3302">
        <v>13050501</v>
      </c>
      <c r="B3302" s="12"/>
      <c r="C3302" s="12" t="s">
        <v>4797</v>
      </c>
      <c r="D3302" s="12" t="s">
        <v>5332</v>
      </c>
      <c r="E3302" t="b">
        <v>0</v>
      </c>
      <c r="F3302">
        <v>0</v>
      </c>
      <c r="G3302">
        <v>6501</v>
      </c>
      <c r="H3302">
        <v>44136</v>
      </c>
      <c r="I3302" s="12" t="s">
        <v>1988</v>
      </c>
      <c r="J3302">
        <v>12</v>
      </c>
      <c r="K3302">
        <v>11113</v>
      </c>
      <c r="L3302">
        <v>0</v>
      </c>
      <c r="M3302">
        <v>0</v>
      </c>
      <c r="N3302">
        <v>210000</v>
      </c>
      <c r="O3302">
        <v>0</v>
      </c>
      <c r="P3302">
        <v>210000</v>
      </c>
      <c r="Q3302">
        <v>3352</v>
      </c>
      <c r="R3302" t="b">
        <v>0</v>
      </c>
      <c r="S3302">
        <v>0</v>
      </c>
    </row>
    <row r="3303" spans="1:19">
      <c r="A3303">
        <v>13050501</v>
      </c>
      <c r="B3303" s="12"/>
      <c r="C3303" s="12" t="s">
        <v>4797</v>
      </c>
      <c r="D3303" s="12" t="s">
        <v>5332</v>
      </c>
      <c r="E3303" t="b">
        <v>0</v>
      </c>
      <c r="F3303">
        <v>0</v>
      </c>
      <c r="G3303">
        <v>6501</v>
      </c>
      <c r="H3303">
        <v>44144</v>
      </c>
      <c r="I3303" s="12" t="s">
        <v>5668</v>
      </c>
      <c r="J3303">
        <v>1</v>
      </c>
      <c r="K3303">
        <v>14178</v>
      </c>
      <c r="L3303">
        <v>0</v>
      </c>
      <c r="M3303">
        <v>0</v>
      </c>
      <c r="N3303">
        <v>0</v>
      </c>
      <c r="O3303">
        <v>210000</v>
      </c>
      <c r="P3303">
        <v>0</v>
      </c>
      <c r="Q3303">
        <v>3353</v>
      </c>
      <c r="R3303" t="b">
        <v>0</v>
      </c>
      <c r="S3303">
        <v>0</v>
      </c>
    </row>
    <row r="3304" spans="1:19">
      <c r="A3304">
        <v>13050501</v>
      </c>
      <c r="B3304" s="12"/>
      <c r="C3304" s="12" t="s">
        <v>4797</v>
      </c>
      <c r="D3304" s="12" t="s">
        <v>5332</v>
      </c>
      <c r="E3304" t="b">
        <v>0</v>
      </c>
      <c r="F3304">
        <v>0</v>
      </c>
      <c r="G3304">
        <v>6501</v>
      </c>
      <c r="H3304">
        <v>44166</v>
      </c>
      <c r="I3304" s="12" t="s">
        <v>1989</v>
      </c>
      <c r="J3304">
        <v>12</v>
      </c>
      <c r="K3304">
        <v>11193</v>
      </c>
      <c r="L3304">
        <v>0</v>
      </c>
      <c r="M3304">
        <v>0</v>
      </c>
      <c r="N3304">
        <v>210000</v>
      </c>
      <c r="O3304">
        <v>0</v>
      </c>
      <c r="P3304">
        <v>210000</v>
      </c>
      <c r="Q3304">
        <v>3354</v>
      </c>
      <c r="R3304" t="b">
        <v>0</v>
      </c>
      <c r="S3304">
        <v>0</v>
      </c>
    </row>
    <row r="3305" spans="1:19">
      <c r="A3305">
        <v>13050501</v>
      </c>
      <c r="B3305" s="12"/>
      <c r="C3305" s="12" t="s">
        <v>4797</v>
      </c>
      <c r="D3305" s="12" t="s">
        <v>5332</v>
      </c>
      <c r="E3305" t="b">
        <v>0</v>
      </c>
      <c r="F3305">
        <v>0</v>
      </c>
      <c r="G3305">
        <v>6501</v>
      </c>
      <c r="H3305">
        <v>44172</v>
      </c>
      <c r="I3305" s="12" t="s">
        <v>5669</v>
      </c>
      <c r="J3305">
        <v>1</v>
      </c>
      <c r="K3305">
        <v>14312</v>
      </c>
      <c r="L3305">
        <v>0</v>
      </c>
      <c r="M3305">
        <v>0</v>
      </c>
      <c r="N3305">
        <v>0</v>
      </c>
      <c r="O3305">
        <v>210000</v>
      </c>
      <c r="P3305">
        <v>0</v>
      </c>
      <c r="Q3305">
        <v>3355</v>
      </c>
      <c r="R3305" t="b">
        <v>0</v>
      </c>
      <c r="S3305">
        <v>0</v>
      </c>
    </row>
    <row r="3306" spans="1:19">
      <c r="A3306">
        <v>13050501</v>
      </c>
      <c r="B3306" s="12" t="s">
        <v>1990</v>
      </c>
      <c r="C3306" s="12" t="s">
        <v>4797</v>
      </c>
      <c r="D3306" s="12" t="s">
        <v>1990</v>
      </c>
      <c r="E3306" t="b">
        <v>0</v>
      </c>
      <c r="F3306">
        <v>0</v>
      </c>
      <c r="G3306">
        <v>6501</v>
      </c>
      <c r="H3306" t="s">
        <v>21</v>
      </c>
      <c r="I3306" s="12"/>
      <c r="K3306">
        <v>0</v>
      </c>
      <c r="L3306">
        <v>0</v>
      </c>
      <c r="M3306">
        <v>0</v>
      </c>
      <c r="N3306">
        <v>2520000</v>
      </c>
      <c r="O3306">
        <v>2520000</v>
      </c>
      <c r="P3306">
        <v>0</v>
      </c>
      <c r="Q3306">
        <v>3356</v>
      </c>
      <c r="R3306" t="b">
        <v>0</v>
      </c>
      <c r="S3306">
        <v>0</v>
      </c>
    </row>
    <row r="3307" spans="1:19">
      <c r="A3307">
        <v>13050501</v>
      </c>
      <c r="B3307" s="12" t="s">
        <v>5342</v>
      </c>
      <c r="C3307" s="12" t="s">
        <v>4797</v>
      </c>
      <c r="D3307" s="12" t="s">
        <v>5342</v>
      </c>
      <c r="E3307" t="b">
        <v>0</v>
      </c>
      <c r="F3307">
        <v>0</v>
      </c>
      <c r="G3307">
        <v>6502</v>
      </c>
      <c r="H3307" t="s">
        <v>21</v>
      </c>
      <c r="I3307" s="12"/>
      <c r="K3307">
        <v>0</v>
      </c>
      <c r="L3307">
        <v>2796000</v>
      </c>
      <c r="M3307">
        <v>2796000</v>
      </c>
      <c r="N3307">
        <v>0</v>
      </c>
      <c r="O3307">
        <v>0</v>
      </c>
      <c r="P3307">
        <v>0</v>
      </c>
      <c r="Q3307">
        <v>3357</v>
      </c>
      <c r="R3307" t="b">
        <v>0</v>
      </c>
      <c r="S3307">
        <v>0</v>
      </c>
    </row>
    <row r="3308" spans="1:19">
      <c r="A3308">
        <v>13050501</v>
      </c>
      <c r="B3308" s="12"/>
      <c r="C3308" s="12" t="s">
        <v>4797</v>
      </c>
      <c r="D3308" s="12" t="s">
        <v>5342</v>
      </c>
      <c r="E3308" t="b">
        <v>0</v>
      </c>
      <c r="F3308">
        <v>0</v>
      </c>
      <c r="G3308">
        <v>6502</v>
      </c>
      <c r="H3308">
        <v>43831</v>
      </c>
      <c r="I3308" s="12" t="s">
        <v>1991</v>
      </c>
      <c r="J3308">
        <v>12</v>
      </c>
      <c r="K3308">
        <v>10314</v>
      </c>
      <c r="L3308">
        <v>0</v>
      </c>
      <c r="M3308">
        <v>0</v>
      </c>
      <c r="N3308">
        <v>233000</v>
      </c>
      <c r="O3308">
        <v>0</v>
      </c>
      <c r="P3308">
        <v>233000</v>
      </c>
      <c r="Q3308">
        <v>3358</v>
      </c>
      <c r="R3308" t="b">
        <v>0</v>
      </c>
      <c r="S3308">
        <v>0</v>
      </c>
    </row>
    <row r="3309" spans="1:19">
      <c r="A3309">
        <v>13050501</v>
      </c>
      <c r="B3309" s="12"/>
      <c r="C3309" s="12" t="s">
        <v>4797</v>
      </c>
      <c r="D3309" s="12" t="s">
        <v>5342</v>
      </c>
      <c r="E3309" t="b">
        <v>0</v>
      </c>
      <c r="F3309">
        <v>0</v>
      </c>
      <c r="G3309">
        <v>6502</v>
      </c>
      <c r="H3309">
        <v>43844</v>
      </c>
      <c r="I3309" s="12" t="s">
        <v>5658</v>
      </c>
      <c r="J3309">
        <v>1</v>
      </c>
      <c r="K3309">
        <v>13510</v>
      </c>
      <c r="L3309">
        <v>0</v>
      </c>
      <c r="M3309">
        <v>0</v>
      </c>
      <c r="N3309">
        <v>0</v>
      </c>
      <c r="O3309">
        <v>233000</v>
      </c>
      <c r="P3309">
        <v>0</v>
      </c>
      <c r="Q3309">
        <v>3359</v>
      </c>
      <c r="R3309" t="b">
        <v>0</v>
      </c>
      <c r="S3309">
        <v>0</v>
      </c>
    </row>
    <row r="3310" spans="1:19">
      <c r="A3310">
        <v>13050501</v>
      </c>
      <c r="B3310" s="12"/>
      <c r="C3310" s="12" t="s">
        <v>4797</v>
      </c>
      <c r="D3310" s="12" t="s">
        <v>5342</v>
      </c>
      <c r="E3310" t="b">
        <v>0</v>
      </c>
      <c r="F3310">
        <v>0</v>
      </c>
      <c r="G3310">
        <v>6502</v>
      </c>
      <c r="H3310">
        <v>43862</v>
      </c>
      <c r="I3310" s="12" t="s">
        <v>1992</v>
      </c>
      <c r="J3310">
        <v>12</v>
      </c>
      <c r="K3310">
        <v>10394</v>
      </c>
      <c r="L3310">
        <v>0</v>
      </c>
      <c r="M3310">
        <v>0</v>
      </c>
      <c r="N3310">
        <v>233000</v>
      </c>
      <c r="O3310">
        <v>0</v>
      </c>
      <c r="P3310">
        <v>233000</v>
      </c>
      <c r="Q3310">
        <v>3360</v>
      </c>
      <c r="R3310" t="b">
        <v>0</v>
      </c>
      <c r="S3310">
        <v>0</v>
      </c>
    </row>
    <row r="3311" spans="1:19">
      <c r="A3311">
        <v>13050501</v>
      </c>
      <c r="B3311" s="12"/>
      <c r="C3311" s="12" t="s">
        <v>4797</v>
      </c>
      <c r="D3311" s="12" t="s">
        <v>5342</v>
      </c>
      <c r="E3311" t="b">
        <v>0</v>
      </c>
      <c r="F3311">
        <v>0</v>
      </c>
      <c r="G3311">
        <v>6502</v>
      </c>
      <c r="H3311">
        <v>43871</v>
      </c>
      <c r="I3311" s="12" t="s">
        <v>5659</v>
      </c>
      <c r="J3311">
        <v>1</v>
      </c>
      <c r="K3311">
        <v>13563</v>
      </c>
      <c r="L3311">
        <v>0</v>
      </c>
      <c r="M3311">
        <v>0</v>
      </c>
      <c r="N3311">
        <v>0</v>
      </c>
      <c r="O3311">
        <v>233000</v>
      </c>
      <c r="P3311">
        <v>0</v>
      </c>
      <c r="Q3311">
        <v>3361</v>
      </c>
      <c r="R3311" t="b">
        <v>0</v>
      </c>
      <c r="S3311">
        <v>0</v>
      </c>
    </row>
    <row r="3312" spans="1:19">
      <c r="A3312">
        <v>13050501</v>
      </c>
      <c r="B3312" s="12"/>
      <c r="C3312" s="12" t="s">
        <v>4797</v>
      </c>
      <c r="D3312" s="12" t="s">
        <v>5342</v>
      </c>
      <c r="E3312" t="b">
        <v>0</v>
      </c>
      <c r="F3312">
        <v>0</v>
      </c>
      <c r="G3312">
        <v>6502</v>
      </c>
      <c r="H3312">
        <v>43891</v>
      </c>
      <c r="I3312" s="12" t="s">
        <v>1993</v>
      </c>
      <c r="J3312">
        <v>12</v>
      </c>
      <c r="K3312">
        <v>10474</v>
      </c>
      <c r="L3312">
        <v>0</v>
      </c>
      <c r="M3312">
        <v>0</v>
      </c>
      <c r="N3312">
        <v>233000</v>
      </c>
      <c r="O3312">
        <v>0</v>
      </c>
      <c r="P3312">
        <v>233000</v>
      </c>
      <c r="Q3312">
        <v>3362</v>
      </c>
      <c r="R3312" t="b">
        <v>0</v>
      </c>
      <c r="S3312">
        <v>0</v>
      </c>
    </row>
    <row r="3313" spans="1:19">
      <c r="A3313">
        <v>13050501</v>
      </c>
      <c r="B3313" s="12"/>
      <c r="C3313" s="12" t="s">
        <v>4797</v>
      </c>
      <c r="D3313" s="12" t="s">
        <v>5342</v>
      </c>
      <c r="E3313" t="b">
        <v>0</v>
      </c>
      <c r="F3313">
        <v>0</v>
      </c>
      <c r="G3313">
        <v>6502</v>
      </c>
      <c r="H3313">
        <v>43899</v>
      </c>
      <c r="I3313" s="12" t="s">
        <v>5660</v>
      </c>
      <c r="J3313">
        <v>1</v>
      </c>
      <c r="K3313">
        <v>13627</v>
      </c>
      <c r="L3313">
        <v>0</v>
      </c>
      <c r="M3313">
        <v>0</v>
      </c>
      <c r="N3313">
        <v>0</v>
      </c>
      <c r="O3313">
        <v>233000</v>
      </c>
      <c r="P3313">
        <v>0</v>
      </c>
      <c r="Q3313">
        <v>3363</v>
      </c>
      <c r="R3313" t="b">
        <v>0</v>
      </c>
      <c r="S3313">
        <v>0</v>
      </c>
    </row>
    <row r="3314" spans="1:19">
      <c r="A3314">
        <v>13050501</v>
      </c>
      <c r="B3314" s="12"/>
      <c r="C3314" s="12" t="s">
        <v>4797</v>
      </c>
      <c r="D3314" s="12" t="s">
        <v>5342</v>
      </c>
      <c r="E3314" t="b">
        <v>0</v>
      </c>
      <c r="F3314">
        <v>0</v>
      </c>
      <c r="G3314">
        <v>6502</v>
      </c>
      <c r="H3314">
        <v>43922</v>
      </c>
      <c r="I3314" s="12" t="s">
        <v>1994</v>
      </c>
      <c r="J3314">
        <v>12</v>
      </c>
      <c r="K3314">
        <v>10554</v>
      </c>
      <c r="L3314">
        <v>0</v>
      </c>
      <c r="M3314">
        <v>0</v>
      </c>
      <c r="N3314">
        <v>233000</v>
      </c>
      <c r="O3314">
        <v>0</v>
      </c>
      <c r="P3314">
        <v>233000</v>
      </c>
      <c r="Q3314">
        <v>3364</v>
      </c>
      <c r="R3314" t="b">
        <v>0</v>
      </c>
      <c r="S3314">
        <v>0</v>
      </c>
    </row>
    <row r="3315" spans="1:19">
      <c r="A3315">
        <v>13050501</v>
      </c>
      <c r="B3315" s="12"/>
      <c r="C3315" s="12" t="s">
        <v>4797</v>
      </c>
      <c r="D3315" s="12" t="s">
        <v>5342</v>
      </c>
      <c r="E3315" t="b">
        <v>0</v>
      </c>
      <c r="F3315">
        <v>0</v>
      </c>
      <c r="G3315">
        <v>6502</v>
      </c>
      <c r="H3315">
        <v>43928</v>
      </c>
      <c r="I3315" s="12" t="s">
        <v>5661</v>
      </c>
      <c r="J3315">
        <v>1</v>
      </c>
      <c r="K3315">
        <v>13741</v>
      </c>
      <c r="L3315">
        <v>0</v>
      </c>
      <c r="M3315">
        <v>0</v>
      </c>
      <c r="N3315">
        <v>0</v>
      </c>
      <c r="O3315">
        <v>233000</v>
      </c>
      <c r="P3315">
        <v>0</v>
      </c>
      <c r="Q3315">
        <v>3365</v>
      </c>
      <c r="R3315" t="b">
        <v>0</v>
      </c>
      <c r="S3315">
        <v>0</v>
      </c>
    </row>
    <row r="3316" spans="1:19">
      <c r="A3316">
        <v>13050501</v>
      </c>
      <c r="B3316" s="12"/>
      <c r="C3316" s="12" t="s">
        <v>4797</v>
      </c>
      <c r="D3316" s="12" t="s">
        <v>5342</v>
      </c>
      <c r="E3316" t="b">
        <v>0</v>
      </c>
      <c r="F3316">
        <v>0</v>
      </c>
      <c r="G3316">
        <v>6502</v>
      </c>
      <c r="H3316">
        <v>43952</v>
      </c>
      <c r="I3316" s="12" t="s">
        <v>1995</v>
      </c>
      <c r="J3316">
        <v>12</v>
      </c>
      <c r="K3316">
        <v>10634</v>
      </c>
      <c r="L3316">
        <v>0</v>
      </c>
      <c r="M3316">
        <v>0</v>
      </c>
      <c r="N3316">
        <v>233000</v>
      </c>
      <c r="O3316">
        <v>0</v>
      </c>
      <c r="P3316">
        <v>233000</v>
      </c>
      <c r="Q3316">
        <v>3366</v>
      </c>
      <c r="R3316" t="b">
        <v>0</v>
      </c>
      <c r="S3316">
        <v>0</v>
      </c>
    </row>
    <row r="3317" spans="1:19">
      <c r="A3317">
        <v>13050501</v>
      </c>
      <c r="B3317" s="12"/>
      <c r="C3317" s="12" t="s">
        <v>4797</v>
      </c>
      <c r="D3317" s="12" t="s">
        <v>5342</v>
      </c>
      <c r="E3317" t="b">
        <v>0</v>
      </c>
      <c r="F3317">
        <v>0</v>
      </c>
      <c r="G3317">
        <v>6502</v>
      </c>
      <c r="H3317">
        <v>43962</v>
      </c>
      <c r="I3317" s="12" t="s">
        <v>5662</v>
      </c>
      <c r="J3317">
        <v>1</v>
      </c>
      <c r="K3317">
        <v>13797</v>
      </c>
      <c r="L3317">
        <v>0</v>
      </c>
      <c r="M3317">
        <v>0</v>
      </c>
      <c r="N3317">
        <v>0</v>
      </c>
      <c r="O3317">
        <v>233000</v>
      </c>
      <c r="P3317">
        <v>0</v>
      </c>
      <c r="Q3317">
        <v>3367</v>
      </c>
      <c r="R3317" t="b">
        <v>0</v>
      </c>
      <c r="S3317">
        <v>0</v>
      </c>
    </row>
    <row r="3318" spans="1:19">
      <c r="A3318">
        <v>13050501</v>
      </c>
      <c r="B3318" s="12"/>
      <c r="C3318" s="12" t="s">
        <v>4797</v>
      </c>
      <c r="D3318" s="12" t="s">
        <v>5342</v>
      </c>
      <c r="E3318" t="b">
        <v>0</v>
      </c>
      <c r="F3318">
        <v>0</v>
      </c>
      <c r="G3318">
        <v>6502</v>
      </c>
      <c r="H3318">
        <v>43983</v>
      </c>
      <c r="I3318" s="12" t="s">
        <v>1996</v>
      </c>
      <c r="J3318">
        <v>12</v>
      </c>
      <c r="K3318">
        <v>10714</v>
      </c>
      <c r="L3318">
        <v>0</v>
      </c>
      <c r="M3318">
        <v>0</v>
      </c>
      <c r="N3318">
        <v>233000</v>
      </c>
      <c r="O3318">
        <v>0</v>
      </c>
      <c r="P3318">
        <v>233000</v>
      </c>
      <c r="Q3318">
        <v>3368</v>
      </c>
      <c r="R3318" t="b">
        <v>0</v>
      </c>
      <c r="S3318">
        <v>0</v>
      </c>
    </row>
    <row r="3319" spans="1:19">
      <c r="A3319">
        <v>13050501</v>
      </c>
      <c r="B3319" s="12"/>
      <c r="C3319" s="12" t="s">
        <v>4797</v>
      </c>
      <c r="D3319" s="12" t="s">
        <v>5342</v>
      </c>
      <c r="E3319" t="b">
        <v>0</v>
      </c>
      <c r="F3319">
        <v>0</v>
      </c>
      <c r="G3319">
        <v>6502</v>
      </c>
      <c r="H3319">
        <v>43994</v>
      </c>
      <c r="I3319" s="12" t="s">
        <v>5663</v>
      </c>
      <c r="J3319">
        <v>1</v>
      </c>
      <c r="K3319">
        <v>13868</v>
      </c>
      <c r="L3319">
        <v>0</v>
      </c>
      <c r="M3319">
        <v>0</v>
      </c>
      <c r="N3319">
        <v>0</v>
      </c>
      <c r="O3319">
        <v>233000</v>
      </c>
      <c r="P3319">
        <v>0</v>
      </c>
      <c r="Q3319">
        <v>3369</v>
      </c>
      <c r="R3319" t="b">
        <v>0</v>
      </c>
      <c r="S3319">
        <v>0</v>
      </c>
    </row>
    <row r="3320" spans="1:19">
      <c r="A3320">
        <v>13050501</v>
      </c>
      <c r="B3320" s="12"/>
      <c r="C3320" s="12" t="s">
        <v>4797</v>
      </c>
      <c r="D3320" s="12" t="s">
        <v>5342</v>
      </c>
      <c r="E3320" t="b">
        <v>0</v>
      </c>
      <c r="F3320">
        <v>0</v>
      </c>
      <c r="G3320">
        <v>6502</v>
      </c>
      <c r="H3320">
        <v>44013</v>
      </c>
      <c r="I3320" s="12" t="s">
        <v>1997</v>
      </c>
      <c r="J3320">
        <v>12</v>
      </c>
      <c r="K3320">
        <v>10794</v>
      </c>
      <c r="L3320">
        <v>0</v>
      </c>
      <c r="M3320">
        <v>0</v>
      </c>
      <c r="N3320">
        <v>233000</v>
      </c>
      <c r="O3320">
        <v>0</v>
      </c>
      <c r="P3320">
        <v>233000</v>
      </c>
      <c r="Q3320">
        <v>3370</v>
      </c>
      <c r="R3320" t="b">
        <v>0</v>
      </c>
      <c r="S3320">
        <v>0</v>
      </c>
    </row>
    <row r="3321" spans="1:19">
      <c r="A3321">
        <v>13050501</v>
      </c>
      <c r="B3321" s="12"/>
      <c r="C3321" s="12" t="s">
        <v>4797</v>
      </c>
      <c r="D3321" s="12" t="s">
        <v>5342</v>
      </c>
      <c r="E3321" t="b">
        <v>0</v>
      </c>
      <c r="F3321">
        <v>0</v>
      </c>
      <c r="G3321">
        <v>6502</v>
      </c>
      <c r="H3321">
        <v>44022</v>
      </c>
      <c r="I3321" s="12" t="s">
        <v>5664</v>
      </c>
      <c r="J3321">
        <v>1</v>
      </c>
      <c r="K3321">
        <v>13940</v>
      </c>
      <c r="L3321">
        <v>0</v>
      </c>
      <c r="M3321">
        <v>0</v>
      </c>
      <c r="N3321">
        <v>0</v>
      </c>
      <c r="O3321">
        <v>233000</v>
      </c>
      <c r="P3321">
        <v>0</v>
      </c>
      <c r="Q3321">
        <v>3371</v>
      </c>
      <c r="R3321" t="b">
        <v>0</v>
      </c>
      <c r="S3321">
        <v>0</v>
      </c>
    </row>
    <row r="3322" spans="1:19">
      <c r="A3322">
        <v>13050501</v>
      </c>
      <c r="B3322" s="12"/>
      <c r="C3322" s="12" t="s">
        <v>4797</v>
      </c>
      <c r="D3322" s="12" t="s">
        <v>5342</v>
      </c>
      <c r="E3322" t="b">
        <v>0</v>
      </c>
      <c r="F3322">
        <v>0</v>
      </c>
      <c r="G3322">
        <v>6502</v>
      </c>
      <c r="H3322">
        <v>44044</v>
      </c>
      <c r="I3322" s="12" t="s">
        <v>1998</v>
      </c>
      <c r="J3322">
        <v>12</v>
      </c>
      <c r="K3322">
        <v>10874</v>
      </c>
      <c r="L3322">
        <v>0</v>
      </c>
      <c r="M3322">
        <v>0</v>
      </c>
      <c r="N3322">
        <v>233000</v>
      </c>
      <c r="O3322">
        <v>0</v>
      </c>
      <c r="P3322">
        <v>233000</v>
      </c>
      <c r="Q3322">
        <v>3372</v>
      </c>
      <c r="R3322" t="b">
        <v>0</v>
      </c>
      <c r="S3322">
        <v>0</v>
      </c>
    </row>
    <row r="3323" spans="1:19">
      <c r="A3323">
        <v>13050501</v>
      </c>
      <c r="B3323" s="12"/>
      <c r="C3323" s="12" t="s">
        <v>4797</v>
      </c>
      <c r="D3323" s="12" t="s">
        <v>5342</v>
      </c>
      <c r="E3323" t="b">
        <v>0</v>
      </c>
      <c r="F3323">
        <v>0</v>
      </c>
      <c r="G3323">
        <v>6502</v>
      </c>
      <c r="H3323">
        <v>44054</v>
      </c>
      <c r="I3323" s="12" t="s">
        <v>5665</v>
      </c>
      <c r="J3323">
        <v>1</v>
      </c>
      <c r="K3323">
        <v>14015</v>
      </c>
      <c r="L3323">
        <v>0</v>
      </c>
      <c r="M3323">
        <v>0</v>
      </c>
      <c r="N3323">
        <v>0</v>
      </c>
      <c r="O3323">
        <v>233000</v>
      </c>
      <c r="P3323">
        <v>0</v>
      </c>
      <c r="Q3323">
        <v>3373</v>
      </c>
      <c r="R3323" t="b">
        <v>0</v>
      </c>
      <c r="S3323">
        <v>0</v>
      </c>
    </row>
    <row r="3324" spans="1:19">
      <c r="A3324">
        <v>13050501</v>
      </c>
      <c r="B3324" s="12"/>
      <c r="C3324" s="12" t="s">
        <v>4797</v>
      </c>
      <c r="D3324" s="12" t="s">
        <v>5342</v>
      </c>
      <c r="E3324" t="b">
        <v>0</v>
      </c>
      <c r="F3324">
        <v>0</v>
      </c>
      <c r="G3324">
        <v>6502</v>
      </c>
      <c r="H3324">
        <v>44075</v>
      </c>
      <c r="I3324" s="12" t="s">
        <v>1999</v>
      </c>
      <c r="J3324">
        <v>12</v>
      </c>
      <c r="K3324">
        <v>10954</v>
      </c>
      <c r="L3324">
        <v>0</v>
      </c>
      <c r="M3324">
        <v>0</v>
      </c>
      <c r="N3324">
        <v>233000</v>
      </c>
      <c r="O3324">
        <v>0</v>
      </c>
      <c r="P3324">
        <v>233000</v>
      </c>
      <c r="Q3324">
        <v>3374</v>
      </c>
      <c r="R3324" t="b">
        <v>0</v>
      </c>
      <c r="S3324">
        <v>0</v>
      </c>
    </row>
    <row r="3325" spans="1:19">
      <c r="A3325">
        <v>13050501</v>
      </c>
      <c r="B3325" s="12"/>
      <c r="C3325" s="12" t="s">
        <v>4797</v>
      </c>
      <c r="D3325" s="12" t="s">
        <v>5342</v>
      </c>
      <c r="E3325" t="b">
        <v>0</v>
      </c>
      <c r="F3325">
        <v>0</v>
      </c>
      <c r="G3325">
        <v>6502</v>
      </c>
      <c r="H3325">
        <v>44085</v>
      </c>
      <c r="I3325" s="12" t="s">
        <v>5666</v>
      </c>
      <c r="J3325">
        <v>1</v>
      </c>
      <c r="K3325">
        <v>14075</v>
      </c>
      <c r="L3325">
        <v>0</v>
      </c>
      <c r="M3325">
        <v>0</v>
      </c>
      <c r="N3325">
        <v>0</v>
      </c>
      <c r="O3325">
        <v>233000</v>
      </c>
      <c r="P3325">
        <v>0</v>
      </c>
      <c r="Q3325">
        <v>3375</v>
      </c>
      <c r="R3325" t="b">
        <v>0</v>
      </c>
      <c r="S3325">
        <v>0</v>
      </c>
    </row>
    <row r="3326" spans="1:19">
      <c r="A3326">
        <v>13050501</v>
      </c>
      <c r="B3326" s="12"/>
      <c r="C3326" s="12" t="s">
        <v>4797</v>
      </c>
      <c r="D3326" s="12" t="s">
        <v>5342</v>
      </c>
      <c r="E3326" t="b">
        <v>0</v>
      </c>
      <c r="F3326">
        <v>0</v>
      </c>
      <c r="G3326">
        <v>6502</v>
      </c>
      <c r="H3326">
        <v>44105</v>
      </c>
      <c r="I3326" s="12" t="s">
        <v>2000</v>
      </c>
      <c r="J3326">
        <v>12</v>
      </c>
      <c r="K3326">
        <v>11034</v>
      </c>
      <c r="L3326">
        <v>0</v>
      </c>
      <c r="M3326">
        <v>0</v>
      </c>
      <c r="N3326">
        <v>233000</v>
      </c>
      <c r="O3326">
        <v>0</v>
      </c>
      <c r="P3326">
        <v>233000</v>
      </c>
      <c r="Q3326">
        <v>3376</v>
      </c>
      <c r="R3326" t="b">
        <v>0</v>
      </c>
      <c r="S3326">
        <v>0</v>
      </c>
    </row>
    <row r="3327" spans="1:19">
      <c r="A3327">
        <v>13050501</v>
      </c>
      <c r="B3327" s="12"/>
      <c r="C3327" s="12" t="s">
        <v>4797</v>
      </c>
      <c r="D3327" s="12" t="s">
        <v>5342</v>
      </c>
      <c r="E3327" t="b">
        <v>0</v>
      </c>
      <c r="F3327">
        <v>0</v>
      </c>
      <c r="G3327">
        <v>6502</v>
      </c>
      <c r="H3327">
        <v>44117</v>
      </c>
      <c r="I3327" s="12" t="s">
        <v>5667</v>
      </c>
      <c r="J3327">
        <v>1</v>
      </c>
      <c r="K3327">
        <v>14158</v>
      </c>
      <c r="L3327">
        <v>0</v>
      </c>
      <c r="M3327">
        <v>0</v>
      </c>
      <c r="N3327">
        <v>0</v>
      </c>
      <c r="O3327">
        <v>233000</v>
      </c>
      <c r="P3327">
        <v>0</v>
      </c>
      <c r="Q3327">
        <v>3377</v>
      </c>
      <c r="R3327" t="b">
        <v>0</v>
      </c>
      <c r="S3327">
        <v>0</v>
      </c>
    </row>
    <row r="3328" spans="1:19">
      <c r="A3328">
        <v>13050501</v>
      </c>
      <c r="B3328" s="12"/>
      <c r="C3328" s="12" t="s">
        <v>4797</v>
      </c>
      <c r="D3328" s="12" t="s">
        <v>5342</v>
      </c>
      <c r="E3328" t="b">
        <v>0</v>
      </c>
      <c r="F3328">
        <v>0</v>
      </c>
      <c r="G3328">
        <v>6502</v>
      </c>
      <c r="H3328">
        <v>44136</v>
      </c>
      <c r="I3328" s="12" t="s">
        <v>2001</v>
      </c>
      <c r="J3328">
        <v>12</v>
      </c>
      <c r="K3328">
        <v>11114</v>
      </c>
      <c r="L3328">
        <v>0</v>
      </c>
      <c r="M3328">
        <v>0</v>
      </c>
      <c r="N3328">
        <v>233000</v>
      </c>
      <c r="O3328">
        <v>0</v>
      </c>
      <c r="P3328">
        <v>233000</v>
      </c>
      <c r="Q3328">
        <v>3378</v>
      </c>
      <c r="R3328" t="b">
        <v>0</v>
      </c>
      <c r="S3328">
        <v>0</v>
      </c>
    </row>
    <row r="3329" spans="1:19">
      <c r="A3329">
        <v>13050501</v>
      </c>
      <c r="B3329" s="12"/>
      <c r="C3329" s="12" t="s">
        <v>4797</v>
      </c>
      <c r="D3329" s="12" t="s">
        <v>5342</v>
      </c>
      <c r="E3329" t="b">
        <v>0</v>
      </c>
      <c r="F3329">
        <v>0</v>
      </c>
      <c r="G3329">
        <v>6502</v>
      </c>
      <c r="H3329">
        <v>44144</v>
      </c>
      <c r="I3329" s="12" t="s">
        <v>5668</v>
      </c>
      <c r="J3329">
        <v>1</v>
      </c>
      <c r="K3329">
        <v>14238</v>
      </c>
      <c r="L3329">
        <v>0</v>
      </c>
      <c r="M3329">
        <v>0</v>
      </c>
      <c r="N3329">
        <v>0</v>
      </c>
      <c r="O3329">
        <v>233000</v>
      </c>
      <c r="P3329">
        <v>0</v>
      </c>
      <c r="Q3329">
        <v>3379</v>
      </c>
      <c r="R3329" t="b">
        <v>0</v>
      </c>
      <c r="S3329">
        <v>0</v>
      </c>
    </row>
    <row r="3330" spans="1:19">
      <c r="A3330">
        <v>13050501</v>
      </c>
      <c r="B3330" s="12"/>
      <c r="C3330" s="12" t="s">
        <v>4797</v>
      </c>
      <c r="D3330" s="12" t="s">
        <v>5342</v>
      </c>
      <c r="E3330" t="b">
        <v>0</v>
      </c>
      <c r="F3330">
        <v>0</v>
      </c>
      <c r="G3330">
        <v>6502</v>
      </c>
      <c r="H3330">
        <v>44166</v>
      </c>
      <c r="I3330" s="12" t="s">
        <v>2002</v>
      </c>
      <c r="J3330">
        <v>12</v>
      </c>
      <c r="K3330">
        <v>11194</v>
      </c>
      <c r="L3330">
        <v>0</v>
      </c>
      <c r="M3330">
        <v>0</v>
      </c>
      <c r="N3330">
        <v>233000</v>
      </c>
      <c r="O3330">
        <v>0</v>
      </c>
      <c r="P3330">
        <v>233000</v>
      </c>
      <c r="Q3330">
        <v>3380</v>
      </c>
      <c r="R3330" t="b">
        <v>0</v>
      </c>
      <c r="S3330">
        <v>0</v>
      </c>
    </row>
    <row r="3331" spans="1:19">
      <c r="A3331">
        <v>13050501</v>
      </c>
      <c r="B3331" s="12"/>
      <c r="C3331" s="12" t="s">
        <v>4797</v>
      </c>
      <c r="D3331" s="12" t="s">
        <v>5342</v>
      </c>
      <c r="E3331" t="b">
        <v>0</v>
      </c>
      <c r="F3331">
        <v>0</v>
      </c>
      <c r="G3331">
        <v>6502</v>
      </c>
      <c r="H3331">
        <v>44172</v>
      </c>
      <c r="I3331" s="12" t="s">
        <v>5669</v>
      </c>
      <c r="J3331">
        <v>1</v>
      </c>
      <c r="K3331">
        <v>14311</v>
      </c>
      <c r="L3331">
        <v>0</v>
      </c>
      <c r="M3331">
        <v>0</v>
      </c>
      <c r="N3331">
        <v>0</v>
      </c>
      <c r="O3331">
        <v>233000</v>
      </c>
      <c r="P3331">
        <v>0</v>
      </c>
      <c r="Q3331">
        <v>3381</v>
      </c>
      <c r="R3331" t="b">
        <v>0</v>
      </c>
      <c r="S3331">
        <v>0</v>
      </c>
    </row>
    <row r="3332" spans="1:19">
      <c r="A3332">
        <v>13050501</v>
      </c>
      <c r="B3332" s="12" t="s">
        <v>2003</v>
      </c>
      <c r="C3332" s="12" t="s">
        <v>4797</v>
      </c>
      <c r="D3332" s="12" t="s">
        <v>2003</v>
      </c>
      <c r="E3332" t="b">
        <v>0</v>
      </c>
      <c r="F3332">
        <v>0</v>
      </c>
      <c r="G3332">
        <v>6502</v>
      </c>
      <c r="H3332" t="s">
        <v>21</v>
      </c>
      <c r="I3332" s="12"/>
      <c r="K3332">
        <v>0</v>
      </c>
      <c r="L3332">
        <v>0</v>
      </c>
      <c r="M3332">
        <v>0</v>
      </c>
      <c r="N3332">
        <v>2796000</v>
      </c>
      <c r="O3332">
        <v>2796000</v>
      </c>
      <c r="P3332">
        <v>0</v>
      </c>
      <c r="Q3332">
        <v>3382</v>
      </c>
      <c r="R3332" t="b">
        <v>0</v>
      </c>
      <c r="S3332">
        <v>0</v>
      </c>
    </row>
    <row r="3333" spans="1:19">
      <c r="A3333">
        <v>13050501</v>
      </c>
      <c r="B3333" s="12" t="s">
        <v>5352</v>
      </c>
      <c r="C3333" s="12" t="s">
        <v>4797</v>
      </c>
      <c r="D3333" s="12" t="s">
        <v>5352</v>
      </c>
      <c r="E3333" t="b">
        <v>0</v>
      </c>
      <c r="F3333">
        <v>0</v>
      </c>
      <c r="G3333">
        <v>7101</v>
      </c>
      <c r="H3333" t="s">
        <v>21</v>
      </c>
      <c r="I3333" s="12"/>
      <c r="K3333">
        <v>0</v>
      </c>
      <c r="L3333">
        <v>2520000</v>
      </c>
      <c r="M3333">
        <v>2520000</v>
      </c>
      <c r="N3333">
        <v>0</v>
      </c>
      <c r="O3333">
        <v>0</v>
      </c>
      <c r="P3333">
        <v>0</v>
      </c>
      <c r="Q3333">
        <v>3383</v>
      </c>
      <c r="R3333" t="b">
        <v>0</v>
      </c>
      <c r="S3333">
        <v>0</v>
      </c>
    </row>
    <row r="3334" spans="1:19">
      <c r="A3334">
        <v>13050501</v>
      </c>
      <c r="B3334" s="12"/>
      <c r="C3334" s="12" t="s">
        <v>4797</v>
      </c>
      <c r="D3334" s="12" t="s">
        <v>5352</v>
      </c>
      <c r="E3334" t="b">
        <v>0</v>
      </c>
      <c r="F3334">
        <v>0</v>
      </c>
      <c r="G3334">
        <v>7101</v>
      </c>
      <c r="H3334">
        <v>43831</v>
      </c>
      <c r="I3334" s="12" t="s">
        <v>2004</v>
      </c>
      <c r="J3334">
        <v>12</v>
      </c>
      <c r="K3334">
        <v>10315</v>
      </c>
      <c r="L3334">
        <v>0</v>
      </c>
      <c r="M3334">
        <v>0</v>
      </c>
      <c r="N3334">
        <v>210000</v>
      </c>
      <c r="O3334">
        <v>0</v>
      </c>
      <c r="P3334">
        <v>210000</v>
      </c>
      <c r="Q3334">
        <v>3384</v>
      </c>
      <c r="R3334" t="b">
        <v>0</v>
      </c>
      <c r="S3334">
        <v>0</v>
      </c>
    </row>
    <row r="3335" spans="1:19">
      <c r="A3335">
        <v>13050501</v>
      </c>
      <c r="B3335" s="12"/>
      <c r="C3335" s="12" t="s">
        <v>4797</v>
      </c>
      <c r="D3335" s="12" t="s">
        <v>5352</v>
      </c>
      <c r="E3335" t="b">
        <v>0</v>
      </c>
      <c r="F3335">
        <v>0</v>
      </c>
      <c r="G3335">
        <v>7101</v>
      </c>
      <c r="H3335">
        <v>43844</v>
      </c>
      <c r="I3335" s="12" t="s">
        <v>5658</v>
      </c>
      <c r="J3335">
        <v>1</v>
      </c>
      <c r="K3335">
        <v>13514</v>
      </c>
      <c r="L3335">
        <v>0</v>
      </c>
      <c r="M3335">
        <v>0</v>
      </c>
      <c r="N3335">
        <v>0</v>
      </c>
      <c r="O3335">
        <v>210000</v>
      </c>
      <c r="P3335">
        <v>0</v>
      </c>
      <c r="Q3335">
        <v>3385</v>
      </c>
      <c r="R3335" t="b">
        <v>0</v>
      </c>
      <c r="S3335">
        <v>0</v>
      </c>
    </row>
    <row r="3336" spans="1:19">
      <c r="A3336">
        <v>13050501</v>
      </c>
      <c r="B3336" s="12"/>
      <c r="C3336" s="12" t="s">
        <v>4797</v>
      </c>
      <c r="D3336" s="12" t="s">
        <v>5352</v>
      </c>
      <c r="E3336" t="b">
        <v>0</v>
      </c>
      <c r="F3336">
        <v>0</v>
      </c>
      <c r="G3336">
        <v>7101</v>
      </c>
      <c r="H3336">
        <v>43862</v>
      </c>
      <c r="I3336" s="12" t="s">
        <v>2005</v>
      </c>
      <c r="J3336">
        <v>12</v>
      </c>
      <c r="K3336">
        <v>10395</v>
      </c>
      <c r="L3336">
        <v>0</v>
      </c>
      <c r="M3336">
        <v>0</v>
      </c>
      <c r="N3336">
        <v>210000</v>
      </c>
      <c r="O3336">
        <v>0</v>
      </c>
      <c r="P3336">
        <v>210000</v>
      </c>
      <c r="Q3336">
        <v>3386</v>
      </c>
      <c r="R3336" t="b">
        <v>0</v>
      </c>
      <c r="S3336">
        <v>0</v>
      </c>
    </row>
    <row r="3337" spans="1:19">
      <c r="A3337">
        <v>13050501</v>
      </c>
      <c r="B3337" s="12"/>
      <c r="C3337" s="12" t="s">
        <v>4797</v>
      </c>
      <c r="D3337" s="12" t="s">
        <v>5352</v>
      </c>
      <c r="E3337" t="b">
        <v>0</v>
      </c>
      <c r="F3337">
        <v>0</v>
      </c>
      <c r="G3337">
        <v>7101</v>
      </c>
      <c r="H3337">
        <v>43872</v>
      </c>
      <c r="I3337" s="12" t="s">
        <v>5659</v>
      </c>
      <c r="J3337">
        <v>1</v>
      </c>
      <c r="K3337">
        <v>13573</v>
      </c>
      <c r="L3337">
        <v>0</v>
      </c>
      <c r="M3337">
        <v>0</v>
      </c>
      <c r="N3337">
        <v>0</v>
      </c>
      <c r="O3337">
        <v>210000</v>
      </c>
      <c r="P3337">
        <v>0</v>
      </c>
      <c r="Q3337">
        <v>3387</v>
      </c>
      <c r="R3337" t="b">
        <v>0</v>
      </c>
      <c r="S3337">
        <v>0</v>
      </c>
    </row>
    <row r="3338" spans="1:19">
      <c r="A3338">
        <v>13050501</v>
      </c>
      <c r="B3338" s="12"/>
      <c r="C3338" s="12" t="s">
        <v>4797</v>
      </c>
      <c r="D3338" s="12" t="s">
        <v>5352</v>
      </c>
      <c r="E3338" t="b">
        <v>0</v>
      </c>
      <c r="F3338">
        <v>0</v>
      </c>
      <c r="G3338">
        <v>7101</v>
      </c>
      <c r="H3338">
        <v>43891</v>
      </c>
      <c r="I3338" s="12" t="s">
        <v>2006</v>
      </c>
      <c r="J3338">
        <v>12</v>
      </c>
      <c r="K3338">
        <v>10475</v>
      </c>
      <c r="L3338">
        <v>0</v>
      </c>
      <c r="M3338">
        <v>0</v>
      </c>
      <c r="N3338">
        <v>210000</v>
      </c>
      <c r="O3338">
        <v>0</v>
      </c>
      <c r="P3338">
        <v>210000</v>
      </c>
      <c r="Q3338">
        <v>3388</v>
      </c>
      <c r="R3338" t="b">
        <v>0</v>
      </c>
      <c r="S3338">
        <v>0</v>
      </c>
    </row>
    <row r="3339" spans="1:19">
      <c r="A3339">
        <v>13050501</v>
      </c>
      <c r="B3339" s="12"/>
      <c r="C3339" s="12" t="s">
        <v>4797</v>
      </c>
      <c r="D3339" s="12" t="s">
        <v>5352</v>
      </c>
      <c r="E3339" t="b">
        <v>0</v>
      </c>
      <c r="F3339">
        <v>0</v>
      </c>
      <c r="G3339">
        <v>7101</v>
      </c>
      <c r="H3339">
        <v>43901</v>
      </c>
      <c r="I3339" s="12" t="s">
        <v>5660</v>
      </c>
      <c r="J3339">
        <v>1</v>
      </c>
      <c r="K3339">
        <v>13651</v>
      </c>
      <c r="L3339">
        <v>0</v>
      </c>
      <c r="M3339">
        <v>0</v>
      </c>
      <c r="N3339">
        <v>0</v>
      </c>
      <c r="O3339">
        <v>210000</v>
      </c>
      <c r="P3339">
        <v>0</v>
      </c>
      <c r="Q3339">
        <v>3389</v>
      </c>
      <c r="R3339" t="b">
        <v>0</v>
      </c>
      <c r="S3339">
        <v>0</v>
      </c>
    </row>
    <row r="3340" spans="1:19">
      <c r="A3340">
        <v>13050501</v>
      </c>
      <c r="B3340" s="12"/>
      <c r="C3340" s="12" t="s">
        <v>4797</v>
      </c>
      <c r="D3340" s="12" t="s">
        <v>5352</v>
      </c>
      <c r="E3340" t="b">
        <v>0</v>
      </c>
      <c r="F3340">
        <v>0</v>
      </c>
      <c r="G3340">
        <v>7101</v>
      </c>
      <c r="H3340">
        <v>43922</v>
      </c>
      <c r="I3340" s="12" t="s">
        <v>2007</v>
      </c>
      <c r="J3340">
        <v>12</v>
      </c>
      <c r="K3340">
        <v>10555</v>
      </c>
      <c r="L3340">
        <v>0</v>
      </c>
      <c r="M3340">
        <v>0</v>
      </c>
      <c r="N3340">
        <v>210000</v>
      </c>
      <c r="O3340">
        <v>0</v>
      </c>
      <c r="P3340">
        <v>210000</v>
      </c>
      <c r="Q3340">
        <v>3390</v>
      </c>
      <c r="R3340" t="b">
        <v>0</v>
      </c>
      <c r="S3340">
        <v>0</v>
      </c>
    </row>
    <row r="3341" spans="1:19">
      <c r="A3341">
        <v>13050501</v>
      </c>
      <c r="B3341" s="12"/>
      <c r="C3341" s="12" t="s">
        <v>4797</v>
      </c>
      <c r="D3341" s="12" t="s">
        <v>5352</v>
      </c>
      <c r="E3341" t="b">
        <v>0</v>
      </c>
      <c r="F3341">
        <v>0</v>
      </c>
      <c r="G3341">
        <v>7101</v>
      </c>
      <c r="H3341">
        <v>43934</v>
      </c>
      <c r="I3341" s="12" t="s">
        <v>5661</v>
      </c>
      <c r="J3341">
        <v>1</v>
      </c>
      <c r="K3341">
        <v>13705</v>
      </c>
      <c r="L3341">
        <v>0</v>
      </c>
      <c r="M3341">
        <v>0</v>
      </c>
      <c r="N3341">
        <v>0</v>
      </c>
      <c r="O3341">
        <v>210000</v>
      </c>
      <c r="P3341">
        <v>0</v>
      </c>
      <c r="Q3341">
        <v>3391</v>
      </c>
      <c r="R3341" t="b">
        <v>0</v>
      </c>
      <c r="S3341">
        <v>0</v>
      </c>
    </row>
    <row r="3342" spans="1:19">
      <c r="A3342">
        <v>13050501</v>
      </c>
      <c r="B3342" s="12"/>
      <c r="C3342" s="12" t="s">
        <v>4797</v>
      </c>
      <c r="D3342" s="12" t="s">
        <v>5352</v>
      </c>
      <c r="E3342" t="b">
        <v>0</v>
      </c>
      <c r="F3342">
        <v>0</v>
      </c>
      <c r="G3342">
        <v>7101</v>
      </c>
      <c r="H3342">
        <v>43952</v>
      </c>
      <c r="I3342" s="12" t="s">
        <v>2008</v>
      </c>
      <c r="J3342">
        <v>12</v>
      </c>
      <c r="K3342">
        <v>10635</v>
      </c>
      <c r="L3342">
        <v>0</v>
      </c>
      <c r="M3342">
        <v>0</v>
      </c>
      <c r="N3342">
        <v>210000</v>
      </c>
      <c r="O3342">
        <v>0</v>
      </c>
      <c r="P3342">
        <v>210000</v>
      </c>
      <c r="Q3342">
        <v>3392</v>
      </c>
      <c r="R3342" t="b">
        <v>0</v>
      </c>
      <c r="S3342">
        <v>0</v>
      </c>
    </row>
    <row r="3343" spans="1:19">
      <c r="A3343">
        <v>13050501</v>
      </c>
      <c r="B3343" s="12"/>
      <c r="C3343" s="12" t="s">
        <v>4797</v>
      </c>
      <c r="D3343" s="12" t="s">
        <v>5352</v>
      </c>
      <c r="E3343" t="b">
        <v>0</v>
      </c>
      <c r="F3343">
        <v>0</v>
      </c>
      <c r="G3343">
        <v>7101</v>
      </c>
      <c r="H3343">
        <v>43983</v>
      </c>
      <c r="I3343" s="12" t="s">
        <v>2009</v>
      </c>
      <c r="J3343">
        <v>12</v>
      </c>
      <c r="K3343">
        <v>10715</v>
      </c>
      <c r="L3343">
        <v>0</v>
      </c>
      <c r="M3343">
        <v>0</v>
      </c>
      <c r="N3343">
        <v>210000</v>
      </c>
      <c r="O3343">
        <v>0</v>
      </c>
      <c r="P3343">
        <v>420000</v>
      </c>
      <c r="Q3343">
        <v>3393</v>
      </c>
      <c r="R3343" t="b">
        <v>0</v>
      </c>
      <c r="S3343">
        <v>0</v>
      </c>
    </row>
    <row r="3344" spans="1:19">
      <c r="A3344">
        <v>13050501</v>
      </c>
      <c r="B3344" s="12"/>
      <c r="C3344" s="12" t="s">
        <v>4797</v>
      </c>
      <c r="D3344" s="12" t="s">
        <v>5352</v>
      </c>
      <c r="E3344" t="b">
        <v>0</v>
      </c>
      <c r="F3344">
        <v>0</v>
      </c>
      <c r="G3344">
        <v>7101</v>
      </c>
      <c r="H3344">
        <v>43990</v>
      </c>
      <c r="I3344" s="12" t="s">
        <v>5662</v>
      </c>
      <c r="J3344">
        <v>4</v>
      </c>
      <c r="K3344">
        <v>32</v>
      </c>
      <c r="L3344">
        <v>0</v>
      </c>
      <c r="M3344">
        <v>0</v>
      </c>
      <c r="N3344">
        <v>0</v>
      </c>
      <c r="O3344">
        <v>210000</v>
      </c>
      <c r="P3344">
        <v>210000</v>
      </c>
      <c r="Q3344">
        <v>3394</v>
      </c>
      <c r="R3344" t="b">
        <v>0</v>
      </c>
      <c r="S3344">
        <v>0</v>
      </c>
    </row>
    <row r="3345" spans="1:19">
      <c r="A3345">
        <v>13050501</v>
      </c>
      <c r="B3345" s="12"/>
      <c r="C3345" s="12" t="s">
        <v>4797</v>
      </c>
      <c r="D3345" s="12" t="s">
        <v>5352</v>
      </c>
      <c r="E3345" t="b">
        <v>0</v>
      </c>
      <c r="F3345">
        <v>0</v>
      </c>
      <c r="G3345">
        <v>7101</v>
      </c>
      <c r="H3345">
        <v>44013</v>
      </c>
      <c r="I3345" s="12" t="s">
        <v>2010</v>
      </c>
      <c r="J3345">
        <v>12</v>
      </c>
      <c r="K3345">
        <v>10795</v>
      </c>
      <c r="L3345">
        <v>0</v>
      </c>
      <c r="M3345">
        <v>0</v>
      </c>
      <c r="N3345">
        <v>210000</v>
      </c>
      <c r="O3345">
        <v>0</v>
      </c>
      <c r="P3345">
        <v>420000</v>
      </c>
      <c r="Q3345">
        <v>3395</v>
      </c>
      <c r="R3345" t="b">
        <v>0</v>
      </c>
      <c r="S3345">
        <v>0</v>
      </c>
    </row>
    <row r="3346" spans="1:19">
      <c r="A3346">
        <v>13050501</v>
      </c>
      <c r="B3346" s="12"/>
      <c r="C3346" s="12" t="s">
        <v>4797</v>
      </c>
      <c r="D3346" s="12" t="s">
        <v>5352</v>
      </c>
      <c r="E3346" t="b">
        <v>0</v>
      </c>
      <c r="F3346">
        <v>0</v>
      </c>
      <c r="G3346">
        <v>7101</v>
      </c>
      <c r="H3346">
        <v>44025</v>
      </c>
      <c r="I3346" s="12" t="s">
        <v>5664</v>
      </c>
      <c r="J3346">
        <v>1</v>
      </c>
      <c r="K3346">
        <v>13954</v>
      </c>
      <c r="L3346">
        <v>0</v>
      </c>
      <c r="M3346">
        <v>0</v>
      </c>
      <c r="N3346">
        <v>0</v>
      </c>
      <c r="O3346">
        <v>210000</v>
      </c>
      <c r="P3346">
        <v>210000</v>
      </c>
      <c r="Q3346">
        <v>3396</v>
      </c>
      <c r="R3346" t="b">
        <v>0</v>
      </c>
      <c r="S3346">
        <v>0</v>
      </c>
    </row>
    <row r="3347" spans="1:19">
      <c r="A3347">
        <v>13050501</v>
      </c>
      <c r="B3347" s="12"/>
      <c r="C3347" s="12" t="s">
        <v>4797</v>
      </c>
      <c r="D3347" s="12" t="s">
        <v>5352</v>
      </c>
      <c r="E3347" t="b">
        <v>0</v>
      </c>
      <c r="F3347">
        <v>0</v>
      </c>
      <c r="G3347">
        <v>7101</v>
      </c>
      <c r="H3347">
        <v>44042</v>
      </c>
      <c r="I3347" s="12" t="s">
        <v>5663</v>
      </c>
      <c r="J3347">
        <v>10</v>
      </c>
      <c r="K3347">
        <v>581</v>
      </c>
      <c r="L3347">
        <v>0</v>
      </c>
      <c r="M3347">
        <v>0</v>
      </c>
      <c r="N3347">
        <v>0</v>
      </c>
      <c r="O3347">
        <v>210000</v>
      </c>
      <c r="P3347">
        <v>0</v>
      </c>
      <c r="Q3347">
        <v>3397</v>
      </c>
      <c r="R3347" t="b">
        <v>0</v>
      </c>
      <c r="S3347">
        <v>0</v>
      </c>
    </row>
    <row r="3348" spans="1:19">
      <c r="A3348">
        <v>13050501</v>
      </c>
      <c r="B3348" s="12"/>
      <c r="C3348" s="12" t="s">
        <v>4797</v>
      </c>
      <c r="D3348" s="12" t="s">
        <v>5352</v>
      </c>
      <c r="E3348" t="b">
        <v>0</v>
      </c>
      <c r="F3348">
        <v>0</v>
      </c>
      <c r="G3348">
        <v>7101</v>
      </c>
      <c r="H3348">
        <v>44044</v>
      </c>
      <c r="I3348" s="12" t="s">
        <v>2011</v>
      </c>
      <c r="J3348">
        <v>12</v>
      </c>
      <c r="K3348">
        <v>10875</v>
      </c>
      <c r="L3348">
        <v>0</v>
      </c>
      <c r="M3348">
        <v>0</v>
      </c>
      <c r="N3348">
        <v>210000</v>
      </c>
      <c r="O3348">
        <v>0</v>
      </c>
      <c r="P3348">
        <v>210000</v>
      </c>
      <c r="Q3348">
        <v>3398</v>
      </c>
      <c r="R3348" t="b">
        <v>0</v>
      </c>
      <c r="S3348">
        <v>0</v>
      </c>
    </row>
    <row r="3349" spans="1:19">
      <c r="A3349">
        <v>13050501</v>
      </c>
      <c r="B3349" s="12"/>
      <c r="C3349" s="12" t="s">
        <v>4797</v>
      </c>
      <c r="D3349" s="12" t="s">
        <v>5352</v>
      </c>
      <c r="E3349" t="b">
        <v>0</v>
      </c>
      <c r="F3349">
        <v>0</v>
      </c>
      <c r="G3349">
        <v>7101</v>
      </c>
      <c r="H3349">
        <v>44054</v>
      </c>
      <c r="I3349" s="12" t="s">
        <v>5665</v>
      </c>
      <c r="J3349">
        <v>1</v>
      </c>
      <c r="K3349">
        <v>14008</v>
      </c>
      <c r="L3349">
        <v>0</v>
      </c>
      <c r="M3349">
        <v>0</v>
      </c>
      <c r="N3349">
        <v>0</v>
      </c>
      <c r="O3349">
        <v>210000</v>
      </c>
      <c r="P3349">
        <v>0</v>
      </c>
      <c r="Q3349">
        <v>3399</v>
      </c>
      <c r="R3349" t="b">
        <v>0</v>
      </c>
      <c r="S3349">
        <v>0</v>
      </c>
    </row>
    <row r="3350" spans="1:19">
      <c r="A3350">
        <v>13050501</v>
      </c>
      <c r="B3350" s="12"/>
      <c r="C3350" s="12" t="s">
        <v>4797</v>
      </c>
      <c r="D3350" s="12" t="s">
        <v>5352</v>
      </c>
      <c r="E3350" t="b">
        <v>0</v>
      </c>
      <c r="F3350">
        <v>0</v>
      </c>
      <c r="G3350">
        <v>7101</v>
      </c>
      <c r="H3350">
        <v>44075</v>
      </c>
      <c r="I3350" s="12" t="s">
        <v>2012</v>
      </c>
      <c r="J3350">
        <v>3</v>
      </c>
      <c r="K3350">
        <v>573</v>
      </c>
      <c r="L3350">
        <v>0</v>
      </c>
      <c r="M3350">
        <v>0</v>
      </c>
      <c r="N3350">
        <v>0</v>
      </c>
      <c r="O3350">
        <v>10000</v>
      </c>
      <c r="P3350">
        <v>-10000</v>
      </c>
      <c r="Q3350">
        <v>3400</v>
      </c>
      <c r="R3350" t="b">
        <v>0</v>
      </c>
      <c r="S3350">
        <v>0</v>
      </c>
    </row>
    <row r="3351" spans="1:19">
      <c r="A3351">
        <v>13050501</v>
      </c>
      <c r="B3351" s="12"/>
      <c r="C3351" s="12" t="s">
        <v>4797</v>
      </c>
      <c r="D3351" s="12" t="s">
        <v>5352</v>
      </c>
      <c r="E3351" t="b">
        <v>0</v>
      </c>
      <c r="F3351">
        <v>0</v>
      </c>
      <c r="G3351">
        <v>7101</v>
      </c>
      <c r="H3351">
        <v>44075</v>
      </c>
      <c r="I3351" s="12" t="s">
        <v>2013</v>
      </c>
      <c r="J3351">
        <v>12</v>
      </c>
      <c r="K3351">
        <v>10955</v>
      </c>
      <c r="L3351">
        <v>0</v>
      </c>
      <c r="M3351">
        <v>0</v>
      </c>
      <c r="N3351">
        <v>210000</v>
      </c>
      <c r="O3351">
        <v>0</v>
      </c>
      <c r="P3351">
        <v>200000</v>
      </c>
      <c r="Q3351">
        <v>3401</v>
      </c>
      <c r="R3351" t="b">
        <v>0</v>
      </c>
      <c r="S3351">
        <v>0</v>
      </c>
    </row>
    <row r="3352" spans="1:19">
      <c r="A3352">
        <v>13050501</v>
      </c>
      <c r="B3352" s="12"/>
      <c r="C3352" s="12" t="s">
        <v>4797</v>
      </c>
      <c r="D3352" s="12" t="s">
        <v>5352</v>
      </c>
      <c r="E3352" t="b">
        <v>0</v>
      </c>
      <c r="F3352">
        <v>0</v>
      </c>
      <c r="G3352">
        <v>7101</v>
      </c>
      <c r="H3352">
        <v>44080</v>
      </c>
      <c r="I3352" s="12" t="s">
        <v>5666</v>
      </c>
      <c r="J3352">
        <v>1</v>
      </c>
      <c r="K3352">
        <v>14078</v>
      </c>
      <c r="L3352">
        <v>0</v>
      </c>
      <c r="M3352">
        <v>0</v>
      </c>
      <c r="N3352">
        <v>0</v>
      </c>
      <c r="O3352">
        <v>200000</v>
      </c>
      <c r="P3352">
        <v>0</v>
      </c>
      <c r="Q3352">
        <v>3402</v>
      </c>
      <c r="R3352" t="b">
        <v>0</v>
      </c>
      <c r="S3352">
        <v>0</v>
      </c>
    </row>
    <row r="3353" spans="1:19">
      <c r="A3353">
        <v>13050501</v>
      </c>
      <c r="B3353" s="12"/>
      <c r="C3353" s="12" t="s">
        <v>4797</v>
      </c>
      <c r="D3353" s="12" t="s">
        <v>5352</v>
      </c>
      <c r="E3353" t="b">
        <v>0</v>
      </c>
      <c r="F3353">
        <v>0</v>
      </c>
      <c r="G3353">
        <v>7101</v>
      </c>
      <c r="H3353">
        <v>44105</v>
      </c>
      <c r="I3353" s="12" t="s">
        <v>2014</v>
      </c>
      <c r="J3353">
        <v>12</v>
      </c>
      <c r="K3353">
        <v>11035</v>
      </c>
      <c r="L3353">
        <v>0</v>
      </c>
      <c r="M3353">
        <v>0</v>
      </c>
      <c r="N3353">
        <v>210000</v>
      </c>
      <c r="O3353">
        <v>0</v>
      </c>
      <c r="P3353">
        <v>210000</v>
      </c>
      <c r="Q3353">
        <v>3403</v>
      </c>
      <c r="R3353" t="b">
        <v>0</v>
      </c>
      <c r="S3353">
        <v>0</v>
      </c>
    </row>
    <row r="3354" spans="1:19">
      <c r="A3354">
        <v>13050501</v>
      </c>
      <c r="B3354" s="12"/>
      <c r="C3354" s="12" t="s">
        <v>4797</v>
      </c>
      <c r="D3354" s="12" t="s">
        <v>5352</v>
      </c>
      <c r="E3354" t="b">
        <v>0</v>
      </c>
      <c r="F3354">
        <v>0</v>
      </c>
      <c r="G3354">
        <v>7101</v>
      </c>
      <c r="H3354">
        <v>44118</v>
      </c>
      <c r="I3354" s="12" t="s">
        <v>5667</v>
      </c>
      <c r="J3354">
        <v>1</v>
      </c>
      <c r="K3354">
        <v>14152</v>
      </c>
      <c r="L3354">
        <v>0</v>
      </c>
      <c r="M3354">
        <v>0</v>
      </c>
      <c r="N3354">
        <v>0</v>
      </c>
      <c r="O3354">
        <v>210000</v>
      </c>
      <c r="P3354">
        <v>0</v>
      </c>
      <c r="Q3354">
        <v>3404</v>
      </c>
      <c r="R3354" t="b">
        <v>0</v>
      </c>
      <c r="S3354">
        <v>0</v>
      </c>
    </row>
    <row r="3355" spans="1:19">
      <c r="A3355">
        <v>13050501</v>
      </c>
      <c r="B3355" s="12"/>
      <c r="C3355" s="12" t="s">
        <v>4797</v>
      </c>
      <c r="D3355" s="12" t="s">
        <v>5352</v>
      </c>
      <c r="E3355" t="b">
        <v>0</v>
      </c>
      <c r="F3355">
        <v>0</v>
      </c>
      <c r="G3355">
        <v>7101</v>
      </c>
      <c r="H3355">
        <v>44136</v>
      </c>
      <c r="I3355" s="12" t="s">
        <v>2015</v>
      </c>
      <c r="J3355">
        <v>12</v>
      </c>
      <c r="K3355">
        <v>11115</v>
      </c>
      <c r="L3355">
        <v>0</v>
      </c>
      <c r="M3355">
        <v>0</v>
      </c>
      <c r="N3355">
        <v>210000</v>
      </c>
      <c r="O3355">
        <v>0</v>
      </c>
      <c r="P3355">
        <v>210000</v>
      </c>
      <c r="Q3355">
        <v>3405</v>
      </c>
      <c r="R3355" t="b">
        <v>0</v>
      </c>
      <c r="S3355">
        <v>0</v>
      </c>
    </row>
    <row r="3356" spans="1:19">
      <c r="A3356">
        <v>13050501</v>
      </c>
      <c r="B3356" s="12"/>
      <c r="C3356" s="12" t="s">
        <v>4797</v>
      </c>
      <c r="D3356" s="12" t="s">
        <v>5352</v>
      </c>
      <c r="E3356" t="b">
        <v>0</v>
      </c>
      <c r="F3356">
        <v>0</v>
      </c>
      <c r="G3356">
        <v>7101</v>
      </c>
      <c r="H3356">
        <v>44146</v>
      </c>
      <c r="I3356" s="12" t="s">
        <v>5668</v>
      </c>
      <c r="J3356">
        <v>1</v>
      </c>
      <c r="K3356">
        <v>14228</v>
      </c>
      <c r="L3356">
        <v>0</v>
      </c>
      <c r="M3356">
        <v>0</v>
      </c>
      <c r="N3356">
        <v>0</v>
      </c>
      <c r="O3356">
        <v>210000</v>
      </c>
      <c r="P3356">
        <v>0</v>
      </c>
      <c r="Q3356">
        <v>3406</v>
      </c>
      <c r="R3356" t="b">
        <v>0</v>
      </c>
      <c r="S3356">
        <v>0</v>
      </c>
    </row>
    <row r="3357" spans="1:19">
      <c r="A3357">
        <v>13050501</v>
      </c>
      <c r="B3357" s="12"/>
      <c r="C3357" s="12" t="s">
        <v>4797</v>
      </c>
      <c r="D3357" s="12" t="s">
        <v>5352</v>
      </c>
      <c r="E3357" t="b">
        <v>0</v>
      </c>
      <c r="F3357">
        <v>0</v>
      </c>
      <c r="G3357">
        <v>7101</v>
      </c>
      <c r="H3357">
        <v>44166</v>
      </c>
      <c r="I3357" s="12" t="s">
        <v>2016</v>
      </c>
      <c r="J3357">
        <v>12</v>
      </c>
      <c r="K3357">
        <v>11195</v>
      </c>
      <c r="L3357">
        <v>0</v>
      </c>
      <c r="M3357">
        <v>0</v>
      </c>
      <c r="N3357">
        <v>210000</v>
      </c>
      <c r="O3357">
        <v>0</v>
      </c>
      <c r="P3357">
        <v>210000</v>
      </c>
      <c r="Q3357">
        <v>3407</v>
      </c>
      <c r="R3357" t="b">
        <v>0</v>
      </c>
      <c r="S3357">
        <v>0</v>
      </c>
    </row>
    <row r="3358" spans="1:19">
      <c r="A3358">
        <v>13050501</v>
      </c>
      <c r="B3358" s="12"/>
      <c r="C3358" s="12" t="s">
        <v>4797</v>
      </c>
      <c r="D3358" s="12" t="s">
        <v>5352</v>
      </c>
      <c r="E3358" t="b">
        <v>0</v>
      </c>
      <c r="F3358">
        <v>0</v>
      </c>
      <c r="G3358">
        <v>7101</v>
      </c>
      <c r="H3358">
        <v>44174</v>
      </c>
      <c r="I3358" s="12" t="s">
        <v>5669</v>
      </c>
      <c r="J3358">
        <v>1</v>
      </c>
      <c r="K3358">
        <v>14294</v>
      </c>
      <c r="L3358">
        <v>0</v>
      </c>
      <c r="M3358">
        <v>0</v>
      </c>
      <c r="N3358">
        <v>0</v>
      </c>
      <c r="O3358">
        <v>210000</v>
      </c>
      <c r="P3358">
        <v>0</v>
      </c>
      <c r="Q3358">
        <v>3408</v>
      </c>
      <c r="R3358" t="b">
        <v>0</v>
      </c>
      <c r="S3358">
        <v>0</v>
      </c>
    </row>
    <row r="3359" spans="1:19">
      <c r="A3359">
        <v>13050501</v>
      </c>
      <c r="B3359" s="12" t="s">
        <v>2017</v>
      </c>
      <c r="C3359" s="12" t="s">
        <v>4797</v>
      </c>
      <c r="D3359" s="12" t="s">
        <v>2017</v>
      </c>
      <c r="E3359" t="b">
        <v>0</v>
      </c>
      <c r="F3359">
        <v>0</v>
      </c>
      <c r="G3359">
        <v>7101</v>
      </c>
      <c r="H3359" t="s">
        <v>21</v>
      </c>
      <c r="I3359" s="12"/>
      <c r="K3359">
        <v>0</v>
      </c>
      <c r="L3359">
        <v>0</v>
      </c>
      <c r="M3359">
        <v>0</v>
      </c>
      <c r="N3359">
        <v>2520000</v>
      </c>
      <c r="O3359">
        <v>2520000</v>
      </c>
      <c r="P3359">
        <v>0</v>
      </c>
      <c r="Q3359">
        <v>3409</v>
      </c>
      <c r="R3359" t="b">
        <v>0</v>
      </c>
      <c r="S3359">
        <v>0</v>
      </c>
    </row>
    <row r="3360" spans="1:19">
      <c r="A3360">
        <v>13050501</v>
      </c>
      <c r="B3360" s="12" t="s">
        <v>5360</v>
      </c>
      <c r="C3360" s="12" t="s">
        <v>4797</v>
      </c>
      <c r="D3360" s="12" t="s">
        <v>5360</v>
      </c>
      <c r="E3360" t="b">
        <v>0</v>
      </c>
      <c r="F3360">
        <v>0</v>
      </c>
      <c r="G3360">
        <v>7102</v>
      </c>
      <c r="H3360" t="s">
        <v>21</v>
      </c>
      <c r="I3360" s="12"/>
      <c r="K3360">
        <v>0</v>
      </c>
      <c r="L3360">
        <v>2796000</v>
      </c>
      <c r="M3360">
        <v>2796000</v>
      </c>
      <c r="N3360">
        <v>0</v>
      </c>
      <c r="O3360">
        <v>0</v>
      </c>
      <c r="P3360">
        <v>0</v>
      </c>
      <c r="Q3360">
        <v>3410</v>
      </c>
      <c r="R3360" t="b">
        <v>0</v>
      </c>
      <c r="S3360">
        <v>0</v>
      </c>
    </row>
    <row r="3361" spans="1:19">
      <c r="A3361">
        <v>13050501</v>
      </c>
      <c r="B3361" s="12"/>
      <c r="C3361" s="12" t="s">
        <v>4797</v>
      </c>
      <c r="D3361" s="12" t="s">
        <v>5360</v>
      </c>
      <c r="E3361" t="b">
        <v>0</v>
      </c>
      <c r="F3361">
        <v>0</v>
      </c>
      <c r="G3361">
        <v>7102</v>
      </c>
      <c r="H3361">
        <v>43831</v>
      </c>
      <c r="I3361" s="12" t="s">
        <v>2018</v>
      </c>
      <c r="J3361">
        <v>3</v>
      </c>
      <c r="K3361">
        <v>561</v>
      </c>
      <c r="L3361">
        <v>0</v>
      </c>
      <c r="M3361">
        <v>0</v>
      </c>
      <c r="N3361">
        <v>0</v>
      </c>
      <c r="O3361">
        <v>7406</v>
      </c>
      <c r="P3361">
        <v>-7406</v>
      </c>
      <c r="Q3361">
        <v>3411</v>
      </c>
      <c r="R3361" t="b">
        <v>0</v>
      </c>
      <c r="S3361">
        <v>0</v>
      </c>
    </row>
    <row r="3362" spans="1:19">
      <c r="A3362">
        <v>13050501</v>
      </c>
      <c r="B3362" s="12"/>
      <c r="C3362" s="12" t="s">
        <v>4797</v>
      </c>
      <c r="D3362" s="12" t="s">
        <v>5360</v>
      </c>
      <c r="E3362" t="b">
        <v>0</v>
      </c>
      <c r="F3362">
        <v>0</v>
      </c>
      <c r="G3362">
        <v>7102</v>
      </c>
      <c r="H3362">
        <v>43831</v>
      </c>
      <c r="I3362" s="12" t="s">
        <v>2019</v>
      </c>
      <c r="J3362">
        <v>12</v>
      </c>
      <c r="K3362">
        <v>10316</v>
      </c>
      <c r="L3362">
        <v>0</v>
      </c>
      <c r="M3362">
        <v>0</v>
      </c>
      <c r="N3362">
        <v>233000</v>
      </c>
      <c r="O3362">
        <v>0</v>
      </c>
      <c r="P3362">
        <v>225594</v>
      </c>
      <c r="Q3362">
        <v>3412</v>
      </c>
      <c r="R3362" t="b">
        <v>0</v>
      </c>
      <c r="S3362">
        <v>0</v>
      </c>
    </row>
    <row r="3363" spans="1:19">
      <c r="A3363">
        <v>13050501</v>
      </c>
      <c r="B3363" s="12"/>
      <c r="C3363" s="12" t="s">
        <v>4797</v>
      </c>
      <c r="D3363" s="12" t="s">
        <v>5360</v>
      </c>
      <c r="E3363" t="b">
        <v>0</v>
      </c>
      <c r="F3363">
        <v>0</v>
      </c>
      <c r="G3363">
        <v>7102</v>
      </c>
      <c r="H3363">
        <v>43850</v>
      </c>
      <c r="I3363" s="12" t="s">
        <v>5658</v>
      </c>
      <c r="J3363">
        <v>1</v>
      </c>
      <c r="K3363">
        <v>13540</v>
      </c>
      <c r="L3363">
        <v>0</v>
      </c>
      <c r="M3363">
        <v>0</v>
      </c>
      <c r="N3363">
        <v>0</v>
      </c>
      <c r="O3363">
        <v>220000</v>
      </c>
      <c r="P3363">
        <v>5594</v>
      </c>
      <c r="Q3363">
        <v>3413</v>
      </c>
      <c r="R3363" t="b">
        <v>0</v>
      </c>
      <c r="S3363">
        <v>0</v>
      </c>
    </row>
    <row r="3364" spans="1:19">
      <c r="A3364">
        <v>13050501</v>
      </c>
      <c r="B3364" s="12"/>
      <c r="C3364" s="12" t="s">
        <v>4797</v>
      </c>
      <c r="D3364" s="12" t="s">
        <v>5360</v>
      </c>
      <c r="E3364" t="b">
        <v>0</v>
      </c>
      <c r="F3364">
        <v>0</v>
      </c>
      <c r="G3364">
        <v>7102</v>
      </c>
      <c r="H3364">
        <v>43862</v>
      </c>
      <c r="I3364" s="12" t="s">
        <v>2020</v>
      </c>
      <c r="J3364">
        <v>12</v>
      </c>
      <c r="K3364">
        <v>10396</v>
      </c>
      <c r="L3364">
        <v>0</v>
      </c>
      <c r="M3364">
        <v>0</v>
      </c>
      <c r="N3364">
        <v>233000</v>
      </c>
      <c r="O3364">
        <v>0</v>
      </c>
      <c r="P3364">
        <v>238594</v>
      </c>
      <c r="Q3364">
        <v>3414</v>
      </c>
      <c r="R3364" t="b">
        <v>0</v>
      </c>
      <c r="S3364">
        <v>0</v>
      </c>
    </row>
    <row r="3365" spans="1:19">
      <c r="A3365">
        <v>13050501</v>
      </c>
      <c r="B3365" s="12"/>
      <c r="C3365" s="12" t="s">
        <v>4797</v>
      </c>
      <c r="D3365" s="12" t="s">
        <v>5360</v>
      </c>
      <c r="E3365" t="b">
        <v>0</v>
      </c>
      <c r="F3365">
        <v>0</v>
      </c>
      <c r="G3365">
        <v>7102</v>
      </c>
      <c r="H3365">
        <v>43878</v>
      </c>
      <c r="I3365" s="12" t="s">
        <v>5658</v>
      </c>
      <c r="J3365">
        <v>1</v>
      </c>
      <c r="K3365">
        <v>13611</v>
      </c>
      <c r="L3365">
        <v>0</v>
      </c>
      <c r="M3365">
        <v>0</v>
      </c>
      <c r="N3365">
        <v>0</v>
      </c>
      <c r="O3365">
        <v>5594</v>
      </c>
      <c r="P3365">
        <v>233000</v>
      </c>
      <c r="Q3365">
        <v>3415</v>
      </c>
      <c r="R3365" t="b">
        <v>0</v>
      </c>
      <c r="S3365">
        <v>0</v>
      </c>
    </row>
    <row r="3366" spans="1:19">
      <c r="A3366">
        <v>13050501</v>
      </c>
      <c r="B3366" s="12"/>
      <c r="C3366" s="12" t="s">
        <v>4797</v>
      </c>
      <c r="D3366" s="12" t="s">
        <v>5360</v>
      </c>
      <c r="E3366" t="b">
        <v>0</v>
      </c>
      <c r="F3366">
        <v>0</v>
      </c>
      <c r="G3366">
        <v>7102</v>
      </c>
      <c r="H3366">
        <v>43878</v>
      </c>
      <c r="I3366" s="12" t="s">
        <v>5659</v>
      </c>
      <c r="J3366">
        <v>1</v>
      </c>
      <c r="K3366">
        <v>13611</v>
      </c>
      <c r="L3366">
        <v>0</v>
      </c>
      <c r="M3366">
        <v>0</v>
      </c>
      <c r="N3366">
        <v>0</v>
      </c>
      <c r="O3366">
        <v>214406</v>
      </c>
      <c r="P3366">
        <v>18594</v>
      </c>
      <c r="Q3366">
        <v>3416</v>
      </c>
      <c r="R3366" t="b">
        <v>0</v>
      </c>
      <c r="S3366">
        <v>0</v>
      </c>
    </row>
    <row r="3367" spans="1:19">
      <c r="A3367">
        <v>13050501</v>
      </c>
      <c r="B3367" s="12"/>
      <c r="C3367" s="12" t="s">
        <v>4797</v>
      </c>
      <c r="D3367" s="12" t="s">
        <v>5360</v>
      </c>
      <c r="E3367" t="b">
        <v>0</v>
      </c>
      <c r="F3367">
        <v>0</v>
      </c>
      <c r="G3367">
        <v>7102</v>
      </c>
      <c r="H3367">
        <v>43891</v>
      </c>
      <c r="I3367" s="12" t="s">
        <v>2021</v>
      </c>
      <c r="J3367">
        <v>12</v>
      </c>
      <c r="K3367">
        <v>10476</v>
      </c>
      <c r="L3367">
        <v>0</v>
      </c>
      <c r="M3367">
        <v>0</v>
      </c>
      <c r="N3367">
        <v>233000</v>
      </c>
      <c r="O3367">
        <v>0</v>
      </c>
      <c r="P3367">
        <v>251594</v>
      </c>
      <c r="Q3367">
        <v>3417</v>
      </c>
      <c r="R3367" t="b">
        <v>0</v>
      </c>
      <c r="S3367">
        <v>0</v>
      </c>
    </row>
    <row r="3368" spans="1:19">
      <c r="A3368">
        <v>13050501</v>
      </c>
      <c r="B3368" s="12"/>
      <c r="C3368" s="12" t="s">
        <v>4797</v>
      </c>
      <c r="D3368" s="12" t="s">
        <v>5360</v>
      </c>
      <c r="E3368" t="b">
        <v>0</v>
      </c>
      <c r="F3368">
        <v>0</v>
      </c>
      <c r="G3368">
        <v>7102</v>
      </c>
      <c r="H3368">
        <v>43893</v>
      </c>
      <c r="I3368" s="12" t="s">
        <v>5659</v>
      </c>
      <c r="J3368">
        <v>1</v>
      </c>
      <c r="K3368">
        <v>13674</v>
      </c>
      <c r="L3368">
        <v>0</v>
      </c>
      <c r="M3368">
        <v>0</v>
      </c>
      <c r="N3368">
        <v>0</v>
      </c>
      <c r="O3368">
        <v>18594</v>
      </c>
      <c r="P3368">
        <v>233000</v>
      </c>
      <c r="Q3368">
        <v>3418</v>
      </c>
      <c r="R3368" t="b">
        <v>0</v>
      </c>
      <c r="S3368">
        <v>0</v>
      </c>
    </row>
    <row r="3369" spans="1:19">
      <c r="A3369">
        <v>13050501</v>
      </c>
      <c r="B3369" s="12"/>
      <c r="C3369" s="12" t="s">
        <v>4797</v>
      </c>
      <c r="D3369" s="12" t="s">
        <v>5360</v>
      </c>
      <c r="E3369" t="b">
        <v>0</v>
      </c>
      <c r="F3369">
        <v>0</v>
      </c>
      <c r="G3369">
        <v>7102</v>
      </c>
      <c r="H3369">
        <v>43893</v>
      </c>
      <c r="I3369" s="12" t="s">
        <v>5660</v>
      </c>
      <c r="J3369">
        <v>1</v>
      </c>
      <c r="K3369">
        <v>13674</v>
      </c>
      <c r="L3369">
        <v>0</v>
      </c>
      <c r="M3369">
        <v>0</v>
      </c>
      <c r="N3369">
        <v>0</v>
      </c>
      <c r="O3369">
        <v>181406</v>
      </c>
      <c r="P3369">
        <v>51594</v>
      </c>
      <c r="Q3369">
        <v>3419</v>
      </c>
      <c r="R3369" t="b">
        <v>0</v>
      </c>
      <c r="S3369">
        <v>0</v>
      </c>
    </row>
    <row r="3370" spans="1:19">
      <c r="A3370">
        <v>13050501</v>
      </c>
      <c r="B3370" s="12"/>
      <c r="C3370" s="12" t="s">
        <v>4797</v>
      </c>
      <c r="D3370" s="12" t="s">
        <v>5360</v>
      </c>
      <c r="E3370" t="b">
        <v>0</v>
      </c>
      <c r="F3370">
        <v>0</v>
      </c>
      <c r="G3370">
        <v>7102</v>
      </c>
      <c r="H3370">
        <v>43922</v>
      </c>
      <c r="I3370" s="12" t="s">
        <v>2022</v>
      </c>
      <c r="J3370">
        <v>12</v>
      </c>
      <c r="K3370">
        <v>10556</v>
      </c>
      <c r="L3370">
        <v>0</v>
      </c>
      <c r="M3370">
        <v>0</v>
      </c>
      <c r="N3370">
        <v>233000</v>
      </c>
      <c r="O3370">
        <v>0</v>
      </c>
      <c r="P3370">
        <v>284594</v>
      </c>
      <c r="Q3370">
        <v>3420</v>
      </c>
      <c r="R3370" t="b">
        <v>0</v>
      </c>
      <c r="S3370">
        <v>0</v>
      </c>
    </row>
    <row r="3371" spans="1:19">
      <c r="A3371">
        <v>13050501</v>
      </c>
      <c r="B3371" s="12"/>
      <c r="C3371" s="12" t="s">
        <v>4797</v>
      </c>
      <c r="D3371" s="12" t="s">
        <v>5360</v>
      </c>
      <c r="E3371" t="b">
        <v>0</v>
      </c>
      <c r="F3371">
        <v>0</v>
      </c>
      <c r="G3371">
        <v>7102</v>
      </c>
      <c r="H3371">
        <v>43928</v>
      </c>
      <c r="I3371" s="12" t="s">
        <v>5660</v>
      </c>
      <c r="J3371">
        <v>1</v>
      </c>
      <c r="K3371">
        <v>13728</v>
      </c>
      <c r="L3371">
        <v>0</v>
      </c>
      <c r="M3371">
        <v>0</v>
      </c>
      <c r="N3371">
        <v>0</v>
      </c>
      <c r="O3371">
        <v>51594</v>
      </c>
      <c r="P3371">
        <v>233000</v>
      </c>
      <c r="Q3371">
        <v>3421</v>
      </c>
      <c r="R3371" t="b">
        <v>0</v>
      </c>
      <c r="S3371">
        <v>0</v>
      </c>
    </row>
    <row r="3372" spans="1:19">
      <c r="A3372">
        <v>13050501</v>
      </c>
      <c r="B3372" s="12"/>
      <c r="C3372" s="12" t="s">
        <v>4797</v>
      </c>
      <c r="D3372" s="12" t="s">
        <v>5360</v>
      </c>
      <c r="E3372" t="b">
        <v>0</v>
      </c>
      <c r="F3372">
        <v>0</v>
      </c>
      <c r="G3372">
        <v>7102</v>
      </c>
      <c r="H3372">
        <v>43928</v>
      </c>
      <c r="I3372" s="12" t="s">
        <v>5661</v>
      </c>
      <c r="J3372">
        <v>1</v>
      </c>
      <c r="K3372">
        <v>13728</v>
      </c>
      <c r="L3372">
        <v>0</v>
      </c>
      <c r="M3372">
        <v>0</v>
      </c>
      <c r="N3372">
        <v>0</v>
      </c>
      <c r="O3372">
        <v>168406</v>
      </c>
      <c r="P3372">
        <v>64594</v>
      </c>
      <c r="Q3372">
        <v>3422</v>
      </c>
      <c r="R3372" t="b">
        <v>0</v>
      </c>
      <c r="S3372">
        <v>0</v>
      </c>
    </row>
    <row r="3373" spans="1:19">
      <c r="A3373">
        <v>13050501</v>
      </c>
      <c r="B3373" s="12"/>
      <c r="C3373" s="12" t="s">
        <v>4797</v>
      </c>
      <c r="D3373" s="12" t="s">
        <v>5360</v>
      </c>
      <c r="E3373" t="b">
        <v>0</v>
      </c>
      <c r="F3373">
        <v>0</v>
      </c>
      <c r="G3373">
        <v>7102</v>
      </c>
      <c r="H3373">
        <v>43952</v>
      </c>
      <c r="I3373" s="12" t="s">
        <v>2023</v>
      </c>
      <c r="J3373">
        <v>12</v>
      </c>
      <c r="K3373">
        <v>10636</v>
      </c>
      <c r="L3373">
        <v>0</v>
      </c>
      <c r="M3373">
        <v>0</v>
      </c>
      <c r="N3373">
        <v>233000</v>
      </c>
      <c r="O3373">
        <v>0</v>
      </c>
      <c r="P3373">
        <v>297594</v>
      </c>
      <c r="Q3373">
        <v>3423</v>
      </c>
      <c r="R3373" t="b">
        <v>0</v>
      </c>
      <c r="S3373">
        <v>0</v>
      </c>
    </row>
    <row r="3374" spans="1:19">
      <c r="A3374">
        <v>13050501</v>
      </c>
      <c r="B3374" s="12"/>
      <c r="C3374" s="12" t="s">
        <v>4797</v>
      </c>
      <c r="D3374" s="12" t="s">
        <v>5360</v>
      </c>
      <c r="E3374" t="b">
        <v>0</v>
      </c>
      <c r="F3374">
        <v>0</v>
      </c>
      <c r="G3374">
        <v>7102</v>
      </c>
      <c r="H3374">
        <v>43957</v>
      </c>
      <c r="I3374" s="12" t="s">
        <v>5661</v>
      </c>
      <c r="J3374">
        <v>1</v>
      </c>
      <c r="K3374">
        <v>13796</v>
      </c>
      <c r="L3374">
        <v>0</v>
      </c>
      <c r="M3374">
        <v>0</v>
      </c>
      <c r="N3374">
        <v>0</v>
      </c>
      <c r="O3374">
        <v>64594</v>
      </c>
      <c r="P3374">
        <v>233000</v>
      </c>
      <c r="Q3374">
        <v>3424</v>
      </c>
      <c r="R3374" t="b">
        <v>0</v>
      </c>
      <c r="S3374">
        <v>0</v>
      </c>
    </row>
    <row r="3375" spans="1:19">
      <c r="A3375">
        <v>13050501</v>
      </c>
      <c r="B3375" s="12"/>
      <c r="C3375" s="12" t="s">
        <v>4797</v>
      </c>
      <c r="D3375" s="12" t="s">
        <v>5360</v>
      </c>
      <c r="E3375" t="b">
        <v>0</v>
      </c>
      <c r="F3375">
        <v>0</v>
      </c>
      <c r="G3375">
        <v>7102</v>
      </c>
      <c r="H3375">
        <v>43957</v>
      </c>
      <c r="I3375" s="12" t="s">
        <v>5662</v>
      </c>
      <c r="J3375">
        <v>1</v>
      </c>
      <c r="K3375">
        <v>13796</v>
      </c>
      <c r="L3375">
        <v>0</v>
      </c>
      <c r="M3375">
        <v>0</v>
      </c>
      <c r="N3375">
        <v>0</v>
      </c>
      <c r="O3375">
        <v>135406</v>
      </c>
      <c r="P3375">
        <v>97594</v>
      </c>
      <c r="Q3375">
        <v>3425</v>
      </c>
      <c r="R3375" t="b">
        <v>0</v>
      </c>
      <c r="S3375">
        <v>0</v>
      </c>
    </row>
    <row r="3376" spans="1:19">
      <c r="A3376">
        <v>13050501</v>
      </c>
      <c r="B3376" s="12"/>
      <c r="C3376" s="12" t="s">
        <v>4797</v>
      </c>
      <c r="D3376" s="12" t="s">
        <v>5360</v>
      </c>
      <c r="E3376" t="b">
        <v>0</v>
      </c>
      <c r="F3376">
        <v>0</v>
      </c>
      <c r="G3376">
        <v>7102</v>
      </c>
      <c r="H3376">
        <v>43983</v>
      </c>
      <c r="I3376" s="12" t="s">
        <v>2024</v>
      </c>
      <c r="J3376">
        <v>12</v>
      </c>
      <c r="K3376">
        <v>10716</v>
      </c>
      <c r="L3376">
        <v>0</v>
      </c>
      <c r="M3376">
        <v>0</v>
      </c>
      <c r="N3376">
        <v>233000</v>
      </c>
      <c r="O3376">
        <v>0</v>
      </c>
      <c r="P3376">
        <v>330594</v>
      </c>
      <c r="Q3376">
        <v>3426</v>
      </c>
      <c r="R3376" t="b">
        <v>0</v>
      </c>
      <c r="S3376">
        <v>0</v>
      </c>
    </row>
    <row r="3377" spans="1:19">
      <c r="A3377">
        <v>13050501</v>
      </c>
      <c r="B3377" s="12"/>
      <c r="C3377" s="12" t="s">
        <v>4797</v>
      </c>
      <c r="D3377" s="12" t="s">
        <v>5360</v>
      </c>
      <c r="E3377" t="b">
        <v>0</v>
      </c>
      <c r="F3377">
        <v>0</v>
      </c>
      <c r="G3377">
        <v>7102</v>
      </c>
      <c r="H3377">
        <v>43990</v>
      </c>
      <c r="I3377" s="12" t="s">
        <v>5662</v>
      </c>
      <c r="J3377">
        <v>1</v>
      </c>
      <c r="K3377">
        <v>13858</v>
      </c>
      <c r="L3377">
        <v>0</v>
      </c>
      <c r="M3377">
        <v>0</v>
      </c>
      <c r="N3377">
        <v>0</v>
      </c>
      <c r="O3377">
        <v>97594</v>
      </c>
      <c r="P3377">
        <v>233000</v>
      </c>
      <c r="Q3377">
        <v>3427</v>
      </c>
      <c r="R3377" t="b">
        <v>0</v>
      </c>
      <c r="S3377">
        <v>0</v>
      </c>
    </row>
    <row r="3378" spans="1:19">
      <c r="A3378">
        <v>13050501</v>
      </c>
      <c r="B3378" s="12"/>
      <c r="C3378" s="12" t="s">
        <v>4797</v>
      </c>
      <c r="D3378" s="12" t="s">
        <v>5360</v>
      </c>
      <c r="E3378" t="b">
        <v>0</v>
      </c>
      <c r="F3378">
        <v>0</v>
      </c>
      <c r="G3378">
        <v>7102</v>
      </c>
      <c r="H3378">
        <v>43990</v>
      </c>
      <c r="I3378" s="12" t="s">
        <v>5663</v>
      </c>
      <c r="J3378">
        <v>1</v>
      </c>
      <c r="K3378">
        <v>13858</v>
      </c>
      <c r="L3378">
        <v>0</v>
      </c>
      <c r="M3378">
        <v>0</v>
      </c>
      <c r="N3378">
        <v>0</v>
      </c>
      <c r="O3378">
        <v>102406</v>
      </c>
      <c r="P3378">
        <v>130594</v>
      </c>
      <c r="Q3378">
        <v>3428</v>
      </c>
      <c r="R3378" t="b">
        <v>0</v>
      </c>
      <c r="S3378">
        <v>0</v>
      </c>
    </row>
    <row r="3379" spans="1:19">
      <c r="A3379">
        <v>13050501</v>
      </c>
      <c r="B3379" s="12"/>
      <c r="C3379" s="12" t="s">
        <v>4797</v>
      </c>
      <c r="D3379" s="12" t="s">
        <v>5360</v>
      </c>
      <c r="E3379" t="b">
        <v>0</v>
      </c>
      <c r="F3379">
        <v>0</v>
      </c>
      <c r="G3379">
        <v>7102</v>
      </c>
      <c r="H3379">
        <v>44013</v>
      </c>
      <c r="I3379" s="12" t="s">
        <v>2025</v>
      </c>
      <c r="J3379">
        <v>12</v>
      </c>
      <c r="K3379">
        <v>10796</v>
      </c>
      <c r="L3379">
        <v>0</v>
      </c>
      <c r="M3379">
        <v>0</v>
      </c>
      <c r="N3379">
        <v>233000</v>
      </c>
      <c r="O3379">
        <v>0</v>
      </c>
      <c r="P3379">
        <v>363594</v>
      </c>
      <c r="Q3379">
        <v>3429</v>
      </c>
      <c r="R3379" t="b">
        <v>0</v>
      </c>
      <c r="S3379">
        <v>0</v>
      </c>
    </row>
    <row r="3380" spans="1:19">
      <c r="A3380">
        <v>13050501</v>
      </c>
      <c r="B3380" s="12"/>
      <c r="C3380" s="12" t="s">
        <v>4797</v>
      </c>
      <c r="D3380" s="12" t="s">
        <v>5360</v>
      </c>
      <c r="E3380" t="b">
        <v>0</v>
      </c>
      <c r="F3380">
        <v>0</v>
      </c>
      <c r="G3380">
        <v>7102</v>
      </c>
      <c r="H3380">
        <v>44018</v>
      </c>
      <c r="I3380" s="12" t="s">
        <v>5663</v>
      </c>
      <c r="J3380">
        <v>1</v>
      </c>
      <c r="K3380">
        <v>13950</v>
      </c>
      <c r="L3380">
        <v>0</v>
      </c>
      <c r="M3380">
        <v>0</v>
      </c>
      <c r="N3380">
        <v>0</v>
      </c>
      <c r="O3380">
        <v>130594</v>
      </c>
      <c r="P3380">
        <v>233000</v>
      </c>
      <c r="Q3380">
        <v>3430</v>
      </c>
      <c r="R3380" t="b">
        <v>0</v>
      </c>
      <c r="S3380">
        <v>0</v>
      </c>
    </row>
    <row r="3381" spans="1:19">
      <c r="A3381">
        <v>13050501</v>
      </c>
      <c r="B3381" s="12"/>
      <c r="C3381" s="12" t="s">
        <v>4797</v>
      </c>
      <c r="D3381" s="12" t="s">
        <v>5360</v>
      </c>
      <c r="E3381" t="b">
        <v>0</v>
      </c>
      <c r="F3381">
        <v>0</v>
      </c>
      <c r="G3381">
        <v>7102</v>
      </c>
      <c r="H3381">
        <v>44018</v>
      </c>
      <c r="I3381" s="12" t="s">
        <v>5664</v>
      </c>
      <c r="J3381">
        <v>1</v>
      </c>
      <c r="K3381">
        <v>13950</v>
      </c>
      <c r="L3381">
        <v>0</v>
      </c>
      <c r="M3381">
        <v>0</v>
      </c>
      <c r="N3381">
        <v>0</v>
      </c>
      <c r="O3381">
        <v>69406</v>
      </c>
      <c r="P3381">
        <v>163594</v>
      </c>
      <c r="Q3381">
        <v>3431</v>
      </c>
      <c r="R3381" t="b">
        <v>0</v>
      </c>
      <c r="S3381">
        <v>0</v>
      </c>
    </row>
    <row r="3382" spans="1:19">
      <c r="A3382">
        <v>13050501</v>
      </c>
      <c r="B3382" s="12"/>
      <c r="C3382" s="12" t="s">
        <v>4797</v>
      </c>
      <c r="D3382" s="12" t="s">
        <v>5360</v>
      </c>
      <c r="E3382" t="b">
        <v>0</v>
      </c>
      <c r="F3382">
        <v>0</v>
      </c>
      <c r="G3382">
        <v>7102</v>
      </c>
      <c r="H3382">
        <v>44044</v>
      </c>
      <c r="I3382" s="12" t="s">
        <v>2026</v>
      </c>
      <c r="J3382">
        <v>12</v>
      </c>
      <c r="K3382">
        <v>10876</v>
      </c>
      <c r="L3382">
        <v>0</v>
      </c>
      <c r="M3382">
        <v>0</v>
      </c>
      <c r="N3382">
        <v>233000</v>
      </c>
      <c r="O3382">
        <v>0</v>
      </c>
      <c r="P3382">
        <v>396594</v>
      </c>
      <c r="Q3382">
        <v>3432</v>
      </c>
      <c r="R3382" t="b">
        <v>0</v>
      </c>
      <c r="S3382">
        <v>0</v>
      </c>
    </row>
    <row r="3383" spans="1:19">
      <c r="A3383">
        <v>13050501</v>
      </c>
      <c r="B3383" s="12"/>
      <c r="C3383" s="12" t="s">
        <v>4797</v>
      </c>
      <c r="D3383" s="12" t="s">
        <v>5360</v>
      </c>
      <c r="E3383" t="b">
        <v>0</v>
      </c>
      <c r="F3383">
        <v>0</v>
      </c>
      <c r="G3383">
        <v>7102</v>
      </c>
      <c r="H3383">
        <v>44054</v>
      </c>
      <c r="I3383" s="12" t="s">
        <v>5664</v>
      </c>
      <c r="J3383">
        <v>1</v>
      </c>
      <c r="K3383">
        <v>14006</v>
      </c>
      <c r="L3383">
        <v>0</v>
      </c>
      <c r="M3383">
        <v>0</v>
      </c>
      <c r="N3383">
        <v>0</v>
      </c>
      <c r="O3383">
        <v>163594</v>
      </c>
      <c r="P3383">
        <v>233000</v>
      </c>
      <c r="Q3383">
        <v>3433</v>
      </c>
      <c r="R3383" t="b">
        <v>0</v>
      </c>
      <c r="S3383">
        <v>0</v>
      </c>
    </row>
    <row r="3384" spans="1:19">
      <c r="A3384">
        <v>13050501</v>
      </c>
      <c r="B3384" s="12"/>
      <c r="C3384" s="12" t="s">
        <v>4797</v>
      </c>
      <c r="D3384" s="12" t="s">
        <v>5360</v>
      </c>
      <c r="E3384" t="b">
        <v>0</v>
      </c>
      <c r="F3384">
        <v>0</v>
      </c>
      <c r="G3384">
        <v>7102</v>
      </c>
      <c r="H3384">
        <v>44054</v>
      </c>
      <c r="I3384" s="12" t="s">
        <v>5665</v>
      </c>
      <c r="J3384">
        <v>1</v>
      </c>
      <c r="K3384">
        <v>14006</v>
      </c>
      <c r="L3384">
        <v>0</v>
      </c>
      <c r="M3384">
        <v>0</v>
      </c>
      <c r="N3384">
        <v>0</v>
      </c>
      <c r="O3384">
        <v>133067</v>
      </c>
      <c r="P3384">
        <v>99933</v>
      </c>
      <c r="Q3384">
        <v>3434</v>
      </c>
      <c r="R3384" t="b">
        <v>0</v>
      </c>
      <c r="S3384">
        <v>0</v>
      </c>
    </row>
    <row r="3385" spans="1:19">
      <c r="A3385">
        <v>13050501</v>
      </c>
      <c r="B3385" s="12"/>
      <c r="C3385" s="12" t="s">
        <v>4797</v>
      </c>
      <c r="D3385" s="12" t="s">
        <v>5360</v>
      </c>
      <c r="E3385" t="b">
        <v>0</v>
      </c>
      <c r="F3385">
        <v>0</v>
      </c>
      <c r="G3385">
        <v>7102</v>
      </c>
      <c r="H3385">
        <v>44075</v>
      </c>
      <c r="I3385" s="12" t="s">
        <v>2027</v>
      </c>
      <c r="J3385">
        <v>12</v>
      </c>
      <c r="K3385">
        <v>10956</v>
      </c>
      <c r="L3385">
        <v>0</v>
      </c>
      <c r="M3385">
        <v>0</v>
      </c>
      <c r="N3385">
        <v>233000</v>
      </c>
      <c r="O3385">
        <v>0</v>
      </c>
      <c r="P3385">
        <v>332933</v>
      </c>
      <c r="Q3385">
        <v>3435</v>
      </c>
      <c r="R3385" t="b">
        <v>0</v>
      </c>
      <c r="S3385">
        <v>0</v>
      </c>
    </row>
    <row r="3386" spans="1:19">
      <c r="A3386">
        <v>13050501</v>
      </c>
      <c r="B3386" s="12"/>
      <c r="C3386" s="12" t="s">
        <v>4797</v>
      </c>
      <c r="D3386" s="12" t="s">
        <v>5360</v>
      </c>
      <c r="E3386" t="b">
        <v>0</v>
      </c>
      <c r="F3386">
        <v>0</v>
      </c>
      <c r="G3386">
        <v>7102</v>
      </c>
      <c r="H3386">
        <v>44095</v>
      </c>
      <c r="I3386" s="12" t="s">
        <v>5665</v>
      </c>
      <c r="J3386">
        <v>1</v>
      </c>
      <c r="K3386">
        <v>14097</v>
      </c>
      <c r="L3386">
        <v>0</v>
      </c>
      <c r="M3386">
        <v>0</v>
      </c>
      <c r="N3386">
        <v>0</v>
      </c>
      <c r="O3386">
        <v>99933</v>
      </c>
      <c r="P3386">
        <v>233000</v>
      </c>
      <c r="Q3386">
        <v>3436</v>
      </c>
      <c r="R3386" t="b">
        <v>0</v>
      </c>
      <c r="S3386">
        <v>0</v>
      </c>
    </row>
    <row r="3387" spans="1:19">
      <c r="A3387">
        <v>13050501</v>
      </c>
      <c r="B3387" s="12"/>
      <c r="C3387" s="12" t="s">
        <v>4797</v>
      </c>
      <c r="D3387" s="12" t="s">
        <v>5360</v>
      </c>
      <c r="E3387" t="b">
        <v>0</v>
      </c>
      <c r="F3387">
        <v>0</v>
      </c>
      <c r="G3387">
        <v>7102</v>
      </c>
      <c r="H3387">
        <v>44095</v>
      </c>
      <c r="I3387" s="12" t="s">
        <v>5666</v>
      </c>
      <c r="J3387">
        <v>1</v>
      </c>
      <c r="K3387">
        <v>14097</v>
      </c>
      <c r="L3387">
        <v>0</v>
      </c>
      <c r="M3387">
        <v>0</v>
      </c>
      <c r="N3387">
        <v>0</v>
      </c>
      <c r="O3387">
        <v>200067</v>
      </c>
      <c r="P3387">
        <v>32933</v>
      </c>
      <c r="Q3387">
        <v>3437</v>
      </c>
      <c r="R3387" t="b">
        <v>0</v>
      </c>
      <c r="S3387">
        <v>0</v>
      </c>
    </row>
    <row r="3388" spans="1:19">
      <c r="A3388">
        <v>13050501</v>
      </c>
      <c r="B3388" s="12"/>
      <c r="C3388" s="12" t="s">
        <v>4797</v>
      </c>
      <c r="D3388" s="12" t="s">
        <v>5360</v>
      </c>
      <c r="E3388" t="b">
        <v>0</v>
      </c>
      <c r="F3388">
        <v>0</v>
      </c>
      <c r="G3388">
        <v>7102</v>
      </c>
      <c r="H3388">
        <v>44105</v>
      </c>
      <c r="I3388" s="12" t="s">
        <v>2028</v>
      </c>
      <c r="J3388">
        <v>12</v>
      </c>
      <c r="K3388">
        <v>11036</v>
      </c>
      <c r="L3388">
        <v>0</v>
      </c>
      <c r="M3388">
        <v>0</v>
      </c>
      <c r="N3388">
        <v>233000</v>
      </c>
      <c r="O3388">
        <v>0</v>
      </c>
      <c r="P3388">
        <v>265933</v>
      </c>
      <c r="Q3388">
        <v>3438</v>
      </c>
      <c r="R3388" t="b">
        <v>0</v>
      </c>
      <c r="S3388">
        <v>0</v>
      </c>
    </row>
    <row r="3389" spans="1:19">
      <c r="A3389">
        <v>13050501</v>
      </c>
      <c r="B3389" s="12"/>
      <c r="C3389" s="12" t="s">
        <v>4797</v>
      </c>
      <c r="D3389" s="12" t="s">
        <v>5360</v>
      </c>
      <c r="E3389" t="b">
        <v>0</v>
      </c>
      <c r="F3389">
        <v>0</v>
      </c>
      <c r="G3389">
        <v>7102</v>
      </c>
      <c r="H3389">
        <v>44111</v>
      </c>
      <c r="I3389" s="12" t="s">
        <v>5666</v>
      </c>
      <c r="J3389">
        <v>1</v>
      </c>
      <c r="K3389">
        <v>14164</v>
      </c>
      <c r="L3389">
        <v>0</v>
      </c>
      <c r="M3389">
        <v>0</v>
      </c>
      <c r="N3389">
        <v>0</v>
      </c>
      <c r="O3389">
        <v>32933</v>
      </c>
      <c r="P3389">
        <v>233000</v>
      </c>
      <c r="Q3389">
        <v>3439</v>
      </c>
      <c r="R3389" t="b">
        <v>0</v>
      </c>
      <c r="S3389">
        <v>0</v>
      </c>
    </row>
    <row r="3390" spans="1:19">
      <c r="A3390">
        <v>13050501</v>
      </c>
      <c r="B3390" s="12"/>
      <c r="C3390" s="12" t="s">
        <v>4797</v>
      </c>
      <c r="D3390" s="12" t="s">
        <v>5360</v>
      </c>
      <c r="E3390" t="b">
        <v>0</v>
      </c>
      <c r="F3390">
        <v>0</v>
      </c>
      <c r="G3390">
        <v>7102</v>
      </c>
      <c r="H3390">
        <v>44111</v>
      </c>
      <c r="I3390" s="12" t="s">
        <v>5667</v>
      </c>
      <c r="J3390">
        <v>1</v>
      </c>
      <c r="K3390">
        <v>14164</v>
      </c>
      <c r="L3390">
        <v>0</v>
      </c>
      <c r="M3390">
        <v>0</v>
      </c>
      <c r="N3390">
        <v>0</v>
      </c>
      <c r="O3390">
        <v>228067</v>
      </c>
      <c r="P3390">
        <v>4933</v>
      </c>
      <c r="Q3390">
        <v>3440</v>
      </c>
      <c r="R3390" t="b">
        <v>0</v>
      </c>
      <c r="S3390">
        <v>0</v>
      </c>
    </row>
    <row r="3391" spans="1:19">
      <c r="A3391">
        <v>13050501</v>
      </c>
      <c r="B3391" s="12"/>
      <c r="C3391" s="12" t="s">
        <v>4797</v>
      </c>
      <c r="D3391" s="12" t="s">
        <v>5360</v>
      </c>
      <c r="E3391" t="b">
        <v>0</v>
      </c>
      <c r="F3391">
        <v>0</v>
      </c>
      <c r="G3391">
        <v>7102</v>
      </c>
      <c r="H3391">
        <v>44136</v>
      </c>
      <c r="I3391" s="12" t="s">
        <v>2029</v>
      </c>
      <c r="J3391">
        <v>12</v>
      </c>
      <c r="K3391">
        <v>11116</v>
      </c>
      <c r="L3391">
        <v>0</v>
      </c>
      <c r="M3391">
        <v>0</v>
      </c>
      <c r="N3391">
        <v>233000</v>
      </c>
      <c r="O3391">
        <v>0</v>
      </c>
      <c r="P3391">
        <v>237933</v>
      </c>
      <c r="Q3391">
        <v>3441</v>
      </c>
      <c r="R3391" t="b">
        <v>0</v>
      </c>
      <c r="S3391">
        <v>0</v>
      </c>
    </row>
    <row r="3392" spans="1:19">
      <c r="A3392">
        <v>13050501</v>
      </c>
      <c r="B3392" s="12"/>
      <c r="C3392" s="12" t="s">
        <v>4797</v>
      </c>
      <c r="D3392" s="12" t="s">
        <v>5360</v>
      </c>
      <c r="E3392" t="b">
        <v>0</v>
      </c>
      <c r="F3392">
        <v>0</v>
      </c>
      <c r="G3392">
        <v>7102</v>
      </c>
      <c r="H3392">
        <v>44142</v>
      </c>
      <c r="I3392" s="12" t="s">
        <v>5667</v>
      </c>
      <c r="J3392">
        <v>1</v>
      </c>
      <c r="K3392">
        <v>14223</v>
      </c>
      <c r="L3392">
        <v>0</v>
      </c>
      <c r="M3392">
        <v>0</v>
      </c>
      <c r="N3392">
        <v>0</v>
      </c>
      <c r="O3392">
        <v>4933</v>
      </c>
      <c r="P3392">
        <v>233000</v>
      </c>
      <c r="Q3392">
        <v>3442</v>
      </c>
      <c r="R3392" t="b">
        <v>0</v>
      </c>
      <c r="S3392">
        <v>0</v>
      </c>
    </row>
    <row r="3393" spans="1:19">
      <c r="A3393">
        <v>13050501</v>
      </c>
      <c r="B3393" s="12"/>
      <c r="C3393" s="12" t="s">
        <v>4797</v>
      </c>
      <c r="D3393" s="12" t="s">
        <v>5360</v>
      </c>
      <c r="E3393" t="b">
        <v>0</v>
      </c>
      <c r="F3393">
        <v>0</v>
      </c>
      <c r="G3393">
        <v>7102</v>
      </c>
      <c r="H3393">
        <v>44142</v>
      </c>
      <c r="I3393" s="12" t="s">
        <v>5668</v>
      </c>
      <c r="J3393">
        <v>1</v>
      </c>
      <c r="K3393">
        <v>14223</v>
      </c>
      <c r="L3393">
        <v>0</v>
      </c>
      <c r="M3393">
        <v>0</v>
      </c>
      <c r="N3393">
        <v>0</v>
      </c>
      <c r="O3393">
        <v>233000</v>
      </c>
      <c r="P3393">
        <v>0</v>
      </c>
      <c r="Q3393">
        <v>3443</v>
      </c>
      <c r="R3393" t="b">
        <v>0</v>
      </c>
      <c r="S3393">
        <v>0</v>
      </c>
    </row>
    <row r="3394" spans="1:19">
      <c r="A3394">
        <v>13050501</v>
      </c>
      <c r="B3394" s="12"/>
      <c r="C3394" s="12" t="s">
        <v>4797</v>
      </c>
      <c r="D3394" s="12" t="s">
        <v>5360</v>
      </c>
      <c r="E3394" t="b">
        <v>0</v>
      </c>
      <c r="F3394">
        <v>0</v>
      </c>
      <c r="G3394">
        <v>7102</v>
      </c>
      <c r="H3394">
        <v>44166</v>
      </c>
      <c r="I3394" s="12" t="s">
        <v>2030</v>
      </c>
      <c r="J3394">
        <v>3</v>
      </c>
      <c r="K3394">
        <v>577</v>
      </c>
      <c r="L3394">
        <v>0</v>
      </c>
      <c r="M3394">
        <v>0</v>
      </c>
      <c r="N3394">
        <v>0</v>
      </c>
      <c r="O3394">
        <v>23067</v>
      </c>
      <c r="P3394">
        <v>-23067</v>
      </c>
      <c r="Q3394">
        <v>3444</v>
      </c>
      <c r="R3394" t="b">
        <v>0</v>
      </c>
      <c r="S3394">
        <v>0</v>
      </c>
    </row>
    <row r="3395" spans="1:19">
      <c r="A3395">
        <v>13050501</v>
      </c>
      <c r="B3395" s="12"/>
      <c r="C3395" s="12" t="s">
        <v>4797</v>
      </c>
      <c r="D3395" s="12" t="s">
        <v>5360</v>
      </c>
      <c r="E3395" t="b">
        <v>0</v>
      </c>
      <c r="F3395">
        <v>0</v>
      </c>
      <c r="G3395">
        <v>7102</v>
      </c>
      <c r="H3395">
        <v>44166</v>
      </c>
      <c r="I3395" s="12" t="s">
        <v>2031</v>
      </c>
      <c r="J3395">
        <v>12</v>
      </c>
      <c r="K3395">
        <v>11196</v>
      </c>
      <c r="L3395">
        <v>0</v>
      </c>
      <c r="M3395">
        <v>0</v>
      </c>
      <c r="N3395">
        <v>233000</v>
      </c>
      <c r="O3395">
        <v>0</v>
      </c>
      <c r="P3395">
        <v>209933</v>
      </c>
      <c r="Q3395">
        <v>3445</v>
      </c>
      <c r="R3395" t="b">
        <v>0</v>
      </c>
      <c r="S3395">
        <v>0</v>
      </c>
    </row>
    <row r="3396" spans="1:19">
      <c r="A3396">
        <v>13050501</v>
      </c>
      <c r="B3396" s="12"/>
      <c r="C3396" s="12" t="s">
        <v>4797</v>
      </c>
      <c r="D3396" s="12" t="s">
        <v>5360</v>
      </c>
      <c r="E3396" t="b">
        <v>0</v>
      </c>
      <c r="F3396">
        <v>0</v>
      </c>
      <c r="G3396">
        <v>7102</v>
      </c>
      <c r="H3396">
        <v>44174</v>
      </c>
      <c r="I3396" s="12" t="s">
        <v>5669</v>
      </c>
      <c r="J3396">
        <v>1</v>
      </c>
      <c r="K3396">
        <v>14295</v>
      </c>
      <c r="L3396">
        <v>0</v>
      </c>
      <c r="M3396">
        <v>0</v>
      </c>
      <c r="N3396">
        <v>0</v>
      </c>
      <c r="O3396">
        <v>209933</v>
      </c>
      <c r="P3396">
        <v>0</v>
      </c>
      <c r="Q3396">
        <v>3446</v>
      </c>
      <c r="R3396" t="b">
        <v>0</v>
      </c>
      <c r="S3396">
        <v>0</v>
      </c>
    </row>
    <row r="3397" spans="1:19">
      <c r="A3397">
        <v>13050501</v>
      </c>
      <c r="B3397" s="12" t="s">
        <v>2032</v>
      </c>
      <c r="C3397" s="12" t="s">
        <v>4797</v>
      </c>
      <c r="D3397" s="12" t="s">
        <v>2032</v>
      </c>
      <c r="E3397" t="b">
        <v>0</v>
      </c>
      <c r="F3397">
        <v>0</v>
      </c>
      <c r="G3397">
        <v>7102</v>
      </c>
      <c r="H3397" t="s">
        <v>21</v>
      </c>
      <c r="I3397" s="12"/>
      <c r="K3397">
        <v>0</v>
      </c>
      <c r="L3397">
        <v>0</v>
      </c>
      <c r="M3397">
        <v>0</v>
      </c>
      <c r="N3397">
        <v>2796000</v>
      </c>
      <c r="O3397">
        <v>2796000</v>
      </c>
      <c r="P3397">
        <v>0</v>
      </c>
      <c r="Q3397">
        <v>3447</v>
      </c>
      <c r="R3397" t="b">
        <v>0</v>
      </c>
      <c r="S3397">
        <v>0</v>
      </c>
    </row>
    <row r="3398" spans="1:19">
      <c r="A3398">
        <v>13050501</v>
      </c>
      <c r="B3398" s="12" t="s">
        <v>5370</v>
      </c>
      <c r="C3398" s="12" t="s">
        <v>4797</v>
      </c>
      <c r="D3398" s="12" t="s">
        <v>5370</v>
      </c>
      <c r="E3398" t="b">
        <v>0</v>
      </c>
      <c r="F3398">
        <v>26728952</v>
      </c>
      <c r="G3398">
        <v>7201</v>
      </c>
      <c r="H3398" t="s">
        <v>21</v>
      </c>
      <c r="I3398" s="12"/>
      <c r="K3398">
        <v>0</v>
      </c>
      <c r="L3398">
        <v>2796000</v>
      </c>
      <c r="M3398">
        <v>2436000</v>
      </c>
      <c r="N3398">
        <v>0</v>
      </c>
      <c r="O3398">
        <v>0</v>
      </c>
      <c r="P3398">
        <v>26728952</v>
      </c>
      <c r="Q3398">
        <v>3448</v>
      </c>
      <c r="R3398" t="b">
        <v>0</v>
      </c>
      <c r="S3398">
        <v>0</v>
      </c>
    </row>
    <row r="3399" spans="1:19">
      <c r="A3399">
        <v>13050501</v>
      </c>
      <c r="B3399" s="12"/>
      <c r="C3399" s="12" t="s">
        <v>4797</v>
      </c>
      <c r="D3399" s="12" t="s">
        <v>5370</v>
      </c>
      <c r="E3399" t="b">
        <v>0</v>
      </c>
      <c r="F3399">
        <v>0</v>
      </c>
      <c r="G3399">
        <v>7201</v>
      </c>
      <c r="H3399">
        <v>43831</v>
      </c>
      <c r="I3399" s="12" t="s">
        <v>2033</v>
      </c>
      <c r="J3399">
        <v>12</v>
      </c>
      <c r="K3399">
        <v>10317</v>
      </c>
      <c r="L3399">
        <v>0</v>
      </c>
      <c r="M3399">
        <v>0</v>
      </c>
      <c r="N3399">
        <v>233000</v>
      </c>
      <c r="O3399">
        <v>0</v>
      </c>
      <c r="P3399">
        <v>26961952</v>
      </c>
      <c r="Q3399">
        <v>3449</v>
      </c>
      <c r="R3399" t="b">
        <v>0</v>
      </c>
      <c r="S3399">
        <v>0</v>
      </c>
    </row>
    <row r="3400" spans="1:19">
      <c r="A3400">
        <v>13050501</v>
      </c>
      <c r="B3400" s="12"/>
      <c r="C3400" s="12" t="s">
        <v>4797</v>
      </c>
      <c r="D3400" s="12" t="s">
        <v>5370</v>
      </c>
      <c r="E3400" t="b">
        <v>0</v>
      </c>
      <c r="F3400">
        <v>0</v>
      </c>
      <c r="G3400">
        <v>7201</v>
      </c>
      <c r="H3400">
        <v>43839</v>
      </c>
      <c r="I3400" s="12" t="s">
        <v>5724</v>
      </c>
      <c r="J3400">
        <v>1</v>
      </c>
      <c r="K3400">
        <v>13484</v>
      </c>
      <c r="L3400">
        <v>0</v>
      </c>
      <c r="M3400">
        <v>0</v>
      </c>
      <c r="N3400">
        <v>0</v>
      </c>
      <c r="O3400">
        <v>109252</v>
      </c>
      <c r="P3400">
        <v>26852700</v>
      </c>
      <c r="Q3400">
        <v>3450</v>
      </c>
      <c r="R3400" t="b">
        <v>0</v>
      </c>
      <c r="S3400">
        <v>0</v>
      </c>
    </row>
    <row r="3401" spans="1:19">
      <c r="A3401">
        <v>13050501</v>
      </c>
      <c r="B3401" s="12"/>
      <c r="C3401" s="12" t="s">
        <v>4797</v>
      </c>
      <c r="D3401" s="12" t="s">
        <v>5370</v>
      </c>
      <c r="E3401" t="b">
        <v>0</v>
      </c>
      <c r="F3401">
        <v>0</v>
      </c>
      <c r="G3401">
        <v>7201</v>
      </c>
      <c r="H3401">
        <v>43839</v>
      </c>
      <c r="I3401" s="12" t="s">
        <v>5725</v>
      </c>
      <c r="J3401">
        <v>1</v>
      </c>
      <c r="K3401">
        <v>13484</v>
      </c>
      <c r="L3401">
        <v>0</v>
      </c>
      <c r="M3401">
        <v>0</v>
      </c>
      <c r="N3401">
        <v>0</v>
      </c>
      <c r="O3401">
        <v>110000</v>
      </c>
      <c r="P3401">
        <v>26742700</v>
      </c>
      <c r="Q3401">
        <v>3451</v>
      </c>
      <c r="R3401" t="b">
        <v>0</v>
      </c>
      <c r="S3401">
        <v>0</v>
      </c>
    </row>
    <row r="3402" spans="1:19">
      <c r="A3402">
        <v>13050501</v>
      </c>
      <c r="B3402" s="12"/>
      <c r="C3402" s="12" t="s">
        <v>4797</v>
      </c>
      <c r="D3402" s="12" t="s">
        <v>5370</v>
      </c>
      <c r="E3402" t="b">
        <v>0</v>
      </c>
      <c r="F3402">
        <v>0</v>
      </c>
      <c r="G3402">
        <v>7201</v>
      </c>
      <c r="H3402">
        <v>43839</v>
      </c>
      <c r="I3402" s="12" t="s">
        <v>5726</v>
      </c>
      <c r="J3402">
        <v>1</v>
      </c>
      <c r="K3402">
        <v>13484</v>
      </c>
      <c r="L3402">
        <v>0</v>
      </c>
      <c r="M3402">
        <v>0</v>
      </c>
      <c r="N3402">
        <v>0</v>
      </c>
      <c r="O3402">
        <v>5748</v>
      </c>
      <c r="P3402">
        <v>26736952</v>
      </c>
      <c r="Q3402">
        <v>3452</v>
      </c>
      <c r="R3402" t="b">
        <v>0</v>
      </c>
      <c r="S3402">
        <v>0</v>
      </c>
    </row>
    <row r="3403" spans="1:19">
      <c r="A3403">
        <v>13050501</v>
      </c>
      <c r="B3403" s="12"/>
      <c r="C3403" s="12" t="s">
        <v>4797</v>
      </c>
      <c r="D3403" s="12" t="s">
        <v>5370</v>
      </c>
      <c r="E3403" t="b">
        <v>0</v>
      </c>
      <c r="F3403">
        <v>0</v>
      </c>
      <c r="G3403">
        <v>7201</v>
      </c>
      <c r="H3403">
        <v>43862</v>
      </c>
      <c r="I3403" s="12" t="s">
        <v>2037</v>
      </c>
      <c r="J3403">
        <v>12</v>
      </c>
      <c r="K3403">
        <v>10397</v>
      </c>
      <c r="L3403">
        <v>0</v>
      </c>
      <c r="M3403">
        <v>0</v>
      </c>
      <c r="N3403">
        <v>233000</v>
      </c>
      <c r="O3403">
        <v>0</v>
      </c>
      <c r="P3403">
        <v>26969952</v>
      </c>
      <c r="Q3403">
        <v>3453</v>
      </c>
      <c r="R3403" t="b">
        <v>0</v>
      </c>
      <c r="S3403">
        <v>0</v>
      </c>
    </row>
    <row r="3404" spans="1:19">
      <c r="A3404">
        <v>13050501</v>
      </c>
      <c r="B3404" s="12"/>
      <c r="C3404" s="12" t="s">
        <v>4797</v>
      </c>
      <c r="D3404" s="12" t="s">
        <v>5370</v>
      </c>
      <c r="E3404" t="b">
        <v>0</v>
      </c>
      <c r="F3404">
        <v>0</v>
      </c>
      <c r="G3404">
        <v>7201</v>
      </c>
      <c r="H3404">
        <v>43867</v>
      </c>
      <c r="I3404" s="12" t="s">
        <v>5726</v>
      </c>
      <c r="J3404">
        <v>1</v>
      </c>
      <c r="K3404">
        <v>13551</v>
      </c>
      <c r="L3404">
        <v>0</v>
      </c>
      <c r="M3404">
        <v>0</v>
      </c>
      <c r="N3404">
        <v>0</v>
      </c>
      <c r="O3404">
        <v>104252</v>
      </c>
      <c r="P3404">
        <v>26865700</v>
      </c>
      <c r="Q3404">
        <v>3454</v>
      </c>
      <c r="R3404" t="b">
        <v>0</v>
      </c>
      <c r="S3404">
        <v>0</v>
      </c>
    </row>
    <row r="3405" spans="1:19">
      <c r="A3405">
        <v>13050501</v>
      </c>
      <c r="B3405" s="12"/>
      <c r="C3405" s="12" t="s">
        <v>4797</v>
      </c>
      <c r="D3405" s="12" t="s">
        <v>5370</v>
      </c>
      <c r="E3405" t="b">
        <v>0</v>
      </c>
      <c r="F3405">
        <v>0</v>
      </c>
      <c r="G3405">
        <v>7201</v>
      </c>
      <c r="H3405">
        <v>43867</v>
      </c>
      <c r="I3405" s="12" t="s">
        <v>5727</v>
      </c>
      <c r="J3405">
        <v>1</v>
      </c>
      <c r="K3405">
        <v>13551</v>
      </c>
      <c r="L3405">
        <v>0</v>
      </c>
      <c r="M3405">
        <v>0</v>
      </c>
      <c r="N3405">
        <v>0</v>
      </c>
      <c r="O3405">
        <v>110000</v>
      </c>
      <c r="P3405">
        <v>26755700</v>
      </c>
      <c r="Q3405">
        <v>3455</v>
      </c>
      <c r="R3405" t="b">
        <v>0</v>
      </c>
      <c r="S3405">
        <v>0</v>
      </c>
    </row>
    <row r="3406" spans="1:19">
      <c r="A3406">
        <v>13050501</v>
      </c>
      <c r="B3406" s="12"/>
      <c r="C3406" s="12" t="s">
        <v>4797</v>
      </c>
      <c r="D3406" s="12" t="s">
        <v>5370</v>
      </c>
      <c r="E3406" t="b">
        <v>0</v>
      </c>
      <c r="F3406">
        <v>0</v>
      </c>
      <c r="G3406">
        <v>7201</v>
      </c>
      <c r="H3406">
        <v>43867</v>
      </c>
      <c r="I3406" s="12" t="s">
        <v>5728</v>
      </c>
      <c r="J3406">
        <v>1</v>
      </c>
      <c r="K3406">
        <v>13551</v>
      </c>
      <c r="L3406">
        <v>0</v>
      </c>
      <c r="M3406">
        <v>0</v>
      </c>
      <c r="N3406">
        <v>0</v>
      </c>
      <c r="O3406">
        <v>10748</v>
      </c>
      <c r="P3406">
        <v>26744952</v>
      </c>
      <c r="Q3406">
        <v>3456</v>
      </c>
      <c r="R3406" t="b">
        <v>0</v>
      </c>
      <c r="S3406">
        <v>0</v>
      </c>
    </row>
    <row r="3407" spans="1:19">
      <c r="A3407">
        <v>13050501</v>
      </c>
      <c r="B3407" s="12"/>
      <c r="C3407" s="12" t="s">
        <v>4797</v>
      </c>
      <c r="D3407" s="12" t="s">
        <v>5370</v>
      </c>
      <c r="E3407" t="b">
        <v>0</v>
      </c>
      <c r="F3407">
        <v>0</v>
      </c>
      <c r="G3407">
        <v>7201</v>
      </c>
      <c r="H3407">
        <v>43891</v>
      </c>
      <c r="I3407" s="12" t="s">
        <v>2040</v>
      </c>
      <c r="J3407">
        <v>12</v>
      </c>
      <c r="K3407">
        <v>10477</v>
      </c>
      <c r="L3407">
        <v>0</v>
      </c>
      <c r="M3407">
        <v>0</v>
      </c>
      <c r="N3407">
        <v>233000</v>
      </c>
      <c r="O3407">
        <v>0</v>
      </c>
      <c r="P3407">
        <v>26977952</v>
      </c>
      <c r="Q3407">
        <v>3457</v>
      </c>
      <c r="R3407" t="b">
        <v>0</v>
      </c>
      <c r="S3407">
        <v>0</v>
      </c>
    </row>
    <row r="3408" spans="1:19">
      <c r="A3408">
        <v>13050501</v>
      </c>
      <c r="B3408" s="12"/>
      <c r="C3408" s="12" t="s">
        <v>4797</v>
      </c>
      <c r="D3408" s="12" t="s">
        <v>5370</v>
      </c>
      <c r="E3408" t="b">
        <v>0</v>
      </c>
      <c r="F3408">
        <v>0</v>
      </c>
      <c r="G3408">
        <v>7201</v>
      </c>
      <c r="H3408">
        <v>43899</v>
      </c>
      <c r="I3408" s="12" t="s">
        <v>5728</v>
      </c>
      <c r="J3408">
        <v>1</v>
      </c>
      <c r="K3408">
        <v>13630</v>
      </c>
      <c r="L3408">
        <v>0</v>
      </c>
      <c r="M3408">
        <v>0</v>
      </c>
      <c r="N3408">
        <v>0</v>
      </c>
      <c r="O3408">
        <v>99252</v>
      </c>
      <c r="P3408">
        <v>26878700</v>
      </c>
      <c r="Q3408">
        <v>3458</v>
      </c>
      <c r="R3408" t="b">
        <v>0</v>
      </c>
      <c r="S3408">
        <v>0</v>
      </c>
    </row>
    <row r="3409" spans="1:19">
      <c r="A3409">
        <v>13050501</v>
      </c>
      <c r="B3409" s="12"/>
      <c r="C3409" s="12" t="s">
        <v>4797</v>
      </c>
      <c r="D3409" s="12" t="s">
        <v>5370</v>
      </c>
      <c r="E3409" t="b">
        <v>0</v>
      </c>
      <c r="F3409">
        <v>0</v>
      </c>
      <c r="G3409">
        <v>7201</v>
      </c>
      <c r="H3409">
        <v>43899</v>
      </c>
      <c r="I3409" s="12" t="s">
        <v>5729</v>
      </c>
      <c r="J3409">
        <v>1</v>
      </c>
      <c r="K3409">
        <v>13630</v>
      </c>
      <c r="L3409">
        <v>0</v>
      </c>
      <c r="M3409">
        <v>0</v>
      </c>
      <c r="N3409">
        <v>0</v>
      </c>
      <c r="O3409">
        <v>115000</v>
      </c>
      <c r="P3409">
        <v>26763700</v>
      </c>
      <c r="Q3409">
        <v>3459</v>
      </c>
      <c r="R3409" t="b">
        <v>0</v>
      </c>
      <c r="S3409">
        <v>0</v>
      </c>
    </row>
    <row r="3410" spans="1:19">
      <c r="A3410">
        <v>13050501</v>
      </c>
      <c r="B3410" s="12"/>
      <c r="C3410" s="12" t="s">
        <v>4797</v>
      </c>
      <c r="D3410" s="12" t="s">
        <v>5370</v>
      </c>
      <c r="E3410" t="b">
        <v>0</v>
      </c>
      <c r="F3410">
        <v>0</v>
      </c>
      <c r="G3410">
        <v>7201</v>
      </c>
      <c r="H3410">
        <v>43899</v>
      </c>
      <c r="I3410" s="12" t="s">
        <v>5730</v>
      </c>
      <c r="J3410">
        <v>1</v>
      </c>
      <c r="K3410">
        <v>13630</v>
      </c>
      <c r="L3410">
        <v>0</v>
      </c>
      <c r="M3410">
        <v>0</v>
      </c>
      <c r="N3410">
        <v>0</v>
      </c>
      <c r="O3410">
        <v>10748</v>
      </c>
      <c r="P3410">
        <v>26752952</v>
      </c>
      <c r="Q3410">
        <v>3460</v>
      </c>
      <c r="R3410" t="b">
        <v>0</v>
      </c>
      <c r="S3410">
        <v>0</v>
      </c>
    </row>
    <row r="3411" spans="1:19">
      <c r="A3411">
        <v>13050501</v>
      </c>
      <c r="B3411" s="12"/>
      <c r="C3411" s="12" t="s">
        <v>4797</v>
      </c>
      <c r="D3411" s="12" t="s">
        <v>5370</v>
      </c>
      <c r="E3411" t="b">
        <v>0</v>
      </c>
      <c r="F3411">
        <v>0</v>
      </c>
      <c r="G3411">
        <v>7201</v>
      </c>
      <c r="H3411">
        <v>43922</v>
      </c>
      <c r="I3411" s="12" t="s">
        <v>2043</v>
      </c>
      <c r="J3411">
        <v>12</v>
      </c>
      <c r="K3411">
        <v>10557</v>
      </c>
      <c r="L3411">
        <v>0</v>
      </c>
      <c r="M3411">
        <v>0</v>
      </c>
      <c r="N3411">
        <v>233000</v>
      </c>
      <c r="O3411">
        <v>0</v>
      </c>
      <c r="P3411">
        <v>26985952</v>
      </c>
      <c r="Q3411">
        <v>3461</v>
      </c>
      <c r="R3411" t="b">
        <v>0</v>
      </c>
      <c r="S3411">
        <v>0</v>
      </c>
    </row>
    <row r="3412" spans="1:19">
      <c r="A3412">
        <v>13050501</v>
      </c>
      <c r="B3412" s="12"/>
      <c r="C3412" s="12" t="s">
        <v>4797</v>
      </c>
      <c r="D3412" s="12" t="s">
        <v>5370</v>
      </c>
      <c r="E3412" t="b">
        <v>0</v>
      </c>
      <c r="F3412">
        <v>0</v>
      </c>
      <c r="G3412">
        <v>7201</v>
      </c>
      <c r="H3412">
        <v>43952</v>
      </c>
      <c r="I3412" s="12" t="s">
        <v>2044</v>
      </c>
      <c r="J3412">
        <v>12</v>
      </c>
      <c r="K3412">
        <v>10637</v>
      </c>
      <c r="L3412">
        <v>0</v>
      </c>
      <c r="M3412">
        <v>0</v>
      </c>
      <c r="N3412">
        <v>233000</v>
      </c>
      <c r="O3412">
        <v>0</v>
      </c>
      <c r="P3412">
        <v>27218952</v>
      </c>
      <c r="Q3412">
        <v>3462</v>
      </c>
      <c r="R3412" t="b">
        <v>0</v>
      </c>
      <c r="S3412">
        <v>0</v>
      </c>
    </row>
    <row r="3413" spans="1:19">
      <c r="A3413">
        <v>13050501</v>
      </c>
      <c r="B3413" s="12"/>
      <c r="C3413" s="12" t="s">
        <v>4797</v>
      </c>
      <c r="D3413" s="12" t="s">
        <v>5370</v>
      </c>
      <c r="E3413" t="b">
        <v>0</v>
      </c>
      <c r="F3413">
        <v>0</v>
      </c>
      <c r="G3413">
        <v>7201</v>
      </c>
      <c r="H3413">
        <v>43983</v>
      </c>
      <c r="I3413" s="12" t="s">
        <v>2045</v>
      </c>
      <c r="J3413">
        <v>12</v>
      </c>
      <c r="K3413">
        <v>10717</v>
      </c>
      <c r="L3413">
        <v>0</v>
      </c>
      <c r="M3413">
        <v>0</v>
      </c>
      <c r="N3413">
        <v>233000</v>
      </c>
      <c r="O3413">
        <v>0</v>
      </c>
      <c r="P3413">
        <v>27451952</v>
      </c>
      <c r="Q3413">
        <v>3463</v>
      </c>
      <c r="R3413" t="b">
        <v>0</v>
      </c>
      <c r="S3413">
        <v>0</v>
      </c>
    </row>
    <row r="3414" spans="1:19">
      <c r="A3414">
        <v>13050501</v>
      </c>
      <c r="B3414" s="12"/>
      <c r="C3414" s="12" t="s">
        <v>4797</v>
      </c>
      <c r="D3414" s="12" t="s">
        <v>5370</v>
      </c>
      <c r="E3414" t="b">
        <v>0</v>
      </c>
      <c r="F3414">
        <v>0</v>
      </c>
      <c r="G3414">
        <v>7201</v>
      </c>
      <c r="H3414">
        <v>44013</v>
      </c>
      <c r="I3414" s="12" t="s">
        <v>2046</v>
      </c>
      <c r="J3414">
        <v>12</v>
      </c>
      <c r="K3414">
        <v>10797</v>
      </c>
      <c r="L3414">
        <v>0</v>
      </c>
      <c r="M3414">
        <v>0</v>
      </c>
      <c r="N3414">
        <v>233000</v>
      </c>
      <c r="O3414">
        <v>0</v>
      </c>
      <c r="P3414">
        <v>27684952</v>
      </c>
      <c r="Q3414">
        <v>3464</v>
      </c>
      <c r="R3414" t="b">
        <v>0</v>
      </c>
      <c r="S3414">
        <v>0</v>
      </c>
    </row>
    <row r="3415" spans="1:19">
      <c r="A3415">
        <v>13050501</v>
      </c>
      <c r="B3415" s="12"/>
      <c r="C3415" s="12" t="s">
        <v>4797</v>
      </c>
      <c r="D3415" s="12" t="s">
        <v>5370</v>
      </c>
      <c r="E3415" t="b">
        <v>0</v>
      </c>
      <c r="F3415">
        <v>0</v>
      </c>
      <c r="G3415">
        <v>7201</v>
      </c>
      <c r="H3415">
        <v>44044</v>
      </c>
      <c r="I3415" s="12" t="s">
        <v>2047</v>
      </c>
      <c r="J3415">
        <v>12</v>
      </c>
      <c r="K3415">
        <v>10877</v>
      </c>
      <c r="L3415">
        <v>0</v>
      </c>
      <c r="M3415">
        <v>0</v>
      </c>
      <c r="N3415">
        <v>233000</v>
      </c>
      <c r="O3415">
        <v>0</v>
      </c>
      <c r="P3415">
        <v>27917952</v>
      </c>
      <c r="Q3415">
        <v>3465</v>
      </c>
      <c r="R3415" t="b">
        <v>0</v>
      </c>
      <c r="S3415">
        <v>0</v>
      </c>
    </row>
    <row r="3416" spans="1:19">
      <c r="A3416">
        <v>13050501</v>
      </c>
      <c r="B3416" s="12"/>
      <c r="C3416" s="12" t="s">
        <v>4797</v>
      </c>
      <c r="D3416" s="12" t="s">
        <v>5370</v>
      </c>
      <c r="E3416" t="b">
        <v>0</v>
      </c>
      <c r="F3416">
        <v>0</v>
      </c>
      <c r="G3416">
        <v>7201</v>
      </c>
      <c r="H3416">
        <v>44075</v>
      </c>
      <c r="I3416" s="12" t="s">
        <v>2048</v>
      </c>
      <c r="J3416">
        <v>12</v>
      </c>
      <c r="K3416">
        <v>10957</v>
      </c>
      <c r="L3416">
        <v>0</v>
      </c>
      <c r="M3416">
        <v>0</v>
      </c>
      <c r="N3416">
        <v>233000</v>
      </c>
      <c r="O3416">
        <v>0</v>
      </c>
      <c r="P3416">
        <v>28150952</v>
      </c>
      <c r="Q3416">
        <v>3466</v>
      </c>
      <c r="R3416" t="b">
        <v>0</v>
      </c>
      <c r="S3416">
        <v>0</v>
      </c>
    </row>
    <row r="3417" spans="1:19">
      <c r="A3417">
        <v>13050501</v>
      </c>
      <c r="B3417" s="12"/>
      <c r="C3417" s="12" t="s">
        <v>4797</v>
      </c>
      <c r="D3417" s="12" t="s">
        <v>5370</v>
      </c>
      <c r="E3417" t="b">
        <v>0</v>
      </c>
      <c r="F3417">
        <v>0</v>
      </c>
      <c r="G3417">
        <v>7201</v>
      </c>
      <c r="H3417">
        <v>44081</v>
      </c>
      <c r="I3417" s="12" t="s">
        <v>5730</v>
      </c>
      <c r="J3417">
        <v>1</v>
      </c>
      <c r="K3417">
        <v>14037</v>
      </c>
      <c r="L3417">
        <v>0</v>
      </c>
      <c r="M3417">
        <v>0</v>
      </c>
      <c r="N3417">
        <v>0</v>
      </c>
      <c r="O3417">
        <v>104252</v>
      </c>
      <c r="P3417">
        <v>28046700</v>
      </c>
      <c r="Q3417">
        <v>3467</v>
      </c>
      <c r="R3417" t="b">
        <v>0</v>
      </c>
      <c r="S3417">
        <v>0</v>
      </c>
    </row>
    <row r="3418" spans="1:19">
      <c r="A3418">
        <v>13050501</v>
      </c>
      <c r="B3418" s="12"/>
      <c r="C3418" s="12" t="s">
        <v>4797</v>
      </c>
      <c r="D3418" s="12" t="s">
        <v>5370</v>
      </c>
      <c r="E3418" t="b">
        <v>0</v>
      </c>
      <c r="F3418">
        <v>0</v>
      </c>
      <c r="G3418">
        <v>7201</v>
      </c>
      <c r="H3418">
        <v>44081</v>
      </c>
      <c r="I3418" s="12" t="s">
        <v>5731</v>
      </c>
      <c r="J3418">
        <v>1</v>
      </c>
      <c r="K3418">
        <v>14037</v>
      </c>
      <c r="L3418">
        <v>0</v>
      </c>
      <c r="M3418">
        <v>0</v>
      </c>
      <c r="N3418">
        <v>0</v>
      </c>
      <c r="O3418">
        <v>115000</v>
      </c>
      <c r="P3418">
        <v>27931700</v>
      </c>
      <c r="Q3418">
        <v>3468</v>
      </c>
      <c r="R3418" t="b">
        <v>0</v>
      </c>
      <c r="S3418">
        <v>0</v>
      </c>
    </row>
    <row r="3419" spans="1:19">
      <c r="A3419">
        <v>13050501</v>
      </c>
      <c r="B3419" s="12"/>
      <c r="C3419" s="12" t="s">
        <v>4797</v>
      </c>
      <c r="D3419" s="12" t="s">
        <v>5370</v>
      </c>
      <c r="E3419" t="b">
        <v>0</v>
      </c>
      <c r="F3419">
        <v>0</v>
      </c>
      <c r="G3419">
        <v>7201</v>
      </c>
      <c r="H3419">
        <v>44081</v>
      </c>
      <c r="I3419" s="12" t="s">
        <v>5732</v>
      </c>
      <c r="J3419">
        <v>1</v>
      </c>
      <c r="K3419">
        <v>14037</v>
      </c>
      <c r="L3419">
        <v>0</v>
      </c>
      <c r="M3419">
        <v>0</v>
      </c>
      <c r="N3419">
        <v>0</v>
      </c>
      <c r="O3419">
        <v>115000</v>
      </c>
      <c r="P3419">
        <v>27816700</v>
      </c>
      <c r="Q3419">
        <v>3469</v>
      </c>
      <c r="R3419" t="b">
        <v>0</v>
      </c>
      <c r="S3419">
        <v>0</v>
      </c>
    </row>
    <row r="3420" spans="1:19">
      <c r="A3420">
        <v>13050501</v>
      </c>
      <c r="B3420" s="12"/>
      <c r="C3420" s="12" t="s">
        <v>4797</v>
      </c>
      <c r="D3420" s="12" t="s">
        <v>5370</v>
      </c>
      <c r="E3420" t="b">
        <v>0</v>
      </c>
      <c r="F3420">
        <v>0</v>
      </c>
      <c r="G3420">
        <v>7201</v>
      </c>
      <c r="H3420">
        <v>44081</v>
      </c>
      <c r="I3420" s="12" t="s">
        <v>5733</v>
      </c>
      <c r="J3420">
        <v>1</v>
      </c>
      <c r="K3420">
        <v>14037</v>
      </c>
      <c r="L3420">
        <v>0</v>
      </c>
      <c r="M3420">
        <v>0</v>
      </c>
      <c r="N3420">
        <v>0</v>
      </c>
      <c r="O3420">
        <v>115000</v>
      </c>
      <c r="P3420">
        <v>27701700</v>
      </c>
      <c r="Q3420">
        <v>3470</v>
      </c>
      <c r="R3420" t="b">
        <v>0</v>
      </c>
      <c r="S3420">
        <v>0</v>
      </c>
    </row>
    <row r="3421" spans="1:19">
      <c r="A3421">
        <v>13050501</v>
      </c>
      <c r="B3421" s="12"/>
      <c r="C3421" s="12" t="s">
        <v>4797</v>
      </c>
      <c r="D3421" s="12" t="s">
        <v>5370</v>
      </c>
      <c r="E3421" t="b">
        <v>0</v>
      </c>
      <c r="F3421">
        <v>0</v>
      </c>
      <c r="G3421">
        <v>7201</v>
      </c>
      <c r="H3421">
        <v>44081</v>
      </c>
      <c r="I3421" s="12" t="s">
        <v>5734</v>
      </c>
      <c r="J3421">
        <v>1</v>
      </c>
      <c r="K3421">
        <v>14037</v>
      </c>
      <c r="L3421">
        <v>0</v>
      </c>
      <c r="M3421">
        <v>0</v>
      </c>
      <c r="N3421">
        <v>0</v>
      </c>
      <c r="O3421">
        <v>115000</v>
      </c>
      <c r="P3421">
        <v>27586700</v>
      </c>
      <c r="Q3421">
        <v>3471</v>
      </c>
      <c r="R3421" t="b">
        <v>0</v>
      </c>
      <c r="S3421">
        <v>0</v>
      </c>
    </row>
    <row r="3422" spans="1:19">
      <c r="A3422">
        <v>13050501</v>
      </c>
      <c r="B3422" s="12"/>
      <c r="C3422" s="12" t="s">
        <v>4797</v>
      </c>
      <c r="D3422" s="12" t="s">
        <v>5370</v>
      </c>
      <c r="E3422" t="b">
        <v>0</v>
      </c>
      <c r="F3422">
        <v>0</v>
      </c>
      <c r="G3422">
        <v>7201</v>
      </c>
      <c r="H3422">
        <v>44081</v>
      </c>
      <c r="I3422" s="12" t="s">
        <v>5735</v>
      </c>
      <c r="J3422">
        <v>1</v>
      </c>
      <c r="K3422">
        <v>14037</v>
      </c>
      <c r="L3422">
        <v>0</v>
      </c>
      <c r="M3422">
        <v>0</v>
      </c>
      <c r="N3422">
        <v>0</v>
      </c>
      <c r="O3422">
        <v>115000</v>
      </c>
      <c r="P3422">
        <v>27471700</v>
      </c>
      <c r="Q3422">
        <v>3472</v>
      </c>
      <c r="R3422" t="b">
        <v>0</v>
      </c>
      <c r="S3422">
        <v>0</v>
      </c>
    </row>
    <row r="3423" spans="1:19">
      <c r="A3423">
        <v>13050501</v>
      </c>
      <c r="B3423" s="12"/>
      <c r="C3423" s="12" t="s">
        <v>4797</v>
      </c>
      <c r="D3423" s="12" t="s">
        <v>5370</v>
      </c>
      <c r="E3423" t="b">
        <v>0</v>
      </c>
      <c r="F3423">
        <v>0</v>
      </c>
      <c r="G3423">
        <v>7201</v>
      </c>
      <c r="H3423">
        <v>44081</v>
      </c>
      <c r="I3423" s="12" t="s">
        <v>5736</v>
      </c>
      <c r="J3423">
        <v>1</v>
      </c>
      <c r="K3423">
        <v>14037</v>
      </c>
      <c r="L3423">
        <v>0</v>
      </c>
      <c r="M3423">
        <v>0</v>
      </c>
      <c r="N3423">
        <v>0</v>
      </c>
      <c r="O3423">
        <v>115000</v>
      </c>
      <c r="P3423">
        <v>27356700</v>
      </c>
      <c r="Q3423">
        <v>3473</v>
      </c>
      <c r="R3423" t="b">
        <v>0</v>
      </c>
      <c r="S3423">
        <v>0</v>
      </c>
    </row>
    <row r="3424" spans="1:19">
      <c r="A3424">
        <v>13050501</v>
      </c>
      <c r="B3424" s="12"/>
      <c r="C3424" s="12" t="s">
        <v>4797</v>
      </c>
      <c r="D3424" s="12" t="s">
        <v>5370</v>
      </c>
      <c r="E3424" t="b">
        <v>0</v>
      </c>
      <c r="F3424">
        <v>0</v>
      </c>
      <c r="G3424">
        <v>7201</v>
      </c>
      <c r="H3424">
        <v>44081</v>
      </c>
      <c r="I3424" s="12" t="s">
        <v>5737</v>
      </c>
      <c r="J3424">
        <v>1</v>
      </c>
      <c r="K3424">
        <v>14037</v>
      </c>
      <c r="L3424">
        <v>0</v>
      </c>
      <c r="M3424">
        <v>0</v>
      </c>
      <c r="N3424">
        <v>0</v>
      </c>
      <c r="O3424">
        <v>115000</v>
      </c>
      <c r="P3424">
        <v>27241700</v>
      </c>
      <c r="Q3424">
        <v>3474</v>
      </c>
      <c r="R3424" t="b">
        <v>0</v>
      </c>
      <c r="S3424">
        <v>0</v>
      </c>
    </row>
    <row r="3425" spans="1:19">
      <c r="A3425">
        <v>13050501</v>
      </c>
      <c r="B3425" s="12"/>
      <c r="C3425" s="12" t="s">
        <v>4797</v>
      </c>
      <c r="D3425" s="12" t="s">
        <v>5370</v>
      </c>
      <c r="E3425" t="b">
        <v>0</v>
      </c>
      <c r="F3425">
        <v>0</v>
      </c>
      <c r="G3425">
        <v>7201</v>
      </c>
      <c r="H3425">
        <v>44081</v>
      </c>
      <c r="I3425" s="12" t="s">
        <v>5738</v>
      </c>
      <c r="J3425">
        <v>1</v>
      </c>
      <c r="K3425">
        <v>14037</v>
      </c>
      <c r="L3425">
        <v>0</v>
      </c>
      <c r="M3425">
        <v>0</v>
      </c>
      <c r="N3425">
        <v>0</v>
      </c>
      <c r="O3425">
        <v>115000</v>
      </c>
      <c r="P3425">
        <v>27126700</v>
      </c>
      <c r="Q3425">
        <v>3475</v>
      </c>
      <c r="R3425" t="b">
        <v>0</v>
      </c>
      <c r="S3425">
        <v>0</v>
      </c>
    </row>
    <row r="3426" spans="1:19">
      <c r="A3426">
        <v>13050501</v>
      </c>
      <c r="B3426" s="12"/>
      <c r="C3426" s="12" t="s">
        <v>4797</v>
      </c>
      <c r="D3426" s="12" t="s">
        <v>5370</v>
      </c>
      <c r="E3426" t="b">
        <v>0</v>
      </c>
      <c r="F3426">
        <v>0</v>
      </c>
      <c r="G3426">
        <v>7201</v>
      </c>
      <c r="H3426">
        <v>44081</v>
      </c>
      <c r="I3426" s="12" t="s">
        <v>5739</v>
      </c>
      <c r="J3426">
        <v>1</v>
      </c>
      <c r="K3426">
        <v>14037</v>
      </c>
      <c r="L3426">
        <v>0</v>
      </c>
      <c r="M3426">
        <v>0</v>
      </c>
      <c r="N3426">
        <v>0</v>
      </c>
      <c r="O3426">
        <v>115000</v>
      </c>
      <c r="P3426">
        <v>27011700</v>
      </c>
      <c r="Q3426">
        <v>3476</v>
      </c>
      <c r="R3426" t="b">
        <v>0</v>
      </c>
      <c r="S3426">
        <v>0</v>
      </c>
    </row>
    <row r="3427" spans="1:19">
      <c r="A3427">
        <v>13050501</v>
      </c>
      <c r="B3427" s="12"/>
      <c r="C3427" s="12" t="s">
        <v>4797</v>
      </c>
      <c r="D3427" s="12" t="s">
        <v>5370</v>
      </c>
      <c r="E3427" t="b">
        <v>0</v>
      </c>
      <c r="F3427">
        <v>0</v>
      </c>
      <c r="G3427">
        <v>7201</v>
      </c>
      <c r="H3427">
        <v>44081</v>
      </c>
      <c r="I3427" s="12" t="s">
        <v>5740</v>
      </c>
      <c r="J3427">
        <v>1</v>
      </c>
      <c r="K3427">
        <v>14037</v>
      </c>
      <c r="L3427">
        <v>0</v>
      </c>
      <c r="M3427">
        <v>0</v>
      </c>
      <c r="N3427">
        <v>0</v>
      </c>
      <c r="O3427">
        <v>115000</v>
      </c>
      <c r="P3427">
        <v>26896700</v>
      </c>
      <c r="Q3427">
        <v>3477</v>
      </c>
      <c r="R3427" t="b">
        <v>0</v>
      </c>
      <c r="S3427">
        <v>0</v>
      </c>
    </row>
    <row r="3428" spans="1:19">
      <c r="A3428">
        <v>13050501</v>
      </c>
      <c r="B3428" s="12"/>
      <c r="C3428" s="12" t="s">
        <v>4797</v>
      </c>
      <c r="D3428" s="12" t="s">
        <v>5370</v>
      </c>
      <c r="E3428" t="b">
        <v>0</v>
      </c>
      <c r="F3428">
        <v>0</v>
      </c>
      <c r="G3428">
        <v>7201</v>
      </c>
      <c r="H3428">
        <v>44081</v>
      </c>
      <c r="I3428" s="12" t="s">
        <v>5741</v>
      </c>
      <c r="J3428">
        <v>1</v>
      </c>
      <c r="K3428">
        <v>14037</v>
      </c>
      <c r="L3428">
        <v>0</v>
      </c>
      <c r="M3428">
        <v>0</v>
      </c>
      <c r="N3428">
        <v>0</v>
      </c>
      <c r="O3428">
        <v>121000</v>
      </c>
      <c r="P3428">
        <v>26775700</v>
      </c>
      <c r="Q3428">
        <v>3478</v>
      </c>
      <c r="R3428" t="b">
        <v>0</v>
      </c>
      <c r="S3428">
        <v>0</v>
      </c>
    </row>
    <row r="3429" spans="1:19">
      <c r="A3429">
        <v>13050501</v>
      </c>
      <c r="B3429" s="12"/>
      <c r="C3429" s="12" t="s">
        <v>4797</v>
      </c>
      <c r="D3429" s="12" t="s">
        <v>5370</v>
      </c>
      <c r="E3429" t="b">
        <v>0</v>
      </c>
      <c r="F3429">
        <v>0</v>
      </c>
      <c r="G3429">
        <v>7201</v>
      </c>
      <c r="H3429">
        <v>44081</v>
      </c>
      <c r="I3429" s="12" t="s">
        <v>5742</v>
      </c>
      <c r="J3429">
        <v>1</v>
      </c>
      <c r="K3429">
        <v>14037</v>
      </c>
      <c r="L3429">
        <v>0</v>
      </c>
      <c r="M3429">
        <v>0</v>
      </c>
      <c r="N3429">
        <v>0</v>
      </c>
      <c r="O3429">
        <v>121000</v>
      </c>
      <c r="P3429">
        <v>26654700</v>
      </c>
      <c r="Q3429">
        <v>3479</v>
      </c>
      <c r="R3429" t="b">
        <v>0</v>
      </c>
      <c r="S3429">
        <v>0</v>
      </c>
    </row>
    <row r="3430" spans="1:19">
      <c r="A3430">
        <v>13050501</v>
      </c>
      <c r="B3430" s="12"/>
      <c r="C3430" s="12" t="s">
        <v>4797</v>
      </c>
      <c r="D3430" s="12" t="s">
        <v>5370</v>
      </c>
      <c r="E3430" t="b">
        <v>0</v>
      </c>
      <c r="F3430">
        <v>0</v>
      </c>
      <c r="G3430">
        <v>7201</v>
      </c>
      <c r="H3430">
        <v>44081</v>
      </c>
      <c r="I3430" s="12" t="s">
        <v>5743</v>
      </c>
      <c r="J3430">
        <v>1</v>
      </c>
      <c r="K3430">
        <v>14037</v>
      </c>
      <c r="L3430">
        <v>0</v>
      </c>
      <c r="M3430">
        <v>0</v>
      </c>
      <c r="N3430">
        <v>0</v>
      </c>
      <c r="O3430">
        <v>14748</v>
      </c>
      <c r="P3430">
        <v>26639952</v>
      </c>
      <c r="Q3430">
        <v>3480</v>
      </c>
      <c r="R3430" t="b">
        <v>0</v>
      </c>
      <c r="S3430">
        <v>0</v>
      </c>
    </row>
    <row r="3431" spans="1:19">
      <c r="A3431">
        <v>13050501</v>
      </c>
      <c r="B3431" s="12"/>
      <c r="C3431" s="12" t="s">
        <v>4797</v>
      </c>
      <c r="D3431" s="12" t="s">
        <v>5370</v>
      </c>
      <c r="E3431" t="b">
        <v>0</v>
      </c>
      <c r="F3431">
        <v>0</v>
      </c>
      <c r="G3431">
        <v>7201</v>
      </c>
      <c r="H3431">
        <v>44105</v>
      </c>
      <c r="I3431" s="12" t="s">
        <v>2062</v>
      </c>
      <c r="J3431">
        <v>12</v>
      </c>
      <c r="K3431">
        <v>11037</v>
      </c>
      <c r="L3431">
        <v>0</v>
      </c>
      <c r="M3431">
        <v>0</v>
      </c>
      <c r="N3431">
        <v>233000</v>
      </c>
      <c r="O3431">
        <v>0</v>
      </c>
      <c r="P3431">
        <v>26872952</v>
      </c>
      <c r="Q3431">
        <v>3481</v>
      </c>
      <c r="R3431" t="b">
        <v>0</v>
      </c>
      <c r="S3431">
        <v>0</v>
      </c>
    </row>
    <row r="3432" spans="1:19">
      <c r="A3432">
        <v>13050501</v>
      </c>
      <c r="B3432" s="12"/>
      <c r="C3432" s="12" t="s">
        <v>4797</v>
      </c>
      <c r="D3432" s="12" t="s">
        <v>5370</v>
      </c>
      <c r="E3432" t="b">
        <v>0</v>
      </c>
      <c r="F3432">
        <v>0</v>
      </c>
      <c r="G3432">
        <v>7201</v>
      </c>
      <c r="H3432">
        <v>44120</v>
      </c>
      <c r="I3432" s="12" t="s">
        <v>5743</v>
      </c>
      <c r="J3432">
        <v>1</v>
      </c>
      <c r="K3432">
        <v>14138</v>
      </c>
      <c r="L3432">
        <v>0</v>
      </c>
      <c r="M3432">
        <v>0</v>
      </c>
      <c r="N3432">
        <v>0</v>
      </c>
      <c r="O3432">
        <v>106252</v>
      </c>
      <c r="P3432">
        <v>26766700</v>
      </c>
      <c r="Q3432">
        <v>3482</v>
      </c>
      <c r="R3432" t="b">
        <v>0</v>
      </c>
      <c r="S3432">
        <v>0</v>
      </c>
    </row>
    <row r="3433" spans="1:19">
      <c r="A3433">
        <v>13050501</v>
      </c>
      <c r="B3433" s="12"/>
      <c r="C3433" s="12" t="s">
        <v>4797</v>
      </c>
      <c r="D3433" s="12" t="s">
        <v>5370</v>
      </c>
      <c r="E3433" t="b">
        <v>0</v>
      </c>
      <c r="F3433">
        <v>0</v>
      </c>
      <c r="G3433">
        <v>7201</v>
      </c>
      <c r="H3433">
        <v>44120</v>
      </c>
      <c r="I3433" s="12" t="s">
        <v>5744</v>
      </c>
      <c r="J3433">
        <v>1</v>
      </c>
      <c r="K3433">
        <v>14138</v>
      </c>
      <c r="L3433">
        <v>0</v>
      </c>
      <c r="M3433">
        <v>0</v>
      </c>
      <c r="N3433">
        <v>0</v>
      </c>
      <c r="O3433">
        <v>121000</v>
      </c>
      <c r="P3433">
        <v>26645700</v>
      </c>
      <c r="Q3433">
        <v>3483</v>
      </c>
      <c r="R3433" t="b">
        <v>0</v>
      </c>
      <c r="S3433">
        <v>0</v>
      </c>
    </row>
    <row r="3434" spans="1:19">
      <c r="A3434">
        <v>13050501</v>
      </c>
      <c r="B3434" s="12"/>
      <c r="C3434" s="12" t="s">
        <v>4797</v>
      </c>
      <c r="D3434" s="12" t="s">
        <v>5370</v>
      </c>
      <c r="E3434" t="b">
        <v>0</v>
      </c>
      <c r="F3434">
        <v>0</v>
      </c>
      <c r="G3434">
        <v>7201</v>
      </c>
      <c r="H3434">
        <v>44120</v>
      </c>
      <c r="I3434" s="12" t="s">
        <v>5745</v>
      </c>
      <c r="J3434">
        <v>1</v>
      </c>
      <c r="K3434">
        <v>14138</v>
      </c>
      <c r="L3434">
        <v>0</v>
      </c>
      <c r="M3434">
        <v>0</v>
      </c>
      <c r="N3434">
        <v>0</v>
      </c>
      <c r="O3434">
        <v>22748</v>
      </c>
      <c r="P3434">
        <v>26622952</v>
      </c>
      <c r="Q3434">
        <v>3484</v>
      </c>
      <c r="R3434" t="b">
        <v>0</v>
      </c>
      <c r="S3434">
        <v>0</v>
      </c>
    </row>
    <row r="3435" spans="1:19">
      <c r="A3435">
        <v>13050501</v>
      </c>
      <c r="B3435" s="12"/>
      <c r="C3435" s="12" t="s">
        <v>4797</v>
      </c>
      <c r="D3435" s="12" t="s">
        <v>5370</v>
      </c>
      <c r="E3435" t="b">
        <v>0</v>
      </c>
      <c r="F3435">
        <v>0</v>
      </c>
      <c r="G3435">
        <v>7201</v>
      </c>
      <c r="H3435">
        <v>44136</v>
      </c>
      <c r="I3435" s="12" t="s">
        <v>2065</v>
      </c>
      <c r="J3435">
        <v>12</v>
      </c>
      <c r="K3435">
        <v>11117</v>
      </c>
      <c r="L3435">
        <v>0</v>
      </c>
      <c r="M3435">
        <v>0</v>
      </c>
      <c r="N3435">
        <v>233000</v>
      </c>
      <c r="O3435">
        <v>0</v>
      </c>
      <c r="P3435">
        <v>26855952</v>
      </c>
      <c r="Q3435">
        <v>3485</v>
      </c>
      <c r="R3435" t="b">
        <v>0</v>
      </c>
      <c r="S3435">
        <v>0</v>
      </c>
    </row>
    <row r="3436" spans="1:19">
      <c r="A3436">
        <v>13050501</v>
      </c>
      <c r="B3436" s="12"/>
      <c r="C3436" s="12" t="s">
        <v>4797</v>
      </c>
      <c r="D3436" s="12" t="s">
        <v>5370</v>
      </c>
      <c r="E3436" t="b">
        <v>0</v>
      </c>
      <c r="F3436">
        <v>0</v>
      </c>
      <c r="G3436">
        <v>7201</v>
      </c>
      <c r="H3436">
        <v>44166</v>
      </c>
      <c r="I3436" s="12" t="s">
        <v>2066</v>
      </c>
      <c r="J3436">
        <v>12</v>
      </c>
      <c r="K3436">
        <v>11197</v>
      </c>
      <c r="L3436">
        <v>0</v>
      </c>
      <c r="M3436">
        <v>0</v>
      </c>
      <c r="N3436">
        <v>233000</v>
      </c>
      <c r="O3436">
        <v>0</v>
      </c>
      <c r="P3436">
        <v>27088952</v>
      </c>
      <c r="Q3436">
        <v>3486</v>
      </c>
      <c r="R3436" t="b">
        <v>0</v>
      </c>
      <c r="S3436">
        <v>0</v>
      </c>
    </row>
    <row r="3437" spans="1:19">
      <c r="A3437">
        <v>13050501</v>
      </c>
      <c r="B3437" s="12" t="s">
        <v>2067</v>
      </c>
      <c r="C3437" s="12" t="s">
        <v>4797</v>
      </c>
      <c r="D3437" s="12" t="s">
        <v>2067</v>
      </c>
      <c r="E3437" t="b">
        <v>0</v>
      </c>
      <c r="F3437">
        <v>0</v>
      </c>
      <c r="G3437">
        <v>7201</v>
      </c>
      <c r="H3437" t="s">
        <v>21</v>
      </c>
      <c r="I3437" s="12"/>
      <c r="K3437">
        <v>0</v>
      </c>
      <c r="L3437">
        <v>0</v>
      </c>
      <c r="M3437">
        <v>0</v>
      </c>
      <c r="N3437">
        <v>2796000</v>
      </c>
      <c r="O3437">
        <v>2436000</v>
      </c>
      <c r="P3437">
        <v>27088952</v>
      </c>
      <c r="Q3437">
        <v>3487</v>
      </c>
      <c r="R3437" t="b">
        <v>0</v>
      </c>
      <c r="S3437">
        <v>0</v>
      </c>
    </row>
    <row r="3438" spans="1:19">
      <c r="A3438">
        <v>13050501</v>
      </c>
      <c r="B3438" s="12" t="s">
        <v>5324</v>
      </c>
      <c r="C3438" s="12" t="s">
        <v>4797</v>
      </c>
      <c r="D3438" s="12" t="s">
        <v>5324</v>
      </c>
      <c r="E3438" t="b">
        <v>0</v>
      </c>
      <c r="F3438">
        <v>0</v>
      </c>
      <c r="G3438">
        <v>7202</v>
      </c>
      <c r="H3438" t="s">
        <v>21</v>
      </c>
      <c r="I3438" s="12"/>
      <c r="K3438">
        <v>0</v>
      </c>
      <c r="L3438">
        <v>2520000</v>
      </c>
      <c r="M3438">
        <v>2146836</v>
      </c>
      <c r="N3438">
        <v>0</v>
      </c>
      <c r="O3438">
        <v>0</v>
      </c>
      <c r="P3438">
        <v>0</v>
      </c>
      <c r="Q3438">
        <v>3488</v>
      </c>
      <c r="R3438" t="b">
        <v>0</v>
      </c>
      <c r="S3438">
        <v>0</v>
      </c>
    </row>
    <row r="3439" spans="1:19">
      <c r="A3439">
        <v>13050501</v>
      </c>
      <c r="B3439" s="12"/>
      <c r="C3439" s="12" t="s">
        <v>4797</v>
      </c>
      <c r="D3439" s="12" t="s">
        <v>5324</v>
      </c>
      <c r="E3439" t="b">
        <v>0</v>
      </c>
      <c r="F3439">
        <v>0</v>
      </c>
      <c r="G3439">
        <v>7202</v>
      </c>
      <c r="H3439">
        <v>43831</v>
      </c>
      <c r="I3439" s="12" t="s">
        <v>2068</v>
      </c>
      <c r="J3439">
        <v>12</v>
      </c>
      <c r="K3439">
        <v>10318</v>
      </c>
      <c r="L3439">
        <v>0</v>
      </c>
      <c r="M3439">
        <v>0</v>
      </c>
      <c r="N3439">
        <v>210000</v>
      </c>
      <c r="O3439">
        <v>0</v>
      </c>
      <c r="P3439">
        <v>210000</v>
      </c>
      <c r="Q3439">
        <v>3489</v>
      </c>
      <c r="R3439" t="b">
        <v>0</v>
      </c>
      <c r="S3439">
        <v>0</v>
      </c>
    </row>
    <row r="3440" spans="1:19">
      <c r="A3440">
        <v>13050501</v>
      </c>
      <c r="B3440" s="12"/>
      <c r="C3440" s="12" t="s">
        <v>4797</v>
      </c>
      <c r="D3440" s="12" t="s">
        <v>5324</v>
      </c>
      <c r="E3440" t="b">
        <v>0</v>
      </c>
      <c r="F3440">
        <v>0</v>
      </c>
      <c r="G3440">
        <v>7202</v>
      </c>
      <c r="H3440">
        <v>43847</v>
      </c>
      <c r="I3440" s="12" t="s">
        <v>5658</v>
      </c>
      <c r="J3440">
        <v>1</v>
      </c>
      <c r="K3440">
        <v>13524</v>
      </c>
      <c r="L3440">
        <v>0</v>
      </c>
      <c r="M3440">
        <v>0</v>
      </c>
      <c r="N3440">
        <v>0</v>
      </c>
      <c r="O3440">
        <v>200000</v>
      </c>
      <c r="P3440">
        <v>10000</v>
      </c>
      <c r="Q3440">
        <v>3490</v>
      </c>
      <c r="R3440" t="b">
        <v>0</v>
      </c>
      <c r="S3440">
        <v>0</v>
      </c>
    </row>
    <row r="3441" spans="1:19">
      <c r="A3441">
        <v>13050501</v>
      </c>
      <c r="B3441" s="12"/>
      <c r="C3441" s="12" t="s">
        <v>4797</v>
      </c>
      <c r="D3441" s="12" t="s">
        <v>5324</v>
      </c>
      <c r="E3441" t="b">
        <v>0</v>
      </c>
      <c r="F3441">
        <v>0</v>
      </c>
      <c r="G3441">
        <v>7202</v>
      </c>
      <c r="H3441">
        <v>43862</v>
      </c>
      <c r="I3441" s="12" t="s">
        <v>2069</v>
      </c>
      <c r="J3441">
        <v>12</v>
      </c>
      <c r="K3441">
        <v>10398</v>
      </c>
      <c r="L3441">
        <v>0</v>
      </c>
      <c r="M3441">
        <v>0</v>
      </c>
      <c r="N3441">
        <v>210000</v>
      </c>
      <c r="O3441">
        <v>0</v>
      </c>
      <c r="P3441">
        <v>220000</v>
      </c>
      <c r="Q3441">
        <v>3491</v>
      </c>
      <c r="R3441" t="b">
        <v>0</v>
      </c>
      <c r="S3441">
        <v>0</v>
      </c>
    </row>
    <row r="3442" spans="1:19">
      <c r="A3442">
        <v>13050501</v>
      </c>
      <c r="B3442" s="12"/>
      <c r="C3442" s="12" t="s">
        <v>4797</v>
      </c>
      <c r="D3442" s="12" t="s">
        <v>5324</v>
      </c>
      <c r="E3442" t="b">
        <v>0</v>
      </c>
      <c r="F3442">
        <v>0</v>
      </c>
      <c r="G3442">
        <v>7202</v>
      </c>
      <c r="H3442">
        <v>43874</v>
      </c>
      <c r="I3442" s="12" t="s">
        <v>5658</v>
      </c>
      <c r="J3442">
        <v>1</v>
      </c>
      <c r="K3442">
        <v>13587</v>
      </c>
      <c r="L3442">
        <v>0</v>
      </c>
      <c r="M3442">
        <v>0</v>
      </c>
      <c r="N3442">
        <v>0</v>
      </c>
      <c r="O3442">
        <v>10000</v>
      </c>
      <c r="P3442">
        <v>210000</v>
      </c>
      <c r="Q3442">
        <v>3492</v>
      </c>
      <c r="R3442" t="b">
        <v>0</v>
      </c>
      <c r="S3442">
        <v>0</v>
      </c>
    </row>
    <row r="3443" spans="1:19">
      <c r="A3443">
        <v>13050501</v>
      </c>
      <c r="B3443" s="12"/>
      <c r="C3443" s="12" t="s">
        <v>4797</v>
      </c>
      <c r="D3443" s="12" t="s">
        <v>5324</v>
      </c>
      <c r="E3443" t="b">
        <v>0</v>
      </c>
      <c r="F3443">
        <v>0</v>
      </c>
      <c r="G3443">
        <v>7202</v>
      </c>
      <c r="H3443">
        <v>43874</v>
      </c>
      <c r="I3443" s="12" t="s">
        <v>5659</v>
      </c>
      <c r="J3443">
        <v>1</v>
      </c>
      <c r="K3443">
        <v>13587</v>
      </c>
      <c r="L3443">
        <v>0</v>
      </c>
      <c r="M3443">
        <v>0</v>
      </c>
      <c r="N3443">
        <v>0</v>
      </c>
      <c r="O3443">
        <v>200000</v>
      </c>
      <c r="P3443">
        <v>10000</v>
      </c>
      <c r="Q3443">
        <v>3493</v>
      </c>
      <c r="R3443" t="b">
        <v>0</v>
      </c>
      <c r="S3443">
        <v>0</v>
      </c>
    </row>
    <row r="3444" spans="1:19">
      <c r="A3444">
        <v>13050501</v>
      </c>
      <c r="B3444" s="12"/>
      <c r="C3444" s="12" t="s">
        <v>4797</v>
      </c>
      <c r="D3444" s="12" t="s">
        <v>5324</v>
      </c>
      <c r="E3444" t="b">
        <v>0</v>
      </c>
      <c r="F3444">
        <v>0</v>
      </c>
      <c r="G3444">
        <v>7202</v>
      </c>
      <c r="H3444">
        <v>43891</v>
      </c>
      <c r="I3444" s="12" t="s">
        <v>2070</v>
      </c>
      <c r="J3444">
        <v>12</v>
      </c>
      <c r="K3444">
        <v>10478</v>
      </c>
      <c r="L3444">
        <v>0</v>
      </c>
      <c r="M3444">
        <v>0</v>
      </c>
      <c r="N3444">
        <v>210000</v>
      </c>
      <c r="O3444">
        <v>0</v>
      </c>
      <c r="P3444">
        <v>220000</v>
      </c>
      <c r="Q3444">
        <v>3494</v>
      </c>
      <c r="R3444" t="b">
        <v>0</v>
      </c>
      <c r="S3444">
        <v>0</v>
      </c>
    </row>
    <row r="3445" spans="1:19">
      <c r="A3445">
        <v>13050501</v>
      </c>
      <c r="B3445" s="12"/>
      <c r="C3445" s="12" t="s">
        <v>4797</v>
      </c>
      <c r="D3445" s="12" t="s">
        <v>5324</v>
      </c>
      <c r="E3445" t="b">
        <v>0</v>
      </c>
      <c r="F3445">
        <v>0</v>
      </c>
      <c r="G3445">
        <v>7202</v>
      </c>
      <c r="H3445">
        <v>43922</v>
      </c>
      <c r="I3445" s="12" t="s">
        <v>2071</v>
      </c>
      <c r="J3445">
        <v>12</v>
      </c>
      <c r="K3445">
        <v>10558</v>
      </c>
      <c r="L3445">
        <v>0</v>
      </c>
      <c r="M3445">
        <v>0</v>
      </c>
      <c r="N3445">
        <v>210000</v>
      </c>
      <c r="O3445">
        <v>0</v>
      </c>
      <c r="P3445">
        <v>430000</v>
      </c>
      <c r="Q3445">
        <v>3495</v>
      </c>
      <c r="R3445" t="b">
        <v>0</v>
      </c>
      <c r="S3445">
        <v>0</v>
      </c>
    </row>
    <row r="3446" spans="1:19">
      <c r="A3446">
        <v>13050501</v>
      </c>
      <c r="B3446" s="12"/>
      <c r="C3446" s="12" t="s">
        <v>4797</v>
      </c>
      <c r="D3446" s="12" t="s">
        <v>5324</v>
      </c>
      <c r="E3446" t="b">
        <v>0</v>
      </c>
      <c r="F3446">
        <v>0</v>
      </c>
      <c r="G3446">
        <v>7202</v>
      </c>
      <c r="H3446">
        <v>43938</v>
      </c>
      <c r="I3446" s="12" t="s">
        <v>5659</v>
      </c>
      <c r="J3446">
        <v>1</v>
      </c>
      <c r="K3446">
        <v>13713</v>
      </c>
      <c r="L3446">
        <v>0</v>
      </c>
      <c r="M3446">
        <v>0</v>
      </c>
      <c r="N3446">
        <v>0</v>
      </c>
      <c r="O3446">
        <v>10000</v>
      </c>
      <c r="P3446">
        <v>420000</v>
      </c>
      <c r="Q3446">
        <v>3496</v>
      </c>
      <c r="R3446" t="b">
        <v>0</v>
      </c>
      <c r="S3446">
        <v>0</v>
      </c>
    </row>
    <row r="3447" spans="1:19">
      <c r="A3447">
        <v>13050501</v>
      </c>
      <c r="B3447" s="12"/>
      <c r="C3447" s="12" t="s">
        <v>4797</v>
      </c>
      <c r="D3447" s="12" t="s">
        <v>5324</v>
      </c>
      <c r="E3447" t="b">
        <v>0</v>
      </c>
      <c r="F3447">
        <v>0</v>
      </c>
      <c r="G3447">
        <v>7202</v>
      </c>
      <c r="H3447">
        <v>43938</v>
      </c>
      <c r="I3447" s="12" t="s">
        <v>5660</v>
      </c>
      <c r="J3447">
        <v>1</v>
      </c>
      <c r="K3447">
        <v>13713</v>
      </c>
      <c r="L3447">
        <v>0</v>
      </c>
      <c r="M3447">
        <v>0</v>
      </c>
      <c r="N3447">
        <v>0</v>
      </c>
      <c r="O3447">
        <v>190000</v>
      </c>
      <c r="P3447">
        <v>230000</v>
      </c>
      <c r="Q3447">
        <v>3497</v>
      </c>
      <c r="R3447" t="b">
        <v>0</v>
      </c>
      <c r="S3447">
        <v>0</v>
      </c>
    </row>
    <row r="3448" spans="1:19">
      <c r="A3448">
        <v>13050501</v>
      </c>
      <c r="B3448" s="12"/>
      <c r="C3448" s="12" t="s">
        <v>4797</v>
      </c>
      <c r="D3448" s="12" t="s">
        <v>5324</v>
      </c>
      <c r="E3448" t="b">
        <v>0</v>
      </c>
      <c r="F3448">
        <v>0</v>
      </c>
      <c r="G3448">
        <v>7202</v>
      </c>
      <c r="H3448">
        <v>43952</v>
      </c>
      <c r="I3448" s="12" t="s">
        <v>2072</v>
      </c>
      <c r="J3448">
        <v>12</v>
      </c>
      <c r="K3448">
        <v>10638</v>
      </c>
      <c r="L3448">
        <v>0</v>
      </c>
      <c r="M3448">
        <v>0</v>
      </c>
      <c r="N3448">
        <v>210000</v>
      </c>
      <c r="O3448">
        <v>0</v>
      </c>
      <c r="P3448">
        <v>440000</v>
      </c>
      <c r="Q3448">
        <v>3498</v>
      </c>
      <c r="R3448" t="b">
        <v>0</v>
      </c>
      <c r="S3448">
        <v>0</v>
      </c>
    </row>
    <row r="3449" spans="1:19">
      <c r="A3449">
        <v>13050501</v>
      </c>
      <c r="B3449" s="12"/>
      <c r="C3449" s="12" t="s">
        <v>4797</v>
      </c>
      <c r="D3449" s="12" t="s">
        <v>5324</v>
      </c>
      <c r="E3449" t="b">
        <v>0</v>
      </c>
      <c r="F3449">
        <v>0</v>
      </c>
      <c r="G3449">
        <v>7202</v>
      </c>
      <c r="H3449">
        <v>43983</v>
      </c>
      <c r="I3449" s="12" t="s">
        <v>2073</v>
      </c>
      <c r="J3449">
        <v>12</v>
      </c>
      <c r="K3449">
        <v>10718</v>
      </c>
      <c r="L3449">
        <v>0</v>
      </c>
      <c r="M3449">
        <v>0</v>
      </c>
      <c r="N3449">
        <v>210000</v>
      </c>
      <c r="O3449">
        <v>0</v>
      </c>
      <c r="P3449">
        <v>650000</v>
      </c>
      <c r="Q3449">
        <v>3499</v>
      </c>
      <c r="R3449" t="b">
        <v>0</v>
      </c>
      <c r="S3449">
        <v>0</v>
      </c>
    </row>
    <row r="3450" spans="1:19">
      <c r="A3450">
        <v>13050501</v>
      </c>
      <c r="B3450" s="12"/>
      <c r="C3450" s="12" t="s">
        <v>4797</v>
      </c>
      <c r="D3450" s="12" t="s">
        <v>5324</v>
      </c>
      <c r="E3450" t="b">
        <v>0</v>
      </c>
      <c r="F3450">
        <v>0</v>
      </c>
      <c r="G3450">
        <v>7202</v>
      </c>
      <c r="H3450">
        <v>43992</v>
      </c>
      <c r="I3450" s="12" t="s">
        <v>5660</v>
      </c>
      <c r="J3450">
        <v>1</v>
      </c>
      <c r="K3450">
        <v>13832</v>
      </c>
      <c r="L3450">
        <v>0</v>
      </c>
      <c r="M3450">
        <v>0</v>
      </c>
      <c r="N3450">
        <v>0</v>
      </c>
      <c r="O3450">
        <v>20000</v>
      </c>
      <c r="P3450">
        <v>630000</v>
      </c>
      <c r="Q3450">
        <v>3500</v>
      </c>
      <c r="R3450" t="b">
        <v>0</v>
      </c>
      <c r="S3450">
        <v>0</v>
      </c>
    </row>
    <row r="3451" spans="1:19">
      <c r="A3451">
        <v>13050501</v>
      </c>
      <c r="B3451" s="12"/>
      <c r="C3451" s="12" t="s">
        <v>4797</v>
      </c>
      <c r="D3451" s="12" t="s">
        <v>5324</v>
      </c>
      <c r="E3451" t="b">
        <v>0</v>
      </c>
      <c r="F3451">
        <v>0</v>
      </c>
      <c r="G3451">
        <v>7202</v>
      </c>
      <c r="H3451">
        <v>43992</v>
      </c>
      <c r="I3451" s="12" t="s">
        <v>5661</v>
      </c>
      <c r="J3451">
        <v>1</v>
      </c>
      <c r="K3451">
        <v>13832</v>
      </c>
      <c r="L3451">
        <v>0</v>
      </c>
      <c r="M3451">
        <v>0</v>
      </c>
      <c r="N3451">
        <v>0</v>
      </c>
      <c r="O3451">
        <v>210000</v>
      </c>
      <c r="P3451">
        <v>420000</v>
      </c>
      <c r="Q3451">
        <v>3501</v>
      </c>
      <c r="R3451" t="b">
        <v>0</v>
      </c>
      <c r="S3451">
        <v>0</v>
      </c>
    </row>
    <row r="3452" spans="1:19">
      <c r="A3452">
        <v>13050501</v>
      </c>
      <c r="B3452" s="12"/>
      <c r="C3452" s="12" t="s">
        <v>4797</v>
      </c>
      <c r="D3452" s="12" t="s">
        <v>5324</v>
      </c>
      <c r="E3452" t="b">
        <v>0</v>
      </c>
      <c r="F3452">
        <v>0</v>
      </c>
      <c r="G3452">
        <v>7202</v>
      </c>
      <c r="H3452">
        <v>43992</v>
      </c>
      <c r="I3452" s="12" t="s">
        <v>5662</v>
      </c>
      <c r="J3452">
        <v>1</v>
      </c>
      <c r="K3452">
        <v>13832</v>
      </c>
      <c r="L3452">
        <v>0</v>
      </c>
      <c r="M3452">
        <v>0</v>
      </c>
      <c r="N3452">
        <v>0</v>
      </c>
      <c r="O3452">
        <v>116836</v>
      </c>
      <c r="P3452">
        <v>303164</v>
      </c>
      <c r="Q3452">
        <v>3502</v>
      </c>
      <c r="R3452" t="b">
        <v>0</v>
      </c>
      <c r="S3452">
        <v>0</v>
      </c>
    </row>
    <row r="3453" spans="1:19">
      <c r="A3453">
        <v>13050501</v>
      </c>
      <c r="B3453" s="12"/>
      <c r="C3453" s="12" t="s">
        <v>4797</v>
      </c>
      <c r="D3453" s="12" t="s">
        <v>5324</v>
      </c>
      <c r="E3453" t="b">
        <v>0</v>
      </c>
      <c r="F3453">
        <v>0</v>
      </c>
      <c r="G3453">
        <v>7202</v>
      </c>
      <c r="H3453">
        <v>44013</v>
      </c>
      <c r="I3453" s="12" t="s">
        <v>2074</v>
      </c>
      <c r="J3453">
        <v>12</v>
      </c>
      <c r="K3453">
        <v>10798</v>
      </c>
      <c r="L3453">
        <v>0</v>
      </c>
      <c r="M3453">
        <v>0</v>
      </c>
      <c r="N3453">
        <v>210000</v>
      </c>
      <c r="O3453">
        <v>0</v>
      </c>
      <c r="P3453">
        <v>513164</v>
      </c>
      <c r="Q3453">
        <v>3503</v>
      </c>
      <c r="R3453" t="b">
        <v>0</v>
      </c>
      <c r="S3453">
        <v>0</v>
      </c>
    </row>
    <row r="3454" spans="1:19">
      <c r="A3454">
        <v>13050501</v>
      </c>
      <c r="B3454" s="12"/>
      <c r="C3454" s="12" t="s">
        <v>4797</v>
      </c>
      <c r="D3454" s="12" t="s">
        <v>5324</v>
      </c>
      <c r="E3454" t="b">
        <v>0</v>
      </c>
      <c r="F3454">
        <v>0</v>
      </c>
      <c r="G3454">
        <v>7202</v>
      </c>
      <c r="H3454">
        <v>44036</v>
      </c>
      <c r="I3454" s="12" t="s">
        <v>5662</v>
      </c>
      <c r="J3454">
        <v>1</v>
      </c>
      <c r="K3454">
        <v>13921</v>
      </c>
      <c r="L3454">
        <v>0</v>
      </c>
      <c r="M3454">
        <v>0</v>
      </c>
      <c r="N3454">
        <v>0</v>
      </c>
      <c r="O3454">
        <v>93164</v>
      </c>
      <c r="P3454">
        <v>420000</v>
      </c>
      <c r="Q3454">
        <v>3504</v>
      </c>
      <c r="R3454" t="b">
        <v>0</v>
      </c>
      <c r="S3454">
        <v>0</v>
      </c>
    </row>
    <row r="3455" spans="1:19">
      <c r="A3455">
        <v>13050501</v>
      </c>
      <c r="B3455" s="12"/>
      <c r="C3455" s="12" t="s">
        <v>4797</v>
      </c>
      <c r="D3455" s="12" t="s">
        <v>5324</v>
      </c>
      <c r="E3455" t="b">
        <v>0</v>
      </c>
      <c r="F3455">
        <v>0</v>
      </c>
      <c r="G3455">
        <v>7202</v>
      </c>
      <c r="H3455">
        <v>44036</v>
      </c>
      <c r="I3455" s="12" t="s">
        <v>5663</v>
      </c>
      <c r="J3455">
        <v>1</v>
      </c>
      <c r="K3455">
        <v>13921</v>
      </c>
      <c r="L3455">
        <v>0</v>
      </c>
      <c r="M3455">
        <v>0</v>
      </c>
      <c r="N3455">
        <v>0</v>
      </c>
      <c r="O3455">
        <v>106836</v>
      </c>
      <c r="P3455">
        <v>313164</v>
      </c>
      <c r="Q3455">
        <v>3505</v>
      </c>
      <c r="R3455" t="b">
        <v>0</v>
      </c>
      <c r="S3455">
        <v>0</v>
      </c>
    </row>
    <row r="3456" spans="1:19">
      <c r="A3456">
        <v>13050501</v>
      </c>
      <c r="B3456" s="12"/>
      <c r="C3456" s="12" t="s">
        <v>4797</v>
      </c>
      <c r="D3456" s="12" t="s">
        <v>5324</v>
      </c>
      <c r="E3456" t="b">
        <v>0</v>
      </c>
      <c r="F3456">
        <v>0</v>
      </c>
      <c r="G3456">
        <v>7202</v>
      </c>
      <c r="H3456">
        <v>44044</v>
      </c>
      <c r="I3456" s="12" t="s">
        <v>2075</v>
      </c>
      <c r="J3456">
        <v>12</v>
      </c>
      <c r="K3456">
        <v>10878</v>
      </c>
      <c r="L3456">
        <v>0</v>
      </c>
      <c r="M3456">
        <v>0</v>
      </c>
      <c r="N3456">
        <v>210000</v>
      </c>
      <c r="O3456">
        <v>0</v>
      </c>
      <c r="P3456">
        <v>523164</v>
      </c>
      <c r="Q3456">
        <v>3506</v>
      </c>
      <c r="R3456" t="b">
        <v>0</v>
      </c>
      <c r="S3456">
        <v>0</v>
      </c>
    </row>
    <row r="3457" spans="1:19">
      <c r="A3457">
        <v>13050501</v>
      </c>
      <c r="B3457" s="12"/>
      <c r="C3457" s="12" t="s">
        <v>4797</v>
      </c>
      <c r="D3457" s="12" t="s">
        <v>5324</v>
      </c>
      <c r="E3457" t="b">
        <v>0</v>
      </c>
      <c r="F3457">
        <v>0</v>
      </c>
      <c r="G3457">
        <v>7202</v>
      </c>
      <c r="H3457">
        <v>44063</v>
      </c>
      <c r="I3457" s="12" t="s">
        <v>5663</v>
      </c>
      <c r="J3457">
        <v>1</v>
      </c>
      <c r="K3457">
        <v>13996</v>
      </c>
      <c r="L3457">
        <v>0</v>
      </c>
      <c r="M3457">
        <v>0</v>
      </c>
      <c r="N3457">
        <v>0</v>
      </c>
      <c r="O3457">
        <v>103164</v>
      </c>
      <c r="P3457">
        <v>420000</v>
      </c>
      <c r="Q3457">
        <v>3507</v>
      </c>
      <c r="R3457" t="b">
        <v>0</v>
      </c>
      <c r="S3457">
        <v>0</v>
      </c>
    </row>
    <row r="3458" spans="1:19">
      <c r="A3458">
        <v>13050501</v>
      </c>
      <c r="B3458" s="12"/>
      <c r="C3458" s="12" t="s">
        <v>4797</v>
      </c>
      <c r="D3458" s="12" t="s">
        <v>5324</v>
      </c>
      <c r="E3458" t="b">
        <v>0</v>
      </c>
      <c r="F3458">
        <v>0</v>
      </c>
      <c r="G3458">
        <v>7202</v>
      </c>
      <c r="H3458">
        <v>44063</v>
      </c>
      <c r="I3458" s="12" t="s">
        <v>5664</v>
      </c>
      <c r="J3458">
        <v>1</v>
      </c>
      <c r="K3458">
        <v>13996</v>
      </c>
      <c r="L3458">
        <v>0</v>
      </c>
      <c r="M3458">
        <v>0</v>
      </c>
      <c r="N3458">
        <v>0</v>
      </c>
      <c r="O3458">
        <v>96836</v>
      </c>
      <c r="P3458">
        <v>323164</v>
      </c>
      <c r="Q3458">
        <v>3508</v>
      </c>
      <c r="R3458" t="b">
        <v>0</v>
      </c>
      <c r="S3458">
        <v>0</v>
      </c>
    </row>
    <row r="3459" spans="1:19">
      <c r="A3459">
        <v>13050501</v>
      </c>
      <c r="B3459" s="12"/>
      <c r="C3459" s="12" t="s">
        <v>4797</v>
      </c>
      <c r="D3459" s="12" t="s">
        <v>5324</v>
      </c>
      <c r="E3459" t="b">
        <v>0</v>
      </c>
      <c r="F3459">
        <v>0</v>
      </c>
      <c r="G3459">
        <v>7202</v>
      </c>
      <c r="H3459">
        <v>44073</v>
      </c>
      <c r="I3459" s="12" t="s">
        <v>5746</v>
      </c>
      <c r="J3459">
        <v>1</v>
      </c>
      <c r="K3459">
        <v>14027</v>
      </c>
      <c r="L3459">
        <v>0</v>
      </c>
      <c r="M3459">
        <v>0</v>
      </c>
      <c r="N3459">
        <v>0</v>
      </c>
      <c r="O3459">
        <v>40000</v>
      </c>
      <c r="P3459">
        <v>283164</v>
      </c>
      <c r="Q3459">
        <v>3509</v>
      </c>
      <c r="R3459" t="b">
        <v>0</v>
      </c>
      <c r="S3459">
        <v>0</v>
      </c>
    </row>
    <row r="3460" spans="1:19">
      <c r="A3460">
        <v>13050501</v>
      </c>
      <c r="B3460" s="12"/>
      <c r="C3460" s="12" t="s">
        <v>4797</v>
      </c>
      <c r="D3460" s="12" t="s">
        <v>5324</v>
      </c>
      <c r="E3460" t="b">
        <v>0</v>
      </c>
      <c r="F3460">
        <v>0</v>
      </c>
      <c r="G3460">
        <v>7202</v>
      </c>
      <c r="H3460">
        <v>44075</v>
      </c>
      <c r="I3460" s="12" t="s">
        <v>2077</v>
      </c>
      <c r="J3460">
        <v>12</v>
      </c>
      <c r="K3460">
        <v>10958</v>
      </c>
      <c r="L3460">
        <v>0</v>
      </c>
      <c r="M3460">
        <v>0</v>
      </c>
      <c r="N3460">
        <v>210000</v>
      </c>
      <c r="O3460">
        <v>0</v>
      </c>
      <c r="P3460">
        <v>493164</v>
      </c>
      <c r="Q3460">
        <v>3510</v>
      </c>
      <c r="R3460" t="b">
        <v>0</v>
      </c>
      <c r="S3460">
        <v>0</v>
      </c>
    </row>
    <row r="3461" spans="1:19">
      <c r="A3461">
        <v>13050501</v>
      </c>
      <c r="B3461" s="12"/>
      <c r="C3461" s="12" t="s">
        <v>4797</v>
      </c>
      <c r="D3461" s="12" t="s">
        <v>5324</v>
      </c>
      <c r="E3461" t="b">
        <v>0</v>
      </c>
      <c r="F3461">
        <v>0</v>
      </c>
      <c r="G3461">
        <v>7202</v>
      </c>
      <c r="H3461">
        <v>44090</v>
      </c>
      <c r="I3461" s="12" t="s">
        <v>5664</v>
      </c>
      <c r="J3461">
        <v>1</v>
      </c>
      <c r="K3461">
        <v>14092</v>
      </c>
      <c r="L3461">
        <v>0</v>
      </c>
      <c r="M3461">
        <v>0</v>
      </c>
      <c r="N3461">
        <v>0</v>
      </c>
      <c r="O3461">
        <v>73164</v>
      </c>
      <c r="P3461">
        <v>420000</v>
      </c>
      <c r="Q3461">
        <v>3511</v>
      </c>
      <c r="R3461" t="b">
        <v>0</v>
      </c>
      <c r="S3461">
        <v>0</v>
      </c>
    </row>
    <row r="3462" spans="1:19">
      <c r="A3462">
        <v>13050501</v>
      </c>
      <c r="B3462" s="12"/>
      <c r="C3462" s="12" t="s">
        <v>4797</v>
      </c>
      <c r="D3462" s="12" t="s">
        <v>5324</v>
      </c>
      <c r="E3462" t="b">
        <v>0</v>
      </c>
      <c r="F3462">
        <v>0</v>
      </c>
      <c r="G3462">
        <v>7202</v>
      </c>
      <c r="H3462">
        <v>44090</v>
      </c>
      <c r="I3462" s="12" t="s">
        <v>5665</v>
      </c>
      <c r="J3462">
        <v>1</v>
      </c>
      <c r="K3462">
        <v>14092</v>
      </c>
      <c r="L3462">
        <v>0</v>
      </c>
      <c r="M3462">
        <v>0</v>
      </c>
      <c r="N3462">
        <v>0</v>
      </c>
      <c r="O3462">
        <v>126836</v>
      </c>
      <c r="P3462">
        <v>293164</v>
      </c>
      <c r="Q3462">
        <v>3512</v>
      </c>
      <c r="R3462" t="b">
        <v>0</v>
      </c>
      <c r="S3462">
        <v>0</v>
      </c>
    </row>
    <row r="3463" spans="1:19">
      <c r="A3463">
        <v>13050501</v>
      </c>
      <c r="B3463" s="12"/>
      <c r="C3463" s="12" t="s">
        <v>4797</v>
      </c>
      <c r="D3463" s="12" t="s">
        <v>5324</v>
      </c>
      <c r="E3463" t="b">
        <v>0</v>
      </c>
      <c r="F3463">
        <v>0</v>
      </c>
      <c r="G3463">
        <v>7202</v>
      </c>
      <c r="H3463">
        <v>44105</v>
      </c>
      <c r="I3463" s="12" t="s">
        <v>2078</v>
      </c>
      <c r="J3463">
        <v>12</v>
      </c>
      <c r="K3463">
        <v>11038</v>
      </c>
      <c r="L3463">
        <v>0</v>
      </c>
      <c r="M3463">
        <v>0</v>
      </c>
      <c r="N3463">
        <v>210000</v>
      </c>
      <c r="O3463">
        <v>0</v>
      </c>
      <c r="P3463">
        <v>503164</v>
      </c>
      <c r="Q3463">
        <v>3513</v>
      </c>
      <c r="R3463" t="b">
        <v>0</v>
      </c>
      <c r="S3463">
        <v>0</v>
      </c>
    </row>
    <row r="3464" spans="1:19">
      <c r="A3464">
        <v>13050501</v>
      </c>
      <c r="B3464" s="12"/>
      <c r="C3464" s="12" t="s">
        <v>4797</v>
      </c>
      <c r="D3464" s="12" t="s">
        <v>5324</v>
      </c>
      <c r="E3464" t="b">
        <v>0</v>
      </c>
      <c r="F3464">
        <v>0</v>
      </c>
      <c r="G3464">
        <v>7202</v>
      </c>
      <c r="H3464">
        <v>44127</v>
      </c>
      <c r="I3464" s="12" t="s">
        <v>5665</v>
      </c>
      <c r="J3464">
        <v>1</v>
      </c>
      <c r="K3464">
        <v>14144</v>
      </c>
      <c r="L3464">
        <v>0</v>
      </c>
      <c r="M3464">
        <v>0</v>
      </c>
      <c r="N3464">
        <v>0</v>
      </c>
      <c r="O3464">
        <v>83164</v>
      </c>
      <c r="P3464">
        <v>420000</v>
      </c>
      <c r="Q3464">
        <v>3514</v>
      </c>
      <c r="R3464" t="b">
        <v>0</v>
      </c>
      <c r="S3464">
        <v>0</v>
      </c>
    </row>
    <row r="3465" spans="1:19">
      <c r="A3465">
        <v>13050501</v>
      </c>
      <c r="B3465" s="12"/>
      <c r="C3465" s="12" t="s">
        <v>4797</v>
      </c>
      <c r="D3465" s="12" t="s">
        <v>5324</v>
      </c>
      <c r="E3465" t="b">
        <v>0</v>
      </c>
      <c r="F3465">
        <v>0</v>
      </c>
      <c r="G3465">
        <v>7202</v>
      </c>
      <c r="H3465">
        <v>44127</v>
      </c>
      <c r="I3465" s="12" t="s">
        <v>5666</v>
      </c>
      <c r="J3465">
        <v>1</v>
      </c>
      <c r="K3465">
        <v>14144</v>
      </c>
      <c r="L3465">
        <v>0</v>
      </c>
      <c r="M3465">
        <v>0</v>
      </c>
      <c r="N3465">
        <v>0</v>
      </c>
      <c r="O3465">
        <v>66836</v>
      </c>
      <c r="P3465">
        <v>353164</v>
      </c>
      <c r="Q3465">
        <v>3515</v>
      </c>
      <c r="R3465" t="b">
        <v>0</v>
      </c>
      <c r="S3465">
        <v>0</v>
      </c>
    </row>
    <row r="3466" spans="1:19">
      <c r="A3466">
        <v>13050501</v>
      </c>
      <c r="B3466" s="12"/>
      <c r="C3466" s="12" t="s">
        <v>4797</v>
      </c>
      <c r="D3466" s="12" t="s">
        <v>5324</v>
      </c>
      <c r="E3466" t="b">
        <v>0</v>
      </c>
      <c r="F3466">
        <v>0</v>
      </c>
      <c r="G3466">
        <v>7202</v>
      </c>
      <c r="H3466">
        <v>44136</v>
      </c>
      <c r="I3466" s="12" t="s">
        <v>2079</v>
      </c>
      <c r="J3466">
        <v>12</v>
      </c>
      <c r="K3466">
        <v>11118</v>
      </c>
      <c r="L3466">
        <v>0</v>
      </c>
      <c r="M3466">
        <v>0</v>
      </c>
      <c r="N3466">
        <v>210000</v>
      </c>
      <c r="O3466">
        <v>0</v>
      </c>
      <c r="P3466">
        <v>563164</v>
      </c>
      <c r="Q3466">
        <v>3516</v>
      </c>
      <c r="R3466" t="b">
        <v>0</v>
      </c>
      <c r="S3466">
        <v>0</v>
      </c>
    </row>
    <row r="3467" spans="1:19">
      <c r="A3467">
        <v>13050501</v>
      </c>
      <c r="B3467" s="12"/>
      <c r="C3467" s="12" t="s">
        <v>4797</v>
      </c>
      <c r="D3467" s="12" t="s">
        <v>5324</v>
      </c>
      <c r="E3467" t="b">
        <v>0</v>
      </c>
      <c r="F3467">
        <v>0</v>
      </c>
      <c r="G3467">
        <v>7202</v>
      </c>
      <c r="H3467">
        <v>44150</v>
      </c>
      <c r="I3467" s="12" t="s">
        <v>5666</v>
      </c>
      <c r="J3467">
        <v>1</v>
      </c>
      <c r="K3467">
        <v>14219</v>
      </c>
      <c r="L3467">
        <v>0</v>
      </c>
      <c r="M3467">
        <v>0</v>
      </c>
      <c r="N3467">
        <v>0</v>
      </c>
      <c r="O3467">
        <v>143164</v>
      </c>
      <c r="P3467">
        <v>420000</v>
      </c>
      <c r="Q3467">
        <v>3517</v>
      </c>
      <c r="R3467" t="b">
        <v>0</v>
      </c>
      <c r="S3467">
        <v>0</v>
      </c>
    </row>
    <row r="3468" spans="1:19">
      <c r="A3468">
        <v>13050501</v>
      </c>
      <c r="B3468" s="12"/>
      <c r="C3468" s="12" t="s">
        <v>4797</v>
      </c>
      <c r="D3468" s="12" t="s">
        <v>5324</v>
      </c>
      <c r="E3468" t="b">
        <v>0</v>
      </c>
      <c r="F3468">
        <v>0</v>
      </c>
      <c r="G3468">
        <v>7202</v>
      </c>
      <c r="H3468">
        <v>44150</v>
      </c>
      <c r="I3468" s="12" t="s">
        <v>5667</v>
      </c>
      <c r="J3468">
        <v>1</v>
      </c>
      <c r="K3468">
        <v>14219</v>
      </c>
      <c r="L3468">
        <v>0</v>
      </c>
      <c r="M3468">
        <v>0</v>
      </c>
      <c r="N3468">
        <v>0</v>
      </c>
      <c r="O3468">
        <v>56836</v>
      </c>
      <c r="P3468">
        <v>363164</v>
      </c>
      <c r="Q3468">
        <v>3518</v>
      </c>
      <c r="R3468" t="b">
        <v>0</v>
      </c>
      <c r="S3468">
        <v>0</v>
      </c>
    </row>
    <row r="3469" spans="1:19">
      <c r="A3469">
        <v>13050501</v>
      </c>
      <c r="B3469" s="12"/>
      <c r="C3469" s="12" t="s">
        <v>4797</v>
      </c>
      <c r="D3469" s="12" t="s">
        <v>5324</v>
      </c>
      <c r="E3469" t="b">
        <v>0</v>
      </c>
      <c r="F3469">
        <v>0</v>
      </c>
      <c r="G3469">
        <v>7202</v>
      </c>
      <c r="H3469">
        <v>44166</v>
      </c>
      <c r="I3469" s="12" t="s">
        <v>2080</v>
      </c>
      <c r="J3469">
        <v>12</v>
      </c>
      <c r="K3469">
        <v>11198</v>
      </c>
      <c r="L3469">
        <v>0</v>
      </c>
      <c r="M3469">
        <v>0</v>
      </c>
      <c r="N3469">
        <v>210000</v>
      </c>
      <c r="O3469">
        <v>0</v>
      </c>
      <c r="P3469">
        <v>573164</v>
      </c>
      <c r="Q3469">
        <v>3519</v>
      </c>
      <c r="R3469" t="b">
        <v>0</v>
      </c>
      <c r="S3469">
        <v>0</v>
      </c>
    </row>
    <row r="3470" spans="1:19">
      <c r="A3470">
        <v>13050501</v>
      </c>
      <c r="B3470" s="12"/>
      <c r="C3470" s="12" t="s">
        <v>4797</v>
      </c>
      <c r="D3470" s="12" t="s">
        <v>5324</v>
      </c>
      <c r="E3470" t="b">
        <v>0</v>
      </c>
      <c r="F3470">
        <v>0</v>
      </c>
      <c r="G3470">
        <v>7202</v>
      </c>
      <c r="H3470">
        <v>44180</v>
      </c>
      <c r="I3470" s="12" t="s">
        <v>5667</v>
      </c>
      <c r="J3470">
        <v>1</v>
      </c>
      <c r="K3470">
        <v>14287</v>
      </c>
      <c r="L3470">
        <v>0</v>
      </c>
      <c r="M3470">
        <v>0</v>
      </c>
      <c r="N3470">
        <v>0</v>
      </c>
      <c r="O3470">
        <v>153164</v>
      </c>
      <c r="P3470">
        <v>420000</v>
      </c>
      <c r="Q3470">
        <v>3520</v>
      </c>
      <c r="R3470" t="b">
        <v>0</v>
      </c>
      <c r="S3470">
        <v>0</v>
      </c>
    </row>
    <row r="3471" spans="1:19">
      <c r="A3471">
        <v>13050501</v>
      </c>
      <c r="B3471" s="12"/>
      <c r="C3471" s="12" t="s">
        <v>4797</v>
      </c>
      <c r="D3471" s="12" t="s">
        <v>5324</v>
      </c>
      <c r="E3471" t="b">
        <v>0</v>
      </c>
      <c r="F3471">
        <v>0</v>
      </c>
      <c r="G3471">
        <v>7202</v>
      </c>
      <c r="H3471">
        <v>44180</v>
      </c>
      <c r="I3471" s="12" t="s">
        <v>5668</v>
      </c>
      <c r="J3471">
        <v>1</v>
      </c>
      <c r="K3471">
        <v>14287</v>
      </c>
      <c r="L3471">
        <v>0</v>
      </c>
      <c r="M3471">
        <v>0</v>
      </c>
      <c r="N3471">
        <v>0</v>
      </c>
      <c r="O3471">
        <v>46836</v>
      </c>
      <c r="P3471">
        <v>373164</v>
      </c>
      <c r="Q3471">
        <v>3521</v>
      </c>
      <c r="R3471" t="b">
        <v>0</v>
      </c>
      <c r="S3471">
        <v>0</v>
      </c>
    </row>
    <row r="3472" spans="1:19">
      <c r="A3472">
        <v>13050501</v>
      </c>
      <c r="B3472" s="12" t="s">
        <v>2081</v>
      </c>
      <c r="C3472" s="12" t="s">
        <v>4797</v>
      </c>
      <c r="D3472" s="12" t="s">
        <v>2081</v>
      </c>
      <c r="E3472" t="b">
        <v>0</v>
      </c>
      <c r="F3472">
        <v>0</v>
      </c>
      <c r="G3472">
        <v>7202</v>
      </c>
      <c r="H3472" t="s">
        <v>21</v>
      </c>
      <c r="I3472" s="12"/>
      <c r="K3472">
        <v>0</v>
      </c>
      <c r="L3472">
        <v>0</v>
      </c>
      <c r="M3472">
        <v>0</v>
      </c>
      <c r="N3472">
        <v>2520000</v>
      </c>
      <c r="O3472">
        <v>2146836</v>
      </c>
      <c r="P3472">
        <v>373164</v>
      </c>
      <c r="Q3472">
        <v>3522</v>
      </c>
      <c r="R3472" t="b">
        <v>0</v>
      </c>
      <c r="S3472">
        <v>0</v>
      </c>
    </row>
    <row r="3473" spans="1:19">
      <c r="A3473">
        <v>13050501</v>
      </c>
      <c r="B3473" s="12" t="s">
        <v>5382</v>
      </c>
      <c r="C3473" s="12" t="s">
        <v>4797</v>
      </c>
      <c r="D3473" s="12" t="s">
        <v>5382</v>
      </c>
      <c r="E3473" t="b">
        <v>0</v>
      </c>
      <c r="F3473">
        <v>0</v>
      </c>
      <c r="G3473">
        <v>7301</v>
      </c>
      <c r="H3473" t="s">
        <v>21</v>
      </c>
      <c r="I3473" s="12"/>
      <c r="K3473">
        <v>0</v>
      </c>
      <c r="L3473">
        <v>2796000</v>
      </c>
      <c r="M3473">
        <v>2796000</v>
      </c>
      <c r="N3473">
        <v>0</v>
      </c>
      <c r="O3473">
        <v>0</v>
      </c>
      <c r="P3473">
        <v>0</v>
      </c>
      <c r="Q3473">
        <v>3523</v>
      </c>
      <c r="R3473" t="b">
        <v>0</v>
      </c>
      <c r="S3473">
        <v>0</v>
      </c>
    </row>
    <row r="3474" spans="1:19">
      <c r="A3474">
        <v>13050501</v>
      </c>
      <c r="B3474" s="12"/>
      <c r="C3474" s="12" t="s">
        <v>4797</v>
      </c>
      <c r="D3474" s="12" t="s">
        <v>5382</v>
      </c>
      <c r="E3474" t="b">
        <v>0</v>
      </c>
      <c r="F3474">
        <v>0</v>
      </c>
      <c r="G3474">
        <v>7301</v>
      </c>
      <c r="H3474">
        <v>43831</v>
      </c>
      <c r="I3474" s="12" t="s">
        <v>2082</v>
      </c>
      <c r="J3474">
        <v>12</v>
      </c>
      <c r="K3474">
        <v>10319</v>
      </c>
      <c r="L3474">
        <v>0</v>
      </c>
      <c r="M3474">
        <v>0</v>
      </c>
      <c r="N3474">
        <v>233000</v>
      </c>
      <c r="O3474">
        <v>0</v>
      </c>
      <c r="P3474">
        <v>233000</v>
      </c>
      <c r="Q3474">
        <v>3524</v>
      </c>
      <c r="R3474" t="b">
        <v>0</v>
      </c>
      <c r="S3474">
        <v>0</v>
      </c>
    </row>
    <row r="3475" spans="1:19">
      <c r="A3475">
        <v>13050501</v>
      </c>
      <c r="B3475" s="12"/>
      <c r="C3475" s="12" t="s">
        <v>4797</v>
      </c>
      <c r="D3475" s="12" t="s">
        <v>5382</v>
      </c>
      <c r="E3475" t="b">
        <v>0</v>
      </c>
      <c r="F3475">
        <v>0</v>
      </c>
      <c r="G3475">
        <v>7301</v>
      </c>
      <c r="H3475">
        <v>43840</v>
      </c>
      <c r="I3475" s="12" t="s">
        <v>5658</v>
      </c>
      <c r="J3475">
        <v>1</v>
      </c>
      <c r="K3475">
        <v>13493</v>
      </c>
      <c r="L3475">
        <v>0</v>
      </c>
      <c r="M3475">
        <v>0</v>
      </c>
      <c r="N3475">
        <v>0</v>
      </c>
      <c r="O3475">
        <v>233000</v>
      </c>
      <c r="P3475">
        <v>0</v>
      </c>
      <c r="Q3475">
        <v>3525</v>
      </c>
      <c r="R3475" t="b">
        <v>0</v>
      </c>
      <c r="S3475">
        <v>0</v>
      </c>
    </row>
    <row r="3476" spans="1:19">
      <c r="A3476">
        <v>13050501</v>
      </c>
      <c r="B3476" s="12"/>
      <c r="C3476" s="12" t="s">
        <v>4797</v>
      </c>
      <c r="D3476" s="12" t="s">
        <v>5382</v>
      </c>
      <c r="E3476" t="b">
        <v>0</v>
      </c>
      <c r="F3476">
        <v>0</v>
      </c>
      <c r="G3476">
        <v>7301</v>
      </c>
      <c r="H3476">
        <v>43862</v>
      </c>
      <c r="I3476" s="12" t="s">
        <v>2083</v>
      </c>
      <c r="J3476">
        <v>12</v>
      </c>
      <c r="K3476">
        <v>10399</v>
      </c>
      <c r="L3476">
        <v>0</v>
      </c>
      <c r="M3476">
        <v>0</v>
      </c>
      <c r="N3476">
        <v>233000</v>
      </c>
      <c r="O3476">
        <v>0</v>
      </c>
      <c r="P3476">
        <v>233000</v>
      </c>
      <c r="Q3476">
        <v>3526</v>
      </c>
      <c r="R3476" t="b">
        <v>0</v>
      </c>
      <c r="S3476">
        <v>0</v>
      </c>
    </row>
    <row r="3477" spans="1:19">
      <c r="A3477">
        <v>13050501</v>
      </c>
      <c r="B3477" s="12"/>
      <c r="C3477" s="12" t="s">
        <v>4797</v>
      </c>
      <c r="D3477" s="12" t="s">
        <v>5382</v>
      </c>
      <c r="E3477" t="b">
        <v>0</v>
      </c>
      <c r="F3477">
        <v>0</v>
      </c>
      <c r="G3477">
        <v>7301</v>
      </c>
      <c r="H3477">
        <v>43865</v>
      </c>
      <c r="I3477" s="12" t="s">
        <v>5659</v>
      </c>
      <c r="J3477">
        <v>1</v>
      </c>
      <c r="K3477">
        <v>13544</v>
      </c>
      <c r="L3477">
        <v>0</v>
      </c>
      <c r="M3477">
        <v>0</v>
      </c>
      <c r="N3477">
        <v>0</v>
      </c>
      <c r="O3477">
        <v>233000</v>
      </c>
      <c r="P3477">
        <v>0</v>
      </c>
      <c r="Q3477">
        <v>3527</v>
      </c>
      <c r="R3477" t="b">
        <v>0</v>
      </c>
      <c r="S3477">
        <v>0</v>
      </c>
    </row>
    <row r="3478" spans="1:19">
      <c r="A3478">
        <v>13050501</v>
      </c>
      <c r="B3478" s="12"/>
      <c r="C3478" s="12" t="s">
        <v>4797</v>
      </c>
      <c r="D3478" s="12" t="s">
        <v>5382</v>
      </c>
      <c r="E3478" t="b">
        <v>0</v>
      </c>
      <c r="F3478">
        <v>0</v>
      </c>
      <c r="G3478">
        <v>7301</v>
      </c>
      <c r="H3478">
        <v>43891</v>
      </c>
      <c r="I3478" s="12" t="s">
        <v>2084</v>
      </c>
      <c r="J3478">
        <v>12</v>
      </c>
      <c r="K3478">
        <v>10479</v>
      </c>
      <c r="L3478">
        <v>0</v>
      </c>
      <c r="M3478">
        <v>0</v>
      </c>
      <c r="N3478">
        <v>233000</v>
      </c>
      <c r="O3478">
        <v>0</v>
      </c>
      <c r="P3478">
        <v>233000</v>
      </c>
      <c r="Q3478">
        <v>3528</v>
      </c>
      <c r="R3478" t="b">
        <v>0</v>
      </c>
      <c r="S3478">
        <v>0</v>
      </c>
    </row>
    <row r="3479" spans="1:19">
      <c r="A3479">
        <v>13050501</v>
      </c>
      <c r="B3479" s="12"/>
      <c r="C3479" s="12" t="s">
        <v>4797</v>
      </c>
      <c r="D3479" s="12" t="s">
        <v>5382</v>
      </c>
      <c r="E3479" t="b">
        <v>0</v>
      </c>
      <c r="F3479">
        <v>0</v>
      </c>
      <c r="G3479">
        <v>7301</v>
      </c>
      <c r="H3479">
        <v>43892</v>
      </c>
      <c r="I3479" s="12" t="s">
        <v>5660</v>
      </c>
      <c r="J3479">
        <v>1</v>
      </c>
      <c r="K3479">
        <v>13615</v>
      </c>
      <c r="L3479">
        <v>0</v>
      </c>
      <c r="M3479">
        <v>0</v>
      </c>
      <c r="N3479">
        <v>0</v>
      </c>
      <c r="O3479">
        <v>233000</v>
      </c>
      <c r="P3479">
        <v>0</v>
      </c>
      <c r="Q3479">
        <v>3529</v>
      </c>
      <c r="R3479" t="b">
        <v>0</v>
      </c>
      <c r="S3479">
        <v>0</v>
      </c>
    </row>
    <row r="3480" spans="1:19">
      <c r="A3480">
        <v>13050501</v>
      </c>
      <c r="B3480" s="12"/>
      <c r="C3480" s="12" t="s">
        <v>4797</v>
      </c>
      <c r="D3480" s="12" t="s">
        <v>5382</v>
      </c>
      <c r="E3480" t="b">
        <v>0</v>
      </c>
      <c r="F3480">
        <v>0</v>
      </c>
      <c r="G3480">
        <v>7301</v>
      </c>
      <c r="H3480">
        <v>43922</v>
      </c>
      <c r="I3480" s="12" t="s">
        <v>2085</v>
      </c>
      <c r="J3480">
        <v>12</v>
      </c>
      <c r="K3480">
        <v>10559</v>
      </c>
      <c r="L3480">
        <v>0</v>
      </c>
      <c r="M3480">
        <v>0</v>
      </c>
      <c r="N3480">
        <v>233000</v>
      </c>
      <c r="O3480">
        <v>0</v>
      </c>
      <c r="P3480">
        <v>233000</v>
      </c>
      <c r="Q3480">
        <v>3530</v>
      </c>
      <c r="R3480" t="b">
        <v>0</v>
      </c>
      <c r="S3480">
        <v>0</v>
      </c>
    </row>
    <row r="3481" spans="1:19">
      <c r="A3481">
        <v>13050501</v>
      </c>
      <c r="B3481" s="12"/>
      <c r="C3481" s="12" t="s">
        <v>4797</v>
      </c>
      <c r="D3481" s="12" t="s">
        <v>5382</v>
      </c>
      <c r="E3481" t="b">
        <v>0</v>
      </c>
      <c r="F3481">
        <v>0</v>
      </c>
      <c r="G3481">
        <v>7301</v>
      </c>
      <c r="H3481">
        <v>43938</v>
      </c>
      <c r="I3481" s="12" t="s">
        <v>5661</v>
      </c>
      <c r="J3481">
        <v>1</v>
      </c>
      <c r="K3481">
        <v>13711</v>
      </c>
      <c r="L3481">
        <v>0</v>
      </c>
      <c r="M3481">
        <v>0</v>
      </c>
      <c r="N3481">
        <v>0</v>
      </c>
      <c r="O3481">
        <v>233000</v>
      </c>
      <c r="P3481">
        <v>0</v>
      </c>
      <c r="Q3481">
        <v>3531</v>
      </c>
      <c r="R3481" t="b">
        <v>0</v>
      </c>
      <c r="S3481">
        <v>0</v>
      </c>
    </row>
    <row r="3482" spans="1:19">
      <c r="A3482">
        <v>13050501</v>
      </c>
      <c r="B3482" s="12"/>
      <c r="C3482" s="12" t="s">
        <v>4797</v>
      </c>
      <c r="D3482" s="12" t="s">
        <v>5382</v>
      </c>
      <c r="E3482" t="b">
        <v>0</v>
      </c>
      <c r="F3482">
        <v>0</v>
      </c>
      <c r="G3482">
        <v>7301</v>
      </c>
      <c r="H3482">
        <v>43952</v>
      </c>
      <c r="I3482" s="12" t="s">
        <v>2086</v>
      </c>
      <c r="J3482">
        <v>12</v>
      </c>
      <c r="K3482">
        <v>10639</v>
      </c>
      <c r="L3482">
        <v>0</v>
      </c>
      <c r="M3482">
        <v>0</v>
      </c>
      <c r="N3482">
        <v>233000</v>
      </c>
      <c r="O3482">
        <v>0</v>
      </c>
      <c r="P3482">
        <v>233000</v>
      </c>
      <c r="Q3482">
        <v>3532</v>
      </c>
      <c r="R3482" t="b">
        <v>0</v>
      </c>
      <c r="S3482">
        <v>0</v>
      </c>
    </row>
    <row r="3483" spans="1:19">
      <c r="A3483">
        <v>13050501</v>
      </c>
      <c r="B3483" s="12"/>
      <c r="C3483" s="12" t="s">
        <v>4797</v>
      </c>
      <c r="D3483" s="12" t="s">
        <v>5382</v>
      </c>
      <c r="E3483" t="b">
        <v>0</v>
      </c>
      <c r="F3483">
        <v>0</v>
      </c>
      <c r="G3483">
        <v>7301</v>
      </c>
      <c r="H3483">
        <v>43965</v>
      </c>
      <c r="I3483" s="12" t="s">
        <v>5662</v>
      </c>
      <c r="J3483">
        <v>1</v>
      </c>
      <c r="K3483">
        <v>13775</v>
      </c>
      <c r="L3483">
        <v>0</v>
      </c>
      <c r="M3483">
        <v>0</v>
      </c>
      <c r="N3483">
        <v>0</v>
      </c>
      <c r="O3483">
        <v>233000</v>
      </c>
      <c r="P3483">
        <v>0</v>
      </c>
      <c r="Q3483">
        <v>3533</v>
      </c>
      <c r="R3483" t="b">
        <v>0</v>
      </c>
      <c r="S3483">
        <v>0</v>
      </c>
    </row>
    <row r="3484" spans="1:19">
      <c r="A3484">
        <v>13050501</v>
      </c>
      <c r="B3484" s="12"/>
      <c r="C3484" s="12" t="s">
        <v>4797</v>
      </c>
      <c r="D3484" s="12" t="s">
        <v>5382</v>
      </c>
      <c r="E3484" t="b">
        <v>0</v>
      </c>
      <c r="F3484">
        <v>0</v>
      </c>
      <c r="G3484">
        <v>7301</v>
      </c>
      <c r="H3484">
        <v>43983</v>
      </c>
      <c r="I3484" s="12" t="s">
        <v>2087</v>
      </c>
      <c r="J3484">
        <v>12</v>
      </c>
      <c r="K3484">
        <v>10719</v>
      </c>
      <c r="L3484">
        <v>0</v>
      </c>
      <c r="M3484">
        <v>0</v>
      </c>
      <c r="N3484">
        <v>233000</v>
      </c>
      <c r="O3484">
        <v>0</v>
      </c>
      <c r="P3484">
        <v>233000</v>
      </c>
      <c r="Q3484">
        <v>3534</v>
      </c>
      <c r="R3484" t="b">
        <v>0</v>
      </c>
      <c r="S3484">
        <v>0</v>
      </c>
    </row>
    <row r="3485" spans="1:19">
      <c r="A3485">
        <v>13050501</v>
      </c>
      <c r="B3485" s="12"/>
      <c r="C3485" s="12" t="s">
        <v>4797</v>
      </c>
      <c r="D3485" s="12" t="s">
        <v>5382</v>
      </c>
      <c r="E3485" t="b">
        <v>0</v>
      </c>
      <c r="F3485">
        <v>0</v>
      </c>
      <c r="G3485">
        <v>7301</v>
      </c>
      <c r="H3485">
        <v>43992</v>
      </c>
      <c r="I3485" s="12" t="s">
        <v>5663</v>
      </c>
      <c r="J3485">
        <v>1</v>
      </c>
      <c r="K3485">
        <v>13826</v>
      </c>
      <c r="L3485">
        <v>0</v>
      </c>
      <c r="M3485">
        <v>0</v>
      </c>
      <c r="N3485">
        <v>0</v>
      </c>
      <c r="O3485">
        <v>233000</v>
      </c>
      <c r="P3485">
        <v>0</v>
      </c>
      <c r="Q3485">
        <v>3535</v>
      </c>
      <c r="R3485" t="b">
        <v>0</v>
      </c>
      <c r="S3485">
        <v>0</v>
      </c>
    </row>
    <row r="3486" spans="1:19">
      <c r="A3486">
        <v>13050501</v>
      </c>
      <c r="B3486" s="12"/>
      <c r="C3486" s="12" t="s">
        <v>4797</v>
      </c>
      <c r="D3486" s="12" t="s">
        <v>5382</v>
      </c>
      <c r="E3486" t="b">
        <v>0</v>
      </c>
      <c r="F3486">
        <v>0</v>
      </c>
      <c r="G3486">
        <v>7301</v>
      </c>
      <c r="H3486">
        <v>44013</v>
      </c>
      <c r="I3486" s="12" t="s">
        <v>2088</v>
      </c>
      <c r="J3486">
        <v>12</v>
      </c>
      <c r="K3486">
        <v>10799</v>
      </c>
      <c r="L3486">
        <v>0</v>
      </c>
      <c r="M3486">
        <v>0</v>
      </c>
      <c r="N3486">
        <v>233000</v>
      </c>
      <c r="O3486">
        <v>0</v>
      </c>
      <c r="P3486">
        <v>233000</v>
      </c>
      <c r="Q3486">
        <v>3536</v>
      </c>
      <c r="R3486" t="b">
        <v>0</v>
      </c>
      <c r="S3486">
        <v>0</v>
      </c>
    </row>
    <row r="3487" spans="1:19">
      <c r="A3487">
        <v>13050501</v>
      </c>
      <c r="B3487" s="12"/>
      <c r="C3487" s="12" t="s">
        <v>4797</v>
      </c>
      <c r="D3487" s="12" t="s">
        <v>5382</v>
      </c>
      <c r="E3487" t="b">
        <v>0</v>
      </c>
      <c r="F3487">
        <v>0</v>
      </c>
      <c r="G3487">
        <v>7301</v>
      </c>
      <c r="H3487">
        <v>44018</v>
      </c>
      <c r="I3487" s="12" t="s">
        <v>5664</v>
      </c>
      <c r="J3487">
        <v>1</v>
      </c>
      <c r="K3487">
        <v>13886</v>
      </c>
      <c r="L3487">
        <v>0</v>
      </c>
      <c r="M3487">
        <v>0</v>
      </c>
      <c r="N3487">
        <v>0</v>
      </c>
      <c r="O3487">
        <v>233000</v>
      </c>
      <c r="P3487">
        <v>0</v>
      </c>
      <c r="Q3487">
        <v>3537</v>
      </c>
      <c r="R3487" t="b">
        <v>0</v>
      </c>
      <c r="S3487">
        <v>0</v>
      </c>
    </row>
    <row r="3488" spans="1:19">
      <c r="A3488">
        <v>13050501</v>
      </c>
      <c r="B3488" s="12"/>
      <c r="C3488" s="12" t="s">
        <v>4797</v>
      </c>
      <c r="D3488" s="12" t="s">
        <v>5382</v>
      </c>
      <c r="E3488" t="b">
        <v>0</v>
      </c>
      <c r="F3488">
        <v>0</v>
      </c>
      <c r="G3488">
        <v>7301</v>
      </c>
      <c r="H3488">
        <v>44044</v>
      </c>
      <c r="I3488" s="12" t="s">
        <v>2089</v>
      </c>
      <c r="J3488">
        <v>12</v>
      </c>
      <c r="K3488">
        <v>10879</v>
      </c>
      <c r="L3488">
        <v>0</v>
      </c>
      <c r="M3488">
        <v>0</v>
      </c>
      <c r="N3488">
        <v>233000</v>
      </c>
      <c r="O3488">
        <v>0</v>
      </c>
      <c r="P3488">
        <v>233000</v>
      </c>
      <c r="Q3488">
        <v>3538</v>
      </c>
      <c r="R3488" t="b">
        <v>0</v>
      </c>
      <c r="S3488">
        <v>0</v>
      </c>
    </row>
    <row r="3489" spans="1:19">
      <c r="A3489">
        <v>13050501</v>
      </c>
      <c r="B3489" s="12"/>
      <c r="C3489" s="12" t="s">
        <v>4797</v>
      </c>
      <c r="D3489" s="12" t="s">
        <v>5382</v>
      </c>
      <c r="E3489" t="b">
        <v>0</v>
      </c>
      <c r="F3489">
        <v>0</v>
      </c>
      <c r="G3489">
        <v>7301</v>
      </c>
      <c r="H3489">
        <v>44053</v>
      </c>
      <c r="I3489" s="12" t="s">
        <v>5665</v>
      </c>
      <c r="J3489">
        <v>1</v>
      </c>
      <c r="K3489">
        <v>13965</v>
      </c>
      <c r="L3489">
        <v>0</v>
      </c>
      <c r="M3489">
        <v>0</v>
      </c>
      <c r="N3489">
        <v>0</v>
      </c>
      <c r="O3489">
        <v>233000</v>
      </c>
      <c r="P3489">
        <v>0</v>
      </c>
      <c r="Q3489">
        <v>3539</v>
      </c>
      <c r="R3489" t="b">
        <v>0</v>
      </c>
      <c r="S3489">
        <v>0</v>
      </c>
    </row>
    <row r="3490" spans="1:19">
      <c r="A3490">
        <v>13050501</v>
      </c>
      <c r="B3490" s="12"/>
      <c r="C3490" s="12" t="s">
        <v>4797</v>
      </c>
      <c r="D3490" s="12" t="s">
        <v>5382</v>
      </c>
      <c r="E3490" t="b">
        <v>0</v>
      </c>
      <c r="F3490">
        <v>0</v>
      </c>
      <c r="G3490">
        <v>7301</v>
      </c>
      <c r="H3490">
        <v>44075</v>
      </c>
      <c r="I3490" s="12" t="s">
        <v>2090</v>
      </c>
      <c r="J3490">
        <v>12</v>
      </c>
      <c r="K3490">
        <v>10959</v>
      </c>
      <c r="L3490">
        <v>0</v>
      </c>
      <c r="M3490">
        <v>0</v>
      </c>
      <c r="N3490">
        <v>233000</v>
      </c>
      <c r="O3490">
        <v>0</v>
      </c>
      <c r="P3490">
        <v>233000</v>
      </c>
      <c r="Q3490">
        <v>3540</v>
      </c>
      <c r="R3490" t="b">
        <v>0</v>
      </c>
      <c r="S3490">
        <v>0</v>
      </c>
    </row>
    <row r="3491" spans="1:19">
      <c r="A3491">
        <v>13050501</v>
      </c>
      <c r="B3491" s="12"/>
      <c r="C3491" s="12" t="s">
        <v>4797</v>
      </c>
      <c r="D3491" s="12" t="s">
        <v>5382</v>
      </c>
      <c r="E3491" t="b">
        <v>0</v>
      </c>
      <c r="F3491">
        <v>0</v>
      </c>
      <c r="G3491">
        <v>7301</v>
      </c>
      <c r="H3491">
        <v>44082</v>
      </c>
      <c r="I3491" s="12" t="s">
        <v>5666</v>
      </c>
      <c r="J3491">
        <v>1</v>
      </c>
      <c r="K3491">
        <v>14042</v>
      </c>
      <c r="L3491">
        <v>0</v>
      </c>
      <c r="M3491">
        <v>0</v>
      </c>
      <c r="N3491">
        <v>0</v>
      </c>
      <c r="O3491">
        <v>233000</v>
      </c>
      <c r="P3491">
        <v>0</v>
      </c>
      <c r="Q3491">
        <v>3541</v>
      </c>
      <c r="R3491" t="b">
        <v>0</v>
      </c>
      <c r="S3491">
        <v>0</v>
      </c>
    </row>
    <row r="3492" spans="1:19">
      <c r="A3492">
        <v>13050501</v>
      </c>
      <c r="B3492" s="12"/>
      <c r="C3492" s="12" t="s">
        <v>4797</v>
      </c>
      <c r="D3492" s="12" t="s">
        <v>5382</v>
      </c>
      <c r="E3492" t="b">
        <v>0</v>
      </c>
      <c r="F3492">
        <v>0</v>
      </c>
      <c r="G3492">
        <v>7301</v>
      </c>
      <c r="H3492">
        <v>44105</v>
      </c>
      <c r="I3492" s="12" t="s">
        <v>5667</v>
      </c>
      <c r="J3492">
        <v>1</v>
      </c>
      <c r="K3492">
        <v>14102</v>
      </c>
      <c r="L3492">
        <v>0</v>
      </c>
      <c r="M3492">
        <v>0</v>
      </c>
      <c r="N3492">
        <v>0</v>
      </c>
      <c r="O3492">
        <v>233000</v>
      </c>
      <c r="P3492">
        <v>-233000</v>
      </c>
      <c r="Q3492">
        <v>3542</v>
      </c>
      <c r="R3492" t="b">
        <v>0</v>
      </c>
      <c r="S3492">
        <v>0</v>
      </c>
    </row>
    <row r="3493" spans="1:19">
      <c r="A3493">
        <v>13050501</v>
      </c>
      <c r="B3493" s="12"/>
      <c r="C3493" s="12" t="s">
        <v>4797</v>
      </c>
      <c r="D3493" s="12" t="s">
        <v>5382</v>
      </c>
      <c r="E3493" t="b">
        <v>0</v>
      </c>
      <c r="F3493">
        <v>0</v>
      </c>
      <c r="G3493">
        <v>7301</v>
      </c>
      <c r="H3493">
        <v>44105</v>
      </c>
      <c r="I3493" s="12" t="s">
        <v>2091</v>
      </c>
      <c r="J3493">
        <v>12</v>
      </c>
      <c r="K3493">
        <v>11039</v>
      </c>
      <c r="L3493">
        <v>0</v>
      </c>
      <c r="M3493">
        <v>0</v>
      </c>
      <c r="N3493">
        <v>233000</v>
      </c>
      <c r="O3493">
        <v>0</v>
      </c>
      <c r="P3493">
        <v>0</v>
      </c>
      <c r="Q3493">
        <v>3543</v>
      </c>
      <c r="R3493" t="b">
        <v>0</v>
      </c>
      <c r="S3493">
        <v>0</v>
      </c>
    </row>
    <row r="3494" spans="1:19">
      <c r="A3494">
        <v>13050501</v>
      </c>
      <c r="B3494" s="12"/>
      <c r="C3494" s="12" t="s">
        <v>4797</v>
      </c>
      <c r="D3494" s="12" t="s">
        <v>5382</v>
      </c>
      <c r="E3494" t="b">
        <v>0</v>
      </c>
      <c r="F3494">
        <v>0</v>
      </c>
      <c r="G3494">
        <v>7301</v>
      </c>
      <c r="H3494">
        <v>44136</v>
      </c>
      <c r="I3494" s="12" t="s">
        <v>2092</v>
      </c>
      <c r="J3494">
        <v>12</v>
      </c>
      <c r="K3494">
        <v>11119</v>
      </c>
      <c r="L3494">
        <v>0</v>
      </c>
      <c r="M3494">
        <v>0</v>
      </c>
      <c r="N3494">
        <v>233000</v>
      </c>
      <c r="O3494">
        <v>0</v>
      </c>
      <c r="P3494">
        <v>233000</v>
      </c>
      <c r="Q3494">
        <v>3544</v>
      </c>
      <c r="R3494" t="b">
        <v>0</v>
      </c>
      <c r="S3494">
        <v>0</v>
      </c>
    </row>
    <row r="3495" spans="1:19">
      <c r="A3495">
        <v>13050501</v>
      </c>
      <c r="B3495" s="12"/>
      <c r="C3495" s="12" t="s">
        <v>4797</v>
      </c>
      <c r="D3495" s="12" t="s">
        <v>5382</v>
      </c>
      <c r="E3495" t="b">
        <v>0</v>
      </c>
      <c r="F3495">
        <v>0</v>
      </c>
      <c r="G3495">
        <v>7301</v>
      </c>
      <c r="H3495">
        <v>44145</v>
      </c>
      <c r="I3495" s="12" t="s">
        <v>5668</v>
      </c>
      <c r="J3495">
        <v>1</v>
      </c>
      <c r="K3495">
        <v>14188</v>
      </c>
      <c r="L3495">
        <v>0</v>
      </c>
      <c r="M3495">
        <v>0</v>
      </c>
      <c r="N3495">
        <v>0</v>
      </c>
      <c r="O3495">
        <v>233000</v>
      </c>
      <c r="P3495">
        <v>0</v>
      </c>
      <c r="Q3495">
        <v>3545</v>
      </c>
      <c r="R3495" t="b">
        <v>0</v>
      </c>
      <c r="S3495">
        <v>0</v>
      </c>
    </row>
    <row r="3496" spans="1:19">
      <c r="A3496">
        <v>13050501</v>
      </c>
      <c r="B3496" s="12"/>
      <c r="C3496" s="12" t="s">
        <v>4797</v>
      </c>
      <c r="D3496" s="12" t="s">
        <v>5382</v>
      </c>
      <c r="E3496" t="b">
        <v>0</v>
      </c>
      <c r="F3496">
        <v>0</v>
      </c>
      <c r="G3496">
        <v>7301</v>
      </c>
      <c r="H3496">
        <v>44166</v>
      </c>
      <c r="I3496" s="12" t="s">
        <v>2093</v>
      </c>
      <c r="J3496">
        <v>12</v>
      </c>
      <c r="K3496">
        <v>11199</v>
      </c>
      <c r="L3496">
        <v>0</v>
      </c>
      <c r="M3496">
        <v>0</v>
      </c>
      <c r="N3496">
        <v>233000</v>
      </c>
      <c r="O3496">
        <v>0</v>
      </c>
      <c r="P3496">
        <v>233000</v>
      </c>
      <c r="Q3496">
        <v>3546</v>
      </c>
      <c r="R3496" t="b">
        <v>0</v>
      </c>
      <c r="S3496">
        <v>0</v>
      </c>
    </row>
    <row r="3497" spans="1:19">
      <c r="A3497">
        <v>13050501</v>
      </c>
      <c r="B3497" s="12"/>
      <c r="C3497" s="12" t="s">
        <v>4797</v>
      </c>
      <c r="D3497" s="12" t="s">
        <v>5382</v>
      </c>
      <c r="E3497" t="b">
        <v>0</v>
      </c>
      <c r="F3497">
        <v>0</v>
      </c>
      <c r="G3497">
        <v>7301</v>
      </c>
      <c r="H3497">
        <v>44175</v>
      </c>
      <c r="I3497" s="12" t="s">
        <v>5669</v>
      </c>
      <c r="J3497">
        <v>1</v>
      </c>
      <c r="K3497">
        <v>14267</v>
      </c>
      <c r="L3497">
        <v>0</v>
      </c>
      <c r="M3497">
        <v>0</v>
      </c>
      <c r="N3497">
        <v>0</v>
      </c>
      <c r="O3497">
        <v>233000</v>
      </c>
      <c r="P3497">
        <v>0</v>
      </c>
      <c r="Q3497">
        <v>3547</v>
      </c>
      <c r="R3497" t="b">
        <v>0</v>
      </c>
      <c r="S3497">
        <v>0</v>
      </c>
    </row>
    <row r="3498" spans="1:19">
      <c r="A3498">
        <v>13050501</v>
      </c>
      <c r="B3498" s="12" t="s">
        <v>2094</v>
      </c>
      <c r="C3498" s="12" t="s">
        <v>4797</v>
      </c>
      <c r="D3498" s="12" t="s">
        <v>2094</v>
      </c>
      <c r="E3498" t="b">
        <v>0</v>
      </c>
      <c r="F3498">
        <v>0</v>
      </c>
      <c r="G3498">
        <v>7301</v>
      </c>
      <c r="H3498" t="s">
        <v>21</v>
      </c>
      <c r="I3498" s="12"/>
      <c r="K3498">
        <v>0</v>
      </c>
      <c r="L3498">
        <v>0</v>
      </c>
      <c r="M3498">
        <v>0</v>
      </c>
      <c r="N3498">
        <v>2796000</v>
      </c>
      <c r="O3498">
        <v>2796000</v>
      </c>
      <c r="P3498">
        <v>0</v>
      </c>
      <c r="Q3498">
        <v>3548</v>
      </c>
      <c r="R3498" t="b">
        <v>0</v>
      </c>
      <c r="S3498">
        <v>0</v>
      </c>
    </row>
    <row r="3499" spans="1:19">
      <c r="A3499">
        <v>13050501</v>
      </c>
      <c r="B3499" s="12" t="s">
        <v>5392</v>
      </c>
      <c r="C3499" s="12" t="s">
        <v>4797</v>
      </c>
      <c r="D3499" s="12" t="s">
        <v>5392</v>
      </c>
      <c r="E3499" t="b">
        <v>0</v>
      </c>
      <c r="F3499">
        <v>0</v>
      </c>
      <c r="G3499">
        <v>7302</v>
      </c>
      <c r="H3499" t="s">
        <v>21</v>
      </c>
      <c r="I3499" s="12"/>
      <c r="K3499">
        <v>0</v>
      </c>
      <c r="L3499">
        <v>2520000</v>
      </c>
      <c r="M3499">
        <v>1060000</v>
      </c>
      <c r="N3499">
        <v>0</v>
      </c>
      <c r="O3499">
        <v>0</v>
      </c>
      <c r="P3499">
        <v>0</v>
      </c>
      <c r="Q3499">
        <v>3549</v>
      </c>
      <c r="R3499" t="b">
        <v>0</v>
      </c>
      <c r="S3499">
        <v>0</v>
      </c>
    </row>
    <row r="3500" spans="1:19">
      <c r="A3500">
        <v>13050501</v>
      </c>
      <c r="B3500" s="12"/>
      <c r="C3500" s="12" t="s">
        <v>4797</v>
      </c>
      <c r="D3500" s="12" t="s">
        <v>5392</v>
      </c>
      <c r="E3500" t="b">
        <v>0</v>
      </c>
      <c r="F3500">
        <v>0</v>
      </c>
      <c r="G3500">
        <v>7302</v>
      </c>
      <c r="H3500">
        <v>43831</v>
      </c>
      <c r="I3500" s="12" t="s">
        <v>2095</v>
      </c>
      <c r="J3500">
        <v>3</v>
      </c>
      <c r="K3500">
        <v>561</v>
      </c>
      <c r="L3500">
        <v>0</v>
      </c>
      <c r="M3500">
        <v>0</v>
      </c>
      <c r="N3500">
        <v>0</v>
      </c>
      <c r="O3500">
        <v>60005</v>
      </c>
      <c r="P3500">
        <v>-60005</v>
      </c>
      <c r="Q3500">
        <v>3550</v>
      </c>
      <c r="R3500" t="b">
        <v>0</v>
      </c>
      <c r="S3500">
        <v>0</v>
      </c>
    </row>
    <row r="3501" spans="1:19">
      <c r="A3501">
        <v>13050501</v>
      </c>
      <c r="B3501" s="12"/>
      <c r="C3501" s="12" t="s">
        <v>4797</v>
      </c>
      <c r="D3501" s="12" t="s">
        <v>5392</v>
      </c>
      <c r="E3501" t="b">
        <v>0</v>
      </c>
      <c r="F3501">
        <v>0</v>
      </c>
      <c r="G3501">
        <v>7302</v>
      </c>
      <c r="H3501">
        <v>43831</v>
      </c>
      <c r="I3501" s="12" t="s">
        <v>2096</v>
      </c>
      <c r="J3501">
        <v>12</v>
      </c>
      <c r="K3501">
        <v>10320</v>
      </c>
      <c r="L3501">
        <v>0</v>
      </c>
      <c r="M3501">
        <v>0</v>
      </c>
      <c r="N3501">
        <v>210000</v>
      </c>
      <c r="O3501">
        <v>0</v>
      </c>
      <c r="P3501">
        <v>149995</v>
      </c>
      <c r="Q3501">
        <v>3551</v>
      </c>
      <c r="R3501" t="b">
        <v>0</v>
      </c>
      <c r="S3501">
        <v>0</v>
      </c>
    </row>
    <row r="3502" spans="1:19">
      <c r="A3502">
        <v>13050501</v>
      </c>
      <c r="B3502" s="12"/>
      <c r="C3502" s="12" t="s">
        <v>4797</v>
      </c>
      <c r="D3502" s="12" t="s">
        <v>5392</v>
      </c>
      <c r="E3502" t="b">
        <v>0</v>
      </c>
      <c r="F3502">
        <v>0</v>
      </c>
      <c r="G3502">
        <v>7302</v>
      </c>
      <c r="H3502">
        <v>43837</v>
      </c>
      <c r="I3502" s="12" t="s">
        <v>5658</v>
      </c>
      <c r="J3502">
        <v>1</v>
      </c>
      <c r="K3502">
        <v>13533</v>
      </c>
      <c r="L3502">
        <v>0</v>
      </c>
      <c r="M3502">
        <v>0</v>
      </c>
      <c r="N3502">
        <v>0</v>
      </c>
      <c r="O3502">
        <v>149995</v>
      </c>
      <c r="P3502">
        <v>0</v>
      </c>
      <c r="Q3502">
        <v>3552</v>
      </c>
      <c r="R3502" t="b">
        <v>0</v>
      </c>
      <c r="S3502">
        <v>0</v>
      </c>
    </row>
    <row r="3503" spans="1:19">
      <c r="A3503">
        <v>13050501</v>
      </c>
      <c r="B3503" s="12"/>
      <c r="C3503" s="12" t="s">
        <v>4797</v>
      </c>
      <c r="D3503" s="12" t="s">
        <v>5392</v>
      </c>
      <c r="E3503" t="b">
        <v>0</v>
      </c>
      <c r="F3503">
        <v>0</v>
      </c>
      <c r="G3503">
        <v>7302</v>
      </c>
      <c r="H3503">
        <v>43862</v>
      </c>
      <c r="I3503" s="12" t="s">
        <v>2097</v>
      </c>
      <c r="J3503">
        <v>3</v>
      </c>
      <c r="K3503">
        <v>562</v>
      </c>
      <c r="L3503">
        <v>0</v>
      </c>
      <c r="M3503">
        <v>0</v>
      </c>
      <c r="N3503">
        <v>0</v>
      </c>
      <c r="O3503">
        <v>62005</v>
      </c>
      <c r="P3503">
        <v>-62005</v>
      </c>
      <c r="Q3503">
        <v>3553</v>
      </c>
      <c r="R3503" t="b">
        <v>0</v>
      </c>
      <c r="S3503">
        <v>0</v>
      </c>
    </row>
    <row r="3504" spans="1:19">
      <c r="A3504">
        <v>13050501</v>
      </c>
      <c r="B3504" s="12"/>
      <c r="C3504" s="12" t="s">
        <v>4797</v>
      </c>
      <c r="D3504" s="12" t="s">
        <v>5392</v>
      </c>
      <c r="E3504" t="b">
        <v>0</v>
      </c>
      <c r="F3504">
        <v>0</v>
      </c>
      <c r="G3504">
        <v>7302</v>
      </c>
      <c r="H3504">
        <v>43862</v>
      </c>
      <c r="I3504" s="12" t="s">
        <v>2098</v>
      </c>
      <c r="J3504">
        <v>12</v>
      </c>
      <c r="K3504">
        <v>10400</v>
      </c>
      <c r="L3504">
        <v>0</v>
      </c>
      <c r="M3504">
        <v>0</v>
      </c>
      <c r="N3504">
        <v>210000</v>
      </c>
      <c r="O3504">
        <v>0</v>
      </c>
      <c r="P3504">
        <v>147995</v>
      </c>
      <c r="Q3504">
        <v>3554</v>
      </c>
      <c r="R3504" t="b">
        <v>0</v>
      </c>
      <c r="S3504">
        <v>0</v>
      </c>
    </row>
    <row r="3505" spans="1:19">
      <c r="A3505">
        <v>13050501</v>
      </c>
      <c r="B3505" s="12"/>
      <c r="C3505" s="12" t="s">
        <v>4797</v>
      </c>
      <c r="D3505" s="12" t="s">
        <v>5392</v>
      </c>
      <c r="E3505" t="b">
        <v>0</v>
      </c>
      <c r="F3505">
        <v>0</v>
      </c>
      <c r="G3505">
        <v>7302</v>
      </c>
      <c r="H3505">
        <v>43874</v>
      </c>
      <c r="I3505" s="12" t="s">
        <v>5659</v>
      </c>
      <c r="J3505">
        <v>1</v>
      </c>
      <c r="K3505">
        <v>13613</v>
      </c>
      <c r="L3505">
        <v>0</v>
      </c>
      <c r="M3505">
        <v>0</v>
      </c>
      <c r="N3505">
        <v>0</v>
      </c>
      <c r="O3505">
        <v>147995</v>
      </c>
      <c r="P3505">
        <v>0</v>
      </c>
      <c r="Q3505">
        <v>3555</v>
      </c>
      <c r="R3505" t="b">
        <v>0</v>
      </c>
      <c r="S3505">
        <v>0</v>
      </c>
    </row>
    <row r="3506" spans="1:19">
      <c r="A3506">
        <v>13050501</v>
      </c>
      <c r="B3506" s="12"/>
      <c r="C3506" s="12" t="s">
        <v>4797</v>
      </c>
      <c r="D3506" s="12" t="s">
        <v>5392</v>
      </c>
      <c r="E3506" t="b">
        <v>0</v>
      </c>
      <c r="F3506">
        <v>0</v>
      </c>
      <c r="G3506">
        <v>7302</v>
      </c>
      <c r="H3506">
        <v>43891</v>
      </c>
      <c r="I3506" s="12" t="s">
        <v>2099</v>
      </c>
      <c r="J3506">
        <v>12</v>
      </c>
      <c r="K3506">
        <v>10480</v>
      </c>
      <c r="L3506">
        <v>0</v>
      </c>
      <c r="M3506">
        <v>0</v>
      </c>
      <c r="N3506">
        <v>210000</v>
      </c>
      <c r="O3506">
        <v>0</v>
      </c>
      <c r="P3506">
        <v>210000</v>
      </c>
      <c r="Q3506">
        <v>3556</v>
      </c>
      <c r="R3506" t="b">
        <v>0</v>
      </c>
      <c r="S3506">
        <v>0</v>
      </c>
    </row>
    <row r="3507" spans="1:19">
      <c r="A3507">
        <v>13050501</v>
      </c>
      <c r="B3507" s="12"/>
      <c r="C3507" s="12" t="s">
        <v>4797</v>
      </c>
      <c r="D3507" s="12" t="s">
        <v>5392</v>
      </c>
      <c r="E3507" t="b">
        <v>0</v>
      </c>
      <c r="F3507">
        <v>0</v>
      </c>
      <c r="G3507">
        <v>7302</v>
      </c>
      <c r="H3507">
        <v>43903</v>
      </c>
      <c r="I3507" s="12" t="s">
        <v>5660</v>
      </c>
      <c r="J3507">
        <v>1</v>
      </c>
      <c r="K3507">
        <v>13671</v>
      </c>
      <c r="L3507">
        <v>0</v>
      </c>
      <c r="M3507">
        <v>0</v>
      </c>
      <c r="N3507">
        <v>0</v>
      </c>
      <c r="O3507">
        <v>210000</v>
      </c>
      <c r="P3507">
        <v>0</v>
      </c>
      <c r="Q3507">
        <v>3557</v>
      </c>
      <c r="R3507" t="b">
        <v>0</v>
      </c>
      <c r="S3507">
        <v>0</v>
      </c>
    </row>
    <row r="3508" spans="1:19">
      <c r="A3508">
        <v>13050501</v>
      </c>
      <c r="B3508" s="12"/>
      <c r="C3508" s="12" t="s">
        <v>4797</v>
      </c>
      <c r="D3508" s="12" t="s">
        <v>5392</v>
      </c>
      <c r="E3508" t="b">
        <v>0</v>
      </c>
      <c r="F3508">
        <v>0</v>
      </c>
      <c r="G3508">
        <v>7302</v>
      </c>
      <c r="H3508">
        <v>43922</v>
      </c>
      <c r="I3508" s="12" t="s">
        <v>2100</v>
      </c>
      <c r="J3508">
        <v>12</v>
      </c>
      <c r="K3508">
        <v>10560</v>
      </c>
      <c r="L3508">
        <v>0</v>
      </c>
      <c r="M3508">
        <v>0</v>
      </c>
      <c r="N3508">
        <v>210000</v>
      </c>
      <c r="O3508">
        <v>0</v>
      </c>
      <c r="P3508">
        <v>210000</v>
      </c>
      <c r="Q3508">
        <v>3558</v>
      </c>
      <c r="R3508" t="b">
        <v>0</v>
      </c>
      <c r="S3508">
        <v>0</v>
      </c>
    </row>
    <row r="3509" spans="1:19">
      <c r="A3509">
        <v>13050501</v>
      </c>
      <c r="B3509" s="12"/>
      <c r="C3509" s="12" t="s">
        <v>4797</v>
      </c>
      <c r="D3509" s="12" t="s">
        <v>5392</v>
      </c>
      <c r="E3509" t="b">
        <v>0</v>
      </c>
      <c r="F3509">
        <v>0</v>
      </c>
      <c r="G3509">
        <v>7302</v>
      </c>
      <c r="H3509">
        <v>43937</v>
      </c>
      <c r="I3509" s="12" t="s">
        <v>5661</v>
      </c>
      <c r="J3509">
        <v>1</v>
      </c>
      <c r="K3509">
        <v>13736</v>
      </c>
      <c r="L3509">
        <v>0</v>
      </c>
      <c r="M3509">
        <v>0</v>
      </c>
      <c r="N3509">
        <v>0</v>
      </c>
      <c r="O3509">
        <v>210000</v>
      </c>
      <c r="P3509">
        <v>0</v>
      </c>
      <c r="Q3509">
        <v>3559</v>
      </c>
      <c r="R3509" t="b">
        <v>0</v>
      </c>
      <c r="S3509">
        <v>0</v>
      </c>
    </row>
    <row r="3510" spans="1:19">
      <c r="A3510">
        <v>13050501</v>
      </c>
      <c r="B3510" s="12"/>
      <c r="C3510" s="12" t="s">
        <v>4797</v>
      </c>
      <c r="D3510" s="12" t="s">
        <v>5392</v>
      </c>
      <c r="E3510" t="b">
        <v>0</v>
      </c>
      <c r="F3510">
        <v>0</v>
      </c>
      <c r="G3510">
        <v>7302</v>
      </c>
      <c r="H3510">
        <v>43952</v>
      </c>
      <c r="I3510" s="12" t="s">
        <v>2101</v>
      </c>
      <c r="J3510">
        <v>3</v>
      </c>
      <c r="K3510">
        <v>568</v>
      </c>
      <c r="L3510">
        <v>0</v>
      </c>
      <c r="M3510">
        <v>0</v>
      </c>
      <c r="N3510">
        <v>0</v>
      </c>
      <c r="O3510">
        <v>10000</v>
      </c>
      <c r="P3510">
        <v>-10000</v>
      </c>
      <c r="Q3510">
        <v>3560</v>
      </c>
      <c r="R3510" t="b">
        <v>0</v>
      </c>
      <c r="S3510">
        <v>0</v>
      </c>
    </row>
    <row r="3511" spans="1:19">
      <c r="A3511">
        <v>13050501</v>
      </c>
      <c r="B3511" s="12"/>
      <c r="C3511" s="12" t="s">
        <v>4797</v>
      </c>
      <c r="D3511" s="12" t="s">
        <v>5392</v>
      </c>
      <c r="E3511" t="b">
        <v>0</v>
      </c>
      <c r="F3511">
        <v>0</v>
      </c>
      <c r="G3511">
        <v>7302</v>
      </c>
      <c r="H3511">
        <v>43952</v>
      </c>
      <c r="I3511" s="12" t="s">
        <v>2102</v>
      </c>
      <c r="J3511">
        <v>12</v>
      </c>
      <c r="K3511">
        <v>10640</v>
      </c>
      <c r="L3511">
        <v>0</v>
      </c>
      <c r="M3511">
        <v>0</v>
      </c>
      <c r="N3511">
        <v>210000</v>
      </c>
      <c r="O3511">
        <v>0</v>
      </c>
      <c r="P3511">
        <v>200000</v>
      </c>
      <c r="Q3511">
        <v>3561</v>
      </c>
      <c r="R3511" t="b">
        <v>0</v>
      </c>
      <c r="S3511">
        <v>0</v>
      </c>
    </row>
    <row r="3512" spans="1:19">
      <c r="A3512">
        <v>13050501</v>
      </c>
      <c r="B3512" s="12"/>
      <c r="C3512" s="12" t="s">
        <v>4797</v>
      </c>
      <c r="D3512" s="12" t="s">
        <v>5392</v>
      </c>
      <c r="E3512" t="b">
        <v>0</v>
      </c>
      <c r="F3512">
        <v>0</v>
      </c>
      <c r="G3512">
        <v>7302</v>
      </c>
      <c r="H3512">
        <v>43983</v>
      </c>
      <c r="I3512" s="12" t="s">
        <v>2103</v>
      </c>
      <c r="J3512">
        <v>12</v>
      </c>
      <c r="K3512">
        <v>10720</v>
      </c>
      <c r="L3512">
        <v>0</v>
      </c>
      <c r="M3512">
        <v>0</v>
      </c>
      <c r="N3512">
        <v>210000</v>
      </c>
      <c r="O3512">
        <v>0</v>
      </c>
      <c r="P3512">
        <v>410000</v>
      </c>
      <c r="Q3512">
        <v>3562</v>
      </c>
      <c r="R3512" t="b">
        <v>0</v>
      </c>
      <c r="S3512">
        <v>0</v>
      </c>
    </row>
    <row r="3513" spans="1:19">
      <c r="A3513">
        <v>13050501</v>
      </c>
      <c r="B3513" s="12"/>
      <c r="C3513" s="12" t="s">
        <v>4797</v>
      </c>
      <c r="D3513" s="12" t="s">
        <v>5392</v>
      </c>
      <c r="E3513" t="b">
        <v>0</v>
      </c>
      <c r="F3513">
        <v>0</v>
      </c>
      <c r="G3513">
        <v>7302</v>
      </c>
      <c r="H3513">
        <v>44013</v>
      </c>
      <c r="I3513" s="12" t="s">
        <v>2104</v>
      </c>
      <c r="J3513">
        <v>12</v>
      </c>
      <c r="K3513">
        <v>10800</v>
      </c>
      <c r="L3513">
        <v>0</v>
      </c>
      <c r="M3513">
        <v>0</v>
      </c>
      <c r="N3513">
        <v>210000</v>
      </c>
      <c r="O3513">
        <v>0</v>
      </c>
      <c r="P3513">
        <v>620000</v>
      </c>
      <c r="Q3513">
        <v>3563</v>
      </c>
      <c r="R3513" t="b">
        <v>0</v>
      </c>
      <c r="S3513">
        <v>0</v>
      </c>
    </row>
    <row r="3514" spans="1:19">
      <c r="A3514">
        <v>13050501</v>
      </c>
      <c r="B3514" s="12"/>
      <c r="C3514" s="12" t="s">
        <v>4797</v>
      </c>
      <c r="D3514" s="12" t="s">
        <v>5392</v>
      </c>
      <c r="E3514" t="b">
        <v>0</v>
      </c>
      <c r="F3514">
        <v>0</v>
      </c>
      <c r="G3514">
        <v>7302</v>
      </c>
      <c r="H3514">
        <v>44025</v>
      </c>
      <c r="I3514" s="12" t="s">
        <v>5662</v>
      </c>
      <c r="J3514">
        <v>1</v>
      </c>
      <c r="K3514">
        <v>13943</v>
      </c>
      <c r="L3514">
        <v>0</v>
      </c>
      <c r="M3514">
        <v>0</v>
      </c>
      <c r="N3514">
        <v>0</v>
      </c>
      <c r="O3514">
        <v>200000</v>
      </c>
      <c r="P3514">
        <v>420000</v>
      </c>
      <c r="Q3514">
        <v>3564</v>
      </c>
      <c r="R3514" t="b">
        <v>0</v>
      </c>
      <c r="S3514">
        <v>0</v>
      </c>
    </row>
    <row r="3515" spans="1:19">
      <c r="A3515">
        <v>13050501</v>
      </c>
      <c r="B3515" s="12"/>
      <c r="C3515" s="12" t="s">
        <v>4797</v>
      </c>
      <c r="D3515" s="12" t="s">
        <v>5392</v>
      </c>
      <c r="E3515" t="b">
        <v>0</v>
      </c>
      <c r="F3515">
        <v>0</v>
      </c>
      <c r="G3515">
        <v>7302</v>
      </c>
      <c r="H3515">
        <v>44025</v>
      </c>
      <c r="I3515" s="12" t="s">
        <v>5663</v>
      </c>
      <c r="J3515">
        <v>1</v>
      </c>
      <c r="K3515">
        <v>13943</v>
      </c>
      <c r="L3515">
        <v>0</v>
      </c>
      <c r="M3515">
        <v>0</v>
      </c>
      <c r="N3515">
        <v>0</v>
      </c>
      <c r="O3515">
        <v>10000</v>
      </c>
      <c r="P3515">
        <v>410000</v>
      </c>
      <c r="Q3515">
        <v>3565</v>
      </c>
      <c r="R3515" t="b">
        <v>0</v>
      </c>
      <c r="S3515">
        <v>0</v>
      </c>
    </row>
    <row r="3516" spans="1:19">
      <c r="A3516">
        <v>13050501</v>
      </c>
      <c r="B3516" s="12"/>
      <c r="C3516" s="12" t="s">
        <v>4797</v>
      </c>
      <c r="D3516" s="12" t="s">
        <v>5392</v>
      </c>
      <c r="E3516" t="b">
        <v>0</v>
      </c>
      <c r="F3516">
        <v>0</v>
      </c>
      <c r="G3516">
        <v>7302</v>
      </c>
      <c r="H3516">
        <v>44044</v>
      </c>
      <c r="I3516" s="12" t="s">
        <v>2105</v>
      </c>
      <c r="J3516">
        <v>12</v>
      </c>
      <c r="K3516">
        <v>10880</v>
      </c>
      <c r="L3516">
        <v>0</v>
      </c>
      <c r="M3516">
        <v>0</v>
      </c>
      <c r="N3516">
        <v>210000</v>
      </c>
      <c r="O3516">
        <v>0</v>
      </c>
      <c r="P3516">
        <v>620000</v>
      </c>
      <c r="Q3516">
        <v>3566</v>
      </c>
      <c r="R3516" t="b">
        <v>0</v>
      </c>
      <c r="S3516">
        <v>0</v>
      </c>
    </row>
    <row r="3517" spans="1:19">
      <c r="A3517">
        <v>13050501</v>
      </c>
      <c r="B3517" s="12"/>
      <c r="C3517" s="12" t="s">
        <v>4797</v>
      </c>
      <c r="D3517" s="12" t="s">
        <v>5392</v>
      </c>
      <c r="E3517" t="b">
        <v>0</v>
      </c>
      <c r="F3517">
        <v>0</v>
      </c>
      <c r="G3517">
        <v>7302</v>
      </c>
      <c r="H3517">
        <v>44075</v>
      </c>
      <c r="I3517" s="12" t="s">
        <v>2106</v>
      </c>
      <c r="J3517">
        <v>12</v>
      </c>
      <c r="K3517">
        <v>10960</v>
      </c>
      <c r="L3517">
        <v>0</v>
      </c>
      <c r="M3517">
        <v>0</v>
      </c>
      <c r="N3517">
        <v>210000</v>
      </c>
      <c r="O3517">
        <v>0</v>
      </c>
      <c r="P3517">
        <v>830000</v>
      </c>
      <c r="Q3517">
        <v>3567</v>
      </c>
      <c r="R3517" t="b">
        <v>0</v>
      </c>
      <c r="S3517">
        <v>0</v>
      </c>
    </row>
    <row r="3518" spans="1:19">
      <c r="A3518">
        <v>13050501</v>
      </c>
      <c r="B3518" s="12"/>
      <c r="C3518" s="12" t="s">
        <v>4797</v>
      </c>
      <c r="D3518" s="12" t="s">
        <v>5392</v>
      </c>
      <c r="E3518" t="b">
        <v>0</v>
      </c>
      <c r="F3518">
        <v>0</v>
      </c>
      <c r="G3518">
        <v>7302</v>
      </c>
      <c r="H3518">
        <v>44105</v>
      </c>
      <c r="I3518" s="12" t="s">
        <v>2107</v>
      </c>
      <c r="J3518">
        <v>12</v>
      </c>
      <c r="K3518">
        <v>11040</v>
      </c>
      <c r="L3518">
        <v>0</v>
      </c>
      <c r="M3518">
        <v>0</v>
      </c>
      <c r="N3518">
        <v>210000</v>
      </c>
      <c r="O3518">
        <v>0</v>
      </c>
      <c r="P3518">
        <v>1040000</v>
      </c>
      <c r="Q3518">
        <v>3568</v>
      </c>
      <c r="R3518" t="b">
        <v>0</v>
      </c>
      <c r="S3518">
        <v>0</v>
      </c>
    </row>
    <row r="3519" spans="1:19">
      <c r="A3519">
        <v>13050501</v>
      </c>
      <c r="B3519" s="12"/>
      <c r="C3519" s="12" t="s">
        <v>4797</v>
      </c>
      <c r="D3519" s="12" t="s">
        <v>5392</v>
      </c>
      <c r="E3519" t="b">
        <v>0</v>
      </c>
      <c r="F3519">
        <v>0</v>
      </c>
      <c r="G3519">
        <v>7302</v>
      </c>
      <c r="H3519">
        <v>44136</v>
      </c>
      <c r="I3519" s="12" t="s">
        <v>2108</v>
      </c>
      <c r="J3519">
        <v>12</v>
      </c>
      <c r="K3519">
        <v>11120</v>
      </c>
      <c r="L3519">
        <v>0</v>
      </c>
      <c r="M3519">
        <v>0</v>
      </c>
      <c r="N3519">
        <v>210000</v>
      </c>
      <c r="O3519">
        <v>0</v>
      </c>
      <c r="P3519">
        <v>1250000</v>
      </c>
      <c r="Q3519">
        <v>3569</v>
      </c>
      <c r="R3519" t="b">
        <v>0</v>
      </c>
      <c r="S3519">
        <v>0</v>
      </c>
    </row>
    <row r="3520" spans="1:19">
      <c r="A3520">
        <v>13050501</v>
      </c>
      <c r="B3520" s="12"/>
      <c r="C3520" s="12" t="s">
        <v>4797</v>
      </c>
      <c r="D3520" s="12" t="s">
        <v>5392</v>
      </c>
      <c r="E3520" t="b">
        <v>0</v>
      </c>
      <c r="F3520">
        <v>0</v>
      </c>
      <c r="G3520">
        <v>7302</v>
      </c>
      <c r="H3520">
        <v>44166</v>
      </c>
      <c r="I3520" s="12" t="s">
        <v>2109</v>
      </c>
      <c r="J3520">
        <v>12</v>
      </c>
      <c r="K3520">
        <v>11200</v>
      </c>
      <c r="L3520">
        <v>0</v>
      </c>
      <c r="M3520">
        <v>0</v>
      </c>
      <c r="N3520">
        <v>210000</v>
      </c>
      <c r="O3520">
        <v>0</v>
      </c>
      <c r="P3520">
        <v>1460000</v>
      </c>
      <c r="Q3520">
        <v>3570</v>
      </c>
      <c r="R3520" t="b">
        <v>0</v>
      </c>
      <c r="S3520">
        <v>0</v>
      </c>
    </row>
    <row r="3521" spans="1:19">
      <c r="A3521">
        <v>13050501</v>
      </c>
      <c r="B3521" s="12" t="s">
        <v>2110</v>
      </c>
      <c r="C3521" s="12" t="s">
        <v>4797</v>
      </c>
      <c r="D3521" s="12" t="s">
        <v>2110</v>
      </c>
      <c r="E3521" t="b">
        <v>0</v>
      </c>
      <c r="F3521">
        <v>0</v>
      </c>
      <c r="G3521">
        <v>7302</v>
      </c>
      <c r="H3521" t="s">
        <v>21</v>
      </c>
      <c r="I3521" s="12"/>
      <c r="K3521">
        <v>0</v>
      </c>
      <c r="L3521">
        <v>0</v>
      </c>
      <c r="M3521">
        <v>0</v>
      </c>
      <c r="N3521">
        <v>2520000</v>
      </c>
      <c r="O3521">
        <v>1060000</v>
      </c>
      <c r="P3521">
        <v>1460000</v>
      </c>
      <c r="Q3521">
        <v>3571</v>
      </c>
      <c r="R3521" t="b">
        <v>0</v>
      </c>
      <c r="S3521">
        <v>0</v>
      </c>
    </row>
    <row r="3522" spans="1:19">
      <c r="A3522">
        <v>13050501</v>
      </c>
      <c r="B3522" s="12" t="s">
        <v>5398</v>
      </c>
      <c r="C3522" s="12" t="s">
        <v>4797</v>
      </c>
      <c r="D3522" s="12" t="s">
        <v>5398</v>
      </c>
      <c r="E3522" t="b">
        <v>0</v>
      </c>
      <c r="F3522">
        <v>10627137</v>
      </c>
      <c r="G3522">
        <v>7401</v>
      </c>
      <c r="H3522" t="s">
        <v>21</v>
      </c>
      <c r="I3522" s="12"/>
      <c r="K3522">
        <v>0</v>
      </c>
      <c r="L3522">
        <v>2796000</v>
      </c>
      <c r="M3522">
        <v>920509</v>
      </c>
      <c r="N3522">
        <v>0</v>
      </c>
      <c r="O3522">
        <v>0</v>
      </c>
      <c r="P3522">
        <v>10627137</v>
      </c>
      <c r="Q3522">
        <v>3572</v>
      </c>
      <c r="R3522" t="b">
        <v>0</v>
      </c>
      <c r="S3522">
        <v>0</v>
      </c>
    </row>
    <row r="3523" spans="1:19">
      <c r="A3523">
        <v>13050501</v>
      </c>
      <c r="B3523" s="12"/>
      <c r="C3523" s="12" t="s">
        <v>4797</v>
      </c>
      <c r="D3523" s="12" t="s">
        <v>5398</v>
      </c>
      <c r="E3523" t="b">
        <v>0</v>
      </c>
      <c r="F3523">
        <v>0</v>
      </c>
      <c r="G3523">
        <v>7401</v>
      </c>
      <c r="H3523">
        <v>43831</v>
      </c>
      <c r="I3523" s="12" t="s">
        <v>2111</v>
      </c>
      <c r="J3523">
        <v>12</v>
      </c>
      <c r="K3523">
        <v>10321</v>
      </c>
      <c r="L3523">
        <v>0</v>
      </c>
      <c r="M3523">
        <v>0</v>
      </c>
      <c r="N3523">
        <v>233000</v>
      </c>
      <c r="O3523">
        <v>0</v>
      </c>
      <c r="P3523">
        <v>10860137</v>
      </c>
      <c r="Q3523">
        <v>3573</v>
      </c>
      <c r="R3523" t="b">
        <v>0</v>
      </c>
      <c r="S3523">
        <v>0</v>
      </c>
    </row>
    <row r="3524" spans="1:19">
      <c r="A3524">
        <v>13050501</v>
      </c>
      <c r="B3524" s="12"/>
      <c r="C3524" s="12" t="s">
        <v>4797</v>
      </c>
      <c r="D3524" s="12" t="s">
        <v>5398</v>
      </c>
      <c r="E3524" t="b">
        <v>0</v>
      </c>
      <c r="F3524">
        <v>0</v>
      </c>
      <c r="G3524">
        <v>7401</v>
      </c>
      <c r="H3524">
        <v>43845</v>
      </c>
      <c r="I3524" s="12" t="s">
        <v>5747</v>
      </c>
      <c r="J3524">
        <v>1</v>
      </c>
      <c r="K3524">
        <v>13516</v>
      </c>
      <c r="L3524">
        <v>0</v>
      </c>
      <c r="M3524">
        <v>0</v>
      </c>
      <c r="N3524">
        <v>0</v>
      </c>
      <c r="O3524">
        <v>73453</v>
      </c>
      <c r="P3524">
        <v>10786684</v>
      </c>
      <c r="Q3524">
        <v>3574</v>
      </c>
      <c r="R3524" t="b">
        <v>0</v>
      </c>
      <c r="S3524">
        <v>0</v>
      </c>
    </row>
    <row r="3525" spans="1:19">
      <c r="A3525">
        <v>13050501</v>
      </c>
      <c r="B3525" s="12"/>
      <c r="C3525" s="12" t="s">
        <v>4797</v>
      </c>
      <c r="D3525" s="12" t="s">
        <v>5398</v>
      </c>
      <c r="E3525" t="b">
        <v>0</v>
      </c>
      <c r="F3525">
        <v>0</v>
      </c>
      <c r="G3525">
        <v>7401</v>
      </c>
      <c r="H3525">
        <v>43862</v>
      </c>
      <c r="I3525" s="12" t="s">
        <v>2113</v>
      </c>
      <c r="J3525">
        <v>12</v>
      </c>
      <c r="K3525">
        <v>10401</v>
      </c>
      <c r="L3525">
        <v>0</v>
      </c>
      <c r="M3525">
        <v>0</v>
      </c>
      <c r="N3525">
        <v>233000</v>
      </c>
      <c r="O3525">
        <v>0</v>
      </c>
      <c r="P3525">
        <v>11019684</v>
      </c>
      <c r="Q3525">
        <v>3575</v>
      </c>
      <c r="R3525" t="b">
        <v>0</v>
      </c>
      <c r="S3525">
        <v>0</v>
      </c>
    </row>
    <row r="3526" spans="1:19">
      <c r="A3526">
        <v>13050501</v>
      </c>
      <c r="B3526" s="12"/>
      <c r="C3526" s="12" t="s">
        <v>4797</v>
      </c>
      <c r="D3526" s="12" t="s">
        <v>5398</v>
      </c>
      <c r="E3526" t="b">
        <v>0</v>
      </c>
      <c r="F3526">
        <v>0</v>
      </c>
      <c r="G3526">
        <v>7401</v>
      </c>
      <c r="H3526">
        <v>43874</v>
      </c>
      <c r="I3526" s="12" t="s">
        <v>5747</v>
      </c>
      <c r="J3526">
        <v>1</v>
      </c>
      <c r="K3526">
        <v>13584</v>
      </c>
      <c r="L3526">
        <v>0</v>
      </c>
      <c r="M3526">
        <v>0</v>
      </c>
      <c r="N3526">
        <v>0</v>
      </c>
      <c r="O3526">
        <v>47684</v>
      </c>
      <c r="P3526">
        <v>10972000</v>
      </c>
      <c r="Q3526">
        <v>3576</v>
      </c>
      <c r="R3526" t="b">
        <v>0</v>
      </c>
      <c r="S3526">
        <v>0</v>
      </c>
    </row>
    <row r="3527" spans="1:19">
      <c r="A3527">
        <v>13050501</v>
      </c>
      <c r="B3527" s="12"/>
      <c r="C3527" s="12" t="s">
        <v>4797</v>
      </c>
      <c r="D3527" s="12" t="s">
        <v>5398</v>
      </c>
      <c r="E3527" t="b">
        <v>0</v>
      </c>
      <c r="F3527">
        <v>0</v>
      </c>
      <c r="G3527">
        <v>7401</v>
      </c>
      <c r="H3527">
        <v>43874</v>
      </c>
      <c r="I3527" s="12" t="s">
        <v>5748</v>
      </c>
      <c r="J3527">
        <v>1</v>
      </c>
      <c r="K3527">
        <v>13584</v>
      </c>
      <c r="L3527">
        <v>0</v>
      </c>
      <c r="M3527">
        <v>0</v>
      </c>
      <c r="N3527">
        <v>0</v>
      </c>
      <c r="O3527">
        <v>162316</v>
      </c>
      <c r="P3527">
        <v>10809684</v>
      </c>
      <c r="Q3527">
        <v>3577</v>
      </c>
      <c r="R3527" t="b">
        <v>0</v>
      </c>
      <c r="S3527">
        <v>0</v>
      </c>
    </row>
    <row r="3528" spans="1:19">
      <c r="A3528">
        <v>13050501</v>
      </c>
      <c r="B3528" s="12"/>
      <c r="C3528" s="12" t="s">
        <v>4797</v>
      </c>
      <c r="D3528" s="12" t="s">
        <v>5398</v>
      </c>
      <c r="E3528" t="b">
        <v>0</v>
      </c>
      <c r="F3528">
        <v>0</v>
      </c>
      <c r="G3528">
        <v>7401</v>
      </c>
      <c r="H3528">
        <v>43891</v>
      </c>
      <c r="I3528" s="12" t="s">
        <v>2115</v>
      </c>
      <c r="J3528">
        <v>12</v>
      </c>
      <c r="K3528">
        <v>10481</v>
      </c>
      <c r="L3528">
        <v>0</v>
      </c>
      <c r="M3528">
        <v>0</v>
      </c>
      <c r="N3528">
        <v>233000</v>
      </c>
      <c r="O3528">
        <v>0</v>
      </c>
      <c r="P3528">
        <v>11042684</v>
      </c>
      <c r="Q3528">
        <v>3578</v>
      </c>
      <c r="R3528" t="b">
        <v>0</v>
      </c>
      <c r="S3528">
        <v>0</v>
      </c>
    </row>
    <row r="3529" spans="1:19">
      <c r="A3529">
        <v>13050501</v>
      </c>
      <c r="B3529" s="12"/>
      <c r="C3529" s="12" t="s">
        <v>4797</v>
      </c>
      <c r="D3529" s="12" t="s">
        <v>5398</v>
      </c>
      <c r="E3529" t="b">
        <v>0</v>
      </c>
      <c r="F3529">
        <v>0</v>
      </c>
      <c r="G3529">
        <v>7401</v>
      </c>
      <c r="H3529">
        <v>43906</v>
      </c>
      <c r="I3529" s="12" t="s">
        <v>5748</v>
      </c>
      <c r="J3529">
        <v>1</v>
      </c>
      <c r="K3529">
        <v>13666</v>
      </c>
      <c r="L3529">
        <v>0</v>
      </c>
      <c r="M3529">
        <v>0</v>
      </c>
      <c r="N3529">
        <v>0</v>
      </c>
      <c r="O3529">
        <v>16684</v>
      </c>
      <c r="P3529">
        <v>11026000</v>
      </c>
      <c r="Q3529">
        <v>3579</v>
      </c>
      <c r="R3529" t="b">
        <v>0</v>
      </c>
      <c r="S3529">
        <v>0</v>
      </c>
    </row>
    <row r="3530" spans="1:19">
      <c r="A3530">
        <v>13050501</v>
      </c>
      <c r="B3530" s="12"/>
      <c r="C3530" s="12" t="s">
        <v>4797</v>
      </c>
      <c r="D3530" s="12" t="s">
        <v>5398</v>
      </c>
      <c r="E3530" t="b">
        <v>0</v>
      </c>
      <c r="F3530">
        <v>0</v>
      </c>
      <c r="G3530">
        <v>7401</v>
      </c>
      <c r="H3530">
        <v>43906</v>
      </c>
      <c r="I3530" s="12" t="s">
        <v>5749</v>
      </c>
      <c r="J3530">
        <v>1</v>
      </c>
      <c r="K3530">
        <v>13666</v>
      </c>
      <c r="L3530">
        <v>0</v>
      </c>
      <c r="M3530">
        <v>0</v>
      </c>
      <c r="N3530">
        <v>0</v>
      </c>
      <c r="O3530">
        <v>53896</v>
      </c>
      <c r="P3530">
        <v>10972104</v>
      </c>
      <c r="Q3530">
        <v>3580</v>
      </c>
      <c r="R3530" t="b">
        <v>0</v>
      </c>
      <c r="S3530">
        <v>0</v>
      </c>
    </row>
    <row r="3531" spans="1:19">
      <c r="A3531">
        <v>13050501</v>
      </c>
      <c r="B3531" s="12"/>
      <c r="C3531" s="12" t="s">
        <v>4797</v>
      </c>
      <c r="D3531" s="12" t="s">
        <v>5398</v>
      </c>
      <c r="E3531" t="b">
        <v>0</v>
      </c>
      <c r="F3531">
        <v>0</v>
      </c>
      <c r="G3531">
        <v>7401</v>
      </c>
      <c r="H3531">
        <v>43922</v>
      </c>
      <c r="I3531" s="12" t="s">
        <v>2117</v>
      </c>
      <c r="J3531">
        <v>12</v>
      </c>
      <c r="K3531">
        <v>10561</v>
      </c>
      <c r="L3531">
        <v>0</v>
      </c>
      <c r="M3531">
        <v>0</v>
      </c>
      <c r="N3531">
        <v>233000</v>
      </c>
      <c r="O3531">
        <v>0</v>
      </c>
      <c r="P3531">
        <v>11205104</v>
      </c>
      <c r="Q3531">
        <v>3581</v>
      </c>
      <c r="R3531" t="b">
        <v>0</v>
      </c>
      <c r="S3531">
        <v>0</v>
      </c>
    </row>
    <row r="3532" spans="1:19">
      <c r="A3532">
        <v>13050501</v>
      </c>
      <c r="B3532" s="12"/>
      <c r="C3532" s="12" t="s">
        <v>4797</v>
      </c>
      <c r="D3532" s="12" t="s">
        <v>5398</v>
      </c>
      <c r="E3532" t="b">
        <v>0</v>
      </c>
      <c r="F3532">
        <v>0</v>
      </c>
      <c r="G3532">
        <v>7401</v>
      </c>
      <c r="H3532">
        <v>43936</v>
      </c>
      <c r="I3532" s="12" t="s">
        <v>5749</v>
      </c>
      <c r="J3532">
        <v>1</v>
      </c>
      <c r="K3532">
        <v>13709</v>
      </c>
      <c r="L3532">
        <v>0</v>
      </c>
      <c r="M3532">
        <v>0</v>
      </c>
      <c r="N3532">
        <v>0</v>
      </c>
      <c r="O3532">
        <v>125104</v>
      </c>
      <c r="P3532">
        <v>11080000</v>
      </c>
      <c r="Q3532">
        <v>3582</v>
      </c>
      <c r="R3532" t="b">
        <v>0</v>
      </c>
      <c r="S3532">
        <v>0</v>
      </c>
    </row>
    <row r="3533" spans="1:19">
      <c r="A3533">
        <v>13050501</v>
      </c>
      <c r="B3533" s="12"/>
      <c r="C3533" s="12" t="s">
        <v>4797</v>
      </c>
      <c r="D3533" s="12" t="s">
        <v>5398</v>
      </c>
      <c r="E3533" t="b">
        <v>0</v>
      </c>
      <c r="F3533">
        <v>0</v>
      </c>
      <c r="G3533">
        <v>7401</v>
      </c>
      <c r="H3533">
        <v>43936</v>
      </c>
      <c r="I3533" s="12" t="s">
        <v>5750</v>
      </c>
      <c r="J3533">
        <v>1</v>
      </c>
      <c r="K3533">
        <v>13709</v>
      </c>
      <c r="L3533">
        <v>0</v>
      </c>
      <c r="M3533">
        <v>0</v>
      </c>
      <c r="N3533">
        <v>0</v>
      </c>
      <c r="O3533">
        <v>35825</v>
      </c>
      <c r="P3533">
        <v>11044175</v>
      </c>
      <c r="Q3533">
        <v>3583</v>
      </c>
      <c r="R3533" t="b">
        <v>0</v>
      </c>
      <c r="S3533">
        <v>0</v>
      </c>
    </row>
    <row r="3534" spans="1:19">
      <c r="A3534">
        <v>13050501</v>
      </c>
      <c r="B3534" s="12"/>
      <c r="C3534" s="12" t="s">
        <v>4797</v>
      </c>
      <c r="D3534" s="12" t="s">
        <v>5398</v>
      </c>
      <c r="E3534" t="b">
        <v>0</v>
      </c>
      <c r="F3534">
        <v>0</v>
      </c>
      <c r="G3534">
        <v>7401</v>
      </c>
      <c r="H3534">
        <v>43952</v>
      </c>
      <c r="I3534" s="12" t="s">
        <v>2119</v>
      </c>
      <c r="J3534">
        <v>12</v>
      </c>
      <c r="K3534">
        <v>10641</v>
      </c>
      <c r="L3534">
        <v>0</v>
      </c>
      <c r="M3534">
        <v>0</v>
      </c>
      <c r="N3534">
        <v>233000</v>
      </c>
      <c r="O3534">
        <v>0</v>
      </c>
      <c r="P3534">
        <v>11277175</v>
      </c>
      <c r="Q3534">
        <v>3584</v>
      </c>
      <c r="R3534" t="b">
        <v>0</v>
      </c>
      <c r="S3534">
        <v>0</v>
      </c>
    </row>
    <row r="3535" spans="1:19">
      <c r="A3535">
        <v>13050501</v>
      </c>
      <c r="B3535" s="12"/>
      <c r="C3535" s="12" t="s">
        <v>4797</v>
      </c>
      <c r="D3535" s="12" t="s">
        <v>5398</v>
      </c>
      <c r="E3535" t="b">
        <v>0</v>
      </c>
      <c r="F3535">
        <v>0</v>
      </c>
      <c r="G3535">
        <v>7401</v>
      </c>
      <c r="H3535">
        <v>43965</v>
      </c>
      <c r="I3535" s="12" t="s">
        <v>5750</v>
      </c>
      <c r="J3535">
        <v>1</v>
      </c>
      <c r="K3535">
        <v>13778</v>
      </c>
      <c r="L3535">
        <v>0</v>
      </c>
      <c r="M3535">
        <v>0</v>
      </c>
      <c r="N3535">
        <v>0</v>
      </c>
      <c r="O3535">
        <v>99930</v>
      </c>
      <c r="P3535">
        <v>11177245</v>
      </c>
      <c r="Q3535">
        <v>3585</v>
      </c>
      <c r="R3535" t="b">
        <v>0</v>
      </c>
      <c r="S3535">
        <v>0</v>
      </c>
    </row>
    <row r="3536" spans="1:19">
      <c r="A3536">
        <v>13050501</v>
      </c>
      <c r="B3536" s="12"/>
      <c r="C3536" s="12" t="s">
        <v>4797</v>
      </c>
      <c r="D3536" s="12" t="s">
        <v>5398</v>
      </c>
      <c r="E3536" t="b">
        <v>0</v>
      </c>
      <c r="F3536">
        <v>0</v>
      </c>
      <c r="G3536">
        <v>7401</v>
      </c>
      <c r="H3536">
        <v>43983</v>
      </c>
      <c r="I3536" s="12" t="s">
        <v>2120</v>
      </c>
      <c r="J3536">
        <v>12</v>
      </c>
      <c r="K3536">
        <v>10721</v>
      </c>
      <c r="L3536">
        <v>0</v>
      </c>
      <c r="M3536">
        <v>0</v>
      </c>
      <c r="N3536">
        <v>233000</v>
      </c>
      <c r="O3536">
        <v>0</v>
      </c>
      <c r="P3536">
        <v>11410245</v>
      </c>
      <c r="Q3536">
        <v>3586</v>
      </c>
      <c r="R3536" t="b">
        <v>0</v>
      </c>
      <c r="S3536">
        <v>0</v>
      </c>
    </row>
    <row r="3537" spans="1:19">
      <c r="A3537">
        <v>13050501</v>
      </c>
      <c r="B3537" s="12"/>
      <c r="C3537" s="12" t="s">
        <v>4797</v>
      </c>
      <c r="D3537" s="12" t="s">
        <v>5398</v>
      </c>
      <c r="E3537" t="b">
        <v>0</v>
      </c>
      <c r="F3537">
        <v>0</v>
      </c>
      <c r="G3537">
        <v>7401</v>
      </c>
      <c r="H3537">
        <v>43998</v>
      </c>
      <c r="I3537" s="12" t="s">
        <v>5750</v>
      </c>
      <c r="J3537">
        <v>1</v>
      </c>
      <c r="K3537">
        <v>13845</v>
      </c>
      <c r="L3537">
        <v>0</v>
      </c>
      <c r="M3537">
        <v>0</v>
      </c>
      <c r="N3537">
        <v>0</v>
      </c>
      <c r="O3537">
        <v>43245</v>
      </c>
      <c r="P3537">
        <v>11367000</v>
      </c>
      <c r="Q3537">
        <v>3587</v>
      </c>
      <c r="R3537" t="b">
        <v>0</v>
      </c>
      <c r="S3537">
        <v>0</v>
      </c>
    </row>
    <row r="3538" spans="1:19">
      <c r="A3538">
        <v>13050501</v>
      </c>
      <c r="B3538" s="12"/>
      <c r="C3538" s="12" t="s">
        <v>4797</v>
      </c>
      <c r="D3538" s="12" t="s">
        <v>5398</v>
      </c>
      <c r="E3538" t="b">
        <v>0</v>
      </c>
      <c r="F3538">
        <v>0</v>
      </c>
      <c r="G3538">
        <v>7401</v>
      </c>
      <c r="H3538">
        <v>43998</v>
      </c>
      <c r="I3538" s="12" t="s">
        <v>5751</v>
      </c>
      <c r="J3538">
        <v>1</v>
      </c>
      <c r="K3538">
        <v>13845</v>
      </c>
      <c r="L3538">
        <v>0</v>
      </c>
      <c r="M3538">
        <v>0</v>
      </c>
      <c r="N3538">
        <v>0</v>
      </c>
      <c r="O3538">
        <v>166755</v>
      </c>
      <c r="P3538">
        <v>11200245</v>
      </c>
      <c r="Q3538">
        <v>3588</v>
      </c>
      <c r="R3538" t="b">
        <v>0</v>
      </c>
      <c r="S3538">
        <v>0</v>
      </c>
    </row>
    <row r="3539" spans="1:19">
      <c r="A3539">
        <v>13050501</v>
      </c>
      <c r="B3539" s="12"/>
      <c r="C3539" s="12" t="s">
        <v>4797</v>
      </c>
      <c r="D3539" s="12" t="s">
        <v>5398</v>
      </c>
      <c r="E3539" t="b">
        <v>0</v>
      </c>
      <c r="F3539">
        <v>0</v>
      </c>
      <c r="G3539">
        <v>7401</v>
      </c>
      <c r="H3539">
        <v>44013</v>
      </c>
      <c r="I3539" s="12" t="s">
        <v>2122</v>
      </c>
      <c r="J3539">
        <v>12</v>
      </c>
      <c r="K3539">
        <v>10801</v>
      </c>
      <c r="L3539">
        <v>0</v>
      </c>
      <c r="M3539">
        <v>0</v>
      </c>
      <c r="N3539">
        <v>233000</v>
      </c>
      <c r="O3539">
        <v>0</v>
      </c>
      <c r="P3539">
        <v>11433245</v>
      </c>
      <c r="Q3539">
        <v>3589</v>
      </c>
      <c r="R3539" t="b">
        <v>0</v>
      </c>
      <c r="S3539">
        <v>0</v>
      </c>
    </row>
    <row r="3540" spans="1:19">
      <c r="A3540">
        <v>13050501</v>
      </c>
      <c r="B3540" s="12"/>
      <c r="C3540" s="12" t="s">
        <v>4797</v>
      </c>
      <c r="D3540" s="12" t="s">
        <v>5398</v>
      </c>
      <c r="E3540" t="b">
        <v>0</v>
      </c>
      <c r="F3540">
        <v>0</v>
      </c>
      <c r="G3540">
        <v>7401</v>
      </c>
      <c r="H3540">
        <v>44029</v>
      </c>
      <c r="I3540" s="12" t="s">
        <v>5751</v>
      </c>
      <c r="J3540">
        <v>1</v>
      </c>
      <c r="K3540">
        <v>13918</v>
      </c>
      <c r="L3540">
        <v>0</v>
      </c>
      <c r="M3540">
        <v>0</v>
      </c>
      <c r="N3540">
        <v>0</v>
      </c>
      <c r="O3540">
        <v>12245</v>
      </c>
      <c r="P3540">
        <v>11421000</v>
      </c>
      <c r="Q3540">
        <v>3590</v>
      </c>
      <c r="R3540" t="b">
        <v>0</v>
      </c>
      <c r="S3540">
        <v>0</v>
      </c>
    </row>
    <row r="3541" spans="1:19">
      <c r="A3541">
        <v>13050501</v>
      </c>
      <c r="B3541" s="12"/>
      <c r="C3541" s="12" t="s">
        <v>4797</v>
      </c>
      <c r="D3541" s="12" t="s">
        <v>5398</v>
      </c>
      <c r="E3541" t="b">
        <v>0</v>
      </c>
      <c r="F3541">
        <v>0</v>
      </c>
      <c r="G3541">
        <v>7401</v>
      </c>
      <c r="H3541">
        <v>44029</v>
      </c>
      <c r="I3541" s="12" t="s">
        <v>5752</v>
      </c>
      <c r="J3541">
        <v>1</v>
      </c>
      <c r="K3541">
        <v>13918</v>
      </c>
      <c r="L3541">
        <v>0</v>
      </c>
      <c r="M3541">
        <v>0</v>
      </c>
      <c r="N3541">
        <v>0</v>
      </c>
      <c r="O3541">
        <v>83372</v>
      </c>
      <c r="P3541">
        <v>11337628</v>
      </c>
      <c r="Q3541">
        <v>3591</v>
      </c>
      <c r="R3541" t="b">
        <v>0</v>
      </c>
      <c r="S3541">
        <v>0</v>
      </c>
    </row>
    <row r="3542" spans="1:19">
      <c r="A3542">
        <v>13050501</v>
      </c>
      <c r="B3542" s="12"/>
      <c r="C3542" s="12" t="s">
        <v>4797</v>
      </c>
      <c r="D3542" s="12" t="s">
        <v>5398</v>
      </c>
      <c r="E3542" t="b">
        <v>0</v>
      </c>
      <c r="F3542">
        <v>0</v>
      </c>
      <c r="G3542">
        <v>7401</v>
      </c>
      <c r="H3542">
        <v>44044</v>
      </c>
      <c r="I3542" s="12" t="s">
        <v>2124</v>
      </c>
      <c r="J3542">
        <v>12</v>
      </c>
      <c r="K3542">
        <v>10881</v>
      </c>
      <c r="L3542">
        <v>0</v>
      </c>
      <c r="M3542">
        <v>0</v>
      </c>
      <c r="N3542">
        <v>233000</v>
      </c>
      <c r="O3542">
        <v>0</v>
      </c>
      <c r="P3542">
        <v>11570628</v>
      </c>
      <c r="Q3542">
        <v>3592</v>
      </c>
      <c r="R3542" t="b">
        <v>0</v>
      </c>
      <c r="S3542">
        <v>0</v>
      </c>
    </row>
    <row r="3543" spans="1:19">
      <c r="A3543">
        <v>13050501</v>
      </c>
      <c r="B3543" s="12"/>
      <c r="C3543" s="12" t="s">
        <v>4797</v>
      </c>
      <c r="D3543" s="12" t="s">
        <v>5398</v>
      </c>
      <c r="E3543" t="b">
        <v>0</v>
      </c>
      <c r="F3543">
        <v>0</v>
      </c>
      <c r="G3543">
        <v>7401</v>
      </c>
      <c r="H3543">
        <v>44075</v>
      </c>
      <c r="I3543" s="12" t="s">
        <v>2125</v>
      </c>
      <c r="J3543">
        <v>12</v>
      </c>
      <c r="K3543">
        <v>10961</v>
      </c>
      <c r="L3543">
        <v>0</v>
      </c>
      <c r="M3543">
        <v>0</v>
      </c>
      <c r="N3543">
        <v>233000</v>
      </c>
      <c r="O3543">
        <v>0</v>
      </c>
      <c r="P3543">
        <v>11803628</v>
      </c>
      <c r="Q3543">
        <v>3593</v>
      </c>
      <c r="R3543" t="b">
        <v>0</v>
      </c>
      <c r="S3543">
        <v>0</v>
      </c>
    </row>
    <row r="3544" spans="1:19">
      <c r="A3544">
        <v>13050501</v>
      </c>
      <c r="B3544" s="12"/>
      <c r="C3544" s="12" t="s">
        <v>4797</v>
      </c>
      <c r="D3544" s="12" t="s">
        <v>5398</v>
      </c>
      <c r="E3544" t="b">
        <v>0</v>
      </c>
      <c r="F3544">
        <v>0</v>
      </c>
      <c r="G3544">
        <v>7401</v>
      </c>
      <c r="H3544">
        <v>44105</v>
      </c>
      <c r="I3544" s="12" t="s">
        <v>2126</v>
      </c>
      <c r="J3544">
        <v>12</v>
      </c>
      <c r="K3544">
        <v>11041</v>
      </c>
      <c r="L3544">
        <v>0</v>
      </c>
      <c r="M3544">
        <v>0</v>
      </c>
      <c r="N3544">
        <v>233000</v>
      </c>
      <c r="O3544">
        <v>0</v>
      </c>
      <c r="P3544">
        <v>12036628</v>
      </c>
      <c r="Q3544">
        <v>3594</v>
      </c>
      <c r="R3544" t="b">
        <v>0</v>
      </c>
      <c r="S3544">
        <v>0</v>
      </c>
    </row>
    <row r="3545" spans="1:19">
      <c r="A3545">
        <v>13050501</v>
      </c>
      <c r="B3545" s="12"/>
      <c r="C3545" s="12" t="s">
        <v>4797</v>
      </c>
      <c r="D3545" s="12" t="s">
        <v>5398</v>
      </c>
      <c r="E3545" t="b">
        <v>0</v>
      </c>
      <c r="F3545">
        <v>0</v>
      </c>
      <c r="G3545">
        <v>7401</v>
      </c>
      <c r="H3545">
        <v>44136</v>
      </c>
      <c r="I3545" s="12" t="s">
        <v>2127</v>
      </c>
      <c r="J3545">
        <v>12</v>
      </c>
      <c r="K3545">
        <v>11121</v>
      </c>
      <c r="L3545">
        <v>0</v>
      </c>
      <c r="M3545">
        <v>0</v>
      </c>
      <c r="N3545">
        <v>233000</v>
      </c>
      <c r="O3545">
        <v>0</v>
      </c>
      <c r="P3545">
        <v>12269628</v>
      </c>
      <c r="Q3545">
        <v>3595</v>
      </c>
      <c r="R3545" t="b">
        <v>0</v>
      </c>
      <c r="S3545">
        <v>0</v>
      </c>
    </row>
    <row r="3546" spans="1:19">
      <c r="A3546">
        <v>13050501</v>
      </c>
      <c r="B3546" s="12"/>
      <c r="C3546" s="12" t="s">
        <v>4797</v>
      </c>
      <c r="D3546" s="12" t="s">
        <v>5398</v>
      </c>
      <c r="E3546" t="b">
        <v>0</v>
      </c>
      <c r="F3546">
        <v>0</v>
      </c>
      <c r="G3546">
        <v>7401</v>
      </c>
      <c r="H3546">
        <v>44166</v>
      </c>
      <c r="I3546" s="12" t="s">
        <v>2128</v>
      </c>
      <c r="J3546">
        <v>12</v>
      </c>
      <c r="K3546">
        <v>11201</v>
      </c>
      <c r="L3546">
        <v>0</v>
      </c>
      <c r="M3546">
        <v>0</v>
      </c>
      <c r="N3546">
        <v>233000</v>
      </c>
      <c r="O3546">
        <v>0</v>
      </c>
      <c r="P3546">
        <v>12502628</v>
      </c>
      <c r="Q3546">
        <v>3596</v>
      </c>
      <c r="R3546" t="b">
        <v>0</v>
      </c>
      <c r="S3546">
        <v>0</v>
      </c>
    </row>
    <row r="3547" spans="1:19">
      <c r="A3547">
        <v>13050501</v>
      </c>
      <c r="B3547" s="12" t="s">
        <v>2129</v>
      </c>
      <c r="C3547" s="12" t="s">
        <v>4797</v>
      </c>
      <c r="D3547" s="12" t="s">
        <v>2129</v>
      </c>
      <c r="E3547" t="b">
        <v>0</v>
      </c>
      <c r="F3547">
        <v>0</v>
      </c>
      <c r="G3547">
        <v>7401</v>
      </c>
      <c r="H3547" t="s">
        <v>21</v>
      </c>
      <c r="I3547" s="12"/>
      <c r="K3547">
        <v>0</v>
      </c>
      <c r="L3547">
        <v>0</v>
      </c>
      <c r="M3547">
        <v>0</v>
      </c>
      <c r="N3547">
        <v>2796000</v>
      </c>
      <c r="O3547">
        <v>920509</v>
      </c>
      <c r="P3547">
        <v>12502628</v>
      </c>
      <c r="Q3547">
        <v>3597</v>
      </c>
      <c r="R3547" t="b">
        <v>0</v>
      </c>
      <c r="S3547">
        <v>0</v>
      </c>
    </row>
    <row r="3548" spans="1:19">
      <c r="A3548">
        <v>13050501</v>
      </c>
      <c r="B3548" s="12" t="s">
        <v>5404</v>
      </c>
      <c r="C3548" s="12" t="s">
        <v>4797</v>
      </c>
      <c r="D3548" s="12" t="s">
        <v>5404</v>
      </c>
      <c r="E3548" t="b">
        <v>0</v>
      </c>
      <c r="F3548">
        <v>0</v>
      </c>
      <c r="G3548">
        <v>7402</v>
      </c>
      <c r="H3548" t="s">
        <v>21</v>
      </c>
      <c r="I3548" s="12"/>
      <c r="K3548">
        <v>0</v>
      </c>
      <c r="L3548">
        <v>2520000</v>
      </c>
      <c r="M3548">
        <v>2520000</v>
      </c>
      <c r="N3548">
        <v>0</v>
      </c>
      <c r="O3548">
        <v>0</v>
      </c>
      <c r="P3548">
        <v>0</v>
      </c>
      <c r="Q3548">
        <v>3598</v>
      </c>
      <c r="R3548" t="b">
        <v>0</v>
      </c>
      <c r="S3548">
        <v>0</v>
      </c>
    </row>
    <row r="3549" spans="1:19">
      <c r="A3549">
        <v>13050501</v>
      </c>
      <c r="B3549" s="12"/>
      <c r="C3549" s="12" t="s">
        <v>4797</v>
      </c>
      <c r="D3549" s="12" t="s">
        <v>5404</v>
      </c>
      <c r="E3549" t="b">
        <v>0</v>
      </c>
      <c r="F3549">
        <v>0</v>
      </c>
      <c r="G3549">
        <v>7402</v>
      </c>
      <c r="H3549">
        <v>43831</v>
      </c>
      <c r="I3549" s="12" t="s">
        <v>2130</v>
      </c>
      <c r="J3549">
        <v>12</v>
      </c>
      <c r="K3549">
        <v>10322</v>
      </c>
      <c r="L3549">
        <v>0</v>
      </c>
      <c r="M3549">
        <v>0</v>
      </c>
      <c r="N3549">
        <v>210000</v>
      </c>
      <c r="O3549">
        <v>0</v>
      </c>
      <c r="P3549">
        <v>210000</v>
      </c>
      <c r="Q3549">
        <v>3599</v>
      </c>
      <c r="R3549" t="b">
        <v>0</v>
      </c>
      <c r="S3549">
        <v>0</v>
      </c>
    </row>
    <row r="3550" spans="1:19">
      <c r="A3550">
        <v>13050501</v>
      </c>
      <c r="B3550" s="12"/>
      <c r="C3550" s="12" t="s">
        <v>4797</v>
      </c>
      <c r="D3550" s="12" t="s">
        <v>5404</v>
      </c>
      <c r="E3550" t="b">
        <v>0</v>
      </c>
      <c r="F3550">
        <v>0</v>
      </c>
      <c r="G3550">
        <v>7402</v>
      </c>
      <c r="H3550">
        <v>43840</v>
      </c>
      <c r="I3550" s="12" t="s">
        <v>5658</v>
      </c>
      <c r="J3550">
        <v>1</v>
      </c>
      <c r="K3550">
        <v>13534</v>
      </c>
      <c r="L3550">
        <v>0</v>
      </c>
      <c r="M3550">
        <v>0</v>
      </c>
      <c r="N3550">
        <v>0</v>
      </c>
      <c r="O3550">
        <v>210000</v>
      </c>
      <c r="P3550">
        <v>0</v>
      </c>
      <c r="Q3550">
        <v>3600</v>
      </c>
      <c r="R3550" t="b">
        <v>0</v>
      </c>
      <c r="S3550">
        <v>0</v>
      </c>
    </row>
    <row r="3551" spans="1:19">
      <c r="A3551">
        <v>13050501</v>
      </c>
      <c r="B3551" s="12"/>
      <c r="C3551" s="12" t="s">
        <v>4797</v>
      </c>
      <c r="D3551" s="12" t="s">
        <v>5404</v>
      </c>
      <c r="E3551" t="b">
        <v>0</v>
      </c>
      <c r="F3551">
        <v>0</v>
      </c>
      <c r="G3551">
        <v>7402</v>
      </c>
      <c r="H3551">
        <v>43862</v>
      </c>
      <c r="I3551" s="12" t="s">
        <v>2131</v>
      </c>
      <c r="J3551">
        <v>12</v>
      </c>
      <c r="K3551">
        <v>10402</v>
      </c>
      <c r="L3551">
        <v>0</v>
      </c>
      <c r="M3551">
        <v>0</v>
      </c>
      <c r="N3551">
        <v>210000</v>
      </c>
      <c r="O3551">
        <v>0</v>
      </c>
      <c r="P3551">
        <v>210000</v>
      </c>
      <c r="Q3551">
        <v>3601</v>
      </c>
      <c r="R3551" t="b">
        <v>0</v>
      </c>
      <c r="S3551">
        <v>0</v>
      </c>
    </row>
    <row r="3552" spans="1:19">
      <c r="A3552">
        <v>13050501</v>
      </c>
      <c r="B3552" s="12"/>
      <c r="C3552" s="12" t="s">
        <v>4797</v>
      </c>
      <c r="D3552" s="12" t="s">
        <v>5404</v>
      </c>
      <c r="E3552" t="b">
        <v>0</v>
      </c>
      <c r="F3552">
        <v>0</v>
      </c>
      <c r="G3552">
        <v>7402</v>
      </c>
      <c r="H3552">
        <v>43866</v>
      </c>
      <c r="I3552" s="12" t="s">
        <v>5659</v>
      </c>
      <c r="J3552">
        <v>1</v>
      </c>
      <c r="K3552">
        <v>13604</v>
      </c>
      <c r="L3552">
        <v>0</v>
      </c>
      <c r="M3552">
        <v>0</v>
      </c>
      <c r="N3552">
        <v>0</v>
      </c>
      <c r="O3552">
        <v>210000</v>
      </c>
      <c r="P3552">
        <v>0</v>
      </c>
      <c r="Q3552">
        <v>3602</v>
      </c>
      <c r="R3552" t="b">
        <v>0</v>
      </c>
      <c r="S3552">
        <v>0</v>
      </c>
    </row>
    <row r="3553" spans="1:19">
      <c r="A3553">
        <v>13050501</v>
      </c>
      <c r="B3553" s="12"/>
      <c r="C3553" s="12" t="s">
        <v>4797</v>
      </c>
      <c r="D3553" s="12" t="s">
        <v>5404</v>
      </c>
      <c r="E3553" t="b">
        <v>0</v>
      </c>
      <c r="F3553">
        <v>0</v>
      </c>
      <c r="G3553">
        <v>7402</v>
      </c>
      <c r="H3553">
        <v>43891</v>
      </c>
      <c r="I3553" s="12" t="s">
        <v>2132</v>
      </c>
      <c r="J3553">
        <v>12</v>
      </c>
      <c r="K3553">
        <v>10482</v>
      </c>
      <c r="L3553">
        <v>0</v>
      </c>
      <c r="M3553">
        <v>0</v>
      </c>
      <c r="N3553">
        <v>210000</v>
      </c>
      <c r="O3553">
        <v>0</v>
      </c>
      <c r="P3553">
        <v>210000</v>
      </c>
      <c r="Q3553">
        <v>3603</v>
      </c>
      <c r="R3553" t="b">
        <v>0</v>
      </c>
      <c r="S3553">
        <v>0</v>
      </c>
    </row>
    <row r="3554" spans="1:19">
      <c r="A3554">
        <v>13050501</v>
      </c>
      <c r="B3554" s="12"/>
      <c r="C3554" s="12" t="s">
        <v>4797</v>
      </c>
      <c r="D3554" s="12" t="s">
        <v>5404</v>
      </c>
      <c r="E3554" t="b">
        <v>0</v>
      </c>
      <c r="F3554">
        <v>0</v>
      </c>
      <c r="G3554">
        <v>7402</v>
      </c>
      <c r="H3554">
        <v>43899</v>
      </c>
      <c r="I3554" s="12" t="s">
        <v>5660</v>
      </c>
      <c r="J3554">
        <v>1</v>
      </c>
      <c r="K3554">
        <v>13670</v>
      </c>
      <c r="L3554">
        <v>0</v>
      </c>
      <c r="M3554">
        <v>0</v>
      </c>
      <c r="N3554">
        <v>0</v>
      </c>
      <c r="O3554">
        <v>210000</v>
      </c>
      <c r="P3554">
        <v>0</v>
      </c>
      <c r="Q3554">
        <v>3604</v>
      </c>
      <c r="R3554" t="b">
        <v>0</v>
      </c>
      <c r="S3554">
        <v>0</v>
      </c>
    </row>
    <row r="3555" spans="1:19">
      <c r="A3555">
        <v>13050501</v>
      </c>
      <c r="B3555" s="12"/>
      <c r="C3555" s="12" t="s">
        <v>4797</v>
      </c>
      <c r="D3555" s="12" t="s">
        <v>5404</v>
      </c>
      <c r="E3555" t="b">
        <v>0</v>
      </c>
      <c r="F3555">
        <v>0</v>
      </c>
      <c r="G3555">
        <v>7402</v>
      </c>
      <c r="H3555">
        <v>43922</v>
      </c>
      <c r="I3555" s="12" t="s">
        <v>2133</v>
      </c>
      <c r="J3555">
        <v>12</v>
      </c>
      <c r="K3555">
        <v>10562</v>
      </c>
      <c r="L3555">
        <v>0</v>
      </c>
      <c r="M3555">
        <v>0</v>
      </c>
      <c r="N3555">
        <v>210000</v>
      </c>
      <c r="O3555">
        <v>0</v>
      </c>
      <c r="P3555">
        <v>210000</v>
      </c>
      <c r="Q3555">
        <v>3605</v>
      </c>
      <c r="R3555" t="b">
        <v>0</v>
      </c>
      <c r="S3555">
        <v>0</v>
      </c>
    </row>
    <row r="3556" spans="1:19">
      <c r="A3556">
        <v>13050501</v>
      </c>
      <c r="B3556" s="12"/>
      <c r="C3556" s="12" t="s">
        <v>4797</v>
      </c>
      <c r="D3556" s="12" t="s">
        <v>5404</v>
      </c>
      <c r="E3556" t="b">
        <v>0</v>
      </c>
      <c r="F3556">
        <v>0</v>
      </c>
      <c r="G3556">
        <v>7402</v>
      </c>
      <c r="H3556">
        <v>43934</v>
      </c>
      <c r="I3556" s="12" t="s">
        <v>5661</v>
      </c>
      <c r="J3556">
        <v>1</v>
      </c>
      <c r="K3556">
        <v>13735</v>
      </c>
      <c r="L3556">
        <v>0</v>
      </c>
      <c r="M3556">
        <v>0</v>
      </c>
      <c r="N3556">
        <v>0</v>
      </c>
      <c r="O3556">
        <v>210000</v>
      </c>
      <c r="P3556">
        <v>0</v>
      </c>
      <c r="Q3556">
        <v>3606</v>
      </c>
      <c r="R3556" t="b">
        <v>0</v>
      </c>
      <c r="S3556">
        <v>0</v>
      </c>
    </row>
    <row r="3557" spans="1:19">
      <c r="A3557">
        <v>13050501</v>
      </c>
      <c r="B3557" s="12"/>
      <c r="C3557" s="12" t="s">
        <v>4797</v>
      </c>
      <c r="D3557" s="12" t="s">
        <v>5404</v>
      </c>
      <c r="E3557" t="b">
        <v>0</v>
      </c>
      <c r="F3557">
        <v>0</v>
      </c>
      <c r="G3557">
        <v>7402</v>
      </c>
      <c r="H3557">
        <v>43952</v>
      </c>
      <c r="I3557" s="12" t="s">
        <v>2134</v>
      </c>
      <c r="J3557">
        <v>12</v>
      </c>
      <c r="K3557">
        <v>10642</v>
      </c>
      <c r="L3557">
        <v>0</v>
      </c>
      <c r="M3557">
        <v>0</v>
      </c>
      <c r="N3557">
        <v>210000</v>
      </c>
      <c r="O3557">
        <v>0</v>
      </c>
      <c r="P3557">
        <v>210000</v>
      </c>
      <c r="Q3557">
        <v>3607</v>
      </c>
      <c r="R3557" t="b">
        <v>0</v>
      </c>
      <c r="S3557">
        <v>0</v>
      </c>
    </row>
    <row r="3558" spans="1:19">
      <c r="A3558">
        <v>13050501</v>
      </c>
      <c r="B3558" s="12"/>
      <c r="C3558" s="12" t="s">
        <v>4797</v>
      </c>
      <c r="D3558" s="12" t="s">
        <v>5404</v>
      </c>
      <c r="E3558" t="b">
        <v>0</v>
      </c>
      <c r="F3558">
        <v>0</v>
      </c>
      <c r="G3558">
        <v>7402</v>
      </c>
      <c r="H3558">
        <v>43958</v>
      </c>
      <c r="I3558" s="12" t="s">
        <v>5662</v>
      </c>
      <c r="J3558">
        <v>1</v>
      </c>
      <c r="K3558">
        <v>13802</v>
      </c>
      <c r="L3558">
        <v>0</v>
      </c>
      <c r="M3558">
        <v>0</v>
      </c>
      <c r="N3558">
        <v>0</v>
      </c>
      <c r="O3558">
        <v>210000</v>
      </c>
      <c r="P3558">
        <v>0</v>
      </c>
      <c r="Q3558">
        <v>3608</v>
      </c>
      <c r="R3558" t="b">
        <v>0</v>
      </c>
      <c r="S3558">
        <v>0</v>
      </c>
    </row>
    <row r="3559" spans="1:19">
      <c r="A3559">
        <v>13050501</v>
      </c>
      <c r="B3559" s="12"/>
      <c r="C3559" s="12" t="s">
        <v>4797</v>
      </c>
      <c r="D3559" s="12" t="s">
        <v>5404</v>
      </c>
      <c r="E3559" t="b">
        <v>0</v>
      </c>
      <c r="F3559">
        <v>0</v>
      </c>
      <c r="G3559">
        <v>7402</v>
      </c>
      <c r="H3559">
        <v>43983</v>
      </c>
      <c r="I3559" s="12" t="s">
        <v>2135</v>
      </c>
      <c r="J3559">
        <v>12</v>
      </c>
      <c r="K3559">
        <v>10722</v>
      </c>
      <c r="L3559">
        <v>0</v>
      </c>
      <c r="M3559">
        <v>0</v>
      </c>
      <c r="N3559">
        <v>210000</v>
      </c>
      <c r="O3559">
        <v>0</v>
      </c>
      <c r="P3559">
        <v>210000</v>
      </c>
      <c r="Q3559">
        <v>3609</v>
      </c>
      <c r="R3559" t="b">
        <v>0</v>
      </c>
      <c r="S3559">
        <v>0</v>
      </c>
    </row>
    <row r="3560" spans="1:19">
      <c r="A3560">
        <v>13050501</v>
      </c>
      <c r="B3560" s="12"/>
      <c r="C3560" s="12" t="s">
        <v>4797</v>
      </c>
      <c r="D3560" s="12" t="s">
        <v>5404</v>
      </c>
      <c r="E3560" t="b">
        <v>0</v>
      </c>
      <c r="F3560">
        <v>0</v>
      </c>
      <c r="G3560">
        <v>7402</v>
      </c>
      <c r="H3560">
        <v>43990</v>
      </c>
      <c r="I3560" s="12" t="s">
        <v>5663</v>
      </c>
      <c r="J3560">
        <v>1</v>
      </c>
      <c r="K3560">
        <v>13870</v>
      </c>
      <c r="L3560">
        <v>0</v>
      </c>
      <c r="M3560">
        <v>0</v>
      </c>
      <c r="N3560">
        <v>0</v>
      </c>
      <c r="O3560">
        <v>210000</v>
      </c>
      <c r="P3560">
        <v>0</v>
      </c>
      <c r="Q3560">
        <v>3610</v>
      </c>
      <c r="R3560" t="b">
        <v>0</v>
      </c>
      <c r="S3560">
        <v>0</v>
      </c>
    </row>
    <row r="3561" spans="1:19">
      <c r="A3561">
        <v>13050501</v>
      </c>
      <c r="B3561" s="12"/>
      <c r="C3561" s="12" t="s">
        <v>4797</v>
      </c>
      <c r="D3561" s="12" t="s">
        <v>5404</v>
      </c>
      <c r="E3561" t="b">
        <v>0</v>
      </c>
      <c r="F3561">
        <v>0</v>
      </c>
      <c r="G3561">
        <v>7402</v>
      </c>
      <c r="H3561">
        <v>44013</v>
      </c>
      <c r="I3561" s="12" t="s">
        <v>2136</v>
      </c>
      <c r="J3561">
        <v>12</v>
      </c>
      <c r="K3561">
        <v>10802</v>
      </c>
      <c r="L3561">
        <v>0</v>
      </c>
      <c r="M3561">
        <v>0</v>
      </c>
      <c r="N3561">
        <v>210000</v>
      </c>
      <c r="O3561">
        <v>0</v>
      </c>
      <c r="P3561">
        <v>210000</v>
      </c>
      <c r="Q3561">
        <v>3611</v>
      </c>
      <c r="R3561" t="b">
        <v>0</v>
      </c>
      <c r="S3561">
        <v>0</v>
      </c>
    </row>
    <row r="3562" spans="1:19">
      <c r="A3562">
        <v>13050501</v>
      </c>
      <c r="B3562" s="12"/>
      <c r="C3562" s="12" t="s">
        <v>4797</v>
      </c>
      <c r="D3562" s="12" t="s">
        <v>5404</v>
      </c>
      <c r="E3562" t="b">
        <v>0</v>
      </c>
      <c r="F3562">
        <v>0</v>
      </c>
      <c r="G3562">
        <v>7402</v>
      </c>
      <c r="H3562">
        <v>44018</v>
      </c>
      <c r="I3562" s="12" t="s">
        <v>5664</v>
      </c>
      <c r="J3562">
        <v>1</v>
      </c>
      <c r="K3562">
        <v>13942</v>
      </c>
      <c r="L3562">
        <v>0</v>
      </c>
      <c r="M3562">
        <v>0</v>
      </c>
      <c r="N3562">
        <v>0</v>
      </c>
      <c r="O3562">
        <v>210000</v>
      </c>
      <c r="P3562">
        <v>0</v>
      </c>
      <c r="Q3562">
        <v>3612</v>
      </c>
      <c r="R3562" t="b">
        <v>0</v>
      </c>
      <c r="S3562">
        <v>0</v>
      </c>
    </row>
    <row r="3563" spans="1:19">
      <c r="A3563">
        <v>13050501</v>
      </c>
      <c r="B3563" s="12"/>
      <c r="C3563" s="12" t="s">
        <v>4797</v>
      </c>
      <c r="D3563" s="12" t="s">
        <v>5404</v>
      </c>
      <c r="E3563" t="b">
        <v>0</v>
      </c>
      <c r="F3563">
        <v>0</v>
      </c>
      <c r="G3563">
        <v>7402</v>
      </c>
      <c r="H3563">
        <v>44044</v>
      </c>
      <c r="I3563" s="12" t="s">
        <v>2137</v>
      </c>
      <c r="J3563">
        <v>12</v>
      </c>
      <c r="K3563">
        <v>10882</v>
      </c>
      <c r="L3563">
        <v>0</v>
      </c>
      <c r="M3563">
        <v>0</v>
      </c>
      <c r="N3563">
        <v>210000</v>
      </c>
      <c r="O3563">
        <v>0</v>
      </c>
      <c r="P3563">
        <v>210000</v>
      </c>
      <c r="Q3563">
        <v>3613</v>
      </c>
      <c r="R3563" t="b">
        <v>0</v>
      </c>
      <c r="S3563">
        <v>0</v>
      </c>
    </row>
    <row r="3564" spans="1:19">
      <c r="A3564">
        <v>13050501</v>
      </c>
      <c r="B3564" s="12"/>
      <c r="C3564" s="12" t="s">
        <v>4797</v>
      </c>
      <c r="D3564" s="12" t="s">
        <v>5404</v>
      </c>
      <c r="E3564" t="b">
        <v>0</v>
      </c>
      <c r="F3564">
        <v>0</v>
      </c>
      <c r="G3564">
        <v>7402</v>
      </c>
      <c r="H3564">
        <v>44049</v>
      </c>
      <c r="I3564" s="12" t="s">
        <v>5665</v>
      </c>
      <c r="J3564">
        <v>1</v>
      </c>
      <c r="K3564">
        <v>14017</v>
      </c>
      <c r="L3564">
        <v>0</v>
      </c>
      <c r="M3564">
        <v>0</v>
      </c>
      <c r="N3564">
        <v>0</v>
      </c>
      <c r="O3564">
        <v>210000</v>
      </c>
      <c r="P3564">
        <v>0</v>
      </c>
      <c r="Q3564">
        <v>3614</v>
      </c>
      <c r="R3564" t="b">
        <v>0</v>
      </c>
      <c r="S3564">
        <v>0</v>
      </c>
    </row>
    <row r="3565" spans="1:19">
      <c r="A3565">
        <v>13050501</v>
      </c>
      <c r="B3565" s="12"/>
      <c r="C3565" s="12" t="s">
        <v>4797</v>
      </c>
      <c r="D3565" s="12" t="s">
        <v>5404</v>
      </c>
      <c r="E3565" t="b">
        <v>0</v>
      </c>
      <c r="F3565">
        <v>0</v>
      </c>
      <c r="G3565">
        <v>7402</v>
      </c>
      <c r="H3565">
        <v>44075</v>
      </c>
      <c r="I3565" s="12" t="s">
        <v>2138</v>
      </c>
      <c r="J3565">
        <v>12</v>
      </c>
      <c r="K3565">
        <v>10962</v>
      </c>
      <c r="L3565">
        <v>0</v>
      </c>
      <c r="M3565">
        <v>0</v>
      </c>
      <c r="N3565">
        <v>210000</v>
      </c>
      <c r="O3565">
        <v>0</v>
      </c>
      <c r="P3565">
        <v>210000</v>
      </c>
      <c r="Q3565">
        <v>3615</v>
      </c>
      <c r="R3565" t="b">
        <v>0</v>
      </c>
      <c r="S3565">
        <v>0</v>
      </c>
    </row>
    <row r="3566" spans="1:19">
      <c r="A3566">
        <v>13050501</v>
      </c>
      <c r="B3566" s="12"/>
      <c r="C3566" s="12" t="s">
        <v>4797</v>
      </c>
      <c r="D3566" s="12" t="s">
        <v>5404</v>
      </c>
      <c r="E3566" t="b">
        <v>0</v>
      </c>
      <c r="F3566">
        <v>0</v>
      </c>
      <c r="G3566">
        <v>7402</v>
      </c>
      <c r="H3566">
        <v>44081</v>
      </c>
      <c r="I3566" s="12" t="s">
        <v>5666</v>
      </c>
      <c r="J3566">
        <v>1</v>
      </c>
      <c r="K3566">
        <v>14090</v>
      </c>
      <c r="L3566">
        <v>0</v>
      </c>
      <c r="M3566">
        <v>0</v>
      </c>
      <c r="N3566">
        <v>0</v>
      </c>
      <c r="O3566">
        <v>210000</v>
      </c>
      <c r="P3566">
        <v>0</v>
      </c>
      <c r="Q3566">
        <v>3616</v>
      </c>
      <c r="R3566" t="b">
        <v>0</v>
      </c>
      <c r="S3566">
        <v>0</v>
      </c>
    </row>
    <row r="3567" spans="1:19">
      <c r="A3567">
        <v>13050501</v>
      </c>
      <c r="B3567" s="12"/>
      <c r="C3567" s="12" t="s">
        <v>4797</v>
      </c>
      <c r="D3567" s="12" t="s">
        <v>5404</v>
      </c>
      <c r="E3567" t="b">
        <v>0</v>
      </c>
      <c r="F3567">
        <v>0</v>
      </c>
      <c r="G3567">
        <v>7402</v>
      </c>
      <c r="H3567">
        <v>44105</v>
      </c>
      <c r="I3567" s="12" t="s">
        <v>2139</v>
      </c>
      <c r="J3567">
        <v>12</v>
      </c>
      <c r="K3567">
        <v>11042</v>
      </c>
      <c r="L3567">
        <v>0</v>
      </c>
      <c r="M3567">
        <v>0</v>
      </c>
      <c r="N3567">
        <v>210000</v>
      </c>
      <c r="O3567">
        <v>0</v>
      </c>
      <c r="P3567">
        <v>210000</v>
      </c>
      <c r="Q3567">
        <v>3617</v>
      </c>
      <c r="R3567" t="b">
        <v>0</v>
      </c>
      <c r="S3567">
        <v>0</v>
      </c>
    </row>
    <row r="3568" spans="1:19">
      <c r="A3568">
        <v>13050501</v>
      </c>
      <c r="B3568" s="12"/>
      <c r="C3568" s="12" t="s">
        <v>4797</v>
      </c>
      <c r="D3568" s="12" t="s">
        <v>5404</v>
      </c>
      <c r="E3568" t="b">
        <v>0</v>
      </c>
      <c r="F3568">
        <v>0</v>
      </c>
      <c r="G3568">
        <v>7402</v>
      </c>
      <c r="H3568">
        <v>44127</v>
      </c>
      <c r="I3568" s="12" t="s">
        <v>5667</v>
      </c>
      <c r="J3568">
        <v>1</v>
      </c>
      <c r="K3568">
        <v>14161</v>
      </c>
      <c r="L3568">
        <v>0</v>
      </c>
      <c r="M3568">
        <v>0</v>
      </c>
      <c r="N3568">
        <v>0</v>
      </c>
      <c r="O3568">
        <v>210000</v>
      </c>
      <c r="P3568">
        <v>0</v>
      </c>
      <c r="Q3568">
        <v>3618</v>
      </c>
      <c r="R3568" t="b">
        <v>0</v>
      </c>
      <c r="S3568">
        <v>0</v>
      </c>
    </row>
    <row r="3569" spans="1:19">
      <c r="A3569">
        <v>13050501</v>
      </c>
      <c r="B3569" s="12"/>
      <c r="C3569" s="12" t="s">
        <v>4797</v>
      </c>
      <c r="D3569" s="12" t="s">
        <v>5404</v>
      </c>
      <c r="E3569" t="b">
        <v>0</v>
      </c>
      <c r="F3569">
        <v>0</v>
      </c>
      <c r="G3569">
        <v>7402</v>
      </c>
      <c r="H3569">
        <v>44136</v>
      </c>
      <c r="I3569" s="12" t="s">
        <v>2140</v>
      </c>
      <c r="J3569">
        <v>12</v>
      </c>
      <c r="K3569">
        <v>11122</v>
      </c>
      <c r="L3569">
        <v>0</v>
      </c>
      <c r="M3569">
        <v>0</v>
      </c>
      <c r="N3569">
        <v>210000</v>
      </c>
      <c r="O3569">
        <v>0</v>
      </c>
      <c r="P3569">
        <v>210000</v>
      </c>
      <c r="Q3569">
        <v>3619</v>
      </c>
      <c r="R3569" t="b">
        <v>0</v>
      </c>
      <c r="S3569">
        <v>0</v>
      </c>
    </row>
    <row r="3570" spans="1:19">
      <c r="A3570">
        <v>13050501</v>
      </c>
      <c r="B3570" s="12"/>
      <c r="C3570" s="12" t="s">
        <v>4797</v>
      </c>
      <c r="D3570" s="12" t="s">
        <v>5404</v>
      </c>
      <c r="E3570" t="b">
        <v>0</v>
      </c>
      <c r="F3570">
        <v>0</v>
      </c>
      <c r="G3570">
        <v>7402</v>
      </c>
      <c r="H3570">
        <v>44144</v>
      </c>
      <c r="I3570" s="12" t="s">
        <v>5668</v>
      </c>
      <c r="J3570">
        <v>1</v>
      </c>
      <c r="K3570">
        <v>14236</v>
      </c>
      <c r="L3570">
        <v>0</v>
      </c>
      <c r="M3570">
        <v>0</v>
      </c>
      <c r="N3570">
        <v>0</v>
      </c>
      <c r="O3570">
        <v>200000</v>
      </c>
      <c r="P3570">
        <v>10000</v>
      </c>
      <c r="Q3570">
        <v>3620</v>
      </c>
      <c r="R3570" t="b">
        <v>0</v>
      </c>
      <c r="S3570">
        <v>0</v>
      </c>
    </row>
    <row r="3571" spans="1:19">
      <c r="A3571">
        <v>13050501</v>
      </c>
      <c r="B3571" s="12"/>
      <c r="C3571" s="12" t="s">
        <v>4797</v>
      </c>
      <c r="D3571" s="12" t="s">
        <v>5404</v>
      </c>
      <c r="E3571" t="b">
        <v>0</v>
      </c>
      <c r="F3571">
        <v>0</v>
      </c>
      <c r="G3571">
        <v>7402</v>
      </c>
      <c r="H3571">
        <v>44166</v>
      </c>
      <c r="I3571" s="12" t="s">
        <v>2141</v>
      </c>
      <c r="J3571">
        <v>12</v>
      </c>
      <c r="K3571">
        <v>11202</v>
      </c>
      <c r="L3571">
        <v>0</v>
      </c>
      <c r="M3571">
        <v>0</v>
      </c>
      <c r="N3571">
        <v>210000</v>
      </c>
      <c r="O3571">
        <v>0</v>
      </c>
      <c r="P3571">
        <v>220000</v>
      </c>
      <c r="Q3571">
        <v>3621</v>
      </c>
      <c r="R3571" t="b">
        <v>0</v>
      </c>
      <c r="S3571">
        <v>0</v>
      </c>
    </row>
    <row r="3572" spans="1:19">
      <c r="A3572">
        <v>13050501</v>
      </c>
      <c r="B3572" s="12"/>
      <c r="C3572" s="12" t="s">
        <v>4797</v>
      </c>
      <c r="D3572" s="12" t="s">
        <v>5404</v>
      </c>
      <c r="E3572" t="b">
        <v>0</v>
      </c>
      <c r="F3572">
        <v>0</v>
      </c>
      <c r="G3572">
        <v>7402</v>
      </c>
      <c r="H3572">
        <v>44172</v>
      </c>
      <c r="I3572" s="12" t="s">
        <v>5668</v>
      </c>
      <c r="J3572">
        <v>1</v>
      </c>
      <c r="K3572">
        <v>14303</v>
      </c>
      <c r="L3572">
        <v>0</v>
      </c>
      <c r="M3572">
        <v>0</v>
      </c>
      <c r="N3572">
        <v>0</v>
      </c>
      <c r="O3572">
        <v>10000</v>
      </c>
      <c r="P3572">
        <v>210000</v>
      </c>
      <c r="Q3572">
        <v>3622</v>
      </c>
      <c r="R3572" t="b">
        <v>0</v>
      </c>
      <c r="S3572">
        <v>0</v>
      </c>
    </row>
    <row r="3573" spans="1:19">
      <c r="A3573">
        <v>13050501</v>
      </c>
      <c r="B3573" s="12"/>
      <c r="C3573" s="12" t="s">
        <v>4797</v>
      </c>
      <c r="D3573" s="12" t="s">
        <v>5404</v>
      </c>
      <c r="E3573" t="b">
        <v>0</v>
      </c>
      <c r="F3573">
        <v>0</v>
      </c>
      <c r="G3573">
        <v>7402</v>
      </c>
      <c r="H3573">
        <v>44172</v>
      </c>
      <c r="I3573" s="12" t="s">
        <v>5669</v>
      </c>
      <c r="J3573">
        <v>1</v>
      </c>
      <c r="K3573">
        <v>14303</v>
      </c>
      <c r="L3573">
        <v>0</v>
      </c>
      <c r="M3573">
        <v>0</v>
      </c>
      <c r="N3573">
        <v>0</v>
      </c>
      <c r="O3573">
        <v>210000</v>
      </c>
      <c r="P3573">
        <v>0</v>
      </c>
      <c r="Q3573">
        <v>3623</v>
      </c>
      <c r="R3573" t="b">
        <v>0</v>
      </c>
      <c r="S3573">
        <v>0</v>
      </c>
    </row>
    <row r="3574" spans="1:19">
      <c r="A3574">
        <v>13050501</v>
      </c>
      <c r="B3574" s="12" t="s">
        <v>2142</v>
      </c>
      <c r="C3574" s="12" t="s">
        <v>4797</v>
      </c>
      <c r="D3574" s="12" t="s">
        <v>2142</v>
      </c>
      <c r="E3574" t="b">
        <v>0</v>
      </c>
      <c r="F3574">
        <v>0</v>
      </c>
      <c r="G3574">
        <v>7402</v>
      </c>
      <c r="H3574" t="s">
        <v>21</v>
      </c>
      <c r="I3574" s="12"/>
      <c r="K3574">
        <v>0</v>
      </c>
      <c r="L3574">
        <v>0</v>
      </c>
      <c r="M3574">
        <v>0</v>
      </c>
      <c r="N3574">
        <v>2520000</v>
      </c>
      <c r="O3574">
        <v>2520000</v>
      </c>
      <c r="P3574">
        <v>0</v>
      </c>
      <c r="Q3574">
        <v>3624</v>
      </c>
      <c r="R3574" t="b">
        <v>0</v>
      </c>
      <c r="S3574">
        <v>0</v>
      </c>
    </row>
    <row r="3575" spans="1:19">
      <c r="A3575">
        <v>13050501</v>
      </c>
      <c r="B3575" s="12" t="s">
        <v>5417</v>
      </c>
      <c r="C3575" s="12" t="s">
        <v>4797</v>
      </c>
      <c r="D3575" s="12" t="s">
        <v>5417</v>
      </c>
      <c r="E3575" t="b">
        <v>0</v>
      </c>
      <c r="F3575">
        <v>1096876</v>
      </c>
      <c r="G3575">
        <v>7501</v>
      </c>
      <c r="H3575" t="s">
        <v>21</v>
      </c>
      <c r="I3575" s="12"/>
      <c r="K3575">
        <v>0</v>
      </c>
      <c r="L3575">
        <v>2520000</v>
      </c>
      <c r="M3575">
        <v>2108989</v>
      </c>
      <c r="N3575">
        <v>0</v>
      </c>
      <c r="O3575">
        <v>0</v>
      </c>
      <c r="P3575">
        <v>1096876</v>
      </c>
      <c r="Q3575">
        <v>3625</v>
      </c>
      <c r="R3575" t="b">
        <v>0</v>
      </c>
      <c r="S3575">
        <v>0</v>
      </c>
    </row>
    <row r="3576" spans="1:19">
      <c r="A3576">
        <v>13050501</v>
      </c>
      <c r="B3576" s="12"/>
      <c r="C3576" s="12" t="s">
        <v>4797</v>
      </c>
      <c r="D3576" s="12" t="s">
        <v>5417</v>
      </c>
      <c r="E3576" t="b">
        <v>0</v>
      </c>
      <c r="F3576">
        <v>0</v>
      </c>
      <c r="G3576">
        <v>7501</v>
      </c>
      <c r="H3576">
        <v>43831</v>
      </c>
      <c r="I3576" s="12" t="s">
        <v>2143</v>
      </c>
      <c r="J3576">
        <v>12</v>
      </c>
      <c r="K3576">
        <v>10323</v>
      </c>
      <c r="L3576">
        <v>0</v>
      </c>
      <c r="M3576">
        <v>0</v>
      </c>
      <c r="N3576">
        <v>210000</v>
      </c>
      <c r="O3576">
        <v>0</v>
      </c>
      <c r="P3576">
        <v>1306876</v>
      </c>
      <c r="Q3576">
        <v>3626</v>
      </c>
      <c r="R3576" t="b">
        <v>0</v>
      </c>
      <c r="S3576">
        <v>0</v>
      </c>
    </row>
    <row r="3577" spans="1:19">
      <c r="A3577">
        <v>13050501</v>
      </c>
      <c r="B3577" s="12"/>
      <c r="C3577" s="12" t="s">
        <v>4797</v>
      </c>
      <c r="D3577" s="12" t="s">
        <v>5417</v>
      </c>
      <c r="E3577" t="b">
        <v>0</v>
      </c>
      <c r="F3577">
        <v>0</v>
      </c>
      <c r="G3577">
        <v>7501</v>
      </c>
      <c r="H3577">
        <v>43857</v>
      </c>
      <c r="I3577" s="12" t="s">
        <v>5698</v>
      </c>
      <c r="J3577">
        <v>1</v>
      </c>
      <c r="K3577">
        <v>13528</v>
      </c>
      <c r="L3577">
        <v>0</v>
      </c>
      <c r="M3577">
        <v>0</v>
      </c>
      <c r="N3577">
        <v>0</v>
      </c>
      <c r="O3577">
        <v>86876</v>
      </c>
      <c r="P3577">
        <v>1220000</v>
      </c>
      <c r="Q3577">
        <v>3627</v>
      </c>
      <c r="R3577" t="b">
        <v>0</v>
      </c>
      <c r="S3577">
        <v>0</v>
      </c>
    </row>
    <row r="3578" spans="1:19">
      <c r="A3578">
        <v>13050501</v>
      </c>
      <c r="B3578" s="12"/>
      <c r="C3578" s="12" t="s">
        <v>4797</v>
      </c>
      <c r="D3578" s="12" t="s">
        <v>5417</v>
      </c>
      <c r="E3578" t="b">
        <v>0</v>
      </c>
      <c r="F3578">
        <v>0</v>
      </c>
      <c r="G3578">
        <v>7501</v>
      </c>
      <c r="H3578">
        <v>43857</v>
      </c>
      <c r="I3578" s="12" t="s">
        <v>5699</v>
      </c>
      <c r="J3578">
        <v>1</v>
      </c>
      <c r="K3578">
        <v>13528</v>
      </c>
      <c r="L3578">
        <v>0</v>
      </c>
      <c r="M3578">
        <v>0</v>
      </c>
      <c r="N3578">
        <v>0</v>
      </c>
      <c r="O3578">
        <v>202000</v>
      </c>
      <c r="P3578">
        <v>1018000</v>
      </c>
      <c r="Q3578">
        <v>3628</v>
      </c>
      <c r="R3578" t="b">
        <v>0</v>
      </c>
      <c r="S3578">
        <v>0</v>
      </c>
    </row>
    <row r="3579" spans="1:19">
      <c r="A3579">
        <v>13050501</v>
      </c>
      <c r="B3579" s="12"/>
      <c r="C3579" s="12" t="s">
        <v>4797</v>
      </c>
      <c r="D3579" s="12" t="s">
        <v>5417</v>
      </c>
      <c r="E3579" t="b">
        <v>0</v>
      </c>
      <c r="F3579">
        <v>0</v>
      </c>
      <c r="G3579">
        <v>7501</v>
      </c>
      <c r="H3579">
        <v>43857</v>
      </c>
      <c r="I3579" s="12" t="s">
        <v>5681</v>
      </c>
      <c r="J3579">
        <v>1</v>
      </c>
      <c r="K3579">
        <v>13528</v>
      </c>
      <c r="L3579">
        <v>0</v>
      </c>
      <c r="M3579">
        <v>0</v>
      </c>
      <c r="N3579">
        <v>0</v>
      </c>
      <c r="O3579">
        <v>70043</v>
      </c>
      <c r="P3579">
        <v>947957</v>
      </c>
      <c r="Q3579">
        <v>3629</v>
      </c>
      <c r="R3579" t="b">
        <v>0</v>
      </c>
      <c r="S3579">
        <v>0</v>
      </c>
    </row>
    <row r="3580" spans="1:19">
      <c r="A3580">
        <v>13050501</v>
      </c>
      <c r="B3580" s="12"/>
      <c r="C3580" s="12" t="s">
        <v>4797</v>
      </c>
      <c r="D3580" s="12" t="s">
        <v>5417</v>
      </c>
      <c r="E3580" t="b">
        <v>0</v>
      </c>
      <c r="F3580">
        <v>0</v>
      </c>
      <c r="G3580">
        <v>7501</v>
      </c>
      <c r="H3580">
        <v>43862</v>
      </c>
      <c r="I3580" s="12" t="s">
        <v>2144</v>
      </c>
      <c r="J3580">
        <v>12</v>
      </c>
      <c r="K3580">
        <v>10403</v>
      </c>
      <c r="L3580">
        <v>0</v>
      </c>
      <c r="M3580">
        <v>0</v>
      </c>
      <c r="N3580">
        <v>210000</v>
      </c>
      <c r="O3580">
        <v>0</v>
      </c>
      <c r="P3580">
        <v>1157957</v>
      </c>
      <c r="Q3580">
        <v>3630</v>
      </c>
      <c r="R3580" t="b">
        <v>0</v>
      </c>
      <c r="S3580">
        <v>0</v>
      </c>
    </row>
    <row r="3581" spans="1:19">
      <c r="A3581">
        <v>13050501</v>
      </c>
      <c r="B3581" s="12"/>
      <c r="C3581" s="12" t="s">
        <v>4797</v>
      </c>
      <c r="D3581" s="12" t="s">
        <v>5417</v>
      </c>
      <c r="E3581" t="b">
        <v>0</v>
      </c>
      <c r="F3581">
        <v>0</v>
      </c>
      <c r="G3581">
        <v>7501</v>
      </c>
      <c r="H3581">
        <v>43891</v>
      </c>
      <c r="I3581" s="12" t="s">
        <v>2145</v>
      </c>
      <c r="J3581">
        <v>12</v>
      </c>
      <c r="K3581">
        <v>10483</v>
      </c>
      <c r="L3581">
        <v>0</v>
      </c>
      <c r="M3581">
        <v>0</v>
      </c>
      <c r="N3581">
        <v>210000</v>
      </c>
      <c r="O3581">
        <v>0</v>
      </c>
      <c r="P3581">
        <v>1367957</v>
      </c>
      <c r="Q3581">
        <v>3631</v>
      </c>
      <c r="R3581" t="b">
        <v>0</v>
      </c>
      <c r="S3581">
        <v>0</v>
      </c>
    </row>
    <row r="3582" spans="1:19">
      <c r="A3582">
        <v>13050501</v>
      </c>
      <c r="B3582" s="12"/>
      <c r="C3582" s="12" t="s">
        <v>4797</v>
      </c>
      <c r="D3582" s="12" t="s">
        <v>5417</v>
      </c>
      <c r="E3582" t="b">
        <v>0</v>
      </c>
      <c r="F3582">
        <v>0</v>
      </c>
      <c r="G3582">
        <v>7501</v>
      </c>
      <c r="H3582">
        <v>43922</v>
      </c>
      <c r="I3582" s="12" t="s">
        <v>2146</v>
      </c>
      <c r="J3582">
        <v>12</v>
      </c>
      <c r="K3582">
        <v>10563</v>
      </c>
      <c r="L3582">
        <v>0</v>
      </c>
      <c r="M3582">
        <v>0</v>
      </c>
      <c r="N3582">
        <v>210000</v>
      </c>
      <c r="O3582">
        <v>0</v>
      </c>
      <c r="P3582">
        <v>1577957</v>
      </c>
      <c r="Q3582">
        <v>3632</v>
      </c>
      <c r="R3582" t="b">
        <v>0</v>
      </c>
      <c r="S3582">
        <v>0</v>
      </c>
    </row>
    <row r="3583" spans="1:19">
      <c r="A3583">
        <v>13050501</v>
      </c>
      <c r="B3583" s="12"/>
      <c r="C3583" s="12" t="s">
        <v>4797</v>
      </c>
      <c r="D3583" s="12" t="s">
        <v>5417</v>
      </c>
      <c r="E3583" t="b">
        <v>0</v>
      </c>
      <c r="F3583">
        <v>0</v>
      </c>
      <c r="G3583">
        <v>7501</v>
      </c>
      <c r="H3583">
        <v>43952</v>
      </c>
      <c r="I3583" s="12" t="s">
        <v>2147</v>
      </c>
      <c r="J3583">
        <v>12</v>
      </c>
      <c r="K3583">
        <v>10643</v>
      </c>
      <c r="L3583">
        <v>0</v>
      </c>
      <c r="M3583">
        <v>0</v>
      </c>
      <c r="N3583">
        <v>210000</v>
      </c>
      <c r="O3583">
        <v>0</v>
      </c>
      <c r="P3583">
        <v>1787957</v>
      </c>
      <c r="Q3583">
        <v>3633</v>
      </c>
      <c r="R3583" t="b">
        <v>0</v>
      </c>
      <c r="S3583">
        <v>0</v>
      </c>
    </row>
    <row r="3584" spans="1:19">
      <c r="A3584">
        <v>13050501</v>
      </c>
      <c r="B3584" s="12"/>
      <c r="C3584" s="12" t="s">
        <v>4797</v>
      </c>
      <c r="D3584" s="12" t="s">
        <v>5417</v>
      </c>
      <c r="E3584" t="b">
        <v>0</v>
      </c>
      <c r="F3584">
        <v>0</v>
      </c>
      <c r="G3584">
        <v>7501</v>
      </c>
      <c r="H3584">
        <v>43959</v>
      </c>
      <c r="I3584" s="12" t="s">
        <v>5681</v>
      </c>
      <c r="J3584">
        <v>1</v>
      </c>
      <c r="K3584">
        <v>13754</v>
      </c>
      <c r="L3584">
        <v>0</v>
      </c>
      <c r="M3584">
        <v>0</v>
      </c>
      <c r="N3584">
        <v>0</v>
      </c>
      <c r="O3584">
        <v>131957</v>
      </c>
      <c r="P3584">
        <v>1656000</v>
      </c>
      <c r="Q3584">
        <v>3634</v>
      </c>
      <c r="R3584" t="b">
        <v>0</v>
      </c>
      <c r="S3584">
        <v>0</v>
      </c>
    </row>
    <row r="3585" spans="1:19">
      <c r="A3585">
        <v>13050501</v>
      </c>
      <c r="B3585" s="12"/>
      <c r="C3585" s="12" t="s">
        <v>4797</v>
      </c>
      <c r="D3585" s="12" t="s">
        <v>5417</v>
      </c>
      <c r="E3585" t="b">
        <v>0</v>
      </c>
      <c r="F3585">
        <v>0</v>
      </c>
      <c r="G3585">
        <v>7501</v>
      </c>
      <c r="H3585">
        <v>43959</v>
      </c>
      <c r="I3585" s="12" t="s">
        <v>5700</v>
      </c>
      <c r="J3585">
        <v>1</v>
      </c>
      <c r="K3585">
        <v>13754</v>
      </c>
      <c r="L3585">
        <v>0</v>
      </c>
      <c r="M3585">
        <v>0</v>
      </c>
      <c r="N3585">
        <v>0</v>
      </c>
      <c r="O3585">
        <v>202000</v>
      </c>
      <c r="P3585">
        <v>1454000</v>
      </c>
      <c r="Q3585">
        <v>3635</v>
      </c>
      <c r="R3585" t="b">
        <v>0</v>
      </c>
      <c r="S3585">
        <v>0</v>
      </c>
    </row>
    <row r="3586" spans="1:19">
      <c r="A3586">
        <v>13050501</v>
      </c>
      <c r="B3586" s="12"/>
      <c r="C3586" s="12" t="s">
        <v>4797</v>
      </c>
      <c r="D3586" s="12" t="s">
        <v>5417</v>
      </c>
      <c r="E3586" t="b">
        <v>0</v>
      </c>
      <c r="F3586">
        <v>0</v>
      </c>
      <c r="G3586">
        <v>7501</v>
      </c>
      <c r="H3586">
        <v>43959</v>
      </c>
      <c r="I3586" s="12" t="s">
        <v>5677</v>
      </c>
      <c r="J3586">
        <v>1</v>
      </c>
      <c r="K3586">
        <v>13754</v>
      </c>
      <c r="L3586">
        <v>0</v>
      </c>
      <c r="M3586">
        <v>0</v>
      </c>
      <c r="N3586">
        <v>0</v>
      </c>
      <c r="O3586">
        <v>202000</v>
      </c>
      <c r="P3586">
        <v>1252000</v>
      </c>
      <c r="Q3586">
        <v>3636</v>
      </c>
      <c r="R3586" t="b">
        <v>0</v>
      </c>
      <c r="S3586">
        <v>0</v>
      </c>
    </row>
    <row r="3587" spans="1:19">
      <c r="A3587">
        <v>13050501</v>
      </c>
      <c r="B3587" s="12"/>
      <c r="C3587" s="12" t="s">
        <v>4797</v>
      </c>
      <c r="D3587" s="12" t="s">
        <v>5417</v>
      </c>
      <c r="E3587" t="b">
        <v>0</v>
      </c>
      <c r="F3587">
        <v>0</v>
      </c>
      <c r="G3587">
        <v>7501</v>
      </c>
      <c r="H3587">
        <v>43959</v>
      </c>
      <c r="I3587" s="12" t="s">
        <v>5674</v>
      </c>
      <c r="J3587">
        <v>1</v>
      </c>
      <c r="K3587">
        <v>13754</v>
      </c>
      <c r="L3587">
        <v>0</v>
      </c>
      <c r="M3587">
        <v>0</v>
      </c>
      <c r="N3587">
        <v>0</v>
      </c>
      <c r="O3587">
        <v>19077</v>
      </c>
      <c r="P3587">
        <v>1232923</v>
      </c>
      <c r="Q3587">
        <v>3637</v>
      </c>
      <c r="R3587" t="b">
        <v>0</v>
      </c>
      <c r="S3587">
        <v>0</v>
      </c>
    </row>
    <row r="3588" spans="1:19">
      <c r="A3588">
        <v>13050501</v>
      </c>
      <c r="B3588" s="12"/>
      <c r="C3588" s="12" t="s">
        <v>4797</v>
      </c>
      <c r="D3588" s="12" t="s">
        <v>5417</v>
      </c>
      <c r="E3588" t="b">
        <v>0</v>
      </c>
      <c r="F3588">
        <v>0</v>
      </c>
      <c r="G3588">
        <v>7501</v>
      </c>
      <c r="H3588">
        <v>43983</v>
      </c>
      <c r="I3588" s="12" t="s">
        <v>2148</v>
      </c>
      <c r="J3588">
        <v>12</v>
      </c>
      <c r="K3588">
        <v>10723</v>
      </c>
      <c r="L3588">
        <v>0</v>
      </c>
      <c r="M3588">
        <v>0</v>
      </c>
      <c r="N3588">
        <v>210000</v>
      </c>
      <c r="O3588">
        <v>0</v>
      </c>
      <c r="P3588">
        <v>1442923</v>
      </c>
      <c r="Q3588">
        <v>3638</v>
      </c>
      <c r="R3588" t="b">
        <v>0</v>
      </c>
      <c r="S3588">
        <v>0</v>
      </c>
    </row>
    <row r="3589" spans="1:19">
      <c r="A3589">
        <v>13050501</v>
      </c>
      <c r="B3589" s="12"/>
      <c r="C3589" s="12" t="s">
        <v>4797</v>
      </c>
      <c r="D3589" s="12" t="s">
        <v>5417</v>
      </c>
      <c r="E3589" t="b">
        <v>0</v>
      </c>
      <c r="F3589">
        <v>0</v>
      </c>
      <c r="G3589">
        <v>7501</v>
      </c>
      <c r="H3589">
        <v>44013</v>
      </c>
      <c r="I3589" s="12" t="s">
        <v>2149</v>
      </c>
      <c r="J3589">
        <v>12</v>
      </c>
      <c r="K3589">
        <v>10803</v>
      </c>
      <c r="L3589">
        <v>0</v>
      </c>
      <c r="M3589">
        <v>0</v>
      </c>
      <c r="N3589">
        <v>210000</v>
      </c>
      <c r="O3589">
        <v>0</v>
      </c>
      <c r="P3589">
        <v>1652923</v>
      </c>
      <c r="Q3589">
        <v>3639</v>
      </c>
      <c r="R3589" t="b">
        <v>0</v>
      </c>
      <c r="S3589">
        <v>0</v>
      </c>
    </row>
    <row r="3590" spans="1:19">
      <c r="A3590">
        <v>13050501</v>
      </c>
      <c r="B3590" s="12"/>
      <c r="C3590" s="12" t="s">
        <v>4797</v>
      </c>
      <c r="D3590" s="12" t="s">
        <v>5417</v>
      </c>
      <c r="E3590" t="b">
        <v>0</v>
      </c>
      <c r="F3590">
        <v>0</v>
      </c>
      <c r="G3590">
        <v>7501</v>
      </c>
      <c r="H3590">
        <v>44034</v>
      </c>
      <c r="I3590" s="12" t="s">
        <v>5674</v>
      </c>
      <c r="J3590">
        <v>1</v>
      </c>
      <c r="K3590">
        <v>13919</v>
      </c>
      <c r="L3590">
        <v>0</v>
      </c>
      <c r="M3590">
        <v>0</v>
      </c>
      <c r="N3590">
        <v>0</v>
      </c>
      <c r="O3590">
        <v>182923</v>
      </c>
      <c r="P3590">
        <v>1470000</v>
      </c>
      <c r="Q3590">
        <v>3640</v>
      </c>
      <c r="R3590" t="b">
        <v>0</v>
      </c>
      <c r="S3590">
        <v>0</v>
      </c>
    </row>
    <row r="3591" spans="1:19">
      <c r="A3591">
        <v>13050501</v>
      </c>
      <c r="B3591" s="12"/>
      <c r="C3591" s="12" t="s">
        <v>4797</v>
      </c>
      <c r="D3591" s="12" t="s">
        <v>5417</v>
      </c>
      <c r="E3591" t="b">
        <v>0</v>
      </c>
      <c r="F3591">
        <v>0</v>
      </c>
      <c r="G3591">
        <v>7501</v>
      </c>
      <c r="H3591">
        <v>44034</v>
      </c>
      <c r="I3591" s="12" t="s">
        <v>5658</v>
      </c>
      <c r="J3591">
        <v>1</v>
      </c>
      <c r="K3591">
        <v>13919</v>
      </c>
      <c r="L3591">
        <v>0</v>
      </c>
      <c r="M3591">
        <v>0</v>
      </c>
      <c r="N3591">
        <v>0</v>
      </c>
      <c r="O3591">
        <v>210000</v>
      </c>
      <c r="P3591">
        <v>1260000</v>
      </c>
      <c r="Q3591">
        <v>3641</v>
      </c>
      <c r="R3591" t="b">
        <v>0</v>
      </c>
      <c r="S3591">
        <v>0</v>
      </c>
    </row>
    <row r="3592" spans="1:19">
      <c r="A3592">
        <v>13050501</v>
      </c>
      <c r="B3592" s="12"/>
      <c r="C3592" s="12" t="s">
        <v>4797</v>
      </c>
      <c r="D3592" s="12" t="s">
        <v>5417</v>
      </c>
      <c r="E3592" t="b">
        <v>0</v>
      </c>
      <c r="F3592">
        <v>0</v>
      </c>
      <c r="G3592">
        <v>7501</v>
      </c>
      <c r="H3592">
        <v>44034</v>
      </c>
      <c r="I3592" s="12" t="s">
        <v>5659</v>
      </c>
      <c r="J3592">
        <v>1</v>
      </c>
      <c r="K3592">
        <v>13919</v>
      </c>
      <c r="L3592">
        <v>0</v>
      </c>
      <c r="M3592">
        <v>0</v>
      </c>
      <c r="N3592">
        <v>0</v>
      </c>
      <c r="O3592">
        <v>65781</v>
      </c>
      <c r="P3592">
        <v>1194219</v>
      </c>
      <c r="Q3592">
        <v>3642</v>
      </c>
      <c r="R3592" t="b">
        <v>0</v>
      </c>
      <c r="S3592">
        <v>0</v>
      </c>
    </row>
    <row r="3593" spans="1:19">
      <c r="A3593">
        <v>13050501</v>
      </c>
      <c r="B3593" s="12"/>
      <c r="C3593" s="12" t="s">
        <v>4797</v>
      </c>
      <c r="D3593" s="12" t="s">
        <v>5417</v>
      </c>
      <c r="E3593" t="b">
        <v>0</v>
      </c>
      <c r="F3593">
        <v>0</v>
      </c>
      <c r="G3593">
        <v>7501</v>
      </c>
      <c r="H3593">
        <v>44044</v>
      </c>
      <c r="I3593" s="12" t="s">
        <v>2150</v>
      </c>
      <c r="J3593">
        <v>12</v>
      </c>
      <c r="K3593">
        <v>10883</v>
      </c>
      <c r="L3593">
        <v>0</v>
      </c>
      <c r="M3593">
        <v>0</v>
      </c>
      <c r="N3593">
        <v>210000</v>
      </c>
      <c r="O3593">
        <v>0</v>
      </c>
      <c r="P3593">
        <v>1404219</v>
      </c>
      <c r="Q3593">
        <v>3643</v>
      </c>
      <c r="R3593" t="b">
        <v>0</v>
      </c>
      <c r="S3593">
        <v>0</v>
      </c>
    </row>
    <row r="3594" spans="1:19">
      <c r="A3594">
        <v>13050501</v>
      </c>
      <c r="B3594" s="12"/>
      <c r="C3594" s="12" t="s">
        <v>4797</v>
      </c>
      <c r="D3594" s="12" t="s">
        <v>5417</v>
      </c>
      <c r="E3594" t="b">
        <v>0</v>
      </c>
      <c r="F3594">
        <v>0</v>
      </c>
      <c r="G3594">
        <v>7501</v>
      </c>
      <c r="H3594">
        <v>44075</v>
      </c>
      <c r="I3594" s="12" t="s">
        <v>2151</v>
      </c>
      <c r="J3594">
        <v>12</v>
      </c>
      <c r="K3594">
        <v>10963</v>
      </c>
      <c r="L3594">
        <v>0</v>
      </c>
      <c r="M3594">
        <v>0</v>
      </c>
      <c r="N3594">
        <v>210000</v>
      </c>
      <c r="O3594">
        <v>0</v>
      </c>
      <c r="P3594">
        <v>1614219</v>
      </c>
      <c r="Q3594">
        <v>3644</v>
      </c>
      <c r="R3594" t="b">
        <v>0</v>
      </c>
      <c r="S3594">
        <v>0</v>
      </c>
    </row>
    <row r="3595" spans="1:19">
      <c r="A3595">
        <v>13050501</v>
      </c>
      <c r="B3595" s="12"/>
      <c r="C3595" s="12" t="s">
        <v>4797</v>
      </c>
      <c r="D3595" s="12" t="s">
        <v>5417</v>
      </c>
      <c r="E3595" t="b">
        <v>0</v>
      </c>
      <c r="F3595">
        <v>0</v>
      </c>
      <c r="G3595">
        <v>7501</v>
      </c>
      <c r="H3595">
        <v>44105</v>
      </c>
      <c r="I3595" s="12" t="s">
        <v>2152</v>
      </c>
      <c r="J3595">
        <v>12</v>
      </c>
      <c r="K3595">
        <v>11043</v>
      </c>
      <c r="L3595">
        <v>0</v>
      </c>
      <c r="M3595">
        <v>0</v>
      </c>
      <c r="N3595">
        <v>210000</v>
      </c>
      <c r="O3595">
        <v>0</v>
      </c>
      <c r="P3595">
        <v>1824219</v>
      </c>
      <c r="Q3595">
        <v>3645</v>
      </c>
      <c r="R3595" t="b">
        <v>0</v>
      </c>
      <c r="S3595">
        <v>0</v>
      </c>
    </row>
    <row r="3596" spans="1:19">
      <c r="A3596">
        <v>13050501</v>
      </c>
      <c r="B3596" s="12"/>
      <c r="C3596" s="12" t="s">
        <v>4797</v>
      </c>
      <c r="D3596" s="12" t="s">
        <v>5417</v>
      </c>
      <c r="E3596" t="b">
        <v>0</v>
      </c>
      <c r="F3596">
        <v>0</v>
      </c>
      <c r="G3596">
        <v>7501</v>
      </c>
      <c r="H3596">
        <v>44136</v>
      </c>
      <c r="I3596" s="12" t="s">
        <v>2153</v>
      </c>
      <c r="J3596">
        <v>12</v>
      </c>
      <c r="K3596">
        <v>11123</v>
      </c>
      <c r="L3596">
        <v>0</v>
      </c>
      <c r="M3596">
        <v>0</v>
      </c>
      <c r="N3596">
        <v>210000</v>
      </c>
      <c r="O3596">
        <v>0</v>
      </c>
      <c r="P3596">
        <v>2034219</v>
      </c>
      <c r="Q3596">
        <v>3646</v>
      </c>
      <c r="R3596" t="b">
        <v>0</v>
      </c>
      <c r="S3596">
        <v>0</v>
      </c>
    </row>
    <row r="3597" spans="1:19">
      <c r="A3597">
        <v>13050501</v>
      </c>
      <c r="B3597" s="12"/>
      <c r="C3597" s="12" t="s">
        <v>4797</v>
      </c>
      <c r="D3597" s="12" t="s">
        <v>5417</v>
      </c>
      <c r="E3597" t="b">
        <v>0</v>
      </c>
      <c r="F3597">
        <v>0</v>
      </c>
      <c r="G3597">
        <v>7501</v>
      </c>
      <c r="H3597">
        <v>44145</v>
      </c>
      <c r="I3597" s="12" t="s">
        <v>5659</v>
      </c>
      <c r="J3597">
        <v>1</v>
      </c>
      <c r="K3597">
        <v>14191</v>
      </c>
      <c r="L3597">
        <v>0</v>
      </c>
      <c r="M3597">
        <v>0</v>
      </c>
      <c r="N3597">
        <v>0</v>
      </c>
      <c r="O3597">
        <v>144219</v>
      </c>
      <c r="P3597">
        <v>1890000</v>
      </c>
      <c r="Q3597">
        <v>3647</v>
      </c>
      <c r="R3597" t="b">
        <v>0</v>
      </c>
      <c r="S3597">
        <v>0</v>
      </c>
    </row>
    <row r="3598" spans="1:19">
      <c r="A3598">
        <v>13050501</v>
      </c>
      <c r="B3598" s="12"/>
      <c r="C3598" s="12" t="s">
        <v>4797</v>
      </c>
      <c r="D3598" s="12" t="s">
        <v>5417</v>
      </c>
      <c r="E3598" t="b">
        <v>0</v>
      </c>
      <c r="F3598">
        <v>0</v>
      </c>
      <c r="G3598">
        <v>7501</v>
      </c>
      <c r="H3598">
        <v>44145</v>
      </c>
      <c r="I3598" s="12" t="s">
        <v>5660</v>
      </c>
      <c r="J3598">
        <v>1</v>
      </c>
      <c r="K3598">
        <v>14191</v>
      </c>
      <c r="L3598">
        <v>0</v>
      </c>
      <c r="M3598">
        <v>0</v>
      </c>
      <c r="N3598">
        <v>0</v>
      </c>
      <c r="O3598">
        <v>210000</v>
      </c>
      <c r="P3598">
        <v>1680000</v>
      </c>
      <c r="Q3598">
        <v>3648</v>
      </c>
      <c r="R3598" t="b">
        <v>0</v>
      </c>
      <c r="S3598">
        <v>0</v>
      </c>
    </row>
    <row r="3599" spans="1:19">
      <c r="A3599">
        <v>13050501</v>
      </c>
      <c r="B3599" s="12"/>
      <c r="C3599" s="12" t="s">
        <v>4797</v>
      </c>
      <c r="D3599" s="12" t="s">
        <v>5417</v>
      </c>
      <c r="E3599" t="b">
        <v>0</v>
      </c>
      <c r="F3599">
        <v>0</v>
      </c>
      <c r="G3599">
        <v>7501</v>
      </c>
      <c r="H3599">
        <v>44145</v>
      </c>
      <c r="I3599" s="12" t="s">
        <v>5661</v>
      </c>
      <c r="J3599">
        <v>1</v>
      </c>
      <c r="K3599">
        <v>14191</v>
      </c>
      <c r="L3599">
        <v>0</v>
      </c>
      <c r="M3599">
        <v>0</v>
      </c>
      <c r="N3599">
        <v>0</v>
      </c>
      <c r="O3599">
        <v>210000</v>
      </c>
      <c r="P3599">
        <v>1470000</v>
      </c>
      <c r="Q3599">
        <v>3649</v>
      </c>
      <c r="R3599" t="b">
        <v>0</v>
      </c>
      <c r="S3599">
        <v>0</v>
      </c>
    </row>
    <row r="3600" spans="1:19">
      <c r="A3600">
        <v>13050501</v>
      </c>
      <c r="B3600" s="12"/>
      <c r="C3600" s="12" t="s">
        <v>4797</v>
      </c>
      <c r="D3600" s="12" t="s">
        <v>5417</v>
      </c>
      <c r="E3600" t="b">
        <v>0</v>
      </c>
      <c r="F3600">
        <v>0</v>
      </c>
      <c r="G3600">
        <v>7501</v>
      </c>
      <c r="H3600">
        <v>44145</v>
      </c>
      <c r="I3600" s="12" t="s">
        <v>5662</v>
      </c>
      <c r="J3600">
        <v>1</v>
      </c>
      <c r="K3600">
        <v>14191</v>
      </c>
      <c r="L3600">
        <v>0</v>
      </c>
      <c r="M3600">
        <v>0</v>
      </c>
      <c r="N3600">
        <v>0</v>
      </c>
      <c r="O3600">
        <v>172113</v>
      </c>
      <c r="P3600">
        <v>1297887</v>
      </c>
      <c r="Q3600">
        <v>3650</v>
      </c>
      <c r="R3600" t="b">
        <v>0</v>
      </c>
      <c r="S3600">
        <v>0</v>
      </c>
    </row>
    <row r="3601" spans="1:19">
      <c r="A3601">
        <v>13050501</v>
      </c>
      <c r="B3601" s="12"/>
      <c r="C3601" s="12" t="s">
        <v>4797</v>
      </c>
      <c r="D3601" s="12" t="s">
        <v>5417</v>
      </c>
      <c r="E3601" t="b">
        <v>0</v>
      </c>
      <c r="F3601">
        <v>0</v>
      </c>
      <c r="G3601">
        <v>7501</v>
      </c>
      <c r="H3601">
        <v>44166</v>
      </c>
      <c r="I3601" s="12" t="s">
        <v>2154</v>
      </c>
      <c r="J3601">
        <v>12</v>
      </c>
      <c r="K3601">
        <v>11203</v>
      </c>
      <c r="L3601">
        <v>0</v>
      </c>
      <c r="M3601">
        <v>0</v>
      </c>
      <c r="N3601">
        <v>210000</v>
      </c>
      <c r="O3601">
        <v>0</v>
      </c>
      <c r="P3601">
        <v>1507887</v>
      </c>
      <c r="Q3601">
        <v>3651</v>
      </c>
      <c r="R3601" t="b">
        <v>0</v>
      </c>
      <c r="S3601">
        <v>0</v>
      </c>
    </row>
    <row r="3602" spans="1:19">
      <c r="A3602">
        <v>13050501</v>
      </c>
      <c r="B3602" s="12" t="s">
        <v>2155</v>
      </c>
      <c r="C3602" s="12" t="s">
        <v>4797</v>
      </c>
      <c r="D3602" s="12" t="s">
        <v>2155</v>
      </c>
      <c r="E3602" t="b">
        <v>0</v>
      </c>
      <c r="F3602">
        <v>0</v>
      </c>
      <c r="G3602">
        <v>7501</v>
      </c>
      <c r="H3602" t="s">
        <v>21</v>
      </c>
      <c r="I3602" s="12"/>
      <c r="K3602">
        <v>0</v>
      </c>
      <c r="L3602">
        <v>0</v>
      </c>
      <c r="M3602">
        <v>0</v>
      </c>
      <c r="N3602">
        <v>2520000</v>
      </c>
      <c r="O3602">
        <v>2108989</v>
      </c>
      <c r="P3602">
        <v>1507887</v>
      </c>
      <c r="Q3602">
        <v>3652</v>
      </c>
      <c r="R3602" t="b">
        <v>0</v>
      </c>
      <c r="S3602">
        <v>0</v>
      </c>
    </row>
    <row r="3603" spans="1:19">
      <c r="A3603">
        <v>13050501</v>
      </c>
      <c r="B3603" s="12" t="s">
        <v>5421</v>
      </c>
      <c r="C3603" s="12" t="s">
        <v>4797</v>
      </c>
      <c r="D3603" s="12" t="s">
        <v>5421</v>
      </c>
      <c r="E3603" t="b">
        <v>0</v>
      </c>
      <c r="F3603">
        <v>0</v>
      </c>
      <c r="G3603">
        <v>7502</v>
      </c>
      <c r="H3603" t="s">
        <v>21</v>
      </c>
      <c r="I3603" s="12"/>
      <c r="K3603">
        <v>0</v>
      </c>
      <c r="L3603">
        <v>2520000</v>
      </c>
      <c r="M3603">
        <v>2520000</v>
      </c>
      <c r="N3603">
        <v>0</v>
      </c>
      <c r="O3603">
        <v>0</v>
      </c>
      <c r="P3603">
        <v>0</v>
      </c>
      <c r="Q3603">
        <v>3653</v>
      </c>
      <c r="R3603" t="b">
        <v>0</v>
      </c>
      <c r="S3603">
        <v>0</v>
      </c>
    </row>
    <row r="3604" spans="1:19">
      <c r="A3604">
        <v>13050501</v>
      </c>
      <c r="B3604" s="12"/>
      <c r="C3604" s="12" t="s">
        <v>4797</v>
      </c>
      <c r="D3604" s="12" t="s">
        <v>5421</v>
      </c>
      <c r="E3604" t="b">
        <v>0</v>
      </c>
      <c r="F3604">
        <v>0</v>
      </c>
      <c r="G3604">
        <v>7502</v>
      </c>
      <c r="H3604">
        <v>43831</v>
      </c>
      <c r="I3604" s="12" t="s">
        <v>2156</v>
      </c>
      <c r="J3604">
        <v>12</v>
      </c>
      <c r="K3604">
        <v>10324</v>
      </c>
      <c r="L3604">
        <v>0</v>
      </c>
      <c r="M3604">
        <v>0</v>
      </c>
      <c r="N3604">
        <v>210000</v>
      </c>
      <c r="O3604">
        <v>0</v>
      </c>
      <c r="P3604">
        <v>210000</v>
      </c>
      <c r="Q3604">
        <v>3654</v>
      </c>
      <c r="R3604" t="b">
        <v>0</v>
      </c>
      <c r="S3604">
        <v>0</v>
      </c>
    </row>
    <row r="3605" spans="1:19">
      <c r="A3605">
        <v>13050501</v>
      </c>
      <c r="B3605" s="12"/>
      <c r="C3605" s="12" t="s">
        <v>4797</v>
      </c>
      <c r="D3605" s="12" t="s">
        <v>5421</v>
      </c>
      <c r="E3605" t="b">
        <v>0</v>
      </c>
      <c r="F3605">
        <v>0</v>
      </c>
      <c r="G3605">
        <v>7502</v>
      </c>
      <c r="H3605">
        <v>43840</v>
      </c>
      <c r="I3605" s="12" t="s">
        <v>5658</v>
      </c>
      <c r="J3605">
        <v>1</v>
      </c>
      <c r="K3605">
        <v>13498</v>
      </c>
      <c r="L3605">
        <v>0</v>
      </c>
      <c r="M3605">
        <v>0</v>
      </c>
      <c r="N3605">
        <v>0</v>
      </c>
      <c r="O3605">
        <v>210000</v>
      </c>
      <c r="P3605">
        <v>0</v>
      </c>
      <c r="Q3605">
        <v>3655</v>
      </c>
      <c r="R3605" t="b">
        <v>0</v>
      </c>
      <c r="S3605">
        <v>0</v>
      </c>
    </row>
    <row r="3606" spans="1:19">
      <c r="A3606">
        <v>13050501</v>
      </c>
      <c r="B3606" s="12"/>
      <c r="C3606" s="12" t="s">
        <v>4797</v>
      </c>
      <c r="D3606" s="12" t="s">
        <v>5421</v>
      </c>
      <c r="E3606" t="b">
        <v>0</v>
      </c>
      <c r="F3606">
        <v>0</v>
      </c>
      <c r="G3606">
        <v>7502</v>
      </c>
      <c r="H3606">
        <v>43862</v>
      </c>
      <c r="I3606" s="12" t="s">
        <v>2157</v>
      </c>
      <c r="J3606">
        <v>12</v>
      </c>
      <c r="K3606">
        <v>10404</v>
      </c>
      <c r="L3606">
        <v>0</v>
      </c>
      <c r="M3606">
        <v>0</v>
      </c>
      <c r="N3606">
        <v>210000</v>
      </c>
      <c r="O3606">
        <v>0</v>
      </c>
      <c r="P3606">
        <v>210000</v>
      </c>
      <c r="Q3606">
        <v>3656</v>
      </c>
      <c r="R3606" t="b">
        <v>0</v>
      </c>
      <c r="S3606">
        <v>0</v>
      </c>
    </row>
    <row r="3607" spans="1:19">
      <c r="A3607">
        <v>13050501</v>
      </c>
      <c r="B3607" s="12"/>
      <c r="C3607" s="12" t="s">
        <v>4797</v>
      </c>
      <c r="D3607" s="12" t="s">
        <v>5421</v>
      </c>
      <c r="E3607" t="b">
        <v>0</v>
      </c>
      <c r="F3607">
        <v>0</v>
      </c>
      <c r="G3607">
        <v>7502</v>
      </c>
      <c r="H3607">
        <v>43871</v>
      </c>
      <c r="I3607" s="12" t="s">
        <v>5659</v>
      </c>
      <c r="J3607">
        <v>1</v>
      </c>
      <c r="K3607">
        <v>13564</v>
      </c>
      <c r="L3607">
        <v>0</v>
      </c>
      <c r="M3607">
        <v>0</v>
      </c>
      <c r="N3607">
        <v>0</v>
      </c>
      <c r="O3607">
        <v>210000</v>
      </c>
      <c r="P3607">
        <v>0</v>
      </c>
      <c r="Q3607">
        <v>3657</v>
      </c>
      <c r="R3607" t="b">
        <v>0</v>
      </c>
      <c r="S3607">
        <v>0</v>
      </c>
    </row>
    <row r="3608" spans="1:19">
      <c r="A3608">
        <v>13050501</v>
      </c>
      <c r="B3608" s="12"/>
      <c r="C3608" s="12" t="s">
        <v>4797</v>
      </c>
      <c r="D3608" s="12" t="s">
        <v>5421</v>
      </c>
      <c r="E3608" t="b">
        <v>0</v>
      </c>
      <c r="F3608">
        <v>0</v>
      </c>
      <c r="G3608">
        <v>7502</v>
      </c>
      <c r="H3608">
        <v>43891</v>
      </c>
      <c r="I3608" s="12" t="s">
        <v>2158</v>
      </c>
      <c r="J3608">
        <v>12</v>
      </c>
      <c r="K3608">
        <v>10484</v>
      </c>
      <c r="L3608">
        <v>0</v>
      </c>
      <c r="M3608">
        <v>0</v>
      </c>
      <c r="N3608">
        <v>210000</v>
      </c>
      <c r="O3608">
        <v>0</v>
      </c>
      <c r="P3608">
        <v>210000</v>
      </c>
      <c r="Q3608">
        <v>3658</v>
      </c>
      <c r="R3608" t="b">
        <v>0</v>
      </c>
      <c r="S3608">
        <v>0</v>
      </c>
    </row>
    <row r="3609" spans="1:19">
      <c r="A3609">
        <v>13050501</v>
      </c>
      <c r="B3609" s="12"/>
      <c r="C3609" s="12" t="s">
        <v>4797</v>
      </c>
      <c r="D3609" s="12" t="s">
        <v>5421</v>
      </c>
      <c r="E3609" t="b">
        <v>0</v>
      </c>
      <c r="F3609">
        <v>0</v>
      </c>
      <c r="G3609">
        <v>7502</v>
      </c>
      <c r="H3609">
        <v>43899</v>
      </c>
      <c r="I3609" s="12" t="s">
        <v>5660</v>
      </c>
      <c r="J3609">
        <v>1</v>
      </c>
      <c r="K3609">
        <v>13632</v>
      </c>
      <c r="L3609">
        <v>0</v>
      </c>
      <c r="M3609">
        <v>0</v>
      </c>
      <c r="N3609">
        <v>0</v>
      </c>
      <c r="O3609">
        <v>210000</v>
      </c>
      <c r="P3609">
        <v>0</v>
      </c>
      <c r="Q3609">
        <v>3659</v>
      </c>
      <c r="R3609" t="b">
        <v>0</v>
      </c>
      <c r="S3609">
        <v>0</v>
      </c>
    </row>
    <row r="3610" spans="1:19">
      <c r="A3610">
        <v>13050501</v>
      </c>
      <c r="B3610" s="12"/>
      <c r="C3610" s="12" t="s">
        <v>4797</v>
      </c>
      <c r="D3610" s="12" t="s">
        <v>5421</v>
      </c>
      <c r="E3610" t="b">
        <v>0</v>
      </c>
      <c r="F3610">
        <v>0</v>
      </c>
      <c r="G3610">
        <v>7502</v>
      </c>
      <c r="H3610">
        <v>43922</v>
      </c>
      <c r="I3610" s="12" t="s">
        <v>2159</v>
      </c>
      <c r="J3610">
        <v>12</v>
      </c>
      <c r="K3610">
        <v>10564</v>
      </c>
      <c r="L3610">
        <v>0</v>
      </c>
      <c r="M3610">
        <v>0</v>
      </c>
      <c r="N3610">
        <v>210000</v>
      </c>
      <c r="O3610">
        <v>0</v>
      </c>
      <c r="P3610">
        <v>210000</v>
      </c>
      <c r="Q3610">
        <v>3660</v>
      </c>
      <c r="R3610" t="b">
        <v>0</v>
      </c>
      <c r="S3610">
        <v>0</v>
      </c>
    </row>
    <row r="3611" spans="1:19">
      <c r="A3611">
        <v>13050501</v>
      </c>
      <c r="B3611" s="12"/>
      <c r="C3611" s="12" t="s">
        <v>4797</v>
      </c>
      <c r="D3611" s="12" t="s">
        <v>5421</v>
      </c>
      <c r="E3611" t="b">
        <v>0</v>
      </c>
      <c r="F3611">
        <v>0</v>
      </c>
      <c r="G3611">
        <v>7502</v>
      </c>
      <c r="H3611">
        <v>43927</v>
      </c>
      <c r="I3611" s="12" t="s">
        <v>5661</v>
      </c>
      <c r="J3611">
        <v>1</v>
      </c>
      <c r="K3611">
        <v>13686</v>
      </c>
      <c r="L3611">
        <v>0</v>
      </c>
      <c r="M3611">
        <v>0</v>
      </c>
      <c r="N3611">
        <v>0</v>
      </c>
      <c r="O3611">
        <v>210000</v>
      </c>
      <c r="P3611">
        <v>0</v>
      </c>
      <c r="Q3611">
        <v>3661</v>
      </c>
      <c r="R3611" t="b">
        <v>0</v>
      </c>
      <c r="S3611">
        <v>0</v>
      </c>
    </row>
    <row r="3612" spans="1:19">
      <c r="A3612">
        <v>13050501</v>
      </c>
      <c r="B3612" s="12"/>
      <c r="C3612" s="12" t="s">
        <v>4797</v>
      </c>
      <c r="D3612" s="12" t="s">
        <v>5421</v>
      </c>
      <c r="E3612" t="b">
        <v>0</v>
      </c>
      <c r="F3612">
        <v>0</v>
      </c>
      <c r="G3612">
        <v>7502</v>
      </c>
      <c r="H3612">
        <v>43952</v>
      </c>
      <c r="I3612" s="12" t="s">
        <v>2160</v>
      </c>
      <c r="J3612">
        <v>12</v>
      </c>
      <c r="K3612">
        <v>10644</v>
      </c>
      <c r="L3612">
        <v>0</v>
      </c>
      <c r="M3612">
        <v>0</v>
      </c>
      <c r="N3612">
        <v>210000</v>
      </c>
      <c r="O3612">
        <v>0</v>
      </c>
      <c r="P3612">
        <v>210000</v>
      </c>
      <c r="Q3612">
        <v>3662</v>
      </c>
      <c r="R3612" t="b">
        <v>0</v>
      </c>
      <c r="S3612">
        <v>0</v>
      </c>
    </row>
    <row r="3613" spans="1:19">
      <c r="A3613">
        <v>13050501</v>
      </c>
      <c r="B3613" s="12"/>
      <c r="C3613" s="12" t="s">
        <v>4797</v>
      </c>
      <c r="D3613" s="12" t="s">
        <v>5421</v>
      </c>
      <c r="E3613" t="b">
        <v>0</v>
      </c>
      <c r="F3613">
        <v>0</v>
      </c>
      <c r="G3613">
        <v>7502</v>
      </c>
      <c r="H3613">
        <v>43963</v>
      </c>
      <c r="I3613" s="12" t="s">
        <v>5662</v>
      </c>
      <c r="J3613">
        <v>1</v>
      </c>
      <c r="K3613">
        <v>13762</v>
      </c>
      <c r="L3613">
        <v>0</v>
      </c>
      <c r="M3613">
        <v>0</v>
      </c>
      <c r="N3613">
        <v>0</v>
      </c>
      <c r="O3613">
        <v>210000</v>
      </c>
      <c r="P3613">
        <v>0</v>
      </c>
      <c r="Q3613">
        <v>3663</v>
      </c>
      <c r="R3613" t="b">
        <v>0</v>
      </c>
      <c r="S3613">
        <v>0</v>
      </c>
    </row>
    <row r="3614" spans="1:19">
      <c r="A3614">
        <v>13050501</v>
      </c>
      <c r="B3614" s="12"/>
      <c r="C3614" s="12" t="s">
        <v>4797</v>
      </c>
      <c r="D3614" s="12" t="s">
        <v>5421</v>
      </c>
      <c r="E3614" t="b">
        <v>0</v>
      </c>
      <c r="F3614">
        <v>0</v>
      </c>
      <c r="G3614">
        <v>7502</v>
      </c>
      <c r="H3614">
        <v>43983</v>
      </c>
      <c r="I3614" s="12" t="s">
        <v>2161</v>
      </c>
      <c r="J3614">
        <v>12</v>
      </c>
      <c r="K3614">
        <v>10724</v>
      </c>
      <c r="L3614">
        <v>0</v>
      </c>
      <c r="M3614">
        <v>0</v>
      </c>
      <c r="N3614">
        <v>210000</v>
      </c>
      <c r="O3614">
        <v>0</v>
      </c>
      <c r="P3614">
        <v>210000</v>
      </c>
      <c r="Q3614">
        <v>3664</v>
      </c>
      <c r="R3614" t="b">
        <v>0</v>
      </c>
      <c r="S3614">
        <v>0</v>
      </c>
    </row>
    <row r="3615" spans="1:19">
      <c r="A3615">
        <v>13050501</v>
      </c>
      <c r="B3615" s="12"/>
      <c r="C3615" s="12" t="s">
        <v>4797</v>
      </c>
      <c r="D3615" s="12" t="s">
        <v>5421</v>
      </c>
      <c r="E3615" t="b">
        <v>0</v>
      </c>
      <c r="F3615">
        <v>0</v>
      </c>
      <c r="G3615">
        <v>7502</v>
      </c>
      <c r="H3615">
        <v>43994</v>
      </c>
      <c r="I3615" s="12" t="s">
        <v>5663</v>
      </c>
      <c r="J3615">
        <v>1</v>
      </c>
      <c r="K3615">
        <v>13840</v>
      </c>
      <c r="L3615">
        <v>0</v>
      </c>
      <c r="M3615">
        <v>0</v>
      </c>
      <c r="N3615">
        <v>0</v>
      </c>
      <c r="O3615">
        <v>210000</v>
      </c>
      <c r="P3615">
        <v>0</v>
      </c>
      <c r="Q3615">
        <v>3665</v>
      </c>
      <c r="R3615" t="b">
        <v>0</v>
      </c>
      <c r="S3615">
        <v>0</v>
      </c>
    </row>
    <row r="3616" spans="1:19">
      <c r="A3616">
        <v>13050501</v>
      </c>
      <c r="B3616" s="12"/>
      <c r="C3616" s="12" t="s">
        <v>4797</v>
      </c>
      <c r="D3616" s="12" t="s">
        <v>5421</v>
      </c>
      <c r="E3616" t="b">
        <v>0</v>
      </c>
      <c r="F3616">
        <v>0</v>
      </c>
      <c r="G3616">
        <v>7502</v>
      </c>
      <c r="H3616">
        <v>44013</v>
      </c>
      <c r="I3616" s="12" t="s">
        <v>2162</v>
      </c>
      <c r="J3616">
        <v>12</v>
      </c>
      <c r="K3616">
        <v>10804</v>
      </c>
      <c r="L3616">
        <v>0</v>
      </c>
      <c r="M3616">
        <v>0</v>
      </c>
      <c r="N3616">
        <v>210000</v>
      </c>
      <c r="O3616">
        <v>0</v>
      </c>
      <c r="P3616">
        <v>210000</v>
      </c>
      <c r="Q3616">
        <v>3666</v>
      </c>
      <c r="R3616" t="b">
        <v>0</v>
      </c>
      <c r="S3616">
        <v>0</v>
      </c>
    </row>
    <row r="3617" spans="1:19">
      <c r="A3617">
        <v>13050501</v>
      </c>
      <c r="B3617" s="12"/>
      <c r="C3617" s="12" t="s">
        <v>4797</v>
      </c>
      <c r="D3617" s="12" t="s">
        <v>5421</v>
      </c>
      <c r="E3617" t="b">
        <v>0</v>
      </c>
      <c r="F3617">
        <v>0</v>
      </c>
      <c r="G3617">
        <v>7502</v>
      </c>
      <c r="H3617">
        <v>44019</v>
      </c>
      <c r="I3617" s="12" t="s">
        <v>5664</v>
      </c>
      <c r="J3617">
        <v>1</v>
      </c>
      <c r="K3617">
        <v>13890</v>
      </c>
      <c r="L3617">
        <v>0</v>
      </c>
      <c r="M3617">
        <v>0</v>
      </c>
      <c r="N3617">
        <v>0</v>
      </c>
      <c r="O3617">
        <v>210000</v>
      </c>
      <c r="P3617">
        <v>0</v>
      </c>
      <c r="Q3617">
        <v>3667</v>
      </c>
      <c r="R3617" t="b">
        <v>0</v>
      </c>
      <c r="S3617">
        <v>0</v>
      </c>
    </row>
    <row r="3618" spans="1:19">
      <c r="A3618">
        <v>13050501</v>
      </c>
      <c r="B3618" s="12"/>
      <c r="C3618" s="12" t="s">
        <v>4797</v>
      </c>
      <c r="D3618" s="12" t="s">
        <v>5421</v>
      </c>
      <c r="E3618" t="b">
        <v>0</v>
      </c>
      <c r="F3618">
        <v>0</v>
      </c>
      <c r="G3618">
        <v>7502</v>
      </c>
      <c r="H3618">
        <v>44044</v>
      </c>
      <c r="I3618" s="12" t="s">
        <v>2163</v>
      </c>
      <c r="J3618">
        <v>12</v>
      </c>
      <c r="K3618">
        <v>10884</v>
      </c>
      <c r="L3618">
        <v>0</v>
      </c>
      <c r="M3618">
        <v>0</v>
      </c>
      <c r="N3618">
        <v>210000</v>
      </c>
      <c r="O3618">
        <v>0</v>
      </c>
      <c r="P3618">
        <v>210000</v>
      </c>
      <c r="Q3618">
        <v>3668</v>
      </c>
      <c r="R3618" t="b">
        <v>0</v>
      </c>
      <c r="S3618">
        <v>0</v>
      </c>
    </row>
    <row r="3619" spans="1:19">
      <c r="A3619">
        <v>13050501</v>
      </c>
      <c r="B3619" s="12"/>
      <c r="C3619" s="12" t="s">
        <v>4797</v>
      </c>
      <c r="D3619" s="12" t="s">
        <v>5421</v>
      </c>
      <c r="E3619" t="b">
        <v>0</v>
      </c>
      <c r="F3619">
        <v>0</v>
      </c>
      <c r="G3619">
        <v>7502</v>
      </c>
      <c r="H3619">
        <v>44056</v>
      </c>
      <c r="I3619" s="12" t="s">
        <v>5665</v>
      </c>
      <c r="J3619">
        <v>1</v>
      </c>
      <c r="K3619">
        <v>13977</v>
      </c>
      <c r="L3619">
        <v>0</v>
      </c>
      <c r="M3619">
        <v>0</v>
      </c>
      <c r="N3619">
        <v>0</v>
      </c>
      <c r="O3619">
        <v>210000</v>
      </c>
      <c r="P3619">
        <v>0</v>
      </c>
      <c r="Q3619">
        <v>3669</v>
      </c>
      <c r="R3619" t="b">
        <v>0</v>
      </c>
      <c r="S3619">
        <v>0</v>
      </c>
    </row>
    <row r="3620" spans="1:19">
      <c r="A3620">
        <v>13050501</v>
      </c>
      <c r="B3620" s="12"/>
      <c r="C3620" s="12" t="s">
        <v>4797</v>
      </c>
      <c r="D3620" s="12" t="s">
        <v>5421</v>
      </c>
      <c r="E3620" t="b">
        <v>0</v>
      </c>
      <c r="F3620">
        <v>0</v>
      </c>
      <c r="G3620">
        <v>7502</v>
      </c>
      <c r="H3620">
        <v>44075</v>
      </c>
      <c r="I3620" s="12" t="s">
        <v>2164</v>
      </c>
      <c r="J3620">
        <v>12</v>
      </c>
      <c r="K3620">
        <v>10964</v>
      </c>
      <c r="L3620">
        <v>0</v>
      </c>
      <c r="M3620">
        <v>0</v>
      </c>
      <c r="N3620">
        <v>210000</v>
      </c>
      <c r="O3620">
        <v>0</v>
      </c>
      <c r="P3620">
        <v>210000</v>
      </c>
      <c r="Q3620">
        <v>3670</v>
      </c>
      <c r="R3620" t="b">
        <v>0</v>
      </c>
      <c r="S3620">
        <v>0</v>
      </c>
    </row>
    <row r="3621" spans="1:19">
      <c r="A3621">
        <v>13050501</v>
      </c>
      <c r="B3621" s="12"/>
      <c r="C3621" s="12" t="s">
        <v>4797</v>
      </c>
      <c r="D3621" s="12" t="s">
        <v>5421</v>
      </c>
      <c r="E3621" t="b">
        <v>0</v>
      </c>
      <c r="F3621">
        <v>0</v>
      </c>
      <c r="G3621">
        <v>7502</v>
      </c>
      <c r="H3621">
        <v>44085</v>
      </c>
      <c r="I3621" s="12" t="s">
        <v>5666</v>
      </c>
      <c r="J3621">
        <v>1</v>
      </c>
      <c r="K3621">
        <v>14057</v>
      </c>
      <c r="L3621">
        <v>0</v>
      </c>
      <c r="M3621">
        <v>0</v>
      </c>
      <c r="N3621">
        <v>0</v>
      </c>
      <c r="O3621">
        <v>210000</v>
      </c>
      <c r="P3621">
        <v>0</v>
      </c>
      <c r="Q3621">
        <v>3671</v>
      </c>
      <c r="R3621" t="b">
        <v>0</v>
      </c>
      <c r="S3621">
        <v>0</v>
      </c>
    </row>
    <row r="3622" spans="1:19">
      <c r="A3622">
        <v>13050501</v>
      </c>
      <c r="B3622" s="12"/>
      <c r="C3622" s="12" t="s">
        <v>4797</v>
      </c>
      <c r="D3622" s="12" t="s">
        <v>5421</v>
      </c>
      <c r="E3622" t="b">
        <v>0</v>
      </c>
      <c r="F3622">
        <v>0</v>
      </c>
      <c r="G3622">
        <v>7502</v>
      </c>
      <c r="H3622">
        <v>44105</v>
      </c>
      <c r="I3622" s="12" t="s">
        <v>2165</v>
      </c>
      <c r="J3622">
        <v>12</v>
      </c>
      <c r="K3622">
        <v>11044</v>
      </c>
      <c r="L3622">
        <v>0</v>
      </c>
      <c r="M3622">
        <v>0</v>
      </c>
      <c r="N3622">
        <v>210000</v>
      </c>
      <c r="O3622">
        <v>0</v>
      </c>
      <c r="P3622">
        <v>210000</v>
      </c>
      <c r="Q3622">
        <v>3672</v>
      </c>
      <c r="R3622" t="b">
        <v>0</v>
      </c>
      <c r="S3622">
        <v>0</v>
      </c>
    </row>
    <row r="3623" spans="1:19">
      <c r="A3623">
        <v>13050501</v>
      </c>
      <c r="B3623" s="12"/>
      <c r="C3623" s="12" t="s">
        <v>4797</v>
      </c>
      <c r="D3623" s="12" t="s">
        <v>5421</v>
      </c>
      <c r="E3623" t="b">
        <v>0</v>
      </c>
      <c r="F3623">
        <v>0</v>
      </c>
      <c r="G3623">
        <v>7502</v>
      </c>
      <c r="H3623">
        <v>44118</v>
      </c>
      <c r="I3623" s="12" t="s">
        <v>5667</v>
      </c>
      <c r="J3623">
        <v>1</v>
      </c>
      <c r="K3623">
        <v>14131</v>
      </c>
      <c r="L3623">
        <v>0</v>
      </c>
      <c r="M3623">
        <v>0</v>
      </c>
      <c r="N3623">
        <v>0</v>
      </c>
      <c r="O3623">
        <v>210000</v>
      </c>
      <c r="P3623">
        <v>0</v>
      </c>
      <c r="Q3623">
        <v>3673</v>
      </c>
      <c r="R3623" t="b">
        <v>0</v>
      </c>
      <c r="S3623">
        <v>0</v>
      </c>
    </row>
    <row r="3624" spans="1:19">
      <c r="A3624">
        <v>13050501</v>
      </c>
      <c r="B3624" s="12"/>
      <c r="C3624" s="12" t="s">
        <v>4797</v>
      </c>
      <c r="D3624" s="12" t="s">
        <v>5421</v>
      </c>
      <c r="E3624" t="b">
        <v>0</v>
      </c>
      <c r="F3624">
        <v>0</v>
      </c>
      <c r="G3624">
        <v>7502</v>
      </c>
      <c r="H3624">
        <v>44136</v>
      </c>
      <c r="I3624" s="12" t="s">
        <v>2166</v>
      </c>
      <c r="J3624">
        <v>12</v>
      </c>
      <c r="K3624">
        <v>11124</v>
      </c>
      <c r="L3624">
        <v>0</v>
      </c>
      <c r="M3624">
        <v>0</v>
      </c>
      <c r="N3624">
        <v>210000</v>
      </c>
      <c r="O3624">
        <v>0</v>
      </c>
      <c r="P3624">
        <v>210000</v>
      </c>
      <c r="Q3624">
        <v>3674</v>
      </c>
      <c r="R3624" t="b">
        <v>0</v>
      </c>
      <c r="S3624">
        <v>0</v>
      </c>
    </row>
    <row r="3625" spans="1:19">
      <c r="A3625">
        <v>13050501</v>
      </c>
      <c r="B3625" s="12"/>
      <c r="C3625" s="12" t="s">
        <v>4797</v>
      </c>
      <c r="D3625" s="12" t="s">
        <v>5421</v>
      </c>
      <c r="E3625" t="b">
        <v>0</v>
      </c>
      <c r="F3625">
        <v>0</v>
      </c>
      <c r="G3625">
        <v>7502</v>
      </c>
      <c r="H3625">
        <v>44146</v>
      </c>
      <c r="I3625" s="12" t="s">
        <v>5668</v>
      </c>
      <c r="J3625">
        <v>1</v>
      </c>
      <c r="K3625">
        <v>14198</v>
      </c>
      <c r="L3625">
        <v>0</v>
      </c>
      <c r="M3625">
        <v>0</v>
      </c>
      <c r="N3625">
        <v>0</v>
      </c>
      <c r="O3625">
        <v>210000</v>
      </c>
      <c r="P3625">
        <v>0</v>
      </c>
      <c r="Q3625">
        <v>3675</v>
      </c>
      <c r="R3625" t="b">
        <v>0</v>
      </c>
      <c r="S3625">
        <v>0</v>
      </c>
    </row>
    <row r="3626" spans="1:19">
      <c r="A3626">
        <v>13050501</v>
      </c>
      <c r="B3626" s="12"/>
      <c r="C3626" s="12" t="s">
        <v>4797</v>
      </c>
      <c r="D3626" s="12" t="s">
        <v>5421</v>
      </c>
      <c r="E3626" t="b">
        <v>0</v>
      </c>
      <c r="F3626">
        <v>0</v>
      </c>
      <c r="G3626">
        <v>7502</v>
      </c>
      <c r="H3626">
        <v>44166</v>
      </c>
      <c r="I3626" s="12" t="s">
        <v>2167</v>
      </c>
      <c r="J3626">
        <v>12</v>
      </c>
      <c r="K3626">
        <v>11204</v>
      </c>
      <c r="L3626">
        <v>0</v>
      </c>
      <c r="M3626">
        <v>0</v>
      </c>
      <c r="N3626">
        <v>210000</v>
      </c>
      <c r="O3626">
        <v>0</v>
      </c>
      <c r="P3626">
        <v>210000</v>
      </c>
      <c r="Q3626">
        <v>3676</v>
      </c>
      <c r="R3626" t="b">
        <v>0</v>
      </c>
      <c r="S3626">
        <v>0</v>
      </c>
    </row>
    <row r="3627" spans="1:19">
      <c r="A3627">
        <v>13050501</v>
      </c>
      <c r="B3627" s="12"/>
      <c r="C3627" s="12" t="s">
        <v>4797</v>
      </c>
      <c r="D3627" s="12" t="s">
        <v>5421</v>
      </c>
      <c r="E3627" t="b">
        <v>0</v>
      </c>
      <c r="F3627">
        <v>0</v>
      </c>
      <c r="G3627">
        <v>7502</v>
      </c>
      <c r="H3627">
        <v>44179</v>
      </c>
      <c r="I3627" s="12" t="s">
        <v>5669</v>
      </c>
      <c r="J3627">
        <v>1</v>
      </c>
      <c r="K3627">
        <v>14271</v>
      </c>
      <c r="L3627">
        <v>0</v>
      </c>
      <c r="M3627">
        <v>0</v>
      </c>
      <c r="N3627">
        <v>0</v>
      </c>
      <c r="O3627">
        <v>210000</v>
      </c>
      <c r="P3627">
        <v>0</v>
      </c>
      <c r="Q3627">
        <v>3677</v>
      </c>
      <c r="R3627" t="b">
        <v>0</v>
      </c>
      <c r="S3627">
        <v>0</v>
      </c>
    </row>
    <row r="3628" spans="1:19">
      <c r="A3628">
        <v>13050501</v>
      </c>
      <c r="B3628" s="12" t="s">
        <v>2168</v>
      </c>
      <c r="C3628" s="12" t="s">
        <v>4797</v>
      </c>
      <c r="D3628" s="12" t="s">
        <v>2168</v>
      </c>
      <c r="E3628" t="b">
        <v>0</v>
      </c>
      <c r="F3628">
        <v>0</v>
      </c>
      <c r="G3628">
        <v>7502</v>
      </c>
      <c r="H3628" t="s">
        <v>21</v>
      </c>
      <c r="I3628" s="12"/>
      <c r="K3628">
        <v>0</v>
      </c>
      <c r="L3628">
        <v>0</v>
      </c>
      <c r="M3628">
        <v>0</v>
      </c>
      <c r="N3628">
        <v>2520000</v>
      </c>
      <c r="O3628">
        <v>2520000</v>
      </c>
      <c r="P3628">
        <v>0</v>
      </c>
      <c r="Q3628">
        <v>3678</v>
      </c>
      <c r="R3628" t="b">
        <v>0</v>
      </c>
      <c r="S3628">
        <v>0</v>
      </c>
    </row>
    <row r="3629" spans="1:19">
      <c r="A3629">
        <v>13050501</v>
      </c>
      <c r="B3629" s="12" t="s">
        <v>5431</v>
      </c>
      <c r="C3629" s="12" t="s">
        <v>4797</v>
      </c>
      <c r="D3629" s="12" t="s">
        <v>5431</v>
      </c>
      <c r="E3629" t="b">
        <v>0</v>
      </c>
      <c r="F3629">
        <v>0</v>
      </c>
      <c r="G3629">
        <v>8101</v>
      </c>
      <c r="H3629" t="s">
        <v>21</v>
      </c>
      <c r="I3629" s="12"/>
      <c r="K3629">
        <v>0</v>
      </c>
      <c r="L3629">
        <v>2520000</v>
      </c>
      <c r="M3629">
        <v>2520000</v>
      </c>
      <c r="N3629">
        <v>0</v>
      </c>
      <c r="O3629">
        <v>0</v>
      </c>
      <c r="P3629">
        <v>0</v>
      </c>
      <c r="Q3629">
        <v>3679</v>
      </c>
      <c r="R3629" t="b">
        <v>0</v>
      </c>
      <c r="S3629">
        <v>0</v>
      </c>
    </row>
    <row r="3630" spans="1:19">
      <c r="A3630">
        <v>13050501</v>
      </c>
      <c r="B3630" s="12"/>
      <c r="C3630" s="12" t="s">
        <v>4797</v>
      </c>
      <c r="D3630" s="12" t="s">
        <v>5431</v>
      </c>
      <c r="E3630" t="b">
        <v>0</v>
      </c>
      <c r="F3630">
        <v>0</v>
      </c>
      <c r="G3630">
        <v>8101</v>
      </c>
      <c r="H3630">
        <v>43831</v>
      </c>
      <c r="I3630" s="12" t="s">
        <v>2169</v>
      </c>
      <c r="J3630">
        <v>12</v>
      </c>
      <c r="K3630">
        <v>10325</v>
      </c>
      <c r="L3630">
        <v>0</v>
      </c>
      <c r="M3630">
        <v>0</v>
      </c>
      <c r="N3630">
        <v>210000</v>
      </c>
      <c r="O3630">
        <v>0</v>
      </c>
      <c r="P3630">
        <v>210000</v>
      </c>
      <c r="Q3630">
        <v>3680</v>
      </c>
      <c r="R3630" t="b">
        <v>0</v>
      </c>
      <c r="S3630">
        <v>0</v>
      </c>
    </row>
    <row r="3631" spans="1:19">
      <c r="A3631">
        <v>13050501</v>
      </c>
      <c r="B3631" s="12"/>
      <c r="C3631" s="12" t="s">
        <v>4797</v>
      </c>
      <c r="D3631" s="12" t="s">
        <v>5431</v>
      </c>
      <c r="E3631" t="b">
        <v>0</v>
      </c>
      <c r="F3631">
        <v>0</v>
      </c>
      <c r="G3631">
        <v>8101</v>
      </c>
      <c r="H3631">
        <v>43843</v>
      </c>
      <c r="I3631" s="12" t="s">
        <v>5658</v>
      </c>
      <c r="J3631">
        <v>1</v>
      </c>
      <c r="K3631">
        <v>13501</v>
      </c>
      <c r="L3631">
        <v>0</v>
      </c>
      <c r="M3631">
        <v>0</v>
      </c>
      <c r="N3631">
        <v>0</v>
      </c>
      <c r="O3631">
        <v>210000</v>
      </c>
      <c r="P3631">
        <v>0</v>
      </c>
      <c r="Q3631">
        <v>3681</v>
      </c>
      <c r="R3631" t="b">
        <v>0</v>
      </c>
      <c r="S3631">
        <v>0</v>
      </c>
    </row>
    <row r="3632" spans="1:19">
      <c r="A3632">
        <v>13050501</v>
      </c>
      <c r="B3632" s="12"/>
      <c r="C3632" s="12" t="s">
        <v>4797</v>
      </c>
      <c r="D3632" s="12" t="s">
        <v>5431</v>
      </c>
      <c r="E3632" t="b">
        <v>0</v>
      </c>
      <c r="F3632">
        <v>0</v>
      </c>
      <c r="G3632">
        <v>8101</v>
      </c>
      <c r="H3632">
        <v>43862</v>
      </c>
      <c r="I3632" s="12" t="s">
        <v>2170</v>
      </c>
      <c r="J3632">
        <v>12</v>
      </c>
      <c r="K3632">
        <v>10405</v>
      </c>
      <c r="L3632">
        <v>0</v>
      </c>
      <c r="M3632">
        <v>0</v>
      </c>
      <c r="N3632">
        <v>210000</v>
      </c>
      <c r="O3632">
        <v>0</v>
      </c>
      <c r="P3632">
        <v>210000</v>
      </c>
      <c r="Q3632">
        <v>3682</v>
      </c>
      <c r="R3632" t="b">
        <v>0</v>
      </c>
      <c r="S3632">
        <v>0</v>
      </c>
    </row>
    <row r="3633" spans="1:19">
      <c r="A3633">
        <v>13050501</v>
      </c>
      <c r="B3633" s="12"/>
      <c r="C3633" s="12" t="s">
        <v>4797</v>
      </c>
      <c r="D3633" s="12" t="s">
        <v>5431</v>
      </c>
      <c r="E3633" t="b">
        <v>0</v>
      </c>
      <c r="F3633">
        <v>0</v>
      </c>
      <c r="G3633">
        <v>8101</v>
      </c>
      <c r="H3633">
        <v>43874</v>
      </c>
      <c r="I3633" s="12" t="s">
        <v>5659</v>
      </c>
      <c r="J3633">
        <v>1</v>
      </c>
      <c r="K3633">
        <v>13582</v>
      </c>
      <c r="L3633">
        <v>0</v>
      </c>
      <c r="M3633">
        <v>0</v>
      </c>
      <c r="N3633">
        <v>0</v>
      </c>
      <c r="O3633">
        <v>210000</v>
      </c>
      <c r="P3633">
        <v>0</v>
      </c>
      <c r="Q3633">
        <v>3683</v>
      </c>
      <c r="R3633" t="b">
        <v>0</v>
      </c>
      <c r="S3633">
        <v>0</v>
      </c>
    </row>
    <row r="3634" spans="1:19">
      <c r="A3634">
        <v>13050501</v>
      </c>
      <c r="B3634" s="12"/>
      <c r="C3634" s="12" t="s">
        <v>4797</v>
      </c>
      <c r="D3634" s="12" t="s">
        <v>5431</v>
      </c>
      <c r="E3634" t="b">
        <v>0</v>
      </c>
      <c r="F3634">
        <v>0</v>
      </c>
      <c r="G3634">
        <v>8101</v>
      </c>
      <c r="H3634">
        <v>43891</v>
      </c>
      <c r="I3634" s="12" t="s">
        <v>2171</v>
      </c>
      <c r="J3634">
        <v>12</v>
      </c>
      <c r="K3634">
        <v>10485</v>
      </c>
      <c r="L3634">
        <v>0</v>
      </c>
      <c r="M3634">
        <v>0</v>
      </c>
      <c r="N3634">
        <v>210000</v>
      </c>
      <c r="O3634">
        <v>0</v>
      </c>
      <c r="P3634">
        <v>210000</v>
      </c>
      <c r="Q3634">
        <v>3684</v>
      </c>
      <c r="R3634" t="b">
        <v>0</v>
      </c>
      <c r="S3634">
        <v>0</v>
      </c>
    </row>
    <row r="3635" spans="1:19">
      <c r="A3635">
        <v>13050501</v>
      </c>
      <c r="B3635" s="12"/>
      <c r="C3635" s="12" t="s">
        <v>4797</v>
      </c>
      <c r="D3635" s="12" t="s">
        <v>5431</v>
      </c>
      <c r="E3635" t="b">
        <v>0</v>
      </c>
      <c r="F3635">
        <v>0</v>
      </c>
      <c r="G3635">
        <v>8101</v>
      </c>
      <c r="H3635">
        <v>43900</v>
      </c>
      <c r="I3635" s="12" t="s">
        <v>5660</v>
      </c>
      <c r="J3635">
        <v>1</v>
      </c>
      <c r="K3635">
        <v>13635</v>
      </c>
      <c r="L3635">
        <v>0</v>
      </c>
      <c r="M3635">
        <v>0</v>
      </c>
      <c r="N3635">
        <v>0</v>
      </c>
      <c r="O3635">
        <v>210000</v>
      </c>
      <c r="P3635">
        <v>0</v>
      </c>
      <c r="Q3635">
        <v>3685</v>
      </c>
      <c r="R3635" t="b">
        <v>0</v>
      </c>
      <c r="S3635">
        <v>0</v>
      </c>
    </row>
    <row r="3636" spans="1:19">
      <c r="A3636">
        <v>13050501</v>
      </c>
      <c r="B3636" s="12"/>
      <c r="C3636" s="12" t="s">
        <v>4797</v>
      </c>
      <c r="D3636" s="12" t="s">
        <v>5431</v>
      </c>
      <c r="E3636" t="b">
        <v>0</v>
      </c>
      <c r="F3636">
        <v>0</v>
      </c>
      <c r="G3636">
        <v>8101</v>
      </c>
      <c r="H3636">
        <v>43922</v>
      </c>
      <c r="I3636" s="12" t="s">
        <v>2172</v>
      </c>
      <c r="J3636">
        <v>12</v>
      </c>
      <c r="K3636">
        <v>10565</v>
      </c>
      <c r="L3636">
        <v>0</v>
      </c>
      <c r="M3636">
        <v>0</v>
      </c>
      <c r="N3636">
        <v>210000</v>
      </c>
      <c r="O3636">
        <v>0</v>
      </c>
      <c r="P3636">
        <v>210000</v>
      </c>
      <c r="Q3636">
        <v>3686</v>
      </c>
      <c r="R3636" t="b">
        <v>0</v>
      </c>
      <c r="S3636">
        <v>0</v>
      </c>
    </row>
    <row r="3637" spans="1:19">
      <c r="A3637">
        <v>13050501</v>
      </c>
      <c r="B3637" s="12"/>
      <c r="C3637" s="12" t="s">
        <v>4797</v>
      </c>
      <c r="D3637" s="12" t="s">
        <v>5431</v>
      </c>
      <c r="E3637" t="b">
        <v>0</v>
      </c>
      <c r="F3637">
        <v>0</v>
      </c>
      <c r="G3637">
        <v>8101</v>
      </c>
      <c r="H3637">
        <v>43928</v>
      </c>
      <c r="I3637" s="12" t="s">
        <v>5661</v>
      </c>
      <c r="J3637">
        <v>1</v>
      </c>
      <c r="K3637">
        <v>13695</v>
      </c>
      <c r="L3637">
        <v>0</v>
      </c>
      <c r="M3637">
        <v>0</v>
      </c>
      <c r="N3637">
        <v>0</v>
      </c>
      <c r="O3637">
        <v>210000</v>
      </c>
      <c r="P3637">
        <v>0</v>
      </c>
      <c r="Q3637">
        <v>3687</v>
      </c>
      <c r="R3637" t="b">
        <v>0</v>
      </c>
      <c r="S3637">
        <v>0</v>
      </c>
    </row>
    <row r="3638" spans="1:19">
      <c r="A3638">
        <v>13050501</v>
      </c>
      <c r="B3638" s="12"/>
      <c r="C3638" s="12" t="s">
        <v>4797</v>
      </c>
      <c r="D3638" s="12" t="s">
        <v>5431</v>
      </c>
      <c r="E3638" t="b">
        <v>0</v>
      </c>
      <c r="F3638">
        <v>0</v>
      </c>
      <c r="G3638">
        <v>8101</v>
      </c>
      <c r="H3638">
        <v>43952</v>
      </c>
      <c r="I3638" s="12" t="s">
        <v>2173</v>
      </c>
      <c r="J3638">
        <v>12</v>
      </c>
      <c r="K3638">
        <v>10645</v>
      </c>
      <c r="L3638">
        <v>0</v>
      </c>
      <c r="M3638">
        <v>0</v>
      </c>
      <c r="N3638">
        <v>210000</v>
      </c>
      <c r="O3638">
        <v>0</v>
      </c>
      <c r="P3638">
        <v>210000</v>
      </c>
      <c r="Q3638">
        <v>3688</v>
      </c>
      <c r="R3638" t="b">
        <v>0</v>
      </c>
      <c r="S3638">
        <v>0</v>
      </c>
    </row>
    <row r="3639" spans="1:19">
      <c r="A3639">
        <v>13050501</v>
      </c>
      <c r="B3639" s="12"/>
      <c r="C3639" s="12" t="s">
        <v>4797</v>
      </c>
      <c r="D3639" s="12" t="s">
        <v>5431</v>
      </c>
      <c r="E3639" t="b">
        <v>0</v>
      </c>
      <c r="F3639">
        <v>0</v>
      </c>
      <c r="G3639">
        <v>8101</v>
      </c>
      <c r="H3639">
        <v>43983</v>
      </c>
      <c r="I3639" s="12" t="s">
        <v>2174</v>
      </c>
      <c r="J3639">
        <v>3</v>
      </c>
      <c r="K3639">
        <v>569</v>
      </c>
      <c r="L3639">
        <v>0</v>
      </c>
      <c r="M3639">
        <v>0</v>
      </c>
      <c r="N3639">
        <v>0</v>
      </c>
      <c r="O3639">
        <v>210000</v>
      </c>
      <c r="P3639">
        <v>0</v>
      </c>
      <c r="Q3639">
        <v>3689</v>
      </c>
      <c r="R3639" t="b">
        <v>0</v>
      </c>
      <c r="S3639">
        <v>0</v>
      </c>
    </row>
    <row r="3640" spans="1:19">
      <c r="A3640">
        <v>13050501</v>
      </c>
      <c r="B3640" s="12"/>
      <c r="C3640" s="12" t="s">
        <v>4797</v>
      </c>
      <c r="D3640" s="12" t="s">
        <v>5431</v>
      </c>
      <c r="E3640" t="b">
        <v>0</v>
      </c>
      <c r="F3640">
        <v>0</v>
      </c>
      <c r="G3640">
        <v>8101</v>
      </c>
      <c r="H3640">
        <v>43983</v>
      </c>
      <c r="I3640" s="12" t="s">
        <v>2175</v>
      </c>
      <c r="J3640">
        <v>12</v>
      </c>
      <c r="K3640">
        <v>10725</v>
      </c>
      <c r="L3640">
        <v>0</v>
      </c>
      <c r="M3640">
        <v>0</v>
      </c>
      <c r="N3640">
        <v>210000</v>
      </c>
      <c r="O3640">
        <v>0</v>
      </c>
      <c r="P3640">
        <v>210000</v>
      </c>
      <c r="Q3640">
        <v>3690</v>
      </c>
      <c r="R3640" t="b">
        <v>0</v>
      </c>
      <c r="S3640">
        <v>0</v>
      </c>
    </row>
    <row r="3641" spans="1:19">
      <c r="A3641">
        <v>13050501</v>
      </c>
      <c r="B3641" s="12"/>
      <c r="C3641" s="12" t="s">
        <v>4797</v>
      </c>
      <c r="D3641" s="12" t="s">
        <v>5431</v>
      </c>
      <c r="E3641" t="b">
        <v>0</v>
      </c>
      <c r="F3641">
        <v>0</v>
      </c>
      <c r="G3641">
        <v>8101</v>
      </c>
      <c r="H3641">
        <v>43994</v>
      </c>
      <c r="I3641" s="12" t="s">
        <v>5662</v>
      </c>
      <c r="J3641">
        <v>1</v>
      </c>
      <c r="K3641">
        <v>13837</v>
      </c>
      <c r="L3641">
        <v>0</v>
      </c>
      <c r="M3641">
        <v>0</v>
      </c>
      <c r="N3641">
        <v>0</v>
      </c>
      <c r="O3641">
        <v>200000</v>
      </c>
      <c r="P3641">
        <v>10000</v>
      </c>
      <c r="Q3641">
        <v>3691</v>
      </c>
      <c r="R3641" t="b">
        <v>0</v>
      </c>
      <c r="S3641">
        <v>0</v>
      </c>
    </row>
    <row r="3642" spans="1:19">
      <c r="A3642">
        <v>13050501</v>
      </c>
      <c r="B3642" s="12"/>
      <c r="C3642" s="12" t="s">
        <v>4797</v>
      </c>
      <c r="D3642" s="12" t="s">
        <v>5431</v>
      </c>
      <c r="E3642" t="b">
        <v>0</v>
      </c>
      <c r="F3642">
        <v>0</v>
      </c>
      <c r="G3642">
        <v>8101</v>
      </c>
      <c r="H3642">
        <v>43994</v>
      </c>
      <c r="I3642" s="12" t="s">
        <v>5676</v>
      </c>
      <c r="J3642">
        <v>1</v>
      </c>
      <c r="K3642">
        <v>13837</v>
      </c>
      <c r="L3642">
        <v>0</v>
      </c>
      <c r="M3642">
        <v>0</v>
      </c>
      <c r="N3642">
        <v>0</v>
      </c>
      <c r="O3642">
        <v>10000</v>
      </c>
      <c r="P3642">
        <v>0</v>
      </c>
      <c r="Q3642">
        <v>3692</v>
      </c>
      <c r="R3642" t="b">
        <v>0</v>
      </c>
      <c r="S3642">
        <v>0</v>
      </c>
    </row>
    <row r="3643" spans="1:19">
      <c r="A3643">
        <v>13050501</v>
      </c>
      <c r="B3643" s="12"/>
      <c r="C3643" s="12" t="s">
        <v>4797</v>
      </c>
      <c r="D3643" s="12" t="s">
        <v>5431</v>
      </c>
      <c r="E3643" t="b">
        <v>0</v>
      </c>
      <c r="F3643">
        <v>0</v>
      </c>
      <c r="G3643">
        <v>8101</v>
      </c>
      <c r="H3643">
        <v>44013</v>
      </c>
      <c r="I3643" s="12" t="s">
        <v>2176</v>
      </c>
      <c r="J3643">
        <v>12</v>
      </c>
      <c r="K3643">
        <v>10805</v>
      </c>
      <c r="L3643">
        <v>0</v>
      </c>
      <c r="M3643">
        <v>0</v>
      </c>
      <c r="N3643">
        <v>210000</v>
      </c>
      <c r="O3643">
        <v>0</v>
      </c>
      <c r="P3643">
        <v>210000</v>
      </c>
      <c r="Q3643">
        <v>3693</v>
      </c>
      <c r="R3643" t="b">
        <v>0</v>
      </c>
      <c r="S3643">
        <v>0</v>
      </c>
    </row>
    <row r="3644" spans="1:19">
      <c r="A3644">
        <v>13050501</v>
      </c>
      <c r="B3644" s="12"/>
      <c r="C3644" s="12" t="s">
        <v>4797</v>
      </c>
      <c r="D3644" s="12" t="s">
        <v>5431</v>
      </c>
      <c r="E3644" t="b">
        <v>0</v>
      </c>
      <c r="F3644">
        <v>0</v>
      </c>
      <c r="G3644">
        <v>8101</v>
      </c>
      <c r="H3644">
        <v>44020</v>
      </c>
      <c r="I3644" s="12" t="s">
        <v>5664</v>
      </c>
      <c r="J3644">
        <v>1</v>
      </c>
      <c r="K3644">
        <v>13898</v>
      </c>
      <c r="L3644">
        <v>0</v>
      </c>
      <c r="M3644">
        <v>0</v>
      </c>
      <c r="N3644">
        <v>0</v>
      </c>
      <c r="O3644">
        <v>210000</v>
      </c>
      <c r="P3644">
        <v>0</v>
      </c>
      <c r="Q3644">
        <v>3694</v>
      </c>
      <c r="R3644" t="b">
        <v>0</v>
      </c>
      <c r="S3644">
        <v>0</v>
      </c>
    </row>
    <row r="3645" spans="1:19">
      <c r="A3645">
        <v>13050501</v>
      </c>
      <c r="B3645" s="12"/>
      <c r="C3645" s="12" t="s">
        <v>4797</v>
      </c>
      <c r="D3645" s="12" t="s">
        <v>5431</v>
      </c>
      <c r="E3645" t="b">
        <v>0</v>
      </c>
      <c r="F3645">
        <v>0</v>
      </c>
      <c r="G3645">
        <v>8101</v>
      </c>
      <c r="H3645">
        <v>44044</v>
      </c>
      <c r="I3645" s="12" t="s">
        <v>2177</v>
      </c>
      <c r="J3645">
        <v>12</v>
      </c>
      <c r="K3645">
        <v>10885</v>
      </c>
      <c r="L3645">
        <v>0</v>
      </c>
      <c r="M3645">
        <v>0</v>
      </c>
      <c r="N3645">
        <v>210000</v>
      </c>
      <c r="O3645">
        <v>0</v>
      </c>
      <c r="P3645">
        <v>210000</v>
      </c>
      <c r="Q3645">
        <v>3695</v>
      </c>
      <c r="R3645" t="b">
        <v>0</v>
      </c>
      <c r="S3645">
        <v>0</v>
      </c>
    </row>
    <row r="3646" spans="1:19">
      <c r="A3646">
        <v>13050501</v>
      </c>
      <c r="B3646" s="12"/>
      <c r="C3646" s="12" t="s">
        <v>4797</v>
      </c>
      <c r="D3646" s="12" t="s">
        <v>5431</v>
      </c>
      <c r="E3646" t="b">
        <v>0</v>
      </c>
      <c r="F3646">
        <v>0</v>
      </c>
      <c r="G3646">
        <v>8101</v>
      </c>
      <c r="H3646">
        <v>44061</v>
      </c>
      <c r="I3646" s="12" t="s">
        <v>5665</v>
      </c>
      <c r="J3646">
        <v>1</v>
      </c>
      <c r="K3646">
        <v>13990</v>
      </c>
      <c r="L3646">
        <v>0</v>
      </c>
      <c r="M3646">
        <v>0</v>
      </c>
      <c r="N3646">
        <v>0</v>
      </c>
      <c r="O3646">
        <v>210000</v>
      </c>
      <c r="P3646">
        <v>0</v>
      </c>
      <c r="Q3646">
        <v>3696</v>
      </c>
      <c r="R3646" t="b">
        <v>0</v>
      </c>
      <c r="S3646">
        <v>0</v>
      </c>
    </row>
    <row r="3647" spans="1:19">
      <c r="A3647">
        <v>13050501</v>
      </c>
      <c r="B3647" s="12"/>
      <c r="C3647" s="12" t="s">
        <v>4797</v>
      </c>
      <c r="D3647" s="12" t="s">
        <v>5431</v>
      </c>
      <c r="E3647" t="b">
        <v>0</v>
      </c>
      <c r="F3647">
        <v>0</v>
      </c>
      <c r="G3647">
        <v>8101</v>
      </c>
      <c r="H3647">
        <v>44075</v>
      </c>
      <c r="I3647" s="12" t="s">
        <v>2178</v>
      </c>
      <c r="J3647">
        <v>12</v>
      </c>
      <c r="K3647">
        <v>10965</v>
      </c>
      <c r="L3647">
        <v>0</v>
      </c>
      <c r="M3647">
        <v>0</v>
      </c>
      <c r="N3647">
        <v>210000</v>
      </c>
      <c r="O3647">
        <v>0</v>
      </c>
      <c r="P3647">
        <v>210000</v>
      </c>
      <c r="Q3647">
        <v>3697</v>
      </c>
      <c r="R3647" t="b">
        <v>0</v>
      </c>
      <c r="S3647">
        <v>0</v>
      </c>
    </row>
    <row r="3648" spans="1:19">
      <c r="A3648">
        <v>13050501</v>
      </c>
      <c r="B3648" s="12"/>
      <c r="C3648" s="12" t="s">
        <v>4797</v>
      </c>
      <c r="D3648" s="12" t="s">
        <v>5431</v>
      </c>
      <c r="E3648" t="b">
        <v>0</v>
      </c>
      <c r="F3648">
        <v>0</v>
      </c>
      <c r="G3648">
        <v>8101</v>
      </c>
      <c r="H3648">
        <v>44082</v>
      </c>
      <c r="I3648" s="12" t="s">
        <v>5666</v>
      </c>
      <c r="J3648">
        <v>1</v>
      </c>
      <c r="K3648">
        <v>14043</v>
      </c>
      <c r="L3648">
        <v>0</v>
      </c>
      <c r="M3648">
        <v>0</v>
      </c>
      <c r="N3648">
        <v>0</v>
      </c>
      <c r="O3648">
        <v>210000</v>
      </c>
      <c r="P3648">
        <v>0</v>
      </c>
      <c r="Q3648">
        <v>3698</v>
      </c>
      <c r="R3648" t="b">
        <v>0</v>
      </c>
      <c r="S3648">
        <v>0</v>
      </c>
    </row>
    <row r="3649" spans="1:19">
      <c r="A3649">
        <v>13050501</v>
      </c>
      <c r="B3649" s="12"/>
      <c r="C3649" s="12" t="s">
        <v>4797</v>
      </c>
      <c r="D3649" s="12" t="s">
        <v>5431</v>
      </c>
      <c r="E3649" t="b">
        <v>0</v>
      </c>
      <c r="F3649">
        <v>0</v>
      </c>
      <c r="G3649">
        <v>8101</v>
      </c>
      <c r="H3649">
        <v>44105</v>
      </c>
      <c r="I3649" s="12" t="s">
        <v>2179</v>
      </c>
      <c r="J3649">
        <v>12</v>
      </c>
      <c r="K3649">
        <v>11045</v>
      </c>
      <c r="L3649">
        <v>0</v>
      </c>
      <c r="M3649">
        <v>0</v>
      </c>
      <c r="N3649">
        <v>210000</v>
      </c>
      <c r="O3649">
        <v>0</v>
      </c>
      <c r="P3649">
        <v>210000</v>
      </c>
      <c r="Q3649">
        <v>3699</v>
      </c>
      <c r="R3649" t="b">
        <v>0</v>
      </c>
      <c r="S3649">
        <v>0</v>
      </c>
    </row>
    <row r="3650" spans="1:19">
      <c r="A3650">
        <v>13050501</v>
      </c>
      <c r="B3650" s="12"/>
      <c r="C3650" s="12" t="s">
        <v>4797</v>
      </c>
      <c r="D3650" s="12" t="s">
        <v>5431</v>
      </c>
      <c r="E3650" t="b">
        <v>0</v>
      </c>
      <c r="F3650">
        <v>0</v>
      </c>
      <c r="G3650">
        <v>8101</v>
      </c>
      <c r="H3650">
        <v>44113</v>
      </c>
      <c r="I3650" s="12" t="s">
        <v>5667</v>
      </c>
      <c r="J3650">
        <v>1</v>
      </c>
      <c r="K3650">
        <v>14123</v>
      </c>
      <c r="L3650">
        <v>0</v>
      </c>
      <c r="M3650">
        <v>0</v>
      </c>
      <c r="N3650">
        <v>0</v>
      </c>
      <c r="O3650">
        <v>210000</v>
      </c>
      <c r="P3650">
        <v>0</v>
      </c>
      <c r="Q3650">
        <v>3700</v>
      </c>
      <c r="R3650" t="b">
        <v>0</v>
      </c>
      <c r="S3650">
        <v>0</v>
      </c>
    </row>
    <row r="3651" spans="1:19">
      <c r="A3651">
        <v>13050501</v>
      </c>
      <c r="B3651" s="12"/>
      <c r="C3651" s="12" t="s">
        <v>4797</v>
      </c>
      <c r="D3651" s="12" t="s">
        <v>5431</v>
      </c>
      <c r="E3651" t="b">
        <v>0</v>
      </c>
      <c r="F3651">
        <v>0</v>
      </c>
      <c r="G3651">
        <v>8101</v>
      </c>
      <c r="H3651">
        <v>44136</v>
      </c>
      <c r="I3651" s="12" t="s">
        <v>2180</v>
      </c>
      <c r="J3651">
        <v>12</v>
      </c>
      <c r="K3651">
        <v>11125</v>
      </c>
      <c r="L3651">
        <v>0</v>
      </c>
      <c r="M3651">
        <v>0</v>
      </c>
      <c r="N3651">
        <v>210000</v>
      </c>
      <c r="O3651">
        <v>0</v>
      </c>
      <c r="P3651">
        <v>210000</v>
      </c>
      <c r="Q3651">
        <v>3701</v>
      </c>
      <c r="R3651" t="b">
        <v>0</v>
      </c>
      <c r="S3651">
        <v>0</v>
      </c>
    </row>
    <row r="3652" spans="1:19">
      <c r="A3652">
        <v>13050501</v>
      </c>
      <c r="B3652" s="12"/>
      <c r="C3652" s="12" t="s">
        <v>4797</v>
      </c>
      <c r="D3652" s="12" t="s">
        <v>5431</v>
      </c>
      <c r="E3652" t="b">
        <v>0</v>
      </c>
      <c r="F3652">
        <v>0</v>
      </c>
      <c r="G3652">
        <v>8101</v>
      </c>
      <c r="H3652">
        <v>44145</v>
      </c>
      <c r="I3652" s="12" t="s">
        <v>5668</v>
      </c>
      <c r="J3652">
        <v>1</v>
      </c>
      <c r="K3652">
        <v>14189</v>
      </c>
      <c r="L3652">
        <v>0</v>
      </c>
      <c r="M3652">
        <v>0</v>
      </c>
      <c r="N3652">
        <v>0</v>
      </c>
      <c r="O3652">
        <v>210000</v>
      </c>
      <c r="P3652">
        <v>0</v>
      </c>
      <c r="Q3652">
        <v>3702</v>
      </c>
      <c r="R3652" t="b">
        <v>0</v>
      </c>
      <c r="S3652">
        <v>0</v>
      </c>
    </row>
    <row r="3653" spans="1:19">
      <c r="A3653">
        <v>13050501</v>
      </c>
      <c r="B3653" s="12"/>
      <c r="C3653" s="12" t="s">
        <v>4797</v>
      </c>
      <c r="D3653" s="12" t="s">
        <v>5431</v>
      </c>
      <c r="E3653" t="b">
        <v>0</v>
      </c>
      <c r="F3653">
        <v>0</v>
      </c>
      <c r="G3653">
        <v>8101</v>
      </c>
      <c r="H3653">
        <v>44166</v>
      </c>
      <c r="I3653" s="12" t="s">
        <v>2181</v>
      </c>
      <c r="J3653">
        <v>12</v>
      </c>
      <c r="K3653">
        <v>11205</v>
      </c>
      <c r="L3653">
        <v>0</v>
      </c>
      <c r="M3653">
        <v>0</v>
      </c>
      <c r="N3653">
        <v>210000</v>
      </c>
      <c r="O3653">
        <v>0</v>
      </c>
      <c r="P3653">
        <v>210000</v>
      </c>
      <c r="Q3653">
        <v>3703</v>
      </c>
      <c r="R3653" t="b">
        <v>0</v>
      </c>
      <c r="S3653">
        <v>0</v>
      </c>
    </row>
    <row r="3654" spans="1:19">
      <c r="A3654">
        <v>13050501</v>
      </c>
      <c r="B3654" s="12"/>
      <c r="C3654" s="12" t="s">
        <v>4797</v>
      </c>
      <c r="D3654" s="12" t="s">
        <v>5431</v>
      </c>
      <c r="E3654" t="b">
        <v>0</v>
      </c>
      <c r="F3654">
        <v>0</v>
      </c>
      <c r="G3654">
        <v>8101</v>
      </c>
      <c r="H3654">
        <v>44174</v>
      </c>
      <c r="I3654" s="12" t="s">
        <v>5669</v>
      </c>
      <c r="J3654">
        <v>1</v>
      </c>
      <c r="K3654">
        <v>14262</v>
      </c>
      <c r="L3654">
        <v>0</v>
      </c>
      <c r="M3654">
        <v>0</v>
      </c>
      <c r="N3654">
        <v>0</v>
      </c>
      <c r="O3654">
        <v>210000</v>
      </c>
      <c r="P3654">
        <v>0</v>
      </c>
      <c r="Q3654">
        <v>3704</v>
      </c>
      <c r="R3654" t="b">
        <v>0</v>
      </c>
      <c r="S3654">
        <v>0</v>
      </c>
    </row>
    <row r="3655" spans="1:19">
      <c r="A3655">
        <v>13050501</v>
      </c>
      <c r="B3655" s="12" t="s">
        <v>2182</v>
      </c>
      <c r="C3655" s="12" t="s">
        <v>4797</v>
      </c>
      <c r="D3655" s="12" t="s">
        <v>2182</v>
      </c>
      <c r="E3655" t="b">
        <v>0</v>
      </c>
      <c r="F3655">
        <v>0</v>
      </c>
      <c r="G3655">
        <v>8101</v>
      </c>
      <c r="H3655" t="s">
        <v>21</v>
      </c>
      <c r="I3655" s="12"/>
      <c r="K3655">
        <v>0</v>
      </c>
      <c r="L3655">
        <v>0</v>
      </c>
      <c r="M3655">
        <v>0</v>
      </c>
      <c r="N3655">
        <v>2520000</v>
      </c>
      <c r="O3655">
        <v>2520000</v>
      </c>
      <c r="P3655">
        <v>0</v>
      </c>
      <c r="Q3655">
        <v>3705</v>
      </c>
      <c r="R3655" t="b">
        <v>0</v>
      </c>
      <c r="S3655">
        <v>0</v>
      </c>
    </row>
    <row r="3656" spans="1:19">
      <c r="A3656">
        <v>13050501</v>
      </c>
      <c r="B3656" s="12" t="s">
        <v>5441</v>
      </c>
      <c r="C3656" s="12" t="s">
        <v>4797</v>
      </c>
      <c r="D3656" s="12" t="s">
        <v>5441</v>
      </c>
      <c r="E3656" t="b">
        <v>0</v>
      </c>
      <c r="F3656">
        <v>0</v>
      </c>
      <c r="G3656">
        <v>8102</v>
      </c>
      <c r="H3656" t="s">
        <v>21</v>
      </c>
      <c r="I3656" s="12"/>
      <c r="K3656">
        <v>0</v>
      </c>
      <c r="L3656">
        <v>2796000</v>
      </c>
      <c r="M3656">
        <v>2796000</v>
      </c>
      <c r="N3656">
        <v>0</v>
      </c>
      <c r="O3656">
        <v>0</v>
      </c>
      <c r="P3656">
        <v>0</v>
      </c>
      <c r="Q3656">
        <v>3706</v>
      </c>
      <c r="R3656" t="b">
        <v>0</v>
      </c>
      <c r="S3656">
        <v>0</v>
      </c>
    </row>
    <row r="3657" spans="1:19">
      <c r="A3657">
        <v>13050501</v>
      </c>
      <c r="B3657" s="12"/>
      <c r="C3657" s="12" t="s">
        <v>4797</v>
      </c>
      <c r="D3657" s="12" t="s">
        <v>5441</v>
      </c>
      <c r="E3657" t="b">
        <v>0</v>
      </c>
      <c r="F3657">
        <v>0</v>
      </c>
      <c r="G3657">
        <v>8102</v>
      </c>
      <c r="H3657">
        <v>43831</v>
      </c>
      <c r="I3657" s="12" t="s">
        <v>2183</v>
      </c>
      <c r="J3657">
        <v>12</v>
      </c>
      <c r="K3657">
        <v>10326</v>
      </c>
      <c r="L3657">
        <v>0</v>
      </c>
      <c r="M3657">
        <v>0</v>
      </c>
      <c r="N3657">
        <v>233000</v>
      </c>
      <c r="O3657">
        <v>0</v>
      </c>
      <c r="P3657">
        <v>233000</v>
      </c>
      <c r="Q3657">
        <v>3707</v>
      </c>
      <c r="R3657" t="b">
        <v>0</v>
      </c>
      <c r="S3657">
        <v>0</v>
      </c>
    </row>
    <row r="3658" spans="1:19">
      <c r="A3658">
        <v>13050501</v>
      </c>
      <c r="B3658" s="12"/>
      <c r="C3658" s="12" t="s">
        <v>4797</v>
      </c>
      <c r="D3658" s="12" t="s">
        <v>5441</v>
      </c>
      <c r="E3658" t="b">
        <v>0</v>
      </c>
      <c r="F3658">
        <v>0</v>
      </c>
      <c r="G3658">
        <v>8102</v>
      </c>
      <c r="H3658">
        <v>43843</v>
      </c>
      <c r="I3658" s="12" t="s">
        <v>5658</v>
      </c>
      <c r="J3658">
        <v>1</v>
      </c>
      <c r="K3658">
        <v>13503</v>
      </c>
      <c r="L3658">
        <v>0</v>
      </c>
      <c r="M3658">
        <v>0</v>
      </c>
      <c r="N3658">
        <v>0</v>
      </c>
      <c r="O3658">
        <v>233000</v>
      </c>
      <c r="P3658">
        <v>0</v>
      </c>
      <c r="Q3658">
        <v>3708</v>
      </c>
      <c r="R3658" t="b">
        <v>0</v>
      </c>
      <c r="S3658">
        <v>0</v>
      </c>
    </row>
    <row r="3659" spans="1:19">
      <c r="A3659">
        <v>13050501</v>
      </c>
      <c r="B3659" s="12"/>
      <c r="C3659" s="12" t="s">
        <v>4797</v>
      </c>
      <c r="D3659" s="12" t="s">
        <v>5441</v>
      </c>
      <c r="E3659" t="b">
        <v>0</v>
      </c>
      <c r="F3659">
        <v>0</v>
      </c>
      <c r="G3659">
        <v>8102</v>
      </c>
      <c r="H3659">
        <v>43862</v>
      </c>
      <c r="I3659" s="12" t="s">
        <v>2184</v>
      </c>
      <c r="J3659">
        <v>12</v>
      </c>
      <c r="K3659">
        <v>10406</v>
      </c>
      <c r="L3659">
        <v>0</v>
      </c>
      <c r="M3659">
        <v>0</v>
      </c>
      <c r="N3659">
        <v>233000</v>
      </c>
      <c r="O3659">
        <v>0</v>
      </c>
      <c r="P3659">
        <v>233000</v>
      </c>
      <c r="Q3659">
        <v>3709</v>
      </c>
      <c r="R3659" t="b">
        <v>0</v>
      </c>
      <c r="S3659">
        <v>0</v>
      </c>
    </row>
    <row r="3660" spans="1:19">
      <c r="A3660">
        <v>13050501</v>
      </c>
      <c r="B3660" s="12"/>
      <c r="C3660" s="12" t="s">
        <v>4797</v>
      </c>
      <c r="D3660" s="12" t="s">
        <v>5441</v>
      </c>
      <c r="E3660" t="b">
        <v>0</v>
      </c>
      <c r="F3660">
        <v>0</v>
      </c>
      <c r="G3660">
        <v>8102</v>
      </c>
      <c r="H3660">
        <v>43873</v>
      </c>
      <c r="I3660" s="12" t="s">
        <v>5659</v>
      </c>
      <c r="J3660">
        <v>1</v>
      </c>
      <c r="K3660">
        <v>13576</v>
      </c>
      <c r="L3660">
        <v>0</v>
      </c>
      <c r="M3660">
        <v>0</v>
      </c>
      <c r="N3660">
        <v>0</v>
      </c>
      <c r="O3660">
        <v>233000</v>
      </c>
      <c r="P3660">
        <v>0</v>
      </c>
      <c r="Q3660">
        <v>3710</v>
      </c>
      <c r="R3660" t="b">
        <v>0</v>
      </c>
      <c r="S3660">
        <v>0</v>
      </c>
    </row>
    <row r="3661" spans="1:19">
      <c r="A3661">
        <v>13050501</v>
      </c>
      <c r="B3661" s="12"/>
      <c r="C3661" s="12" t="s">
        <v>4797</v>
      </c>
      <c r="D3661" s="12" t="s">
        <v>5441</v>
      </c>
      <c r="E3661" t="b">
        <v>0</v>
      </c>
      <c r="F3661">
        <v>0</v>
      </c>
      <c r="G3661">
        <v>8102</v>
      </c>
      <c r="H3661">
        <v>43891</v>
      </c>
      <c r="I3661" s="12" t="s">
        <v>2185</v>
      </c>
      <c r="J3661">
        <v>12</v>
      </c>
      <c r="K3661">
        <v>10486</v>
      </c>
      <c r="L3661">
        <v>0</v>
      </c>
      <c r="M3661">
        <v>0</v>
      </c>
      <c r="N3661">
        <v>233000</v>
      </c>
      <c r="O3661">
        <v>0</v>
      </c>
      <c r="P3661">
        <v>233000</v>
      </c>
      <c r="Q3661">
        <v>3711</v>
      </c>
      <c r="R3661" t="b">
        <v>0</v>
      </c>
      <c r="S3661">
        <v>0</v>
      </c>
    </row>
    <row r="3662" spans="1:19">
      <c r="A3662">
        <v>13050501</v>
      </c>
      <c r="B3662" s="12"/>
      <c r="C3662" s="12" t="s">
        <v>4797</v>
      </c>
      <c r="D3662" s="12" t="s">
        <v>5441</v>
      </c>
      <c r="E3662" t="b">
        <v>0</v>
      </c>
      <c r="F3662">
        <v>0</v>
      </c>
      <c r="G3662">
        <v>8102</v>
      </c>
      <c r="H3662">
        <v>43896</v>
      </c>
      <c r="I3662" s="12" t="s">
        <v>5660</v>
      </c>
      <c r="J3662">
        <v>1</v>
      </c>
      <c r="K3662">
        <v>13622</v>
      </c>
      <c r="L3662">
        <v>0</v>
      </c>
      <c r="M3662">
        <v>0</v>
      </c>
      <c r="N3662">
        <v>0</v>
      </c>
      <c r="O3662">
        <v>233000</v>
      </c>
      <c r="P3662">
        <v>0</v>
      </c>
      <c r="Q3662">
        <v>3712</v>
      </c>
      <c r="R3662" t="b">
        <v>0</v>
      </c>
      <c r="S3662">
        <v>0</v>
      </c>
    </row>
    <row r="3663" spans="1:19">
      <c r="A3663">
        <v>13050501</v>
      </c>
      <c r="B3663" s="12"/>
      <c r="C3663" s="12" t="s">
        <v>4797</v>
      </c>
      <c r="D3663" s="12" t="s">
        <v>5441</v>
      </c>
      <c r="E3663" t="b">
        <v>0</v>
      </c>
      <c r="F3663">
        <v>0</v>
      </c>
      <c r="G3663">
        <v>8102</v>
      </c>
      <c r="H3663">
        <v>43922</v>
      </c>
      <c r="I3663" s="12" t="s">
        <v>2186</v>
      </c>
      <c r="J3663">
        <v>12</v>
      </c>
      <c r="K3663">
        <v>10566</v>
      </c>
      <c r="L3663">
        <v>0</v>
      </c>
      <c r="M3663">
        <v>0</v>
      </c>
      <c r="N3663">
        <v>233000</v>
      </c>
      <c r="O3663">
        <v>0</v>
      </c>
      <c r="P3663">
        <v>233000</v>
      </c>
      <c r="Q3663">
        <v>3713</v>
      </c>
      <c r="R3663" t="b">
        <v>0</v>
      </c>
      <c r="S3663">
        <v>0</v>
      </c>
    </row>
    <row r="3664" spans="1:19">
      <c r="A3664">
        <v>13050501</v>
      </c>
      <c r="B3664" s="12"/>
      <c r="C3664" s="12" t="s">
        <v>4797</v>
      </c>
      <c r="D3664" s="12" t="s">
        <v>5441</v>
      </c>
      <c r="E3664" t="b">
        <v>0</v>
      </c>
      <c r="F3664">
        <v>0</v>
      </c>
      <c r="G3664">
        <v>8102</v>
      </c>
      <c r="H3664">
        <v>43927</v>
      </c>
      <c r="I3664" s="12" t="s">
        <v>5661</v>
      </c>
      <c r="J3664">
        <v>1</v>
      </c>
      <c r="K3664">
        <v>13740</v>
      </c>
      <c r="L3664">
        <v>0</v>
      </c>
      <c r="M3664">
        <v>0</v>
      </c>
      <c r="N3664">
        <v>0</v>
      </c>
      <c r="O3664">
        <v>233000</v>
      </c>
      <c r="P3664">
        <v>0</v>
      </c>
      <c r="Q3664">
        <v>3714</v>
      </c>
      <c r="R3664" t="b">
        <v>0</v>
      </c>
      <c r="S3664">
        <v>0</v>
      </c>
    </row>
    <row r="3665" spans="1:19">
      <c r="A3665">
        <v>13050501</v>
      </c>
      <c r="B3665" s="12"/>
      <c r="C3665" s="12" t="s">
        <v>4797</v>
      </c>
      <c r="D3665" s="12" t="s">
        <v>5441</v>
      </c>
      <c r="E3665" t="b">
        <v>0</v>
      </c>
      <c r="F3665">
        <v>0</v>
      </c>
      <c r="G3665">
        <v>8102</v>
      </c>
      <c r="H3665">
        <v>43952</v>
      </c>
      <c r="I3665" s="12" t="s">
        <v>2187</v>
      </c>
      <c r="J3665">
        <v>12</v>
      </c>
      <c r="K3665">
        <v>10646</v>
      </c>
      <c r="L3665">
        <v>0</v>
      </c>
      <c r="M3665">
        <v>0</v>
      </c>
      <c r="N3665">
        <v>233000</v>
      </c>
      <c r="O3665">
        <v>0</v>
      </c>
      <c r="P3665">
        <v>233000</v>
      </c>
      <c r="Q3665">
        <v>3715</v>
      </c>
      <c r="R3665" t="b">
        <v>0</v>
      </c>
      <c r="S3665">
        <v>0</v>
      </c>
    </row>
    <row r="3666" spans="1:19">
      <c r="A3666">
        <v>13050501</v>
      </c>
      <c r="B3666" s="12"/>
      <c r="C3666" s="12" t="s">
        <v>4797</v>
      </c>
      <c r="D3666" s="12" t="s">
        <v>5441</v>
      </c>
      <c r="E3666" t="b">
        <v>0</v>
      </c>
      <c r="F3666">
        <v>0</v>
      </c>
      <c r="G3666">
        <v>8102</v>
      </c>
      <c r="H3666">
        <v>43958</v>
      </c>
      <c r="I3666" s="12" t="s">
        <v>5662</v>
      </c>
      <c r="J3666">
        <v>1</v>
      </c>
      <c r="K3666">
        <v>13766</v>
      </c>
      <c r="L3666">
        <v>0</v>
      </c>
      <c r="M3666">
        <v>0</v>
      </c>
      <c r="N3666">
        <v>0</v>
      </c>
      <c r="O3666">
        <v>233000</v>
      </c>
      <c r="P3666">
        <v>0</v>
      </c>
      <c r="Q3666">
        <v>3716</v>
      </c>
      <c r="R3666" t="b">
        <v>0</v>
      </c>
      <c r="S3666">
        <v>0</v>
      </c>
    </row>
    <row r="3667" spans="1:19">
      <c r="A3667">
        <v>13050501</v>
      </c>
      <c r="B3667" s="12"/>
      <c r="C3667" s="12" t="s">
        <v>4797</v>
      </c>
      <c r="D3667" s="12" t="s">
        <v>5441</v>
      </c>
      <c r="E3667" t="b">
        <v>0</v>
      </c>
      <c r="F3667">
        <v>0</v>
      </c>
      <c r="G3667">
        <v>8102</v>
      </c>
      <c r="H3667">
        <v>43983</v>
      </c>
      <c r="I3667" s="12" t="s">
        <v>2188</v>
      </c>
      <c r="J3667">
        <v>12</v>
      </c>
      <c r="K3667">
        <v>10726</v>
      </c>
      <c r="L3667">
        <v>0</v>
      </c>
      <c r="M3667">
        <v>0</v>
      </c>
      <c r="N3667">
        <v>233000</v>
      </c>
      <c r="O3667">
        <v>0</v>
      </c>
      <c r="P3667">
        <v>233000</v>
      </c>
      <c r="Q3667">
        <v>3717</v>
      </c>
      <c r="R3667" t="b">
        <v>0</v>
      </c>
      <c r="S3667">
        <v>0</v>
      </c>
    </row>
    <row r="3668" spans="1:19">
      <c r="A3668">
        <v>13050501</v>
      </c>
      <c r="B3668" s="12"/>
      <c r="C3668" s="12" t="s">
        <v>4797</v>
      </c>
      <c r="D3668" s="12" t="s">
        <v>5441</v>
      </c>
      <c r="E3668" t="b">
        <v>0</v>
      </c>
      <c r="F3668">
        <v>0</v>
      </c>
      <c r="G3668">
        <v>8102</v>
      </c>
      <c r="H3668">
        <v>43990</v>
      </c>
      <c r="I3668" s="12" t="s">
        <v>5663</v>
      </c>
      <c r="J3668">
        <v>1</v>
      </c>
      <c r="K3668">
        <v>13873</v>
      </c>
      <c r="L3668">
        <v>0</v>
      </c>
      <c r="M3668">
        <v>0</v>
      </c>
      <c r="N3668">
        <v>0</v>
      </c>
      <c r="O3668">
        <v>233000</v>
      </c>
      <c r="P3668">
        <v>0</v>
      </c>
      <c r="Q3668">
        <v>3718</v>
      </c>
      <c r="R3668" t="b">
        <v>0</v>
      </c>
      <c r="S3668">
        <v>0</v>
      </c>
    </row>
    <row r="3669" spans="1:19">
      <c r="A3669">
        <v>13050501</v>
      </c>
      <c r="B3669" s="12"/>
      <c r="C3669" s="12" t="s">
        <v>4797</v>
      </c>
      <c r="D3669" s="12" t="s">
        <v>5441</v>
      </c>
      <c r="E3669" t="b">
        <v>0</v>
      </c>
      <c r="F3669">
        <v>0</v>
      </c>
      <c r="G3669">
        <v>8102</v>
      </c>
      <c r="H3669">
        <v>44013</v>
      </c>
      <c r="I3669" s="12" t="s">
        <v>2189</v>
      </c>
      <c r="J3669">
        <v>12</v>
      </c>
      <c r="K3669">
        <v>10806</v>
      </c>
      <c r="L3669">
        <v>0</v>
      </c>
      <c r="M3669">
        <v>0</v>
      </c>
      <c r="N3669">
        <v>233000</v>
      </c>
      <c r="O3669">
        <v>0</v>
      </c>
      <c r="P3669">
        <v>233000</v>
      </c>
      <c r="Q3669">
        <v>3719</v>
      </c>
      <c r="R3669" t="b">
        <v>0</v>
      </c>
      <c r="S3669">
        <v>0</v>
      </c>
    </row>
    <row r="3670" spans="1:19">
      <c r="A3670">
        <v>13050501</v>
      </c>
      <c r="B3670" s="12"/>
      <c r="C3670" s="12" t="s">
        <v>4797</v>
      </c>
      <c r="D3670" s="12" t="s">
        <v>5441</v>
      </c>
      <c r="E3670" t="b">
        <v>0</v>
      </c>
      <c r="F3670">
        <v>0</v>
      </c>
      <c r="G3670">
        <v>8102</v>
      </c>
      <c r="H3670">
        <v>44018</v>
      </c>
      <c r="I3670" s="12" t="s">
        <v>5664</v>
      </c>
      <c r="J3670">
        <v>1</v>
      </c>
      <c r="K3670">
        <v>13949</v>
      </c>
      <c r="L3670">
        <v>0</v>
      </c>
      <c r="M3670">
        <v>0</v>
      </c>
      <c r="N3670">
        <v>0</v>
      </c>
      <c r="O3670">
        <v>233000</v>
      </c>
      <c r="P3670">
        <v>0</v>
      </c>
      <c r="Q3670">
        <v>3720</v>
      </c>
      <c r="R3670" t="b">
        <v>0</v>
      </c>
      <c r="S3670">
        <v>0</v>
      </c>
    </row>
    <row r="3671" spans="1:19">
      <c r="A3671">
        <v>13050501</v>
      </c>
      <c r="B3671" s="12"/>
      <c r="C3671" s="12" t="s">
        <v>4797</v>
      </c>
      <c r="D3671" s="12" t="s">
        <v>5441</v>
      </c>
      <c r="E3671" t="b">
        <v>0</v>
      </c>
      <c r="F3671">
        <v>0</v>
      </c>
      <c r="G3671">
        <v>8102</v>
      </c>
      <c r="H3671">
        <v>44044</v>
      </c>
      <c r="I3671" s="12" t="s">
        <v>2190</v>
      </c>
      <c r="J3671">
        <v>12</v>
      </c>
      <c r="K3671">
        <v>10886</v>
      </c>
      <c r="L3671">
        <v>0</v>
      </c>
      <c r="M3671">
        <v>0</v>
      </c>
      <c r="N3671">
        <v>233000</v>
      </c>
      <c r="O3671">
        <v>0</v>
      </c>
      <c r="P3671">
        <v>233000</v>
      </c>
      <c r="Q3671">
        <v>3721</v>
      </c>
      <c r="R3671" t="b">
        <v>0</v>
      </c>
      <c r="S3671">
        <v>0</v>
      </c>
    </row>
    <row r="3672" spans="1:19">
      <c r="A3672">
        <v>13050501</v>
      </c>
      <c r="B3672" s="12"/>
      <c r="C3672" s="12" t="s">
        <v>4797</v>
      </c>
      <c r="D3672" s="12" t="s">
        <v>5441</v>
      </c>
      <c r="E3672" t="b">
        <v>0</v>
      </c>
      <c r="F3672">
        <v>0</v>
      </c>
      <c r="G3672">
        <v>8102</v>
      </c>
      <c r="H3672">
        <v>44049</v>
      </c>
      <c r="I3672" s="12" t="s">
        <v>5665</v>
      </c>
      <c r="J3672">
        <v>1</v>
      </c>
      <c r="K3672">
        <v>14019</v>
      </c>
      <c r="L3672">
        <v>0</v>
      </c>
      <c r="M3672">
        <v>0</v>
      </c>
      <c r="N3672">
        <v>0</v>
      </c>
      <c r="O3672">
        <v>233000</v>
      </c>
      <c r="P3672">
        <v>0</v>
      </c>
      <c r="Q3672">
        <v>3722</v>
      </c>
      <c r="R3672" t="b">
        <v>0</v>
      </c>
      <c r="S3672">
        <v>0</v>
      </c>
    </row>
    <row r="3673" spans="1:19">
      <c r="A3673">
        <v>13050501</v>
      </c>
      <c r="B3673" s="12"/>
      <c r="C3673" s="12" t="s">
        <v>4797</v>
      </c>
      <c r="D3673" s="12" t="s">
        <v>5441</v>
      </c>
      <c r="E3673" t="b">
        <v>0</v>
      </c>
      <c r="F3673">
        <v>0</v>
      </c>
      <c r="G3673">
        <v>8102</v>
      </c>
      <c r="H3673">
        <v>44075</v>
      </c>
      <c r="I3673" s="12" t="s">
        <v>2191</v>
      </c>
      <c r="J3673">
        <v>12</v>
      </c>
      <c r="K3673">
        <v>10966</v>
      </c>
      <c r="L3673">
        <v>0</v>
      </c>
      <c r="M3673">
        <v>0</v>
      </c>
      <c r="N3673">
        <v>233000</v>
      </c>
      <c r="O3673">
        <v>0</v>
      </c>
      <c r="P3673">
        <v>233000</v>
      </c>
      <c r="Q3673">
        <v>3723</v>
      </c>
      <c r="R3673" t="b">
        <v>0</v>
      </c>
      <c r="S3673">
        <v>0</v>
      </c>
    </row>
    <row r="3674" spans="1:19">
      <c r="A3674">
        <v>13050501</v>
      </c>
      <c r="B3674" s="12"/>
      <c r="C3674" s="12" t="s">
        <v>4797</v>
      </c>
      <c r="D3674" s="12" t="s">
        <v>5441</v>
      </c>
      <c r="E3674" t="b">
        <v>0</v>
      </c>
      <c r="F3674">
        <v>0</v>
      </c>
      <c r="G3674">
        <v>8102</v>
      </c>
      <c r="H3674">
        <v>44081</v>
      </c>
      <c r="I3674" s="12" t="s">
        <v>5666</v>
      </c>
      <c r="J3674">
        <v>1</v>
      </c>
      <c r="K3674">
        <v>14093</v>
      </c>
      <c r="L3674">
        <v>0</v>
      </c>
      <c r="M3674">
        <v>0</v>
      </c>
      <c r="N3674">
        <v>0</v>
      </c>
      <c r="O3674">
        <v>233000</v>
      </c>
      <c r="P3674">
        <v>0</v>
      </c>
      <c r="Q3674">
        <v>3724</v>
      </c>
      <c r="R3674" t="b">
        <v>0</v>
      </c>
      <c r="S3674">
        <v>0</v>
      </c>
    </row>
    <row r="3675" spans="1:19">
      <c r="A3675">
        <v>13050501</v>
      </c>
      <c r="B3675" s="12"/>
      <c r="C3675" s="12" t="s">
        <v>4797</v>
      </c>
      <c r="D3675" s="12" t="s">
        <v>5441</v>
      </c>
      <c r="E3675" t="b">
        <v>0</v>
      </c>
      <c r="F3675">
        <v>0</v>
      </c>
      <c r="G3675">
        <v>8102</v>
      </c>
      <c r="H3675">
        <v>44105</v>
      </c>
      <c r="I3675" s="12" t="s">
        <v>2192</v>
      </c>
      <c r="J3675">
        <v>12</v>
      </c>
      <c r="K3675">
        <v>11046</v>
      </c>
      <c r="L3675">
        <v>0</v>
      </c>
      <c r="M3675">
        <v>0</v>
      </c>
      <c r="N3675">
        <v>233000</v>
      </c>
      <c r="O3675">
        <v>0</v>
      </c>
      <c r="P3675">
        <v>233000</v>
      </c>
      <c r="Q3675">
        <v>3725</v>
      </c>
      <c r="R3675" t="b">
        <v>0</v>
      </c>
      <c r="S3675">
        <v>0</v>
      </c>
    </row>
    <row r="3676" spans="1:19">
      <c r="A3676">
        <v>13050501</v>
      </c>
      <c r="B3676" s="12"/>
      <c r="C3676" s="12" t="s">
        <v>4797</v>
      </c>
      <c r="D3676" s="12" t="s">
        <v>5441</v>
      </c>
      <c r="E3676" t="b">
        <v>0</v>
      </c>
      <c r="F3676">
        <v>0</v>
      </c>
      <c r="G3676">
        <v>8102</v>
      </c>
      <c r="H3676">
        <v>44111</v>
      </c>
      <c r="I3676" s="12" t="s">
        <v>5667</v>
      </c>
      <c r="J3676">
        <v>1</v>
      </c>
      <c r="K3676">
        <v>14159</v>
      </c>
      <c r="L3676">
        <v>0</v>
      </c>
      <c r="M3676">
        <v>0</v>
      </c>
      <c r="N3676">
        <v>0</v>
      </c>
      <c r="O3676">
        <v>233000</v>
      </c>
      <c r="P3676">
        <v>0</v>
      </c>
      <c r="Q3676">
        <v>3726</v>
      </c>
      <c r="R3676" t="b">
        <v>0</v>
      </c>
      <c r="S3676">
        <v>0</v>
      </c>
    </row>
    <row r="3677" spans="1:19">
      <c r="A3677">
        <v>13050501</v>
      </c>
      <c r="B3677" s="12"/>
      <c r="C3677" s="12" t="s">
        <v>4797</v>
      </c>
      <c r="D3677" s="12" t="s">
        <v>5441</v>
      </c>
      <c r="E3677" t="b">
        <v>0</v>
      </c>
      <c r="F3677">
        <v>0</v>
      </c>
      <c r="G3677">
        <v>8102</v>
      </c>
      <c r="H3677">
        <v>44136</v>
      </c>
      <c r="I3677" s="12" t="s">
        <v>2193</v>
      </c>
      <c r="J3677">
        <v>12</v>
      </c>
      <c r="K3677">
        <v>11126</v>
      </c>
      <c r="L3677">
        <v>0</v>
      </c>
      <c r="M3677">
        <v>0</v>
      </c>
      <c r="N3677">
        <v>233000</v>
      </c>
      <c r="O3677">
        <v>0</v>
      </c>
      <c r="P3677">
        <v>233000</v>
      </c>
      <c r="Q3677">
        <v>3727</v>
      </c>
      <c r="R3677" t="b">
        <v>0</v>
      </c>
      <c r="S3677">
        <v>0</v>
      </c>
    </row>
    <row r="3678" spans="1:19">
      <c r="A3678">
        <v>13050501</v>
      </c>
      <c r="B3678" s="12"/>
      <c r="C3678" s="12" t="s">
        <v>4797</v>
      </c>
      <c r="D3678" s="12" t="s">
        <v>5441</v>
      </c>
      <c r="E3678" t="b">
        <v>0</v>
      </c>
      <c r="F3678">
        <v>0</v>
      </c>
      <c r="G3678">
        <v>8102</v>
      </c>
      <c r="H3678">
        <v>44138</v>
      </c>
      <c r="I3678" s="12" t="s">
        <v>5668</v>
      </c>
      <c r="J3678">
        <v>1</v>
      </c>
      <c r="K3678">
        <v>14168</v>
      </c>
      <c r="L3678">
        <v>0</v>
      </c>
      <c r="M3678">
        <v>0</v>
      </c>
      <c r="N3678">
        <v>0</v>
      </c>
      <c r="O3678">
        <v>233000</v>
      </c>
      <c r="P3678">
        <v>0</v>
      </c>
      <c r="Q3678">
        <v>3728</v>
      </c>
      <c r="R3678" t="b">
        <v>0</v>
      </c>
      <c r="S3678">
        <v>0</v>
      </c>
    </row>
    <row r="3679" spans="1:19">
      <c r="A3679">
        <v>13050501</v>
      </c>
      <c r="B3679" s="12"/>
      <c r="C3679" s="12" t="s">
        <v>4797</v>
      </c>
      <c r="D3679" s="12" t="s">
        <v>5441</v>
      </c>
      <c r="E3679" t="b">
        <v>0</v>
      </c>
      <c r="F3679">
        <v>0</v>
      </c>
      <c r="G3679">
        <v>8102</v>
      </c>
      <c r="H3679">
        <v>44166</v>
      </c>
      <c r="I3679" s="12" t="s">
        <v>2194</v>
      </c>
      <c r="J3679">
        <v>12</v>
      </c>
      <c r="K3679">
        <v>11206</v>
      </c>
      <c r="L3679">
        <v>0</v>
      </c>
      <c r="M3679">
        <v>0</v>
      </c>
      <c r="N3679">
        <v>233000</v>
      </c>
      <c r="O3679">
        <v>0</v>
      </c>
      <c r="P3679">
        <v>233000</v>
      </c>
      <c r="Q3679">
        <v>3729</v>
      </c>
      <c r="R3679" t="b">
        <v>0</v>
      </c>
      <c r="S3679">
        <v>0</v>
      </c>
    </row>
    <row r="3680" spans="1:19">
      <c r="A3680">
        <v>13050501</v>
      </c>
      <c r="B3680" s="12"/>
      <c r="C3680" s="12" t="s">
        <v>4797</v>
      </c>
      <c r="D3680" s="12" t="s">
        <v>5441</v>
      </c>
      <c r="E3680" t="b">
        <v>0</v>
      </c>
      <c r="F3680">
        <v>0</v>
      </c>
      <c r="G3680">
        <v>8102</v>
      </c>
      <c r="H3680">
        <v>44168</v>
      </c>
      <c r="I3680" s="12" t="s">
        <v>5669</v>
      </c>
      <c r="J3680">
        <v>1</v>
      </c>
      <c r="K3680">
        <v>14307</v>
      </c>
      <c r="L3680">
        <v>0</v>
      </c>
      <c r="M3680">
        <v>0</v>
      </c>
      <c r="N3680">
        <v>0</v>
      </c>
      <c r="O3680">
        <v>233000</v>
      </c>
      <c r="P3680">
        <v>0</v>
      </c>
      <c r="Q3680">
        <v>3730</v>
      </c>
      <c r="R3680" t="b">
        <v>0</v>
      </c>
      <c r="S3680">
        <v>0</v>
      </c>
    </row>
    <row r="3681" spans="1:19">
      <c r="A3681">
        <v>13050501</v>
      </c>
      <c r="B3681" s="12" t="s">
        <v>2195</v>
      </c>
      <c r="C3681" s="12" t="s">
        <v>4797</v>
      </c>
      <c r="D3681" s="12" t="s">
        <v>2195</v>
      </c>
      <c r="E3681" t="b">
        <v>0</v>
      </c>
      <c r="F3681">
        <v>0</v>
      </c>
      <c r="G3681">
        <v>8102</v>
      </c>
      <c r="H3681" t="s">
        <v>21</v>
      </c>
      <c r="I3681" s="12"/>
      <c r="K3681">
        <v>0</v>
      </c>
      <c r="L3681">
        <v>0</v>
      </c>
      <c r="M3681">
        <v>0</v>
      </c>
      <c r="N3681">
        <v>2796000</v>
      </c>
      <c r="O3681">
        <v>2796000</v>
      </c>
      <c r="P3681">
        <v>0</v>
      </c>
      <c r="Q3681">
        <v>3731</v>
      </c>
      <c r="R3681" t="b">
        <v>0</v>
      </c>
      <c r="S3681">
        <v>0</v>
      </c>
    </row>
    <row r="3682" spans="1:19">
      <c r="A3682">
        <v>13050501</v>
      </c>
      <c r="B3682" s="12" t="s">
        <v>5451</v>
      </c>
      <c r="C3682" s="12" t="s">
        <v>4797</v>
      </c>
      <c r="D3682" s="12" t="s">
        <v>5451</v>
      </c>
      <c r="E3682" t="b">
        <v>0</v>
      </c>
      <c r="F3682">
        <v>0</v>
      </c>
      <c r="G3682">
        <v>8201</v>
      </c>
      <c r="H3682" t="s">
        <v>21</v>
      </c>
      <c r="I3682" s="12"/>
      <c r="K3682">
        <v>0</v>
      </c>
      <c r="L3682">
        <v>2520000</v>
      </c>
      <c r="M3682">
        <v>2520000</v>
      </c>
      <c r="N3682">
        <v>0</v>
      </c>
      <c r="O3682">
        <v>0</v>
      </c>
      <c r="P3682">
        <v>0</v>
      </c>
      <c r="Q3682">
        <v>3732</v>
      </c>
      <c r="R3682" t="b">
        <v>0</v>
      </c>
      <c r="S3682">
        <v>0</v>
      </c>
    </row>
    <row r="3683" spans="1:19">
      <c r="A3683">
        <v>13050501</v>
      </c>
      <c r="B3683" s="12"/>
      <c r="C3683" s="12" t="s">
        <v>4797</v>
      </c>
      <c r="D3683" s="12" t="s">
        <v>5451</v>
      </c>
      <c r="E3683" t="b">
        <v>0</v>
      </c>
      <c r="F3683">
        <v>0</v>
      </c>
      <c r="G3683">
        <v>8201</v>
      </c>
      <c r="H3683">
        <v>43831</v>
      </c>
      <c r="I3683" s="12" t="s">
        <v>2196</v>
      </c>
      <c r="J3683">
        <v>3</v>
      </c>
      <c r="K3683">
        <v>561</v>
      </c>
      <c r="L3683">
        <v>0</v>
      </c>
      <c r="M3683">
        <v>0</v>
      </c>
      <c r="N3683">
        <v>0</v>
      </c>
      <c r="O3683">
        <v>210000</v>
      </c>
      <c r="P3683">
        <v>-210000</v>
      </c>
      <c r="Q3683">
        <v>3733</v>
      </c>
      <c r="R3683" t="b">
        <v>0</v>
      </c>
      <c r="S3683">
        <v>0</v>
      </c>
    </row>
    <row r="3684" spans="1:19">
      <c r="A3684">
        <v>13050501</v>
      </c>
      <c r="B3684" s="12"/>
      <c r="C3684" s="12" t="s">
        <v>4797</v>
      </c>
      <c r="D3684" s="12" t="s">
        <v>5451</v>
      </c>
      <c r="E3684" t="b">
        <v>0</v>
      </c>
      <c r="F3684">
        <v>0</v>
      </c>
      <c r="G3684">
        <v>8201</v>
      </c>
      <c r="H3684">
        <v>43831</v>
      </c>
      <c r="I3684" s="12" t="s">
        <v>2197</v>
      </c>
      <c r="J3684">
        <v>12</v>
      </c>
      <c r="K3684">
        <v>10327</v>
      </c>
      <c r="L3684">
        <v>0</v>
      </c>
      <c r="M3684">
        <v>0</v>
      </c>
      <c r="N3684">
        <v>210000</v>
      </c>
      <c r="O3684">
        <v>0</v>
      </c>
      <c r="P3684">
        <v>0</v>
      </c>
      <c r="Q3684">
        <v>3734</v>
      </c>
      <c r="R3684" t="b">
        <v>0</v>
      </c>
      <c r="S3684">
        <v>0</v>
      </c>
    </row>
    <row r="3685" spans="1:19">
      <c r="A3685">
        <v>13050501</v>
      </c>
      <c r="B3685" s="12"/>
      <c r="C3685" s="12" t="s">
        <v>4797</v>
      </c>
      <c r="D3685" s="12" t="s">
        <v>5451</v>
      </c>
      <c r="E3685" t="b">
        <v>0</v>
      </c>
      <c r="F3685">
        <v>0</v>
      </c>
      <c r="G3685">
        <v>8201</v>
      </c>
      <c r="H3685">
        <v>43862</v>
      </c>
      <c r="I3685" s="12" t="s">
        <v>2198</v>
      </c>
      <c r="J3685">
        <v>3</v>
      </c>
      <c r="K3685">
        <v>562</v>
      </c>
      <c r="L3685">
        <v>0</v>
      </c>
      <c r="M3685">
        <v>0</v>
      </c>
      <c r="N3685">
        <v>0</v>
      </c>
      <c r="O3685">
        <v>210000</v>
      </c>
      <c r="P3685">
        <v>-210000</v>
      </c>
      <c r="Q3685">
        <v>3735</v>
      </c>
      <c r="R3685" t="b">
        <v>0</v>
      </c>
      <c r="S3685">
        <v>0</v>
      </c>
    </row>
    <row r="3686" spans="1:19">
      <c r="A3686">
        <v>13050501</v>
      </c>
      <c r="B3686" s="12"/>
      <c r="C3686" s="12" t="s">
        <v>4797</v>
      </c>
      <c r="D3686" s="12" t="s">
        <v>5451</v>
      </c>
      <c r="E3686" t="b">
        <v>0</v>
      </c>
      <c r="F3686">
        <v>0</v>
      </c>
      <c r="G3686">
        <v>8201</v>
      </c>
      <c r="H3686">
        <v>43862</v>
      </c>
      <c r="I3686" s="12" t="s">
        <v>2199</v>
      </c>
      <c r="J3686">
        <v>12</v>
      </c>
      <c r="K3686">
        <v>10407</v>
      </c>
      <c r="L3686">
        <v>0</v>
      </c>
      <c r="M3686">
        <v>0</v>
      </c>
      <c r="N3686">
        <v>210000</v>
      </c>
      <c r="O3686">
        <v>0</v>
      </c>
      <c r="P3686">
        <v>0</v>
      </c>
      <c r="Q3686">
        <v>3736</v>
      </c>
      <c r="R3686" t="b">
        <v>0</v>
      </c>
      <c r="S3686">
        <v>0</v>
      </c>
    </row>
    <row r="3687" spans="1:19">
      <c r="A3687">
        <v>13050501</v>
      </c>
      <c r="B3687" s="12"/>
      <c r="C3687" s="12" t="s">
        <v>4797</v>
      </c>
      <c r="D3687" s="12" t="s">
        <v>5451</v>
      </c>
      <c r="E3687" t="b">
        <v>0</v>
      </c>
      <c r="F3687">
        <v>0</v>
      </c>
      <c r="G3687">
        <v>8201</v>
      </c>
      <c r="H3687">
        <v>43891</v>
      </c>
      <c r="I3687" s="12" t="s">
        <v>2200</v>
      </c>
      <c r="J3687">
        <v>3</v>
      </c>
      <c r="K3687">
        <v>564</v>
      </c>
      <c r="L3687">
        <v>0</v>
      </c>
      <c r="M3687">
        <v>0</v>
      </c>
      <c r="N3687">
        <v>0</v>
      </c>
      <c r="O3687">
        <v>210000</v>
      </c>
      <c r="P3687">
        <v>-210000</v>
      </c>
      <c r="Q3687">
        <v>3737</v>
      </c>
      <c r="R3687" t="b">
        <v>0</v>
      </c>
      <c r="S3687">
        <v>0</v>
      </c>
    </row>
    <row r="3688" spans="1:19">
      <c r="A3688">
        <v>13050501</v>
      </c>
      <c r="B3688" s="12"/>
      <c r="C3688" s="12" t="s">
        <v>4797</v>
      </c>
      <c r="D3688" s="12" t="s">
        <v>5451</v>
      </c>
      <c r="E3688" t="b">
        <v>0</v>
      </c>
      <c r="F3688">
        <v>0</v>
      </c>
      <c r="G3688">
        <v>8201</v>
      </c>
      <c r="H3688">
        <v>43891</v>
      </c>
      <c r="I3688" s="12" t="s">
        <v>2201</v>
      </c>
      <c r="J3688">
        <v>12</v>
      </c>
      <c r="K3688">
        <v>10487</v>
      </c>
      <c r="L3688">
        <v>0</v>
      </c>
      <c r="M3688">
        <v>0</v>
      </c>
      <c r="N3688">
        <v>210000</v>
      </c>
      <c r="O3688">
        <v>0</v>
      </c>
      <c r="P3688">
        <v>0</v>
      </c>
      <c r="Q3688">
        <v>3738</v>
      </c>
      <c r="R3688" t="b">
        <v>0</v>
      </c>
      <c r="S3688">
        <v>0</v>
      </c>
    </row>
    <row r="3689" spans="1:19">
      <c r="A3689">
        <v>13050501</v>
      </c>
      <c r="B3689" s="12"/>
      <c r="C3689" s="12" t="s">
        <v>4797</v>
      </c>
      <c r="D3689" s="12" t="s">
        <v>5451</v>
      </c>
      <c r="E3689" t="b">
        <v>0</v>
      </c>
      <c r="F3689">
        <v>0</v>
      </c>
      <c r="G3689">
        <v>8201</v>
      </c>
      <c r="H3689">
        <v>43922</v>
      </c>
      <c r="I3689" s="12" t="s">
        <v>2202</v>
      </c>
      <c r="J3689">
        <v>3</v>
      </c>
      <c r="K3689">
        <v>566</v>
      </c>
      <c r="L3689">
        <v>0</v>
      </c>
      <c r="M3689">
        <v>0</v>
      </c>
      <c r="N3689">
        <v>0</v>
      </c>
      <c r="O3689">
        <v>210000</v>
      </c>
      <c r="P3689">
        <v>-210000</v>
      </c>
      <c r="Q3689">
        <v>3739</v>
      </c>
      <c r="R3689" t="b">
        <v>0</v>
      </c>
      <c r="S3689">
        <v>0</v>
      </c>
    </row>
    <row r="3690" spans="1:19">
      <c r="A3690">
        <v>13050501</v>
      </c>
      <c r="B3690" s="12"/>
      <c r="C3690" s="12" t="s">
        <v>4797</v>
      </c>
      <c r="D3690" s="12" t="s">
        <v>5451</v>
      </c>
      <c r="E3690" t="b">
        <v>0</v>
      </c>
      <c r="F3690">
        <v>0</v>
      </c>
      <c r="G3690">
        <v>8201</v>
      </c>
      <c r="H3690">
        <v>43922</v>
      </c>
      <c r="I3690" s="12" t="s">
        <v>2203</v>
      </c>
      <c r="J3690">
        <v>12</v>
      </c>
      <c r="K3690">
        <v>10567</v>
      </c>
      <c r="L3690">
        <v>0</v>
      </c>
      <c r="M3690">
        <v>0</v>
      </c>
      <c r="N3690">
        <v>210000</v>
      </c>
      <c r="O3690">
        <v>0</v>
      </c>
      <c r="P3690">
        <v>0</v>
      </c>
      <c r="Q3690">
        <v>3740</v>
      </c>
      <c r="R3690" t="b">
        <v>0</v>
      </c>
      <c r="S3690">
        <v>0</v>
      </c>
    </row>
    <row r="3691" spans="1:19">
      <c r="A3691">
        <v>13050501</v>
      </c>
      <c r="B3691" s="12"/>
      <c r="C3691" s="12" t="s">
        <v>4797</v>
      </c>
      <c r="D3691" s="12" t="s">
        <v>5451</v>
      </c>
      <c r="E3691" t="b">
        <v>0</v>
      </c>
      <c r="F3691">
        <v>0</v>
      </c>
      <c r="G3691">
        <v>8201</v>
      </c>
      <c r="H3691">
        <v>43952</v>
      </c>
      <c r="I3691" s="12" t="s">
        <v>2204</v>
      </c>
      <c r="J3691">
        <v>3</v>
      </c>
      <c r="K3691">
        <v>568</v>
      </c>
      <c r="L3691">
        <v>0</v>
      </c>
      <c r="M3691">
        <v>0</v>
      </c>
      <c r="N3691">
        <v>0</v>
      </c>
      <c r="O3691">
        <v>210000</v>
      </c>
      <c r="P3691">
        <v>-210000</v>
      </c>
      <c r="Q3691">
        <v>3741</v>
      </c>
      <c r="R3691" t="b">
        <v>0</v>
      </c>
      <c r="S3691">
        <v>0</v>
      </c>
    </row>
    <row r="3692" spans="1:19">
      <c r="A3692">
        <v>13050501</v>
      </c>
      <c r="B3692" s="12"/>
      <c r="C3692" s="12" t="s">
        <v>4797</v>
      </c>
      <c r="D3692" s="12" t="s">
        <v>5451</v>
      </c>
      <c r="E3692" t="b">
        <v>0</v>
      </c>
      <c r="F3692">
        <v>0</v>
      </c>
      <c r="G3692">
        <v>8201</v>
      </c>
      <c r="H3692">
        <v>43952</v>
      </c>
      <c r="I3692" s="12" t="s">
        <v>2205</v>
      </c>
      <c r="J3692">
        <v>12</v>
      </c>
      <c r="K3692">
        <v>10647</v>
      </c>
      <c r="L3692">
        <v>0</v>
      </c>
      <c r="M3692">
        <v>0</v>
      </c>
      <c r="N3692">
        <v>210000</v>
      </c>
      <c r="O3692">
        <v>0</v>
      </c>
      <c r="P3692">
        <v>0</v>
      </c>
      <c r="Q3692">
        <v>3742</v>
      </c>
      <c r="R3692" t="b">
        <v>0</v>
      </c>
      <c r="S3692">
        <v>0</v>
      </c>
    </row>
    <row r="3693" spans="1:19">
      <c r="A3693">
        <v>13050501</v>
      </c>
      <c r="B3693" s="12"/>
      <c r="C3693" s="12" t="s">
        <v>4797</v>
      </c>
      <c r="D3693" s="12" t="s">
        <v>5451</v>
      </c>
      <c r="E3693" t="b">
        <v>0</v>
      </c>
      <c r="F3693">
        <v>0</v>
      </c>
      <c r="G3693">
        <v>8201</v>
      </c>
      <c r="H3693">
        <v>43983</v>
      </c>
      <c r="I3693" s="12" t="s">
        <v>2206</v>
      </c>
      <c r="J3693">
        <v>3</v>
      </c>
      <c r="K3693">
        <v>569</v>
      </c>
      <c r="L3693">
        <v>0</v>
      </c>
      <c r="M3693">
        <v>0</v>
      </c>
      <c r="N3693">
        <v>0</v>
      </c>
      <c r="O3693">
        <v>210000</v>
      </c>
      <c r="P3693">
        <v>-210000</v>
      </c>
      <c r="Q3693">
        <v>3743</v>
      </c>
      <c r="R3693" t="b">
        <v>0</v>
      </c>
      <c r="S3693">
        <v>0</v>
      </c>
    </row>
    <row r="3694" spans="1:19">
      <c r="A3694">
        <v>13050501</v>
      </c>
      <c r="B3694" s="12"/>
      <c r="C3694" s="12" t="s">
        <v>4797</v>
      </c>
      <c r="D3694" s="12" t="s">
        <v>5451</v>
      </c>
      <c r="E3694" t="b">
        <v>0</v>
      </c>
      <c r="F3694">
        <v>0</v>
      </c>
      <c r="G3694">
        <v>8201</v>
      </c>
      <c r="H3694">
        <v>43983</v>
      </c>
      <c r="I3694" s="12" t="s">
        <v>2207</v>
      </c>
      <c r="J3694">
        <v>12</v>
      </c>
      <c r="K3694">
        <v>10727</v>
      </c>
      <c r="L3694">
        <v>0</v>
      </c>
      <c r="M3694">
        <v>0</v>
      </c>
      <c r="N3694">
        <v>210000</v>
      </c>
      <c r="O3694">
        <v>0</v>
      </c>
      <c r="P3694">
        <v>0</v>
      </c>
      <c r="Q3694">
        <v>3744</v>
      </c>
      <c r="R3694" t="b">
        <v>0</v>
      </c>
      <c r="S3694">
        <v>0</v>
      </c>
    </row>
    <row r="3695" spans="1:19">
      <c r="A3695">
        <v>13050501</v>
      </c>
      <c r="B3695" s="12"/>
      <c r="C3695" s="12" t="s">
        <v>4797</v>
      </c>
      <c r="D3695" s="12" t="s">
        <v>5451</v>
      </c>
      <c r="E3695" t="b">
        <v>0</v>
      </c>
      <c r="F3695">
        <v>0</v>
      </c>
      <c r="G3695">
        <v>8201</v>
      </c>
      <c r="H3695">
        <v>44013</v>
      </c>
      <c r="I3695" s="12" t="s">
        <v>2208</v>
      </c>
      <c r="J3695">
        <v>3</v>
      </c>
      <c r="K3695">
        <v>570</v>
      </c>
      <c r="L3695">
        <v>0</v>
      </c>
      <c r="M3695">
        <v>0</v>
      </c>
      <c r="N3695">
        <v>0</v>
      </c>
      <c r="O3695">
        <v>210000</v>
      </c>
      <c r="P3695">
        <v>-210000</v>
      </c>
      <c r="Q3695">
        <v>3745</v>
      </c>
      <c r="R3695" t="b">
        <v>0</v>
      </c>
      <c r="S3695">
        <v>0</v>
      </c>
    </row>
    <row r="3696" spans="1:19">
      <c r="A3696">
        <v>13050501</v>
      </c>
      <c r="B3696" s="12"/>
      <c r="C3696" s="12" t="s">
        <v>4797</v>
      </c>
      <c r="D3696" s="12" t="s">
        <v>5451</v>
      </c>
      <c r="E3696" t="b">
        <v>0</v>
      </c>
      <c r="F3696">
        <v>0</v>
      </c>
      <c r="G3696">
        <v>8201</v>
      </c>
      <c r="H3696">
        <v>44013</v>
      </c>
      <c r="I3696" s="12" t="s">
        <v>2209</v>
      </c>
      <c r="J3696">
        <v>12</v>
      </c>
      <c r="K3696">
        <v>10807</v>
      </c>
      <c r="L3696">
        <v>0</v>
      </c>
      <c r="M3696">
        <v>0</v>
      </c>
      <c r="N3696">
        <v>210000</v>
      </c>
      <c r="O3696">
        <v>0</v>
      </c>
      <c r="P3696">
        <v>0</v>
      </c>
      <c r="Q3696">
        <v>3746</v>
      </c>
      <c r="R3696" t="b">
        <v>0</v>
      </c>
      <c r="S3696">
        <v>0</v>
      </c>
    </row>
    <row r="3697" spans="1:19">
      <c r="A3697">
        <v>13050501</v>
      </c>
      <c r="B3697" s="12"/>
      <c r="C3697" s="12" t="s">
        <v>4797</v>
      </c>
      <c r="D3697" s="12" t="s">
        <v>5451</v>
      </c>
      <c r="E3697" t="b">
        <v>0</v>
      </c>
      <c r="F3697">
        <v>0</v>
      </c>
      <c r="G3697">
        <v>8201</v>
      </c>
      <c r="H3697">
        <v>44044</v>
      </c>
      <c r="I3697" s="12" t="s">
        <v>2210</v>
      </c>
      <c r="J3697">
        <v>3</v>
      </c>
      <c r="K3697">
        <v>572</v>
      </c>
      <c r="L3697">
        <v>0</v>
      </c>
      <c r="M3697">
        <v>0</v>
      </c>
      <c r="N3697">
        <v>0</v>
      </c>
      <c r="O3697">
        <v>210000</v>
      </c>
      <c r="P3697">
        <v>-210000</v>
      </c>
      <c r="Q3697">
        <v>3747</v>
      </c>
      <c r="R3697" t="b">
        <v>0</v>
      </c>
      <c r="S3697">
        <v>0</v>
      </c>
    </row>
    <row r="3698" spans="1:19">
      <c r="A3698">
        <v>13050501</v>
      </c>
      <c r="B3698" s="12"/>
      <c r="C3698" s="12" t="s">
        <v>4797</v>
      </c>
      <c r="D3698" s="12" t="s">
        <v>5451</v>
      </c>
      <c r="E3698" t="b">
        <v>0</v>
      </c>
      <c r="F3698">
        <v>0</v>
      </c>
      <c r="G3698">
        <v>8201</v>
      </c>
      <c r="H3698">
        <v>44044</v>
      </c>
      <c r="I3698" s="12" t="s">
        <v>2211</v>
      </c>
      <c r="J3698">
        <v>12</v>
      </c>
      <c r="K3698">
        <v>10887</v>
      </c>
      <c r="L3698">
        <v>0</v>
      </c>
      <c r="M3698">
        <v>0</v>
      </c>
      <c r="N3698">
        <v>210000</v>
      </c>
      <c r="O3698">
        <v>0</v>
      </c>
      <c r="P3698">
        <v>0</v>
      </c>
      <c r="Q3698">
        <v>3748</v>
      </c>
      <c r="R3698" t="b">
        <v>0</v>
      </c>
      <c r="S3698">
        <v>0</v>
      </c>
    </row>
    <row r="3699" spans="1:19">
      <c r="A3699">
        <v>13050501</v>
      </c>
      <c r="B3699" s="12"/>
      <c r="C3699" s="12" t="s">
        <v>4797</v>
      </c>
      <c r="D3699" s="12" t="s">
        <v>5451</v>
      </c>
      <c r="E3699" t="b">
        <v>0</v>
      </c>
      <c r="F3699">
        <v>0</v>
      </c>
      <c r="G3699">
        <v>8201</v>
      </c>
      <c r="H3699">
        <v>44075</v>
      </c>
      <c r="I3699" s="12" t="s">
        <v>2212</v>
      </c>
      <c r="J3699">
        <v>3</v>
      </c>
      <c r="K3699">
        <v>573</v>
      </c>
      <c r="L3699">
        <v>0</v>
      </c>
      <c r="M3699">
        <v>0</v>
      </c>
      <c r="N3699">
        <v>0</v>
      </c>
      <c r="O3699">
        <v>210000</v>
      </c>
      <c r="P3699">
        <v>-210000</v>
      </c>
      <c r="Q3699">
        <v>3749</v>
      </c>
      <c r="R3699" t="b">
        <v>0</v>
      </c>
      <c r="S3699">
        <v>0</v>
      </c>
    </row>
    <row r="3700" spans="1:19">
      <c r="A3700">
        <v>13050501</v>
      </c>
      <c r="B3700" s="12"/>
      <c r="C3700" s="12" t="s">
        <v>4797</v>
      </c>
      <c r="D3700" s="12" t="s">
        <v>5451</v>
      </c>
      <c r="E3700" t="b">
        <v>0</v>
      </c>
      <c r="F3700">
        <v>0</v>
      </c>
      <c r="G3700">
        <v>8201</v>
      </c>
      <c r="H3700">
        <v>44075</v>
      </c>
      <c r="I3700" s="12" t="s">
        <v>2213</v>
      </c>
      <c r="J3700">
        <v>12</v>
      </c>
      <c r="K3700">
        <v>10967</v>
      </c>
      <c r="L3700">
        <v>0</v>
      </c>
      <c r="M3700">
        <v>0</v>
      </c>
      <c r="N3700">
        <v>210000</v>
      </c>
      <c r="O3700">
        <v>0</v>
      </c>
      <c r="P3700">
        <v>0</v>
      </c>
      <c r="Q3700">
        <v>3750</v>
      </c>
      <c r="R3700" t="b">
        <v>0</v>
      </c>
      <c r="S3700">
        <v>0</v>
      </c>
    </row>
    <row r="3701" spans="1:19">
      <c r="A3701">
        <v>13050501</v>
      </c>
      <c r="B3701" s="12"/>
      <c r="C3701" s="12" t="s">
        <v>4797</v>
      </c>
      <c r="D3701" s="12" t="s">
        <v>5451</v>
      </c>
      <c r="E3701" t="b">
        <v>0</v>
      </c>
      <c r="F3701">
        <v>0</v>
      </c>
      <c r="G3701">
        <v>8201</v>
      </c>
      <c r="H3701">
        <v>44105</v>
      </c>
      <c r="I3701" s="12" t="s">
        <v>2214</v>
      </c>
      <c r="J3701">
        <v>3</v>
      </c>
      <c r="K3701">
        <v>575</v>
      </c>
      <c r="L3701">
        <v>0</v>
      </c>
      <c r="M3701">
        <v>0</v>
      </c>
      <c r="N3701">
        <v>0</v>
      </c>
      <c r="O3701">
        <v>210000</v>
      </c>
      <c r="P3701">
        <v>-210000</v>
      </c>
      <c r="Q3701">
        <v>3751</v>
      </c>
      <c r="R3701" t="b">
        <v>0</v>
      </c>
      <c r="S3701">
        <v>0</v>
      </c>
    </row>
    <row r="3702" spans="1:19">
      <c r="A3702">
        <v>13050501</v>
      </c>
      <c r="B3702" s="12"/>
      <c r="C3702" s="12" t="s">
        <v>4797</v>
      </c>
      <c r="D3702" s="12" t="s">
        <v>5451</v>
      </c>
      <c r="E3702" t="b">
        <v>0</v>
      </c>
      <c r="F3702">
        <v>0</v>
      </c>
      <c r="G3702">
        <v>8201</v>
      </c>
      <c r="H3702">
        <v>44105</v>
      </c>
      <c r="I3702" s="12" t="s">
        <v>2215</v>
      </c>
      <c r="J3702">
        <v>12</v>
      </c>
      <c r="K3702">
        <v>11047</v>
      </c>
      <c r="L3702">
        <v>0</v>
      </c>
      <c r="M3702">
        <v>0</v>
      </c>
      <c r="N3702">
        <v>210000</v>
      </c>
      <c r="O3702">
        <v>0</v>
      </c>
      <c r="P3702">
        <v>0</v>
      </c>
      <c r="Q3702">
        <v>3752</v>
      </c>
      <c r="R3702" t="b">
        <v>0</v>
      </c>
      <c r="S3702">
        <v>0</v>
      </c>
    </row>
    <row r="3703" spans="1:19">
      <c r="A3703">
        <v>13050501</v>
      </c>
      <c r="B3703" s="12"/>
      <c r="C3703" s="12" t="s">
        <v>4797</v>
      </c>
      <c r="D3703" s="12" t="s">
        <v>5451</v>
      </c>
      <c r="E3703" t="b">
        <v>0</v>
      </c>
      <c r="F3703">
        <v>0</v>
      </c>
      <c r="G3703">
        <v>8201</v>
      </c>
      <c r="H3703">
        <v>44136</v>
      </c>
      <c r="I3703" s="12" t="s">
        <v>2216</v>
      </c>
      <c r="J3703">
        <v>3</v>
      </c>
      <c r="K3703">
        <v>576</v>
      </c>
      <c r="L3703">
        <v>0</v>
      </c>
      <c r="M3703">
        <v>0</v>
      </c>
      <c r="N3703">
        <v>0</v>
      </c>
      <c r="O3703">
        <v>210000</v>
      </c>
      <c r="P3703">
        <v>-210000</v>
      </c>
      <c r="Q3703">
        <v>3753</v>
      </c>
      <c r="R3703" t="b">
        <v>0</v>
      </c>
      <c r="S3703">
        <v>0</v>
      </c>
    </row>
    <row r="3704" spans="1:19">
      <c r="A3704">
        <v>13050501</v>
      </c>
      <c r="B3704" s="12"/>
      <c r="C3704" s="12" t="s">
        <v>4797</v>
      </c>
      <c r="D3704" s="12" t="s">
        <v>5451</v>
      </c>
      <c r="E3704" t="b">
        <v>0</v>
      </c>
      <c r="F3704">
        <v>0</v>
      </c>
      <c r="G3704">
        <v>8201</v>
      </c>
      <c r="H3704">
        <v>44136</v>
      </c>
      <c r="I3704" s="12" t="s">
        <v>2217</v>
      </c>
      <c r="J3704">
        <v>12</v>
      </c>
      <c r="K3704">
        <v>11127</v>
      </c>
      <c r="L3704">
        <v>0</v>
      </c>
      <c r="M3704">
        <v>0</v>
      </c>
      <c r="N3704">
        <v>210000</v>
      </c>
      <c r="O3704">
        <v>0</v>
      </c>
      <c r="P3704">
        <v>0</v>
      </c>
      <c r="Q3704">
        <v>3754</v>
      </c>
      <c r="R3704" t="b">
        <v>0</v>
      </c>
      <c r="S3704">
        <v>0</v>
      </c>
    </row>
    <row r="3705" spans="1:19">
      <c r="A3705">
        <v>13050501</v>
      </c>
      <c r="B3705" s="12"/>
      <c r="C3705" s="12" t="s">
        <v>4797</v>
      </c>
      <c r="D3705" s="12" t="s">
        <v>5451</v>
      </c>
      <c r="E3705" t="b">
        <v>0</v>
      </c>
      <c r="F3705">
        <v>0</v>
      </c>
      <c r="G3705">
        <v>8201</v>
      </c>
      <c r="H3705">
        <v>44166</v>
      </c>
      <c r="I3705" s="12" t="s">
        <v>2218</v>
      </c>
      <c r="J3705">
        <v>3</v>
      </c>
      <c r="K3705">
        <v>577</v>
      </c>
      <c r="L3705">
        <v>0</v>
      </c>
      <c r="M3705">
        <v>0</v>
      </c>
      <c r="N3705">
        <v>0</v>
      </c>
      <c r="O3705">
        <v>210000</v>
      </c>
      <c r="P3705">
        <v>-210000</v>
      </c>
      <c r="Q3705">
        <v>3755</v>
      </c>
      <c r="R3705" t="b">
        <v>0</v>
      </c>
      <c r="S3705">
        <v>0</v>
      </c>
    </row>
    <row r="3706" spans="1:19">
      <c r="A3706">
        <v>13050501</v>
      </c>
      <c r="B3706" s="12"/>
      <c r="C3706" s="12" t="s">
        <v>4797</v>
      </c>
      <c r="D3706" s="12" t="s">
        <v>5451</v>
      </c>
      <c r="E3706" t="b">
        <v>0</v>
      </c>
      <c r="F3706">
        <v>0</v>
      </c>
      <c r="G3706">
        <v>8201</v>
      </c>
      <c r="H3706">
        <v>44166</v>
      </c>
      <c r="I3706" s="12" t="s">
        <v>2219</v>
      </c>
      <c r="J3706">
        <v>12</v>
      </c>
      <c r="K3706">
        <v>11207</v>
      </c>
      <c r="L3706">
        <v>0</v>
      </c>
      <c r="M3706">
        <v>0</v>
      </c>
      <c r="N3706">
        <v>210000</v>
      </c>
      <c r="O3706">
        <v>0</v>
      </c>
      <c r="P3706">
        <v>0</v>
      </c>
      <c r="Q3706">
        <v>3756</v>
      </c>
      <c r="R3706" t="b">
        <v>0</v>
      </c>
      <c r="S3706">
        <v>0</v>
      </c>
    </row>
    <row r="3707" spans="1:19">
      <c r="A3707">
        <v>13050501</v>
      </c>
      <c r="B3707" s="12" t="s">
        <v>2220</v>
      </c>
      <c r="C3707" s="12" t="s">
        <v>4797</v>
      </c>
      <c r="D3707" s="12" t="s">
        <v>2220</v>
      </c>
      <c r="E3707" t="b">
        <v>0</v>
      </c>
      <c r="F3707">
        <v>0</v>
      </c>
      <c r="G3707">
        <v>8201</v>
      </c>
      <c r="H3707" t="s">
        <v>21</v>
      </c>
      <c r="I3707" s="12"/>
      <c r="K3707">
        <v>0</v>
      </c>
      <c r="L3707">
        <v>0</v>
      </c>
      <c r="M3707">
        <v>0</v>
      </c>
      <c r="N3707">
        <v>2520000</v>
      </c>
      <c r="O3707">
        <v>2520000</v>
      </c>
      <c r="P3707">
        <v>0</v>
      </c>
      <c r="Q3707">
        <v>3757</v>
      </c>
      <c r="R3707" t="b">
        <v>0</v>
      </c>
      <c r="S3707">
        <v>0</v>
      </c>
    </row>
    <row r="3708" spans="1:19">
      <c r="A3708">
        <v>13050501</v>
      </c>
      <c r="B3708" s="12" t="s">
        <v>5456</v>
      </c>
      <c r="C3708" s="12" t="s">
        <v>4797</v>
      </c>
      <c r="D3708" s="12" t="s">
        <v>5456</v>
      </c>
      <c r="E3708" t="b">
        <v>0</v>
      </c>
      <c r="F3708">
        <v>0</v>
      </c>
      <c r="G3708">
        <v>8202</v>
      </c>
      <c r="H3708" t="s">
        <v>21</v>
      </c>
      <c r="I3708" s="12"/>
      <c r="K3708">
        <v>0</v>
      </c>
      <c r="L3708">
        <v>2796000</v>
      </c>
      <c r="M3708">
        <v>2796000</v>
      </c>
      <c r="N3708">
        <v>0</v>
      </c>
      <c r="O3708">
        <v>0</v>
      </c>
      <c r="P3708">
        <v>0</v>
      </c>
      <c r="Q3708">
        <v>3758</v>
      </c>
      <c r="R3708" t="b">
        <v>0</v>
      </c>
      <c r="S3708">
        <v>0</v>
      </c>
    </row>
    <row r="3709" spans="1:19">
      <c r="A3709">
        <v>13050501</v>
      </c>
      <c r="B3709" s="12"/>
      <c r="C3709" s="12" t="s">
        <v>4797</v>
      </c>
      <c r="D3709" s="12" t="s">
        <v>5456</v>
      </c>
      <c r="E3709" t="b">
        <v>0</v>
      </c>
      <c r="F3709">
        <v>0</v>
      </c>
      <c r="G3709">
        <v>8202</v>
      </c>
      <c r="H3709">
        <v>43831</v>
      </c>
      <c r="I3709" s="12" t="s">
        <v>2221</v>
      </c>
      <c r="J3709">
        <v>12</v>
      </c>
      <c r="K3709">
        <v>10328</v>
      </c>
      <c r="L3709">
        <v>0</v>
      </c>
      <c r="M3709">
        <v>0</v>
      </c>
      <c r="N3709">
        <v>233000</v>
      </c>
      <c r="O3709">
        <v>0</v>
      </c>
      <c r="P3709">
        <v>233000</v>
      </c>
      <c r="Q3709">
        <v>3759</v>
      </c>
      <c r="R3709" t="b">
        <v>0</v>
      </c>
      <c r="S3709">
        <v>0</v>
      </c>
    </row>
    <row r="3710" spans="1:19">
      <c r="A3710">
        <v>13050501</v>
      </c>
      <c r="B3710" s="12"/>
      <c r="C3710" s="12" t="s">
        <v>4797</v>
      </c>
      <c r="D3710" s="12" t="s">
        <v>5456</v>
      </c>
      <c r="E3710" t="b">
        <v>0</v>
      </c>
      <c r="F3710">
        <v>0</v>
      </c>
      <c r="G3710">
        <v>8202</v>
      </c>
      <c r="H3710">
        <v>43837</v>
      </c>
      <c r="I3710" s="12" t="s">
        <v>5658</v>
      </c>
      <c r="J3710">
        <v>1</v>
      </c>
      <c r="K3710">
        <v>13475</v>
      </c>
      <c r="L3710">
        <v>0</v>
      </c>
      <c r="M3710">
        <v>0</v>
      </c>
      <c r="N3710">
        <v>0</v>
      </c>
      <c r="O3710">
        <v>224000</v>
      </c>
      <c r="P3710">
        <v>9000</v>
      </c>
      <c r="Q3710">
        <v>3760</v>
      </c>
      <c r="R3710" t="b">
        <v>0</v>
      </c>
      <c r="S3710">
        <v>0</v>
      </c>
    </row>
    <row r="3711" spans="1:19">
      <c r="A3711">
        <v>13050501</v>
      </c>
      <c r="B3711" s="12"/>
      <c r="C3711" s="12" t="s">
        <v>4797</v>
      </c>
      <c r="D3711" s="12" t="s">
        <v>5456</v>
      </c>
      <c r="E3711" t="b">
        <v>0</v>
      </c>
      <c r="F3711">
        <v>0</v>
      </c>
      <c r="G3711">
        <v>8202</v>
      </c>
      <c r="H3711">
        <v>43862</v>
      </c>
      <c r="I3711" s="12" t="s">
        <v>2222</v>
      </c>
      <c r="J3711">
        <v>12</v>
      </c>
      <c r="K3711">
        <v>10408</v>
      </c>
      <c r="L3711">
        <v>0</v>
      </c>
      <c r="M3711">
        <v>0</v>
      </c>
      <c r="N3711">
        <v>233000</v>
      </c>
      <c r="O3711">
        <v>0</v>
      </c>
      <c r="P3711">
        <v>242000</v>
      </c>
      <c r="Q3711">
        <v>3761</v>
      </c>
      <c r="R3711" t="b">
        <v>0</v>
      </c>
      <c r="S3711">
        <v>0</v>
      </c>
    </row>
    <row r="3712" spans="1:19">
      <c r="A3712">
        <v>13050501</v>
      </c>
      <c r="B3712" s="12"/>
      <c r="C3712" s="12" t="s">
        <v>4797</v>
      </c>
      <c r="D3712" s="12" t="s">
        <v>5456</v>
      </c>
      <c r="E3712" t="b">
        <v>0</v>
      </c>
      <c r="F3712">
        <v>0</v>
      </c>
      <c r="G3712">
        <v>8202</v>
      </c>
      <c r="H3712">
        <v>43866</v>
      </c>
      <c r="I3712" s="12" t="s">
        <v>5658</v>
      </c>
      <c r="J3712">
        <v>1</v>
      </c>
      <c r="K3712">
        <v>13548</v>
      </c>
      <c r="L3712">
        <v>0</v>
      </c>
      <c r="M3712">
        <v>0</v>
      </c>
      <c r="N3712">
        <v>0</v>
      </c>
      <c r="O3712">
        <v>9000</v>
      </c>
      <c r="P3712">
        <v>233000</v>
      </c>
      <c r="Q3712">
        <v>3762</v>
      </c>
      <c r="R3712" t="b">
        <v>0</v>
      </c>
      <c r="S3712">
        <v>0</v>
      </c>
    </row>
    <row r="3713" spans="1:19">
      <c r="A3713">
        <v>13050501</v>
      </c>
      <c r="B3713" s="12"/>
      <c r="C3713" s="12" t="s">
        <v>4797</v>
      </c>
      <c r="D3713" s="12" t="s">
        <v>5456</v>
      </c>
      <c r="E3713" t="b">
        <v>0</v>
      </c>
      <c r="F3713">
        <v>0</v>
      </c>
      <c r="G3713">
        <v>8202</v>
      </c>
      <c r="H3713">
        <v>43866</v>
      </c>
      <c r="I3713" s="12" t="s">
        <v>5659</v>
      </c>
      <c r="J3713">
        <v>1</v>
      </c>
      <c r="K3713">
        <v>13548</v>
      </c>
      <c r="L3713">
        <v>0</v>
      </c>
      <c r="M3713">
        <v>0</v>
      </c>
      <c r="N3713">
        <v>0</v>
      </c>
      <c r="O3713">
        <v>233000</v>
      </c>
      <c r="P3713">
        <v>0</v>
      </c>
      <c r="Q3713">
        <v>3763</v>
      </c>
      <c r="R3713" t="b">
        <v>0</v>
      </c>
      <c r="S3713">
        <v>0</v>
      </c>
    </row>
    <row r="3714" spans="1:19">
      <c r="A3714">
        <v>13050501</v>
      </c>
      <c r="B3714" s="12"/>
      <c r="C3714" s="12" t="s">
        <v>4797</v>
      </c>
      <c r="D3714" s="12" t="s">
        <v>5456</v>
      </c>
      <c r="E3714" t="b">
        <v>0</v>
      </c>
      <c r="F3714">
        <v>0</v>
      </c>
      <c r="G3714">
        <v>8202</v>
      </c>
      <c r="H3714">
        <v>43891</v>
      </c>
      <c r="I3714" s="12" t="s">
        <v>2223</v>
      </c>
      <c r="J3714">
        <v>12</v>
      </c>
      <c r="K3714">
        <v>10488</v>
      </c>
      <c r="L3714">
        <v>0</v>
      </c>
      <c r="M3714">
        <v>0</v>
      </c>
      <c r="N3714">
        <v>233000</v>
      </c>
      <c r="O3714">
        <v>0</v>
      </c>
      <c r="P3714">
        <v>233000</v>
      </c>
      <c r="Q3714">
        <v>3764</v>
      </c>
      <c r="R3714" t="b">
        <v>0</v>
      </c>
      <c r="S3714">
        <v>0</v>
      </c>
    </row>
    <row r="3715" spans="1:19">
      <c r="A3715">
        <v>13050501</v>
      </c>
      <c r="B3715" s="12"/>
      <c r="C3715" s="12" t="s">
        <v>4797</v>
      </c>
      <c r="D3715" s="12" t="s">
        <v>5456</v>
      </c>
      <c r="E3715" t="b">
        <v>0</v>
      </c>
      <c r="F3715">
        <v>0</v>
      </c>
      <c r="G3715">
        <v>8202</v>
      </c>
      <c r="H3715">
        <v>43899</v>
      </c>
      <c r="I3715" s="12" t="s">
        <v>5660</v>
      </c>
      <c r="J3715">
        <v>1</v>
      </c>
      <c r="K3715">
        <v>13626</v>
      </c>
      <c r="L3715">
        <v>0</v>
      </c>
      <c r="M3715">
        <v>0</v>
      </c>
      <c r="N3715">
        <v>0</v>
      </c>
      <c r="O3715">
        <v>233000</v>
      </c>
      <c r="P3715">
        <v>0</v>
      </c>
      <c r="Q3715">
        <v>3765</v>
      </c>
      <c r="R3715" t="b">
        <v>0</v>
      </c>
      <c r="S3715">
        <v>0</v>
      </c>
    </row>
    <row r="3716" spans="1:19">
      <c r="A3716">
        <v>13050501</v>
      </c>
      <c r="B3716" s="12"/>
      <c r="C3716" s="12" t="s">
        <v>4797</v>
      </c>
      <c r="D3716" s="12" t="s">
        <v>5456</v>
      </c>
      <c r="E3716" t="b">
        <v>0</v>
      </c>
      <c r="F3716">
        <v>0</v>
      </c>
      <c r="G3716">
        <v>8202</v>
      </c>
      <c r="H3716">
        <v>43922</v>
      </c>
      <c r="I3716" s="12" t="s">
        <v>2224</v>
      </c>
      <c r="J3716">
        <v>12</v>
      </c>
      <c r="K3716">
        <v>10568</v>
      </c>
      <c r="L3716">
        <v>0</v>
      </c>
      <c r="M3716">
        <v>0</v>
      </c>
      <c r="N3716">
        <v>233000</v>
      </c>
      <c r="O3716">
        <v>0</v>
      </c>
      <c r="P3716">
        <v>233000</v>
      </c>
      <c r="Q3716">
        <v>3766</v>
      </c>
      <c r="R3716" t="b">
        <v>0</v>
      </c>
      <c r="S3716">
        <v>0</v>
      </c>
    </row>
    <row r="3717" spans="1:19">
      <c r="A3717">
        <v>13050501</v>
      </c>
      <c r="B3717" s="12"/>
      <c r="C3717" s="12" t="s">
        <v>4797</v>
      </c>
      <c r="D3717" s="12" t="s">
        <v>5456</v>
      </c>
      <c r="E3717" t="b">
        <v>0</v>
      </c>
      <c r="F3717">
        <v>0</v>
      </c>
      <c r="G3717">
        <v>8202</v>
      </c>
      <c r="H3717">
        <v>43938</v>
      </c>
      <c r="I3717" s="12" t="s">
        <v>5661</v>
      </c>
      <c r="J3717">
        <v>1</v>
      </c>
      <c r="K3717">
        <v>13715</v>
      </c>
      <c r="L3717">
        <v>0</v>
      </c>
      <c r="M3717">
        <v>0</v>
      </c>
      <c r="N3717">
        <v>0</v>
      </c>
      <c r="O3717">
        <v>233000</v>
      </c>
      <c r="P3717">
        <v>0</v>
      </c>
      <c r="Q3717">
        <v>3767</v>
      </c>
      <c r="R3717" t="b">
        <v>0</v>
      </c>
      <c r="S3717">
        <v>0</v>
      </c>
    </row>
    <row r="3718" spans="1:19">
      <c r="A3718">
        <v>13050501</v>
      </c>
      <c r="B3718" s="12"/>
      <c r="C3718" s="12" t="s">
        <v>4797</v>
      </c>
      <c r="D3718" s="12" t="s">
        <v>5456</v>
      </c>
      <c r="E3718" t="b">
        <v>0</v>
      </c>
      <c r="F3718">
        <v>0</v>
      </c>
      <c r="G3718">
        <v>8202</v>
      </c>
      <c r="H3718">
        <v>43952</v>
      </c>
      <c r="I3718" s="12" t="s">
        <v>2225</v>
      </c>
      <c r="J3718">
        <v>12</v>
      </c>
      <c r="K3718">
        <v>10648</v>
      </c>
      <c r="L3718">
        <v>0</v>
      </c>
      <c r="M3718">
        <v>0</v>
      </c>
      <c r="N3718">
        <v>233000</v>
      </c>
      <c r="O3718">
        <v>0</v>
      </c>
      <c r="P3718">
        <v>233000</v>
      </c>
      <c r="Q3718">
        <v>3768</v>
      </c>
      <c r="R3718" t="b">
        <v>0</v>
      </c>
      <c r="S3718">
        <v>0</v>
      </c>
    </row>
    <row r="3719" spans="1:19">
      <c r="A3719">
        <v>13050501</v>
      </c>
      <c r="B3719" s="12"/>
      <c r="C3719" s="12" t="s">
        <v>4797</v>
      </c>
      <c r="D3719" s="12" t="s">
        <v>5456</v>
      </c>
      <c r="E3719" t="b">
        <v>0</v>
      </c>
      <c r="F3719">
        <v>0</v>
      </c>
      <c r="G3719">
        <v>8202</v>
      </c>
      <c r="H3719">
        <v>43958</v>
      </c>
      <c r="I3719" s="12" t="s">
        <v>5662</v>
      </c>
      <c r="J3719">
        <v>1</v>
      </c>
      <c r="K3719">
        <v>13748</v>
      </c>
      <c r="L3719">
        <v>0</v>
      </c>
      <c r="M3719">
        <v>0</v>
      </c>
      <c r="N3719">
        <v>0</v>
      </c>
      <c r="O3719">
        <v>233000</v>
      </c>
      <c r="P3719">
        <v>0</v>
      </c>
      <c r="Q3719">
        <v>3769</v>
      </c>
      <c r="R3719" t="b">
        <v>0</v>
      </c>
      <c r="S3719">
        <v>0</v>
      </c>
    </row>
    <row r="3720" spans="1:19">
      <c r="A3720">
        <v>13050501</v>
      </c>
      <c r="B3720" s="12"/>
      <c r="C3720" s="12" t="s">
        <v>4797</v>
      </c>
      <c r="D3720" s="12" t="s">
        <v>5456</v>
      </c>
      <c r="E3720" t="b">
        <v>0</v>
      </c>
      <c r="F3720">
        <v>0</v>
      </c>
      <c r="G3720">
        <v>8202</v>
      </c>
      <c r="H3720">
        <v>43983</v>
      </c>
      <c r="I3720" s="12" t="s">
        <v>2226</v>
      </c>
      <c r="J3720">
        <v>12</v>
      </c>
      <c r="K3720">
        <v>10728</v>
      </c>
      <c r="L3720">
        <v>0</v>
      </c>
      <c r="M3720">
        <v>0</v>
      </c>
      <c r="N3720">
        <v>233000</v>
      </c>
      <c r="O3720">
        <v>0</v>
      </c>
      <c r="P3720">
        <v>233000</v>
      </c>
      <c r="Q3720">
        <v>3770</v>
      </c>
      <c r="R3720" t="b">
        <v>0</v>
      </c>
      <c r="S3720">
        <v>0</v>
      </c>
    </row>
    <row r="3721" spans="1:19">
      <c r="A3721">
        <v>13050501</v>
      </c>
      <c r="B3721" s="12"/>
      <c r="C3721" s="12" t="s">
        <v>4797</v>
      </c>
      <c r="D3721" s="12" t="s">
        <v>5456</v>
      </c>
      <c r="E3721" t="b">
        <v>0</v>
      </c>
      <c r="F3721">
        <v>0</v>
      </c>
      <c r="G3721">
        <v>8202</v>
      </c>
      <c r="H3721">
        <v>43984</v>
      </c>
      <c r="I3721" s="12" t="s">
        <v>5663</v>
      </c>
      <c r="J3721">
        <v>1</v>
      </c>
      <c r="K3721">
        <v>13811</v>
      </c>
      <c r="L3721">
        <v>0</v>
      </c>
      <c r="M3721">
        <v>0</v>
      </c>
      <c r="N3721">
        <v>0</v>
      </c>
      <c r="O3721">
        <v>233000</v>
      </c>
      <c r="P3721">
        <v>0</v>
      </c>
      <c r="Q3721">
        <v>3771</v>
      </c>
      <c r="R3721" t="b">
        <v>0</v>
      </c>
      <c r="S3721">
        <v>0</v>
      </c>
    </row>
    <row r="3722" spans="1:19">
      <c r="A3722">
        <v>13050501</v>
      </c>
      <c r="B3722" s="12"/>
      <c r="C3722" s="12" t="s">
        <v>4797</v>
      </c>
      <c r="D3722" s="12" t="s">
        <v>5456</v>
      </c>
      <c r="E3722" t="b">
        <v>0</v>
      </c>
      <c r="F3722">
        <v>0</v>
      </c>
      <c r="G3722">
        <v>8202</v>
      </c>
      <c r="H3722">
        <v>44013</v>
      </c>
      <c r="I3722" s="12" t="s">
        <v>2227</v>
      </c>
      <c r="J3722">
        <v>12</v>
      </c>
      <c r="K3722">
        <v>10808</v>
      </c>
      <c r="L3722">
        <v>0</v>
      </c>
      <c r="M3722">
        <v>0</v>
      </c>
      <c r="N3722">
        <v>233000</v>
      </c>
      <c r="O3722">
        <v>0</v>
      </c>
      <c r="P3722">
        <v>233000</v>
      </c>
      <c r="Q3722">
        <v>3772</v>
      </c>
      <c r="R3722" t="b">
        <v>0</v>
      </c>
      <c r="S3722">
        <v>0</v>
      </c>
    </row>
    <row r="3723" spans="1:19">
      <c r="A3723">
        <v>13050501</v>
      </c>
      <c r="B3723" s="12"/>
      <c r="C3723" s="12" t="s">
        <v>4797</v>
      </c>
      <c r="D3723" s="12" t="s">
        <v>5456</v>
      </c>
      <c r="E3723" t="b">
        <v>0</v>
      </c>
      <c r="F3723">
        <v>0</v>
      </c>
      <c r="G3723">
        <v>8202</v>
      </c>
      <c r="H3723">
        <v>44018</v>
      </c>
      <c r="I3723" s="12" t="s">
        <v>5664</v>
      </c>
      <c r="J3723">
        <v>1</v>
      </c>
      <c r="K3723">
        <v>13885</v>
      </c>
      <c r="L3723">
        <v>0</v>
      </c>
      <c r="M3723">
        <v>0</v>
      </c>
      <c r="N3723">
        <v>0</v>
      </c>
      <c r="O3723">
        <v>233000</v>
      </c>
      <c r="P3723">
        <v>0</v>
      </c>
      <c r="Q3723">
        <v>3773</v>
      </c>
      <c r="R3723" t="b">
        <v>0</v>
      </c>
      <c r="S3723">
        <v>0</v>
      </c>
    </row>
    <row r="3724" spans="1:19">
      <c r="A3724">
        <v>13050501</v>
      </c>
      <c r="B3724" s="12"/>
      <c r="C3724" s="12" t="s">
        <v>4797</v>
      </c>
      <c r="D3724" s="12" t="s">
        <v>5456</v>
      </c>
      <c r="E3724" t="b">
        <v>0</v>
      </c>
      <c r="F3724">
        <v>0</v>
      </c>
      <c r="G3724">
        <v>8202</v>
      </c>
      <c r="H3724">
        <v>44044</v>
      </c>
      <c r="I3724" s="12" t="s">
        <v>2228</v>
      </c>
      <c r="J3724">
        <v>12</v>
      </c>
      <c r="K3724">
        <v>10888</v>
      </c>
      <c r="L3724">
        <v>0</v>
      </c>
      <c r="M3724">
        <v>0</v>
      </c>
      <c r="N3724">
        <v>233000</v>
      </c>
      <c r="O3724">
        <v>0</v>
      </c>
      <c r="P3724">
        <v>233000</v>
      </c>
      <c r="Q3724">
        <v>3774</v>
      </c>
      <c r="R3724" t="b">
        <v>0</v>
      </c>
      <c r="S3724">
        <v>0</v>
      </c>
    </row>
    <row r="3725" spans="1:19">
      <c r="A3725">
        <v>13050501</v>
      </c>
      <c r="B3725" s="12"/>
      <c r="C3725" s="12" t="s">
        <v>4797</v>
      </c>
      <c r="D3725" s="12" t="s">
        <v>5456</v>
      </c>
      <c r="E3725" t="b">
        <v>0</v>
      </c>
      <c r="F3725">
        <v>0</v>
      </c>
      <c r="G3725">
        <v>8202</v>
      </c>
      <c r="H3725">
        <v>44057</v>
      </c>
      <c r="I3725" s="12" t="s">
        <v>5665</v>
      </c>
      <c r="J3725">
        <v>1</v>
      </c>
      <c r="K3725">
        <v>13987</v>
      </c>
      <c r="L3725">
        <v>0</v>
      </c>
      <c r="M3725">
        <v>0</v>
      </c>
      <c r="N3725">
        <v>0</v>
      </c>
      <c r="O3725">
        <v>233000</v>
      </c>
      <c r="P3725">
        <v>0</v>
      </c>
      <c r="Q3725">
        <v>3775</v>
      </c>
      <c r="R3725" t="b">
        <v>0</v>
      </c>
      <c r="S3725">
        <v>0</v>
      </c>
    </row>
    <row r="3726" spans="1:19">
      <c r="A3726">
        <v>13050501</v>
      </c>
      <c r="B3726" s="12"/>
      <c r="C3726" s="12" t="s">
        <v>4797</v>
      </c>
      <c r="D3726" s="12" t="s">
        <v>5456</v>
      </c>
      <c r="E3726" t="b">
        <v>0</v>
      </c>
      <c r="F3726">
        <v>0</v>
      </c>
      <c r="G3726">
        <v>8202</v>
      </c>
      <c r="H3726">
        <v>44075</v>
      </c>
      <c r="I3726" s="12" t="s">
        <v>2229</v>
      </c>
      <c r="J3726">
        <v>12</v>
      </c>
      <c r="K3726">
        <v>10968</v>
      </c>
      <c r="L3726">
        <v>0</v>
      </c>
      <c r="M3726">
        <v>0</v>
      </c>
      <c r="N3726">
        <v>233000</v>
      </c>
      <c r="O3726">
        <v>0</v>
      </c>
      <c r="P3726">
        <v>233000</v>
      </c>
      <c r="Q3726">
        <v>3776</v>
      </c>
      <c r="R3726" t="b">
        <v>0</v>
      </c>
      <c r="S3726">
        <v>0</v>
      </c>
    </row>
    <row r="3727" spans="1:19">
      <c r="A3727">
        <v>13050501</v>
      </c>
      <c r="B3727" s="12"/>
      <c r="C3727" s="12" t="s">
        <v>4797</v>
      </c>
      <c r="D3727" s="12" t="s">
        <v>5456</v>
      </c>
      <c r="E3727" t="b">
        <v>0</v>
      </c>
      <c r="F3727">
        <v>0</v>
      </c>
      <c r="G3727">
        <v>8202</v>
      </c>
      <c r="H3727">
        <v>44088</v>
      </c>
      <c r="I3727" s="12" t="s">
        <v>5666</v>
      </c>
      <c r="J3727">
        <v>1</v>
      </c>
      <c r="K3727">
        <v>14063</v>
      </c>
      <c r="L3727">
        <v>0</v>
      </c>
      <c r="M3727">
        <v>0</v>
      </c>
      <c r="N3727">
        <v>0</v>
      </c>
      <c r="O3727">
        <v>233000</v>
      </c>
      <c r="P3727">
        <v>0</v>
      </c>
      <c r="Q3727">
        <v>3777</v>
      </c>
      <c r="R3727" t="b">
        <v>0</v>
      </c>
      <c r="S3727">
        <v>0</v>
      </c>
    </row>
    <row r="3728" spans="1:19">
      <c r="A3728">
        <v>13050501</v>
      </c>
      <c r="B3728" s="12"/>
      <c r="C3728" s="12" t="s">
        <v>4797</v>
      </c>
      <c r="D3728" s="12" t="s">
        <v>5456</v>
      </c>
      <c r="E3728" t="b">
        <v>0</v>
      </c>
      <c r="F3728">
        <v>0</v>
      </c>
      <c r="G3728">
        <v>8202</v>
      </c>
      <c r="H3728">
        <v>44105</v>
      </c>
      <c r="I3728" s="12" t="s">
        <v>2230</v>
      </c>
      <c r="J3728">
        <v>12</v>
      </c>
      <c r="K3728">
        <v>11048</v>
      </c>
      <c r="L3728">
        <v>0</v>
      </c>
      <c r="M3728">
        <v>0</v>
      </c>
      <c r="N3728">
        <v>233000</v>
      </c>
      <c r="O3728">
        <v>0</v>
      </c>
      <c r="P3728">
        <v>233000</v>
      </c>
      <c r="Q3728">
        <v>3778</v>
      </c>
      <c r="R3728" t="b">
        <v>0</v>
      </c>
      <c r="S3728">
        <v>0</v>
      </c>
    </row>
    <row r="3729" spans="1:19">
      <c r="A3729">
        <v>13050501</v>
      </c>
      <c r="B3729" s="12"/>
      <c r="C3729" s="12" t="s">
        <v>4797</v>
      </c>
      <c r="D3729" s="12" t="s">
        <v>5456</v>
      </c>
      <c r="E3729" t="b">
        <v>0</v>
      </c>
      <c r="F3729">
        <v>0</v>
      </c>
      <c r="G3729">
        <v>8202</v>
      </c>
      <c r="H3729">
        <v>44113</v>
      </c>
      <c r="I3729" s="12" t="s">
        <v>5667</v>
      </c>
      <c r="J3729">
        <v>1</v>
      </c>
      <c r="K3729">
        <v>14122</v>
      </c>
      <c r="L3729">
        <v>0</v>
      </c>
      <c r="M3729">
        <v>0</v>
      </c>
      <c r="N3729">
        <v>0</v>
      </c>
      <c r="O3729">
        <v>233000</v>
      </c>
      <c r="P3729">
        <v>0</v>
      </c>
      <c r="Q3729">
        <v>3779</v>
      </c>
      <c r="R3729" t="b">
        <v>0</v>
      </c>
      <c r="S3729">
        <v>0</v>
      </c>
    </row>
    <row r="3730" spans="1:19">
      <c r="A3730">
        <v>13050501</v>
      </c>
      <c r="B3730" s="12"/>
      <c r="C3730" s="12" t="s">
        <v>4797</v>
      </c>
      <c r="D3730" s="12" t="s">
        <v>5456</v>
      </c>
      <c r="E3730" t="b">
        <v>0</v>
      </c>
      <c r="F3730">
        <v>0</v>
      </c>
      <c r="G3730">
        <v>8202</v>
      </c>
      <c r="H3730">
        <v>44136</v>
      </c>
      <c r="I3730" s="12" t="s">
        <v>2231</v>
      </c>
      <c r="J3730">
        <v>12</v>
      </c>
      <c r="K3730">
        <v>11128</v>
      </c>
      <c r="L3730">
        <v>0</v>
      </c>
      <c r="M3730">
        <v>0</v>
      </c>
      <c r="N3730">
        <v>233000</v>
      </c>
      <c r="O3730">
        <v>0</v>
      </c>
      <c r="P3730">
        <v>233000</v>
      </c>
      <c r="Q3730">
        <v>3780</v>
      </c>
      <c r="R3730" t="b">
        <v>0</v>
      </c>
      <c r="S3730">
        <v>0</v>
      </c>
    </row>
    <row r="3731" spans="1:19">
      <c r="A3731">
        <v>13050501</v>
      </c>
      <c r="B3731" s="12"/>
      <c r="C3731" s="12" t="s">
        <v>4797</v>
      </c>
      <c r="D3731" s="12" t="s">
        <v>5456</v>
      </c>
      <c r="E3731" t="b">
        <v>0</v>
      </c>
      <c r="F3731">
        <v>0</v>
      </c>
      <c r="G3731">
        <v>8202</v>
      </c>
      <c r="H3731">
        <v>44144</v>
      </c>
      <c r="I3731" s="12" t="s">
        <v>5668</v>
      </c>
      <c r="J3731">
        <v>1</v>
      </c>
      <c r="K3731">
        <v>14180</v>
      </c>
      <c r="L3731">
        <v>0</v>
      </c>
      <c r="M3731">
        <v>0</v>
      </c>
      <c r="N3731">
        <v>0</v>
      </c>
      <c r="O3731">
        <v>233000</v>
      </c>
      <c r="P3731">
        <v>0</v>
      </c>
      <c r="Q3731">
        <v>3781</v>
      </c>
      <c r="R3731" t="b">
        <v>0</v>
      </c>
      <c r="S3731">
        <v>0</v>
      </c>
    </row>
    <row r="3732" spans="1:19">
      <c r="A3732">
        <v>13050501</v>
      </c>
      <c r="B3732" s="12"/>
      <c r="C3732" s="12" t="s">
        <v>4797</v>
      </c>
      <c r="D3732" s="12" t="s">
        <v>5456</v>
      </c>
      <c r="E3732" t="b">
        <v>0</v>
      </c>
      <c r="F3732">
        <v>0</v>
      </c>
      <c r="G3732">
        <v>8202</v>
      </c>
      <c r="H3732">
        <v>44166</v>
      </c>
      <c r="I3732" s="12" t="s">
        <v>2232</v>
      </c>
      <c r="J3732">
        <v>12</v>
      </c>
      <c r="K3732">
        <v>11208</v>
      </c>
      <c r="L3732">
        <v>0</v>
      </c>
      <c r="M3732">
        <v>0</v>
      </c>
      <c r="N3732">
        <v>233000</v>
      </c>
      <c r="O3732">
        <v>0</v>
      </c>
      <c r="P3732">
        <v>233000</v>
      </c>
      <c r="Q3732">
        <v>3782</v>
      </c>
      <c r="R3732" t="b">
        <v>0</v>
      </c>
      <c r="S3732">
        <v>0</v>
      </c>
    </row>
    <row r="3733" spans="1:19">
      <c r="A3733">
        <v>13050501</v>
      </c>
      <c r="B3733" s="12"/>
      <c r="C3733" s="12" t="s">
        <v>4797</v>
      </c>
      <c r="D3733" s="12" t="s">
        <v>5456</v>
      </c>
      <c r="E3733" t="b">
        <v>0</v>
      </c>
      <c r="F3733">
        <v>0</v>
      </c>
      <c r="G3733">
        <v>8202</v>
      </c>
      <c r="H3733">
        <v>44172</v>
      </c>
      <c r="I3733" s="12" t="s">
        <v>5669</v>
      </c>
      <c r="J3733">
        <v>1</v>
      </c>
      <c r="K3733">
        <v>14257</v>
      </c>
      <c r="L3733">
        <v>0</v>
      </c>
      <c r="M3733">
        <v>0</v>
      </c>
      <c r="N3733">
        <v>0</v>
      </c>
      <c r="O3733">
        <v>233000</v>
      </c>
      <c r="P3733">
        <v>0</v>
      </c>
      <c r="Q3733">
        <v>3783</v>
      </c>
      <c r="R3733" t="b">
        <v>0</v>
      </c>
      <c r="S3733">
        <v>0</v>
      </c>
    </row>
    <row r="3734" spans="1:19">
      <c r="A3734">
        <v>13050501</v>
      </c>
      <c r="B3734" s="12" t="s">
        <v>2233</v>
      </c>
      <c r="C3734" s="12" t="s">
        <v>4797</v>
      </c>
      <c r="D3734" s="12" t="s">
        <v>2233</v>
      </c>
      <c r="E3734" t="b">
        <v>0</v>
      </c>
      <c r="F3734">
        <v>0</v>
      </c>
      <c r="G3734">
        <v>8202</v>
      </c>
      <c r="H3734" t="s">
        <v>21</v>
      </c>
      <c r="I3734" s="12"/>
      <c r="K3734">
        <v>0</v>
      </c>
      <c r="L3734">
        <v>0</v>
      </c>
      <c r="M3734">
        <v>0</v>
      </c>
      <c r="N3734">
        <v>2796000</v>
      </c>
      <c r="O3734">
        <v>2796000</v>
      </c>
      <c r="P3734">
        <v>0</v>
      </c>
      <c r="Q3734">
        <v>3784</v>
      </c>
      <c r="R3734" t="b">
        <v>0</v>
      </c>
      <c r="S3734">
        <v>0</v>
      </c>
    </row>
    <row r="3735" spans="1:19">
      <c r="A3735">
        <v>13050501</v>
      </c>
      <c r="B3735" s="12" t="s">
        <v>5468</v>
      </c>
      <c r="C3735" s="12" t="s">
        <v>4797</v>
      </c>
      <c r="D3735" s="12" t="s">
        <v>5468</v>
      </c>
      <c r="E3735" t="b">
        <v>0</v>
      </c>
      <c r="F3735">
        <v>0</v>
      </c>
      <c r="G3735">
        <v>8301</v>
      </c>
      <c r="H3735" t="s">
        <v>21</v>
      </c>
      <c r="I3735" s="12"/>
      <c r="K3735">
        <v>0</v>
      </c>
      <c r="L3735">
        <v>2520000</v>
      </c>
      <c r="M3735">
        <v>2520000</v>
      </c>
      <c r="N3735">
        <v>0</v>
      </c>
      <c r="O3735">
        <v>0</v>
      </c>
      <c r="P3735">
        <v>0</v>
      </c>
      <c r="Q3735">
        <v>3785</v>
      </c>
      <c r="R3735" t="b">
        <v>0</v>
      </c>
      <c r="S3735">
        <v>0</v>
      </c>
    </row>
    <row r="3736" spans="1:19">
      <c r="A3736">
        <v>13050501</v>
      </c>
      <c r="B3736" s="12"/>
      <c r="C3736" s="12" t="s">
        <v>4797</v>
      </c>
      <c r="D3736" s="12" t="s">
        <v>5468</v>
      </c>
      <c r="E3736" t="b">
        <v>0</v>
      </c>
      <c r="F3736">
        <v>0</v>
      </c>
      <c r="G3736">
        <v>8301</v>
      </c>
      <c r="H3736">
        <v>43831</v>
      </c>
      <c r="I3736" s="12" t="s">
        <v>2234</v>
      </c>
      <c r="J3736">
        <v>3</v>
      </c>
      <c r="K3736">
        <v>561</v>
      </c>
      <c r="L3736">
        <v>0</v>
      </c>
      <c r="M3736">
        <v>0</v>
      </c>
      <c r="N3736">
        <v>0</v>
      </c>
      <c r="O3736">
        <v>121200</v>
      </c>
      <c r="P3736">
        <v>-121200</v>
      </c>
      <c r="Q3736">
        <v>3786</v>
      </c>
      <c r="R3736" t="b">
        <v>0</v>
      </c>
      <c r="S3736">
        <v>0</v>
      </c>
    </row>
    <row r="3737" spans="1:19">
      <c r="A3737">
        <v>13050501</v>
      </c>
      <c r="B3737" s="12"/>
      <c r="C3737" s="12" t="s">
        <v>4797</v>
      </c>
      <c r="D3737" s="12" t="s">
        <v>5468</v>
      </c>
      <c r="E3737" t="b">
        <v>0</v>
      </c>
      <c r="F3737">
        <v>0</v>
      </c>
      <c r="G3737">
        <v>8301</v>
      </c>
      <c r="H3737">
        <v>43831</v>
      </c>
      <c r="I3737" s="12" t="s">
        <v>2235</v>
      </c>
      <c r="J3737">
        <v>12</v>
      </c>
      <c r="K3737">
        <v>10329</v>
      </c>
      <c r="L3737">
        <v>0</v>
      </c>
      <c r="M3737">
        <v>0</v>
      </c>
      <c r="N3737">
        <v>210000</v>
      </c>
      <c r="O3737">
        <v>0</v>
      </c>
      <c r="P3737">
        <v>88800</v>
      </c>
      <c r="Q3737">
        <v>3787</v>
      </c>
      <c r="R3737" t="b">
        <v>0</v>
      </c>
      <c r="S3737">
        <v>0</v>
      </c>
    </row>
    <row r="3738" spans="1:19">
      <c r="A3738">
        <v>13050501</v>
      </c>
      <c r="B3738" s="12"/>
      <c r="C3738" s="12" t="s">
        <v>4797</v>
      </c>
      <c r="D3738" s="12" t="s">
        <v>5468</v>
      </c>
      <c r="E3738" t="b">
        <v>0</v>
      </c>
      <c r="F3738">
        <v>0</v>
      </c>
      <c r="G3738">
        <v>8301</v>
      </c>
      <c r="H3738">
        <v>43839</v>
      </c>
      <c r="I3738" s="12" t="s">
        <v>5658</v>
      </c>
      <c r="J3738">
        <v>1</v>
      </c>
      <c r="K3738">
        <v>13487</v>
      </c>
      <c r="L3738">
        <v>0</v>
      </c>
      <c r="M3738">
        <v>0</v>
      </c>
      <c r="N3738">
        <v>0</v>
      </c>
      <c r="O3738">
        <v>88800</v>
      </c>
      <c r="P3738">
        <v>0</v>
      </c>
      <c r="Q3738">
        <v>3788</v>
      </c>
      <c r="R3738" t="b">
        <v>0</v>
      </c>
      <c r="S3738">
        <v>0</v>
      </c>
    </row>
    <row r="3739" spans="1:19">
      <c r="A3739">
        <v>13050501</v>
      </c>
      <c r="B3739" s="12"/>
      <c r="C3739" s="12" t="s">
        <v>4797</v>
      </c>
      <c r="D3739" s="12" t="s">
        <v>5468</v>
      </c>
      <c r="E3739" t="b">
        <v>0</v>
      </c>
      <c r="F3739">
        <v>0</v>
      </c>
      <c r="G3739">
        <v>8301</v>
      </c>
      <c r="H3739">
        <v>43862</v>
      </c>
      <c r="I3739" s="12" t="s">
        <v>2236</v>
      </c>
      <c r="J3739">
        <v>3</v>
      </c>
      <c r="K3739">
        <v>562</v>
      </c>
      <c r="L3739">
        <v>0</v>
      </c>
      <c r="M3739">
        <v>0</v>
      </c>
      <c r="N3739">
        <v>0</v>
      </c>
      <c r="O3739">
        <v>131200</v>
      </c>
      <c r="P3739">
        <v>-131200</v>
      </c>
      <c r="Q3739">
        <v>3789</v>
      </c>
      <c r="R3739" t="b">
        <v>0</v>
      </c>
      <c r="S3739">
        <v>0</v>
      </c>
    </row>
    <row r="3740" spans="1:19">
      <c r="A3740">
        <v>13050501</v>
      </c>
      <c r="B3740" s="12"/>
      <c r="C3740" s="12" t="s">
        <v>4797</v>
      </c>
      <c r="D3740" s="12" t="s">
        <v>5468</v>
      </c>
      <c r="E3740" t="b">
        <v>0</v>
      </c>
      <c r="F3740">
        <v>0</v>
      </c>
      <c r="G3740">
        <v>8301</v>
      </c>
      <c r="H3740">
        <v>43862</v>
      </c>
      <c r="I3740" s="12" t="s">
        <v>2237</v>
      </c>
      <c r="J3740">
        <v>12</v>
      </c>
      <c r="K3740">
        <v>10409</v>
      </c>
      <c r="L3740">
        <v>0</v>
      </c>
      <c r="M3740">
        <v>0</v>
      </c>
      <c r="N3740">
        <v>210000</v>
      </c>
      <c r="O3740">
        <v>0</v>
      </c>
      <c r="P3740">
        <v>78800</v>
      </c>
      <c r="Q3740">
        <v>3790</v>
      </c>
      <c r="R3740" t="b">
        <v>0</v>
      </c>
      <c r="S3740">
        <v>0</v>
      </c>
    </row>
    <row r="3741" spans="1:19">
      <c r="A3741">
        <v>13050501</v>
      </c>
      <c r="B3741" s="12"/>
      <c r="C3741" s="12" t="s">
        <v>4797</v>
      </c>
      <c r="D3741" s="12" t="s">
        <v>5468</v>
      </c>
      <c r="E3741" t="b">
        <v>0</v>
      </c>
      <c r="F3741">
        <v>0</v>
      </c>
      <c r="G3741">
        <v>8301</v>
      </c>
      <c r="H3741">
        <v>43864</v>
      </c>
      <c r="I3741" s="12" t="s">
        <v>5659</v>
      </c>
      <c r="J3741">
        <v>1</v>
      </c>
      <c r="K3741">
        <v>13542</v>
      </c>
      <c r="L3741">
        <v>0</v>
      </c>
      <c r="M3741">
        <v>0</v>
      </c>
      <c r="N3741">
        <v>0</v>
      </c>
      <c r="O3741">
        <v>78800</v>
      </c>
      <c r="P3741">
        <v>0</v>
      </c>
      <c r="Q3741">
        <v>3791</v>
      </c>
      <c r="R3741" t="b">
        <v>0</v>
      </c>
      <c r="S3741">
        <v>0</v>
      </c>
    </row>
    <row r="3742" spans="1:19">
      <c r="A3742">
        <v>13050501</v>
      </c>
      <c r="B3742" s="12"/>
      <c r="C3742" s="12" t="s">
        <v>4797</v>
      </c>
      <c r="D3742" s="12" t="s">
        <v>5468</v>
      </c>
      <c r="E3742" t="b">
        <v>0</v>
      </c>
      <c r="F3742">
        <v>0</v>
      </c>
      <c r="G3742">
        <v>8301</v>
      </c>
      <c r="H3742">
        <v>43891</v>
      </c>
      <c r="I3742" s="12" t="s">
        <v>2238</v>
      </c>
      <c r="J3742">
        <v>3</v>
      </c>
      <c r="K3742">
        <v>564</v>
      </c>
      <c r="L3742">
        <v>0</v>
      </c>
      <c r="M3742">
        <v>0</v>
      </c>
      <c r="N3742">
        <v>0</v>
      </c>
      <c r="O3742">
        <v>144500</v>
      </c>
      <c r="P3742">
        <v>-144500</v>
      </c>
      <c r="Q3742">
        <v>3792</v>
      </c>
      <c r="R3742" t="b">
        <v>0</v>
      </c>
      <c r="S3742">
        <v>0</v>
      </c>
    </row>
    <row r="3743" spans="1:19">
      <c r="A3743">
        <v>13050501</v>
      </c>
      <c r="B3743" s="12"/>
      <c r="C3743" s="12" t="s">
        <v>4797</v>
      </c>
      <c r="D3743" s="12" t="s">
        <v>5468</v>
      </c>
      <c r="E3743" t="b">
        <v>0</v>
      </c>
      <c r="F3743">
        <v>0</v>
      </c>
      <c r="G3743">
        <v>8301</v>
      </c>
      <c r="H3743">
        <v>43891</v>
      </c>
      <c r="I3743" s="12" t="s">
        <v>2239</v>
      </c>
      <c r="J3743">
        <v>12</v>
      </c>
      <c r="K3743">
        <v>10489</v>
      </c>
      <c r="L3743">
        <v>0</v>
      </c>
      <c r="M3743">
        <v>0</v>
      </c>
      <c r="N3743">
        <v>210000</v>
      </c>
      <c r="O3743">
        <v>0</v>
      </c>
      <c r="P3743">
        <v>65500</v>
      </c>
      <c r="Q3743">
        <v>3793</v>
      </c>
      <c r="R3743" t="b">
        <v>0</v>
      </c>
      <c r="S3743">
        <v>0</v>
      </c>
    </row>
    <row r="3744" spans="1:19">
      <c r="A3744">
        <v>13050501</v>
      </c>
      <c r="B3744" s="12"/>
      <c r="C3744" s="12" t="s">
        <v>4797</v>
      </c>
      <c r="D3744" s="12" t="s">
        <v>5468</v>
      </c>
      <c r="E3744" t="b">
        <v>0</v>
      </c>
      <c r="F3744">
        <v>0</v>
      </c>
      <c r="G3744">
        <v>8301</v>
      </c>
      <c r="H3744">
        <v>43894</v>
      </c>
      <c r="I3744" s="12" t="s">
        <v>5660</v>
      </c>
      <c r="J3744">
        <v>1</v>
      </c>
      <c r="K3744">
        <v>13618</v>
      </c>
      <c r="L3744">
        <v>0</v>
      </c>
      <c r="M3744">
        <v>0</v>
      </c>
      <c r="N3744">
        <v>0</v>
      </c>
      <c r="O3744">
        <v>65500</v>
      </c>
      <c r="P3744">
        <v>0</v>
      </c>
      <c r="Q3744">
        <v>3794</v>
      </c>
      <c r="R3744" t="b">
        <v>0</v>
      </c>
      <c r="S3744">
        <v>0</v>
      </c>
    </row>
    <row r="3745" spans="1:19">
      <c r="A3745">
        <v>13050501</v>
      </c>
      <c r="B3745" s="12"/>
      <c r="C3745" s="12" t="s">
        <v>4797</v>
      </c>
      <c r="D3745" s="12" t="s">
        <v>5468</v>
      </c>
      <c r="E3745" t="b">
        <v>0</v>
      </c>
      <c r="F3745">
        <v>0</v>
      </c>
      <c r="G3745">
        <v>8301</v>
      </c>
      <c r="H3745">
        <v>43922</v>
      </c>
      <c r="I3745" s="12" t="s">
        <v>2240</v>
      </c>
      <c r="J3745">
        <v>3</v>
      </c>
      <c r="K3745">
        <v>566</v>
      </c>
      <c r="L3745">
        <v>0</v>
      </c>
      <c r="M3745">
        <v>0</v>
      </c>
      <c r="N3745">
        <v>0</v>
      </c>
      <c r="O3745">
        <v>157800</v>
      </c>
      <c r="P3745">
        <v>-157800</v>
      </c>
      <c r="Q3745">
        <v>3795</v>
      </c>
      <c r="R3745" t="b">
        <v>0</v>
      </c>
      <c r="S3745">
        <v>0</v>
      </c>
    </row>
    <row r="3746" spans="1:19">
      <c r="A3746">
        <v>13050501</v>
      </c>
      <c r="B3746" s="12"/>
      <c r="C3746" s="12" t="s">
        <v>4797</v>
      </c>
      <c r="D3746" s="12" t="s">
        <v>5468</v>
      </c>
      <c r="E3746" t="b">
        <v>0</v>
      </c>
      <c r="F3746">
        <v>0</v>
      </c>
      <c r="G3746">
        <v>8301</v>
      </c>
      <c r="H3746">
        <v>43922</v>
      </c>
      <c r="I3746" s="12" t="s">
        <v>2241</v>
      </c>
      <c r="J3746">
        <v>12</v>
      </c>
      <c r="K3746">
        <v>10569</v>
      </c>
      <c r="L3746">
        <v>0</v>
      </c>
      <c r="M3746">
        <v>0</v>
      </c>
      <c r="N3746">
        <v>210000</v>
      </c>
      <c r="O3746">
        <v>0</v>
      </c>
      <c r="P3746">
        <v>52200</v>
      </c>
      <c r="Q3746">
        <v>3796</v>
      </c>
      <c r="R3746" t="b">
        <v>0</v>
      </c>
      <c r="S3746">
        <v>0</v>
      </c>
    </row>
    <row r="3747" spans="1:19">
      <c r="A3747">
        <v>13050501</v>
      </c>
      <c r="B3747" s="12"/>
      <c r="C3747" s="12" t="s">
        <v>4797</v>
      </c>
      <c r="D3747" s="12" t="s">
        <v>5468</v>
      </c>
      <c r="E3747" t="b">
        <v>0</v>
      </c>
      <c r="F3747">
        <v>0</v>
      </c>
      <c r="G3747">
        <v>8301</v>
      </c>
      <c r="H3747">
        <v>43927</v>
      </c>
      <c r="I3747" s="12" t="s">
        <v>5661</v>
      </c>
      <c r="J3747">
        <v>1</v>
      </c>
      <c r="K3747">
        <v>13688</v>
      </c>
      <c r="L3747">
        <v>0</v>
      </c>
      <c r="M3747">
        <v>0</v>
      </c>
      <c r="N3747">
        <v>0</v>
      </c>
      <c r="O3747">
        <v>52200</v>
      </c>
      <c r="P3747">
        <v>0</v>
      </c>
      <c r="Q3747">
        <v>3797</v>
      </c>
      <c r="R3747" t="b">
        <v>0</v>
      </c>
      <c r="S3747">
        <v>0</v>
      </c>
    </row>
    <row r="3748" spans="1:19">
      <c r="A3748">
        <v>13050501</v>
      </c>
      <c r="B3748" s="12"/>
      <c r="C3748" s="12" t="s">
        <v>4797</v>
      </c>
      <c r="D3748" s="12" t="s">
        <v>5468</v>
      </c>
      <c r="E3748" t="b">
        <v>0</v>
      </c>
      <c r="F3748">
        <v>0</v>
      </c>
      <c r="G3748">
        <v>8301</v>
      </c>
      <c r="H3748">
        <v>43952</v>
      </c>
      <c r="I3748" s="12" t="s">
        <v>2242</v>
      </c>
      <c r="J3748">
        <v>3</v>
      </c>
      <c r="K3748">
        <v>568</v>
      </c>
      <c r="L3748">
        <v>0</v>
      </c>
      <c r="M3748">
        <v>0</v>
      </c>
      <c r="N3748">
        <v>0</v>
      </c>
      <c r="O3748">
        <v>171100</v>
      </c>
      <c r="P3748">
        <v>-171100</v>
      </c>
      <c r="Q3748">
        <v>3798</v>
      </c>
      <c r="R3748" t="b">
        <v>0</v>
      </c>
      <c r="S3748">
        <v>0</v>
      </c>
    </row>
    <row r="3749" spans="1:19">
      <c r="A3749">
        <v>13050501</v>
      </c>
      <c r="B3749" s="12"/>
      <c r="C3749" s="12" t="s">
        <v>4797</v>
      </c>
      <c r="D3749" s="12" t="s">
        <v>5468</v>
      </c>
      <c r="E3749" t="b">
        <v>0</v>
      </c>
      <c r="F3749">
        <v>0</v>
      </c>
      <c r="G3749">
        <v>8301</v>
      </c>
      <c r="H3749">
        <v>43952</v>
      </c>
      <c r="I3749" s="12" t="s">
        <v>2243</v>
      </c>
      <c r="J3749">
        <v>12</v>
      </c>
      <c r="K3749">
        <v>10649</v>
      </c>
      <c r="L3749">
        <v>0</v>
      </c>
      <c r="M3749">
        <v>0</v>
      </c>
      <c r="N3749">
        <v>210000</v>
      </c>
      <c r="O3749">
        <v>0</v>
      </c>
      <c r="P3749">
        <v>38900</v>
      </c>
      <c r="Q3749">
        <v>3799</v>
      </c>
      <c r="R3749" t="b">
        <v>0</v>
      </c>
      <c r="S3749">
        <v>0</v>
      </c>
    </row>
    <row r="3750" spans="1:19">
      <c r="A3750">
        <v>13050501</v>
      </c>
      <c r="B3750" s="12"/>
      <c r="C3750" s="12" t="s">
        <v>4797</v>
      </c>
      <c r="D3750" s="12" t="s">
        <v>5468</v>
      </c>
      <c r="E3750" t="b">
        <v>0</v>
      </c>
      <c r="F3750">
        <v>0</v>
      </c>
      <c r="G3750">
        <v>8301</v>
      </c>
      <c r="H3750">
        <v>43959</v>
      </c>
      <c r="I3750" s="12" t="s">
        <v>5662</v>
      </c>
      <c r="J3750">
        <v>1</v>
      </c>
      <c r="K3750">
        <v>13751</v>
      </c>
      <c r="L3750">
        <v>0</v>
      </c>
      <c r="M3750">
        <v>0</v>
      </c>
      <c r="N3750">
        <v>0</v>
      </c>
      <c r="O3750">
        <v>38900</v>
      </c>
      <c r="P3750">
        <v>0</v>
      </c>
      <c r="Q3750">
        <v>3800</v>
      </c>
      <c r="R3750" t="b">
        <v>0</v>
      </c>
      <c r="S3750">
        <v>0</v>
      </c>
    </row>
    <row r="3751" spans="1:19">
      <c r="A3751">
        <v>13050501</v>
      </c>
      <c r="B3751" s="12"/>
      <c r="C3751" s="12" t="s">
        <v>4797</v>
      </c>
      <c r="D3751" s="12" t="s">
        <v>5468</v>
      </c>
      <c r="E3751" t="b">
        <v>0</v>
      </c>
      <c r="F3751">
        <v>0</v>
      </c>
      <c r="G3751">
        <v>8301</v>
      </c>
      <c r="H3751">
        <v>43983</v>
      </c>
      <c r="I3751" s="12" t="s">
        <v>2244</v>
      </c>
      <c r="J3751">
        <v>3</v>
      </c>
      <c r="K3751">
        <v>569</v>
      </c>
      <c r="L3751">
        <v>0</v>
      </c>
      <c r="M3751">
        <v>0</v>
      </c>
      <c r="N3751">
        <v>0</v>
      </c>
      <c r="O3751">
        <v>174400</v>
      </c>
      <c r="P3751">
        <v>-174400</v>
      </c>
      <c r="Q3751">
        <v>3801</v>
      </c>
      <c r="R3751" t="b">
        <v>0</v>
      </c>
      <c r="S3751">
        <v>0</v>
      </c>
    </row>
    <row r="3752" spans="1:19">
      <c r="A3752">
        <v>13050501</v>
      </c>
      <c r="B3752" s="12"/>
      <c r="C3752" s="12" t="s">
        <v>4797</v>
      </c>
      <c r="D3752" s="12" t="s">
        <v>5468</v>
      </c>
      <c r="E3752" t="b">
        <v>0</v>
      </c>
      <c r="F3752">
        <v>0</v>
      </c>
      <c r="G3752">
        <v>8301</v>
      </c>
      <c r="H3752">
        <v>43983</v>
      </c>
      <c r="I3752" s="12" t="s">
        <v>2245</v>
      </c>
      <c r="J3752">
        <v>12</v>
      </c>
      <c r="K3752">
        <v>10729</v>
      </c>
      <c r="L3752">
        <v>0</v>
      </c>
      <c r="M3752">
        <v>0</v>
      </c>
      <c r="N3752">
        <v>210000</v>
      </c>
      <c r="O3752">
        <v>0</v>
      </c>
      <c r="P3752">
        <v>35600</v>
      </c>
      <c r="Q3752">
        <v>3802</v>
      </c>
      <c r="R3752" t="b">
        <v>0</v>
      </c>
      <c r="S3752">
        <v>0</v>
      </c>
    </row>
    <row r="3753" spans="1:19">
      <c r="A3753">
        <v>13050501</v>
      </c>
      <c r="B3753" s="12"/>
      <c r="C3753" s="12" t="s">
        <v>4797</v>
      </c>
      <c r="D3753" s="12" t="s">
        <v>5468</v>
      </c>
      <c r="E3753" t="b">
        <v>0</v>
      </c>
      <c r="F3753">
        <v>0</v>
      </c>
      <c r="G3753">
        <v>8301</v>
      </c>
      <c r="H3753">
        <v>43990</v>
      </c>
      <c r="I3753" s="12" t="s">
        <v>5663</v>
      </c>
      <c r="J3753">
        <v>1</v>
      </c>
      <c r="K3753">
        <v>13822</v>
      </c>
      <c r="L3753">
        <v>0</v>
      </c>
      <c r="M3753">
        <v>0</v>
      </c>
      <c r="N3753">
        <v>0</v>
      </c>
      <c r="O3753">
        <v>35600</v>
      </c>
      <c r="P3753">
        <v>0</v>
      </c>
      <c r="Q3753">
        <v>3803</v>
      </c>
      <c r="R3753" t="b">
        <v>0</v>
      </c>
      <c r="S3753">
        <v>0</v>
      </c>
    </row>
    <row r="3754" spans="1:19">
      <c r="A3754">
        <v>13050501</v>
      </c>
      <c r="B3754" s="12"/>
      <c r="C3754" s="12" t="s">
        <v>4797</v>
      </c>
      <c r="D3754" s="12" t="s">
        <v>5468</v>
      </c>
      <c r="E3754" t="b">
        <v>0</v>
      </c>
      <c r="F3754">
        <v>0</v>
      </c>
      <c r="G3754">
        <v>8301</v>
      </c>
      <c r="H3754">
        <v>44013</v>
      </c>
      <c r="I3754" s="12" t="s">
        <v>2246</v>
      </c>
      <c r="J3754">
        <v>3</v>
      </c>
      <c r="K3754">
        <v>570</v>
      </c>
      <c r="L3754">
        <v>0</v>
      </c>
      <c r="M3754">
        <v>0</v>
      </c>
      <c r="N3754">
        <v>0</v>
      </c>
      <c r="O3754">
        <v>177700</v>
      </c>
      <c r="P3754">
        <v>-177700</v>
      </c>
      <c r="Q3754">
        <v>3804</v>
      </c>
      <c r="R3754" t="b">
        <v>0</v>
      </c>
      <c r="S3754">
        <v>0</v>
      </c>
    </row>
    <row r="3755" spans="1:19">
      <c r="A3755">
        <v>13050501</v>
      </c>
      <c r="B3755" s="12"/>
      <c r="C3755" s="12" t="s">
        <v>4797</v>
      </c>
      <c r="D3755" s="12" t="s">
        <v>5468</v>
      </c>
      <c r="E3755" t="b">
        <v>0</v>
      </c>
      <c r="F3755">
        <v>0</v>
      </c>
      <c r="G3755">
        <v>8301</v>
      </c>
      <c r="H3755">
        <v>44013</v>
      </c>
      <c r="I3755" s="12" t="s">
        <v>2247</v>
      </c>
      <c r="J3755">
        <v>12</v>
      </c>
      <c r="K3755">
        <v>10809</v>
      </c>
      <c r="L3755">
        <v>0</v>
      </c>
      <c r="M3755">
        <v>0</v>
      </c>
      <c r="N3755">
        <v>210000</v>
      </c>
      <c r="O3755">
        <v>0</v>
      </c>
      <c r="P3755">
        <v>32300</v>
      </c>
      <c r="Q3755">
        <v>3805</v>
      </c>
      <c r="R3755" t="b">
        <v>0</v>
      </c>
      <c r="S3755">
        <v>0</v>
      </c>
    </row>
    <row r="3756" spans="1:19">
      <c r="A3756">
        <v>13050501</v>
      </c>
      <c r="B3756" s="12"/>
      <c r="C3756" s="12" t="s">
        <v>4797</v>
      </c>
      <c r="D3756" s="12" t="s">
        <v>5468</v>
      </c>
      <c r="E3756" t="b">
        <v>0</v>
      </c>
      <c r="F3756">
        <v>0</v>
      </c>
      <c r="G3756">
        <v>8301</v>
      </c>
      <c r="H3756">
        <v>44015</v>
      </c>
      <c r="I3756" s="12" t="s">
        <v>5664</v>
      </c>
      <c r="J3756">
        <v>1</v>
      </c>
      <c r="K3756">
        <v>13881</v>
      </c>
      <c r="L3756">
        <v>0</v>
      </c>
      <c r="M3756">
        <v>0</v>
      </c>
      <c r="N3756">
        <v>0</v>
      </c>
      <c r="O3756">
        <v>32300</v>
      </c>
      <c r="P3756">
        <v>0</v>
      </c>
      <c r="Q3756">
        <v>3806</v>
      </c>
      <c r="R3756" t="b">
        <v>0</v>
      </c>
      <c r="S3756">
        <v>0</v>
      </c>
    </row>
    <row r="3757" spans="1:19">
      <c r="A3757">
        <v>13050501</v>
      </c>
      <c r="B3757" s="12"/>
      <c r="C3757" s="12" t="s">
        <v>4797</v>
      </c>
      <c r="D3757" s="12" t="s">
        <v>5468</v>
      </c>
      <c r="E3757" t="b">
        <v>0</v>
      </c>
      <c r="F3757">
        <v>0</v>
      </c>
      <c r="G3757">
        <v>8301</v>
      </c>
      <c r="H3757">
        <v>44044</v>
      </c>
      <c r="I3757" s="12" t="s">
        <v>2248</v>
      </c>
      <c r="J3757">
        <v>3</v>
      </c>
      <c r="K3757">
        <v>572</v>
      </c>
      <c r="L3757">
        <v>0</v>
      </c>
      <c r="M3757">
        <v>0</v>
      </c>
      <c r="N3757">
        <v>0</v>
      </c>
      <c r="O3757">
        <v>191000</v>
      </c>
      <c r="P3757">
        <v>-191000</v>
      </c>
      <c r="Q3757">
        <v>3807</v>
      </c>
      <c r="R3757" t="b">
        <v>0</v>
      </c>
      <c r="S3757">
        <v>0</v>
      </c>
    </row>
    <row r="3758" spans="1:19">
      <c r="A3758">
        <v>13050501</v>
      </c>
      <c r="B3758" s="12"/>
      <c r="C3758" s="12" t="s">
        <v>4797</v>
      </c>
      <c r="D3758" s="12" t="s">
        <v>5468</v>
      </c>
      <c r="E3758" t="b">
        <v>0</v>
      </c>
      <c r="F3758">
        <v>0</v>
      </c>
      <c r="G3758">
        <v>8301</v>
      </c>
      <c r="H3758">
        <v>44044</v>
      </c>
      <c r="I3758" s="12" t="s">
        <v>2249</v>
      </c>
      <c r="J3758">
        <v>12</v>
      </c>
      <c r="K3758">
        <v>10889</v>
      </c>
      <c r="L3758">
        <v>0</v>
      </c>
      <c r="M3758">
        <v>0</v>
      </c>
      <c r="N3758">
        <v>210000</v>
      </c>
      <c r="O3758">
        <v>0</v>
      </c>
      <c r="P3758">
        <v>19000</v>
      </c>
      <c r="Q3758">
        <v>3808</v>
      </c>
      <c r="R3758" t="b">
        <v>0</v>
      </c>
      <c r="S3758">
        <v>0</v>
      </c>
    </row>
    <row r="3759" spans="1:19">
      <c r="A3759">
        <v>13050501</v>
      </c>
      <c r="B3759" s="12"/>
      <c r="C3759" s="12" t="s">
        <v>4797</v>
      </c>
      <c r="D3759" s="12" t="s">
        <v>5468</v>
      </c>
      <c r="E3759" t="b">
        <v>0</v>
      </c>
      <c r="F3759">
        <v>0</v>
      </c>
      <c r="G3759">
        <v>8301</v>
      </c>
      <c r="H3759">
        <v>44057</v>
      </c>
      <c r="I3759" s="12" t="s">
        <v>5665</v>
      </c>
      <c r="J3759">
        <v>1</v>
      </c>
      <c r="K3759">
        <v>13983</v>
      </c>
      <c r="L3759">
        <v>0</v>
      </c>
      <c r="M3759">
        <v>0</v>
      </c>
      <c r="N3759">
        <v>0</v>
      </c>
      <c r="O3759">
        <v>19000</v>
      </c>
      <c r="P3759">
        <v>0</v>
      </c>
      <c r="Q3759">
        <v>3809</v>
      </c>
      <c r="R3759" t="b">
        <v>0</v>
      </c>
      <c r="S3759">
        <v>0</v>
      </c>
    </row>
    <row r="3760" spans="1:19">
      <c r="A3760">
        <v>13050501</v>
      </c>
      <c r="B3760" s="12"/>
      <c r="C3760" s="12" t="s">
        <v>4797</v>
      </c>
      <c r="D3760" s="12" t="s">
        <v>5468</v>
      </c>
      <c r="E3760" t="b">
        <v>0</v>
      </c>
      <c r="F3760">
        <v>0</v>
      </c>
      <c r="G3760">
        <v>8301</v>
      </c>
      <c r="H3760">
        <v>44075</v>
      </c>
      <c r="I3760" s="12" t="s">
        <v>2250</v>
      </c>
      <c r="J3760">
        <v>3</v>
      </c>
      <c r="K3760">
        <v>573</v>
      </c>
      <c r="L3760">
        <v>0</v>
      </c>
      <c r="M3760">
        <v>0</v>
      </c>
      <c r="N3760">
        <v>0</v>
      </c>
      <c r="O3760">
        <v>210000</v>
      </c>
      <c r="P3760">
        <v>-210000</v>
      </c>
      <c r="Q3760">
        <v>3810</v>
      </c>
      <c r="R3760" t="b">
        <v>0</v>
      </c>
      <c r="S3760">
        <v>0</v>
      </c>
    </row>
    <row r="3761" spans="1:19">
      <c r="A3761">
        <v>13050501</v>
      </c>
      <c r="B3761" s="12"/>
      <c r="C3761" s="12" t="s">
        <v>4797</v>
      </c>
      <c r="D3761" s="12" t="s">
        <v>5468</v>
      </c>
      <c r="E3761" t="b">
        <v>0</v>
      </c>
      <c r="F3761">
        <v>0</v>
      </c>
      <c r="G3761">
        <v>8301</v>
      </c>
      <c r="H3761">
        <v>44075</v>
      </c>
      <c r="I3761" s="12" t="s">
        <v>2251</v>
      </c>
      <c r="J3761">
        <v>12</v>
      </c>
      <c r="K3761">
        <v>10969</v>
      </c>
      <c r="L3761">
        <v>0</v>
      </c>
      <c r="M3761">
        <v>0</v>
      </c>
      <c r="N3761">
        <v>210000</v>
      </c>
      <c r="O3761">
        <v>0</v>
      </c>
      <c r="P3761">
        <v>0</v>
      </c>
      <c r="Q3761">
        <v>3811</v>
      </c>
      <c r="R3761" t="b">
        <v>0</v>
      </c>
      <c r="S3761">
        <v>0</v>
      </c>
    </row>
    <row r="3762" spans="1:19">
      <c r="A3762">
        <v>13050501</v>
      </c>
      <c r="B3762" s="12"/>
      <c r="C3762" s="12" t="s">
        <v>4797</v>
      </c>
      <c r="D3762" s="12" t="s">
        <v>5468</v>
      </c>
      <c r="E3762" t="b">
        <v>0</v>
      </c>
      <c r="F3762">
        <v>0</v>
      </c>
      <c r="G3762">
        <v>8301</v>
      </c>
      <c r="H3762">
        <v>44105</v>
      </c>
      <c r="I3762" s="12" t="s">
        <v>2252</v>
      </c>
      <c r="J3762">
        <v>3</v>
      </c>
      <c r="K3762">
        <v>575</v>
      </c>
      <c r="L3762">
        <v>0</v>
      </c>
      <c r="M3762">
        <v>0</v>
      </c>
      <c r="N3762">
        <v>0</v>
      </c>
      <c r="O3762">
        <v>210000</v>
      </c>
      <c r="P3762">
        <v>-210000</v>
      </c>
      <c r="Q3762">
        <v>3812</v>
      </c>
      <c r="R3762" t="b">
        <v>0</v>
      </c>
      <c r="S3762">
        <v>0</v>
      </c>
    </row>
    <row r="3763" spans="1:19">
      <c r="A3763">
        <v>13050501</v>
      </c>
      <c r="B3763" s="12"/>
      <c r="C3763" s="12" t="s">
        <v>4797</v>
      </c>
      <c r="D3763" s="12" t="s">
        <v>5468</v>
      </c>
      <c r="E3763" t="b">
        <v>0</v>
      </c>
      <c r="F3763">
        <v>0</v>
      </c>
      <c r="G3763">
        <v>8301</v>
      </c>
      <c r="H3763">
        <v>44105</v>
      </c>
      <c r="I3763" s="12" t="s">
        <v>2253</v>
      </c>
      <c r="J3763">
        <v>12</v>
      </c>
      <c r="K3763">
        <v>11049</v>
      </c>
      <c r="L3763">
        <v>0</v>
      </c>
      <c r="M3763">
        <v>0</v>
      </c>
      <c r="N3763">
        <v>210000</v>
      </c>
      <c r="O3763">
        <v>0</v>
      </c>
      <c r="P3763">
        <v>0</v>
      </c>
      <c r="Q3763">
        <v>3813</v>
      </c>
      <c r="R3763" t="b">
        <v>0</v>
      </c>
      <c r="S3763">
        <v>0</v>
      </c>
    </row>
    <row r="3764" spans="1:19">
      <c r="A3764">
        <v>13050501</v>
      </c>
      <c r="B3764" s="12"/>
      <c r="C3764" s="12" t="s">
        <v>4797</v>
      </c>
      <c r="D3764" s="12" t="s">
        <v>5468</v>
      </c>
      <c r="E3764" t="b">
        <v>0</v>
      </c>
      <c r="F3764">
        <v>0</v>
      </c>
      <c r="G3764">
        <v>8301</v>
      </c>
      <c r="H3764">
        <v>44136</v>
      </c>
      <c r="I3764" s="12" t="s">
        <v>2254</v>
      </c>
      <c r="J3764">
        <v>3</v>
      </c>
      <c r="K3764">
        <v>576</v>
      </c>
      <c r="L3764">
        <v>0</v>
      </c>
      <c r="M3764">
        <v>0</v>
      </c>
      <c r="N3764">
        <v>0</v>
      </c>
      <c r="O3764">
        <v>210000</v>
      </c>
      <c r="P3764">
        <v>-210000</v>
      </c>
      <c r="Q3764">
        <v>3814</v>
      </c>
      <c r="R3764" t="b">
        <v>0</v>
      </c>
      <c r="S3764">
        <v>0</v>
      </c>
    </row>
    <row r="3765" spans="1:19">
      <c r="A3765">
        <v>13050501</v>
      </c>
      <c r="B3765" s="12"/>
      <c r="C3765" s="12" t="s">
        <v>4797</v>
      </c>
      <c r="D3765" s="12" t="s">
        <v>5468</v>
      </c>
      <c r="E3765" t="b">
        <v>0</v>
      </c>
      <c r="F3765">
        <v>0</v>
      </c>
      <c r="G3765">
        <v>8301</v>
      </c>
      <c r="H3765">
        <v>44136</v>
      </c>
      <c r="I3765" s="12" t="s">
        <v>2255</v>
      </c>
      <c r="J3765">
        <v>12</v>
      </c>
      <c r="K3765">
        <v>11129</v>
      </c>
      <c r="L3765">
        <v>0</v>
      </c>
      <c r="M3765">
        <v>0</v>
      </c>
      <c r="N3765">
        <v>210000</v>
      </c>
      <c r="O3765">
        <v>0</v>
      </c>
      <c r="P3765">
        <v>0</v>
      </c>
      <c r="Q3765">
        <v>3815</v>
      </c>
      <c r="R3765" t="b">
        <v>0</v>
      </c>
      <c r="S3765">
        <v>0</v>
      </c>
    </row>
    <row r="3766" spans="1:19">
      <c r="A3766">
        <v>13050501</v>
      </c>
      <c r="B3766" s="12"/>
      <c r="C3766" s="12" t="s">
        <v>4797</v>
      </c>
      <c r="D3766" s="12" t="s">
        <v>5468</v>
      </c>
      <c r="E3766" t="b">
        <v>0</v>
      </c>
      <c r="F3766">
        <v>0</v>
      </c>
      <c r="G3766">
        <v>8301</v>
      </c>
      <c r="H3766">
        <v>44166</v>
      </c>
      <c r="I3766" s="12" t="s">
        <v>2256</v>
      </c>
      <c r="J3766">
        <v>3</v>
      </c>
      <c r="K3766">
        <v>577</v>
      </c>
      <c r="L3766">
        <v>0</v>
      </c>
      <c r="M3766">
        <v>0</v>
      </c>
      <c r="N3766">
        <v>0</v>
      </c>
      <c r="O3766">
        <v>210000</v>
      </c>
      <c r="P3766">
        <v>-210000</v>
      </c>
      <c r="Q3766">
        <v>3816</v>
      </c>
      <c r="R3766" t="b">
        <v>0</v>
      </c>
      <c r="S3766">
        <v>0</v>
      </c>
    </row>
    <row r="3767" spans="1:19">
      <c r="A3767">
        <v>13050501</v>
      </c>
      <c r="B3767" s="12"/>
      <c r="C3767" s="12" t="s">
        <v>4797</v>
      </c>
      <c r="D3767" s="12" t="s">
        <v>5468</v>
      </c>
      <c r="E3767" t="b">
        <v>0</v>
      </c>
      <c r="F3767">
        <v>0</v>
      </c>
      <c r="G3767">
        <v>8301</v>
      </c>
      <c r="H3767">
        <v>44166</v>
      </c>
      <c r="I3767" s="12" t="s">
        <v>2257</v>
      </c>
      <c r="J3767">
        <v>12</v>
      </c>
      <c r="K3767">
        <v>11209</v>
      </c>
      <c r="L3767">
        <v>0</v>
      </c>
      <c r="M3767">
        <v>0</v>
      </c>
      <c r="N3767">
        <v>210000</v>
      </c>
      <c r="O3767">
        <v>0</v>
      </c>
      <c r="P3767">
        <v>0</v>
      </c>
      <c r="Q3767">
        <v>3817</v>
      </c>
      <c r="R3767" t="b">
        <v>0</v>
      </c>
      <c r="S3767">
        <v>0</v>
      </c>
    </row>
    <row r="3768" spans="1:19">
      <c r="A3768">
        <v>13050501</v>
      </c>
      <c r="B3768" s="12" t="s">
        <v>2258</v>
      </c>
      <c r="C3768" s="12" t="s">
        <v>4797</v>
      </c>
      <c r="D3768" s="12" t="s">
        <v>2258</v>
      </c>
      <c r="E3768" t="b">
        <v>0</v>
      </c>
      <c r="F3768">
        <v>0</v>
      </c>
      <c r="G3768">
        <v>8301</v>
      </c>
      <c r="H3768" t="s">
        <v>21</v>
      </c>
      <c r="I3768" s="12"/>
      <c r="K3768">
        <v>0</v>
      </c>
      <c r="L3768">
        <v>0</v>
      </c>
      <c r="M3768">
        <v>0</v>
      </c>
      <c r="N3768">
        <v>2520000</v>
      </c>
      <c r="O3768">
        <v>2520000</v>
      </c>
      <c r="P3768">
        <v>0</v>
      </c>
      <c r="Q3768">
        <v>3818</v>
      </c>
      <c r="R3768" t="b">
        <v>0</v>
      </c>
      <c r="S3768">
        <v>0</v>
      </c>
    </row>
    <row r="3769" spans="1:19">
      <c r="A3769">
        <v>13050501</v>
      </c>
      <c r="B3769" s="12" t="s">
        <v>5477</v>
      </c>
      <c r="C3769" s="12" t="s">
        <v>4797</v>
      </c>
      <c r="D3769" s="12" t="s">
        <v>5477</v>
      </c>
      <c r="E3769" t="b">
        <v>0</v>
      </c>
      <c r="F3769">
        <v>0</v>
      </c>
      <c r="G3769">
        <v>8302</v>
      </c>
      <c r="H3769" t="s">
        <v>21</v>
      </c>
      <c r="I3769" s="12"/>
      <c r="K3769">
        <v>0</v>
      </c>
      <c r="L3769">
        <v>2520000</v>
      </c>
      <c r="M3769">
        <v>2520000</v>
      </c>
      <c r="N3769">
        <v>0</v>
      </c>
      <c r="O3769">
        <v>0</v>
      </c>
      <c r="P3769">
        <v>0</v>
      </c>
      <c r="Q3769">
        <v>3819</v>
      </c>
      <c r="R3769" t="b">
        <v>0</v>
      </c>
      <c r="S3769">
        <v>0</v>
      </c>
    </row>
    <row r="3770" spans="1:19">
      <c r="A3770">
        <v>13050501</v>
      </c>
      <c r="B3770" s="12"/>
      <c r="C3770" s="12" t="s">
        <v>4797</v>
      </c>
      <c r="D3770" s="12" t="s">
        <v>5477</v>
      </c>
      <c r="E3770" t="b">
        <v>0</v>
      </c>
      <c r="F3770">
        <v>0</v>
      </c>
      <c r="G3770">
        <v>8302</v>
      </c>
      <c r="H3770">
        <v>43831</v>
      </c>
      <c r="I3770" s="12" t="s">
        <v>2259</v>
      </c>
      <c r="J3770">
        <v>3</v>
      </c>
      <c r="K3770">
        <v>561</v>
      </c>
      <c r="L3770">
        <v>0</v>
      </c>
      <c r="M3770">
        <v>0</v>
      </c>
      <c r="N3770">
        <v>0</v>
      </c>
      <c r="O3770">
        <v>200</v>
      </c>
      <c r="P3770">
        <v>-200</v>
      </c>
      <c r="Q3770">
        <v>3820</v>
      </c>
      <c r="R3770" t="b">
        <v>0</v>
      </c>
      <c r="S3770">
        <v>0</v>
      </c>
    </row>
    <row r="3771" spans="1:19">
      <c r="A3771">
        <v>13050501</v>
      </c>
      <c r="B3771" s="12"/>
      <c r="C3771" s="12" t="s">
        <v>4797</v>
      </c>
      <c r="D3771" s="12" t="s">
        <v>5477</v>
      </c>
      <c r="E3771" t="b">
        <v>0</v>
      </c>
      <c r="F3771">
        <v>0</v>
      </c>
      <c r="G3771">
        <v>8302</v>
      </c>
      <c r="H3771">
        <v>43831</v>
      </c>
      <c r="I3771" s="12" t="s">
        <v>2260</v>
      </c>
      <c r="J3771">
        <v>12</v>
      </c>
      <c r="K3771">
        <v>10330</v>
      </c>
      <c r="L3771">
        <v>0</v>
      </c>
      <c r="M3771">
        <v>0</v>
      </c>
      <c r="N3771">
        <v>210000</v>
      </c>
      <c r="O3771">
        <v>0</v>
      </c>
      <c r="P3771">
        <v>209800</v>
      </c>
      <c r="Q3771">
        <v>3821</v>
      </c>
      <c r="R3771" t="b">
        <v>0</v>
      </c>
      <c r="S3771">
        <v>0</v>
      </c>
    </row>
    <row r="3772" spans="1:19">
      <c r="A3772">
        <v>13050501</v>
      </c>
      <c r="B3772" s="12"/>
      <c r="C3772" s="12" t="s">
        <v>4797</v>
      </c>
      <c r="D3772" s="12" t="s">
        <v>5477</v>
      </c>
      <c r="E3772" t="b">
        <v>0</v>
      </c>
      <c r="F3772">
        <v>0</v>
      </c>
      <c r="G3772">
        <v>8302</v>
      </c>
      <c r="H3772">
        <v>43839</v>
      </c>
      <c r="I3772" s="12" t="s">
        <v>5658</v>
      </c>
      <c r="J3772">
        <v>1</v>
      </c>
      <c r="K3772">
        <v>13483</v>
      </c>
      <c r="L3772">
        <v>0</v>
      </c>
      <c r="M3772">
        <v>0</v>
      </c>
      <c r="N3772">
        <v>0</v>
      </c>
      <c r="O3772">
        <v>209800</v>
      </c>
      <c r="P3772">
        <v>0</v>
      </c>
      <c r="Q3772">
        <v>3822</v>
      </c>
      <c r="R3772" t="b">
        <v>0</v>
      </c>
      <c r="S3772">
        <v>0</v>
      </c>
    </row>
    <row r="3773" spans="1:19">
      <c r="A3773">
        <v>13050501</v>
      </c>
      <c r="B3773" s="12"/>
      <c r="C3773" s="12" t="s">
        <v>4797</v>
      </c>
      <c r="D3773" s="12" t="s">
        <v>5477</v>
      </c>
      <c r="E3773" t="b">
        <v>0</v>
      </c>
      <c r="F3773">
        <v>0</v>
      </c>
      <c r="G3773">
        <v>8302</v>
      </c>
      <c r="H3773">
        <v>43862</v>
      </c>
      <c r="I3773" s="12" t="s">
        <v>2261</v>
      </c>
      <c r="J3773">
        <v>3</v>
      </c>
      <c r="K3773">
        <v>562</v>
      </c>
      <c r="L3773">
        <v>0</v>
      </c>
      <c r="M3773">
        <v>0</v>
      </c>
      <c r="N3773">
        <v>0</v>
      </c>
      <c r="O3773">
        <v>200</v>
      </c>
      <c r="P3773">
        <v>-200</v>
      </c>
      <c r="Q3773">
        <v>3823</v>
      </c>
      <c r="R3773" t="b">
        <v>0</v>
      </c>
      <c r="S3773">
        <v>0</v>
      </c>
    </row>
    <row r="3774" spans="1:19">
      <c r="A3774">
        <v>13050501</v>
      </c>
      <c r="B3774" s="12"/>
      <c r="C3774" s="12" t="s">
        <v>4797</v>
      </c>
      <c r="D3774" s="12" t="s">
        <v>5477</v>
      </c>
      <c r="E3774" t="b">
        <v>0</v>
      </c>
      <c r="F3774">
        <v>0</v>
      </c>
      <c r="G3774">
        <v>8302</v>
      </c>
      <c r="H3774">
        <v>43862</v>
      </c>
      <c r="I3774" s="12" t="s">
        <v>2262</v>
      </c>
      <c r="J3774">
        <v>12</v>
      </c>
      <c r="K3774">
        <v>10410</v>
      </c>
      <c r="L3774">
        <v>0</v>
      </c>
      <c r="M3774">
        <v>0</v>
      </c>
      <c r="N3774">
        <v>210000</v>
      </c>
      <c r="O3774">
        <v>0</v>
      </c>
      <c r="P3774">
        <v>209800</v>
      </c>
      <c r="Q3774">
        <v>3824</v>
      </c>
      <c r="R3774" t="b">
        <v>0</v>
      </c>
      <c r="S3774">
        <v>0</v>
      </c>
    </row>
    <row r="3775" spans="1:19">
      <c r="A3775">
        <v>13050501</v>
      </c>
      <c r="B3775" s="12"/>
      <c r="C3775" s="12" t="s">
        <v>4797</v>
      </c>
      <c r="D3775" s="12" t="s">
        <v>5477</v>
      </c>
      <c r="E3775" t="b">
        <v>0</v>
      </c>
      <c r="F3775">
        <v>0</v>
      </c>
      <c r="G3775">
        <v>8302</v>
      </c>
      <c r="H3775">
        <v>43867</v>
      </c>
      <c r="I3775" s="12" t="s">
        <v>5659</v>
      </c>
      <c r="J3775">
        <v>1</v>
      </c>
      <c r="K3775">
        <v>13550</v>
      </c>
      <c r="L3775">
        <v>0</v>
      </c>
      <c r="M3775">
        <v>0</v>
      </c>
      <c r="N3775">
        <v>0</v>
      </c>
      <c r="O3775">
        <v>209800</v>
      </c>
      <c r="P3775">
        <v>0</v>
      </c>
      <c r="Q3775">
        <v>3825</v>
      </c>
      <c r="R3775" t="b">
        <v>0</v>
      </c>
      <c r="S3775">
        <v>0</v>
      </c>
    </row>
    <row r="3776" spans="1:19">
      <c r="A3776">
        <v>13050501</v>
      </c>
      <c r="B3776" s="12"/>
      <c r="C3776" s="12" t="s">
        <v>4797</v>
      </c>
      <c r="D3776" s="12" t="s">
        <v>5477</v>
      </c>
      <c r="E3776" t="b">
        <v>0</v>
      </c>
      <c r="F3776">
        <v>0</v>
      </c>
      <c r="G3776">
        <v>8302</v>
      </c>
      <c r="H3776">
        <v>43891</v>
      </c>
      <c r="I3776" s="12" t="s">
        <v>2263</v>
      </c>
      <c r="J3776">
        <v>3</v>
      </c>
      <c r="K3776">
        <v>564</v>
      </c>
      <c r="L3776">
        <v>0</v>
      </c>
      <c r="M3776">
        <v>0</v>
      </c>
      <c r="N3776">
        <v>0</v>
      </c>
      <c r="O3776">
        <v>200</v>
      </c>
      <c r="P3776">
        <v>-200</v>
      </c>
      <c r="Q3776">
        <v>3826</v>
      </c>
      <c r="R3776" t="b">
        <v>0</v>
      </c>
      <c r="S3776">
        <v>0</v>
      </c>
    </row>
    <row r="3777" spans="1:19">
      <c r="A3777">
        <v>13050501</v>
      </c>
      <c r="B3777" s="12"/>
      <c r="C3777" s="12" t="s">
        <v>4797</v>
      </c>
      <c r="D3777" s="12" t="s">
        <v>5477</v>
      </c>
      <c r="E3777" t="b">
        <v>0</v>
      </c>
      <c r="F3777">
        <v>0</v>
      </c>
      <c r="G3777">
        <v>8302</v>
      </c>
      <c r="H3777">
        <v>43891</v>
      </c>
      <c r="I3777" s="12" t="s">
        <v>2264</v>
      </c>
      <c r="J3777">
        <v>12</v>
      </c>
      <c r="K3777">
        <v>10490</v>
      </c>
      <c r="L3777">
        <v>0</v>
      </c>
      <c r="M3777">
        <v>0</v>
      </c>
      <c r="N3777">
        <v>210000</v>
      </c>
      <c r="O3777">
        <v>0</v>
      </c>
      <c r="P3777">
        <v>209800</v>
      </c>
      <c r="Q3777">
        <v>3827</v>
      </c>
      <c r="R3777" t="b">
        <v>0</v>
      </c>
      <c r="S3777">
        <v>0</v>
      </c>
    </row>
    <row r="3778" spans="1:19">
      <c r="A3778">
        <v>13050501</v>
      </c>
      <c r="B3778" s="12"/>
      <c r="C3778" s="12" t="s">
        <v>4797</v>
      </c>
      <c r="D3778" s="12" t="s">
        <v>5477</v>
      </c>
      <c r="E3778" t="b">
        <v>0</v>
      </c>
      <c r="F3778">
        <v>0</v>
      </c>
      <c r="G3778">
        <v>8302</v>
      </c>
      <c r="H3778">
        <v>43894</v>
      </c>
      <c r="I3778" s="12" t="s">
        <v>5660</v>
      </c>
      <c r="J3778">
        <v>1</v>
      </c>
      <c r="K3778">
        <v>13619</v>
      </c>
      <c r="L3778">
        <v>0</v>
      </c>
      <c r="M3778">
        <v>0</v>
      </c>
      <c r="N3778">
        <v>0</v>
      </c>
      <c r="O3778">
        <v>209800</v>
      </c>
      <c r="P3778">
        <v>0</v>
      </c>
      <c r="Q3778">
        <v>3828</v>
      </c>
      <c r="R3778" t="b">
        <v>0</v>
      </c>
      <c r="S3778">
        <v>0</v>
      </c>
    </row>
    <row r="3779" spans="1:19">
      <c r="A3779">
        <v>13050501</v>
      </c>
      <c r="B3779" s="12"/>
      <c r="C3779" s="12" t="s">
        <v>4797</v>
      </c>
      <c r="D3779" s="12" t="s">
        <v>5477</v>
      </c>
      <c r="E3779" t="b">
        <v>0</v>
      </c>
      <c r="F3779">
        <v>0</v>
      </c>
      <c r="G3779">
        <v>8302</v>
      </c>
      <c r="H3779">
        <v>43922</v>
      </c>
      <c r="I3779" s="12" t="s">
        <v>2265</v>
      </c>
      <c r="J3779">
        <v>3</v>
      </c>
      <c r="K3779">
        <v>566</v>
      </c>
      <c r="L3779">
        <v>0</v>
      </c>
      <c r="M3779">
        <v>0</v>
      </c>
      <c r="N3779">
        <v>0</v>
      </c>
      <c r="O3779">
        <v>10200</v>
      </c>
      <c r="P3779">
        <v>-10200</v>
      </c>
      <c r="Q3779">
        <v>3829</v>
      </c>
      <c r="R3779" t="b">
        <v>0</v>
      </c>
      <c r="S3779">
        <v>0</v>
      </c>
    </row>
    <row r="3780" spans="1:19">
      <c r="A3780">
        <v>13050501</v>
      </c>
      <c r="B3780" s="12"/>
      <c r="C3780" s="12" t="s">
        <v>4797</v>
      </c>
      <c r="D3780" s="12" t="s">
        <v>5477</v>
      </c>
      <c r="E3780" t="b">
        <v>0</v>
      </c>
      <c r="F3780">
        <v>0</v>
      </c>
      <c r="G3780">
        <v>8302</v>
      </c>
      <c r="H3780">
        <v>43922</v>
      </c>
      <c r="I3780" s="12" t="s">
        <v>2266</v>
      </c>
      <c r="J3780">
        <v>12</v>
      </c>
      <c r="K3780">
        <v>10570</v>
      </c>
      <c r="L3780">
        <v>0</v>
      </c>
      <c r="M3780">
        <v>0</v>
      </c>
      <c r="N3780">
        <v>210000</v>
      </c>
      <c r="O3780">
        <v>0</v>
      </c>
      <c r="P3780">
        <v>199800</v>
      </c>
      <c r="Q3780">
        <v>3830</v>
      </c>
      <c r="R3780" t="b">
        <v>0</v>
      </c>
      <c r="S3780">
        <v>0</v>
      </c>
    </row>
    <row r="3781" spans="1:19">
      <c r="A3781">
        <v>13050501</v>
      </c>
      <c r="B3781" s="12"/>
      <c r="C3781" s="12" t="s">
        <v>4797</v>
      </c>
      <c r="D3781" s="12" t="s">
        <v>5477</v>
      </c>
      <c r="E3781" t="b">
        <v>0</v>
      </c>
      <c r="F3781">
        <v>0</v>
      </c>
      <c r="G3781">
        <v>8302</v>
      </c>
      <c r="H3781">
        <v>43924</v>
      </c>
      <c r="I3781" s="12" t="s">
        <v>5661</v>
      </c>
      <c r="J3781">
        <v>1</v>
      </c>
      <c r="K3781">
        <v>13680</v>
      </c>
      <c r="L3781">
        <v>0</v>
      </c>
      <c r="M3781">
        <v>0</v>
      </c>
      <c r="N3781">
        <v>0</v>
      </c>
      <c r="O3781">
        <v>199800</v>
      </c>
      <c r="P3781">
        <v>0</v>
      </c>
      <c r="Q3781">
        <v>3831</v>
      </c>
      <c r="R3781" t="b">
        <v>0</v>
      </c>
      <c r="S3781">
        <v>0</v>
      </c>
    </row>
    <row r="3782" spans="1:19">
      <c r="A3782">
        <v>13050501</v>
      </c>
      <c r="B3782" s="12"/>
      <c r="C3782" s="12" t="s">
        <v>4797</v>
      </c>
      <c r="D3782" s="12" t="s">
        <v>5477</v>
      </c>
      <c r="E3782" t="b">
        <v>0</v>
      </c>
      <c r="F3782">
        <v>0</v>
      </c>
      <c r="G3782">
        <v>8302</v>
      </c>
      <c r="H3782">
        <v>43952</v>
      </c>
      <c r="I3782" s="12" t="s">
        <v>2267</v>
      </c>
      <c r="J3782">
        <v>3</v>
      </c>
      <c r="K3782">
        <v>568</v>
      </c>
      <c r="L3782">
        <v>0</v>
      </c>
      <c r="M3782">
        <v>0</v>
      </c>
      <c r="N3782">
        <v>0</v>
      </c>
      <c r="O3782">
        <v>10200</v>
      </c>
      <c r="P3782">
        <v>-10200</v>
      </c>
      <c r="Q3782">
        <v>3832</v>
      </c>
      <c r="R3782" t="b">
        <v>0</v>
      </c>
      <c r="S3782">
        <v>0</v>
      </c>
    </row>
    <row r="3783" spans="1:19">
      <c r="A3783">
        <v>13050501</v>
      </c>
      <c r="B3783" s="12"/>
      <c r="C3783" s="12" t="s">
        <v>4797</v>
      </c>
      <c r="D3783" s="12" t="s">
        <v>5477</v>
      </c>
      <c r="E3783" t="b">
        <v>0</v>
      </c>
      <c r="F3783">
        <v>0</v>
      </c>
      <c r="G3783">
        <v>8302</v>
      </c>
      <c r="H3783">
        <v>43952</v>
      </c>
      <c r="I3783" s="12" t="s">
        <v>2268</v>
      </c>
      <c r="J3783">
        <v>12</v>
      </c>
      <c r="K3783">
        <v>10650</v>
      </c>
      <c r="L3783">
        <v>0</v>
      </c>
      <c r="M3783">
        <v>0</v>
      </c>
      <c r="N3783">
        <v>210000</v>
      </c>
      <c r="O3783">
        <v>0</v>
      </c>
      <c r="P3783">
        <v>199800</v>
      </c>
      <c r="Q3783">
        <v>3833</v>
      </c>
      <c r="R3783" t="b">
        <v>0</v>
      </c>
      <c r="S3783">
        <v>0</v>
      </c>
    </row>
    <row r="3784" spans="1:19">
      <c r="A3784">
        <v>13050501</v>
      </c>
      <c r="B3784" s="12"/>
      <c r="C3784" s="12" t="s">
        <v>4797</v>
      </c>
      <c r="D3784" s="12" t="s">
        <v>5477</v>
      </c>
      <c r="E3784" t="b">
        <v>0</v>
      </c>
      <c r="F3784">
        <v>0</v>
      </c>
      <c r="G3784">
        <v>8302</v>
      </c>
      <c r="H3784">
        <v>43957</v>
      </c>
      <c r="I3784" s="12" t="s">
        <v>5662</v>
      </c>
      <c r="J3784">
        <v>1</v>
      </c>
      <c r="K3784">
        <v>13743</v>
      </c>
      <c r="L3784">
        <v>0</v>
      </c>
      <c r="M3784">
        <v>0</v>
      </c>
      <c r="N3784">
        <v>0</v>
      </c>
      <c r="O3784">
        <v>199800</v>
      </c>
      <c r="P3784">
        <v>0</v>
      </c>
      <c r="Q3784">
        <v>3834</v>
      </c>
      <c r="R3784" t="b">
        <v>0</v>
      </c>
      <c r="S3784">
        <v>0</v>
      </c>
    </row>
    <row r="3785" spans="1:19">
      <c r="A3785">
        <v>13050501</v>
      </c>
      <c r="B3785" s="12"/>
      <c r="C3785" s="12" t="s">
        <v>4797</v>
      </c>
      <c r="D3785" s="12" t="s">
        <v>5477</v>
      </c>
      <c r="E3785" t="b">
        <v>0</v>
      </c>
      <c r="F3785">
        <v>0</v>
      </c>
      <c r="G3785">
        <v>8302</v>
      </c>
      <c r="H3785">
        <v>43983</v>
      </c>
      <c r="I3785" s="12" t="s">
        <v>2269</v>
      </c>
      <c r="J3785">
        <v>3</v>
      </c>
      <c r="K3785">
        <v>569</v>
      </c>
      <c r="L3785">
        <v>0</v>
      </c>
      <c r="M3785">
        <v>0</v>
      </c>
      <c r="N3785">
        <v>0</v>
      </c>
      <c r="O3785">
        <v>10200</v>
      </c>
      <c r="P3785">
        <v>-10200</v>
      </c>
      <c r="Q3785">
        <v>3835</v>
      </c>
      <c r="R3785" t="b">
        <v>0</v>
      </c>
      <c r="S3785">
        <v>0</v>
      </c>
    </row>
    <row r="3786" spans="1:19">
      <c r="A3786">
        <v>13050501</v>
      </c>
      <c r="B3786" s="12"/>
      <c r="C3786" s="12" t="s">
        <v>4797</v>
      </c>
      <c r="D3786" s="12" t="s">
        <v>5477</v>
      </c>
      <c r="E3786" t="b">
        <v>0</v>
      </c>
      <c r="F3786">
        <v>0</v>
      </c>
      <c r="G3786">
        <v>8302</v>
      </c>
      <c r="H3786">
        <v>43983</v>
      </c>
      <c r="I3786" s="12" t="s">
        <v>5663</v>
      </c>
      <c r="J3786">
        <v>1</v>
      </c>
      <c r="K3786">
        <v>13808</v>
      </c>
      <c r="L3786">
        <v>0</v>
      </c>
      <c r="M3786">
        <v>0</v>
      </c>
      <c r="N3786">
        <v>0</v>
      </c>
      <c r="O3786">
        <v>190000</v>
      </c>
      <c r="P3786">
        <v>-200200</v>
      </c>
      <c r="Q3786">
        <v>3836</v>
      </c>
      <c r="R3786" t="b">
        <v>0</v>
      </c>
      <c r="S3786">
        <v>0</v>
      </c>
    </row>
    <row r="3787" spans="1:19">
      <c r="A3787">
        <v>13050501</v>
      </c>
      <c r="B3787" s="12"/>
      <c r="C3787" s="12" t="s">
        <v>4797</v>
      </c>
      <c r="D3787" s="12" t="s">
        <v>5477</v>
      </c>
      <c r="E3787" t="b">
        <v>0</v>
      </c>
      <c r="F3787">
        <v>0</v>
      </c>
      <c r="G3787">
        <v>8302</v>
      </c>
      <c r="H3787">
        <v>43983</v>
      </c>
      <c r="I3787" s="12" t="s">
        <v>2270</v>
      </c>
      <c r="J3787">
        <v>12</v>
      </c>
      <c r="K3787">
        <v>10730</v>
      </c>
      <c r="L3787">
        <v>0</v>
      </c>
      <c r="M3787">
        <v>0</v>
      </c>
      <c r="N3787">
        <v>210000</v>
      </c>
      <c r="O3787">
        <v>0</v>
      </c>
      <c r="P3787">
        <v>9800</v>
      </c>
      <c r="Q3787">
        <v>3837</v>
      </c>
      <c r="R3787" t="b">
        <v>0</v>
      </c>
      <c r="S3787">
        <v>0</v>
      </c>
    </row>
    <row r="3788" spans="1:19">
      <c r="A3788">
        <v>13050501</v>
      </c>
      <c r="B3788" s="12"/>
      <c r="C3788" s="12" t="s">
        <v>4797</v>
      </c>
      <c r="D3788" s="12" t="s">
        <v>5477</v>
      </c>
      <c r="E3788" t="b">
        <v>0</v>
      </c>
      <c r="F3788">
        <v>0</v>
      </c>
      <c r="G3788">
        <v>8302</v>
      </c>
      <c r="H3788">
        <v>44013</v>
      </c>
      <c r="I3788" s="12" t="s">
        <v>5663</v>
      </c>
      <c r="J3788">
        <v>1</v>
      </c>
      <c r="K3788">
        <v>13879</v>
      </c>
      <c r="L3788">
        <v>0</v>
      </c>
      <c r="M3788">
        <v>0</v>
      </c>
      <c r="N3788">
        <v>0</v>
      </c>
      <c r="O3788">
        <v>9800</v>
      </c>
      <c r="P3788">
        <v>0</v>
      </c>
      <c r="Q3788">
        <v>3838</v>
      </c>
      <c r="R3788" t="b">
        <v>0</v>
      </c>
      <c r="S3788">
        <v>0</v>
      </c>
    </row>
    <row r="3789" spans="1:19">
      <c r="A3789">
        <v>13050501</v>
      </c>
      <c r="B3789" s="12"/>
      <c r="C3789" s="12" t="s">
        <v>4797</v>
      </c>
      <c r="D3789" s="12" t="s">
        <v>5477</v>
      </c>
      <c r="E3789" t="b">
        <v>0</v>
      </c>
      <c r="F3789">
        <v>0</v>
      </c>
      <c r="G3789">
        <v>8302</v>
      </c>
      <c r="H3789">
        <v>44013</v>
      </c>
      <c r="I3789" s="12" t="s">
        <v>5664</v>
      </c>
      <c r="J3789">
        <v>1</v>
      </c>
      <c r="K3789">
        <v>13879</v>
      </c>
      <c r="L3789">
        <v>0</v>
      </c>
      <c r="M3789">
        <v>0</v>
      </c>
      <c r="N3789">
        <v>0</v>
      </c>
      <c r="O3789">
        <v>200200</v>
      </c>
      <c r="P3789">
        <v>-200200</v>
      </c>
      <c r="Q3789">
        <v>3839</v>
      </c>
      <c r="R3789" t="b">
        <v>0</v>
      </c>
      <c r="S3789">
        <v>0</v>
      </c>
    </row>
    <row r="3790" spans="1:19">
      <c r="A3790">
        <v>13050501</v>
      </c>
      <c r="B3790" s="12"/>
      <c r="C3790" s="12" t="s">
        <v>4797</v>
      </c>
      <c r="D3790" s="12" t="s">
        <v>5477</v>
      </c>
      <c r="E3790" t="b">
        <v>0</v>
      </c>
      <c r="F3790">
        <v>0</v>
      </c>
      <c r="G3790">
        <v>8302</v>
      </c>
      <c r="H3790">
        <v>44013</v>
      </c>
      <c r="I3790" s="12" t="s">
        <v>2271</v>
      </c>
      <c r="J3790">
        <v>12</v>
      </c>
      <c r="K3790">
        <v>10810</v>
      </c>
      <c r="L3790">
        <v>0</v>
      </c>
      <c r="M3790">
        <v>0</v>
      </c>
      <c r="N3790">
        <v>210000</v>
      </c>
      <c r="O3790">
        <v>0</v>
      </c>
      <c r="P3790">
        <v>9800</v>
      </c>
      <c r="Q3790">
        <v>3840</v>
      </c>
      <c r="R3790" t="b">
        <v>0</v>
      </c>
      <c r="S3790">
        <v>0</v>
      </c>
    </row>
    <row r="3791" spans="1:19">
      <c r="A3791">
        <v>13050501</v>
      </c>
      <c r="B3791" s="12"/>
      <c r="C3791" s="12" t="s">
        <v>4797</v>
      </c>
      <c r="D3791" s="12" t="s">
        <v>5477</v>
      </c>
      <c r="E3791" t="b">
        <v>0</v>
      </c>
      <c r="F3791">
        <v>0</v>
      </c>
      <c r="G3791">
        <v>8302</v>
      </c>
      <c r="H3791">
        <v>44044</v>
      </c>
      <c r="I3791" s="12" t="s">
        <v>2272</v>
      </c>
      <c r="J3791">
        <v>12</v>
      </c>
      <c r="K3791">
        <v>10890</v>
      </c>
      <c r="L3791">
        <v>0</v>
      </c>
      <c r="M3791">
        <v>0</v>
      </c>
      <c r="N3791">
        <v>210000</v>
      </c>
      <c r="O3791">
        <v>0</v>
      </c>
      <c r="P3791">
        <v>219800</v>
      </c>
      <c r="Q3791">
        <v>3841</v>
      </c>
      <c r="R3791" t="b">
        <v>0</v>
      </c>
      <c r="S3791">
        <v>0</v>
      </c>
    </row>
    <row r="3792" spans="1:19">
      <c r="A3792">
        <v>13050501</v>
      </c>
      <c r="B3792" s="12"/>
      <c r="C3792" s="12" t="s">
        <v>4797</v>
      </c>
      <c r="D3792" s="12" t="s">
        <v>5477</v>
      </c>
      <c r="E3792" t="b">
        <v>0</v>
      </c>
      <c r="F3792">
        <v>0</v>
      </c>
      <c r="G3792">
        <v>8302</v>
      </c>
      <c r="H3792">
        <v>44055</v>
      </c>
      <c r="I3792" s="12" t="s">
        <v>5664</v>
      </c>
      <c r="J3792">
        <v>1</v>
      </c>
      <c r="K3792">
        <v>13974</v>
      </c>
      <c r="L3792">
        <v>0</v>
      </c>
      <c r="M3792">
        <v>0</v>
      </c>
      <c r="N3792">
        <v>0</v>
      </c>
      <c r="O3792">
        <v>9800</v>
      </c>
      <c r="P3792">
        <v>210000</v>
      </c>
      <c r="Q3792">
        <v>3842</v>
      </c>
      <c r="R3792" t="b">
        <v>0</v>
      </c>
      <c r="S3792">
        <v>0</v>
      </c>
    </row>
    <row r="3793" spans="1:19">
      <c r="A3793">
        <v>13050501</v>
      </c>
      <c r="B3793" s="12"/>
      <c r="C3793" s="12" t="s">
        <v>4797</v>
      </c>
      <c r="D3793" s="12" t="s">
        <v>5477</v>
      </c>
      <c r="E3793" t="b">
        <v>0</v>
      </c>
      <c r="F3793">
        <v>0</v>
      </c>
      <c r="G3793">
        <v>8302</v>
      </c>
      <c r="H3793">
        <v>44055</v>
      </c>
      <c r="I3793" s="12" t="s">
        <v>5665</v>
      </c>
      <c r="J3793">
        <v>1</v>
      </c>
      <c r="K3793">
        <v>13974</v>
      </c>
      <c r="L3793">
        <v>0</v>
      </c>
      <c r="M3793">
        <v>0</v>
      </c>
      <c r="N3793">
        <v>0</v>
      </c>
      <c r="O3793">
        <v>210000</v>
      </c>
      <c r="P3793">
        <v>0</v>
      </c>
      <c r="Q3793">
        <v>3843</v>
      </c>
      <c r="R3793" t="b">
        <v>0</v>
      </c>
      <c r="S3793">
        <v>0</v>
      </c>
    </row>
    <row r="3794" spans="1:19">
      <c r="A3794">
        <v>13050501</v>
      </c>
      <c r="B3794" s="12"/>
      <c r="C3794" s="12" t="s">
        <v>4797</v>
      </c>
      <c r="D3794" s="12" t="s">
        <v>5477</v>
      </c>
      <c r="E3794" t="b">
        <v>0</v>
      </c>
      <c r="F3794">
        <v>0</v>
      </c>
      <c r="G3794">
        <v>8302</v>
      </c>
      <c r="H3794">
        <v>44075</v>
      </c>
      <c r="I3794" s="12" t="s">
        <v>2273</v>
      </c>
      <c r="J3794">
        <v>3</v>
      </c>
      <c r="K3794">
        <v>573</v>
      </c>
      <c r="L3794">
        <v>0</v>
      </c>
      <c r="M3794">
        <v>0</v>
      </c>
      <c r="N3794">
        <v>0</v>
      </c>
      <c r="O3794">
        <v>200</v>
      </c>
      <c r="P3794">
        <v>-200</v>
      </c>
      <c r="Q3794">
        <v>3844</v>
      </c>
      <c r="R3794" t="b">
        <v>0</v>
      </c>
      <c r="S3794">
        <v>0</v>
      </c>
    </row>
    <row r="3795" spans="1:19">
      <c r="A3795">
        <v>13050501</v>
      </c>
      <c r="B3795" s="12"/>
      <c r="C3795" s="12" t="s">
        <v>4797</v>
      </c>
      <c r="D3795" s="12" t="s">
        <v>5477</v>
      </c>
      <c r="E3795" t="b">
        <v>0</v>
      </c>
      <c r="F3795">
        <v>0</v>
      </c>
      <c r="G3795">
        <v>8302</v>
      </c>
      <c r="H3795">
        <v>44075</v>
      </c>
      <c r="I3795" s="12" t="s">
        <v>2274</v>
      </c>
      <c r="J3795">
        <v>12</v>
      </c>
      <c r="K3795">
        <v>10970</v>
      </c>
      <c r="L3795">
        <v>0</v>
      </c>
      <c r="M3795">
        <v>0</v>
      </c>
      <c r="N3795">
        <v>210000</v>
      </c>
      <c r="O3795">
        <v>0</v>
      </c>
      <c r="P3795">
        <v>209800</v>
      </c>
      <c r="Q3795">
        <v>3845</v>
      </c>
      <c r="R3795" t="b">
        <v>0</v>
      </c>
      <c r="S3795">
        <v>0</v>
      </c>
    </row>
    <row r="3796" spans="1:19">
      <c r="A3796">
        <v>13050501</v>
      </c>
      <c r="B3796" s="12"/>
      <c r="C3796" s="12" t="s">
        <v>4797</v>
      </c>
      <c r="D3796" s="12" t="s">
        <v>5477</v>
      </c>
      <c r="E3796" t="b">
        <v>0</v>
      </c>
      <c r="F3796">
        <v>0</v>
      </c>
      <c r="G3796">
        <v>8302</v>
      </c>
      <c r="H3796">
        <v>44078</v>
      </c>
      <c r="I3796" s="12" t="s">
        <v>5666</v>
      </c>
      <c r="J3796">
        <v>1</v>
      </c>
      <c r="K3796">
        <v>14034</v>
      </c>
      <c r="L3796">
        <v>0</v>
      </c>
      <c r="M3796">
        <v>0</v>
      </c>
      <c r="N3796">
        <v>0</v>
      </c>
      <c r="O3796">
        <v>209800</v>
      </c>
      <c r="P3796">
        <v>0</v>
      </c>
      <c r="Q3796">
        <v>3846</v>
      </c>
      <c r="R3796" t="b">
        <v>0</v>
      </c>
      <c r="S3796">
        <v>0</v>
      </c>
    </row>
    <row r="3797" spans="1:19">
      <c r="A3797">
        <v>13050501</v>
      </c>
      <c r="B3797" s="12"/>
      <c r="C3797" s="12" t="s">
        <v>4797</v>
      </c>
      <c r="D3797" s="12" t="s">
        <v>5477</v>
      </c>
      <c r="E3797" t="b">
        <v>0</v>
      </c>
      <c r="F3797">
        <v>0</v>
      </c>
      <c r="G3797">
        <v>8302</v>
      </c>
      <c r="H3797">
        <v>44105</v>
      </c>
      <c r="I3797" s="12" t="s">
        <v>2275</v>
      </c>
      <c r="J3797">
        <v>3</v>
      </c>
      <c r="K3797">
        <v>575</v>
      </c>
      <c r="L3797">
        <v>0</v>
      </c>
      <c r="M3797">
        <v>0</v>
      </c>
      <c r="N3797">
        <v>0</v>
      </c>
      <c r="O3797">
        <v>200</v>
      </c>
      <c r="P3797">
        <v>-200</v>
      </c>
      <c r="Q3797">
        <v>3847</v>
      </c>
      <c r="R3797" t="b">
        <v>0</v>
      </c>
      <c r="S3797">
        <v>0</v>
      </c>
    </row>
    <row r="3798" spans="1:19">
      <c r="A3798">
        <v>13050501</v>
      </c>
      <c r="B3798" s="12"/>
      <c r="C3798" s="12" t="s">
        <v>4797</v>
      </c>
      <c r="D3798" s="12" t="s">
        <v>5477</v>
      </c>
      <c r="E3798" t="b">
        <v>0</v>
      </c>
      <c r="F3798">
        <v>0</v>
      </c>
      <c r="G3798">
        <v>8302</v>
      </c>
      <c r="H3798">
        <v>44105</v>
      </c>
      <c r="I3798" s="12" t="s">
        <v>2276</v>
      </c>
      <c r="J3798">
        <v>12</v>
      </c>
      <c r="K3798">
        <v>11050</v>
      </c>
      <c r="L3798">
        <v>0</v>
      </c>
      <c r="M3798">
        <v>0</v>
      </c>
      <c r="N3798">
        <v>210000</v>
      </c>
      <c r="O3798">
        <v>0</v>
      </c>
      <c r="P3798">
        <v>209800</v>
      </c>
      <c r="Q3798">
        <v>3848</v>
      </c>
      <c r="R3798" t="b">
        <v>0</v>
      </c>
      <c r="S3798">
        <v>0</v>
      </c>
    </row>
    <row r="3799" spans="1:19">
      <c r="A3799">
        <v>13050501</v>
      </c>
      <c r="B3799" s="12"/>
      <c r="C3799" s="12" t="s">
        <v>4797</v>
      </c>
      <c r="D3799" s="12" t="s">
        <v>5477</v>
      </c>
      <c r="E3799" t="b">
        <v>0</v>
      </c>
      <c r="F3799">
        <v>0</v>
      </c>
      <c r="G3799">
        <v>8302</v>
      </c>
      <c r="H3799">
        <v>44106</v>
      </c>
      <c r="I3799" s="12" t="s">
        <v>5667</v>
      </c>
      <c r="J3799">
        <v>1</v>
      </c>
      <c r="K3799">
        <v>14107</v>
      </c>
      <c r="L3799">
        <v>0</v>
      </c>
      <c r="M3799">
        <v>0</v>
      </c>
      <c r="N3799">
        <v>0</v>
      </c>
      <c r="O3799">
        <v>209800</v>
      </c>
      <c r="P3799">
        <v>0</v>
      </c>
      <c r="Q3799">
        <v>3849</v>
      </c>
      <c r="R3799" t="b">
        <v>0</v>
      </c>
      <c r="S3799">
        <v>0</v>
      </c>
    </row>
    <row r="3800" spans="1:19">
      <c r="A3800">
        <v>13050501</v>
      </c>
      <c r="B3800" s="12"/>
      <c r="C3800" s="12" t="s">
        <v>4797</v>
      </c>
      <c r="D3800" s="12" t="s">
        <v>5477</v>
      </c>
      <c r="E3800" t="b">
        <v>0</v>
      </c>
      <c r="F3800">
        <v>0</v>
      </c>
      <c r="G3800">
        <v>8302</v>
      </c>
      <c r="H3800">
        <v>44136</v>
      </c>
      <c r="I3800" s="12" t="s">
        <v>2277</v>
      </c>
      <c r="J3800">
        <v>3</v>
      </c>
      <c r="K3800">
        <v>576</v>
      </c>
      <c r="L3800">
        <v>0</v>
      </c>
      <c r="M3800">
        <v>0</v>
      </c>
      <c r="N3800">
        <v>0</v>
      </c>
      <c r="O3800">
        <v>200</v>
      </c>
      <c r="P3800">
        <v>-200</v>
      </c>
      <c r="Q3800">
        <v>3850</v>
      </c>
      <c r="R3800" t="b">
        <v>0</v>
      </c>
      <c r="S3800">
        <v>0</v>
      </c>
    </row>
    <row r="3801" spans="1:19">
      <c r="A3801">
        <v>13050501</v>
      </c>
      <c r="B3801" s="12"/>
      <c r="C3801" s="12" t="s">
        <v>4797</v>
      </c>
      <c r="D3801" s="12" t="s">
        <v>5477</v>
      </c>
      <c r="E3801" t="b">
        <v>0</v>
      </c>
      <c r="F3801">
        <v>0</v>
      </c>
      <c r="G3801">
        <v>8302</v>
      </c>
      <c r="H3801">
        <v>44136</v>
      </c>
      <c r="I3801" s="12" t="s">
        <v>2278</v>
      </c>
      <c r="J3801">
        <v>12</v>
      </c>
      <c r="K3801">
        <v>11130</v>
      </c>
      <c r="L3801">
        <v>0</v>
      </c>
      <c r="M3801">
        <v>0</v>
      </c>
      <c r="N3801">
        <v>210000</v>
      </c>
      <c r="O3801">
        <v>0</v>
      </c>
      <c r="P3801">
        <v>209800</v>
      </c>
      <c r="Q3801">
        <v>3851</v>
      </c>
      <c r="R3801" t="b">
        <v>0</v>
      </c>
      <c r="S3801">
        <v>0</v>
      </c>
    </row>
    <row r="3802" spans="1:19">
      <c r="A3802">
        <v>13050501</v>
      </c>
      <c r="B3802" s="12"/>
      <c r="C3802" s="12" t="s">
        <v>4797</v>
      </c>
      <c r="D3802" s="12" t="s">
        <v>5477</v>
      </c>
      <c r="E3802" t="b">
        <v>0</v>
      </c>
      <c r="F3802">
        <v>0</v>
      </c>
      <c r="G3802">
        <v>8302</v>
      </c>
      <c r="H3802">
        <v>44138</v>
      </c>
      <c r="I3802" s="12" t="s">
        <v>5668</v>
      </c>
      <c r="J3802">
        <v>1</v>
      </c>
      <c r="K3802">
        <v>14169</v>
      </c>
      <c r="L3802">
        <v>0</v>
      </c>
      <c r="M3802">
        <v>0</v>
      </c>
      <c r="N3802">
        <v>0</v>
      </c>
      <c r="O3802">
        <v>209800</v>
      </c>
      <c r="P3802">
        <v>0</v>
      </c>
      <c r="Q3802">
        <v>3852</v>
      </c>
      <c r="R3802" t="b">
        <v>0</v>
      </c>
      <c r="S3802">
        <v>0</v>
      </c>
    </row>
    <row r="3803" spans="1:19">
      <c r="A3803">
        <v>13050501</v>
      </c>
      <c r="B3803" s="12"/>
      <c r="C3803" s="12" t="s">
        <v>4797</v>
      </c>
      <c r="D3803" s="12" t="s">
        <v>5477</v>
      </c>
      <c r="E3803" t="b">
        <v>0</v>
      </c>
      <c r="F3803">
        <v>0</v>
      </c>
      <c r="G3803">
        <v>8302</v>
      </c>
      <c r="H3803">
        <v>44166</v>
      </c>
      <c r="I3803" s="12" t="s">
        <v>2279</v>
      </c>
      <c r="J3803">
        <v>3</v>
      </c>
      <c r="K3803">
        <v>577</v>
      </c>
      <c r="L3803">
        <v>0</v>
      </c>
      <c r="M3803">
        <v>0</v>
      </c>
      <c r="N3803">
        <v>0</v>
      </c>
      <c r="O3803">
        <v>200</v>
      </c>
      <c r="P3803">
        <v>-200</v>
      </c>
      <c r="Q3803">
        <v>3853</v>
      </c>
      <c r="R3803" t="b">
        <v>0</v>
      </c>
      <c r="S3803">
        <v>0</v>
      </c>
    </row>
    <row r="3804" spans="1:19">
      <c r="A3804">
        <v>13050501</v>
      </c>
      <c r="B3804" s="12"/>
      <c r="C3804" s="12" t="s">
        <v>4797</v>
      </c>
      <c r="D3804" s="12" t="s">
        <v>5477</v>
      </c>
      <c r="E3804" t="b">
        <v>0</v>
      </c>
      <c r="F3804">
        <v>0</v>
      </c>
      <c r="G3804">
        <v>8302</v>
      </c>
      <c r="H3804">
        <v>44166</v>
      </c>
      <c r="I3804" s="12" t="s">
        <v>5669</v>
      </c>
      <c r="J3804">
        <v>1</v>
      </c>
      <c r="K3804">
        <v>14243</v>
      </c>
      <c r="L3804">
        <v>0</v>
      </c>
      <c r="M3804">
        <v>0</v>
      </c>
      <c r="N3804">
        <v>0</v>
      </c>
      <c r="O3804">
        <v>209800</v>
      </c>
      <c r="P3804">
        <v>-210000</v>
      </c>
      <c r="Q3804">
        <v>3854</v>
      </c>
      <c r="R3804" t="b">
        <v>0</v>
      </c>
      <c r="S3804">
        <v>0</v>
      </c>
    </row>
    <row r="3805" spans="1:19">
      <c r="A3805">
        <v>13050501</v>
      </c>
      <c r="B3805" s="12"/>
      <c r="C3805" s="12" t="s">
        <v>4797</v>
      </c>
      <c r="D3805" s="12" t="s">
        <v>5477</v>
      </c>
      <c r="E3805" t="b">
        <v>0</v>
      </c>
      <c r="F3805">
        <v>0</v>
      </c>
      <c r="G3805">
        <v>8302</v>
      </c>
      <c r="H3805">
        <v>44166</v>
      </c>
      <c r="I3805" s="12" t="s">
        <v>2280</v>
      </c>
      <c r="J3805">
        <v>12</v>
      </c>
      <c r="K3805">
        <v>11210</v>
      </c>
      <c r="L3805">
        <v>0</v>
      </c>
      <c r="M3805">
        <v>0</v>
      </c>
      <c r="N3805">
        <v>210000</v>
      </c>
      <c r="O3805">
        <v>0</v>
      </c>
      <c r="P3805">
        <v>0</v>
      </c>
      <c r="Q3805">
        <v>3855</v>
      </c>
      <c r="R3805" t="b">
        <v>0</v>
      </c>
      <c r="S3805">
        <v>0</v>
      </c>
    </row>
    <row r="3806" spans="1:19">
      <c r="A3806">
        <v>13050501</v>
      </c>
      <c r="B3806" s="12" t="s">
        <v>2281</v>
      </c>
      <c r="C3806" s="12" t="s">
        <v>4797</v>
      </c>
      <c r="D3806" s="12" t="s">
        <v>2281</v>
      </c>
      <c r="E3806" t="b">
        <v>0</v>
      </c>
      <c r="F3806">
        <v>0</v>
      </c>
      <c r="G3806">
        <v>8302</v>
      </c>
      <c r="H3806" t="s">
        <v>21</v>
      </c>
      <c r="I3806" s="12"/>
      <c r="K3806">
        <v>0</v>
      </c>
      <c r="L3806">
        <v>0</v>
      </c>
      <c r="M3806">
        <v>0</v>
      </c>
      <c r="N3806">
        <v>2520000</v>
      </c>
      <c r="O3806">
        <v>2520000</v>
      </c>
      <c r="P3806">
        <v>0</v>
      </c>
      <c r="Q3806">
        <v>3856</v>
      </c>
      <c r="R3806" t="b">
        <v>0</v>
      </c>
      <c r="S3806">
        <v>0</v>
      </c>
    </row>
    <row r="3807" spans="1:19">
      <c r="A3807">
        <v>13050501</v>
      </c>
      <c r="B3807" s="12" t="s">
        <v>5487</v>
      </c>
      <c r="C3807" s="12" t="s">
        <v>4797</v>
      </c>
      <c r="D3807" s="12" t="s">
        <v>5487</v>
      </c>
      <c r="E3807" t="b">
        <v>0</v>
      </c>
      <c r="F3807">
        <v>0</v>
      </c>
      <c r="G3807">
        <v>8401</v>
      </c>
      <c r="H3807" t="s">
        <v>21</v>
      </c>
      <c r="I3807" s="12"/>
      <c r="K3807">
        <v>0</v>
      </c>
      <c r="L3807">
        <v>2796000</v>
      </c>
      <c r="M3807">
        <v>2566000</v>
      </c>
      <c r="N3807">
        <v>0</v>
      </c>
      <c r="O3807">
        <v>0</v>
      </c>
      <c r="P3807">
        <v>0</v>
      </c>
      <c r="Q3807">
        <v>3857</v>
      </c>
      <c r="R3807" t="b">
        <v>0</v>
      </c>
      <c r="S3807">
        <v>0</v>
      </c>
    </row>
    <row r="3808" spans="1:19">
      <c r="A3808">
        <v>13050501</v>
      </c>
      <c r="B3808" s="12"/>
      <c r="C3808" s="12" t="s">
        <v>4797</v>
      </c>
      <c r="D3808" s="12" t="s">
        <v>5487</v>
      </c>
      <c r="E3808" t="b">
        <v>0</v>
      </c>
      <c r="F3808">
        <v>0</v>
      </c>
      <c r="G3808">
        <v>8401</v>
      </c>
      <c r="H3808">
        <v>43831</v>
      </c>
      <c r="I3808" s="12" t="s">
        <v>5673</v>
      </c>
      <c r="J3808">
        <v>3</v>
      </c>
      <c r="K3808">
        <v>561</v>
      </c>
      <c r="L3808">
        <v>0</v>
      </c>
      <c r="M3808">
        <v>0</v>
      </c>
      <c r="N3808">
        <v>0</v>
      </c>
      <c r="O3808">
        <v>15000</v>
      </c>
      <c r="P3808">
        <v>-15000</v>
      </c>
      <c r="Q3808">
        <v>3858</v>
      </c>
      <c r="R3808" t="b">
        <v>0</v>
      </c>
      <c r="S3808">
        <v>0</v>
      </c>
    </row>
    <row r="3809" spans="1:19">
      <c r="A3809">
        <v>13050501</v>
      </c>
      <c r="B3809" s="12"/>
      <c r="C3809" s="12" t="s">
        <v>4797</v>
      </c>
      <c r="D3809" s="12" t="s">
        <v>5487</v>
      </c>
      <c r="E3809" t="b">
        <v>0</v>
      </c>
      <c r="F3809">
        <v>0</v>
      </c>
      <c r="G3809">
        <v>8401</v>
      </c>
      <c r="H3809">
        <v>43831</v>
      </c>
      <c r="I3809" s="12" t="s">
        <v>2282</v>
      </c>
      <c r="J3809">
        <v>12</v>
      </c>
      <c r="K3809">
        <v>10331</v>
      </c>
      <c r="L3809">
        <v>0</v>
      </c>
      <c r="M3809">
        <v>0</v>
      </c>
      <c r="N3809">
        <v>233000</v>
      </c>
      <c r="O3809">
        <v>0</v>
      </c>
      <c r="P3809">
        <v>218000</v>
      </c>
      <c r="Q3809">
        <v>3859</v>
      </c>
      <c r="R3809" t="b">
        <v>0</v>
      </c>
      <c r="S3809">
        <v>0</v>
      </c>
    </row>
    <row r="3810" spans="1:19">
      <c r="A3810">
        <v>13050501</v>
      </c>
      <c r="B3810" s="12"/>
      <c r="C3810" s="12" t="s">
        <v>4797</v>
      </c>
      <c r="D3810" s="12" t="s">
        <v>5487</v>
      </c>
      <c r="E3810" t="b">
        <v>0</v>
      </c>
      <c r="F3810">
        <v>0</v>
      </c>
      <c r="G3810">
        <v>8401</v>
      </c>
      <c r="H3810">
        <v>43839</v>
      </c>
      <c r="I3810" s="12" t="s">
        <v>5673</v>
      </c>
      <c r="J3810">
        <v>1</v>
      </c>
      <c r="K3810">
        <v>13491</v>
      </c>
      <c r="L3810">
        <v>0</v>
      </c>
      <c r="M3810">
        <v>0</v>
      </c>
      <c r="N3810">
        <v>0</v>
      </c>
      <c r="O3810">
        <v>218000</v>
      </c>
      <c r="P3810">
        <v>0</v>
      </c>
      <c r="Q3810">
        <v>3860</v>
      </c>
      <c r="R3810" t="b">
        <v>0</v>
      </c>
      <c r="S3810">
        <v>0</v>
      </c>
    </row>
    <row r="3811" spans="1:19">
      <c r="A3811">
        <v>13050501</v>
      </c>
      <c r="B3811" s="12"/>
      <c r="C3811" s="12" t="s">
        <v>4797</v>
      </c>
      <c r="D3811" s="12" t="s">
        <v>5487</v>
      </c>
      <c r="E3811" t="b">
        <v>0</v>
      </c>
      <c r="F3811">
        <v>0</v>
      </c>
      <c r="G3811">
        <v>8401</v>
      </c>
      <c r="H3811">
        <v>43862</v>
      </c>
      <c r="I3811" s="12" t="s">
        <v>5659</v>
      </c>
      <c r="J3811">
        <v>3</v>
      </c>
      <c r="K3811">
        <v>563</v>
      </c>
      <c r="L3811">
        <v>0</v>
      </c>
      <c r="M3811">
        <v>0</v>
      </c>
      <c r="N3811">
        <v>0</v>
      </c>
      <c r="O3811">
        <v>6000</v>
      </c>
      <c r="P3811">
        <v>-6000</v>
      </c>
      <c r="Q3811">
        <v>3861</v>
      </c>
      <c r="R3811" t="b">
        <v>0</v>
      </c>
      <c r="S3811">
        <v>0</v>
      </c>
    </row>
    <row r="3812" spans="1:19">
      <c r="A3812">
        <v>13050501</v>
      </c>
      <c r="B3812" s="12"/>
      <c r="C3812" s="12" t="s">
        <v>4797</v>
      </c>
      <c r="D3812" s="12" t="s">
        <v>5487</v>
      </c>
      <c r="E3812" t="b">
        <v>0</v>
      </c>
      <c r="F3812">
        <v>0</v>
      </c>
      <c r="G3812">
        <v>8401</v>
      </c>
      <c r="H3812">
        <v>43862</v>
      </c>
      <c r="I3812" s="12" t="s">
        <v>2283</v>
      </c>
      <c r="J3812">
        <v>12</v>
      </c>
      <c r="K3812">
        <v>10411</v>
      </c>
      <c r="L3812">
        <v>0</v>
      </c>
      <c r="M3812">
        <v>0</v>
      </c>
      <c r="N3812">
        <v>233000</v>
      </c>
      <c r="O3812">
        <v>0</v>
      </c>
      <c r="P3812">
        <v>227000</v>
      </c>
      <c r="Q3812">
        <v>3862</v>
      </c>
      <c r="R3812" t="b">
        <v>0</v>
      </c>
      <c r="S3812">
        <v>0</v>
      </c>
    </row>
    <row r="3813" spans="1:19">
      <c r="A3813">
        <v>13050501</v>
      </c>
      <c r="B3813" s="12"/>
      <c r="C3813" s="12" t="s">
        <v>4797</v>
      </c>
      <c r="D3813" s="12" t="s">
        <v>5487</v>
      </c>
      <c r="E3813" t="b">
        <v>0</v>
      </c>
      <c r="F3813">
        <v>0</v>
      </c>
      <c r="G3813">
        <v>8401</v>
      </c>
      <c r="H3813">
        <v>43873</v>
      </c>
      <c r="I3813" s="12" t="s">
        <v>5659</v>
      </c>
      <c r="J3813">
        <v>1</v>
      </c>
      <c r="K3813">
        <v>13581</v>
      </c>
      <c r="L3813">
        <v>0</v>
      </c>
      <c r="M3813">
        <v>0</v>
      </c>
      <c r="N3813">
        <v>0</v>
      </c>
      <c r="O3813">
        <v>227000</v>
      </c>
      <c r="P3813">
        <v>0</v>
      </c>
      <c r="Q3813">
        <v>3863</v>
      </c>
      <c r="R3813" t="b">
        <v>0</v>
      </c>
      <c r="S3813">
        <v>0</v>
      </c>
    </row>
    <row r="3814" spans="1:19">
      <c r="A3814">
        <v>13050501</v>
      </c>
      <c r="B3814" s="12"/>
      <c r="C3814" s="12" t="s">
        <v>4797</v>
      </c>
      <c r="D3814" s="12" t="s">
        <v>5487</v>
      </c>
      <c r="E3814" t="b">
        <v>0</v>
      </c>
      <c r="F3814">
        <v>0</v>
      </c>
      <c r="G3814">
        <v>8401</v>
      </c>
      <c r="H3814">
        <v>43891</v>
      </c>
      <c r="I3814" s="12" t="s">
        <v>2284</v>
      </c>
      <c r="J3814">
        <v>12</v>
      </c>
      <c r="K3814">
        <v>10491</v>
      </c>
      <c r="L3814">
        <v>0</v>
      </c>
      <c r="M3814">
        <v>0</v>
      </c>
      <c r="N3814">
        <v>233000</v>
      </c>
      <c r="O3814">
        <v>0</v>
      </c>
      <c r="P3814">
        <v>233000</v>
      </c>
      <c r="Q3814">
        <v>3864</v>
      </c>
      <c r="R3814" t="b">
        <v>0</v>
      </c>
      <c r="S3814">
        <v>0</v>
      </c>
    </row>
    <row r="3815" spans="1:19">
      <c r="A3815">
        <v>13050501</v>
      </c>
      <c r="B3815" s="12"/>
      <c r="C3815" s="12" t="s">
        <v>4797</v>
      </c>
      <c r="D3815" s="12" t="s">
        <v>5487</v>
      </c>
      <c r="E3815" t="b">
        <v>0</v>
      </c>
      <c r="F3815">
        <v>0</v>
      </c>
      <c r="G3815">
        <v>8401</v>
      </c>
      <c r="H3815">
        <v>43901</v>
      </c>
      <c r="I3815" s="12" t="s">
        <v>5660</v>
      </c>
      <c r="J3815">
        <v>1</v>
      </c>
      <c r="K3815">
        <v>13650</v>
      </c>
      <c r="L3815">
        <v>0</v>
      </c>
      <c r="M3815">
        <v>0</v>
      </c>
      <c r="N3815">
        <v>0</v>
      </c>
      <c r="O3815">
        <v>233000</v>
      </c>
      <c r="P3815">
        <v>0</v>
      </c>
      <c r="Q3815">
        <v>3865</v>
      </c>
      <c r="R3815" t="b">
        <v>0</v>
      </c>
      <c r="S3815">
        <v>0</v>
      </c>
    </row>
    <row r="3816" spans="1:19">
      <c r="A3816">
        <v>13050501</v>
      </c>
      <c r="B3816" s="12"/>
      <c r="C3816" s="12" t="s">
        <v>4797</v>
      </c>
      <c r="D3816" s="12" t="s">
        <v>5487</v>
      </c>
      <c r="E3816" t="b">
        <v>0</v>
      </c>
      <c r="F3816">
        <v>0</v>
      </c>
      <c r="G3816">
        <v>8401</v>
      </c>
      <c r="H3816">
        <v>43922</v>
      </c>
      <c r="I3816" s="12" t="s">
        <v>2285</v>
      </c>
      <c r="J3816">
        <v>12</v>
      </c>
      <c r="K3816">
        <v>10571</v>
      </c>
      <c r="L3816">
        <v>0</v>
      </c>
      <c r="M3816">
        <v>0</v>
      </c>
      <c r="N3816">
        <v>233000</v>
      </c>
      <c r="O3816">
        <v>0</v>
      </c>
      <c r="P3816">
        <v>233000</v>
      </c>
      <c r="Q3816">
        <v>3866</v>
      </c>
      <c r="R3816" t="b">
        <v>0</v>
      </c>
      <c r="S3816">
        <v>0</v>
      </c>
    </row>
    <row r="3817" spans="1:19">
      <c r="A3817">
        <v>13050501</v>
      </c>
      <c r="B3817" s="12"/>
      <c r="C3817" s="12" t="s">
        <v>4797</v>
      </c>
      <c r="D3817" s="12" t="s">
        <v>5487</v>
      </c>
      <c r="E3817" t="b">
        <v>0</v>
      </c>
      <c r="F3817">
        <v>0</v>
      </c>
      <c r="G3817">
        <v>8401</v>
      </c>
      <c r="H3817">
        <v>43941</v>
      </c>
      <c r="I3817" s="12" t="s">
        <v>5661</v>
      </c>
      <c r="J3817">
        <v>1</v>
      </c>
      <c r="K3817">
        <v>13733</v>
      </c>
      <c r="L3817">
        <v>0</v>
      </c>
      <c r="M3817">
        <v>0</v>
      </c>
      <c r="N3817">
        <v>0</v>
      </c>
      <c r="O3817">
        <v>233000</v>
      </c>
      <c r="P3817">
        <v>0</v>
      </c>
      <c r="Q3817">
        <v>3867</v>
      </c>
      <c r="R3817" t="b">
        <v>0</v>
      </c>
      <c r="S3817">
        <v>0</v>
      </c>
    </row>
    <row r="3818" spans="1:19">
      <c r="A3818">
        <v>13050501</v>
      </c>
      <c r="B3818" s="12"/>
      <c r="C3818" s="12" t="s">
        <v>4797</v>
      </c>
      <c r="D3818" s="12" t="s">
        <v>5487</v>
      </c>
      <c r="E3818" t="b">
        <v>0</v>
      </c>
      <c r="F3818">
        <v>0</v>
      </c>
      <c r="G3818">
        <v>8401</v>
      </c>
      <c r="H3818">
        <v>43952</v>
      </c>
      <c r="I3818" s="12" t="s">
        <v>2286</v>
      </c>
      <c r="J3818">
        <v>3</v>
      </c>
      <c r="K3818">
        <v>568</v>
      </c>
      <c r="L3818">
        <v>0</v>
      </c>
      <c r="M3818">
        <v>0</v>
      </c>
      <c r="N3818">
        <v>0</v>
      </c>
      <c r="O3818">
        <v>8000</v>
      </c>
      <c r="P3818">
        <v>-8000</v>
      </c>
      <c r="Q3818">
        <v>3868</v>
      </c>
      <c r="R3818" t="b">
        <v>0</v>
      </c>
      <c r="S3818">
        <v>0</v>
      </c>
    </row>
    <row r="3819" spans="1:19">
      <c r="A3819">
        <v>13050501</v>
      </c>
      <c r="B3819" s="12"/>
      <c r="C3819" s="12" t="s">
        <v>4797</v>
      </c>
      <c r="D3819" s="12" t="s">
        <v>5487</v>
      </c>
      <c r="E3819" t="b">
        <v>0</v>
      </c>
      <c r="F3819">
        <v>0</v>
      </c>
      <c r="G3819">
        <v>8401</v>
      </c>
      <c r="H3819">
        <v>43952</v>
      </c>
      <c r="I3819" s="12" t="s">
        <v>2287</v>
      </c>
      <c r="J3819">
        <v>12</v>
      </c>
      <c r="K3819">
        <v>10651</v>
      </c>
      <c r="L3819">
        <v>0</v>
      </c>
      <c r="M3819">
        <v>0</v>
      </c>
      <c r="N3819">
        <v>233000</v>
      </c>
      <c r="O3819">
        <v>0</v>
      </c>
      <c r="P3819">
        <v>225000</v>
      </c>
      <c r="Q3819">
        <v>3869</v>
      </c>
      <c r="R3819" t="b">
        <v>0</v>
      </c>
      <c r="S3819">
        <v>0</v>
      </c>
    </row>
    <row r="3820" spans="1:19">
      <c r="A3820">
        <v>13050501</v>
      </c>
      <c r="B3820" s="12"/>
      <c r="C3820" s="12" t="s">
        <v>4797</v>
      </c>
      <c r="D3820" s="12" t="s">
        <v>5487</v>
      </c>
      <c r="E3820" t="b">
        <v>0</v>
      </c>
      <c r="F3820">
        <v>0</v>
      </c>
      <c r="G3820">
        <v>8401</v>
      </c>
      <c r="H3820">
        <v>43972</v>
      </c>
      <c r="I3820" s="12" t="s">
        <v>5662</v>
      </c>
      <c r="J3820">
        <v>1</v>
      </c>
      <c r="K3820">
        <v>13800</v>
      </c>
      <c r="L3820">
        <v>0</v>
      </c>
      <c r="M3820">
        <v>0</v>
      </c>
      <c r="N3820">
        <v>0</v>
      </c>
      <c r="O3820">
        <v>225000</v>
      </c>
      <c r="P3820">
        <v>0</v>
      </c>
      <c r="Q3820">
        <v>3870</v>
      </c>
      <c r="R3820" t="b">
        <v>0</v>
      </c>
      <c r="S3820">
        <v>0</v>
      </c>
    </row>
    <row r="3821" spans="1:19">
      <c r="A3821">
        <v>13050501</v>
      </c>
      <c r="B3821" s="12"/>
      <c r="C3821" s="12" t="s">
        <v>4797</v>
      </c>
      <c r="D3821" s="12" t="s">
        <v>5487</v>
      </c>
      <c r="E3821" t="b">
        <v>0</v>
      </c>
      <c r="F3821">
        <v>0</v>
      </c>
      <c r="G3821">
        <v>8401</v>
      </c>
      <c r="H3821">
        <v>43983</v>
      </c>
      <c r="I3821" s="12" t="s">
        <v>2288</v>
      </c>
      <c r="J3821">
        <v>3</v>
      </c>
      <c r="K3821">
        <v>569</v>
      </c>
      <c r="L3821">
        <v>0</v>
      </c>
      <c r="M3821">
        <v>0</v>
      </c>
      <c r="N3821">
        <v>0</v>
      </c>
      <c r="O3821">
        <v>4000</v>
      </c>
      <c r="P3821">
        <v>-4000</v>
      </c>
      <c r="Q3821">
        <v>3871</v>
      </c>
      <c r="R3821" t="b">
        <v>0</v>
      </c>
      <c r="S3821">
        <v>0</v>
      </c>
    </row>
    <row r="3822" spans="1:19">
      <c r="A3822">
        <v>13050501</v>
      </c>
      <c r="B3822" s="12"/>
      <c r="C3822" s="12" t="s">
        <v>4797</v>
      </c>
      <c r="D3822" s="12" t="s">
        <v>5487</v>
      </c>
      <c r="E3822" t="b">
        <v>0</v>
      </c>
      <c r="F3822">
        <v>0</v>
      </c>
      <c r="G3822">
        <v>8401</v>
      </c>
      <c r="H3822">
        <v>43983</v>
      </c>
      <c r="I3822" s="12" t="s">
        <v>2289</v>
      </c>
      <c r="J3822">
        <v>12</v>
      </c>
      <c r="K3822">
        <v>10731</v>
      </c>
      <c r="L3822">
        <v>0</v>
      </c>
      <c r="M3822">
        <v>0</v>
      </c>
      <c r="N3822">
        <v>233000</v>
      </c>
      <c r="O3822">
        <v>0</v>
      </c>
      <c r="P3822">
        <v>229000</v>
      </c>
      <c r="Q3822">
        <v>3872</v>
      </c>
      <c r="R3822" t="b">
        <v>0</v>
      </c>
      <c r="S3822">
        <v>0</v>
      </c>
    </row>
    <row r="3823" spans="1:19">
      <c r="A3823">
        <v>13050501</v>
      </c>
      <c r="B3823" s="12"/>
      <c r="C3823" s="12" t="s">
        <v>4797</v>
      </c>
      <c r="D3823" s="12" t="s">
        <v>5487</v>
      </c>
      <c r="E3823" t="b">
        <v>0</v>
      </c>
      <c r="F3823">
        <v>0</v>
      </c>
      <c r="G3823">
        <v>8401</v>
      </c>
      <c r="H3823">
        <v>44006</v>
      </c>
      <c r="I3823" s="12" t="s">
        <v>5663</v>
      </c>
      <c r="J3823">
        <v>1</v>
      </c>
      <c r="K3823">
        <v>13878</v>
      </c>
      <c r="L3823">
        <v>0</v>
      </c>
      <c r="M3823">
        <v>0</v>
      </c>
      <c r="N3823">
        <v>0</v>
      </c>
      <c r="O3823">
        <v>229000</v>
      </c>
      <c r="P3823">
        <v>0</v>
      </c>
      <c r="Q3823">
        <v>3873</v>
      </c>
      <c r="R3823" t="b">
        <v>0</v>
      </c>
      <c r="S3823">
        <v>0</v>
      </c>
    </row>
    <row r="3824" spans="1:19">
      <c r="A3824">
        <v>13050501</v>
      </c>
      <c r="B3824" s="12"/>
      <c r="C3824" s="12" t="s">
        <v>4797</v>
      </c>
      <c r="D3824" s="12" t="s">
        <v>5487</v>
      </c>
      <c r="E3824" t="b">
        <v>0</v>
      </c>
      <c r="F3824">
        <v>0</v>
      </c>
      <c r="G3824">
        <v>8401</v>
      </c>
      <c r="H3824">
        <v>44013</v>
      </c>
      <c r="I3824" s="12" t="s">
        <v>5678</v>
      </c>
      <c r="J3824">
        <v>3</v>
      </c>
      <c r="K3824">
        <v>571</v>
      </c>
      <c r="L3824">
        <v>0</v>
      </c>
      <c r="M3824">
        <v>0</v>
      </c>
      <c r="N3824">
        <v>0</v>
      </c>
      <c r="O3824">
        <v>6000</v>
      </c>
      <c r="P3824">
        <v>-6000</v>
      </c>
      <c r="Q3824">
        <v>3874</v>
      </c>
      <c r="R3824" t="b">
        <v>0</v>
      </c>
      <c r="S3824">
        <v>0</v>
      </c>
    </row>
    <row r="3825" spans="1:19">
      <c r="A3825">
        <v>13050501</v>
      </c>
      <c r="B3825" s="12"/>
      <c r="C3825" s="12" t="s">
        <v>4797</v>
      </c>
      <c r="D3825" s="12" t="s">
        <v>5487</v>
      </c>
      <c r="E3825" t="b">
        <v>0</v>
      </c>
      <c r="F3825">
        <v>0</v>
      </c>
      <c r="G3825">
        <v>8401</v>
      </c>
      <c r="H3825">
        <v>44013</v>
      </c>
      <c r="I3825" s="12" t="s">
        <v>2290</v>
      </c>
      <c r="J3825">
        <v>12</v>
      </c>
      <c r="K3825">
        <v>10811</v>
      </c>
      <c r="L3825">
        <v>0</v>
      </c>
      <c r="M3825">
        <v>0</v>
      </c>
      <c r="N3825">
        <v>233000</v>
      </c>
      <c r="O3825">
        <v>0</v>
      </c>
      <c r="P3825">
        <v>227000</v>
      </c>
      <c r="Q3825">
        <v>3875</v>
      </c>
      <c r="R3825" t="b">
        <v>0</v>
      </c>
      <c r="S3825">
        <v>0</v>
      </c>
    </row>
    <row r="3826" spans="1:19">
      <c r="A3826">
        <v>13050501</v>
      </c>
      <c r="B3826" s="12"/>
      <c r="C3826" s="12" t="s">
        <v>4797</v>
      </c>
      <c r="D3826" s="12" t="s">
        <v>5487</v>
      </c>
      <c r="E3826" t="b">
        <v>0</v>
      </c>
      <c r="F3826">
        <v>0</v>
      </c>
      <c r="G3826">
        <v>8401</v>
      </c>
      <c r="H3826">
        <v>44029</v>
      </c>
      <c r="I3826" s="12" t="s">
        <v>5664</v>
      </c>
      <c r="J3826">
        <v>1</v>
      </c>
      <c r="K3826">
        <v>13939</v>
      </c>
      <c r="L3826">
        <v>0</v>
      </c>
      <c r="M3826">
        <v>0</v>
      </c>
      <c r="N3826">
        <v>0</v>
      </c>
      <c r="O3826">
        <v>224000</v>
      </c>
      <c r="P3826">
        <v>3000</v>
      </c>
      <c r="Q3826">
        <v>3876</v>
      </c>
      <c r="R3826" t="b">
        <v>0</v>
      </c>
      <c r="S3826">
        <v>0</v>
      </c>
    </row>
    <row r="3827" spans="1:19">
      <c r="A3827">
        <v>13050501</v>
      </c>
      <c r="B3827" s="12"/>
      <c r="C3827" s="12" t="s">
        <v>4797</v>
      </c>
      <c r="D3827" s="12" t="s">
        <v>5487</v>
      </c>
      <c r="E3827" t="b">
        <v>0</v>
      </c>
      <c r="F3827">
        <v>0</v>
      </c>
      <c r="G3827">
        <v>8401</v>
      </c>
      <c r="H3827">
        <v>44044</v>
      </c>
      <c r="I3827" s="12" t="s">
        <v>2291</v>
      </c>
      <c r="J3827">
        <v>12</v>
      </c>
      <c r="K3827">
        <v>10891</v>
      </c>
      <c r="L3827">
        <v>0</v>
      </c>
      <c r="M3827">
        <v>0</v>
      </c>
      <c r="N3827">
        <v>233000</v>
      </c>
      <c r="O3827">
        <v>0</v>
      </c>
      <c r="P3827">
        <v>236000</v>
      </c>
      <c r="Q3827">
        <v>3877</v>
      </c>
      <c r="R3827" t="b">
        <v>0</v>
      </c>
      <c r="S3827">
        <v>0</v>
      </c>
    </row>
    <row r="3828" spans="1:19">
      <c r="A3828">
        <v>13050501</v>
      </c>
      <c r="B3828" s="12"/>
      <c r="C3828" s="12" t="s">
        <v>4797</v>
      </c>
      <c r="D3828" s="12" t="s">
        <v>5487</v>
      </c>
      <c r="E3828" t="b">
        <v>0</v>
      </c>
      <c r="F3828">
        <v>0</v>
      </c>
      <c r="G3828">
        <v>8401</v>
      </c>
      <c r="H3828">
        <v>44054</v>
      </c>
      <c r="I3828" s="12" t="s">
        <v>5664</v>
      </c>
      <c r="J3828">
        <v>1</v>
      </c>
      <c r="K3828">
        <v>14023</v>
      </c>
      <c r="L3828">
        <v>0</v>
      </c>
      <c r="M3828">
        <v>0</v>
      </c>
      <c r="N3828">
        <v>0</v>
      </c>
      <c r="O3828">
        <v>3000</v>
      </c>
      <c r="P3828">
        <v>233000</v>
      </c>
      <c r="Q3828">
        <v>3878</v>
      </c>
      <c r="R3828" t="b">
        <v>0</v>
      </c>
      <c r="S3828">
        <v>0</v>
      </c>
    </row>
    <row r="3829" spans="1:19">
      <c r="A3829">
        <v>13050501</v>
      </c>
      <c r="B3829" s="12"/>
      <c r="C3829" s="12" t="s">
        <v>4797</v>
      </c>
      <c r="D3829" s="12" t="s">
        <v>5487</v>
      </c>
      <c r="E3829" t="b">
        <v>0</v>
      </c>
      <c r="F3829">
        <v>0</v>
      </c>
      <c r="G3829">
        <v>8401</v>
      </c>
      <c r="H3829">
        <v>44054</v>
      </c>
      <c r="I3829" s="12" t="s">
        <v>5665</v>
      </c>
      <c r="J3829">
        <v>1</v>
      </c>
      <c r="K3829">
        <v>14023</v>
      </c>
      <c r="L3829">
        <v>0</v>
      </c>
      <c r="M3829">
        <v>0</v>
      </c>
      <c r="N3829">
        <v>0</v>
      </c>
      <c r="O3829">
        <v>232000</v>
      </c>
      <c r="P3829">
        <v>1000</v>
      </c>
      <c r="Q3829">
        <v>3879</v>
      </c>
      <c r="R3829" t="b">
        <v>0</v>
      </c>
      <c r="S3829">
        <v>0</v>
      </c>
    </row>
    <row r="3830" spans="1:19">
      <c r="A3830">
        <v>13050501</v>
      </c>
      <c r="B3830" s="12"/>
      <c r="C3830" s="12" t="s">
        <v>4797</v>
      </c>
      <c r="D3830" s="12" t="s">
        <v>5487</v>
      </c>
      <c r="E3830" t="b">
        <v>0</v>
      </c>
      <c r="F3830">
        <v>0</v>
      </c>
      <c r="G3830">
        <v>8401</v>
      </c>
      <c r="H3830">
        <v>44075</v>
      </c>
      <c r="I3830" s="12" t="s">
        <v>2292</v>
      </c>
      <c r="J3830">
        <v>12</v>
      </c>
      <c r="K3830">
        <v>10971</v>
      </c>
      <c r="L3830">
        <v>0</v>
      </c>
      <c r="M3830">
        <v>0</v>
      </c>
      <c r="N3830">
        <v>233000</v>
      </c>
      <c r="O3830">
        <v>0</v>
      </c>
      <c r="P3830">
        <v>234000</v>
      </c>
      <c r="Q3830">
        <v>3880</v>
      </c>
      <c r="R3830" t="b">
        <v>0</v>
      </c>
      <c r="S3830">
        <v>0</v>
      </c>
    </row>
    <row r="3831" spans="1:19">
      <c r="A3831">
        <v>13050501</v>
      </c>
      <c r="B3831" s="12"/>
      <c r="C3831" s="12" t="s">
        <v>4797</v>
      </c>
      <c r="D3831" s="12" t="s">
        <v>5487</v>
      </c>
      <c r="E3831" t="b">
        <v>0</v>
      </c>
      <c r="F3831">
        <v>0</v>
      </c>
      <c r="G3831">
        <v>8401</v>
      </c>
      <c r="H3831">
        <v>44091</v>
      </c>
      <c r="I3831" s="12" t="s">
        <v>5665</v>
      </c>
      <c r="J3831">
        <v>1</v>
      </c>
      <c r="K3831">
        <v>14088</v>
      </c>
      <c r="L3831">
        <v>0</v>
      </c>
      <c r="M3831">
        <v>0</v>
      </c>
      <c r="N3831">
        <v>0</v>
      </c>
      <c r="O3831">
        <v>1000</v>
      </c>
      <c r="P3831">
        <v>233000</v>
      </c>
      <c r="Q3831">
        <v>3881</v>
      </c>
      <c r="R3831" t="b">
        <v>0</v>
      </c>
      <c r="S3831">
        <v>0</v>
      </c>
    </row>
    <row r="3832" spans="1:19">
      <c r="A3832">
        <v>13050501</v>
      </c>
      <c r="B3832" s="12"/>
      <c r="C3832" s="12" t="s">
        <v>4797</v>
      </c>
      <c r="D3832" s="12" t="s">
        <v>5487</v>
      </c>
      <c r="E3832" t="b">
        <v>0</v>
      </c>
      <c r="F3832">
        <v>0</v>
      </c>
      <c r="G3832">
        <v>8401</v>
      </c>
      <c r="H3832">
        <v>44091</v>
      </c>
      <c r="I3832" s="12" t="s">
        <v>5666</v>
      </c>
      <c r="J3832">
        <v>1</v>
      </c>
      <c r="K3832">
        <v>14088</v>
      </c>
      <c r="L3832">
        <v>0</v>
      </c>
      <c r="M3832">
        <v>0</v>
      </c>
      <c r="N3832">
        <v>0</v>
      </c>
      <c r="O3832">
        <v>224000</v>
      </c>
      <c r="P3832">
        <v>9000</v>
      </c>
      <c r="Q3832">
        <v>3882</v>
      </c>
      <c r="R3832" t="b">
        <v>0</v>
      </c>
      <c r="S3832">
        <v>0</v>
      </c>
    </row>
    <row r="3833" spans="1:19">
      <c r="A3833">
        <v>13050501</v>
      </c>
      <c r="B3833" s="12"/>
      <c r="C3833" s="12" t="s">
        <v>4797</v>
      </c>
      <c r="D3833" s="12" t="s">
        <v>5487</v>
      </c>
      <c r="E3833" t="b">
        <v>0</v>
      </c>
      <c r="F3833">
        <v>0</v>
      </c>
      <c r="G3833">
        <v>8401</v>
      </c>
      <c r="H3833">
        <v>44105</v>
      </c>
      <c r="I3833" s="12" t="s">
        <v>2293</v>
      </c>
      <c r="J3833">
        <v>12</v>
      </c>
      <c r="K3833">
        <v>11051</v>
      </c>
      <c r="L3833">
        <v>0</v>
      </c>
      <c r="M3833">
        <v>0</v>
      </c>
      <c r="N3833">
        <v>233000</v>
      </c>
      <c r="O3833">
        <v>0</v>
      </c>
      <c r="P3833">
        <v>242000</v>
      </c>
      <c r="Q3833">
        <v>3883</v>
      </c>
      <c r="R3833" t="b">
        <v>0</v>
      </c>
      <c r="S3833">
        <v>0</v>
      </c>
    </row>
    <row r="3834" spans="1:19">
      <c r="A3834">
        <v>13050501</v>
      </c>
      <c r="B3834" s="12"/>
      <c r="C3834" s="12" t="s">
        <v>4797</v>
      </c>
      <c r="D3834" s="12" t="s">
        <v>5487</v>
      </c>
      <c r="E3834" t="b">
        <v>0</v>
      </c>
      <c r="F3834">
        <v>0</v>
      </c>
      <c r="G3834">
        <v>8401</v>
      </c>
      <c r="H3834">
        <v>44113</v>
      </c>
      <c r="I3834" s="12" t="s">
        <v>5666</v>
      </c>
      <c r="J3834">
        <v>1</v>
      </c>
      <c r="K3834">
        <v>14148</v>
      </c>
      <c r="L3834">
        <v>0</v>
      </c>
      <c r="M3834">
        <v>0</v>
      </c>
      <c r="N3834">
        <v>0</v>
      </c>
      <c r="O3834">
        <v>9000</v>
      </c>
      <c r="P3834">
        <v>233000</v>
      </c>
      <c r="Q3834">
        <v>3884</v>
      </c>
      <c r="R3834" t="b">
        <v>0</v>
      </c>
      <c r="S3834">
        <v>0</v>
      </c>
    </row>
    <row r="3835" spans="1:19">
      <c r="A3835">
        <v>13050501</v>
      </c>
      <c r="B3835" s="12"/>
      <c r="C3835" s="12" t="s">
        <v>4797</v>
      </c>
      <c r="D3835" s="12" t="s">
        <v>5487</v>
      </c>
      <c r="E3835" t="b">
        <v>0</v>
      </c>
      <c r="F3835">
        <v>0</v>
      </c>
      <c r="G3835">
        <v>8401</v>
      </c>
      <c r="H3835">
        <v>44113</v>
      </c>
      <c r="I3835" s="12" t="s">
        <v>5667</v>
      </c>
      <c r="J3835">
        <v>1</v>
      </c>
      <c r="K3835">
        <v>14148</v>
      </c>
      <c r="L3835">
        <v>0</v>
      </c>
      <c r="M3835">
        <v>0</v>
      </c>
      <c r="N3835">
        <v>0</v>
      </c>
      <c r="O3835">
        <v>227000</v>
      </c>
      <c r="P3835">
        <v>6000</v>
      </c>
      <c r="Q3835">
        <v>3885</v>
      </c>
      <c r="R3835" t="b">
        <v>0</v>
      </c>
      <c r="S3835">
        <v>0</v>
      </c>
    </row>
    <row r="3836" spans="1:19">
      <c r="A3836">
        <v>13050501</v>
      </c>
      <c r="B3836" s="12"/>
      <c r="C3836" s="12" t="s">
        <v>4797</v>
      </c>
      <c r="D3836" s="12" t="s">
        <v>5487</v>
      </c>
      <c r="E3836" t="b">
        <v>0</v>
      </c>
      <c r="F3836">
        <v>0</v>
      </c>
      <c r="G3836">
        <v>8401</v>
      </c>
      <c r="H3836">
        <v>44136</v>
      </c>
      <c r="I3836" s="12" t="s">
        <v>2294</v>
      </c>
      <c r="J3836">
        <v>12</v>
      </c>
      <c r="K3836">
        <v>11131</v>
      </c>
      <c r="L3836">
        <v>0</v>
      </c>
      <c r="M3836">
        <v>0</v>
      </c>
      <c r="N3836">
        <v>233000</v>
      </c>
      <c r="O3836">
        <v>0</v>
      </c>
      <c r="P3836">
        <v>239000</v>
      </c>
      <c r="Q3836">
        <v>3886</v>
      </c>
      <c r="R3836" t="b">
        <v>0</v>
      </c>
      <c r="S3836">
        <v>0</v>
      </c>
    </row>
    <row r="3837" spans="1:19">
      <c r="A3837">
        <v>13050501</v>
      </c>
      <c r="B3837" s="12"/>
      <c r="C3837" s="12" t="s">
        <v>4797</v>
      </c>
      <c r="D3837" s="12" t="s">
        <v>5487</v>
      </c>
      <c r="E3837" t="b">
        <v>0</v>
      </c>
      <c r="F3837">
        <v>0</v>
      </c>
      <c r="G3837">
        <v>8401</v>
      </c>
      <c r="H3837">
        <v>44144</v>
      </c>
      <c r="I3837" s="12" t="s">
        <v>5667</v>
      </c>
      <c r="J3837">
        <v>1</v>
      </c>
      <c r="K3837">
        <v>14241</v>
      </c>
      <c r="L3837">
        <v>0</v>
      </c>
      <c r="M3837">
        <v>0</v>
      </c>
      <c r="N3837">
        <v>0</v>
      </c>
      <c r="O3837">
        <v>6000</v>
      </c>
      <c r="P3837">
        <v>233000</v>
      </c>
      <c r="Q3837">
        <v>3887</v>
      </c>
      <c r="R3837" t="b">
        <v>0</v>
      </c>
      <c r="S3837">
        <v>0</v>
      </c>
    </row>
    <row r="3838" spans="1:19">
      <c r="A3838">
        <v>13050501</v>
      </c>
      <c r="B3838" s="12"/>
      <c r="C3838" s="12" t="s">
        <v>4797</v>
      </c>
      <c r="D3838" s="12" t="s">
        <v>5487</v>
      </c>
      <c r="E3838" t="b">
        <v>0</v>
      </c>
      <c r="F3838">
        <v>0</v>
      </c>
      <c r="G3838">
        <v>8401</v>
      </c>
      <c r="H3838">
        <v>44144</v>
      </c>
      <c r="I3838" s="12" t="s">
        <v>5668</v>
      </c>
      <c r="J3838">
        <v>1</v>
      </c>
      <c r="K3838">
        <v>14241</v>
      </c>
      <c r="L3838">
        <v>0</v>
      </c>
      <c r="M3838">
        <v>0</v>
      </c>
      <c r="N3838">
        <v>0</v>
      </c>
      <c r="O3838">
        <v>225000</v>
      </c>
      <c r="P3838">
        <v>8000</v>
      </c>
      <c r="Q3838">
        <v>3888</v>
      </c>
      <c r="R3838" t="b">
        <v>0</v>
      </c>
      <c r="S3838">
        <v>0</v>
      </c>
    </row>
    <row r="3839" spans="1:19">
      <c r="A3839">
        <v>13050501</v>
      </c>
      <c r="B3839" s="12"/>
      <c r="C3839" s="12" t="s">
        <v>4797</v>
      </c>
      <c r="D3839" s="12" t="s">
        <v>5487</v>
      </c>
      <c r="E3839" t="b">
        <v>0</v>
      </c>
      <c r="F3839">
        <v>0</v>
      </c>
      <c r="G3839">
        <v>8401</v>
      </c>
      <c r="H3839">
        <v>44144</v>
      </c>
      <c r="I3839" s="12" t="s">
        <v>5753</v>
      </c>
      <c r="J3839">
        <v>1</v>
      </c>
      <c r="K3839">
        <v>14241</v>
      </c>
      <c r="L3839">
        <v>0</v>
      </c>
      <c r="M3839">
        <v>0</v>
      </c>
      <c r="N3839">
        <v>0</v>
      </c>
      <c r="O3839">
        <v>8000</v>
      </c>
      <c r="P3839">
        <v>0</v>
      </c>
      <c r="Q3839">
        <v>3889</v>
      </c>
      <c r="R3839" t="b">
        <v>0</v>
      </c>
      <c r="S3839">
        <v>0</v>
      </c>
    </row>
    <row r="3840" spans="1:19">
      <c r="A3840">
        <v>13050501</v>
      </c>
      <c r="B3840" s="12"/>
      <c r="C3840" s="12" t="s">
        <v>4797</v>
      </c>
      <c r="D3840" s="12" t="s">
        <v>5487</v>
      </c>
      <c r="E3840" t="b">
        <v>0</v>
      </c>
      <c r="F3840">
        <v>0</v>
      </c>
      <c r="G3840">
        <v>8401</v>
      </c>
      <c r="H3840">
        <v>44166</v>
      </c>
      <c r="I3840" s="12" t="s">
        <v>2296</v>
      </c>
      <c r="J3840">
        <v>12</v>
      </c>
      <c r="K3840">
        <v>11211</v>
      </c>
      <c r="L3840">
        <v>0</v>
      </c>
      <c r="M3840">
        <v>0</v>
      </c>
      <c r="N3840">
        <v>233000</v>
      </c>
      <c r="O3840">
        <v>0</v>
      </c>
      <c r="P3840">
        <v>233000</v>
      </c>
      <c r="Q3840">
        <v>3890</v>
      </c>
      <c r="R3840" t="b">
        <v>0</v>
      </c>
      <c r="S3840">
        <v>0</v>
      </c>
    </row>
    <row r="3841" spans="1:19">
      <c r="A3841">
        <v>13050501</v>
      </c>
      <c r="B3841" s="12"/>
      <c r="C3841" s="12" t="s">
        <v>4797</v>
      </c>
      <c r="D3841" s="12" t="s">
        <v>5487</v>
      </c>
      <c r="E3841" t="b">
        <v>0</v>
      </c>
      <c r="F3841">
        <v>0</v>
      </c>
      <c r="G3841">
        <v>8401</v>
      </c>
      <c r="H3841">
        <v>44195</v>
      </c>
      <c r="I3841" s="12" t="s">
        <v>5669</v>
      </c>
      <c r="J3841">
        <v>10</v>
      </c>
      <c r="K3841">
        <v>588</v>
      </c>
      <c r="L3841">
        <v>0</v>
      </c>
      <c r="M3841">
        <v>0</v>
      </c>
      <c r="N3841">
        <v>0</v>
      </c>
      <c r="O3841">
        <v>3000</v>
      </c>
      <c r="P3841">
        <v>230000</v>
      </c>
      <c r="Q3841">
        <v>3891</v>
      </c>
      <c r="R3841" t="b">
        <v>0</v>
      </c>
      <c r="S3841">
        <v>0</v>
      </c>
    </row>
    <row r="3842" spans="1:19">
      <c r="A3842">
        <v>13050501</v>
      </c>
      <c r="B3842" s="12" t="s">
        <v>2297</v>
      </c>
      <c r="C3842" s="12" t="s">
        <v>4797</v>
      </c>
      <c r="D3842" s="12" t="s">
        <v>2297</v>
      </c>
      <c r="E3842" t="b">
        <v>0</v>
      </c>
      <c r="F3842">
        <v>0</v>
      </c>
      <c r="G3842">
        <v>8401</v>
      </c>
      <c r="H3842" t="s">
        <v>21</v>
      </c>
      <c r="I3842" s="12"/>
      <c r="K3842">
        <v>0</v>
      </c>
      <c r="L3842">
        <v>0</v>
      </c>
      <c r="M3842">
        <v>0</v>
      </c>
      <c r="N3842">
        <v>2796000</v>
      </c>
      <c r="O3842">
        <v>2566000</v>
      </c>
      <c r="P3842">
        <v>230000</v>
      </c>
      <c r="Q3842">
        <v>3892</v>
      </c>
      <c r="R3842" t="b">
        <v>0</v>
      </c>
      <c r="S3842">
        <v>0</v>
      </c>
    </row>
    <row r="3843" spans="1:19">
      <c r="A3843">
        <v>13050501</v>
      </c>
      <c r="B3843" s="12" t="s">
        <v>5497</v>
      </c>
      <c r="C3843" s="12" t="s">
        <v>4797</v>
      </c>
      <c r="D3843" s="12" t="s">
        <v>5497</v>
      </c>
      <c r="E3843" t="b">
        <v>0</v>
      </c>
      <c r="F3843">
        <v>0</v>
      </c>
      <c r="G3843">
        <v>8402</v>
      </c>
      <c r="H3843" t="s">
        <v>21</v>
      </c>
      <c r="I3843" s="12"/>
      <c r="K3843">
        <v>0</v>
      </c>
      <c r="L3843">
        <v>2520000</v>
      </c>
      <c r="M3843">
        <v>2520000</v>
      </c>
      <c r="N3843">
        <v>0</v>
      </c>
      <c r="O3843">
        <v>0</v>
      </c>
      <c r="P3843">
        <v>0</v>
      </c>
      <c r="Q3843">
        <v>3893</v>
      </c>
      <c r="R3843" t="b">
        <v>0</v>
      </c>
      <c r="S3843">
        <v>0</v>
      </c>
    </row>
    <row r="3844" spans="1:19">
      <c r="A3844">
        <v>13050501</v>
      </c>
      <c r="B3844" s="12"/>
      <c r="C3844" s="12" t="s">
        <v>4797</v>
      </c>
      <c r="D3844" s="12" t="s">
        <v>5497</v>
      </c>
      <c r="E3844" t="b">
        <v>0</v>
      </c>
      <c r="F3844">
        <v>0</v>
      </c>
      <c r="G3844">
        <v>8402</v>
      </c>
      <c r="H3844">
        <v>43831</v>
      </c>
      <c r="I3844" s="12" t="s">
        <v>2298</v>
      </c>
      <c r="J3844">
        <v>12</v>
      </c>
      <c r="K3844">
        <v>10332</v>
      </c>
      <c r="L3844">
        <v>0</v>
      </c>
      <c r="M3844">
        <v>0</v>
      </c>
      <c r="N3844">
        <v>210000</v>
      </c>
      <c r="O3844">
        <v>0</v>
      </c>
      <c r="P3844">
        <v>210000</v>
      </c>
      <c r="Q3844">
        <v>3894</v>
      </c>
      <c r="R3844" t="b">
        <v>0</v>
      </c>
      <c r="S3844">
        <v>0</v>
      </c>
    </row>
    <row r="3845" spans="1:19">
      <c r="A3845">
        <v>13050501</v>
      </c>
      <c r="B3845" s="12"/>
      <c r="C3845" s="12" t="s">
        <v>4797</v>
      </c>
      <c r="D3845" s="12" t="s">
        <v>5497</v>
      </c>
      <c r="E3845" t="b">
        <v>0</v>
      </c>
      <c r="F3845">
        <v>0</v>
      </c>
      <c r="G3845">
        <v>8402</v>
      </c>
      <c r="H3845">
        <v>43840</v>
      </c>
      <c r="I3845" s="12" t="s">
        <v>5658</v>
      </c>
      <c r="J3845">
        <v>1</v>
      </c>
      <c r="K3845">
        <v>13497</v>
      </c>
      <c r="L3845">
        <v>0</v>
      </c>
      <c r="M3845">
        <v>0</v>
      </c>
      <c r="N3845">
        <v>0</v>
      </c>
      <c r="O3845">
        <v>210000</v>
      </c>
      <c r="P3845">
        <v>0</v>
      </c>
      <c r="Q3845">
        <v>3895</v>
      </c>
      <c r="R3845" t="b">
        <v>0</v>
      </c>
      <c r="S3845">
        <v>0</v>
      </c>
    </row>
    <row r="3846" spans="1:19">
      <c r="A3846">
        <v>13050501</v>
      </c>
      <c r="B3846" s="12"/>
      <c r="C3846" s="12" t="s">
        <v>4797</v>
      </c>
      <c r="D3846" s="12" t="s">
        <v>5497</v>
      </c>
      <c r="E3846" t="b">
        <v>0</v>
      </c>
      <c r="F3846">
        <v>0</v>
      </c>
      <c r="G3846">
        <v>8402</v>
      </c>
      <c r="H3846">
        <v>43862</v>
      </c>
      <c r="I3846" s="12" t="s">
        <v>2299</v>
      </c>
      <c r="J3846">
        <v>12</v>
      </c>
      <c r="K3846">
        <v>10412</v>
      </c>
      <c r="L3846">
        <v>0</v>
      </c>
      <c r="M3846">
        <v>0</v>
      </c>
      <c r="N3846">
        <v>210000</v>
      </c>
      <c r="O3846">
        <v>0</v>
      </c>
      <c r="P3846">
        <v>210000</v>
      </c>
      <c r="Q3846">
        <v>3896</v>
      </c>
      <c r="R3846" t="b">
        <v>0</v>
      </c>
      <c r="S3846">
        <v>0</v>
      </c>
    </row>
    <row r="3847" spans="1:19">
      <c r="A3847">
        <v>13050501</v>
      </c>
      <c r="B3847" s="12"/>
      <c r="C3847" s="12" t="s">
        <v>4797</v>
      </c>
      <c r="D3847" s="12" t="s">
        <v>5497</v>
      </c>
      <c r="E3847" t="b">
        <v>0</v>
      </c>
      <c r="F3847">
        <v>0</v>
      </c>
      <c r="G3847">
        <v>8402</v>
      </c>
      <c r="H3847">
        <v>43872</v>
      </c>
      <c r="I3847" s="12" t="s">
        <v>5659</v>
      </c>
      <c r="J3847">
        <v>1</v>
      </c>
      <c r="K3847">
        <v>13572</v>
      </c>
      <c r="L3847">
        <v>0</v>
      </c>
      <c r="M3847">
        <v>0</v>
      </c>
      <c r="N3847">
        <v>0</v>
      </c>
      <c r="O3847">
        <v>210000</v>
      </c>
      <c r="P3847">
        <v>0</v>
      </c>
      <c r="Q3847">
        <v>3897</v>
      </c>
      <c r="R3847" t="b">
        <v>0</v>
      </c>
      <c r="S3847">
        <v>0</v>
      </c>
    </row>
    <row r="3848" spans="1:19">
      <c r="A3848">
        <v>13050501</v>
      </c>
      <c r="B3848" s="12"/>
      <c r="C3848" s="12" t="s">
        <v>4797</v>
      </c>
      <c r="D3848" s="12" t="s">
        <v>5497</v>
      </c>
      <c r="E3848" t="b">
        <v>0</v>
      </c>
      <c r="F3848">
        <v>0</v>
      </c>
      <c r="G3848">
        <v>8402</v>
      </c>
      <c r="H3848">
        <v>43891</v>
      </c>
      <c r="I3848" s="12" t="s">
        <v>2300</v>
      </c>
      <c r="J3848">
        <v>12</v>
      </c>
      <c r="K3848">
        <v>10492</v>
      </c>
      <c r="L3848">
        <v>0</v>
      </c>
      <c r="M3848">
        <v>0</v>
      </c>
      <c r="N3848">
        <v>210000</v>
      </c>
      <c r="O3848">
        <v>0</v>
      </c>
      <c r="P3848">
        <v>210000</v>
      </c>
      <c r="Q3848">
        <v>3898</v>
      </c>
      <c r="R3848" t="b">
        <v>0</v>
      </c>
      <c r="S3848">
        <v>0</v>
      </c>
    </row>
    <row r="3849" spans="1:19">
      <c r="A3849">
        <v>13050501</v>
      </c>
      <c r="B3849" s="12"/>
      <c r="C3849" s="12" t="s">
        <v>4797</v>
      </c>
      <c r="D3849" s="12" t="s">
        <v>5497</v>
      </c>
      <c r="E3849" t="b">
        <v>0</v>
      </c>
      <c r="F3849">
        <v>0</v>
      </c>
      <c r="G3849">
        <v>8402</v>
      </c>
      <c r="H3849">
        <v>43900</v>
      </c>
      <c r="I3849" s="12" t="s">
        <v>5660</v>
      </c>
      <c r="J3849">
        <v>1</v>
      </c>
      <c r="K3849">
        <v>13638</v>
      </c>
      <c r="L3849">
        <v>0</v>
      </c>
      <c r="M3849">
        <v>0</v>
      </c>
      <c r="N3849">
        <v>0</v>
      </c>
      <c r="O3849">
        <v>210000</v>
      </c>
      <c r="P3849">
        <v>0</v>
      </c>
      <c r="Q3849">
        <v>3899</v>
      </c>
      <c r="R3849" t="b">
        <v>0</v>
      </c>
      <c r="S3849">
        <v>0</v>
      </c>
    </row>
    <row r="3850" spans="1:19">
      <c r="A3850">
        <v>13050501</v>
      </c>
      <c r="B3850" s="12"/>
      <c r="C3850" s="12" t="s">
        <v>4797</v>
      </c>
      <c r="D3850" s="12" t="s">
        <v>5497</v>
      </c>
      <c r="E3850" t="b">
        <v>0</v>
      </c>
      <c r="F3850">
        <v>0</v>
      </c>
      <c r="G3850">
        <v>8402</v>
      </c>
      <c r="H3850">
        <v>43922</v>
      </c>
      <c r="I3850" s="12" t="s">
        <v>2301</v>
      </c>
      <c r="J3850">
        <v>12</v>
      </c>
      <c r="K3850">
        <v>10572</v>
      </c>
      <c r="L3850">
        <v>0</v>
      </c>
      <c r="M3850">
        <v>0</v>
      </c>
      <c r="N3850">
        <v>210000</v>
      </c>
      <c r="O3850">
        <v>0</v>
      </c>
      <c r="P3850">
        <v>210000</v>
      </c>
      <c r="Q3850">
        <v>3900</v>
      </c>
      <c r="R3850" t="b">
        <v>0</v>
      </c>
      <c r="S3850">
        <v>0</v>
      </c>
    </row>
    <row r="3851" spans="1:19">
      <c r="A3851">
        <v>13050501</v>
      </c>
      <c r="B3851" s="12"/>
      <c r="C3851" s="12" t="s">
        <v>4797</v>
      </c>
      <c r="D3851" s="12" t="s">
        <v>5497</v>
      </c>
      <c r="E3851" t="b">
        <v>0</v>
      </c>
      <c r="F3851">
        <v>0</v>
      </c>
      <c r="G3851">
        <v>8402</v>
      </c>
      <c r="H3851">
        <v>43952</v>
      </c>
      <c r="I3851" s="12" t="s">
        <v>2302</v>
      </c>
      <c r="J3851">
        <v>12</v>
      </c>
      <c r="K3851">
        <v>10652</v>
      </c>
      <c r="L3851">
        <v>0</v>
      </c>
      <c r="M3851">
        <v>0</v>
      </c>
      <c r="N3851">
        <v>210000</v>
      </c>
      <c r="O3851">
        <v>0</v>
      </c>
      <c r="P3851">
        <v>420000</v>
      </c>
      <c r="Q3851">
        <v>3901</v>
      </c>
      <c r="R3851" t="b">
        <v>0</v>
      </c>
      <c r="S3851">
        <v>0</v>
      </c>
    </row>
    <row r="3852" spans="1:19">
      <c r="A3852">
        <v>13050501</v>
      </c>
      <c r="B3852" s="12"/>
      <c r="C3852" s="12" t="s">
        <v>4797</v>
      </c>
      <c r="D3852" s="12" t="s">
        <v>5497</v>
      </c>
      <c r="E3852" t="b">
        <v>0</v>
      </c>
      <c r="F3852">
        <v>0</v>
      </c>
      <c r="G3852">
        <v>8402</v>
      </c>
      <c r="H3852">
        <v>43959</v>
      </c>
      <c r="I3852" s="12" t="s">
        <v>5661</v>
      </c>
      <c r="J3852">
        <v>1</v>
      </c>
      <c r="K3852">
        <v>13755</v>
      </c>
      <c r="L3852">
        <v>0</v>
      </c>
      <c r="M3852">
        <v>0</v>
      </c>
      <c r="N3852">
        <v>0</v>
      </c>
      <c r="O3852">
        <v>210000</v>
      </c>
      <c r="P3852">
        <v>210000</v>
      </c>
      <c r="Q3852">
        <v>3902</v>
      </c>
      <c r="R3852" t="b">
        <v>0</v>
      </c>
      <c r="S3852">
        <v>0</v>
      </c>
    </row>
    <row r="3853" spans="1:19">
      <c r="A3853">
        <v>13050501</v>
      </c>
      <c r="B3853" s="12"/>
      <c r="C3853" s="12" t="s">
        <v>4797</v>
      </c>
      <c r="D3853" s="12" t="s">
        <v>5497</v>
      </c>
      <c r="E3853" t="b">
        <v>0</v>
      </c>
      <c r="F3853">
        <v>0</v>
      </c>
      <c r="G3853">
        <v>8402</v>
      </c>
      <c r="H3853">
        <v>43959</v>
      </c>
      <c r="I3853" s="12" t="s">
        <v>5662</v>
      </c>
      <c r="J3853">
        <v>1</v>
      </c>
      <c r="K3853">
        <v>13755</v>
      </c>
      <c r="L3853">
        <v>0</v>
      </c>
      <c r="M3853">
        <v>0</v>
      </c>
      <c r="N3853">
        <v>0</v>
      </c>
      <c r="O3853">
        <v>210000</v>
      </c>
      <c r="P3853">
        <v>0</v>
      </c>
      <c r="Q3853">
        <v>3903</v>
      </c>
      <c r="R3853" t="b">
        <v>0</v>
      </c>
      <c r="S3853">
        <v>0</v>
      </c>
    </row>
    <row r="3854" spans="1:19">
      <c r="A3854">
        <v>13050501</v>
      </c>
      <c r="B3854" s="12"/>
      <c r="C3854" s="12" t="s">
        <v>4797</v>
      </c>
      <c r="D3854" s="12" t="s">
        <v>5497</v>
      </c>
      <c r="E3854" t="b">
        <v>0</v>
      </c>
      <c r="F3854">
        <v>0</v>
      </c>
      <c r="G3854">
        <v>8402</v>
      </c>
      <c r="H3854">
        <v>43983</v>
      </c>
      <c r="I3854" s="12" t="s">
        <v>2303</v>
      </c>
      <c r="J3854">
        <v>12</v>
      </c>
      <c r="K3854">
        <v>10732</v>
      </c>
      <c r="L3854">
        <v>0</v>
      </c>
      <c r="M3854">
        <v>0</v>
      </c>
      <c r="N3854">
        <v>210000</v>
      </c>
      <c r="O3854">
        <v>0</v>
      </c>
      <c r="P3854">
        <v>210000</v>
      </c>
      <c r="Q3854">
        <v>3904</v>
      </c>
      <c r="R3854" t="b">
        <v>0</v>
      </c>
      <c r="S3854">
        <v>0</v>
      </c>
    </row>
    <row r="3855" spans="1:19">
      <c r="A3855">
        <v>13050501</v>
      </c>
      <c r="B3855" s="12"/>
      <c r="C3855" s="12" t="s">
        <v>4797</v>
      </c>
      <c r="D3855" s="12" t="s">
        <v>5497</v>
      </c>
      <c r="E3855" t="b">
        <v>0</v>
      </c>
      <c r="F3855">
        <v>0</v>
      </c>
      <c r="G3855">
        <v>8402</v>
      </c>
      <c r="H3855">
        <v>43990</v>
      </c>
      <c r="I3855" s="12" t="s">
        <v>5663</v>
      </c>
      <c r="J3855">
        <v>1</v>
      </c>
      <c r="K3855">
        <v>13823</v>
      </c>
      <c r="L3855">
        <v>0</v>
      </c>
      <c r="M3855">
        <v>0</v>
      </c>
      <c r="N3855">
        <v>0</v>
      </c>
      <c r="O3855">
        <v>210000</v>
      </c>
      <c r="P3855">
        <v>0</v>
      </c>
      <c r="Q3855">
        <v>3905</v>
      </c>
      <c r="R3855" t="b">
        <v>0</v>
      </c>
      <c r="S3855">
        <v>0</v>
      </c>
    </row>
    <row r="3856" spans="1:19">
      <c r="A3856">
        <v>13050501</v>
      </c>
      <c r="B3856" s="12"/>
      <c r="C3856" s="12" t="s">
        <v>4797</v>
      </c>
      <c r="D3856" s="12" t="s">
        <v>5497</v>
      </c>
      <c r="E3856" t="b">
        <v>0</v>
      </c>
      <c r="F3856">
        <v>0</v>
      </c>
      <c r="G3856">
        <v>8402</v>
      </c>
      <c r="H3856">
        <v>44013</v>
      </c>
      <c r="I3856" s="12" t="s">
        <v>2304</v>
      </c>
      <c r="J3856">
        <v>12</v>
      </c>
      <c r="K3856">
        <v>10812</v>
      </c>
      <c r="L3856">
        <v>0</v>
      </c>
      <c r="M3856">
        <v>0</v>
      </c>
      <c r="N3856">
        <v>210000</v>
      </c>
      <c r="O3856">
        <v>0</v>
      </c>
      <c r="P3856">
        <v>210000</v>
      </c>
      <c r="Q3856">
        <v>3906</v>
      </c>
      <c r="R3856" t="b">
        <v>0</v>
      </c>
      <c r="S3856">
        <v>0</v>
      </c>
    </row>
    <row r="3857" spans="1:19">
      <c r="A3857">
        <v>13050501</v>
      </c>
      <c r="B3857" s="12"/>
      <c r="C3857" s="12" t="s">
        <v>4797</v>
      </c>
      <c r="D3857" s="12" t="s">
        <v>5497</v>
      </c>
      <c r="E3857" t="b">
        <v>0</v>
      </c>
      <c r="F3857">
        <v>0</v>
      </c>
      <c r="G3857">
        <v>8402</v>
      </c>
      <c r="H3857">
        <v>44044</v>
      </c>
      <c r="I3857" s="12" t="s">
        <v>2305</v>
      </c>
      <c r="J3857">
        <v>3</v>
      </c>
      <c r="K3857">
        <v>572</v>
      </c>
      <c r="L3857">
        <v>0</v>
      </c>
      <c r="M3857">
        <v>0</v>
      </c>
      <c r="N3857">
        <v>0</v>
      </c>
      <c r="O3857">
        <v>30000</v>
      </c>
      <c r="P3857">
        <v>180000</v>
      </c>
      <c r="Q3857">
        <v>3907</v>
      </c>
      <c r="R3857" t="b">
        <v>0</v>
      </c>
      <c r="S3857">
        <v>0</v>
      </c>
    </row>
    <row r="3858" spans="1:19">
      <c r="A3858">
        <v>13050501</v>
      </c>
      <c r="B3858" s="12"/>
      <c r="C3858" s="12" t="s">
        <v>4797</v>
      </c>
      <c r="D3858" s="12" t="s">
        <v>5497</v>
      </c>
      <c r="E3858" t="b">
        <v>0</v>
      </c>
      <c r="F3858">
        <v>0</v>
      </c>
      <c r="G3858">
        <v>8402</v>
      </c>
      <c r="H3858">
        <v>44044</v>
      </c>
      <c r="I3858" s="12" t="s">
        <v>2306</v>
      </c>
      <c r="J3858">
        <v>12</v>
      </c>
      <c r="K3858">
        <v>10892</v>
      </c>
      <c r="L3858">
        <v>0</v>
      </c>
      <c r="M3858">
        <v>0</v>
      </c>
      <c r="N3858">
        <v>210000</v>
      </c>
      <c r="O3858">
        <v>0</v>
      </c>
      <c r="P3858">
        <v>390000</v>
      </c>
      <c r="Q3858">
        <v>3908</v>
      </c>
      <c r="R3858" t="b">
        <v>0</v>
      </c>
      <c r="S3858">
        <v>0</v>
      </c>
    </row>
    <row r="3859" spans="1:19">
      <c r="A3859">
        <v>13050501</v>
      </c>
      <c r="B3859" s="12"/>
      <c r="C3859" s="12" t="s">
        <v>4797</v>
      </c>
      <c r="D3859" s="12" t="s">
        <v>5497</v>
      </c>
      <c r="E3859" t="b">
        <v>0</v>
      </c>
      <c r="F3859">
        <v>0</v>
      </c>
      <c r="G3859">
        <v>8402</v>
      </c>
      <c r="H3859">
        <v>44053</v>
      </c>
      <c r="I3859" s="12" t="s">
        <v>5664</v>
      </c>
      <c r="J3859">
        <v>1</v>
      </c>
      <c r="K3859">
        <v>13962</v>
      </c>
      <c r="L3859">
        <v>0</v>
      </c>
      <c r="M3859">
        <v>0</v>
      </c>
      <c r="N3859">
        <v>0</v>
      </c>
      <c r="O3859">
        <v>210000</v>
      </c>
      <c r="P3859">
        <v>180000</v>
      </c>
      <c r="Q3859">
        <v>3909</v>
      </c>
      <c r="R3859" t="b">
        <v>0</v>
      </c>
      <c r="S3859">
        <v>0</v>
      </c>
    </row>
    <row r="3860" spans="1:19">
      <c r="A3860">
        <v>13050501</v>
      </c>
      <c r="B3860" s="12"/>
      <c r="C3860" s="12" t="s">
        <v>4797</v>
      </c>
      <c r="D3860" s="12" t="s">
        <v>5497</v>
      </c>
      <c r="E3860" t="b">
        <v>0</v>
      </c>
      <c r="F3860">
        <v>0</v>
      </c>
      <c r="G3860">
        <v>8402</v>
      </c>
      <c r="H3860">
        <v>44053</v>
      </c>
      <c r="I3860" s="12" t="s">
        <v>5665</v>
      </c>
      <c r="J3860">
        <v>1</v>
      </c>
      <c r="K3860">
        <v>13962</v>
      </c>
      <c r="L3860">
        <v>0</v>
      </c>
      <c r="M3860">
        <v>0</v>
      </c>
      <c r="N3860">
        <v>0</v>
      </c>
      <c r="O3860">
        <v>180000</v>
      </c>
      <c r="P3860">
        <v>0</v>
      </c>
      <c r="Q3860">
        <v>3910</v>
      </c>
      <c r="R3860" t="b">
        <v>0</v>
      </c>
      <c r="S3860">
        <v>0</v>
      </c>
    </row>
    <row r="3861" spans="1:19">
      <c r="A3861">
        <v>13050501</v>
      </c>
      <c r="B3861" s="12"/>
      <c r="C3861" s="12" t="s">
        <v>4797</v>
      </c>
      <c r="D3861" s="12" t="s">
        <v>5497</v>
      </c>
      <c r="E3861" t="b">
        <v>0</v>
      </c>
      <c r="F3861">
        <v>0</v>
      </c>
      <c r="G3861">
        <v>8402</v>
      </c>
      <c r="H3861">
        <v>44075</v>
      </c>
      <c r="I3861" s="12" t="s">
        <v>2307</v>
      </c>
      <c r="J3861">
        <v>3</v>
      </c>
      <c r="K3861">
        <v>573</v>
      </c>
      <c r="L3861">
        <v>0</v>
      </c>
      <c r="M3861">
        <v>0</v>
      </c>
      <c r="N3861">
        <v>0</v>
      </c>
      <c r="O3861">
        <v>14</v>
      </c>
      <c r="P3861">
        <v>-14</v>
      </c>
      <c r="Q3861">
        <v>3911</v>
      </c>
      <c r="R3861" t="b">
        <v>0</v>
      </c>
      <c r="S3861">
        <v>0</v>
      </c>
    </row>
    <row r="3862" spans="1:19">
      <c r="A3862">
        <v>13050501</v>
      </c>
      <c r="B3862" s="12"/>
      <c r="C3862" s="12" t="s">
        <v>4797</v>
      </c>
      <c r="D3862" s="12" t="s">
        <v>5497</v>
      </c>
      <c r="E3862" t="b">
        <v>0</v>
      </c>
      <c r="F3862">
        <v>0</v>
      </c>
      <c r="G3862">
        <v>8402</v>
      </c>
      <c r="H3862">
        <v>44075</v>
      </c>
      <c r="I3862" s="12" t="s">
        <v>2308</v>
      </c>
      <c r="J3862">
        <v>12</v>
      </c>
      <c r="K3862">
        <v>10972</v>
      </c>
      <c r="L3862">
        <v>0</v>
      </c>
      <c r="M3862">
        <v>0</v>
      </c>
      <c r="N3862">
        <v>210000</v>
      </c>
      <c r="O3862">
        <v>0</v>
      </c>
      <c r="P3862">
        <v>209986</v>
      </c>
      <c r="Q3862">
        <v>3912</v>
      </c>
      <c r="R3862" t="b">
        <v>0</v>
      </c>
      <c r="S3862">
        <v>0</v>
      </c>
    </row>
    <row r="3863" spans="1:19">
      <c r="A3863">
        <v>13050501</v>
      </c>
      <c r="B3863" s="12"/>
      <c r="C3863" s="12" t="s">
        <v>4797</v>
      </c>
      <c r="D3863" s="12" t="s">
        <v>5497</v>
      </c>
      <c r="E3863" t="b">
        <v>0</v>
      </c>
      <c r="F3863">
        <v>0</v>
      </c>
      <c r="G3863">
        <v>8402</v>
      </c>
      <c r="H3863">
        <v>44090</v>
      </c>
      <c r="I3863" s="12" t="s">
        <v>5666</v>
      </c>
      <c r="J3863">
        <v>1</v>
      </c>
      <c r="K3863">
        <v>14068</v>
      </c>
      <c r="L3863">
        <v>0</v>
      </c>
      <c r="M3863">
        <v>0</v>
      </c>
      <c r="N3863">
        <v>0</v>
      </c>
      <c r="O3863">
        <v>209986</v>
      </c>
      <c r="P3863">
        <v>0</v>
      </c>
      <c r="Q3863">
        <v>3913</v>
      </c>
      <c r="R3863" t="b">
        <v>0</v>
      </c>
      <c r="S3863">
        <v>0</v>
      </c>
    </row>
    <row r="3864" spans="1:19">
      <c r="A3864">
        <v>13050501</v>
      </c>
      <c r="B3864" s="12"/>
      <c r="C3864" s="12" t="s">
        <v>4797</v>
      </c>
      <c r="D3864" s="12" t="s">
        <v>5497</v>
      </c>
      <c r="E3864" t="b">
        <v>0</v>
      </c>
      <c r="F3864">
        <v>0</v>
      </c>
      <c r="G3864">
        <v>8402</v>
      </c>
      <c r="H3864">
        <v>44105</v>
      </c>
      <c r="I3864" s="12" t="s">
        <v>2309</v>
      </c>
      <c r="J3864">
        <v>3</v>
      </c>
      <c r="K3864">
        <v>575</v>
      </c>
      <c r="L3864">
        <v>0</v>
      </c>
      <c r="M3864">
        <v>0</v>
      </c>
      <c r="N3864">
        <v>0</v>
      </c>
      <c r="O3864">
        <v>14</v>
      </c>
      <c r="P3864">
        <v>-14</v>
      </c>
      <c r="Q3864">
        <v>3914</v>
      </c>
      <c r="R3864" t="b">
        <v>0</v>
      </c>
      <c r="S3864">
        <v>0</v>
      </c>
    </row>
    <row r="3865" spans="1:19">
      <c r="A3865">
        <v>13050501</v>
      </c>
      <c r="B3865" s="12"/>
      <c r="C3865" s="12" t="s">
        <v>4797</v>
      </c>
      <c r="D3865" s="12" t="s">
        <v>5497</v>
      </c>
      <c r="E3865" t="b">
        <v>0</v>
      </c>
      <c r="F3865">
        <v>0</v>
      </c>
      <c r="G3865">
        <v>8402</v>
      </c>
      <c r="H3865">
        <v>44105</v>
      </c>
      <c r="I3865" s="12" t="s">
        <v>2310</v>
      </c>
      <c r="J3865">
        <v>12</v>
      </c>
      <c r="K3865">
        <v>11052</v>
      </c>
      <c r="L3865">
        <v>0</v>
      </c>
      <c r="M3865">
        <v>0</v>
      </c>
      <c r="N3865">
        <v>210000</v>
      </c>
      <c r="O3865">
        <v>0</v>
      </c>
      <c r="P3865">
        <v>209986</v>
      </c>
      <c r="Q3865">
        <v>3915</v>
      </c>
      <c r="R3865" t="b">
        <v>0</v>
      </c>
      <c r="S3865">
        <v>0</v>
      </c>
    </row>
    <row r="3866" spans="1:19">
      <c r="A3866">
        <v>13050501</v>
      </c>
      <c r="B3866" s="12"/>
      <c r="C3866" s="12" t="s">
        <v>4797</v>
      </c>
      <c r="D3866" s="12" t="s">
        <v>5497</v>
      </c>
      <c r="E3866" t="b">
        <v>0</v>
      </c>
      <c r="F3866">
        <v>0</v>
      </c>
      <c r="G3866">
        <v>8402</v>
      </c>
      <c r="H3866">
        <v>44112</v>
      </c>
      <c r="I3866" s="12" t="s">
        <v>5667</v>
      </c>
      <c r="J3866">
        <v>1</v>
      </c>
      <c r="K3866">
        <v>14121</v>
      </c>
      <c r="L3866">
        <v>0</v>
      </c>
      <c r="M3866">
        <v>0</v>
      </c>
      <c r="N3866">
        <v>0</v>
      </c>
      <c r="O3866">
        <v>209986</v>
      </c>
      <c r="P3866">
        <v>0</v>
      </c>
      <c r="Q3866">
        <v>3916</v>
      </c>
      <c r="R3866" t="b">
        <v>0</v>
      </c>
      <c r="S3866">
        <v>0</v>
      </c>
    </row>
    <row r="3867" spans="1:19">
      <c r="A3867">
        <v>13050501</v>
      </c>
      <c r="B3867" s="12"/>
      <c r="C3867" s="12" t="s">
        <v>4797</v>
      </c>
      <c r="D3867" s="12" t="s">
        <v>5497</v>
      </c>
      <c r="E3867" t="b">
        <v>0</v>
      </c>
      <c r="F3867">
        <v>0</v>
      </c>
      <c r="G3867">
        <v>8402</v>
      </c>
      <c r="H3867">
        <v>44136</v>
      </c>
      <c r="I3867" s="12" t="s">
        <v>2311</v>
      </c>
      <c r="J3867">
        <v>3</v>
      </c>
      <c r="K3867">
        <v>576</v>
      </c>
      <c r="L3867">
        <v>0</v>
      </c>
      <c r="M3867">
        <v>0</v>
      </c>
      <c r="N3867">
        <v>0</v>
      </c>
      <c r="O3867">
        <v>10014</v>
      </c>
      <c r="P3867">
        <v>-10014</v>
      </c>
      <c r="Q3867">
        <v>3917</v>
      </c>
      <c r="R3867" t="b">
        <v>0</v>
      </c>
      <c r="S3867">
        <v>0</v>
      </c>
    </row>
    <row r="3868" spans="1:19">
      <c r="A3868">
        <v>13050501</v>
      </c>
      <c r="B3868" s="12"/>
      <c r="C3868" s="12" t="s">
        <v>4797</v>
      </c>
      <c r="D3868" s="12" t="s">
        <v>5497</v>
      </c>
      <c r="E3868" t="b">
        <v>0</v>
      </c>
      <c r="F3868">
        <v>0</v>
      </c>
      <c r="G3868">
        <v>8402</v>
      </c>
      <c r="H3868">
        <v>44136</v>
      </c>
      <c r="I3868" s="12" t="s">
        <v>2312</v>
      </c>
      <c r="J3868">
        <v>12</v>
      </c>
      <c r="K3868">
        <v>11132</v>
      </c>
      <c r="L3868">
        <v>0</v>
      </c>
      <c r="M3868">
        <v>0</v>
      </c>
      <c r="N3868">
        <v>210000</v>
      </c>
      <c r="O3868">
        <v>0</v>
      </c>
      <c r="P3868">
        <v>199986</v>
      </c>
      <c r="Q3868">
        <v>3918</v>
      </c>
      <c r="R3868" t="b">
        <v>0</v>
      </c>
      <c r="S3868">
        <v>0</v>
      </c>
    </row>
    <row r="3869" spans="1:19">
      <c r="A3869">
        <v>13050501</v>
      </c>
      <c r="B3869" s="12"/>
      <c r="C3869" s="12" t="s">
        <v>4797</v>
      </c>
      <c r="D3869" s="12" t="s">
        <v>5497</v>
      </c>
      <c r="E3869" t="b">
        <v>0</v>
      </c>
      <c r="F3869">
        <v>0</v>
      </c>
      <c r="G3869">
        <v>8402</v>
      </c>
      <c r="H3869">
        <v>44145</v>
      </c>
      <c r="I3869" s="12" t="s">
        <v>5668</v>
      </c>
      <c r="J3869">
        <v>1</v>
      </c>
      <c r="K3869">
        <v>14185</v>
      </c>
      <c r="L3869">
        <v>0</v>
      </c>
      <c r="M3869">
        <v>0</v>
      </c>
      <c r="N3869">
        <v>0</v>
      </c>
      <c r="O3869">
        <v>199986</v>
      </c>
      <c r="P3869">
        <v>0</v>
      </c>
      <c r="Q3869">
        <v>3919</v>
      </c>
      <c r="R3869" t="b">
        <v>0</v>
      </c>
      <c r="S3869">
        <v>0</v>
      </c>
    </row>
    <row r="3870" spans="1:19">
      <c r="A3870">
        <v>13050501</v>
      </c>
      <c r="B3870" s="12"/>
      <c r="C3870" s="12" t="s">
        <v>4797</v>
      </c>
      <c r="D3870" s="12" t="s">
        <v>5497</v>
      </c>
      <c r="E3870" t="b">
        <v>0</v>
      </c>
      <c r="F3870">
        <v>0</v>
      </c>
      <c r="G3870">
        <v>8402</v>
      </c>
      <c r="H3870">
        <v>44166</v>
      </c>
      <c r="I3870" s="12" t="s">
        <v>2313</v>
      </c>
      <c r="J3870">
        <v>3</v>
      </c>
      <c r="K3870">
        <v>577</v>
      </c>
      <c r="L3870">
        <v>0</v>
      </c>
      <c r="M3870">
        <v>0</v>
      </c>
      <c r="N3870">
        <v>0</v>
      </c>
      <c r="O3870">
        <v>20014</v>
      </c>
      <c r="P3870">
        <v>-20014</v>
      </c>
      <c r="Q3870">
        <v>3920</v>
      </c>
      <c r="R3870" t="b">
        <v>0</v>
      </c>
      <c r="S3870">
        <v>0</v>
      </c>
    </row>
    <row r="3871" spans="1:19">
      <c r="A3871">
        <v>13050501</v>
      </c>
      <c r="B3871" s="12"/>
      <c r="C3871" s="12" t="s">
        <v>4797</v>
      </c>
      <c r="D3871" s="12" t="s">
        <v>5497</v>
      </c>
      <c r="E3871" t="b">
        <v>0</v>
      </c>
      <c r="F3871">
        <v>0</v>
      </c>
      <c r="G3871">
        <v>8402</v>
      </c>
      <c r="H3871">
        <v>44166</v>
      </c>
      <c r="I3871" s="12" t="s">
        <v>2314</v>
      </c>
      <c r="J3871">
        <v>12</v>
      </c>
      <c r="K3871">
        <v>11212</v>
      </c>
      <c r="L3871">
        <v>0</v>
      </c>
      <c r="M3871">
        <v>0</v>
      </c>
      <c r="N3871">
        <v>210000</v>
      </c>
      <c r="O3871">
        <v>0</v>
      </c>
      <c r="P3871">
        <v>189986</v>
      </c>
      <c r="Q3871">
        <v>3921</v>
      </c>
      <c r="R3871" t="b">
        <v>0</v>
      </c>
      <c r="S3871">
        <v>0</v>
      </c>
    </row>
    <row r="3872" spans="1:19">
      <c r="A3872">
        <v>13050501</v>
      </c>
      <c r="B3872" s="12"/>
      <c r="C3872" s="12" t="s">
        <v>4797</v>
      </c>
      <c r="D3872" s="12" t="s">
        <v>5497</v>
      </c>
      <c r="E3872" t="b">
        <v>0</v>
      </c>
      <c r="F3872">
        <v>0</v>
      </c>
      <c r="G3872">
        <v>8402</v>
      </c>
      <c r="H3872">
        <v>44180</v>
      </c>
      <c r="I3872" s="12" t="s">
        <v>5669</v>
      </c>
      <c r="J3872">
        <v>1</v>
      </c>
      <c r="K3872">
        <v>14282</v>
      </c>
      <c r="L3872">
        <v>0</v>
      </c>
      <c r="M3872">
        <v>0</v>
      </c>
      <c r="N3872">
        <v>0</v>
      </c>
      <c r="O3872">
        <v>189986</v>
      </c>
      <c r="P3872">
        <v>0</v>
      </c>
      <c r="Q3872">
        <v>3922</v>
      </c>
      <c r="R3872" t="b">
        <v>0</v>
      </c>
      <c r="S3872">
        <v>0</v>
      </c>
    </row>
    <row r="3873" spans="1:19">
      <c r="A3873">
        <v>13050501</v>
      </c>
      <c r="B3873" s="12" t="s">
        <v>2315</v>
      </c>
      <c r="C3873" s="12" t="s">
        <v>4797</v>
      </c>
      <c r="D3873" s="12" t="s">
        <v>2315</v>
      </c>
      <c r="E3873" t="b">
        <v>0</v>
      </c>
      <c r="F3873">
        <v>0</v>
      </c>
      <c r="G3873">
        <v>8402</v>
      </c>
      <c r="H3873" t="s">
        <v>21</v>
      </c>
      <c r="I3873" s="12"/>
      <c r="K3873">
        <v>0</v>
      </c>
      <c r="L3873">
        <v>0</v>
      </c>
      <c r="M3873">
        <v>0</v>
      </c>
      <c r="N3873">
        <v>2520000</v>
      </c>
      <c r="O3873">
        <v>2520000</v>
      </c>
      <c r="P3873">
        <v>0</v>
      </c>
      <c r="Q3873">
        <v>3923</v>
      </c>
      <c r="R3873" t="b">
        <v>0</v>
      </c>
      <c r="S3873">
        <v>0</v>
      </c>
    </row>
    <row r="3874" spans="1:19">
      <c r="A3874">
        <v>13050501</v>
      </c>
      <c r="B3874" s="12" t="s">
        <v>5754</v>
      </c>
      <c r="C3874" s="12" t="s">
        <v>4797</v>
      </c>
      <c r="D3874" s="12" t="s">
        <v>5754</v>
      </c>
      <c r="E3874" t="b">
        <v>0</v>
      </c>
      <c r="F3874">
        <v>8237634</v>
      </c>
      <c r="G3874">
        <v>8501</v>
      </c>
      <c r="H3874" t="s">
        <v>21</v>
      </c>
      <c r="I3874" s="12"/>
      <c r="K3874">
        <v>0</v>
      </c>
      <c r="L3874">
        <v>2520000</v>
      </c>
      <c r="M3874">
        <v>0</v>
      </c>
      <c r="N3874">
        <v>0</v>
      </c>
      <c r="O3874">
        <v>0</v>
      </c>
      <c r="P3874">
        <v>8237634</v>
      </c>
      <c r="Q3874">
        <v>3924</v>
      </c>
      <c r="R3874" t="b">
        <v>0</v>
      </c>
      <c r="S3874">
        <v>0</v>
      </c>
    </row>
    <row r="3875" spans="1:19">
      <c r="A3875">
        <v>13050501</v>
      </c>
      <c r="B3875" s="12"/>
      <c r="C3875" s="12" t="s">
        <v>4797</v>
      </c>
      <c r="D3875" s="12" t="s">
        <v>5754</v>
      </c>
      <c r="E3875" t="b">
        <v>0</v>
      </c>
      <c r="F3875">
        <v>0</v>
      </c>
      <c r="G3875">
        <v>8501</v>
      </c>
      <c r="H3875">
        <v>43831</v>
      </c>
      <c r="I3875" s="12" t="s">
        <v>2317</v>
      </c>
      <c r="J3875">
        <v>12</v>
      </c>
      <c r="K3875">
        <v>10333</v>
      </c>
      <c r="L3875">
        <v>0</v>
      </c>
      <c r="M3875">
        <v>0</v>
      </c>
      <c r="N3875">
        <v>210000</v>
      </c>
      <c r="O3875">
        <v>0</v>
      </c>
      <c r="P3875">
        <v>8447634</v>
      </c>
      <c r="Q3875">
        <v>3925</v>
      </c>
      <c r="R3875" t="b">
        <v>0</v>
      </c>
      <c r="S3875">
        <v>0</v>
      </c>
    </row>
    <row r="3876" spans="1:19">
      <c r="A3876">
        <v>13050501</v>
      </c>
      <c r="B3876" s="12"/>
      <c r="C3876" s="12" t="s">
        <v>4797</v>
      </c>
      <c r="D3876" s="12" t="s">
        <v>5754</v>
      </c>
      <c r="E3876" t="b">
        <v>0</v>
      </c>
      <c r="F3876">
        <v>0</v>
      </c>
      <c r="G3876">
        <v>8501</v>
      </c>
      <c r="H3876">
        <v>43862</v>
      </c>
      <c r="I3876" s="12" t="s">
        <v>2318</v>
      </c>
      <c r="J3876">
        <v>12</v>
      </c>
      <c r="K3876">
        <v>10413</v>
      </c>
      <c r="L3876">
        <v>0</v>
      </c>
      <c r="M3876">
        <v>0</v>
      </c>
      <c r="N3876">
        <v>210000</v>
      </c>
      <c r="O3876">
        <v>0</v>
      </c>
      <c r="P3876">
        <v>8657634</v>
      </c>
      <c r="Q3876">
        <v>3926</v>
      </c>
      <c r="R3876" t="b">
        <v>0</v>
      </c>
      <c r="S3876">
        <v>0</v>
      </c>
    </row>
    <row r="3877" spans="1:19">
      <c r="A3877">
        <v>13050501</v>
      </c>
      <c r="B3877" s="12"/>
      <c r="C3877" s="12" t="s">
        <v>4797</v>
      </c>
      <c r="D3877" s="12" t="s">
        <v>5754</v>
      </c>
      <c r="E3877" t="b">
        <v>0</v>
      </c>
      <c r="F3877">
        <v>0</v>
      </c>
      <c r="G3877">
        <v>8501</v>
      </c>
      <c r="H3877">
        <v>43891</v>
      </c>
      <c r="I3877" s="12" t="s">
        <v>2319</v>
      </c>
      <c r="J3877">
        <v>12</v>
      </c>
      <c r="K3877">
        <v>10493</v>
      </c>
      <c r="L3877">
        <v>0</v>
      </c>
      <c r="M3877">
        <v>0</v>
      </c>
      <c r="N3877">
        <v>210000</v>
      </c>
      <c r="O3877">
        <v>0</v>
      </c>
      <c r="P3877">
        <v>8867634</v>
      </c>
      <c r="Q3877">
        <v>3927</v>
      </c>
      <c r="R3877" t="b">
        <v>0</v>
      </c>
      <c r="S3877">
        <v>0</v>
      </c>
    </row>
    <row r="3878" spans="1:19">
      <c r="A3878">
        <v>13050501</v>
      </c>
      <c r="B3878" s="12"/>
      <c r="C3878" s="12" t="s">
        <v>4797</v>
      </c>
      <c r="D3878" s="12" t="s">
        <v>5754</v>
      </c>
      <c r="E3878" t="b">
        <v>0</v>
      </c>
      <c r="F3878">
        <v>0</v>
      </c>
      <c r="G3878">
        <v>8501</v>
      </c>
      <c r="H3878">
        <v>43922</v>
      </c>
      <c r="I3878" s="12" t="s">
        <v>2320</v>
      </c>
      <c r="J3878">
        <v>12</v>
      </c>
      <c r="K3878">
        <v>10573</v>
      </c>
      <c r="L3878">
        <v>0</v>
      </c>
      <c r="M3878">
        <v>0</v>
      </c>
      <c r="N3878">
        <v>210000</v>
      </c>
      <c r="O3878">
        <v>0</v>
      </c>
      <c r="P3878">
        <v>9077634</v>
      </c>
      <c r="Q3878">
        <v>3928</v>
      </c>
      <c r="R3878" t="b">
        <v>0</v>
      </c>
      <c r="S3878">
        <v>0</v>
      </c>
    </row>
    <row r="3879" spans="1:19">
      <c r="A3879">
        <v>13050501</v>
      </c>
      <c r="B3879" s="12"/>
      <c r="C3879" s="12" t="s">
        <v>4797</v>
      </c>
      <c r="D3879" s="12" t="s">
        <v>5754</v>
      </c>
      <c r="E3879" t="b">
        <v>0</v>
      </c>
      <c r="F3879">
        <v>0</v>
      </c>
      <c r="G3879">
        <v>8501</v>
      </c>
      <c r="H3879">
        <v>43952</v>
      </c>
      <c r="I3879" s="12" t="s">
        <v>2321</v>
      </c>
      <c r="J3879">
        <v>12</v>
      </c>
      <c r="K3879">
        <v>10653</v>
      </c>
      <c r="L3879">
        <v>0</v>
      </c>
      <c r="M3879">
        <v>0</v>
      </c>
      <c r="N3879">
        <v>210000</v>
      </c>
      <c r="O3879">
        <v>0</v>
      </c>
      <c r="P3879">
        <v>9287634</v>
      </c>
      <c r="Q3879">
        <v>3929</v>
      </c>
      <c r="R3879" t="b">
        <v>0</v>
      </c>
      <c r="S3879">
        <v>0</v>
      </c>
    </row>
    <row r="3880" spans="1:19">
      <c r="A3880">
        <v>13050501</v>
      </c>
      <c r="B3880" s="12"/>
      <c r="C3880" s="12" t="s">
        <v>4797</v>
      </c>
      <c r="D3880" s="12" t="s">
        <v>5754</v>
      </c>
      <c r="E3880" t="b">
        <v>0</v>
      </c>
      <c r="F3880">
        <v>0</v>
      </c>
      <c r="G3880">
        <v>8501</v>
      </c>
      <c r="H3880">
        <v>43983</v>
      </c>
      <c r="I3880" s="12" t="s">
        <v>2322</v>
      </c>
      <c r="J3880">
        <v>12</v>
      </c>
      <c r="K3880">
        <v>10733</v>
      </c>
      <c r="L3880">
        <v>0</v>
      </c>
      <c r="M3880">
        <v>0</v>
      </c>
      <c r="N3880">
        <v>210000</v>
      </c>
      <c r="O3880">
        <v>0</v>
      </c>
      <c r="P3880">
        <v>9497634</v>
      </c>
      <c r="Q3880">
        <v>3930</v>
      </c>
      <c r="R3880" t="b">
        <v>0</v>
      </c>
      <c r="S3880">
        <v>0</v>
      </c>
    </row>
    <row r="3881" spans="1:19">
      <c r="A3881">
        <v>13050501</v>
      </c>
      <c r="B3881" s="12"/>
      <c r="C3881" s="12" t="s">
        <v>4797</v>
      </c>
      <c r="D3881" s="12" t="s">
        <v>5754</v>
      </c>
      <c r="E3881" t="b">
        <v>0</v>
      </c>
      <c r="F3881">
        <v>0</v>
      </c>
      <c r="G3881">
        <v>8501</v>
      </c>
      <c r="H3881">
        <v>44013</v>
      </c>
      <c r="I3881" s="12" t="s">
        <v>2323</v>
      </c>
      <c r="J3881">
        <v>12</v>
      </c>
      <c r="K3881">
        <v>10813</v>
      </c>
      <c r="L3881">
        <v>0</v>
      </c>
      <c r="M3881">
        <v>0</v>
      </c>
      <c r="N3881">
        <v>210000</v>
      </c>
      <c r="O3881">
        <v>0</v>
      </c>
      <c r="P3881">
        <v>9707634</v>
      </c>
      <c r="Q3881">
        <v>3931</v>
      </c>
      <c r="R3881" t="b">
        <v>0</v>
      </c>
      <c r="S3881">
        <v>0</v>
      </c>
    </row>
    <row r="3882" spans="1:19">
      <c r="A3882">
        <v>13050501</v>
      </c>
      <c r="B3882" s="12"/>
      <c r="C3882" s="12" t="s">
        <v>4797</v>
      </c>
      <c r="D3882" s="12" t="s">
        <v>5754</v>
      </c>
      <c r="E3882" t="b">
        <v>0</v>
      </c>
      <c r="F3882">
        <v>0</v>
      </c>
      <c r="G3882">
        <v>8501</v>
      </c>
      <c r="H3882">
        <v>44044</v>
      </c>
      <c r="I3882" s="12" t="s">
        <v>2324</v>
      </c>
      <c r="J3882">
        <v>12</v>
      </c>
      <c r="K3882">
        <v>10893</v>
      </c>
      <c r="L3882">
        <v>0</v>
      </c>
      <c r="M3882">
        <v>0</v>
      </c>
      <c r="N3882">
        <v>210000</v>
      </c>
      <c r="O3882">
        <v>0</v>
      </c>
      <c r="P3882">
        <v>9917634</v>
      </c>
      <c r="Q3882">
        <v>3932</v>
      </c>
      <c r="R3882" t="b">
        <v>0</v>
      </c>
      <c r="S3882">
        <v>0</v>
      </c>
    </row>
    <row r="3883" spans="1:19">
      <c r="A3883">
        <v>13050501</v>
      </c>
      <c r="B3883" s="12"/>
      <c r="C3883" s="12" t="s">
        <v>4797</v>
      </c>
      <c r="D3883" s="12" t="s">
        <v>5754</v>
      </c>
      <c r="E3883" t="b">
        <v>0</v>
      </c>
      <c r="F3883">
        <v>0</v>
      </c>
      <c r="G3883">
        <v>8501</v>
      </c>
      <c r="H3883">
        <v>44075</v>
      </c>
      <c r="I3883" s="12" t="s">
        <v>2325</v>
      </c>
      <c r="J3883">
        <v>12</v>
      </c>
      <c r="K3883">
        <v>10973</v>
      </c>
      <c r="L3883">
        <v>0</v>
      </c>
      <c r="M3883">
        <v>0</v>
      </c>
      <c r="N3883">
        <v>210000</v>
      </c>
      <c r="O3883">
        <v>0</v>
      </c>
      <c r="P3883">
        <v>10127634</v>
      </c>
      <c r="Q3883">
        <v>3933</v>
      </c>
      <c r="R3883" t="b">
        <v>0</v>
      </c>
      <c r="S3883">
        <v>0</v>
      </c>
    </row>
    <row r="3884" spans="1:19">
      <c r="A3884">
        <v>13050501</v>
      </c>
      <c r="B3884" s="12"/>
      <c r="C3884" s="12" t="s">
        <v>4797</v>
      </c>
      <c r="D3884" s="12" t="s">
        <v>5754</v>
      </c>
      <c r="E3884" t="b">
        <v>0</v>
      </c>
      <c r="F3884">
        <v>0</v>
      </c>
      <c r="G3884">
        <v>8501</v>
      </c>
      <c r="H3884">
        <v>44105</v>
      </c>
      <c r="I3884" s="12" t="s">
        <v>2326</v>
      </c>
      <c r="J3884">
        <v>12</v>
      </c>
      <c r="K3884">
        <v>11053</v>
      </c>
      <c r="L3884">
        <v>0</v>
      </c>
      <c r="M3884">
        <v>0</v>
      </c>
      <c r="N3884">
        <v>210000</v>
      </c>
      <c r="O3884">
        <v>0</v>
      </c>
      <c r="P3884">
        <v>10337634</v>
      </c>
      <c r="Q3884">
        <v>3934</v>
      </c>
      <c r="R3884" t="b">
        <v>0</v>
      </c>
      <c r="S3884">
        <v>0</v>
      </c>
    </row>
    <row r="3885" spans="1:19">
      <c r="A3885">
        <v>13050501</v>
      </c>
      <c r="B3885" s="12"/>
      <c r="C3885" s="12" t="s">
        <v>4797</v>
      </c>
      <c r="D3885" s="12" t="s">
        <v>5754</v>
      </c>
      <c r="E3885" t="b">
        <v>0</v>
      </c>
      <c r="F3885">
        <v>0</v>
      </c>
      <c r="G3885">
        <v>8501</v>
      </c>
      <c r="H3885">
        <v>44136</v>
      </c>
      <c r="I3885" s="12" t="s">
        <v>2327</v>
      </c>
      <c r="J3885">
        <v>12</v>
      </c>
      <c r="K3885">
        <v>11133</v>
      </c>
      <c r="L3885">
        <v>0</v>
      </c>
      <c r="M3885">
        <v>0</v>
      </c>
      <c r="N3885">
        <v>210000</v>
      </c>
      <c r="O3885">
        <v>0</v>
      </c>
      <c r="P3885">
        <v>10547634</v>
      </c>
      <c r="Q3885">
        <v>3935</v>
      </c>
      <c r="R3885" t="b">
        <v>0</v>
      </c>
      <c r="S3885">
        <v>0</v>
      </c>
    </row>
    <row r="3886" spans="1:19">
      <c r="A3886">
        <v>13050501</v>
      </c>
      <c r="B3886" s="12"/>
      <c r="C3886" s="12" t="s">
        <v>4797</v>
      </c>
      <c r="D3886" s="12" t="s">
        <v>5754</v>
      </c>
      <c r="E3886" t="b">
        <v>0</v>
      </c>
      <c r="F3886">
        <v>0</v>
      </c>
      <c r="G3886">
        <v>8501</v>
      </c>
      <c r="H3886">
        <v>44166</v>
      </c>
      <c r="I3886" s="12" t="s">
        <v>2328</v>
      </c>
      <c r="J3886">
        <v>12</v>
      </c>
      <c r="K3886">
        <v>11213</v>
      </c>
      <c r="L3886">
        <v>0</v>
      </c>
      <c r="M3886">
        <v>0</v>
      </c>
      <c r="N3886">
        <v>210000</v>
      </c>
      <c r="O3886">
        <v>0</v>
      </c>
      <c r="P3886">
        <v>10757634</v>
      </c>
      <c r="Q3886">
        <v>3936</v>
      </c>
      <c r="R3886" t="b">
        <v>0</v>
      </c>
      <c r="S3886">
        <v>0</v>
      </c>
    </row>
    <row r="3887" spans="1:19">
      <c r="A3887">
        <v>13050501</v>
      </c>
      <c r="B3887" s="12" t="s">
        <v>2329</v>
      </c>
      <c r="C3887" s="12" t="s">
        <v>4797</v>
      </c>
      <c r="D3887" s="12" t="s">
        <v>2329</v>
      </c>
      <c r="E3887" t="b">
        <v>0</v>
      </c>
      <c r="F3887">
        <v>0</v>
      </c>
      <c r="G3887">
        <v>8501</v>
      </c>
      <c r="H3887" t="s">
        <v>21</v>
      </c>
      <c r="I3887" s="12"/>
      <c r="K3887">
        <v>0</v>
      </c>
      <c r="L3887">
        <v>0</v>
      </c>
      <c r="M3887">
        <v>0</v>
      </c>
      <c r="N3887">
        <v>2520000</v>
      </c>
      <c r="O3887">
        <v>0</v>
      </c>
      <c r="P3887">
        <v>10757634</v>
      </c>
      <c r="Q3887">
        <v>3937</v>
      </c>
      <c r="R3887" t="b">
        <v>0</v>
      </c>
      <c r="S3887">
        <v>0</v>
      </c>
    </row>
    <row r="3888" spans="1:19">
      <c r="A3888">
        <v>13050501</v>
      </c>
      <c r="B3888" s="12" t="s">
        <v>5508</v>
      </c>
      <c r="C3888" s="12" t="s">
        <v>4797</v>
      </c>
      <c r="D3888" s="12" t="s">
        <v>5508</v>
      </c>
      <c r="E3888" t="b">
        <v>0</v>
      </c>
      <c r="F3888">
        <v>0</v>
      </c>
      <c r="G3888">
        <v>8502</v>
      </c>
      <c r="H3888" t="s">
        <v>21</v>
      </c>
      <c r="I3888" s="12"/>
      <c r="K3888">
        <v>0</v>
      </c>
      <c r="L3888">
        <v>2796000</v>
      </c>
      <c r="M3888">
        <v>2796000</v>
      </c>
      <c r="N3888">
        <v>0</v>
      </c>
      <c r="O3888">
        <v>0</v>
      </c>
      <c r="P3888">
        <v>0</v>
      </c>
      <c r="Q3888">
        <v>3938</v>
      </c>
      <c r="R3888" t="b">
        <v>0</v>
      </c>
      <c r="S3888">
        <v>0</v>
      </c>
    </row>
    <row r="3889" spans="1:19">
      <c r="A3889">
        <v>13050501</v>
      </c>
      <c r="B3889" s="12"/>
      <c r="C3889" s="12" t="s">
        <v>4797</v>
      </c>
      <c r="D3889" s="12" t="s">
        <v>5508</v>
      </c>
      <c r="E3889" t="b">
        <v>0</v>
      </c>
      <c r="F3889">
        <v>0</v>
      </c>
      <c r="G3889">
        <v>8502</v>
      </c>
      <c r="H3889">
        <v>43831</v>
      </c>
      <c r="I3889" s="12" t="s">
        <v>2330</v>
      </c>
      <c r="J3889">
        <v>3</v>
      </c>
      <c r="K3889">
        <v>561</v>
      </c>
      <c r="L3889">
        <v>0</v>
      </c>
      <c r="M3889">
        <v>0</v>
      </c>
      <c r="N3889">
        <v>0</v>
      </c>
      <c r="O3889">
        <v>11000</v>
      </c>
      <c r="P3889">
        <v>-11000</v>
      </c>
      <c r="Q3889">
        <v>3939</v>
      </c>
      <c r="R3889" t="b">
        <v>0</v>
      </c>
      <c r="S3889">
        <v>0</v>
      </c>
    </row>
    <row r="3890" spans="1:19">
      <c r="A3890">
        <v>13050501</v>
      </c>
      <c r="B3890" s="12"/>
      <c r="C3890" s="12" t="s">
        <v>4797</v>
      </c>
      <c r="D3890" s="12" t="s">
        <v>5508</v>
      </c>
      <c r="E3890" t="b">
        <v>0</v>
      </c>
      <c r="F3890">
        <v>0</v>
      </c>
      <c r="G3890">
        <v>8502</v>
      </c>
      <c r="H3890">
        <v>43831</v>
      </c>
      <c r="I3890" s="12" t="s">
        <v>2331</v>
      </c>
      <c r="J3890">
        <v>12</v>
      </c>
      <c r="K3890">
        <v>10334</v>
      </c>
      <c r="L3890">
        <v>0</v>
      </c>
      <c r="M3890">
        <v>0</v>
      </c>
      <c r="N3890">
        <v>233000</v>
      </c>
      <c r="O3890">
        <v>0</v>
      </c>
      <c r="P3890">
        <v>222000</v>
      </c>
      <c r="Q3890">
        <v>3940</v>
      </c>
      <c r="R3890" t="b">
        <v>0</v>
      </c>
      <c r="S3890">
        <v>0</v>
      </c>
    </row>
    <row r="3891" spans="1:19">
      <c r="A3891">
        <v>13050501</v>
      </c>
      <c r="B3891" s="12"/>
      <c r="C3891" s="12" t="s">
        <v>4797</v>
      </c>
      <c r="D3891" s="12" t="s">
        <v>5508</v>
      </c>
      <c r="E3891" t="b">
        <v>0</v>
      </c>
      <c r="F3891">
        <v>0</v>
      </c>
      <c r="G3891">
        <v>8502</v>
      </c>
      <c r="H3891">
        <v>43840</v>
      </c>
      <c r="I3891" s="12" t="s">
        <v>5658</v>
      </c>
      <c r="J3891">
        <v>1</v>
      </c>
      <c r="K3891">
        <v>13494</v>
      </c>
      <c r="L3891">
        <v>0</v>
      </c>
      <c r="M3891">
        <v>0</v>
      </c>
      <c r="N3891">
        <v>0</v>
      </c>
      <c r="O3891">
        <v>222000</v>
      </c>
      <c r="P3891">
        <v>0</v>
      </c>
      <c r="Q3891">
        <v>3941</v>
      </c>
      <c r="R3891" t="b">
        <v>0</v>
      </c>
      <c r="S3891">
        <v>0</v>
      </c>
    </row>
    <row r="3892" spans="1:19">
      <c r="A3892">
        <v>13050501</v>
      </c>
      <c r="B3892" s="12"/>
      <c r="C3892" s="12" t="s">
        <v>4797</v>
      </c>
      <c r="D3892" s="12" t="s">
        <v>5508</v>
      </c>
      <c r="E3892" t="b">
        <v>0</v>
      </c>
      <c r="F3892">
        <v>0</v>
      </c>
      <c r="G3892">
        <v>8502</v>
      </c>
      <c r="H3892">
        <v>43862</v>
      </c>
      <c r="I3892" s="12" t="s">
        <v>2332</v>
      </c>
      <c r="J3892">
        <v>12</v>
      </c>
      <c r="K3892">
        <v>10414</v>
      </c>
      <c r="L3892">
        <v>0</v>
      </c>
      <c r="M3892">
        <v>0</v>
      </c>
      <c r="N3892">
        <v>233000</v>
      </c>
      <c r="O3892">
        <v>0</v>
      </c>
      <c r="P3892">
        <v>233000</v>
      </c>
      <c r="Q3892">
        <v>3942</v>
      </c>
      <c r="R3892" t="b">
        <v>0</v>
      </c>
      <c r="S3892">
        <v>0</v>
      </c>
    </row>
    <row r="3893" spans="1:19">
      <c r="A3893">
        <v>13050501</v>
      </c>
      <c r="B3893" s="12"/>
      <c r="C3893" s="12" t="s">
        <v>4797</v>
      </c>
      <c r="D3893" s="12" t="s">
        <v>5508</v>
      </c>
      <c r="E3893" t="b">
        <v>0</v>
      </c>
      <c r="F3893">
        <v>0</v>
      </c>
      <c r="G3893">
        <v>8502</v>
      </c>
      <c r="H3893">
        <v>43875</v>
      </c>
      <c r="I3893" s="12" t="s">
        <v>5659</v>
      </c>
      <c r="J3893">
        <v>1</v>
      </c>
      <c r="K3893">
        <v>13593</v>
      </c>
      <c r="L3893">
        <v>0</v>
      </c>
      <c r="M3893">
        <v>0</v>
      </c>
      <c r="N3893">
        <v>0</v>
      </c>
      <c r="O3893">
        <v>233000</v>
      </c>
      <c r="P3893">
        <v>0</v>
      </c>
      <c r="Q3893">
        <v>3943</v>
      </c>
      <c r="R3893" t="b">
        <v>0</v>
      </c>
      <c r="S3893">
        <v>0</v>
      </c>
    </row>
    <row r="3894" spans="1:19">
      <c r="A3894">
        <v>13050501</v>
      </c>
      <c r="B3894" s="12"/>
      <c r="C3894" s="12" t="s">
        <v>4797</v>
      </c>
      <c r="D3894" s="12" t="s">
        <v>5508</v>
      </c>
      <c r="E3894" t="b">
        <v>0</v>
      </c>
      <c r="F3894">
        <v>0</v>
      </c>
      <c r="G3894">
        <v>8502</v>
      </c>
      <c r="H3894">
        <v>43891</v>
      </c>
      <c r="I3894" s="12" t="s">
        <v>2333</v>
      </c>
      <c r="J3894">
        <v>12</v>
      </c>
      <c r="K3894">
        <v>10494</v>
      </c>
      <c r="L3894">
        <v>0</v>
      </c>
      <c r="M3894">
        <v>0</v>
      </c>
      <c r="N3894">
        <v>233000</v>
      </c>
      <c r="O3894">
        <v>0</v>
      </c>
      <c r="P3894">
        <v>233000</v>
      </c>
      <c r="Q3894">
        <v>3944</v>
      </c>
      <c r="R3894" t="b">
        <v>0</v>
      </c>
      <c r="S3894">
        <v>0</v>
      </c>
    </row>
    <row r="3895" spans="1:19">
      <c r="A3895">
        <v>13050501</v>
      </c>
      <c r="B3895" s="12"/>
      <c r="C3895" s="12" t="s">
        <v>4797</v>
      </c>
      <c r="D3895" s="12" t="s">
        <v>5508</v>
      </c>
      <c r="E3895" t="b">
        <v>0</v>
      </c>
      <c r="F3895">
        <v>0</v>
      </c>
      <c r="G3895">
        <v>8502</v>
      </c>
      <c r="H3895">
        <v>43902</v>
      </c>
      <c r="I3895" s="12" t="s">
        <v>5660</v>
      </c>
      <c r="J3895">
        <v>1</v>
      </c>
      <c r="K3895">
        <v>13656</v>
      </c>
      <c r="L3895">
        <v>0</v>
      </c>
      <c r="M3895">
        <v>0</v>
      </c>
      <c r="N3895">
        <v>0</v>
      </c>
      <c r="O3895">
        <v>233000</v>
      </c>
      <c r="P3895">
        <v>0</v>
      </c>
      <c r="Q3895">
        <v>3945</v>
      </c>
      <c r="R3895" t="b">
        <v>0</v>
      </c>
      <c r="S3895">
        <v>0</v>
      </c>
    </row>
    <row r="3896" spans="1:19">
      <c r="A3896">
        <v>13050501</v>
      </c>
      <c r="B3896" s="12"/>
      <c r="C3896" s="12" t="s">
        <v>4797</v>
      </c>
      <c r="D3896" s="12" t="s">
        <v>5508</v>
      </c>
      <c r="E3896" t="b">
        <v>0</v>
      </c>
      <c r="F3896">
        <v>0</v>
      </c>
      <c r="G3896">
        <v>8502</v>
      </c>
      <c r="H3896">
        <v>43922</v>
      </c>
      <c r="I3896" s="12" t="s">
        <v>2334</v>
      </c>
      <c r="J3896">
        <v>12</v>
      </c>
      <c r="K3896">
        <v>10574</v>
      </c>
      <c r="L3896">
        <v>0</v>
      </c>
      <c r="M3896">
        <v>0</v>
      </c>
      <c r="N3896">
        <v>233000</v>
      </c>
      <c r="O3896">
        <v>0</v>
      </c>
      <c r="P3896">
        <v>233000</v>
      </c>
      <c r="Q3896">
        <v>3946</v>
      </c>
      <c r="R3896" t="b">
        <v>0</v>
      </c>
      <c r="S3896">
        <v>0</v>
      </c>
    </row>
    <row r="3897" spans="1:19">
      <c r="A3897">
        <v>13050501</v>
      </c>
      <c r="B3897" s="12"/>
      <c r="C3897" s="12" t="s">
        <v>4797</v>
      </c>
      <c r="D3897" s="12" t="s">
        <v>5508</v>
      </c>
      <c r="E3897" t="b">
        <v>0</v>
      </c>
      <c r="F3897">
        <v>0</v>
      </c>
      <c r="G3897">
        <v>8502</v>
      </c>
      <c r="H3897">
        <v>43938</v>
      </c>
      <c r="I3897" s="12" t="s">
        <v>5661</v>
      </c>
      <c r="J3897">
        <v>1</v>
      </c>
      <c r="K3897">
        <v>13712</v>
      </c>
      <c r="L3897">
        <v>0</v>
      </c>
      <c r="M3897">
        <v>0</v>
      </c>
      <c r="N3897">
        <v>0</v>
      </c>
      <c r="O3897">
        <v>233000</v>
      </c>
      <c r="P3897">
        <v>0</v>
      </c>
      <c r="Q3897">
        <v>3947</v>
      </c>
      <c r="R3897" t="b">
        <v>0</v>
      </c>
      <c r="S3897">
        <v>0</v>
      </c>
    </row>
    <row r="3898" spans="1:19">
      <c r="A3898">
        <v>13050501</v>
      </c>
      <c r="B3898" s="12"/>
      <c r="C3898" s="12" t="s">
        <v>4797</v>
      </c>
      <c r="D3898" s="12" t="s">
        <v>5508</v>
      </c>
      <c r="E3898" t="b">
        <v>0</v>
      </c>
      <c r="F3898">
        <v>0</v>
      </c>
      <c r="G3898">
        <v>8502</v>
      </c>
      <c r="H3898">
        <v>43952</v>
      </c>
      <c r="I3898" s="12" t="s">
        <v>2335</v>
      </c>
      <c r="J3898">
        <v>12</v>
      </c>
      <c r="K3898">
        <v>10654</v>
      </c>
      <c r="L3898">
        <v>0</v>
      </c>
      <c r="M3898">
        <v>0</v>
      </c>
      <c r="N3898">
        <v>233000</v>
      </c>
      <c r="O3898">
        <v>0</v>
      </c>
      <c r="P3898">
        <v>233000</v>
      </c>
      <c r="Q3898">
        <v>3948</v>
      </c>
      <c r="R3898" t="b">
        <v>0</v>
      </c>
      <c r="S3898">
        <v>0</v>
      </c>
    </row>
    <row r="3899" spans="1:19">
      <c r="A3899">
        <v>13050501</v>
      </c>
      <c r="B3899" s="12"/>
      <c r="C3899" s="12" t="s">
        <v>4797</v>
      </c>
      <c r="D3899" s="12" t="s">
        <v>5508</v>
      </c>
      <c r="E3899" t="b">
        <v>0</v>
      </c>
      <c r="F3899">
        <v>0</v>
      </c>
      <c r="G3899">
        <v>8502</v>
      </c>
      <c r="H3899">
        <v>43965</v>
      </c>
      <c r="I3899" s="12" t="s">
        <v>5662</v>
      </c>
      <c r="J3899">
        <v>1</v>
      </c>
      <c r="K3899">
        <v>13770</v>
      </c>
      <c r="L3899">
        <v>0</v>
      </c>
      <c r="M3899">
        <v>0</v>
      </c>
      <c r="N3899">
        <v>0</v>
      </c>
      <c r="O3899">
        <v>233000</v>
      </c>
      <c r="P3899">
        <v>0</v>
      </c>
      <c r="Q3899">
        <v>3949</v>
      </c>
      <c r="R3899" t="b">
        <v>0</v>
      </c>
      <c r="S3899">
        <v>0</v>
      </c>
    </row>
    <row r="3900" spans="1:19">
      <c r="A3900">
        <v>13050501</v>
      </c>
      <c r="B3900" s="12"/>
      <c r="C3900" s="12" t="s">
        <v>4797</v>
      </c>
      <c r="D3900" s="12" t="s">
        <v>5508</v>
      </c>
      <c r="E3900" t="b">
        <v>0</v>
      </c>
      <c r="F3900">
        <v>0</v>
      </c>
      <c r="G3900">
        <v>8502</v>
      </c>
      <c r="H3900">
        <v>43983</v>
      </c>
      <c r="I3900" s="12" t="s">
        <v>2336</v>
      </c>
      <c r="J3900">
        <v>12</v>
      </c>
      <c r="K3900">
        <v>10734</v>
      </c>
      <c r="L3900">
        <v>0</v>
      </c>
      <c r="M3900">
        <v>0</v>
      </c>
      <c r="N3900">
        <v>233000</v>
      </c>
      <c r="O3900">
        <v>0</v>
      </c>
      <c r="P3900">
        <v>233000</v>
      </c>
      <c r="Q3900">
        <v>3950</v>
      </c>
      <c r="R3900" t="b">
        <v>0</v>
      </c>
      <c r="S3900">
        <v>0</v>
      </c>
    </row>
    <row r="3901" spans="1:19">
      <c r="A3901">
        <v>13050501</v>
      </c>
      <c r="B3901" s="12"/>
      <c r="C3901" s="12" t="s">
        <v>4797</v>
      </c>
      <c r="D3901" s="12" t="s">
        <v>5508</v>
      </c>
      <c r="E3901" t="b">
        <v>0</v>
      </c>
      <c r="F3901">
        <v>0</v>
      </c>
      <c r="G3901">
        <v>8502</v>
      </c>
      <c r="H3901">
        <v>43992</v>
      </c>
      <c r="I3901" s="12" t="s">
        <v>5663</v>
      </c>
      <c r="J3901">
        <v>1</v>
      </c>
      <c r="K3901">
        <v>13830</v>
      </c>
      <c r="L3901">
        <v>0</v>
      </c>
      <c r="M3901">
        <v>0</v>
      </c>
      <c r="N3901">
        <v>0</v>
      </c>
      <c r="O3901">
        <v>233000</v>
      </c>
      <c r="P3901">
        <v>0</v>
      </c>
      <c r="Q3901">
        <v>3951</v>
      </c>
      <c r="R3901" t="b">
        <v>0</v>
      </c>
      <c r="S3901">
        <v>0</v>
      </c>
    </row>
    <row r="3902" spans="1:19">
      <c r="A3902">
        <v>13050501</v>
      </c>
      <c r="B3902" s="12"/>
      <c r="C3902" s="12" t="s">
        <v>4797</v>
      </c>
      <c r="D3902" s="12" t="s">
        <v>5508</v>
      </c>
      <c r="E3902" t="b">
        <v>0</v>
      </c>
      <c r="F3902">
        <v>0</v>
      </c>
      <c r="G3902">
        <v>8502</v>
      </c>
      <c r="H3902">
        <v>44013</v>
      </c>
      <c r="I3902" s="12" t="s">
        <v>2337</v>
      </c>
      <c r="J3902">
        <v>12</v>
      </c>
      <c r="K3902">
        <v>10814</v>
      </c>
      <c r="L3902">
        <v>0</v>
      </c>
      <c r="M3902">
        <v>0</v>
      </c>
      <c r="N3902">
        <v>233000</v>
      </c>
      <c r="O3902">
        <v>0</v>
      </c>
      <c r="P3902">
        <v>233000</v>
      </c>
      <c r="Q3902">
        <v>3952</v>
      </c>
      <c r="R3902" t="b">
        <v>0</v>
      </c>
      <c r="S3902">
        <v>0</v>
      </c>
    </row>
    <row r="3903" spans="1:19">
      <c r="A3903">
        <v>13050501</v>
      </c>
      <c r="B3903" s="12"/>
      <c r="C3903" s="12" t="s">
        <v>4797</v>
      </c>
      <c r="D3903" s="12" t="s">
        <v>5508</v>
      </c>
      <c r="E3903" t="b">
        <v>0</v>
      </c>
      <c r="F3903">
        <v>0</v>
      </c>
      <c r="G3903">
        <v>8502</v>
      </c>
      <c r="H3903">
        <v>44022</v>
      </c>
      <c r="I3903" s="12" t="s">
        <v>5664</v>
      </c>
      <c r="J3903">
        <v>1</v>
      </c>
      <c r="K3903">
        <v>13906</v>
      </c>
      <c r="L3903">
        <v>0</v>
      </c>
      <c r="M3903">
        <v>0</v>
      </c>
      <c r="N3903">
        <v>0</v>
      </c>
      <c r="O3903">
        <v>233000</v>
      </c>
      <c r="P3903">
        <v>0</v>
      </c>
      <c r="Q3903">
        <v>3953</v>
      </c>
      <c r="R3903" t="b">
        <v>0</v>
      </c>
      <c r="S3903">
        <v>0</v>
      </c>
    </row>
    <row r="3904" spans="1:19">
      <c r="A3904">
        <v>13050501</v>
      </c>
      <c r="B3904" s="12"/>
      <c r="C3904" s="12" t="s">
        <v>4797</v>
      </c>
      <c r="D3904" s="12" t="s">
        <v>5508</v>
      </c>
      <c r="E3904" t="b">
        <v>0</v>
      </c>
      <c r="F3904">
        <v>0</v>
      </c>
      <c r="G3904">
        <v>8502</v>
      </c>
      <c r="H3904">
        <v>44044</v>
      </c>
      <c r="I3904" s="12" t="s">
        <v>2338</v>
      </c>
      <c r="J3904">
        <v>12</v>
      </c>
      <c r="K3904">
        <v>10894</v>
      </c>
      <c r="L3904">
        <v>0</v>
      </c>
      <c r="M3904">
        <v>0</v>
      </c>
      <c r="N3904">
        <v>233000</v>
      </c>
      <c r="O3904">
        <v>0</v>
      </c>
      <c r="P3904">
        <v>233000</v>
      </c>
      <c r="Q3904">
        <v>3954</v>
      </c>
      <c r="R3904" t="b">
        <v>0</v>
      </c>
      <c r="S3904">
        <v>0</v>
      </c>
    </row>
    <row r="3905" spans="1:19">
      <c r="A3905">
        <v>13050501</v>
      </c>
      <c r="B3905" s="12"/>
      <c r="C3905" s="12" t="s">
        <v>4797</v>
      </c>
      <c r="D3905" s="12" t="s">
        <v>5508</v>
      </c>
      <c r="E3905" t="b">
        <v>0</v>
      </c>
      <c r="F3905">
        <v>0</v>
      </c>
      <c r="G3905">
        <v>8502</v>
      </c>
      <c r="H3905">
        <v>44057</v>
      </c>
      <c r="I3905" s="12" t="s">
        <v>5665</v>
      </c>
      <c r="J3905">
        <v>1</v>
      </c>
      <c r="K3905">
        <v>13986</v>
      </c>
      <c r="L3905">
        <v>0</v>
      </c>
      <c r="M3905">
        <v>0</v>
      </c>
      <c r="N3905">
        <v>0</v>
      </c>
      <c r="O3905">
        <v>233000</v>
      </c>
      <c r="P3905">
        <v>0</v>
      </c>
      <c r="Q3905">
        <v>3955</v>
      </c>
      <c r="R3905" t="b">
        <v>0</v>
      </c>
      <c r="S3905">
        <v>0</v>
      </c>
    </row>
    <row r="3906" spans="1:19">
      <c r="A3906">
        <v>13050501</v>
      </c>
      <c r="B3906" s="12"/>
      <c r="C3906" s="12" t="s">
        <v>4797</v>
      </c>
      <c r="D3906" s="12" t="s">
        <v>5508</v>
      </c>
      <c r="E3906" t="b">
        <v>0</v>
      </c>
      <c r="F3906">
        <v>0</v>
      </c>
      <c r="G3906">
        <v>8502</v>
      </c>
      <c r="H3906">
        <v>44075</v>
      </c>
      <c r="I3906" s="12" t="s">
        <v>2339</v>
      </c>
      <c r="J3906">
        <v>12</v>
      </c>
      <c r="K3906">
        <v>10974</v>
      </c>
      <c r="L3906">
        <v>0</v>
      </c>
      <c r="M3906">
        <v>0</v>
      </c>
      <c r="N3906">
        <v>233000</v>
      </c>
      <c r="O3906">
        <v>0</v>
      </c>
      <c r="P3906">
        <v>233000</v>
      </c>
      <c r="Q3906">
        <v>3956</v>
      </c>
      <c r="R3906" t="b">
        <v>0</v>
      </c>
      <c r="S3906">
        <v>0</v>
      </c>
    </row>
    <row r="3907" spans="1:19">
      <c r="A3907">
        <v>13050501</v>
      </c>
      <c r="B3907" s="12"/>
      <c r="C3907" s="12" t="s">
        <v>4797</v>
      </c>
      <c r="D3907" s="12" t="s">
        <v>5508</v>
      </c>
      <c r="E3907" t="b">
        <v>0</v>
      </c>
      <c r="F3907">
        <v>0</v>
      </c>
      <c r="G3907">
        <v>8502</v>
      </c>
      <c r="H3907">
        <v>44082</v>
      </c>
      <c r="I3907" s="12" t="s">
        <v>5666</v>
      </c>
      <c r="J3907">
        <v>1</v>
      </c>
      <c r="K3907">
        <v>14041</v>
      </c>
      <c r="L3907">
        <v>0</v>
      </c>
      <c r="M3907">
        <v>0</v>
      </c>
      <c r="N3907">
        <v>0</v>
      </c>
      <c r="O3907">
        <v>233000</v>
      </c>
      <c r="P3907">
        <v>0</v>
      </c>
      <c r="Q3907">
        <v>3957</v>
      </c>
      <c r="R3907" t="b">
        <v>0</v>
      </c>
      <c r="S3907">
        <v>0</v>
      </c>
    </row>
    <row r="3908" spans="1:19">
      <c r="A3908">
        <v>13050501</v>
      </c>
      <c r="B3908" s="12"/>
      <c r="C3908" s="12" t="s">
        <v>4797</v>
      </c>
      <c r="D3908" s="12" t="s">
        <v>5508</v>
      </c>
      <c r="E3908" t="b">
        <v>0</v>
      </c>
      <c r="F3908">
        <v>0</v>
      </c>
      <c r="G3908">
        <v>8502</v>
      </c>
      <c r="H3908">
        <v>44105</v>
      </c>
      <c r="I3908" s="12" t="s">
        <v>2340</v>
      </c>
      <c r="J3908">
        <v>12</v>
      </c>
      <c r="K3908">
        <v>11054</v>
      </c>
      <c r="L3908">
        <v>0</v>
      </c>
      <c r="M3908">
        <v>0</v>
      </c>
      <c r="N3908">
        <v>233000</v>
      </c>
      <c r="O3908">
        <v>0</v>
      </c>
      <c r="P3908">
        <v>233000</v>
      </c>
      <c r="Q3908">
        <v>3958</v>
      </c>
      <c r="R3908" t="b">
        <v>0</v>
      </c>
      <c r="S3908">
        <v>0</v>
      </c>
    </row>
    <row r="3909" spans="1:19">
      <c r="A3909">
        <v>13050501</v>
      </c>
      <c r="B3909" s="12"/>
      <c r="C3909" s="12" t="s">
        <v>4797</v>
      </c>
      <c r="D3909" s="12" t="s">
        <v>5508</v>
      </c>
      <c r="E3909" t="b">
        <v>0</v>
      </c>
      <c r="F3909">
        <v>0</v>
      </c>
      <c r="G3909">
        <v>8502</v>
      </c>
      <c r="H3909">
        <v>44113</v>
      </c>
      <c r="I3909" s="12" t="s">
        <v>5667</v>
      </c>
      <c r="J3909">
        <v>1</v>
      </c>
      <c r="K3909">
        <v>14127</v>
      </c>
      <c r="L3909">
        <v>0</v>
      </c>
      <c r="M3909">
        <v>0</v>
      </c>
      <c r="N3909">
        <v>0</v>
      </c>
      <c r="O3909">
        <v>233000</v>
      </c>
      <c r="P3909">
        <v>0</v>
      </c>
      <c r="Q3909">
        <v>3959</v>
      </c>
      <c r="R3909" t="b">
        <v>0</v>
      </c>
      <c r="S3909">
        <v>0</v>
      </c>
    </row>
    <row r="3910" spans="1:19">
      <c r="A3910">
        <v>13050501</v>
      </c>
      <c r="B3910" s="12"/>
      <c r="C3910" s="12" t="s">
        <v>4797</v>
      </c>
      <c r="D3910" s="12" t="s">
        <v>5508</v>
      </c>
      <c r="E3910" t="b">
        <v>0</v>
      </c>
      <c r="F3910">
        <v>0</v>
      </c>
      <c r="G3910">
        <v>8502</v>
      </c>
      <c r="H3910">
        <v>44136</v>
      </c>
      <c r="I3910" s="12" t="s">
        <v>2341</v>
      </c>
      <c r="J3910">
        <v>12</v>
      </c>
      <c r="K3910">
        <v>11134</v>
      </c>
      <c r="L3910">
        <v>0</v>
      </c>
      <c r="M3910">
        <v>0</v>
      </c>
      <c r="N3910">
        <v>233000</v>
      </c>
      <c r="O3910">
        <v>0</v>
      </c>
      <c r="P3910">
        <v>233000</v>
      </c>
      <c r="Q3910">
        <v>3960</v>
      </c>
      <c r="R3910" t="b">
        <v>0</v>
      </c>
      <c r="S3910">
        <v>0</v>
      </c>
    </row>
    <row r="3911" spans="1:19">
      <c r="A3911">
        <v>13050501</v>
      </c>
      <c r="B3911" s="12"/>
      <c r="C3911" s="12" t="s">
        <v>4797</v>
      </c>
      <c r="D3911" s="12" t="s">
        <v>5508</v>
      </c>
      <c r="E3911" t="b">
        <v>0</v>
      </c>
      <c r="F3911">
        <v>0</v>
      </c>
      <c r="G3911">
        <v>8502</v>
      </c>
      <c r="H3911">
        <v>44145</v>
      </c>
      <c r="I3911" s="12" t="s">
        <v>5668</v>
      </c>
      <c r="J3911">
        <v>1</v>
      </c>
      <c r="K3911">
        <v>14186</v>
      </c>
      <c r="L3911">
        <v>0</v>
      </c>
      <c r="M3911">
        <v>0</v>
      </c>
      <c r="N3911">
        <v>0</v>
      </c>
      <c r="O3911">
        <v>233000</v>
      </c>
      <c r="P3911">
        <v>0</v>
      </c>
      <c r="Q3911">
        <v>3961</v>
      </c>
      <c r="R3911" t="b">
        <v>0</v>
      </c>
      <c r="S3911">
        <v>0</v>
      </c>
    </row>
    <row r="3912" spans="1:19">
      <c r="A3912">
        <v>13050501</v>
      </c>
      <c r="B3912" s="12"/>
      <c r="C3912" s="12" t="s">
        <v>4797</v>
      </c>
      <c r="D3912" s="12" t="s">
        <v>5508</v>
      </c>
      <c r="E3912" t="b">
        <v>0</v>
      </c>
      <c r="F3912">
        <v>0</v>
      </c>
      <c r="G3912">
        <v>8502</v>
      </c>
      <c r="H3912">
        <v>44166</v>
      </c>
      <c r="I3912" s="12" t="s">
        <v>2342</v>
      </c>
      <c r="J3912">
        <v>12</v>
      </c>
      <c r="K3912">
        <v>11214</v>
      </c>
      <c r="L3912">
        <v>0</v>
      </c>
      <c r="M3912">
        <v>0</v>
      </c>
      <c r="N3912">
        <v>233000</v>
      </c>
      <c r="O3912">
        <v>0</v>
      </c>
      <c r="P3912">
        <v>233000</v>
      </c>
      <c r="Q3912">
        <v>3962</v>
      </c>
      <c r="R3912" t="b">
        <v>0</v>
      </c>
      <c r="S3912">
        <v>0</v>
      </c>
    </row>
    <row r="3913" spans="1:19">
      <c r="A3913">
        <v>13050501</v>
      </c>
      <c r="B3913" s="12"/>
      <c r="C3913" s="12" t="s">
        <v>4797</v>
      </c>
      <c r="D3913" s="12" t="s">
        <v>5508</v>
      </c>
      <c r="E3913" t="b">
        <v>0</v>
      </c>
      <c r="F3913">
        <v>0</v>
      </c>
      <c r="G3913">
        <v>8502</v>
      </c>
      <c r="H3913">
        <v>44175</v>
      </c>
      <c r="I3913" s="12" t="s">
        <v>5669</v>
      </c>
      <c r="J3913">
        <v>1</v>
      </c>
      <c r="K3913">
        <v>14268</v>
      </c>
      <c r="L3913">
        <v>0</v>
      </c>
      <c r="M3913">
        <v>0</v>
      </c>
      <c r="N3913">
        <v>0</v>
      </c>
      <c r="O3913">
        <v>233000</v>
      </c>
      <c r="P3913">
        <v>0</v>
      </c>
      <c r="Q3913">
        <v>3963</v>
      </c>
      <c r="R3913" t="b">
        <v>0</v>
      </c>
      <c r="S3913">
        <v>0</v>
      </c>
    </row>
    <row r="3914" spans="1:19">
      <c r="A3914">
        <v>13050501</v>
      </c>
      <c r="B3914" s="12" t="s">
        <v>2343</v>
      </c>
      <c r="C3914" s="12" t="s">
        <v>4797</v>
      </c>
      <c r="D3914" s="12" t="s">
        <v>2343</v>
      </c>
      <c r="E3914" t="b">
        <v>0</v>
      </c>
      <c r="F3914">
        <v>0</v>
      </c>
      <c r="G3914">
        <v>8502</v>
      </c>
      <c r="H3914" t="s">
        <v>21</v>
      </c>
      <c r="I3914" s="12"/>
      <c r="K3914">
        <v>0</v>
      </c>
      <c r="L3914">
        <v>0</v>
      </c>
      <c r="M3914">
        <v>0</v>
      </c>
      <c r="N3914">
        <v>2796000</v>
      </c>
      <c r="O3914">
        <v>2796000</v>
      </c>
      <c r="P3914">
        <v>0</v>
      </c>
      <c r="Q3914">
        <v>3964</v>
      </c>
      <c r="R3914" t="b">
        <v>0</v>
      </c>
      <c r="S3914">
        <v>0</v>
      </c>
    </row>
    <row r="3915" spans="1:19">
      <c r="A3915">
        <v>13050501</v>
      </c>
      <c r="B3915" s="12" t="s">
        <v>5755</v>
      </c>
      <c r="C3915" s="12" t="s">
        <v>4797</v>
      </c>
      <c r="D3915" s="12" t="s">
        <v>5755</v>
      </c>
      <c r="E3915" t="b">
        <v>0</v>
      </c>
      <c r="F3915">
        <v>0</v>
      </c>
      <c r="G3915">
        <v>0</v>
      </c>
      <c r="H3915" t="s">
        <v>21</v>
      </c>
      <c r="I3915" s="12"/>
      <c r="K3915">
        <v>0</v>
      </c>
      <c r="L3915">
        <v>0</v>
      </c>
      <c r="M3915">
        <v>0</v>
      </c>
      <c r="N3915">
        <v>210432000</v>
      </c>
      <c r="O3915">
        <v>204633863</v>
      </c>
      <c r="P3915">
        <v>98653577</v>
      </c>
      <c r="Q3915">
        <v>3965</v>
      </c>
      <c r="R3915" t="b">
        <v>1</v>
      </c>
      <c r="S3915">
        <v>0</v>
      </c>
    </row>
    <row r="3916" spans="1:19">
      <c r="A3916">
        <v>13050503</v>
      </c>
      <c r="B3916" s="12" t="s">
        <v>5756</v>
      </c>
      <c r="C3916" s="12" t="s">
        <v>4797</v>
      </c>
      <c r="D3916" s="12" t="s">
        <v>5756</v>
      </c>
      <c r="E3916" t="b">
        <v>1</v>
      </c>
      <c r="F3916">
        <v>252321</v>
      </c>
      <c r="G3916">
        <v>0</v>
      </c>
      <c r="H3916" t="s">
        <v>21</v>
      </c>
      <c r="I3916" s="12"/>
      <c r="K3916">
        <v>0</v>
      </c>
      <c r="L3916">
        <v>0</v>
      </c>
      <c r="M3916">
        <v>58871</v>
      </c>
      <c r="N3916">
        <v>0</v>
      </c>
      <c r="O3916">
        <v>0</v>
      </c>
      <c r="P3916">
        <v>252321</v>
      </c>
      <c r="Q3916">
        <v>3982</v>
      </c>
      <c r="R3916" t="b">
        <v>1</v>
      </c>
      <c r="S3916">
        <v>0</v>
      </c>
    </row>
    <row r="3917" spans="1:19">
      <c r="A3917">
        <v>13050503</v>
      </c>
      <c r="B3917" s="12" t="s">
        <v>5156</v>
      </c>
      <c r="C3917" s="12" t="s">
        <v>4797</v>
      </c>
      <c r="D3917" s="12" t="s">
        <v>5156</v>
      </c>
      <c r="E3917" t="b">
        <v>0</v>
      </c>
      <c r="F3917">
        <v>21000</v>
      </c>
      <c r="G3917">
        <v>4402</v>
      </c>
      <c r="H3917" t="s">
        <v>21</v>
      </c>
      <c r="I3917" s="12"/>
      <c r="K3917">
        <v>0</v>
      </c>
      <c r="L3917">
        <v>0</v>
      </c>
      <c r="M3917">
        <v>21000</v>
      </c>
      <c r="N3917">
        <v>0</v>
      </c>
      <c r="O3917">
        <v>0</v>
      </c>
      <c r="P3917">
        <v>21000</v>
      </c>
      <c r="Q3917">
        <v>4057</v>
      </c>
      <c r="R3917" t="b">
        <v>0</v>
      </c>
      <c r="S3917">
        <v>0</v>
      </c>
    </row>
    <row r="3918" spans="1:19">
      <c r="A3918">
        <v>13050503</v>
      </c>
      <c r="B3918" s="12"/>
      <c r="C3918" s="12" t="s">
        <v>4797</v>
      </c>
      <c r="D3918" s="12" t="s">
        <v>5156</v>
      </c>
      <c r="E3918" t="b">
        <v>0</v>
      </c>
      <c r="F3918">
        <v>0</v>
      </c>
      <c r="G3918">
        <v>4402</v>
      </c>
      <c r="H3918">
        <v>44027</v>
      </c>
      <c r="I3918" s="12" t="s">
        <v>5757</v>
      </c>
      <c r="J3918">
        <v>1</v>
      </c>
      <c r="K3918">
        <v>13946</v>
      </c>
      <c r="L3918">
        <v>0</v>
      </c>
      <c r="M3918">
        <v>0</v>
      </c>
      <c r="N3918">
        <v>0</v>
      </c>
      <c r="O3918">
        <v>21000</v>
      </c>
      <c r="P3918">
        <v>0</v>
      </c>
      <c r="Q3918">
        <v>4058</v>
      </c>
      <c r="R3918" t="b">
        <v>0</v>
      </c>
      <c r="S3918">
        <v>0</v>
      </c>
    </row>
    <row r="3919" spans="1:19">
      <c r="A3919">
        <v>13050503</v>
      </c>
      <c r="B3919" s="12" t="s">
        <v>2348</v>
      </c>
      <c r="C3919" s="12" t="s">
        <v>4797</v>
      </c>
      <c r="D3919" s="12" t="s">
        <v>2348</v>
      </c>
      <c r="E3919" t="b">
        <v>0</v>
      </c>
      <c r="F3919">
        <v>0</v>
      </c>
      <c r="G3919">
        <v>4402</v>
      </c>
      <c r="H3919" t="s">
        <v>21</v>
      </c>
      <c r="I3919" s="12"/>
      <c r="K3919">
        <v>0</v>
      </c>
      <c r="L3919">
        <v>0</v>
      </c>
      <c r="M3919">
        <v>0</v>
      </c>
      <c r="N3919">
        <v>0</v>
      </c>
      <c r="O3919">
        <v>21000</v>
      </c>
      <c r="P3919">
        <v>0</v>
      </c>
      <c r="Q3919">
        <v>4059</v>
      </c>
      <c r="R3919" t="b">
        <v>0</v>
      </c>
      <c r="S3919">
        <v>0</v>
      </c>
    </row>
    <row r="3920" spans="1:19">
      <c r="A3920">
        <v>13050503</v>
      </c>
      <c r="B3920" s="12" t="s">
        <v>5193</v>
      </c>
      <c r="C3920" s="12" t="s">
        <v>4797</v>
      </c>
      <c r="D3920" s="12" t="s">
        <v>5193</v>
      </c>
      <c r="E3920" t="b">
        <v>0</v>
      </c>
      <c r="F3920">
        <v>35218</v>
      </c>
      <c r="G3920">
        <v>5102</v>
      </c>
      <c r="H3920" t="s">
        <v>21</v>
      </c>
      <c r="I3920" s="12"/>
      <c r="K3920">
        <v>0</v>
      </c>
      <c r="L3920">
        <v>0</v>
      </c>
      <c r="M3920">
        <v>0</v>
      </c>
      <c r="N3920">
        <v>0</v>
      </c>
      <c r="O3920">
        <v>0</v>
      </c>
      <c r="P3920">
        <v>35218</v>
      </c>
      <c r="Q3920">
        <v>4066</v>
      </c>
      <c r="R3920" t="b">
        <v>0</v>
      </c>
      <c r="S3920">
        <v>0</v>
      </c>
    </row>
    <row r="3921" spans="1:19">
      <c r="A3921">
        <v>13050503</v>
      </c>
      <c r="B3921" s="12" t="s">
        <v>2349</v>
      </c>
      <c r="C3921" s="12" t="s">
        <v>4797</v>
      </c>
      <c r="D3921" s="12" t="s">
        <v>2349</v>
      </c>
      <c r="E3921" t="b">
        <v>0</v>
      </c>
      <c r="F3921">
        <v>0</v>
      </c>
      <c r="G3921">
        <v>5102</v>
      </c>
      <c r="H3921" t="s">
        <v>21</v>
      </c>
      <c r="I3921" s="12"/>
      <c r="K3921">
        <v>0</v>
      </c>
      <c r="L3921">
        <v>0</v>
      </c>
      <c r="M3921">
        <v>0</v>
      </c>
      <c r="N3921">
        <v>0</v>
      </c>
      <c r="O3921">
        <v>0</v>
      </c>
      <c r="P3921">
        <v>35218</v>
      </c>
      <c r="Q3921">
        <v>4067</v>
      </c>
      <c r="R3921" t="b">
        <v>0</v>
      </c>
      <c r="S3921">
        <v>0</v>
      </c>
    </row>
    <row r="3922" spans="1:19">
      <c r="A3922">
        <v>13050503</v>
      </c>
      <c r="B3922" s="12" t="s">
        <v>5215</v>
      </c>
      <c r="C3922" s="12" t="s">
        <v>4797</v>
      </c>
      <c r="D3922" s="12" t="s">
        <v>5215</v>
      </c>
      <c r="E3922" t="b">
        <v>0</v>
      </c>
      <c r="F3922">
        <v>24000</v>
      </c>
      <c r="G3922">
        <v>5301</v>
      </c>
      <c r="H3922" t="s">
        <v>21</v>
      </c>
      <c r="I3922" s="12"/>
      <c r="K3922">
        <v>0</v>
      </c>
      <c r="L3922">
        <v>0</v>
      </c>
      <c r="M3922">
        <v>16023</v>
      </c>
      <c r="N3922">
        <v>0</v>
      </c>
      <c r="O3922">
        <v>0</v>
      </c>
      <c r="P3922">
        <v>24000</v>
      </c>
      <c r="Q3922">
        <v>4072</v>
      </c>
      <c r="R3922" t="b">
        <v>0</v>
      </c>
      <c r="S3922">
        <v>0</v>
      </c>
    </row>
    <row r="3923" spans="1:19">
      <c r="A3923">
        <v>13050503</v>
      </c>
      <c r="B3923" s="12"/>
      <c r="C3923" s="12" t="s">
        <v>4797</v>
      </c>
      <c r="D3923" s="12" t="s">
        <v>5215</v>
      </c>
      <c r="E3923" t="b">
        <v>0</v>
      </c>
      <c r="F3923">
        <v>0</v>
      </c>
      <c r="G3923">
        <v>5301</v>
      </c>
      <c r="H3923">
        <v>44070</v>
      </c>
      <c r="I3923" s="12" t="s">
        <v>5757</v>
      </c>
      <c r="J3923">
        <v>1</v>
      </c>
      <c r="K3923">
        <v>13999</v>
      </c>
      <c r="L3923">
        <v>0</v>
      </c>
      <c r="M3923">
        <v>0</v>
      </c>
      <c r="N3923">
        <v>0</v>
      </c>
      <c r="O3923">
        <v>16023</v>
      </c>
      <c r="P3923">
        <v>7977</v>
      </c>
      <c r="Q3923">
        <v>4073</v>
      </c>
      <c r="R3923" t="b">
        <v>0</v>
      </c>
      <c r="S3923">
        <v>0</v>
      </c>
    </row>
    <row r="3924" spans="1:19">
      <c r="A3924">
        <v>13050503</v>
      </c>
      <c r="B3924" s="12" t="s">
        <v>2350</v>
      </c>
      <c r="C3924" s="12" t="s">
        <v>4797</v>
      </c>
      <c r="D3924" s="12" t="s">
        <v>2350</v>
      </c>
      <c r="E3924" t="b">
        <v>0</v>
      </c>
      <c r="F3924">
        <v>0</v>
      </c>
      <c r="G3924">
        <v>5301</v>
      </c>
      <c r="H3924" t="s">
        <v>21</v>
      </c>
      <c r="I3924" s="12"/>
      <c r="K3924">
        <v>0</v>
      </c>
      <c r="L3924">
        <v>0</v>
      </c>
      <c r="M3924">
        <v>0</v>
      </c>
      <c r="N3924">
        <v>0</v>
      </c>
      <c r="O3924">
        <v>16023</v>
      </c>
      <c r="P3924">
        <v>7977</v>
      </c>
      <c r="Q3924">
        <v>4074</v>
      </c>
      <c r="R3924" t="b">
        <v>0</v>
      </c>
      <c r="S3924">
        <v>0</v>
      </c>
    </row>
    <row r="3925" spans="1:19">
      <c r="A3925">
        <v>13050503</v>
      </c>
      <c r="B3925" s="12" t="s">
        <v>5309</v>
      </c>
      <c r="C3925" s="12" t="s">
        <v>4797</v>
      </c>
      <c r="D3925" s="12" t="s">
        <v>5309</v>
      </c>
      <c r="E3925" t="b">
        <v>0</v>
      </c>
      <c r="F3925">
        <v>112148</v>
      </c>
      <c r="G3925">
        <v>6302</v>
      </c>
      <c r="H3925" t="s">
        <v>21</v>
      </c>
      <c r="I3925" s="12"/>
      <c r="K3925">
        <v>0</v>
      </c>
      <c r="L3925">
        <v>0</v>
      </c>
      <c r="M3925">
        <v>21848</v>
      </c>
      <c r="N3925">
        <v>0</v>
      </c>
      <c r="O3925">
        <v>0</v>
      </c>
      <c r="P3925">
        <v>112148</v>
      </c>
      <c r="Q3925">
        <v>4095</v>
      </c>
      <c r="R3925" t="b">
        <v>0</v>
      </c>
      <c r="S3925">
        <v>0</v>
      </c>
    </row>
    <row r="3926" spans="1:19">
      <c r="A3926">
        <v>13050503</v>
      </c>
      <c r="B3926" s="12"/>
      <c r="C3926" s="12" t="s">
        <v>4797</v>
      </c>
      <c r="D3926" s="12" t="s">
        <v>5309</v>
      </c>
      <c r="E3926" t="b">
        <v>0</v>
      </c>
      <c r="F3926">
        <v>0</v>
      </c>
      <c r="G3926">
        <v>6302</v>
      </c>
      <c r="H3926">
        <v>44012</v>
      </c>
      <c r="I3926" s="12" t="s">
        <v>5758</v>
      </c>
      <c r="J3926">
        <v>10</v>
      </c>
      <c r="K3926">
        <v>580</v>
      </c>
      <c r="L3926">
        <v>0</v>
      </c>
      <c r="M3926">
        <v>0</v>
      </c>
      <c r="N3926">
        <v>0</v>
      </c>
      <c r="O3926">
        <v>21848</v>
      </c>
      <c r="P3926">
        <v>90300</v>
      </c>
      <c r="Q3926">
        <v>4096</v>
      </c>
      <c r="R3926" t="b">
        <v>0</v>
      </c>
      <c r="S3926">
        <v>0</v>
      </c>
    </row>
    <row r="3927" spans="1:19">
      <c r="A3927">
        <v>13050503</v>
      </c>
      <c r="B3927" s="12" t="s">
        <v>2352</v>
      </c>
      <c r="C3927" s="12" t="s">
        <v>4797</v>
      </c>
      <c r="D3927" s="12" t="s">
        <v>2352</v>
      </c>
      <c r="E3927" t="b">
        <v>0</v>
      </c>
      <c r="F3927">
        <v>0</v>
      </c>
      <c r="G3927">
        <v>6302</v>
      </c>
      <c r="H3927" t="s">
        <v>21</v>
      </c>
      <c r="I3927" s="12"/>
      <c r="K3927">
        <v>0</v>
      </c>
      <c r="L3927">
        <v>0</v>
      </c>
      <c r="M3927">
        <v>0</v>
      </c>
      <c r="N3927">
        <v>0</v>
      </c>
      <c r="O3927">
        <v>21848</v>
      </c>
      <c r="P3927">
        <v>90300</v>
      </c>
      <c r="Q3927">
        <v>4097</v>
      </c>
      <c r="R3927" t="b">
        <v>0</v>
      </c>
      <c r="S3927">
        <v>0</v>
      </c>
    </row>
    <row r="3928" spans="1:19">
      <c r="A3928">
        <v>13050503</v>
      </c>
      <c r="B3928" s="12" t="s">
        <v>5370</v>
      </c>
      <c r="C3928" s="12" t="s">
        <v>4797</v>
      </c>
      <c r="D3928" s="12" t="s">
        <v>5370</v>
      </c>
      <c r="E3928" t="b">
        <v>0</v>
      </c>
      <c r="F3928">
        <v>24000</v>
      </c>
      <c r="G3928">
        <v>7201</v>
      </c>
      <c r="H3928" t="s">
        <v>21</v>
      </c>
      <c r="I3928" s="12"/>
      <c r="K3928">
        <v>0</v>
      </c>
      <c r="L3928">
        <v>0</v>
      </c>
      <c r="M3928">
        <v>0</v>
      </c>
      <c r="N3928">
        <v>0</v>
      </c>
      <c r="O3928">
        <v>0</v>
      </c>
      <c r="P3928">
        <v>24000</v>
      </c>
      <c r="Q3928">
        <v>4110</v>
      </c>
      <c r="R3928" t="b">
        <v>0</v>
      </c>
      <c r="S3928">
        <v>0</v>
      </c>
    </row>
    <row r="3929" spans="1:19">
      <c r="A3929">
        <v>13050503</v>
      </c>
      <c r="B3929" s="12" t="s">
        <v>2353</v>
      </c>
      <c r="C3929" s="12" t="s">
        <v>4797</v>
      </c>
      <c r="D3929" s="12" t="s">
        <v>2353</v>
      </c>
      <c r="E3929" t="b">
        <v>0</v>
      </c>
      <c r="F3929">
        <v>0</v>
      </c>
      <c r="G3929">
        <v>7201</v>
      </c>
      <c r="H3929" t="s">
        <v>21</v>
      </c>
      <c r="I3929" s="12"/>
      <c r="K3929">
        <v>0</v>
      </c>
      <c r="L3929">
        <v>0</v>
      </c>
      <c r="M3929">
        <v>0</v>
      </c>
      <c r="N3929">
        <v>0</v>
      </c>
      <c r="O3929">
        <v>0</v>
      </c>
      <c r="P3929">
        <v>24000</v>
      </c>
      <c r="Q3929">
        <v>4111</v>
      </c>
      <c r="R3929" t="b">
        <v>0</v>
      </c>
      <c r="S3929">
        <v>0</v>
      </c>
    </row>
    <row r="3930" spans="1:19">
      <c r="A3930">
        <v>13050503</v>
      </c>
      <c r="B3930" s="12" t="s">
        <v>5398</v>
      </c>
      <c r="C3930" s="12" t="s">
        <v>4797</v>
      </c>
      <c r="D3930" s="12" t="s">
        <v>5398</v>
      </c>
      <c r="E3930" t="b">
        <v>0</v>
      </c>
      <c r="F3930">
        <v>5955</v>
      </c>
      <c r="G3930">
        <v>7401</v>
      </c>
      <c r="H3930" t="s">
        <v>21</v>
      </c>
      <c r="I3930" s="12"/>
      <c r="K3930">
        <v>0</v>
      </c>
      <c r="L3930">
        <v>0</v>
      </c>
      <c r="M3930">
        <v>0</v>
      </c>
      <c r="N3930">
        <v>0</v>
      </c>
      <c r="O3930">
        <v>0</v>
      </c>
      <c r="P3930">
        <v>5955</v>
      </c>
      <c r="Q3930">
        <v>4118</v>
      </c>
      <c r="R3930" t="b">
        <v>0</v>
      </c>
      <c r="S3930">
        <v>0</v>
      </c>
    </row>
    <row r="3931" spans="1:19">
      <c r="A3931">
        <v>13050503</v>
      </c>
      <c r="B3931" s="12" t="s">
        <v>2354</v>
      </c>
      <c r="C3931" s="12" t="s">
        <v>4797</v>
      </c>
      <c r="D3931" s="12" t="s">
        <v>2354</v>
      </c>
      <c r="E3931" t="b">
        <v>0</v>
      </c>
      <c r="F3931">
        <v>0</v>
      </c>
      <c r="G3931">
        <v>7401</v>
      </c>
      <c r="H3931" t="s">
        <v>21</v>
      </c>
      <c r="I3931" s="12"/>
      <c r="K3931">
        <v>0</v>
      </c>
      <c r="L3931">
        <v>0</v>
      </c>
      <c r="M3931">
        <v>0</v>
      </c>
      <c r="N3931">
        <v>0</v>
      </c>
      <c r="O3931">
        <v>0</v>
      </c>
      <c r="P3931">
        <v>5955</v>
      </c>
      <c r="Q3931">
        <v>4119</v>
      </c>
      <c r="R3931" t="b">
        <v>0</v>
      </c>
      <c r="S3931">
        <v>0</v>
      </c>
    </row>
    <row r="3932" spans="1:19">
      <c r="A3932">
        <v>13050503</v>
      </c>
      <c r="B3932" s="12" t="s">
        <v>5754</v>
      </c>
      <c r="C3932" s="12" t="s">
        <v>4797</v>
      </c>
      <c r="D3932" s="12" t="s">
        <v>5754</v>
      </c>
      <c r="E3932" t="b">
        <v>0</v>
      </c>
      <c r="F3932">
        <v>30000</v>
      </c>
      <c r="G3932">
        <v>8501</v>
      </c>
      <c r="H3932" t="s">
        <v>21</v>
      </c>
      <c r="I3932" s="12"/>
      <c r="K3932">
        <v>0</v>
      </c>
      <c r="L3932">
        <v>0</v>
      </c>
      <c r="M3932">
        <v>0</v>
      </c>
      <c r="N3932">
        <v>0</v>
      </c>
      <c r="O3932">
        <v>0</v>
      </c>
      <c r="P3932">
        <v>30000</v>
      </c>
      <c r="Q3932">
        <v>4142</v>
      </c>
      <c r="R3932" t="b">
        <v>0</v>
      </c>
      <c r="S3932">
        <v>0</v>
      </c>
    </row>
    <row r="3933" spans="1:19">
      <c r="A3933">
        <v>13050503</v>
      </c>
      <c r="B3933" s="12" t="s">
        <v>2355</v>
      </c>
      <c r="C3933" s="12" t="s">
        <v>4797</v>
      </c>
      <c r="D3933" s="12" t="s">
        <v>2355</v>
      </c>
      <c r="E3933" t="b">
        <v>0</v>
      </c>
      <c r="F3933">
        <v>0</v>
      </c>
      <c r="G3933">
        <v>8501</v>
      </c>
      <c r="H3933" t="s">
        <v>21</v>
      </c>
      <c r="I3933" s="12"/>
      <c r="K3933">
        <v>0</v>
      </c>
      <c r="L3933">
        <v>0</v>
      </c>
      <c r="M3933">
        <v>0</v>
      </c>
      <c r="N3933">
        <v>0</v>
      </c>
      <c r="O3933">
        <v>0</v>
      </c>
      <c r="P3933">
        <v>30000</v>
      </c>
      <c r="Q3933">
        <v>4143</v>
      </c>
      <c r="R3933" t="b">
        <v>0</v>
      </c>
      <c r="S3933">
        <v>0</v>
      </c>
    </row>
    <row r="3934" spans="1:19">
      <c r="A3934">
        <v>13050503</v>
      </c>
      <c r="B3934" s="12" t="s">
        <v>5759</v>
      </c>
      <c r="C3934" s="12" t="s">
        <v>4797</v>
      </c>
      <c r="D3934" s="12" t="s">
        <v>5759</v>
      </c>
      <c r="E3934" t="b">
        <v>0</v>
      </c>
      <c r="F3934">
        <v>0</v>
      </c>
      <c r="G3934">
        <v>0</v>
      </c>
      <c r="H3934" t="s">
        <v>21</v>
      </c>
      <c r="I3934" s="12"/>
      <c r="K3934">
        <v>0</v>
      </c>
      <c r="L3934">
        <v>0</v>
      </c>
      <c r="M3934">
        <v>0</v>
      </c>
      <c r="N3934">
        <v>0</v>
      </c>
      <c r="O3934">
        <v>58871</v>
      </c>
      <c r="P3934">
        <v>193450</v>
      </c>
      <c r="Q3934">
        <v>4146</v>
      </c>
      <c r="R3934" t="b">
        <v>1</v>
      </c>
      <c r="S3934">
        <v>0</v>
      </c>
    </row>
    <row r="3935" spans="1:19">
      <c r="A3935">
        <v>13050504</v>
      </c>
      <c r="B3935" s="12" t="s">
        <v>5760</v>
      </c>
      <c r="C3935" s="12" t="s">
        <v>4797</v>
      </c>
      <c r="D3935" s="12" t="s">
        <v>5760</v>
      </c>
      <c r="E3935" t="b">
        <v>1</v>
      </c>
      <c r="F3935">
        <v>4056</v>
      </c>
      <c r="G3935">
        <v>0</v>
      </c>
      <c r="H3935" t="s">
        <v>21</v>
      </c>
      <c r="I3935" s="12"/>
      <c r="K3935">
        <v>0</v>
      </c>
      <c r="L3935">
        <v>0</v>
      </c>
      <c r="M3935">
        <v>0</v>
      </c>
      <c r="N3935">
        <v>0</v>
      </c>
      <c r="O3935">
        <v>0</v>
      </c>
      <c r="P3935">
        <v>4056</v>
      </c>
      <c r="Q3935">
        <v>4149</v>
      </c>
      <c r="R3935" t="b">
        <v>1</v>
      </c>
      <c r="S3935">
        <v>0</v>
      </c>
    </row>
    <row r="3936" spans="1:19">
      <c r="A3936">
        <v>13050504</v>
      </c>
      <c r="B3936" s="12" t="s">
        <v>5193</v>
      </c>
      <c r="C3936" s="12" t="s">
        <v>4797</v>
      </c>
      <c r="D3936" s="12" t="s">
        <v>5193</v>
      </c>
      <c r="E3936" t="b">
        <v>0</v>
      </c>
      <c r="F3936">
        <v>4056</v>
      </c>
      <c r="G3936">
        <v>5102</v>
      </c>
      <c r="H3936" t="s">
        <v>21</v>
      </c>
      <c r="I3936" s="12"/>
      <c r="K3936">
        <v>0</v>
      </c>
      <c r="L3936">
        <v>0</v>
      </c>
      <c r="M3936">
        <v>0</v>
      </c>
      <c r="N3936">
        <v>0</v>
      </c>
      <c r="O3936">
        <v>0</v>
      </c>
      <c r="P3936">
        <v>4056</v>
      </c>
      <c r="Q3936">
        <v>4232</v>
      </c>
      <c r="R3936" t="b">
        <v>0</v>
      </c>
      <c r="S3936">
        <v>0</v>
      </c>
    </row>
    <row r="3937" spans="1:19">
      <c r="A3937">
        <v>13050504</v>
      </c>
      <c r="B3937" s="12" t="s">
        <v>2359</v>
      </c>
      <c r="C3937" s="12" t="s">
        <v>4797</v>
      </c>
      <c r="D3937" s="12" t="s">
        <v>2359</v>
      </c>
      <c r="E3937" t="b">
        <v>0</v>
      </c>
      <c r="F3937">
        <v>0</v>
      </c>
      <c r="G3937">
        <v>5102</v>
      </c>
      <c r="H3937" t="s">
        <v>21</v>
      </c>
      <c r="I3937" s="12"/>
      <c r="K3937">
        <v>0</v>
      </c>
      <c r="L3937">
        <v>0</v>
      </c>
      <c r="M3937">
        <v>0</v>
      </c>
      <c r="N3937">
        <v>0</v>
      </c>
      <c r="O3937">
        <v>0</v>
      </c>
      <c r="P3937">
        <v>4056</v>
      </c>
      <c r="Q3937">
        <v>4233</v>
      </c>
      <c r="R3937" t="b">
        <v>0</v>
      </c>
      <c r="S3937">
        <v>0</v>
      </c>
    </row>
    <row r="3938" spans="1:19">
      <c r="A3938">
        <v>13050504</v>
      </c>
      <c r="B3938" s="12" t="s">
        <v>5761</v>
      </c>
      <c r="C3938" s="12" t="s">
        <v>4797</v>
      </c>
      <c r="D3938" s="12" t="s">
        <v>5761</v>
      </c>
      <c r="E3938" t="b">
        <v>0</v>
      </c>
      <c r="F3938">
        <v>0</v>
      </c>
      <c r="G3938">
        <v>0</v>
      </c>
      <c r="H3938" t="s">
        <v>21</v>
      </c>
      <c r="I3938" s="12"/>
      <c r="K3938">
        <v>0</v>
      </c>
      <c r="L3938">
        <v>0</v>
      </c>
      <c r="M3938">
        <v>0</v>
      </c>
      <c r="N3938">
        <v>0</v>
      </c>
      <c r="O3938">
        <v>0</v>
      </c>
      <c r="P3938">
        <v>4056</v>
      </c>
      <c r="Q3938">
        <v>4310</v>
      </c>
      <c r="R3938" t="b">
        <v>1</v>
      </c>
      <c r="S3938">
        <v>0</v>
      </c>
    </row>
    <row r="3939" spans="1:19">
      <c r="A3939">
        <v>13050505</v>
      </c>
      <c r="B3939" s="12" t="s">
        <v>5762</v>
      </c>
      <c r="C3939" s="12" t="s">
        <v>4797</v>
      </c>
      <c r="D3939" s="12" t="s">
        <v>5762</v>
      </c>
      <c r="E3939" t="b">
        <v>1</v>
      </c>
      <c r="F3939">
        <v>107700</v>
      </c>
      <c r="G3939">
        <v>0</v>
      </c>
      <c r="H3939" t="s">
        <v>21</v>
      </c>
      <c r="I3939" s="12"/>
      <c r="K3939">
        <v>0</v>
      </c>
      <c r="L3939">
        <v>0</v>
      </c>
      <c r="M3939">
        <v>56100</v>
      </c>
      <c r="N3939">
        <v>0</v>
      </c>
      <c r="O3939">
        <v>0</v>
      </c>
      <c r="P3939">
        <v>107700</v>
      </c>
      <c r="Q3939">
        <v>4313</v>
      </c>
      <c r="R3939" t="b">
        <v>1</v>
      </c>
      <c r="S3939">
        <v>0</v>
      </c>
    </row>
    <row r="3940" spans="1:19">
      <c r="A3940">
        <v>13050505</v>
      </c>
      <c r="B3940" s="12" t="s">
        <v>5156</v>
      </c>
      <c r="C3940" s="12" t="s">
        <v>4797</v>
      </c>
      <c r="D3940" s="12" t="s">
        <v>5156</v>
      </c>
      <c r="E3940" t="b">
        <v>0</v>
      </c>
      <c r="F3940">
        <v>25800</v>
      </c>
      <c r="G3940">
        <v>4402</v>
      </c>
      <c r="H3940" t="s">
        <v>21</v>
      </c>
      <c r="I3940" s="12"/>
      <c r="K3940">
        <v>0</v>
      </c>
      <c r="L3940">
        <v>0</v>
      </c>
      <c r="M3940">
        <v>25800</v>
      </c>
      <c r="N3940">
        <v>0</v>
      </c>
      <c r="O3940">
        <v>0</v>
      </c>
      <c r="P3940">
        <v>25800</v>
      </c>
      <c r="Q3940">
        <v>4388</v>
      </c>
      <c r="R3940" t="b">
        <v>0</v>
      </c>
      <c r="S3940">
        <v>0</v>
      </c>
    </row>
    <row r="3941" spans="1:19">
      <c r="A3941">
        <v>13050505</v>
      </c>
      <c r="B3941" s="12"/>
      <c r="C3941" s="12" t="s">
        <v>4797</v>
      </c>
      <c r="D3941" s="12" t="s">
        <v>5156</v>
      </c>
      <c r="E3941" t="b">
        <v>0</v>
      </c>
      <c r="F3941">
        <v>0</v>
      </c>
      <c r="G3941">
        <v>4402</v>
      </c>
      <c r="H3941">
        <v>44027</v>
      </c>
      <c r="I3941" s="12" t="s">
        <v>5763</v>
      </c>
      <c r="J3941">
        <v>1</v>
      </c>
      <c r="K3941">
        <v>13946</v>
      </c>
      <c r="L3941">
        <v>0</v>
      </c>
      <c r="M3941">
        <v>0</v>
      </c>
      <c r="N3941">
        <v>0</v>
      </c>
      <c r="O3941">
        <v>25800</v>
      </c>
      <c r="P3941">
        <v>0</v>
      </c>
      <c r="Q3941">
        <v>4389</v>
      </c>
      <c r="R3941" t="b">
        <v>0</v>
      </c>
      <c r="S3941">
        <v>0</v>
      </c>
    </row>
    <row r="3942" spans="1:19">
      <c r="A3942">
        <v>13050505</v>
      </c>
      <c r="B3942" s="12" t="s">
        <v>2364</v>
      </c>
      <c r="C3942" s="12" t="s">
        <v>4797</v>
      </c>
      <c r="D3942" s="12" t="s">
        <v>2364</v>
      </c>
      <c r="E3942" t="b">
        <v>0</v>
      </c>
      <c r="F3942">
        <v>0</v>
      </c>
      <c r="G3942">
        <v>4402</v>
      </c>
      <c r="H3942" t="s">
        <v>21</v>
      </c>
      <c r="I3942" s="12"/>
      <c r="K3942">
        <v>0</v>
      </c>
      <c r="L3942">
        <v>0</v>
      </c>
      <c r="M3942">
        <v>0</v>
      </c>
      <c r="N3942">
        <v>0</v>
      </c>
      <c r="O3942">
        <v>25800</v>
      </c>
      <c r="P3942">
        <v>0</v>
      </c>
      <c r="Q3942">
        <v>4390</v>
      </c>
      <c r="R3942" t="b">
        <v>0</v>
      </c>
      <c r="S3942">
        <v>0</v>
      </c>
    </row>
    <row r="3943" spans="1:19">
      <c r="A3943">
        <v>13050505</v>
      </c>
      <c r="B3943" s="12" t="s">
        <v>5193</v>
      </c>
      <c r="C3943" s="12" t="s">
        <v>4797</v>
      </c>
      <c r="D3943" s="12" t="s">
        <v>5193</v>
      </c>
      <c r="E3943" t="b">
        <v>0</v>
      </c>
      <c r="F3943">
        <v>25800</v>
      </c>
      <c r="G3943">
        <v>5102</v>
      </c>
      <c r="H3943" t="s">
        <v>21</v>
      </c>
      <c r="I3943" s="12"/>
      <c r="K3943">
        <v>0</v>
      </c>
      <c r="L3943">
        <v>0</v>
      </c>
      <c r="M3943">
        <v>0</v>
      </c>
      <c r="N3943">
        <v>0</v>
      </c>
      <c r="O3943">
        <v>0</v>
      </c>
      <c r="P3943">
        <v>25800</v>
      </c>
      <c r="Q3943">
        <v>4397</v>
      </c>
      <c r="R3943" t="b">
        <v>0</v>
      </c>
      <c r="S3943">
        <v>0</v>
      </c>
    </row>
    <row r="3944" spans="1:19">
      <c r="A3944">
        <v>13050505</v>
      </c>
      <c r="B3944" s="12" t="s">
        <v>2365</v>
      </c>
      <c r="C3944" s="12" t="s">
        <v>4797</v>
      </c>
      <c r="D3944" s="12" t="s">
        <v>2365</v>
      </c>
      <c r="E3944" t="b">
        <v>0</v>
      </c>
      <c r="F3944">
        <v>0</v>
      </c>
      <c r="G3944">
        <v>5102</v>
      </c>
      <c r="H3944" t="s">
        <v>21</v>
      </c>
      <c r="I3944" s="12"/>
      <c r="K3944">
        <v>0</v>
      </c>
      <c r="L3944">
        <v>0</v>
      </c>
      <c r="M3944">
        <v>0</v>
      </c>
      <c r="N3944">
        <v>0</v>
      </c>
      <c r="O3944">
        <v>0</v>
      </c>
      <c r="P3944">
        <v>25800</v>
      </c>
      <c r="Q3944">
        <v>4398</v>
      </c>
      <c r="R3944" t="b">
        <v>0</v>
      </c>
      <c r="S3944">
        <v>0</v>
      </c>
    </row>
    <row r="3945" spans="1:19">
      <c r="A3945">
        <v>13050505</v>
      </c>
      <c r="B3945" s="12" t="s">
        <v>5309</v>
      </c>
      <c r="C3945" s="12" t="s">
        <v>4797</v>
      </c>
      <c r="D3945" s="12" t="s">
        <v>5309</v>
      </c>
      <c r="E3945" t="b">
        <v>0</v>
      </c>
      <c r="F3945">
        <v>30300</v>
      </c>
      <c r="G3945">
        <v>6302</v>
      </c>
      <c r="H3945" t="s">
        <v>21</v>
      </c>
      <c r="I3945" s="12"/>
      <c r="K3945">
        <v>0</v>
      </c>
      <c r="L3945">
        <v>0</v>
      </c>
      <c r="M3945">
        <v>30300</v>
      </c>
      <c r="N3945">
        <v>0</v>
      </c>
      <c r="O3945">
        <v>0</v>
      </c>
      <c r="P3945">
        <v>30300</v>
      </c>
      <c r="Q3945">
        <v>4425</v>
      </c>
      <c r="R3945" t="b">
        <v>0</v>
      </c>
      <c r="S3945">
        <v>0</v>
      </c>
    </row>
    <row r="3946" spans="1:19">
      <c r="A3946">
        <v>13050505</v>
      </c>
      <c r="B3946" s="12"/>
      <c r="C3946" s="12" t="s">
        <v>4797</v>
      </c>
      <c r="D3946" s="12" t="s">
        <v>5309</v>
      </c>
      <c r="E3946" t="b">
        <v>0</v>
      </c>
      <c r="F3946">
        <v>0</v>
      </c>
      <c r="G3946">
        <v>6302</v>
      </c>
      <c r="H3946">
        <v>44172</v>
      </c>
      <c r="I3946" s="12" t="s">
        <v>5763</v>
      </c>
      <c r="J3946">
        <v>1</v>
      </c>
      <c r="K3946">
        <v>14292</v>
      </c>
      <c r="L3946">
        <v>0</v>
      </c>
      <c r="M3946">
        <v>0</v>
      </c>
      <c r="N3946">
        <v>0</v>
      </c>
      <c r="O3946">
        <v>30300</v>
      </c>
      <c r="P3946">
        <v>0</v>
      </c>
      <c r="Q3946">
        <v>4426</v>
      </c>
      <c r="R3946" t="b">
        <v>0</v>
      </c>
      <c r="S3946">
        <v>0</v>
      </c>
    </row>
    <row r="3947" spans="1:19">
      <c r="A3947">
        <v>13050505</v>
      </c>
      <c r="B3947" s="12" t="s">
        <v>2366</v>
      </c>
      <c r="C3947" s="12" t="s">
        <v>4797</v>
      </c>
      <c r="D3947" s="12" t="s">
        <v>2366</v>
      </c>
      <c r="E3947" t="b">
        <v>0</v>
      </c>
      <c r="F3947">
        <v>0</v>
      </c>
      <c r="G3947">
        <v>6302</v>
      </c>
      <c r="H3947" t="s">
        <v>21</v>
      </c>
      <c r="I3947" s="12"/>
      <c r="K3947">
        <v>0</v>
      </c>
      <c r="L3947">
        <v>0</v>
      </c>
      <c r="M3947">
        <v>0</v>
      </c>
      <c r="N3947">
        <v>0</v>
      </c>
      <c r="O3947">
        <v>30300</v>
      </c>
      <c r="P3947">
        <v>0</v>
      </c>
      <c r="Q3947">
        <v>4427</v>
      </c>
      <c r="R3947" t="b">
        <v>0</v>
      </c>
      <c r="S3947">
        <v>0</v>
      </c>
    </row>
    <row r="3948" spans="1:19">
      <c r="A3948">
        <v>13050505</v>
      </c>
      <c r="B3948" s="12" t="s">
        <v>5754</v>
      </c>
      <c r="C3948" s="12" t="s">
        <v>4797</v>
      </c>
      <c r="D3948" s="12" t="s">
        <v>5754</v>
      </c>
      <c r="E3948" t="b">
        <v>0</v>
      </c>
      <c r="F3948">
        <v>25800</v>
      </c>
      <c r="G3948">
        <v>8501</v>
      </c>
      <c r="H3948" t="s">
        <v>21</v>
      </c>
      <c r="I3948" s="12"/>
      <c r="K3948">
        <v>0</v>
      </c>
      <c r="L3948">
        <v>0</v>
      </c>
      <c r="M3948">
        <v>0</v>
      </c>
      <c r="N3948">
        <v>0</v>
      </c>
      <c r="O3948">
        <v>0</v>
      </c>
      <c r="P3948">
        <v>25800</v>
      </c>
      <c r="Q3948">
        <v>4472</v>
      </c>
      <c r="R3948" t="b">
        <v>0</v>
      </c>
      <c r="S3948">
        <v>0</v>
      </c>
    </row>
    <row r="3949" spans="1:19">
      <c r="A3949">
        <v>13050505</v>
      </c>
      <c r="B3949" s="12" t="s">
        <v>2367</v>
      </c>
      <c r="C3949" s="12" t="s">
        <v>4797</v>
      </c>
      <c r="D3949" s="12" t="s">
        <v>2367</v>
      </c>
      <c r="E3949" t="b">
        <v>0</v>
      </c>
      <c r="F3949">
        <v>0</v>
      </c>
      <c r="G3949">
        <v>8501</v>
      </c>
      <c r="H3949" t="s">
        <v>21</v>
      </c>
      <c r="I3949" s="12"/>
      <c r="K3949">
        <v>0</v>
      </c>
      <c r="L3949">
        <v>0</v>
      </c>
      <c r="M3949">
        <v>0</v>
      </c>
      <c r="N3949">
        <v>0</v>
      </c>
      <c r="O3949">
        <v>0</v>
      </c>
      <c r="P3949">
        <v>25800</v>
      </c>
      <c r="Q3949">
        <v>4473</v>
      </c>
      <c r="R3949" t="b">
        <v>0</v>
      </c>
      <c r="S3949">
        <v>0</v>
      </c>
    </row>
    <row r="3950" spans="1:19">
      <c r="A3950">
        <v>13050505</v>
      </c>
      <c r="B3950" s="12" t="s">
        <v>5764</v>
      </c>
      <c r="C3950" s="12" t="s">
        <v>4797</v>
      </c>
      <c r="D3950" s="12" t="s">
        <v>5764</v>
      </c>
      <c r="E3950" t="b">
        <v>0</v>
      </c>
      <c r="F3950">
        <v>0</v>
      </c>
      <c r="G3950">
        <v>0</v>
      </c>
      <c r="H3950" t="s">
        <v>21</v>
      </c>
      <c r="I3950" s="12"/>
      <c r="K3950">
        <v>0</v>
      </c>
      <c r="L3950">
        <v>0</v>
      </c>
      <c r="M3950">
        <v>0</v>
      </c>
      <c r="N3950">
        <v>0</v>
      </c>
      <c r="O3950">
        <v>56100</v>
      </c>
      <c r="P3950">
        <v>51600</v>
      </c>
      <c r="Q3950">
        <v>4476</v>
      </c>
      <c r="R3950" t="b">
        <v>1</v>
      </c>
      <c r="S3950">
        <v>0</v>
      </c>
    </row>
    <row r="3951" spans="1:19">
      <c r="A3951">
        <v>130505</v>
      </c>
      <c r="B3951" s="12" t="s">
        <v>2369</v>
      </c>
      <c r="C3951" s="12" t="s">
        <v>4797</v>
      </c>
      <c r="D3951" s="12" t="s">
        <v>2369</v>
      </c>
      <c r="E3951" t="b">
        <v>0</v>
      </c>
      <c r="F3951">
        <v>0</v>
      </c>
      <c r="G3951">
        <v>0</v>
      </c>
      <c r="H3951" t="s">
        <v>21</v>
      </c>
      <c r="I3951" s="12"/>
      <c r="K3951">
        <v>0</v>
      </c>
      <c r="L3951">
        <v>0</v>
      </c>
      <c r="M3951">
        <v>0</v>
      </c>
      <c r="N3951">
        <v>210432000</v>
      </c>
      <c r="O3951">
        <v>204748834</v>
      </c>
      <c r="P3951">
        <v>98902683</v>
      </c>
      <c r="Q3951">
        <v>4721</v>
      </c>
      <c r="R3951" t="b">
        <v>0</v>
      </c>
      <c r="S3951">
        <v>0</v>
      </c>
    </row>
    <row r="3952" spans="1:19">
      <c r="A3952">
        <v>130599</v>
      </c>
      <c r="B3952" s="12" t="s">
        <v>5765</v>
      </c>
      <c r="C3952" s="12" t="s">
        <v>4797</v>
      </c>
      <c r="D3952" s="12" t="s">
        <v>5765</v>
      </c>
      <c r="E3952" t="b">
        <v>1</v>
      </c>
      <c r="F3952">
        <v>-260000</v>
      </c>
      <c r="G3952">
        <v>0</v>
      </c>
      <c r="H3952" t="s">
        <v>21</v>
      </c>
      <c r="I3952" s="12"/>
      <c r="K3952">
        <v>0</v>
      </c>
      <c r="L3952">
        <v>1236000</v>
      </c>
      <c r="M3952">
        <v>2538000</v>
      </c>
      <c r="N3952">
        <v>0</v>
      </c>
      <c r="O3952">
        <v>0</v>
      </c>
      <c r="P3952">
        <v>-260000</v>
      </c>
      <c r="Q3952">
        <v>4724</v>
      </c>
      <c r="R3952" t="b">
        <v>1</v>
      </c>
      <c r="S3952">
        <v>0</v>
      </c>
    </row>
    <row r="3953" spans="1:19">
      <c r="A3953">
        <v>130599</v>
      </c>
      <c r="B3953" s="12" t="s">
        <v>4901</v>
      </c>
      <c r="C3953" s="12" t="s">
        <v>4797</v>
      </c>
      <c r="D3953" s="12" t="s">
        <v>4901</v>
      </c>
      <c r="E3953" t="b">
        <v>0</v>
      </c>
      <c r="F3953">
        <v>0</v>
      </c>
      <c r="G3953">
        <v>2101</v>
      </c>
      <c r="H3953" t="s">
        <v>21</v>
      </c>
      <c r="I3953" s="12"/>
      <c r="K3953">
        <v>0</v>
      </c>
      <c r="L3953">
        <v>592000</v>
      </c>
      <c r="M3953">
        <v>0</v>
      </c>
      <c r="N3953">
        <v>0</v>
      </c>
      <c r="O3953">
        <v>0</v>
      </c>
      <c r="P3953">
        <v>0</v>
      </c>
      <c r="Q3953">
        <v>4725</v>
      </c>
      <c r="R3953" t="b">
        <v>0</v>
      </c>
      <c r="S3953">
        <v>0</v>
      </c>
    </row>
    <row r="3954" spans="1:19">
      <c r="A3954">
        <v>130599</v>
      </c>
      <c r="B3954" s="12"/>
      <c r="C3954" s="12" t="s">
        <v>4797</v>
      </c>
      <c r="D3954" s="12" t="s">
        <v>4901</v>
      </c>
      <c r="E3954" t="b">
        <v>0</v>
      </c>
      <c r="F3954">
        <v>0</v>
      </c>
      <c r="G3954">
        <v>2101</v>
      </c>
      <c r="H3954">
        <v>43832</v>
      </c>
      <c r="I3954" s="12" t="s">
        <v>4902</v>
      </c>
      <c r="J3954">
        <v>1</v>
      </c>
      <c r="K3954">
        <v>13541</v>
      </c>
      <c r="L3954">
        <v>0</v>
      </c>
      <c r="M3954">
        <v>0</v>
      </c>
      <c r="N3954">
        <v>192000</v>
      </c>
      <c r="O3954">
        <v>0</v>
      </c>
      <c r="P3954">
        <v>192000</v>
      </c>
      <c r="Q3954">
        <v>4726</v>
      </c>
      <c r="R3954" t="b">
        <v>0</v>
      </c>
      <c r="S3954">
        <v>0</v>
      </c>
    </row>
    <row r="3955" spans="1:19">
      <c r="A3955">
        <v>130599</v>
      </c>
      <c r="B3955" s="12"/>
      <c r="C3955" s="12" t="s">
        <v>4797</v>
      </c>
      <c r="D3955" s="12" t="s">
        <v>4901</v>
      </c>
      <c r="E3955" t="b">
        <v>0</v>
      </c>
      <c r="F3955">
        <v>0</v>
      </c>
      <c r="G3955">
        <v>2101</v>
      </c>
      <c r="H3955">
        <v>43990</v>
      </c>
      <c r="I3955" s="12" t="s">
        <v>5766</v>
      </c>
      <c r="J3955">
        <v>4</v>
      </c>
      <c r="K3955">
        <v>31</v>
      </c>
      <c r="L3955">
        <v>0</v>
      </c>
      <c r="M3955">
        <v>0</v>
      </c>
      <c r="N3955">
        <v>400000</v>
      </c>
      <c r="O3955">
        <v>0</v>
      </c>
      <c r="P3955">
        <v>592000</v>
      </c>
      <c r="Q3955">
        <v>4727</v>
      </c>
      <c r="R3955" t="b">
        <v>0</v>
      </c>
      <c r="S3955">
        <v>0</v>
      </c>
    </row>
    <row r="3956" spans="1:19">
      <c r="A3956">
        <v>130599</v>
      </c>
      <c r="B3956" s="12" t="s">
        <v>2373</v>
      </c>
      <c r="C3956" s="12" t="s">
        <v>4797</v>
      </c>
      <c r="D3956" s="12" t="s">
        <v>2373</v>
      </c>
      <c r="E3956" t="b">
        <v>0</v>
      </c>
      <c r="F3956">
        <v>0</v>
      </c>
      <c r="G3956">
        <v>2101</v>
      </c>
      <c r="H3956" t="s">
        <v>21</v>
      </c>
      <c r="I3956" s="12"/>
      <c r="K3956">
        <v>0</v>
      </c>
      <c r="L3956">
        <v>0</v>
      </c>
      <c r="M3956">
        <v>0</v>
      </c>
      <c r="N3956">
        <v>592000</v>
      </c>
      <c r="O3956">
        <v>0</v>
      </c>
      <c r="P3956">
        <v>592000</v>
      </c>
      <c r="Q3956">
        <v>4728</v>
      </c>
      <c r="R3956" t="b">
        <v>0</v>
      </c>
      <c r="S3956">
        <v>0</v>
      </c>
    </row>
    <row r="3957" spans="1:19">
      <c r="A3957">
        <v>130599</v>
      </c>
      <c r="B3957" s="12" t="s">
        <v>5102</v>
      </c>
      <c r="C3957" s="12" t="s">
        <v>4797</v>
      </c>
      <c r="D3957" s="12" t="s">
        <v>5102</v>
      </c>
      <c r="E3957" t="b">
        <v>0</v>
      </c>
      <c r="F3957">
        <v>191000</v>
      </c>
      <c r="G3957">
        <v>4102</v>
      </c>
      <c r="H3957" t="s">
        <v>21</v>
      </c>
      <c r="I3957" s="12"/>
      <c r="K3957">
        <v>0</v>
      </c>
      <c r="L3957">
        <v>0</v>
      </c>
      <c r="M3957">
        <v>0</v>
      </c>
      <c r="N3957">
        <v>0</v>
      </c>
      <c r="O3957">
        <v>0</v>
      </c>
      <c r="P3957">
        <v>191000</v>
      </c>
      <c r="Q3957">
        <v>4729</v>
      </c>
      <c r="R3957" t="b">
        <v>0</v>
      </c>
      <c r="S3957">
        <v>0</v>
      </c>
    </row>
    <row r="3958" spans="1:19">
      <c r="A3958">
        <v>130599</v>
      </c>
      <c r="B3958" s="12" t="s">
        <v>2374</v>
      </c>
      <c r="C3958" s="12" t="s">
        <v>4797</v>
      </c>
      <c r="D3958" s="12" t="s">
        <v>2374</v>
      </c>
      <c r="E3958" t="b">
        <v>0</v>
      </c>
      <c r="F3958">
        <v>0</v>
      </c>
      <c r="G3958">
        <v>4102</v>
      </c>
      <c r="H3958" t="s">
        <v>21</v>
      </c>
      <c r="I3958" s="12"/>
      <c r="K3958">
        <v>0</v>
      </c>
      <c r="L3958">
        <v>0</v>
      </c>
      <c r="M3958">
        <v>0</v>
      </c>
      <c r="N3958">
        <v>0</v>
      </c>
      <c r="O3958">
        <v>0</v>
      </c>
      <c r="P3958">
        <v>191000</v>
      </c>
      <c r="Q3958">
        <v>4730</v>
      </c>
      <c r="R3958" t="b">
        <v>0</v>
      </c>
      <c r="S3958">
        <v>0</v>
      </c>
    </row>
    <row r="3959" spans="1:19">
      <c r="A3959">
        <v>130599</v>
      </c>
      <c r="B3959" s="12" t="s">
        <v>5137</v>
      </c>
      <c r="C3959" s="12" t="s">
        <v>4797</v>
      </c>
      <c r="D3959" s="12" t="s">
        <v>5137</v>
      </c>
      <c r="E3959" t="b">
        <v>0</v>
      </c>
      <c r="F3959">
        <v>0</v>
      </c>
      <c r="G3959">
        <v>4302</v>
      </c>
      <c r="H3959" t="s">
        <v>21</v>
      </c>
      <c r="I3959" s="12"/>
      <c r="K3959">
        <v>0</v>
      </c>
      <c r="L3959">
        <v>444000</v>
      </c>
      <c r="M3959">
        <v>0</v>
      </c>
      <c r="N3959">
        <v>0</v>
      </c>
      <c r="O3959">
        <v>0</v>
      </c>
      <c r="P3959">
        <v>0</v>
      </c>
      <c r="Q3959">
        <v>4731</v>
      </c>
      <c r="R3959" t="b">
        <v>0</v>
      </c>
      <c r="S3959">
        <v>0</v>
      </c>
    </row>
    <row r="3960" spans="1:19">
      <c r="A3960">
        <v>130599</v>
      </c>
      <c r="B3960" s="12"/>
      <c r="C3960" s="12" t="s">
        <v>4797</v>
      </c>
      <c r="D3960" s="12" t="s">
        <v>5137</v>
      </c>
      <c r="E3960" t="b">
        <v>0</v>
      </c>
      <c r="F3960">
        <v>0</v>
      </c>
      <c r="G3960">
        <v>4302</v>
      </c>
      <c r="H3960">
        <v>43922</v>
      </c>
      <c r="I3960" s="12" t="s">
        <v>5767</v>
      </c>
      <c r="J3960">
        <v>3</v>
      </c>
      <c r="K3960">
        <v>567</v>
      </c>
      <c r="L3960">
        <v>0</v>
      </c>
      <c r="M3960">
        <v>0</v>
      </c>
      <c r="N3960">
        <v>222000</v>
      </c>
      <c r="O3960">
        <v>0</v>
      </c>
      <c r="P3960">
        <v>222000</v>
      </c>
      <c r="Q3960">
        <v>4732</v>
      </c>
      <c r="R3960" t="b">
        <v>0</v>
      </c>
      <c r="S3960">
        <v>0</v>
      </c>
    </row>
    <row r="3961" spans="1:19">
      <c r="A3961">
        <v>130599</v>
      </c>
      <c r="B3961" s="12"/>
      <c r="C3961" s="12" t="s">
        <v>4797</v>
      </c>
      <c r="D3961" s="12" t="s">
        <v>5137</v>
      </c>
      <c r="E3961" t="b">
        <v>0</v>
      </c>
      <c r="F3961">
        <v>0</v>
      </c>
      <c r="G3961">
        <v>4302</v>
      </c>
      <c r="H3961">
        <v>44074</v>
      </c>
      <c r="I3961" s="12" t="s">
        <v>5768</v>
      </c>
      <c r="J3961">
        <v>1</v>
      </c>
      <c r="K3961">
        <v>14024</v>
      </c>
      <c r="L3961">
        <v>0</v>
      </c>
      <c r="M3961">
        <v>0</v>
      </c>
      <c r="N3961">
        <v>222000</v>
      </c>
      <c r="O3961">
        <v>0</v>
      </c>
      <c r="P3961">
        <v>444000</v>
      </c>
      <c r="Q3961">
        <v>4733</v>
      </c>
      <c r="R3961" t="b">
        <v>0</v>
      </c>
      <c r="S3961">
        <v>0</v>
      </c>
    </row>
    <row r="3962" spans="1:19">
      <c r="A3962">
        <v>130599</v>
      </c>
      <c r="B3962" s="12" t="s">
        <v>2377</v>
      </c>
      <c r="C3962" s="12" t="s">
        <v>4797</v>
      </c>
      <c r="D3962" s="12" t="s">
        <v>2377</v>
      </c>
      <c r="E3962" t="b">
        <v>0</v>
      </c>
      <c r="F3962">
        <v>0</v>
      </c>
      <c r="G3962">
        <v>4302</v>
      </c>
      <c r="H3962" t="s">
        <v>21</v>
      </c>
      <c r="I3962" s="12"/>
      <c r="K3962">
        <v>0</v>
      </c>
      <c r="L3962">
        <v>0</v>
      </c>
      <c r="M3962">
        <v>0</v>
      </c>
      <c r="N3962">
        <v>444000</v>
      </c>
      <c r="O3962">
        <v>0</v>
      </c>
      <c r="P3962">
        <v>444000</v>
      </c>
      <c r="Q3962">
        <v>4734</v>
      </c>
      <c r="R3962" t="b">
        <v>0</v>
      </c>
      <c r="S3962">
        <v>0</v>
      </c>
    </row>
    <row r="3963" spans="1:19">
      <c r="A3963">
        <v>130599</v>
      </c>
      <c r="B3963" s="12" t="s">
        <v>5224</v>
      </c>
      <c r="C3963" s="12" t="s">
        <v>4797</v>
      </c>
      <c r="D3963" s="12" t="s">
        <v>5224</v>
      </c>
      <c r="E3963" t="b">
        <v>0</v>
      </c>
      <c r="F3963">
        <v>173000</v>
      </c>
      <c r="G3963">
        <v>5401</v>
      </c>
      <c r="H3963" t="s">
        <v>21</v>
      </c>
      <c r="I3963" s="12"/>
      <c r="K3963">
        <v>0</v>
      </c>
      <c r="L3963">
        <v>0</v>
      </c>
      <c r="M3963">
        <v>0</v>
      </c>
      <c r="N3963">
        <v>0</v>
      </c>
      <c r="O3963">
        <v>0</v>
      </c>
      <c r="P3963">
        <v>173000</v>
      </c>
      <c r="Q3963">
        <v>4737</v>
      </c>
      <c r="R3963" t="b">
        <v>0</v>
      </c>
      <c r="S3963">
        <v>0</v>
      </c>
    </row>
    <row r="3964" spans="1:19">
      <c r="A3964">
        <v>130599</v>
      </c>
      <c r="B3964" s="12" t="s">
        <v>2378</v>
      </c>
      <c r="C3964" s="12" t="s">
        <v>4797</v>
      </c>
      <c r="D3964" s="12" t="s">
        <v>2378</v>
      </c>
      <c r="E3964" t="b">
        <v>0</v>
      </c>
      <c r="F3964">
        <v>0</v>
      </c>
      <c r="G3964">
        <v>5401</v>
      </c>
      <c r="H3964" t="s">
        <v>21</v>
      </c>
      <c r="I3964" s="12"/>
      <c r="K3964">
        <v>0</v>
      </c>
      <c r="L3964">
        <v>0</v>
      </c>
      <c r="M3964">
        <v>0</v>
      </c>
      <c r="N3964">
        <v>0</v>
      </c>
      <c r="O3964">
        <v>0</v>
      </c>
      <c r="P3964">
        <v>173000</v>
      </c>
      <c r="Q3964">
        <v>4738</v>
      </c>
      <c r="R3964" t="b">
        <v>0</v>
      </c>
      <c r="S3964">
        <v>0</v>
      </c>
    </row>
    <row r="3965" spans="1:19">
      <c r="A3965">
        <v>130599</v>
      </c>
      <c r="B3965" s="12" t="s">
        <v>5352</v>
      </c>
      <c r="C3965" s="12" t="s">
        <v>4797</v>
      </c>
      <c r="D3965" s="12" t="s">
        <v>5352</v>
      </c>
      <c r="E3965" t="b">
        <v>0</v>
      </c>
      <c r="F3965">
        <v>0</v>
      </c>
      <c r="G3965">
        <v>7101</v>
      </c>
      <c r="H3965" t="s">
        <v>21</v>
      </c>
      <c r="I3965" s="12"/>
      <c r="K3965">
        <v>0</v>
      </c>
      <c r="L3965">
        <v>200000</v>
      </c>
      <c r="M3965">
        <v>0</v>
      </c>
      <c r="N3965">
        <v>0</v>
      </c>
      <c r="O3965">
        <v>0</v>
      </c>
      <c r="P3965">
        <v>0</v>
      </c>
      <c r="Q3965">
        <v>4741</v>
      </c>
      <c r="R3965" t="b">
        <v>0</v>
      </c>
      <c r="S3965">
        <v>0</v>
      </c>
    </row>
    <row r="3966" spans="1:19">
      <c r="A3966">
        <v>130599</v>
      </c>
      <c r="B3966" s="12"/>
      <c r="C3966" s="12" t="s">
        <v>4797</v>
      </c>
      <c r="D3966" s="12" t="s">
        <v>5352</v>
      </c>
      <c r="E3966" t="b">
        <v>0</v>
      </c>
      <c r="F3966">
        <v>0</v>
      </c>
      <c r="G3966">
        <v>7101</v>
      </c>
      <c r="H3966">
        <v>43990</v>
      </c>
      <c r="I3966" s="12" t="s">
        <v>5769</v>
      </c>
      <c r="J3966">
        <v>4</v>
      </c>
      <c r="K3966">
        <v>32</v>
      </c>
      <c r="L3966">
        <v>0</v>
      </c>
      <c r="M3966">
        <v>0</v>
      </c>
      <c r="N3966">
        <v>200000</v>
      </c>
      <c r="O3966">
        <v>0</v>
      </c>
      <c r="P3966">
        <v>200000</v>
      </c>
      <c r="Q3966">
        <v>4742</v>
      </c>
      <c r="R3966" t="b">
        <v>0</v>
      </c>
      <c r="S3966">
        <v>0</v>
      </c>
    </row>
    <row r="3967" spans="1:19">
      <c r="A3967">
        <v>130599</v>
      </c>
      <c r="B3967" s="12" t="s">
        <v>2380</v>
      </c>
      <c r="C3967" s="12" t="s">
        <v>4797</v>
      </c>
      <c r="D3967" s="12" t="s">
        <v>2380</v>
      </c>
      <c r="E3967" t="b">
        <v>0</v>
      </c>
      <c r="F3967">
        <v>0</v>
      </c>
      <c r="G3967">
        <v>7101</v>
      </c>
      <c r="H3967" t="s">
        <v>21</v>
      </c>
      <c r="I3967" s="12"/>
      <c r="K3967">
        <v>0</v>
      </c>
      <c r="L3967">
        <v>0</v>
      </c>
      <c r="M3967">
        <v>0</v>
      </c>
      <c r="N3967">
        <v>200000</v>
      </c>
      <c r="O3967">
        <v>0</v>
      </c>
      <c r="P3967">
        <v>200000</v>
      </c>
      <c r="Q3967">
        <v>4743</v>
      </c>
      <c r="R3967" t="b">
        <v>0</v>
      </c>
      <c r="S3967">
        <v>0</v>
      </c>
    </row>
    <row r="3968" spans="1:19">
      <c r="A3968">
        <v>130599</v>
      </c>
      <c r="B3968" s="12" t="s">
        <v>5487</v>
      </c>
      <c r="C3968" s="12" t="s">
        <v>4797</v>
      </c>
      <c r="D3968" s="12" t="s">
        <v>5487</v>
      </c>
      <c r="E3968" t="b">
        <v>0</v>
      </c>
      <c r="F3968">
        <v>224000</v>
      </c>
      <c r="G3968">
        <v>8401</v>
      </c>
      <c r="H3968" t="s">
        <v>21</v>
      </c>
      <c r="I3968" s="12"/>
      <c r="K3968">
        <v>0</v>
      </c>
      <c r="L3968">
        <v>0</v>
      </c>
      <c r="M3968">
        <v>0</v>
      </c>
      <c r="N3968">
        <v>0</v>
      </c>
      <c r="O3968">
        <v>0</v>
      </c>
      <c r="P3968">
        <v>224000</v>
      </c>
      <c r="Q3968">
        <v>4744</v>
      </c>
      <c r="R3968" t="b">
        <v>0</v>
      </c>
      <c r="S3968">
        <v>0</v>
      </c>
    </row>
    <row r="3969" spans="1:19">
      <c r="A3969">
        <v>130599</v>
      </c>
      <c r="B3969" s="12" t="s">
        <v>2381</v>
      </c>
      <c r="C3969" s="12" t="s">
        <v>4797</v>
      </c>
      <c r="D3969" s="12" t="s">
        <v>2381</v>
      </c>
      <c r="E3969" t="b">
        <v>0</v>
      </c>
      <c r="F3969">
        <v>0</v>
      </c>
      <c r="G3969">
        <v>8401</v>
      </c>
      <c r="H3969" t="s">
        <v>21</v>
      </c>
      <c r="I3969" s="12"/>
      <c r="K3969">
        <v>0</v>
      </c>
      <c r="L3969">
        <v>0</v>
      </c>
      <c r="M3969">
        <v>0</v>
      </c>
      <c r="N3969">
        <v>0</v>
      </c>
      <c r="O3969">
        <v>0</v>
      </c>
      <c r="P3969">
        <v>224000</v>
      </c>
      <c r="Q3969">
        <v>4745</v>
      </c>
      <c r="R3969" t="b">
        <v>0</v>
      </c>
      <c r="S3969">
        <v>0</v>
      </c>
    </row>
    <row r="3970" spans="1:19">
      <c r="A3970">
        <v>130599</v>
      </c>
      <c r="B3970" s="12" t="s">
        <v>5541</v>
      </c>
      <c r="C3970" s="12" t="s">
        <v>4797</v>
      </c>
      <c r="D3970" s="12" t="s">
        <v>5541</v>
      </c>
      <c r="E3970" t="b">
        <v>0</v>
      </c>
      <c r="F3970">
        <v>-848000</v>
      </c>
      <c r="G3970">
        <v>830046328</v>
      </c>
      <c r="H3970" t="s">
        <v>21</v>
      </c>
      <c r="I3970" s="12"/>
      <c r="K3970">
        <v>0</v>
      </c>
      <c r="L3970">
        <v>0</v>
      </c>
      <c r="M3970">
        <v>2538000</v>
      </c>
      <c r="N3970">
        <v>0</v>
      </c>
      <c r="O3970">
        <v>0</v>
      </c>
      <c r="P3970">
        <v>-848000</v>
      </c>
      <c r="Q3970">
        <v>4746</v>
      </c>
      <c r="R3970" t="b">
        <v>0</v>
      </c>
      <c r="S3970">
        <v>0</v>
      </c>
    </row>
    <row r="3971" spans="1:19">
      <c r="A3971">
        <v>130599</v>
      </c>
      <c r="B3971" s="12"/>
      <c r="C3971" s="12" t="s">
        <v>4797</v>
      </c>
      <c r="D3971" s="12" t="s">
        <v>5541</v>
      </c>
      <c r="E3971" t="b">
        <v>0</v>
      </c>
      <c r="F3971">
        <v>0</v>
      </c>
      <c r="G3971">
        <v>830046328</v>
      </c>
      <c r="H3971">
        <v>43837</v>
      </c>
      <c r="I3971" s="12" t="s">
        <v>5770</v>
      </c>
      <c r="J3971">
        <v>4</v>
      </c>
      <c r="K3971">
        <v>29</v>
      </c>
      <c r="L3971">
        <v>0</v>
      </c>
      <c r="M3971">
        <v>0</v>
      </c>
      <c r="N3971">
        <v>0</v>
      </c>
      <c r="O3971">
        <v>192000</v>
      </c>
      <c r="P3971">
        <v>-1040000</v>
      </c>
      <c r="Q3971">
        <v>4747</v>
      </c>
      <c r="R3971" t="b">
        <v>0</v>
      </c>
      <c r="S3971">
        <v>0</v>
      </c>
    </row>
    <row r="3972" spans="1:19">
      <c r="A3972">
        <v>130599</v>
      </c>
      <c r="B3972" s="12"/>
      <c r="C3972" s="12" t="s">
        <v>4797</v>
      </c>
      <c r="D3972" s="12" t="s">
        <v>5541</v>
      </c>
      <c r="E3972" t="b">
        <v>0</v>
      </c>
      <c r="F3972">
        <v>0</v>
      </c>
      <c r="G3972">
        <v>830046328</v>
      </c>
      <c r="H3972">
        <v>43903</v>
      </c>
      <c r="I3972" s="12" t="s">
        <v>5771</v>
      </c>
      <c r="J3972">
        <v>1</v>
      </c>
      <c r="K3972">
        <v>13678</v>
      </c>
      <c r="L3972">
        <v>0</v>
      </c>
      <c r="M3972">
        <v>0</v>
      </c>
      <c r="N3972">
        <v>0</v>
      </c>
      <c r="O3972">
        <v>222000</v>
      </c>
      <c r="P3972">
        <v>-1262000</v>
      </c>
      <c r="Q3972">
        <v>4748</v>
      </c>
      <c r="R3972" t="b">
        <v>0</v>
      </c>
      <c r="S3972">
        <v>0</v>
      </c>
    </row>
    <row r="3973" spans="1:19">
      <c r="A3973">
        <v>130599</v>
      </c>
      <c r="B3973" s="12"/>
      <c r="C3973" s="12" t="s">
        <v>4797</v>
      </c>
      <c r="D3973" s="12" t="s">
        <v>5541</v>
      </c>
      <c r="E3973" t="b">
        <v>0</v>
      </c>
      <c r="F3973">
        <v>0</v>
      </c>
      <c r="G3973">
        <v>830046328</v>
      </c>
      <c r="H3973">
        <v>43956</v>
      </c>
      <c r="I3973" s="12" t="s">
        <v>5772</v>
      </c>
      <c r="J3973">
        <v>4</v>
      </c>
      <c r="K3973">
        <v>30</v>
      </c>
      <c r="L3973">
        <v>0</v>
      </c>
      <c r="M3973">
        <v>0</v>
      </c>
      <c r="N3973">
        <v>0</v>
      </c>
      <c r="O3973">
        <v>400000</v>
      </c>
      <c r="P3973">
        <v>-1662000</v>
      </c>
      <c r="Q3973">
        <v>4749</v>
      </c>
      <c r="R3973" t="b">
        <v>0</v>
      </c>
      <c r="S3973">
        <v>0</v>
      </c>
    </row>
    <row r="3974" spans="1:19">
      <c r="A3974">
        <v>130599</v>
      </c>
      <c r="B3974" s="12"/>
      <c r="C3974" s="12" t="s">
        <v>4797</v>
      </c>
      <c r="D3974" s="12" t="s">
        <v>5541</v>
      </c>
      <c r="E3974" t="b">
        <v>0</v>
      </c>
      <c r="F3974">
        <v>0</v>
      </c>
      <c r="G3974">
        <v>830046328</v>
      </c>
      <c r="H3974">
        <v>43981</v>
      </c>
      <c r="I3974" s="12" t="s">
        <v>5773</v>
      </c>
      <c r="J3974">
        <v>14</v>
      </c>
      <c r="K3974">
        <v>184</v>
      </c>
      <c r="L3974">
        <v>0</v>
      </c>
      <c r="M3974">
        <v>0</v>
      </c>
      <c r="N3974">
        <v>0</v>
      </c>
      <c r="O3974">
        <v>200000</v>
      </c>
      <c r="P3974">
        <v>-1862000</v>
      </c>
      <c r="Q3974">
        <v>4750</v>
      </c>
      <c r="R3974" t="b">
        <v>0</v>
      </c>
      <c r="S3974">
        <v>0</v>
      </c>
    </row>
    <row r="3975" spans="1:19">
      <c r="A3975">
        <v>130599</v>
      </c>
      <c r="B3975" s="12"/>
      <c r="C3975" s="12" t="s">
        <v>4797</v>
      </c>
      <c r="D3975" s="12" t="s">
        <v>5541</v>
      </c>
      <c r="E3975" t="b">
        <v>0</v>
      </c>
      <c r="F3975">
        <v>0</v>
      </c>
      <c r="G3975">
        <v>830046328</v>
      </c>
      <c r="H3975">
        <v>43992</v>
      </c>
      <c r="I3975" s="12" t="s">
        <v>5774</v>
      </c>
      <c r="J3975">
        <v>4</v>
      </c>
      <c r="K3975">
        <v>33</v>
      </c>
      <c r="L3975">
        <v>0</v>
      </c>
      <c r="M3975">
        <v>0</v>
      </c>
      <c r="N3975">
        <v>0</v>
      </c>
      <c r="O3975">
        <v>222000</v>
      </c>
      <c r="P3975">
        <v>-2084000</v>
      </c>
      <c r="Q3975">
        <v>4751</v>
      </c>
      <c r="R3975" t="b">
        <v>0</v>
      </c>
      <c r="S3975">
        <v>0</v>
      </c>
    </row>
    <row r="3976" spans="1:19">
      <c r="A3976">
        <v>130599</v>
      </c>
      <c r="B3976" s="12"/>
      <c r="C3976" s="12" t="s">
        <v>4797</v>
      </c>
      <c r="D3976" s="12" t="s">
        <v>5541</v>
      </c>
      <c r="E3976" t="b">
        <v>0</v>
      </c>
      <c r="F3976">
        <v>0</v>
      </c>
      <c r="G3976">
        <v>830046328</v>
      </c>
      <c r="H3976">
        <v>44027</v>
      </c>
      <c r="I3976" s="12" t="s">
        <v>5775</v>
      </c>
      <c r="J3976">
        <v>4</v>
      </c>
      <c r="K3976">
        <v>34</v>
      </c>
      <c r="L3976">
        <v>0</v>
      </c>
      <c r="M3976">
        <v>0</v>
      </c>
      <c r="N3976">
        <v>0</v>
      </c>
      <c r="O3976">
        <v>222000</v>
      </c>
      <c r="P3976">
        <v>-2306000</v>
      </c>
      <c r="Q3976">
        <v>4752</v>
      </c>
      <c r="R3976" t="b">
        <v>0</v>
      </c>
      <c r="S3976">
        <v>0</v>
      </c>
    </row>
    <row r="3977" spans="1:19">
      <c r="A3977">
        <v>130599</v>
      </c>
      <c r="B3977" s="12"/>
      <c r="C3977" s="12" t="s">
        <v>4797</v>
      </c>
      <c r="D3977" s="12" t="s">
        <v>5541</v>
      </c>
      <c r="E3977" t="b">
        <v>0</v>
      </c>
      <c r="F3977">
        <v>0</v>
      </c>
      <c r="G3977">
        <v>830046328</v>
      </c>
      <c r="H3977">
        <v>44064</v>
      </c>
      <c r="I3977" s="12" t="s">
        <v>5773</v>
      </c>
      <c r="J3977">
        <v>4</v>
      </c>
      <c r="K3977">
        <v>36</v>
      </c>
      <c r="L3977">
        <v>0</v>
      </c>
      <c r="M3977">
        <v>0</v>
      </c>
      <c r="N3977">
        <v>0</v>
      </c>
      <c r="O3977">
        <v>210000</v>
      </c>
      <c r="P3977">
        <v>-2516000</v>
      </c>
      <c r="Q3977">
        <v>4753</v>
      </c>
      <c r="R3977" t="b">
        <v>0</v>
      </c>
      <c r="S3977">
        <v>0</v>
      </c>
    </row>
    <row r="3978" spans="1:19">
      <c r="A3978">
        <v>130599</v>
      </c>
      <c r="B3978" s="12"/>
      <c r="C3978" s="12" t="s">
        <v>4797</v>
      </c>
      <c r="D3978" s="12" t="s">
        <v>5541</v>
      </c>
      <c r="E3978" t="b">
        <v>0</v>
      </c>
      <c r="F3978">
        <v>0</v>
      </c>
      <c r="G3978">
        <v>830046328</v>
      </c>
      <c r="H3978">
        <v>44138</v>
      </c>
      <c r="I3978" s="12" t="s">
        <v>5776</v>
      </c>
      <c r="J3978">
        <v>4</v>
      </c>
      <c r="K3978">
        <v>38</v>
      </c>
      <c r="L3978">
        <v>0</v>
      </c>
      <c r="M3978">
        <v>0</v>
      </c>
      <c r="N3978">
        <v>0</v>
      </c>
      <c r="O3978">
        <v>220000</v>
      </c>
      <c r="P3978">
        <v>-2736000</v>
      </c>
      <c r="Q3978">
        <v>4754</v>
      </c>
      <c r="R3978" t="b">
        <v>0</v>
      </c>
      <c r="S3978">
        <v>0</v>
      </c>
    </row>
    <row r="3979" spans="1:19">
      <c r="A3979">
        <v>130599</v>
      </c>
      <c r="B3979" s="12"/>
      <c r="C3979" s="12" t="s">
        <v>4797</v>
      </c>
      <c r="D3979" s="12" t="s">
        <v>5541</v>
      </c>
      <c r="E3979" t="b">
        <v>0</v>
      </c>
      <c r="F3979">
        <v>0</v>
      </c>
      <c r="G3979">
        <v>830046328</v>
      </c>
      <c r="H3979">
        <v>44152</v>
      </c>
      <c r="I3979" s="12" t="s">
        <v>5776</v>
      </c>
      <c r="J3979">
        <v>4</v>
      </c>
      <c r="K3979">
        <v>37</v>
      </c>
      <c r="L3979">
        <v>0</v>
      </c>
      <c r="M3979">
        <v>0</v>
      </c>
      <c r="N3979">
        <v>0</v>
      </c>
      <c r="O3979">
        <v>210000</v>
      </c>
      <c r="P3979">
        <v>-2946000</v>
      </c>
      <c r="Q3979">
        <v>4755</v>
      </c>
      <c r="R3979" t="b">
        <v>0</v>
      </c>
      <c r="S3979">
        <v>0</v>
      </c>
    </row>
    <row r="3980" spans="1:19">
      <c r="A3980">
        <v>130599</v>
      </c>
      <c r="B3980" s="12"/>
      <c r="C3980" s="12" t="s">
        <v>4797</v>
      </c>
      <c r="D3980" s="12" t="s">
        <v>5541</v>
      </c>
      <c r="E3980" t="b">
        <v>0</v>
      </c>
      <c r="F3980">
        <v>0</v>
      </c>
      <c r="G3980">
        <v>830046328</v>
      </c>
      <c r="H3980">
        <v>44183</v>
      </c>
      <c r="I3980" s="12" t="s">
        <v>5777</v>
      </c>
      <c r="J3980">
        <v>4</v>
      </c>
      <c r="K3980">
        <v>41</v>
      </c>
      <c r="L3980">
        <v>0</v>
      </c>
      <c r="M3980">
        <v>0</v>
      </c>
      <c r="N3980">
        <v>0</v>
      </c>
      <c r="O3980">
        <v>220000</v>
      </c>
      <c r="P3980">
        <v>-3166000</v>
      </c>
      <c r="Q3980">
        <v>4756</v>
      </c>
      <c r="R3980" t="b">
        <v>0</v>
      </c>
      <c r="S3980">
        <v>0</v>
      </c>
    </row>
    <row r="3981" spans="1:19">
      <c r="A3981">
        <v>130599</v>
      </c>
      <c r="B3981" s="12"/>
      <c r="C3981" s="12" t="s">
        <v>4797</v>
      </c>
      <c r="D3981" s="12" t="s">
        <v>5541</v>
      </c>
      <c r="E3981" t="b">
        <v>0</v>
      </c>
      <c r="F3981">
        <v>0</v>
      </c>
      <c r="G3981">
        <v>830046328</v>
      </c>
      <c r="H3981">
        <v>44194</v>
      </c>
      <c r="I3981" s="12" t="s">
        <v>5777</v>
      </c>
      <c r="J3981">
        <v>4</v>
      </c>
      <c r="K3981">
        <v>42</v>
      </c>
      <c r="L3981">
        <v>0</v>
      </c>
      <c r="M3981">
        <v>0</v>
      </c>
      <c r="N3981">
        <v>0</v>
      </c>
      <c r="O3981">
        <v>220000</v>
      </c>
      <c r="P3981">
        <v>-3386000</v>
      </c>
      <c r="Q3981">
        <v>4757</v>
      </c>
      <c r="R3981" t="b">
        <v>0</v>
      </c>
      <c r="S3981">
        <v>0</v>
      </c>
    </row>
    <row r="3982" spans="1:19">
      <c r="A3982">
        <v>130599</v>
      </c>
      <c r="B3982" s="12" t="s">
        <v>2391</v>
      </c>
      <c r="C3982" s="12" t="s">
        <v>4797</v>
      </c>
      <c r="D3982" s="12" t="s">
        <v>2391</v>
      </c>
      <c r="E3982" t="b">
        <v>0</v>
      </c>
      <c r="F3982">
        <v>0</v>
      </c>
      <c r="G3982">
        <v>830046328</v>
      </c>
      <c r="H3982" t="s">
        <v>21</v>
      </c>
      <c r="I3982" s="12"/>
      <c r="K3982">
        <v>0</v>
      </c>
      <c r="L3982">
        <v>0</v>
      </c>
      <c r="M3982">
        <v>0</v>
      </c>
      <c r="N3982">
        <v>0</v>
      </c>
      <c r="O3982">
        <v>2538000</v>
      </c>
      <c r="P3982">
        <v>-3386000</v>
      </c>
      <c r="Q3982">
        <v>4758</v>
      </c>
      <c r="R3982" t="b">
        <v>0</v>
      </c>
      <c r="S3982">
        <v>0</v>
      </c>
    </row>
    <row r="3983" spans="1:19">
      <c r="A3983">
        <v>130599</v>
      </c>
      <c r="B3983" s="12" t="s">
        <v>2392</v>
      </c>
      <c r="C3983" s="12" t="s">
        <v>4797</v>
      </c>
      <c r="D3983" s="12" t="s">
        <v>2392</v>
      </c>
      <c r="E3983" t="b">
        <v>0</v>
      </c>
      <c r="F3983">
        <v>0</v>
      </c>
      <c r="G3983">
        <v>0</v>
      </c>
      <c r="H3983" t="s">
        <v>21</v>
      </c>
      <c r="I3983" s="12"/>
      <c r="K3983">
        <v>0</v>
      </c>
      <c r="L3983">
        <v>0</v>
      </c>
      <c r="M3983">
        <v>0</v>
      </c>
      <c r="N3983">
        <v>1236000</v>
      </c>
      <c r="O3983">
        <v>2538000</v>
      </c>
      <c r="P3983">
        <v>-1562000</v>
      </c>
      <c r="Q3983">
        <v>4759</v>
      </c>
      <c r="R3983" t="b">
        <v>1</v>
      </c>
      <c r="S3983">
        <v>0</v>
      </c>
    </row>
    <row r="3984" spans="1:19">
      <c r="A3984">
        <v>1305</v>
      </c>
      <c r="B3984" s="12" t="s">
        <v>2393</v>
      </c>
      <c r="C3984" s="12" t="s">
        <v>4797</v>
      </c>
      <c r="D3984" s="12" t="s">
        <v>2393</v>
      </c>
      <c r="E3984" t="b">
        <v>0</v>
      </c>
      <c r="F3984">
        <v>0</v>
      </c>
      <c r="G3984">
        <v>0</v>
      </c>
      <c r="H3984" t="s">
        <v>21</v>
      </c>
      <c r="I3984" s="12"/>
      <c r="K3984">
        <v>0</v>
      </c>
      <c r="L3984">
        <v>0</v>
      </c>
      <c r="M3984">
        <v>0</v>
      </c>
      <c r="N3984">
        <v>211668000</v>
      </c>
      <c r="O3984">
        <v>207286834</v>
      </c>
      <c r="P3984">
        <v>97340683</v>
      </c>
      <c r="Q3984">
        <v>4760</v>
      </c>
      <c r="R3984" t="b">
        <v>1</v>
      </c>
      <c r="S3984">
        <v>0</v>
      </c>
    </row>
    <row r="3985" spans="1:19">
      <c r="A3985">
        <v>1330</v>
      </c>
      <c r="B3985" s="12" t="s">
        <v>5778</v>
      </c>
      <c r="C3985" s="12" t="s">
        <v>19</v>
      </c>
      <c r="D3985" s="12" t="s">
        <v>5778</v>
      </c>
      <c r="E3985" t="b">
        <v>0</v>
      </c>
      <c r="F3985">
        <v>216000</v>
      </c>
      <c r="G3985">
        <v>0</v>
      </c>
      <c r="H3985" t="s">
        <v>21</v>
      </c>
      <c r="I3985" s="12"/>
      <c r="K3985">
        <v>0</v>
      </c>
      <c r="L3985">
        <v>3507200</v>
      </c>
      <c r="M3985">
        <v>3939200</v>
      </c>
      <c r="N3985">
        <v>0</v>
      </c>
      <c r="O3985">
        <v>0</v>
      </c>
      <c r="P3985">
        <v>216000</v>
      </c>
      <c r="Q3985">
        <v>4766</v>
      </c>
      <c r="R3985" t="b">
        <v>1</v>
      </c>
      <c r="S3985">
        <v>0</v>
      </c>
    </row>
    <row r="3986" spans="1:19">
      <c r="A3986">
        <v>133010</v>
      </c>
      <c r="B3986" s="12" t="s">
        <v>5779</v>
      </c>
      <c r="C3986" s="12" t="s">
        <v>4797</v>
      </c>
      <c r="D3986" s="12" t="s">
        <v>5779</v>
      </c>
      <c r="E3986" t="b">
        <v>1</v>
      </c>
      <c r="F3986">
        <v>216000</v>
      </c>
      <c r="G3986">
        <v>0</v>
      </c>
      <c r="H3986" t="s">
        <v>21</v>
      </c>
      <c r="I3986" s="12"/>
      <c r="K3986">
        <v>0</v>
      </c>
      <c r="L3986">
        <v>1753600</v>
      </c>
      <c r="M3986">
        <v>1969600</v>
      </c>
      <c r="N3986">
        <v>0</v>
      </c>
      <c r="O3986">
        <v>0</v>
      </c>
      <c r="P3986">
        <v>216000</v>
      </c>
      <c r="Q3986">
        <v>4768</v>
      </c>
      <c r="R3986" t="b">
        <v>1</v>
      </c>
      <c r="S3986">
        <v>0</v>
      </c>
    </row>
    <row r="3987" spans="1:19">
      <c r="A3987">
        <v>133010</v>
      </c>
      <c r="B3987" s="12" t="s">
        <v>5518</v>
      </c>
      <c r="C3987" s="12" t="s">
        <v>4797</v>
      </c>
      <c r="D3987" s="12" t="s">
        <v>5518</v>
      </c>
      <c r="E3987" t="b">
        <v>0</v>
      </c>
      <c r="F3987">
        <v>216000</v>
      </c>
      <c r="G3987">
        <v>2996611</v>
      </c>
      <c r="H3987" t="s">
        <v>21</v>
      </c>
      <c r="I3987" s="12"/>
      <c r="K3987">
        <v>0</v>
      </c>
      <c r="L3987">
        <v>1753600</v>
      </c>
      <c r="M3987">
        <v>1969600</v>
      </c>
      <c r="N3987">
        <v>0</v>
      </c>
      <c r="O3987">
        <v>0</v>
      </c>
      <c r="P3987">
        <v>216000</v>
      </c>
      <c r="Q3987">
        <v>4769</v>
      </c>
      <c r="R3987" t="b">
        <v>0</v>
      </c>
      <c r="S3987">
        <v>0</v>
      </c>
    </row>
    <row r="3988" spans="1:19">
      <c r="A3988">
        <v>133010</v>
      </c>
      <c r="B3988" s="12"/>
      <c r="C3988" s="12" t="s">
        <v>4797</v>
      </c>
      <c r="D3988" s="12" t="s">
        <v>5518</v>
      </c>
      <c r="E3988" t="b">
        <v>0</v>
      </c>
      <c r="F3988">
        <v>0</v>
      </c>
      <c r="G3988">
        <v>2996611</v>
      </c>
      <c r="H3988">
        <v>43889</v>
      </c>
      <c r="I3988" s="12" t="s">
        <v>5780</v>
      </c>
      <c r="J3988">
        <v>7</v>
      </c>
      <c r="K3988">
        <v>1064</v>
      </c>
      <c r="L3988">
        <v>0</v>
      </c>
      <c r="M3988">
        <v>0</v>
      </c>
      <c r="N3988">
        <v>0</v>
      </c>
      <c r="O3988">
        <v>121990</v>
      </c>
      <c r="P3988">
        <v>94010</v>
      </c>
      <c r="Q3988">
        <v>4770</v>
      </c>
      <c r="R3988" t="b">
        <v>0</v>
      </c>
      <c r="S3988">
        <v>0</v>
      </c>
    </row>
    <row r="3989" spans="1:19">
      <c r="A3989">
        <v>133010</v>
      </c>
      <c r="B3989" s="12"/>
      <c r="C3989" s="12" t="s">
        <v>4797</v>
      </c>
      <c r="D3989" s="12" t="s">
        <v>5518</v>
      </c>
      <c r="E3989" t="b">
        <v>0</v>
      </c>
      <c r="F3989">
        <v>0</v>
      </c>
      <c r="G3989">
        <v>2996611</v>
      </c>
      <c r="H3989">
        <v>43900</v>
      </c>
      <c r="I3989" s="12" t="s">
        <v>5586</v>
      </c>
      <c r="J3989">
        <v>2</v>
      </c>
      <c r="K3989">
        <v>3101</v>
      </c>
      <c r="L3989">
        <v>0</v>
      </c>
      <c r="M3989">
        <v>0</v>
      </c>
      <c r="N3989">
        <v>1500000</v>
      </c>
      <c r="O3989">
        <v>0</v>
      </c>
      <c r="P3989">
        <v>1594010</v>
      </c>
      <c r="Q3989">
        <v>4771</v>
      </c>
      <c r="R3989" t="b">
        <v>0</v>
      </c>
      <c r="S3989">
        <v>0</v>
      </c>
    </row>
    <row r="3990" spans="1:19">
      <c r="A3990">
        <v>133010</v>
      </c>
      <c r="B3990" s="12"/>
      <c r="C3990" s="12" t="s">
        <v>4797</v>
      </c>
      <c r="D3990" s="12" t="s">
        <v>5518</v>
      </c>
      <c r="E3990" t="b">
        <v>0</v>
      </c>
      <c r="F3990">
        <v>0</v>
      </c>
      <c r="G3990">
        <v>2996611</v>
      </c>
      <c r="H3990">
        <v>43951</v>
      </c>
      <c r="I3990" s="12" t="s">
        <v>5781</v>
      </c>
      <c r="J3990">
        <v>7</v>
      </c>
      <c r="K3990">
        <v>1087</v>
      </c>
      <c r="L3990">
        <v>0</v>
      </c>
      <c r="M3990">
        <v>0</v>
      </c>
      <c r="N3990">
        <v>3600</v>
      </c>
      <c r="O3990">
        <v>0</v>
      </c>
      <c r="P3990">
        <v>1597610</v>
      </c>
      <c r="Q3990">
        <v>4772</v>
      </c>
      <c r="R3990" t="b">
        <v>0</v>
      </c>
      <c r="S3990">
        <v>0</v>
      </c>
    </row>
    <row r="3991" spans="1:19">
      <c r="A3991">
        <v>133010</v>
      </c>
      <c r="B3991" s="12"/>
      <c r="C3991" s="12" t="s">
        <v>4797</v>
      </c>
      <c r="D3991" s="12" t="s">
        <v>5518</v>
      </c>
      <c r="E3991" t="b">
        <v>0</v>
      </c>
      <c r="F3991">
        <v>0</v>
      </c>
      <c r="G3991">
        <v>2996611</v>
      </c>
      <c r="H3991">
        <v>44043</v>
      </c>
      <c r="I3991" s="12" t="s">
        <v>5782</v>
      </c>
      <c r="J3991">
        <v>1</v>
      </c>
      <c r="K3991">
        <v>13948</v>
      </c>
      <c r="L3991">
        <v>0</v>
      </c>
      <c r="M3991">
        <v>0</v>
      </c>
      <c r="N3991">
        <v>0</v>
      </c>
      <c r="O3991">
        <v>1400000</v>
      </c>
      <c r="P3991">
        <v>197610</v>
      </c>
      <c r="Q3991">
        <v>4773</v>
      </c>
      <c r="R3991" t="b">
        <v>0</v>
      </c>
      <c r="S3991">
        <v>0</v>
      </c>
    </row>
    <row r="3992" spans="1:19">
      <c r="A3992">
        <v>133010</v>
      </c>
      <c r="B3992" s="12"/>
      <c r="C3992" s="12" t="s">
        <v>4797</v>
      </c>
      <c r="D3992" s="12" t="s">
        <v>5518</v>
      </c>
      <c r="E3992" t="b">
        <v>0</v>
      </c>
      <c r="F3992">
        <v>0</v>
      </c>
      <c r="G3992">
        <v>2996611</v>
      </c>
      <c r="H3992">
        <v>44119</v>
      </c>
      <c r="I3992" s="12" t="s">
        <v>5783</v>
      </c>
      <c r="J3992">
        <v>2</v>
      </c>
      <c r="K3992">
        <v>3186</v>
      </c>
      <c r="L3992">
        <v>0</v>
      </c>
      <c r="M3992">
        <v>0</v>
      </c>
      <c r="N3992">
        <v>250000</v>
      </c>
      <c r="O3992">
        <v>0</v>
      </c>
      <c r="P3992">
        <v>447610</v>
      </c>
      <c r="Q3992">
        <v>4774</v>
      </c>
      <c r="R3992" t="b">
        <v>0</v>
      </c>
      <c r="S3992">
        <v>0</v>
      </c>
    </row>
    <row r="3993" spans="1:19">
      <c r="A3993">
        <v>133010</v>
      </c>
      <c r="B3993" s="12"/>
      <c r="C3993" s="12" t="s">
        <v>4797</v>
      </c>
      <c r="D3993" s="12" t="s">
        <v>5518</v>
      </c>
      <c r="E3993" t="b">
        <v>0</v>
      </c>
      <c r="F3993">
        <v>0</v>
      </c>
      <c r="G3993">
        <v>2996611</v>
      </c>
      <c r="H3993">
        <v>44195</v>
      </c>
      <c r="I3993" s="12" t="s">
        <v>5784</v>
      </c>
      <c r="J3993">
        <v>1</v>
      </c>
      <c r="K3993">
        <v>14306</v>
      </c>
      <c r="L3993">
        <v>0</v>
      </c>
      <c r="M3993">
        <v>0</v>
      </c>
      <c r="N3993">
        <v>0</v>
      </c>
      <c r="O3993">
        <v>141100</v>
      </c>
      <c r="P3993">
        <v>306510</v>
      </c>
      <c r="Q3993">
        <v>4775</v>
      </c>
      <c r="R3993" t="b">
        <v>0</v>
      </c>
      <c r="S3993">
        <v>0</v>
      </c>
    </row>
    <row r="3994" spans="1:19">
      <c r="A3994">
        <v>133010</v>
      </c>
      <c r="B3994" s="12"/>
      <c r="C3994" s="12" t="s">
        <v>4797</v>
      </c>
      <c r="D3994" s="12" t="s">
        <v>5518</v>
      </c>
      <c r="E3994" t="b">
        <v>0</v>
      </c>
      <c r="F3994">
        <v>0</v>
      </c>
      <c r="G3994">
        <v>2996611</v>
      </c>
      <c r="H3994">
        <v>44195</v>
      </c>
      <c r="I3994" s="12" t="s">
        <v>5785</v>
      </c>
      <c r="J3994">
        <v>10</v>
      </c>
      <c r="K3994">
        <v>584</v>
      </c>
      <c r="L3994">
        <v>0</v>
      </c>
      <c r="M3994">
        <v>0</v>
      </c>
      <c r="N3994">
        <v>0</v>
      </c>
      <c r="O3994">
        <v>306510</v>
      </c>
      <c r="P3994">
        <v>0</v>
      </c>
      <c r="Q3994">
        <v>4776</v>
      </c>
      <c r="R3994" t="b">
        <v>0</v>
      </c>
      <c r="S3994">
        <v>0</v>
      </c>
    </row>
    <row r="3995" spans="1:19">
      <c r="A3995">
        <v>133010</v>
      </c>
      <c r="B3995" s="12" t="s">
        <v>2405</v>
      </c>
      <c r="C3995" s="12" t="s">
        <v>4797</v>
      </c>
      <c r="D3995" s="12" t="s">
        <v>2405</v>
      </c>
      <c r="E3995" t="b">
        <v>0</v>
      </c>
      <c r="F3995">
        <v>0</v>
      </c>
      <c r="G3995">
        <v>2996611</v>
      </c>
      <c r="H3995" t="s">
        <v>21</v>
      </c>
      <c r="I3995" s="12"/>
      <c r="K3995">
        <v>0</v>
      </c>
      <c r="L3995">
        <v>0</v>
      </c>
      <c r="M3995">
        <v>0</v>
      </c>
      <c r="N3995">
        <v>1753600</v>
      </c>
      <c r="O3995">
        <v>1969600</v>
      </c>
      <c r="P3995">
        <v>0</v>
      </c>
      <c r="Q3995">
        <v>4777</v>
      </c>
      <c r="R3995" t="b">
        <v>0</v>
      </c>
      <c r="S3995">
        <v>0</v>
      </c>
    </row>
    <row r="3996" spans="1:19">
      <c r="A3996">
        <v>133010</v>
      </c>
      <c r="B3996" s="12" t="s">
        <v>2406</v>
      </c>
      <c r="C3996" s="12" t="s">
        <v>4797</v>
      </c>
      <c r="D3996" s="12" t="s">
        <v>2406</v>
      </c>
      <c r="E3996" t="b">
        <v>0</v>
      </c>
      <c r="F3996">
        <v>0</v>
      </c>
      <c r="G3996">
        <v>0</v>
      </c>
      <c r="H3996" t="s">
        <v>21</v>
      </c>
      <c r="I3996" s="12"/>
      <c r="K3996">
        <v>0</v>
      </c>
      <c r="L3996">
        <v>0</v>
      </c>
      <c r="M3996">
        <v>0</v>
      </c>
      <c r="N3996">
        <v>1753600</v>
      </c>
      <c r="O3996">
        <v>1969600</v>
      </c>
      <c r="P3996">
        <v>0</v>
      </c>
      <c r="Q3996">
        <v>4826</v>
      </c>
      <c r="R3996" t="b">
        <v>1</v>
      </c>
      <c r="S3996">
        <v>0</v>
      </c>
    </row>
    <row r="3997" spans="1:19">
      <c r="A3997">
        <v>1330</v>
      </c>
      <c r="B3997" s="12" t="s">
        <v>2407</v>
      </c>
      <c r="C3997" s="12" t="s">
        <v>4797</v>
      </c>
      <c r="D3997" s="12" t="s">
        <v>2407</v>
      </c>
      <c r="E3997" t="b">
        <v>0</v>
      </c>
      <c r="F3997">
        <v>0</v>
      </c>
      <c r="G3997">
        <v>0</v>
      </c>
      <c r="H3997" t="s">
        <v>21</v>
      </c>
      <c r="I3997" s="12"/>
      <c r="K3997">
        <v>0</v>
      </c>
      <c r="L3997">
        <v>0</v>
      </c>
      <c r="M3997">
        <v>0</v>
      </c>
      <c r="N3997">
        <v>1753600</v>
      </c>
      <c r="O3997">
        <v>1969600</v>
      </c>
      <c r="P3997">
        <v>0</v>
      </c>
      <c r="Q3997">
        <v>4827</v>
      </c>
      <c r="R3997" t="b">
        <v>1</v>
      </c>
      <c r="S3997">
        <v>0</v>
      </c>
    </row>
    <row r="3998" spans="1:19">
      <c r="A3998">
        <v>1399</v>
      </c>
      <c r="B3998" s="12" t="s">
        <v>5786</v>
      </c>
      <c r="C3998" s="12" t="s">
        <v>4128</v>
      </c>
      <c r="D3998" s="12" t="s">
        <v>5786</v>
      </c>
      <c r="E3998" t="b">
        <v>0</v>
      </c>
      <c r="F3998">
        <v>-8532284</v>
      </c>
      <c r="G3998">
        <v>0</v>
      </c>
      <c r="H3998" t="s">
        <v>21</v>
      </c>
      <c r="I3998" s="12"/>
      <c r="K3998">
        <v>0</v>
      </c>
      <c r="L3998">
        <v>322872</v>
      </c>
      <c r="M3998">
        <v>1884832</v>
      </c>
      <c r="N3998">
        <v>0</v>
      </c>
      <c r="O3998">
        <v>0</v>
      </c>
      <c r="P3998">
        <v>-8532284</v>
      </c>
      <c r="Q3998">
        <v>4853</v>
      </c>
      <c r="R3998" t="b">
        <v>1</v>
      </c>
      <c r="S3998">
        <v>0</v>
      </c>
    </row>
    <row r="3999" spans="1:19">
      <c r="A3999">
        <v>139910</v>
      </c>
      <c r="B3999" s="12" t="s">
        <v>5787</v>
      </c>
      <c r="C3999" s="12" t="s">
        <v>4797</v>
      </c>
      <c r="D3999" s="12" t="s">
        <v>5787</v>
      </c>
      <c r="E3999" t="b">
        <v>1</v>
      </c>
      <c r="F3999">
        <v>-8532284</v>
      </c>
      <c r="G3999">
        <v>0</v>
      </c>
      <c r="H3999" t="s">
        <v>21</v>
      </c>
      <c r="I3999" s="12"/>
      <c r="K3999">
        <v>0</v>
      </c>
      <c r="L3999">
        <v>161436</v>
      </c>
      <c r="M3999">
        <v>942416</v>
      </c>
      <c r="N3999">
        <v>0</v>
      </c>
      <c r="O3999">
        <v>0</v>
      </c>
      <c r="P3999">
        <v>-8532284</v>
      </c>
      <c r="Q3999">
        <v>4859</v>
      </c>
      <c r="R3999" t="b">
        <v>1</v>
      </c>
      <c r="S3999">
        <v>0</v>
      </c>
    </row>
    <row r="4000" spans="1:19">
      <c r="A4000">
        <v>139910</v>
      </c>
      <c r="B4000" s="12" t="s">
        <v>5193</v>
      </c>
      <c r="C4000" s="12" t="s">
        <v>4797</v>
      </c>
      <c r="D4000" s="12" t="s">
        <v>5193</v>
      </c>
      <c r="E4000" t="b">
        <v>0</v>
      </c>
      <c r="F4000">
        <v>-3294705</v>
      </c>
      <c r="G4000">
        <v>5102</v>
      </c>
      <c r="H4000" t="s">
        <v>21</v>
      </c>
      <c r="I4000" s="12"/>
      <c r="K4000">
        <v>0</v>
      </c>
      <c r="L4000">
        <v>0</v>
      </c>
      <c r="M4000">
        <v>636324</v>
      </c>
      <c r="N4000">
        <v>0</v>
      </c>
      <c r="O4000">
        <v>0</v>
      </c>
      <c r="P4000">
        <v>-3294705</v>
      </c>
      <c r="Q4000">
        <v>4860</v>
      </c>
      <c r="R4000" t="b">
        <v>0</v>
      </c>
      <c r="S4000">
        <v>0</v>
      </c>
    </row>
    <row r="4001" spans="1:19">
      <c r="A4001">
        <v>139910</v>
      </c>
      <c r="B4001" s="12"/>
      <c r="C4001" s="12" t="s">
        <v>4797</v>
      </c>
      <c r="D4001" s="12" t="s">
        <v>5193</v>
      </c>
      <c r="E4001" t="b">
        <v>0</v>
      </c>
      <c r="F4001">
        <v>0</v>
      </c>
      <c r="G4001">
        <v>5102</v>
      </c>
      <c r="H4001">
        <v>44195</v>
      </c>
      <c r="I4001" s="12" t="s">
        <v>5788</v>
      </c>
      <c r="J4001">
        <v>10</v>
      </c>
      <c r="K4001">
        <v>586</v>
      </c>
      <c r="L4001">
        <v>0</v>
      </c>
      <c r="M4001">
        <v>0</v>
      </c>
      <c r="N4001">
        <v>0</v>
      </c>
      <c r="O4001">
        <v>636324</v>
      </c>
      <c r="P4001">
        <v>-3931029</v>
      </c>
      <c r="Q4001">
        <v>4861</v>
      </c>
      <c r="R4001" t="b">
        <v>0</v>
      </c>
      <c r="S4001">
        <v>0</v>
      </c>
    </row>
    <row r="4002" spans="1:19">
      <c r="A4002">
        <v>139910</v>
      </c>
      <c r="B4002" s="12" t="s">
        <v>2413</v>
      </c>
      <c r="C4002" s="12" t="s">
        <v>4797</v>
      </c>
      <c r="D4002" s="12" t="s">
        <v>2413</v>
      </c>
      <c r="E4002" t="b">
        <v>0</v>
      </c>
      <c r="F4002">
        <v>0</v>
      </c>
      <c r="G4002">
        <v>5102</v>
      </c>
      <c r="H4002" t="s">
        <v>21</v>
      </c>
      <c r="I4002" s="12"/>
      <c r="K4002">
        <v>0</v>
      </c>
      <c r="L4002">
        <v>0</v>
      </c>
      <c r="M4002">
        <v>0</v>
      </c>
      <c r="N4002">
        <v>0</v>
      </c>
      <c r="O4002">
        <v>636324</v>
      </c>
      <c r="P4002">
        <v>-3931029</v>
      </c>
      <c r="Q4002">
        <v>4862</v>
      </c>
      <c r="R4002" t="b">
        <v>0</v>
      </c>
      <c r="S4002">
        <v>0</v>
      </c>
    </row>
    <row r="4003" spans="1:19">
      <c r="A4003">
        <v>139910</v>
      </c>
      <c r="B4003" s="12" t="s">
        <v>5309</v>
      </c>
      <c r="C4003" s="12" t="s">
        <v>4797</v>
      </c>
      <c r="D4003" s="12" t="s">
        <v>5309</v>
      </c>
      <c r="E4003" t="b">
        <v>0</v>
      </c>
      <c r="F4003">
        <v>-177969</v>
      </c>
      <c r="G4003">
        <v>6302</v>
      </c>
      <c r="H4003" t="s">
        <v>21</v>
      </c>
      <c r="I4003" s="12"/>
      <c r="K4003">
        <v>0</v>
      </c>
      <c r="L4003">
        <v>0</v>
      </c>
      <c r="M4003">
        <v>215465</v>
      </c>
      <c r="N4003">
        <v>0</v>
      </c>
      <c r="O4003">
        <v>0</v>
      </c>
      <c r="P4003">
        <v>-177969</v>
      </c>
      <c r="Q4003">
        <v>4863</v>
      </c>
      <c r="R4003" t="b">
        <v>0</v>
      </c>
      <c r="S4003">
        <v>0</v>
      </c>
    </row>
    <row r="4004" spans="1:19">
      <c r="A4004">
        <v>139910</v>
      </c>
      <c r="B4004" s="12"/>
      <c r="C4004" s="12" t="s">
        <v>4797</v>
      </c>
      <c r="D4004" s="12" t="s">
        <v>5309</v>
      </c>
      <c r="E4004" t="b">
        <v>0</v>
      </c>
      <c r="F4004">
        <v>0</v>
      </c>
      <c r="G4004">
        <v>6302</v>
      </c>
      <c r="H4004">
        <v>44195</v>
      </c>
      <c r="I4004" s="12" t="s">
        <v>5788</v>
      </c>
      <c r="J4004">
        <v>10</v>
      </c>
      <c r="K4004">
        <v>586</v>
      </c>
      <c r="L4004">
        <v>0</v>
      </c>
      <c r="M4004">
        <v>0</v>
      </c>
      <c r="N4004">
        <v>0</v>
      </c>
      <c r="O4004">
        <v>215465</v>
      </c>
      <c r="P4004">
        <v>-393434</v>
      </c>
      <c r="Q4004">
        <v>4864</v>
      </c>
      <c r="R4004" t="b">
        <v>0</v>
      </c>
      <c r="S4004">
        <v>0</v>
      </c>
    </row>
    <row r="4005" spans="1:19">
      <c r="A4005">
        <v>139910</v>
      </c>
      <c r="B4005" s="12" t="s">
        <v>2414</v>
      </c>
      <c r="C4005" s="12" t="s">
        <v>4797</v>
      </c>
      <c r="D4005" s="12" t="s">
        <v>2414</v>
      </c>
      <c r="E4005" t="b">
        <v>0</v>
      </c>
      <c r="F4005">
        <v>0</v>
      </c>
      <c r="G4005">
        <v>6302</v>
      </c>
      <c r="H4005" t="s">
        <v>21</v>
      </c>
      <c r="I4005" s="12"/>
      <c r="K4005">
        <v>0</v>
      </c>
      <c r="L4005">
        <v>0</v>
      </c>
      <c r="M4005">
        <v>0</v>
      </c>
      <c r="N4005">
        <v>0</v>
      </c>
      <c r="O4005">
        <v>215465</v>
      </c>
      <c r="P4005">
        <v>-393434</v>
      </c>
      <c r="Q4005">
        <v>4865</v>
      </c>
      <c r="R4005" t="b">
        <v>0</v>
      </c>
      <c r="S4005">
        <v>0</v>
      </c>
    </row>
    <row r="4006" spans="1:19">
      <c r="A4006">
        <v>139910</v>
      </c>
      <c r="B4006" s="12" t="s">
        <v>5370</v>
      </c>
      <c r="C4006" s="12" t="s">
        <v>4797</v>
      </c>
      <c r="D4006" s="12" t="s">
        <v>5370</v>
      </c>
      <c r="E4006" t="b">
        <v>0</v>
      </c>
      <c r="F4006">
        <v>-5059610</v>
      </c>
      <c r="G4006">
        <v>7201</v>
      </c>
      <c r="H4006" t="s">
        <v>21</v>
      </c>
      <c r="I4006" s="12"/>
      <c r="K4006">
        <v>0</v>
      </c>
      <c r="L4006">
        <v>161436</v>
      </c>
      <c r="M4006">
        <v>0</v>
      </c>
      <c r="N4006">
        <v>0</v>
      </c>
      <c r="O4006">
        <v>0</v>
      </c>
      <c r="P4006">
        <v>-5059610</v>
      </c>
      <c r="Q4006">
        <v>4866</v>
      </c>
      <c r="R4006" t="b">
        <v>0</v>
      </c>
      <c r="S4006">
        <v>0</v>
      </c>
    </row>
    <row r="4007" spans="1:19">
      <c r="A4007">
        <v>139910</v>
      </c>
      <c r="B4007" s="12"/>
      <c r="C4007" s="12" t="s">
        <v>4797</v>
      </c>
      <c r="D4007" s="12" t="s">
        <v>5370</v>
      </c>
      <c r="E4007" t="b">
        <v>0</v>
      </c>
      <c r="F4007">
        <v>0</v>
      </c>
      <c r="G4007">
        <v>7201</v>
      </c>
      <c r="H4007">
        <v>44195</v>
      </c>
      <c r="I4007" s="12" t="s">
        <v>5788</v>
      </c>
      <c r="J4007">
        <v>10</v>
      </c>
      <c r="K4007">
        <v>586</v>
      </c>
      <c r="L4007">
        <v>0</v>
      </c>
      <c r="M4007">
        <v>0</v>
      </c>
      <c r="N4007">
        <v>161436</v>
      </c>
      <c r="O4007">
        <v>0</v>
      </c>
      <c r="P4007">
        <v>-4898174</v>
      </c>
      <c r="Q4007">
        <v>4867</v>
      </c>
      <c r="R4007" t="b">
        <v>0</v>
      </c>
      <c r="S4007">
        <v>0</v>
      </c>
    </row>
    <row r="4008" spans="1:19">
      <c r="A4008">
        <v>139910</v>
      </c>
      <c r="B4008" s="12" t="s">
        <v>2415</v>
      </c>
      <c r="C4008" s="12" t="s">
        <v>4797</v>
      </c>
      <c r="D4008" s="12" t="s">
        <v>2415</v>
      </c>
      <c r="E4008" t="b">
        <v>0</v>
      </c>
      <c r="F4008">
        <v>0</v>
      </c>
      <c r="G4008">
        <v>7201</v>
      </c>
      <c r="H4008" t="s">
        <v>21</v>
      </c>
      <c r="I4008" s="12"/>
      <c r="K4008">
        <v>0</v>
      </c>
      <c r="L4008">
        <v>0</v>
      </c>
      <c r="M4008">
        <v>0</v>
      </c>
      <c r="N4008">
        <v>161436</v>
      </c>
      <c r="O4008">
        <v>0</v>
      </c>
      <c r="P4008">
        <v>-4898174</v>
      </c>
      <c r="Q4008">
        <v>4868</v>
      </c>
      <c r="R4008" t="b">
        <v>0</v>
      </c>
      <c r="S4008">
        <v>0</v>
      </c>
    </row>
    <row r="4009" spans="1:19">
      <c r="A4009">
        <v>139910</v>
      </c>
      <c r="B4009" s="12" t="s">
        <v>5398</v>
      </c>
      <c r="C4009" s="12" t="s">
        <v>4797</v>
      </c>
      <c r="D4009" s="12" t="s">
        <v>5398</v>
      </c>
      <c r="E4009" t="b">
        <v>0</v>
      </c>
      <c r="F4009">
        <v>0</v>
      </c>
      <c r="G4009">
        <v>7401</v>
      </c>
      <c r="H4009" t="s">
        <v>21</v>
      </c>
      <c r="I4009" s="12"/>
      <c r="K4009">
        <v>0</v>
      </c>
      <c r="L4009">
        <v>0</v>
      </c>
      <c r="M4009">
        <v>90627</v>
      </c>
      <c r="N4009">
        <v>0</v>
      </c>
      <c r="O4009">
        <v>0</v>
      </c>
      <c r="P4009">
        <v>0</v>
      </c>
      <c r="Q4009">
        <v>4869</v>
      </c>
      <c r="R4009" t="b">
        <v>0</v>
      </c>
      <c r="S4009">
        <v>0</v>
      </c>
    </row>
    <row r="4010" spans="1:19">
      <c r="A4010">
        <v>139910</v>
      </c>
      <c r="B4010" s="12"/>
      <c r="C4010" s="12" t="s">
        <v>4797</v>
      </c>
      <c r="D4010" s="12" t="s">
        <v>5398</v>
      </c>
      <c r="E4010" t="b">
        <v>0</v>
      </c>
      <c r="F4010">
        <v>0</v>
      </c>
      <c r="G4010">
        <v>7401</v>
      </c>
      <c r="H4010">
        <v>44195</v>
      </c>
      <c r="I4010" s="12" t="s">
        <v>5788</v>
      </c>
      <c r="J4010">
        <v>10</v>
      </c>
      <c r="K4010">
        <v>586</v>
      </c>
      <c r="L4010">
        <v>0</v>
      </c>
      <c r="M4010">
        <v>0</v>
      </c>
      <c r="N4010">
        <v>0</v>
      </c>
      <c r="O4010">
        <v>90627</v>
      </c>
      <c r="P4010">
        <v>-90627</v>
      </c>
      <c r="Q4010">
        <v>4870</v>
      </c>
      <c r="R4010" t="b">
        <v>0</v>
      </c>
      <c r="S4010">
        <v>0</v>
      </c>
    </row>
    <row r="4011" spans="1:19">
      <c r="A4011">
        <v>139910</v>
      </c>
      <c r="B4011" s="12" t="s">
        <v>2416</v>
      </c>
      <c r="C4011" s="12" t="s">
        <v>4797</v>
      </c>
      <c r="D4011" s="12" t="s">
        <v>2416</v>
      </c>
      <c r="E4011" t="b">
        <v>0</v>
      </c>
      <c r="F4011">
        <v>0</v>
      </c>
      <c r="G4011">
        <v>7401</v>
      </c>
      <c r="H4011" t="s">
        <v>21</v>
      </c>
      <c r="I4011" s="12"/>
      <c r="K4011">
        <v>0</v>
      </c>
      <c r="L4011">
        <v>0</v>
      </c>
      <c r="M4011">
        <v>0</v>
      </c>
      <c r="N4011">
        <v>0</v>
      </c>
      <c r="O4011">
        <v>90627</v>
      </c>
      <c r="P4011">
        <v>-90627</v>
      </c>
      <c r="Q4011">
        <v>4871</v>
      </c>
      <c r="R4011" t="b">
        <v>0</v>
      </c>
      <c r="S4011">
        <v>0</v>
      </c>
    </row>
    <row r="4012" spans="1:19">
      <c r="A4012">
        <v>139910</v>
      </c>
      <c r="B4012" s="12" t="s">
        <v>2417</v>
      </c>
      <c r="C4012" s="12" t="s">
        <v>4797</v>
      </c>
      <c r="D4012" s="12" t="s">
        <v>2417</v>
      </c>
      <c r="E4012" t="b">
        <v>0</v>
      </c>
      <c r="F4012">
        <v>0</v>
      </c>
      <c r="G4012">
        <v>0</v>
      </c>
      <c r="H4012" t="s">
        <v>21</v>
      </c>
      <c r="I4012" s="12"/>
      <c r="K4012">
        <v>0</v>
      </c>
      <c r="L4012">
        <v>0</v>
      </c>
      <c r="M4012">
        <v>0</v>
      </c>
      <c r="N4012">
        <v>161436</v>
      </c>
      <c r="O4012">
        <v>942416</v>
      </c>
      <c r="P4012">
        <v>-9313264</v>
      </c>
      <c r="Q4012">
        <v>4872</v>
      </c>
      <c r="R4012" t="b">
        <v>1</v>
      </c>
      <c r="S4012">
        <v>0</v>
      </c>
    </row>
    <row r="4013" spans="1:19">
      <c r="A4013">
        <v>1399</v>
      </c>
      <c r="B4013" s="12" t="s">
        <v>2418</v>
      </c>
      <c r="C4013" s="12" t="s">
        <v>4797</v>
      </c>
      <c r="D4013" s="12" t="s">
        <v>2418</v>
      </c>
      <c r="E4013" t="b">
        <v>0</v>
      </c>
      <c r="F4013">
        <v>0</v>
      </c>
      <c r="G4013">
        <v>0</v>
      </c>
      <c r="H4013" t="s">
        <v>21</v>
      </c>
      <c r="I4013" s="12"/>
      <c r="K4013">
        <v>0</v>
      </c>
      <c r="L4013">
        <v>0</v>
      </c>
      <c r="M4013">
        <v>0</v>
      </c>
      <c r="N4013">
        <v>161436</v>
      </c>
      <c r="O4013">
        <v>942416</v>
      </c>
      <c r="P4013">
        <v>-9313264</v>
      </c>
      <c r="Q4013">
        <v>4885</v>
      </c>
      <c r="R4013" t="b">
        <v>1</v>
      </c>
      <c r="S4013">
        <v>0</v>
      </c>
    </row>
    <row r="4014" spans="1:19">
      <c r="A4014">
        <v>13</v>
      </c>
      <c r="B4014" s="12" t="s">
        <v>2419</v>
      </c>
      <c r="C4014" s="12" t="s">
        <v>4797</v>
      </c>
      <c r="D4014" s="12" t="s">
        <v>2419</v>
      </c>
      <c r="E4014" t="b">
        <v>0</v>
      </c>
      <c r="F4014">
        <v>0</v>
      </c>
      <c r="G4014">
        <v>0</v>
      </c>
      <c r="H4014" t="s">
        <v>21</v>
      </c>
      <c r="I4014" s="12"/>
      <c r="K4014">
        <v>0</v>
      </c>
      <c r="L4014">
        <v>0</v>
      </c>
      <c r="M4014">
        <v>0</v>
      </c>
      <c r="N4014">
        <v>213583036</v>
      </c>
      <c r="O4014">
        <v>210198850</v>
      </c>
      <c r="P4014">
        <v>88027419</v>
      </c>
      <c r="Q4014">
        <v>4886</v>
      </c>
      <c r="R4014" t="b">
        <v>1</v>
      </c>
      <c r="S4014">
        <v>0</v>
      </c>
    </row>
    <row r="4015" spans="1:19">
      <c r="A4015">
        <v>17</v>
      </c>
      <c r="B4015" s="12" t="s">
        <v>5789</v>
      </c>
      <c r="C4015" s="12" t="s">
        <v>19</v>
      </c>
      <c r="D4015" s="12" t="s">
        <v>5789</v>
      </c>
      <c r="E4015" t="b">
        <v>0</v>
      </c>
      <c r="F4015">
        <v>0</v>
      </c>
      <c r="G4015">
        <v>0</v>
      </c>
      <c r="H4015" t="s">
        <v>21</v>
      </c>
      <c r="I4015" s="12"/>
      <c r="K4015">
        <v>0</v>
      </c>
      <c r="L4015">
        <v>21001504</v>
      </c>
      <c r="M4015">
        <v>21001504</v>
      </c>
      <c r="N4015">
        <v>0</v>
      </c>
      <c r="O4015">
        <v>0</v>
      </c>
      <c r="P4015">
        <v>0</v>
      </c>
      <c r="Q4015">
        <v>5192</v>
      </c>
      <c r="R4015" t="b">
        <v>1</v>
      </c>
      <c r="S4015">
        <v>0</v>
      </c>
    </row>
    <row r="4016" spans="1:19">
      <c r="A4016">
        <v>1705</v>
      </c>
      <c r="B4016" s="12" t="s">
        <v>5790</v>
      </c>
      <c r="C4016" s="12" t="s">
        <v>19</v>
      </c>
      <c r="D4016" s="12" t="s">
        <v>5790</v>
      </c>
      <c r="E4016" t="b">
        <v>0</v>
      </c>
      <c r="F4016">
        <v>0</v>
      </c>
      <c r="G4016">
        <v>0</v>
      </c>
      <c r="H4016" t="s">
        <v>21</v>
      </c>
      <c r="I4016" s="12"/>
      <c r="K4016">
        <v>0</v>
      </c>
      <c r="L4016">
        <v>21001504</v>
      </c>
      <c r="M4016">
        <v>21001504</v>
      </c>
      <c r="N4016">
        <v>0</v>
      </c>
      <c r="O4016">
        <v>0</v>
      </c>
      <c r="P4016">
        <v>0</v>
      </c>
      <c r="Q4016">
        <v>5193</v>
      </c>
      <c r="R4016" t="b">
        <v>1</v>
      </c>
      <c r="S4016">
        <v>0</v>
      </c>
    </row>
    <row r="4017" spans="1:19">
      <c r="A4017">
        <v>170520</v>
      </c>
      <c r="B4017" s="12" t="s">
        <v>5791</v>
      </c>
      <c r="C4017" s="12" t="s">
        <v>19</v>
      </c>
      <c r="D4017" s="12" t="s">
        <v>5791</v>
      </c>
      <c r="E4017" t="b">
        <v>0</v>
      </c>
      <c r="F4017">
        <v>0</v>
      </c>
      <c r="G4017">
        <v>0</v>
      </c>
      <c r="H4017" t="s">
        <v>21</v>
      </c>
      <c r="I4017" s="12"/>
      <c r="K4017">
        <v>0</v>
      </c>
      <c r="L4017">
        <v>21001504</v>
      </c>
      <c r="M4017">
        <v>21001504</v>
      </c>
      <c r="N4017">
        <v>0</v>
      </c>
      <c r="O4017">
        <v>0</v>
      </c>
      <c r="P4017">
        <v>0</v>
      </c>
      <c r="Q4017">
        <v>5194</v>
      </c>
      <c r="R4017" t="b">
        <v>0</v>
      </c>
      <c r="S4017">
        <v>0</v>
      </c>
    </row>
    <row r="4018" spans="1:19">
      <c r="A4018">
        <v>17052001</v>
      </c>
      <c r="B4018" s="12" t="s">
        <v>5792</v>
      </c>
      <c r="C4018" s="12" t="s">
        <v>4797</v>
      </c>
      <c r="D4018" s="12" t="s">
        <v>5792</v>
      </c>
      <c r="E4018" t="b">
        <v>0</v>
      </c>
      <c r="F4018">
        <v>0</v>
      </c>
      <c r="G4018">
        <v>0</v>
      </c>
      <c r="H4018" t="s">
        <v>21</v>
      </c>
      <c r="I4018" s="12"/>
      <c r="K4018">
        <v>0</v>
      </c>
      <c r="L4018">
        <v>21001504</v>
      </c>
      <c r="M4018">
        <v>21001504</v>
      </c>
      <c r="N4018">
        <v>0</v>
      </c>
      <c r="O4018">
        <v>0</v>
      </c>
      <c r="P4018">
        <v>0</v>
      </c>
      <c r="Q4018">
        <v>5196</v>
      </c>
      <c r="R4018" t="b">
        <v>1</v>
      </c>
      <c r="S4018">
        <v>0</v>
      </c>
    </row>
    <row r="4019" spans="1:19">
      <c r="A4019">
        <v>17052001</v>
      </c>
      <c r="B4019" s="12"/>
      <c r="C4019" s="12" t="s">
        <v>4797</v>
      </c>
      <c r="D4019" s="12" t="s">
        <v>5792</v>
      </c>
      <c r="E4019" t="b">
        <v>0</v>
      </c>
      <c r="F4019">
        <v>0</v>
      </c>
      <c r="G4019">
        <v>0</v>
      </c>
      <c r="H4019">
        <v>43860</v>
      </c>
      <c r="I4019" s="12" t="s">
        <v>5793</v>
      </c>
      <c r="J4019">
        <v>15</v>
      </c>
      <c r="K4019">
        <v>54</v>
      </c>
      <c r="L4019">
        <v>0</v>
      </c>
      <c r="M4019">
        <v>0</v>
      </c>
      <c r="N4019">
        <v>0</v>
      </c>
      <c r="O4019">
        <v>875063</v>
      </c>
      <c r="P4019">
        <v>-875063</v>
      </c>
      <c r="Q4019">
        <v>5197</v>
      </c>
      <c r="R4019" t="b">
        <v>0</v>
      </c>
      <c r="S4019">
        <v>0</v>
      </c>
    </row>
    <row r="4020" spans="1:19">
      <c r="A4020">
        <v>17052001</v>
      </c>
      <c r="B4020" s="12"/>
      <c r="C4020" s="12" t="s">
        <v>4797</v>
      </c>
      <c r="D4020" s="12" t="s">
        <v>5792</v>
      </c>
      <c r="E4020" t="b">
        <v>0</v>
      </c>
      <c r="F4020">
        <v>0</v>
      </c>
      <c r="G4020">
        <v>0</v>
      </c>
      <c r="H4020">
        <v>43860</v>
      </c>
      <c r="I4020" s="12" t="s">
        <v>5794</v>
      </c>
      <c r="J4020">
        <v>7</v>
      </c>
      <c r="K4020">
        <v>1050</v>
      </c>
      <c r="L4020">
        <v>0</v>
      </c>
      <c r="M4020">
        <v>0</v>
      </c>
      <c r="N4020">
        <v>10500752</v>
      </c>
      <c r="O4020">
        <v>0</v>
      </c>
      <c r="P4020">
        <v>9625689</v>
      </c>
      <c r="Q4020">
        <v>5198</v>
      </c>
      <c r="R4020" t="b">
        <v>0</v>
      </c>
      <c r="S4020">
        <v>0</v>
      </c>
    </row>
    <row r="4021" spans="1:19">
      <c r="A4021">
        <v>17052001</v>
      </c>
      <c r="B4021" s="12"/>
      <c r="C4021" s="12" t="s">
        <v>4797</v>
      </c>
      <c r="D4021" s="12" t="s">
        <v>5792</v>
      </c>
      <c r="E4021" t="b">
        <v>0</v>
      </c>
      <c r="F4021">
        <v>0</v>
      </c>
      <c r="G4021">
        <v>0</v>
      </c>
      <c r="H4021">
        <v>43889</v>
      </c>
      <c r="I4021" s="12" t="s">
        <v>5793</v>
      </c>
      <c r="J4021">
        <v>15</v>
      </c>
      <c r="K4021">
        <v>55</v>
      </c>
      <c r="L4021">
        <v>0</v>
      </c>
      <c r="M4021">
        <v>0</v>
      </c>
      <c r="N4021">
        <v>0</v>
      </c>
      <c r="O4021">
        <v>875063</v>
      </c>
      <c r="P4021">
        <v>8750626</v>
      </c>
      <c r="Q4021">
        <v>5199</v>
      </c>
      <c r="R4021" t="b">
        <v>0</v>
      </c>
      <c r="S4021">
        <v>0</v>
      </c>
    </row>
    <row r="4022" spans="1:19">
      <c r="A4022">
        <v>17052001</v>
      </c>
      <c r="B4022" s="12"/>
      <c r="C4022" s="12" t="s">
        <v>4797</v>
      </c>
      <c r="D4022" s="12" t="s">
        <v>5792</v>
      </c>
      <c r="E4022" t="b">
        <v>0</v>
      </c>
      <c r="F4022">
        <v>0</v>
      </c>
      <c r="G4022">
        <v>0</v>
      </c>
      <c r="H4022">
        <v>43921</v>
      </c>
      <c r="I4022" s="12" t="s">
        <v>5793</v>
      </c>
      <c r="J4022">
        <v>15</v>
      </c>
      <c r="K4022">
        <v>56</v>
      </c>
      <c r="L4022">
        <v>0</v>
      </c>
      <c r="M4022">
        <v>0</v>
      </c>
      <c r="N4022">
        <v>0</v>
      </c>
      <c r="O4022">
        <v>875063</v>
      </c>
      <c r="P4022">
        <v>7875563</v>
      </c>
      <c r="Q4022">
        <v>5200</v>
      </c>
      <c r="R4022" t="b">
        <v>0</v>
      </c>
      <c r="S4022">
        <v>0</v>
      </c>
    </row>
    <row r="4023" spans="1:19">
      <c r="A4023">
        <v>17052001</v>
      </c>
      <c r="B4023" s="12"/>
      <c r="C4023" s="12" t="s">
        <v>4797</v>
      </c>
      <c r="D4023" s="12" t="s">
        <v>5792</v>
      </c>
      <c r="E4023" t="b">
        <v>0</v>
      </c>
      <c r="F4023">
        <v>0</v>
      </c>
      <c r="G4023">
        <v>0</v>
      </c>
      <c r="H4023">
        <v>43951</v>
      </c>
      <c r="I4023" s="12" t="s">
        <v>5793</v>
      </c>
      <c r="J4023">
        <v>15</v>
      </c>
      <c r="K4023">
        <v>57</v>
      </c>
      <c r="L4023">
        <v>0</v>
      </c>
      <c r="M4023">
        <v>0</v>
      </c>
      <c r="N4023">
        <v>0</v>
      </c>
      <c r="O4023">
        <v>875063</v>
      </c>
      <c r="P4023">
        <v>7000500</v>
      </c>
      <c r="Q4023">
        <v>5201</v>
      </c>
      <c r="R4023" t="b">
        <v>0</v>
      </c>
      <c r="S4023">
        <v>0</v>
      </c>
    </row>
    <row r="4024" spans="1:19">
      <c r="A4024">
        <v>17052001</v>
      </c>
      <c r="B4024" s="12"/>
      <c r="C4024" s="12" t="s">
        <v>4797</v>
      </c>
      <c r="D4024" s="12" t="s">
        <v>5792</v>
      </c>
      <c r="E4024" t="b">
        <v>0</v>
      </c>
      <c r="F4024">
        <v>0</v>
      </c>
      <c r="G4024">
        <v>0</v>
      </c>
      <c r="H4024">
        <v>43981</v>
      </c>
      <c r="I4024" s="12" t="s">
        <v>5793</v>
      </c>
      <c r="J4024">
        <v>15</v>
      </c>
      <c r="K4024">
        <v>58</v>
      </c>
      <c r="L4024">
        <v>0</v>
      </c>
      <c r="M4024">
        <v>0</v>
      </c>
      <c r="N4024">
        <v>0</v>
      </c>
      <c r="O4024">
        <v>875063</v>
      </c>
      <c r="P4024">
        <v>6125437</v>
      </c>
      <c r="Q4024">
        <v>5202</v>
      </c>
      <c r="R4024" t="b">
        <v>0</v>
      </c>
      <c r="S4024">
        <v>0</v>
      </c>
    </row>
    <row r="4025" spans="1:19">
      <c r="A4025">
        <v>17052001</v>
      </c>
      <c r="B4025" s="12"/>
      <c r="C4025" s="12" t="s">
        <v>4797</v>
      </c>
      <c r="D4025" s="12" t="s">
        <v>5792</v>
      </c>
      <c r="E4025" t="b">
        <v>0</v>
      </c>
      <c r="F4025">
        <v>0</v>
      </c>
      <c r="G4025">
        <v>0</v>
      </c>
      <c r="H4025">
        <v>44012</v>
      </c>
      <c r="I4025" s="12" t="s">
        <v>5793</v>
      </c>
      <c r="J4025">
        <v>15</v>
      </c>
      <c r="K4025">
        <v>59</v>
      </c>
      <c r="L4025">
        <v>0</v>
      </c>
      <c r="M4025">
        <v>0</v>
      </c>
      <c r="N4025">
        <v>0</v>
      </c>
      <c r="O4025">
        <v>875063</v>
      </c>
      <c r="P4025">
        <v>5250374</v>
      </c>
      <c r="Q4025">
        <v>5203</v>
      </c>
      <c r="R4025" t="b">
        <v>0</v>
      </c>
      <c r="S4025">
        <v>0</v>
      </c>
    </row>
    <row r="4026" spans="1:19">
      <c r="A4026">
        <v>17052001</v>
      </c>
      <c r="B4026" s="12"/>
      <c r="C4026" s="12" t="s">
        <v>4797</v>
      </c>
      <c r="D4026" s="12" t="s">
        <v>5792</v>
      </c>
      <c r="E4026" t="b">
        <v>0</v>
      </c>
      <c r="F4026">
        <v>0</v>
      </c>
      <c r="G4026">
        <v>0</v>
      </c>
      <c r="H4026">
        <v>44042</v>
      </c>
      <c r="I4026" s="12" t="s">
        <v>5793</v>
      </c>
      <c r="J4026">
        <v>15</v>
      </c>
      <c r="K4026">
        <v>60</v>
      </c>
      <c r="L4026">
        <v>0</v>
      </c>
      <c r="M4026">
        <v>0</v>
      </c>
      <c r="N4026">
        <v>0</v>
      </c>
      <c r="O4026">
        <v>875063</v>
      </c>
      <c r="P4026">
        <v>4375311</v>
      </c>
      <c r="Q4026">
        <v>5204</v>
      </c>
      <c r="R4026" t="b">
        <v>0</v>
      </c>
      <c r="S4026">
        <v>0</v>
      </c>
    </row>
    <row r="4027" spans="1:19">
      <c r="A4027">
        <v>17052001</v>
      </c>
      <c r="B4027" s="12"/>
      <c r="C4027" s="12" t="s">
        <v>4797</v>
      </c>
      <c r="D4027" s="12" t="s">
        <v>5792</v>
      </c>
      <c r="E4027" t="b">
        <v>0</v>
      </c>
      <c r="F4027">
        <v>0</v>
      </c>
      <c r="G4027">
        <v>0</v>
      </c>
      <c r="H4027">
        <v>44073</v>
      </c>
      <c r="I4027" s="12" t="s">
        <v>5793</v>
      </c>
      <c r="J4027">
        <v>15</v>
      </c>
      <c r="K4027">
        <v>61</v>
      </c>
      <c r="L4027">
        <v>0</v>
      </c>
      <c r="M4027">
        <v>0</v>
      </c>
      <c r="N4027">
        <v>0</v>
      </c>
      <c r="O4027">
        <v>875063</v>
      </c>
      <c r="P4027">
        <v>3500248</v>
      </c>
      <c r="Q4027">
        <v>5205</v>
      </c>
      <c r="R4027" t="b">
        <v>0</v>
      </c>
      <c r="S4027">
        <v>0</v>
      </c>
    </row>
    <row r="4028" spans="1:19">
      <c r="A4028">
        <v>17052001</v>
      </c>
      <c r="B4028" s="12"/>
      <c r="C4028" s="12" t="s">
        <v>4797</v>
      </c>
      <c r="D4028" s="12" t="s">
        <v>5792</v>
      </c>
      <c r="E4028" t="b">
        <v>0</v>
      </c>
      <c r="F4028">
        <v>0</v>
      </c>
      <c r="G4028">
        <v>0</v>
      </c>
      <c r="H4028">
        <v>44104</v>
      </c>
      <c r="I4028" s="12" t="s">
        <v>5793</v>
      </c>
      <c r="J4028">
        <v>15</v>
      </c>
      <c r="K4028">
        <v>62</v>
      </c>
      <c r="L4028">
        <v>0</v>
      </c>
      <c r="M4028">
        <v>0</v>
      </c>
      <c r="N4028">
        <v>0</v>
      </c>
      <c r="O4028">
        <v>875063</v>
      </c>
      <c r="P4028">
        <v>2625185</v>
      </c>
      <c r="Q4028">
        <v>5206</v>
      </c>
      <c r="R4028" t="b">
        <v>0</v>
      </c>
      <c r="S4028">
        <v>0</v>
      </c>
    </row>
    <row r="4029" spans="1:19">
      <c r="A4029">
        <v>17052001</v>
      </c>
      <c r="B4029" s="12"/>
      <c r="C4029" s="12" t="s">
        <v>4797</v>
      </c>
      <c r="D4029" s="12" t="s">
        <v>5792</v>
      </c>
      <c r="E4029" t="b">
        <v>0</v>
      </c>
      <c r="F4029">
        <v>0</v>
      </c>
      <c r="G4029">
        <v>0</v>
      </c>
      <c r="H4029">
        <v>44135</v>
      </c>
      <c r="I4029" s="12" t="s">
        <v>5793</v>
      </c>
      <c r="J4029">
        <v>15</v>
      </c>
      <c r="K4029">
        <v>63</v>
      </c>
      <c r="L4029">
        <v>0</v>
      </c>
      <c r="M4029">
        <v>0</v>
      </c>
      <c r="N4029">
        <v>0</v>
      </c>
      <c r="O4029">
        <v>875063</v>
      </c>
      <c r="P4029">
        <v>1750122</v>
      </c>
      <c r="Q4029">
        <v>5207</v>
      </c>
      <c r="R4029" t="b">
        <v>0</v>
      </c>
      <c r="S4029">
        <v>0</v>
      </c>
    </row>
    <row r="4030" spans="1:19">
      <c r="A4030">
        <v>17052001</v>
      </c>
      <c r="B4030" s="12"/>
      <c r="C4030" s="12" t="s">
        <v>4797</v>
      </c>
      <c r="D4030" s="12" t="s">
        <v>5792</v>
      </c>
      <c r="E4030" t="b">
        <v>0</v>
      </c>
      <c r="F4030">
        <v>0</v>
      </c>
      <c r="G4030">
        <v>0</v>
      </c>
      <c r="H4030">
        <v>44165</v>
      </c>
      <c r="I4030" s="12" t="s">
        <v>5793</v>
      </c>
      <c r="J4030">
        <v>15</v>
      </c>
      <c r="K4030">
        <v>64</v>
      </c>
      <c r="L4030">
        <v>0</v>
      </c>
      <c r="M4030">
        <v>0</v>
      </c>
      <c r="N4030">
        <v>0</v>
      </c>
      <c r="O4030">
        <v>875063</v>
      </c>
      <c r="P4030">
        <v>875059</v>
      </c>
      <c r="Q4030">
        <v>5208</v>
      </c>
      <c r="R4030" t="b">
        <v>0</v>
      </c>
      <c r="S4030">
        <v>0</v>
      </c>
    </row>
    <row r="4031" spans="1:19">
      <c r="A4031">
        <v>17052001</v>
      </c>
      <c r="B4031" s="12"/>
      <c r="C4031" s="12" t="s">
        <v>4797</v>
      </c>
      <c r="D4031" s="12" t="s">
        <v>5792</v>
      </c>
      <c r="E4031" t="b">
        <v>0</v>
      </c>
      <c r="F4031">
        <v>0</v>
      </c>
      <c r="G4031">
        <v>0</v>
      </c>
      <c r="H4031">
        <v>44195</v>
      </c>
      <c r="I4031" s="12" t="s">
        <v>5793</v>
      </c>
      <c r="J4031">
        <v>15</v>
      </c>
      <c r="K4031">
        <v>65</v>
      </c>
      <c r="L4031">
        <v>0</v>
      </c>
      <c r="M4031">
        <v>0</v>
      </c>
      <c r="N4031">
        <v>0</v>
      </c>
      <c r="O4031">
        <v>875059</v>
      </c>
      <c r="P4031">
        <v>0</v>
      </c>
      <c r="Q4031">
        <v>5209</v>
      </c>
      <c r="R4031" t="b">
        <v>0</v>
      </c>
      <c r="S4031">
        <v>0</v>
      </c>
    </row>
    <row r="4032" spans="1:19">
      <c r="A4032">
        <v>17052001</v>
      </c>
      <c r="B4032" s="12" t="s">
        <v>5795</v>
      </c>
      <c r="C4032" s="12" t="s">
        <v>4797</v>
      </c>
      <c r="D4032" s="12" t="s">
        <v>5795</v>
      </c>
      <c r="E4032" t="b">
        <v>0</v>
      </c>
      <c r="F4032">
        <v>0</v>
      </c>
      <c r="G4032">
        <v>0</v>
      </c>
      <c r="H4032" t="s">
        <v>21</v>
      </c>
      <c r="I4032" s="12"/>
      <c r="K4032">
        <v>0</v>
      </c>
      <c r="L4032">
        <v>0</v>
      </c>
      <c r="M4032">
        <v>0</v>
      </c>
      <c r="N4032">
        <v>10500752</v>
      </c>
      <c r="O4032">
        <v>10500752</v>
      </c>
      <c r="P4032">
        <v>0</v>
      </c>
      <c r="Q4032">
        <v>5210</v>
      </c>
      <c r="R4032" t="b">
        <v>1</v>
      </c>
      <c r="S4032">
        <v>0</v>
      </c>
    </row>
    <row r="4033" spans="1:19">
      <c r="A4033">
        <v>170520</v>
      </c>
      <c r="B4033" s="12" t="s">
        <v>2432</v>
      </c>
      <c r="C4033" s="12" t="s">
        <v>4797</v>
      </c>
      <c r="D4033" s="12" t="s">
        <v>2432</v>
      </c>
      <c r="E4033" t="b">
        <v>0</v>
      </c>
      <c r="F4033">
        <v>0</v>
      </c>
      <c r="G4033">
        <v>0</v>
      </c>
      <c r="H4033" t="s">
        <v>21</v>
      </c>
      <c r="I4033" s="12"/>
      <c r="K4033">
        <v>0</v>
      </c>
      <c r="L4033">
        <v>0</v>
      </c>
      <c r="M4033">
        <v>0</v>
      </c>
      <c r="N4033">
        <v>10500752</v>
      </c>
      <c r="O4033">
        <v>10500752</v>
      </c>
      <c r="P4033">
        <v>0</v>
      </c>
      <c r="Q4033">
        <v>5211</v>
      </c>
      <c r="R4033" t="b">
        <v>0</v>
      </c>
      <c r="S4033">
        <v>0</v>
      </c>
    </row>
    <row r="4034" spans="1:19">
      <c r="A4034">
        <v>1705</v>
      </c>
      <c r="B4034" s="12" t="s">
        <v>2433</v>
      </c>
      <c r="C4034" s="12" t="s">
        <v>4797</v>
      </c>
      <c r="D4034" s="12" t="s">
        <v>2433</v>
      </c>
      <c r="E4034" t="b">
        <v>0</v>
      </c>
      <c r="F4034">
        <v>0</v>
      </c>
      <c r="G4034">
        <v>0</v>
      </c>
      <c r="H4034" t="s">
        <v>21</v>
      </c>
      <c r="I4034" s="12"/>
      <c r="K4034">
        <v>0</v>
      </c>
      <c r="L4034">
        <v>0</v>
      </c>
      <c r="M4034">
        <v>0</v>
      </c>
      <c r="N4034">
        <v>10500752</v>
      </c>
      <c r="O4034">
        <v>10500752</v>
      </c>
      <c r="P4034">
        <v>0</v>
      </c>
      <c r="Q4034">
        <v>5212</v>
      </c>
      <c r="R4034" t="b">
        <v>1</v>
      </c>
      <c r="S4034">
        <v>0</v>
      </c>
    </row>
    <row r="4035" spans="1:19">
      <c r="A4035">
        <v>17</v>
      </c>
      <c r="B4035" s="12" t="s">
        <v>2434</v>
      </c>
      <c r="C4035" s="12" t="s">
        <v>4797</v>
      </c>
      <c r="D4035" s="12" t="s">
        <v>2434</v>
      </c>
      <c r="E4035" t="b">
        <v>0</v>
      </c>
      <c r="F4035">
        <v>0</v>
      </c>
      <c r="G4035">
        <v>0</v>
      </c>
      <c r="H4035" t="s">
        <v>21</v>
      </c>
      <c r="I4035" s="12"/>
      <c r="K4035">
        <v>0</v>
      </c>
      <c r="L4035">
        <v>0</v>
      </c>
      <c r="M4035">
        <v>0</v>
      </c>
      <c r="N4035">
        <v>10500752</v>
      </c>
      <c r="O4035">
        <v>10500752</v>
      </c>
      <c r="P4035">
        <v>0</v>
      </c>
      <c r="Q4035">
        <v>5213</v>
      </c>
      <c r="R4035" t="b">
        <v>1</v>
      </c>
      <c r="S4035">
        <v>0</v>
      </c>
    </row>
    <row r="4036" spans="1:19">
      <c r="A4036">
        <v>1</v>
      </c>
      <c r="B4036" s="12" t="s">
        <v>2435</v>
      </c>
      <c r="C4036" s="12" t="s">
        <v>4797</v>
      </c>
      <c r="D4036" s="12" t="s">
        <v>2435</v>
      </c>
      <c r="E4036" t="b">
        <v>0</v>
      </c>
      <c r="F4036">
        <v>0</v>
      </c>
      <c r="G4036">
        <v>0</v>
      </c>
      <c r="H4036" t="s">
        <v>21</v>
      </c>
      <c r="I4036" s="12"/>
      <c r="K4036">
        <v>0</v>
      </c>
      <c r="L4036">
        <v>0</v>
      </c>
      <c r="M4036">
        <v>0</v>
      </c>
      <c r="N4036">
        <v>623536831</v>
      </c>
      <c r="O4036">
        <v>615333461</v>
      </c>
      <c r="P4036">
        <v>126922616.95</v>
      </c>
      <c r="Q4036">
        <v>5228</v>
      </c>
      <c r="R4036" t="b">
        <v>1</v>
      </c>
      <c r="S4036">
        <v>0</v>
      </c>
    </row>
    <row r="4037" spans="1:19">
      <c r="A4037">
        <v>2</v>
      </c>
      <c r="B4037" s="12" t="s">
        <v>5796</v>
      </c>
      <c r="C4037" s="12" t="s">
        <v>4796</v>
      </c>
      <c r="D4037" s="12" t="s">
        <v>5796</v>
      </c>
      <c r="E4037" t="b">
        <v>0</v>
      </c>
      <c r="F4037">
        <v>33761597.200000003</v>
      </c>
      <c r="G4037">
        <v>0</v>
      </c>
      <c r="H4037" t="s">
        <v>21</v>
      </c>
      <c r="I4037" s="12"/>
      <c r="K4037">
        <v>0</v>
      </c>
      <c r="L4037">
        <v>407946845.18000001</v>
      </c>
      <c r="M4037">
        <v>385015363.18000001</v>
      </c>
      <c r="N4037">
        <v>0</v>
      </c>
      <c r="O4037">
        <v>0</v>
      </c>
      <c r="P4037">
        <v>33761597.200000003</v>
      </c>
      <c r="Q4037">
        <v>5229</v>
      </c>
      <c r="R4037" t="b">
        <v>1</v>
      </c>
      <c r="S4037">
        <v>0</v>
      </c>
    </row>
    <row r="4038" spans="1:19">
      <c r="A4038">
        <v>23</v>
      </c>
      <c r="B4038" s="12" t="s">
        <v>5797</v>
      </c>
      <c r="C4038" s="12" t="s">
        <v>4128</v>
      </c>
      <c r="D4038" s="12" t="s">
        <v>5797</v>
      </c>
      <c r="E4038" t="b">
        <v>0</v>
      </c>
      <c r="F4038">
        <v>13703555</v>
      </c>
      <c r="G4038">
        <v>0</v>
      </c>
      <c r="H4038" t="s">
        <v>21</v>
      </c>
      <c r="I4038" s="12"/>
      <c r="K4038">
        <v>0</v>
      </c>
      <c r="L4038">
        <v>388785455.18000001</v>
      </c>
      <c r="M4038">
        <v>365601975.18000001</v>
      </c>
      <c r="N4038">
        <v>0</v>
      </c>
      <c r="O4038">
        <v>0</v>
      </c>
      <c r="P4038">
        <v>13703555</v>
      </c>
      <c r="Q4038">
        <v>5238</v>
      </c>
      <c r="R4038" t="b">
        <v>1</v>
      </c>
      <c r="S4038">
        <v>0</v>
      </c>
    </row>
    <row r="4039" spans="1:19">
      <c r="A4039">
        <v>2335</v>
      </c>
      <c r="B4039" s="12" t="s">
        <v>5798</v>
      </c>
      <c r="C4039" s="12" t="s">
        <v>4518</v>
      </c>
      <c r="D4039" s="12" t="s">
        <v>5798</v>
      </c>
      <c r="E4039" t="b">
        <v>0</v>
      </c>
      <c r="F4039">
        <v>13703555</v>
      </c>
      <c r="G4039">
        <v>0</v>
      </c>
      <c r="H4039" t="s">
        <v>21</v>
      </c>
      <c r="I4039" s="12"/>
      <c r="K4039">
        <v>0</v>
      </c>
      <c r="L4039">
        <v>387877209.18000001</v>
      </c>
      <c r="M4039">
        <v>364640925.18000001</v>
      </c>
      <c r="N4039">
        <v>0</v>
      </c>
      <c r="O4039">
        <v>0</v>
      </c>
      <c r="P4039">
        <v>13703555</v>
      </c>
      <c r="Q4039">
        <v>5239</v>
      </c>
      <c r="R4039" t="b">
        <v>1</v>
      </c>
      <c r="S4039">
        <v>0</v>
      </c>
    </row>
    <row r="4040" spans="1:19">
      <c r="A4040">
        <v>233525</v>
      </c>
      <c r="B4040" s="12" t="s">
        <v>5799</v>
      </c>
      <c r="C4040" s="12" t="s">
        <v>4797</v>
      </c>
      <c r="D4040" s="12" t="s">
        <v>5799</v>
      </c>
      <c r="E4040" t="b">
        <v>1</v>
      </c>
      <c r="F4040">
        <v>2219640</v>
      </c>
      <c r="G4040">
        <v>0</v>
      </c>
      <c r="H4040" t="s">
        <v>21</v>
      </c>
      <c r="I4040" s="12"/>
      <c r="K4040">
        <v>0</v>
      </c>
      <c r="L4040">
        <v>30467600</v>
      </c>
      <c r="M4040">
        <v>28247960</v>
      </c>
      <c r="N4040">
        <v>0</v>
      </c>
      <c r="O4040">
        <v>0</v>
      </c>
      <c r="P4040">
        <v>2219640</v>
      </c>
      <c r="Q4040">
        <v>5241</v>
      </c>
      <c r="R4040" t="b">
        <v>1</v>
      </c>
      <c r="S4040">
        <v>0</v>
      </c>
    </row>
    <row r="4041" spans="1:19">
      <c r="A4041">
        <v>233525</v>
      </c>
      <c r="B4041" s="12" t="s">
        <v>5518</v>
      </c>
      <c r="C4041" s="12" t="s">
        <v>4797</v>
      </c>
      <c r="D4041" s="12" t="s">
        <v>5518</v>
      </c>
      <c r="E4041" t="b">
        <v>0</v>
      </c>
      <c r="F4041">
        <v>1272000</v>
      </c>
      <c r="G4041">
        <v>2996611</v>
      </c>
      <c r="H4041" t="s">
        <v>21</v>
      </c>
      <c r="I4041" s="12"/>
      <c r="K4041">
        <v>0</v>
      </c>
      <c r="L4041">
        <v>17460000</v>
      </c>
      <c r="M4041">
        <v>16188000</v>
      </c>
      <c r="N4041">
        <v>0</v>
      </c>
      <c r="O4041">
        <v>0</v>
      </c>
      <c r="P4041">
        <v>1272000</v>
      </c>
      <c r="Q4041">
        <v>5242</v>
      </c>
      <c r="R4041" t="b">
        <v>0</v>
      </c>
      <c r="S4041">
        <v>0</v>
      </c>
    </row>
    <row r="4042" spans="1:19">
      <c r="A4042">
        <v>233525</v>
      </c>
      <c r="B4042" s="12"/>
      <c r="C4042" s="12" t="s">
        <v>4797</v>
      </c>
      <c r="D4042" s="12" t="s">
        <v>5518</v>
      </c>
      <c r="E4042" t="b">
        <v>0</v>
      </c>
      <c r="F4042">
        <v>0</v>
      </c>
      <c r="G4042">
        <v>2996611</v>
      </c>
      <c r="H4042">
        <v>43840</v>
      </c>
      <c r="I4042" s="12" t="s">
        <v>5800</v>
      </c>
      <c r="J4042">
        <v>2</v>
      </c>
      <c r="K4042">
        <v>3082</v>
      </c>
      <c r="L4042">
        <v>0</v>
      </c>
      <c r="M4042">
        <v>0</v>
      </c>
      <c r="N4042">
        <v>1272000</v>
      </c>
      <c r="O4042">
        <v>0</v>
      </c>
      <c r="P4042">
        <v>0</v>
      </c>
      <c r="Q4042">
        <v>5243</v>
      </c>
      <c r="R4042" t="b">
        <v>0</v>
      </c>
      <c r="S4042">
        <v>0</v>
      </c>
    </row>
    <row r="4043" spans="1:19">
      <c r="A4043">
        <v>233525</v>
      </c>
      <c r="B4043" s="12"/>
      <c r="C4043" s="12" t="s">
        <v>4797</v>
      </c>
      <c r="D4043" s="12" t="s">
        <v>5518</v>
      </c>
      <c r="E4043" t="b">
        <v>0</v>
      </c>
      <c r="F4043">
        <v>0</v>
      </c>
      <c r="G4043">
        <v>2996611</v>
      </c>
      <c r="H4043">
        <v>43860</v>
      </c>
      <c r="I4043" s="12" t="s">
        <v>5801</v>
      </c>
      <c r="J4043">
        <v>7</v>
      </c>
      <c r="K4043">
        <v>1051</v>
      </c>
      <c r="L4043">
        <v>0</v>
      </c>
      <c r="M4043">
        <v>0</v>
      </c>
      <c r="N4043">
        <v>0</v>
      </c>
      <c r="O4043">
        <v>1272000</v>
      </c>
      <c r="P4043">
        <v>1272000</v>
      </c>
      <c r="Q4043">
        <v>5244</v>
      </c>
      <c r="R4043" t="b">
        <v>0</v>
      </c>
      <c r="S4043">
        <v>0</v>
      </c>
    </row>
    <row r="4044" spans="1:19">
      <c r="A4044">
        <v>233525</v>
      </c>
      <c r="B4044" s="12"/>
      <c r="C4044" s="12" t="s">
        <v>4797</v>
      </c>
      <c r="D4044" s="12" t="s">
        <v>5518</v>
      </c>
      <c r="E4044" t="b">
        <v>0</v>
      </c>
      <c r="F4044">
        <v>0</v>
      </c>
      <c r="G4044">
        <v>2996611</v>
      </c>
      <c r="H4044">
        <v>43869</v>
      </c>
      <c r="I4044" s="12" t="s">
        <v>5801</v>
      </c>
      <c r="J4044">
        <v>2</v>
      </c>
      <c r="K4044">
        <v>3093</v>
      </c>
      <c r="L4044">
        <v>0</v>
      </c>
      <c r="M4044">
        <v>0</v>
      </c>
      <c r="N4044">
        <v>1272000</v>
      </c>
      <c r="O4044">
        <v>0</v>
      </c>
      <c r="P4044">
        <v>0</v>
      </c>
      <c r="Q4044">
        <v>5245</v>
      </c>
      <c r="R4044" t="b">
        <v>0</v>
      </c>
      <c r="S4044">
        <v>0</v>
      </c>
    </row>
    <row r="4045" spans="1:19">
      <c r="A4045">
        <v>233525</v>
      </c>
      <c r="B4045" s="12"/>
      <c r="C4045" s="12" t="s">
        <v>4797</v>
      </c>
      <c r="D4045" s="12" t="s">
        <v>5518</v>
      </c>
      <c r="E4045" t="b">
        <v>0</v>
      </c>
      <c r="F4045">
        <v>0</v>
      </c>
      <c r="G4045">
        <v>2996611</v>
      </c>
      <c r="H4045">
        <v>43889</v>
      </c>
      <c r="I4045" s="12" t="s">
        <v>5802</v>
      </c>
      <c r="J4045">
        <v>7</v>
      </c>
      <c r="K4045">
        <v>1058</v>
      </c>
      <c r="L4045">
        <v>0</v>
      </c>
      <c r="M4045">
        <v>0</v>
      </c>
      <c r="N4045">
        <v>0</v>
      </c>
      <c r="O4045">
        <v>1272000</v>
      </c>
      <c r="P4045">
        <v>1272000</v>
      </c>
      <c r="Q4045">
        <v>5246</v>
      </c>
      <c r="R4045" t="b">
        <v>0</v>
      </c>
      <c r="S4045">
        <v>0</v>
      </c>
    </row>
    <row r="4046" spans="1:19">
      <c r="A4046">
        <v>233525</v>
      </c>
      <c r="B4046" s="12"/>
      <c r="C4046" s="12" t="s">
        <v>4797</v>
      </c>
      <c r="D4046" s="12" t="s">
        <v>5518</v>
      </c>
      <c r="E4046" t="b">
        <v>0</v>
      </c>
      <c r="F4046">
        <v>0</v>
      </c>
      <c r="G4046">
        <v>2996611</v>
      </c>
      <c r="H4046">
        <v>43902</v>
      </c>
      <c r="I4046" s="12" t="s">
        <v>5802</v>
      </c>
      <c r="J4046">
        <v>2</v>
      </c>
      <c r="K4046">
        <v>3106</v>
      </c>
      <c r="L4046">
        <v>0</v>
      </c>
      <c r="M4046">
        <v>0</v>
      </c>
      <c r="N4046">
        <v>1272000</v>
      </c>
      <c r="O4046">
        <v>0</v>
      </c>
      <c r="P4046">
        <v>0</v>
      </c>
      <c r="Q4046">
        <v>5247</v>
      </c>
      <c r="R4046" t="b">
        <v>0</v>
      </c>
      <c r="S4046">
        <v>0</v>
      </c>
    </row>
    <row r="4047" spans="1:19">
      <c r="A4047">
        <v>233525</v>
      </c>
      <c r="B4047" s="12"/>
      <c r="C4047" s="12" t="s">
        <v>4797</v>
      </c>
      <c r="D4047" s="12" t="s">
        <v>5518</v>
      </c>
      <c r="E4047" t="b">
        <v>0</v>
      </c>
      <c r="F4047">
        <v>0</v>
      </c>
      <c r="G4047">
        <v>2996611</v>
      </c>
      <c r="H4047">
        <v>43920</v>
      </c>
      <c r="I4047" s="12" t="s">
        <v>5803</v>
      </c>
      <c r="J4047">
        <v>7</v>
      </c>
      <c r="K4047">
        <v>1073</v>
      </c>
      <c r="L4047">
        <v>0</v>
      </c>
      <c r="M4047">
        <v>0</v>
      </c>
      <c r="N4047">
        <v>0</v>
      </c>
      <c r="O4047">
        <v>1272000</v>
      </c>
      <c r="P4047">
        <v>1272000</v>
      </c>
      <c r="Q4047">
        <v>5248</v>
      </c>
      <c r="R4047" t="b">
        <v>0</v>
      </c>
      <c r="S4047">
        <v>0</v>
      </c>
    </row>
    <row r="4048" spans="1:19">
      <c r="A4048">
        <v>233525</v>
      </c>
      <c r="B4048" s="12"/>
      <c r="C4048" s="12" t="s">
        <v>4797</v>
      </c>
      <c r="D4048" s="12" t="s">
        <v>5518</v>
      </c>
      <c r="E4048" t="b">
        <v>0</v>
      </c>
      <c r="F4048">
        <v>0</v>
      </c>
      <c r="G4048">
        <v>2996611</v>
      </c>
      <c r="H4048">
        <v>43929</v>
      </c>
      <c r="I4048" s="12" t="s">
        <v>5803</v>
      </c>
      <c r="J4048">
        <v>2</v>
      </c>
      <c r="K4048">
        <v>3114</v>
      </c>
      <c r="L4048">
        <v>0</v>
      </c>
      <c r="M4048">
        <v>0</v>
      </c>
      <c r="N4048">
        <v>1272000</v>
      </c>
      <c r="O4048">
        <v>0</v>
      </c>
      <c r="P4048">
        <v>0</v>
      </c>
      <c r="Q4048">
        <v>5249</v>
      </c>
      <c r="R4048" t="b">
        <v>0</v>
      </c>
      <c r="S4048">
        <v>0</v>
      </c>
    </row>
    <row r="4049" spans="1:19">
      <c r="A4049">
        <v>233525</v>
      </c>
      <c r="B4049" s="12"/>
      <c r="C4049" s="12" t="s">
        <v>4797</v>
      </c>
      <c r="D4049" s="12" t="s">
        <v>5518</v>
      </c>
      <c r="E4049" t="b">
        <v>0</v>
      </c>
      <c r="F4049">
        <v>0</v>
      </c>
      <c r="G4049">
        <v>2996611</v>
      </c>
      <c r="H4049">
        <v>43936</v>
      </c>
      <c r="I4049" s="12" t="s">
        <v>5804</v>
      </c>
      <c r="J4049">
        <v>7</v>
      </c>
      <c r="K4049">
        <v>1081</v>
      </c>
      <c r="L4049">
        <v>0</v>
      </c>
      <c r="M4049">
        <v>0</v>
      </c>
      <c r="N4049">
        <v>0</v>
      </c>
      <c r="O4049">
        <v>1272000</v>
      </c>
      <c r="P4049">
        <v>1272000</v>
      </c>
      <c r="Q4049">
        <v>5250</v>
      </c>
      <c r="R4049" t="b">
        <v>0</v>
      </c>
      <c r="S4049">
        <v>0</v>
      </c>
    </row>
    <row r="4050" spans="1:19">
      <c r="A4050">
        <v>233525</v>
      </c>
      <c r="B4050" s="12"/>
      <c r="C4050" s="12" t="s">
        <v>4797</v>
      </c>
      <c r="D4050" s="12" t="s">
        <v>5518</v>
      </c>
      <c r="E4050" t="b">
        <v>0</v>
      </c>
      <c r="F4050">
        <v>0</v>
      </c>
      <c r="G4050">
        <v>2996611</v>
      </c>
      <c r="H4050">
        <v>43963</v>
      </c>
      <c r="I4050" s="12" t="s">
        <v>5804</v>
      </c>
      <c r="J4050">
        <v>2</v>
      </c>
      <c r="K4050">
        <v>3124</v>
      </c>
      <c r="L4050">
        <v>0</v>
      </c>
      <c r="M4050">
        <v>0</v>
      </c>
      <c r="N4050">
        <v>1272000</v>
      </c>
      <c r="O4050">
        <v>0</v>
      </c>
      <c r="P4050">
        <v>0</v>
      </c>
      <c r="Q4050">
        <v>5251</v>
      </c>
      <c r="R4050" t="b">
        <v>0</v>
      </c>
      <c r="S4050">
        <v>0</v>
      </c>
    </row>
    <row r="4051" spans="1:19">
      <c r="A4051">
        <v>233525</v>
      </c>
      <c r="B4051" s="12"/>
      <c r="C4051" s="12" t="s">
        <v>4797</v>
      </c>
      <c r="D4051" s="12" t="s">
        <v>5518</v>
      </c>
      <c r="E4051" t="b">
        <v>0</v>
      </c>
      <c r="F4051">
        <v>0</v>
      </c>
      <c r="G4051">
        <v>2996611</v>
      </c>
      <c r="H4051">
        <v>43981</v>
      </c>
      <c r="I4051" s="12" t="s">
        <v>5805</v>
      </c>
      <c r="J4051">
        <v>7</v>
      </c>
      <c r="K4051">
        <v>1098</v>
      </c>
      <c r="L4051">
        <v>0</v>
      </c>
      <c r="M4051">
        <v>0</v>
      </c>
      <c r="N4051">
        <v>0</v>
      </c>
      <c r="O4051">
        <v>1657000</v>
      </c>
      <c r="P4051">
        <v>1657000</v>
      </c>
      <c r="Q4051">
        <v>5252</v>
      </c>
      <c r="R4051" t="b">
        <v>0</v>
      </c>
      <c r="S4051">
        <v>0</v>
      </c>
    </row>
    <row r="4052" spans="1:19">
      <c r="A4052">
        <v>233525</v>
      </c>
      <c r="B4052" s="12"/>
      <c r="C4052" s="12" t="s">
        <v>4797</v>
      </c>
      <c r="D4052" s="12" t="s">
        <v>5518</v>
      </c>
      <c r="E4052" t="b">
        <v>0</v>
      </c>
      <c r="F4052">
        <v>0</v>
      </c>
      <c r="G4052">
        <v>2996611</v>
      </c>
      <c r="H4052">
        <v>43998</v>
      </c>
      <c r="I4052" s="12" t="s">
        <v>5805</v>
      </c>
      <c r="J4052">
        <v>2</v>
      </c>
      <c r="K4052">
        <v>3138</v>
      </c>
      <c r="L4052">
        <v>0</v>
      </c>
      <c r="M4052">
        <v>0</v>
      </c>
      <c r="N4052">
        <v>1349000</v>
      </c>
      <c r="O4052">
        <v>0</v>
      </c>
      <c r="P4052">
        <v>308000</v>
      </c>
      <c r="Q4052">
        <v>5253</v>
      </c>
      <c r="R4052" t="b">
        <v>0</v>
      </c>
      <c r="S4052">
        <v>0</v>
      </c>
    </row>
    <row r="4053" spans="1:19">
      <c r="A4053">
        <v>233525</v>
      </c>
      <c r="B4053" s="12"/>
      <c r="C4053" s="12" t="s">
        <v>4797</v>
      </c>
      <c r="D4053" s="12" t="s">
        <v>5518</v>
      </c>
      <c r="E4053" t="b">
        <v>0</v>
      </c>
      <c r="F4053">
        <v>0</v>
      </c>
      <c r="G4053">
        <v>2996611</v>
      </c>
      <c r="H4053">
        <v>43998</v>
      </c>
      <c r="I4053" s="12" t="s">
        <v>5806</v>
      </c>
      <c r="J4053">
        <v>2</v>
      </c>
      <c r="K4053">
        <v>3138</v>
      </c>
      <c r="L4053">
        <v>0</v>
      </c>
      <c r="M4053">
        <v>0</v>
      </c>
      <c r="N4053">
        <v>308000</v>
      </c>
      <c r="O4053">
        <v>0</v>
      </c>
      <c r="P4053">
        <v>0</v>
      </c>
      <c r="Q4053">
        <v>5254</v>
      </c>
      <c r="R4053" t="b">
        <v>0</v>
      </c>
      <c r="S4053">
        <v>0</v>
      </c>
    </row>
    <row r="4054" spans="1:19">
      <c r="A4054">
        <v>233525</v>
      </c>
      <c r="B4054" s="12"/>
      <c r="C4054" s="12" t="s">
        <v>4797</v>
      </c>
      <c r="D4054" s="12" t="s">
        <v>5518</v>
      </c>
      <c r="E4054" t="b">
        <v>0</v>
      </c>
      <c r="F4054">
        <v>0</v>
      </c>
      <c r="G4054">
        <v>2996611</v>
      </c>
      <c r="H4054">
        <v>44008</v>
      </c>
      <c r="I4054" s="12" t="s">
        <v>5807</v>
      </c>
      <c r="J4054">
        <v>7</v>
      </c>
      <c r="K4054">
        <v>1114</v>
      </c>
      <c r="L4054">
        <v>0</v>
      </c>
      <c r="M4054">
        <v>0</v>
      </c>
      <c r="N4054">
        <v>0</v>
      </c>
      <c r="O4054">
        <v>1349000</v>
      </c>
      <c r="P4054">
        <v>1349000</v>
      </c>
      <c r="Q4054">
        <v>5255</v>
      </c>
      <c r="R4054" t="b">
        <v>0</v>
      </c>
      <c r="S4054">
        <v>0</v>
      </c>
    </row>
    <row r="4055" spans="1:19">
      <c r="A4055">
        <v>233525</v>
      </c>
      <c r="B4055" s="12"/>
      <c r="C4055" s="12" t="s">
        <v>4797</v>
      </c>
      <c r="D4055" s="12" t="s">
        <v>5518</v>
      </c>
      <c r="E4055" t="b">
        <v>0</v>
      </c>
      <c r="F4055">
        <v>0</v>
      </c>
      <c r="G4055">
        <v>2996611</v>
      </c>
      <c r="H4055">
        <v>44027</v>
      </c>
      <c r="I4055" s="12" t="s">
        <v>5807</v>
      </c>
      <c r="J4055">
        <v>2</v>
      </c>
      <c r="K4055">
        <v>3149</v>
      </c>
      <c r="L4055">
        <v>0</v>
      </c>
      <c r="M4055">
        <v>0</v>
      </c>
      <c r="N4055">
        <v>1349000</v>
      </c>
      <c r="O4055">
        <v>0</v>
      </c>
      <c r="P4055">
        <v>0</v>
      </c>
      <c r="Q4055">
        <v>5256</v>
      </c>
      <c r="R4055" t="b">
        <v>0</v>
      </c>
      <c r="S4055">
        <v>0</v>
      </c>
    </row>
    <row r="4056" spans="1:19">
      <c r="A4056">
        <v>233525</v>
      </c>
      <c r="B4056" s="12"/>
      <c r="C4056" s="12" t="s">
        <v>4797</v>
      </c>
      <c r="D4056" s="12" t="s">
        <v>5518</v>
      </c>
      <c r="E4056" t="b">
        <v>0</v>
      </c>
      <c r="F4056">
        <v>0</v>
      </c>
      <c r="G4056">
        <v>2996611</v>
      </c>
      <c r="H4056">
        <v>44042</v>
      </c>
      <c r="I4056" s="12" t="s">
        <v>5808</v>
      </c>
      <c r="J4056">
        <v>7</v>
      </c>
      <c r="K4056">
        <v>1124</v>
      </c>
      <c r="L4056">
        <v>0</v>
      </c>
      <c r="M4056">
        <v>0</v>
      </c>
      <c r="N4056">
        <v>0</v>
      </c>
      <c r="O4056">
        <v>1349000</v>
      </c>
      <c r="P4056">
        <v>1349000</v>
      </c>
      <c r="Q4056">
        <v>5257</v>
      </c>
      <c r="R4056" t="b">
        <v>0</v>
      </c>
      <c r="S4056">
        <v>0</v>
      </c>
    </row>
    <row r="4057" spans="1:19">
      <c r="A4057">
        <v>233525</v>
      </c>
      <c r="B4057" s="12"/>
      <c r="C4057" s="12" t="s">
        <v>4797</v>
      </c>
      <c r="D4057" s="12" t="s">
        <v>5518</v>
      </c>
      <c r="E4057" t="b">
        <v>0</v>
      </c>
      <c r="F4057">
        <v>0</v>
      </c>
      <c r="G4057">
        <v>2996611</v>
      </c>
      <c r="H4057">
        <v>44055</v>
      </c>
      <c r="I4057" s="12" t="s">
        <v>5808</v>
      </c>
      <c r="J4057">
        <v>2</v>
      </c>
      <c r="K4057">
        <v>3162</v>
      </c>
      <c r="L4057">
        <v>0</v>
      </c>
      <c r="M4057">
        <v>0</v>
      </c>
      <c r="N4057">
        <v>1349000</v>
      </c>
      <c r="O4057">
        <v>0</v>
      </c>
      <c r="P4057">
        <v>0</v>
      </c>
      <c r="Q4057">
        <v>5258</v>
      </c>
      <c r="R4057" t="b">
        <v>0</v>
      </c>
      <c r="S4057">
        <v>0</v>
      </c>
    </row>
    <row r="4058" spans="1:19">
      <c r="A4058">
        <v>233525</v>
      </c>
      <c r="B4058" s="12"/>
      <c r="C4058" s="12" t="s">
        <v>4797</v>
      </c>
      <c r="D4058" s="12" t="s">
        <v>5518</v>
      </c>
      <c r="E4058" t="b">
        <v>0</v>
      </c>
      <c r="F4058">
        <v>0</v>
      </c>
      <c r="G4058">
        <v>2996611</v>
      </c>
      <c r="H4058">
        <v>44073</v>
      </c>
      <c r="I4058" s="12" t="s">
        <v>5809</v>
      </c>
      <c r="J4058">
        <v>7</v>
      </c>
      <c r="K4058">
        <v>1135</v>
      </c>
      <c r="L4058">
        <v>0</v>
      </c>
      <c r="M4058">
        <v>0</v>
      </c>
      <c r="N4058">
        <v>0</v>
      </c>
      <c r="O4058">
        <v>1349000</v>
      </c>
      <c r="P4058">
        <v>1349000</v>
      </c>
      <c r="Q4058">
        <v>5259</v>
      </c>
      <c r="R4058" t="b">
        <v>0</v>
      </c>
      <c r="S4058">
        <v>0</v>
      </c>
    </row>
    <row r="4059" spans="1:19">
      <c r="A4059">
        <v>233525</v>
      </c>
      <c r="B4059" s="12"/>
      <c r="C4059" s="12" t="s">
        <v>4797</v>
      </c>
      <c r="D4059" s="12" t="s">
        <v>5518</v>
      </c>
      <c r="E4059" t="b">
        <v>0</v>
      </c>
      <c r="F4059">
        <v>0</v>
      </c>
      <c r="G4059">
        <v>2996611</v>
      </c>
      <c r="H4059">
        <v>44084</v>
      </c>
      <c r="I4059" s="12" t="s">
        <v>5809</v>
      </c>
      <c r="J4059">
        <v>2</v>
      </c>
      <c r="K4059">
        <v>3169</v>
      </c>
      <c r="L4059">
        <v>0</v>
      </c>
      <c r="M4059">
        <v>0</v>
      </c>
      <c r="N4059">
        <v>1349000</v>
      </c>
      <c r="O4059">
        <v>0</v>
      </c>
      <c r="P4059">
        <v>0</v>
      </c>
      <c r="Q4059">
        <v>5260</v>
      </c>
      <c r="R4059" t="b">
        <v>0</v>
      </c>
      <c r="S4059">
        <v>0</v>
      </c>
    </row>
    <row r="4060" spans="1:19">
      <c r="A4060">
        <v>233525</v>
      </c>
      <c r="B4060" s="12"/>
      <c r="C4060" s="12" t="s">
        <v>4797</v>
      </c>
      <c r="D4060" s="12" t="s">
        <v>5518</v>
      </c>
      <c r="E4060" t="b">
        <v>0</v>
      </c>
      <c r="F4060">
        <v>0</v>
      </c>
      <c r="G4060">
        <v>2996611</v>
      </c>
      <c r="H4060">
        <v>44104</v>
      </c>
      <c r="I4060" s="12" t="s">
        <v>5810</v>
      </c>
      <c r="J4060">
        <v>7</v>
      </c>
      <c r="K4060">
        <v>1153</v>
      </c>
      <c r="L4060">
        <v>0</v>
      </c>
      <c r="M4060">
        <v>0</v>
      </c>
      <c r="N4060">
        <v>0</v>
      </c>
      <c r="O4060">
        <v>1349000</v>
      </c>
      <c r="P4060">
        <v>1349000</v>
      </c>
      <c r="Q4060">
        <v>5261</v>
      </c>
      <c r="R4060" t="b">
        <v>0</v>
      </c>
      <c r="S4060">
        <v>0</v>
      </c>
    </row>
    <row r="4061" spans="1:19">
      <c r="A4061">
        <v>233525</v>
      </c>
      <c r="B4061" s="12"/>
      <c r="C4061" s="12" t="s">
        <v>4797</v>
      </c>
      <c r="D4061" s="12" t="s">
        <v>5518</v>
      </c>
      <c r="E4061" t="b">
        <v>0</v>
      </c>
      <c r="F4061">
        <v>0</v>
      </c>
      <c r="G4061">
        <v>2996611</v>
      </c>
      <c r="H4061">
        <v>44119</v>
      </c>
      <c r="I4061" s="12" t="s">
        <v>5810</v>
      </c>
      <c r="J4061">
        <v>2</v>
      </c>
      <c r="K4061">
        <v>3184</v>
      </c>
      <c r="L4061">
        <v>0</v>
      </c>
      <c r="M4061">
        <v>0</v>
      </c>
      <c r="N4061">
        <v>1349000</v>
      </c>
      <c r="O4061">
        <v>0</v>
      </c>
      <c r="P4061">
        <v>0</v>
      </c>
      <c r="Q4061">
        <v>5262</v>
      </c>
      <c r="R4061" t="b">
        <v>0</v>
      </c>
      <c r="S4061">
        <v>0</v>
      </c>
    </row>
    <row r="4062" spans="1:19">
      <c r="A4062">
        <v>233525</v>
      </c>
      <c r="B4062" s="12"/>
      <c r="C4062" s="12" t="s">
        <v>4797</v>
      </c>
      <c r="D4062" s="12" t="s">
        <v>5518</v>
      </c>
      <c r="E4062" t="b">
        <v>0</v>
      </c>
      <c r="F4062">
        <v>0</v>
      </c>
      <c r="G4062">
        <v>2996611</v>
      </c>
      <c r="H4062">
        <v>44133</v>
      </c>
      <c r="I4062" s="12" t="s">
        <v>5811</v>
      </c>
      <c r="J4062">
        <v>2</v>
      </c>
      <c r="K4062">
        <v>3189</v>
      </c>
      <c r="L4062">
        <v>0</v>
      </c>
      <c r="M4062">
        <v>0</v>
      </c>
      <c r="N4062">
        <v>1349000</v>
      </c>
      <c r="O4062">
        <v>0</v>
      </c>
      <c r="P4062">
        <v>-1349000</v>
      </c>
      <c r="Q4062">
        <v>5263</v>
      </c>
      <c r="R4062" t="b">
        <v>0</v>
      </c>
      <c r="S4062">
        <v>0</v>
      </c>
    </row>
    <row r="4063" spans="1:19">
      <c r="A4063">
        <v>233525</v>
      </c>
      <c r="B4063" s="12"/>
      <c r="C4063" s="12" t="s">
        <v>4797</v>
      </c>
      <c r="D4063" s="12" t="s">
        <v>5518</v>
      </c>
      <c r="E4063" t="b">
        <v>0</v>
      </c>
      <c r="F4063">
        <v>0</v>
      </c>
      <c r="G4063">
        <v>2996611</v>
      </c>
      <c r="H4063">
        <v>44133</v>
      </c>
      <c r="I4063" s="12" t="s">
        <v>5811</v>
      </c>
      <c r="J4063">
        <v>7</v>
      </c>
      <c r="K4063">
        <v>1169</v>
      </c>
      <c r="L4063">
        <v>0</v>
      </c>
      <c r="M4063">
        <v>0</v>
      </c>
      <c r="N4063">
        <v>0</v>
      </c>
      <c r="O4063">
        <v>1349000</v>
      </c>
      <c r="P4063">
        <v>0</v>
      </c>
      <c r="Q4063">
        <v>5264</v>
      </c>
      <c r="R4063" t="b">
        <v>0</v>
      </c>
      <c r="S4063">
        <v>0</v>
      </c>
    </row>
    <row r="4064" spans="1:19">
      <c r="A4064">
        <v>233525</v>
      </c>
      <c r="B4064" s="12"/>
      <c r="C4064" s="12" t="s">
        <v>4797</v>
      </c>
      <c r="D4064" s="12" t="s">
        <v>5518</v>
      </c>
      <c r="E4064" t="b">
        <v>0</v>
      </c>
      <c r="F4064">
        <v>0</v>
      </c>
      <c r="G4064">
        <v>2996611</v>
      </c>
      <c r="H4064">
        <v>44164</v>
      </c>
      <c r="I4064" s="12" t="s">
        <v>5812</v>
      </c>
      <c r="J4064">
        <v>7</v>
      </c>
      <c r="K4064">
        <v>1180</v>
      </c>
      <c r="L4064">
        <v>0</v>
      </c>
      <c r="M4064">
        <v>0</v>
      </c>
      <c r="N4064">
        <v>0</v>
      </c>
      <c r="O4064">
        <v>1349000</v>
      </c>
      <c r="P4064">
        <v>1349000</v>
      </c>
      <c r="Q4064">
        <v>5265</v>
      </c>
      <c r="R4064" t="b">
        <v>0</v>
      </c>
      <c r="S4064">
        <v>0</v>
      </c>
    </row>
    <row r="4065" spans="1:19">
      <c r="A4065">
        <v>233525</v>
      </c>
      <c r="B4065" s="12"/>
      <c r="C4065" s="12" t="s">
        <v>4797</v>
      </c>
      <c r="D4065" s="12" t="s">
        <v>5518</v>
      </c>
      <c r="E4065" t="b">
        <v>0</v>
      </c>
      <c r="F4065">
        <v>0</v>
      </c>
      <c r="G4065">
        <v>2996611</v>
      </c>
      <c r="H4065">
        <v>44165</v>
      </c>
      <c r="I4065" s="12" t="s">
        <v>5813</v>
      </c>
      <c r="J4065">
        <v>2</v>
      </c>
      <c r="K4065">
        <v>3199</v>
      </c>
      <c r="L4065">
        <v>0</v>
      </c>
      <c r="M4065">
        <v>0</v>
      </c>
      <c r="N4065">
        <v>0</v>
      </c>
      <c r="O4065">
        <v>0</v>
      </c>
      <c r="P4065">
        <v>1349000</v>
      </c>
      <c r="Q4065">
        <v>5266</v>
      </c>
      <c r="R4065" t="b">
        <v>0</v>
      </c>
      <c r="S4065">
        <v>0</v>
      </c>
    </row>
    <row r="4066" spans="1:19">
      <c r="A4066">
        <v>233525</v>
      </c>
      <c r="B4066" s="12"/>
      <c r="C4066" s="12" t="s">
        <v>4797</v>
      </c>
      <c r="D4066" s="12" t="s">
        <v>5518</v>
      </c>
      <c r="E4066" t="b">
        <v>0</v>
      </c>
      <c r="F4066">
        <v>0</v>
      </c>
      <c r="G4066">
        <v>2996611</v>
      </c>
      <c r="H4066">
        <v>44165</v>
      </c>
      <c r="I4066" s="12" t="s">
        <v>5812</v>
      </c>
      <c r="J4066">
        <v>2</v>
      </c>
      <c r="K4066">
        <v>3204</v>
      </c>
      <c r="L4066">
        <v>0</v>
      </c>
      <c r="M4066">
        <v>0</v>
      </c>
      <c r="N4066">
        <v>1349000</v>
      </c>
      <c r="O4066">
        <v>0</v>
      </c>
      <c r="P4066">
        <v>0</v>
      </c>
      <c r="Q4066">
        <v>5267</v>
      </c>
      <c r="R4066" t="b">
        <v>0</v>
      </c>
      <c r="S4066">
        <v>0</v>
      </c>
    </row>
    <row r="4067" spans="1:19">
      <c r="A4067">
        <v>233525</v>
      </c>
      <c r="B4067" s="12"/>
      <c r="C4067" s="12" t="s">
        <v>4797</v>
      </c>
      <c r="D4067" s="12" t="s">
        <v>5518</v>
      </c>
      <c r="E4067" t="b">
        <v>0</v>
      </c>
      <c r="F4067">
        <v>0</v>
      </c>
      <c r="G4067">
        <v>2996611</v>
      </c>
      <c r="H4067">
        <v>44178</v>
      </c>
      <c r="I4067" s="12" t="s">
        <v>5814</v>
      </c>
      <c r="J4067">
        <v>7</v>
      </c>
      <c r="K4067">
        <v>1194</v>
      </c>
      <c r="L4067">
        <v>0</v>
      </c>
      <c r="M4067">
        <v>0</v>
      </c>
      <c r="N4067">
        <v>0</v>
      </c>
      <c r="O4067">
        <v>1349000</v>
      </c>
      <c r="P4067">
        <v>1349000</v>
      </c>
      <c r="Q4067">
        <v>5268</v>
      </c>
      <c r="R4067" t="b">
        <v>0</v>
      </c>
      <c r="S4067">
        <v>0</v>
      </c>
    </row>
    <row r="4068" spans="1:19">
      <c r="A4068">
        <v>233525</v>
      </c>
      <c r="B4068" s="12"/>
      <c r="C4068" s="12" t="s">
        <v>4797</v>
      </c>
      <c r="D4068" s="12" t="s">
        <v>5518</v>
      </c>
      <c r="E4068" t="b">
        <v>0</v>
      </c>
      <c r="F4068">
        <v>0</v>
      </c>
      <c r="G4068">
        <v>2996611</v>
      </c>
      <c r="H4068">
        <v>44179</v>
      </c>
      <c r="I4068" s="12" t="s">
        <v>5814</v>
      </c>
      <c r="J4068">
        <v>2</v>
      </c>
      <c r="K4068">
        <v>3213</v>
      </c>
      <c r="L4068">
        <v>0</v>
      </c>
      <c r="M4068">
        <v>0</v>
      </c>
      <c r="N4068">
        <v>1349000</v>
      </c>
      <c r="O4068">
        <v>0</v>
      </c>
      <c r="P4068">
        <v>0</v>
      </c>
      <c r="Q4068">
        <v>5269</v>
      </c>
      <c r="R4068" t="b">
        <v>0</v>
      </c>
      <c r="S4068">
        <v>0</v>
      </c>
    </row>
    <row r="4069" spans="1:19">
      <c r="A4069">
        <v>233525</v>
      </c>
      <c r="B4069" s="12" t="s">
        <v>2459</v>
      </c>
      <c r="C4069" s="12" t="s">
        <v>4797</v>
      </c>
      <c r="D4069" s="12" t="s">
        <v>2459</v>
      </c>
      <c r="E4069" t="b">
        <v>0</v>
      </c>
      <c r="F4069">
        <v>0</v>
      </c>
      <c r="G4069">
        <v>2996611</v>
      </c>
      <c r="H4069" t="s">
        <v>21</v>
      </c>
      <c r="I4069" s="12"/>
      <c r="K4069">
        <v>0</v>
      </c>
      <c r="L4069">
        <v>0</v>
      </c>
      <c r="M4069">
        <v>0</v>
      </c>
      <c r="N4069">
        <v>17460000</v>
      </c>
      <c r="O4069">
        <v>16188000</v>
      </c>
      <c r="P4069">
        <v>0</v>
      </c>
      <c r="Q4069">
        <v>5270</v>
      </c>
      <c r="R4069" t="b">
        <v>0</v>
      </c>
      <c r="S4069">
        <v>0</v>
      </c>
    </row>
    <row r="4070" spans="1:19">
      <c r="A4070">
        <v>233525</v>
      </c>
      <c r="B4070" s="12" t="s">
        <v>5526</v>
      </c>
      <c r="C4070" s="12" t="s">
        <v>4797</v>
      </c>
      <c r="D4070" s="12" t="s">
        <v>5526</v>
      </c>
      <c r="E4070" t="b">
        <v>0</v>
      </c>
      <c r="F4070">
        <v>572400</v>
      </c>
      <c r="G4070">
        <v>52295664</v>
      </c>
      <c r="H4070" t="s">
        <v>21</v>
      </c>
      <c r="I4070" s="12"/>
      <c r="K4070">
        <v>0</v>
      </c>
      <c r="L4070">
        <v>7856400</v>
      </c>
      <c r="M4070">
        <v>7284000</v>
      </c>
      <c r="N4070">
        <v>0</v>
      </c>
      <c r="O4070">
        <v>0</v>
      </c>
      <c r="P4070">
        <v>572400</v>
      </c>
      <c r="Q4070">
        <v>5277</v>
      </c>
      <c r="R4070" t="b">
        <v>0</v>
      </c>
      <c r="S4070">
        <v>0</v>
      </c>
    </row>
    <row r="4071" spans="1:19">
      <c r="A4071">
        <v>233525</v>
      </c>
      <c r="B4071" s="12"/>
      <c r="C4071" s="12" t="s">
        <v>4797</v>
      </c>
      <c r="D4071" s="12" t="s">
        <v>5526</v>
      </c>
      <c r="E4071" t="b">
        <v>0</v>
      </c>
      <c r="F4071">
        <v>0</v>
      </c>
      <c r="G4071">
        <v>52295664</v>
      </c>
      <c r="H4071">
        <v>43840</v>
      </c>
      <c r="I4071" s="12" t="s">
        <v>5815</v>
      </c>
      <c r="J4071">
        <v>2</v>
      </c>
      <c r="K4071">
        <v>3081</v>
      </c>
      <c r="L4071">
        <v>0</v>
      </c>
      <c r="M4071">
        <v>0</v>
      </c>
      <c r="N4071">
        <v>572400</v>
      </c>
      <c r="O4071">
        <v>0</v>
      </c>
      <c r="P4071">
        <v>0</v>
      </c>
      <c r="Q4071">
        <v>5278</v>
      </c>
      <c r="R4071" t="b">
        <v>0</v>
      </c>
      <c r="S4071">
        <v>0</v>
      </c>
    </row>
    <row r="4072" spans="1:19">
      <c r="A4072">
        <v>233525</v>
      </c>
      <c r="B4072" s="12"/>
      <c r="C4072" s="12" t="s">
        <v>4797</v>
      </c>
      <c r="D4072" s="12" t="s">
        <v>5526</v>
      </c>
      <c r="E4072" t="b">
        <v>0</v>
      </c>
      <c r="F4072">
        <v>0</v>
      </c>
      <c r="G4072">
        <v>52295664</v>
      </c>
      <c r="H4072">
        <v>43861</v>
      </c>
      <c r="I4072" s="12" t="s">
        <v>5816</v>
      </c>
      <c r="J4072">
        <v>7</v>
      </c>
      <c r="K4072">
        <v>1052</v>
      </c>
      <c r="L4072">
        <v>0</v>
      </c>
      <c r="M4072">
        <v>0</v>
      </c>
      <c r="N4072">
        <v>0</v>
      </c>
      <c r="O4072">
        <v>572400</v>
      </c>
      <c r="P4072">
        <v>572400</v>
      </c>
      <c r="Q4072">
        <v>5279</v>
      </c>
      <c r="R4072" t="b">
        <v>0</v>
      </c>
      <c r="S4072">
        <v>0</v>
      </c>
    </row>
    <row r="4073" spans="1:19">
      <c r="A4073">
        <v>233525</v>
      </c>
      <c r="B4073" s="12"/>
      <c r="C4073" s="12" t="s">
        <v>4797</v>
      </c>
      <c r="D4073" s="12" t="s">
        <v>5526</v>
      </c>
      <c r="E4073" t="b">
        <v>0</v>
      </c>
      <c r="F4073">
        <v>0</v>
      </c>
      <c r="G4073">
        <v>52295664</v>
      </c>
      <c r="H4073">
        <v>43869</v>
      </c>
      <c r="I4073" s="12" t="s">
        <v>5816</v>
      </c>
      <c r="J4073">
        <v>2</v>
      </c>
      <c r="K4073">
        <v>3097</v>
      </c>
      <c r="L4073">
        <v>0</v>
      </c>
      <c r="M4073">
        <v>0</v>
      </c>
      <c r="N4073">
        <v>572400</v>
      </c>
      <c r="O4073">
        <v>0</v>
      </c>
      <c r="P4073">
        <v>0</v>
      </c>
      <c r="Q4073">
        <v>5280</v>
      </c>
      <c r="R4073" t="b">
        <v>0</v>
      </c>
      <c r="S4073">
        <v>0</v>
      </c>
    </row>
    <row r="4074" spans="1:19">
      <c r="A4074">
        <v>233525</v>
      </c>
      <c r="B4074" s="12"/>
      <c r="C4074" s="12" t="s">
        <v>4797</v>
      </c>
      <c r="D4074" s="12" t="s">
        <v>5526</v>
      </c>
      <c r="E4074" t="b">
        <v>0</v>
      </c>
      <c r="F4074">
        <v>0</v>
      </c>
      <c r="G4074">
        <v>52295664</v>
      </c>
      <c r="H4074">
        <v>43889</v>
      </c>
      <c r="I4074" s="12" t="s">
        <v>5817</v>
      </c>
      <c r="J4074">
        <v>7</v>
      </c>
      <c r="K4074">
        <v>1057</v>
      </c>
      <c r="L4074">
        <v>0</v>
      </c>
      <c r="M4074">
        <v>0</v>
      </c>
      <c r="N4074">
        <v>0</v>
      </c>
      <c r="O4074">
        <v>572400</v>
      </c>
      <c r="P4074">
        <v>572400</v>
      </c>
      <c r="Q4074">
        <v>5281</v>
      </c>
      <c r="R4074" t="b">
        <v>0</v>
      </c>
      <c r="S4074">
        <v>0</v>
      </c>
    </row>
    <row r="4075" spans="1:19">
      <c r="A4075">
        <v>233525</v>
      </c>
      <c r="B4075" s="12"/>
      <c r="C4075" s="12" t="s">
        <v>4797</v>
      </c>
      <c r="D4075" s="12" t="s">
        <v>5526</v>
      </c>
      <c r="E4075" t="b">
        <v>0</v>
      </c>
      <c r="F4075">
        <v>0</v>
      </c>
      <c r="G4075">
        <v>52295664</v>
      </c>
      <c r="H4075">
        <v>43902</v>
      </c>
      <c r="I4075" s="12" t="s">
        <v>5817</v>
      </c>
      <c r="J4075">
        <v>2</v>
      </c>
      <c r="K4075">
        <v>3108</v>
      </c>
      <c r="L4075">
        <v>0</v>
      </c>
      <c r="M4075">
        <v>0</v>
      </c>
      <c r="N4075">
        <v>572400</v>
      </c>
      <c r="O4075">
        <v>0</v>
      </c>
      <c r="P4075">
        <v>0</v>
      </c>
      <c r="Q4075">
        <v>5282</v>
      </c>
      <c r="R4075" t="b">
        <v>0</v>
      </c>
      <c r="S4075">
        <v>0</v>
      </c>
    </row>
    <row r="4076" spans="1:19">
      <c r="A4076">
        <v>233525</v>
      </c>
      <c r="B4076" s="12"/>
      <c r="C4076" s="12" t="s">
        <v>4797</v>
      </c>
      <c r="D4076" s="12" t="s">
        <v>5526</v>
      </c>
      <c r="E4076" t="b">
        <v>0</v>
      </c>
      <c r="F4076">
        <v>0</v>
      </c>
      <c r="G4076">
        <v>52295664</v>
      </c>
      <c r="H4076">
        <v>43920</v>
      </c>
      <c r="I4076" s="12" t="s">
        <v>5818</v>
      </c>
      <c r="J4076">
        <v>7</v>
      </c>
      <c r="K4076">
        <v>1074</v>
      </c>
      <c r="L4076">
        <v>0</v>
      </c>
      <c r="M4076">
        <v>0</v>
      </c>
      <c r="N4076">
        <v>0</v>
      </c>
      <c r="O4076">
        <v>572400</v>
      </c>
      <c r="P4076">
        <v>572400</v>
      </c>
      <c r="Q4076">
        <v>5283</v>
      </c>
      <c r="R4076" t="b">
        <v>0</v>
      </c>
      <c r="S4076">
        <v>0</v>
      </c>
    </row>
    <row r="4077" spans="1:19">
      <c r="A4077">
        <v>233525</v>
      </c>
      <c r="B4077" s="12"/>
      <c r="C4077" s="12" t="s">
        <v>4797</v>
      </c>
      <c r="D4077" s="12" t="s">
        <v>5526</v>
      </c>
      <c r="E4077" t="b">
        <v>0</v>
      </c>
      <c r="F4077">
        <v>0</v>
      </c>
      <c r="G4077">
        <v>52295664</v>
      </c>
      <c r="H4077">
        <v>43929</v>
      </c>
      <c r="I4077" s="12" t="s">
        <v>5818</v>
      </c>
      <c r="J4077">
        <v>2</v>
      </c>
      <c r="K4077">
        <v>3115</v>
      </c>
      <c r="L4077">
        <v>0</v>
      </c>
      <c r="M4077">
        <v>0</v>
      </c>
      <c r="N4077">
        <v>572400</v>
      </c>
      <c r="O4077">
        <v>0</v>
      </c>
      <c r="P4077">
        <v>0</v>
      </c>
      <c r="Q4077">
        <v>5284</v>
      </c>
      <c r="R4077" t="b">
        <v>0</v>
      </c>
      <c r="S4077">
        <v>0</v>
      </c>
    </row>
    <row r="4078" spans="1:19">
      <c r="A4078">
        <v>233525</v>
      </c>
      <c r="B4078" s="12"/>
      <c r="C4078" s="12" t="s">
        <v>4797</v>
      </c>
      <c r="D4078" s="12" t="s">
        <v>5526</v>
      </c>
      <c r="E4078" t="b">
        <v>0</v>
      </c>
      <c r="F4078">
        <v>0</v>
      </c>
      <c r="G4078">
        <v>52295664</v>
      </c>
      <c r="H4078">
        <v>43951</v>
      </c>
      <c r="I4078" s="12" t="s">
        <v>5819</v>
      </c>
      <c r="J4078">
        <v>7</v>
      </c>
      <c r="K4078">
        <v>1082</v>
      </c>
      <c r="L4078">
        <v>0</v>
      </c>
      <c r="M4078">
        <v>0</v>
      </c>
      <c r="N4078">
        <v>0</v>
      </c>
      <c r="O4078">
        <v>572400</v>
      </c>
      <c r="P4078">
        <v>572400</v>
      </c>
      <c r="Q4078">
        <v>5285</v>
      </c>
      <c r="R4078" t="b">
        <v>0</v>
      </c>
      <c r="S4078">
        <v>0</v>
      </c>
    </row>
    <row r="4079" spans="1:19">
      <c r="A4079">
        <v>233525</v>
      </c>
      <c r="B4079" s="12"/>
      <c r="C4079" s="12" t="s">
        <v>4797</v>
      </c>
      <c r="D4079" s="12" t="s">
        <v>5526</v>
      </c>
      <c r="E4079" t="b">
        <v>0</v>
      </c>
      <c r="F4079">
        <v>0</v>
      </c>
      <c r="G4079">
        <v>52295664</v>
      </c>
      <c r="H4079">
        <v>43963</v>
      </c>
      <c r="I4079" s="12" t="s">
        <v>5819</v>
      </c>
      <c r="J4079">
        <v>2</v>
      </c>
      <c r="K4079">
        <v>3125</v>
      </c>
      <c r="L4079">
        <v>0</v>
      </c>
      <c r="M4079">
        <v>0</v>
      </c>
      <c r="N4079">
        <v>572400</v>
      </c>
      <c r="O4079">
        <v>0</v>
      </c>
      <c r="P4079">
        <v>0</v>
      </c>
      <c r="Q4079">
        <v>5286</v>
      </c>
      <c r="R4079" t="b">
        <v>0</v>
      </c>
      <c r="S4079">
        <v>0</v>
      </c>
    </row>
    <row r="4080" spans="1:19">
      <c r="A4080">
        <v>233525</v>
      </c>
      <c r="B4080" s="12"/>
      <c r="C4080" s="12" t="s">
        <v>4797</v>
      </c>
      <c r="D4080" s="12" t="s">
        <v>5526</v>
      </c>
      <c r="E4080" t="b">
        <v>0</v>
      </c>
      <c r="F4080">
        <v>0</v>
      </c>
      <c r="G4080">
        <v>52295664</v>
      </c>
      <c r="H4080">
        <v>43981</v>
      </c>
      <c r="I4080" s="12" t="s">
        <v>5820</v>
      </c>
      <c r="J4080">
        <v>7</v>
      </c>
      <c r="K4080">
        <v>1097</v>
      </c>
      <c r="L4080">
        <v>0</v>
      </c>
      <c r="M4080">
        <v>0</v>
      </c>
      <c r="N4080">
        <v>0</v>
      </c>
      <c r="O4080">
        <v>745400</v>
      </c>
      <c r="P4080">
        <v>745400</v>
      </c>
      <c r="Q4080">
        <v>5287</v>
      </c>
      <c r="R4080" t="b">
        <v>0</v>
      </c>
      <c r="S4080">
        <v>0</v>
      </c>
    </row>
    <row r="4081" spans="1:19">
      <c r="A4081">
        <v>233525</v>
      </c>
      <c r="B4081" s="12"/>
      <c r="C4081" s="12" t="s">
        <v>4797</v>
      </c>
      <c r="D4081" s="12" t="s">
        <v>5526</v>
      </c>
      <c r="E4081" t="b">
        <v>0</v>
      </c>
      <c r="F4081">
        <v>0</v>
      </c>
      <c r="G4081">
        <v>52295664</v>
      </c>
      <c r="H4081">
        <v>43998</v>
      </c>
      <c r="I4081" s="12" t="s">
        <v>5820</v>
      </c>
      <c r="J4081">
        <v>2</v>
      </c>
      <c r="K4081">
        <v>3137</v>
      </c>
      <c r="L4081">
        <v>0</v>
      </c>
      <c r="M4081">
        <v>0</v>
      </c>
      <c r="N4081">
        <v>607000</v>
      </c>
      <c r="O4081">
        <v>0</v>
      </c>
      <c r="P4081">
        <v>138400</v>
      </c>
      <c r="Q4081">
        <v>5288</v>
      </c>
      <c r="R4081" t="b">
        <v>0</v>
      </c>
      <c r="S4081">
        <v>0</v>
      </c>
    </row>
    <row r="4082" spans="1:19">
      <c r="A4082">
        <v>233525</v>
      </c>
      <c r="B4082" s="12"/>
      <c r="C4082" s="12" t="s">
        <v>4797</v>
      </c>
      <c r="D4082" s="12" t="s">
        <v>5526</v>
      </c>
      <c r="E4082" t="b">
        <v>0</v>
      </c>
      <c r="F4082">
        <v>0</v>
      </c>
      <c r="G4082">
        <v>52295664</v>
      </c>
      <c r="H4082">
        <v>43998</v>
      </c>
      <c r="I4082" s="12" t="s">
        <v>5820</v>
      </c>
      <c r="J4082">
        <v>2</v>
      </c>
      <c r="K4082">
        <v>3137</v>
      </c>
      <c r="L4082">
        <v>0</v>
      </c>
      <c r="M4082">
        <v>0</v>
      </c>
      <c r="N4082">
        <v>138400</v>
      </c>
      <c r="O4082">
        <v>0</v>
      </c>
      <c r="P4082">
        <v>0</v>
      </c>
      <c r="Q4082">
        <v>5289</v>
      </c>
      <c r="R4082" t="b">
        <v>0</v>
      </c>
      <c r="S4082">
        <v>0</v>
      </c>
    </row>
    <row r="4083" spans="1:19">
      <c r="A4083">
        <v>233525</v>
      </c>
      <c r="B4083" s="12"/>
      <c r="C4083" s="12" t="s">
        <v>4797</v>
      </c>
      <c r="D4083" s="12" t="s">
        <v>5526</v>
      </c>
      <c r="E4083" t="b">
        <v>0</v>
      </c>
      <c r="F4083">
        <v>0</v>
      </c>
      <c r="G4083">
        <v>52295664</v>
      </c>
      <c r="H4083">
        <v>44008</v>
      </c>
      <c r="I4083" s="12" t="s">
        <v>5821</v>
      </c>
      <c r="J4083">
        <v>7</v>
      </c>
      <c r="K4083">
        <v>1115</v>
      </c>
      <c r="L4083">
        <v>0</v>
      </c>
      <c r="M4083">
        <v>0</v>
      </c>
      <c r="N4083">
        <v>0</v>
      </c>
      <c r="O4083">
        <v>607000</v>
      </c>
      <c r="P4083">
        <v>607000</v>
      </c>
      <c r="Q4083">
        <v>5290</v>
      </c>
      <c r="R4083" t="b">
        <v>0</v>
      </c>
      <c r="S4083">
        <v>0</v>
      </c>
    </row>
    <row r="4084" spans="1:19">
      <c r="A4084">
        <v>233525</v>
      </c>
      <c r="B4084" s="12"/>
      <c r="C4084" s="12" t="s">
        <v>4797</v>
      </c>
      <c r="D4084" s="12" t="s">
        <v>5526</v>
      </c>
      <c r="E4084" t="b">
        <v>0</v>
      </c>
      <c r="F4084">
        <v>0</v>
      </c>
      <c r="G4084">
        <v>52295664</v>
      </c>
      <c r="H4084">
        <v>44027</v>
      </c>
      <c r="I4084" s="12" t="s">
        <v>5821</v>
      </c>
      <c r="J4084">
        <v>2</v>
      </c>
      <c r="K4084">
        <v>3151</v>
      </c>
      <c r="L4084">
        <v>0</v>
      </c>
      <c r="M4084">
        <v>0</v>
      </c>
      <c r="N4084">
        <v>607000</v>
      </c>
      <c r="O4084">
        <v>0</v>
      </c>
      <c r="P4084">
        <v>0</v>
      </c>
      <c r="Q4084">
        <v>5291</v>
      </c>
      <c r="R4084" t="b">
        <v>0</v>
      </c>
      <c r="S4084">
        <v>0</v>
      </c>
    </row>
    <row r="4085" spans="1:19">
      <c r="A4085">
        <v>233525</v>
      </c>
      <c r="B4085" s="12"/>
      <c r="C4085" s="12" t="s">
        <v>4797</v>
      </c>
      <c r="D4085" s="12" t="s">
        <v>5526</v>
      </c>
      <c r="E4085" t="b">
        <v>0</v>
      </c>
      <c r="F4085">
        <v>0</v>
      </c>
      <c r="G4085">
        <v>52295664</v>
      </c>
      <c r="H4085">
        <v>44042</v>
      </c>
      <c r="I4085" s="12" t="s">
        <v>5822</v>
      </c>
      <c r="J4085">
        <v>7</v>
      </c>
      <c r="K4085">
        <v>1123</v>
      </c>
      <c r="L4085">
        <v>0</v>
      </c>
      <c r="M4085">
        <v>0</v>
      </c>
      <c r="N4085">
        <v>0</v>
      </c>
      <c r="O4085">
        <v>607000</v>
      </c>
      <c r="P4085">
        <v>607000</v>
      </c>
      <c r="Q4085">
        <v>5292</v>
      </c>
      <c r="R4085" t="b">
        <v>0</v>
      </c>
      <c r="S4085">
        <v>0</v>
      </c>
    </row>
    <row r="4086" spans="1:19">
      <c r="A4086">
        <v>233525</v>
      </c>
      <c r="B4086" s="12"/>
      <c r="C4086" s="12" t="s">
        <v>4797</v>
      </c>
      <c r="D4086" s="12" t="s">
        <v>5526</v>
      </c>
      <c r="E4086" t="b">
        <v>0</v>
      </c>
      <c r="F4086">
        <v>0</v>
      </c>
      <c r="G4086">
        <v>52295664</v>
      </c>
      <c r="H4086">
        <v>44055</v>
      </c>
      <c r="I4086" s="12" t="s">
        <v>5822</v>
      </c>
      <c r="J4086">
        <v>2</v>
      </c>
      <c r="K4086">
        <v>3159</v>
      </c>
      <c r="L4086">
        <v>0</v>
      </c>
      <c r="M4086">
        <v>0</v>
      </c>
      <c r="N4086">
        <v>607000</v>
      </c>
      <c r="O4086">
        <v>0</v>
      </c>
      <c r="P4086">
        <v>0</v>
      </c>
      <c r="Q4086">
        <v>5293</v>
      </c>
      <c r="R4086" t="b">
        <v>0</v>
      </c>
      <c r="S4086">
        <v>0</v>
      </c>
    </row>
    <row r="4087" spans="1:19">
      <c r="A4087">
        <v>233525</v>
      </c>
      <c r="B4087" s="12"/>
      <c r="C4087" s="12" t="s">
        <v>4797</v>
      </c>
      <c r="D4087" s="12" t="s">
        <v>5526</v>
      </c>
      <c r="E4087" t="b">
        <v>0</v>
      </c>
      <c r="F4087">
        <v>0</v>
      </c>
      <c r="G4087">
        <v>52295664</v>
      </c>
      <c r="H4087">
        <v>44073</v>
      </c>
      <c r="I4087" s="12" t="s">
        <v>5823</v>
      </c>
      <c r="J4087">
        <v>7</v>
      </c>
      <c r="K4087">
        <v>1136</v>
      </c>
      <c r="L4087">
        <v>0</v>
      </c>
      <c r="M4087">
        <v>0</v>
      </c>
      <c r="N4087">
        <v>0</v>
      </c>
      <c r="O4087">
        <v>607000</v>
      </c>
      <c r="P4087">
        <v>607000</v>
      </c>
      <c r="Q4087">
        <v>5294</v>
      </c>
      <c r="R4087" t="b">
        <v>0</v>
      </c>
      <c r="S4087">
        <v>0</v>
      </c>
    </row>
    <row r="4088" spans="1:19">
      <c r="A4088">
        <v>233525</v>
      </c>
      <c r="B4088" s="12"/>
      <c r="C4088" s="12" t="s">
        <v>4797</v>
      </c>
      <c r="D4088" s="12" t="s">
        <v>5526</v>
      </c>
      <c r="E4088" t="b">
        <v>0</v>
      </c>
      <c r="F4088">
        <v>0</v>
      </c>
      <c r="G4088">
        <v>52295664</v>
      </c>
      <c r="H4088">
        <v>44084</v>
      </c>
      <c r="I4088" s="12" t="s">
        <v>5823</v>
      </c>
      <c r="J4088">
        <v>2</v>
      </c>
      <c r="K4088">
        <v>3170</v>
      </c>
      <c r="L4088">
        <v>0</v>
      </c>
      <c r="M4088">
        <v>0</v>
      </c>
      <c r="N4088">
        <v>607000</v>
      </c>
      <c r="O4088">
        <v>0</v>
      </c>
      <c r="P4088">
        <v>0</v>
      </c>
      <c r="Q4088">
        <v>5295</v>
      </c>
      <c r="R4088" t="b">
        <v>0</v>
      </c>
      <c r="S4088">
        <v>0</v>
      </c>
    </row>
    <row r="4089" spans="1:19">
      <c r="A4089">
        <v>233525</v>
      </c>
      <c r="B4089" s="12"/>
      <c r="C4089" s="12" t="s">
        <v>4797</v>
      </c>
      <c r="D4089" s="12" t="s">
        <v>5526</v>
      </c>
      <c r="E4089" t="b">
        <v>0</v>
      </c>
      <c r="F4089">
        <v>0</v>
      </c>
      <c r="G4089">
        <v>52295664</v>
      </c>
      <c r="H4089">
        <v>44104</v>
      </c>
      <c r="I4089" s="12" t="s">
        <v>5823</v>
      </c>
      <c r="J4089">
        <v>7</v>
      </c>
      <c r="K4089">
        <v>1152</v>
      </c>
      <c r="L4089">
        <v>0</v>
      </c>
      <c r="M4089">
        <v>0</v>
      </c>
      <c r="N4089">
        <v>0</v>
      </c>
      <c r="O4089">
        <v>607000</v>
      </c>
      <c r="P4089">
        <v>607000</v>
      </c>
      <c r="Q4089">
        <v>5296</v>
      </c>
      <c r="R4089" t="b">
        <v>0</v>
      </c>
      <c r="S4089">
        <v>0</v>
      </c>
    </row>
    <row r="4090" spans="1:19">
      <c r="A4090">
        <v>233525</v>
      </c>
      <c r="B4090" s="12"/>
      <c r="C4090" s="12" t="s">
        <v>4797</v>
      </c>
      <c r="D4090" s="12" t="s">
        <v>5526</v>
      </c>
      <c r="E4090" t="b">
        <v>0</v>
      </c>
      <c r="F4090">
        <v>0</v>
      </c>
      <c r="G4090">
        <v>52295664</v>
      </c>
      <c r="H4090">
        <v>44119</v>
      </c>
      <c r="I4090" s="12" t="s">
        <v>5824</v>
      </c>
      <c r="J4090">
        <v>2</v>
      </c>
      <c r="K4090">
        <v>3183</v>
      </c>
      <c r="L4090">
        <v>0</v>
      </c>
      <c r="M4090">
        <v>0</v>
      </c>
      <c r="N4090">
        <v>607000</v>
      </c>
      <c r="O4090">
        <v>0</v>
      </c>
      <c r="P4090">
        <v>0</v>
      </c>
      <c r="Q4090">
        <v>5297</v>
      </c>
      <c r="R4090" t="b">
        <v>0</v>
      </c>
      <c r="S4090">
        <v>0</v>
      </c>
    </row>
    <row r="4091" spans="1:19">
      <c r="A4091">
        <v>233525</v>
      </c>
      <c r="B4091" s="12"/>
      <c r="C4091" s="12" t="s">
        <v>4797</v>
      </c>
      <c r="D4091" s="12" t="s">
        <v>5526</v>
      </c>
      <c r="E4091" t="b">
        <v>0</v>
      </c>
      <c r="F4091">
        <v>0</v>
      </c>
      <c r="G4091">
        <v>52295664</v>
      </c>
      <c r="H4091">
        <v>44133</v>
      </c>
      <c r="I4091" s="12" t="s">
        <v>5825</v>
      </c>
      <c r="J4091">
        <v>2</v>
      </c>
      <c r="K4091">
        <v>3190</v>
      </c>
      <c r="L4091">
        <v>0</v>
      </c>
      <c r="M4091">
        <v>0</v>
      </c>
      <c r="N4091">
        <v>607000</v>
      </c>
      <c r="O4091">
        <v>0</v>
      </c>
      <c r="P4091">
        <v>-607000</v>
      </c>
      <c r="Q4091">
        <v>5298</v>
      </c>
      <c r="R4091" t="b">
        <v>0</v>
      </c>
      <c r="S4091">
        <v>0</v>
      </c>
    </row>
    <row r="4092" spans="1:19">
      <c r="A4092">
        <v>233525</v>
      </c>
      <c r="B4092" s="12"/>
      <c r="C4092" s="12" t="s">
        <v>4797</v>
      </c>
      <c r="D4092" s="12" t="s">
        <v>5526</v>
      </c>
      <c r="E4092" t="b">
        <v>0</v>
      </c>
      <c r="F4092">
        <v>0</v>
      </c>
      <c r="G4092">
        <v>52295664</v>
      </c>
      <c r="H4092">
        <v>44133</v>
      </c>
      <c r="I4092" s="12" t="s">
        <v>5825</v>
      </c>
      <c r="J4092">
        <v>7</v>
      </c>
      <c r="K4092">
        <v>1170</v>
      </c>
      <c r="L4092">
        <v>0</v>
      </c>
      <c r="M4092">
        <v>0</v>
      </c>
      <c r="N4092">
        <v>0</v>
      </c>
      <c r="O4092">
        <v>607000</v>
      </c>
      <c r="P4092">
        <v>0</v>
      </c>
      <c r="Q4092">
        <v>5299</v>
      </c>
      <c r="R4092" t="b">
        <v>0</v>
      </c>
      <c r="S4092">
        <v>0</v>
      </c>
    </row>
    <row r="4093" spans="1:19">
      <c r="A4093">
        <v>233525</v>
      </c>
      <c r="B4093" s="12" t="s">
        <v>2471</v>
      </c>
      <c r="C4093" s="12" t="s">
        <v>4797</v>
      </c>
      <c r="D4093" s="12" t="s">
        <v>2471</v>
      </c>
      <c r="E4093" t="b">
        <v>0</v>
      </c>
      <c r="F4093">
        <v>0</v>
      </c>
      <c r="G4093">
        <v>52295664</v>
      </c>
      <c r="H4093">
        <v>44164</v>
      </c>
      <c r="I4093" s="12" t="s">
        <v>5826</v>
      </c>
      <c r="J4093">
        <v>7</v>
      </c>
      <c r="K4093">
        <v>1181</v>
      </c>
      <c r="L4093">
        <v>0</v>
      </c>
      <c r="M4093">
        <v>0</v>
      </c>
      <c r="N4093">
        <v>0</v>
      </c>
      <c r="O4093">
        <v>607000</v>
      </c>
      <c r="P4093">
        <v>607000</v>
      </c>
      <c r="Q4093">
        <v>5300</v>
      </c>
      <c r="R4093" t="b">
        <v>0</v>
      </c>
      <c r="S4093">
        <v>0</v>
      </c>
    </row>
    <row r="4094" spans="1:19">
      <c r="A4094">
        <v>233525</v>
      </c>
      <c r="B4094" s="12"/>
      <c r="C4094" s="12" t="s">
        <v>4797</v>
      </c>
      <c r="D4094" s="12" t="s">
        <v>2471</v>
      </c>
      <c r="E4094" t="b">
        <v>0</v>
      </c>
      <c r="F4094">
        <v>0</v>
      </c>
      <c r="G4094">
        <v>52295664</v>
      </c>
      <c r="H4094">
        <v>44165</v>
      </c>
      <c r="I4094" s="12" t="s">
        <v>5826</v>
      </c>
      <c r="J4094">
        <v>2</v>
      </c>
      <c r="K4094">
        <v>3200</v>
      </c>
      <c r="L4094">
        <v>0</v>
      </c>
      <c r="M4094">
        <v>0</v>
      </c>
      <c r="N4094">
        <v>607000</v>
      </c>
      <c r="O4094">
        <v>0</v>
      </c>
      <c r="P4094">
        <v>0</v>
      </c>
      <c r="Q4094">
        <v>5301</v>
      </c>
      <c r="R4094" t="b">
        <v>0</v>
      </c>
      <c r="S4094">
        <v>0</v>
      </c>
    </row>
    <row r="4095" spans="1:19">
      <c r="A4095">
        <v>233525</v>
      </c>
      <c r="B4095" s="12"/>
      <c r="C4095" s="12" t="s">
        <v>4797</v>
      </c>
      <c r="D4095" s="12" t="s">
        <v>2471</v>
      </c>
      <c r="E4095" t="b">
        <v>0</v>
      </c>
      <c r="F4095">
        <v>0</v>
      </c>
      <c r="G4095">
        <v>52295664</v>
      </c>
      <c r="H4095">
        <v>44178</v>
      </c>
      <c r="I4095" s="12" t="s">
        <v>5827</v>
      </c>
      <c r="J4095">
        <v>7</v>
      </c>
      <c r="K4095">
        <v>1193</v>
      </c>
      <c r="L4095">
        <v>0</v>
      </c>
      <c r="M4095">
        <v>0</v>
      </c>
      <c r="N4095">
        <v>0</v>
      </c>
      <c r="O4095">
        <v>607000</v>
      </c>
      <c r="P4095">
        <v>607000</v>
      </c>
      <c r="Q4095">
        <v>5302</v>
      </c>
      <c r="R4095" t="b">
        <v>0</v>
      </c>
      <c r="S4095">
        <v>0</v>
      </c>
    </row>
    <row r="4096" spans="1:19">
      <c r="A4096">
        <v>233525</v>
      </c>
      <c r="B4096" s="12"/>
      <c r="C4096" s="12" t="s">
        <v>4797</v>
      </c>
      <c r="D4096" s="12" t="s">
        <v>2471</v>
      </c>
      <c r="E4096" t="b">
        <v>0</v>
      </c>
      <c r="F4096">
        <v>0</v>
      </c>
      <c r="G4096">
        <v>52295664</v>
      </c>
      <c r="H4096">
        <v>44179</v>
      </c>
      <c r="I4096" s="12" t="s">
        <v>5827</v>
      </c>
      <c r="J4096">
        <v>2</v>
      </c>
      <c r="K4096">
        <v>3212</v>
      </c>
      <c r="L4096">
        <v>0</v>
      </c>
      <c r="M4096">
        <v>0</v>
      </c>
      <c r="N4096">
        <v>607000</v>
      </c>
      <c r="O4096">
        <v>0</v>
      </c>
      <c r="P4096">
        <v>0</v>
      </c>
      <c r="Q4096">
        <v>5303</v>
      </c>
      <c r="R4096" t="b">
        <v>0</v>
      </c>
      <c r="S4096">
        <v>0</v>
      </c>
    </row>
    <row r="4097" spans="1:19">
      <c r="A4097">
        <v>233525</v>
      </c>
      <c r="B4097" s="12" t="s">
        <v>2474</v>
      </c>
      <c r="C4097" s="12" t="s">
        <v>4797</v>
      </c>
      <c r="D4097" s="12" t="s">
        <v>2474</v>
      </c>
      <c r="E4097" t="b">
        <v>0</v>
      </c>
      <c r="F4097">
        <v>0</v>
      </c>
      <c r="G4097">
        <v>52295664</v>
      </c>
      <c r="H4097" t="s">
        <v>21</v>
      </c>
      <c r="I4097" s="12"/>
      <c r="K4097">
        <v>0</v>
      </c>
      <c r="L4097">
        <v>0</v>
      </c>
      <c r="M4097">
        <v>0</v>
      </c>
      <c r="N4097">
        <v>7856400</v>
      </c>
      <c r="O4097">
        <v>7284000</v>
      </c>
      <c r="P4097">
        <v>0</v>
      </c>
      <c r="Q4097">
        <v>5304</v>
      </c>
      <c r="R4097" t="b">
        <v>0</v>
      </c>
      <c r="S4097">
        <v>0</v>
      </c>
    </row>
    <row r="4098" spans="1:19">
      <c r="A4098">
        <v>233525</v>
      </c>
      <c r="B4098" s="12" t="s">
        <v>5527</v>
      </c>
      <c r="C4098" s="12" t="s">
        <v>4797</v>
      </c>
      <c r="D4098" s="12" t="s">
        <v>5527</v>
      </c>
      <c r="E4098" t="b">
        <v>0</v>
      </c>
      <c r="F4098">
        <v>375240</v>
      </c>
      <c r="G4098">
        <v>63357862</v>
      </c>
      <c r="H4098" t="s">
        <v>21</v>
      </c>
      <c r="I4098" s="12"/>
      <c r="K4098">
        <v>0</v>
      </c>
      <c r="L4098">
        <v>5151200</v>
      </c>
      <c r="M4098">
        <v>4775960</v>
      </c>
      <c r="N4098">
        <v>0</v>
      </c>
      <c r="O4098">
        <v>0</v>
      </c>
      <c r="P4098">
        <v>375240</v>
      </c>
      <c r="Q4098">
        <v>5305</v>
      </c>
      <c r="R4098" t="b">
        <v>0</v>
      </c>
      <c r="S4098">
        <v>0</v>
      </c>
    </row>
    <row r="4099" spans="1:19">
      <c r="A4099">
        <v>233525</v>
      </c>
      <c r="B4099" s="12"/>
      <c r="C4099" s="12" t="s">
        <v>4797</v>
      </c>
      <c r="D4099" s="12" t="s">
        <v>5527</v>
      </c>
      <c r="E4099" t="b">
        <v>0</v>
      </c>
      <c r="F4099">
        <v>0</v>
      </c>
      <c r="G4099">
        <v>63357862</v>
      </c>
      <c r="H4099">
        <v>43840</v>
      </c>
      <c r="I4099" s="12" t="s">
        <v>5828</v>
      </c>
      <c r="J4099">
        <v>2</v>
      </c>
      <c r="K4099">
        <v>3080</v>
      </c>
      <c r="L4099">
        <v>0</v>
      </c>
      <c r="M4099">
        <v>0</v>
      </c>
      <c r="N4099">
        <v>375240</v>
      </c>
      <c r="O4099">
        <v>0</v>
      </c>
      <c r="P4099">
        <v>0</v>
      </c>
      <c r="Q4099">
        <v>5306</v>
      </c>
      <c r="R4099" t="b">
        <v>0</v>
      </c>
      <c r="S4099">
        <v>0</v>
      </c>
    </row>
    <row r="4100" spans="1:19">
      <c r="A4100">
        <v>233525</v>
      </c>
      <c r="B4100" s="12"/>
      <c r="C4100" s="12" t="s">
        <v>4797</v>
      </c>
      <c r="D4100" s="12" t="s">
        <v>5527</v>
      </c>
      <c r="E4100" t="b">
        <v>0</v>
      </c>
      <c r="F4100">
        <v>0</v>
      </c>
      <c r="G4100">
        <v>63357862</v>
      </c>
      <c r="H4100">
        <v>43861</v>
      </c>
      <c r="I4100" s="12" t="s">
        <v>5829</v>
      </c>
      <c r="J4100">
        <v>7</v>
      </c>
      <c r="K4100">
        <v>1053</v>
      </c>
      <c r="L4100">
        <v>0</v>
      </c>
      <c r="M4100">
        <v>0</v>
      </c>
      <c r="N4100">
        <v>0</v>
      </c>
      <c r="O4100">
        <v>375240</v>
      </c>
      <c r="P4100">
        <v>375240</v>
      </c>
      <c r="Q4100">
        <v>5307</v>
      </c>
      <c r="R4100" t="b">
        <v>0</v>
      </c>
      <c r="S4100">
        <v>0</v>
      </c>
    </row>
    <row r="4101" spans="1:19">
      <c r="A4101">
        <v>233525</v>
      </c>
      <c r="B4101" s="12"/>
      <c r="C4101" s="12" t="s">
        <v>4797</v>
      </c>
      <c r="D4101" s="12" t="s">
        <v>5527</v>
      </c>
      <c r="E4101" t="b">
        <v>0</v>
      </c>
      <c r="F4101">
        <v>0</v>
      </c>
      <c r="G4101">
        <v>63357862</v>
      </c>
      <c r="H4101">
        <v>43869</v>
      </c>
      <c r="I4101" s="12" t="s">
        <v>5829</v>
      </c>
      <c r="J4101">
        <v>2</v>
      </c>
      <c r="K4101">
        <v>3094</v>
      </c>
      <c r="L4101">
        <v>0</v>
      </c>
      <c r="M4101">
        <v>0</v>
      </c>
      <c r="N4101">
        <v>375240</v>
      </c>
      <c r="O4101">
        <v>0</v>
      </c>
      <c r="P4101">
        <v>0</v>
      </c>
      <c r="Q4101">
        <v>5308</v>
      </c>
      <c r="R4101" t="b">
        <v>0</v>
      </c>
      <c r="S4101">
        <v>0</v>
      </c>
    </row>
    <row r="4102" spans="1:19">
      <c r="A4102">
        <v>233525</v>
      </c>
      <c r="B4102" s="12"/>
      <c r="C4102" s="12" t="s">
        <v>4797</v>
      </c>
      <c r="D4102" s="12" t="s">
        <v>5527</v>
      </c>
      <c r="E4102" t="b">
        <v>0</v>
      </c>
      <c r="F4102">
        <v>0</v>
      </c>
      <c r="G4102">
        <v>63357862</v>
      </c>
      <c r="H4102">
        <v>43889</v>
      </c>
      <c r="I4102" s="12" t="s">
        <v>5830</v>
      </c>
      <c r="J4102">
        <v>7</v>
      </c>
      <c r="K4102">
        <v>1056</v>
      </c>
      <c r="L4102">
        <v>0</v>
      </c>
      <c r="M4102">
        <v>0</v>
      </c>
      <c r="N4102">
        <v>0</v>
      </c>
      <c r="O4102">
        <v>375240</v>
      </c>
      <c r="P4102">
        <v>375240</v>
      </c>
      <c r="Q4102">
        <v>5309</v>
      </c>
      <c r="R4102" t="b">
        <v>0</v>
      </c>
      <c r="S4102">
        <v>0</v>
      </c>
    </row>
    <row r="4103" spans="1:19">
      <c r="A4103">
        <v>233525</v>
      </c>
      <c r="B4103" s="12"/>
      <c r="C4103" s="12" t="s">
        <v>4797</v>
      </c>
      <c r="D4103" s="12" t="s">
        <v>5527</v>
      </c>
      <c r="E4103" t="b">
        <v>0</v>
      </c>
      <c r="F4103">
        <v>0</v>
      </c>
      <c r="G4103">
        <v>63357862</v>
      </c>
      <c r="H4103">
        <v>43902</v>
      </c>
      <c r="I4103" s="12" t="s">
        <v>5830</v>
      </c>
      <c r="J4103">
        <v>2</v>
      </c>
      <c r="K4103">
        <v>3107</v>
      </c>
      <c r="L4103">
        <v>0</v>
      </c>
      <c r="M4103">
        <v>0</v>
      </c>
      <c r="N4103">
        <v>375240</v>
      </c>
      <c r="O4103">
        <v>0</v>
      </c>
      <c r="P4103">
        <v>0</v>
      </c>
      <c r="Q4103">
        <v>5310</v>
      </c>
      <c r="R4103" t="b">
        <v>0</v>
      </c>
      <c r="S4103">
        <v>0</v>
      </c>
    </row>
    <row r="4104" spans="1:19">
      <c r="A4104">
        <v>233525</v>
      </c>
      <c r="B4104" s="12"/>
      <c r="C4104" s="12" t="s">
        <v>4797</v>
      </c>
      <c r="D4104" s="12" t="s">
        <v>5527</v>
      </c>
      <c r="E4104" t="b">
        <v>0</v>
      </c>
      <c r="F4104">
        <v>0</v>
      </c>
      <c r="G4104">
        <v>63357862</v>
      </c>
      <c r="H4104">
        <v>43920</v>
      </c>
      <c r="I4104" s="12" t="s">
        <v>5831</v>
      </c>
      <c r="J4104">
        <v>7</v>
      </c>
      <c r="K4104">
        <v>1075</v>
      </c>
      <c r="L4104">
        <v>0</v>
      </c>
      <c r="M4104">
        <v>0</v>
      </c>
      <c r="N4104">
        <v>0</v>
      </c>
      <c r="O4104">
        <v>375240</v>
      </c>
      <c r="P4104">
        <v>375240</v>
      </c>
      <c r="Q4104">
        <v>5311</v>
      </c>
      <c r="R4104" t="b">
        <v>0</v>
      </c>
      <c r="S4104">
        <v>0</v>
      </c>
    </row>
    <row r="4105" spans="1:19">
      <c r="A4105">
        <v>233525</v>
      </c>
      <c r="B4105" s="12"/>
      <c r="C4105" s="12" t="s">
        <v>4797</v>
      </c>
      <c r="D4105" s="12" t="s">
        <v>5527</v>
      </c>
      <c r="E4105" t="b">
        <v>0</v>
      </c>
      <c r="F4105">
        <v>0</v>
      </c>
      <c r="G4105">
        <v>63357862</v>
      </c>
      <c r="H4105">
        <v>43929</v>
      </c>
      <c r="I4105" s="12" t="s">
        <v>5831</v>
      </c>
      <c r="J4105">
        <v>2</v>
      </c>
      <c r="K4105">
        <v>3116</v>
      </c>
      <c r="L4105">
        <v>0</v>
      </c>
      <c r="M4105">
        <v>0</v>
      </c>
      <c r="N4105">
        <v>375240</v>
      </c>
      <c r="O4105">
        <v>0</v>
      </c>
      <c r="P4105">
        <v>0</v>
      </c>
      <c r="Q4105">
        <v>5312</v>
      </c>
      <c r="R4105" t="b">
        <v>0</v>
      </c>
      <c r="S4105">
        <v>0</v>
      </c>
    </row>
    <row r="4106" spans="1:19">
      <c r="A4106">
        <v>233525</v>
      </c>
      <c r="B4106" s="12"/>
      <c r="C4106" s="12" t="s">
        <v>4797</v>
      </c>
      <c r="D4106" s="12" t="s">
        <v>5527</v>
      </c>
      <c r="E4106" t="b">
        <v>0</v>
      </c>
      <c r="F4106">
        <v>0</v>
      </c>
      <c r="G4106">
        <v>63357862</v>
      </c>
      <c r="H4106">
        <v>43951</v>
      </c>
      <c r="I4106" s="12" t="s">
        <v>5832</v>
      </c>
      <c r="J4106">
        <v>7</v>
      </c>
      <c r="K4106">
        <v>1083</v>
      </c>
      <c r="L4106">
        <v>0</v>
      </c>
      <c r="M4106">
        <v>0</v>
      </c>
      <c r="N4106">
        <v>0</v>
      </c>
      <c r="O4106">
        <v>375240</v>
      </c>
      <c r="P4106">
        <v>375240</v>
      </c>
      <c r="Q4106">
        <v>5313</v>
      </c>
      <c r="R4106" t="b">
        <v>0</v>
      </c>
      <c r="S4106">
        <v>0</v>
      </c>
    </row>
    <row r="4107" spans="1:19">
      <c r="A4107">
        <v>233525</v>
      </c>
      <c r="B4107" s="12"/>
      <c r="C4107" s="12" t="s">
        <v>4797</v>
      </c>
      <c r="D4107" s="12" t="s">
        <v>5527</v>
      </c>
      <c r="E4107" t="b">
        <v>0</v>
      </c>
      <c r="F4107">
        <v>0</v>
      </c>
      <c r="G4107">
        <v>63357862</v>
      </c>
      <c r="H4107">
        <v>43963</v>
      </c>
      <c r="I4107" s="12" t="s">
        <v>5832</v>
      </c>
      <c r="J4107">
        <v>2</v>
      </c>
      <c r="K4107">
        <v>3126</v>
      </c>
      <c r="L4107">
        <v>0</v>
      </c>
      <c r="M4107">
        <v>0</v>
      </c>
      <c r="N4107">
        <v>375240</v>
      </c>
      <c r="O4107">
        <v>0</v>
      </c>
      <c r="P4107">
        <v>0</v>
      </c>
      <c r="Q4107">
        <v>5314</v>
      </c>
      <c r="R4107" t="b">
        <v>0</v>
      </c>
      <c r="S4107">
        <v>0</v>
      </c>
    </row>
    <row r="4108" spans="1:19">
      <c r="A4108">
        <v>233525</v>
      </c>
      <c r="B4108" s="12"/>
      <c r="C4108" s="12" t="s">
        <v>4797</v>
      </c>
      <c r="D4108" s="12" t="s">
        <v>5527</v>
      </c>
      <c r="E4108" t="b">
        <v>0</v>
      </c>
      <c r="F4108">
        <v>0</v>
      </c>
      <c r="G4108">
        <v>63357862</v>
      </c>
      <c r="H4108">
        <v>43981</v>
      </c>
      <c r="I4108" s="12" t="s">
        <v>5833</v>
      </c>
      <c r="J4108">
        <v>7</v>
      </c>
      <c r="K4108">
        <v>1096</v>
      </c>
      <c r="L4108">
        <v>0</v>
      </c>
      <c r="M4108">
        <v>0</v>
      </c>
      <c r="N4108">
        <v>0</v>
      </c>
      <c r="O4108">
        <v>489000</v>
      </c>
      <c r="P4108">
        <v>489000</v>
      </c>
      <c r="Q4108">
        <v>5315</v>
      </c>
      <c r="R4108" t="b">
        <v>0</v>
      </c>
      <c r="S4108">
        <v>0</v>
      </c>
    </row>
    <row r="4109" spans="1:19">
      <c r="A4109">
        <v>233525</v>
      </c>
      <c r="B4109" s="12"/>
      <c r="C4109" s="12" t="s">
        <v>4797</v>
      </c>
      <c r="D4109" s="12" t="s">
        <v>5527</v>
      </c>
      <c r="E4109" t="b">
        <v>0</v>
      </c>
      <c r="F4109">
        <v>0</v>
      </c>
      <c r="G4109">
        <v>63357862</v>
      </c>
      <c r="H4109">
        <v>43998</v>
      </c>
      <c r="I4109" s="12" t="s">
        <v>5833</v>
      </c>
      <c r="J4109">
        <v>2</v>
      </c>
      <c r="K4109">
        <v>3139</v>
      </c>
      <c r="L4109">
        <v>0</v>
      </c>
      <c r="M4109">
        <v>0</v>
      </c>
      <c r="N4109">
        <v>398000</v>
      </c>
      <c r="O4109">
        <v>0</v>
      </c>
      <c r="P4109">
        <v>91000</v>
      </c>
      <c r="Q4109">
        <v>5316</v>
      </c>
      <c r="R4109" t="b">
        <v>0</v>
      </c>
      <c r="S4109">
        <v>0</v>
      </c>
    </row>
    <row r="4110" spans="1:19">
      <c r="A4110">
        <v>233525</v>
      </c>
      <c r="B4110" s="12"/>
      <c r="C4110" s="12" t="s">
        <v>4797</v>
      </c>
      <c r="D4110" s="12" t="s">
        <v>5527</v>
      </c>
      <c r="E4110" t="b">
        <v>0</v>
      </c>
      <c r="F4110">
        <v>0</v>
      </c>
      <c r="G4110">
        <v>63357862</v>
      </c>
      <c r="H4110">
        <v>43998</v>
      </c>
      <c r="I4110" s="12" t="s">
        <v>5834</v>
      </c>
      <c r="J4110">
        <v>2</v>
      </c>
      <c r="K4110">
        <v>3139</v>
      </c>
      <c r="L4110">
        <v>0</v>
      </c>
      <c r="M4110">
        <v>0</v>
      </c>
      <c r="N4110">
        <v>91000</v>
      </c>
      <c r="O4110">
        <v>0</v>
      </c>
      <c r="P4110">
        <v>0</v>
      </c>
      <c r="Q4110">
        <v>5317</v>
      </c>
      <c r="R4110" t="b">
        <v>0</v>
      </c>
      <c r="S4110">
        <v>0</v>
      </c>
    </row>
    <row r="4111" spans="1:19">
      <c r="A4111">
        <v>233525</v>
      </c>
      <c r="B4111" s="12"/>
      <c r="C4111" s="12" t="s">
        <v>4797</v>
      </c>
      <c r="D4111" s="12" t="s">
        <v>5527</v>
      </c>
      <c r="E4111" t="b">
        <v>0</v>
      </c>
      <c r="F4111">
        <v>0</v>
      </c>
      <c r="G4111">
        <v>63357862</v>
      </c>
      <c r="H4111">
        <v>44008</v>
      </c>
      <c r="I4111" s="12" t="s">
        <v>5807</v>
      </c>
      <c r="J4111">
        <v>7</v>
      </c>
      <c r="K4111">
        <v>1116</v>
      </c>
      <c r="L4111">
        <v>0</v>
      </c>
      <c r="M4111">
        <v>0</v>
      </c>
      <c r="N4111">
        <v>0</v>
      </c>
      <c r="O4111">
        <v>398000</v>
      </c>
      <c r="P4111">
        <v>398000</v>
      </c>
      <c r="Q4111">
        <v>5318</v>
      </c>
      <c r="R4111" t="b">
        <v>0</v>
      </c>
      <c r="S4111">
        <v>0</v>
      </c>
    </row>
    <row r="4112" spans="1:19">
      <c r="A4112">
        <v>233525</v>
      </c>
      <c r="B4112" s="12"/>
      <c r="C4112" s="12" t="s">
        <v>4797</v>
      </c>
      <c r="D4112" s="12" t="s">
        <v>5527</v>
      </c>
      <c r="E4112" t="b">
        <v>0</v>
      </c>
      <c r="F4112">
        <v>0</v>
      </c>
      <c r="G4112">
        <v>63357862</v>
      </c>
      <c r="H4112">
        <v>44027</v>
      </c>
      <c r="I4112" s="12" t="s">
        <v>5807</v>
      </c>
      <c r="J4112">
        <v>2</v>
      </c>
      <c r="K4112">
        <v>3150</v>
      </c>
      <c r="L4112">
        <v>0</v>
      </c>
      <c r="M4112">
        <v>0</v>
      </c>
      <c r="N4112">
        <v>398000</v>
      </c>
      <c r="O4112">
        <v>0</v>
      </c>
      <c r="P4112">
        <v>0</v>
      </c>
      <c r="Q4112">
        <v>5319</v>
      </c>
      <c r="R4112" t="b">
        <v>0</v>
      </c>
      <c r="S4112">
        <v>0</v>
      </c>
    </row>
    <row r="4113" spans="1:19">
      <c r="A4113">
        <v>233525</v>
      </c>
      <c r="B4113" s="12"/>
      <c r="C4113" s="12" t="s">
        <v>4797</v>
      </c>
      <c r="D4113" s="12" t="s">
        <v>5527</v>
      </c>
      <c r="E4113" t="b">
        <v>0</v>
      </c>
      <c r="F4113">
        <v>0</v>
      </c>
      <c r="G4113">
        <v>63357862</v>
      </c>
      <c r="H4113">
        <v>44042</v>
      </c>
      <c r="I4113" s="12" t="s">
        <v>5808</v>
      </c>
      <c r="J4113">
        <v>7</v>
      </c>
      <c r="K4113">
        <v>1122</v>
      </c>
      <c r="L4113">
        <v>0</v>
      </c>
      <c r="M4113">
        <v>0</v>
      </c>
      <c r="N4113">
        <v>0</v>
      </c>
      <c r="O4113">
        <v>398000</v>
      </c>
      <c r="P4113">
        <v>398000</v>
      </c>
      <c r="Q4113">
        <v>5320</v>
      </c>
      <c r="R4113" t="b">
        <v>0</v>
      </c>
      <c r="S4113">
        <v>0</v>
      </c>
    </row>
    <row r="4114" spans="1:19">
      <c r="A4114">
        <v>233525</v>
      </c>
      <c r="B4114" s="12"/>
      <c r="C4114" s="12" t="s">
        <v>4797</v>
      </c>
      <c r="D4114" s="12" t="s">
        <v>5527</v>
      </c>
      <c r="E4114" t="b">
        <v>0</v>
      </c>
      <c r="F4114">
        <v>0</v>
      </c>
      <c r="G4114">
        <v>63357862</v>
      </c>
      <c r="H4114">
        <v>44055</v>
      </c>
      <c r="I4114" s="12" t="s">
        <v>5808</v>
      </c>
      <c r="J4114">
        <v>2</v>
      </c>
      <c r="K4114">
        <v>3156</v>
      </c>
      <c r="L4114">
        <v>0</v>
      </c>
      <c r="M4114">
        <v>0</v>
      </c>
      <c r="N4114">
        <v>398000</v>
      </c>
      <c r="O4114">
        <v>0</v>
      </c>
      <c r="P4114">
        <v>0</v>
      </c>
      <c r="Q4114">
        <v>5321</v>
      </c>
      <c r="R4114" t="b">
        <v>0</v>
      </c>
      <c r="S4114">
        <v>0</v>
      </c>
    </row>
    <row r="4115" spans="1:19">
      <c r="A4115">
        <v>233525</v>
      </c>
      <c r="B4115" s="12"/>
      <c r="C4115" s="12" t="s">
        <v>4797</v>
      </c>
      <c r="D4115" s="12" t="s">
        <v>5527</v>
      </c>
      <c r="E4115" t="b">
        <v>0</v>
      </c>
      <c r="F4115">
        <v>0</v>
      </c>
      <c r="G4115">
        <v>63357862</v>
      </c>
      <c r="H4115">
        <v>44073</v>
      </c>
      <c r="I4115" s="12" t="s">
        <v>5809</v>
      </c>
      <c r="J4115">
        <v>7</v>
      </c>
      <c r="K4115">
        <v>1137</v>
      </c>
      <c r="L4115">
        <v>0</v>
      </c>
      <c r="M4115">
        <v>0</v>
      </c>
      <c r="N4115">
        <v>0</v>
      </c>
      <c r="O4115">
        <v>398000</v>
      </c>
      <c r="P4115">
        <v>398000</v>
      </c>
      <c r="Q4115">
        <v>5322</v>
      </c>
      <c r="R4115" t="b">
        <v>0</v>
      </c>
      <c r="S4115">
        <v>0</v>
      </c>
    </row>
    <row r="4116" spans="1:19">
      <c r="A4116">
        <v>233525</v>
      </c>
      <c r="B4116" s="12"/>
      <c r="C4116" s="12" t="s">
        <v>4797</v>
      </c>
      <c r="D4116" s="12" t="s">
        <v>5527</v>
      </c>
      <c r="E4116" t="b">
        <v>0</v>
      </c>
      <c r="F4116">
        <v>0</v>
      </c>
      <c r="G4116">
        <v>63357862</v>
      </c>
      <c r="H4116">
        <v>44084</v>
      </c>
      <c r="I4116" s="12" t="s">
        <v>5809</v>
      </c>
      <c r="J4116">
        <v>2</v>
      </c>
      <c r="K4116">
        <v>3171</v>
      </c>
      <c r="L4116">
        <v>0</v>
      </c>
      <c r="M4116">
        <v>0</v>
      </c>
      <c r="N4116">
        <v>398000</v>
      </c>
      <c r="O4116">
        <v>0</v>
      </c>
      <c r="P4116">
        <v>0</v>
      </c>
      <c r="Q4116">
        <v>5323</v>
      </c>
      <c r="R4116" t="b">
        <v>0</v>
      </c>
      <c r="S4116">
        <v>0</v>
      </c>
    </row>
    <row r="4117" spans="1:19">
      <c r="A4117">
        <v>233525</v>
      </c>
      <c r="B4117" s="12"/>
      <c r="C4117" s="12" t="s">
        <v>4797</v>
      </c>
      <c r="D4117" s="12" t="s">
        <v>5527</v>
      </c>
      <c r="E4117" t="b">
        <v>0</v>
      </c>
      <c r="F4117">
        <v>0</v>
      </c>
      <c r="G4117">
        <v>63357862</v>
      </c>
      <c r="H4117">
        <v>44104</v>
      </c>
      <c r="I4117" s="12" t="s">
        <v>5835</v>
      </c>
      <c r="J4117">
        <v>7</v>
      </c>
      <c r="K4117">
        <v>1151</v>
      </c>
      <c r="L4117">
        <v>0</v>
      </c>
      <c r="M4117">
        <v>0</v>
      </c>
      <c r="N4117">
        <v>0</v>
      </c>
      <c r="O4117">
        <v>398000</v>
      </c>
      <c r="P4117">
        <v>398000</v>
      </c>
      <c r="Q4117">
        <v>5324</v>
      </c>
      <c r="R4117" t="b">
        <v>0</v>
      </c>
      <c r="S4117">
        <v>0</v>
      </c>
    </row>
    <row r="4118" spans="1:19">
      <c r="A4118">
        <v>233525</v>
      </c>
      <c r="B4118" s="12"/>
      <c r="C4118" s="12" t="s">
        <v>4797</v>
      </c>
      <c r="D4118" s="12" t="s">
        <v>5527</v>
      </c>
      <c r="E4118" t="b">
        <v>0</v>
      </c>
      <c r="F4118">
        <v>0</v>
      </c>
      <c r="G4118">
        <v>63357862</v>
      </c>
      <c r="H4118">
        <v>44119</v>
      </c>
      <c r="I4118" s="12" t="s">
        <v>5835</v>
      </c>
      <c r="J4118">
        <v>2</v>
      </c>
      <c r="K4118">
        <v>3182</v>
      </c>
      <c r="L4118">
        <v>0</v>
      </c>
      <c r="M4118">
        <v>0</v>
      </c>
      <c r="N4118">
        <v>398000</v>
      </c>
      <c r="O4118">
        <v>0</v>
      </c>
      <c r="P4118">
        <v>0</v>
      </c>
      <c r="Q4118">
        <v>5325</v>
      </c>
      <c r="R4118" t="b">
        <v>0</v>
      </c>
      <c r="S4118">
        <v>0</v>
      </c>
    </row>
    <row r="4119" spans="1:19">
      <c r="A4119">
        <v>233525</v>
      </c>
      <c r="B4119" s="12"/>
      <c r="C4119" s="12" t="s">
        <v>4797</v>
      </c>
      <c r="D4119" s="12" t="s">
        <v>5527</v>
      </c>
      <c r="E4119" t="b">
        <v>0</v>
      </c>
      <c r="F4119">
        <v>0</v>
      </c>
      <c r="G4119">
        <v>63357862</v>
      </c>
      <c r="H4119">
        <v>44133</v>
      </c>
      <c r="I4119" s="12" t="s">
        <v>5836</v>
      </c>
      <c r="J4119">
        <v>2</v>
      </c>
      <c r="K4119">
        <v>3191</v>
      </c>
      <c r="L4119">
        <v>0</v>
      </c>
      <c r="M4119">
        <v>0</v>
      </c>
      <c r="N4119">
        <v>398000</v>
      </c>
      <c r="O4119">
        <v>0</v>
      </c>
      <c r="P4119">
        <v>-398000</v>
      </c>
      <c r="Q4119">
        <v>5326</v>
      </c>
      <c r="R4119" t="b">
        <v>0</v>
      </c>
      <c r="S4119">
        <v>0</v>
      </c>
    </row>
    <row r="4120" spans="1:19">
      <c r="A4120">
        <v>233525</v>
      </c>
      <c r="B4120" s="12"/>
      <c r="C4120" s="12" t="s">
        <v>4797</v>
      </c>
      <c r="D4120" s="12" t="s">
        <v>5527</v>
      </c>
      <c r="E4120" t="b">
        <v>0</v>
      </c>
      <c r="F4120">
        <v>0</v>
      </c>
      <c r="G4120">
        <v>63357862</v>
      </c>
      <c r="H4120">
        <v>44133</v>
      </c>
      <c r="I4120" s="12" t="s">
        <v>5836</v>
      </c>
      <c r="J4120">
        <v>7</v>
      </c>
      <c r="K4120">
        <v>1171</v>
      </c>
      <c r="L4120">
        <v>0</v>
      </c>
      <c r="M4120">
        <v>0</v>
      </c>
      <c r="N4120">
        <v>0</v>
      </c>
      <c r="O4120">
        <v>398000</v>
      </c>
      <c r="P4120">
        <v>0</v>
      </c>
      <c r="Q4120">
        <v>5327</v>
      </c>
      <c r="R4120" t="b">
        <v>0</v>
      </c>
      <c r="S4120">
        <v>0</v>
      </c>
    </row>
    <row r="4121" spans="1:19">
      <c r="A4121">
        <v>233525</v>
      </c>
      <c r="B4121" s="12"/>
      <c r="C4121" s="12" t="s">
        <v>4797</v>
      </c>
      <c r="D4121" s="12" t="s">
        <v>5527</v>
      </c>
      <c r="E4121" t="b">
        <v>0</v>
      </c>
      <c r="F4121">
        <v>0</v>
      </c>
      <c r="G4121">
        <v>63357862</v>
      </c>
      <c r="H4121">
        <v>44164</v>
      </c>
      <c r="I4121" s="12" t="s">
        <v>5812</v>
      </c>
      <c r="J4121">
        <v>7</v>
      </c>
      <c r="K4121">
        <v>1182</v>
      </c>
      <c r="L4121">
        <v>0</v>
      </c>
      <c r="M4121">
        <v>0</v>
      </c>
      <c r="N4121">
        <v>0</v>
      </c>
      <c r="O4121">
        <v>398000</v>
      </c>
      <c r="P4121">
        <v>398000</v>
      </c>
      <c r="Q4121">
        <v>5328</v>
      </c>
      <c r="R4121" t="b">
        <v>0</v>
      </c>
      <c r="S4121">
        <v>0</v>
      </c>
    </row>
    <row r="4122" spans="1:19">
      <c r="A4122">
        <v>233525</v>
      </c>
      <c r="B4122" s="12"/>
      <c r="C4122" s="12" t="s">
        <v>4797</v>
      </c>
      <c r="D4122" s="12" t="s">
        <v>5527</v>
      </c>
      <c r="E4122" t="b">
        <v>0</v>
      </c>
      <c r="F4122">
        <v>0</v>
      </c>
      <c r="G4122">
        <v>63357862</v>
      </c>
      <c r="H4122">
        <v>44165</v>
      </c>
      <c r="I4122" s="12" t="s">
        <v>5812</v>
      </c>
      <c r="J4122">
        <v>2</v>
      </c>
      <c r="K4122">
        <v>3201</v>
      </c>
      <c r="L4122">
        <v>0</v>
      </c>
      <c r="M4122">
        <v>0</v>
      </c>
      <c r="N4122">
        <v>398000</v>
      </c>
      <c r="O4122">
        <v>0</v>
      </c>
      <c r="P4122">
        <v>0</v>
      </c>
      <c r="Q4122">
        <v>5329</v>
      </c>
      <c r="R4122" t="b">
        <v>0</v>
      </c>
      <c r="S4122">
        <v>0</v>
      </c>
    </row>
    <row r="4123" spans="1:19">
      <c r="A4123">
        <v>233525</v>
      </c>
      <c r="B4123" s="12"/>
      <c r="C4123" s="12" t="s">
        <v>4797</v>
      </c>
      <c r="D4123" s="12" t="s">
        <v>5527</v>
      </c>
      <c r="E4123" t="b">
        <v>0</v>
      </c>
      <c r="F4123">
        <v>0</v>
      </c>
      <c r="G4123">
        <v>63357862</v>
      </c>
      <c r="H4123">
        <v>44178</v>
      </c>
      <c r="I4123" s="12" t="s">
        <v>5814</v>
      </c>
      <c r="J4123">
        <v>7</v>
      </c>
      <c r="K4123">
        <v>1192</v>
      </c>
      <c r="L4123">
        <v>0</v>
      </c>
      <c r="M4123">
        <v>0</v>
      </c>
      <c r="N4123">
        <v>0</v>
      </c>
      <c r="O4123">
        <v>398000</v>
      </c>
      <c r="P4123">
        <v>398000</v>
      </c>
      <c r="Q4123">
        <v>5330</v>
      </c>
      <c r="R4123" t="b">
        <v>0</v>
      </c>
      <c r="S4123">
        <v>0</v>
      </c>
    </row>
    <row r="4124" spans="1:19">
      <c r="A4124">
        <v>233525</v>
      </c>
      <c r="B4124" s="12"/>
      <c r="C4124" s="12" t="s">
        <v>4797</v>
      </c>
      <c r="D4124" s="12" t="s">
        <v>5527</v>
      </c>
      <c r="E4124" t="b">
        <v>0</v>
      </c>
      <c r="F4124">
        <v>0</v>
      </c>
      <c r="G4124">
        <v>63357862</v>
      </c>
      <c r="H4124">
        <v>44179</v>
      </c>
      <c r="I4124" s="12" t="s">
        <v>5814</v>
      </c>
      <c r="J4124">
        <v>2</v>
      </c>
      <c r="K4124">
        <v>3211</v>
      </c>
      <c r="L4124">
        <v>0</v>
      </c>
      <c r="M4124">
        <v>0</v>
      </c>
      <c r="N4124">
        <v>398000</v>
      </c>
      <c r="O4124">
        <v>0</v>
      </c>
      <c r="P4124">
        <v>0</v>
      </c>
      <c r="Q4124">
        <v>5331</v>
      </c>
      <c r="R4124" t="b">
        <v>0</v>
      </c>
      <c r="S4124">
        <v>0</v>
      </c>
    </row>
    <row r="4125" spans="1:19">
      <c r="A4125">
        <v>233525</v>
      </c>
      <c r="B4125" s="12" t="s">
        <v>2484</v>
      </c>
      <c r="C4125" s="12" t="s">
        <v>4797</v>
      </c>
      <c r="D4125" s="12" t="s">
        <v>2484</v>
      </c>
      <c r="E4125" t="b">
        <v>0</v>
      </c>
      <c r="F4125">
        <v>0</v>
      </c>
      <c r="G4125">
        <v>63357862</v>
      </c>
      <c r="H4125" t="s">
        <v>21</v>
      </c>
      <c r="I4125" s="12"/>
      <c r="K4125">
        <v>0</v>
      </c>
      <c r="L4125">
        <v>0</v>
      </c>
      <c r="M4125">
        <v>0</v>
      </c>
      <c r="N4125">
        <v>5151200</v>
      </c>
      <c r="O4125">
        <v>4775960</v>
      </c>
      <c r="P4125">
        <v>0</v>
      </c>
      <c r="Q4125">
        <v>5332</v>
      </c>
      <c r="R4125" t="b">
        <v>0</v>
      </c>
      <c r="S4125">
        <v>0</v>
      </c>
    </row>
    <row r="4126" spans="1:19">
      <c r="A4126">
        <v>233525</v>
      </c>
      <c r="B4126" s="12" t="s">
        <v>2485</v>
      </c>
      <c r="C4126" s="12" t="s">
        <v>4797</v>
      </c>
      <c r="D4126" s="12" t="s">
        <v>2485</v>
      </c>
      <c r="E4126" t="b">
        <v>0</v>
      </c>
      <c r="F4126">
        <v>0</v>
      </c>
      <c r="G4126">
        <v>0</v>
      </c>
      <c r="H4126" t="s">
        <v>21</v>
      </c>
      <c r="I4126" s="12"/>
      <c r="K4126">
        <v>0</v>
      </c>
      <c r="L4126">
        <v>0</v>
      </c>
      <c r="M4126">
        <v>0</v>
      </c>
      <c r="N4126">
        <v>30467600</v>
      </c>
      <c r="O4126">
        <v>28247960</v>
      </c>
      <c r="P4126">
        <v>0</v>
      </c>
      <c r="Q4126">
        <v>5343</v>
      </c>
      <c r="R4126" t="b">
        <v>1</v>
      </c>
      <c r="S4126">
        <v>0</v>
      </c>
    </row>
    <row r="4127" spans="1:19">
      <c r="A4127">
        <v>233530</v>
      </c>
      <c r="B4127" s="12" t="s">
        <v>5837</v>
      </c>
      <c r="C4127" s="12" t="s">
        <v>2890</v>
      </c>
      <c r="D4127" s="12" t="s">
        <v>5837</v>
      </c>
      <c r="E4127" t="b">
        <v>0</v>
      </c>
      <c r="F4127">
        <v>9519775</v>
      </c>
      <c r="G4127">
        <v>0</v>
      </c>
      <c r="H4127" t="s">
        <v>21</v>
      </c>
      <c r="I4127" s="12"/>
      <c r="K4127">
        <v>0</v>
      </c>
      <c r="L4127">
        <v>261222612</v>
      </c>
      <c r="M4127">
        <v>242183062</v>
      </c>
      <c r="N4127">
        <v>0</v>
      </c>
      <c r="O4127">
        <v>0</v>
      </c>
      <c r="P4127">
        <v>9519775</v>
      </c>
      <c r="Q4127">
        <v>5345</v>
      </c>
      <c r="R4127" t="b">
        <v>0</v>
      </c>
      <c r="S4127">
        <v>0</v>
      </c>
    </row>
    <row r="4128" spans="1:19">
      <c r="A4128">
        <v>23353002</v>
      </c>
      <c r="B4128" s="12" t="s">
        <v>5838</v>
      </c>
      <c r="C4128" s="12" t="s">
        <v>4797</v>
      </c>
      <c r="D4128" s="12" t="s">
        <v>5838</v>
      </c>
      <c r="E4128" t="b">
        <v>1</v>
      </c>
      <c r="F4128">
        <v>6081698</v>
      </c>
      <c r="G4128">
        <v>0</v>
      </c>
      <c r="H4128" t="s">
        <v>21</v>
      </c>
      <c r="I4128" s="12"/>
      <c r="K4128">
        <v>0</v>
      </c>
      <c r="L4128">
        <v>83440886</v>
      </c>
      <c r="M4128">
        <v>77359188</v>
      </c>
      <c r="N4128">
        <v>0</v>
      </c>
      <c r="O4128">
        <v>0</v>
      </c>
      <c r="P4128">
        <v>6081698</v>
      </c>
      <c r="Q4128">
        <v>5355</v>
      </c>
      <c r="R4128" t="b">
        <v>1</v>
      </c>
      <c r="S4128">
        <v>0</v>
      </c>
    </row>
    <row r="4129" spans="1:19">
      <c r="A4129">
        <v>23353002</v>
      </c>
      <c r="B4129" s="12" t="s">
        <v>5616</v>
      </c>
      <c r="C4129" s="12" t="s">
        <v>4797</v>
      </c>
      <c r="D4129" s="12" t="s">
        <v>5616</v>
      </c>
      <c r="E4129" t="b">
        <v>0</v>
      </c>
      <c r="F4129">
        <v>6081698</v>
      </c>
      <c r="G4129">
        <v>830082027</v>
      </c>
      <c r="H4129" t="s">
        <v>21</v>
      </c>
      <c r="I4129" s="12"/>
      <c r="K4129">
        <v>0</v>
      </c>
      <c r="L4129">
        <v>83440886</v>
      </c>
      <c r="M4129">
        <v>77359188</v>
      </c>
      <c r="N4129">
        <v>0</v>
      </c>
      <c r="O4129">
        <v>0</v>
      </c>
      <c r="P4129">
        <v>6081698</v>
      </c>
      <c r="Q4129">
        <v>5358</v>
      </c>
      <c r="R4129" t="b">
        <v>0</v>
      </c>
      <c r="S4129">
        <v>0</v>
      </c>
    </row>
    <row r="4130" spans="1:19">
      <c r="A4130">
        <v>23353002</v>
      </c>
      <c r="B4130" s="12"/>
      <c r="C4130" s="12" t="s">
        <v>4797</v>
      </c>
      <c r="D4130" s="12" t="s">
        <v>5616</v>
      </c>
      <c r="E4130" t="b">
        <v>0</v>
      </c>
      <c r="F4130">
        <v>0</v>
      </c>
      <c r="G4130">
        <v>830082027</v>
      </c>
      <c r="H4130">
        <v>43840</v>
      </c>
      <c r="I4130" s="12" t="s">
        <v>5839</v>
      </c>
      <c r="J4130">
        <v>2</v>
      </c>
      <c r="K4130">
        <v>3084</v>
      </c>
      <c r="L4130">
        <v>0</v>
      </c>
      <c r="M4130">
        <v>0</v>
      </c>
      <c r="N4130">
        <v>6081698</v>
      </c>
      <c r="O4130">
        <v>0</v>
      </c>
      <c r="P4130">
        <v>0</v>
      </c>
      <c r="Q4130">
        <v>5359</v>
      </c>
      <c r="R4130" t="b">
        <v>0</v>
      </c>
      <c r="S4130">
        <v>0</v>
      </c>
    </row>
    <row r="4131" spans="1:19">
      <c r="A4131">
        <v>23353002</v>
      </c>
      <c r="B4131" s="12"/>
      <c r="C4131" s="12" t="s">
        <v>4797</v>
      </c>
      <c r="D4131" s="12" t="s">
        <v>5616</v>
      </c>
      <c r="E4131" t="b">
        <v>0</v>
      </c>
      <c r="F4131">
        <v>0</v>
      </c>
      <c r="G4131">
        <v>830082027</v>
      </c>
      <c r="H4131">
        <v>43860</v>
      </c>
      <c r="I4131" s="12" t="s">
        <v>5840</v>
      </c>
      <c r="J4131">
        <v>7</v>
      </c>
      <c r="K4131">
        <v>1047</v>
      </c>
      <c r="L4131">
        <v>0</v>
      </c>
      <c r="M4131">
        <v>0</v>
      </c>
      <c r="N4131">
        <v>0</v>
      </c>
      <c r="O4131">
        <v>6446599</v>
      </c>
      <c r="P4131">
        <v>6446599</v>
      </c>
      <c r="Q4131">
        <v>5360</v>
      </c>
      <c r="R4131" t="b">
        <v>0</v>
      </c>
      <c r="S4131">
        <v>0</v>
      </c>
    </row>
    <row r="4132" spans="1:19">
      <c r="A4132">
        <v>23353002</v>
      </c>
      <c r="B4132" s="12"/>
      <c r="C4132" s="12" t="s">
        <v>4797</v>
      </c>
      <c r="D4132" s="12" t="s">
        <v>5616</v>
      </c>
      <c r="E4132" t="b">
        <v>0</v>
      </c>
      <c r="F4132">
        <v>0</v>
      </c>
      <c r="G4132">
        <v>830082027</v>
      </c>
      <c r="H4132">
        <v>43869</v>
      </c>
      <c r="I4132" s="12" t="s">
        <v>5840</v>
      </c>
      <c r="J4132">
        <v>2</v>
      </c>
      <c r="K4132">
        <v>3092</v>
      </c>
      <c r="L4132">
        <v>0</v>
      </c>
      <c r="M4132">
        <v>0</v>
      </c>
      <c r="N4132">
        <v>6081698</v>
      </c>
      <c r="O4132">
        <v>0</v>
      </c>
      <c r="P4132">
        <v>364901</v>
      </c>
      <c r="Q4132">
        <v>5361</v>
      </c>
      <c r="R4132" t="b">
        <v>0</v>
      </c>
      <c r="S4132">
        <v>0</v>
      </c>
    </row>
    <row r="4133" spans="1:19">
      <c r="A4133">
        <v>23353002</v>
      </c>
      <c r="B4133" s="12"/>
      <c r="C4133" s="12" t="s">
        <v>4797</v>
      </c>
      <c r="D4133" s="12" t="s">
        <v>5616</v>
      </c>
      <c r="E4133" t="b">
        <v>0</v>
      </c>
      <c r="F4133">
        <v>0</v>
      </c>
      <c r="G4133">
        <v>830082027</v>
      </c>
      <c r="H4133">
        <v>43889</v>
      </c>
      <c r="I4133" s="12" t="s">
        <v>5841</v>
      </c>
      <c r="J4133">
        <v>7</v>
      </c>
      <c r="K4133">
        <v>1059</v>
      </c>
      <c r="L4133">
        <v>0</v>
      </c>
      <c r="M4133">
        <v>0</v>
      </c>
      <c r="N4133">
        <v>0</v>
      </c>
      <c r="O4133">
        <v>6446599</v>
      </c>
      <c r="P4133">
        <v>6811500</v>
      </c>
      <c r="Q4133">
        <v>5362</v>
      </c>
      <c r="R4133" t="b">
        <v>0</v>
      </c>
      <c r="S4133">
        <v>0</v>
      </c>
    </row>
    <row r="4134" spans="1:19">
      <c r="A4134">
        <v>23353002</v>
      </c>
      <c r="B4134" s="12"/>
      <c r="C4134" s="12" t="s">
        <v>4797</v>
      </c>
      <c r="D4134" s="12" t="s">
        <v>5616</v>
      </c>
      <c r="E4134" t="b">
        <v>0</v>
      </c>
      <c r="F4134">
        <v>0</v>
      </c>
      <c r="G4134">
        <v>830082027</v>
      </c>
      <c r="H4134">
        <v>43902</v>
      </c>
      <c r="I4134" s="12" t="s">
        <v>5841</v>
      </c>
      <c r="J4134">
        <v>2</v>
      </c>
      <c r="K4134">
        <v>3104</v>
      </c>
      <c r="L4134">
        <v>0</v>
      </c>
      <c r="M4134">
        <v>0</v>
      </c>
      <c r="N4134">
        <v>6081698</v>
      </c>
      <c r="O4134">
        <v>0</v>
      </c>
      <c r="P4134">
        <v>729802</v>
      </c>
      <c r="Q4134">
        <v>5363</v>
      </c>
      <c r="R4134" t="b">
        <v>0</v>
      </c>
      <c r="S4134">
        <v>0</v>
      </c>
    </row>
    <row r="4135" spans="1:19">
      <c r="A4135">
        <v>23353002</v>
      </c>
      <c r="B4135" s="12"/>
      <c r="C4135" s="12" t="s">
        <v>4797</v>
      </c>
      <c r="D4135" s="12" t="s">
        <v>5616</v>
      </c>
      <c r="E4135" t="b">
        <v>0</v>
      </c>
      <c r="F4135">
        <v>0</v>
      </c>
      <c r="G4135">
        <v>830082027</v>
      </c>
      <c r="H4135">
        <v>43920</v>
      </c>
      <c r="I4135" s="12" t="s">
        <v>5842</v>
      </c>
      <c r="J4135">
        <v>7</v>
      </c>
      <c r="K4135">
        <v>1072</v>
      </c>
      <c r="L4135">
        <v>0</v>
      </c>
      <c r="M4135">
        <v>0</v>
      </c>
      <c r="N4135">
        <v>0</v>
      </c>
      <c r="O4135">
        <v>6446599</v>
      </c>
      <c r="P4135">
        <v>7176401</v>
      </c>
      <c r="Q4135">
        <v>5364</v>
      </c>
      <c r="R4135" t="b">
        <v>0</v>
      </c>
      <c r="S4135">
        <v>0</v>
      </c>
    </row>
    <row r="4136" spans="1:19">
      <c r="A4136">
        <v>23353002</v>
      </c>
      <c r="B4136" s="12"/>
      <c r="C4136" s="12" t="s">
        <v>4797</v>
      </c>
      <c r="D4136" s="12" t="s">
        <v>5616</v>
      </c>
      <c r="E4136" t="b">
        <v>0</v>
      </c>
      <c r="F4136">
        <v>0</v>
      </c>
      <c r="G4136">
        <v>830082027</v>
      </c>
      <c r="H4136">
        <v>43929</v>
      </c>
      <c r="I4136" s="12" t="s">
        <v>5840</v>
      </c>
      <c r="J4136">
        <v>2</v>
      </c>
      <c r="K4136">
        <v>3118</v>
      </c>
      <c r="L4136">
        <v>0</v>
      </c>
      <c r="M4136">
        <v>0</v>
      </c>
      <c r="N4136">
        <v>364901</v>
      </c>
      <c r="O4136">
        <v>0</v>
      </c>
      <c r="P4136">
        <v>6811500</v>
      </c>
      <c r="Q4136">
        <v>5365</v>
      </c>
      <c r="R4136" t="b">
        <v>0</v>
      </c>
      <c r="S4136">
        <v>0</v>
      </c>
    </row>
    <row r="4137" spans="1:19">
      <c r="A4137">
        <v>23353002</v>
      </c>
      <c r="B4137" s="12"/>
      <c r="C4137" s="12" t="s">
        <v>4797</v>
      </c>
      <c r="D4137" s="12" t="s">
        <v>5616</v>
      </c>
      <c r="E4137" t="b">
        <v>0</v>
      </c>
      <c r="F4137">
        <v>0</v>
      </c>
      <c r="G4137">
        <v>830082027</v>
      </c>
      <c r="H4137">
        <v>43929</v>
      </c>
      <c r="I4137" s="12" t="s">
        <v>5841</v>
      </c>
      <c r="J4137">
        <v>2</v>
      </c>
      <c r="K4137">
        <v>3118</v>
      </c>
      <c r="L4137">
        <v>0</v>
      </c>
      <c r="M4137">
        <v>0</v>
      </c>
      <c r="N4137">
        <v>364901</v>
      </c>
      <c r="O4137">
        <v>0</v>
      </c>
      <c r="P4137">
        <v>6446599</v>
      </c>
      <c r="Q4137">
        <v>5366</v>
      </c>
      <c r="R4137" t="b">
        <v>0</v>
      </c>
      <c r="S4137">
        <v>0</v>
      </c>
    </row>
    <row r="4138" spans="1:19">
      <c r="A4138">
        <v>23353002</v>
      </c>
      <c r="B4138" s="12"/>
      <c r="C4138" s="12" t="s">
        <v>4797</v>
      </c>
      <c r="D4138" s="12" t="s">
        <v>5616</v>
      </c>
      <c r="E4138" t="b">
        <v>0</v>
      </c>
      <c r="F4138">
        <v>0</v>
      </c>
      <c r="G4138">
        <v>830082027</v>
      </c>
      <c r="H4138">
        <v>43929</v>
      </c>
      <c r="I4138" s="12" t="s">
        <v>5842</v>
      </c>
      <c r="J4138">
        <v>2</v>
      </c>
      <c r="K4138">
        <v>3118</v>
      </c>
      <c r="L4138">
        <v>0</v>
      </c>
      <c r="M4138">
        <v>0</v>
      </c>
      <c r="N4138">
        <v>6446599</v>
      </c>
      <c r="O4138">
        <v>0</v>
      </c>
      <c r="P4138">
        <v>0</v>
      </c>
      <c r="Q4138">
        <v>5367</v>
      </c>
      <c r="R4138" t="b">
        <v>0</v>
      </c>
      <c r="S4138">
        <v>0</v>
      </c>
    </row>
    <row r="4139" spans="1:19">
      <c r="A4139">
        <v>23353002</v>
      </c>
      <c r="B4139" s="12"/>
      <c r="C4139" s="12" t="s">
        <v>4797</v>
      </c>
      <c r="D4139" s="12" t="s">
        <v>5616</v>
      </c>
      <c r="E4139" t="b">
        <v>0</v>
      </c>
      <c r="F4139">
        <v>0</v>
      </c>
      <c r="G4139">
        <v>830082027</v>
      </c>
      <c r="H4139">
        <v>43951</v>
      </c>
      <c r="I4139" s="12" t="s">
        <v>5843</v>
      </c>
      <c r="J4139">
        <v>7</v>
      </c>
      <c r="K4139">
        <v>1086</v>
      </c>
      <c r="L4139">
        <v>0</v>
      </c>
      <c r="M4139">
        <v>0</v>
      </c>
      <c r="N4139">
        <v>0</v>
      </c>
      <c r="O4139">
        <v>6446599</v>
      </c>
      <c r="P4139">
        <v>6446599</v>
      </c>
      <c r="Q4139">
        <v>5368</v>
      </c>
      <c r="R4139" t="b">
        <v>0</v>
      </c>
      <c r="S4139">
        <v>0</v>
      </c>
    </row>
    <row r="4140" spans="1:19">
      <c r="A4140">
        <v>23353002</v>
      </c>
      <c r="B4140" s="12"/>
      <c r="C4140" s="12" t="s">
        <v>4797</v>
      </c>
      <c r="D4140" s="12" t="s">
        <v>5616</v>
      </c>
      <c r="E4140" t="b">
        <v>0</v>
      </c>
      <c r="F4140">
        <v>0</v>
      </c>
      <c r="G4140">
        <v>830082027</v>
      </c>
      <c r="H4140">
        <v>43963</v>
      </c>
      <c r="I4140" s="12" t="s">
        <v>5843</v>
      </c>
      <c r="J4140">
        <v>2</v>
      </c>
      <c r="K4140">
        <v>3127</v>
      </c>
      <c r="L4140">
        <v>0</v>
      </c>
      <c r="M4140">
        <v>0</v>
      </c>
      <c r="N4140">
        <v>6446599</v>
      </c>
      <c r="O4140">
        <v>0</v>
      </c>
      <c r="P4140">
        <v>0</v>
      </c>
      <c r="Q4140">
        <v>5369</v>
      </c>
      <c r="R4140" t="b">
        <v>0</v>
      </c>
      <c r="S4140">
        <v>0</v>
      </c>
    </row>
    <row r="4141" spans="1:19">
      <c r="A4141">
        <v>23353002</v>
      </c>
      <c r="B4141" s="12"/>
      <c r="C4141" s="12" t="s">
        <v>4797</v>
      </c>
      <c r="D4141" s="12" t="s">
        <v>5616</v>
      </c>
      <c r="E4141" t="b">
        <v>0</v>
      </c>
      <c r="F4141">
        <v>0</v>
      </c>
      <c r="G4141">
        <v>830082027</v>
      </c>
      <c r="H4141">
        <v>43981</v>
      </c>
      <c r="I4141" s="12" t="s">
        <v>5844</v>
      </c>
      <c r="J4141">
        <v>7</v>
      </c>
      <c r="K4141">
        <v>1094</v>
      </c>
      <c r="L4141">
        <v>0</v>
      </c>
      <c r="M4141">
        <v>0</v>
      </c>
      <c r="N4141">
        <v>0</v>
      </c>
      <c r="O4141">
        <v>6446599</v>
      </c>
      <c r="P4141">
        <v>6446599</v>
      </c>
      <c r="Q4141">
        <v>5370</v>
      </c>
      <c r="R4141" t="b">
        <v>0</v>
      </c>
      <c r="S4141">
        <v>0</v>
      </c>
    </row>
    <row r="4142" spans="1:19">
      <c r="A4142">
        <v>23353002</v>
      </c>
      <c r="B4142" s="12"/>
      <c r="C4142" s="12" t="s">
        <v>4797</v>
      </c>
      <c r="D4142" s="12" t="s">
        <v>5616</v>
      </c>
      <c r="E4142" t="b">
        <v>0</v>
      </c>
      <c r="F4142">
        <v>0</v>
      </c>
      <c r="G4142">
        <v>830082027</v>
      </c>
      <c r="H4142">
        <v>43998</v>
      </c>
      <c r="I4142" s="12" t="s">
        <v>5845</v>
      </c>
      <c r="J4142">
        <v>2</v>
      </c>
      <c r="K4142">
        <v>3135</v>
      </c>
      <c r="L4142">
        <v>0</v>
      </c>
      <c r="M4142">
        <v>0</v>
      </c>
      <c r="N4142">
        <v>6446599</v>
      </c>
      <c r="O4142">
        <v>0</v>
      </c>
      <c r="P4142">
        <v>0</v>
      </c>
      <c r="Q4142">
        <v>5371</v>
      </c>
      <c r="R4142" t="b">
        <v>0</v>
      </c>
      <c r="S4142">
        <v>0</v>
      </c>
    </row>
    <row r="4143" spans="1:19">
      <c r="A4143">
        <v>23353002</v>
      </c>
      <c r="B4143" s="12"/>
      <c r="C4143" s="12" t="s">
        <v>4797</v>
      </c>
      <c r="D4143" s="12" t="s">
        <v>5616</v>
      </c>
      <c r="E4143" t="b">
        <v>0</v>
      </c>
      <c r="F4143">
        <v>0</v>
      </c>
      <c r="G4143">
        <v>830082027</v>
      </c>
      <c r="H4143">
        <v>44008</v>
      </c>
      <c r="I4143" s="12" t="s">
        <v>5846</v>
      </c>
      <c r="J4143">
        <v>7</v>
      </c>
      <c r="K4143">
        <v>1112</v>
      </c>
      <c r="L4143">
        <v>0</v>
      </c>
      <c r="M4143">
        <v>0</v>
      </c>
      <c r="N4143">
        <v>0</v>
      </c>
      <c r="O4143">
        <v>6446599</v>
      </c>
      <c r="P4143">
        <v>6446599</v>
      </c>
      <c r="Q4143">
        <v>5372</v>
      </c>
      <c r="R4143" t="b">
        <v>0</v>
      </c>
      <c r="S4143">
        <v>0</v>
      </c>
    </row>
    <row r="4144" spans="1:19">
      <c r="A4144">
        <v>23353002</v>
      </c>
      <c r="B4144" s="12"/>
      <c r="C4144" s="12" t="s">
        <v>4797</v>
      </c>
      <c r="D4144" s="12" t="s">
        <v>5616</v>
      </c>
      <c r="E4144" t="b">
        <v>0</v>
      </c>
      <c r="F4144">
        <v>0</v>
      </c>
      <c r="G4144">
        <v>830082027</v>
      </c>
      <c r="H4144">
        <v>44027</v>
      </c>
      <c r="I4144" s="12" t="s">
        <v>5846</v>
      </c>
      <c r="J4144">
        <v>2</v>
      </c>
      <c r="K4144">
        <v>3147</v>
      </c>
      <c r="L4144">
        <v>0</v>
      </c>
      <c r="M4144">
        <v>0</v>
      </c>
      <c r="N4144">
        <v>6446599</v>
      </c>
      <c r="O4144">
        <v>0</v>
      </c>
      <c r="P4144">
        <v>0</v>
      </c>
      <c r="Q4144">
        <v>5373</v>
      </c>
      <c r="R4144" t="b">
        <v>0</v>
      </c>
      <c r="S4144">
        <v>0</v>
      </c>
    </row>
    <row r="4145" spans="1:19">
      <c r="A4145">
        <v>23353002</v>
      </c>
      <c r="B4145" s="12"/>
      <c r="C4145" s="12" t="s">
        <v>4797</v>
      </c>
      <c r="D4145" s="12" t="s">
        <v>5616</v>
      </c>
      <c r="E4145" t="b">
        <v>0</v>
      </c>
      <c r="F4145">
        <v>0</v>
      </c>
      <c r="G4145">
        <v>830082027</v>
      </c>
      <c r="H4145">
        <v>44042</v>
      </c>
      <c r="I4145" s="12" t="s">
        <v>5847</v>
      </c>
      <c r="J4145">
        <v>7</v>
      </c>
      <c r="K4145">
        <v>1125</v>
      </c>
      <c r="L4145">
        <v>0</v>
      </c>
      <c r="M4145">
        <v>0</v>
      </c>
      <c r="N4145">
        <v>0</v>
      </c>
      <c r="O4145">
        <v>6446599</v>
      </c>
      <c r="P4145">
        <v>6446599</v>
      </c>
      <c r="Q4145">
        <v>5374</v>
      </c>
      <c r="R4145" t="b">
        <v>0</v>
      </c>
      <c r="S4145">
        <v>0</v>
      </c>
    </row>
    <row r="4146" spans="1:19">
      <c r="A4146">
        <v>23353002</v>
      </c>
      <c r="B4146" s="12"/>
      <c r="C4146" s="12" t="s">
        <v>4797</v>
      </c>
      <c r="D4146" s="12" t="s">
        <v>5616</v>
      </c>
      <c r="E4146" t="b">
        <v>0</v>
      </c>
      <c r="F4146">
        <v>0</v>
      </c>
      <c r="G4146">
        <v>830082027</v>
      </c>
      <c r="H4146">
        <v>44055</v>
      </c>
      <c r="I4146" s="12" t="s">
        <v>5847</v>
      </c>
      <c r="J4146">
        <v>2</v>
      </c>
      <c r="K4146">
        <v>3160</v>
      </c>
      <c r="L4146">
        <v>0</v>
      </c>
      <c r="M4146">
        <v>0</v>
      </c>
      <c r="N4146">
        <v>6446599</v>
      </c>
      <c r="O4146">
        <v>0</v>
      </c>
      <c r="P4146">
        <v>0</v>
      </c>
      <c r="Q4146">
        <v>5375</v>
      </c>
      <c r="R4146" t="b">
        <v>0</v>
      </c>
      <c r="S4146">
        <v>0</v>
      </c>
    </row>
    <row r="4147" spans="1:19">
      <c r="A4147">
        <v>23353002</v>
      </c>
      <c r="B4147" s="12"/>
      <c r="C4147" s="12" t="s">
        <v>4797</v>
      </c>
      <c r="D4147" s="12" t="s">
        <v>5616</v>
      </c>
      <c r="E4147" t="b">
        <v>0</v>
      </c>
      <c r="F4147">
        <v>0</v>
      </c>
      <c r="G4147">
        <v>830082027</v>
      </c>
      <c r="H4147">
        <v>44073</v>
      </c>
      <c r="I4147" s="12" t="s">
        <v>5848</v>
      </c>
      <c r="J4147">
        <v>7</v>
      </c>
      <c r="K4147">
        <v>1133</v>
      </c>
      <c r="L4147">
        <v>0</v>
      </c>
      <c r="M4147">
        <v>0</v>
      </c>
      <c r="N4147">
        <v>0</v>
      </c>
      <c r="O4147">
        <v>6446599</v>
      </c>
      <c r="P4147">
        <v>6446599</v>
      </c>
      <c r="Q4147">
        <v>5376</v>
      </c>
      <c r="R4147" t="b">
        <v>0</v>
      </c>
      <c r="S4147">
        <v>0</v>
      </c>
    </row>
    <row r="4148" spans="1:19">
      <c r="A4148">
        <v>23353002</v>
      </c>
      <c r="B4148" s="12"/>
      <c r="C4148" s="12" t="s">
        <v>4797</v>
      </c>
      <c r="D4148" s="12" t="s">
        <v>5616</v>
      </c>
      <c r="E4148" t="b">
        <v>0</v>
      </c>
      <c r="F4148">
        <v>0</v>
      </c>
      <c r="G4148">
        <v>830082027</v>
      </c>
      <c r="H4148">
        <v>44084</v>
      </c>
      <c r="I4148" s="12" t="s">
        <v>5848</v>
      </c>
      <c r="J4148">
        <v>2</v>
      </c>
      <c r="K4148">
        <v>3167</v>
      </c>
      <c r="L4148">
        <v>0</v>
      </c>
      <c r="M4148">
        <v>0</v>
      </c>
      <c r="N4148">
        <v>6446599</v>
      </c>
      <c r="O4148">
        <v>0</v>
      </c>
      <c r="P4148">
        <v>0</v>
      </c>
      <c r="Q4148">
        <v>5377</v>
      </c>
      <c r="R4148" t="b">
        <v>0</v>
      </c>
      <c r="S4148">
        <v>0</v>
      </c>
    </row>
    <row r="4149" spans="1:19">
      <c r="A4149">
        <v>23353002</v>
      </c>
      <c r="B4149" s="12"/>
      <c r="C4149" s="12" t="s">
        <v>4797</v>
      </c>
      <c r="D4149" s="12" t="s">
        <v>5616</v>
      </c>
      <c r="E4149" t="b">
        <v>0</v>
      </c>
      <c r="F4149">
        <v>0</v>
      </c>
      <c r="G4149">
        <v>830082027</v>
      </c>
      <c r="H4149">
        <v>44104</v>
      </c>
      <c r="I4149" s="12" t="s">
        <v>5849</v>
      </c>
      <c r="J4149">
        <v>7</v>
      </c>
      <c r="K4149">
        <v>1155</v>
      </c>
      <c r="L4149">
        <v>0</v>
      </c>
      <c r="M4149">
        <v>0</v>
      </c>
      <c r="N4149">
        <v>0</v>
      </c>
      <c r="O4149">
        <v>6446599</v>
      </c>
      <c r="P4149">
        <v>6446599</v>
      </c>
      <c r="Q4149">
        <v>5378</v>
      </c>
      <c r="R4149" t="b">
        <v>0</v>
      </c>
      <c r="S4149">
        <v>0</v>
      </c>
    </row>
    <row r="4150" spans="1:19">
      <c r="A4150">
        <v>23353002</v>
      </c>
      <c r="B4150" s="12"/>
      <c r="C4150" s="12" t="s">
        <v>4797</v>
      </c>
      <c r="D4150" s="12" t="s">
        <v>5616</v>
      </c>
      <c r="E4150" t="b">
        <v>0</v>
      </c>
      <c r="F4150">
        <v>0</v>
      </c>
      <c r="G4150">
        <v>830082027</v>
      </c>
      <c r="H4150">
        <v>44119</v>
      </c>
      <c r="I4150" s="12" t="s">
        <v>5849</v>
      </c>
      <c r="J4150">
        <v>2</v>
      </c>
      <c r="K4150">
        <v>3180</v>
      </c>
      <c r="L4150">
        <v>0</v>
      </c>
      <c r="M4150">
        <v>0</v>
      </c>
      <c r="N4150">
        <v>6446599</v>
      </c>
      <c r="O4150">
        <v>0</v>
      </c>
      <c r="P4150">
        <v>0</v>
      </c>
      <c r="Q4150">
        <v>5379</v>
      </c>
      <c r="R4150" t="b">
        <v>0</v>
      </c>
      <c r="S4150">
        <v>0</v>
      </c>
    </row>
    <row r="4151" spans="1:19">
      <c r="A4151">
        <v>23353002</v>
      </c>
      <c r="B4151" s="12"/>
      <c r="C4151" s="12" t="s">
        <v>4797</v>
      </c>
      <c r="D4151" s="12" t="s">
        <v>5616</v>
      </c>
      <c r="E4151" t="b">
        <v>0</v>
      </c>
      <c r="F4151">
        <v>0</v>
      </c>
      <c r="G4151">
        <v>830082027</v>
      </c>
      <c r="H4151">
        <v>44133</v>
      </c>
      <c r="I4151" s="12" t="s">
        <v>5850</v>
      </c>
      <c r="J4151">
        <v>2</v>
      </c>
      <c r="K4151">
        <v>3187</v>
      </c>
      <c r="L4151">
        <v>0</v>
      </c>
      <c r="M4151">
        <v>0</v>
      </c>
      <c r="N4151">
        <v>6446599</v>
      </c>
      <c r="O4151">
        <v>0</v>
      </c>
      <c r="P4151">
        <v>-6446599</v>
      </c>
      <c r="Q4151">
        <v>5380</v>
      </c>
      <c r="R4151" t="b">
        <v>0</v>
      </c>
      <c r="S4151">
        <v>0</v>
      </c>
    </row>
    <row r="4152" spans="1:19">
      <c r="A4152">
        <v>23353002</v>
      </c>
      <c r="B4152" s="12"/>
      <c r="C4152" s="12" t="s">
        <v>4797</v>
      </c>
      <c r="D4152" s="12" t="s">
        <v>5616</v>
      </c>
      <c r="E4152" t="b">
        <v>0</v>
      </c>
      <c r="F4152">
        <v>0</v>
      </c>
      <c r="G4152">
        <v>830082027</v>
      </c>
      <c r="H4152">
        <v>44133</v>
      </c>
      <c r="I4152" s="12" t="s">
        <v>5850</v>
      </c>
      <c r="J4152">
        <v>7</v>
      </c>
      <c r="K4152">
        <v>1167</v>
      </c>
      <c r="L4152">
        <v>0</v>
      </c>
      <c r="M4152">
        <v>0</v>
      </c>
      <c r="N4152">
        <v>0</v>
      </c>
      <c r="O4152">
        <v>6446599</v>
      </c>
      <c r="P4152">
        <v>0</v>
      </c>
      <c r="Q4152">
        <v>5381</v>
      </c>
      <c r="R4152" t="b">
        <v>0</v>
      </c>
      <c r="S4152">
        <v>0</v>
      </c>
    </row>
    <row r="4153" spans="1:19">
      <c r="A4153">
        <v>23353002</v>
      </c>
      <c r="B4153" s="12"/>
      <c r="C4153" s="12" t="s">
        <v>4797</v>
      </c>
      <c r="D4153" s="12" t="s">
        <v>5616</v>
      </c>
      <c r="E4153" t="b">
        <v>0</v>
      </c>
      <c r="F4153">
        <v>0</v>
      </c>
      <c r="G4153">
        <v>830082027</v>
      </c>
      <c r="H4153">
        <v>44164</v>
      </c>
      <c r="I4153" s="12" t="s">
        <v>5851</v>
      </c>
      <c r="J4153">
        <v>7</v>
      </c>
      <c r="K4153">
        <v>1178</v>
      </c>
      <c r="L4153">
        <v>0</v>
      </c>
      <c r="M4153">
        <v>0</v>
      </c>
      <c r="N4153">
        <v>0</v>
      </c>
      <c r="O4153">
        <v>6446599</v>
      </c>
      <c r="P4153">
        <v>6446599</v>
      </c>
      <c r="Q4153">
        <v>5382</v>
      </c>
      <c r="R4153" t="b">
        <v>0</v>
      </c>
      <c r="S4153">
        <v>0</v>
      </c>
    </row>
    <row r="4154" spans="1:19">
      <c r="A4154">
        <v>23353002</v>
      </c>
      <c r="B4154" s="12"/>
      <c r="C4154" s="12" t="s">
        <v>4797</v>
      </c>
      <c r="D4154" s="12" t="s">
        <v>5616</v>
      </c>
      <c r="E4154" t="b">
        <v>0</v>
      </c>
      <c r="F4154">
        <v>0</v>
      </c>
      <c r="G4154">
        <v>830082027</v>
      </c>
      <c r="H4154">
        <v>44165</v>
      </c>
      <c r="I4154" s="12" t="s">
        <v>5851</v>
      </c>
      <c r="J4154">
        <v>2</v>
      </c>
      <c r="K4154">
        <v>3197</v>
      </c>
      <c r="L4154">
        <v>0</v>
      </c>
      <c r="M4154">
        <v>0</v>
      </c>
      <c r="N4154">
        <v>6446599</v>
      </c>
      <c r="O4154">
        <v>0</v>
      </c>
      <c r="P4154">
        <v>0</v>
      </c>
      <c r="Q4154">
        <v>5383</v>
      </c>
      <c r="R4154" t="b">
        <v>0</v>
      </c>
      <c r="S4154">
        <v>0</v>
      </c>
    </row>
    <row r="4155" spans="1:19">
      <c r="A4155">
        <v>23353002</v>
      </c>
      <c r="B4155" s="12"/>
      <c r="C4155" s="12" t="s">
        <v>4797</v>
      </c>
      <c r="D4155" s="12" t="s">
        <v>5616</v>
      </c>
      <c r="E4155" t="b">
        <v>0</v>
      </c>
      <c r="F4155">
        <v>0</v>
      </c>
      <c r="G4155">
        <v>830082027</v>
      </c>
      <c r="H4155">
        <v>44179</v>
      </c>
      <c r="I4155" s="12" t="s">
        <v>5852</v>
      </c>
      <c r="J4155">
        <v>2</v>
      </c>
      <c r="K4155">
        <v>3209</v>
      </c>
      <c r="L4155">
        <v>0</v>
      </c>
      <c r="M4155">
        <v>0</v>
      </c>
      <c r="N4155">
        <v>6446599</v>
      </c>
      <c r="O4155">
        <v>0</v>
      </c>
      <c r="P4155">
        <v>-6446599</v>
      </c>
      <c r="Q4155">
        <v>5384</v>
      </c>
      <c r="R4155" t="b">
        <v>0</v>
      </c>
      <c r="S4155">
        <v>0</v>
      </c>
    </row>
    <row r="4156" spans="1:19">
      <c r="A4156">
        <v>23353002</v>
      </c>
      <c r="B4156" s="12"/>
      <c r="C4156" s="12" t="s">
        <v>4797</v>
      </c>
      <c r="D4156" s="12" t="s">
        <v>5616</v>
      </c>
      <c r="E4156" t="b">
        <v>0</v>
      </c>
      <c r="F4156">
        <v>0</v>
      </c>
      <c r="G4156">
        <v>830082027</v>
      </c>
      <c r="H4156">
        <v>44194</v>
      </c>
      <c r="I4156" s="12" t="s">
        <v>5852</v>
      </c>
      <c r="J4156">
        <v>7</v>
      </c>
      <c r="K4156">
        <v>1190</v>
      </c>
      <c r="L4156">
        <v>0</v>
      </c>
      <c r="M4156">
        <v>0</v>
      </c>
      <c r="N4156">
        <v>0</v>
      </c>
      <c r="O4156">
        <v>6446599</v>
      </c>
      <c r="P4156">
        <v>0</v>
      </c>
      <c r="Q4156">
        <v>5385</v>
      </c>
      <c r="R4156" t="b">
        <v>0</v>
      </c>
      <c r="S4156">
        <v>0</v>
      </c>
    </row>
    <row r="4157" spans="1:19">
      <c r="A4157">
        <v>23353002</v>
      </c>
      <c r="B4157" s="12" t="s">
        <v>2504</v>
      </c>
      <c r="C4157" s="12" t="s">
        <v>4797</v>
      </c>
      <c r="D4157" s="12" t="s">
        <v>2504</v>
      </c>
      <c r="E4157" t="b">
        <v>0</v>
      </c>
      <c r="F4157">
        <v>0</v>
      </c>
      <c r="G4157">
        <v>830082027</v>
      </c>
      <c r="H4157" t="s">
        <v>21</v>
      </c>
      <c r="I4157" s="12"/>
      <c r="K4157">
        <v>0</v>
      </c>
      <c r="L4157">
        <v>0</v>
      </c>
      <c r="M4157">
        <v>0</v>
      </c>
      <c r="N4157">
        <v>83440886</v>
      </c>
      <c r="O4157">
        <v>77359188</v>
      </c>
      <c r="P4157">
        <v>0</v>
      </c>
      <c r="Q4157">
        <v>5386</v>
      </c>
      <c r="R4157" t="b">
        <v>0</v>
      </c>
      <c r="S4157">
        <v>0</v>
      </c>
    </row>
    <row r="4158" spans="1:19">
      <c r="A4158">
        <v>23353002</v>
      </c>
      <c r="B4158" s="12" t="s">
        <v>5853</v>
      </c>
      <c r="C4158" s="12" t="s">
        <v>4797</v>
      </c>
      <c r="D4158" s="12" t="s">
        <v>5853</v>
      </c>
      <c r="E4158" t="b">
        <v>0</v>
      </c>
      <c r="F4158">
        <v>0</v>
      </c>
      <c r="G4158">
        <v>0</v>
      </c>
      <c r="H4158" t="s">
        <v>21</v>
      </c>
      <c r="I4158" s="12"/>
      <c r="K4158">
        <v>0</v>
      </c>
      <c r="L4158">
        <v>0</v>
      </c>
      <c r="M4158">
        <v>0</v>
      </c>
      <c r="N4158">
        <v>83440886</v>
      </c>
      <c r="O4158">
        <v>77359188</v>
      </c>
      <c r="P4158">
        <v>0</v>
      </c>
      <c r="Q4158">
        <v>5387</v>
      </c>
      <c r="R4158" t="b">
        <v>1</v>
      </c>
      <c r="S4158">
        <v>0</v>
      </c>
    </row>
    <row r="4159" spans="1:19">
      <c r="A4159">
        <v>23353003</v>
      </c>
      <c r="B4159" s="12" t="s">
        <v>5854</v>
      </c>
      <c r="C4159" s="12" t="s">
        <v>4797</v>
      </c>
      <c r="D4159" s="12" t="s">
        <v>5854</v>
      </c>
      <c r="E4159" t="b">
        <v>1</v>
      </c>
      <c r="F4159">
        <v>3438077</v>
      </c>
      <c r="G4159">
        <v>0</v>
      </c>
      <c r="H4159" t="s">
        <v>21</v>
      </c>
      <c r="I4159" s="12"/>
      <c r="K4159">
        <v>0</v>
      </c>
      <c r="L4159">
        <v>47170420</v>
      </c>
      <c r="M4159">
        <v>43732343</v>
      </c>
      <c r="N4159">
        <v>0</v>
      </c>
      <c r="O4159">
        <v>0</v>
      </c>
      <c r="P4159">
        <v>3438077</v>
      </c>
      <c r="Q4159">
        <v>5390</v>
      </c>
      <c r="R4159" t="b">
        <v>1</v>
      </c>
      <c r="S4159">
        <v>0</v>
      </c>
    </row>
    <row r="4160" spans="1:19">
      <c r="A4160">
        <v>23353003</v>
      </c>
      <c r="B4160" s="12" t="s">
        <v>5633</v>
      </c>
      <c r="C4160" s="12" t="s">
        <v>4797</v>
      </c>
      <c r="D4160" s="12" t="s">
        <v>5633</v>
      </c>
      <c r="E4160" t="b">
        <v>0</v>
      </c>
      <c r="F4160">
        <v>3438077</v>
      </c>
      <c r="G4160">
        <v>901121838</v>
      </c>
      <c r="H4160" t="s">
        <v>21</v>
      </c>
      <c r="I4160" s="12"/>
      <c r="K4160">
        <v>0</v>
      </c>
      <c r="L4160">
        <v>47170420</v>
      </c>
      <c r="M4160">
        <v>43732343</v>
      </c>
      <c r="N4160">
        <v>0</v>
      </c>
      <c r="O4160">
        <v>0</v>
      </c>
      <c r="P4160">
        <v>3438077</v>
      </c>
      <c r="Q4160">
        <v>5403</v>
      </c>
      <c r="R4160" t="b">
        <v>0</v>
      </c>
      <c r="S4160">
        <v>0</v>
      </c>
    </row>
    <row r="4161" spans="1:19">
      <c r="A4161">
        <v>23353003</v>
      </c>
      <c r="B4161" s="12"/>
      <c r="C4161" s="12" t="s">
        <v>4797</v>
      </c>
      <c r="D4161" s="12" t="s">
        <v>5633</v>
      </c>
      <c r="E4161" t="b">
        <v>0</v>
      </c>
      <c r="F4161">
        <v>0</v>
      </c>
      <c r="G4161">
        <v>901121838</v>
      </c>
      <c r="H4161">
        <v>43840</v>
      </c>
      <c r="I4161" s="12" t="s">
        <v>5855</v>
      </c>
      <c r="J4161">
        <v>2</v>
      </c>
      <c r="K4161">
        <v>3083</v>
      </c>
      <c r="L4161">
        <v>0</v>
      </c>
      <c r="M4161">
        <v>0</v>
      </c>
      <c r="N4161">
        <v>3438077</v>
      </c>
      <c r="O4161">
        <v>0</v>
      </c>
      <c r="P4161">
        <v>0</v>
      </c>
      <c r="Q4161">
        <v>5404</v>
      </c>
      <c r="R4161" t="b">
        <v>0</v>
      </c>
      <c r="S4161">
        <v>0</v>
      </c>
    </row>
    <row r="4162" spans="1:19">
      <c r="A4162">
        <v>23353003</v>
      </c>
      <c r="B4162" s="12"/>
      <c r="C4162" s="12" t="s">
        <v>4797</v>
      </c>
      <c r="D4162" s="12" t="s">
        <v>5633</v>
      </c>
      <c r="E4162" t="b">
        <v>0</v>
      </c>
      <c r="F4162">
        <v>0</v>
      </c>
      <c r="G4162">
        <v>901121838</v>
      </c>
      <c r="H4162">
        <v>43860</v>
      </c>
      <c r="I4162" s="12" t="s">
        <v>5856</v>
      </c>
      <c r="J4162">
        <v>7</v>
      </c>
      <c r="K4162">
        <v>1045</v>
      </c>
      <c r="L4162">
        <v>0</v>
      </c>
      <c r="M4162">
        <v>0</v>
      </c>
      <c r="N4162">
        <v>0</v>
      </c>
      <c r="O4162">
        <v>3438080</v>
      </c>
      <c r="P4162">
        <v>3438080</v>
      </c>
      <c r="Q4162">
        <v>5405</v>
      </c>
      <c r="R4162" t="b">
        <v>0</v>
      </c>
      <c r="S4162">
        <v>0</v>
      </c>
    </row>
    <row r="4163" spans="1:19">
      <c r="A4163">
        <v>23353003</v>
      </c>
      <c r="B4163" s="12"/>
      <c r="C4163" s="12" t="s">
        <v>4797</v>
      </c>
      <c r="D4163" s="12" t="s">
        <v>5633</v>
      </c>
      <c r="E4163" t="b">
        <v>0</v>
      </c>
      <c r="F4163">
        <v>0</v>
      </c>
      <c r="G4163">
        <v>901121838</v>
      </c>
      <c r="H4163">
        <v>43869</v>
      </c>
      <c r="I4163" s="12" t="s">
        <v>5856</v>
      </c>
      <c r="J4163">
        <v>2</v>
      </c>
      <c r="K4163">
        <v>3091</v>
      </c>
      <c r="L4163">
        <v>0</v>
      </c>
      <c r="M4163">
        <v>0</v>
      </c>
      <c r="N4163">
        <v>3438080</v>
      </c>
      <c r="O4163">
        <v>0</v>
      </c>
      <c r="P4163">
        <v>0</v>
      </c>
      <c r="Q4163">
        <v>5406</v>
      </c>
      <c r="R4163" t="b">
        <v>0</v>
      </c>
      <c r="S4163">
        <v>0</v>
      </c>
    </row>
    <row r="4164" spans="1:19">
      <c r="A4164">
        <v>23353003</v>
      </c>
      <c r="B4164" s="12"/>
      <c r="C4164" s="12" t="s">
        <v>4797</v>
      </c>
      <c r="D4164" s="12" t="s">
        <v>5633</v>
      </c>
      <c r="E4164" t="b">
        <v>0</v>
      </c>
      <c r="F4164">
        <v>0</v>
      </c>
      <c r="G4164">
        <v>901121838</v>
      </c>
      <c r="H4164">
        <v>43889</v>
      </c>
      <c r="I4164" s="12" t="s">
        <v>5857</v>
      </c>
      <c r="J4164">
        <v>7</v>
      </c>
      <c r="K4164">
        <v>1060</v>
      </c>
      <c r="L4164">
        <v>0</v>
      </c>
      <c r="M4164">
        <v>0</v>
      </c>
      <c r="N4164">
        <v>0</v>
      </c>
      <c r="O4164">
        <v>3438080</v>
      </c>
      <c r="P4164">
        <v>3438080</v>
      </c>
      <c r="Q4164">
        <v>5407</v>
      </c>
      <c r="R4164" t="b">
        <v>0</v>
      </c>
      <c r="S4164">
        <v>0</v>
      </c>
    </row>
    <row r="4165" spans="1:19">
      <c r="A4165">
        <v>23353003</v>
      </c>
      <c r="B4165" s="12"/>
      <c r="C4165" s="12" t="s">
        <v>4797</v>
      </c>
      <c r="D4165" s="12" t="s">
        <v>5633</v>
      </c>
      <c r="E4165" t="b">
        <v>0</v>
      </c>
      <c r="F4165">
        <v>0</v>
      </c>
      <c r="G4165">
        <v>901121838</v>
      </c>
      <c r="H4165">
        <v>43902</v>
      </c>
      <c r="I4165" s="12" t="s">
        <v>5857</v>
      </c>
      <c r="J4165">
        <v>2</v>
      </c>
      <c r="K4165">
        <v>3103</v>
      </c>
      <c r="L4165">
        <v>0</v>
      </c>
      <c r="M4165">
        <v>0</v>
      </c>
      <c r="N4165">
        <v>3438080</v>
      </c>
      <c r="O4165">
        <v>0</v>
      </c>
      <c r="P4165">
        <v>0</v>
      </c>
      <c r="Q4165">
        <v>5408</v>
      </c>
      <c r="R4165" t="b">
        <v>0</v>
      </c>
      <c r="S4165">
        <v>0</v>
      </c>
    </row>
    <row r="4166" spans="1:19">
      <c r="A4166">
        <v>23353003</v>
      </c>
      <c r="B4166" s="12"/>
      <c r="C4166" s="12" t="s">
        <v>4797</v>
      </c>
      <c r="D4166" s="12" t="s">
        <v>5633</v>
      </c>
      <c r="E4166" t="b">
        <v>0</v>
      </c>
      <c r="F4166">
        <v>0</v>
      </c>
      <c r="G4166">
        <v>901121838</v>
      </c>
      <c r="H4166">
        <v>43920</v>
      </c>
      <c r="I4166" s="12" t="s">
        <v>5858</v>
      </c>
      <c r="J4166">
        <v>7</v>
      </c>
      <c r="K4166">
        <v>1071</v>
      </c>
      <c r="L4166">
        <v>0</v>
      </c>
      <c r="M4166">
        <v>0</v>
      </c>
      <c r="N4166">
        <v>0</v>
      </c>
      <c r="O4166">
        <v>3438080</v>
      </c>
      <c r="P4166">
        <v>3438080</v>
      </c>
      <c r="Q4166">
        <v>5409</v>
      </c>
      <c r="R4166" t="b">
        <v>0</v>
      </c>
      <c r="S4166">
        <v>0</v>
      </c>
    </row>
    <row r="4167" spans="1:19">
      <c r="A4167">
        <v>23353003</v>
      </c>
      <c r="B4167" s="12"/>
      <c r="C4167" s="12" t="s">
        <v>4797</v>
      </c>
      <c r="D4167" s="12" t="s">
        <v>5633</v>
      </c>
      <c r="E4167" t="b">
        <v>0</v>
      </c>
      <c r="F4167">
        <v>0</v>
      </c>
      <c r="G4167">
        <v>901121838</v>
      </c>
      <c r="H4167">
        <v>43929</v>
      </c>
      <c r="I4167" s="12" t="s">
        <v>5858</v>
      </c>
      <c r="J4167">
        <v>2</v>
      </c>
      <c r="K4167">
        <v>3117</v>
      </c>
      <c r="L4167">
        <v>0</v>
      </c>
      <c r="M4167">
        <v>0</v>
      </c>
      <c r="N4167">
        <v>3438080</v>
      </c>
      <c r="O4167">
        <v>0</v>
      </c>
      <c r="P4167">
        <v>0</v>
      </c>
      <c r="Q4167">
        <v>5410</v>
      </c>
      <c r="R4167" t="b">
        <v>0</v>
      </c>
      <c r="S4167">
        <v>0</v>
      </c>
    </row>
    <row r="4168" spans="1:19">
      <c r="A4168">
        <v>23353003</v>
      </c>
      <c r="B4168" s="12"/>
      <c r="C4168" s="12" t="s">
        <v>4797</v>
      </c>
      <c r="D4168" s="12" t="s">
        <v>5633</v>
      </c>
      <c r="E4168" t="b">
        <v>0</v>
      </c>
      <c r="F4168">
        <v>0</v>
      </c>
      <c r="G4168">
        <v>901121838</v>
      </c>
      <c r="H4168">
        <v>43951</v>
      </c>
      <c r="I4168" s="12" t="s">
        <v>5859</v>
      </c>
      <c r="J4168">
        <v>7</v>
      </c>
      <c r="K4168">
        <v>1085</v>
      </c>
      <c r="L4168">
        <v>0</v>
      </c>
      <c r="M4168">
        <v>0</v>
      </c>
      <c r="N4168">
        <v>0</v>
      </c>
      <c r="O4168">
        <v>4263215</v>
      </c>
      <c r="P4168">
        <v>4263215</v>
      </c>
      <c r="Q4168">
        <v>5411</v>
      </c>
      <c r="R4168" t="b">
        <v>0</v>
      </c>
      <c r="S4168">
        <v>0</v>
      </c>
    </row>
    <row r="4169" spans="1:19">
      <c r="A4169">
        <v>23353003</v>
      </c>
      <c r="B4169" s="12"/>
      <c r="C4169" s="12" t="s">
        <v>4797</v>
      </c>
      <c r="D4169" s="12" t="s">
        <v>5633</v>
      </c>
      <c r="E4169" t="b">
        <v>0</v>
      </c>
      <c r="F4169">
        <v>0</v>
      </c>
      <c r="G4169">
        <v>901121838</v>
      </c>
      <c r="H4169">
        <v>43963</v>
      </c>
      <c r="I4169" s="12" t="s">
        <v>5859</v>
      </c>
      <c r="J4169">
        <v>2</v>
      </c>
      <c r="K4169">
        <v>3130</v>
      </c>
      <c r="L4169">
        <v>0</v>
      </c>
      <c r="M4169">
        <v>0</v>
      </c>
      <c r="N4169">
        <v>4263215</v>
      </c>
      <c r="O4169">
        <v>0</v>
      </c>
      <c r="P4169">
        <v>0</v>
      </c>
      <c r="Q4169">
        <v>5412</v>
      </c>
      <c r="R4169" t="b">
        <v>0</v>
      </c>
      <c r="S4169">
        <v>0</v>
      </c>
    </row>
    <row r="4170" spans="1:19">
      <c r="A4170">
        <v>23353003</v>
      </c>
      <c r="B4170" s="12"/>
      <c r="C4170" s="12" t="s">
        <v>4797</v>
      </c>
      <c r="D4170" s="12" t="s">
        <v>5633</v>
      </c>
      <c r="E4170" t="b">
        <v>0</v>
      </c>
      <c r="F4170">
        <v>0</v>
      </c>
      <c r="G4170">
        <v>901121838</v>
      </c>
      <c r="H4170">
        <v>43981</v>
      </c>
      <c r="I4170" s="12" t="s">
        <v>5860</v>
      </c>
      <c r="J4170">
        <v>7</v>
      </c>
      <c r="K4170">
        <v>1095</v>
      </c>
      <c r="L4170">
        <v>0</v>
      </c>
      <c r="M4170">
        <v>0</v>
      </c>
      <c r="N4170">
        <v>0</v>
      </c>
      <c r="O4170">
        <v>3644361</v>
      </c>
      <c r="P4170">
        <v>3644361</v>
      </c>
      <c r="Q4170">
        <v>5413</v>
      </c>
      <c r="R4170" t="b">
        <v>0</v>
      </c>
      <c r="S4170">
        <v>0</v>
      </c>
    </row>
    <row r="4171" spans="1:19">
      <c r="A4171">
        <v>23353003</v>
      </c>
      <c r="B4171" s="12"/>
      <c r="C4171" s="12" t="s">
        <v>4797</v>
      </c>
      <c r="D4171" s="12" t="s">
        <v>5633</v>
      </c>
      <c r="E4171" t="b">
        <v>0</v>
      </c>
      <c r="F4171">
        <v>0</v>
      </c>
      <c r="G4171">
        <v>901121838</v>
      </c>
      <c r="H4171">
        <v>43998</v>
      </c>
      <c r="I4171" s="12" t="s">
        <v>5861</v>
      </c>
      <c r="J4171">
        <v>2</v>
      </c>
      <c r="K4171">
        <v>3136</v>
      </c>
      <c r="L4171">
        <v>0</v>
      </c>
      <c r="M4171">
        <v>0</v>
      </c>
      <c r="N4171">
        <v>0</v>
      </c>
      <c r="O4171">
        <v>0</v>
      </c>
      <c r="P4171">
        <v>3644361</v>
      </c>
      <c r="Q4171">
        <v>5414</v>
      </c>
      <c r="R4171" t="b">
        <v>0</v>
      </c>
      <c r="S4171">
        <v>0</v>
      </c>
    </row>
    <row r="4172" spans="1:19">
      <c r="A4172">
        <v>23353003</v>
      </c>
      <c r="B4172" s="12"/>
      <c r="C4172" s="12" t="s">
        <v>4797</v>
      </c>
      <c r="D4172" s="12" t="s">
        <v>5633</v>
      </c>
      <c r="E4172" t="b">
        <v>0</v>
      </c>
      <c r="F4172">
        <v>0</v>
      </c>
      <c r="G4172">
        <v>901121838</v>
      </c>
      <c r="H4172">
        <v>43998</v>
      </c>
      <c r="I4172" s="12" t="s">
        <v>5862</v>
      </c>
      <c r="J4172">
        <v>2</v>
      </c>
      <c r="K4172">
        <v>3143</v>
      </c>
      <c r="L4172">
        <v>0</v>
      </c>
      <c r="M4172">
        <v>0</v>
      </c>
      <c r="N4172">
        <v>3637836</v>
      </c>
      <c r="O4172">
        <v>0</v>
      </c>
      <c r="P4172">
        <v>6525</v>
      </c>
      <c r="Q4172">
        <v>5415</v>
      </c>
      <c r="R4172" t="b">
        <v>0</v>
      </c>
      <c r="S4172">
        <v>0</v>
      </c>
    </row>
    <row r="4173" spans="1:19">
      <c r="A4173">
        <v>23353003</v>
      </c>
      <c r="B4173" s="12"/>
      <c r="C4173" s="12" t="s">
        <v>4797</v>
      </c>
      <c r="D4173" s="12" t="s">
        <v>5633</v>
      </c>
      <c r="E4173" t="b">
        <v>0</v>
      </c>
      <c r="F4173">
        <v>0</v>
      </c>
      <c r="G4173">
        <v>901121838</v>
      </c>
      <c r="H4173">
        <v>44008</v>
      </c>
      <c r="I4173" s="12" t="s">
        <v>5863</v>
      </c>
      <c r="J4173">
        <v>7</v>
      </c>
      <c r="K4173">
        <v>1113</v>
      </c>
      <c r="L4173">
        <v>0</v>
      </c>
      <c r="M4173">
        <v>0</v>
      </c>
      <c r="N4173">
        <v>0</v>
      </c>
      <c r="O4173">
        <v>3644361</v>
      </c>
      <c r="P4173">
        <v>3650886</v>
      </c>
      <c r="Q4173">
        <v>5416</v>
      </c>
      <c r="R4173" t="b">
        <v>0</v>
      </c>
      <c r="S4173">
        <v>0</v>
      </c>
    </row>
    <row r="4174" spans="1:19">
      <c r="A4174">
        <v>23353003</v>
      </c>
      <c r="B4174" s="12"/>
      <c r="C4174" s="12" t="s">
        <v>4797</v>
      </c>
      <c r="D4174" s="12" t="s">
        <v>5633</v>
      </c>
      <c r="E4174" t="b">
        <v>0</v>
      </c>
      <c r="F4174">
        <v>0</v>
      </c>
      <c r="G4174">
        <v>901121838</v>
      </c>
      <c r="H4174">
        <v>44027</v>
      </c>
      <c r="I4174" s="12" t="s">
        <v>5862</v>
      </c>
      <c r="J4174">
        <v>2</v>
      </c>
      <c r="K4174">
        <v>3148</v>
      </c>
      <c r="L4174">
        <v>0</v>
      </c>
      <c r="M4174">
        <v>0</v>
      </c>
      <c r="N4174">
        <v>6525</v>
      </c>
      <c r="O4174">
        <v>0</v>
      </c>
      <c r="P4174">
        <v>3644361</v>
      </c>
      <c r="Q4174">
        <v>5417</v>
      </c>
      <c r="R4174" t="b">
        <v>0</v>
      </c>
      <c r="S4174">
        <v>0</v>
      </c>
    </row>
    <row r="4175" spans="1:19">
      <c r="A4175">
        <v>23353003</v>
      </c>
      <c r="B4175" s="12"/>
      <c r="C4175" s="12" t="s">
        <v>4797</v>
      </c>
      <c r="D4175" s="12" t="s">
        <v>5633</v>
      </c>
      <c r="E4175" t="b">
        <v>0</v>
      </c>
      <c r="F4175">
        <v>0</v>
      </c>
      <c r="G4175">
        <v>901121838</v>
      </c>
      <c r="H4175">
        <v>44027</v>
      </c>
      <c r="I4175" s="12" t="s">
        <v>5863</v>
      </c>
      <c r="J4175">
        <v>2</v>
      </c>
      <c r="K4175">
        <v>3148</v>
      </c>
      <c r="L4175">
        <v>0</v>
      </c>
      <c r="M4175">
        <v>0</v>
      </c>
      <c r="N4175">
        <v>3644361</v>
      </c>
      <c r="O4175">
        <v>0</v>
      </c>
      <c r="P4175">
        <v>0</v>
      </c>
      <c r="Q4175">
        <v>5418</v>
      </c>
      <c r="R4175" t="b">
        <v>0</v>
      </c>
      <c r="S4175">
        <v>0</v>
      </c>
    </row>
    <row r="4176" spans="1:19">
      <c r="A4176">
        <v>23353003</v>
      </c>
      <c r="B4176" s="12"/>
      <c r="C4176" s="12" t="s">
        <v>4797</v>
      </c>
      <c r="D4176" s="12" t="s">
        <v>5633</v>
      </c>
      <c r="E4176" t="b">
        <v>0</v>
      </c>
      <c r="F4176">
        <v>0</v>
      </c>
      <c r="G4176">
        <v>901121838</v>
      </c>
      <c r="H4176">
        <v>44027</v>
      </c>
      <c r="I4176" s="12" t="s">
        <v>5864</v>
      </c>
      <c r="J4176">
        <v>7</v>
      </c>
      <c r="K4176">
        <v>1121</v>
      </c>
      <c r="L4176">
        <v>0</v>
      </c>
      <c r="M4176">
        <v>0</v>
      </c>
      <c r="N4176">
        <v>0</v>
      </c>
      <c r="O4176">
        <v>3644361</v>
      </c>
      <c r="P4176">
        <v>3644361</v>
      </c>
      <c r="Q4176">
        <v>5419</v>
      </c>
      <c r="R4176" t="b">
        <v>0</v>
      </c>
      <c r="S4176">
        <v>0</v>
      </c>
    </row>
    <row r="4177" spans="1:19">
      <c r="A4177">
        <v>23353003</v>
      </c>
      <c r="B4177" s="12"/>
      <c r="C4177" s="12" t="s">
        <v>4797</v>
      </c>
      <c r="D4177" s="12" t="s">
        <v>5633</v>
      </c>
      <c r="E4177" t="b">
        <v>0</v>
      </c>
      <c r="F4177">
        <v>0</v>
      </c>
      <c r="G4177">
        <v>901121838</v>
      </c>
      <c r="H4177">
        <v>44055</v>
      </c>
      <c r="I4177" s="12" t="s">
        <v>5864</v>
      </c>
      <c r="J4177">
        <v>2</v>
      </c>
      <c r="K4177">
        <v>3161</v>
      </c>
      <c r="L4177">
        <v>0</v>
      </c>
      <c r="M4177">
        <v>0</v>
      </c>
      <c r="N4177">
        <v>3644361</v>
      </c>
      <c r="O4177">
        <v>0</v>
      </c>
      <c r="P4177">
        <v>0</v>
      </c>
      <c r="Q4177">
        <v>5420</v>
      </c>
      <c r="R4177" t="b">
        <v>0</v>
      </c>
      <c r="S4177">
        <v>0</v>
      </c>
    </row>
    <row r="4178" spans="1:19">
      <c r="A4178">
        <v>23353003</v>
      </c>
      <c r="B4178" s="12"/>
      <c r="C4178" s="12" t="s">
        <v>4797</v>
      </c>
      <c r="D4178" s="12" t="s">
        <v>5633</v>
      </c>
      <c r="E4178" t="b">
        <v>0</v>
      </c>
      <c r="F4178">
        <v>0</v>
      </c>
      <c r="G4178">
        <v>901121838</v>
      </c>
      <c r="H4178">
        <v>44073</v>
      </c>
      <c r="I4178" s="12" t="s">
        <v>5865</v>
      </c>
      <c r="J4178">
        <v>7</v>
      </c>
      <c r="K4178">
        <v>1134</v>
      </c>
      <c r="L4178">
        <v>0</v>
      </c>
      <c r="M4178">
        <v>0</v>
      </c>
      <c r="N4178">
        <v>0</v>
      </c>
      <c r="O4178">
        <v>3644361</v>
      </c>
      <c r="P4178">
        <v>3644361</v>
      </c>
      <c r="Q4178">
        <v>5421</v>
      </c>
      <c r="R4178" t="b">
        <v>0</v>
      </c>
      <c r="S4178">
        <v>0</v>
      </c>
    </row>
    <row r="4179" spans="1:19">
      <c r="A4179">
        <v>23353003</v>
      </c>
      <c r="B4179" s="12"/>
      <c r="C4179" s="12" t="s">
        <v>4797</v>
      </c>
      <c r="D4179" s="12" t="s">
        <v>5633</v>
      </c>
      <c r="E4179" t="b">
        <v>0</v>
      </c>
      <c r="F4179">
        <v>0</v>
      </c>
      <c r="G4179">
        <v>901121838</v>
      </c>
      <c r="H4179">
        <v>44084</v>
      </c>
      <c r="I4179" s="12" t="s">
        <v>5865</v>
      </c>
      <c r="J4179">
        <v>2</v>
      </c>
      <c r="K4179">
        <v>3168</v>
      </c>
      <c r="L4179">
        <v>0</v>
      </c>
      <c r="M4179">
        <v>0</v>
      </c>
      <c r="N4179">
        <v>3644361</v>
      </c>
      <c r="O4179">
        <v>0</v>
      </c>
      <c r="P4179">
        <v>0</v>
      </c>
      <c r="Q4179">
        <v>5422</v>
      </c>
      <c r="R4179" t="b">
        <v>0</v>
      </c>
      <c r="S4179">
        <v>0</v>
      </c>
    </row>
    <row r="4180" spans="1:19">
      <c r="A4180">
        <v>23353003</v>
      </c>
      <c r="B4180" s="12"/>
      <c r="C4180" s="12" t="s">
        <v>4797</v>
      </c>
      <c r="D4180" s="12" t="s">
        <v>5633</v>
      </c>
      <c r="E4180" t="b">
        <v>0</v>
      </c>
      <c r="F4180">
        <v>0</v>
      </c>
      <c r="G4180">
        <v>901121838</v>
      </c>
      <c r="H4180">
        <v>44104</v>
      </c>
      <c r="I4180" s="12" t="s">
        <v>5866</v>
      </c>
      <c r="J4180">
        <v>7</v>
      </c>
      <c r="K4180">
        <v>1154</v>
      </c>
      <c r="L4180">
        <v>0</v>
      </c>
      <c r="M4180">
        <v>0</v>
      </c>
      <c r="N4180">
        <v>0</v>
      </c>
      <c r="O4180">
        <v>3644361</v>
      </c>
      <c r="P4180">
        <v>3644361</v>
      </c>
      <c r="Q4180">
        <v>5423</v>
      </c>
      <c r="R4180" t="b">
        <v>0</v>
      </c>
      <c r="S4180">
        <v>0</v>
      </c>
    </row>
    <row r="4181" spans="1:19">
      <c r="A4181">
        <v>23353003</v>
      </c>
      <c r="B4181" s="12"/>
      <c r="C4181" s="12" t="s">
        <v>4797</v>
      </c>
      <c r="D4181" s="12" t="s">
        <v>5633</v>
      </c>
      <c r="E4181" t="b">
        <v>0</v>
      </c>
      <c r="F4181">
        <v>0</v>
      </c>
      <c r="G4181">
        <v>901121838</v>
      </c>
      <c r="H4181">
        <v>44119</v>
      </c>
      <c r="I4181" s="12" t="s">
        <v>5866</v>
      </c>
      <c r="J4181">
        <v>2</v>
      </c>
      <c r="K4181">
        <v>3179</v>
      </c>
      <c r="L4181">
        <v>0</v>
      </c>
      <c r="M4181">
        <v>0</v>
      </c>
      <c r="N4181">
        <v>3644361</v>
      </c>
      <c r="O4181">
        <v>0</v>
      </c>
      <c r="P4181">
        <v>0</v>
      </c>
      <c r="Q4181">
        <v>5424</v>
      </c>
      <c r="R4181" t="b">
        <v>0</v>
      </c>
      <c r="S4181">
        <v>0</v>
      </c>
    </row>
    <row r="4182" spans="1:19">
      <c r="A4182">
        <v>23353003</v>
      </c>
      <c r="B4182" s="12"/>
      <c r="C4182" s="12" t="s">
        <v>4797</v>
      </c>
      <c r="D4182" s="12" t="s">
        <v>5633</v>
      </c>
      <c r="E4182" t="b">
        <v>0</v>
      </c>
      <c r="F4182">
        <v>0</v>
      </c>
      <c r="G4182">
        <v>901121838</v>
      </c>
      <c r="H4182">
        <v>44133</v>
      </c>
      <c r="I4182" s="12" t="s">
        <v>5867</v>
      </c>
      <c r="J4182">
        <v>2</v>
      </c>
      <c r="K4182">
        <v>3188</v>
      </c>
      <c r="L4182">
        <v>0</v>
      </c>
      <c r="M4182">
        <v>0</v>
      </c>
      <c r="N4182">
        <v>3644361</v>
      </c>
      <c r="O4182">
        <v>0</v>
      </c>
      <c r="P4182">
        <v>-3644361</v>
      </c>
      <c r="Q4182">
        <v>5425</v>
      </c>
      <c r="R4182" t="b">
        <v>0</v>
      </c>
      <c r="S4182">
        <v>0</v>
      </c>
    </row>
    <row r="4183" spans="1:19">
      <c r="A4183">
        <v>23353003</v>
      </c>
      <c r="B4183" s="12"/>
      <c r="C4183" s="12" t="s">
        <v>4797</v>
      </c>
      <c r="D4183" s="12" t="s">
        <v>5633</v>
      </c>
      <c r="E4183" t="b">
        <v>0</v>
      </c>
      <c r="F4183">
        <v>0</v>
      </c>
      <c r="G4183">
        <v>901121838</v>
      </c>
      <c r="H4183">
        <v>44133</v>
      </c>
      <c r="I4183" s="12" t="s">
        <v>5867</v>
      </c>
      <c r="J4183">
        <v>7</v>
      </c>
      <c r="K4183">
        <v>1168</v>
      </c>
      <c r="L4183">
        <v>0</v>
      </c>
      <c r="M4183">
        <v>0</v>
      </c>
      <c r="N4183">
        <v>0</v>
      </c>
      <c r="O4183">
        <v>3644361</v>
      </c>
      <c r="P4183">
        <v>0</v>
      </c>
      <c r="Q4183">
        <v>5426</v>
      </c>
      <c r="R4183" t="b">
        <v>0</v>
      </c>
      <c r="S4183">
        <v>0</v>
      </c>
    </row>
    <row r="4184" spans="1:19">
      <c r="A4184">
        <v>23353003</v>
      </c>
      <c r="B4184" s="12"/>
      <c r="C4184" s="12" t="s">
        <v>4797</v>
      </c>
      <c r="D4184" s="12" t="s">
        <v>5633</v>
      </c>
      <c r="E4184" t="b">
        <v>0</v>
      </c>
      <c r="F4184">
        <v>0</v>
      </c>
      <c r="G4184">
        <v>901121838</v>
      </c>
      <c r="H4184">
        <v>44164</v>
      </c>
      <c r="I4184" s="12" t="s">
        <v>5868</v>
      </c>
      <c r="J4184">
        <v>7</v>
      </c>
      <c r="K4184">
        <v>1179</v>
      </c>
      <c r="L4184">
        <v>0</v>
      </c>
      <c r="M4184">
        <v>0</v>
      </c>
      <c r="N4184">
        <v>0</v>
      </c>
      <c r="O4184">
        <v>3644361</v>
      </c>
      <c r="P4184">
        <v>3644361</v>
      </c>
      <c r="Q4184">
        <v>5427</v>
      </c>
      <c r="R4184" t="b">
        <v>0</v>
      </c>
      <c r="S4184">
        <v>0</v>
      </c>
    </row>
    <row r="4185" spans="1:19">
      <c r="A4185">
        <v>23353003</v>
      </c>
      <c r="B4185" s="12"/>
      <c r="C4185" s="12" t="s">
        <v>4797</v>
      </c>
      <c r="D4185" s="12" t="s">
        <v>5633</v>
      </c>
      <c r="E4185" t="b">
        <v>0</v>
      </c>
      <c r="F4185">
        <v>0</v>
      </c>
      <c r="G4185">
        <v>901121838</v>
      </c>
      <c r="H4185">
        <v>44165</v>
      </c>
      <c r="I4185" s="12" t="s">
        <v>5868</v>
      </c>
      <c r="J4185">
        <v>2</v>
      </c>
      <c r="K4185">
        <v>3198</v>
      </c>
      <c r="L4185">
        <v>0</v>
      </c>
      <c r="M4185">
        <v>0</v>
      </c>
      <c r="N4185">
        <v>3644361</v>
      </c>
      <c r="O4185">
        <v>0</v>
      </c>
      <c r="P4185">
        <v>0</v>
      </c>
      <c r="Q4185">
        <v>5428</v>
      </c>
      <c r="R4185" t="b">
        <v>0</v>
      </c>
      <c r="S4185">
        <v>0</v>
      </c>
    </row>
    <row r="4186" spans="1:19">
      <c r="A4186">
        <v>23353003</v>
      </c>
      <c r="B4186" s="12"/>
      <c r="C4186" s="12" t="s">
        <v>4797</v>
      </c>
      <c r="D4186" s="12" t="s">
        <v>5633</v>
      </c>
      <c r="E4186" t="b">
        <v>0</v>
      </c>
      <c r="F4186">
        <v>0</v>
      </c>
      <c r="G4186">
        <v>901121838</v>
      </c>
      <c r="H4186">
        <v>44178</v>
      </c>
      <c r="I4186" s="12" t="s">
        <v>5869</v>
      </c>
      <c r="J4186">
        <v>7</v>
      </c>
      <c r="K4186">
        <v>1191</v>
      </c>
      <c r="L4186">
        <v>0</v>
      </c>
      <c r="M4186">
        <v>0</v>
      </c>
      <c r="N4186">
        <v>0</v>
      </c>
      <c r="O4186">
        <v>3644361</v>
      </c>
      <c r="P4186">
        <v>3644361</v>
      </c>
      <c r="Q4186">
        <v>5429</v>
      </c>
      <c r="R4186" t="b">
        <v>0</v>
      </c>
      <c r="S4186">
        <v>0</v>
      </c>
    </row>
    <row r="4187" spans="1:19">
      <c r="A4187">
        <v>23353003</v>
      </c>
      <c r="B4187" s="12"/>
      <c r="C4187" s="12" t="s">
        <v>4797</v>
      </c>
      <c r="D4187" s="12" t="s">
        <v>5633</v>
      </c>
      <c r="E4187" t="b">
        <v>0</v>
      </c>
      <c r="F4187">
        <v>0</v>
      </c>
      <c r="G4187">
        <v>901121838</v>
      </c>
      <c r="H4187">
        <v>44179</v>
      </c>
      <c r="I4187" s="12" t="s">
        <v>5869</v>
      </c>
      <c r="J4187">
        <v>2</v>
      </c>
      <c r="K4187">
        <v>3210</v>
      </c>
      <c r="L4187">
        <v>0</v>
      </c>
      <c r="M4187">
        <v>0</v>
      </c>
      <c r="N4187">
        <v>3644361</v>
      </c>
      <c r="O4187">
        <v>0</v>
      </c>
      <c r="P4187">
        <v>0</v>
      </c>
      <c r="Q4187">
        <v>5430</v>
      </c>
      <c r="R4187" t="b">
        <v>0</v>
      </c>
      <c r="S4187">
        <v>0</v>
      </c>
    </row>
    <row r="4188" spans="1:19">
      <c r="A4188">
        <v>23353003</v>
      </c>
      <c r="B4188" s="12" t="s">
        <v>2523</v>
      </c>
      <c r="C4188" s="12" t="s">
        <v>4797</v>
      </c>
      <c r="D4188" s="12" t="s">
        <v>2523</v>
      </c>
      <c r="E4188" t="b">
        <v>0</v>
      </c>
      <c r="F4188">
        <v>0</v>
      </c>
      <c r="G4188">
        <v>901121838</v>
      </c>
      <c r="H4188" t="s">
        <v>21</v>
      </c>
      <c r="I4188" s="12"/>
      <c r="K4188">
        <v>0</v>
      </c>
      <c r="L4188">
        <v>0</v>
      </c>
      <c r="M4188">
        <v>0</v>
      </c>
      <c r="N4188">
        <v>47170420</v>
      </c>
      <c r="O4188">
        <v>43732343</v>
      </c>
      <c r="P4188">
        <v>0</v>
      </c>
      <c r="Q4188">
        <v>5431</v>
      </c>
      <c r="R4188" t="b">
        <v>0</v>
      </c>
      <c r="S4188">
        <v>0</v>
      </c>
    </row>
    <row r="4189" spans="1:19">
      <c r="A4189">
        <v>23353003</v>
      </c>
      <c r="B4189" s="12" t="s">
        <v>5870</v>
      </c>
      <c r="C4189" s="12" t="s">
        <v>4797</v>
      </c>
      <c r="D4189" s="12" t="s">
        <v>5870</v>
      </c>
      <c r="E4189" t="b">
        <v>0</v>
      </c>
      <c r="F4189">
        <v>0</v>
      </c>
      <c r="G4189">
        <v>0</v>
      </c>
      <c r="H4189" t="s">
        <v>21</v>
      </c>
      <c r="I4189" s="12"/>
      <c r="K4189">
        <v>0</v>
      </c>
      <c r="L4189">
        <v>0</v>
      </c>
      <c r="M4189">
        <v>0</v>
      </c>
      <c r="N4189">
        <v>47170420</v>
      </c>
      <c r="O4189">
        <v>43732343</v>
      </c>
      <c r="P4189">
        <v>0</v>
      </c>
      <c r="Q4189">
        <v>5432</v>
      </c>
      <c r="R4189" t="b">
        <v>1</v>
      </c>
      <c r="S4189">
        <v>0</v>
      </c>
    </row>
    <row r="4190" spans="1:19">
      <c r="A4190">
        <v>233530</v>
      </c>
      <c r="B4190" s="12" t="s">
        <v>2525</v>
      </c>
      <c r="C4190" s="12" t="s">
        <v>4797</v>
      </c>
      <c r="D4190" s="12" t="s">
        <v>2525</v>
      </c>
      <c r="E4190" t="b">
        <v>0</v>
      </c>
      <c r="F4190">
        <v>0</v>
      </c>
      <c r="G4190">
        <v>0</v>
      </c>
      <c r="H4190" t="s">
        <v>21</v>
      </c>
      <c r="I4190" s="12"/>
      <c r="K4190">
        <v>0</v>
      </c>
      <c r="L4190">
        <v>0</v>
      </c>
      <c r="M4190">
        <v>0</v>
      </c>
      <c r="N4190">
        <v>130611306</v>
      </c>
      <c r="O4190">
        <v>121091531</v>
      </c>
      <c r="P4190">
        <v>0</v>
      </c>
      <c r="Q4190">
        <v>5433</v>
      </c>
      <c r="R4190" t="b">
        <v>0</v>
      </c>
      <c r="S4190">
        <v>0</v>
      </c>
    </row>
    <row r="4191" spans="1:19">
      <c r="A4191">
        <v>233535</v>
      </c>
      <c r="B4191" s="12" t="s">
        <v>5871</v>
      </c>
      <c r="C4191" s="12" t="s">
        <v>4797</v>
      </c>
      <c r="D4191" s="12" t="s">
        <v>5871</v>
      </c>
      <c r="E4191" t="b">
        <v>1</v>
      </c>
      <c r="F4191">
        <v>580000</v>
      </c>
      <c r="G4191">
        <v>0</v>
      </c>
      <c r="H4191" t="s">
        <v>21</v>
      </c>
      <c r="I4191" s="12"/>
      <c r="K4191">
        <v>0</v>
      </c>
      <c r="L4191">
        <v>6634686.3600000003</v>
      </c>
      <c r="M4191">
        <v>6173686.3600000003</v>
      </c>
      <c r="N4191">
        <v>0</v>
      </c>
      <c r="O4191">
        <v>0</v>
      </c>
      <c r="P4191">
        <v>580000</v>
      </c>
      <c r="Q4191">
        <v>5436</v>
      </c>
      <c r="R4191" t="b">
        <v>1</v>
      </c>
      <c r="S4191">
        <v>0</v>
      </c>
    </row>
    <row r="4192" spans="1:19">
      <c r="A4192">
        <v>233535</v>
      </c>
      <c r="B4192" s="12" t="s">
        <v>5522</v>
      </c>
      <c r="C4192" s="12" t="s">
        <v>4797</v>
      </c>
      <c r="D4192" s="12" t="s">
        <v>5522</v>
      </c>
      <c r="E4192" t="b">
        <v>0</v>
      </c>
      <c r="F4192">
        <v>0</v>
      </c>
      <c r="G4192">
        <v>10270367</v>
      </c>
      <c r="H4192" t="s">
        <v>21</v>
      </c>
      <c r="I4192" s="12"/>
      <c r="K4192">
        <v>0</v>
      </c>
      <c r="L4192">
        <v>2904600</v>
      </c>
      <c r="M4192">
        <v>2904600</v>
      </c>
      <c r="N4192">
        <v>0</v>
      </c>
      <c r="O4192">
        <v>0</v>
      </c>
      <c r="P4192">
        <v>0</v>
      </c>
      <c r="Q4192">
        <v>5443</v>
      </c>
      <c r="R4192" t="b">
        <v>0</v>
      </c>
      <c r="S4192">
        <v>0</v>
      </c>
    </row>
    <row r="4193" spans="1:19">
      <c r="A4193">
        <v>233535</v>
      </c>
      <c r="B4193" s="12"/>
      <c r="C4193" s="12" t="s">
        <v>4797</v>
      </c>
      <c r="D4193" s="12" t="s">
        <v>5522</v>
      </c>
      <c r="E4193" t="b">
        <v>0</v>
      </c>
      <c r="F4193">
        <v>0</v>
      </c>
      <c r="G4193">
        <v>10270367</v>
      </c>
      <c r="H4193">
        <v>44073</v>
      </c>
      <c r="I4193" s="12" t="s">
        <v>5872</v>
      </c>
      <c r="J4193">
        <v>7</v>
      </c>
      <c r="K4193">
        <v>1138</v>
      </c>
      <c r="L4193">
        <v>0</v>
      </c>
      <c r="M4193">
        <v>0</v>
      </c>
      <c r="N4193">
        <v>0</v>
      </c>
      <c r="O4193">
        <v>893000</v>
      </c>
      <c r="P4193">
        <v>893000</v>
      </c>
      <c r="Q4193">
        <v>5444</v>
      </c>
      <c r="R4193" t="b">
        <v>0</v>
      </c>
      <c r="S4193">
        <v>0</v>
      </c>
    </row>
    <row r="4194" spans="1:19">
      <c r="A4194">
        <v>233535</v>
      </c>
      <c r="B4194" s="12"/>
      <c r="C4194" s="12" t="s">
        <v>4797</v>
      </c>
      <c r="D4194" s="12" t="s">
        <v>5522</v>
      </c>
      <c r="E4194" t="b">
        <v>0</v>
      </c>
      <c r="F4194">
        <v>0</v>
      </c>
      <c r="G4194">
        <v>10270367</v>
      </c>
      <c r="H4194">
        <v>44073</v>
      </c>
      <c r="I4194" s="12" t="s">
        <v>5873</v>
      </c>
      <c r="J4194">
        <v>7</v>
      </c>
      <c r="K4194">
        <v>1139</v>
      </c>
      <c r="L4194">
        <v>0</v>
      </c>
      <c r="M4194">
        <v>0</v>
      </c>
      <c r="N4194">
        <v>0</v>
      </c>
      <c r="O4194">
        <v>216200</v>
      </c>
      <c r="P4194">
        <v>1109200</v>
      </c>
      <c r="Q4194">
        <v>5445</v>
      </c>
      <c r="R4194" t="b">
        <v>0</v>
      </c>
      <c r="S4194">
        <v>0</v>
      </c>
    </row>
    <row r="4195" spans="1:19">
      <c r="A4195">
        <v>233535</v>
      </c>
      <c r="B4195" s="12"/>
      <c r="C4195" s="12" t="s">
        <v>4797</v>
      </c>
      <c r="D4195" s="12" t="s">
        <v>5522</v>
      </c>
      <c r="E4195" t="b">
        <v>0</v>
      </c>
      <c r="F4195">
        <v>0</v>
      </c>
      <c r="G4195">
        <v>10270367</v>
      </c>
      <c r="H4195">
        <v>44073</v>
      </c>
      <c r="I4195" s="12" t="s">
        <v>5874</v>
      </c>
      <c r="J4195">
        <v>7</v>
      </c>
      <c r="K4195">
        <v>1140</v>
      </c>
      <c r="L4195">
        <v>0</v>
      </c>
      <c r="M4195">
        <v>0</v>
      </c>
      <c r="N4195">
        <v>0</v>
      </c>
      <c r="O4195">
        <v>225600</v>
      </c>
      <c r="P4195">
        <v>1334800</v>
      </c>
      <c r="Q4195">
        <v>5446</v>
      </c>
      <c r="R4195" t="b">
        <v>0</v>
      </c>
      <c r="S4195">
        <v>0</v>
      </c>
    </row>
    <row r="4196" spans="1:19">
      <c r="A4196">
        <v>233535</v>
      </c>
      <c r="B4196" s="12"/>
      <c r="C4196" s="12" t="s">
        <v>4797</v>
      </c>
      <c r="D4196" s="12" t="s">
        <v>5522</v>
      </c>
      <c r="E4196" t="b">
        <v>0</v>
      </c>
      <c r="F4196">
        <v>0</v>
      </c>
      <c r="G4196">
        <v>10270367</v>
      </c>
      <c r="H4196">
        <v>44073</v>
      </c>
      <c r="I4196" s="12" t="s">
        <v>5875</v>
      </c>
      <c r="J4196">
        <v>7</v>
      </c>
      <c r="K4196">
        <v>1141</v>
      </c>
      <c r="L4196">
        <v>0</v>
      </c>
      <c r="M4196">
        <v>0</v>
      </c>
      <c r="N4196">
        <v>0</v>
      </c>
      <c r="O4196">
        <v>564000</v>
      </c>
      <c r="P4196">
        <v>1898800</v>
      </c>
      <c r="Q4196">
        <v>5447</v>
      </c>
      <c r="R4196" t="b">
        <v>0</v>
      </c>
      <c r="S4196">
        <v>0</v>
      </c>
    </row>
    <row r="4197" spans="1:19">
      <c r="A4197">
        <v>233535</v>
      </c>
      <c r="B4197" s="12"/>
      <c r="C4197" s="12" t="s">
        <v>4797</v>
      </c>
      <c r="D4197" s="12" t="s">
        <v>5522</v>
      </c>
      <c r="E4197" t="b">
        <v>0</v>
      </c>
      <c r="F4197">
        <v>0</v>
      </c>
      <c r="G4197">
        <v>10270367</v>
      </c>
      <c r="H4197">
        <v>44073</v>
      </c>
      <c r="I4197" s="12" t="s">
        <v>5876</v>
      </c>
      <c r="J4197">
        <v>7</v>
      </c>
      <c r="K4197">
        <v>1142</v>
      </c>
      <c r="L4197">
        <v>0</v>
      </c>
      <c r="M4197">
        <v>0</v>
      </c>
      <c r="N4197">
        <v>0</v>
      </c>
      <c r="O4197">
        <v>206800</v>
      </c>
      <c r="P4197">
        <v>2105600</v>
      </c>
      <c r="Q4197">
        <v>5448</v>
      </c>
      <c r="R4197" t="b">
        <v>0</v>
      </c>
      <c r="S4197">
        <v>0</v>
      </c>
    </row>
    <row r="4198" spans="1:19">
      <c r="A4198">
        <v>233535</v>
      </c>
      <c r="B4198" s="12"/>
      <c r="C4198" s="12" t="s">
        <v>4797</v>
      </c>
      <c r="D4198" s="12" t="s">
        <v>5522</v>
      </c>
      <c r="E4198" t="b">
        <v>0</v>
      </c>
      <c r="F4198">
        <v>0</v>
      </c>
      <c r="G4198">
        <v>10270367</v>
      </c>
      <c r="H4198">
        <v>44084</v>
      </c>
      <c r="I4198" s="12" t="s">
        <v>5872</v>
      </c>
      <c r="J4198">
        <v>2</v>
      </c>
      <c r="K4198">
        <v>3172</v>
      </c>
      <c r="L4198">
        <v>0</v>
      </c>
      <c r="M4198">
        <v>0</v>
      </c>
      <c r="N4198">
        <v>893000</v>
      </c>
      <c r="O4198">
        <v>0</v>
      </c>
      <c r="P4198">
        <v>1212600</v>
      </c>
      <c r="Q4198">
        <v>5449</v>
      </c>
      <c r="R4198" t="b">
        <v>0</v>
      </c>
      <c r="S4198">
        <v>0</v>
      </c>
    </row>
    <row r="4199" spans="1:19">
      <c r="A4199">
        <v>233535</v>
      </c>
      <c r="B4199" s="12"/>
      <c r="C4199" s="12" t="s">
        <v>4797</v>
      </c>
      <c r="D4199" s="12" t="s">
        <v>5522</v>
      </c>
      <c r="E4199" t="b">
        <v>0</v>
      </c>
      <c r="F4199">
        <v>0</v>
      </c>
      <c r="G4199">
        <v>10270367</v>
      </c>
      <c r="H4199">
        <v>44084</v>
      </c>
      <c r="I4199" s="12" t="s">
        <v>5873</v>
      </c>
      <c r="J4199">
        <v>2</v>
      </c>
      <c r="K4199">
        <v>3172</v>
      </c>
      <c r="L4199">
        <v>0</v>
      </c>
      <c r="M4199">
        <v>0</v>
      </c>
      <c r="N4199">
        <v>216200</v>
      </c>
      <c r="O4199">
        <v>0</v>
      </c>
      <c r="P4199">
        <v>996400</v>
      </c>
      <c r="Q4199">
        <v>5450</v>
      </c>
      <c r="R4199" t="b">
        <v>0</v>
      </c>
      <c r="S4199">
        <v>0</v>
      </c>
    </row>
    <row r="4200" spans="1:19">
      <c r="A4200">
        <v>233535</v>
      </c>
      <c r="B4200" s="12"/>
      <c r="C4200" s="12" t="s">
        <v>4797</v>
      </c>
      <c r="D4200" s="12" t="s">
        <v>5522</v>
      </c>
      <c r="E4200" t="b">
        <v>0</v>
      </c>
      <c r="F4200">
        <v>0</v>
      </c>
      <c r="G4200">
        <v>10270367</v>
      </c>
      <c r="H4200">
        <v>44084</v>
      </c>
      <c r="I4200" s="12" t="s">
        <v>5874</v>
      </c>
      <c r="J4200">
        <v>2</v>
      </c>
      <c r="K4200">
        <v>3172</v>
      </c>
      <c r="L4200">
        <v>0</v>
      </c>
      <c r="M4200">
        <v>0</v>
      </c>
      <c r="N4200">
        <v>225600</v>
      </c>
      <c r="O4200">
        <v>0</v>
      </c>
      <c r="P4200">
        <v>770800</v>
      </c>
      <c r="Q4200">
        <v>5451</v>
      </c>
      <c r="R4200" t="b">
        <v>0</v>
      </c>
      <c r="S4200">
        <v>0</v>
      </c>
    </row>
    <row r="4201" spans="1:19">
      <c r="A4201">
        <v>233535</v>
      </c>
      <c r="B4201" s="12"/>
      <c r="C4201" s="12" t="s">
        <v>4797</v>
      </c>
      <c r="D4201" s="12" t="s">
        <v>5522</v>
      </c>
      <c r="E4201" t="b">
        <v>0</v>
      </c>
      <c r="F4201">
        <v>0</v>
      </c>
      <c r="G4201">
        <v>10270367</v>
      </c>
      <c r="H4201">
        <v>44084</v>
      </c>
      <c r="I4201" s="12" t="s">
        <v>5875</v>
      </c>
      <c r="J4201">
        <v>2</v>
      </c>
      <c r="K4201">
        <v>3172</v>
      </c>
      <c r="L4201">
        <v>0</v>
      </c>
      <c r="M4201">
        <v>0</v>
      </c>
      <c r="N4201">
        <v>564000</v>
      </c>
      <c r="O4201">
        <v>0</v>
      </c>
      <c r="P4201">
        <v>206800</v>
      </c>
      <c r="Q4201">
        <v>5452</v>
      </c>
      <c r="R4201" t="b">
        <v>0</v>
      </c>
      <c r="S4201">
        <v>0</v>
      </c>
    </row>
    <row r="4202" spans="1:19">
      <c r="A4202">
        <v>233535</v>
      </c>
      <c r="B4202" s="12"/>
      <c r="C4202" s="12" t="s">
        <v>4797</v>
      </c>
      <c r="D4202" s="12" t="s">
        <v>5522</v>
      </c>
      <c r="E4202" t="b">
        <v>0</v>
      </c>
      <c r="F4202">
        <v>0</v>
      </c>
      <c r="G4202">
        <v>10270367</v>
      </c>
      <c r="H4202">
        <v>44084</v>
      </c>
      <c r="I4202" s="12" t="s">
        <v>5876</v>
      </c>
      <c r="J4202">
        <v>2</v>
      </c>
      <c r="K4202">
        <v>3172</v>
      </c>
      <c r="L4202">
        <v>0</v>
      </c>
      <c r="M4202">
        <v>0</v>
      </c>
      <c r="N4202">
        <v>206800</v>
      </c>
      <c r="O4202">
        <v>0</v>
      </c>
      <c r="P4202">
        <v>0</v>
      </c>
      <c r="Q4202">
        <v>5453</v>
      </c>
      <c r="R4202" t="b">
        <v>0</v>
      </c>
      <c r="S4202">
        <v>0</v>
      </c>
    </row>
    <row r="4203" spans="1:19">
      <c r="A4203">
        <v>233535</v>
      </c>
      <c r="B4203" s="12"/>
      <c r="C4203" s="12" t="s">
        <v>4797</v>
      </c>
      <c r="D4203" s="12" t="s">
        <v>5522</v>
      </c>
      <c r="E4203" t="b">
        <v>0</v>
      </c>
      <c r="F4203">
        <v>0</v>
      </c>
      <c r="G4203">
        <v>10270367</v>
      </c>
      <c r="H4203">
        <v>44133</v>
      </c>
      <c r="I4203" s="12" t="s">
        <v>5877</v>
      </c>
      <c r="J4203">
        <v>2</v>
      </c>
      <c r="K4203">
        <v>3193</v>
      </c>
      <c r="L4203">
        <v>0</v>
      </c>
      <c r="M4203">
        <v>0</v>
      </c>
      <c r="N4203">
        <v>799000</v>
      </c>
      <c r="O4203">
        <v>0</v>
      </c>
      <c r="P4203">
        <v>-799000</v>
      </c>
      <c r="Q4203">
        <v>5454</v>
      </c>
      <c r="R4203" t="b">
        <v>0</v>
      </c>
      <c r="S4203">
        <v>0</v>
      </c>
    </row>
    <row r="4204" spans="1:19">
      <c r="A4204">
        <v>233535</v>
      </c>
      <c r="B4204" s="12"/>
      <c r="C4204" s="12" t="s">
        <v>4797</v>
      </c>
      <c r="D4204" s="12" t="s">
        <v>5522</v>
      </c>
      <c r="E4204" t="b">
        <v>0</v>
      </c>
      <c r="F4204">
        <v>0</v>
      </c>
      <c r="G4204">
        <v>10270367</v>
      </c>
      <c r="H4204">
        <v>44133</v>
      </c>
      <c r="I4204" s="12" t="s">
        <v>5877</v>
      </c>
      <c r="J4204">
        <v>7</v>
      </c>
      <c r="K4204">
        <v>1173</v>
      </c>
      <c r="L4204">
        <v>0</v>
      </c>
      <c r="M4204">
        <v>0</v>
      </c>
      <c r="N4204">
        <v>0</v>
      </c>
      <c r="O4204">
        <v>799000</v>
      </c>
      <c r="P4204">
        <v>0</v>
      </c>
      <c r="Q4204">
        <v>5455</v>
      </c>
      <c r="R4204" t="b">
        <v>0</v>
      </c>
      <c r="S4204">
        <v>0</v>
      </c>
    </row>
    <row r="4205" spans="1:19">
      <c r="A4205">
        <v>233535</v>
      </c>
      <c r="B4205" s="12" t="s">
        <v>2534</v>
      </c>
      <c r="C4205" s="12" t="s">
        <v>4797</v>
      </c>
      <c r="D4205" s="12" t="s">
        <v>2534</v>
      </c>
      <c r="E4205" t="b">
        <v>0</v>
      </c>
      <c r="F4205">
        <v>0</v>
      </c>
      <c r="G4205">
        <v>10270367</v>
      </c>
      <c r="H4205" t="s">
        <v>21</v>
      </c>
      <c r="I4205" s="12"/>
      <c r="K4205">
        <v>0</v>
      </c>
      <c r="L4205">
        <v>0</v>
      </c>
      <c r="M4205">
        <v>0</v>
      </c>
      <c r="N4205">
        <v>2904600</v>
      </c>
      <c r="O4205">
        <v>2904600</v>
      </c>
      <c r="P4205">
        <v>0</v>
      </c>
      <c r="Q4205">
        <v>5456</v>
      </c>
      <c r="R4205" t="b">
        <v>0</v>
      </c>
      <c r="S4205">
        <v>0</v>
      </c>
    </row>
    <row r="4206" spans="1:19">
      <c r="A4206">
        <v>233535</v>
      </c>
      <c r="B4206" s="12" t="s">
        <v>5524</v>
      </c>
      <c r="C4206" s="12" t="s">
        <v>4797</v>
      </c>
      <c r="D4206" s="12" t="s">
        <v>5524</v>
      </c>
      <c r="E4206" t="b">
        <v>0</v>
      </c>
      <c r="F4206">
        <v>0</v>
      </c>
      <c r="G4206">
        <v>16705298</v>
      </c>
      <c r="H4206" t="s">
        <v>21</v>
      </c>
      <c r="I4206" s="12"/>
      <c r="K4206">
        <v>0</v>
      </c>
      <c r="L4206">
        <v>1150300</v>
      </c>
      <c r="M4206">
        <v>1150300</v>
      </c>
      <c r="N4206">
        <v>0</v>
      </c>
      <c r="O4206">
        <v>0</v>
      </c>
      <c r="P4206">
        <v>0</v>
      </c>
      <c r="Q4206">
        <v>5463</v>
      </c>
      <c r="R4206" t="b">
        <v>0</v>
      </c>
      <c r="S4206">
        <v>0</v>
      </c>
    </row>
    <row r="4207" spans="1:19">
      <c r="A4207">
        <v>233535</v>
      </c>
      <c r="B4207" s="12"/>
      <c r="C4207" s="12" t="s">
        <v>4797</v>
      </c>
      <c r="D4207" s="12" t="s">
        <v>5524</v>
      </c>
      <c r="E4207" t="b">
        <v>0</v>
      </c>
      <c r="F4207">
        <v>0</v>
      </c>
      <c r="G4207">
        <v>16705298</v>
      </c>
      <c r="H4207">
        <v>44073</v>
      </c>
      <c r="I4207" s="12" t="s">
        <v>5878</v>
      </c>
      <c r="J4207">
        <v>7</v>
      </c>
      <c r="K4207">
        <v>1144</v>
      </c>
      <c r="L4207">
        <v>0</v>
      </c>
      <c r="M4207">
        <v>0</v>
      </c>
      <c r="N4207">
        <v>0</v>
      </c>
      <c r="O4207">
        <v>418300</v>
      </c>
      <c r="P4207">
        <v>418300</v>
      </c>
      <c r="Q4207">
        <v>5464</v>
      </c>
      <c r="R4207" t="b">
        <v>0</v>
      </c>
      <c r="S4207">
        <v>0</v>
      </c>
    </row>
    <row r="4208" spans="1:19">
      <c r="A4208">
        <v>233535</v>
      </c>
      <c r="B4208" s="12"/>
      <c r="C4208" s="12" t="s">
        <v>4797</v>
      </c>
      <c r="D4208" s="12" t="s">
        <v>5524</v>
      </c>
      <c r="E4208" t="b">
        <v>0</v>
      </c>
      <c r="F4208">
        <v>0</v>
      </c>
      <c r="G4208">
        <v>16705298</v>
      </c>
      <c r="H4208">
        <v>44084</v>
      </c>
      <c r="I4208" s="12" t="s">
        <v>5878</v>
      </c>
      <c r="J4208">
        <v>2</v>
      </c>
      <c r="K4208">
        <v>3174</v>
      </c>
      <c r="L4208">
        <v>0</v>
      </c>
      <c r="M4208">
        <v>0</v>
      </c>
      <c r="N4208">
        <v>418300</v>
      </c>
      <c r="O4208">
        <v>0</v>
      </c>
      <c r="P4208">
        <v>0</v>
      </c>
      <c r="Q4208">
        <v>5465</v>
      </c>
      <c r="R4208" t="b">
        <v>0</v>
      </c>
      <c r="S4208">
        <v>0</v>
      </c>
    </row>
    <row r="4209" spans="1:19">
      <c r="A4209">
        <v>233535</v>
      </c>
      <c r="B4209" s="12"/>
      <c r="C4209" s="12" t="s">
        <v>4797</v>
      </c>
      <c r="D4209" s="12" t="s">
        <v>5524</v>
      </c>
      <c r="E4209" t="b">
        <v>0</v>
      </c>
      <c r="F4209">
        <v>0</v>
      </c>
      <c r="G4209">
        <v>16705298</v>
      </c>
      <c r="H4209">
        <v>44133</v>
      </c>
      <c r="I4209" s="12" t="s">
        <v>5879</v>
      </c>
      <c r="J4209">
        <v>2</v>
      </c>
      <c r="K4209">
        <v>3192</v>
      </c>
      <c r="L4209">
        <v>0</v>
      </c>
      <c r="M4209">
        <v>0</v>
      </c>
      <c r="N4209">
        <v>732000</v>
      </c>
      <c r="O4209">
        <v>0</v>
      </c>
      <c r="P4209">
        <v>-732000</v>
      </c>
      <c r="Q4209">
        <v>5466</v>
      </c>
      <c r="R4209" t="b">
        <v>0</v>
      </c>
      <c r="S4209">
        <v>0</v>
      </c>
    </row>
    <row r="4210" spans="1:19">
      <c r="A4210">
        <v>233535</v>
      </c>
      <c r="B4210" s="12"/>
      <c r="C4210" s="12" t="s">
        <v>4797</v>
      </c>
      <c r="D4210" s="12" t="s">
        <v>5524</v>
      </c>
      <c r="E4210" t="b">
        <v>0</v>
      </c>
      <c r="F4210">
        <v>0</v>
      </c>
      <c r="G4210">
        <v>16705298</v>
      </c>
      <c r="H4210">
        <v>44133</v>
      </c>
      <c r="I4210" s="12" t="s">
        <v>5879</v>
      </c>
      <c r="J4210">
        <v>7</v>
      </c>
      <c r="K4210">
        <v>1172</v>
      </c>
      <c r="L4210">
        <v>0</v>
      </c>
      <c r="M4210">
        <v>0</v>
      </c>
      <c r="N4210">
        <v>0</v>
      </c>
      <c r="O4210">
        <v>732000</v>
      </c>
      <c r="P4210">
        <v>0</v>
      </c>
      <c r="Q4210">
        <v>5467</v>
      </c>
      <c r="R4210" t="b">
        <v>0</v>
      </c>
      <c r="S4210">
        <v>0</v>
      </c>
    </row>
    <row r="4211" spans="1:19">
      <c r="A4211">
        <v>233535</v>
      </c>
      <c r="B4211" s="12" t="s">
        <v>2537</v>
      </c>
      <c r="C4211" s="12" t="s">
        <v>4797</v>
      </c>
      <c r="D4211" s="12" t="s">
        <v>2537</v>
      </c>
      <c r="E4211" t="b">
        <v>0</v>
      </c>
      <c r="F4211">
        <v>0</v>
      </c>
      <c r="G4211">
        <v>16705298</v>
      </c>
      <c r="H4211" t="s">
        <v>21</v>
      </c>
      <c r="I4211" s="12"/>
      <c r="K4211">
        <v>0</v>
      </c>
      <c r="L4211">
        <v>0</v>
      </c>
      <c r="M4211">
        <v>0</v>
      </c>
      <c r="N4211">
        <v>1150300</v>
      </c>
      <c r="O4211">
        <v>1150300</v>
      </c>
      <c r="P4211">
        <v>0</v>
      </c>
      <c r="Q4211">
        <v>5468</v>
      </c>
      <c r="R4211" t="b">
        <v>0</v>
      </c>
      <c r="S4211">
        <v>0</v>
      </c>
    </row>
    <row r="4212" spans="1:19">
      <c r="A4212">
        <v>233535</v>
      </c>
      <c r="B4212" s="12" t="s">
        <v>5601</v>
      </c>
      <c r="C4212" s="12" t="s">
        <v>4797</v>
      </c>
      <c r="D4212" s="12" t="s">
        <v>5601</v>
      </c>
      <c r="E4212" t="b">
        <v>0</v>
      </c>
      <c r="F4212">
        <v>0</v>
      </c>
      <c r="G4212">
        <v>52253810</v>
      </c>
      <c r="H4212" t="s">
        <v>21</v>
      </c>
      <c r="I4212" s="12"/>
      <c r="K4212">
        <v>0</v>
      </c>
      <c r="L4212">
        <v>150000</v>
      </c>
      <c r="M4212">
        <v>150000</v>
      </c>
      <c r="N4212">
        <v>0</v>
      </c>
      <c r="O4212">
        <v>0</v>
      </c>
      <c r="P4212">
        <v>0</v>
      </c>
      <c r="Q4212">
        <v>5487</v>
      </c>
      <c r="R4212" t="b">
        <v>0</v>
      </c>
      <c r="S4212">
        <v>0</v>
      </c>
    </row>
    <row r="4213" spans="1:19">
      <c r="A4213">
        <v>233535</v>
      </c>
      <c r="B4213" s="12"/>
      <c r="C4213" s="12" t="s">
        <v>4797</v>
      </c>
      <c r="D4213" s="12" t="s">
        <v>5601</v>
      </c>
      <c r="E4213" t="b">
        <v>0</v>
      </c>
      <c r="F4213">
        <v>0</v>
      </c>
      <c r="G4213">
        <v>52253810</v>
      </c>
      <c r="H4213">
        <v>44104</v>
      </c>
      <c r="I4213" s="12" t="s">
        <v>5880</v>
      </c>
      <c r="J4213">
        <v>7</v>
      </c>
      <c r="K4213">
        <v>1156</v>
      </c>
      <c r="L4213">
        <v>0</v>
      </c>
      <c r="M4213">
        <v>0</v>
      </c>
      <c r="N4213">
        <v>0</v>
      </c>
      <c r="O4213">
        <v>150000</v>
      </c>
      <c r="P4213">
        <v>150000</v>
      </c>
      <c r="Q4213">
        <v>5488</v>
      </c>
      <c r="R4213" t="b">
        <v>0</v>
      </c>
      <c r="S4213">
        <v>0</v>
      </c>
    </row>
    <row r="4214" spans="1:19">
      <c r="A4214">
        <v>233535</v>
      </c>
      <c r="B4214" s="12"/>
      <c r="C4214" s="12" t="s">
        <v>4797</v>
      </c>
      <c r="D4214" s="12" t="s">
        <v>5601</v>
      </c>
      <c r="E4214" t="b">
        <v>0</v>
      </c>
      <c r="F4214">
        <v>0</v>
      </c>
      <c r="G4214">
        <v>52253810</v>
      </c>
      <c r="H4214">
        <v>44119</v>
      </c>
      <c r="I4214" s="12" t="s">
        <v>5880</v>
      </c>
      <c r="J4214">
        <v>2</v>
      </c>
      <c r="K4214">
        <v>3181</v>
      </c>
      <c r="L4214">
        <v>0</v>
      </c>
      <c r="M4214">
        <v>0</v>
      </c>
      <c r="N4214">
        <v>150000</v>
      </c>
      <c r="O4214">
        <v>0</v>
      </c>
      <c r="P4214">
        <v>0</v>
      </c>
      <c r="Q4214">
        <v>5489</v>
      </c>
      <c r="R4214" t="b">
        <v>0</v>
      </c>
      <c r="S4214">
        <v>0</v>
      </c>
    </row>
    <row r="4215" spans="1:19">
      <c r="A4215">
        <v>233535</v>
      </c>
      <c r="B4215" s="12" t="s">
        <v>2539</v>
      </c>
      <c r="C4215" s="12" t="s">
        <v>4797</v>
      </c>
      <c r="D4215" s="12" t="s">
        <v>2539</v>
      </c>
      <c r="E4215" t="b">
        <v>0</v>
      </c>
      <c r="F4215">
        <v>0</v>
      </c>
      <c r="G4215">
        <v>52253810</v>
      </c>
      <c r="H4215" t="s">
        <v>21</v>
      </c>
      <c r="I4215" s="12"/>
      <c r="K4215">
        <v>0</v>
      </c>
      <c r="L4215">
        <v>0</v>
      </c>
      <c r="M4215">
        <v>0</v>
      </c>
      <c r="N4215">
        <v>150000</v>
      </c>
      <c r="O4215">
        <v>150000</v>
      </c>
      <c r="P4215">
        <v>0</v>
      </c>
      <c r="Q4215">
        <v>5490</v>
      </c>
      <c r="R4215" t="b">
        <v>0</v>
      </c>
      <c r="S4215">
        <v>0</v>
      </c>
    </row>
    <row r="4216" spans="1:19">
      <c r="A4216">
        <v>233535</v>
      </c>
      <c r="B4216" s="12" t="s">
        <v>5611</v>
      </c>
      <c r="C4216" s="12" t="s">
        <v>4797</v>
      </c>
      <c r="D4216" s="12" t="s">
        <v>5611</v>
      </c>
      <c r="E4216" t="b">
        <v>0</v>
      </c>
      <c r="F4216">
        <v>0</v>
      </c>
      <c r="G4216">
        <v>80503060</v>
      </c>
      <c r="H4216" t="s">
        <v>21</v>
      </c>
      <c r="I4216" s="12"/>
      <c r="K4216">
        <v>0</v>
      </c>
      <c r="L4216">
        <v>313000</v>
      </c>
      <c r="M4216">
        <v>313000</v>
      </c>
      <c r="N4216">
        <v>0</v>
      </c>
      <c r="O4216">
        <v>0</v>
      </c>
      <c r="P4216">
        <v>0</v>
      </c>
      <c r="Q4216">
        <v>5519</v>
      </c>
      <c r="R4216" t="b">
        <v>0</v>
      </c>
      <c r="S4216">
        <v>0</v>
      </c>
    </row>
    <row r="4217" spans="1:19">
      <c r="A4217">
        <v>233535</v>
      </c>
      <c r="B4217" s="12"/>
      <c r="C4217" s="12" t="s">
        <v>4797</v>
      </c>
      <c r="D4217" s="12" t="s">
        <v>5611</v>
      </c>
      <c r="E4217" t="b">
        <v>0</v>
      </c>
      <c r="F4217">
        <v>0</v>
      </c>
      <c r="G4217">
        <v>80503060</v>
      </c>
      <c r="H4217">
        <v>43889</v>
      </c>
      <c r="I4217" s="12" t="s">
        <v>5881</v>
      </c>
      <c r="J4217">
        <v>7</v>
      </c>
      <c r="K4217">
        <v>1063</v>
      </c>
      <c r="L4217">
        <v>0</v>
      </c>
      <c r="M4217">
        <v>0</v>
      </c>
      <c r="N4217">
        <v>0</v>
      </c>
      <c r="O4217">
        <v>150000</v>
      </c>
      <c r="P4217">
        <v>150000</v>
      </c>
      <c r="Q4217">
        <v>5520</v>
      </c>
      <c r="R4217" t="b">
        <v>0</v>
      </c>
      <c r="S4217">
        <v>0</v>
      </c>
    </row>
    <row r="4218" spans="1:19">
      <c r="A4218">
        <v>233535</v>
      </c>
      <c r="B4218" s="12"/>
      <c r="C4218" s="12" t="s">
        <v>4797</v>
      </c>
      <c r="D4218" s="12" t="s">
        <v>5611</v>
      </c>
      <c r="E4218" t="b">
        <v>0</v>
      </c>
      <c r="F4218">
        <v>0</v>
      </c>
      <c r="G4218">
        <v>80503060</v>
      </c>
      <c r="H4218">
        <v>43902</v>
      </c>
      <c r="I4218" s="12" t="s">
        <v>5881</v>
      </c>
      <c r="J4218">
        <v>2</v>
      </c>
      <c r="K4218">
        <v>3102</v>
      </c>
      <c r="L4218">
        <v>0</v>
      </c>
      <c r="M4218">
        <v>0</v>
      </c>
      <c r="N4218">
        <v>150000</v>
      </c>
      <c r="O4218">
        <v>0</v>
      </c>
      <c r="P4218">
        <v>0</v>
      </c>
      <c r="Q4218">
        <v>5521</v>
      </c>
      <c r="R4218" t="b">
        <v>0</v>
      </c>
      <c r="S4218">
        <v>0</v>
      </c>
    </row>
    <row r="4219" spans="1:19">
      <c r="A4219">
        <v>233535</v>
      </c>
      <c r="B4219" s="12"/>
      <c r="C4219" s="12" t="s">
        <v>4797</v>
      </c>
      <c r="D4219" s="12" t="s">
        <v>5611</v>
      </c>
      <c r="E4219" t="b">
        <v>0</v>
      </c>
      <c r="F4219">
        <v>0</v>
      </c>
      <c r="G4219">
        <v>80503060</v>
      </c>
      <c r="H4219">
        <v>44073</v>
      </c>
      <c r="I4219" s="12" t="s">
        <v>5882</v>
      </c>
      <c r="J4219">
        <v>7</v>
      </c>
      <c r="K4219">
        <v>1143</v>
      </c>
      <c r="L4219">
        <v>0</v>
      </c>
      <c r="M4219">
        <v>0</v>
      </c>
      <c r="N4219">
        <v>0</v>
      </c>
      <c r="O4219">
        <v>163000</v>
      </c>
      <c r="P4219">
        <v>163000</v>
      </c>
      <c r="Q4219">
        <v>5522</v>
      </c>
      <c r="R4219" t="b">
        <v>0</v>
      </c>
      <c r="S4219">
        <v>0</v>
      </c>
    </row>
    <row r="4220" spans="1:19">
      <c r="A4220">
        <v>233535</v>
      </c>
      <c r="B4220" s="12"/>
      <c r="C4220" s="12" t="s">
        <v>4797</v>
      </c>
      <c r="D4220" s="12" t="s">
        <v>5611</v>
      </c>
      <c r="E4220" t="b">
        <v>0</v>
      </c>
      <c r="F4220">
        <v>0</v>
      </c>
      <c r="G4220">
        <v>80503060</v>
      </c>
      <c r="H4220">
        <v>44084</v>
      </c>
      <c r="I4220" s="12" t="s">
        <v>5882</v>
      </c>
      <c r="J4220">
        <v>2</v>
      </c>
      <c r="K4220">
        <v>3173</v>
      </c>
      <c r="L4220">
        <v>0</v>
      </c>
      <c r="M4220">
        <v>0</v>
      </c>
      <c r="N4220">
        <v>163000</v>
      </c>
      <c r="O4220">
        <v>0</v>
      </c>
      <c r="P4220">
        <v>0</v>
      </c>
      <c r="Q4220">
        <v>5523</v>
      </c>
      <c r="R4220" t="b">
        <v>0</v>
      </c>
      <c r="S4220">
        <v>0</v>
      </c>
    </row>
    <row r="4221" spans="1:19">
      <c r="A4221">
        <v>233535</v>
      </c>
      <c r="B4221" s="12" t="s">
        <v>2542</v>
      </c>
      <c r="C4221" s="12" t="s">
        <v>4797</v>
      </c>
      <c r="D4221" s="12" t="s">
        <v>2542</v>
      </c>
      <c r="E4221" t="b">
        <v>0</v>
      </c>
      <c r="F4221">
        <v>0</v>
      </c>
      <c r="G4221">
        <v>80503060</v>
      </c>
      <c r="H4221" t="s">
        <v>21</v>
      </c>
      <c r="I4221" s="12"/>
      <c r="K4221">
        <v>0</v>
      </c>
      <c r="L4221">
        <v>0</v>
      </c>
      <c r="M4221">
        <v>0</v>
      </c>
      <c r="N4221">
        <v>313000</v>
      </c>
      <c r="O4221">
        <v>313000</v>
      </c>
      <c r="P4221">
        <v>0</v>
      </c>
      <c r="Q4221">
        <v>5524</v>
      </c>
      <c r="R4221" t="b">
        <v>0</v>
      </c>
      <c r="S4221">
        <v>0</v>
      </c>
    </row>
    <row r="4222" spans="1:19">
      <c r="A4222">
        <v>233535</v>
      </c>
      <c r="B4222" s="12" t="s">
        <v>5614</v>
      </c>
      <c r="C4222" s="12" t="s">
        <v>4797</v>
      </c>
      <c r="D4222" s="12" t="s">
        <v>5614</v>
      </c>
      <c r="E4222" t="b">
        <v>0</v>
      </c>
      <c r="F4222">
        <v>0</v>
      </c>
      <c r="G4222">
        <v>830015825</v>
      </c>
      <c r="H4222" t="s">
        <v>21</v>
      </c>
      <c r="I4222" s="12"/>
      <c r="K4222">
        <v>0</v>
      </c>
      <c r="L4222">
        <v>575000</v>
      </c>
      <c r="M4222">
        <v>575000</v>
      </c>
      <c r="N4222">
        <v>0</v>
      </c>
      <c r="O4222">
        <v>0</v>
      </c>
      <c r="P4222">
        <v>0</v>
      </c>
      <c r="Q4222">
        <v>5531</v>
      </c>
      <c r="R4222" t="b">
        <v>0</v>
      </c>
      <c r="S4222">
        <v>0</v>
      </c>
    </row>
    <row r="4223" spans="1:19">
      <c r="A4223">
        <v>233535</v>
      </c>
      <c r="B4223" s="12"/>
      <c r="C4223" s="12" t="s">
        <v>4797</v>
      </c>
      <c r="D4223" s="12" t="s">
        <v>5614</v>
      </c>
      <c r="E4223" t="b">
        <v>0</v>
      </c>
      <c r="F4223">
        <v>0</v>
      </c>
      <c r="G4223">
        <v>830015825</v>
      </c>
      <c r="H4223">
        <v>43981</v>
      </c>
      <c r="I4223" s="12" t="s">
        <v>5883</v>
      </c>
      <c r="J4223">
        <v>7</v>
      </c>
      <c r="K4223">
        <v>1092</v>
      </c>
      <c r="L4223">
        <v>0</v>
      </c>
      <c r="M4223">
        <v>0</v>
      </c>
      <c r="N4223">
        <v>0</v>
      </c>
      <c r="O4223">
        <v>184000</v>
      </c>
      <c r="P4223">
        <v>184000</v>
      </c>
      <c r="Q4223">
        <v>5532</v>
      </c>
      <c r="R4223" t="b">
        <v>0</v>
      </c>
      <c r="S4223">
        <v>0</v>
      </c>
    </row>
    <row r="4224" spans="1:19">
      <c r="A4224">
        <v>233535</v>
      </c>
      <c r="B4224" s="12"/>
      <c r="C4224" s="12" t="s">
        <v>4797</v>
      </c>
      <c r="D4224" s="12" t="s">
        <v>5614</v>
      </c>
      <c r="E4224" t="b">
        <v>0</v>
      </c>
      <c r="F4224">
        <v>0</v>
      </c>
      <c r="G4224">
        <v>830015825</v>
      </c>
      <c r="H4224">
        <v>43998</v>
      </c>
      <c r="I4224" s="12" t="s">
        <v>5883</v>
      </c>
      <c r="J4224">
        <v>2</v>
      </c>
      <c r="K4224">
        <v>3142</v>
      </c>
      <c r="L4224">
        <v>0</v>
      </c>
      <c r="M4224">
        <v>0</v>
      </c>
      <c r="N4224">
        <v>184000</v>
      </c>
      <c r="O4224">
        <v>0</v>
      </c>
      <c r="P4224">
        <v>0</v>
      </c>
      <c r="Q4224">
        <v>5533</v>
      </c>
      <c r="R4224" t="b">
        <v>0</v>
      </c>
      <c r="S4224">
        <v>0</v>
      </c>
    </row>
    <row r="4225" spans="1:19">
      <c r="A4225">
        <v>233535</v>
      </c>
      <c r="B4225" s="12"/>
      <c r="C4225" s="12" t="s">
        <v>4797</v>
      </c>
      <c r="D4225" s="12" t="s">
        <v>5614</v>
      </c>
      <c r="E4225" t="b">
        <v>0</v>
      </c>
      <c r="F4225">
        <v>0</v>
      </c>
      <c r="G4225">
        <v>830015825</v>
      </c>
      <c r="H4225">
        <v>44104</v>
      </c>
      <c r="I4225" s="12" t="s">
        <v>5884</v>
      </c>
      <c r="J4225">
        <v>7</v>
      </c>
      <c r="K4225">
        <v>1159</v>
      </c>
      <c r="L4225">
        <v>0</v>
      </c>
      <c r="M4225">
        <v>0</v>
      </c>
      <c r="N4225">
        <v>0</v>
      </c>
      <c r="O4225">
        <v>207000</v>
      </c>
      <c r="P4225">
        <v>207000</v>
      </c>
      <c r="Q4225">
        <v>5534</v>
      </c>
      <c r="R4225" t="b">
        <v>0</v>
      </c>
      <c r="S4225">
        <v>0</v>
      </c>
    </row>
    <row r="4226" spans="1:19">
      <c r="A4226">
        <v>233535</v>
      </c>
      <c r="B4226" s="12"/>
      <c r="C4226" s="12" t="s">
        <v>4797</v>
      </c>
      <c r="D4226" s="12" t="s">
        <v>5614</v>
      </c>
      <c r="E4226" t="b">
        <v>0</v>
      </c>
      <c r="F4226">
        <v>0</v>
      </c>
      <c r="G4226">
        <v>830015825</v>
      </c>
      <c r="H4226">
        <v>44119</v>
      </c>
      <c r="I4226" s="12" t="s">
        <v>5885</v>
      </c>
      <c r="J4226">
        <v>2</v>
      </c>
      <c r="K4226">
        <v>3185</v>
      </c>
      <c r="L4226">
        <v>0</v>
      </c>
      <c r="M4226">
        <v>0</v>
      </c>
      <c r="N4226">
        <v>207000</v>
      </c>
      <c r="O4226">
        <v>0</v>
      </c>
      <c r="P4226">
        <v>0</v>
      </c>
      <c r="Q4226">
        <v>5535</v>
      </c>
      <c r="R4226" t="b">
        <v>0</v>
      </c>
      <c r="S4226">
        <v>0</v>
      </c>
    </row>
    <row r="4227" spans="1:19">
      <c r="A4227">
        <v>233535</v>
      </c>
      <c r="B4227" s="12"/>
      <c r="C4227" s="12" t="s">
        <v>4797</v>
      </c>
      <c r="D4227" s="12" t="s">
        <v>5614</v>
      </c>
      <c r="E4227" t="b">
        <v>0</v>
      </c>
      <c r="F4227">
        <v>0</v>
      </c>
      <c r="G4227">
        <v>830015825</v>
      </c>
      <c r="H4227">
        <v>44164</v>
      </c>
      <c r="I4227" s="12" t="s">
        <v>5886</v>
      </c>
      <c r="J4227">
        <v>7</v>
      </c>
      <c r="K4227">
        <v>1183</v>
      </c>
      <c r="L4227">
        <v>0</v>
      </c>
      <c r="M4227">
        <v>0</v>
      </c>
      <c r="N4227">
        <v>0</v>
      </c>
      <c r="O4227">
        <v>184000</v>
      </c>
      <c r="P4227">
        <v>184000</v>
      </c>
      <c r="Q4227">
        <v>5536</v>
      </c>
      <c r="R4227" t="b">
        <v>0</v>
      </c>
      <c r="S4227">
        <v>0</v>
      </c>
    </row>
    <row r="4228" spans="1:19">
      <c r="A4228">
        <v>233535</v>
      </c>
      <c r="B4228" s="12"/>
      <c r="C4228" s="12" t="s">
        <v>4797</v>
      </c>
      <c r="D4228" s="12" t="s">
        <v>5614</v>
      </c>
      <c r="E4228" t="b">
        <v>0</v>
      </c>
      <c r="F4228">
        <v>0</v>
      </c>
      <c r="G4228">
        <v>830015825</v>
      </c>
      <c r="H4228">
        <v>44165</v>
      </c>
      <c r="I4228" s="12" t="s">
        <v>5887</v>
      </c>
      <c r="J4228">
        <v>2</v>
      </c>
      <c r="K4228">
        <v>3202</v>
      </c>
      <c r="L4228">
        <v>0</v>
      </c>
      <c r="M4228">
        <v>0</v>
      </c>
      <c r="N4228">
        <v>184000</v>
      </c>
      <c r="O4228">
        <v>0</v>
      </c>
      <c r="P4228">
        <v>0</v>
      </c>
      <c r="Q4228">
        <v>5537</v>
      </c>
      <c r="R4228" t="b">
        <v>0</v>
      </c>
      <c r="S4228">
        <v>0</v>
      </c>
    </row>
    <row r="4229" spans="1:19">
      <c r="A4229">
        <v>233535</v>
      </c>
      <c r="B4229" s="12" t="s">
        <v>2548</v>
      </c>
      <c r="C4229" s="12" t="s">
        <v>4797</v>
      </c>
      <c r="D4229" s="12" t="s">
        <v>2548</v>
      </c>
      <c r="E4229" t="b">
        <v>0</v>
      </c>
      <c r="F4229">
        <v>0</v>
      </c>
      <c r="G4229">
        <v>830015825</v>
      </c>
      <c r="H4229" t="s">
        <v>21</v>
      </c>
      <c r="I4229" s="12"/>
      <c r="K4229">
        <v>0</v>
      </c>
      <c r="L4229">
        <v>0</v>
      </c>
      <c r="M4229">
        <v>0</v>
      </c>
      <c r="N4229">
        <v>575000</v>
      </c>
      <c r="O4229">
        <v>575000</v>
      </c>
      <c r="P4229">
        <v>0</v>
      </c>
      <c r="Q4229">
        <v>5538</v>
      </c>
      <c r="R4229" t="b">
        <v>0</v>
      </c>
      <c r="S4229">
        <v>0</v>
      </c>
    </row>
    <row r="4230" spans="1:19">
      <c r="A4230">
        <v>233535</v>
      </c>
      <c r="B4230" s="12" t="s">
        <v>5626</v>
      </c>
      <c r="C4230" s="12" t="s">
        <v>4797</v>
      </c>
      <c r="D4230" s="12" t="s">
        <v>5626</v>
      </c>
      <c r="E4230" t="b">
        <v>0</v>
      </c>
      <c r="F4230">
        <v>0</v>
      </c>
      <c r="G4230">
        <v>900595224</v>
      </c>
      <c r="H4230" t="s">
        <v>21</v>
      </c>
      <c r="I4230" s="12"/>
      <c r="K4230">
        <v>0</v>
      </c>
      <c r="L4230">
        <v>142800</v>
      </c>
      <c r="M4230">
        <v>261800</v>
      </c>
      <c r="N4230">
        <v>0</v>
      </c>
      <c r="O4230">
        <v>0</v>
      </c>
      <c r="P4230">
        <v>0</v>
      </c>
      <c r="Q4230">
        <v>5561</v>
      </c>
      <c r="R4230" t="b">
        <v>0</v>
      </c>
      <c r="S4230">
        <v>0</v>
      </c>
    </row>
    <row r="4231" spans="1:19">
      <c r="A4231">
        <v>233535</v>
      </c>
      <c r="B4231" s="12"/>
      <c r="C4231" s="12" t="s">
        <v>4797</v>
      </c>
      <c r="D4231" s="12" t="s">
        <v>5626</v>
      </c>
      <c r="E4231" t="b">
        <v>0</v>
      </c>
      <c r="F4231">
        <v>0</v>
      </c>
      <c r="G4231">
        <v>900595224</v>
      </c>
      <c r="H4231">
        <v>44042</v>
      </c>
      <c r="I4231" s="12" t="s">
        <v>5888</v>
      </c>
      <c r="J4231">
        <v>7</v>
      </c>
      <c r="K4231">
        <v>1126</v>
      </c>
      <c r="L4231">
        <v>0</v>
      </c>
      <c r="M4231">
        <v>0</v>
      </c>
      <c r="N4231">
        <v>0</v>
      </c>
      <c r="O4231">
        <v>142800</v>
      </c>
      <c r="P4231">
        <v>142800</v>
      </c>
      <c r="Q4231">
        <v>5562</v>
      </c>
      <c r="R4231" t="b">
        <v>0</v>
      </c>
      <c r="S4231">
        <v>0</v>
      </c>
    </row>
    <row r="4232" spans="1:19">
      <c r="A4232">
        <v>233535</v>
      </c>
      <c r="B4232" s="12"/>
      <c r="C4232" s="12" t="s">
        <v>4797</v>
      </c>
      <c r="D4232" s="12" t="s">
        <v>5626</v>
      </c>
      <c r="E4232" t="b">
        <v>0</v>
      </c>
      <c r="F4232">
        <v>0</v>
      </c>
      <c r="G4232">
        <v>900595224</v>
      </c>
      <c r="H4232">
        <v>44055</v>
      </c>
      <c r="I4232" s="12" t="s">
        <v>5888</v>
      </c>
      <c r="J4232">
        <v>2</v>
      </c>
      <c r="K4232">
        <v>3158</v>
      </c>
      <c r="L4232">
        <v>0</v>
      </c>
      <c r="M4232">
        <v>0</v>
      </c>
      <c r="N4232">
        <v>142800</v>
      </c>
      <c r="O4232">
        <v>0</v>
      </c>
      <c r="P4232">
        <v>0</v>
      </c>
      <c r="Q4232">
        <v>5563</v>
      </c>
      <c r="R4232" t="b">
        <v>0</v>
      </c>
      <c r="S4232">
        <v>0</v>
      </c>
    </row>
    <row r="4233" spans="1:19">
      <c r="A4233">
        <v>233535</v>
      </c>
      <c r="B4233" s="12"/>
      <c r="C4233" s="12" t="s">
        <v>4797</v>
      </c>
      <c r="D4233" s="12" t="s">
        <v>5626</v>
      </c>
      <c r="E4233" t="b">
        <v>0</v>
      </c>
      <c r="F4233">
        <v>0</v>
      </c>
      <c r="G4233">
        <v>900595224</v>
      </c>
      <c r="H4233">
        <v>44195</v>
      </c>
      <c r="I4233" s="12" t="s">
        <v>5889</v>
      </c>
      <c r="J4233">
        <v>7</v>
      </c>
      <c r="K4233">
        <v>1196</v>
      </c>
      <c r="L4233">
        <v>0</v>
      </c>
      <c r="M4233">
        <v>0</v>
      </c>
      <c r="N4233">
        <v>0</v>
      </c>
      <c r="O4233">
        <v>119000</v>
      </c>
      <c r="P4233">
        <v>119000</v>
      </c>
      <c r="Q4233">
        <v>5564</v>
      </c>
      <c r="R4233" t="b">
        <v>0</v>
      </c>
      <c r="S4233">
        <v>0</v>
      </c>
    </row>
    <row r="4234" spans="1:19">
      <c r="A4234">
        <v>233535</v>
      </c>
      <c r="B4234" s="12" t="s">
        <v>2551</v>
      </c>
      <c r="C4234" s="12" t="s">
        <v>4797</v>
      </c>
      <c r="D4234" s="12" t="s">
        <v>2551</v>
      </c>
      <c r="E4234" t="b">
        <v>0</v>
      </c>
      <c r="F4234">
        <v>0</v>
      </c>
      <c r="G4234">
        <v>900595224</v>
      </c>
      <c r="H4234" t="s">
        <v>21</v>
      </c>
      <c r="I4234" s="12"/>
      <c r="K4234">
        <v>0</v>
      </c>
      <c r="L4234">
        <v>0</v>
      </c>
      <c r="M4234">
        <v>0</v>
      </c>
      <c r="N4234">
        <v>142800</v>
      </c>
      <c r="O4234">
        <v>261800</v>
      </c>
      <c r="P4234">
        <v>119000</v>
      </c>
      <c r="Q4234">
        <v>5565</v>
      </c>
      <c r="R4234" t="b">
        <v>0</v>
      </c>
      <c r="S4234">
        <v>0</v>
      </c>
    </row>
    <row r="4235" spans="1:19">
      <c r="A4235">
        <v>233535</v>
      </c>
      <c r="B4235" s="12" t="s">
        <v>5629</v>
      </c>
      <c r="C4235" s="12" t="s">
        <v>4797</v>
      </c>
      <c r="D4235" s="12" t="s">
        <v>5629</v>
      </c>
      <c r="E4235" t="b">
        <v>0</v>
      </c>
      <c r="F4235">
        <v>0</v>
      </c>
      <c r="G4235">
        <v>900980929</v>
      </c>
      <c r="H4235" t="s">
        <v>21</v>
      </c>
      <c r="I4235" s="12"/>
      <c r="K4235">
        <v>0</v>
      </c>
      <c r="L4235">
        <v>340000</v>
      </c>
      <c r="M4235">
        <v>340000</v>
      </c>
      <c r="N4235">
        <v>0</v>
      </c>
      <c r="O4235">
        <v>0</v>
      </c>
      <c r="P4235">
        <v>0</v>
      </c>
      <c r="Q4235">
        <v>5570</v>
      </c>
      <c r="R4235" t="b">
        <v>0</v>
      </c>
      <c r="S4235">
        <v>0</v>
      </c>
    </row>
    <row r="4236" spans="1:19">
      <c r="A4236">
        <v>233535</v>
      </c>
      <c r="B4236" s="12"/>
      <c r="C4236" s="12" t="s">
        <v>4797</v>
      </c>
      <c r="D4236" s="12" t="s">
        <v>5629</v>
      </c>
      <c r="E4236" t="b">
        <v>0</v>
      </c>
      <c r="F4236">
        <v>0</v>
      </c>
      <c r="G4236">
        <v>900980929</v>
      </c>
      <c r="H4236">
        <v>43981</v>
      </c>
      <c r="I4236" s="12" t="s">
        <v>5890</v>
      </c>
      <c r="J4236">
        <v>7</v>
      </c>
      <c r="K4236">
        <v>1093</v>
      </c>
      <c r="L4236">
        <v>0</v>
      </c>
      <c r="M4236">
        <v>0</v>
      </c>
      <c r="N4236">
        <v>0</v>
      </c>
      <c r="O4236">
        <v>340000</v>
      </c>
      <c r="P4236">
        <v>340000</v>
      </c>
      <c r="Q4236">
        <v>5571</v>
      </c>
      <c r="R4236" t="b">
        <v>0</v>
      </c>
      <c r="S4236">
        <v>0</v>
      </c>
    </row>
    <row r="4237" spans="1:19">
      <c r="A4237">
        <v>233535</v>
      </c>
      <c r="B4237" s="12"/>
      <c r="C4237" s="12" t="s">
        <v>4797</v>
      </c>
      <c r="D4237" s="12" t="s">
        <v>5629</v>
      </c>
      <c r="E4237" t="b">
        <v>0</v>
      </c>
      <c r="F4237">
        <v>0</v>
      </c>
      <c r="G4237">
        <v>900980929</v>
      </c>
      <c r="H4237">
        <v>43998</v>
      </c>
      <c r="I4237" s="12" t="s">
        <v>5891</v>
      </c>
      <c r="J4237">
        <v>2</v>
      </c>
      <c r="K4237">
        <v>3141</v>
      </c>
      <c r="L4237">
        <v>0</v>
      </c>
      <c r="M4237">
        <v>0</v>
      </c>
      <c r="N4237">
        <v>340000</v>
      </c>
      <c r="O4237">
        <v>0</v>
      </c>
      <c r="P4237">
        <v>0</v>
      </c>
      <c r="Q4237">
        <v>5572</v>
      </c>
      <c r="R4237" t="b">
        <v>0</v>
      </c>
      <c r="S4237">
        <v>0</v>
      </c>
    </row>
    <row r="4238" spans="1:19">
      <c r="A4238">
        <v>233535</v>
      </c>
      <c r="B4238" s="12" t="s">
        <v>2554</v>
      </c>
      <c r="C4238" s="12" t="s">
        <v>4797</v>
      </c>
      <c r="D4238" s="12" t="s">
        <v>2554</v>
      </c>
      <c r="E4238" t="b">
        <v>0</v>
      </c>
      <c r="F4238">
        <v>0</v>
      </c>
      <c r="G4238">
        <v>900980929</v>
      </c>
      <c r="H4238" t="s">
        <v>21</v>
      </c>
      <c r="I4238" s="12"/>
      <c r="K4238">
        <v>0</v>
      </c>
      <c r="L4238">
        <v>0</v>
      </c>
      <c r="M4238">
        <v>0</v>
      </c>
      <c r="N4238">
        <v>340000</v>
      </c>
      <c r="O4238">
        <v>340000</v>
      </c>
      <c r="P4238">
        <v>0</v>
      </c>
      <c r="Q4238">
        <v>5573</v>
      </c>
      <c r="R4238" t="b">
        <v>0</v>
      </c>
      <c r="S4238">
        <v>0</v>
      </c>
    </row>
    <row r="4239" spans="1:19">
      <c r="A4239">
        <v>233535</v>
      </c>
      <c r="B4239" s="12" t="s">
        <v>5633</v>
      </c>
      <c r="C4239" s="12" t="s">
        <v>4797</v>
      </c>
      <c r="D4239" s="12" t="s">
        <v>5633</v>
      </c>
      <c r="E4239" t="b">
        <v>0</v>
      </c>
      <c r="F4239">
        <v>180000</v>
      </c>
      <c r="G4239">
        <v>901121838</v>
      </c>
      <c r="H4239" t="s">
        <v>21</v>
      </c>
      <c r="I4239" s="12"/>
      <c r="K4239">
        <v>0</v>
      </c>
      <c r="L4239">
        <v>658986.36</v>
      </c>
      <c r="M4239">
        <v>478986.36</v>
      </c>
      <c r="N4239">
        <v>0</v>
      </c>
      <c r="O4239">
        <v>0</v>
      </c>
      <c r="P4239">
        <v>180000</v>
      </c>
      <c r="Q4239">
        <v>5574</v>
      </c>
      <c r="R4239" t="b">
        <v>0</v>
      </c>
      <c r="S4239">
        <v>0</v>
      </c>
    </row>
    <row r="4240" spans="1:19">
      <c r="A4240">
        <v>233535</v>
      </c>
      <c r="B4240" s="12"/>
      <c r="C4240" s="12" t="s">
        <v>4797</v>
      </c>
      <c r="D4240" s="12" t="s">
        <v>5633</v>
      </c>
      <c r="E4240" t="b">
        <v>0</v>
      </c>
      <c r="F4240">
        <v>0</v>
      </c>
      <c r="G4240">
        <v>901121838</v>
      </c>
      <c r="H4240">
        <v>43840</v>
      </c>
      <c r="I4240" s="12" t="s">
        <v>5855</v>
      </c>
      <c r="J4240">
        <v>2</v>
      </c>
      <c r="K4240">
        <v>3083</v>
      </c>
      <c r="L4240">
        <v>0</v>
      </c>
      <c r="M4240">
        <v>0</v>
      </c>
      <c r="N4240">
        <v>180000</v>
      </c>
      <c r="O4240">
        <v>0</v>
      </c>
      <c r="P4240">
        <v>0</v>
      </c>
      <c r="Q4240">
        <v>5575</v>
      </c>
      <c r="R4240" t="b">
        <v>0</v>
      </c>
      <c r="S4240">
        <v>0</v>
      </c>
    </row>
    <row r="4241" spans="1:19">
      <c r="A4241">
        <v>233535</v>
      </c>
      <c r="B4241" s="12"/>
      <c r="C4241" s="12" t="s">
        <v>4797</v>
      </c>
      <c r="D4241" s="12" t="s">
        <v>5633</v>
      </c>
      <c r="E4241" t="b">
        <v>0</v>
      </c>
      <c r="F4241">
        <v>0</v>
      </c>
      <c r="G4241">
        <v>901121838</v>
      </c>
      <c r="H4241">
        <v>43951</v>
      </c>
      <c r="I4241" s="12" t="s">
        <v>5892</v>
      </c>
      <c r="J4241">
        <v>7</v>
      </c>
      <c r="K4241">
        <v>1084</v>
      </c>
      <c r="L4241">
        <v>0</v>
      </c>
      <c r="M4241">
        <v>0</v>
      </c>
      <c r="N4241">
        <v>0</v>
      </c>
      <c r="O4241">
        <v>212599</v>
      </c>
      <c r="P4241">
        <v>212598.54</v>
      </c>
      <c r="Q4241">
        <v>5576</v>
      </c>
      <c r="R4241" t="b">
        <v>0</v>
      </c>
      <c r="S4241">
        <v>0</v>
      </c>
    </row>
    <row r="4242" spans="1:19">
      <c r="A4242">
        <v>233535</v>
      </c>
      <c r="B4242" s="12"/>
      <c r="C4242" s="12" t="s">
        <v>4797</v>
      </c>
      <c r="D4242" s="12" t="s">
        <v>5633</v>
      </c>
      <c r="E4242" t="b">
        <v>0</v>
      </c>
      <c r="F4242">
        <v>0</v>
      </c>
      <c r="G4242">
        <v>901121838</v>
      </c>
      <c r="H4242">
        <v>43963</v>
      </c>
      <c r="I4242" s="12" t="s">
        <v>5892</v>
      </c>
      <c r="J4242">
        <v>2</v>
      </c>
      <c r="K4242">
        <v>3130</v>
      </c>
      <c r="L4242">
        <v>0</v>
      </c>
      <c r="M4242">
        <v>0</v>
      </c>
      <c r="N4242">
        <v>212599</v>
      </c>
      <c r="O4242">
        <v>0</v>
      </c>
      <c r="P4242">
        <v>0</v>
      </c>
      <c r="Q4242">
        <v>5577</v>
      </c>
      <c r="R4242" t="b">
        <v>0</v>
      </c>
      <c r="S4242">
        <v>0</v>
      </c>
    </row>
    <row r="4243" spans="1:19">
      <c r="A4243">
        <v>233535</v>
      </c>
      <c r="B4243" s="12"/>
      <c r="C4243" s="12" t="s">
        <v>4797</v>
      </c>
      <c r="D4243" s="12" t="s">
        <v>5633</v>
      </c>
      <c r="E4243" t="b">
        <v>0</v>
      </c>
      <c r="F4243">
        <v>0</v>
      </c>
      <c r="G4243">
        <v>901121838</v>
      </c>
      <c r="H4243">
        <v>44104</v>
      </c>
      <c r="I4243" s="12" t="s">
        <v>5893</v>
      </c>
      <c r="J4243">
        <v>7</v>
      </c>
      <c r="K4243">
        <v>1157</v>
      </c>
      <c r="L4243">
        <v>0</v>
      </c>
      <c r="M4243">
        <v>0</v>
      </c>
      <c r="N4243">
        <v>0</v>
      </c>
      <c r="O4243">
        <v>186528</v>
      </c>
      <c r="P4243">
        <v>186528.03</v>
      </c>
      <c r="Q4243">
        <v>5579</v>
      </c>
      <c r="R4243" t="b">
        <v>0</v>
      </c>
      <c r="S4243">
        <v>0</v>
      </c>
    </row>
    <row r="4244" spans="1:19">
      <c r="A4244">
        <v>233535</v>
      </c>
      <c r="B4244" s="12"/>
      <c r="C4244" s="12" t="s">
        <v>4797</v>
      </c>
      <c r="D4244" s="12" t="s">
        <v>5633</v>
      </c>
      <c r="E4244" t="b">
        <v>0</v>
      </c>
      <c r="F4244">
        <v>0</v>
      </c>
      <c r="G4244">
        <v>901121838</v>
      </c>
      <c r="H4244">
        <v>44104</v>
      </c>
      <c r="I4244" s="12" t="s">
        <v>5894</v>
      </c>
      <c r="J4244">
        <v>7</v>
      </c>
      <c r="K4244">
        <v>1158</v>
      </c>
      <c r="L4244">
        <v>0</v>
      </c>
      <c r="M4244">
        <v>0</v>
      </c>
      <c r="N4244">
        <v>0</v>
      </c>
      <c r="O4244">
        <v>79860</v>
      </c>
      <c r="P4244">
        <v>266387.82</v>
      </c>
      <c r="Q4244">
        <v>5580</v>
      </c>
      <c r="R4244" t="b">
        <v>0</v>
      </c>
      <c r="S4244">
        <v>0</v>
      </c>
    </row>
    <row r="4245" spans="1:19">
      <c r="A4245">
        <v>233535</v>
      </c>
      <c r="B4245" s="12"/>
      <c r="C4245" s="12" t="s">
        <v>4797</v>
      </c>
      <c r="D4245" s="12" t="s">
        <v>5633</v>
      </c>
      <c r="E4245" t="b">
        <v>0</v>
      </c>
      <c r="F4245">
        <v>0</v>
      </c>
      <c r="G4245">
        <v>901121838</v>
      </c>
      <c r="H4245">
        <v>44119</v>
      </c>
      <c r="I4245" s="12" t="s">
        <v>5895</v>
      </c>
      <c r="J4245">
        <v>2</v>
      </c>
      <c r="K4245">
        <v>3179</v>
      </c>
      <c r="L4245">
        <v>0</v>
      </c>
      <c r="M4245">
        <v>0</v>
      </c>
      <c r="N4245">
        <v>186528</v>
      </c>
      <c r="O4245">
        <v>0</v>
      </c>
      <c r="P4245">
        <v>79859.789999999994</v>
      </c>
      <c r="Q4245">
        <v>5581</v>
      </c>
      <c r="R4245" t="b">
        <v>0</v>
      </c>
      <c r="S4245">
        <v>0</v>
      </c>
    </row>
    <row r="4246" spans="1:19">
      <c r="A4246">
        <v>233535</v>
      </c>
      <c r="B4246" s="12"/>
      <c r="C4246" s="12" t="s">
        <v>4797</v>
      </c>
      <c r="D4246" s="12" t="s">
        <v>5633</v>
      </c>
      <c r="E4246" t="b">
        <v>0</v>
      </c>
      <c r="F4246">
        <v>0</v>
      </c>
      <c r="G4246">
        <v>901121838</v>
      </c>
      <c r="H4246">
        <v>44119</v>
      </c>
      <c r="I4246" s="12" t="s">
        <v>5894</v>
      </c>
      <c r="J4246">
        <v>2</v>
      </c>
      <c r="K4246">
        <v>3179</v>
      </c>
      <c r="L4246">
        <v>0</v>
      </c>
      <c r="M4246">
        <v>0</v>
      </c>
      <c r="N4246">
        <v>79860</v>
      </c>
      <c r="O4246">
        <v>0</v>
      </c>
      <c r="P4246">
        <v>0</v>
      </c>
      <c r="Q4246">
        <v>5582</v>
      </c>
      <c r="R4246" t="b">
        <v>0</v>
      </c>
      <c r="S4246">
        <v>0</v>
      </c>
    </row>
    <row r="4247" spans="1:19">
      <c r="A4247">
        <v>233535</v>
      </c>
      <c r="B4247" s="12" t="s">
        <v>2559</v>
      </c>
      <c r="C4247" s="12" t="s">
        <v>4797</v>
      </c>
      <c r="D4247" s="12" t="s">
        <v>2559</v>
      </c>
      <c r="E4247" t="b">
        <v>0</v>
      </c>
      <c r="F4247">
        <v>0</v>
      </c>
      <c r="G4247">
        <v>901121838</v>
      </c>
      <c r="H4247" t="s">
        <v>21</v>
      </c>
      <c r="I4247" s="12"/>
      <c r="K4247">
        <v>0</v>
      </c>
      <c r="L4247">
        <v>0</v>
      </c>
      <c r="M4247">
        <v>0</v>
      </c>
      <c r="N4247">
        <v>658986</v>
      </c>
      <c r="O4247">
        <v>478986</v>
      </c>
      <c r="P4247">
        <v>0</v>
      </c>
      <c r="Q4247">
        <v>5583</v>
      </c>
      <c r="R4247" t="b">
        <v>0</v>
      </c>
      <c r="S4247">
        <v>0</v>
      </c>
    </row>
    <row r="4248" spans="1:19">
      <c r="A4248">
        <v>233535</v>
      </c>
      <c r="B4248" s="12" t="s">
        <v>5641</v>
      </c>
      <c r="C4248" s="12" t="s">
        <v>4797</v>
      </c>
      <c r="D4248" s="12" t="s">
        <v>5641</v>
      </c>
      <c r="E4248" t="b">
        <v>0</v>
      </c>
      <c r="F4248">
        <v>400000</v>
      </c>
      <c r="G4248">
        <v>901278738</v>
      </c>
      <c r="H4248" t="s">
        <v>21</v>
      </c>
      <c r="I4248" s="12"/>
      <c r="K4248">
        <v>0</v>
      </c>
      <c r="L4248">
        <v>400000</v>
      </c>
      <c r="M4248">
        <v>0</v>
      </c>
      <c r="N4248">
        <v>0</v>
      </c>
      <c r="O4248">
        <v>0</v>
      </c>
      <c r="P4248">
        <v>400000</v>
      </c>
      <c r="Q4248">
        <v>5584</v>
      </c>
      <c r="R4248" t="b">
        <v>0</v>
      </c>
      <c r="S4248">
        <v>0</v>
      </c>
    </row>
    <row r="4249" spans="1:19">
      <c r="A4249">
        <v>233535</v>
      </c>
      <c r="B4249" s="12"/>
      <c r="C4249" s="12" t="s">
        <v>4797</v>
      </c>
      <c r="D4249" s="12" t="s">
        <v>5641</v>
      </c>
      <c r="E4249" t="b">
        <v>0</v>
      </c>
      <c r="F4249">
        <v>0</v>
      </c>
      <c r="G4249">
        <v>901278738</v>
      </c>
      <c r="H4249">
        <v>43920</v>
      </c>
      <c r="I4249" s="12" t="s">
        <v>5896</v>
      </c>
      <c r="J4249">
        <v>10</v>
      </c>
      <c r="K4249">
        <v>578</v>
      </c>
      <c r="L4249">
        <v>0</v>
      </c>
      <c r="M4249">
        <v>0</v>
      </c>
      <c r="N4249">
        <v>400000</v>
      </c>
      <c r="O4249">
        <v>0</v>
      </c>
      <c r="P4249">
        <v>0</v>
      </c>
      <c r="Q4249">
        <v>5585</v>
      </c>
      <c r="R4249" t="b">
        <v>0</v>
      </c>
      <c r="S4249">
        <v>0</v>
      </c>
    </row>
    <row r="4250" spans="1:19">
      <c r="A4250">
        <v>233535</v>
      </c>
      <c r="B4250" s="12" t="s">
        <v>2561</v>
      </c>
      <c r="C4250" s="12" t="s">
        <v>4797</v>
      </c>
      <c r="D4250" s="12" t="s">
        <v>2561</v>
      </c>
      <c r="E4250" t="b">
        <v>0</v>
      </c>
      <c r="F4250">
        <v>0</v>
      </c>
      <c r="G4250">
        <v>901278738</v>
      </c>
      <c r="H4250" t="s">
        <v>21</v>
      </c>
      <c r="I4250" s="12"/>
      <c r="K4250">
        <v>0</v>
      </c>
      <c r="L4250">
        <v>0</v>
      </c>
      <c r="M4250">
        <v>0</v>
      </c>
      <c r="N4250">
        <v>400000</v>
      </c>
      <c r="O4250">
        <v>0</v>
      </c>
      <c r="P4250">
        <v>0</v>
      </c>
      <c r="Q4250">
        <v>5586</v>
      </c>
      <c r="R4250" t="b">
        <v>0</v>
      </c>
      <c r="S4250">
        <v>0</v>
      </c>
    </row>
    <row r="4251" spans="1:19">
      <c r="A4251">
        <v>233535</v>
      </c>
      <c r="B4251" s="12" t="s">
        <v>2562</v>
      </c>
      <c r="C4251" s="12" t="s">
        <v>4797</v>
      </c>
      <c r="D4251" s="12" t="s">
        <v>2562</v>
      </c>
      <c r="E4251" t="b">
        <v>0</v>
      </c>
      <c r="F4251">
        <v>0</v>
      </c>
      <c r="G4251">
        <v>0</v>
      </c>
      <c r="H4251" t="s">
        <v>21</v>
      </c>
      <c r="I4251" s="12"/>
      <c r="K4251">
        <v>0</v>
      </c>
      <c r="L4251">
        <v>0</v>
      </c>
      <c r="M4251">
        <v>0</v>
      </c>
      <c r="N4251">
        <v>6634686</v>
      </c>
      <c r="O4251">
        <v>6173686</v>
      </c>
      <c r="P4251">
        <v>119000</v>
      </c>
      <c r="Q4251">
        <v>5591</v>
      </c>
      <c r="R4251" t="b">
        <v>1</v>
      </c>
      <c r="S4251">
        <v>0</v>
      </c>
    </row>
    <row r="4252" spans="1:19">
      <c r="A4252">
        <v>233550</v>
      </c>
      <c r="B4252" s="12" t="s">
        <v>5897</v>
      </c>
      <c r="C4252" s="12" t="s">
        <v>2913</v>
      </c>
      <c r="D4252" s="12" t="s">
        <v>5897</v>
      </c>
      <c r="E4252" t="b">
        <v>0</v>
      </c>
      <c r="F4252">
        <v>628490</v>
      </c>
      <c r="G4252">
        <v>0</v>
      </c>
      <c r="H4252" t="s">
        <v>21</v>
      </c>
      <c r="I4252" s="12"/>
      <c r="K4252">
        <v>0</v>
      </c>
      <c r="L4252">
        <v>14474862</v>
      </c>
      <c r="M4252">
        <v>14716108</v>
      </c>
      <c r="N4252">
        <v>0</v>
      </c>
      <c r="O4252">
        <v>0</v>
      </c>
      <c r="P4252">
        <v>628490</v>
      </c>
      <c r="Q4252">
        <v>5603</v>
      </c>
      <c r="R4252" t="b">
        <v>0</v>
      </c>
      <c r="S4252">
        <v>0</v>
      </c>
    </row>
    <row r="4253" spans="1:19">
      <c r="A4253">
        <v>23355001</v>
      </c>
      <c r="B4253" s="12" t="s">
        <v>5898</v>
      </c>
      <c r="C4253" s="12" t="s">
        <v>4797</v>
      </c>
      <c r="D4253" s="12" t="s">
        <v>5898</v>
      </c>
      <c r="E4253" t="b">
        <v>1</v>
      </c>
      <c r="F4253">
        <v>79460</v>
      </c>
      <c r="G4253">
        <v>0</v>
      </c>
      <c r="H4253" t="s">
        <v>21</v>
      </c>
      <c r="I4253" s="12"/>
      <c r="K4253">
        <v>0</v>
      </c>
      <c r="L4253">
        <v>827276</v>
      </c>
      <c r="M4253">
        <v>928179</v>
      </c>
      <c r="N4253">
        <v>0</v>
      </c>
      <c r="O4253">
        <v>0</v>
      </c>
      <c r="P4253">
        <v>79460</v>
      </c>
      <c r="Q4253">
        <v>5605</v>
      </c>
      <c r="R4253" t="b">
        <v>1</v>
      </c>
      <c r="S4253">
        <v>0</v>
      </c>
    </row>
    <row r="4254" spans="1:19">
      <c r="A4254">
        <v>23355001</v>
      </c>
      <c r="B4254" s="12" t="s">
        <v>5566</v>
      </c>
      <c r="C4254" s="12" t="s">
        <v>4797</v>
      </c>
      <c r="D4254" s="12" t="s">
        <v>5566</v>
      </c>
      <c r="E4254" t="b">
        <v>0</v>
      </c>
      <c r="F4254">
        <v>79460</v>
      </c>
      <c r="G4254">
        <v>830122566</v>
      </c>
      <c r="H4254" t="s">
        <v>21</v>
      </c>
      <c r="I4254" s="12"/>
      <c r="K4254">
        <v>0</v>
      </c>
      <c r="L4254">
        <v>827276</v>
      </c>
      <c r="M4254">
        <v>928179</v>
      </c>
      <c r="N4254">
        <v>0</v>
      </c>
      <c r="O4254">
        <v>0</v>
      </c>
      <c r="P4254">
        <v>79460</v>
      </c>
      <c r="Q4254">
        <v>5614</v>
      </c>
      <c r="R4254" t="b">
        <v>0</v>
      </c>
      <c r="S4254">
        <v>0</v>
      </c>
    </row>
    <row r="4255" spans="1:19">
      <c r="A4255">
        <v>23355001</v>
      </c>
      <c r="B4255" s="12"/>
      <c r="C4255" s="12" t="s">
        <v>4797</v>
      </c>
      <c r="D4255" s="12" t="s">
        <v>5566</v>
      </c>
      <c r="E4255" t="b">
        <v>0</v>
      </c>
      <c r="F4255">
        <v>0</v>
      </c>
      <c r="G4255">
        <v>830122566</v>
      </c>
      <c r="H4255">
        <v>43833</v>
      </c>
      <c r="I4255" s="12" t="s">
        <v>5899</v>
      </c>
      <c r="J4255">
        <v>2</v>
      </c>
      <c r="K4255">
        <v>3087</v>
      </c>
      <c r="L4255">
        <v>0</v>
      </c>
      <c r="M4255">
        <v>0</v>
      </c>
      <c r="N4255">
        <v>79460</v>
      </c>
      <c r="O4255">
        <v>0</v>
      </c>
      <c r="P4255">
        <v>0</v>
      </c>
      <c r="Q4255">
        <v>5615</v>
      </c>
      <c r="R4255" t="b">
        <v>0</v>
      </c>
      <c r="S4255">
        <v>0</v>
      </c>
    </row>
    <row r="4256" spans="1:19">
      <c r="A4256">
        <v>23355001</v>
      </c>
      <c r="B4256" s="12"/>
      <c r="C4256" s="12" t="s">
        <v>4797</v>
      </c>
      <c r="D4256" s="12" t="s">
        <v>5566</v>
      </c>
      <c r="E4256" t="b">
        <v>0</v>
      </c>
      <c r="F4256">
        <v>0</v>
      </c>
      <c r="G4256">
        <v>830122566</v>
      </c>
      <c r="H4256">
        <v>43860</v>
      </c>
      <c r="I4256" s="12" t="s">
        <v>5899</v>
      </c>
      <c r="J4256">
        <v>7</v>
      </c>
      <c r="K4256">
        <v>1048</v>
      </c>
      <c r="L4256">
        <v>0</v>
      </c>
      <c r="M4256">
        <v>0</v>
      </c>
      <c r="N4256">
        <v>0</v>
      </c>
      <c r="O4256">
        <v>84339</v>
      </c>
      <c r="P4256">
        <v>84339</v>
      </c>
      <c r="Q4256">
        <v>5616</v>
      </c>
      <c r="R4256" t="b">
        <v>0</v>
      </c>
      <c r="S4256">
        <v>0</v>
      </c>
    </row>
    <row r="4257" spans="1:19">
      <c r="A4257">
        <v>23355001</v>
      </c>
      <c r="B4257" s="12"/>
      <c r="C4257" s="12" t="s">
        <v>4797</v>
      </c>
      <c r="D4257" s="12" t="s">
        <v>5566</v>
      </c>
      <c r="E4257" t="b">
        <v>0</v>
      </c>
      <c r="F4257">
        <v>0</v>
      </c>
      <c r="G4257">
        <v>830122566</v>
      </c>
      <c r="H4257">
        <v>43864</v>
      </c>
      <c r="I4257" s="12" t="s">
        <v>5899</v>
      </c>
      <c r="J4257">
        <v>2</v>
      </c>
      <c r="K4257">
        <v>3098</v>
      </c>
      <c r="L4257">
        <v>0</v>
      </c>
      <c r="M4257">
        <v>0</v>
      </c>
      <c r="N4257">
        <v>84339</v>
      </c>
      <c r="O4257">
        <v>0</v>
      </c>
      <c r="P4257">
        <v>0</v>
      </c>
      <c r="Q4257">
        <v>5617</v>
      </c>
      <c r="R4257" t="b">
        <v>0</v>
      </c>
      <c r="S4257">
        <v>0</v>
      </c>
    </row>
    <row r="4258" spans="1:19">
      <c r="A4258">
        <v>23355001</v>
      </c>
      <c r="B4258" s="12"/>
      <c r="C4258" s="12" t="s">
        <v>4797</v>
      </c>
      <c r="D4258" s="12" t="s">
        <v>5566</v>
      </c>
      <c r="E4258" t="b">
        <v>0</v>
      </c>
      <c r="F4258">
        <v>0</v>
      </c>
      <c r="G4258">
        <v>830122566</v>
      </c>
      <c r="H4258">
        <v>43889</v>
      </c>
      <c r="I4258" s="12" t="s">
        <v>5899</v>
      </c>
      <c r="J4258">
        <v>7</v>
      </c>
      <c r="K4258">
        <v>1066</v>
      </c>
      <c r="L4258">
        <v>0</v>
      </c>
      <c r="M4258">
        <v>0</v>
      </c>
      <c r="N4258">
        <v>0</v>
      </c>
      <c r="O4258">
        <v>79579</v>
      </c>
      <c r="P4258">
        <v>79579</v>
      </c>
      <c r="Q4258">
        <v>5618</v>
      </c>
      <c r="R4258" t="b">
        <v>0</v>
      </c>
      <c r="S4258">
        <v>0</v>
      </c>
    </row>
    <row r="4259" spans="1:19">
      <c r="A4259">
        <v>23355001</v>
      </c>
      <c r="B4259" s="12"/>
      <c r="C4259" s="12" t="s">
        <v>4797</v>
      </c>
      <c r="D4259" s="12" t="s">
        <v>5566</v>
      </c>
      <c r="E4259" t="b">
        <v>0</v>
      </c>
      <c r="F4259">
        <v>0</v>
      </c>
      <c r="G4259">
        <v>830122566</v>
      </c>
      <c r="H4259">
        <v>43896</v>
      </c>
      <c r="I4259" s="12" t="s">
        <v>5900</v>
      </c>
      <c r="J4259">
        <v>2</v>
      </c>
      <c r="K4259">
        <v>3113</v>
      </c>
      <c r="L4259">
        <v>0</v>
      </c>
      <c r="M4259">
        <v>0</v>
      </c>
      <c r="N4259">
        <v>79579</v>
      </c>
      <c r="O4259">
        <v>0</v>
      </c>
      <c r="P4259">
        <v>0</v>
      </c>
      <c r="Q4259">
        <v>5619</v>
      </c>
      <c r="R4259" t="b">
        <v>0</v>
      </c>
      <c r="S4259">
        <v>0</v>
      </c>
    </row>
    <row r="4260" spans="1:19">
      <c r="A4260">
        <v>23355001</v>
      </c>
      <c r="B4260" s="12"/>
      <c r="C4260" s="12" t="s">
        <v>4797</v>
      </c>
      <c r="D4260" s="12" t="s">
        <v>5566</v>
      </c>
      <c r="E4260" t="b">
        <v>0</v>
      </c>
      <c r="F4260">
        <v>0</v>
      </c>
      <c r="G4260">
        <v>830122566</v>
      </c>
      <c r="H4260">
        <v>43920</v>
      </c>
      <c r="I4260" s="12" t="s">
        <v>5540</v>
      </c>
      <c r="J4260">
        <v>7</v>
      </c>
      <c r="K4260">
        <v>1079</v>
      </c>
      <c r="L4260">
        <v>0</v>
      </c>
      <c r="M4260">
        <v>0</v>
      </c>
      <c r="N4260">
        <v>0</v>
      </c>
      <c r="O4260">
        <v>70400</v>
      </c>
      <c r="P4260">
        <v>70400</v>
      </c>
      <c r="Q4260">
        <v>5620</v>
      </c>
      <c r="R4260" t="b">
        <v>0</v>
      </c>
      <c r="S4260">
        <v>0</v>
      </c>
    </row>
    <row r="4261" spans="1:19">
      <c r="A4261">
        <v>23355001</v>
      </c>
      <c r="B4261" s="12"/>
      <c r="C4261" s="12" t="s">
        <v>4797</v>
      </c>
      <c r="D4261" s="12" t="s">
        <v>5566</v>
      </c>
      <c r="E4261" t="b">
        <v>0</v>
      </c>
      <c r="F4261">
        <v>0</v>
      </c>
      <c r="G4261">
        <v>830122566</v>
      </c>
      <c r="H4261">
        <v>43924</v>
      </c>
      <c r="I4261" s="12" t="s">
        <v>5540</v>
      </c>
      <c r="J4261">
        <v>2</v>
      </c>
      <c r="K4261">
        <v>3122</v>
      </c>
      <c r="L4261">
        <v>0</v>
      </c>
      <c r="M4261">
        <v>0</v>
      </c>
      <c r="N4261">
        <v>70400</v>
      </c>
      <c r="O4261">
        <v>0</v>
      </c>
      <c r="P4261">
        <v>0</v>
      </c>
      <c r="Q4261">
        <v>5621</v>
      </c>
      <c r="R4261" t="b">
        <v>0</v>
      </c>
      <c r="S4261">
        <v>0</v>
      </c>
    </row>
    <row r="4262" spans="1:19">
      <c r="A4262">
        <v>23355001</v>
      </c>
      <c r="B4262" s="12"/>
      <c r="C4262" s="12" t="s">
        <v>4797</v>
      </c>
      <c r="D4262" s="12" t="s">
        <v>5566</v>
      </c>
      <c r="E4262" t="b">
        <v>0</v>
      </c>
      <c r="F4262">
        <v>0</v>
      </c>
      <c r="G4262">
        <v>830122566</v>
      </c>
      <c r="H4262">
        <v>43936</v>
      </c>
      <c r="I4262" s="12" t="s">
        <v>5540</v>
      </c>
      <c r="J4262">
        <v>7</v>
      </c>
      <c r="K4262">
        <v>1080</v>
      </c>
      <c r="L4262">
        <v>0</v>
      </c>
      <c r="M4262">
        <v>0</v>
      </c>
      <c r="N4262">
        <v>0</v>
      </c>
      <c r="O4262">
        <v>70995</v>
      </c>
      <c r="P4262">
        <v>70995</v>
      </c>
      <c r="Q4262">
        <v>5622</v>
      </c>
      <c r="R4262" t="b">
        <v>0</v>
      </c>
      <c r="S4262">
        <v>0</v>
      </c>
    </row>
    <row r="4263" spans="1:19">
      <c r="A4263">
        <v>23355001</v>
      </c>
      <c r="B4263" s="12"/>
      <c r="C4263" s="12" t="s">
        <v>4797</v>
      </c>
      <c r="D4263" s="12" t="s">
        <v>5566</v>
      </c>
      <c r="E4263" t="b">
        <v>0</v>
      </c>
      <c r="F4263">
        <v>0</v>
      </c>
      <c r="G4263">
        <v>830122566</v>
      </c>
      <c r="H4263">
        <v>43963</v>
      </c>
      <c r="I4263" s="12" t="s">
        <v>5540</v>
      </c>
      <c r="J4263">
        <v>2</v>
      </c>
      <c r="K4263">
        <v>3131</v>
      </c>
      <c r="L4263">
        <v>0</v>
      </c>
      <c r="M4263">
        <v>0</v>
      </c>
      <c r="N4263">
        <v>70995</v>
      </c>
      <c r="O4263">
        <v>0</v>
      </c>
      <c r="P4263">
        <v>0</v>
      </c>
      <c r="Q4263">
        <v>5623</v>
      </c>
      <c r="R4263" t="b">
        <v>0</v>
      </c>
      <c r="S4263">
        <v>0</v>
      </c>
    </row>
    <row r="4264" spans="1:19">
      <c r="A4264">
        <v>23355001</v>
      </c>
      <c r="B4264" s="12"/>
      <c r="C4264" s="12" t="s">
        <v>4797</v>
      </c>
      <c r="D4264" s="12" t="s">
        <v>5566</v>
      </c>
      <c r="E4264" t="b">
        <v>0</v>
      </c>
      <c r="F4264">
        <v>0</v>
      </c>
      <c r="G4264">
        <v>830122566</v>
      </c>
      <c r="H4264">
        <v>43981</v>
      </c>
      <c r="I4264" s="12" t="s">
        <v>5540</v>
      </c>
      <c r="J4264">
        <v>7</v>
      </c>
      <c r="K4264">
        <v>1091</v>
      </c>
      <c r="L4264">
        <v>0</v>
      </c>
      <c r="M4264">
        <v>0</v>
      </c>
      <c r="N4264">
        <v>0</v>
      </c>
      <c r="O4264">
        <v>70995</v>
      </c>
      <c r="P4264">
        <v>70995</v>
      </c>
      <c r="Q4264">
        <v>5624</v>
      </c>
      <c r="R4264" t="b">
        <v>0</v>
      </c>
      <c r="S4264">
        <v>0</v>
      </c>
    </row>
    <row r="4265" spans="1:19">
      <c r="A4265">
        <v>23355001</v>
      </c>
      <c r="B4265" s="12"/>
      <c r="C4265" s="12" t="s">
        <v>4797</v>
      </c>
      <c r="D4265" s="12" t="s">
        <v>5566</v>
      </c>
      <c r="E4265" t="b">
        <v>0</v>
      </c>
      <c r="F4265">
        <v>0</v>
      </c>
      <c r="G4265">
        <v>830122566</v>
      </c>
      <c r="H4265">
        <v>43998</v>
      </c>
      <c r="I4265" s="12" t="s">
        <v>5540</v>
      </c>
      <c r="J4265">
        <v>2</v>
      </c>
      <c r="K4265">
        <v>3144</v>
      </c>
      <c r="L4265">
        <v>0</v>
      </c>
      <c r="M4265">
        <v>0</v>
      </c>
      <c r="N4265">
        <v>70519</v>
      </c>
      <c r="O4265">
        <v>0</v>
      </c>
      <c r="P4265">
        <v>476</v>
      </c>
      <c r="Q4265">
        <v>5625</v>
      </c>
      <c r="R4265" t="b">
        <v>0</v>
      </c>
      <c r="S4265">
        <v>0</v>
      </c>
    </row>
    <row r="4266" spans="1:19">
      <c r="A4266">
        <v>23355001</v>
      </c>
      <c r="B4266" s="12"/>
      <c r="C4266" s="12" t="s">
        <v>4797</v>
      </c>
      <c r="D4266" s="12" t="s">
        <v>5566</v>
      </c>
      <c r="E4266" t="b">
        <v>0</v>
      </c>
      <c r="F4266">
        <v>0</v>
      </c>
      <c r="G4266">
        <v>830122566</v>
      </c>
      <c r="H4266">
        <v>44012</v>
      </c>
      <c r="I4266" s="12" t="s">
        <v>5540</v>
      </c>
      <c r="J4266">
        <v>7</v>
      </c>
      <c r="K4266">
        <v>1119</v>
      </c>
      <c r="L4266">
        <v>0</v>
      </c>
      <c r="M4266">
        <v>0</v>
      </c>
      <c r="N4266">
        <v>0</v>
      </c>
      <c r="O4266">
        <v>70000</v>
      </c>
      <c r="P4266">
        <v>70476</v>
      </c>
      <c r="Q4266">
        <v>5626</v>
      </c>
      <c r="R4266" t="b">
        <v>0</v>
      </c>
      <c r="S4266">
        <v>0</v>
      </c>
    </row>
    <row r="4267" spans="1:19">
      <c r="A4267">
        <v>23355001</v>
      </c>
      <c r="B4267" s="12"/>
      <c r="C4267" s="12" t="s">
        <v>4797</v>
      </c>
      <c r="D4267" s="12" t="s">
        <v>5566</v>
      </c>
      <c r="E4267" t="b">
        <v>0</v>
      </c>
      <c r="F4267">
        <v>0</v>
      </c>
      <c r="G4267">
        <v>830122566</v>
      </c>
      <c r="H4267">
        <v>44033</v>
      </c>
      <c r="I4267" s="12" t="s">
        <v>5540</v>
      </c>
      <c r="J4267">
        <v>2</v>
      </c>
      <c r="K4267">
        <v>3155</v>
      </c>
      <c r="L4267">
        <v>0</v>
      </c>
      <c r="M4267">
        <v>0</v>
      </c>
      <c r="N4267">
        <v>476</v>
      </c>
      <c r="O4267">
        <v>0</v>
      </c>
      <c r="P4267">
        <v>70000</v>
      </c>
      <c r="Q4267">
        <v>5627</v>
      </c>
      <c r="R4267" t="b">
        <v>0</v>
      </c>
      <c r="S4267">
        <v>0</v>
      </c>
    </row>
    <row r="4268" spans="1:19">
      <c r="A4268">
        <v>23355001</v>
      </c>
      <c r="B4268" s="12"/>
      <c r="C4268" s="12" t="s">
        <v>4797</v>
      </c>
      <c r="D4268" s="12" t="s">
        <v>5566</v>
      </c>
      <c r="E4268" t="b">
        <v>0</v>
      </c>
      <c r="F4268">
        <v>0</v>
      </c>
      <c r="G4268">
        <v>830122566</v>
      </c>
      <c r="H4268">
        <v>44033</v>
      </c>
      <c r="I4268" s="12" t="s">
        <v>5540</v>
      </c>
      <c r="J4268">
        <v>2</v>
      </c>
      <c r="K4268">
        <v>3155</v>
      </c>
      <c r="L4268">
        <v>0</v>
      </c>
      <c r="M4268">
        <v>0</v>
      </c>
      <c r="N4268">
        <v>70000</v>
      </c>
      <c r="O4268">
        <v>0</v>
      </c>
      <c r="P4268">
        <v>0</v>
      </c>
      <c r="Q4268">
        <v>5628</v>
      </c>
      <c r="R4268" t="b">
        <v>0</v>
      </c>
      <c r="S4268">
        <v>0</v>
      </c>
    </row>
    <row r="4269" spans="1:19">
      <c r="A4269">
        <v>23355001</v>
      </c>
      <c r="B4269" s="12"/>
      <c r="C4269" s="12" t="s">
        <v>4797</v>
      </c>
      <c r="D4269" s="12" t="s">
        <v>5566</v>
      </c>
      <c r="E4269" t="b">
        <v>0</v>
      </c>
      <c r="F4269">
        <v>0</v>
      </c>
      <c r="G4269">
        <v>830122566</v>
      </c>
      <c r="H4269">
        <v>44033</v>
      </c>
      <c r="I4269" s="12" t="s">
        <v>5901</v>
      </c>
      <c r="J4269">
        <v>2</v>
      </c>
      <c r="K4269">
        <v>3155</v>
      </c>
      <c r="L4269">
        <v>0</v>
      </c>
      <c r="M4269">
        <v>0</v>
      </c>
      <c r="N4269">
        <v>42</v>
      </c>
      <c r="O4269">
        <v>0</v>
      </c>
      <c r="P4269">
        <v>-42</v>
      </c>
      <c r="Q4269">
        <v>5629</v>
      </c>
      <c r="R4269" t="b">
        <v>0</v>
      </c>
      <c r="S4269">
        <v>0</v>
      </c>
    </row>
    <row r="4270" spans="1:19">
      <c r="A4270">
        <v>23355001</v>
      </c>
      <c r="B4270" s="12"/>
      <c r="C4270" s="12" t="s">
        <v>4797</v>
      </c>
      <c r="D4270" s="12" t="s">
        <v>5566</v>
      </c>
      <c r="E4270" t="b">
        <v>0</v>
      </c>
      <c r="F4270">
        <v>0</v>
      </c>
      <c r="G4270">
        <v>830122566</v>
      </c>
      <c r="H4270">
        <v>44042</v>
      </c>
      <c r="I4270" s="12" t="s">
        <v>5901</v>
      </c>
      <c r="J4270">
        <v>7</v>
      </c>
      <c r="K4270">
        <v>1127</v>
      </c>
      <c r="L4270">
        <v>0</v>
      </c>
      <c r="M4270">
        <v>0</v>
      </c>
      <c r="N4270">
        <v>0</v>
      </c>
      <c r="O4270">
        <v>71470</v>
      </c>
      <c r="P4270">
        <v>71428</v>
      </c>
      <c r="Q4270">
        <v>5630</v>
      </c>
      <c r="R4270" t="b">
        <v>0</v>
      </c>
      <c r="S4270">
        <v>0</v>
      </c>
    </row>
    <row r="4271" spans="1:19">
      <c r="A4271">
        <v>23355001</v>
      </c>
      <c r="B4271" s="12"/>
      <c r="C4271" s="12" t="s">
        <v>4797</v>
      </c>
      <c r="D4271" s="12" t="s">
        <v>5566</v>
      </c>
      <c r="E4271" t="b">
        <v>0</v>
      </c>
      <c r="F4271">
        <v>0</v>
      </c>
      <c r="G4271">
        <v>830122566</v>
      </c>
      <c r="H4271">
        <v>44047</v>
      </c>
      <c r="I4271" s="12" t="s">
        <v>5901</v>
      </c>
      <c r="J4271">
        <v>2</v>
      </c>
      <c r="K4271">
        <v>3166</v>
      </c>
      <c r="L4271">
        <v>0</v>
      </c>
      <c r="M4271">
        <v>0</v>
      </c>
      <c r="N4271">
        <v>71428</v>
      </c>
      <c r="O4271">
        <v>0</v>
      </c>
      <c r="P4271">
        <v>0</v>
      </c>
      <c r="Q4271">
        <v>5631</v>
      </c>
      <c r="R4271" t="b">
        <v>0</v>
      </c>
      <c r="S4271">
        <v>0</v>
      </c>
    </row>
    <row r="4272" spans="1:19">
      <c r="A4272">
        <v>23355001</v>
      </c>
      <c r="B4272" s="12"/>
      <c r="C4272" s="12" t="s">
        <v>4797</v>
      </c>
      <c r="D4272" s="12" t="s">
        <v>5566</v>
      </c>
      <c r="E4272" t="b">
        <v>0</v>
      </c>
      <c r="F4272">
        <v>0</v>
      </c>
      <c r="G4272">
        <v>830122566</v>
      </c>
      <c r="H4272">
        <v>44073</v>
      </c>
      <c r="I4272" s="12" t="s">
        <v>5902</v>
      </c>
      <c r="J4272">
        <v>7</v>
      </c>
      <c r="K4272">
        <v>1146</v>
      </c>
      <c r="L4272">
        <v>0</v>
      </c>
      <c r="M4272">
        <v>0</v>
      </c>
      <c r="N4272">
        <v>0</v>
      </c>
      <c r="O4272">
        <v>70518</v>
      </c>
      <c r="P4272">
        <v>70518</v>
      </c>
      <c r="Q4272">
        <v>5632</v>
      </c>
      <c r="R4272" t="b">
        <v>0</v>
      </c>
      <c r="S4272">
        <v>0</v>
      </c>
    </row>
    <row r="4273" spans="1:19">
      <c r="A4273">
        <v>23355001</v>
      </c>
      <c r="B4273" s="12"/>
      <c r="C4273" s="12" t="s">
        <v>4797</v>
      </c>
      <c r="D4273" s="12" t="s">
        <v>5566</v>
      </c>
      <c r="E4273" t="b">
        <v>0</v>
      </c>
      <c r="F4273">
        <v>0</v>
      </c>
      <c r="G4273">
        <v>830122566</v>
      </c>
      <c r="H4273">
        <v>44104</v>
      </c>
      <c r="I4273" s="12" t="s">
        <v>5902</v>
      </c>
      <c r="J4273">
        <v>7</v>
      </c>
      <c r="K4273">
        <v>1163</v>
      </c>
      <c r="L4273">
        <v>0</v>
      </c>
      <c r="M4273">
        <v>0</v>
      </c>
      <c r="N4273">
        <v>0</v>
      </c>
      <c r="O4273">
        <v>69846</v>
      </c>
      <c r="P4273">
        <v>140364</v>
      </c>
      <c r="Q4273">
        <v>5633</v>
      </c>
      <c r="R4273" t="b">
        <v>0</v>
      </c>
      <c r="S4273">
        <v>0</v>
      </c>
    </row>
    <row r="4274" spans="1:19">
      <c r="A4274">
        <v>23355001</v>
      </c>
      <c r="B4274" s="12"/>
      <c r="C4274" s="12" t="s">
        <v>4797</v>
      </c>
      <c r="D4274" s="12" t="s">
        <v>5566</v>
      </c>
      <c r="E4274" t="b">
        <v>0</v>
      </c>
      <c r="F4274">
        <v>0</v>
      </c>
      <c r="G4274">
        <v>830122566</v>
      </c>
      <c r="H4274">
        <v>44119</v>
      </c>
      <c r="I4274" s="12" t="s">
        <v>5903</v>
      </c>
      <c r="J4274">
        <v>2</v>
      </c>
      <c r="K4274">
        <v>3186</v>
      </c>
      <c r="L4274">
        <v>0</v>
      </c>
      <c r="M4274">
        <v>0</v>
      </c>
      <c r="N4274">
        <v>70518</v>
      </c>
      <c r="O4274">
        <v>0</v>
      </c>
      <c r="P4274">
        <v>69846</v>
      </c>
      <c r="Q4274">
        <v>5634</v>
      </c>
      <c r="R4274" t="b">
        <v>0</v>
      </c>
      <c r="S4274">
        <v>0</v>
      </c>
    </row>
    <row r="4275" spans="1:19">
      <c r="A4275">
        <v>23355001</v>
      </c>
      <c r="B4275" s="12"/>
      <c r="C4275" s="12" t="s">
        <v>4797</v>
      </c>
      <c r="D4275" s="12" t="s">
        <v>5566</v>
      </c>
      <c r="E4275" t="b">
        <v>0</v>
      </c>
      <c r="F4275">
        <v>0</v>
      </c>
      <c r="G4275">
        <v>830122566</v>
      </c>
      <c r="H4275">
        <v>44119</v>
      </c>
      <c r="I4275" s="12" t="s">
        <v>5904</v>
      </c>
      <c r="J4275">
        <v>2</v>
      </c>
      <c r="K4275">
        <v>3186</v>
      </c>
      <c r="L4275">
        <v>0</v>
      </c>
      <c r="M4275">
        <v>0</v>
      </c>
      <c r="N4275">
        <v>69846</v>
      </c>
      <c r="O4275">
        <v>0</v>
      </c>
      <c r="P4275">
        <v>0</v>
      </c>
      <c r="Q4275">
        <v>5635</v>
      </c>
      <c r="R4275" t="b">
        <v>0</v>
      </c>
      <c r="S4275">
        <v>0</v>
      </c>
    </row>
    <row r="4276" spans="1:19">
      <c r="A4276">
        <v>23355001</v>
      </c>
      <c r="B4276" s="12"/>
      <c r="C4276" s="12" t="s">
        <v>4797</v>
      </c>
      <c r="D4276" s="12" t="s">
        <v>5566</v>
      </c>
      <c r="E4276" t="b">
        <v>0</v>
      </c>
      <c r="F4276">
        <v>0</v>
      </c>
      <c r="G4276">
        <v>830122566</v>
      </c>
      <c r="H4276">
        <v>44134</v>
      </c>
      <c r="I4276" s="12" t="s">
        <v>5902</v>
      </c>
      <c r="J4276">
        <v>7</v>
      </c>
      <c r="K4276">
        <v>1177</v>
      </c>
      <c r="L4276">
        <v>0</v>
      </c>
      <c r="M4276">
        <v>0</v>
      </c>
      <c r="N4276">
        <v>0</v>
      </c>
      <c r="O4276">
        <v>89674</v>
      </c>
      <c r="P4276">
        <v>89674</v>
      </c>
      <c r="Q4276">
        <v>5636</v>
      </c>
      <c r="R4276" t="b">
        <v>0</v>
      </c>
      <c r="S4276">
        <v>0</v>
      </c>
    </row>
    <row r="4277" spans="1:19">
      <c r="A4277">
        <v>23355001</v>
      </c>
      <c r="B4277" s="12"/>
      <c r="C4277" s="12" t="s">
        <v>4797</v>
      </c>
      <c r="D4277" s="12" t="s">
        <v>5566</v>
      </c>
      <c r="E4277" t="b">
        <v>0</v>
      </c>
      <c r="F4277">
        <v>0</v>
      </c>
      <c r="G4277">
        <v>830122566</v>
      </c>
      <c r="H4277">
        <v>44164</v>
      </c>
      <c r="I4277" s="12" t="s">
        <v>5902</v>
      </c>
      <c r="J4277">
        <v>7</v>
      </c>
      <c r="K4277">
        <v>1189</v>
      </c>
      <c r="L4277">
        <v>0</v>
      </c>
      <c r="M4277">
        <v>0</v>
      </c>
      <c r="N4277">
        <v>0</v>
      </c>
      <c r="O4277">
        <v>89674</v>
      </c>
      <c r="P4277">
        <v>179348</v>
      </c>
      <c r="Q4277">
        <v>5637</v>
      </c>
      <c r="R4277" t="b">
        <v>0</v>
      </c>
      <c r="S4277">
        <v>0</v>
      </c>
    </row>
    <row r="4278" spans="1:19">
      <c r="A4278">
        <v>23355001</v>
      </c>
      <c r="B4278" s="12"/>
      <c r="C4278" s="12" t="s">
        <v>4797</v>
      </c>
      <c r="D4278" s="12" t="s">
        <v>5566</v>
      </c>
      <c r="E4278" t="b">
        <v>0</v>
      </c>
      <c r="F4278">
        <v>0</v>
      </c>
      <c r="G4278">
        <v>830122566</v>
      </c>
      <c r="H4278">
        <v>44165</v>
      </c>
      <c r="I4278" s="12" t="s">
        <v>5905</v>
      </c>
      <c r="J4278">
        <v>2</v>
      </c>
      <c r="K4278">
        <v>3203</v>
      </c>
      <c r="L4278">
        <v>0</v>
      </c>
      <c r="M4278">
        <v>0</v>
      </c>
      <c r="N4278">
        <v>89674</v>
      </c>
      <c r="O4278">
        <v>0</v>
      </c>
      <c r="P4278">
        <v>89674</v>
      </c>
      <c r="Q4278">
        <v>5638</v>
      </c>
      <c r="R4278" t="b">
        <v>0</v>
      </c>
      <c r="S4278">
        <v>0</v>
      </c>
    </row>
    <row r="4279" spans="1:19">
      <c r="A4279">
        <v>23355001</v>
      </c>
      <c r="B4279" s="12"/>
      <c r="C4279" s="12" t="s">
        <v>4797</v>
      </c>
      <c r="D4279" s="12" t="s">
        <v>5566</v>
      </c>
      <c r="E4279" t="b">
        <v>0</v>
      </c>
      <c r="F4279">
        <v>0</v>
      </c>
      <c r="G4279">
        <v>830122566</v>
      </c>
      <c r="H4279">
        <v>44195</v>
      </c>
      <c r="I4279" s="12" t="s">
        <v>5540</v>
      </c>
      <c r="J4279">
        <v>7</v>
      </c>
      <c r="K4279">
        <v>1201</v>
      </c>
      <c r="L4279">
        <v>0</v>
      </c>
      <c r="M4279">
        <v>0</v>
      </c>
      <c r="N4279">
        <v>0</v>
      </c>
      <c r="O4279">
        <v>90689</v>
      </c>
      <c r="P4279">
        <v>180363</v>
      </c>
      <c r="Q4279">
        <v>5639</v>
      </c>
      <c r="R4279" t="b">
        <v>0</v>
      </c>
      <c r="S4279">
        <v>0</v>
      </c>
    </row>
    <row r="4280" spans="1:19">
      <c r="A4280">
        <v>23355001</v>
      </c>
      <c r="B4280" s="12" t="s">
        <v>2575</v>
      </c>
      <c r="C4280" s="12" t="s">
        <v>4797</v>
      </c>
      <c r="D4280" s="12" t="s">
        <v>2575</v>
      </c>
      <c r="E4280" t="b">
        <v>0</v>
      </c>
      <c r="F4280">
        <v>0</v>
      </c>
      <c r="G4280">
        <v>830122566</v>
      </c>
      <c r="H4280" t="s">
        <v>21</v>
      </c>
      <c r="I4280" s="12"/>
      <c r="K4280">
        <v>0</v>
      </c>
      <c r="L4280">
        <v>0</v>
      </c>
      <c r="M4280">
        <v>0</v>
      </c>
      <c r="N4280">
        <v>827276</v>
      </c>
      <c r="O4280">
        <v>928179</v>
      </c>
      <c r="P4280">
        <v>180363</v>
      </c>
      <c r="Q4280">
        <v>5640</v>
      </c>
      <c r="R4280" t="b">
        <v>0</v>
      </c>
      <c r="S4280">
        <v>0</v>
      </c>
    </row>
    <row r="4281" spans="1:19">
      <c r="A4281">
        <v>23355001</v>
      </c>
      <c r="B4281" s="12" t="s">
        <v>5906</v>
      </c>
      <c r="C4281" s="12" t="s">
        <v>4797</v>
      </c>
      <c r="D4281" s="12" t="s">
        <v>5906</v>
      </c>
      <c r="E4281" t="b">
        <v>0</v>
      </c>
      <c r="F4281">
        <v>0</v>
      </c>
      <c r="G4281">
        <v>0</v>
      </c>
      <c r="H4281" t="s">
        <v>21</v>
      </c>
      <c r="I4281" s="12"/>
      <c r="K4281">
        <v>0</v>
      </c>
      <c r="L4281">
        <v>0</v>
      </c>
      <c r="M4281">
        <v>0</v>
      </c>
      <c r="N4281">
        <v>827276</v>
      </c>
      <c r="O4281">
        <v>928179</v>
      </c>
      <c r="P4281">
        <v>180363</v>
      </c>
      <c r="Q4281">
        <v>5645</v>
      </c>
      <c r="R4281" t="b">
        <v>1</v>
      </c>
      <c r="S4281">
        <v>0</v>
      </c>
    </row>
    <row r="4282" spans="1:19">
      <c r="A4282">
        <v>23355002</v>
      </c>
      <c r="B4282" s="12" t="s">
        <v>5907</v>
      </c>
      <c r="C4282" s="12" t="s">
        <v>4797</v>
      </c>
      <c r="D4282" s="12" t="s">
        <v>5907</v>
      </c>
      <c r="E4282" t="b">
        <v>1</v>
      </c>
      <c r="F4282">
        <v>10970</v>
      </c>
      <c r="G4282">
        <v>0</v>
      </c>
      <c r="H4282" t="s">
        <v>21</v>
      </c>
      <c r="I4282" s="12"/>
      <c r="K4282">
        <v>0</v>
      </c>
      <c r="L4282">
        <v>153860</v>
      </c>
      <c r="M4282">
        <v>156540</v>
      </c>
      <c r="N4282">
        <v>0</v>
      </c>
      <c r="O4282">
        <v>0</v>
      </c>
      <c r="P4282">
        <v>10970</v>
      </c>
      <c r="Q4282">
        <v>5648</v>
      </c>
      <c r="R4282" t="b">
        <v>1</v>
      </c>
      <c r="S4282">
        <v>0</v>
      </c>
    </row>
    <row r="4283" spans="1:19">
      <c r="A4283">
        <v>23355002</v>
      </c>
      <c r="B4283" s="12" t="s">
        <v>5529</v>
      </c>
      <c r="C4283" s="12" t="s">
        <v>4797</v>
      </c>
      <c r="D4283" s="12" t="s">
        <v>5529</v>
      </c>
      <c r="E4283" t="b">
        <v>0</v>
      </c>
      <c r="F4283">
        <v>10970</v>
      </c>
      <c r="G4283">
        <v>800007813</v>
      </c>
      <c r="H4283" t="s">
        <v>21</v>
      </c>
      <c r="I4283" s="12"/>
      <c r="K4283">
        <v>0</v>
      </c>
      <c r="L4283">
        <v>153860</v>
      </c>
      <c r="M4283">
        <v>156540</v>
      </c>
      <c r="N4283">
        <v>0</v>
      </c>
      <c r="O4283">
        <v>0</v>
      </c>
      <c r="P4283">
        <v>10970</v>
      </c>
      <c r="Q4283">
        <v>5653</v>
      </c>
      <c r="R4283" t="b">
        <v>0</v>
      </c>
      <c r="S4283">
        <v>0</v>
      </c>
    </row>
    <row r="4284" spans="1:19">
      <c r="A4284">
        <v>23355002</v>
      </c>
      <c r="B4284" s="12"/>
      <c r="C4284" s="12" t="s">
        <v>4797</v>
      </c>
      <c r="D4284" s="12" t="s">
        <v>5529</v>
      </c>
      <c r="E4284" t="b">
        <v>0</v>
      </c>
      <c r="F4284">
        <v>0</v>
      </c>
      <c r="G4284">
        <v>800007813</v>
      </c>
      <c r="H4284">
        <v>43840</v>
      </c>
      <c r="I4284" s="12" t="s">
        <v>5540</v>
      </c>
      <c r="J4284">
        <v>2</v>
      </c>
      <c r="K4284">
        <v>3089</v>
      </c>
      <c r="L4284">
        <v>0</v>
      </c>
      <c r="M4284">
        <v>0</v>
      </c>
      <c r="N4284">
        <v>10970</v>
      </c>
      <c r="O4284">
        <v>0</v>
      </c>
      <c r="P4284">
        <v>0</v>
      </c>
      <c r="Q4284">
        <v>5654</v>
      </c>
      <c r="R4284" t="b">
        <v>0</v>
      </c>
      <c r="S4284">
        <v>0</v>
      </c>
    </row>
    <row r="4285" spans="1:19">
      <c r="A4285">
        <v>23355002</v>
      </c>
      <c r="B4285" s="12"/>
      <c r="C4285" s="12" t="s">
        <v>4797</v>
      </c>
      <c r="D4285" s="12" t="s">
        <v>5529</v>
      </c>
      <c r="E4285" t="b">
        <v>0</v>
      </c>
      <c r="F4285">
        <v>0</v>
      </c>
      <c r="G4285">
        <v>800007813</v>
      </c>
      <c r="H4285">
        <v>43860</v>
      </c>
      <c r="I4285" s="12" t="s">
        <v>5908</v>
      </c>
      <c r="J4285">
        <v>7</v>
      </c>
      <c r="K4285">
        <v>1054</v>
      </c>
      <c r="L4285">
        <v>0</v>
      </c>
      <c r="M4285">
        <v>0</v>
      </c>
      <c r="N4285">
        <v>0</v>
      </c>
      <c r="O4285">
        <v>11860</v>
      </c>
      <c r="P4285">
        <v>11860</v>
      </c>
      <c r="Q4285">
        <v>5655</v>
      </c>
      <c r="R4285" t="b">
        <v>0</v>
      </c>
      <c r="S4285">
        <v>0</v>
      </c>
    </row>
    <row r="4286" spans="1:19">
      <c r="A4286">
        <v>23355002</v>
      </c>
      <c r="B4286" s="12"/>
      <c r="C4286" s="12" t="s">
        <v>4797</v>
      </c>
      <c r="D4286" s="12" t="s">
        <v>5529</v>
      </c>
      <c r="E4286" t="b">
        <v>0</v>
      </c>
      <c r="F4286">
        <v>0</v>
      </c>
      <c r="G4286">
        <v>800007813</v>
      </c>
      <c r="H4286">
        <v>43871</v>
      </c>
      <c r="I4286" s="12" t="s">
        <v>5540</v>
      </c>
      <c r="J4286">
        <v>2</v>
      </c>
      <c r="K4286">
        <v>3099</v>
      </c>
      <c r="L4286">
        <v>0</v>
      </c>
      <c r="M4286">
        <v>0</v>
      </c>
      <c r="N4286">
        <v>11860</v>
      </c>
      <c r="O4286">
        <v>0</v>
      </c>
      <c r="P4286">
        <v>0</v>
      </c>
      <c r="Q4286">
        <v>5656</v>
      </c>
      <c r="R4286" t="b">
        <v>0</v>
      </c>
      <c r="S4286">
        <v>0</v>
      </c>
    </row>
    <row r="4287" spans="1:19">
      <c r="A4287">
        <v>23355002</v>
      </c>
      <c r="B4287" s="12"/>
      <c r="C4287" s="12" t="s">
        <v>4797</v>
      </c>
      <c r="D4287" s="12" t="s">
        <v>5529</v>
      </c>
      <c r="E4287" t="b">
        <v>0</v>
      </c>
      <c r="F4287">
        <v>0</v>
      </c>
      <c r="G4287">
        <v>800007813</v>
      </c>
      <c r="H4287">
        <v>43889</v>
      </c>
      <c r="I4287" s="12" t="s">
        <v>5540</v>
      </c>
      <c r="J4287">
        <v>7</v>
      </c>
      <c r="K4287">
        <v>1061</v>
      </c>
      <c r="L4287">
        <v>0</v>
      </c>
      <c r="M4287">
        <v>0</v>
      </c>
      <c r="N4287">
        <v>0</v>
      </c>
      <c r="O4287">
        <v>12230</v>
      </c>
      <c r="P4287">
        <v>12230</v>
      </c>
      <c r="Q4287">
        <v>5657</v>
      </c>
      <c r="R4287" t="b">
        <v>0</v>
      </c>
      <c r="S4287">
        <v>0</v>
      </c>
    </row>
    <row r="4288" spans="1:19">
      <c r="A4288">
        <v>23355002</v>
      </c>
      <c r="B4288" s="12"/>
      <c r="C4288" s="12" t="s">
        <v>4797</v>
      </c>
      <c r="D4288" s="12" t="s">
        <v>5529</v>
      </c>
      <c r="E4288" t="b">
        <v>0</v>
      </c>
      <c r="F4288">
        <v>0</v>
      </c>
      <c r="G4288">
        <v>800007813</v>
      </c>
      <c r="H4288">
        <v>43896</v>
      </c>
      <c r="I4288" s="12" t="s">
        <v>5540</v>
      </c>
      <c r="J4288">
        <v>2</v>
      </c>
      <c r="K4288">
        <v>3112</v>
      </c>
      <c r="L4288">
        <v>0</v>
      </c>
      <c r="M4288">
        <v>0</v>
      </c>
      <c r="N4288">
        <v>12230</v>
      </c>
      <c r="O4288">
        <v>0</v>
      </c>
      <c r="P4288">
        <v>0</v>
      </c>
      <c r="Q4288">
        <v>5658</v>
      </c>
      <c r="R4288" t="b">
        <v>0</v>
      </c>
      <c r="S4288">
        <v>0</v>
      </c>
    </row>
    <row r="4289" spans="1:19">
      <c r="A4289">
        <v>23355002</v>
      </c>
      <c r="B4289" s="12"/>
      <c r="C4289" s="12" t="s">
        <v>4797</v>
      </c>
      <c r="D4289" s="12" t="s">
        <v>5529</v>
      </c>
      <c r="E4289" t="b">
        <v>0</v>
      </c>
      <c r="F4289">
        <v>0</v>
      </c>
      <c r="G4289">
        <v>800007813</v>
      </c>
      <c r="H4289">
        <v>43920</v>
      </c>
      <c r="I4289" s="12" t="s">
        <v>5540</v>
      </c>
      <c r="J4289">
        <v>7</v>
      </c>
      <c r="K4289">
        <v>1078</v>
      </c>
      <c r="L4289">
        <v>0</v>
      </c>
      <c r="M4289">
        <v>0</v>
      </c>
      <c r="N4289">
        <v>0</v>
      </c>
      <c r="O4289">
        <v>12280</v>
      </c>
      <c r="P4289">
        <v>12280</v>
      </c>
      <c r="Q4289">
        <v>5659</v>
      </c>
      <c r="R4289" t="b">
        <v>0</v>
      </c>
      <c r="S4289">
        <v>0</v>
      </c>
    </row>
    <row r="4290" spans="1:19">
      <c r="A4290">
        <v>23355002</v>
      </c>
      <c r="B4290" s="12"/>
      <c r="C4290" s="12" t="s">
        <v>4797</v>
      </c>
      <c r="D4290" s="12" t="s">
        <v>5529</v>
      </c>
      <c r="E4290" t="b">
        <v>0</v>
      </c>
      <c r="F4290">
        <v>0</v>
      </c>
      <c r="G4290">
        <v>800007813</v>
      </c>
      <c r="H4290">
        <v>43943</v>
      </c>
      <c r="I4290" s="12" t="s">
        <v>5540</v>
      </c>
      <c r="J4290">
        <v>2</v>
      </c>
      <c r="K4290">
        <v>3121</v>
      </c>
      <c r="L4290">
        <v>0</v>
      </c>
      <c r="M4290">
        <v>0</v>
      </c>
      <c r="N4290">
        <v>12280</v>
      </c>
      <c r="O4290">
        <v>0</v>
      </c>
      <c r="P4290">
        <v>0</v>
      </c>
      <c r="Q4290">
        <v>5660</v>
      </c>
      <c r="R4290" t="b">
        <v>0</v>
      </c>
      <c r="S4290">
        <v>0</v>
      </c>
    </row>
    <row r="4291" spans="1:19">
      <c r="A4291">
        <v>23355002</v>
      </c>
      <c r="B4291" s="12"/>
      <c r="C4291" s="12" t="s">
        <v>4797</v>
      </c>
      <c r="D4291" s="12" t="s">
        <v>5529</v>
      </c>
      <c r="E4291" t="b">
        <v>0</v>
      </c>
      <c r="F4291">
        <v>0</v>
      </c>
      <c r="G4291">
        <v>800007813</v>
      </c>
      <c r="H4291">
        <v>43951</v>
      </c>
      <c r="I4291" s="12" t="s">
        <v>5909</v>
      </c>
      <c r="J4291">
        <v>7</v>
      </c>
      <c r="K4291">
        <v>1090</v>
      </c>
      <c r="L4291">
        <v>0</v>
      </c>
      <c r="M4291">
        <v>0</v>
      </c>
      <c r="N4291">
        <v>0</v>
      </c>
      <c r="O4291">
        <v>15940</v>
      </c>
      <c r="P4291">
        <v>15940</v>
      </c>
      <c r="Q4291">
        <v>5661</v>
      </c>
      <c r="R4291" t="b">
        <v>0</v>
      </c>
      <c r="S4291">
        <v>0</v>
      </c>
    </row>
    <row r="4292" spans="1:19">
      <c r="A4292">
        <v>23355002</v>
      </c>
      <c r="B4292" s="12"/>
      <c r="C4292" s="12" t="s">
        <v>4797</v>
      </c>
      <c r="D4292" s="12" t="s">
        <v>5529</v>
      </c>
      <c r="E4292" t="b">
        <v>0</v>
      </c>
      <c r="F4292">
        <v>0</v>
      </c>
      <c r="G4292">
        <v>800007813</v>
      </c>
      <c r="H4292">
        <v>43970</v>
      </c>
      <c r="I4292" s="12" t="s">
        <v>5909</v>
      </c>
      <c r="J4292">
        <v>2</v>
      </c>
      <c r="K4292">
        <v>3132</v>
      </c>
      <c r="L4292">
        <v>0</v>
      </c>
      <c r="M4292">
        <v>0</v>
      </c>
      <c r="N4292">
        <v>15940</v>
      </c>
      <c r="O4292">
        <v>0</v>
      </c>
      <c r="P4292">
        <v>0</v>
      </c>
      <c r="Q4292">
        <v>5662</v>
      </c>
      <c r="R4292" t="b">
        <v>0</v>
      </c>
      <c r="S4292">
        <v>0</v>
      </c>
    </row>
    <row r="4293" spans="1:19">
      <c r="A4293">
        <v>23355002</v>
      </c>
      <c r="B4293" s="12"/>
      <c r="C4293" s="12" t="s">
        <v>4797</v>
      </c>
      <c r="D4293" s="12" t="s">
        <v>5529</v>
      </c>
      <c r="E4293" t="b">
        <v>0</v>
      </c>
      <c r="F4293">
        <v>0</v>
      </c>
      <c r="G4293">
        <v>800007813</v>
      </c>
      <c r="H4293">
        <v>43981</v>
      </c>
      <c r="I4293" s="12" t="s">
        <v>5540</v>
      </c>
      <c r="J4293">
        <v>7</v>
      </c>
      <c r="K4293">
        <v>1101</v>
      </c>
      <c r="L4293">
        <v>0</v>
      </c>
      <c r="M4293">
        <v>0</v>
      </c>
      <c r="N4293">
        <v>0</v>
      </c>
      <c r="O4293">
        <v>11090</v>
      </c>
      <c r="P4293">
        <v>11090</v>
      </c>
      <c r="Q4293">
        <v>5663</v>
      </c>
      <c r="R4293" t="b">
        <v>0</v>
      </c>
      <c r="S4293">
        <v>0</v>
      </c>
    </row>
    <row r="4294" spans="1:19">
      <c r="A4294">
        <v>23355002</v>
      </c>
      <c r="B4294" s="12"/>
      <c r="C4294" s="12" t="s">
        <v>4797</v>
      </c>
      <c r="D4294" s="12" t="s">
        <v>5529</v>
      </c>
      <c r="E4294" t="b">
        <v>0</v>
      </c>
      <c r="F4294">
        <v>0</v>
      </c>
      <c r="G4294">
        <v>800007813</v>
      </c>
      <c r="H4294">
        <v>43999</v>
      </c>
      <c r="I4294" s="12" t="s">
        <v>5540</v>
      </c>
      <c r="J4294">
        <v>2</v>
      </c>
      <c r="K4294">
        <v>3146</v>
      </c>
      <c r="L4294">
        <v>0</v>
      </c>
      <c r="M4294">
        <v>0</v>
      </c>
      <c r="N4294">
        <v>11090</v>
      </c>
      <c r="O4294">
        <v>0</v>
      </c>
      <c r="P4294">
        <v>0</v>
      </c>
      <c r="Q4294">
        <v>5664</v>
      </c>
      <c r="R4294" t="b">
        <v>0</v>
      </c>
      <c r="S4294">
        <v>0</v>
      </c>
    </row>
    <row r="4295" spans="1:19">
      <c r="A4295">
        <v>23355002</v>
      </c>
      <c r="B4295" s="12"/>
      <c r="C4295" s="12" t="s">
        <v>4797</v>
      </c>
      <c r="D4295" s="12" t="s">
        <v>5529</v>
      </c>
      <c r="E4295" t="b">
        <v>0</v>
      </c>
      <c r="F4295">
        <v>0</v>
      </c>
      <c r="G4295">
        <v>800007813</v>
      </c>
      <c r="H4295">
        <v>44012</v>
      </c>
      <c r="I4295" s="12" t="s">
        <v>5540</v>
      </c>
      <c r="J4295">
        <v>7</v>
      </c>
      <c r="K4295">
        <v>1118</v>
      </c>
      <c r="L4295">
        <v>0</v>
      </c>
      <c r="M4295">
        <v>0</v>
      </c>
      <c r="N4295">
        <v>0</v>
      </c>
      <c r="O4295">
        <v>11090</v>
      </c>
      <c r="P4295">
        <v>11090</v>
      </c>
      <c r="Q4295">
        <v>5665</v>
      </c>
      <c r="R4295" t="b">
        <v>0</v>
      </c>
      <c r="S4295">
        <v>0</v>
      </c>
    </row>
    <row r="4296" spans="1:19">
      <c r="A4296">
        <v>23355002</v>
      </c>
      <c r="B4296" s="12"/>
      <c r="C4296" s="12" t="s">
        <v>4797</v>
      </c>
      <c r="D4296" s="12" t="s">
        <v>5529</v>
      </c>
      <c r="E4296" t="b">
        <v>0</v>
      </c>
      <c r="F4296">
        <v>0</v>
      </c>
      <c r="G4296">
        <v>800007813</v>
      </c>
      <c r="H4296">
        <v>44042</v>
      </c>
      <c r="I4296" s="12" t="s">
        <v>5540</v>
      </c>
      <c r="J4296">
        <v>7</v>
      </c>
      <c r="K4296">
        <v>1128</v>
      </c>
      <c r="L4296">
        <v>0</v>
      </c>
      <c r="M4296">
        <v>0</v>
      </c>
      <c r="N4296">
        <v>0</v>
      </c>
      <c r="O4296">
        <v>13000</v>
      </c>
      <c r="P4296">
        <v>24090</v>
      </c>
      <c r="Q4296">
        <v>5666</v>
      </c>
      <c r="R4296" t="b">
        <v>0</v>
      </c>
      <c r="S4296">
        <v>0</v>
      </c>
    </row>
    <row r="4297" spans="1:19">
      <c r="A4297">
        <v>23355002</v>
      </c>
      <c r="B4297" s="12"/>
      <c r="C4297" s="12" t="s">
        <v>4797</v>
      </c>
      <c r="D4297" s="12" t="s">
        <v>5529</v>
      </c>
      <c r="E4297" t="b">
        <v>0</v>
      </c>
      <c r="F4297">
        <v>0</v>
      </c>
      <c r="G4297">
        <v>800007813</v>
      </c>
      <c r="H4297">
        <v>44048</v>
      </c>
      <c r="I4297" s="12" t="s">
        <v>5540</v>
      </c>
      <c r="J4297">
        <v>2</v>
      </c>
      <c r="K4297">
        <v>3163</v>
      </c>
      <c r="L4297">
        <v>0</v>
      </c>
      <c r="M4297">
        <v>0</v>
      </c>
      <c r="N4297">
        <v>11090</v>
      </c>
      <c r="O4297">
        <v>0</v>
      </c>
      <c r="P4297">
        <v>13000</v>
      </c>
      <c r="Q4297">
        <v>5667</v>
      </c>
      <c r="R4297" t="b">
        <v>0</v>
      </c>
      <c r="S4297">
        <v>0</v>
      </c>
    </row>
    <row r="4298" spans="1:19">
      <c r="A4298">
        <v>23355002</v>
      </c>
      <c r="B4298" s="12"/>
      <c r="C4298" s="12" t="s">
        <v>4797</v>
      </c>
      <c r="D4298" s="12" t="s">
        <v>5529</v>
      </c>
      <c r="E4298" t="b">
        <v>0</v>
      </c>
      <c r="F4298">
        <v>0</v>
      </c>
      <c r="G4298">
        <v>800007813</v>
      </c>
      <c r="H4298">
        <v>44048</v>
      </c>
      <c r="I4298" s="12" t="s">
        <v>5540</v>
      </c>
      <c r="J4298">
        <v>2</v>
      </c>
      <c r="K4298">
        <v>3163</v>
      </c>
      <c r="L4298">
        <v>0</v>
      </c>
      <c r="M4298">
        <v>0</v>
      </c>
      <c r="N4298">
        <v>1910</v>
      </c>
      <c r="O4298">
        <v>0</v>
      </c>
      <c r="P4298">
        <v>11090</v>
      </c>
      <c r="Q4298">
        <v>5668</v>
      </c>
      <c r="R4298" t="b">
        <v>0</v>
      </c>
      <c r="S4298">
        <v>0</v>
      </c>
    </row>
    <row r="4299" spans="1:19">
      <c r="A4299">
        <v>23355002</v>
      </c>
      <c r="B4299" s="12"/>
      <c r="C4299" s="12" t="s">
        <v>4797</v>
      </c>
      <c r="D4299" s="12" t="s">
        <v>5529</v>
      </c>
      <c r="E4299" t="b">
        <v>0</v>
      </c>
      <c r="F4299">
        <v>0</v>
      </c>
      <c r="G4299">
        <v>800007813</v>
      </c>
      <c r="H4299">
        <v>44063</v>
      </c>
      <c r="I4299" s="12" t="s">
        <v>5540</v>
      </c>
      <c r="J4299">
        <v>2</v>
      </c>
      <c r="K4299">
        <v>3164</v>
      </c>
      <c r="L4299">
        <v>0</v>
      </c>
      <c r="M4299">
        <v>0</v>
      </c>
      <c r="N4299">
        <v>11090</v>
      </c>
      <c r="O4299">
        <v>0</v>
      </c>
      <c r="P4299">
        <v>0</v>
      </c>
      <c r="Q4299">
        <v>5669</v>
      </c>
      <c r="R4299" t="b">
        <v>0</v>
      </c>
      <c r="S4299">
        <v>0</v>
      </c>
    </row>
    <row r="4300" spans="1:19">
      <c r="A4300">
        <v>23355002</v>
      </c>
      <c r="B4300" s="12"/>
      <c r="C4300" s="12" t="s">
        <v>4797</v>
      </c>
      <c r="D4300" s="12" t="s">
        <v>5529</v>
      </c>
      <c r="E4300" t="b">
        <v>0</v>
      </c>
      <c r="F4300">
        <v>0</v>
      </c>
      <c r="G4300">
        <v>800007813</v>
      </c>
      <c r="H4300">
        <v>44063</v>
      </c>
      <c r="I4300" s="12" t="s">
        <v>5540</v>
      </c>
      <c r="J4300">
        <v>2</v>
      </c>
      <c r="K4300">
        <v>3164</v>
      </c>
      <c r="L4300">
        <v>0</v>
      </c>
      <c r="M4300">
        <v>0</v>
      </c>
      <c r="N4300">
        <v>4460</v>
      </c>
      <c r="O4300">
        <v>0</v>
      </c>
      <c r="P4300">
        <v>-4460</v>
      </c>
      <c r="Q4300">
        <v>5670</v>
      </c>
      <c r="R4300" t="b">
        <v>0</v>
      </c>
      <c r="S4300">
        <v>0</v>
      </c>
    </row>
    <row r="4301" spans="1:19">
      <c r="A4301">
        <v>23355002</v>
      </c>
      <c r="B4301" s="12"/>
      <c r="C4301" s="12" t="s">
        <v>4797</v>
      </c>
      <c r="D4301" s="12" t="s">
        <v>5529</v>
      </c>
      <c r="E4301" t="b">
        <v>0</v>
      </c>
      <c r="F4301">
        <v>0</v>
      </c>
      <c r="G4301">
        <v>800007813</v>
      </c>
      <c r="H4301">
        <v>44073</v>
      </c>
      <c r="I4301" s="12" t="s">
        <v>5540</v>
      </c>
      <c r="J4301">
        <v>7</v>
      </c>
      <c r="K4301">
        <v>1145</v>
      </c>
      <c r="L4301">
        <v>0</v>
      </c>
      <c r="M4301">
        <v>0</v>
      </c>
      <c r="N4301">
        <v>0</v>
      </c>
      <c r="O4301">
        <v>15550</v>
      </c>
      <c r="P4301">
        <v>11090</v>
      </c>
      <c r="Q4301">
        <v>5671</v>
      </c>
      <c r="R4301" t="b">
        <v>0</v>
      </c>
      <c r="S4301">
        <v>0</v>
      </c>
    </row>
    <row r="4302" spans="1:19">
      <c r="A4302">
        <v>23355002</v>
      </c>
      <c r="B4302" s="12"/>
      <c r="C4302" s="12" t="s">
        <v>4797</v>
      </c>
      <c r="D4302" s="12" t="s">
        <v>5529</v>
      </c>
      <c r="E4302" t="b">
        <v>0</v>
      </c>
      <c r="F4302">
        <v>0</v>
      </c>
      <c r="G4302">
        <v>800007813</v>
      </c>
      <c r="H4302">
        <v>44089</v>
      </c>
      <c r="I4302" s="12" t="s">
        <v>5540</v>
      </c>
      <c r="J4302">
        <v>7</v>
      </c>
      <c r="K4302">
        <v>1160</v>
      </c>
      <c r="L4302">
        <v>0</v>
      </c>
      <c r="M4302">
        <v>0</v>
      </c>
      <c r="N4302">
        <v>0</v>
      </c>
      <c r="O4302">
        <v>13960</v>
      </c>
      <c r="P4302">
        <v>25050</v>
      </c>
      <c r="Q4302">
        <v>5672</v>
      </c>
      <c r="R4302" t="b">
        <v>0</v>
      </c>
      <c r="S4302">
        <v>0</v>
      </c>
    </row>
    <row r="4303" spans="1:19">
      <c r="A4303">
        <v>23355002</v>
      </c>
      <c r="B4303" s="12"/>
      <c r="C4303" s="12" t="s">
        <v>4797</v>
      </c>
      <c r="D4303" s="12" t="s">
        <v>5529</v>
      </c>
      <c r="E4303" t="b">
        <v>0</v>
      </c>
      <c r="F4303">
        <v>0</v>
      </c>
      <c r="G4303">
        <v>800007813</v>
      </c>
      <c r="H4303">
        <v>44133</v>
      </c>
      <c r="I4303" s="12" t="s">
        <v>5540</v>
      </c>
      <c r="J4303">
        <v>2</v>
      </c>
      <c r="K4303">
        <v>3195</v>
      </c>
      <c r="L4303">
        <v>0</v>
      </c>
      <c r="M4303">
        <v>0</v>
      </c>
      <c r="N4303">
        <v>11090</v>
      </c>
      <c r="O4303">
        <v>0</v>
      </c>
      <c r="P4303">
        <v>13960</v>
      </c>
      <c r="Q4303">
        <v>5673</v>
      </c>
      <c r="R4303" t="b">
        <v>0</v>
      </c>
      <c r="S4303">
        <v>0</v>
      </c>
    </row>
    <row r="4304" spans="1:19">
      <c r="A4304">
        <v>23355002</v>
      </c>
      <c r="B4304" s="12"/>
      <c r="C4304" s="12" t="s">
        <v>4797</v>
      </c>
      <c r="D4304" s="12" t="s">
        <v>5529</v>
      </c>
      <c r="E4304" t="b">
        <v>0</v>
      </c>
      <c r="F4304">
        <v>0</v>
      </c>
      <c r="G4304">
        <v>800007813</v>
      </c>
      <c r="H4304">
        <v>44133</v>
      </c>
      <c r="I4304" s="12" t="s">
        <v>5540</v>
      </c>
      <c r="J4304">
        <v>2</v>
      </c>
      <c r="K4304">
        <v>3195</v>
      </c>
      <c r="L4304">
        <v>0</v>
      </c>
      <c r="M4304">
        <v>0</v>
      </c>
      <c r="N4304">
        <v>2870</v>
      </c>
      <c r="O4304">
        <v>0</v>
      </c>
      <c r="P4304">
        <v>11090</v>
      </c>
      <c r="Q4304">
        <v>5674</v>
      </c>
      <c r="R4304" t="b">
        <v>0</v>
      </c>
      <c r="S4304">
        <v>0</v>
      </c>
    </row>
    <row r="4305" spans="1:19">
      <c r="A4305">
        <v>23355002</v>
      </c>
      <c r="B4305" s="12"/>
      <c r="C4305" s="12" t="s">
        <v>4797</v>
      </c>
      <c r="D4305" s="12" t="s">
        <v>5529</v>
      </c>
      <c r="E4305" t="b">
        <v>0</v>
      </c>
      <c r="F4305">
        <v>0</v>
      </c>
      <c r="G4305">
        <v>800007813</v>
      </c>
      <c r="H4305">
        <v>44134</v>
      </c>
      <c r="I4305" s="12" t="s">
        <v>5540</v>
      </c>
      <c r="J4305">
        <v>7</v>
      </c>
      <c r="K4305">
        <v>1176</v>
      </c>
      <c r="L4305">
        <v>0</v>
      </c>
      <c r="M4305">
        <v>0</v>
      </c>
      <c r="N4305">
        <v>0</v>
      </c>
      <c r="O4305">
        <v>12890</v>
      </c>
      <c r="P4305">
        <v>23980</v>
      </c>
      <c r="Q4305">
        <v>5675</v>
      </c>
      <c r="R4305" t="b">
        <v>0</v>
      </c>
      <c r="S4305">
        <v>0</v>
      </c>
    </row>
    <row r="4306" spans="1:19">
      <c r="A4306">
        <v>23355002</v>
      </c>
      <c r="B4306" s="12"/>
      <c r="C4306" s="12" t="s">
        <v>4797</v>
      </c>
      <c r="D4306" s="12" t="s">
        <v>5529</v>
      </c>
      <c r="E4306" t="b">
        <v>0</v>
      </c>
      <c r="F4306">
        <v>0</v>
      </c>
      <c r="G4306">
        <v>800007813</v>
      </c>
      <c r="H4306">
        <v>44154</v>
      </c>
      <c r="I4306" s="12" t="s">
        <v>5540</v>
      </c>
      <c r="J4306">
        <v>2</v>
      </c>
      <c r="K4306">
        <v>3205</v>
      </c>
      <c r="L4306">
        <v>0</v>
      </c>
      <c r="M4306">
        <v>0</v>
      </c>
      <c r="N4306">
        <v>11090</v>
      </c>
      <c r="O4306">
        <v>0</v>
      </c>
      <c r="P4306">
        <v>12890</v>
      </c>
      <c r="Q4306">
        <v>5676</v>
      </c>
      <c r="R4306" t="b">
        <v>0</v>
      </c>
      <c r="S4306">
        <v>0</v>
      </c>
    </row>
    <row r="4307" spans="1:19">
      <c r="A4307">
        <v>23355002</v>
      </c>
      <c r="B4307" s="12"/>
      <c r="C4307" s="12" t="s">
        <v>4797</v>
      </c>
      <c r="D4307" s="12" t="s">
        <v>5529</v>
      </c>
      <c r="E4307" t="b">
        <v>0</v>
      </c>
      <c r="F4307">
        <v>0</v>
      </c>
      <c r="G4307">
        <v>800007813</v>
      </c>
      <c r="H4307">
        <v>44154</v>
      </c>
      <c r="I4307" s="12" t="s">
        <v>5540</v>
      </c>
      <c r="J4307">
        <v>2</v>
      </c>
      <c r="K4307">
        <v>3205</v>
      </c>
      <c r="L4307">
        <v>0</v>
      </c>
      <c r="M4307">
        <v>0</v>
      </c>
      <c r="N4307">
        <v>1910</v>
      </c>
      <c r="O4307">
        <v>0</v>
      </c>
      <c r="P4307">
        <v>10980</v>
      </c>
      <c r="Q4307">
        <v>5677</v>
      </c>
      <c r="R4307" t="b">
        <v>0</v>
      </c>
      <c r="S4307">
        <v>0</v>
      </c>
    </row>
    <row r="4308" spans="1:19">
      <c r="A4308">
        <v>23355002</v>
      </c>
      <c r="B4308" s="12"/>
      <c r="C4308" s="12" t="s">
        <v>4797</v>
      </c>
      <c r="D4308" s="12" t="s">
        <v>5529</v>
      </c>
      <c r="E4308" t="b">
        <v>0</v>
      </c>
      <c r="F4308">
        <v>0</v>
      </c>
      <c r="G4308">
        <v>800007813</v>
      </c>
      <c r="H4308">
        <v>44161</v>
      </c>
      <c r="I4308" s="12" t="s">
        <v>5910</v>
      </c>
      <c r="J4308">
        <v>2</v>
      </c>
      <c r="K4308">
        <v>3207</v>
      </c>
      <c r="L4308">
        <v>0</v>
      </c>
      <c r="M4308">
        <v>0</v>
      </c>
      <c r="N4308">
        <v>10980</v>
      </c>
      <c r="O4308">
        <v>0</v>
      </c>
      <c r="P4308">
        <v>0</v>
      </c>
      <c r="Q4308">
        <v>5678</v>
      </c>
      <c r="R4308" t="b">
        <v>0</v>
      </c>
      <c r="S4308">
        <v>0</v>
      </c>
    </row>
    <row r="4309" spans="1:19">
      <c r="A4309">
        <v>23355002</v>
      </c>
      <c r="B4309" s="12"/>
      <c r="C4309" s="12" t="s">
        <v>4797</v>
      </c>
      <c r="D4309" s="12" t="s">
        <v>5529</v>
      </c>
      <c r="E4309" t="b">
        <v>0</v>
      </c>
      <c r="F4309">
        <v>0</v>
      </c>
      <c r="G4309">
        <v>800007813</v>
      </c>
      <c r="H4309">
        <v>44161</v>
      </c>
      <c r="I4309" s="12" t="s">
        <v>5910</v>
      </c>
      <c r="J4309">
        <v>2</v>
      </c>
      <c r="K4309">
        <v>3207</v>
      </c>
      <c r="L4309">
        <v>0</v>
      </c>
      <c r="M4309">
        <v>0</v>
      </c>
      <c r="N4309">
        <v>1910</v>
      </c>
      <c r="O4309">
        <v>0</v>
      </c>
      <c r="P4309">
        <v>-1910</v>
      </c>
      <c r="Q4309">
        <v>5679</v>
      </c>
      <c r="R4309" t="b">
        <v>0</v>
      </c>
      <c r="S4309">
        <v>0</v>
      </c>
    </row>
    <row r="4310" spans="1:19">
      <c r="A4310">
        <v>23355002</v>
      </c>
      <c r="B4310" s="12"/>
      <c r="C4310" s="12" t="s">
        <v>4797</v>
      </c>
      <c r="D4310" s="12" t="s">
        <v>5529</v>
      </c>
      <c r="E4310" t="b">
        <v>0</v>
      </c>
      <c r="F4310">
        <v>0</v>
      </c>
      <c r="G4310">
        <v>800007813</v>
      </c>
      <c r="H4310">
        <v>44164</v>
      </c>
      <c r="I4310" s="12" t="s">
        <v>5910</v>
      </c>
      <c r="J4310">
        <v>7</v>
      </c>
      <c r="K4310">
        <v>1188</v>
      </c>
      <c r="L4310">
        <v>0</v>
      </c>
      <c r="M4310">
        <v>0</v>
      </c>
      <c r="N4310">
        <v>0</v>
      </c>
      <c r="O4310">
        <v>13000</v>
      </c>
      <c r="P4310">
        <v>11090</v>
      </c>
      <c r="Q4310">
        <v>5680</v>
      </c>
      <c r="R4310" t="b">
        <v>0</v>
      </c>
      <c r="S4310">
        <v>0</v>
      </c>
    </row>
    <row r="4311" spans="1:19">
      <c r="A4311">
        <v>23355002</v>
      </c>
      <c r="B4311" s="12"/>
      <c r="C4311" s="12" t="s">
        <v>4797</v>
      </c>
      <c r="D4311" s="12" t="s">
        <v>5529</v>
      </c>
      <c r="E4311" t="b">
        <v>0</v>
      </c>
      <c r="F4311">
        <v>0</v>
      </c>
      <c r="G4311">
        <v>800007813</v>
      </c>
      <c r="H4311">
        <v>44189</v>
      </c>
      <c r="I4311" s="12" t="s">
        <v>5910</v>
      </c>
      <c r="J4311">
        <v>2</v>
      </c>
      <c r="K4311">
        <v>3216</v>
      </c>
      <c r="L4311">
        <v>0</v>
      </c>
      <c r="M4311">
        <v>0</v>
      </c>
      <c r="N4311">
        <v>11090</v>
      </c>
      <c r="O4311">
        <v>0</v>
      </c>
      <c r="P4311">
        <v>0</v>
      </c>
      <c r="Q4311">
        <v>5681</v>
      </c>
      <c r="R4311" t="b">
        <v>0</v>
      </c>
      <c r="S4311">
        <v>0</v>
      </c>
    </row>
    <row r="4312" spans="1:19">
      <c r="A4312">
        <v>23355002</v>
      </c>
      <c r="B4312" s="12"/>
      <c r="C4312" s="12" t="s">
        <v>4797</v>
      </c>
      <c r="D4312" s="12" t="s">
        <v>5529</v>
      </c>
      <c r="E4312" t="b">
        <v>0</v>
      </c>
      <c r="F4312">
        <v>0</v>
      </c>
      <c r="G4312">
        <v>800007813</v>
      </c>
      <c r="H4312">
        <v>44195</v>
      </c>
      <c r="I4312" s="12" t="s">
        <v>5911</v>
      </c>
      <c r="J4312">
        <v>7</v>
      </c>
      <c r="K4312">
        <v>1198</v>
      </c>
      <c r="L4312">
        <v>0</v>
      </c>
      <c r="M4312">
        <v>0</v>
      </c>
      <c r="N4312">
        <v>0</v>
      </c>
      <c r="O4312">
        <v>13650</v>
      </c>
      <c r="P4312">
        <v>13650</v>
      </c>
      <c r="Q4312">
        <v>5682</v>
      </c>
      <c r="R4312" t="b">
        <v>0</v>
      </c>
      <c r="S4312">
        <v>0</v>
      </c>
    </row>
    <row r="4313" spans="1:19">
      <c r="A4313">
        <v>23355002</v>
      </c>
      <c r="B4313" s="12" t="s">
        <v>2583</v>
      </c>
      <c r="C4313" s="12" t="s">
        <v>4797</v>
      </c>
      <c r="D4313" s="12" t="s">
        <v>2583</v>
      </c>
      <c r="E4313" t="b">
        <v>0</v>
      </c>
      <c r="F4313">
        <v>0</v>
      </c>
      <c r="G4313">
        <v>800007813</v>
      </c>
      <c r="H4313" t="s">
        <v>21</v>
      </c>
      <c r="I4313" s="12"/>
      <c r="K4313">
        <v>0</v>
      </c>
      <c r="L4313">
        <v>0</v>
      </c>
      <c r="M4313">
        <v>0</v>
      </c>
      <c r="N4313">
        <v>153860</v>
      </c>
      <c r="O4313">
        <v>156540</v>
      </c>
      <c r="P4313">
        <v>13650</v>
      </c>
      <c r="Q4313">
        <v>5683</v>
      </c>
      <c r="R4313" t="b">
        <v>0</v>
      </c>
      <c r="S4313">
        <v>0</v>
      </c>
    </row>
    <row r="4314" spans="1:19">
      <c r="A4314">
        <v>23355002</v>
      </c>
      <c r="B4314" s="12" t="s">
        <v>5912</v>
      </c>
      <c r="C4314" s="12" t="s">
        <v>4797</v>
      </c>
      <c r="D4314" s="12" t="s">
        <v>5912</v>
      </c>
      <c r="E4314" t="b">
        <v>0</v>
      </c>
      <c r="F4314">
        <v>0</v>
      </c>
      <c r="G4314">
        <v>0</v>
      </c>
      <c r="H4314" t="s">
        <v>21</v>
      </c>
      <c r="I4314" s="12"/>
      <c r="K4314">
        <v>0</v>
      </c>
      <c r="L4314">
        <v>0</v>
      </c>
      <c r="M4314">
        <v>0</v>
      </c>
      <c r="N4314">
        <v>153860</v>
      </c>
      <c r="O4314">
        <v>156540</v>
      </c>
      <c r="P4314">
        <v>13650</v>
      </c>
      <c r="Q4314">
        <v>5690</v>
      </c>
      <c r="R4314" t="b">
        <v>1</v>
      </c>
      <c r="S4314">
        <v>0</v>
      </c>
    </row>
    <row r="4315" spans="1:19">
      <c r="A4315">
        <v>23355003</v>
      </c>
      <c r="B4315" s="12" t="s">
        <v>5913</v>
      </c>
      <c r="C4315" s="12" t="s">
        <v>4797</v>
      </c>
      <c r="D4315" s="12" t="s">
        <v>5913</v>
      </c>
      <c r="E4315" t="b">
        <v>1</v>
      </c>
      <c r="F4315">
        <v>430570</v>
      </c>
      <c r="G4315">
        <v>0</v>
      </c>
      <c r="H4315" t="s">
        <v>21</v>
      </c>
      <c r="I4315" s="12"/>
      <c r="K4315">
        <v>0</v>
      </c>
      <c r="L4315">
        <v>5429330</v>
      </c>
      <c r="M4315">
        <v>5431950</v>
      </c>
      <c r="N4315">
        <v>0</v>
      </c>
      <c r="O4315">
        <v>0</v>
      </c>
      <c r="P4315">
        <v>430570</v>
      </c>
      <c r="Q4315">
        <v>5693</v>
      </c>
      <c r="R4315" t="b">
        <v>1</v>
      </c>
      <c r="S4315">
        <v>0</v>
      </c>
    </row>
    <row r="4316" spans="1:19">
      <c r="A4316">
        <v>23355003</v>
      </c>
      <c r="B4316" s="12" t="s">
        <v>5535</v>
      </c>
      <c r="C4316" s="12" t="s">
        <v>4797</v>
      </c>
      <c r="D4316" s="12" t="s">
        <v>5535</v>
      </c>
      <c r="E4316" t="b">
        <v>0</v>
      </c>
      <c r="F4316">
        <v>430570</v>
      </c>
      <c r="G4316">
        <v>830037248</v>
      </c>
      <c r="H4316" t="s">
        <v>21</v>
      </c>
      <c r="I4316" s="12"/>
      <c r="K4316">
        <v>0</v>
      </c>
      <c r="L4316">
        <v>5429330</v>
      </c>
      <c r="M4316">
        <v>5431950</v>
      </c>
      <c r="N4316">
        <v>0</v>
      </c>
      <c r="O4316">
        <v>0</v>
      </c>
      <c r="P4316">
        <v>430570</v>
      </c>
      <c r="Q4316">
        <v>5696</v>
      </c>
      <c r="R4316" t="b">
        <v>0</v>
      </c>
      <c r="S4316">
        <v>0</v>
      </c>
    </row>
    <row r="4317" spans="1:19">
      <c r="A4317">
        <v>23355003</v>
      </c>
      <c r="B4317" s="12"/>
      <c r="C4317" s="12" t="s">
        <v>4797</v>
      </c>
      <c r="D4317" s="12" t="s">
        <v>5535</v>
      </c>
      <c r="E4317" t="b">
        <v>0</v>
      </c>
      <c r="F4317">
        <v>0</v>
      </c>
      <c r="G4317">
        <v>830037248</v>
      </c>
      <c r="H4317">
        <v>43840</v>
      </c>
      <c r="I4317" s="12" t="s">
        <v>5914</v>
      </c>
      <c r="J4317">
        <v>2</v>
      </c>
      <c r="K4317">
        <v>3088</v>
      </c>
      <c r="L4317">
        <v>0</v>
      </c>
      <c r="M4317">
        <v>0</v>
      </c>
      <c r="N4317">
        <v>430570</v>
      </c>
      <c r="O4317">
        <v>0</v>
      </c>
      <c r="P4317">
        <v>0</v>
      </c>
      <c r="Q4317">
        <v>5697</v>
      </c>
      <c r="R4317" t="b">
        <v>0</v>
      </c>
      <c r="S4317">
        <v>0</v>
      </c>
    </row>
    <row r="4318" spans="1:19">
      <c r="A4318">
        <v>23355003</v>
      </c>
      <c r="B4318" s="12"/>
      <c r="C4318" s="12" t="s">
        <v>4797</v>
      </c>
      <c r="D4318" s="12" t="s">
        <v>5535</v>
      </c>
      <c r="E4318" t="b">
        <v>0</v>
      </c>
      <c r="F4318">
        <v>0</v>
      </c>
      <c r="G4318">
        <v>830037248</v>
      </c>
      <c r="H4318">
        <v>43858</v>
      </c>
      <c r="I4318" s="12" t="s">
        <v>5540</v>
      </c>
      <c r="J4318">
        <v>7</v>
      </c>
      <c r="K4318">
        <v>1055</v>
      </c>
      <c r="L4318">
        <v>0</v>
      </c>
      <c r="M4318">
        <v>0</v>
      </c>
      <c r="N4318">
        <v>0</v>
      </c>
      <c r="O4318">
        <v>335690</v>
      </c>
      <c r="P4318">
        <v>335690</v>
      </c>
      <c r="Q4318">
        <v>5698</v>
      </c>
      <c r="R4318" t="b">
        <v>0</v>
      </c>
      <c r="S4318">
        <v>0</v>
      </c>
    </row>
    <row r="4319" spans="1:19">
      <c r="A4319">
        <v>23355003</v>
      </c>
      <c r="B4319" s="12"/>
      <c r="C4319" s="12" t="s">
        <v>4797</v>
      </c>
      <c r="D4319" s="12" t="s">
        <v>5535</v>
      </c>
      <c r="E4319" t="b">
        <v>0</v>
      </c>
      <c r="F4319">
        <v>0</v>
      </c>
      <c r="G4319">
        <v>830037248</v>
      </c>
      <c r="H4319">
        <v>43858</v>
      </c>
      <c r="I4319" s="12" t="s">
        <v>5540</v>
      </c>
      <c r="J4319">
        <v>7</v>
      </c>
      <c r="K4319">
        <v>1055</v>
      </c>
      <c r="L4319">
        <v>0</v>
      </c>
      <c r="M4319">
        <v>0</v>
      </c>
      <c r="N4319">
        <v>0</v>
      </c>
      <c r="O4319">
        <v>2140</v>
      </c>
      <c r="P4319">
        <v>337830</v>
      </c>
      <c r="Q4319">
        <v>5699</v>
      </c>
      <c r="R4319" t="b">
        <v>0</v>
      </c>
      <c r="S4319">
        <v>0</v>
      </c>
    </row>
    <row r="4320" spans="1:19">
      <c r="A4320">
        <v>23355003</v>
      </c>
      <c r="B4320" s="12"/>
      <c r="C4320" s="12" t="s">
        <v>4797</v>
      </c>
      <c r="D4320" s="12" t="s">
        <v>5535</v>
      </c>
      <c r="E4320" t="b">
        <v>0</v>
      </c>
      <c r="F4320">
        <v>0</v>
      </c>
      <c r="G4320">
        <v>830037248</v>
      </c>
      <c r="H4320">
        <v>43858</v>
      </c>
      <c r="I4320" s="12" t="s">
        <v>5540</v>
      </c>
      <c r="J4320">
        <v>7</v>
      </c>
      <c r="K4320">
        <v>1055</v>
      </c>
      <c r="L4320">
        <v>0</v>
      </c>
      <c r="M4320">
        <v>0</v>
      </c>
      <c r="N4320">
        <v>0</v>
      </c>
      <c r="O4320">
        <v>9100</v>
      </c>
      <c r="P4320">
        <v>346930</v>
      </c>
      <c r="Q4320">
        <v>5700</v>
      </c>
      <c r="R4320" t="b">
        <v>0</v>
      </c>
      <c r="S4320">
        <v>0</v>
      </c>
    </row>
    <row r="4321" spans="1:19">
      <c r="A4321">
        <v>23355003</v>
      </c>
      <c r="B4321" s="12"/>
      <c r="C4321" s="12" t="s">
        <v>4797</v>
      </c>
      <c r="D4321" s="12" t="s">
        <v>5535</v>
      </c>
      <c r="E4321" t="b">
        <v>0</v>
      </c>
      <c r="F4321">
        <v>0</v>
      </c>
      <c r="G4321">
        <v>830037248</v>
      </c>
      <c r="H4321">
        <v>43858</v>
      </c>
      <c r="I4321" s="12" t="s">
        <v>5540</v>
      </c>
      <c r="J4321">
        <v>7</v>
      </c>
      <c r="K4321">
        <v>1055</v>
      </c>
      <c r="L4321">
        <v>0</v>
      </c>
      <c r="M4321">
        <v>0</v>
      </c>
      <c r="N4321">
        <v>0</v>
      </c>
      <c r="O4321">
        <v>13920</v>
      </c>
      <c r="P4321">
        <v>360850</v>
      </c>
      <c r="Q4321">
        <v>5701</v>
      </c>
      <c r="R4321" t="b">
        <v>0</v>
      </c>
      <c r="S4321">
        <v>0</v>
      </c>
    </row>
    <row r="4322" spans="1:19">
      <c r="A4322">
        <v>23355003</v>
      </c>
      <c r="B4322" s="12"/>
      <c r="C4322" s="12" t="s">
        <v>4797</v>
      </c>
      <c r="D4322" s="12" t="s">
        <v>5535</v>
      </c>
      <c r="E4322" t="b">
        <v>0</v>
      </c>
      <c r="F4322">
        <v>0</v>
      </c>
      <c r="G4322">
        <v>830037248</v>
      </c>
      <c r="H4322">
        <v>43858</v>
      </c>
      <c r="I4322" s="12" t="s">
        <v>5540</v>
      </c>
      <c r="J4322">
        <v>7</v>
      </c>
      <c r="K4322">
        <v>1055</v>
      </c>
      <c r="L4322">
        <v>0</v>
      </c>
      <c r="M4322">
        <v>0</v>
      </c>
      <c r="N4322">
        <v>0</v>
      </c>
      <c r="O4322">
        <v>2680</v>
      </c>
      <c r="P4322">
        <v>363530</v>
      </c>
      <c r="Q4322">
        <v>5702</v>
      </c>
      <c r="R4322" t="b">
        <v>0</v>
      </c>
      <c r="S4322">
        <v>0</v>
      </c>
    </row>
    <row r="4323" spans="1:19">
      <c r="A4323">
        <v>23355003</v>
      </c>
      <c r="B4323" s="12"/>
      <c r="C4323" s="12" t="s">
        <v>4797</v>
      </c>
      <c r="D4323" s="12" t="s">
        <v>5535</v>
      </c>
      <c r="E4323" t="b">
        <v>0</v>
      </c>
      <c r="F4323">
        <v>0</v>
      </c>
      <c r="G4323">
        <v>830037248</v>
      </c>
      <c r="H4323">
        <v>43858</v>
      </c>
      <c r="I4323" s="12" t="s">
        <v>5540</v>
      </c>
      <c r="J4323">
        <v>7</v>
      </c>
      <c r="K4323">
        <v>1055</v>
      </c>
      <c r="L4323">
        <v>0</v>
      </c>
      <c r="M4323">
        <v>0</v>
      </c>
      <c r="N4323">
        <v>0</v>
      </c>
      <c r="O4323">
        <v>4820</v>
      </c>
      <c r="P4323">
        <v>368350</v>
      </c>
      <c r="Q4323">
        <v>5703</v>
      </c>
      <c r="R4323" t="b">
        <v>0</v>
      </c>
      <c r="S4323">
        <v>0</v>
      </c>
    </row>
    <row r="4324" spans="1:19">
      <c r="A4324">
        <v>23355003</v>
      </c>
      <c r="B4324" s="12"/>
      <c r="C4324" s="12" t="s">
        <v>4797</v>
      </c>
      <c r="D4324" s="12" t="s">
        <v>5535</v>
      </c>
      <c r="E4324" t="b">
        <v>0</v>
      </c>
      <c r="F4324">
        <v>0</v>
      </c>
      <c r="G4324">
        <v>830037248</v>
      </c>
      <c r="H4324">
        <v>43858</v>
      </c>
      <c r="I4324" s="12" t="s">
        <v>5540</v>
      </c>
      <c r="J4324">
        <v>7</v>
      </c>
      <c r="K4324">
        <v>1055</v>
      </c>
      <c r="L4324">
        <v>0</v>
      </c>
      <c r="M4324">
        <v>0</v>
      </c>
      <c r="N4324">
        <v>0</v>
      </c>
      <c r="O4324">
        <v>1070</v>
      </c>
      <c r="P4324">
        <v>369420</v>
      </c>
      <c r="Q4324">
        <v>5704</v>
      </c>
      <c r="R4324" t="b">
        <v>0</v>
      </c>
      <c r="S4324">
        <v>0</v>
      </c>
    </row>
    <row r="4325" spans="1:19">
      <c r="A4325">
        <v>23355003</v>
      </c>
      <c r="B4325" s="12"/>
      <c r="C4325" s="12" t="s">
        <v>4797</v>
      </c>
      <c r="D4325" s="12" t="s">
        <v>5535</v>
      </c>
      <c r="E4325" t="b">
        <v>0</v>
      </c>
      <c r="F4325">
        <v>0</v>
      </c>
      <c r="G4325">
        <v>830037248</v>
      </c>
      <c r="H4325">
        <v>43858</v>
      </c>
      <c r="I4325" s="12" t="s">
        <v>5540</v>
      </c>
      <c r="J4325">
        <v>7</v>
      </c>
      <c r="K4325">
        <v>1055</v>
      </c>
      <c r="L4325">
        <v>0</v>
      </c>
      <c r="M4325">
        <v>0</v>
      </c>
      <c r="N4325">
        <v>0</v>
      </c>
      <c r="O4325">
        <v>15530</v>
      </c>
      <c r="P4325">
        <v>384950</v>
      </c>
      <c r="Q4325">
        <v>5705</v>
      </c>
      <c r="R4325" t="b">
        <v>0</v>
      </c>
      <c r="S4325">
        <v>0</v>
      </c>
    </row>
    <row r="4326" spans="1:19">
      <c r="A4326">
        <v>23355003</v>
      </c>
      <c r="B4326" s="12"/>
      <c r="C4326" s="12" t="s">
        <v>4797</v>
      </c>
      <c r="D4326" s="12" t="s">
        <v>5535</v>
      </c>
      <c r="E4326" t="b">
        <v>0</v>
      </c>
      <c r="F4326">
        <v>0</v>
      </c>
      <c r="G4326">
        <v>830037248</v>
      </c>
      <c r="H4326">
        <v>43858</v>
      </c>
      <c r="I4326" s="12" t="s">
        <v>5540</v>
      </c>
      <c r="J4326">
        <v>7</v>
      </c>
      <c r="K4326">
        <v>1055</v>
      </c>
      <c r="L4326">
        <v>0</v>
      </c>
      <c r="M4326">
        <v>0</v>
      </c>
      <c r="N4326">
        <v>0</v>
      </c>
      <c r="O4326">
        <v>12310</v>
      </c>
      <c r="P4326">
        <v>397260</v>
      </c>
      <c r="Q4326">
        <v>5706</v>
      </c>
      <c r="R4326" t="b">
        <v>0</v>
      </c>
      <c r="S4326">
        <v>0</v>
      </c>
    </row>
    <row r="4327" spans="1:19">
      <c r="A4327">
        <v>23355003</v>
      </c>
      <c r="B4327" s="12"/>
      <c r="C4327" s="12" t="s">
        <v>4797</v>
      </c>
      <c r="D4327" s="12" t="s">
        <v>5535</v>
      </c>
      <c r="E4327" t="b">
        <v>0</v>
      </c>
      <c r="F4327">
        <v>0</v>
      </c>
      <c r="G4327">
        <v>830037248</v>
      </c>
      <c r="H4327">
        <v>43887</v>
      </c>
      <c r="I4327" s="12" t="s">
        <v>5540</v>
      </c>
      <c r="J4327">
        <v>2</v>
      </c>
      <c r="K4327">
        <v>3100</v>
      </c>
      <c r="L4327">
        <v>0</v>
      </c>
      <c r="M4327">
        <v>0</v>
      </c>
      <c r="N4327">
        <v>397260</v>
      </c>
      <c r="O4327">
        <v>0</v>
      </c>
      <c r="P4327">
        <v>0</v>
      </c>
      <c r="Q4327">
        <v>5707</v>
      </c>
      <c r="R4327" t="b">
        <v>0</v>
      </c>
      <c r="S4327">
        <v>0</v>
      </c>
    </row>
    <row r="4328" spans="1:19">
      <c r="A4328">
        <v>23355003</v>
      </c>
      <c r="B4328" s="12"/>
      <c r="C4328" s="12" t="s">
        <v>4797</v>
      </c>
      <c r="D4328" s="12" t="s">
        <v>5535</v>
      </c>
      <c r="E4328" t="b">
        <v>0</v>
      </c>
      <c r="F4328">
        <v>0</v>
      </c>
      <c r="G4328">
        <v>830037248</v>
      </c>
      <c r="H4328">
        <v>43889</v>
      </c>
      <c r="I4328" s="12" t="s">
        <v>5540</v>
      </c>
      <c r="J4328">
        <v>7</v>
      </c>
      <c r="K4328">
        <v>1062</v>
      </c>
      <c r="L4328">
        <v>0</v>
      </c>
      <c r="M4328">
        <v>0</v>
      </c>
      <c r="N4328">
        <v>0</v>
      </c>
      <c r="O4328">
        <v>405880</v>
      </c>
      <c r="P4328">
        <v>405880</v>
      </c>
      <c r="Q4328">
        <v>5708</v>
      </c>
      <c r="R4328" t="b">
        <v>0</v>
      </c>
      <c r="S4328">
        <v>0</v>
      </c>
    </row>
    <row r="4329" spans="1:19">
      <c r="A4329">
        <v>23355003</v>
      </c>
      <c r="B4329" s="12"/>
      <c r="C4329" s="12" t="s">
        <v>4797</v>
      </c>
      <c r="D4329" s="12" t="s">
        <v>5535</v>
      </c>
      <c r="E4329" t="b">
        <v>0</v>
      </c>
      <c r="F4329">
        <v>0</v>
      </c>
      <c r="G4329">
        <v>830037248</v>
      </c>
      <c r="H4329">
        <v>43916</v>
      </c>
      <c r="I4329" s="12" t="s">
        <v>5540</v>
      </c>
      <c r="J4329">
        <v>2</v>
      </c>
      <c r="K4329">
        <v>3110</v>
      </c>
      <c r="L4329">
        <v>0</v>
      </c>
      <c r="M4329">
        <v>0</v>
      </c>
      <c r="N4329">
        <v>397260</v>
      </c>
      <c r="O4329">
        <v>0</v>
      </c>
      <c r="P4329">
        <v>8620</v>
      </c>
      <c r="Q4329">
        <v>5709</v>
      </c>
      <c r="R4329" t="b">
        <v>0</v>
      </c>
      <c r="S4329">
        <v>0</v>
      </c>
    </row>
    <row r="4330" spans="1:19">
      <c r="A4330">
        <v>23355003</v>
      </c>
      <c r="B4330" s="12"/>
      <c r="C4330" s="12" t="s">
        <v>4797</v>
      </c>
      <c r="D4330" s="12" t="s">
        <v>5535</v>
      </c>
      <c r="E4330" t="b">
        <v>0</v>
      </c>
      <c r="F4330">
        <v>0</v>
      </c>
      <c r="G4330">
        <v>830037248</v>
      </c>
      <c r="H4330">
        <v>43916</v>
      </c>
      <c r="I4330" s="12" t="s">
        <v>5540</v>
      </c>
      <c r="J4330">
        <v>2</v>
      </c>
      <c r="K4330">
        <v>3110</v>
      </c>
      <c r="L4330">
        <v>0</v>
      </c>
      <c r="M4330">
        <v>0</v>
      </c>
      <c r="N4330">
        <v>8520</v>
      </c>
      <c r="O4330">
        <v>0</v>
      </c>
      <c r="P4330">
        <v>100</v>
      </c>
      <c r="Q4330">
        <v>5710</v>
      </c>
      <c r="R4330" t="b">
        <v>0</v>
      </c>
      <c r="S4330">
        <v>0</v>
      </c>
    </row>
    <row r="4331" spans="1:19">
      <c r="A4331">
        <v>23355003</v>
      </c>
      <c r="B4331" s="12"/>
      <c r="C4331" s="12" t="s">
        <v>4797</v>
      </c>
      <c r="D4331" s="12" t="s">
        <v>5535</v>
      </c>
      <c r="E4331" t="b">
        <v>0</v>
      </c>
      <c r="F4331">
        <v>0</v>
      </c>
      <c r="G4331">
        <v>830037248</v>
      </c>
      <c r="H4331">
        <v>43920</v>
      </c>
      <c r="I4331" s="12" t="s">
        <v>5540</v>
      </c>
      <c r="J4331">
        <v>7</v>
      </c>
      <c r="K4331">
        <v>1077</v>
      </c>
      <c r="L4331">
        <v>0</v>
      </c>
      <c r="M4331">
        <v>0</v>
      </c>
      <c r="N4331">
        <v>0</v>
      </c>
      <c r="O4331">
        <v>490890</v>
      </c>
      <c r="P4331">
        <v>490990</v>
      </c>
      <c r="Q4331">
        <v>5711</v>
      </c>
      <c r="R4331" t="b">
        <v>0</v>
      </c>
      <c r="S4331">
        <v>0</v>
      </c>
    </row>
    <row r="4332" spans="1:19">
      <c r="A4332">
        <v>23355003</v>
      </c>
      <c r="B4332" s="12"/>
      <c r="C4332" s="12" t="s">
        <v>4797</v>
      </c>
      <c r="D4332" s="12" t="s">
        <v>5535</v>
      </c>
      <c r="E4332" t="b">
        <v>0</v>
      </c>
      <c r="F4332">
        <v>0</v>
      </c>
      <c r="G4332">
        <v>830037248</v>
      </c>
      <c r="H4332">
        <v>43947</v>
      </c>
      <c r="I4332" s="12" t="s">
        <v>5540</v>
      </c>
      <c r="J4332">
        <v>2</v>
      </c>
      <c r="K4332">
        <v>3123</v>
      </c>
      <c r="L4332">
        <v>0</v>
      </c>
      <c r="M4332">
        <v>0</v>
      </c>
      <c r="N4332">
        <v>490890</v>
      </c>
      <c r="O4332">
        <v>0</v>
      </c>
      <c r="P4332">
        <v>100</v>
      </c>
      <c r="Q4332">
        <v>5712</v>
      </c>
      <c r="R4332" t="b">
        <v>0</v>
      </c>
      <c r="S4332">
        <v>0</v>
      </c>
    </row>
    <row r="4333" spans="1:19">
      <c r="A4333">
        <v>23355003</v>
      </c>
      <c r="B4333" s="12"/>
      <c r="C4333" s="12" t="s">
        <v>4797</v>
      </c>
      <c r="D4333" s="12" t="s">
        <v>5535</v>
      </c>
      <c r="E4333" t="b">
        <v>0</v>
      </c>
      <c r="F4333">
        <v>0</v>
      </c>
      <c r="G4333">
        <v>830037248</v>
      </c>
      <c r="H4333">
        <v>43947</v>
      </c>
      <c r="I4333" s="12" t="s">
        <v>5540</v>
      </c>
      <c r="J4333">
        <v>2</v>
      </c>
      <c r="K4333">
        <v>3123</v>
      </c>
      <c r="L4333">
        <v>0</v>
      </c>
      <c r="M4333">
        <v>0</v>
      </c>
      <c r="N4333">
        <v>100</v>
      </c>
      <c r="O4333">
        <v>0</v>
      </c>
      <c r="P4333">
        <v>0</v>
      </c>
      <c r="Q4333">
        <v>5713</v>
      </c>
      <c r="R4333" t="b">
        <v>0</v>
      </c>
      <c r="S4333">
        <v>0</v>
      </c>
    </row>
    <row r="4334" spans="1:19">
      <c r="A4334">
        <v>23355003</v>
      </c>
      <c r="B4334" s="12"/>
      <c r="C4334" s="12" t="s">
        <v>4797</v>
      </c>
      <c r="D4334" s="12" t="s">
        <v>5535</v>
      </c>
      <c r="E4334" t="b">
        <v>0</v>
      </c>
      <c r="F4334">
        <v>0</v>
      </c>
      <c r="G4334">
        <v>830037248</v>
      </c>
      <c r="H4334">
        <v>43951</v>
      </c>
      <c r="I4334" s="12" t="s">
        <v>5540</v>
      </c>
      <c r="J4334">
        <v>7</v>
      </c>
      <c r="K4334">
        <v>1089</v>
      </c>
      <c r="L4334">
        <v>0</v>
      </c>
      <c r="M4334">
        <v>0</v>
      </c>
      <c r="N4334">
        <v>0</v>
      </c>
      <c r="O4334">
        <v>376190</v>
      </c>
      <c r="P4334">
        <v>376190</v>
      </c>
      <c r="Q4334">
        <v>5714</v>
      </c>
      <c r="R4334" t="b">
        <v>0</v>
      </c>
      <c r="S4334">
        <v>0</v>
      </c>
    </row>
    <row r="4335" spans="1:19">
      <c r="A4335">
        <v>23355003</v>
      </c>
      <c r="B4335" s="12"/>
      <c r="C4335" s="12" t="s">
        <v>4797</v>
      </c>
      <c r="D4335" s="12" t="s">
        <v>5535</v>
      </c>
      <c r="E4335" t="b">
        <v>0</v>
      </c>
      <c r="F4335">
        <v>0</v>
      </c>
      <c r="G4335">
        <v>830037248</v>
      </c>
      <c r="H4335">
        <v>43978</v>
      </c>
      <c r="I4335" s="12" t="s">
        <v>5540</v>
      </c>
      <c r="J4335">
        <v>2</v>
      </c>
      <c r="K4335">
        <v>3133</v>
      </c>
      <c r="L4335">
        <v>0</v>
      </c>
      <c r="M4335">
        <v>0</v>
      </c>
      <c r="N4335">
        <v>376190</v>
      </c>
      <c r="O4335">
        <v>0</v>
      </c>
      <c r="P4335">
        <v>0</v>
      </c>
      <c r="Q4335">
        <v>5715</v>
      </c>
      <c r="R4335" t="b">
        <v>0</v>
      </c>
      <c r="S4335">
        <v>0</v>
      </c>
    </row>
    <row r="4336" spans="1:19">
      <c r="A4336">
        <v>23355003</v>
      </c>
      <c r="B4336" s="12"/>
      <c r="C4336" s="12" t="s">
        <v>4797</v>
      </c>
      <c r="D4336" s="12" t="s">
        <v>5535</v>
      </c>
      <c r="E4336" t="b">
        <v>0</v>
      </c>
      <c r="F4336">
        <v>0</v>
      </c>
      <c r="G4336">
        <v>830037248</v>
      </c>
      <c r="H4336">
        <v>43981</v>
      </c>
      <c r="I4336" s="12" t="s">
        <v>5540</v>
      </c>
      <c r="J4336">
        <v>7</v>
      </c>
      <c r="K4336">
        <v>1102</v>
      </c>
      <c r="L4336">
        <v>0</v>
      </c>
      <c r="M4336">
        <v>0</v>
      </c>
      <c r="N4336">
        <v>0</v>
      </c>
      <c r="O4336">
        <v>402350</v>
      </c>
      <c r="P4336">
        <v>402350</v>
      </c>
      <c r="Q4336">
        <v>5716</v>
      </c>
      <c r="R4336" t="b">
        <v>0</v>
      </c>
      <c r="S4336">
        <v>0</v>
      </c>
    </row>
    <row r="4337" spans="1:19">
      <c r="A4337">
        <v>23355003</v>
      </c>
      <c r="B4337" s="12"/>
      <c r="C4337" s="12" t="s">
        <v>4797</v>
      </c>
      <c r="D4337" s="12" t="s">
        <v>5535</v>
      </c>
      <c r="E4337" t="b">
        <v>0</v>
      </c>
      <c r="F4337">
        <v>0</v>
      </c>
      <c r="G4337">
        <v>830037248</v>
      </c>
      <c r="H4337">
        <v>44008</v>
      </c>
      <c r="I4337" s="12" t="s">
        <v>5540</v>
      </c>
      <c r="J4337">
        <v>2</v>
      </c>
      <c r="K4337">
        <v>3145</v>
      </c>
      <c r="L4337">
        <v>0</v>
      </c>
      <c r="M4337">
        <v>0</v>
      </c>
      <c r="N4337">
        <v>402350</v>
      </c>
      <c r="O4337">
        <v>0</v>
      </c>
      <c r="P4337">
        <v>0</v>
      </c>
      <c r="Q4337">
        <v>5717</v>
      </c>
      <c r="R4337" t="b">
        <v>0</v>
      </c>
      <c r="S4337">
        <v>0</v>
      </c>
    </row>
    <row r="4338" spans="1:19">
      <c r="A4338">
        <v>23355003</v>
      </c>
      <c r="B4338" s="12"/>
      <c r="C4338" s="12" t="s">
        <v>4797</v>
      </c>
      <c r="D4338" s="12" t="s">
        <v>5535</v>
      </c>
      <c r="E4338" t="b">
        <v>0</v>
      </c>
      <c r="F4338">
        <v>0</v>
      </c>
      <c r="G4338">
        <v>830037248</v>
      </c>
      <c r="H4338">
        <v>44008</v>
      </c>
      <c r="I4338" s="12" t="s">
        <v>5540</v>
      </c>
      <c r="J4338">
        <v>7</v>
      </c>
      <c r="K4338">
        <v>1117</v>
      </c>
      <c r="L4338">
        <v>0</v>
      </c>
      <c r="M4338">
        <v>0</v>
      </c>
      <c r="N4338">
        <v>0</v>
      </c>
      <c r="O4338">
        <v>402350</v>
      </c>
      <c r="P4338">
        <v>402350</v>
      </c>
      <c r="Q4338">
        <v>5718</v>
      </c>
      <c r="R4338" t="b">
        <v>0</v>
      </c>
      <c r="S4338">
        <v>0</v>
      </c>
    </row>
    <row r="4339" spans="1:19">
      <c r="A4339">
        <v>23355003</v>
      </c>
      <c r="B4339" s="12"/>
      <c r="C4339" s="12" t="s">
        <v>4797</v>
      </c>
      <c r="D4339" s="12" t="s">
        <v>5535</v>
      </c>
      <c r="E4339" t="b">
        <v>0</v>
      </c>
      <c r="F4339">
        <v>0</v>
      </c>
      <c r="G4339">
        <v>830037248</v>
      </c>
      <c r="H4339">
        <v>44040</v>
      </c>
      <c r="I4339" s="12" t="s">
        <v>5540</v>
      </c>
      <c r="J4339">
        <v>2</v>
      </c>
      <c r="K4339">
        <v>3154</v>
      </c>
      <c r="L4339">
        <v>0</v>
      </c>
      <c r="M4339">
        <v>0</v>
      </c>
      <c r="N4339">
        <v>402350</v>
      </c>
      <c r="O4339">
        <v>0</v>
      </c>
      <c r="P4339">
        <v>0</v>
      </c>
      <c r="Q4339">
        <v>5719</v>
      </c>
      <c r="R4339" t="b">
        <v>0</v>
      </c>
      <c r="S4339">
        <v>0</v>
      </c>
    </row>
    <row r="4340" spans="1:19">
      <c r="A4340">
        <v>23355003</v>
      </c>
      <c r="B4340" s="12"/>
      <c r="C4340" s="12" t="s">
        <v>4797</v>
      </c>
      <c r="D4340" s="12" t="s">
        <v>5535</v>
      </c>
      <c r="E4340" t="b">
        <v>0</v>
      </c>
      <c r="F4340">
        <v>0</v>
      </c>
      <c r="G4340">
        <v>830037248</v>
      </c>
      <c r="H4340">
        <v>44040</v>
      </c>
      <c r="I4340" s="12" t="s">
        <v>5540</v>
      </c>
      <c r="J4340">
        <v>2</v>
      </c>
      <c r="K4340">
        <v>3154</v>
      </c>
      <c r="L4340">
        <v>0</v>
      </c>
      <c r="M4340">
        <v>0</v>
      </c>
      <c r="N4340">
        <v>42930</v>
      </c>
      <c r="O4340">
        <v>0</v>
      </c>
      <c r="P4340">
        <v>-42930</v>
      </c>
      <c r="Q4340">
        <v>5720</v>
      </c>
      <c r="R4340" t="b">
        <v>0</v>
      </c>
      <c r="S4340">
        <v>0</v>
      </c>
    </row>
    <row r="4341" spans="1:19">
      <c r="A4341">
        <v>23355003</v>
      </c>
      <c r="B4341" s="12"/>
      <c r="C4341" s="12" t="s">
        <v>4797</v>
      </c>
      <c r="D4341" s="12" t="s">
        <v>5535</v>
      </c>
      <c r="E4341" t="b">
        <v>0</v>
      </c>
      <c r="F4341">
        <v>0</v>
      </c>
      <c r="G4341">
        <v>830037248</v>
      </c>
      <c r="H4341">
        <v>44042</v>
      </c>
      <c r="I4341" s="12" t="s">
        <v>5540</v>
      </c>
      <c r="J4341">
        <v>7</v>
      </c>
      <c r="K4341">
        <v>1132</v>
      </c>
      <c r="L4341">
        <v>0</v>
      </c>
      <c r="M4341">
        <v>0</v>
      </c>
      <c r="N4341">
        <v>0</v>
      </c>
      <c r="O4341">
        <v>445280</v>
      </c>
      <c r="P4341">
        <v>402350</v>
      </c>
      <c r="Q4341">
        <v>5721</v>
      </c>
      <c r="R4341" t="b">
        <v>0</v>
      </c>
      <c r="S4341">
        <v>0</v>
      </c>
    </row>
    <row r="4342" spans="1:19">
      <c r="A4342">
        <v>23355003</v>
      </c>
      <c r="B4342" s="12"/>
      <c r="C4342" s="12" t="s">
        <v>4797</v>
      </c>
      <c r="D4342" s="12" t="s">
        <v>5535</v>
      </c>
      <c r="E4342" t="b">
        <v>0</v>
      </c>
      <c r="F4342">
        <v>0</v>
      </c>
      <c r="G4342">
        <v>830037248</v>
      </c>
      <c r="H4342">
        <v>44070</v>
      </c>
      <c r="I4342" s="12" t="s">
        <v>5540</v>
      </c>
      <c r="J4342">
        <v>2</v>
      </c>
      <c r="K4342">
        <v>3165</v>
      </c>
      <c r="L4342">
        <v>0</v>
      </c>
      <c r="M4342">
        <v>0</v>
      </c>
      <c r="N4342">
        <v>392440</v>
      </c>
      <c r="O4342">
        <v>0</v>
      </c>
      <c r="P4342">
        <v>9910</v>
      </c>
      <c r="Q4342">
        <v>5722</v>
      </c>
      <c r="R4342" t="b">
        <v>0</v>
      </c>
      <c r="S4342">
        <v>0</v>
      </c>
    </row>
    <row r="4343" spans="1:19">
      <c r="A4343">
        <v>23355003</v>
      </c>
      <c r="B4343" s="12"/>
      <c r="C4343" s="12" t="s">
        <v>4797</v>
      </c>
      <c r="D4343" s="12" t="s">
        <v>5535</v>
      </c>
      <c r="E4343" t="b">
        <v>0</v>
      </c>
      <c r="F4343">
        <v>0</v>
      </c>
      <c r="G4343">
        <v>830037248</v>
      </c>
      <c r="H4343">
        <v>44073</v>
      </c>
      <c r="I4343" s="12" t="s">
        <v>5540</v>
      </c>
      <c r="J4343">
        <v>7</v>
      </c>
      <c r="K4343">
        <v>1147</v>
      </c>
      <c r="L4343">
        <v>0</v>
      </c>
      <c r="M4343">
        <v>0</v>
      </c>
      <c r="N4343">
        <v>0</v>
      </c>
      <c r="O4343">
        <v>392440</v>
      </c>
      <c r="P4343">
        <v>402350</v>
      </c>
      <c r="Q4343">
        <v>5723</v>
      </c>
      <c r="R4343" t="b">
        <v>0</v>
      </c>
      <c r="S4343">
        <v>0</v>
      </c>
    </row>
    <row r="4344" spans="1:19">
      <c r="A4344">
        <v>23355003</v>
      </c>
      <c r="B4344" s="12"/>
      <c r="C4344" s="12" t="s">
        <v>4797</v>
      </c>
      <c r="D4344" s="12" t="s">
        <v>5535</v>
      </c>
      <c r="E4344" t="b">
        <v>0</v>
      </c>
      <c r="F4344">
        <v>0</v>
      </c>
      <c r="G4344">
        <v>830037248</v>
      </c>
      <c r="H4344">
        <v>44096</v>
      </c>
      <c r="I4344" s="12" t="s">
        <v>5540</v>
      </c>
      <c r="J4344">
        <v>2</v>
      </c>
      <c r="K4344">
        <v>3178</v>
      </c>
      <c r="L4344">
        <v>0</v>
      </c>
      <c r="M4344">
        <v>0</v>
      </c>
      <c r="N4344">
        <v>9910</v>
      </c>
      <c r="O4344">
        <v>0</v>
      </c>
      <c r="P4344">
        <v>392440</v>
      </c>
      <c r="Q4344">
        <v>5724</v>
      </c>
      <c r="R4344" t="b">
        <v>0</v>
      </c>
      <c r="S4344">
        <v>0</v>
      </c>
    </row>
    <row r="4345" spans="1:19">
      <c r="A4345">
        <v>23355003</v>
      </c>
      <c r="B4345" s="12"/>
      <c r="C4345" s="12" t="s">
        <v>4797</v>
      </c>
      <c r="D4345" s="12" t="s">
        <v>5535</v>
      </c>
      <c r="E4345" t="b">
        <v>0</v>
      </c>
      <c r="F4345">
        <v>0</v>
      </c>
      <c r="G4345">
        <v>830037248</v>
      </c>
      <c r="H4345">
        <v>44096</v>
      </c>
      <c r="I4345" s="12" t="s">
        <v>5540</v>
      </c>
      <c r="J4345">
        <v>2</v>
      </c>
      <c r="K4345">
        <v>3178</v>
      </c>
      <c r="L4345">
        <v>0</v>
      </c>
      <c r="M4345">
        <v>0</v>
      </c>
      <c r="N4345">
        <v>392440</v>
      </c>
      <c r="O4345">
        <v>0</v>
      </c>
      <c r="P4345">
        <v>0</v>
      </c>
      <c r="Q4345">
        <v>5725</v>
      </c>
      <c r="R4345" t="b">
        <v>0</v>
      </c>
      <c r="S4345">
        <v>0</v>
      </c>
    </row>
    <row r="4346" spans="1:19">
      <c r="A4346">
        <v>23355003</v>
      </c>
      <c r="B4346" s="12"/>
      <c r="C4346" s="12" t="s">
        <v>4797</v>
      </c>
      <c r="D4346" s="12" t="s">
        <v>5535</v>
      </c>
      <c r="E4346" t="b">
        <v>0</v>
      </c>
      <c r="F4346">
        <v>0</v>
      </c>
      <c r="G4346">
        <v>830037248</v>
      </c>
      <c r="H4346">
        <v>44096</v>
      </c>
      <c r="I4346" s="12" t="s">
        <v>5540</v>
      </c>
      <c r="J4346">
        <v>2</v>
      </c>
      <c r="K4346">
        <v>3178</v>
      </c>
      <c r="L4346">
        <v>0</v>
      </c>
      <c r="M4346">
        <v>0</v>
      </c>
      <c r="N4346">
        <v>464810</v>
      </c>
      <c r="O4346">
        <v>0</v>
      </c>
      <c r="P4346">
        <v>-464810</v>
      </c>
      <c r="Q4346">
        <v>5726</v>
      </c>
      <c r="R4346" t="b">
        <v>0</v>
      </c>
      <c r="S4346">
        <v>0</v>
      </c>
    </row>
    <row r="4347" spans="1:19">
      <c r="A4347">
        <v>23355003</v>
      </c>
      <c r="B4347" s="12"/>
      <c r="C4347" s="12" t="s">
        <v>4797</v>
      </c>
      <c r="D4347" s="12" t="s">
        <v>5535</v>
      </c>
      <c r="E4347" t="b">
        <v>0</v>
      </c>
      <c r="F4347">
        <v>0</v>
      </c>
      <c r="G4347">
        <v>830037248</v>
      </c>
      <c r="H4347">
        <v>44104</v>
      </c>
      <c r="I4347" s="12" t="s">
        <v>5540</v>
      </c>
      <c r="J4347">
        <v>7</v>
      </c>
      <c r="K4347">
        <v>1162</v>
      </c>
      <c r="L4347">
        <v>0</v>
      </c>
      <c r="M4347">
        <v>0</v>
      </c>
      <c r="N4347">
        <v>0</v>
      </c>
      <c r="O4347">
        <v>464810</v>
      </c>
      <c r="P4347">
        <v>0</v>
      </c>
      <c r="Q4347">
        <v>5727</v>
      </c>
      <c r="R4347" t="b">
        <v>0</v>
      </c>
      <c r="S4347">
        <v>0</v>
      </c>
    </row>
    <row r="4348" spans="1:19">
      <c r="A4348">
        <v>23355003</v>
      </c>
      <c r="B4348" s="12"/>
      <c r="C4348" s="12" t="s">
        <v>4797</v>
      </c>
      <c r="D4348" s="12" t="s">
        <v>5535</v>
      </c>
      <c r="E4348" t="b">
        <v>0</v>
      </c>
      <c r="F4348">
        <v>0</v>
      </c>
      <c r="G4348">
        <v>830037248</v>
      </c>
      <c r="H4348">
        <v>44133</v>
      </c>
      <c r="I4348" s="12" t="s">
        <v>5540</v>
      </c>
      <c r="J4348">
        <v>2</v>
      </c>
      <c r="K4348">
        <v>3196</v>
      </c>
      <c r="L4348">
        <v>0</v>
      </c>
      <c r="M4348">
        <v>0</v>
      </c>
      <c r="N4348">
        <v>390310</v>
      </c>
      <c r="O4348">
        <v>0</v>
      </c>
      <c r="P4348">
        <v>-390310</v>
      </c>
      <c r="Q4348">
        <v>5728</v>
      </c>
      <c r="R4348" t="b">
        <v>0</v>
      </c>
      <c r="S4348">
        <v>0</v>
      </c>
    </row>
    <row r="4349" spans="1:19">
      <c r="A4349">
        <v>23355003</v>
      </c>
      <c r="B4349" s="12"/>
      <c r="C4349" s="12" t="s">
        <v>4797</v>
      </c>
      <c r="D4349" s="12" t="s">
        <v>5535</v>
      </c>
      <c r="E4349" t="b">
        <v>0</v>
      </c>
      <c r="F4349">
        <v>0</v>
      </c>
      <c r="G4349">
        <v>830037248</v>
      </c>
      <c r="H4349">
        <v>44134</v>
      </c>
      <c r="I4349" s="12" t="s">
        <v>5540</v>
      </c>
      <c r="J4349">
        <v>7</v>
      </c>
      <c r="K4349">
        <v>1175</v>
      </c>
      <c r="L4349">
        <v>0</v>
      </c>
      <c r="M4349">
        <v>0</v>
      </c>
      <c r="N4349">
        <v>0</v>
      </c>
      <c r="O4349">
        <v>1610</v>
      </c>
      <c r="P4349">
        <v>-388700</v>
      </c>
      <c r="Q4349">
        <v>5729</v>
      </c>
      <c r="R4349" t="b">
        <v>0</v>
      </c>
      <c r="S4349">
        <v>0</v>
      </c>
    </row>
    <row r="4350" spans="1:19">
      <c r="A4350">
        <v>23355003</v>
      </c>
      <c r="B4350" s="12"/>
      <c r="C4350" s="12" t="s">
        <v>4797</v>
      </c>
      <c r="D4350" s="12" t="s">
        <v>5535</v>
      </c>
      <c r="E4350" t="b">
        <v>0</v>
      </c>
      <c r="F4350">
        <v>0</v>
      </c>
      <c r="G4350">
        <v>830037248</v>
      </c>
      <c r="H4350">
        <v>44134</v>
      </c>
      <c r="I4350" s="12" t="s">
        <v>5540</v>
      </c>
      <c r="J4350">
        <v>7</v>
      </c>
      <c r="K4350">
        <v>1175</v>
      </c>
      <c r="L4350">
        <v>0</v>
      </c>
      <c r="M4350">
        <v>0</v>
      </c>
      <c r="N4350">
        <v>0</v>
      </c>
      <c r="O4350">
        <v>1610</v>
      </c>
      <c r="P4350">
        <v>-387090</v>
      </c>
      <c r="Q4350">
        <v>5730</v>
      </c>
      <c r="R4350" t="b">
        <v>0</v>
      </c>
      <c r="S4350">
        <v>0</v>
      </c>
    </row>
    <row r="4351" spans="1:19">
      <c r="A4351">
        <v>23355003</v>
      </c>
      <c r="B4351" s="12"/>
      <c r="C4351" s="12" t="s">
        <v>4797</v>
      </c>
      <c r="D4351" s="12" t="s">
        <v>5535</v>
      </c>
      <c r="E4351" t="b">
        <v>0</v>
      </c>
      <c r="F4351">
        <v>0</v>
      </c>
      <c r="G4351">
        <v>830037248</v>
      </c>
      <c r="H4351">
        <v>44134</v>
      </c>
      <c r="I4351" s="12" t="s">
        <v>5540</v>
      </c>
      <c r="J4351">
        <v>7</v>
      </c>
      <c r="K4351">
        <v>1175</v>
      </c>
      <c r="L4351">
        <v>0</v>
      </c>
      <c r="M4351">
        <v>0</v>
      </c>
      <c r="N4351">
        <v>0</v>
      </c>
      <c r="O4351">
        <v>1610</v>
      </c>
      <c r="P4351">
        <v>-385480</v>
      </c>
      <c r="Q4351">
        <v>5731</v>
      </c>
      <c r="R4351" t="b">
        <v>0</v>
      </c>
      <c r="S4351">
        <v>0</v>
      </c>
    </row>
    <row r="4352" spans="1:19">
      <c r="A4352">
        <v>23355003</v>
      </c>
      <c r="B4352" s="12"/>
      <c r="C4352" s="12" t="s">
        <v>4797</v>
      </c>
      <c r="D4352" s="12" t="s">
        <v>5535</v>
      </c>
      <c r="E4352" t="b">
        <v>0</v>
      </c>
      <c r="F4352">
        <v>0</v>
      </c>
      <c r="G4352">
        <v>830037248</v>
      </c>
      <c r="H4352">
        <v>44134</v>
      </c>
      <c r="I4352" s="12" t="s">
        <v>5540</v>
      </c>
      <c r="J4352">
        <v>7</v>
      </c>
      <c r="K4352">
        <v>1175</v>
      </c>
      <c r="L4352">
        <v>0</v>
      </c>
      <c r="M4352">
        <v>0</v>
      </c>
      <c r="N4352">
        <v>0</v>
      </c>
      <c r="O4352">
        <v>14480</v>
      </c>
      <c r="P4352">
        <v>-371000</v>
      </c>
      <c r="Q4352">
        <v>5732</v>
      </c>
      <c r="R4352" t="b">
        <v>0</v>
      </c>
      <c r="S4352">
        <v>0</v>
      </c>
    </row>
    <row r="4353" spans="1:19">
      <c r="A4353">
        <v>23355003</v>
      </c>
      <c r="B4353" s="12"/>
      <c r="C4353" s="12" t="s">
        <v>4797</v>
      </c>
      <c r="D4353" s="12" t="s">
        <v>5535</v>
      </c>
      <c r="E4353" t="b">
        <v>0</v>
      </c>
      <c r="F4353">
        <v>0</v>
      </c>
      <c r="G4353">
        <v>830037248</v>
      </c>
      <c r="H4353">
        <v>44134</v>
      </c>
      <c r="I4353" s="12" t="s">
        <v>5540</v>
      </c>
      <c r="J4353">
        <v>7</v>
      </c>
      <c r="K4353">
        <v>1175</v>
      </c>
      <c r="L4353">
        <v>0</v>
      </c>
      <c r="M4353">
        <v>0</v>
      </c>
      <c r="N4353">
        <v>0</v>
      </c>
      <c r="O4353">
        <v>10720</v>
      </c>
      <c r="P4353">
        <v>-360280</v>
      </c>
      <c r="Q4353">
        <v>5733</v>
      </c>
      <c r="R4353" t="b">
        <v>0</v>
      </c>
      <c r="S4353">
        <v>0</v>
      </c>
    </row>
    <row r="4354" spans="1:19">
      <c r="A4354">
        <v>23355003</v>
      </c>
      <c r="B4354" s="12"/>
      <c r="C4354" s="12" t="s">
        <v>4797</v>
      </c>
      <c r="D4354" s="12" t="s">
        <v>5535</v>
      </c>
      <c r="E4354" t="b">
        <v>0</v>
      </c>
      <c r="F4354">
        <v>0</v>
      </c>
      <c r="G4354">
        <v>830037248</v>
      </c>
      <c r="H4354">
        <v>44134</v>
      </c>
      <c r="I4354" s="12" t="s">
        <v>5540</v>
      </c>
      <c r="J4354">
        <v>7</v>
      </c>
      <c r="K4354">
        <v>1175</v>
      </c>
      <c r="L4354">
        <v>0</v>
      </c>
      <c r="M4354">
        <v>0</v>
      </c>
      <c r="N4354">
        <v>0</v>
      </c>
      <c r="O4354">
        <v>2680</v>
      </c>
      <c r="P4354">
        <v>-357600</v>
      </c>
      <c r="Q4354">
        <v>5734</v>
      </c>
      <c r="R4354" t="b">
        <v>0</v>
      </c>
      <c r="S4354">
        <v>0</v>
      </c>
    </row>
    <row r="4355" spans="1:19">
      <c r="A4355">
        <v>23355003</v>
      </c>
      <c r="B4355" s="12"/>
      <c r="C4355" s="12" t="s">
        <v>4797</v>
      </c>
      <c r="D4355" s="12" t="s">
        <v>5535</v>
      </c>
      <c r="E4355" t="b">
        <v>0</v>
      </c>
      <c r="F4355">
        <v>0</v>
      </c>
      <c r="G4355">
        <v>830037248</v>
      </c>
      <c r="H4355">
        <v>44134</v>
      </c>
      <c r="I4355" s="12" t="s">
        <v>5540</v>
      </c>
      <c r="J4355">
        <v>7</v>
      </c>
      <c r="K4355">
        <v>1175</v>
      </c>
      <c r="L4355">
        <v>0</v>
      </c>
      <c r="M4355">
        <v>0</v>
      </c>
      <c r="N4355">
        <v>0</v>
      </c>
      <c r="O4355">
        <v>315250</v>
      </c>
      <c r="P4355">
        <v>-42350</v>
      </c>
      <c r="Q4355">
        <v>5735</v>
      </c>
      <c r="R4355" t="b">
        <v>0</v>
      </c>
      <c r="S4355">
        <v>0</v>
      </c>
    </row>
    <row r="4356" spans="1:19">
      <c r="A4356">
        <v>23355003</v>
      </c>
      <c r="B4356" s="12"/>
      <c r="C4356" s="12" t="s">
        <v>4797</v>
      </c>
      <c r="D4356" s="12" t="s">
        <v>5535</v>
      </c>
      <c r="E4356" t="b">
        <v>0</v>
      </c>
      <c r="F4356">
        <v>0</v>
      </c>
      <c r="G4356">
        <v>830037248</v>
      </c>
      <c r="H4356">
        <v>44134</v>
      </c>
      <c r="I4356" s="12" t="s">
        <v>5540</v>
      </c>
      <c r="J4356">
        <v>7</v>
      </c>
      <c r="K4356">
        <v>1175</v>
      </c>
      <c r="L4356">
        <v>0</v>
      </c>
      <c r="M4356">
        <v>0</v>
      </c>
      <c r="N4356">
        <v>0</v>
      </c>
      <c r="O4356">
        <v>19300</v>
      </c>
      <c r="P4356">
        <v>-23050</v>
      </c>
      <c r="Q4356">
        <v>5736</v>
      </c>
      <c r="R4356" t="b">
        <v>0</v>
      </c>
      <c r="S4356">
        <v>0</v>
      </c>
    </row>
    <row r="4357" spans="1:19">
      <c r="A4357">
        <v>23355003</v>
      </c>
      <c r="B4357" s="12"/>
      <c r="C4357" s="12" t="s">
        <v>4797</v>
      </c>
      <c r="D4357" s="12" t="s">
        <v>5535</v>
      </c>
      <c r="E4357" t="b">
        <v>0</v>
      </c>
      <c r="F4357">
        <v>0</v>
      </c>
      <c r="G4357">
        <v>830037248</v>
      </c>
      <c r="H4357">
        <v>44134</v>
      </c>
      <c r="I4357" s="12" t="s">
        <v>5540</v>
      </c>
      <c r="J4357">
        <v>7</v>
      </c>
      <c r="K4357">
        <v>1175</v>
      </c>
      <c r="L4357">
        <v>0</v>
      </c>
      <c r="M4357">
        <v>0</v>
      </c>
      <c r="N4357">
        <v>0</v>
      </c>
      <c r="O4357">
        <v>23050</v>
      </c>
      <c r="P4357">
        <v>0</v>
      </c>
      <c r="Q4357">
        <v>5737</v>
      </c>
      <c r="R4357" t="b">
        <v>0</v>
      </c>
      <c r="S4357">
        <v>0</v>
      </c>
    </row>
    <row r="4358" spans="1:19">
      <c r="A4358">
        <v>23355003</v>
      </c>
      <c r="B4358" s="12"/>
      <c r="C4358" s="12" t="s">
        <v>4797</v>
      </c>
      <c r="D4358" s="12" t="s">
        <v>5535</v>
      </c>
      <c r="E4358" t="b">
        <v>0</v>
      </c>
      <c r="F4358">
        <v>0</v>
      </c>
      <c r="G4358">
        <v>830037248</v>
      </c>
      <c r="H4358">
        <v>44164</v>
      </c>
      <c r="I4358" s="12" t="s">
        <v>5540</v>
      </c>
      <c r="J4358">
        <v>7</v>
      </c>
      <c r="K4358">
        <v>1185</v>
      </c>
      <c r="L4358">
        <v>0</v>
      </c>
      <c r="M4358">
        <v>0</v>
      </c>
      <c r="N4358">
        <v>0</v>
      </c>
      <c r="O4358">
        <v>432670</v>
      </c>
      <c r="P4358">
        <v>432670</v>
      </c>
      <c r="Q4358">
        <v>5738</v>
      </c>
      <c r="R4358" t="b">
        <v>0</v>
      </c>
      <c r="S4358">
        <v>0</v>
      </c>
    </row>
    <row r="4359" spans="1:19">
      <c r="A4359">
        <v>23355003</v>
      </c>
      <c r="B4359" s="12"/>
      <c r="C4359" s="12" t="s">
        <v>4797</v>
      </c>
      <c r="D4359" s="12" t="s">
        <v>5535</v>
      </c>
      <c r="E4359" t="b">
        <v>0</v>
      </c>
      <c r="F4359">
        <v>0</v>
      </c>
      <c r="G4359">
        <v>830037248</v>
      </c>
      <c r="H4359">
        <v>44165</v>
      </c>
      <c r="I4359" s="12" t="s">
        <v>5540</v>
      </c>
      <c r="J4359">
        <v>2</v>
      </c>
      <c r="K4359">
        <v>3208</v>
      </c>
      <c r="L4359">
        <v>0</v>
      </c>
      <c r="M4359">
        <v>0</v>
      </c>
      <c r="N4359">
        <v>432670</v>
      </c>
      <c r="O4359">
        <v>0</v>
      </c>
      <c r="P4359">
        <v>0</v>
      </c>
      <c r="Q4359">
        <v>5739</v>
      </c>
      <c r="R4359" t="b">
        <v>0</v>
      </c>
      <c r="S4359">
        <v>0</v>
      </c>
    </row>
    <row r="4360" spans="1:19">
      <c r="A4360">
        <v>23355003</v>
      </c>
      <c r="B4360" s="12"/>
      <c r="C4360" s="12" t="s">
        <v>4797</v>
      </c>
      <c r="D4360" s="12" t="s">
        <v>5535</v>
      </c>
      <c r="E4360" t="b">
        <v>0</v>
      </c>
      <c r="F4360">
        <v>0</v>
      </c>
      <c r="G4360">
        <v>830037248</v>
      </c>
      <c r="H4360">
        <v>44193</v>
      </c>
      <c r="I4360" s="12" t="s">
        <v>5540</v>
      </c>
      <c r="J4360">
        <v>2</v>
      </c>
      <c r="K4360">
        <v>3217</v>
      </c>
      <c r="L4360">
        <v>0</v>
      </c>
      <c r="M4360">
        <v>0</v>
      </c>
      <c r="N4360">
        <v>398330</v>
      </c>
      <c r="O4360">
        <v>0</v>
      </c>
      <c r="P4360">
        <v>-398330</v>
      </c>
      <c r="Q4360">
        <v>5740</v>
      </c>
      <c r="R4360" t="b">
        <v>0</v>
      </c>
      <c r="S4360">
        <v>0</v>
      </c>
    </row>
    <row r="4361" spans="1:19">
      <c r="A4361">
        <v>23355003</v>
      </c>
      <c r="B4361" s="12"/>
      <c r="C4361" s="12" t="s">
        <v>4797</v>
      </c>
      <c r="D4361" s="12" t="s">
        <v>5535</v>
      </c>
      <c r="E4361" t="b">
        <v>0</v>
      </c>
      <c r="F4361">
        <v>0</v>
      </c>
      <c r="G4361">
        <v>830037248</v>
      </c>
      <c r="H4361">
        <v>44195</v>
      </c>
      <c r="I4361" s="12" t="s">
        <v>5540</v>
      </c>
      <c r="J4361">
        <v>7</v>
      </c>
      <c r="K4361">
        <v>1197</v>
      </c>
      <c r="L4361">
        <v>0</v>
      </c>
      <c r="M4361">
        <v>0</v>
      </c>
      <c r="N4361">
        <v>0</v>
      </c>
      <c r="O4361">
        <v>398330</v>
      </c>
      <c r="P4361">
        <v>0</v>
      </c>
      <c r="Q4361">
        <v>5741</v>
      </c>
      <c r="R4361" t="b">
        <v>0</v>
      </c>
      <c r="S4361">
        <v>0</v>
      </c>
    </row>
    <row r="4362" spans="1:19">
      <c r="A4362">
        <v>23355003</v>
      </c>
      <c r="B4362" s="12"/>
      <c r="C4362" s="12" t="s">
        <v>4797</v>
      </c>
      <c r="D4362" s="12" t="s">
        <v>5535</v>
      </c>
      <c r="E4362" t="b">
        <v>0</v>
      </c>
      <c r="F4362">
        <v>0</v>
      </c>
      <c r="G4362">
        <v>830037248</v>
      </c>
      <c r="H4362">
        <v>44195</v>
      </c>
      <c r="I4362" s="12" t="s">
        <v>5540</v>
      </c>
      <c r="J4362">
        <v>7</v>
      </c>
      <c r="K4362">
        <v>1200</v>
      </c>
      <c r="L4362">
        <v>0</v>
      </c>
      <c r="M4362">
        <v>0</v>
      </c>
      <c r="N4362">
        <v>0</v>
      </c>
      <c r="O4362">
        <v>433190</v>
      </c>
      <c r="P4362">
        <v>433190</v>
      </c>
      <c r="Q4362">
        <v>5742</v>
      </c>
      <c r="R4362" t="b">
        <v>0</v>
      </c>
      <c r="S4362">
        <v>0</v>
      </c>
    </row>
    <row r="4363" spans="1:19">
      <c r="A4363">
        <v>23355003</v>
      </c>
      <c r="B4363" s="12" t="s">
        <v>2588</v>
      </c>
      <c r="C4363" s="12" t="s">
        <v>4797</v>
      </c>
      <c r="D4363" s="12" t="s">
        <v>2588</v>
      </c>
      <c r="E4363" t="b">
        <v>0</v>
      </c>
      <c r="F4363">
        <v>0</v>
      </c>
      <c r="G4363">
        <v>830037248</v>
      </c>
      <c r="H4363" t="s">
        <v>21</v>
      </c>
      <c r="I4363" s="12"/>
      <c r="K4363">
        <v>0</v>
      </c>
      <c r="L4363">
        <v>0</v>
      </c>
      <c r="M4363">
        <v>0</v>
      </c>
      <c r="N4363">
        <v>5429330</v>
      </c>
      <c r="O4363">
        <v>5431950</v>
      </c>
      <c r="P4363">
        <v>433190</v>
      </c>
      <c r="Q4363">
        <v>5743</v>
      </c>
      <c r="R4363" t="b">
        <v>0</v>
      </c>
      <c r="S4363">
        <v>0</v>
      </c>
    </row>
    <row r="4364" spans="1:19">
      <c r="A4364">
        <v>23355003</v>
      </c>
      <c r="B4364" s="12" t="s">
        <v>5915</v>
      </c>
      <c r="C4364" s="12" t="s">
        <v>4797</v>
      </c>
      <c r="D4364" s="12" t="s">
        <v>5915</v>
      </c>
      <c r="E4364" t="b">
        <v>0</v>
      </c>
      <c r="F4364">
        <v>0</v>
      </c>
      <c r="G4364">
        <v>0</v>
      </c>
      <c r="H4364" t="s">
        <v>21</v>
      </c>
      <c r="I4364" s="12"/>
      <c r="K4364">
        <v>0</v>
      </c>
      <c r="L4364">
        <v>0</v>
      </c>
      <c r="M4364">
        <v>0</v>
      </c>
      <c r="N4364">
        <v>5429330</v>
      </c>
      <c r="O4364">
        <v>5431950</v>
      </c>
      <c r="P4364">
        <v>433190</v>
      </c>
      <c r="Q4364">
        <v>5746</v>
      </c>
      <c r="R4364" t="b">
        <v>1</v>
      </c>
      <c r="S4364">
        <v>0</v>
      </c>
    </row>
    <row r="4365" spans="1:19">
      <c r="A4365">
        <v>23355004</v>
      </c>
      <c r="B4365" s="12" t="s">
        <v>5916</v>
      </c>
      <c r="C4365" s="12" t="s">
        <v>4797</v>
      </c>
      <c r="D4365" s="12" t="s">
        <v>5916</v>
      </c>
      <c r="E4365" t="b">
        <v>1</v>
      </c>
      <c r="F4365">
        <v>107490</v>
      </c>
      <c r="G4365">
        <v>0</v>
      </c>
      <c r="H4365" t="s">
        <v>21</v>
      </c>
      <c r="I4365" s="12"/>
      <c r="K4365">
        <v>0</v>
      </c>
      <c r="L4365">
        <v>826965</v>
      </c>
      <c r="M4365">
        <v>841385</v>
      </c>
      <c r="N4365">
        <v>0</v>
      </c>
      <c r="O4365">
        <v>0</v>
      </c>
      <c r="P4365">
        <v>107490</v>
      </c>
      <c r="Q4365">
        <v>5749</v>
      </c>
      <c r="R4365" t="b">
        <v>1</v>
      </c>
      <c r="S4365">
        <v>0</v>
      </c>
    </row>
    <row r="4366" spans="1:19">
      <c r="A4366">
        <v>23355004</v>
      </c>
      <c r="B4366" s="12" t="s">
        <v>5579</v>
      </c>
      <c r="C4366" s="12" t="s">
        <v>4797</v>
      </c>
      <c r="D4366" s="12" t="s">
        <v>5579</v>
      </c>
      <c r="E4366" t="b">
        <v>0</v>
      </c>
      <c r="F4366">
        <v>107490</v>
      </c>
      <c r="G4366">
        <v>899999094</v>
      </c>
      <c r="H4366" t="s">
        <v>21</v>
      </c>
      <c r="I4366" s="12"/>
      <c r="K4366">
        <v>0</v>
      </c>
      <c r="L4366">
        <v>826965</v>
      </c>
      <c r="M4366">
        <v>841385</v>
      </c>
      <c r="N4366">
        <v>0</v>
      </c>
      <c r="O4366">
        <v>0</v>
      </c>
      <c r="P4366">
        <v>107490</v>
      </c>
      <c r="Q4366">
        <v>5754</v>
      </c>
      <c r="R4366" t="b">
        <v>0</v>
      </c>
      <c r="S4366">
        <v>0</v>
      </c>
    </row>
    <row r="4367" spans="1:19">
      <c r="A4367">
        <v>23355004</v>
      </c>
      <c r="B4367" s="12"/>
      <c r="C4367" s="12" t="s">
        <v>4797</v>
      </c>
      <c r="D4367" s="12" t="s">
        <v>5579</v>
      </c>
      <c r="E4367" t="b">
        <v>0</v>
      </c>
      <c r="F4367">
        <v>0</v>
      </c>
      <c r="G4367">
        <v>899999094</v>
      </c>
      <c r="H4367">
        <v>43840</v>
      </c>
      <c r="I4367" s="12" t="s">
        <v>5540</v>
      </c>
      <c r="J4367">
        <v>2</v>
      </c>
      <c r="K4367">
        <v>3086</v>
      </c>
      <c r="L4367">
        <v>0</v>
      </c>
      <c r="M4367">
        <v>0</v>
      </c>
      <c r="N4367">
        <v>107490</v>
      </c>
      <c r="O4367">
        <v>0</v>
      </c>
      <c r="P4367">
        <v>0</v>
      </c>
      <c r="Q4367">
        <v>5755</v>
      </c>
      <c r="R4367" t="b">
        <v>0</v>
      </c>
      <c r="S4367">
        <v>0</v>
      </c>
    </row>
    <row r="4368" spans="1:19">
      <c r="A4368">
        <v>23355004</v>
      </c>
      <c r="B4368" s="12"/>
      <c r="C4368" s="12" t="s">
        <v>4797</v>
      </c>
      <c r="D4368" s="12" t="s">
        <v>5579</v>
      </c>
      <c r="E4368" t="b">
        <v>0</v>
      </c>
      <c r="F4368">
        <v>0</v>
      </c>
      <c r="G4368">
        <v>899999094</v>
      </c>
      <c r="H4368">
        <v>43889</v>
      </c>
      <c r="I4368" s="12" t="s">
        <v>5909</v>
      </c>
      <c r="J4368">
        <v>7</v>
      </c>
      <c r="K4368">
        <v>1068</v>
      </c>
      <c r="L4368">
        <v>0</v>
      </c>
      <c r="M4368">
        <v>0</v>
      </c>
      <c r="N4368">
        <v>0</v>
      </c>
      <c r="O4368">
        <v>117740</v>
      </c>
      <c r="P4368">
        <v>117740</v>
      </c>
      <c r="Q4368">
        <v>5756</v>
      </c>
      <c r="R4368" t="b">
        <v>0</v>
      </c>
      <c r="S4368">
        <v>0</v>
      </c>
    </row>
    <row r="4369" spans="1:19">
      <c r="A4369">
        <v>23355004</v>
      </c>
      <c r="B4369" s="12"/>
      <c r="C4369" s="12" t="s">
        <v>4797</v>
      </c>
      <c r="D4369" s="12" t="s">
        <v>5579</v>
      </c>
      <c r="E4369" t="b">
        <v>0</v>
      </c>
      <c r="F4369">
        <v>0</v>
      </c>
      <c r="G4369">
        <v>899999094</v>
      </c>
      <c r="H4369">
        <v>43916</v>
      </c>
      <c r="I4369" s="12" t="s">
        <v>5909</v>
      </c>
      <c r="J4369">
        <v>2</v>
      </c>
      <c r="K4369">
        <v>3111</v>
      </c>
      <c r="L4369">
        <v>0</v>
      </c>
      <c r="M4369">
        <v>0</v>
      </c>
      <c r="N4369">
        <v>117740</v>
      </c>
      <c r="O4369">
        <v>0</v>
      </c>
      <c r="P4369">
        <v>0</v>
      </c>
      <c r="Q4369">
        <v>5757</v>
      </c>
      <c r="R4369" t="b">
        <v>0</v>
      </c>
      <c r="S4369">
        <v>0</v>
      </c>
    </row>
    <row r="4370" spans="1:19">
      <c r="A4370">
        <v>23355004</v>
      </c>
      <c r="B4370" s="12"/>
      <c r="C4370" s="12" t="s">
        <v>4797</v>
      </c>
      <c r="D4370" s="12" t="s">
        <v>5579</v>
      </c>
      <c r="E4370" t="b">
        <v>0</v>
      </c>
      <c r="F4370">
        <v>0</v>
      </c>
      <c r="G4370">
        <v>899999094</v>
      </c>
      <c r="H4370">
        <v>43951</v>
      </c>
      <c r="I4370" s="12" t="s">
        <v>5917</v>
      </c>
      <c r="J4370">
        <v>7</v>
      </c>
      <c r="K4370">
        <v>1088</v>
      </c>
      <c r="L4370">
        <v>0</v>
      </c>
      <c r="M4370">
        <v>0</v>
      </c>
      <c r="N4370">
        <v>0</v>
      </c>
      <c r="O4370">
        <v>99557</v>
      </c>
      <c r="P4370">
        <v>99557</v>
      </c>
      <c r="Q4370">
        <v>5758</v>
      </c>
      <c r="R4370" t="b">
        <v>0</v>
      </c>
      <c r="S4370">
        <v>0</v>
      </c>
    </row>
    <row r="4371" spans="1:19">
      <c r="A4371">
        <v>23355004</v>
      </c>
      <c r="B4371" s="12"/>
      <c r="C4371" s="12" t="s">
        <v>4797</v>
      </c>
      <c r="D4371" s="12" t="s">
        <v>5579</v>
      </c>
      <c r="E4371" t="b">
        <v>0</v>
      </c>
      <c r="F4371">
        <v>0</v>
      </c>
      <c r="G4371">
        <v>899999094</v>
      </c>
      <c r="H4371">
        <v>43980</v>
      </c>
      <c r="I4371" s="12" t="s">
        <v>5917</v>
      </c>
      <c r="J4371">
        <v>2</v>
      </c>
      <c r="K4371">
        <v>3134</v>
      </c>
      <c r="L4371">
        <v>0</v>
      </c>
      <c r="M4371">
        <v>0</v>
      </c>
      <c r="N4371">
        <v>99557</v>
      </c>
      <c r="O4371">
        <v>0</v>
      </c>
      <c r="P4371">
        <v>0</v>
      </c>
      <c r="Q4371">
        <v>5759</v>
      </c>
      <c r="R4371" t="b">
        <v>0</v>
      </c>
      <c r="S4371">
        <v>0</v>
      </c>
    </row>
    <row r="4372" spans="1:19">
      <c r="A4372">
        <v>23355004</v>
      </c>
      <c r="B4372" s="12"/>
      <c r="C4372" s="12" t="s">
        <v>4797</v>
      </c>
      <c r="D4372" s="12" t="s">
        <v>5579</v>
      </c>
      <c r="E4372" t="b">
        <v>0</v>
      </c>
      <c r="F4372">
        <v>0</v>
      </c>
      <c r="G4372">
        <v>899999094</v>
      </c>
      <c r="H4372">
        <v>44040</v>
      </c>
      <c r="I4372" s="12" t="s">
        <v>5540</v>
      </c>
      <c r="J4372">
        <v>2</v>
      </c>
      <c r="K4372">
        <v>3153</v>
      </c>
      <c r="L4372">
        <v>0</v>
      </c>
      <c r="M4372">
        <v>0</v>
      </c>
      <c r="N4372">
        <v>97378</v>
      </c>
      <c r="O4372">
        <v>0</v>
      </c>
      <c r="P4372">
        <v>-97378</v>
      </c>
      <c r="Q4372">
        <v>5760</v>
      </c>
      <c r="R4372" t="b">
        <v>0</v>
      </c>
      <c r="S4372">
        <v>0</v>
      </c>
    </row>
    <row r="4373" spans="1:19">
      <c r="A4373">
        <v>23355004</v>
      </c>
      <c r="B4373" s="12"/>
      <c r="C4373" s="12" t="s">
        <v>4797</v>
      </c>
      <c r="D4373" s="12" t="s">
        <v>5579</v>
      </c>
      <c r="E4373" t="b">
        <v>0</v>
      </c>
      <c r="F4373">
        <v>0</v>
      </c>
      <c r="G4373">
        <v>899999094</v>
      </c>
      <c r="H4373">
        <v>44042</v>
      </c>
      <c r="I4373" s="12" t="s">
        <v>5540</v>
      </c>
      <c r="J4373">
        <v>7</v>
      </c>
      <c r="K4373">
        <v>1129</v>
      </c>
      <c r="L4373">
        <v>0</v>
      </c>
      <c r="M4373">
        <v>0</v>
      </c>
      <c r="N4373">
        <v>0</v>
      </c>
      <c r="O4373">
        <v>97378</v>
      </c>
      <c r="P4373">
        <v>0</v>
      </c>
      <c r="Q4373">
        <v>5761</v>
      </c>
      <c r="R4373" t="b">
        <v>0</v>
      </c>
      <c r="S4373">
        <v>0</v>
      </c>
    </row>
    <row r="4374" spans="1:19">
      <c r="A4374">
        <v>23355004</v>
      </c>
      <c r="B4374" s="12"/>
      <c r="C4374" s="12" t="s">
        <v>4797</v>
      </c>
      <c r="D4374" s="12" t="s">
        <v>5579</v>
      </c>
      <c r="E4374" t="b">
        <v>0</v>
      </c>
      <c r="F4374">
        <v>0</v>
      </c>
      <c r="G4374">
        <v>899999094</v>
      </c>
      <c r="H4374">
        <v>44096</v>
      </c>
      <c r="I4374" s="12" t="s">
        <v>5540</v>
      </c>
      <c r="J4374">
        <v>2</v>
      </c>
      <c r="K4374">
        <v>3177</v>
      </c>
      <c r="L4374">
        <v>0</v>
      </c>
      <c r="M4374">
        <v>0</v>
      </c>
      <c r="N4374">
        <v>112030</v>
      </c>
      <c r="O4374">
        <v>0</v>
      </c>
      <c r="P4374">
        <v>-112030</v>
      </c>
      <c r="Q4374">
        <v>5762</v>
      </c>
      <c r="R4374" t="b">
        <v>0</v>
      </c>
      <c r="S4374">
        <v>0</v>
      </c>
    </row>
    <row r="4375" spans="1:19">
      <c r="A4375">
        <v>23355004</v>
      </c>
      <c r="B4375" s="12"/>
      <c r="C4375" s="12" t="s">
        <v>4797</v>
      </c>
      <c r="D4375" s="12" t="s">
        <v>5579</v>
      </c>
      <c r="E4375" t="b">
        <v>0</v>
      </c>
      <c r="F4375">
        <v>0</v>
      </c>
      <c r="G4375">
        <v>899999094</v>
      </c>
      <c r="H4375">
        <v>44104</v>
      </c>
      <c r="I4375" s="12" t="s">
        <v>5540</v>
      </c>
      <c r="J4375">
        <v>7</v>
      </c>
      <c r="K4375">
        <v>1164</v>
      </c>
      <c r="L4375">
        <v>0</v>
      </c>
      <c r="M4375">
        <v>0</v>
      </c>
      <c r="N4375">
        <v>0</v>
      </c>
      <c r="O4375">
        <v>292770</v>
      </c>
      <c r="P4375">
        <v>180740</v>
      </c>
      <c r="Q4375">
        <v>5763</v>
      </c>
      <c r="R4375" t="b">
        <v>0</v>
      </c>
      <c r="S4375">
        <v>0</v>
      </c>
    </row>
    <row r="4376" spans="1:19">
      <c r="A4376">
        <v>23355004</v>
      </c>
      <c r="B4376" s="12"/>
      <c r="C4376" s="12" t="s">
        <v>4797</v>
      </c>
      <c r="D4376" s="12" t="s">
        <v>5579</v>
      </c>
      <c r="E4376" t="b">
        <v>0</v>
      </c>
      <c r="F4376">
        <v>0</v>
      </c>
      <c r="G4376">
        <v>899999094</v>
      </c>
      <c r="H4376">
        <v>44158</v>
      </c>
      <c r="I4376" s="12" t="s">
        <v>5540</v>
      </c>
      <c r="J4376">
        <v>2</v>
      </c>
      <c r="K4376">
        <v>3206</v>
      </c>
      <c r="L4376">
        <v>0</v>
      </c>
      <c r="M4376">
        <v>0</v>
      </c>
      <c r="N4376">
        <v>180740</v>
      </c>
      <c r="O4376">
        <v>0</v>
      </c>
      <c r="P4376">
        <v>0</v>
      </c>
      <c r="Q4376">
        <v>5764</v>
      </c>
      <c r="R4376" t="b">
        <v>0</v>
      </c>
      <c r="S4376">
        <v>0</v>
      </c>
    </row>
    <row r="4377" spans="1:19">
      <c r="A4377">
        <v>23355004</v>
      </c>
      <c r="B4377" s="12"/>
      <c r="C4377" s="12" t="s">
        <v>4797</v>
      </c>
      <c r="D4377" s="12" t="s">
        <v>5579</v>
      </c>
      <c r="E4377" t="b">
        <v>0</v>
      </c>
      <c r="F4377">
        <v>0</v>
      </c>
      <c r="G4377">
        <v>899999094</v>
      </c>
      <c r="H4377">
        <v>44158</v>
      </c>
      <c r="I4377" s="12" t="s">
        <v>5540</v>
      </c>
      <c r="J4377">
        <v>2</v>
      </c>
      <c r="K4377">
        <v>3206</v>
      </c>
      <c r="L4377">
        <v>0</v>
      </c>
      <c r="M4377">
        <v>0</v>
      </c>
      <c r="N4377">
        <v>112030</v>
      </c>
      <c r="O4377">
        <v>0</v>
      </c>
      <c r="P4377">
        <v>-112030</v>
      </c>
      <c r="Q4377">
        <v>5765</v>
      </c>
      <c r="R4377" t="b">
        <v>0</v>
      </c>
      <c r="S4377">
        <v>0</v>
      </c>
    </row>
    <row r="4378" spans="1:19">
      <c r="A4378">
        <v>23355004</v>
      </c>
      <c r="B4378" s="12"/>
      <c r="C4378" s="12" t="s">
        <v>4797</v>
      </c>
      <c r="D4378" s="12" t="s">
        <v>5579</v>
      </c>
      <c r="E4378" t="b">
        <v>0</v>
      </c>
      <c r="F4378">
        <v>0</v>
      </c>
      <c r="G4378">
        <v>899999094</v>
      </c>
      <c r="H4378">
        <v>44164</v>
      </c>
      <c r="I4378" s="12" t="s">
        <v>5540</v>
      </c>
      <c r="J4378">
        <v>7</v>
      </c>
      <c r="K4378">
        <v>1187</v>
      </c>
      <c r="L4378">
        <v>0</v>
      </c>
      <c r="M4378">
        <v>0</v>
      </c>
      <c r="N4378">
        <v>0</v>
      </c>
      <c r="O4378">
        <v>112030</v>
      </c>
      <c r="P4378">
        <v>0</v>
      </c>
      <c r="Q4378">
        <v>5766</v>
      </c>
      <c r="R4378" t="b">
        <v>0</v>
      </c>
      <c r="S4378">
        <v>0</v>
      </c>
    </row>
    <row r="4379" spans="1:19">
      <c r="A4379">
        <v>23355004</v>
      </c>
      <c r="B4379" s="12"/>
      <c r="C4379" s="12" t="s">
        <v>4797</v>
      </c>
      <c r="D4379" s="12" t="s">
        <v>5579</v>
      </c>
      <c r="E4379" t="b">
        <v>0</v>
      </c>
      <c r="F4379">
        <v>0</v>
      </c>
      <c r="G4379">
        <v>899999094</v>
      </c>
      <c r="H4379">
        <v>44195</v>
      </c>
      <c r="I4379" s="12" t="s">
        <v>5540</v>
      </c>
      <c r="J4379">
        <v>7</v>
      </c>
      <c r="K4379">
        <v>1199</v>
      </c>
      <c r="L4379">
        <v>0</v>
      </c>
      <c r="M4379">
        <v>0</v>
      </c>
      <c r="N4379">
        <v>0</v>
      </c>
      <c r="O4379">
        <v>121910</v>
      </c>
      <c r="P4379">
        <v>121910</v>
      </c>
      <c r="Q4379">
        <v>5767</v>
      </c>
      <c r="R4379" t="b">
        <v>0</v>
      </c>
      <c r="S4379">
        <v>0</v>
      </c>
    </row>
    <row r="4380" spans="1:19">
      <c r="A4380">
        <v>23355004</v>
      </c>
      <c r="B4380" s="12" t="s">
        <v>2593</v>
      </c>
      <c r="C4380" s="12" t="s">
        <v>4797</v>
      </c>
      <c r="D4380" s="12" t="s">
        <v>2593</v>
      </c>
      <c r="E4380" t="b">
        <v>0</v>
      </c>
      <c r="F4380">
        <v>0</v>
      </c>
      <c r="G4380">
        <v>899999094</v>
      </c>
      <c r="H4380" t="s">
        <v>21</v>
      </c>
      <c r="I4380" s="12"/>
      <c r="K4380">
        <v>0</v>
      </c>
      <c r="L4380">
        <v>0</v>
      </c>
      <c r="M4380">
        <v>0</v>
      </c>
      <c r="N4380">
        <v>826965</v>
      </c>
      <c r="O4380">
        <v>841385</v>
      </c>
      <c r="P4380">
        <v>121910</v>
      </c>
      <c r="Q4380">
        <v>5768</v>
      </c>
      <c r="R4380" t="b">
        <v>0</v>
      </c>
      <c r="S4380">
        <v>0</v>
      </c>
    </row>
    <row r="4381" spans="1:19">
      <c r="A4381">
        <v>23355004</v>
      </c>
      <c r="B4381" s="12" t="s">
        <v>5918</v>
      </c>
      <c r="C4381" s="12" t="s">
        <v>4797</v>
      </c>
      <c r="D4381" s="12" t="s">
        <v>5918</v>
      </c>
      <c r="E4381" t="b">
        <v>0</v>
      </c>
      <c r="F4381">
        <v>0</v>
      </c>
      <c r="G4381">
        <v>0</v>
      </c>
      <c r="H4381" t="s">
        <v>21</v>
      </c>
      <c r="I4381" s="12"/>
      <c r="K4381">
        <v>0</v>
      </c>
      <c r="L4381">
        <v>0</v>
      </c>
      <c r="M4381">
        <v>0</v>
      </c>
      <c r="N4381">
        <v>826965</v>
      </c>
      <c r="O4381">
        <v>841385</v>
      </c>
      <c r="P4381">
        <v>121910</v>
      </c>
      <c r="Q4381">
        <v>5769</v>
      </c>
      <c r="R4381" t="b">
        <v>1</v>
      </c>
      <c r="S4381">
        <v>0</v>
      </c>
    </row>
    <row r="4382" spans="1:19">
      <c r="A4382">
        <v>233550</v>
      </c>
      <c r="B4382" s="12" t="s">
        <v>2595</v>
      </c>
      <c r="C4382" s="12" t="s">
        <v>4797</v>
      </c>
      <c r="D4382" s="12" t="s">
        <v>2595</v>
      </c>
      <c r="E4382" t="b">
        <v>0</v>
      </c>
      <c r="F4382">
        <v>0</v>
      </c>
      <c r="G4382">
        <v>0</v>
      </c>
      <c r="H4382" t="s">
        <v>21</v>
      </c>
      <c r="I4382" s="12"/>
      <c r="K4382">
        <v>0</v>
      </c>
      <c r="L4382">
        <v>0</v>
      </c>
      <c r="M4382">
        <v>0</v>
      </c>
      <c r="N4382">
        <v>7237431</v>
      </c>
      <c r="O4382">
        <v>7358054</v>
      </c>
      <c r="P4382">
        <v>749113</v>
      </c>
      <c r="Q4382">
        <v>5770</v>
      </c>
      <c r="R4382" t="b">
        <v>0</v>
      </c>
      <c r="S4382">
        <v>0</v>
      </c>
    </row>
    <row r="4383" spans="1:19">
      <c r="A4383">
        <v>233555</v>
      </c>
      <c r="B4383" s="12" t="s">
        <v>5792</v>
      </c>
      <c r="C4383" s="12" t="s">
        <v>19</v>
      </c>
      <c r="D4383" s="12" t="s">
        <v>5792</v>
      </c>
      <c r="E4383" t="b">
        <v>0</v>
      </c>
      <c r="F4383">
        <v>0</v>
      </c>
      <c r="G4383">
        <v>0</v>
      </c>
      <c r="H4383" t="s">
        <v>21</v>
      </c>
      <c r="I4383" s="12"/>
      <c r="K4383">
        <v>0</v>
      </c>
      <c r="L4383">
        <v>21001504</v>
      </c>
      <c r="M4383">
        <v>21001504</v>
      </c>
      <c r="N4383">
        <v>0</v>
      </c>
      <c r="O4383">
        <v>0</v>
      </c>
      <c r="P4383">
        <v>0</v>
      </c>
      <c r="Q4383">
        <v>5772</v>
      </c>
      <c r="R4383" t="b">
        <v>0</v>
      </c>
      <c r="S4383">
        <v>0</v>
      </c>
    </row>
    <row r="4384" spans="1:19">
      <c r="A4384">
        <v>23355501</v>
      </c>
      <c r="B4384" s="12" t="s">
        <v>5792</v>
      </c>
      <c r="C4384" s="12" t="s">
        <v>4797</v>
      </c>
      <c r="D4384" s="12" t="s">
        <v>5792</v>
      </c>
      <c r="E4384" t="b">
        <v>1</v>
      </c>
      <c r="F4384">
        <v>0</v>
      </c>
      <c r="G4384">
        <v>0</v>
      </c>
      <c r="H4384" t="s">
        <v>21</v>
      </c>
      <c r="I4384" s="12"/>
      <c r="K4384">
        <v>0</v>
      </c>
      <c r="L4384">
        <v>10500752</v>
      </c>
      <c r="M4384">
        <v>10500752</v>
      </c>
      <c r="N4384">
        <v>0</v>
      </c>
      <c r="O4384">
        <v>0</v>
      </c>
      <c r="P4384">
        <v>0</v>
      </c>
      <c r="Q4384">
        <v>5774</v>
      </c>
      <c r="R4384" t="b">
        <v>1</v>
      </c>
      <c r="S4384">
        <v>0</v>
      </c>
    </row>
    <row r="4385" spans="1:19">
      <c r="A4385">
        <v>23355501</v>
      </c>
      <c r="B4385" s="12" t="s">
        <v>5620</v>
      </c>
      <c r="C4385" s="12" t="s">
        <v>4797</v>
      </c>
      <c r="D4385" s="12" t="s">
        <v>5620</v>
      </c>
      <c r="E4385" t="b">
        <v>0</v>
      </c>
      <c r="F4385">
        <v>0</v>
      </c>
      <c r="G4385">
        <v>860037707</v>
      </c>
      <c r="H4385" t="s">
        <v>21</v>
      </c>
      <c r="I4385" s="12"/>
      <c r="K4385">
        <v>0</v>
      </c>
      <c r="L4385">
        <v>10500752</v>
      </c>
      <c r="M4385">
        <v>10500752</v>
      </c>
      <c r="N4385">
        <v>0</v>
      </c>
      <c r="O4385">
        <v>0</v>
      </c>
      <c r="P4385">
        <v>0</v>
      </c>
      <c r="Q4385">
        <v>5777</v>
      </c>
      <c r="R4385" t="b">
        <v>0</v>
      </c>
      <c r="S4385">
        <v>0</v>
      </c>
    </row>
    <row r="4386" spans="1:19">
      <c r="A4386">
        <v>23355501</v>
      </c>
      <c r="B4386" s="12"/>
      <c r="C4386" s="12" t="s">
        <v>4797</v>
      </c>
      <c r="D4386" s="12" t="s">
        <v>5620</v>
      </c>
      <c r="E4386" t="b">
        <v>0</v>
      </c>
      <c r="F4386">
        <v>0</v>
      </c>
      <c r="G4386">
        <v>860037707</v>
      </c>
      <c r="H4386">
        <v>43860</v>
      </c>
      <c r="I4386" s="12" t="s">
        <v>5794</v>
      </c>
      <c r="J4386">
        <v>7</v>
      </c>
      <c r="K4386">
        <v>1050</v>
      </c>
      <c r="L4386">
        <v>0</v>
      </c>
      <c r="M4386">
        <v>0</v>
      </c>
      <c r="N4386">
        <v>0</v>
      </c>
      <c r="O4386">
        <v>10500752</v>
      </c>
      <c r="P4386">
        <v>10500752</v>
      </c>
      <c r="Q4386">
        <v>5778</v>
      </c>
      <c r="R4386" t="b">
        <v>0</v>
      </c>
      <c r="S4386">
        <v>0</v>
      </c>
    </row>
    <row r="4387" spans="1:19">
      <c r="A4387">
        <v>23355501</v>
      </c>
      <c r="B4387" s="12"/>
      <c r="C4387" s="12" t="s">
        <v>4797</v>
      </c>
      <c r="D4387" s="12" t="s">
        <v>5620</v>
      </c>
      <c r="E4387" t="b">
        <v>0</v>
      </c>
      <c r="F4387">
        <v>0</v>
      </c>
      <c r="G4387">
        <v>860037707</v>
      </c>
      <c r="H4387">
        <v>43869</v>
      </c>
      <c r="I4387" s="12" t="s">
        <v>5919</v>
      </c>
      <c r="J4387">
        <v>2</v>
      </c>
      <c r="K4387">
        <v>3096</v>
      </c>
      <c r="L4387">
        <v>0</v>
      </c>
      <c r="M4387">
        <v>0</v>
      </c>
      <c r="N4387">
        <v>2625188</v>
      </c>
      <c r="O4387">
        <v>0</v>
      </c>
      <c r="P4387">
        <v>7875564</v>
      </c>
      <c r="Q4387">
        <v>5779</v>
      </c>
      <c r="R4387" t="b">
        <v>0</v>
      </c>
      <c r="S4387">
        <v>0</v>
      </c>
    </row>
    <row r="4388" spans="1:19">
      <c r="A4388">
        <v>23355501</v>
      </c>
      <c r="B4388" s="12"/>
      <c r="C4388" s="12" t="s">
        <v>4797</v>
      </c>
      <c r="D4388" s="12" t="s">
        <v>5620</v>
      </c>
      <c r="E4388" t="b">
        <v>0</v>
      </c>
      <c r="F4388">
        <v>0</v>
      </c>
      <c r="G4388">
        <v>860037707</v>
      </c>
      <c r="H4388">
        <v>43902</v>
      </c>
      <c r="I4388" s="12" t="s">
        <v>5919</v>
      </c>
      <c r="J4388">
        <v>2</v>
      </c>
      <c r="K4388">
        <v>3109</v>
      </c>
      <c r="L4388">
        <v>0</v>
      </c>
      <c r="M4388">
        <v>0</v>
      </c>
      <c r="N4388">
        <v>2625188</v>
      </c>
      <c r="O4388">
        <v>0</v>
      </c>
      <c r="P4388">
        <v>5250376</v>
      </c>
      <c r="Q4388">
        <v>5780</v>
      </c>
      <c r="R4388" t="b">
        <v>0</v>
      </c>
      <c r="S4388">
        <v>0</v>
      </c>
    </row>
    <row r="4389" spans="1:19">
      <c r="A4389">
        <v>23355501</v>
      </c>
      <c r="B4389" s="12"/>
      <c r="C4389" s="12" t="s">
        <v>4797</v>
      </c>
      <c r="D4389" s="12" t="s">
        <v>5620</v>
      </c>
      <c r="E4389" t="b">
        <v>0</v>
      </c>
      <c r="F4389">
        <v>0</v>
      </c>
      <c r="G4389">
        <v>860037707</v>
      </c>
      <c r="H4389">
        <v>43929</v>
      </c>
      <c r="I4389" s="12" t="s">
        <v>5919</v>
      </c>
      <c r="J4389">
        <v>2</v>
      </c>
      <c r="K4389">
        <v>3119</v>
      </c>
      <c r="L4389">
        <v>0</v>
      </c>
      <c r="M4389">
        <v>0</v>
      </c>
      <c r="N4389">
        <v>2625188</v>
      </c>
      <c r="O4389">
        <v>0</v>
      </c>
      <c r="P4389">
        <v>2625188</v>
      </c>
      <c r="Q4389">
        <v>5781</v>
      </c>
      <c r="R4389" t="b">
        <v>0</v>
      </c>
      <c r="S4389">
        <v>0</v>
      </c>
    </row>
    <row r="4390" spans="1:19">
      <c r="A4390">
        <v>23355501</v>
      </c>
      <c r="B4390" s="12"/>
      <c r="C4390" s="12" t="s">
        <v>4797</v>
      </c>
      <c r="D4390" s="12" t="s">
        <v>5620</v>
      </c>
      <c r="E4390" t="b">
        <v>0</v>
      </c>
      <c r="F4390">
        <v>0</v>
      </c>
      <c r="G4390">
        <v>860037707</v>
      </c>
      <c r="H4390">
        <v>43963</v>
      </c>
      <c r="I4390" s="12" t="s">
        <v>5919</v>
      </c>
      <c r="J4390">
        <v>2</v>
      </c>
      <c r="K4390">
        <v>3129</v>
      </c>
      <c r="L4390">
        <v>0</v>
      </c>
      <c r="M4390">
        <v>0</v>
      </c>
      <c r="N4390">
        <v>2625188</v>
      </c>
      <c r="O4390">
        <v>0</v>
      </c>
      <c r="P4390">
        <v>0</v>
      </c>
      <c r="Q4390">
        <v>5782</v>
      </c>
      <c r="R4390" t="b">
        <v>0</v>
      </c>
      <c r="S4390">
        <v>0</v>
      </c>
    </row>
    <row r="4391" spans="1:19">
      <c r="A4391">
        <v>23355501</v>
      </c>
      <c r="B4391" s="12" t="s">
        <v>2599</v>
      </c>
      <c r="C4391" s="12" t="s">
        <v>4797</v>
      </c>
      <c r="D4391" s="12" t="s">
        <v>2599</v>
      </c>
      <c r="E4391" t="b">
        <v>0</v>
      </c>
      <c r="F4391">
        <v>0</v>
      </c>
      <c r="G4391">
        <v>860037707</v>
      </c>
      <c r="H4391" t="s">
        <v>21</v>
      </c>
      <c r="I4391" s="12"/>
      <c r="K4391">
        <v>0</v>
      </c>
      <c r="L4391">
        <v>0</v>
      </c>
      <c r="M4391">
        <v>0</v>
      </c>
      <c r="N4391">
        <v>10500752</v>
      </c>
      <c r="O4391">
        <v>10500752</v>
      </c>
      <c r="P4391">
        <v>0</v>
      </c>
      <c r="Q4391">
        <v>5783</v>
      </c>
      <c r="R4391" t="b">
        <v>0</v>
      </c>
      <c r="S4391">
        <v>0</v>
      </c>
    </row>
    <row r="4392" spans="1:19">
      <c r="A4392">
        <v>23355501</v>
      </c>
      <c r="B4392" s="12" t="s">
        <v>5920</v>
      </c>
      <c r="C4392" s="12" t="s">
        <v>4797</v>
      </c>
      <c r="D4392" s="12" t="s">
        <v>5920</v>
      </c>
      <c r="E4392" t="b">
        <v>0</v>
      </c>
      <c r="F4392">
        <v>0</v>
      </c>
      <c r="G4392">
        <v>0</v>
      </c>
      <c r="H4392" t="s">
        <v>21</v>
      </c>
      <c r="I4392" s="12"/>
      <c r="K4392">
        <v>0</v>
      </c>
      <c r="L4392">
        <v>0</v>
      </c>
      <c r="M4392">
        <v>0</v>
      </c>
      <c r="N4392">
        <v>10500752</v>
      </c>
      <c r="O4392">
        <v>10500752</v>
      </c>
      <c r="P4392">
        <v>0</v>
      </c>
      <c r="Q4392">
        <v>5784</v>
      </c>
      <c r="R4392" t="b">
        <v>1</v>
      </c>
      <c r="S4392">
        <v>0</v>
      </c>
    </row>
    <row r="4393" spans="1:19">
      <c r="A4393">
        <v>233555</v>
      </c>
      <c r="B4393" s="12" t="s">
        <v>2601</v>
      </c>
      <c r="C4393" s="12" t="s">
        <v>4797</v>
      </c>
      <c r="D4393" s="12" t="s">
        <v>2601</v>
      </c>
      <c r="E4393" t="b">
        <v>0</v>
      </c>
      <c r="F4393">
        <v>0</v>
      </c>
      <c r="G4393">
        <v>0</v>
      </c>
      <c r="H4393" t="s">
        <v>21</v>
      </c>
      <c r="I4393" s="12"/>
      <c r="K4393">
        <v>0</v>
      </c>
      <c r="L4393">
        <v>0</v>
      </c>
      <c r="M4393">
        <v>0</v>
      </c>
      <c r="N4393">
        <v>10500752</v>
      </c>
      <c r="O4393">
        <v>10500752</v>
      </c>
      <c r="P4393">
        <v>0</v>
      </c>
      <c r="Q4393">
        <v>5785</v>
      </c>
      <c r="R4393" t="b">
        <v>0</v>
      </c>
      <c r="S4393">
        <v>0</v>
      </c>
    </row>
    <row r="4394" spans="1:19">
      <c r="A4394">
        <v>233595</v>
      </c>
      <c r="B4394" s="12" t="s">
        <v>5921</v>
      </c>
      <c r="C4394" s="12" t="s">
        <v>2436</v>
      </c>
      <c r="D4394" s="12" t="s">
        <v>5921</v>
      </c>
      <c r="E4394" t="b">
        <v>0</v>
      </c>
      <c r="F4394">
        <v>755650</v>
      </c>
      <c r="G4394">
        <v>0</v>
      </c>
      <c r="H4394" t="s">
        <v>21</v>
      </c>
      <c r="I4394" s="12"/>
      <c r="K4394">
        <v>0</v>
      </c>
      <c r="L4394">
        <v>16973658.460000001</v>
      </c>
      <c r="M4394">
        <v>17896958.460000001</v>
      </c>
      <c r="N4394">
        <v>0</v>
      </c>
      <c r="O4394">
        <v>0</v>
      </c>
      <c r="P4394">
        <v>755650</v>
      </c>
      <c r="Q4394">
        <v>5787</v>
      </c>
      <c r="R4394" t="b">
        <v>0</v>
      </c>
      <c r="S4394">
        <v>0</v>
      </c>
    </row>
    <row r="4395" spans="1:19">
      <c r="A4395">
        <v>23359501</v>
      </c>
      <c r="B4395" s="12" t="s">
        <v>5922</v>
      </c>
      <c r="C4395" s="12" t="s">
        <v>4797</v>
      </c>
      <c r="D4395" s="12" t="s">
        <v>5922</v>
      </c>
      <c r="E4395" t="b">
        <v>1</v>
      </c>
      <c r="F4395">
        <v>183250</v>
      </c>
      <c r="G4395">
        <v>0</v>
      </c>
      <c r="H4395" t="s">
        <v>21</v>
      </c>
      <c r="I4395" s="12"/>
      <c r="K4395">
        <v>0</v>
      </c>
      <c r="L4395">
        <v>5554106</v>
      </c>
      <c r="M4395">
        <v>5370856</v>
      </c>
      <c r="N4395">
        <v>0</v>
      </c>
      <c r="O4395">
        <v>0</v>
      </c>
      <c r="P4395">
        <v>183250</v>
      </c>
      <c r="Q4395">
        <v>5789</v>
      </c>
      <c r="R4395" t="b">
        <v>1</v>
      </c>
      <c r="S4395">
        <v>0</v>
      </c>
    </row>
    <row r="4396" spans="1:19">
      <c r="A4396">
        <v>23359501</v>
      </c>
      <c r="B4396" s="12" t="s">
        <v>5518</v>
      </c>
      <c r="C4396" s="12" t="s">
        <v>4797</v>
      </c>
      <c r="D4396" s="12" t="s">
        <v>5518</v>
      </c>
      <c r="E4396" t="b">
        <v>0</v>
      </c>
      <c r="F4396">
        <v>183250</v>
      </c>
      <c r="G4396">
        <v>2996611</v>
      </c>
      <c r="H4396" t="s">
        <v>21</v>
      </c>
      <c r="I4396" s="12"/>
      <c r="K4396">
        <v>0</v>
      </c>
      <c r="L4396">
        <v>5355006</v>
      </c>
      <c r="M4396">
        <v>5171756</v>
      </c>
      <c r="N4396">
        <v>0</v>
      </c>
      <c r="O4396">
        <v>0</v>
      </c>
      <c r="P4396">
        <v>183250</v>
      </c>
      <c r="Q4396">
        <v>5790</v>
      </c>
      <c r="R4396" t="b">
        <v>0</v>
      </c>
      <c r="S4396">
        <v>0</v>
      </c>
    </row>
    <row r="4397" spans="1:19">
      <c r="A4397">
        <v>23359501</v>
      </c>
      <c r="B4397" s="12"/>
      <c r="C4397" s="12" t="s">
        <v>4797</v>
      </c>
      <c r="D4397" s="12" t="s">
        <v>5518</v>
      </c>
      <c r="E4397" t="b">
        <v>0</v>
      </c>
      <c r="F4397">
        <v>0</v>
      </c>
      <c r="G4397">
        <v>2996611</v>
      </c>
      <c r="H4397">
        <v>43840</v>
      </c>
      <c r="I4397" s="12" t="s">
        <v>5923</v>
      </c>
      <c r="J4397">
        <v>2</v>
      </c>
      <c r="K4397">
        <v>3085</v>
      </c>
      <c r="L4397">
        <v>0</v>
      </c>
      <c r="M4397">
        <v>0</v>
      </c>
      <c r="N4397">
        <v>183250</v>
      </c>
      <c r="O4397">
        <v>0</v>
      </c>
      <c r="P4397">
        <v>0</v>
      </c>
      <c r="Q4397">
        <v>5791</v>
      </c>
      <c r="R4397" t="b">
        <v>0</v>
      </c>
      <c r="S4397">
        <v>0</v>
      </c>
    </row>
    <row r="4398" spans="1:19">
      <c r="A4398">
        <v>23359501</v>
      </c>
      <c r="B4398" s="12"/>
      <c r="C4398" s="12" t="s">
        <v>4797</v>
      </c>
      <c r="D4398" s="12" t="s">
        <v>5518</v>
      </c>
      <c r="E4398" t="b">
        <v>0</v>
      </c>
      <c r="F4398">
        <v>0</v>
      </c>
      <c r="G4398">
        <v>2996611</v>
      </c>
      <c r="H4398">
        <v>43860</v>
      </c>
      <c r="I4398" s="12" t="s">
        <v>5922</v>
      </c>
      <c r="J4398">
        <v>7</v>
      </c>
      <c r="K4398">
        <v>1049</v>
      </c>
      <c r="L4398">
        <v>0</v>
      </c>
      <c r="M4398">
        <v>0</v>
      </c>
      <c r="N4398">
        <v>0</v>
      </c>
      <c r="O4398">
        <v>232400</v>
      </c>
      <c r="P4398">
        <v>232400</v>
      </c>
      <c r="Q4398">
        <v>5792</v>
      </c>
      <c r="R4398" t="b">
        <v>0</v>
      </c>
      <c r="S4398">
        <v>0</v>
      </c>
    </row>
    <row r="4399" spans="1:19">
      <c r="A4399">
        <v>23359501</v>
      </c>
      <c r="B4399" s="12"/>
      <c r="C4399" s="12" t="s">
        <v>4797</v>
      </c>
      <c r="D4399" s="12" t="s">
        <v>5518</v>
      </c>
      <c r="E4399" t="b">
        <v>0</v>
      </c>
      <c r="F4399">
        <v>0</v>
      </c>
      <c r="G4399">
        <v>2996611</v>
      </c>
      <c r="H4399">
        <v>43869</v>
      </c>
      <c r="I4399" s="12" t="s">
        <v>5924</v>
      </c>
      <c r="J4399">
        <v>2</v>
      </c>
      <c r="K4399">
        <v>3090</v>
      </c>
      <c r="L4399">
        <v>0</v>
      </c>
      <c r="M4399">
        <v>0</v>
      </c>
      <c r="N4399">
        <v>232400</v>
      </c>
      <c r="O4399">
        <v>0</v>
      </c>
      <c r="P4399">
        <v>0</v>
      </c>
      <c r="Q4399">
        <v>5793</v>
      </c>
      <c r="R4399" t="b">
        <v>0</v>
      </c>
      <c r="S4399">
        <v>0</v>
      </c>
    </row>
    <row r="4400" spans="1:19">
      <c r="A4400">
        <v>23359501</v>
      </c>
      <c r="B4400" s="12"/>
      <c r="C4400" s="12" t="s">
        <v>4797</v>
      </c>
      <c r="D4400" s="12" t="s">
        <v>5518</v>
      </c>
      <c r="E4400" t="b">
        <v>0</v>
      </c>
      <c r="F4400">
        <v>0</v>
      </c>
      <c r="G4400">
        <v>2996611</v>
      </c>
      <c r="H4400">
        <v>43869</v>
      </c>
      <c r="I4400" s="12" t="s">
        <v>5780</v>
      </c>
      <c r="J4400">
        <v>2</v>
      </c>
      <c r="K4400">
        <v>3090</v>
      </c>
      <c r="L4400">
        <v>0</v>
      </c>
      <c r="M4400">
        <v>0</v>
      </c>
      <c r="N4400">
        <v>336400</v>
      </c>
      <c r="O4400">
        <v>0</v>
      </c>
      <c r="P4400">
        <v>-336400</v>
      </c>
      <c r="Q4400">
        <v>5794</v>
      </c>
      <c r="R4400" t="b">
        <v>0</v>
      </c>
      <c r="S4400">
        <v>0</v>
      </c>
    </row>
    <row r="4401" spans="1:19">
      <c r="A4401">
        <v>23359501</v>
      </c>
      <c r="B4401" s="12"/>
      <c r="C4401" s="12" t="s">
        <v>4797</v>
      </c>
      <c r="D4401" s="12" t="s">
        <v>5518</v>
      </c>
      <c r="E4401" t="b">
        <v>0</v>
      </c>
      <c r="F4401">
        <v>0</v>
      </c>
      <c r="G4401">
        <v>2996611</v>
      </c>
      <c r="H4401">
        <v>43889</v>
      </c>
      <c r="I4401" s="12" t="s">
        <v>5780</v>
      </c>
      <c r="J4401">
        <v>7</v>
      </c>
      <c r="K4401">
        <v>1064</v>
      </c>
      <c r="L4401">
        <v>0</v>
      </c>
      <c r="M4401">
        <v>0</v>
      </c>
      <c r="N4401">
        <v>0</v>
      </c>
      <c r="O4401">
        <v>600000</v>
      </c>
      <c r="P4401">
        <v>263600</v>
      </c>
      <c r="Q4401">
        <v>5795</v>
      </c>
      <c r="R4401" t="b">
        <v>0</v>
      </c>
      <c r="S4401">
        <v>0</v>
      </c>
    </row>
    <row r="4402" spans="1:19">
      <c r="A4402">
        <v>23359501</v>
      </c>
      <c r="B4402" s="12"/>
      <c r="C4402" s="12" t="s">
        <v>4797</v>
      </c>
      <c r="D4402" s="12" t="s">
        <v>5518</v>
      </c>
      <c r="E4402" t="b">
        <v>0</v>
      </c>
      <c r="F4402">
        <v>0</v>
      </c>
      <c r="G4402">
        <v>2996611</v>
      </c>
      <c r="H4402">
        <v>43889</v>
      </c>
      <c r="I4402" s="12" t="s">
        <v>5922</v>
      </c>
      <c r="J4402">
        <v>7</v>
      </c>
      <c r="K4402">
        <v>1067</v>
      </c>
      <c r="L4402">
        <v>0</v>
      </c>
      <c r="M4402">
        <v>0</v>
      </c>
      <c r="N4402">
        <v>0</v>
      </c>
      <c r="O4402">
        <v>336400</v>
      </c>
      <c r="P4402">
        <v>600000</v>
      </c>
      <c r="Q4402">
        <v>5796</v>
      </c>
      <c r="R4402" t="b">
        <v>0</v>
      </c>
      <c r="S4402">
        <v>0</v>
      </c>
    </row>
    <row r="4403" spans="1:19">
      <c r="A4403">
        <v>23359501</v>
      </c>
      <c r="B4403" s="12"/>
      <c r="C4403" s="12" t="s">
        <v>4797</v>
      </c>
      <c r="D4403" s="12" t="s">
        <v>5518</v>
      </c>
      <c r="E4403" t="b">
        <v>0</v>
      </c>
      <c r="F4403">
        <v>0</v>
      </c>
      <c r="G4403">
        <v>2996611</v>
      </c>
      <c r="H4403">
        <v>43902</v>
      </c>
      <c r="I4403" s="12" t="s">
        <v>5780</v>
      </c>
      <c r="J4403">
        <v>2</v>
      </c>
      <c r="K4403">
        <v>3105</v>
      </c>
      <c r="L4403">
        <v>0</v>
      </c>
      <c r="M4403">
        <v>0</v>
      </c>
      <c r="N4403">
        <v>600000</v>
      </c>
      <c r="O4403">
        <v>0</v>
      </c>
      <c r="P4403">
        <v>0</v>
      </c>
      <c r="Q4403">
        <v>5797</v>
      </c>
      <c r="R4403" t="b">
        <v>0</v>
      </c>
      <c r="S4403">
        <v>0</v>
      </c>
    </row>
    <row r="4404" spans="1:19">
      <c r="A4404">
        <v>23359501</v>
      </c>
      <c r="B4404" s="12"/>
      <c r="C4404" s="12" t="s">
        <v>4797</v>
      </c>
      <c r="D4404" s="12" t="s">
        <v>5518</v>
      </c>
      <c r="E4404" t="b">
        <v>0</v>
      </c>
      <c r="F4404">
        <v>0</v>
      </c>
      <c r="G4404">
        <v>2996611</v>
      </c>
      <c r="H4404">
        <v>43920</v>
      </c>
      <c r="I4404" s="12" t="s">
        <v>5925</v>
      </c>
      <c r="J4404">
        <v>7</v>
      </c>
      <c r="K4404">
        <v>1076</v>
      </c>
      <c r="L4404">
        <v>0</v>
      </c>
      <c r="M4404">
        <v>0</v>
      </c>
      <c r="N4404">
        <v>0</v>
      </c>
      <c r="O4404">
        <v>89800</v>
      </c>
      <c r="P4404">
        <v>89800</v>
      </c>
      <c r="Q4404">
        <v>5798</v>
      </c>
      <c r="R4404" t="b">
        <v>0</v>
      </c>
      <c r="S4404">
        <v>0</v>
      </c>
    </row>
    <row r="4405" spans="1:19">
      <c r="A4405">
        <v>23359501</v>
      </c>
      <c r="B4405" s="12"/>
      <c r="C4405" s="12" t="s">
        <v>4797</v>
      </c>
      <c r="D4405" s="12" t="s">
        <v>5518</v>
      </c>
      <c r="E4405" t="b">
        <v>0</v>
      </c>
      <c r="F4405">
        <v>0</v>
      </c>
      <c r="G4405">
        <v>2996611</v>
      </c>
      <c r="H4405">
        <v>43929</v>
      </c>
      <c r="I4405" s="12" t="s">
        <v>5925</v>
      </c>
      <c r="J4405">
        <v>2</v>
      </c>
      <c r="K4405">
        <v>3120</v>
      </c>
      <c r="L4405">
        <v>0</v>
      </c>
      <c r="M4405">
        <v>0</v>
      </c>
      <c r="N4405">
        <v>89800</v>
      </c>
      <c r="O4405">
        <v>0</v>
      </c>
      <c r="P4405">
        <v>0</v>
      </c>
      <c r="Q4405">
        <v>5799</v>
      </c>
      <c r="R4405" t="b">
        <v>0</v>
      </c>
      <c r="S4405">
        <v>0</v>
      </c>
    </row>
    <row r="4406" spans="1:19">
      <c r="A4406">
        <v>23359501</v>
      </c>
      <c r="B4406" s="12"/>
      <c r="C4406" s="12" t="s">
        <v>4797</v>
      </c>
      <c r="D4406" s="12" t="s">
        <v>5518</v>
      </c>
      <c r="E4406" t="b">
        <v>0</v>
      </c>
      <c r="F4406">
        <v>0</v>
      </c>
      <c r="G4406">
        <v>2996611</v>
      </c>
      <c r="H4406">
        <v>43951</v>
      </c>
      <c r="I4406" s="12" t="s">
        <v>5926</v>
      </c>
      <c r="J4406">
        <v>7</v>
      </c>
      <c r="K4406">
        <v>1087</v>
      </c>
      <c r="L4406">
        <v>0</v>
      </c>
      <c r="M4406">
        <v>0</v>
      </c>
      <c r="N4406">
        <v>0</v>
      </c>
      <c r="O4406">
        <v>409700</v>
      </c>
      <c r="P4406">
        <v>409700</v>
      </c>
      <c r="Q4406">
        <v>5800</v>
      </c>
      <c r="R4406" t="b">
        <v>0</v>
      </c>
      <c r="S4406">
        <v>0</v>
      </c>
    </row>
    <row r="4407" spans="1:19">
      <c r="A4407">
        <v>23359501</v>
      </c>
      <c r="B4407" s="12"/>
      <c r="C4407" s="12" t="s">
        <v>4797</v>
      </c>
      <c r="D4407" s="12" t="s">
        <v>5518</v>
      </c>
      <c r="E4407" t="b">
        <v>0</v>
      </c>
      <c r="F4407">
        <v>0</v>
      </c>
      <c r="G4407">
        <v>2996611</v>
      </c>
      <c r="H4407">
        <v>43963</v>
      </c>
      <c r="I4407" s="12" t="s">
        <v>5926</v>
      </c>
      <c r="J4407">
        <v>2</v>
      </c>
      <c r="K4407">
        <v>3128</v>
      </c>
      <c r="L4407">
        <v>0</v>
      </c>
      <c r="M4407">
        <v>0</v>
      </c>
      <c r="N4407">
        <v>409700</v>
      </c>
      <c r="O4407">
        <v>0</v>
      </c>
      <c r="P4407">
        <v>0</v>
      </c>
      <c r="Q4407">
        <v>5801</v>
      </c>
      <c r="R4407" t="b">
        <v>0</v>
      </c>
      <c r="S4407">
        <v>0</v>
      </c>
    </row>
    <row r="4408" spans="1:19">
      <c r="A4408">
        <v>23359501</v>
      </c>
      <c r="B4408" s="12"/>
      <c r="C4408" s="12" t="s">
        <v>4797</v>
      </c>
      <c r="D4408" s="12" t="s">
        <v>5518</v>
      </c>
      <c r="E4408" t="b">
        <v>0</v>
      </c>
      <c r="F4408">
        <v>0</v>
      </c>
      <c r="G4408">
        <v>2996611</v>
      </c>
      <c r="H4408">
        <v>43981</v>
      </c>
      <c r="I4408" s="12" t="s">
        <v>5922</v>
      </c>
      <c r="J4408">
        <v>7</v>
      </c>
      <c r="K4408">
        <v>1099</v>
      </c>
      <c r="L4408">
        <v>0</v>
      </c>
      <c r="M4408">
        <v>0</v>
      </c>
      <c r="N4408">
        <v>0</v>
      </c>
      <c r="O4408">
        <v>179850</v>
      </c>
      <c r="P4408">
        <v>179850</v>
      </c>
      <c r="Q4408">
        <v>5802</v>
      </c>
      <c r="R4408" t="b">
        <v>0</v>
      </c>
      <c r="S4408">
        <v>0</v>
      </c>
    </row>
    <row r="4409" spans="1:19">
      <c r="A4409">
        <v>23359501</v>
      </c>
      <c r="B4409" s="12"/>
      <c r="C4409" s="12" t="s">
        <v>4797</v>
      </c>
      <c r="D4409" s="12" t="s">
        <v>5518</v>
      </c>
      <c r="E4409" t="b">
        <v>0</v>
      </c>
      <c r="F4409">
        <v>0</v>
      </c>
      <c r="G4409">
        <v>2996611</v>
      </c>
      <c r="H4409">
        <v>43997</v>
      </c>
      <c r="I4409" s="12" t="s">
        <v>5927</v>
      </c>
      <c r="J4409">
        <v>7</v>
      </c>
      <c r="K4409">
        <v>1110</v>
      </c>
      <c r="L4409">
        <v>0</v>
      </c>
      <c r="M4409">
        <v>0</v>
      </c>
      <c r="N4409">
        <v>0</v>
      </c>
      <c r="O4409">
        <v>33000</v>
      </c>
      <c r="P4409">
        <v>212850</v>
      </c>
      <c r="Q4409">
        <v>5803</v>
      </c>
      <c r="R4409" t="b">
        <v>0</v>
      </c>
      <c r="S4409">
        <v>0</v>
      </c>
    </row>
    <row r="4410" spans="1:19">
      <c r="A4410">
        <v>23359501</v>
      </c>
      <c r="B4410" s="12"/>
      <c r="C4410" s="12" t="s">
        <v>4797</v>
      </c>
      <c r="D4410" s="12" t="s">
        <v>5518</v>
      </c>
      <c r="E4410" t="b">
        <v>0</v>
      </c>
      <c r="F4410">
        <v>0</v>
      </c>
      <c r="G4410">
        <v>2996611</v>
      </c>
      <c r="H4410">
        <v>43997</v>
      </c>
      <c r="I4410" s="12" t="s">
        <v>5927</v>
      </c>
      <c r="J4410">
        <v>7</v>
      </c>
      <c r="K4410">
        <v>1110</v>
      </c>
      <c r="L4410">
        <v>0</v>
      </c>
      <c r="M4410">
        <v>0</v>
      </c>
      <c r="N4410">
        <v>0</v>
      </c>
      <c r="O4410">
        <v>339200</v>
      </c>
      <c r="P4410">
        <v>552050</v>
      </c>
      <c r="Q4410">
        <v>5804</v>
      </c>
      <c r="R4410" t="b">
        <v>0</v>
      </c>
      <c r="S4410">
        <v>0</v>
      </c>
    </row>
    <row r="4411" spans="1:19">
      <c r="A4411">
        <v>23359501</v>
      </c>
      <c r="B4411" s="12"/>
      <c r="C4411" s="12" t="s">
        <v>4797</v>
      </c>
      <c r="D4411" s="12" t="s">
        <v>5518</v>
      </c>
      <c r="E4411" t="b">
        <v>0</v>
      </c>
      <c r="F4411">
        <v>0</v>
      </c>
      <c r="G4411">
        <v>2996611</v>
      </c>
      <c r="H4411">
        <v>43998</v>
      </c>
      <c r="I4411" s="12" t="s">
        <v>5922</v>
      </c>
      <c r="J4411">
        <v>2</v>
      </c>
      <c r="K4411">
        <v>3140</v>
      </c>
      <c r="L4411">
        <v>0</v>
      </c>
      <c r="M4411">
        <v>0</v>
      </c>
      <c r="N4411">
        <v>179850</v>
      </c>
      <c r="O4411">
        <v>0</v>
      </c>
      <c r="P4411">
        <v>372200</v>
      </c>
      <c r="Q4411">
        <v>5805</v>
      </c>
      <c r="R4411" t="b">
        <v>0</v>
      </c>
      <c r="S4411">
        <v>0</v>
      </c>
    </row>
    <row r="4412" spans="1:19">
      <c r="A4412">
        <v>23359501</v>
      </c>
      <c r="B4412" s="12"/>
      <c r="C4412" s="12" t="s">
        <v>4797</v>
      </c>
      <c r="D4412" s="12" t="s">
        <v>5518</v>
      </c>
      <c r="E4412" t="b">
        <v>0</v>
      </c>
      <c r="F4412">
        <v>0</v>
      </c>
      <c r="G4412">
        <v>2996611</v>
      </c>
      <c r="H4412">
        <v>43998</v>
      </c>
      <c r="I4412" s="12" t="s">
        <v>5927</v>
      </c>
      <c r="J4412">
        <v>2</v>
      </c>
      <c r="K4412">
        <v>3140</v>
      </c>
      <c r="L4412">
        <v>0</v>
      </c>
      <c r="M4412">
        <v>0</v>
      </c>
      <c r="N4412">
        <v>372200</v>
      </c>
      <c r="O4412">
        <v>0</v>
      </c>
      <c r="P4412">
        <v>0</v>
      </c>
      <c r="Q4412">
        <v>5806</v>
      </c>
      <c r="R4412" t="b">
        <v>0</v>
      </c>
      <c r="S4412">
        <v>0</v>
      </c>
    </row>
    <row r="4413" spans="1:19">
      <c r="A4413">
        <v>23359501</v>
      </c>
      <c r="B4413" s="12"/>
      <c r="C4413" s="12" t="s">
        <v>4797</v>
      </c>
      <c r="D4413" s="12" t="s">
        <v>5518</v>
      </c>
      <c r="E4413" t="b">
        <v>0</v>
      </c>
      <c r="F4413">
        <v>0</v>
      </c>
      <c r="G4413">
        <v>2996611</v>
      </c>
      <c r="H4413">
        <v>44027</v>
      </c>
      <c r="I4413" s="12" t="s">
        <v>5922</v>
      </c>
      <c r="J4413">
        <v>2</v>
      </c>
      <c r="K4413">
        <v>3152</v>
      </c>
      <c r="L4413">
        <v>0</v>
      </c>
      <c r="M4413">
        <v>0</v>
      </c>
      <c r="N4413">
        <v>694000</v>
      </c>
      <c r="O4413">
        <v>0</v>
      </c>
      <c r="P4413">
        <v>-694000</v>
      </c>
      <c r="Q4413">
        <v>5807</v>
      </c>
      <c r="R4413" t="b">
        <v>0</v>
      </c>
      <c r="S4413">
        <v>0</v>
      </c>
    </row>
    <row r="4414" spans="1:19">
      <c r="A4414">
        <v>23359501</v>
      </c>
      <c r="B4414" s="12"/>
      <c r="C4414" s="12" t="s">
        <v>4797</v>
      </c>
      <c r="D4414" s="12" t="s">
        <v>5518</v>
      </c>
      <c r="E4414" t="b">
        <v>0</v>
      </c>
      <c r="F4414">
        <v>0</v>
      </c>
      <c r="G4414">
        <v>2996611</v>
      </c>
      <c r="H4414">
        <v>44027</v>
      </c>
      <c r="I4414" s="12" t="s">
        <v>5922</v>
      </c>
      <c r="J4414">
        <v>7</v>
      </c>
      <c r="K4414">
        <v>1120</v>
      </c>
      <c r="L4414">
        <v>0</v>
      </c>
      <c r="M4414">
        <v>0</v>
      </c>
      <c r="N4414">
        <v>0</v>
      </c>
      <c r="O4414">
        <v>694000</v>
      </c>
      <c r="P4414">
        <v>0</v>
      </c>
      <c r="Q4414">
        <v>5808</v>
      </c>
      <c r="R4414" t="b">
        <v>0</v>
      </c>
      <c r="S4414">
        <v>0</v>
      </c>
    </row>
    <row r="4415" spans="1:19">
      <c r="A4415">
        <v>23359501</v>
      </c>
      <c r="B4415" s="12"/>
      <c r="C4415" s="12" t="s">
        <v>4797</v>
      </c>
      <c r="D4415" s="12" t="s">
        <v>5518</v>
      </c>
      <c r="E4415" t="b">
        <v>0</v>
      </c>
      <c r="F4415">
        <v>0</v>
      </c>
      <c r="G4415">
        <v>2996611</v>
      </c>
      <c r="H4415">
        <v>44042</v>
      </c>
      <c r="I4415" s="12" t="s">
        <v>5928</v>
      </c>
      <c r="J4415">
        <v>7</v>
      </c>
      <c r="K4415">
        <v>1131</v>
      </c>
      <c r="L4415">
        <v>0</v>
      </c>
      <c r="M4415">
        <v>0</v>
      </c>
      <c r="N4415">
        <v>0</v>
      </c>
      <c r="O4415">
        <v>295100</v>
      </c>
      <c r="P4415">
        <v>295100</v>
      </c>
      <c r="Q4415">
        <v>5809</v>
      </c>
      <c r="R4415" t="b">
        <v>0</v>
      </c>
      <c r="S4415">
        <v>0</v>
      </c>
    </row>
    <row r="4416" spans="1:19">
      <c r="A4416">
        <v>23359501</v>
      </c>
      <c r="B4416" s="12"/>
      <c r="C4416" s="12" t="s">
        <v>4797</v>
      </c>
      <c r="D4416" s="12" t="s">
        <v>5518</v>
      </c>
      <c r="E4416" t="b">
        <v>0</v>
      </c>
      <c r="F4416">
        <v>0</v>
      </c>
      <c r="G4416">
        <v>2996611</v>
      </c>
      <c r="H4416">
        <v>44055</v>
      </c>
      <c r="I4416" s="12" t="s">
        <v>5928</v>
      </c>
      <c r="J4416">
        <v>2</v>
      </c>
      <c r="K4416">
        <v>3157</v>
      </c>
      <c r="L4416">
        <v>0</v>
      </c>
      <c r="M4416">
        <v>0</v>
      </c>
      <c r="N4416">
        <v>295100</v>
      </c>
      <c r="O4416">
        <v>0</v>
      </c>
      <c r="P4416">
        <v>0</v>
      </c>
      <c r="Q4416">
        <v>5810</v>
      </c>
      <c r="R4416" t="b">
        <v>0</v>
      </c>
      <c r="S4416">
        <v>0</v>
      </c>
    </row>
    <row r="4417" spans="1:19">
      <c r="A4417">
        <v>23359501</v>
      </c>
      <c r="B4417" s="12"/>
      <c r="C4417" s="12" t="s">
        <v>4797</v>
      </c>
      <c r="D4417" s="12" t="s">
        <v>5518</v>
      </c>
      <c r="E4417" t="b">
        <v>0</v>
      </c>
      <c r="F4417">
        <v>0</v>
      </c>
      <c r="G4417">
        <v>2996611</v>
      </c>
      <c r="H4417">
        <v>44073</v>
      </c>
      <c r="I4417" s="12" t="s">
        <v>5929</v>
      </c>
      <c r="J4417">
        <v>7</v>
      </c>
      <c r="K4417">
        <v>1148</v>
      </c>
      <c r="L4417">
        <v>0</v>
      </c>
      <c r="M4417">
        <v>0</v>
      </c>
      <c r="N4417">
        <v>0</v>
      </c>
      <c r="O4417">
        <v>320800</v>
      </c>
      <c r="P4417">
        <v>320800</v>
      </c>
      <c r="Q4417">
        <v>5811</v>
      </c>
      <c r="R4417" t="b">
        <v>0</v>
      </c>
      <c r="S4417">
        <v>0</v>
      </c>
    </row>
    <row r="4418" spans="1:19">
      <c r="A4418">
        <v>23359501</v>
      </c>
      <c r="B4418" s="12"/>
      <c r="C4418" s="12" t="s">
        <v>4797</v>
      </c>
      <c r="D4418" s="12" t="s">
        <v>5518</v>
      </c>
      <c r="E4418" t="b">
        <v>0</v>
      </c>
      <c r="F4418">
        <v>0</v>
      </c>
      <c r="G4418">
        <v>2996611</v>
      </c>
      <c r="H4418">
        <v>44084</v>
      </c>
      <c r="I4418" s="12" t="s">
        <v>5929</v>
      </c>
      <c r="J4418">
        <v>2</v>
      </c>
      <c r="K4418">
        <v>3175</v>
      </c>
      <c r="L4418">
        <v>0</v>
      </c>
      <c r="M4418">
        <v>0</v>
      </c>
      <c r="N4418">
        <v>320800</v>
      </c>
      <c r="O4418">
        <v>0</v>
      </c>
      <c r="P4418">
        <v>0</v>
      </c>
      <c r="Q4418">
        <v>5812</v>
      </c>
      <c r="R4418" t="b">
        <v>0</v>
      </c>
      <c r="S4418">
        <v>0</v>
      </c>
    </row>
    <row r="4419" spans="1:19">
      <c r="A4419">
        <v>23359501</v>
      </c>
      <c r="B4419" s="12"/>
      <c r="C4419" s="12" t="s">
        <v>4797</v>
      </c>
      <c r="D4419" s="12" t="s">
        <v>5518</v>
      </c>
      <c r="E4419" t="b">
        <v>0</v>
      </c>
      <c r="F4419">
        <v>0</v>
      </c>
      <c r="G4419">
        <v>2996611</v>
      </c>
      <c r="H4419">
        <v>44104</v>
      </c>
      <c r="I4419" s="12" t="s">
        <v>5926</v>
      </c>
      <c r="J4419">
        <v>7</v>
      </c>
      <c r="K4419">
        <v>1161</v>
      </c>
      <c r="L4419">
        <v>0</v>
      </c>
      <c r="M4419">
        <v>0</v>
      </c>
      <c r="N4419">
        <v>0</v>
      </c>
      <c r="O4419">
        <v>328700</v>
      </c>
      <c r="P4419">
        <v>328700</v>
      </c>
      <c r="Q4419">
        <v>5813</v>
      </c>
      <c r="R4419" t="b">
        <v>0</v>
      </c>
      <c r="S4419">
        <v>0</v>
      </c>
    </row>
    <row r="4420" spans="1:19">
      <c r="A4420">
        <v>23359501</v>
      </c>
      <c r="B4420" s="12"/>
      <c r="C4420" s="12" t="s">
        <v>4797</v>
      </c>
      <c r="D4420" s="12" t="s">
        <v>5518</v>
      </c>
      <c r="E4420" t="b">
        <v>0</v>
      </c>
      <c r="F4420">
        <v>0</v>
      </c>
      <c r="G4420">
        <v>2996611</v>
      </c>
      <c r="H4420">
        <v>44119</v>
      </c>
      <c r="I4420" s="12" t="s">
        <v>5926</v>
      </c>
      <c r="J4420">
        <v>2</v>
      </c>
      <c r="K4420">
        <v>3186</v>
      </c>
      <c r="L4420">
        <v>0</v>
      </c>
      <c r="M4420">
        <v>0</v>
      </c>
      <c r="N4420">
        <v>328700</v>
      </c>
      <c r="O4420">
        <v>0</v>
      </c>
      <c r="P4420">
        <v>0</v>
      </c>
      <c r="Q4420">
        <v>5814</v>
      </c>
      <c r="R4420" t="b">
        <v>0</v>
      </c>
      <c r="S4420">
        <v>0</v>
      </c>
    </row>
    <row r="4421" spans="1:19">
      <c r="A4421">
        <v>23359501</v>
      </c>
      <c r="B4421" s="12"/>
      <c r="C4421" s="12" t="s">
        <v>4797</v>
      </c>
      <c r="D4421" s="12" t="s">
        <v>5518</v>
      </c>
      <c r="E4421" t="b">
        <v>0</v>
      </c>
      <c r="F4421">
        <v>0</v>
      </c>
      <c r="G4421">
        <v>2996611</v>
      </c>
      <c r="H4421">
        <v>44133</v>
      </c>
      <c r="I4421" s="12" t="s">
        <v>5929</v>
      </c>
      <c r="J4421">
        <v>2</v>
      </c>
      <c r="K4421">
        <v>3194</v>
      </c>
      <c r="L4421">
        <v>0</v>
      </c>
      <c r="M4421">
        <v>0</v>
      </c>
      <c r="N4421">
        <v>274250</v>
      </c>
      <c r="O4421">
        <v>0</v>
      </c>
      <c r="P4421">
        <v>-274250</v>
      </c>
      <c r="Q4421">
        <v>5815</v>
      </c>
      <c r="R4421" t="b">
        <v>0</v>
      </c>
      <c r="S4421">
        <v>0</v>
      </c>
    </row>
    <row r="4422" spans="1:19">
      <c r="A4422">
        <v>23359501</v>
      </c>
      <c r="B4422" s="12"/>
      <c r="C4422" s="12" t="s">
        <v>4797</v>
      </c>
      <c r="D4422" s="12" t="s">
        <v>5518</v>
      </c>
      <c r="E4422" t="b">
        <v>0</v>
      </c>
      <c r="F4422">
        <v>0</v>
      </c>
      <c r="G4422">
        <v>2996611</v>
      </c>
      <c r="H4422">
        <v>44134</v>
      </c>
      <c r="I4422" s="12" t="s">
        <v>5929</v>
      </c>
      <c r="J4422">
        <v>7</v>
      </c>
      <c r="K4422">
        <v>1174</v>
      </c>
      <c r="L4422">
        <v>0</v>
      </c>
      <c r="M4422">
        <v>0</v>
      </c>
      <c r="N4422">
        <v>0</v>
      </c>
      <c r="O4422">
        <v>274250</v>
      </c>
      <c r="P4422">
        <v>0</v>
      </c>
      <c r="Q4422">
        <v>5816</v>
      </c>
      <c r="R4422" t="b">
        <v>0</v>
      </c>
      <c r="S4422">
        <v>0</v>
      </c>
    </row>
    <row r="4423" spans="1:19">
      <c r="A4423">
        <v>23359501</v>
      </c>
      <c r="B4423" s="12"/>
      <c r="C4423" s="12" t="s">
        <v>4797</v>
      </c>
      <c r="D4423" s="12" t="s">
        <v>5518</v>
      </c>
      <c r="E4423" t="b">
        <v>0</v>
      </c>
      <c r="F4423">
        <v>0</v>
      </c>
      <c r="G4423">
        <v>2996611</v>
      </c>
      <c r="H4423">
        <v>44164</v>
      </c>
      <c r="I4423" s="12" t="s">
        <v>5922</v>
      </c>
      <c r="J4423">
        <v>7</v>
      </c>
      <c r="K4423">
        <v>1186</v>
      </c>
      <c r="L4423">
        <v>0</v>
      </c>
      <c r="M4423">
        <v>0</v>
      </c>
      <c r="N4423">
        <v>0</v>
      </c>
      <c r="O4423">
        <v>667256</v>
      </c>
      <c r="P4423">
        <v>667256</v>
      </c>
      <c r="Q4423">
        <v>5817</v>
      </c>
      <c r="R4423" t="b">
        <v>0</v>
      </c>
      <c r="S4423">
        <v>0</v>
      </c>
    </row>
    <row r="4424" spans="1:19">
      <c r="A4424">
        <v>23359501</v>
      </c>
      <c r="B4424" s="12"/>
      <c r="C4424" s="12" t="s">
        <v>4797</v>
      </c>
      <c r="D4424" s="12" t="s">
        <v>5518</v>
      </c>
      <c r="E4424" t="b">
        <v>0</v>
      </c>
      <c r="F4424">
        <v>0</v>
      </c>
      <c r="G4424">
        <v>2996611</v>
      </c>
      <c r="H4424">
        <v>44165</v>
      </c>
      <c r="I4424" s="12" t="s">
        <v>5922</v>
      </c>
      <c r="J4424">
        <v>2</v>
      </c>
      <c r="K4424">
        <v>3203</v>
      </c>
      <c r="L4424">
        <v>0</v>
      </c>
      <c r="M4424">
        <v>0</v>
      </c>
      <c r="N4424">
        <v>667256</v>
      </c>
      <c r="O4424">
        <v>0</v>
      </c>
      <c r="P4424">
        <v>0</v>
      </c>
      <c r="Q4424">
        <v>5818</v>
      </c>
      <c r="R4424" t="b">
        <v>0</v>
      </c>
      <c r="S4424">
        <v>0</v>
      </c>
    </row>
    <row r="4425" spans="1:19">
      <c r="A4425">
        <v>23359501</v>
      </c>
      <c r="B4425" s="12"/>
      <c r="C4425" s="12" t="s">
        <v>4797</v>
      </c>
      <c r="D4425" s="12" t="s">
        <v>5518</v>
      </c>
      <c r="E4425" t="b">
        <v>0</v>
      </c>
      <c r="F4425">
        <v>0</v>
      </c>
      <c r="G4425">
        <v>2996611</v>
      </c>
      <c r="H4425">
        <v>44187</v>
      </c>
      <c r="I4425" s="12" t="s">
        <v>5922</v>
      </c>
      <c r="J4425">
        <v>2</v>
      </c>
      <c r="K4425">
        <v>3215</v>
      </c>
      <c r="L4425">
        <v>0</v>
      </c>
      <c r="M4425">
        <v>0</v>
      </c>
      <c r="N4425">
        <v>371300</v>
      </c>
      <c r="O4425">
        <v>0</v>
      </c>
      <c r="P4425">
        <v>-371300</v>
      </c>
      <c r="Q4425">
        <v>5819</v>
      </c>
      <c r="R4425" t="b">
        <v>0</v>
      </c>
      <c r="S4425">
        <v>0</v>
      </c>
    </row>
    <row r="4426" spans="1:19">
      <c r="A4426">
        <v>23359501</v>
      </c>
      <c r="B4426" s="12"/>
      <c r="C4426" s="12" t="s">
        <v>4797</v>
      </c>
      <c r="D4426" s="12" t="s">
        <v>5518</v>
      </c>
      <c r="E4426" t="b">
        <v>0</v>
      </c>
      <c r="F4426">
        <v>0</v>
      </c>
      <c r="G4426">
        <v>2996611</v>
      </c>
      <c r="H4426">
        <v>44194</v>
      </c>
      <c r="I4426" s="12" t="s">
        <v>5922</v>
      </c>
      <c r="J4426">
        <v>7</v>
      </c>
      <c r="K4426">
        <v>1195</v>
      </c>
      <c r="L4426">
        <v>0</v>
      </c>
      <c r="M4426">
        <v>0</v>
      </c>
      <c r="N4426">
        <v>0</v>
      </c>
      <c r="O4426">
        <v>371300</v>
      </c>
      <c r="P4426">
        <v>0</v>
      </c>
      <c r="Q4426">
        <v>5820</v>
      </c>
      <c r="R4426" t="b">
        <v>0</v>
      </c>
      <c r="S4426">
        <v>0</v>
      </c>
    </row>
    <row r="4427" spans="1:19">
      <c r="A4427">
        <v>23359501</v>
      </c>
      <c r="B4427" s="12" t="s">
        <v>2616</v>
      </c>
      <c r="C4427" s="12" t="s">
        <v>4797</v>
      </c>
      <c r="D4427" s="12" t="s">
        <v>2616</v>
      </c>
      <c r="E4427" t="b">
        <v>0</v>
      </c>
      <c r="F4427">
        <v>0</v>
      </c>
      <c r="G4427">
        <v>2996611</v>
      </c>
      <c r="H4427" t="s">
        <v>21</v>
      </c>
      <c r="I4427" s="12"/>
      <c r="K4427">
        <v>0</v>
      </c>
      <c r="L4427">
        <v>0</v>
      </c>
      <c r="M4427">
        <v>0</v>
      </c>
      <c r="N4427">
        <v>5355006</v>
      </c>
      <c r="O4427">
        <v>5171756</v>
      </c>
      <c r="P4427">
        <v>0</v>
      </c>
      <c r="Q4427">
        <v>5821</v>
      </c>
      <c r="R4427" t="b">
        <v>0</v>
      </c>
      <c r="S4427">
        <v>0</v>
      </c>
    </row>
    <row r="4428" spans="1:19">
      <c r="A4428">
        <v>23359501</v>
      </c>
      <c r="B4428" s="12" t="s">
        <v>5641</v>
      </c>
      <c r="C4428" s="12" t="s">
        <v>4797</v>
      </c>
      <c r="D4428" s="12" t="s">
        <v>5641</v>
      </c>
      <c r="E4428" t="b">
        <v>0</v>
      </c>
      <c r="F4428">
        <v>0</v>
      </c>
      <c r="G4428">
        <v>901278738</v>
      </c>
      <c r="H4428" t="s">
        <v>21</v>
      </c>
      <c r="I4428" s="12"/>
      <c r="K4428">
        <v>0</v>
      </c>
      <c r="L4428">
        <v>199100</v>
      </c>
      <c r="M4428">
        <v>199100</v>
      </c>
      <c r="N4428">
        <v>0</v>
      </c>
      <c r="O4428">
        <v>0</v>
      </c>
      <c r="P4428">
        <v>0</v>
      </c>
      <c r="Q4428">
        <v>5858</v>
      </c>
      <c r="R4428" t="b">
        <v>0</v>
      </c>
      <c r="S4428">
        <v>0</v>
      </c>
    </row>
    <row r="4429" spans="1:19">
      <c r="A4429">
        <v>23359501</v>
      </c>
      <c r="B4429" s="12"/>
      <c r="C4429" s="12" t="s">
        <v>4797</v>
      </c>
      <c r="D4429" s="12" t="s">
        <v>5641</v>
      </c>
      <c r="E4429" t="b">
        <v>0</v>
      </c>
      <c r="F4429">
        <v>0</v>
      </c>
      <c r="G4429">
        <v>901278738</v>
      </c>
      <c r="H4429">
        <v>44042</v>
      </c>
      <c r="I4429" s="12" t="s">
        <v>5930</v>
      </c>
      <c r="J4429">
        <v>7</v>
      </c>
      <c r="K4429">
        <v>1130</v>
      </c>
      <c r="L4429">
        <v>0</v>
      </c>
      <c r="M4429">
        <v>0</v>
      </c>
      <c r="N4429">
        <v>0</v>
      </c>
      <c r="O4429">
        <v>119000</v>
      </c>
      <c r="P4429">
        <v>119000</v>
      </c>
      <c r="Q4429">
        <v>5859</v>
      </c>
      <c r="R4429" t="b">
        <v>0</v>
      </c>
      <c r="S4429">
        <v>0</v>
      </c>
    </row>
    <row r="4430" spans="1:19">
      <c r="A4430">
        <v>23359501</v>
      </c>
      <c r="B4430" s="12"/>
      <c r="C4430" s="12" t="s">
        <v>4797</v>
      </c>
      <c r="D4430" s="12" t="s">
        <v>5641</v>
      </c>
      <c r="E4430" t="b">
        <v>0</v>
      </c>
      <c r="F4430">
        <v>0</v>
      </c>
      <c r="G4430">
        <v>901278738</v>
      </c>
      <c r="H4430">
        <v>44055</v>
      </c>
      <c r="I4430" s="12" t="s">
        <v>5931</v>
      </c>
      <c r="J4430">
        <v>2</v>
      </c>
      <c r="K4430">
        <v>3157</v>
      </c>
      <c r="L4430">
        <v>0</v>
      </c>
      <c r="M4430">
        <v>0</v>
      </c>
      <c r="N4430">
        <v>119000</v>
      </c>
      <c r="O4430">
        <v>0</v>
      </c>
      <c r="P4430">
        <v>0</v>
      </c>
      <c r="Q4430">
        <v>5860</v>
      </c>
      <c r="R4430" t="b">
        <v>0</v>
      </c>
      <c r="S4430">
        <v>0</v>
      </c>
    </row>
    <row r="4431" spans="1:19">
      <c r="A4431">
        <v>23359501</v>
      </c>
      <c r="B4431" s="12"/>
      <c r="C4431" s="12" t="s">
        <v>4797</v>
      </c>
      <c r="D4431" s="12" t="s">
        <v>5641</v>
      </c>
      <c r="E4431" t="b">
        <v>0</v>
      </c>
      <c r="F4431">
        <v>0</v>
      </c>
      <c r="G4431">
        <v>901278738</v>
      </c>
      <c r="H4431">
        <v>44119</v>
      </c>
      <c r="I4431" s="12" t="s">
        <v>5932</v>
      </c>
      <c r="J4431">
        <v>2</v>
      </c>
      <c r="K4431">
        <v>3186</v>
      </c>
      <c r="L4431">
        <v>0</v>
      </c>
      <c r="M4431">
        <v>0</v>
      </c>
      <c r="N4431">
        <v>80100</v>
      </c>
      <c r="O4431">
        <v>0</v>
      </c>
      <c r="P4431">
        <v>-80100</v>
      </c>
      <c r="Q4431">
        <v>5861</v>
      </c>
      <c r="R4431" t="b">
        <v>0</v>
      </c>
      <c r="S4431">
        <v>0</v>
      </c>
    </row>
    <row r="4432" spans="1:19">
      <c r="A4432">
        <v>23359501</v>
      </c>
      <c r="B4432" s="12"/>
      <c r="C4432" s="12" t="s">
        <v>4797</v>
      </c>
      <c r="D4432" s="12" t="s">
        <v>5641</v>
      </c>
      <c r="E4432" t="b">
        <v>0</v>
      </c>
      <c r="F4432">
        <v>0</v>
      </c>
      <c r="G4432">
        <v>901278738</v>
      </c>
      <c r="H4432">
        <v>44119</v>
      </c>
      <c r="I4432" s="12" t="s">
        <v>5933</v>
      </c>
      <c r="J4432">
        <v>7</v>
      </c>
      <c r="K4432">
        <v>1166</v>
      </c>
      <c r="L4432">
        <v>0</v>
      </c>
      <c r="M4432">
        <v>0</v>
      </c>
      <c r="N4432">
        <v>0</v>
      </c>
      <c r="O4432">
        <v>80100</v>
      </c>
      <c r="P4432">
        <v>0</v>
      </c>
      <c r="Q4432">
        <v>5862</v>
      </c>
      <c r="R4432" t="b">
        <v>0</v>
      </c>
      <c r="S4432">
        <v>0</v>
      </c>
    </row>
    <row r="4433" spans="1:19">
      <c r="A4433">
        <v>23359501</v>
      </c>
      <c r="B4433" s="12" t="s">
        <v>2621</v>
      </c>
      <c r="C4433" s="12" t="s">
        <v>4797</v>
      </c>
      <c r="D4433" s="12" t="s">
        <v>2621</v>
      </c>
      <c r="E4433" t="b">
        <v>0</v>
      </c>
      <c r="F4433">
        <v>0</v>
      </c>
      <c r="G4433">
        <v>901278738</v>
      </c>
      <c r="H4433" t="s">
        <v>21</v>
      </c>
      <c r="I4433" s="12"/>
      <c r="K4433">
        <v>0</v>
      </c>
      <c r="L4433">
        <v>0</v>
      </c>
      <c r="M4433">
        <v>0</v>
      </c>
      <c r="N4433">
        <v>199100</v>
      </c>
      <c r="O4433">
        <v>199100</v>
      </c>
      <c r="P4433">
        <v>0</v>
      </c>
      <c r="Q4433">
        <v>5863</v>
      </c>
      <c r="R4433" t="b">
        <v>0</v>
      </c>
      <c r="S4433">
        <v>0</v>
      </c>
    </row>
    <row r="4434" spans="1:19">
      <c r="A4434">
        <v>23359501</v>
      </c>
      <c r="B4434" s="12" t="s">
        <v>5934</v>
      </c>
      <c r="C4434" s="12" t="s">
        <v>4797</v>
      </c>
      <c r="D4434" s="12" t="s">
        <v>5934</v>
      </c>
      <c r="E4434" t="b">
        <v>0</v>
      </c>
      <c r="F4434">
        <v>0</v>
      </c>
      <c r="G4434">
        <v>0</v>
      </c>
      <c r="H4434" t="s">
        <v>21</v>
      </c>
      <c r="I4434" s="12"/>
      <c r="K4434">
        <v>0</v>
      </c>
      <c r="L4434">
        <v>0</v>
      </c>
      <c r="M4434">
        <v>0</v>
      </c>
      <c r="N4434">
        <v>5554106</v>
      </c>
      <c r="O4434">
        <v>5370856</v>
      </c>
      <c r="P4434">
        <v>0</v>
      </c>
      <c r="Q4434">
        <v>5864</v>
      </c>
      <c r="R4434" t="b">
        <v>1</v>
      </c>
      <c r="S4434">
        <v>0</v>
      </c>
    </row>
    <row r="4435" spans="1:19">
      <c r="A4435">
        <v>23359502</v>
      </c>
      <c r="B4435" s="12" t="s">
        <v>5935</v>
      </c>
      <c r="C4435" s="12" t="s">
        <v>4797</v>
      </c>
      <c r="D4435" s="12" t="s">
        <v>5935</v>
      </c>
      <c r="E4435" t="b">
        <v>1</v>
      </c>
      <c r="F4435">
        <v>0</v>
      </c>
      <c r="G4435">
        <v>0</v>
      </c>
      <c r="H4435" t="s">
        <v>21</v>
      </c>
      <c r="I4435" s="12"/>
      <c r="K4435">
        <v>0</v>
      </c>
      <c r="L4435">
        <v>2360323.23</v>
      </c>
      <c r="M4435">
        <v>2360323.23</v>
      </c>
      <c r="N4435">
        <v>0</v>
      </c>
      <c r="O4435">
        <v>0</v>
      </c>
      <c r="P4435">
        <v>0</v>
      </c>
      <c r="Q4435">
        <v>5867</v>
      </c>
      <c r="R4435" t="b">
        <v>1</v>
      </c>
      <c r="S4435">
        <v>0</v>
      </c>
    </row>
    <row r="4436" spans="1:19">
      <c r="A4436">
        <v>23359502</v>
      </c>
      <c r="B4436" s="12" t="s">
        <v>5626</v>
      </c>
      <c r="C4436" s="12" t="s">
        <v>4797</v>
      </c>
      <c r="D4436" s="12" t="s">
        <v>5626</v>
      </c>
      <c r="E4436" t="b">
        <v>0</v>
      </c>
      <c r="F4436">
        <v>0</v>
      </c>
      <c r="G4436">
        <v>900595224</v>
      </c>
      <c r="H4436" t="s">
        <v>21</v>
      </c>
      <c r="I4436" s="12"/>
      <c r="K4436">
        <v>0</v>
      </c>
      <c r="L4436">
        <v>119000</v>
      </c>
      <c r="M4436">
        <v>119000</v>
      </c>
      <c r="N4436">
        <v>0</v>
      </c>
      <c r="O4436">
        <v>0</v>
      </c>
      <c r="P4436">
        <v>0</v>
      </c>
      <c r="Q4436">
        <v>5890</v>
      </c>
      <c r="R4436" t="b">
        <v>0</v>
      </c>
      <c r="S4436">
        <v>0</v>
      </c>
    </row>
    <row r="4437" spans="1:19">
      <c r="A4437">
        <v>23359502</v>
      </c>
      <c r="B4437" s="12"/>
      <c r="C4437" s="12" t="s">
        <v>4797</v>
      </c>
      <c r="D4437" s="12" t="s">
        <v>5626</v>
      </c>
      <c r="E4437" t="b">
        <v>0</v>
      </c>
      <c r="F4437">
        <v>0</v>
      </c>
      <c r="G4437">
        <v>900595224</v>
      </c>
      <c r="H4437">
        <v>43869</v>
      </c>
      <c r="I4437" s="12" t="s">
        <v>5908</v>
      </c>
      <c r="J4437">
        <v>2</v>
      </c>
      <c r="K4437">
        <v>3095</v>
      </c>
      <c r="L4437">
        <v>0</v>
      </c>
      <c r="M4437">
        <v>0</v>
      </c>
      <c r="N4437">
        <v>119000</v>
      </c>
      <c r="O4437">
        <v>0</v>
      </c>
      <c r="P4437">
        <v>-119000</v>
      </c>
      <c r="Q4437">
        <v>5891</v>
      </c>
      <c r="R4437" t="b">
        <v>0</v>
      </c>
      <c r="S4437">
        <v>0</v>
      </c>
    </row>
    <row r="4438" spans="1:19">
      <c r="A4438">
        <v>23359502</v>
      </c>
      <c r="B4438" s="12"/>
      <c r="C4438" s="12" t="s">
        <v>4797</v>
      </c>
      <c r="D4438" s="12" t="s">
        <v>5626</v>
      </c>
      <c r="E4438" t="b">
        <v>0</v>
      </c>
      <c r="F4438">
        <v>0</v>
      </c>
      <c r="G4438">
        <v>900595224</v>
      </c>
      <c r="H4438">
        <v>43889</v>
      </c>
      <c r="I4438" s="12" t="s">
        <v>5908</v>
      </c>
      <c r="J4438">
        <v>7</v>
      </c>
      <c r="K4438">
        <v>1065</v>
      </c>
      <c r="L4438">
        <v>0</v>
      </c>
      <c r="M4438">
        <v>0</v>
      </c>
      <c r="N4438">
        <v>0</v>
      </c>
      <c r="O4438">
        <v>119000</v>
      </c>
      <c r="P4438">
        <v>0</v>
      </c>
      <c r="Q4438">
        <v>5892</v>
      </c>
      <c r="R4438" t="b">
        <v>0</v>
      </c>
      <c r="S4438">
        <v>0</v>
      </c>
    </row>
    <row r="4439" spans="1:19">
      <c r="A4439">
        <v>23359502</v>
      </c>
      <c r="B4439" s="12" t="s">
        <v>2625</v>
      </c>
      <c r="C4439" s="12" t="s">
        <v>4797</v>
      </c>
      <c r="D4439" s="12" t="s">
        <v>2625</v>
      </c>
      <c r="E4439" t="b">
        <v>0</v>
      </c>
      <c r="F4439">
        <v>0</v>
      </c>
      <c r="G4439">
        <v>900595224</v>
      </c>
      <c r="H4439" t="s">
        <v>21</v>
      </c>
      <c r="I4439" s="12"/>
      <c r="K4439">
        <v>0</v>
      </c>
      <c r="L4439">
        <v>0</v>
      </c>
      <c r="M4439">
        <v>0</v>
      </c>
      <c r="N4439">
        <v>119000</v>
      </c>
      <c r="O4439">
        <v>119000</v>
      </c>
      <c r="P4439">
        <v>0</v>
      </c>
      <c r="Q4439">
        <v>5893</v>
      </c>
      <c r="R4439" t="b">
        <v>0</v>
      </c>
      <c r="S4439">
        <v>0</v>
      </c>
    </row>
    <row r="4440" spans="1:19">
      <c r="A4440">
        <v>23359502</v>
      </c>
      <c r="B4440" s="12" t="s">
        <v>5630</v>
      </c>
      <c r="C4440" s="12" t="s">
        <v>4797</v>
      </c>
      <c r="D4440" s="12" t="s">
        <v>5630</v>
      </c>
      <c r="E4440" t="b">
        <v>0</v>
      </c>
      <c r="F4440">
        <v>0</v>
      </c>
      <c r="G4440">
        <v>901012876</v>
      </c>
      <c r="H4440" t="s">
        <v>21</v>
      </c>
      <c r="I4440" s="12"/>
      <c r="K4440">
        <v>0</v>
      </c>
      <c r="L4440">
        <v>700000</v>
      </c>
      <c r="M4440">
        <v>700000</v>
      </c>
      <c r="N4440">
        <v>0</v>
      </c>
      <c r="O4440">
        <v>0</v>
      </c>
      <c r="P4440">
        <v>0</v>
      </c>
      <c r="Q4440">
        <v>5898</v>
      </c>
      <c r="R4440" t="b">
        <v>0</v>
      </c>
      <c r="S4440">
        <v>0</v>
      </c>
    </row>
    <row r="4441" spans="1:19">
      <c r="A4441">
        <v>23359502</v>
      </c>
      <c r="B4441" s="12"/>
      <c r="C4441" s="12" t="s">
        <v>4797</v>
      </c>
      <c r="D4441" s="12" t="s">
        <v>5630</v>
      </c>
      <c r="E4441" t="b">
        <v>0</v>
      </c>
      <c r="F4441">
        <v>0</v>
      </c>
      <c r="G4441">
        <v>901012876</v>
      </c>
      <c r="H4441">
        <v>44075</v>
      </c>
      <c r="I4441" s="12" t="s">
        <v>5936</v>
      </c>
      <c r="J4441">
        <v>7</v>
      </c>
      <c r="K4441">
        <v>1150</v>
      </c>
      <c r="L4441">
        <v>0</v>
      </c>
      <c r="M4441">
        <v>0</v>
      </c>
      <c r="N4441">
        <v>0</v>
      </c>
      <c r="O4441">
        <v>700000</v>
      </c>
      <c r="P4441">
        <v>700000</v>
      </c>
      <c r="Q4441">
        <v>5899</v>
      </c>
      <c r="R4441" t="b">
        <v>0</v>
      </c>
      <c r="S4441">
        <v>0</v>
      </c>
    </row>
    <row r="4442" spans="1:19">
      <c r="A4442">
        <v>23359502</v>
      </c>
      <c r="B4442" s="12"/>
      <c r="C4442" s="12" t="s">
        <v>4797</v>
      </c>
      <c r="D4442" s="12" t="s">
        <v>5630</v>
      </c>
      <c r="E4442" t="b">
        <v>0</v>
      </c>
      <c r="F4442">
        <v>0</v>
      </c>
      <c r="G4442">
        <v>901012876</v>
      </c>
      <c r="H4442">
        <v>44089</v>
      </c>
      <c r="I4442" s="12" t="s">
        <v>5936</v>
      </c>
      <c r="J4442">
        <v>2</v>
      </c>
      <c r="K4442">
        <v>3176</v>
      </c>
      <c r="L4442">
        <v>0</v>
      </c>
      <c r="M4442">
        <v>0</v>
      </c>
      <c r="N4442">
        <v>700000</v>
      </c>
      <c r="O4442">
        <v>0</v>
      </c>
      <c r="P4442">
        <v>0</v>
      </c>
      <c r="Q4442">
        <v>5900</v>
      </c>
      <c r="R4442" t="b">
        <v>0</v>
      </c>
      <c r="S4442">
        <v>0</v>
      </c>
    </row>
    <row r="4443" spans="1:19">
      <c r="A4443">
        <v>23359502</v>
      </c>
      <c r="B4443" s="12" t="s">
        <v>2627</v>
      </c>
      <c r="C4443" s="12" t="s">
        <v>4797</v>
      </c>
      <c r="D4443" s="12" t="s">
        <v>2627</v>
      </c>
      <c r="E4443" t="b">
        <v>0</v>
      </c>
      <c r="F4443">
        <v>0</v>
      </c>
      <c r="G4443">
        <v>901012876</v>
      </c>
      <c r="H4443" t="s">
        <v>21</v>
      </c>
      <c r="I4443" s="12"/>
      <c r="K4443">
        <v>0</v>
      </c>
      <c r="L4443">
        <v>0</v>
      </c>
      <c r="M4443">
        <v>0</v>
      </c>
      <c r="N4443">
        <v>700000</v>
      </c>
      <c r="O4443">
        <v>700000</v>
      </c>
      <c r="P4443">
        <v>0</v>
      </c>
      <c r="Q4443">
        <v>5901</v>
      </c>
      <c r="R4443" t="b">
        <v>0</v>
      </c>
      <c r="S4443">
        <v>0</v>
      </c>
    </row>
    <row r="4444" spans="1:19">
      <c r="A4444">
        <v>23359502</v>
      </c>
      <c r="B4444" s="12" t="s">
        <v>5633</v>
      </c>
      <c r="C4444" s="12" t="s">
        <v>4797</v>
      </c>
      <c r="D4444" s="12" t="s">
        <v>5633</v>
      </c>
      <c r="E4444" t="b">
        <v>0</v>
      </c>
      <c r="F4444">
        <v>0</v>
      </c>
      <c r="G4444">
        <v>901121838</v>
      </c>
      <c r="H4444" t="s">
        <v>21</v>
      </c>
      <c r="I4444" s="12"/>
      <c r="K4444">
        <v>0</v>
      </c>
      <c r="L4444">
        <v>1266123.23</v>
      </c>
      <c r="M4444">
        <v>1266123.23</v>
      </c>
      <c r="N4444">
        <v>0</v>
      </c>
      <c r="O4444">
        <v>0</v>
      </c>
      <c r="P4444">
        <v>0</v>
      </c>
      <c r="Q4444">
        <v>5904</v>
      </c>
      <c r="R4444" t="b">
        <v>0</v>
      </c>
      <c r="S4444">
        <v>0</v>
      </c>
    </row>
    <row r="4445" spans="1:19">
      <c r="A4445">
        <v>23359502</v>
      </c>
      <c r="B4445" s="12"/>
      <c r="C4445" s="12" t="s">
        <v>4797</v>
      </c>
      <c r="D4445" s="12" t="s">
        <v>5633</v>
      </c>
      <c r="E4445" t="b">
        <v>0</v>
      </c>
      <c r="F4445">
        <v>0</v>
      </c>
      <c r="G4445">
        <v>901121838</v>
      </c>
      <c r="H4445">
        <v>43860</v>
      </c>
      <c r="I4445" s="12" t="s">
        <v>5937</v>
      </c>
      <c r="J4445">
        <v>7</v>
      </c>
      <c r="K4445">
        <v>1046</v>
      </c>
      <c r="L4445">
        <v>0</v>
      </c>
      <c r="M4445">
        <v>0</v>
      </c>
      <c r="N4445">
        <v>0</v>
      </c>
      <c r="O4445">
        <v>184953</v>
      </c>
      <c r="P4445">
        <v>184953</v>
      </c>
      <c r="Q4445">
        <v>5905</v>
      </c>
      <c r="R4445" t="b">
        <v>0</v>
      </c>
      <c r="S4445">
        <v>0</v>
      </c>
    </row>
    <row r="4446" spans="1:19">
      <c r="A4446">
        <v>23359502</v>
      </c>
      <c r="B4446" s="12"/>
      <c r="C4446" s="12" t="s">
        <v>4797</v>
      </c>
      <c r="D4446" s="12" t="s">
        <v>5633</v>
      </c>
      <c r="E4446" t="b">
        <v>0</v>
      </c>
      <c r="F4446">
        <v>0</v>
      </c>
      <c r="G4446">
        <v>901121838</v>
      </c>
      <c r="H4446">
        <v>43869</v>
      </c>
      <c r="I4446" s="12" t="s">
        <v>5937</v>
      </c>
      <c r="J4446">
        <v>2</v>
      </c>
      <c r="K4446">
        <v>3091</v>
      </c>
      <c r="L4446">
        <v>0</v>
      </c>
      <c r="M4446">
        <v>0</v>
      </c>
      <c r="N4446">
        <v>184953</v>
      </c>
      <c r="O4446">
        <v>0</v>
      </c>
      <c r="P4446">
        <v>0</v>
      </c>
      <c r="Q4446">
        <v>5906</v>
      </c>
      <c r="R4446" t="b">
        <v>0</v>
      </c>
      <c r="S4446">
        <v>0</v>
      </c>
    </row>
    <row r="4447" spans="1:19">
      <c r="A4447">
        <v>23359502</v>
      </c>
      <c r="B4447" s="12"/>
      <c r="C4447" s="12" t="s">
        <v>4797</v>
      </c>
      <c r="D4447" s="12" t="s">
        <v>5633</v>
      </c>
      <c r="E4447" t="b">
        <v>0</v>
      </c>
      <c r="F4447">
        <v>0</v>
      </c>
      <c r="G4447">
        <v>901121838</v>
      </c>
      <c r="H4447">
        <v>43920</v>
      </c>
      <c r="I4447" s="12" t="s">
        <v>5938</v>
      </c>
      <c r="J4447">
        <v>7</v>
      </c>
      <c r="K4447">
        <v>1069</v>
      </c>
      <c r="L4447">
        <v>0</v>
      </c>
      <c r="M4447">
        <v>0</v>
      </c>
      <c r="N4447">
        <v>0</v>
      </c>
      <c r="O4447">
        <v>540349</v>
      </c>
      <c r="P4447">
        <v>540349.22</v>
      </c>
      <c r="Q4447">
        <v>5907</v>
      </c>
      <c r="R4447" t="b">
        <v>0</v>
      </c>
      <c r="S4447">
        <v>0</v>
      </c>
    </row>
    <row r="4448" spans="1:19">
      <c r="A4448">
        <v>23359502</v>
      </c>
      <c r="B4448" s="12"/>
      <c r="C4448" s="12" t="s">
        <v>4797</v>
      </c>
      <c r="D4448" s="12" t="s">
        <v>5633</v>
      </c>
      <c r="E4448" t="b">
        <v>0</v>
      </c>
      <c r="F4448">
        <v>0</v>
      </c>
      <c r="G4448">
        <v>901121838</v>
      </c>
      <c r="H4448">
        <v>43920</v>
      </c>
      <c r="I4448" s="12" t="s">
        <v>5939</v>
      </c>
      <c r="J4448">
        <v>7</v>
      </c>
      <c r="K4448">
        <v>1070</v>
      </c>
      <c r="L4448">
        <v>0</v>
      </c>
      <c r="M4448">
        <v>0</v>
      </c>
      <c r="N4448">
        <v>0</v>
      </c>
      <c r="O4448">
        <v>207401</v>
      </c>
      <c r="P4448">
        <v>747750.23</v>
      </c>
      <c r="Q4448">
        <v>5908</v>
      </c>
      <c r="R4448" t="b">
        <v>0</v>
      </c>
      <c r="S4448">
        <v>0</v>
      </c>
    </row>
    <row r="4449" spans="1:19">
      <c r="A4449">
        <v>23359502</v>
      </c>
      <c r="B4449" s="12"/>
      <c r="C4449" s="12" t="s">
        <v>4797</v>
      </c>
      <c r="D4449" s="12" t="s">
        <v>5633</v>
      </c>
      <c r="E4449" t="b">
        <v>0</v>
      </c>
      <c r="F4449">
        <v>0</v>
      </c>
      <c r="G4449">
        <v>901121838</v>
      </c>
      <c r="H4449">
        <v>43929</v>
      </c>
      <c r="I4449" s="12" t="s">
        <v>5938</v>
      </c>
      <c r="J4449">
        <v>2</v>
      </c>
      <c r="K4449">
        <v>3117</v>
      </c>
      <c r="L4449">
        <v>0</v>
      </c>
      <c r="M4449">
        <v>0</v>
      </c>
      <c r="N4449">
        <v>540349</v>
      </c>
      <c r="O4449">
        <v>0</v>
      </c>
      <c r="P4449">
        <v>207401.01</v>
      </c>
      <c r="Q4449">
        <v>5909</v>
      </c>
      <c r="R4449" t="b">
        <v>0</v>
      </c>
      <c r="S4449">
        <v>0</v>
      </c>
    </row>
    <row r="4450" spans="1:19">
      <c r="A4450">
        <v>23359502</v>
      </c>
      <c r="B4450" s="12"/>
      <c r="C4450" s="12" t="s">
        <v>4797</v>
      </c>
      <c r="D4450" s="12" t="s">
        <v>5633</v>
      </c>
      <c r="E4450" t="b">
        <v>0</v>
      </c>
      <c r="F4450">
        <v>0</v>
      </c>
      <c r="G4450">
        <v>901121838</v>
      </c>
      <c r="H4450">
        <v>43929</v>
      </c>
      <c r="I4450" s="12" t="s">
        <v>5939</v>
      </c>
      <c r="J4450">
        <v>2</v>
      </c>
      <c r="K4450">
        <v>3117</v>
      </c>
      <c r="L4450">
        <v>0</v>
      </c>
      <c r="M4450">
        <v>0</v>
      </c>
      <c r="N4450">
        <v>207401</v>
      </c>
      <c r="O4450">
        <v>0</v>
      </c>
      <c r="P4450">
        <v>0</v>
      </c>
      <c r="Q4450">
        <v>5910</v>
      </c>
      <c r="R4450" t="b">
        <v>0</v>
      </c>
      <c r="S4450">
        <v>0</v>
      </c>
    </row>
    <row r="4451" spans="1:19">
      <c r="A4451">
        <v>23359502</v>
      </c>
      <c r="B4451" s="12"/>
      <c r="C4451" s="12" t="s">
        <v>4797</v>
      </c>
      <c r="D4451" s="12" t="s">
        <v>5633</v>
      </c>
      <c r="E4451" t="b">
        <v>0</v>
      </c>
      <c r="F4451">
        <v>0</v>
      </c>
      <c r="G4451">
        <v>901121838</v>
      </c>
      <c r="H4451">
        <v>43981</v>
      </c>
      <c r="I4451" s="12" t="s">
        <v>5940</v>
      </c>
      <c r="J4451">
        <v>7</v>
      </c>
      <c r="K4451">
        <v>1100</v>
      </c>
      <c r="L4451">
        <v>0</v>
      </c>
      <c r="M4451">
        <v>0</v>
      </c>
      <c r="N4451">
        <v>0</v>
      </c>
      <c r="O4451">
        <v>160582</v>
      </c>
      <c r="P4451">
        <v>160582</v>
      </c>
      <c r="Q4451">
        <v>5911</v>
      </c>
      <c r="R4451" t="b">
        <v>0</v>
      </c>
      <c r="S4451">
        <v>0</v>
      </c>
    </row>
    <row r="4452" spans="1:19">
      <c r="A4452">
        <v>23359502</v>
      </c>
      <c r="B4452" s="12"/>
      <c r="C4452" s="12" t="s">
        <v>4797</v>
      </c>
      <c r="D4452" s="12" t="s">
        <v>5633</v>
      </c>
      <c r="E4452" t="b">
        <v>0</v>
      </c>
      <c r="F4452">
        <v>0</v>
      </c>
      <c r="G4452">
        <v>901121838</v>
      </c>
      <c r="H4452">
        <v>43998</v>
      </c>
      <c r="I4452" s="12" t="s">
        <v>5941</v>
      </c>
      <c r="J4452">
        <v>2</v>
      </c>
      <c r="K4452">
        <v>3136</v>
      </c>
      <c r="L4452">
        <v>0</v>
      </c>
      <c r="M4452">
        <v>0</v>
      </c>
      <c r="N4452">
        <v>0</v>
      </c>
      <c r="O4452">
        <v>0</v>
      </c>
      <c r="P4452">
        <v>160582</v>
      </c>
      <c r="Q4452">
        <v>5912</v>
      </c>
      <c r="R4452" t="b">
        <v>0</v>
      </c>
      <c r="S4452">
        <v>0</v>
      </c>
    </row>
    <row r="4453" spans="1:19">
      <c r="A4453">
        <v>23359502</v>
      </c>
      <c r="B4453" s="12"/>
      <c r="C4453" s="12" t="s">
        <v>4797</v>
      </c>
      <c r="D4453" s="12" t="s">
        <v>5633</v>
      </c>
      <c r="E4453" t="b">
        <v>0</v>
      </c>
      <c r="F4453">
        <v>0</v>
      </c>
      <c r="G4453">
        <v>901121838</v>
      </c>
      <c r="H4453">
        <v>43998</v>
      </c>
      <c r="I4453" s="12" t="s">
        <v>5942</v>
      </c>
      <c r="J4453">
        <v>2</v>
      </c>
      <c r="K4453">
        <v>3143</v>
      </c>
      <c r="L4453">
        <v>0</v>
      </c>
      <c r="M4453">
        <v>0</v>
      </c>
      <c r="N4453">
        <v>160582</v>
      </c>
      <c r="O4453">
        <v>0</v>
      </c>
      <c r="P4453">
        <v>0</v>
      </c>
      <c r="Q4453">
        <v>5913</v>
      </c>
      <c r="R4453" t="b">
        <v>0</v>
      </c>
      <c r="S4453">
        <v>0</v>
      </c>
    </row>
    <row r="4454" spans="1:19">
      <c r="A4454">
        <v>23359502</v>
      </c>
      <c r="B4454" s="12"/>
      <c r="C4454" s="12" t="s">
        <v>4797</v>
      </c>
      <c r="D4454" s="12" t="s">
        <v>5633</v>
      </c>
      <c r="E4454" t="b">
        <v>0</v>
      </c>
      <c r="F4454">
        <v>0</v>
      </c>
      <c r="G4454">
        <v>901121838</v>
      </c>
      <c r="H4454">
        <v>44164</v>
      </c>
      <c r="I4454" s="12" t="s">
        <v>5943</v>
      </c>
      <c r="J4454">
        <v>7</v>
      </c>
      <c r="K4454">
        <v>1184</v>
      </c>
      <c r="L4454">
        <v>0</v>
      </c>
      <c r="M4454">
        <v>0</v>
      </c>
      <c r="N4454">
        <v>0</v>
      </c>
      <c r="O4454">
        <v>172838</v>
      </c>
      <c r="P4454">
        <v>172838</v>
      </c>
      <c r="Q4454">
        <v>5914</v>
      </c>
      <c r="R4454" t="b">
        <v>0</v>
      </c>
      <c r="S4454">
        <v>0</v>
      </c>
    </row>
    <row r="4455" spans="1:19">
      <c r="A4455">
        <v>23359502</v>
      </c>
      <c r="B4455" s="12"/>
      <c r="C4455" s="12" t="s">
        <v>4797</v>
      </c>
      <c r="D4455" s="12" t="s">
        <v>5633</v>
      </c>
      <c r="E4455" t="b">
        <v>0</v>
      </c>
      <c r="F4455">
        <v>0</v>
      </c>
      <c r="G4455">
        <v>901121838</v>
      </c>
      <c r="H4455">
        <v>44165</v>
      </c>
      <c r="I4455" s="12" t="s">
        <v>5943</v>
      </c>
      <c r="J4455">
        <v>2</v>
      </c>
      <c r="K4455">
        <v>3198</v>
      </c>
      <c r="L4455">
        <v>0</v>
      </c>
      <c r="M4455">
        <v>0</v>
      </c>
      <c r="N4455">
        <v>172838</v>
      </c>
      <c r="O4455">
        <v>0</v>
      </c>
      <c r="P4455">
        <v>0</v>
      </c>
      <c r="Q4455">
        <v>5915</v>
      </c>
      <c r="R4455" t="b">
        <v>0</v>
      </c>
      <c r="S4455">
        <v>0</v>
      </c>
    </row>
    <row r="4456" spans="1:19">
      <c r="A4456">
        <v>23359502</v>
      </c>
      <c r="B4456" s="12" t="s">
        <v>2635</v>
      </c>
      <c r="C4456" s="12" t="s">
        <v>4797</v>
      </c>
      <c r="D4456" s="12" t="s">
        <v>2635</v>
      </c>
      <c r="E4456" t="b">
        <v>0</v>
      </c>
      <c r="F4456">
        <v>0</v>
      </c>
      <c r="G4456">
        <v>901121838</v>
      </c>
      <c r="H4456" t="s">
        <v>21</v>
      </c>
      <c r="I4456" s="12"/>
      <c r="K4456">
        <v>0</v>
      </c>
      <c r="L4456">
        <v>0</v>
      </c>
      <c r="M4456">
        <v>0</v>
      </c>
      <c r="N4456">
        <v>1266123</v>
      </c>
      <c r="O4456">
        <v>1266123</v>
      </c>
      <c r="P4456">
        <v>0</v>
      </c>
      <c r="Q4456">
        <v>5916</v>
      </c>
      <c r="R4456" t="b">
        <v>0</v>
      </c>
      <c r="S4456">
        <v>0</v>
      </c>
    </row>
    <row r="4457" spans="1:19">
      <c r="A4457">
        <v>23359502</v>
      </c>
      <c r="B4457" s="12" t="s">
        <v>5641</v>
      </c>
      <c r="C4457" s="12" t="s">
        <v>4797</v>
      </c>
      <c r="D4457" s="12" t="s">
        <v>5641</v>
      </c>
      <c r="E4457" t="b">
        <v>0</v>
      </c>
      <c r="F4457">
        <v>0</v>
      </c>
      <c r="G4457">
        <v>901278738</v>
      </c>
      <c r="H4457" t="s">
        <v>21</v>
      </c>
      <c r="I4457" s="12"/>
      <c r="K4457">
        <v>0</v>
      </c>
      <c r="L4457">
        <v>275200</v>
      </c>
      <c r="M4457">
        <v>275200</v>
      </c>
      <c r="N4457">
        <v>0</v>
      </c>
      <c r="O4457">
        <v>0</v>
      </c>
      <c r="P4457">
        <v>0</v>
      </c>
      <c r="Q4457">
        <v>5917</v>
      </c>
      <c r="R4457" t="b">
        <v>0</v>
      </c>
      <c r="S4457">
        <v>0</v>
      </c>
    </row>
    <row r="4458" spans="1:19">
      <c r="A4458">
        <v>23359502</v>
      </c>
      <c r="B4458" s="12"/>
      <c r="C4458" s="12" t="s">
        <v>4797</v>
      </c>
      <c r="D4458" s="12" t="s">
        <v>5641</v>
      </c>
      <c r="E4458" t="b">
        <v>0</v>
      </c>
      <c r="F4458">
        <v>0</v>
      </c>
      <c r="G4458">
        <v>901278738</v>
      </c>
      <c r="H4458">
        <v>43831</v>
      </c>
      <c r="I4458" s="12" t="s">
        <v>5944</v>
      </c>
      <c r="J4458">
        <v>7</v>
      </c>
      <c r="K4458">
        <v>1044</v>
      </c>
      <c r="L4458">
        <v>0</v>
      </c>
      <c r="M4458">
        <v>0</v>
      </c>
      <c r="N4458">
        <v>0</v>
      </c>
      <c r="O4458">
        <v>275200</v>
      </c>
      <c r="P4458">
        <v>275200</v>
      </c>
      <c r="Q4458">
        <v>5918</v>
      </c>
      <c r="R4458" t="b">
        <v>0</v>
      </c>
      <c r="S4458">
        <v>0</v>
      </c>
    </row>
    <row r="4459" spans="1:19">
      <c r="A4459">
        <v>23359502</v>
      </c>
      <c r="B4459" s="12"/>
      <c r="C4459" s="12" t="s">
        <v>4797</v>
      </c>
      <c r="D4459" s="12" t="s">
        <v>5641</v>
      </c>
      <c r="E4459" t="b">
        <v>0</v>
      </c>
      <c r="F4459">
        <v>0</v>
      </c>
      <c r="G4459">
        <v>901278738</v>
      </c>
      <c r="H4459">
        <v>43840</v>
      </c>
      <c r="I4459" s="12" t="s">
        <v>5945</v>
      </c>
      <c r="J4459">
        <v>2</v>
      </c>
      <c r="K4459">
        <v>3085</v>
      </c>
      <c r="L4459">
        <v>0</v>
      </c>
      <c r="M4459">
        <v>0</v>
      </c>
      <c r="N4459">
        <v>275200</v>
      </c>
      <c r="O4459">
        <v>0</v>
      </c>
      <c r="P4459">
        <v>0</v>
      </c>
      <c r="Q4459">
        <v>5919</v>
      </c>
      <c r="R4459" t="b">
        <v>0</v>
      </c>
      <c r="S4459">
        <v>0</v>
      </c>
    </row>
    <row r="4460" spans="1:19">
      <c r="A4460">
        <v>23359502</v>
      </c>
      <c r="B4460" s="12" t="s">
        <v>2638</v>
      </c>
      <c r="C4460" s="12" t="s">
        <v>4797</v>
      </c>
      <c r="D4460" s="12" t="s">
        <v>2638</v>
      </c>
      <c r="E4460" t="b">
        <v>0</v>
      </c>
      <c r="F4460">
        <v>0</v>
      </c>
      <c r="G4460">
        <v>901278738</v>
      </c>
      <c r="H4460" t="s">
        <v>21</v>
      </c>
      <c r="I4460" s="12"/>
      <c r="K4460">
        <v>0</v>
      </c>
      <c r="L4460">
        <v>0</v>
      </c>
      <c r="M4460">
        <v>0</v>
      </c>
      <c r="N4460">
        <v>275200</v>
      </c>
      <c r="O4460">
        <v>275200</v>
      </c>
      <c r="P4460">
        <v>0</v>
      </c>
      <c r="Q4460">
        <v>5920</v>
      </c>
      <c r="R4460" t="b">
        <v>0</v>
      </c>
      <c r="S4460">
        <v>0</v>
      </c>
    </row>
    <row r="4461" spans="1:19">
      <c r="A4461">
        <v>23359502</v>
      </c>
      <c r="B4461" s="12" t="s">
        <v>5946</v>
      </c>
      <c r="C4461" s="12" t="s">
        <v>4797</v>
      </c>
      <c r="D4461" s="12" t="s">
        <v>5946</v>
      </c>
      <c r="E4461" t="b">
        <v>0</v>
      </c>
      <c r="F4461">
        <v>0</v>
      </c>
      <c r="G4461">
        <v>0</v>
      </c>
      <c r="H4461" t="s">
        <v>21</v>
      </c>
      <c r="I4461" s="12"/>
      <c r="K4461">
        <v>0</v>
      </c>
      <c r="L4461">
        <v>0</v>
      </c>
      <c r="M4461">
        <v>0</v>
      </c>
      <c r="N4461">
        <v>2360323</v>
      </c>
      <c r="O4461">
        <v>2360323</v>
      </c>
      <c r="P4461">
        <v>0</v>
      </c>
      <c r="Q4461">
        <v>5923</v>
      </c>
      <c r="R4461" t="b">
        <v>1</v>
      </c>
      <c r="S4461">
        <v>0</v>
      </c>
    </row>
    <row r="4462" spans="1:19">
      <c r="A4462">
        <v>23359503</v>
      </c>
      <c r="B4462" s="12" t="s">
        <v>5947</v>
      </c>
      <c r="C4462" s="12" t="s">
        <v>4797</v>
      </c>
      <c r="D4462" s="12" t="s">
        <v>5947</v>
      </c>
      <c r="E4462" t="b">
        <v>1</v>
      </c>
      <c r="F4462">
        <v>572400</v>
      </c>
      <c r="G4462">
        <v>0</v>
      </c>
      <c r="H4462" t="s">
        <v>21</v>
      </c>
      <c r="I4462" s="12"/>
      <c r="K4462">
        <v>0</v>
      </c>
      <c r="L4462">
        <v>572400</v>
      </c>
      <c r="M4462">
        <v>1217300</v>
      </c>
      <c r="N4462">
        <v>0</v>
      </c>
      <c r="O4462">
        <v>0</v>
      </c>
      <c r="P4462">
        <v>572400</v>
      </c>
      <c r="Q4462">
        <v>5926</v>
      </c>
      <c r="R4462" t="b">
        <v>1</v>
      </c>
      <c r="S4462">
        <v>0</v>
      </c>
    </row>
    <row r="4463" spans="1:19">
      <c r="A4463">
        <v>23359503</v>
      </c>
      <c r="B4463" s="12" t="s">
        <v>5522</v>
      </c>
      <c r="C4463" s="12" t="s">
        <v>4797</v>
      </c>
      <c r="D4463" s="12" t="s">
        <v>5522</v>
      </c>
      <c r="E4463" t="b">
        <v>0</v>
      </c>
      <c r="F4463">
        <v>0</v>
      </c>
      <c r="G4463">
        <v>10270367</v>
      </c>
      <c r="H4463" t="s">
        <v>21</v>
      </c>
      <c r="I4463" s="12"/>
      <c r="K4463">
        <v>0</v>
      </c>
      <c r="L4463">
        <v>0</v>
      </c>
      <c r="M4463">
        <v>799000</v>
      </c>
      <c r="N4463">
        <v>0</v>
      </c>
      <c r="O4463">
        <v>0</v>
      </c>
      <c r="P4463">
        <v>0</v>
      </c>
      <c r="Q4463">
        <v>5927</v>
      </c>
      <c r="R4463" t="b">
        <v>0</v>
      </c>
      <c r="S4463">
        <v>0</v>
      </c>
    </row>
    <row r="4464" spans="1:19">
      <c r="A4464">
        <v>23359503</v>
      </c>
      <c r="B4464" s="12"/>
      <c r="C4464" s="12" t="s">
        <v>4797</v>
      </c>
      <c r="D4464" s="12" t="s">
        <v>5522</v>
      </c>
      <c r="E4464" t="b">
        <v>0</v>
      </c>
      <c r="F4464">
        <v>0</v>
      </c>
      <c r="G4464">
        <v>10270367</v>
      </c>
      <c r="H4464">
        <v>44195</v>
      </c>
      <c r="I4464" s="12" t="s">
        <v>5523</v>
      </c>
      <c r="J4464">
        <v>14</v>
      </c>
      <c r="K4464">
        <v>194</v>
      </c>
      <c r="L4464">
        <v>0</v>
      </c>
      <c r="M4464">
        <v>0</v>
      </c>
      <c r="N4464">
        <v>0</v>
      </c>
      <c r="O4464">
        <v>799000</v>
      </c>
      <c r="P4464">
        <v>799000</v>
      </c>
      <c r="Q4464">
        <v>5928</v>
      </c>
      <c r="R4464" t="b">
        <v>0</v>
      </c>
      <c r="S4464">
        <v>0</v>
      </c>
    </row>
    <row r="4465" spans="1:19">
      <c r="A4465">
        <v>23359503</v>
      </c>
      <c r="B4465" s="12" t="s">
        <v>2642</v>
      </c>
      <c r="C4465" s="12" t="s">
        <v>4797</v>
      </c>
      <c r="D4465" s="12" t="s">
        <v>2642</v>
      </c>
      <c r="E4465" t="b">
        <v>0</v>
      </c>
      <c r="F4465">
        <v>0</v>
      </c>
      <c r="G4465">
        <v>10270367</v>
      </c>
      <c r="H4465" t="s">
        <v>21</v>
      </c>
      <c r="I4465" s="12"/>
      <c r="K4465">
        <v>0</v>
      </c>
      <c r="L4465">
        <v>0</v>
      </c>
      <c r="M4465">
        <v>0</v>
      </c>
      <c r="N4465">
        <v>0</v>
      </c>
      <c r="O4465">
        <v>799000</v>
      </c>
      <c r="P4465">
        <v>799000</v>
      </c>
      <c r="Q4465">
        <v>5929</v>
      </c>
      <c r="R4465" t="b">
        <v>0</v>
      </c>
      <c r="S4465">
        <v>0</v>
      </c>
    </row>
    <row r="4466" spans="1:19">
      <c r="A4466">
        <v>23359503</v>
      </c>
      <c r="B4466" s="12" t="s">
        <v>5524</v>
      </c>
      <c r="C4466" s="12" t="s">
        <v>4797</v>
      </c>
      <c r="D4466" s="12" t="s">
        <v>5524</v>
      </c>
      <c r="E4466" t="b">
        <v>0</v>
      </c>
      <c r="F4466">
        <v>0</v>
      </c>
      <c r="G4466">
        <v>16705298</v>
      </c>
      <c r="H4466" t="s">
        <v>21</v>
      </c>
      <c r="I4466" s="12"/>
      <c r="K4466">
        <v>0</v>
      </c>
      <c r="L4466">
        <v>0</v>
      </c>
      <c r="M4466">
        <v>418300</v>
      </c>
      <c r="N4466">
        <v>0</v>
      </c>
      <c r="O4466">
        <v>0</v>
      </c>
      <c r="P4466">
        <v>0</v>
      </c>
      <c r="Q4466">
        <v>5930</v>
      </c>
      <c r="R4466" t="b">
        <v>0</v>
      </c>
      <c r="S4466">
        <v>0</v>
      </c>
    </row>
    <row r="4467" spans="1:19">
      <c r="A4467">
        <v>23359503</v>
      </c>
      <c r="B4467" s="12"/>
      <c r="C4467" s="12" t="s">
        <v>4797</v>
      </c>
      <c r="D4467" s="12" t="s">
        <v>5524</v>
      </c>
      <c r="E4467" t="b">
        <v>0</v>
      </c>
      <c r="F4467">
        <v>0</v>
      </c>
      <c r="G4467">
        <v>16705298</v>
      </c>
      <c r="H4467">
        <v>44195</v>
      </c>
      <c r="I4467" s="12" t="s">
        <v>5525</v>
      </c>
      <c r="J4467">
        <v>14</v>
      </c>
      <c r="K4467">
        <v>194</v>
      </c>
      <c r="L4467">
        <v>0</v>
      </c>
      <c r="M4467">
        <v>0</v>
      </c>
      <c r="N4467">
        <v>0</v>
      </c>
      <c r="O4467">
        <v>418300</v>
      </c>
      <c r="P4467">
        <v>418300</v>
      </c>
      <c r="Q4467">
        <v>5931</v>
      </c>
      <c r="R4467" t="b">
        <v>0</v>
      </c>
      <c r="S4467">
        <v>0</v>
      </c>
    </row>
    <row r="4468" spans="1:19">
      <c r="A4468">
        <v>23359503</v>
      </c>
      <c r="B4468" s="12" t="s">
        <v>2643</v>
      </c>
      <c r="C4468" s="12" t="s">
        <v>4797</v>
      </c>
      <c r="D4468" s="12" t="s">
        <v>2643</v>
      </c>
      <c r="E4468" t="b">
        <v>0</v>
      </c>
      <c r="F4468">
        <v>0</v>
      </c>
      <c r="G4468">
        <v>16705298</v>
      </c>
      <c r="H4468" t="s">
        <v>21</v>
      </c>
      <c r="I4468" s="12"/>
      <c r="K4468">
        <v>0</v>
      </c>
      <c r="L4468">
        <v>0</v>
      </c>
      <c r="M4468">
        <v>0</v>
      </c>
      <c r="N4468">
        <v>0</v>
      </c>
      <c r="O4468">
        <v>418300</v>
      </c>
      <c r="P4468">
        <v>418300</v>
      </c>
      <c r="Q4468">
        <v>5932</v>
      </c>
      <c r="R4468" t="b">
        <v>0</v>
      </c>
      <c r="S4468">
        <v>0</v>
      </c>
    </row>
    <row r="4469" spans="1:19">
      <c r="A4469">
        <v>23359503</v>
      </c>
      <c r="B4469" s="12" t="s">
        <v>5526</v>
      </c>
      <c r="C4469" s="12" t="s">
        <v>4797</v>
      </c>
      <c r="D4469" s="12" t="s">
        <v>5526</v>
      </c>
      <c r="E4469" t="b">
        <v>0</v>
      </c>
      <c r="F4469">
        <v>572400</v>
      </c>
      <c r="G4469">
        <v>52295664</v>
      </c>
      <c r="H4469" t="s">
        <v>21</v>
      </c>
      <c r="I4469" s="12"/>
      <c r="K4469">
        <v>0</v>
      </c>
      <c r="L4469">
        <v>572400</v>
      </c>
      <c r="M4469">
        <v>0</v>
      </c>
      <c r="N4469">
        <v>0</v>
      </c>
      <c r="O4469">
        <v>0</v>
      </c>
      <c r="P4469">
        <v>572400</v>
      </c>
      <c r="Q4469">
        <v>5933</v>
      </c>
      <c r="R4469" t="b">
        <v>0</v>
      </c>
      <c r="S4469">
        <v>0</v>
      </c>
    </row>
    <row r="4470" spans="1:19">
      <c r="A4470">
        <v>23359503</v>
      </c>
      <c r="B4470" s="12"/>
      <c r="C4470" s="12" t="s">
        <v>4797</v>
      </c>
      <c r="D4470" s="12" t="s">
        <v>5526</v>
      </c>
      <c r="E4470" t="b">
        <v>0</v>
      </c>
      <c r="F4470">
        <v>0</v>
      </c>
      <c r="G4470">
        <v>52295664</v>
      </c>
      <c r="H4470">
        <v>43831</v>
      </c>
      <c r="I4470" s="12" t="s">
        <v>5948</v>
      </c>
      <c r="J4470">
        <v>14</v>
      </c>
      <c r="K4470">
        <v>177</v>
      </c>
      <c r="L4470">
        <v>0</v>
      </c>
      <c r="M4470">
        <v>0</v>
      </c>
      <c r="N4470">
        <v>572400</v>
      </c>
      <c r="O4470">
        <v>0</v>
      </c>
      <c r="P4470">
        <v>0</v>
      </c>
      <c r="Q4470">
        <v>5934</v>
      </c>
      <c r="R4470" t="b">
        <v>0</v>
      </c>
      <c r="S4470">
        <v>0</v>
      </c>
    </row>
    <row r="4471" spans="1:19">
      <c r="A4471">
        <v>23359503</v>
      </c>
      <c r="B4471" s="12" t="s">
        <v>2645</v>
      </c>
      <c r="C4471" s="12" t="s">
        <v>4797</v>
      </c>
      <c r="D4471" s="12" t="s">
        <v>2645</v>
      </c>
      <c r="E4471" t="b">
        <v>0</v>
      </c>
      <c r="F4471">
        <v>0</v>
      </c>
      <c r="G4471">
        <v>52295664</v>
      </c>
      <c r="H4471" t="s">
        <v>21</v>
      </c>
      <c r="I4471" s="12"/>
      <c r="K4471">
        <v>0</v>
      </c>
      <c r="L4471">
        <v>0</v>
      </c>
      <c r="M4471">
        <v>0</v>
      </c>
      <c r="N4471">
        <v>572400</v>
      </c>
      <c r="O4471">
        <v>0</v>
      </c>
      <c r="P4471">
        <v>0</v>
      </c>
      <c r="Q4471">
        <v>5935</v>
      </c>
      <c r="R4471" t="b">
        <v>0</v>
      </c>
      <c r="S4471">
        <v>0</v>
      </c>
    </row>
    <row r="4472" spans="1:19">
      <c r="A4472">
        <v>23359503</v>
      </c>
      <c r="B4472" s="12" t="s">
        <v>5949</v>
      </c>
      <c r="C4472" s="12" t="s">
        <v>4797</v>
      </c>
      <c r="D4472" s="12" t="s">
        <v>5949</v>
      </c>
      <c r="E4472" t="b">
        <v>0</v>
      </c>
      <c r="F4472">
        <v>0</v>
      </c>
      <c r="G4472">
        <v>0</v>
      </c>
      <c r="H4472" t="s">
        <v>21</v>
      </c>
      <c r="I4472" s="12"/>
      <c r="K4472">
        <v>0</v>
      </c>
      <c r="L4472">
        <v>0</v>
      </c>
      <c r="M4472">
        <v>0</v>
      </c>
      <c r="N4472">
        <v>572400</v>
      </c>
      <c r="O4472">
        <v>1217300</v>
      </c>
      <c r="P4472">
        <v>1217300</v>
      </c>
      <c r="Q4472">
        <v>5938</v>
      </c>
      <c r="R4472" t="b">
        <v>1</v>
      </c>
      <c r="S4472">
        <v>0</v>
      </c>
    </row>
    <row r="4473" spans="1:19">
      <c r="A4473">
        <v>233595</v>
      </c>
      <c r="B4473" s="12" t="s">
        <v>2647</v>
      </c>
      <c r="C4473" s="12" t="s">
        <v>4797</v>
      </c>
      <c r="D4473" s="12" t="s">
        <v>2647</v>
      </c>
      <c r="E4473" t="b">
        <v>0</v>
      </c>
      <c r="F4473">
        <v>0</v>
      </c>
      <c r="G4473">
        <v>0</v>
      </c>
      <c r="H4473" t="s">
        <v>21</v>
      </c>
      <c r="I4473" s="12"/>
      <c r="K4473">
        <v>0</v>
      </c>
      <c r="L4473">
        <v>0</v>
      </c>
      <c r="M4473">
        <v>0</v>
      </c>
      <c r="N4473">
        <v>8486829</v>
      </c>
      <c r="O4473">
        <v>8948479</v>
      </c>
      <c r="P4473">
        <v>1217300</v>
      </c>
      <c r="Q4473">
        <v>5939</v>
      </c>
      <c r="R4473" t="b">
        <v>0</v>
      </c>
      <c r="S4473">
        <v>0</v>
      </c>
    </row>
    <row r="4474" spans="1:19">
      <c r="A4474">
        <v>2335</v>
      </c>
      <c r="B4474" s="12" t="s">
        <v>2648</v>
      </c>
      <c r="C4474" s="12" t="s">
        <v>4797</v>
      </c>
      <c r="D4474" s="12" t="s">
        <v>2648</v>
      </c>
      <c r="E4474" t="b">
        <v>0</v>
      </c>
      <c r="F4474">
        <v>0</v>
      </c>
      <c r="G4474">
        <v>0</v>
      </c>
      <c r="H4474" t="s">
        <v>21</v>
      </c>
      <c r="I4474" s="12"/>
      <c r="K4474">
        <v>0</v>
      </c>
      <c r="L4474">
        <v>0</v>
      </c>
      <c r="M4474">
        <v>0</v>
      </c>
      <c r="N4474">
        <v>193938605</v>
      </c>
      <c r="O4474">
        <v>182320463</v>
      </c>
      <c r="P4474">
        <v>2085413</v>
      </c>
      <c r="Q4474">
        <v>5940</v>
      </c>
      <c r="R4474" t="b">
        <v>1</v>
      </c>
      <c r="S4474">
        <v>0</v>
      </c>
    </row>
    <row r="4475" spans="1:19">
      <c r="A4475">
        <v>23450130</v>
      </c>
      <c r="B4475" s="12" t="s">
        <v>5950</v>
      </c>
      <c r="C4475" s="12" t="s">
        <v>4797</v>
      </c>
      <c r="D4475" s="12" t="s">
        <v>5950</v>
      </c>
      <c r="E4475" t="b">
        <v>1</v>
      </c>
      <c r="F4475">
        <v>0</v>
      </c>
      <c r="G4475">
        <v>0</v>
      </c>
      <c r="H4475" t="s">
        <v>21</v>
      </c>
      <c r="I4475" s="12"/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5949</v>
      </c>
      <c r="R4475" t="b">
        <v>1</v>
      </c>
      <c r="S4475">
        <v>0</v>
      </c>
    </row>
    <row r="4476" spans="1:19">
      <c r="A4476">
        <v>23450130</v>
      </c>
      <c r="B4476" s="12" t="s">
        <v>5951</v>
      </c>
      <c r="C4476" s="12" t="s">
        <v>4797</v>
      </c>
      <c r="D4476" s="12" t="s">
        <v>5951</v>
      </c>
      <c r="E4476" t="b">
        <v>0</v>
      </c>
      <c r="F4476">
        <v>-140</v>
      </c>
      <c r="G4476">
        <v>899999999</v>
      </c>
      <c r="H4476" t="s">
        <v>21</v>
      </c>
      <c r="I4476" s="12"/>
      <c r="K4476">
        <v>0</v>
      </c>
      <c r="L4476">
        <v>0</v>
      </c>
      <c r="M4476">
        <v>0</v>
      </c>
      <c r="N4476">
        <v>0</v>
      </c>
      <c r="O4476">
        <v>0</v>
      </c>
      <c r="P4476">
        <v>-140</v>
      </c>
      <c r="Q4476">
        <v>5954</v>
      </c>
      <c r="R4476" t="b">
        <v>0</v>
      </c>
      <c r="S4476">
        <v>0</v>
      </c>
    </row>
    <row r="4477" spans="1:19">
      <c r="A4477">
        <v>23450130</v>
      </c>
      <c r="B4477" s="12" t="s">
        <v>2652</v>
      </c>
      <c r="C4477" s="12" t="s">
        <v>4797</v>
      </c>
      <c r="D4477" s="12" t="s">
        <v>2652</v>
      </c>
      <c r="E4477" t="b">
        <v>0</v>
      </c>
      <c r="F4477">
        <v>0</v>
      </c>
      <c r="G4477">
        <v>899999999</v>
      </c>
      <c r="H4477" t="s">
        <v>21</v>
      </c>
      <c r="I4477" s="12"/>
      <c r="K4477">
        <v>0</v>
      </c>
      <c r="L4477">
        <v>0</v>
      </c>
      <c r="M4477">
        <v>0</v>
      </c>
      <c r="N4477">
        <v>0</v>
      </c>
      <c r="O4477">
        <v>0</v>
      </c>
      <c r="P4477">
        <v>-140</v>
      </c>
      <c r="Q4477">
        <v>5955</v>
      </c>
      <c r="R4477" t="b">
        <v>0</v>
      </c>
      <c r="S4477">
        <v>0</v>
      </c>
    </row>
    <row r="4478" spans="1:19">
      <c r="A4478">
        <v>23450130</v>
      </c>
      <c r="B4478" s="12" t="s">
        <v>5952</v>
      </c>
      <c r="C4478" s="12" t="s">
        <v>4797</v>
      </c>
      <c r="D4478" s="12" t="s">
        <v>5952</v>
      </c>
      <c r="E4478" t="b">
        <v>0</v>
      </c>
      <c r="F4478">
        <v>140</v>
      </c>
      <c r="G4478">
        <v>900378966</v>
      </c>
      <c r="H4478" t="s">
        <v>21</v>
      </c>
      <c r="I4478" s="12"/>
      <c r="K4478">
        <v>0</v>
      </c>
      <c r="L4478">
        <v>0</v>
      </c>
      <c r="M4478">
        <v>0</v>
      </c>
      <c r="N4478">
        <v>0</v>
      </c>
      <c r="O4478">
        <v>0</v>
      </c>
      <c r="P4478">
        <v>140</v>
      </c>
      <c r="Q4478">
        <v>5956</v>
      </c>
      <c r="R4478" t="b">
        <v>0</v>
      </c>
      <c r="S4478">
        <v>0</v>
      </c>
    </row>
    <row r="4479" spans="1:19">
      <c r="A4479">
        <v>23450130</v>
      </c>
      <c r="B4479" s="12" t="s">
        <v>2654</v>
      </c>
      <c r="C4479" s="12" t="s">
        <v>4797</v>
      </c>
      <c r="D4479" s="12" t="s">
        <v>2654</v>
      </c>
      <c r="E4479" t="b">
        <v>0</v>
      </c>
      <c r="F4479">
        <v>0</v>
      </c>
      <c r="G4479">
        <v>900378966</v>
      </c>
      <c r="H4479" t="s">
        <v>21</v>
      </c>
      <c r="I4479" s="12"/>
      <c r="K4479">
        <v>0</v>
      </c>
      <c r="L4479">
        <v>0</v>
      </c>
      <c r="M4479">
        <v>0</v>
      </c>
      <c r="N4479">
        <v>0</v>
      </c>
      <c r="O4479">
        <v>0</v>
      </c>
      <c r="P4479">
        <v>140</v>
      </c>
      <c r="Q4479">
        <v>5957</v>
      </c>
      <c r="R4479" t="b">
        <v>0</v>
      </c>
      <c r="S4479">
        <v>0</v>
      </c>
    </row>
    <row r="4480" spans="1:19">
      <c r="A4480">
        <v>23450130</v>
      </c>
      <c r="B4480" s="12" t="s">
        <v>5953</v>
      </c>
      <c r="C4480" s="12" t="s">
        <v>4797</v>
      </c>
      <c r="D4480" s="12" t="s">
        <v>5953</v>
      </c>
      <c r="E4480" t="b">
        <v>0</v>
      </c>
      <c r="F4480">
        <v>0</v>
      </c>
      <c r="G4480">
        <v>0</v>
      </c>
      <c r="H4480" t="s">
        <v>21</v>
      </c>
      <c r="I4480" s="12"/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5958</v>
      </c>
      <c r="R4480" t="b">
        <v>1</v>
      </c>
      <c r="S4480">
        <v>0</v>
      </c>
    </row>
    <row r="4481" spans="1:19">
      <c r="A4481">
        <v>23450160</v>
      </c>
      <c r="B4481" s="12" t="s">
        <v>5954</v>
      </c>
      <c r="C4481" s="12" t="s">
        <v>4797</v>
      </c>
      <c r="D4481" s="12" t="s">
        <v>5954</v>
      </c>
      <c r="E4481" t="b">
        <v>1</v>
      </c>
      <c r="F4481">
        <v>0</v>
      </c>
      <c r="G4481">
        <v>0</v>
      </c>
      <c r="H4481" t="s">
        <v>21</v>
      </c>
      <c r="I4481" s="12"/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5961</v>
      </c>
      <c r="R4481" t="b">
        <v>1</v>
      </c>
      <c r="S4481">
        <v>0</v>
      </c>
    </row>
    <row r="4482" spans="1:19">
      <c r="A4482">
        <v>23450160</v>
      </c>
      <c r="B4482" s="12" t="s">
        <v>5616</v>
      </c>
      <c r="C4482" s="12" t="s">
        <v>4797</v>
      </c>
      <c r="D4482" s="12" t="s">
        <v>5616</v>
      </c>
      <c r="E4482" t="b">
        <v>0</v>
      </c>
      <c r="F4482">
        <v>102164</v>
      </c>
      <c r="G4482">
        <v>830082027</v>
      </c>
      <c r="H4482" t="s">
        <v>21</v>
      </c>
      <c r="I4482" s="12"/>
      <c r="K4482">
        <v>0</v>
      </c>
      <c r="L4482">
        <v>0</v>
      </c>
      <c r="M4482">
        <v>0</v>
      </c>
      <c r="N4482">
        <v>0</v>
      </c>
      <c r="O4482">
        <v>0</v>
      </c>
      <c r="P4482">
        <v>102164</v>
      </c>
      <c r="Q4482">
        <v>5962</v>
      </c>
      <c r="R4482" t="b">
        <v>0</v>
      </c>
      <c r="S4482">
        <v>0</v>
      </c>
    </row>
    <row r="4483" spans="1:19">
      <c r="A4483">
        <v>23450160</v>
      </c>
      <c r="B4483" s="12" t="s">
        <v>2658</v>
      </c>
      <c r="C4483" s="12" t="s">
        <v>4797</v>
      </c>
      <c r="D4483" s="12" t="s">
        <v>2658</v>
      </c>
      <c r="E4483" t="b">
        <v>0</v>
      </c>
      <c r="F4483">
        <v>0</v>
      </c>
      <c r="G4483">
        <v>830082027</v>
      </c>
      <c r="H4483" t="s">
        <v>21</v>
      </c>
      <c r="I4483" s="12"/>
      <c r="K4483">
        <v>0</v>
      </c>
      <c r="L4483">
        <v>0</v>
      </c>
      <c r="M4483">
        <v>0</v>
      </c>
      <c r="N4483">
        <v>0</v>
      </c>
      <c r="O4483">
        <v>0</v>
      </c>
      <c r="P4483">
        <v>102164</v>
      </c>
      <c r="Q4483">
        <v>5963</v>
      </c>
      <c r="R4483" t="b">
        <v>0</v>
      </c>
      <c r="S4483">
        <v>0</v>
      </c>
    </row>
    <row r="4484" spans="1:19">
      <c r="A4484">
        <v>23450160</v>
      </c>
      <c r="B4484" s="12" t="s">
        <v>5955</v>
      </c>
      <c r="C4484" s="12" t="s">
        <v>4797</v>
      </c>
      <c r="D4484" s="12" t="s">
        <v>5955</v>
      </c>
      <c r="E4484" t="b">
        <v>0</v>
      </c>
      <c r="F4484">
        <v>54728</v>
      </c>
      <c r="G4484">
        <v>830082357</v>
      </c>
      <c r="H4484" t="s">
        <v>21</v>
      </c>
      <c r="I4484" s="12"/>
      <c r="K4484">
        <v>0</v>
      </c>
      <c r="L4484">
        <v>0</v>
      </c>
      <c r="M4484">
        <v>0</v>
      </c>
      <c r="N4484">
        <v>0</v>
      </c>
      <c r="O4484">
        <v>0</v>
      </c>
      <c r="P4484">
        <v>54728</v>
      </c>
      <c r="Q4484">
        <v>5964</v>
      </c>
      <c r="R4484" t="b">
        <v>0</v>
      </c>
      <c r="S4484">
        <v>0</v>
      </c>
    </row>
    <row r="4485" spans="1:19">
      <c r="A4485">
        <v>23450160</v>
      </c>
      <c r="B4485" s="12" t="s">
        <v>2660</v>
      </c>
      <c r="C4485" s="12" t="s">
        <v>4797</v>
      </c>
      <c r="D4485" s="12" t="s">
        <v>2660</v>
      </c>
      <c r="E4485" t="b">
        <v>0</v>
      </c>
      <c r="F4485">
        <v>0</v>
      </c>
      <c r="G4485">
        <v>830082357</v>
      </c>
      <c r="H4485" t="s">
        <v>21</v>
      </c>
      <c r="I4485" s="12"/>
      <c r="K4485">
        <v>0</v>
      </c>
      <c r="L4485">
        <v>0</v>
      </c>
      <c r="M4485">
        <v>0</v>
      </c>
      <c r="N4485">
        <v>0</v>
      </c>
      <c r="O4485">
        <v>0</v>
      </c>
      <c r="P4485">
        <v>54728</v>
      </c>
      <c r="Q4485">
        <v>5965</v>
      </c>
      <c r="R4485" t="b">
        <v>0</v>
      </c>
      <c r="S4485">
        <v>0</v>
      </c>
    </row>
    <row r="4486" spans="1:19">
      <c r="A4486">
        <v>23450160</v>
      </c>
      <c r="B4486" s="12" t="s">
        <v>5951</v>
      </c>
      <c r="C4486" s="12" t="s">
        <v>4797</v>
      </c>
      <c r="D4486" s="12" t="s">
        <v>5951</v>
      </c>
      <c r="E4486" t="b">
        <v>0</v>
      </c>
      <c r="F4486">
        <v>-156892</v>
      </c>
      <c r="G4486">
        <v>899999999</v>
      </c>
      <c r="H4486" t="s">
        <v>21</v>
      </c>
      <c r="I4486" s="12"/>
      <c r="K4486">
        <v>0</v>
      </c>
      <c r="L4486">
        <v>0</v>
      </c>
      <c r="M4486">
        <v>0</v>
      </c>
      <c r="N4486">
        <v>0</v>
      </c>
      <c r="O4486">
        <v>0</v>
      </c>
      <c r="P4486">
        <v>-156892</v>
      </c>
      <c r="Q4486">
        <v>5966</v>
      </c>
      <c r="R4486" t="b">
        <v>0</v>
      </c>
      <c r="S4486">
        <v>0</v>
      </c>
    </row>
    <row r="4487" spans="1:19">
      <c r="A4487">
        <v>23450160</v>
      </c>
      <c r="B4487" s="12" t="s">
        <v>2661</v>
      </c>
      <c r="C4487" s="12" t="s">
        <v>4797</v>
      </c>
      <c r="D4487" s="12" t="s">
        <v>2661</v>
      </c>
      <c r="E4487" t="b">
        <v>0</v>
      </c>
      <c r="F4487">
        <v>0</v>
      </c>
      <c r="G4487">
        <v>899999999</v>
      </c>
      <c r="H4487" t="s">
        <v>21</v>
      </c>
      <c r="I4487" s="12"/>
      <c r="K4487">
        <v>0</v>
      </c>
      <c r="L4487">
        <v>0</v>
      </c>
      <c r="M4487">
        <v>0</v>
      </c>
      <c r="N4487">
        <v>0</v>
      </c>
      <c r="O4487">
        <v>0</v>
      </c>
      <c r="P4487">
        <v>-156892</v>
      </c>
      <c r="Q4487">
        <v>5967</v>
      </c>
      <c r="R4487" t="b">
        <v>0</v>
      </c>
      <c r="S4487">
        <v>0</v>
      </c>
    </row>
    <row r="4488" spans="1:19">
      <c r="A4488">
        <v>23450160</v>
      </c>
      <c r="B4488" s="12" t="s">
        <v>5956</v>
      </c>
      <c r="C4488" s="12" t="s">
        <v>4797</v>
      </c>
      <c r="D4488" s="12" t="s">
        <v>5956</v>
      </c>
      <c r="E4488" t="b">
        <v>0</v>
      </c>
      <c r="F4488">
        <v>0</v>
      </c>
      <c r="G4488">
        <v>0</v>
      </c>
      <c r="H4488" t="s">
        <v>21</v>
      </c>
      <c r="I4488" s="12"/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5968</v>
      </c>
      <c r="R4488" t="b">
        <v>1</v>
      </c>
      <c r="S4488">
        <v>0</v>
      </c>
    </row>
    <row r="4489" spans="1:19">
      <c r="A4489">
        <v>2365</v>
      </c>
      <c r="B4489" s="12" t="s">
        <v>5957</v>
      </c>
      <c r="C4489" s="12" t="s">
        <v>4128</v>
      </c>
      <c r="D4489" s="12" t="s">
        <v>5957</v>
      </c>
      <c r="E4489" t="b">
        <v>0</v>
      </c>
      <c r="F4489">
        <v>0</v>
      </c>
      <c r="G4489">
        <v>0</v>
      </c>
      <c r="H4489" t="s">
        <v>21</v>
      </c>
      <c r="I4489" s="12"/>
      <c r="K4489">
        <v>0</v>
      </c>
      <c r="L4489">
        <v>908246</v>
      </c>
      <c r="M4489">
        <v>961050</v>
      </c>
      <c r="N4489">
        <v>0</v>
      </c>
      <c r="O4489">
        <v>0</v>
      </c>
      <c r="P4489">
        <v>0</v>
      </c>
      <c r="Q4489">
        <v>5976</v>
      </c>
      <c r="R4489" t="b">
        <v>1</v>
      </c>
      <c r="S4489">
        <v>0</v>
      </c>
    </row>
    <row r="4490" spans="1:19">
      <c r="A4490">
        <v>23651501</v>
      </c>
      <c r="B4490" s="12" t="s">
        <v>5958</v>
      </c>
      <c r="C4490" s="12" t="s">
        <v>4797</v>
      </c>
      <c r="D4490" s="12" t="s">
        <v>5958</v>
      </c>
      <c r="E4490" t="b">
        <v>1</v>
      </c>
      <c r="F4490">
        <v>0</v>
      </c>
      <c r="G4490">
        <v>0</v>
      </c>
      <c r="H4490" t="s">
        <v>21</v>
      </c>
      <c r="I4490" s="12"/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5979</v>
      </c>
      <c r="R4490" t="b">
        <v>1</v>
      </c>
      <c r="S4490">
        <v>0</v>
      </c>
    </row>
    <row r="4491" spans="1:19">
      <c r="A4491">
        <v>23651501</v>
      </c>
      <c r="B4491" s="12" t="s">
        <v>5951</v>
      </c>
      <c r="C4491" s="12" t="s">
        <v>4797</v>
      </c>
      <c r="D4491" s="12" t="s">
        <v>5951</v>
      </c>
      <c r="E4491" t="b">
        <v>0</v>
      </c>
      <c r="F4491">
        <v>-60788</v>
      </c>
      <c r="G4491">
        <v>899999999</v>
      </c>
      <c r="H4491" t="s">
        <v>21</v>
      </c>
      <c r="I4491" s="12"/>
      <c r="K4491">
        <v>0</v>
      </c>
      <c r="L4491">
        <v>0</v>
      </c>
      <c r="M4491">
        <v>0</v>
      </c>
      <c r="N4491">
        <v>0</v>
      </c>
      <c r="O4491">
        <v>0</v>
      </c>
      <c r="P4491">
        <v>-60788</v>
      </c>
      <c r="Q4491">
        <v>5994</v>
      </c>
      <c r="R4491" t="b">
        <v>0</v>
      </c>
      <c r="S4491">
        <v>0</v>
      </c>
    </row>
    <row r="4492" spans="1:19">
      <c r="A4492">
        <v>23651501</v>
      </c>
      <c r="B4492" s="12" t="s">
        <v>2667</v>
      </c>
      <c r="C4492" s="12" t="s">
        <v>4797</v>
      </c>
      <c r="D4492" s="12" t="s">
        <v>2667</v>
      </c>
      <c r="E4492" t="b">
        <v>0</v>
      </c>
      <c r="F4492">
        <v>0</v>
      </c>
      <c r="G4492">
        <v>899999999</v>
      </c>
      <c r="H4492" t="s">
        <v>21</v>
      </c>
      <c r="I4492" s="12"/>
      <c r="K4492">
        <v>0</v>
      </c>
      <c r="L4492">
        <v>0</v>
      </c>
      <c r="M4492">
        <v>0</v>
      </c>
      <c r="N4492">
        <v>0</v>
      </c>
      <c r="O4492">
        <v>0</v>
      </c>
      <c r="P4492">
        <v>-60788</v>
      </c>
      <c r="Q4492">
        <v>5995</v>
      </c>
      <c r="R4492" t="b">
        <v>0</v>
      </c>
      <c r="S4492">
        <v>0</v>
      </c>
    </row>
    <row r="4493" spans="1:19">
      <c r="A4493">
        <v>23651501</v>
      </c>
      <c r="B4493" s="12" t="s">
        <v>5624</v>
      </c>
      <c r="C4493" s="12" t="s">
        <v>4797</v>
      </c>
      <c r="D4493" s="12" t="s">
        <v>5624</v>
      </c>
      <c r="E4493" t="b">
        <v>0</v>
      </c>
      <c r="F4493">
        <v>60788</v>
      </c>
      <c r="G4493">
        <v>900097543</v>
      </c>
      <c r="H4493" t="s">
        <v>21</v>
      </c>
      <c r="I4493" s="12"/>
      <c r="K4493">
        <v>0</v>
      </c>
      <c r="L4493">
        <v>0</v>
      </c>
      <c r="M4493">
        <v>0</v>
      </c>
      <c r="N4493">
        <v>0</v>
      </c>
      <c r="O4493">
        <v>0</v>
      </c>
      <c r="P4493">
        <v>60788</v>
      </c>
      <c r="Q4493">
        <v>5996</v>
      </c>
      <c r="R4493" t="b">
        <v>0</v>
      </c>
      <c r="S4493">
        <v>0</v>
      </c>
    </row>
    <row r="4494" spans="1:19">
      <c r="A4494">
        <v>23651501</v>
      </c>
      <c r="B4494" s="12" t="s">
        <v>2668</v>
      </c>
      <c r="C4494" s="12" t="s">
        <v>4797</v>
      </c>
      <c r="D4494" s="12" t="s">
        <v>2668</v>
      </c>
      <c r="E4494" t="b">
        <v>0</v>
      </c>
      <c r="F4494">
        <v>0</v>
      </c>
      <c r="G4494">
        <v>900097543</v>
      </c>
      <c r="H4494" t="s">
        <v>21</v>
      </c>
      <c r="I4494" s="12"/>
      <c r="K4494">
        <v>0</v>
      </c>
      <c r="L4494">
        <v>0</v>
      </c>
      <c r="M4494">
        <v>0</v>
      </c>
      <c r="N4494">
        <v>0</v>
      </c>
      <c r="O4494">
        <v>0</v>
      </c>
      <c r="P4494">
        <v>60788</v>
      </c>
      <c r="Q4494">
        <v>5997</v>
      </c>
      <c r="R4494" t="b">
        <v>0</v>
      </c>
      <c r="S4494">
        <v>0</v>
      </c>
    </row>
    <row r="4495" spans="1:19">
      <c r="A4495">
        <v>23651501</v>
      </c>
      <c r="B4495" s="12" t="s">
        <v>5959</v>
      </c>
      <c r="C4495" s="12" t="s">
        <v>4797</v>
      </c>
      <c r="D4495" s="12" t="s">
        <v>5959</v>
      </c>
      <c r="E4495" t="b">
        <v>0</v>
      </c>
      <c r="F4495">
        <v>0</v>
      </c>
      <c r="G4495">
        <v>0</v>
      </c>
      <c r="H4495" t="s">
        <v>21</v>
      </c>
      <c r="I4495" s="12"/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6002</v>
      </c>
      <c r="R4495" t="b">
        <v>1</v>
      </c>
      <c r="S4495">
        <v>0</v>
      </c>
    </row>
    <row r="4496" spans="1:19">
      <c r="A4496">
        <v>236525</v>
      </c>
      <c r="B4496" s="12" t="s">
        <v>5960</v>
      </c>
      <c r="C4496" s="12" t="s">
        <v>2890</v>
      </c>
      <c r="D4496" s="12" t="s">
        <v>5960</v>
      </c>
      <c r="E4496" t="b">
        <v>0</v>
      </c>
      <c r="F4496">
        <v>0</v>
      </c>
      <c r="G4496">
        <v>0</v>
      </c>
      <c r="H4496" t="s">
        <v>21</v>
      </c>
      <c r="I4496" s="12"/>
      <c r="K4496">
        <v>0</v>
      </c>
      <c r="L4496">
        <v>908246</v>
      </c>
      <c r="M4496">
        <v>961050</v>
      </c>
      <c r="N4496">
        <v>0</v>
      </c>
      <c r="O4496">
        <v>0</v>
      </c>
      <c r="P4496">
        <v>0</v>
      </c>
      <c r="Q4496">
        <v>6005</v>
      </c>
      <c r="R4496" t="b">
        <v>0</v>
      </c>
      <c r="S4496">
        <v>0</v>
      </c>
    </row>
    <row r="4497" spans="1:19">
      <c r="A4497">
        <v>23652501</v>
      </c>
      <c r="B4497" s="12" t="s">
        <v>5961</v>
      </c>
      <c r="C4497" s="12" t="s">
        <v>4797</v>
      </c>
      <c r="D4497" s="12" t="s">
        <v>5961</v>
      </c>
      <c r="E4497" t="b">
        <v>1</v>
      </c>
      <c r="F4497">
        <v>0</v>
      </c>
      <c r="G4497">
        <v>0</v>
      </c>
      <c r="H4497" t="s">
        <v>21</v>
      </c>
      <c r="I4497" s="12"/>
      <c r="K4497">
        <v>0</v>
      </c>
      <c r="L4497">
        <v>230100</v>
      </c>
      <c r="M4497">
        <v>230100</v>
      </c>
      <c r="N4497">
        <v>0</v>
      </c>
      <c r="O4497">
        <v>0</v>
      </c>
      <c r="P4497">
        <v>0</v>
      </c>
      <c r="Q4497">
        <v>6007</v>
      </c>
      <c r="R4497" t="b">
        <v>1</v>
      </c>
      <c r="S4497">
        <v>0</v>
      </c>
    </row>
    <row r="4498" spans="1:19">
      <c r="A4498">
        <v>23652501</v>
      </c>
      <c r="B4498" s="12" t="s">
        <v>5518</v>
      </c>
      <c r="C4498" s="12" t="s">
        <v>4797</v>
      </c>
      <c r="D4498" s="12" t="s">
        <v>5518</v>
      </c>
      <c r="E4498" t="b">
        <v>0</v>
      </c>
      <c r="F4498">
        <v>5400</v>
      </c>
      <c r="G4498">
        <v>2996611</v>
      </c>
      <c r="H4498" t="s">
        <v>21</v>
      </c>
      <c r="I4498" s="12"/>
      <c r="K4498">
        <v>0</v>
      </c>
      <c r="L4498">
        <v>0</v>
      </c>
      <c r="M4498">
        <v>0</v>
      </c>
      <c r="N4498">
        <v>0</v>
      </c>
      <c r="O4498">
        <v>0</v>
      </c>
      <c r="P4498">
        <v>5400</v>
      </c>
      <c r="Q4498">
        <v>6012</v>
      </c>
      <c r="R4498" t="b">
        <v>0</v>
      </c>
      <c r="S4498">
        <v>0</v>
      </c>
    </row>
    <row r="4499" spans="1:19">
      <c r="A4499">
        <v>23652501</v>
      </c>
      <c r="B4499" s="12" t="s">
        <v>2674</v>
      </c>
      <c r="C4499" s="12" t="s">
        <v>4797</v>
      </c>
      <c r="D4499" s="12" t="s">
        <v>2674</v>
      </c>
      <c r="E4499" t="b">
        <v>0</v>
      </c>
      <c r="F4499">
        <v>0</v>
      </c>
      <c r="G4499">
        <v>2996611</v>
      </c>
      <c r="H4499" t="s">
        <v>21</v>
      </c>
      <c r="I4499" s="12"/>
      <c r="K4499">
        <v>0</v>
      </c>
      <c r="L4499">
        <v>0</v>
      </c>
      <c r="M4499">
        <v>0</v>
      </c>
      <c r="N4499">
        <v>0</v>
      </c>
      <c r="O4499">
        <v>0</v>
      </c>
      <c r="P4499">
        <v>5400</v>
      </c>
      <c r="Q4499">
        <v>6013</v>
      </c>
      <c r="R4499" t="b">
        <v>0</v>
      </c>
      <c r="S4499">
        <v>0</v>
      </c>
    </row>
    <row r="4500" spans="1:19">
      <c r="A4500">
        <v>23652501</v>
      </c>
      <c r="B4500" s="12" t="s">
        <v>5522</v>
      </c>
      <c r="C4500" s="12" t="s">
        <v>4797</v>
      </c>
      <c r="D4500" s="12" t="s">
        <v>5522</v>
      </c>
      <c r="E4500" t="b">
        <v>0</v>
      </c>
      <c r="F4500">
        <v>79200</v>
      </c>
      <c r="G4500">
        <v>10270367</v>
      </c>
      <c r="H4500" t="s">
        <v>21</v>
      </c>
      <c r="I4500" s="12"/>
      <c r="K4500">
        <v>0</v>
      </c>
      <c r="L4500">
        <v>0</v>
      </c>
      <c r="M4500">
        <v>185400</v>
      </c>
      <c r="N4500">
        <v>0</v>
      </c>
      <c r="O4500">
        <v>0</v>
      </c>
      <c r="P4500">
        <v>79200</v>
      </c>
      <c r="Q4500">
        <v>6018</v>
      </c>
      <c r="R4500" t="b">
        <v>0</v>
      </c>
      <c r="S4500">
        <v>0</v>
      </c>
    </row>
    <row r="4501" spans="1:19">
      <c r="A4501">
        <v>23652501</v>
      </c>
      <c r="B4501" s="12"/>
      <c r="C4501" s="12" t="s">
        <v>4797</v>
      </c>
      <c r="D4501" s="12" t="s">
        <v>5522</v>
      </c>
      <c r="E4501" t="b">
        <v>0</v>
      </c>
      <c r="F4501">
        <v>0</v>
      </c>
      <c r="G4501">
        <v>10270367</v>
      </c>
      <c r="H4501">
        <v>44073</v>
      </c>
      <c r="I4501" s="12" t="s">
        <v>5872</v>
      </c>
      <c r="J4501">
        <v>7</v>
      </c>
      <c r="K4501">
        <v>1138</v>
      </c>
      <c r="L4501">
        <v>0</v>
      </c>
      <c r="M4501">
        <v>0</v>
      </c>
      <c r="N4501">
        <v>0</v>
      </c>
      <c r="O4501">
        <v>57000</v>
      </c>
      <c r="P4501">
        <v>136200</v>
      </c>
      <c r="Q4501">
        <v>6019</v>
      </c>
      <c r="R4501" t="b">
        <v>0</v>
      </c>
      <c r="S4501">
        <v>0</v>
      </c>
    </row>
    <row r="4502" spans="1:19">
      <c r="A4502">
        <v>23652501</v>
      </c>
      <c r="B4502" s="12"/>
      <c r="C4502" s="12" t="s">
        <v>4797</v>
      </c>
      <c r="D4502" s="12" t="s">
        <v>5522</v>
      </c>
      <c r="E4502" t="b">
        <v>0</v>
      </c>
      <c r="F4502">
        <v>0</v>
      </c>
      <c r="G4502">
        <v>10270367</v>
      </c>
      <c r="H4502">
        <v>44073</v>
      </c>
      <c r="I4502" s="12" t="s">
        <v>5873</v>
      </c>
      <c r="J4502">
        <v>7</v>
      </c>
      <c r="K4502">
        <v>1139</v>
      </c>
      <c r="L4502">
        <v>0</v>
      </c>
      <c r="M4502">
        <v>0</v>
      </c>
      <c r="N4502">
        <v>0</v>
      </c>
      <c r="O4502">
        <v>13800</v>
      </c>
      <c r="P4502">
        <v>150000</v>
      </c>
      <c r="Q4502">
        <v>6020</v>
      </c>
      <c r="R4502" t="b">
        <v>0</v>
      </c>
      <c r="S4502">
        <v>0</v>
      </c>
    </row>
    <row r="4503" spans="1:19">
      <c r="A4503">
        <v>23652501</v>
      </c>
      <c r="B4503" s="12"/>
      <c r="C4503" s="12" t="s">
        <v>4797</v>
      </c>
      <c r="D4503" s="12" t="s">
        <v>5522</v>
      </c>
      <c r="E4503" t="b">
        <v>0</v>
      </c>
      <c r="F4503">
        <v>0</v>
      </c>
      <c r="G4503">
        <v>10270367</v>
      </c>
      <c r="H4503">
        <v>44073</v>
      </c>
      <c r="I4503" s="12" t="s">
        <v>5874</v>
      </c>
      <c r="J4503">
        <v>7</v>
      </c>
      <c r="K4503">
        <v>1140</v>
      </c>
      <c r="L4503">
        <v>0</v>
      </c>
      <c r="M4503">
        <v>0</v>
      </c>
      <c r="N4503">
        <v>0</v>
      </c>
      <c r="O4503">
        <v>14400</v>
      </c>
      <c r="P4503">
        <v>164400</v>
      </c>
      <c r="Q4503">
        <v>6021</v>
      </c>
      <c r="R4503" t="b">
        <v>0</v>
      </c>
      <c r="S4503">
        <v>0</v>
      </c>
    </row>
    <row r="4504" spans="1:19">
      <c r="A4504">
        <v>23652501</v>
      </c>
      <c r="B4504" s="12"/>
      <c r="C4504" s="12" t="s">
        <v>4797</v>
      </c>
      <c r="D4504" s="12" t="s">
        <v>5522</v>
      </c>
      <c r="E4504" t="b">
        <v>0</v>
      </c>
      <c r="F4504">
        <v>0</v>
      </c>
      <c r="G4504">
        <v>10270367</v>
      </c>
      <c r="H4504">
        <v>44073</v>
      </c>
      <c r="I4504" s="12" t="s">
        <v>5875</v>
      </c>
      <c r="J4504">
        <v>7</v>
      </c>
      <c r="K4504">
        <v>1141</v>
      </c>
      <c r="L4504">
        <v>0</v>
      </c>
      <c r="M4504">
        <v>0</v>
      </c>
      <c r="N4504">
        <v>0</v>
      </c>
      <c r="O4504">
        <v>36000</v>
      </c>
      <c r="P4504">
        <v>200400</v>
      </c>
      <c r="Q4504">
        <v>6022</v>
      </c>
      <c r="R4504" t="b">
        <v>0</v>
      </c>
      <c r="S4504">
        <v>0</v>
      </c>
    </row>
    <row r="4505" spans="1:19">
      <c r="A4505">
        <v>23652501</v>
      </c>
      <c r="B4505" s="12"/>
      <c r="C4505" s="12" t="s">
        <v>4797</v>
      </c>
      <c r="D4505" s="12" t="s">
        <v>5522</v>
      </c>
      <c r="E4505" t="b">
        <v>0</v>
      </c>
      <c r="F4505">
        <v>0</v>
      </c>
      <c r="G4505">
        <v>10270367</v>
      </c>
      <c r="H4505">
        <v>44073</v>
      </c>
      <c r="I4505" s="12" t="s">
        <v>5876</v>
      </c>
      <c r="J4505">
        <v>7</v>
      </c>
      <c r="K4505">
        <v>1142</v>
      </c>
      <c r="L4505">
        <v>0</v>
      </c>
      <c r="M4505">
        <v>0</v>
      </c>
      <c r="N4505">
        <v>0</v>
      </c>
      <c r="O4505">
        <v>13200</v>
      </c>
      <c r="P4505">
        <v>213600</v>
      </c>
      <c r="Q4505">
        <v>6023</v>
      </c>
      <c r="R4505" t="b">
        <v>0</v>
      </c>
      <c r="S4505">
        <v>0</v>
      </c>
    </row>
    <row r="4506" spans="1:19">
      <c r="A4506">
        <v>23652501</v>
      </c>
      <c r="B4506" s="12"/>
      <c r="C4506" s="12" t="s">
        <v>4797</v>
      </c>
      <c r="D4506" s="12" t="s">
        <v>5522</v>
      </c>
      <c r="E4506" t="b">
        <v>0</v>
      </c>
      <c r="F4506">
        <v>0</v>
      </c>
      <c r="G4506">
        <v>10270367</v>
      </c>
      <c r="H4506">
        <v>44133</v>
      </c>
      <c r="I4506" s="12" t="s">
        <v>5877</v>
      </c>
      <c r="J4506">
        <v>7</v>
      </c>
      <c r="K4506">
        <v>1173</v>
      </c>
      <c r="L4506">
        <v>0</v>
      </c>
      <c r="M4506">
        <v>0</v>
      </c>
      <c r="N4506">
        <v>0</v>
      </c>
      <c r="O4506">
        <v>51000</v>
      </c>
      <c r="P4506">
        <v>264600</v>
      </c>
      <c r="Q4506">
        <v>6024</v>
      </c>
      <c r="R4506" t="b">
        <v>0</v>
      </c>
      <c r="S4506">
        <v>0</v>
      </c>
    </row>
    <row r="4507" spans="1:19">
      <c r="A4507">
        <v>23652501</v>
      </c>
      <c r="B4507" s="12" t="s">
        <v>2675</v>
      </c>
      <c r="C4507" s="12" t="s">
        <v>4797</v>
      </c>
      <c r="D4507" s="12" t="s">
        <v>2675</v>
      </c>
      <c r="E4507" t="b">
        <v>0</v>
      </c>
      <c r="F4507">
        <v>0</v>
      </c>
      <c r="G4507">
        <v>10270367</v>
      </c>
      <c r="H4507" t="s">
        <v>21</v>
      </c>
      <c r="I4507" s="12"/>
      <c r="K4507">
        <v>0</v>
      </c>
      <c r="L4507">
        <v>0</v>
      </c>
      <c r="M4507">
        <v>0</v>
      </c>
      <c r="N4507">
        <v>0</v>
      </c>
      <c r="O4507">
        <v>185400</v>
      </c>
      <c r="P4507">
        <v>264600</v>
      </c>
      <c r="Q4507">
        <v>6025</v>
      </c>
      <c r="R4507" t="b">
        <v>0</v>
      </c>
      <c r="S4507">
        <v>0</v>
      </c>
    </row>
    <row r="4508" spans="1:19">
      <c r="A4508">
        <v>23652501</v>
      </c>
      <c r="B4508" s="12" t="s">
        <v>5524</v>
      </c>
      <c r="C4508" s="12" t="s">
        <v>4797</v>
      </c>
      <c r="D4508" s="12" t="s">
        <v>5524</v>
      </c>
      <c r="E4508" t="b">
        <v>0</v>
      </c>
      <c r="F4508">
        <v>0</v>
      </c>
      <c r="G4508">
        <v>16705298</v>
      </c>
      <c r="H4508" t="s">
        <v>21</v>
      </c>
      <c r="I4508" s="12"/>
      <c r="K4508">
        <v>0</v>
      </c>
      <c r="L4508">
        <v>0</v>
      </c>
      <c r="M4508">
        <v>44700</v>
      </c>
      <c r="N4508">
        <v>0</v>
      </c>
      <c r="O4508">
        <v>0</v>
      </c>
      <c r="P4508">
        <v>0</v>
      </c>
      <c r="Q4508">
        <v>6036</v>
      </c>
      <c r="R4508" t="b">
        <v>0</v>
      </c>
      <c r="S4508">
        <v>0</v>
      </c>
    </row>
    <row r="4509" spans="1:19">
      <c r="A4509">
        <v>23652501</v>
      </c>
      <c r="B4509" s="12"/>
      <c r="C4509" s="12" t="s">
        <v>4797</v>
      </c>
      <c r="D4509" s="12" t="s">
        <v>5524</v>
      </c>
      <c r="E4509" t="b">
        <v>0</v>
      </c>
      <c r="F4509">
        <v>0</v>
      </c>
      <c r="G4509">
        <v>16705298</v>
      </c>
      <c r="H4509">
        <v>44073</v>
      </c>
      <c r="I4509" s="12" t="s">
        <v>5878</v>
      </c>
      <c r="J4509">
        <v>7</v>
      </c>
      <c r="K4509">
        <v>1144</v>
      </c>
      <c r="L4509">
        <v>0</v>
      </c>
      <c r="M4509">
        <v>0</v>
      </c>
      <c r="N4509">
        <v>0</v>
      </c>
      <c r="O4509">
        <v>26700</v>
      </c>
      <c r="P4509">
        <v>26700</v>
      </c>
      <c r="Q4509">
        <v>6037</v>
      </c>
      <c r="R4509" t="b">
        <v>0</v>
      </c>
      <c r="S4509">
        <v>0</v>
      </c>
    </row>
    <row r="4510" spans="1:19">
      <c r="A4510">
        <v>23652501</v>
      </c>
      <c r="B4510" s="12"/>
      <c r="C4510" s="12" t="s">
        <v>4797</v>
      </c>
      <c r="D4510" s="12" t="s">
        <v>5524</v>
      </c>
      <c r="E4510" t="b">
        <v>0</v>
      </c>
      <c r="F4510">
        <v>0</v>
      </c>
      <c r="G4510">
        <v>16705298</v>
      </c>
      <c r="H4510">
        <v>44133</v>
      </c>
      <c r="I4510" s="12" t="s">
        <v>5879</v>
      </c>
      <c r="J4510">
        <v>7</v>
      </c>
      <c r="K4510">
        <v>1172</v>
      </c>
      <c r="L4510">
        <v>0</v>
      </c>
      <c r="M4510">
        <v>0</v>
      </c>
      <c r="N4510">
        <v>0</v>
      </c>
      <c r="O4510">
        <v>18000</v>
      </c>
      <c r="P4510">
        <v>44700</v>
      </c>
      <c r="Q4510">
        <v>6038</v>
      </c>
      <c r="R4510" t="b">
        <v>0</v>
      </c>
      <c r="S4510">
        <v>0</v>
      </c>
    </row>
    <row r="4511" spans="1:19">
      <c r="A4511">
        <v>23652501</v>
      </c>
      <c r="B4511" s="12" t="s">
        <v>2676</v>
      </c>
      <c r="C4511" s="12" t="s">
        <v>4797</v>
      </c>
      <c r="D4511" s="12" t="s">
        <v>2676</v>
      </c>
      <c r="E4511" t="b">
        <v>0</v>
      </c>
      <c r="F4511">
        <v>0</v>
      </c>
      <c r="G4511">
        <v>16705298</v>
      </c>
      <c r="H4511" t="s">
        <v>21</v>
      </c>
      <c r="I4511" s="12"/>
      <c r="K4511">
        <v>0</v>
      </c>
      <c r="L4511">
        <v>0</v>
      </c>
      <c r="M4511">
        <v>0</v>
      </c>
      <c r="N4511">
        <v>0</v>
      </c>
      <c r="O4511">
        <v>44700</v>
      </c>
      <c r="P4511">
        <v>44700</v>
      </c>
      <c r="Q4511">
        <v>6039</v>
      </c>
      <c r="R4511" t="b">
        <v>0</v>
      </c>
      <c r="S4511">
        <v>0</v>
      </c>
    </row>
    <row r="4512" spans="1:19">
      <c r="A4512">
        <v>23652501</v>
      </c>
      <c r="B4512" s="12" t="s">
        <v>5962</v>
      </c>
      <c r="C4512" s="12" t="s">
        <v>4797</v>
      </c>
      <c r="D4512" s="12" t="s">
        <v>5962</v>
      </c>
      <c r="E4512" t="b">
        <v>0</v>
      </c>
      <c r="F4512">
        <v>22800</v>
      </c>
      <c r="G4512">
        <v>79155940</v>
      </c>
      <c r="H4512" t="s">
        <v>21</v>
      </c>
      <c r="I4512" s="12"/>
      <c r="K4512">
        <v>0</v>
      </c>
      <c r="L4512">
        <v>0</v>
      </c>
      <c r="M4512">
        <v>0</v>
      </c>
      <c r="N4512">
        <v>0</v>
      </c>
      <c r="O4512">
        <v>0</v>
      </c>
      <c r="P4512">
        <v>22800</v>
      </c>
      <c r="Q4512">
        <v>6062</v>
      </c>
      <c r="R4512" t="b">
        <v>0</v>
      </c>
      <c r="S4512">
        <v>0</v>
      </c>
    </row>
    <row r="4513" spans="1:19">
      <c r="A4513">
        <v>23652501</v>
      </c>
      <c r="B4513" s="12" t="s">
        <v>2678</v>
      </c>
      <c r="C4513" s="12" t="s">
        <v>4797</v>
      </c>
      <c r="D4513" s="12" t="s">
        <v>2678</v>
      </c>
      <c r="E4513" t="b">
        <v>0</v>
      </c>
      <c r="F4513">
        <v>0</v>
      </c>
      <c r="G4513">
        <v>79155940</v>
      </c>
      <c r="H4513" t="s">
        <v>21</v>
      </c>
      <c r="I4513" s="12"/>
      <c r="K4513">
        <v>0</v>
      </c>
      <c r="L4513">
        <v>0</v>
      </c>
      <c r="M4513">
        <v>0</v>
      </c>
      <c r="N4513">
        <v>0</v>
      </c>
      <c r="O4513">
        <v>0</v>
      </c>
      <c r="P4513">
        <v>22800</v>
      </c>
      <c r="Q4513">
        <v>6063</v>
      </c>
      <c r="R4513" t="b">
        <v>0</v>
      </c>
      <c r="S4513">
        <v>0</v>
      </c>
    </row>
    <row r="4514" spans="1:19">
      <c r="A4514">
        <v>23652501</v>
      </c>
      <c r="B4514" s="12" t="s">
        <v>5609</v>
      </c>
      <c r="C4514" s="12" t="s">
        <v>4797</v>
      </c>
      <c r="D4514" s="12" t="s">
        <v>5609</v>
      </c>
      <c r="E4514" t="b">
        <v>0</v>
      </c>
      <c r="F4514">
        <v>10800</v>
      </c>
      <c r="G4514">
        <v>79432896</v>
      </c>
      <c r="H4514" t="s">
        <v>21</v>
      </c>
      <c r="I4514" s="12"/>
      <c r="K4514">
        <v>0</v>
      </c>
      <c r="L4514">
        <v>0</v>
      </c>
      <c r="M4514">
        <v>0</v>
      </c>
      <c r="N4514">
        <v>0</v>
      </c>
      <c r="O4514">
        <v>0</v>
      </c>
      <c r="P4514">
        <v>10800</v>
      </c>
      <c r="Q4514">
        <v>6072</v>
      </c>
      <c r="R4514" t="b">
        <v>0</v>
      </c>
      <c r="S4514">
        <v>0</v>
      </c>
    </row>
    <row r="4515" spans="1:19">
      <c r="A4515">
        <v>23652501</v>
      </c>
      <c r="B4515" s="12" t="s">
        <v>2679</v>
      </c>
      <c r="C4515" s="12" t="s">
        <v>4797</v>
      </c>
      <c r="D4515" s="12" t="s">
        <v>2679</v>
      </c>
      <c r="E4515" t="b">
        <v>0</v>
      </c>
      <c r="F4515">
        <v>0</v>
      </c>
      <c r="G4515">
        <v>79432896</v>
      </c>
      <c r="H4515" t="s">
        <v>21</v>
      </c>
      <c r="I4515" s="12"/>
      <c r="K4515">
        <v>0</v>
      </c>
      <c r="L4515">
        <v>0</v>
      </c>
      <c r="M4515">
        <v>0</v>
      </c>
      <c r="N4515">
        <v>0</v>
      </c>
      <c r="O4515">
        <v>0</v>
      </c>
      <c r="P4515">
        <v>10800</v>
      </c>
      <c r="Q4515">
        <v>6073</v>
      </c>
      <c r="R4515" t="b">
        <v>0</v>
      </c>
      <c r="S4515">
        <v>0</v>
      </c>
    </row>
    <row r="4516" spans="1:19">
      <c r="A4516">
        <v>23652501</v>
      </c>
      <c r="B4516" s="12" t="s">
        <v>5963</v>
      </c>
      <c r="C4516" s="12" t="s">
        <v>4797</v>
      </c>
      <c r="D4516" s="12" t="s">
        <v>5963</v>
      </c>
      <c r="E4516" t="b">
        <v>0</v>
      </c>
      <c r="F4516">
        <v>28800</v>
      </c>
      <c r="G4516">
        <v>79668205</v>
      </c>
      <c r="H4516" t="s">
        <v>21</v>
      </c>
      <c r="I4516" s="12"/>
      <c r="K4516">
        <v>0</v>
      </c>
      <c r="L4516">
        <v>0</v>
      </c>
      <c r="M4516">
        <v>0</v>
      </c>
      <c r="N4516">
        <v>0</v>
      </c>
      <c r="O4516">
        <v>0</v>
      </c>
      <c r="P4516">
        <v>28800</v>
      </c>
      <c r="Q4516">
        <v>6076</v>
      </c>
      <c r="R4516" t="b">
        <v>0</v>
      </c>
      <c r="S4516">
        <v>0</v>
      </c>
    </row>
    <row r="4517" spans="1:19">
      <c r="A4517">
        <v>23652501</v>
      </c>
      <c r="B4517" s="12" t="s">
        <v>2681</v>
      </c>
      <c r="C4517" s="12" t="s">
        <v>4797</v>
      </c>
      <c r="D4517" s="12" t="s">
        <v>2681</v>
      </c>
      <c r="E4517" t="b">
        <v>0</v>
      </c>
      <c r="F4517">
        <v>0</v>
      </c>
      <c r="G4517">
        <v>79668205</v>
      </c>
      <c r="H4517" t="s">
        <v>21</v>
      </c>
      <c r="I4517" s="12"/>
      <c r="K4517">
        <v>0</v>
      </c>
      <c r="L4517">
        <v>0</v>
      </c>
      <c r="M4517">
        <v>0</v>
      </c>
      <c r="N4517">
        <v>0</v>
      </c>
      <c r="O4517">
        <v>0</v>
      </c>
      <c r="P4517">
        <v>28800</v>
      </c>
      <c r="Q4517">
        <v>6077</v>
      </c>
      <c r="R4517" t="b">
        <v>0</v>
      </c>
      <c r="S4517">
        <v>0</v>
      </c>
    </row>
    <row r="4518" spans="1:19">
      <c r="A4518">
        <v>23652501</v>
      </c>
      <c r="B4518" s="12" t="s">
        <v>5964</v>
      </c>
      <c r="C4518" s="12" t="s">
        <v>4797</v>
      </c>
      <c r="D4518" s="12" t="s">
        <v>5964</v>
      </c>
      <c r="E4518" t="b">
        <v>0</v>
      </c>
      <c r="F4518">
        <v>22341</v>
      </c>
      <c r="G4518">
        <v>93377871</v>
      </c>
      <c r="H4518" t="s">
        <v>21</v>
      </c>
      <c r="I4518" s="12"/>
      <c r="K4518">
        <v>0</v>
      </c>
      <c r="L4518">
        <v>0</v>
      </c>
      <c r="M4518">
        <v>0</v>
      </c>
      <c r="N4518">
        <v>0</v>
      </c>
      <c r="O4518">
        <v>0</v>
      </c>
      <c r="P4518">
        <v>22341</v>
      </c>
      <c r="Q4518">
        <v>6102</v>
      </c>
      <c r="R4518" t="b">
        <v>0</v>
      </c>
      <c r="S4518">
        <v>0</v>
      </c>
    </row>
    <row r="4519" spans="1:19">
      <c r="A4519">
        <v>23652501</v>
      </c>
      <c r="B4519" s="12" t="s">
        <v>2683</v>
      </c>
      <c r="C4519" s="12" t="s">
        <v>4797</v>
      </c>
      <c r="D4519" s="12" t="s">
        <v>2683</v>
      </c>
      <c r="E4519" t="b">
        <v>0</v>
      </c>
      <c r="F4519">
        <v>0</v>
      </c>
      <c r="G4519">
        <v>93377871</v>
      </c>
      <c r="H4519" t="s">
        <v>21</v>
      </c>
      <c r="I4519" s="12"/>
      <c r="K4519">
        <v>0</v>
      </c>
      <c r="L4519">
        <v>0</v>
      </c>
      <c r="M4519">
        <v>0</v>
      </c>
      <c r="N4519">
        <v>0</v>
      </c>
      <c r="O4519">
        <v>0</v>
      </c>
      <c r="P4519">
        <v>22341</v>
      </c>
      <c r="Q4519">
        <v>6103</v>
      </c>
      <c r="R4519" t="b">
        <v>0</v>
      </c>
      <c r="S4519">
        <v>0</v>
      </c>
    </row>
    <row r="4520" spans="1:19">
      <c r="A4520">
        <v>23652501</v>
      </c>
      <c r="B4520" s="12" t="s">
        <v>5613</v>
      </c>
      <c r="C4520" s="12" t="s">
        <v>4797</v>
      </c>
      <c r="D4520" s="12" t="s">
        <v>5613</v>
      </c>
      <c r="E4520" t="b">
        <v>0</v>
      </c>
      <c r="F4520">
        <v>264000</v>
      </c>
      <c r="G4520">
        <v>96192952</v>
      </c>
      <c r="H4520" t="s">
        <v>21</v>
      </c>
      <c r="I4520" s="12"/>
      <c r="K4520">
        <v>0</v>
      </c>
      <c r="L4520">
        <v>0</v>
      </c>
      <c r="M4520">
        <v>0</v>
      </c>
      <c r="N4520">
        <v>0</v>
      </c>
      <c r="O4520">
        <v>0</v>
      </c>
      <c r="P4520">
        <v>264000</v>
      </c>
      <c r="Q4520">
        <v>6104</v>
      </c>
      <c r="R4520" t="b">
        <v>0</v>
      </c>
      <c r="S4520">
        <v>0</v>
      </c>
    </row>
    <row r="4521" spans="1:19">
      <c r="A4521">
        <v>23652501</v>
      </c>
      <c r="B4521" s="12" t="s">
        <v>2684</v>
      </c>
      <c r="C4521" s="12" t="s">
        <v>4797</v>
      </c>
      <c r="D4521" s="12" t="s">
        <v>2684</v>
      </c>
      <c r="E4521" t="b">
        <v>0</v>
      </c>
      <c r="F4521">
        <v>0</v>
      </c>
      <c r="G4521">
        <v>96192952</v>
      </c>
      <c r="H4521" t="s">
        <v>21</v>
      </c>
      <c r="I4521" s="12"/>
      <c r="K4521">
        <v>0</v>
      </c>
      <c r="L4521">
        <v>0</v>
      </c>
      <c r="M4521">
        <v>0</v>
      </c>
      <c r="N4521">
        <v>0</v>
      </c>
      <c r="O4521">
        <v>0</v>
      </c>
      <c r="P4521">
        <v>264000</v>
      </c>
      <c r="Q4521">
        <v>6105</v>
      </c>
      <c r="R4521" t="b">
        <v>0</v>
      </c>
      <c r="S4521">
        <v>0</v>
      </c>
    </row>
    <row r="4522" spans="1:19">
      <c r="A4522">
        <v>23652501</v>
      </c>
      <c r="B4522" s="12" t="s">
        <v>5534</v>
      </c>
      <c r="C4522" s="12" t="s">
        <v>4797</v>
      </c>
      <c r="D4522" s="12" t="s">
        <v>5534</v>
      </c>
      <c r="E4522" t="b">
        <v>0</v>
      </c>
      <c r="F4522">
        <v>-22341</v>
      </c>
      <c r="G4522">
        <v>830036831</v>
      </c>
      <c r="H4522" t="s">
        <v>21</v>
      </c>
      <c r="I4522" s="12"/>
      <c r="K4522">
        <v>0</v>
      </c>
      <c r="L4522">
        <v>0</v>
      </c>
      <c r="M4522">
        <v>0</v>
      </c>
      <c r="N4522">
        <v>0</v>
      </c>
      <c r="O4522">
        <v>0</v>
      </c>
      <c r="P4522">
        <v>-22341</v>
      </c>
      <c r="Q4522">
        <v>6106</v>
      </c>
      <c r="R4522" t="b">
        <v>0</v>
      </c>
      <c r="S4522">
        <v>0</v>
      </c>
    </row>
    <row r="4523" spans="1:19">
      <c r="A4523">
        <v>23652501</v>
      </c>
      <c r="B4523" s="12" t="s">
        <v>2685</v>
      </c>
      <c r="C4523" s="12" t="s">
        <v>4797</v>
      </c>
      <c r="D4523" s="12" t="s">
        <v>2685</v>
      </c>
      <c r="E4523" t="b">
        <v>0</v>
      </c>
      <c r="F4523">
        <v>0</v>
      </c>
      <c r="G4523">
        <v>830036831</v>
      </c>
      <c r="H4523" t="s">
        <v>21</v>
      </c>
      <c r="I4523" s="12"/>
      <c r="K4523">
        <v>0</v>
      </c>
      <c r="L4523">
        <v>0</v>
      </c>
      <c r="M4523">
        <v>0</v>
      </c>
      <c r="N4523">
        <v>0</v>
      </c>
      <c r="O4523">
        <v>0</v>
      </c>
      <c r="P4523">
        <v>-22341</v>
      </c>
      <c r="Q4523">
        <v>6107</v>
      </c>
      <c r="R4523" t="b">
        <v>0</v>
      </c>
      <c r="S4523">
        <v>0</v>
      </c>
    </row>
    <row r="4524" spans="1:19">
      <c r="A4524">
        <v>23652501</v>
      </c>
      <c r="B4524" s="12" t="s">
        <v>5951</v>
      </c>
      <c r="C4524" s="12" t="s">
        <v>4797</v>
      </c>
      <c r="D4524" s="12" t="s">
        <v>5951</v>
      </c>
      <c r="E4524" t="b">
        <v>0</v>
      </c>
      <c r="F4524">
        <v>-460800</v>
      </c>
      <c r="G4524">
        <v>899999999</v>
      </c>
      <c r="H4524" t="s">
        <v>21</v>
      </c>
      <c r="I4524" s="12"/>
      <c r="K4524">
        <v>0</v>
      </c>
      <c r="L4524">
        <v>230100</v>
      </c>
      <c r="M4524">
        <v>0</v>
      </c>
      <c r="N4524">
        <v>0</v>
      </c>
      <c r="O4524">
        <v>0</v>
      </c>
      <c r="P4524">
        <v>-460800</v>
      </c>
      <c r="Q4524">
        <v>6112</v>
      </c>
      <c r="R4524" t="b">
        <v>0</v>
      </c>
      <c r="S4524">
        <v>0</v>
      </c>
    </row>
    <row r="4525" spans="1:19">
      <c r="A4525">
        <v>23652501</v>
      </c>
      <c r="B4525" s="12"/>
      <c r="C4525" s="12" t="s">
        <v>4797</v>
      </c>
      <c r="D4525" s="12" t="s">
        <v>5951</v>
      </c>
      <c r="E4525" t="b">
        <v>0</v>
      </c>
      <c r="F4525">
        <v>0</v>
      </c>
      <c r="G4525">
        <v>899999999</v>
      </c>
      <c r="H4525">
        <v>44084</v>
      </c>
      <c r="I4525" s="12" t="s">
        <v>5965</v>
      </c>
      <c r="J4525">
        <v>2</v>
      </c>
      <c r="K4525">
        <v>3175</v>
      </c>
      <c r="L4525">
        <v>0</v>
      </c>
      <c r="M4525">
        <v>0</v>
      </c>
      <c r="N4525">
        <v>161100</v>
      </c>
      <c r="O4525">
        <v>0</v>
      </c>
      <c r="P4525">
        <v>-621900</v>
      </c>
      <c r="Q4525">
        <v>6113</v>
      </c>
      <c r="R4525" t="b">
        <v>0</v>
      </c>
      <c r="S4525">
        <v>0</v>
      </c>
    </row>
    <row r="4526" spans="1:19">
      <c r="A4526">
        <v>23652501</v>
      </c>
      <c r="B4526" s="12"/>
      <c r="C4526" s="12" t="s">
        <v>4797</v>
      </c>
      <c r="D4526" s="12" t="s">
        <v>5951</v>
      </c>
      <c r="E4526" t="b">
        <v>0</v>
      </c>
      <c r="F4526">
        <v>0</v>
      </c>
      <c r="G4526">
        <v>899999999</v>
      </c>
      <c r="H4526">
        <v>44165</v>
      </c>
      <c r="I4526" s="12" t="s">
        <v>5966</v>
      </c>
      <c r="J4526">
        <v>2</v>
      </c>
      <c r="K4526">
        <v>3203</v>
      </c>
      <c r="L4526">
        <v>0</v>
      </c>
      <c r="M4526">
        <v>0</v>
      </c>
      <c r="N4526">
        <v>69000</v>
      </c>
      <c r="O4526">
        <v>0</v>
      </c>
      <c r="P4526">
        <v>-690900</v>
      </c>
      <c r="Q4526">
        <v>6114</v>
      </c>
      <c r="R4526" t="b">
        <v>0</v>
      </c>
      <c r="S4526">
        <v>0</v>
      </c>
    </row>
    <row r="4527" spans="1:19">
      <c r="A4527">
        <v>23652501</v>
      </c>
      <c r="B4527" s="12" t="s">
        <v>2688</v>
      </c>
      <c r="C4527" s="12" t="s">
        <v>4797</v>
      </c>
      <c r="D4527" s="12" t="s">
        <v>2688</v>
      </c>
      <c r="E4527" t="b">
        <v>0</v>
      </c>
      <c r="F4527">
        <v>0</v>
      </c>
      <c r="G4527">
        <v>899999999</v>
      </c>
      <c r="H4527" t="s">
        <v>21</v>
      </c>
      <c r="I4527" s="12"/>
      <c r="K4527">
        <v>0</v>
      </c>
      <c r="L4527">
        <v>0</v>
      </c>
      <c r="M4527">
        <v>0</v>
      </c>
      <c r="N4527">
        <v>230100</v>
      </c>
      <c r="O4527">
        <v>0</v>
      </c>
      <c r="P4527">
        <v>-690900</v>
      </c>
      <c r="Q4527">
        <v>6115</v>
      </c>
      <c r="R4527" t="b">
        <v>0</v>
      </c>
      <c r="S4527">
        <v>0</v>
      </c>
    </row>
    <row r="4528" spans="1:19">
      <c r="A4528">
        <v>23652501</v>
      </c>
      <c r="B4528" s="12" t="s">
        <v>5967</v>
      </c>
      <c r="C4528" s="12" t="s">
        <v>4797</v>
      </c>
      <c r="D4528" s="12" t="s">
        <v>5967</v>
      </c>
      <c r="E4528" t="b">
        <v>0</v>
      </c>
      <c r="F4528">
        <v>14400</v>
      </c>
      <c r="G4528">
        <v>1019014175</v>
      </c>
      <c r="H4528" t="s">
        <v>21</v>
      </c>
      <c r="I4528" s="12"/>
      <c r="K4528">
        <v>0</v>
      </c>
      <c r="L4528">
        <v>0</v>
      </c>
      <c r="M4528">
        <v>0</v>
      </c>
      <c r="N4528">
        <v>0</v>
      </c>
      <c r="O4528">
        <v>0</v>
      </c>
      <c r="P4528">
        <v>14400</v>
      </c>
      <c r="Q4528">
        <v>6116</v>
      </c>
      <c r="R4528" t="b">
        <v>0</v>
      </c>
      <c r="S4528">
        <v>0</v>
      </c>
    </row>
    <row r="4529" spans="1:19">
      <c r="A4529">
        <v>23652501</v>
      </c>
      <c r="B4529" s="12" t="s">
        <v>2690</v>
      </c>
      <c r="C4529" s="12" t="s">
        <v>4797</v>
      </c>
      <c r="D4529" s="12" t="s">
        <v>2690</v>
      </c>
      <c r="E4529" t="b">
        <v>0</v>
      </c>
      <c r="F4529">
        <v>0</v>
      </c>
      <c r="G4529">
        <v>1019014175</v>
      </c>
      <c r="H4529" t="s">
        <v>21</v>
      </c>
      <c r="I4529" s="12"/>
      <c r="K4529">
        <v>0</v>
      </c>
      <c r="L4529">
        <v>0</v>
      </c>
      <c r="M4529">
        <v>0</v>
      </c>
      <c r="N4529">
        <v>0</v>
      </c>
      <c r="O4529">
        <v>0</v>
      </c>
      <c r="P4529">
        <v>14400</v>
      </c>
      <c r="Q4529">
        <v>6117</v>
      </c>
      <c r="R4529" t="b">
        <v>0</v>
      </c>
      <c r="S4529">
        <v>0</v>
      </c>
    </row>
    <row r="4530" spans="1:19">
      <c r="A4530">
        <v>23652501</v>
      </c>
      <c r="B4530" s="12" t="s">
        <v>5642</v>
      </c>
      <c r="C4530" s="12" t="s">
        <v>4797</v>
      </c>
      <c r="D4530" s="12" t="s">
        <v>5642</v>
      </c>
      <c r="E4530" t="b">
        <v>0</v>
      </c>
      <c r="F4530">
        <v>20400</v>
      </c>
      <c r="G4530">
        <v>1032358748</v>
      </c>
      <c r="H4530" t="s">
        <v>21</v>
      </c>
      <c r="I4530" s="12"/>
      <c r="K4530">
        <v>0</v>
      </c>
      <c r="L4530">
        <v>0</v>
      </c>
      <c r="M4530">
        <v>0</v>
      </c>
      <c r="N4530">
        <v>0</v>
      </c>
      <c r="O4530">
        <v>0</v>
      </c>
      <c r="P4530">
        <v>20400</v>
      </c>
      <c r="Q4530">
        <v>6118</v>
      </c>
      <c r="R4530" t="b">
        <v>0</v>
      </c>
      <c r="S4530">
        <v>0</v>
      </c>
    </row>
    <row r="4531" spans="1:19">
      <c r="A4531">
        <v>23652501</v>
      </c>
      <c r="B4531" s="12" t="s">
        <v>2691</v>
      </c>
      <c r="C4531" s="12" t="s">
        <v>4797</v>
      </c>
      <c r="D4531" s="12" t="s">
        <v>2691</v>
      </c>
      <c r="E4531" t="b">
        <v>0</v>
      </c>
      <c r="F4531">
        <v>0</v>
      </c>
      <c r="G4531">
        <v>1032358748</v>
      </c>
      <c r="H4531" t="s">
        <v>21</v>
      </c>
      <c r="I4531" s="12"/>
      <c r="K4531">
        <v>0</v>
      </c>
      <c r="L4531">
        <v>0</v>
      </c>
      <c r="M4531">
        <v>0</v>
      </c>
      <c r="N4531">
        <v>0</v>
      </c>
      <c r="O4531">
        <v>0</v>
      </c>
      <c r="P4531">
        <v>20400</v>
      </c>
      <c r="Q4531">
        <v>6119</v>
      </c>
      <c r="R4531" t="b">
        <v>0</v>
      </c>
      <c r="S4531">
        <v>0</v>
      </c>
    </row>
    <row r="4532" spans="1:19">
      <c r="A4532">
        <v>23652501</v>
      </c>
      <c r="B4532" s="12" t="s">
        <v>5643</v>
      </c>
      <c r="C4532" s="12" t="s">
        <v>4797</v>
      </c>
      <c r="D4532" s="12" t="s">
        <v>5643</v>
      </c>
      <c r="E4532" t="b">
        <v>0</v>
      </c>
      <c r="F4532">
        <v>15000</v>
      </c>
      <c r="G4532">
        <v>1136884522</v>
      </c>
      <c r="H4532" t="s">
        <v>21</v>
      </c>
      <c r="I4532" s="12"/>
      <c r="K4532">
        <v>0</v>
      </c>
      <c r="L4532">
        <v>0</v>
      </c>
      <c r="M4532">
        <v>0</v>
      </c>
      <c r="N4532">
        <v>0</v>
      </c>
      <c r="O4532">
        <v>0</v>
      </c>
      <c r="P4532">
        <v>15000</v>
      </c>
      <c r="Q4532">
        <v>6120</v>
      </c>
      <c r="R4532" t="b">
        <v>0</v>
      </c>
      <c r="S4532">
        <v>0</v>
      </c>
    </row>
    <row r="4533" spans="1:19">
      <c r="A4533">
        <v>23652501</v>
      </c>
      <c r="B4533" s="12" t="s">
        <v>2692</v>
      </c>
      <c r="C4533" s="12" t="s">
        <v>4797</v>
      </c>
      <c r="D4533" s="12" t="s">
        <v>2692</v>
      </c>
      <c r="E4533" t="b">
        <v>0</v>
      </c>
      <c r="F4533">
        <v>0</v>
      </c>
      <c r="G4533">
        <v>1136884522</v>
      </c>
      <c r="H4533" t="s">
        <v>21</v>
      </c>
      <c r="I4533" s="12"/>
      <c r="K4533">
        <v>0</v>
      </c>
      <c r="L4533">
        <v>0</v>
      </c>
      <c r="M4533">
        <v>0</v>
      </c>
      <c r="N4533">
        <v>0</v>
      </c>
      <c r="O4533">
        <v>0</v>
      </c>
      <c r="P4533">
        <v>15000</v>
      </c>
      <c r="Q4533">
        <v>6121</v>
      </c>
      <c r="R4533" t="b">
        <v>0</v>
      </c>
      <c r="S4533">
        <v>0</v>
      </c>
    </row>
    <row r="4534" spans="1:19">
      <c r="A4534">
        <v>23652501</v>
      </c>
      <c r="B4534" s="12" t="s">
        <v>5968</v>
      </c>
      <c r="C4534" s="12" t="s">
        <v>4797</v>
      </c>
      <c r="D4534" s="12" t="s">
        <v>5968</v>
      </c>
      <c r="E4534" t="b">
        <v>0</v>
      </c>
      <c r="F4534">
        <v>0</v>
      </c>
      <c r="G4534">
        <v>0</v>
      </c>
      <c r="H4534" t="s">
        <v>21</v>
      </c>
      <c r="I4534" s="12"/>
      <c r="K4534">
        <v>0</v>
      </c>
      <c r="L4534">
        <v>0</v>
      </c>
      <c r="M4534">
        <v>0</v>
      </c>
      <c r="N4534">
        <v>230100</v>
      </c>
      <c r="O4534">
        <v>230100</v>
      </c>
      <c r="P4534">
        <v>0</v>
      </c>
      <c r="Q4534">
        <v>6122</v>
      </c>
      <c r="R4534" t="b">
        <v>1</v>
      </c>
      <c r="S4534">
        <v>0</v>
      </c>
    </row>
    <row r="4535" spans="1:19">
      <c r="A4535">
        <v>23652502</v>
      </c>
      <c r="B4535" s="12" t="s">
        <v>5969</v>
      </c>
      <c r="C4535" s="12" t="s">
        <v>4797</v>
      </c>
      <c r="D4535" s="12" t="s">
        <v>5969</v>
      </c>
      <c r="E4535" t="b">
        <v>1</v>
      </c>
      <c r="F4535">
        <v>0</v>
      </c>
      <c r="G4535">
        <v>0</v>
      </c>
      <c r="H4535" t="s">
        <v>21</v>
      </c>
      <c r="I4535" s="12"/>
      <c r="K4535">
        <v>0</v>
      </c>
      <c r="L4535">
        <v>211223</v>
      </c>
      <c r="M4535">
        <v>230425</v>
      </c>
      <c r="N4535">
        <v>0</v>
      </c>
      <c r="O4535">
        <v>0</v>
      </c>
      <c r="P4535">
        <v>0</v>
      </c>
      <c r="Q4535">
        <v>6125</v>
      </c>
      <c r="R4535" t="b">
        <v>1</v>
      </c>
      <c r="S4535">
        <v>0</v>
      </c>
    </row>
    <row r="4536" spans="1:19">
      <c r="A4536">
        <v>23652502</v>
      </c>
      <c r="B4536" s="12" t="s">
        <v>5518</v>
      </c>
      <c r="C4536" s="12" t="s">
        <v>4797</v>
      </c>
      <c r="D4536" s="12" t="s">
        <v>5518</v>
      </c>
      <c r="E4536" t="b">
        <v>0</v>
      </c>
      <c r="F4536">
        <v>-18116</v>
      </c>
      <c r="G4536">
        <v>2996611</v>
      </c>
      <c r="H4536" t="s">
        <v>21</v>
      </c>
      <c r="I4536" s="12"/>
      <c r="K4536">
        <v>0</v>
      </c>
      <c r="L4536">
        <v>0</v>
      </c>
      <c r="M4536">
        <v>0</v>
      </c>
      <c r="N4536">
        <v>0</v>
      </c>
      <c r="O4536">
        <v>0</v>
      </c>
      <c r="P4536">
        <v>-18116</v>
      </c>
      <c r="Q4536">
        <v>6126</v>
      </c>
      <c r="R4536" t="b">
        <v>0</v>
      </c>
      <c r="S4536">
        <v>0</v>
      </c>
    </row>
    <row r="4537" spans="1:19">
      <c r="A4537">
        <v>23652502</v>
      </c>
      <c r="B4537" s="12" t="s">
        <v>2696</v>
      </c>
      <c r="C4537" s="12" t="s">
        <v>4797</v>
      </c>
      <c r="D4537" s="12" t="s">
        <v>2696</v>
      </c>
      <c r="E4537" t="b">
        <v>0</v>
      </c>
      <c r="F4537">
        <v>0</v>
      </c>
      <c r="G4537">
        <v>2996611</v>
      </c>
      <c r="H4537" t="s">
        <v>21</v>
      </c>
      <c r="I4537" s="12"/>
      <c r="K4537">
        <v>0</v>
      </c>
      <c r="L4537">
        <v>0</v>
      </c>
      <c r="M4537">
        <v>0</v>
      </c>
      <c r="N4537">
        <v>0</v>
      </c>
      <c r="O4537">
        <v>0</v>
      </c>
      <c r="P4537">
        <v>-18116</v>
      </c>
      <c r="Q4537">
        <v>6127</v>
      </c>
      <c r="R4537" t="b">
        <v>0</v>
      </c>
      <c r="S4537">
        <v>0</v>
      </c>
    </row>
    <row r="4538" spans="1:19">
      <c r="A4538">
        <v>23652502</v>
      </c>
      <c r="B4538" s="12" t="s">
        <v>5541</v>
      </c>
      <c r="C4538" s="12" t="s">
        <v>4797</v>
      </c>
      <c r="D4538" s="12" t="s">
        <v>5541</v>
      </c>
      <c r="E4538" t="b">
        <v>0</v>
      </c>
      <c r="F4538">
        <v>-2400</v>
      </c>
      <c r="G4538">
        <v>830046328</v>
      </c>
      <c r="H4538" t="s">
        <v>21</v>
      </c>
      <c r="I4538" s="12"/>
      <c r="K4538">
        <v>0</v>
      </c>
      <c r="L4538">
        <v>0</v>
      </c>
      <c r="M4538">
        <v>0</v>
      </c>
      <c r="N4538">
        <v>0</v>
      </c>
      <c r="O4538">
        <v>0</v>
      </c>
      <c r="P4538">
        <v>-2400</v>
      </c>
      <c r="Q4538">
        <v>6134</v>
      </c>
      <c r="R4538" t="b">
        <v>0</v>
      </c>
      <c r="S4538">
        <v>0</v>
      </c>
    </row>
    <row r="4539" spans="1:19">
      <c r="A4539">
        <v>23652502</v>
      </c>
      <c r="B4539" s="12" t="s">
        <v>2697</v>
      </c>
      <c r="C4539" s="12" t="s">
        <v>4797</v>
      </c>
      <c r="D4539" s="12" t="s">
        <v>2697</v>
      </c>
      <c r="E4539" t="b">
        <v>0</v>
      </c>
      <c r="F4539">
        <v>0</v>
      </c>
      <c r="G4539">
        <v>830046328</v>
      </c>
      <c r="H4539" t="s">
        <v>21</v>
      </c>
      <c r="I4539" s="12"/>
      <c r="K4539">
        <v>0</v>
      </c>
      <c r="L4539">
        <v>0</v>
      </c>
      <c r="M4539">
        <v>0</v>
      </c>
      <c r="N4539">
        <v>0</v>
      </c>
      <c r="O4539">
        <v>0</v>
      </c>
      <c r="P4539">
        <v>-2400</v>
      </c>
      <c r="Q4539">
        <v>6135</v>
      </c>
      <c r="R4539" t="b">
        <v>0</v>
      </c>
      <c r="S4539">
        <v>0</v>
      </c>
    </row>
    <row r="4540" spans="1:19">
      <c r="A4540">
        <v>23652502</v>
      </c>
      <c r="B4540" s="12" t="s">
        <v>5616</v>
      </c>
      <c r="C4540" s="12" t="s">
        <v>4797</v>
      </c>
      <c r="D4540" s="12" t="s">
        <v>5616</v>
      </c>
      <c r="E4540" t="b">
        <v>0</v>
      </c>
      <c r="F4540">
        <v>417418</v>
      </c>
      <c r="G4540">
        <v>830082027</v>
      </c>
      <c r="H4540" t="s">
        <v>21</v>
      </c>
      <c r="I4540" s="12"/>
      <c r="K4540">
        <v>0</v>
      </c>
      <c r="L4540">
        <v>0</v>
      </c>
      <c r="M4540">
        <v>152124</v>
      </c>
      <c r="N4540">
        <v>0</v>
      </c>
      <c r="O4540">
        <v>0</v>
      </c>
      <c r="P4540">
        <v>417418</v>
      </c>
      <c r="Q4540">
        <v>6136</v>
      </c>
      <c r="R4540" t="b">
        <v>0</v>
      </c>
      <c r="S4540">
        <v>0</v>
      </c>
    </row>
    <row r="4541" spans="1:19">
      <c r="A4541">
        <v>23652502</v>
      </c>
      <c r="B4541" s="12"/>
      <c r="C4541" s="12" t="s">
        <v>4797</v>
      </c>
      <c r="D4541" s="12" t="s">
        <v>5616</v>
      </c>
      <c r="E4541" t="b">
        <v>0</v>
      </c>
      <c r="F4541">
        <v>0</v>
      </c>
      <c r="G4541">
        <v>830082027</v>
      </c>
      <c r="H4541">
        <v>43860</v>
      </c>
      <c r="I4541" s="12" t="s">
        <v>5840</v>
      </c>
      <c r="J4541">
        <v>7</v>
      </c>
      <c r="K4541">
        <v>1047</v>
      </c>
      <c r="L4541">
        <v>0</v>
      </c>
      <c r="M4541">
        <v>0</v>
      </c>
      <c r="N4541">
        <v>0</v>
      </c>
      <c r="O4541">
        <v>12677</v>
      </c>
      <c r="P4541">
        <v>430095</v>
      </c>
      <c r="Q4541">
        <v>6137</v>
      </c>
      <c r="R4541" t="b">
        <v>0</v>
      </c>
      <c r="S4541">
        <v>0</v>
      </c>
    </row>
    <row r="4542" spans="1:19">
      <c r="A4542">
        <v>23652502</v>
      </c>
      <c r="B4542" s="12"/>
      <c r="C4542" s="12" t="s">
        <v>4797</v>
      </c>
      <c r="D4542" s="12" t="s">
        <v>5616</v>
      </c>
      <c r="E4542" t="b">
        <v>0</v>
      </c>
      <c r="F4542">
        <v>0</v>
      </c>
      <c r="G4542">
        <v>830082027</v>
      </c>
      <c r="H4542">
        <v>43889</v>
      </c>
      <c r="I4542" s="12" t="s">
        <v>5841</v>
      </c>
      <c r="J4542">
        <v>7</v>
      </c>
      <c r="K4542">
        <v>1059</v>
      </c>
      <c r="L4542">
        <v>0</v>
      </c>
      <c r="M4542">
        <v>0</v>
      </c>
      <c r="N4542">
        <v>0</v>
      </c>
      <c r="O4542">
        <v>12677</v>
      </c>
      <c r="P4542">
        <v>442772</v>
      </c>
      <c r="Q4542">
        <v>6138</v>
      </c>
      <c r="R4542" t="b">
        <v>0</v>
      </c>
      <c r="S4542">
        <v>0</v>
      </c>
    </row>
    <row r="4543" spans="1:19">
      <c r="A4543">
        <v>23652502</v>
      </c>
      <c r="B4543" s="12"/>
      <c r="C4543" s="12" t="s">
        <v>4797</v>
      </c>
      <c r="D4543" s="12" t="s">
        <v>5616</v>
      </c>
      <c r="E4543" t="b">
        <v>0</v>
      </c>
      <c r="F4543">
        <v>0</v>
      </c>
      <c r="G4543">
        <v>830082027</v>
      </c>
      <c r="H4543">
        <v>43920</v>
      </c>
      <c r="I4543" s="12" t="s">
        <v>5842</v>
      </c>
      <c r="J4543">
        <v>7</v>
      </c>
      <c r="K4543">
        <v>1072</v>
      </c>
      <c r="L4543">
        <v>0</v>
      </c>
      <c r="M4543">
        <v>0</v>
      </c>
      <c r="N4543">
        <v>0</v>
      </c>
      <c r="O4543">
        <v>12677</v>
      </c>
      <c r="P4543">
        <v>455449</v>
      </c>
      <c r="Q4543">
        <v>6139</v>
      </c>
      <c r="R4543" t="b">
        <v>0</v>
      </c>
      <c r="S4543">
        <v>0</v>
      </c>
    </row>
    <row r="4544" spans="1:19">
      <c r="A4544">
        <v>23652502</v>
      </c>
      <c r="B4544" s="12"/>
      <c r="C4544" s="12" t="s">
        <v>4797</v>
      </c>
      <c r="D4544" s="12" t="s">
        <v>5616</v>
      </c>
      <c r="E4544" t="b">
        <v>0</v>
      </c>
      <c r="F4544">
        <v>0</v>
      </c>
      <c r="G4544">
        <v>830082027</v>
      </c>
      <c r="H4544">
        <v>43951</v>
      </c>
      <c r="I4544" s="12" t="s">
        <v>5843</v>
      </c>
      <c r="J4544">
        <v>7</v>
      </c>
      <c r="K4544">
        <v>1086</v>
      </c>
      <c r="L4544">
        <v>0</v>
      </c>
      <c r="M4544">
        <v>0</v>
      </c>
      <c r="N4544">
        <v>0</v>
      </c>
      <c r="O4544">
        <v>12677</v>
      </c>
      <c r="P4544">
        <v>468126</v>
      </c>
      <c r="Q4544">
        <v>6140</v>
      </c>
      <c r="R4544" t="b">
        <v>0</v>
      </c>
      <c r="S4544">
        <v>0</v>
      </c>
    </row>
    <row r="4545" spans="1:19">
      <c r="A4545">
        <v>23652502</v>
      </c>
      <c r="B4545" s="12"/>
      <c r="C4545" s="12" t="s">
        <v>4797</v>
      </c>
      <c r="D4545" s="12" t="s">
        <v>5616</v>
      </c>
      <c r="E4545" t="b">
        <v>0</v>
      </c>
      <c r="F4545">
        <v>0</v>
      </c>
      <c r="G4545">
        <v>830082027</v>
      </c>
      <c r="H4545">
        <v>43981</v>
      </c>
      <c r="I4545" s="12" t="s">
        <v>5970</v>
      </c>
      <c r="J4545">
        <v>7</v>
      </c>
      <c r="K4545">
        <v>1094</v>
      </c>
      <c r="L4545">
        <v>0</v>
      </c>
      <c r="M4545">
        <v>0</v>
      </c>
      <c r="N4545">
        <v>0</v>
      </c>
      <c r="O4545">
        <v>12677</v>
      </c>
      <c r="P4545">
        <v>480803</v>
      </c>
      <c r="Q4545">
        <v>6141</v>
      </c>
      <c r="R4545" t="b">
        <v>0</v>
      </c>
      <c r="S4545">
        <v>0</v>
      </c>
    </row>
    <row r="4546" spans="1:19">
      <c r="A4546">
        <v>23652502</v>
      </c>
      <c r="B4546" s="12"/>
      <c r="C4546" s="12" t="s">
        <v>4797</v>
      </c>
      <c r="D4546" s="12" t="s">
        <v>5616</v>
      </c>
      <c r="E4546" t="b">
        <v>0</v>
      </c>
      <c r="F4546">
        <v>0</v>
      </c>
      <c r="G4546">
        <v>830082027</v>
      </c>
      <c r="H4546">
        <v>44008</v>
      </c>
      <c r="I4546" s="12" t="s">
        <v>5846</v>
      </c>
      <c r="J4546">
        <v>7</v>
      </c>
      <c r="K4546">
        <v>1112</v>
      </c>
      <c r="L4546">
        <v>0</v>
      </c>
      <c r="M4546">
        <v>0</v>
      </c>
      <c r="N4546">
        <v>0</v>
      </c>
      <c r="O4546">
        <v>12677</v>
      </c>
      <c r="P4546">
        <v>493480</v>
      </c>
      <c r="Q4546">
        <v>6142</v>
      </c>
      <c r="R4546" t="b">
        <v>0</v>
      </c>
      <c r="S4546">
        <v>0</v>
      </c>
    </row>
    <row r="4547" spans="1:19">
      <c r="A4547">
        <v>23652502</v>
      </c>
      <c r="B4547" s="12"/>
      <c r="C4547" s="12" t="s">
        <v>4797</v>
      </c>
      <c r="D4547" s="12" t="s">
        <v>5616</v>
      </c>
      <c r="E4547" t="b">
        <v>0</v>
      </c>
      <c r="F4547">
        <v>0</v>
      </c>
      <c r="G4547">
        <v>830082027</v>
      </c>
      <c r="H4547">
        <v>44042</v>
      </c>
      <c r="I4547" s="12" t="s">
        <v>5847</v>
      </c>
      <c r="J4547">
        <v>7</v>
      </c>
      <c r="K4547">
        <v>1125</v>
      </c>
      <c r="L4547">
        <v>0</v>
      </c>
      <c r="M4547">
        <v>0</v>
      </c>
      <c r="N4547">
        <v>0</v>
      </c>
      <c r="O4547">
        <v>12677</v>
      </c>
      <c r="P4547">
        <v>506157</v>
      </c>
      <c r="Q4547">
        <v>6143</v>
      </c>
      <c r="R4547" t="b">
        <v>0</v>
      </c>
      <c r="S4547">
        <v>0</v>
      </c>
    </row>
    <row r="4548" spans="1:19">
      <c r="A4548">
        <v>23652502</v>
      </c>
      <c r="B4548" s="12"/>
      <c r="C4548" s="12" t="s">
        <v>4797</v>
      </c>
      <c r="D4548" s="12" t="s">
        <v>5616</v>
      </c>
      <c r="E4548" t="b">
        <v>0</v>
      </c>
      <c r="F4548">
        <v>0</v>
      </c>
      <c r="G4548">
        <v>830082027</v>
      </c>
      <c r="H4548">
        <v>44073</v>
      </c>
      <c r="I4548" s="12" t="s">
        <v>5848</v>
      </c>
      <c r="J4548">
        <v>7</v>
      </c>
      <c r="K4548">
        <v>1133</v>
      </c>
      <c r="L4548">
        <v>0</v>
      </c>
      <c r="M4548">
        <v>0</v>
      </c>
      <c r="N4548">
        <v>0</v>
      </c>
      <c r="O4548">
        <v>12677</v>
      </c>
      <c r="P4548">
        <v>518834</v>
      </c>
      <c r="Q4548">
        <v>6144</v>
      </c>
      <c r="R4548" t="b">
        <v>0</v>
      </c>
      <c r="S4548">
        <v>0</v>
      </c>
    </row>
    <row r="4549" spans="1:19">
      <c r="A4549">
        <v>23652502</v>
      </c>
      <c r="B4549" s="12"/>
      <c r="C4549" s="12" t="s">
        <v>4797</v>
      </c>
      <c r="D4549" s="12" t="s">
        <v>5616</v>
      </c>
      <c r="E4549" t="b">
        <v>0</v>
      </c>
      <c r="F4549">
        <v>0</v>
      </c>
      <c r="G4549">
        <v>830082027</v>
      </c>
      <c r="H4549">
        <v>44104</v>
      </c>
      <c r="I4549" s="12" t="s">
        <v>5849</v>
      </c>
      <c r="J4549">
        <v>7</v>
      </c>
      <c r="K4549">
        <v>1155</v>
      </c>
      <c r="L4549">
        <v>0</v>
      </c>
      <c r="M4549">
        <v>0</v>
      </c>
      <c r="N4549">
        <v>0</v>
      </c>
      <c r="O4549">
        <v>12677</v>
      </c>
      <c r="P4549">
        <v>531511</v>
      </c>
      <c r="Q4549">
        <v>6145</v>
      </c>
      <c r="R4549" t="b">
        <v>0</v>
      </c>
      <c r="S4549">
        <v>0</v>
      </c>
    </row>
    <row r="4550" spans="1:19">
      <c r="A4550">
        <v>23652502</v>
      </c>
      <c r="B4550" s="12"/>
      <c r="C4550" s="12" t="s">
        <v>4797</v>
      </c>
      <c r="D4550" s="12" t="s">
        <v>5616</v>
      </c>
      <c r="E4550" t="b">
        <v>0</v>
      </c>
      <c r="F4550">
        <v>0</v>
      </c>
      <c r="G4550">
        <v>830082027</v>
      </c>
      <c r="H4550">
        <v>44133</v>
      </c>
      <c r="I4550" s="12" t="s">
        <v>5850</v>
      </c>
      <c r="J4550">
        <v>7</v>
      </c>
      <c r="K4550">
        <v>1167</v>
      </c>
      <c r="L4550">
        <v>0</v>
      </c>
      <c r="M4550">
        <v>0</v>
      </c>
      <c r="N4550">
        <v>0</v>
      </c>
      <c r="O4550">
        <v>12677</v>
      </c>
      <c r="P4550">
        <v>544188</v>
      </c>
      <c r="Q4550">
        <v>6146</v>
      </c>
      <c r="R4550" t="b">
        <v>0</v>
      </c>
      <c r="S4550">
        <v>0</v>
      </c>
    </row>
    <row r="4551" spans="1:19">
      <c r="A4551">
        <v>23652502</v>
      </c>
      <c r="B4551" s="12"/>
      <c r="C4551" s="12" t="s">
        <v>4797</v>
      </c>
      <c r="D4551" s="12" t="s">
        <v>5616</v>
      </c>
      <c r="E4551" t="b">
        <v>0</v>
      </c>
      <c r="F4551">
        <v>0</v>
      </c>
      <c r="G4551">
        <v>830082027</v>
      </c>
      <c r="H4551">
        <v>44164</v>
      </c>
      <c r="I4551" s="12" t="s">
        <v>5851</v>
      </c>
      <c r="J4551">
        <v>7</v>
      </c>
      <c r="K4551">
        <v>1178</v>
      </c>
      <c r="L4551">
        <v>0</v>
      </c>
      <c r="M4551">
        <v>0</v>
      </c>
      <c r="N4551">
        <v>0</v>
      </c>
      <c r="O4551">
        <v>12677</v>
      </c>
      <c r="P4551">
        <v>556865</v>
      </c>
      <c r="Q4551">
        <v>6147</v>
      </c>
      <c r="R4551" t="b">
        <v>0</v>
      </c>
      <c r="S4551">
        <v>0</v>
      </c>
    </row>
    <row r="4552" spans="1:19">
      <c r="A4552">
        <v>23652502</v>
      </c>
      <c r="B4552" s="12"/>
      <c r="C4552" s="12" t="s">
        <v>4797</v>
      </c>
      <c r="D4552" s="12" t="s">
        <v>5616</v>
      </c>
      <c r="E4552" t="b">
        <v>0</v>
      </c>
      <c r="F4552">
        <v>0</v>
      </c>
      <c r="G4552">
        <v>830082027</v>
      </c>
      <c r="H4552">
        <v>44194</v>
      </c>
      <c r="I4552" s="12" t="s">
        <v>5852</v>
      </c>
      <c r="J4552">
        <v>7</v>
      </c>
      <c r="K4552">
        <v>1190</v>
      </c>
      <c r="L4552">
        <v>0</v>
      </c>
      <c r="M4552">
        <v>0</v>
      </c>
      <c r="N4552">
        <v>0</v>
      </c>
      <c r="O4552">
        <v>12677</v>
      </c>
      <c r="P4552">
        <v>569542</v>
      </c>
      <c r="Q4552">
        <v>6148</v>
      </c>
      <c r="R4552" t="b">
        <v>0</v>
      </c>
      <c r="S4552">
        <v>0</v>
      </c>
    </row>
    <row r="4553" spans="1:19">
      <c r="A4553">
        <v>23652502</v>
      </c>
      <c r="B4553" s="12" t="s">
        <v>2699</v>
      </c>
      <c r="C4553" s="12" t="s">
        <v>4797</v>
      </c>
      <c r="D4553" s="12" t="s">
        <v>2699</v>
      </c>
      <c r="E4553" t="b">
        <v>0</v>
      </c>
      <c r="F4553">
        <v>0</v>
      </c>
      <c r="G4553">
        <v>830082027</v>
      </c>
      <c r="H4553" t="s">
        <v>21</v>
      </c>
      <c r="I4553" s="12"/>
      <c r="K4553">
        <v>0</v>
      </c>
      <c r="L4553">
        <v>0</v>
      </c>
      <c r="M4553">
        <v>0</v>
      </c>
      <c r="N4553">
        <v>0</v>
      </c>
      <c r="O4553">
        <v>152124</v>
      </c>
      <c r="P4553">
        <v>569542</v>
      </c>
      <c r="Q4553">
        <v>6149</v>
      </c>
      <c r="R4553" t="b">
        <v>0</v>
      </c>
      <c r="S4553">
        <v>0</v>
      </c>
    </row>
    <row r="4554" spans="1:19">
      <c r="A4554">
        <v>23652502</v>
      </c>
      <c r="B4554" s="12" t="s">
        <v>5951</v>
      </c>
      <c r="C4554" s="12" t="s">
        <v>4797</v>
      </c>
      <c r="D4554" s="12" t="s">
        <v>5951</v>
      </c>
      <c r="E4554" t="b">
        <v>0</v>
      </c>
      <c r="F4554">
        <v>-615714</v>
      </c>
      <c r="G4554">
        <v>899999999</v>
      </c>
      <c r="H4554" t="s">
        <v>21</v>
      </c>
      <c r="I4554" s="12"/>
      <c r="K4554">
        <v>0</v>
      </c>
      <c r="L4554">
        <v>211223</v>
      </c>
      <c r="M4554">
        <v>0</v>
      </c>
      <c r="N4554">
        <v>0</v>
      </c>
      <c r="O4554">
        <v>0</v>
      </c>
      <c r="P4554">
        <v>-615714</v>
      </c>
      <c r="Q4554">
        <v>6154</v>
      </c>
      <c r="R4554" t="b">
        <v>0</v>
      </c>
      <c r="S4554">
        <v>0</v>
      </c>
    </row>
    <row r="4555" spans="1:19">
      <c r="A4555">
        <v>23652502</v>
      </c>
      <c r="B4555" s="12"/>
      <c r="C4555" s="12" t="s">
        <v>4797</v>
      </c>
      <c r="D4555" s="12" t="s">
        <v>5951</v>
      </c>
      <c r="E4555" t="b">
        <v>0</v>
      </c>
      <c r="F4555">
        <v>0</v>
      </c>
      <c r="G4555">
        <v>899999999</v>
      </c>
      <c r="H4555">
        <v>43889</v>
      </c>
      <c r="I4555" s="12" t="s">
        <v>5971</v>
      </c>
      <c r="J4555">
        <v>7</v>
      </c>
      <c r="K4555">
        <v>1064</v>
      </c>
      <c r="L4555">
        <v>0</v>
      </c>
      <c r="M4555">
        <v>0</v>
      </c>
      <c r="N4555">
        <v>18833</v>
      </c>
      <c r="O4555">
        <v>0</v>
      </c>
      <c r="P4555">
        <v>-634547</v>
      </c>
      <c r="Q4555">
        <v>6155</v>
      </c>
      <c r="R4555" t="b">
        <v>0</v>
      </c>
      <c r="S4555">
        <v>0</v>
      </c>
    </row>
    <row r="4556" spans="1:19">
      <c r="A4556">
        <v>23652502</v>
      </c>
      <c r="B4556" s="12"/>
      <c r="C4556" s="12" t="s">
        <v>4797</v>
      </c>
      <c r="D4556" s="12" t="s">
        <v>5951</v>
      </c>
      <c r="E4556" t="b">
        <v>0</v>
      </c>
      <c r="F4556">
        <v>0</v>
      </c>
      <c r="G4556">
        <v>899999999</v>
      </c>
      <c r="H4556">
        <v>43920</v>
      </c>
      <c r="I4556" s="12" t="s">
        <v>5972</v>
      </c>
      <c r="J4556">
        <v>7</v>
      </c>
      <c r="K4556">
        <v>1076</v>
      </c>
      <c r="L4556">
        <v>0</v>
      </c>
      <c r="M4556">
        <v>0</v>
      </c>
      <c r="N4556">
        <v>18833</v>
      </c>
      <c r="O4556">
        <v>0</v>
      </c>
      <c r="P4556">
        <v>-653380</v>
      </c>
      <c r="Q4556">
        <v>6156</v>
      </c>
      <c r="R4556" t="b">
        <v>0</v>
      </c>
      <c r="S4556">
        <v>0</v>
      </c>
    </row>
    <row r="4557" spans="1:19">
      <c r="A4557">
        <v>23652502</v>
      </c>
      <c r="B4557" s="12"/>
      <c r="C4557" s="12" t="s">
        <v>4797</v>
      </c>
      <c r="D4557" s="12" t="s">
        <v>5951</v>
      </c>
      <c r="E4557" t="b">
        <v>0</v>
      </c>
      <c r="F4557">
        <v>0</v>
      </c>
      <c r="G4557">
        <v>899999999</v>
      </c>
      <c r="H4557">
        <v>43951</v>
      </c>
      <c r="I4557" s="12" t="s">
        <v>5973</v>
      </c>
      <c r="J4557">
        <v>7</v>
      </c>
      <c r="K4557">
        <v>1087</v>
      </c>
      <c r="L4557">
        <v>0</v>
      </c>
      <c r="M4557">
        <v>0</v>
      </c>
      <c r="N4557">
        <v>18883</v>
      </c>
      <c r="O4557">
        <v>0</v>
      </c>
      <c r="P4557">
        <v>-672263</v>
      </c>
      <c r="Q4557">
        <v>6157</v>
      </c>
      <c r="R4557" t="b">
        <v>0</v>
      </c>
      <c r="S4557">
        <v>0</v>
      </c>
    </row>
    <row r="4558" spans="1:19">
      <c r="A4558">
        <v>23652502</v>
      </c>
      <c r="B4558" s="12"/>
      <c r="C4558" s="12" t="s">
        <v>4797</v>
      </c>
      <c r="D4558" s="12" t="s">
        <v>5951</v>
      </c>
      <c r="E4558" t="b">
        <v>0</v>
      </c>
      <c r="F4558">
        <v>0</v>
      </c>
      <c r="G4558">
        <v>899999999</v>
      </c>
      <c r="H4558">
        <v>43981</v>
      </c>
      <c r="I4558" s="12" t="s">
        <v>5974</v>
      </c>
      <c r="J4558">
        <v>7</v>
      </c>
      <c r="K4558">
        <v>1099</v>
      </c>
      <c r="L4558">
        <v>0</v>
      </c>
      <c r="M4558">
        <v>0</v>
      </c>
      <c r="N4558">
        <v>19202</v>
      </c>
      <c r="O4558">
        <v>0</v>
      </c>
      <c r="P4558">
        <v>-691465</v>
      </c>
      <c r="Q4558">
        <v>6158</v>
      </c>
      <c r="R4558" t="b">
        <v>0</v>
      </c>
      <c r="S4558">
        <v>0</v>
      </c>
    </row>
    <row r="4559" spans="1:19">
      <c r="A4559">
        <v>23652502</v>
      </c>
      <c r="B4559" s="12"/>
      <c r="C4559" s="12" t="s">
        <v>4797</v>
      </c>
      <c r="D4559" s="12" t="s">
        <v>5951</v>
      </c>
      <c r="E4559" t="b">
        <v>0</v>
      </c>
      <c r="F4559">
        <v>0</v>
      </c>
      <c r="G4559">
        <v>899999999</v>
      </c>
      <c r="H4559">
        <v>43981</v>
      </c>
      <c r="I4559" s="12" t="s">
        <v>5975</v>
      </c>
      <c r="J4559">
        <v>7</v>
      </c>
      <c r="K4559">
        <v>1099</v>
      </c>
      <c r="L4559">
        <v>0</v>
      </c>
      <c r="M4559">
        <v>0</v>
      </c>
      <c r="N4559">
        <v>20260</v>
      </c>
      <c r="O4559">
        <v>0</v>
      </c>
      <c r="P4559">
        <v>-711725</v>
      </c>
      <c r="Q4559">
        <v>6159</v>
      </c>
      <c r="R4559" t="b">
        <v>0</v>
      </c>
      <c r="S4559">
        <v>0</v>
      </c>
    </row>
    <row r="4560" spans="1:19">
      <c r="A4560">
        <v>23652502</v>
      </c>
      <c r="B4560" s="12"/>
      <c r="C4560" s="12" t="s">
        <v>4797</v>
      </c>
      <c r="D4560" s="12" t="s">
        <v>5951</v>
      </c>
      <c r="E4560" t="b">
        <v>0</v>
      </c>
      <c r="F4560">
        <v>0</v>
      </c>
      <c r="G4560">
        <v>899999999</v>
      </c>
      <c r="H4560">
        <v>44027</v>
      </c>
      <c r="I4560" s="12" t="s">
        <v>5976</v>
      </c>
      <c r="J4560">
        <v>7</v>
      </c>
      <c r="K4560">
        <v>1120</v>
      </c>
      <c r="L4560">
        <v>0</v>
      </c>
      <c r="M4560">
        <v>0</v>
      </c>
      <c r="N4560">
        <v>19200</v>
      </c>
      <c r="O4560">
        <v>0</v>
      </c>
      <c r="P4560">
        <v>-730925</v>
      </c>
      <c r="Q4560">
        <v>6160</v>
      </c>
      <c r="R4560" t="b">
        <v>0</v>
      </c>
      <c r="S4560">
        <v>0</v>
      </c>
    </row>
    <row r="4561" spans="1:19">
      <c r="A4561">
        <v>23652502</v>
      </c>
      <c r="B4561" s="12"/>
      <c r="C4561" s="12" t="s">
        <v>4797</v>
      </c>
      <c r="D4561" s="12" t="s">
        <v>5951</v>
      </c>
      <c r="E4561" t="b">
        <v>0</v>
      </c>
      <c r="F4561">
        <v>0</v>
      </c>
      <c r="G4561">
        <v>899999999</v>
      </c>
      <c r="H4561">
        <v>44073</v>
      </c>
      <c r="I4561" s="12" t="s">
        <v>5977</v>
      </c>
      <c r="J4561">
        <v>7</v>
      </c>
      <c r="K4561">
        <v>1148</v>
      </c>
      <c r="L4561">
        <v>0</v>
      </c>
      <c r="M4561">
        <v>0</v>
      </c>
      <c r="N4561">
        <v>19202</v>
      </c>
      <c r="O4561">
        <v>0</v>
      </c>
      <c r="P4561">
        <v>-750127</v>
      </c>
      <c r="Q4561">
        <v>6161</v>
      </c>
      <c r="R4561" t="b">
        <v>0</v>
      </c>
      <c r="S4561">
        <v>0</v>
      </c>
    </row>
    <row r="4562" spans="1:19">
      <c r="A4562">
        <v>23652502</v>
      </c>
      <c r="B4562" s="12"/>
      <c r="C4562" s="12" t="s">
        <v>4797</v>
      </c>
      <c r="D4562" s="12" t="s">
        <v>5951</v>
      </c>
      <c r="E4562" t="b">
        <v>0</v>
      </c>
      <c r="F4562">
        <v>0</v>
      </c>
      <c r="G4562">
        <v>899999999</v>
      </c>
      <c r="H4562">
        <v>44084</v>
      </c>
      <c r="I4562" s="12" t="s">
        <v>5965</v>
      </c>
      <c r="J4562">
        <v>2</v>
      </c>
      <c r="K4562">
        <v>3175</v>
      </c>
      <c r="L4562">
        <v>0</v>
      </c>
      <c r="M4562">
        <v>0</v>
      </c>
      <c r="N4562">
        <v>19204</v>
      </c>
      <c r="O4562">
        <v>0</v>
      </c>
      <c r="P4562">
        <v>-769331</v>
      </c>
      <c r="Q4562">
        <v>6162</v>
      </c>
      <c r="R4562" t="b">
        <v>0</v>
      </c>
      <c r="S4562">
        <v>0</v>
      </c>
    </row>
    <row r="4563" spans="1:19">
      <c r="A4563">
        <v>23652502</v>
      </c>
      <c r="B4563" s="12"/>
      <c r="C4563" s="12" t="s">
        <v>4797</v>
      </c>
      <c r="D4563" s="12" t="s">
        <v>5951</v>
      </c>
      <c r="E4563" t="b">
        <v>0</v>
      </c>
      <c r="F4563">
        <v>0</v>
      </c>
      <c r="G4563">
        <v>899999999</v>
      </c>
      <c r="H4563">
        <v>44119</v>
      </c>
      <c r="I4563" s="12" t="s">
        <v>5978</v>
      </c>
      <c r="J4563">
        <v>2</v>
      </c>
      <c r="K4563">
        <v>3186</v>
      </c>
      <c r="L4563">
        <v>0</v>
      </c>
      <c r="M4563">
        <v>0</v>
      </c>
      <c r="N4563">
        <v>19202</v>
      </c>
      <c r="O4563">
        <v>0</v>
      </c>
      <c r="P4563">
        <v>-788533</v>
      </c>
      <c r="Q4563">
        <v>6163</v>
      </c>
      <c r="R4563" t="b">
        <v>0</v>
      </c>
      <c r="S4563">
        <v>0</v>
      </c>
    </row>
    <row r="4564" spans="1:19">
      <c r="A4564">
        <v>23652502</v>
      </c>
      <c r="B4564" s="12"/>
      <c r="C4564" s="12" t="s">
        <v>4797</v>
      </c>
      <c r="D4564" s="12" t="s">
        <v>5951</v>
      </c>
      <c r="E4564" t="b">
        <v>0</v>
      </c>
      <c r="F4564">
        <v>0</v>
      </c>
      <c r="G4564">
        <v>899999999</v>
      </c>
      <c r="H4564">
        <v>44165</v>
      </c>
      <c r="I4564" s="12" t="s">
        <v>5966</v>
      </c>
      <c r="J4564">
        <v>2</v>
      </c>
      <c r="K4564">
        <v>3203</v>
      </c>
      <c r="L4564">
        <v>0</v>
      </c>
      <c r="M4564">
        <v>0</v>
      </c>
      <c r="N4564">
        <v>19000</v>
      </c>
      <c r="O4564">
        <v>0</v>
      </c>
      <c r="P4564">
        <v>-807533</v>
      </c>
      <c r="Q4564">
        <v>6164</v>
      </c>
      <c r="R4564" t="b">
        <v>0</v>
      </c>
      <c r="S4564">
        <v>0</v>
      </c>
    </row>
    <row r="4565" spans="1:19">
      <c r="A4565">
        <v>23652502</v>
      </c>
      <c r="B4565" s="12"/>
      <c r="C4565" s="12" t="s">
        <v>4797</v>
      </c>
      <c r="D4565" s="12" t="s">
        <v>5951</v>
      </c>
      <c r="E4565" t="b">
        <v>0</v>
      </c>
      <c r="F4565">
        <v>0</v>
      </c>
      <c r="G4565">
        <v>899999999</v>
      </c>
      <c r="H4565">
        <v>44194</v>
      </c>
      <c r="I4565" s="12" t="s">
        <v>5979</v>
      </c>
      <c r="J4565">
        <v>7</v>
      </c>
      <c r="K4565">
        <v>1195</v>
      </c>
      <c r="L4565">
        <v>0</v>
      </c>
      <c r="M4565">
        <v>0</v>
      </c>
      <c r="N4565">
        <v>19404</v>
      </c>
      <c r="O4565">
        <v>0</v>
      </c>
      <c r="P4565">
        <v>-826937</v>
      </c>
      <c r="Q4565">
        <v>6165</v>
      </c>
      <c r="R4565" t="b">
        <v>0</v>
      </c>
      <c r="S4565">
        <v>0</v>
      </c>
    </row>
    <row r="4566" spans="1:19">
      <c r="A4566">
        <v>23652502</v>
      </c>
      <c r="B4566" s="12" t="s">
        <v>2709</v>
      </c>
      <c r="C4566" s="12" t="s">
        <v>4797</v>
      </c>
      <c r="D4566" s="12" t="s">
        <v>2709</v>
      </c>
      <c r="E4566" t="b">
        <v>0</v>
      </c>
      <c r="F4566">
        <v>0</v>
      </c>
      <c r="G4566">
        <v>899999999</v>
      </c>
      <c r="H4566" t="s">
        <v>21</v>
      </c>
      <c r="I4566" s="12"/>
      <c r="K4566">
        <v>0</v>
      </c>
      <c r="L4566">
        <v>0</v>
      </c>
      <c r="M4566">
        <v>0</v>
      </c>
      <c r="N4566">
        <v>211223</v>
      </c>
      <c r="O4566">
        <v>0</v>
      </c>
      <c r="P4566">
        <v>-826937</v>
      </c>
      <c r="Q4566">
        <v>6166</v>
      </c>
      <c r="R4566" t="b">
        <v>0</v>
      </c>
      <c r="S4566">
        <v>0</v>
      </c>
    </row>
    <row r="4567" spans="1:19">
      <c r="A4567">
        <v>23652502</v>
      </c>
      <c r="B4567" s="12" t="s">
        <v>5980</v>
      </c>
      <c r="C4567" s="12" t="s">
        <v>4797</v>
      </c>
      <c r="D4567" s="12" t="s">
        <v>5980</v>
      </c>
      <c r="E4567" t="b">
        <v>0</v>
      </c>
      <c r="F4567">
        <v>54286</v>
      </c>
      <c r="G4567">
        <v>900432263</v>
      </c>
      <c r="H4567" t="s">
        <v>21</v>
      </c>
      <c r="I4567" s="12"/>
      <c r="K4567">
        <v>0</v>
      </c>
      <c r="L4567">
        <v>0</v>
      </c>
      <c r="M4567">
        <v>0</v>
      </c>
      <c r="N4567">
        <v>0</v>
      </c>
      <c r="O4567">
        <v>0</v>
      </c>
      <c r="P4567">
        <v>54286</v>
      </c>
      <c r="Q4567">
        <v>6167</v>
      </c>
      <c r="R4567" t="b">
        <v>0</v>
      </c>
      <c r="S4567">
        <v>0</v>
      </c>
    </row>
    <row r="4568" spans="1:19">
      <c r="A4568">
        <v>23652502</v>
      </c>
      <c r="B4568" s="12" t="s">
        <v>2711</v>
      </c>
      <c r="C4568" s="12" t="s">
        <v>4797</v>
      </c>
      <c r="D4568" s="12" t="s">
        <v>2711</v>
      </c>
      <c r="E4568" t="b">
        <v>0</v>
      </c>
      <c r="F4568">
        <v>0</v>
      </c>
      <c r="G4568">
        <v>900432263</v>
      </c>
      <c r="H4568" t="s">
        <v>21</v>
      </c>
      <c r="I4568" s="12"/>
      <c r="K4568">
        <v>0</v>
      </c>
      <c r="L4568">
        <v>0</v>
      </c>
      <c r="M4568">
        <v>0</v>
      </c>
      <c r="N4568">
        <v>0</v>
      </c>
      <c r="O4568">
        <v>0</v>
      </c>
      <c r="P4568">
        <v>54286</v>
      </c>
      <c r="Q4568">
        <v>6168</v>
      </c>
      <c r="R4568" t="b">
        <v>0</v>
      </c>
      <c r="S4568">
        <v>0</v>
      </c>
    </row>
    <row r="4569" spans="1:19">
      <c r="A4569">
        <v>23652502</v>
      </c>
      <c r="B4569" s="12" t="s">
        <v>5633</v>
      </c>
      <c r="C4569" s="12" t="s">
        <v>4797</v>
      </c>
      <c r="D4569" s="12" t="s">
        <v>5633</v>
      </c>
      <c r="E4569" t="b">
        <v>0</v>
      </c>
      <c r="F4569">
        <v>164526</v>
      </c>
      <c r="G4569">
        <v>901121838</v>
      </c>
      <c r="H4569" t="s">
        <v>21</v>
      </c>
      <c r="I4569" s="12"/>
      <c r="K4569">
        <v>0</v>
      </c>
      <c r="L4569">
        <v>0</v>
      </c>
      <c r="M4569">
        <v>78301</v>
      </c>
      <c r="N4569">
        <v>0</v>
      </c>
      <c r="O4569">
        <v>0</v>
      </c>
      <c r="P4569">
        <v>164526</v>
      </c>
      <c r="Q4569">
        <v>6171</v>
      </c>
      <c r="R4569" t="b">
        <v>0</v>
      </c>
      <c r="S4569">
        <v>0</v>
      </c>
    </row>
    <row r="4570" spans="1:19">
      <c r="A4570">
        <v>23652502</v>
      </c>
      <c r="B4570" s="12"/>
      <c r="C4570" s="12" t="s">
        <v>4797</v>
      </c>
      <c r="D4570" s="12" t="s">
        <v>5633</v>
      </c>
      <c r="E4570" t="b">
        <v>0</v>
      </c>
      <c r="F4570">
        <v>0</v>
      </c>
      <c r="G4570">
        <v>901121838</v>
      </c>
      <c r="H4570">
        <v>43860</v>
      </c>
      <c r="I4570" s="12" t="s">
        <v>5856</v>
      </c>
      <c r="J4570">
        <v>7</v>
      </c>
      <c r="K4570">
        <v>1045</v>
      </c>
      <c r="L4570">
        <v>0</v>
      </c>
      <c r="M4570">
        <v>0</v>
      </c>
      <c r="N4570">
        <v>0</v>
      </c>
      <c r="O4570">
        <v>6156</v>
      </c>
      <c r="P4570">
        <v>170682</v>
      </c>
      <c r="Q4570">
        <v>6172</v>
      </c>
      <c r="R4570" t="b">
        <v>0</v>
      </c>
      <c r="S4570">
        <v>0</v>
      </c>
    </row>
    <row r="4571" spans="1:19">
      <c r="A4571">
        <v>23652502</v>
      </c>
      <c r="B4571" s="12"/>
      <c r="C4571" s="12" t="s">
        <v>4797</v>
      </c>
      <c r="D4571" s="12" t="s">
        <v>5633</v>
      </c>
      <c r="E4571" t="b">
        <v>0</v>
      </c>
      <c r="F4571">
        <v>0</v>
      </c>
      <c r="G4571">
        <v>901121838</v>
      </c>
      <c r="H4571">
        <v>43889</v>
      </c>
      <c r="I4571" s="12" t="s">
        <v>5857</v>
      </c>
      <c r="J4571">
        <v>7</v>
      </c>
      <c r="K4571">
        <v>1060</v>
      </c>
      <c r="L4571">
        <v>0</v>
      </c>
      <c r="M4571">
        <v>0</v>
      </c>
      <c r="N4571">
        <v>0</v>
      </c>
      <c r="O4571">
        <v>6156</v>
      </c>
      <c r="P4571">
        <v>176838</v>
      </c>
      <c r="Q4571">
        <v>6173</v>
      </c>
      <c r="R4571" t="b">
        <v>0</v>
      </c>
      <c r="S4571">
        <v>0</v>
      </c>
    </row>
    <row r="4572" spans="1:19">
      <c r="A4572">
        <v>23652502</v>
      </c>
      <c r="B4572" s="12"/>
      <c r="C4572" s="12" t="s">
        <v>4797</v>
      </c>
      <c r="D4572" s="12" t="s">
        <v>5633</v>
      </c>
      <c r="E4572" t="b">
        <v>0</v>
      </c>
      <c r="F4572">
        <v>0</v>
      </c>
      <c r="G4572">
        <v>901121838</v>
      </c>
      <c r="H4572">
        <v>43920</v>
      </c>
      <c r="I4572" s="12" t="s">
        <v>5858</v>
      </c>
      <c r="J4572">
        <v>7</v>
      </c>
      <c r="K4572">
        <v>1071</v>
      </c>
      <c r="L4572">
        <v>0</v>
      </c>
      <c r="M4572">
        <v>0</v>
      </c>
      <c r="N4572">
        <v>0</v>
      </c>
      <c r="O4572">
        <v>6156</v>
      </c>
      <c r="P4572">
        <v>182994</v>
      </c>
      <c r="Q4572">
        <v>6174</v>
      </c>
      <c r="R4572" t="b">
        <v>0</v>
      </c>
      <c r="S4572">
        <v>0</v>
      </c>
    </row>
    <row r="4573" spans="1:19">
      <c r="A4573">
        <v>23652502</v>
      </c>
      <c r="B4573" s="12"/>
      <c r="C4573" s="12" t="s">
        <v>4797</v>
      </c>
      <c r="D4573" s="12" t="s">
        <v>5633</v>
      </c>
      <c r="E4573" t="b">
        <v>0</v>
      </c>
      <c r="F4573">
        <v>0</v>
      </c>
      <c r="G4573">
        <v>901121838</v>
      </c>
      <c r="H4573">
        <v>43951</v>
      </c>
      <c r="I4573" s="12" t="s">
        <v>5858</v>
      </c>
      <c r="J4573">
        <v>7</v>
      </c>
      <c r="K4573">
        <v>1085</v>
      </c>
      <c r="L4573">
        <v>0</v>
      </c>
      <c r="M4573">
        <v>0</v>
      </c>
      <c r="N4573">
        <v>0</v>
      </c>
      <c r="O4573">
        <v>7633</v>
      </c>
      <c r="P4573">
        <v>190627</v>
      </c>
      <c r="Q4573">
        <v>6175</v>
      </c>
      <c r="R4573" t="b">
        <v>0</v>
      </c>
      <c r="S4573">
        <v>0</v>
      </c>
    </row>
    <row r="4574" spans="1:19">
      <c r="A4574">
        <v>23652502</v>
      </c>
      <c r="B4574" s="12"/>
      <c r="C4574" s="12" t="s">
        <v>4797</v>
      </c>
      <c r="D4574" s="12" t="s">
        <v>5633</v>
      </c>
      <c r="E4574" t="b">
        <v>0</v>
      </c>
      <c r="F4574">
        <v>0</v>
      </c>
      <c r="G4574">
        <v>901121838</v>
      </c>
      <c r="H4574">
        <v>43981</v>
      </c>
      <c r="I4574" s="12" t="s">
        <v>5860</v>
      </c>
      <c r="J4574">
        <v>7</v>
      </c>
      <c r="K4574">
        <v>1095</v>
      </c>
      <c r="L4574">
        <v>0</v>
      </c>
      <c r="M4574">
        <v>0</v>
      </c>
      <c r="N4574">
        <v>0</v>
      </c>
      <c r="O4574">
        <v>6525</v>
      </c>
      <c r="P4574">
        <v>197152</v>
      </c>
      <c r="Q4574">
        <v>6176</v>
      </c>
      <c r="R4574" t="b">
        <v>0</v>
      </c>
      <c r="S4574">
        <v>0</v>
      </c>
    </row>
    <row r="4575" spans="1:19">
      <c r="A4575">
        <v>23652502</v>
      </c>
      <c r="B4575" s="12"/>
      <c r="C4575" s="12" t="s">
        <v>4797</v>
      </c>
      <c r="D4575" s="12" t="s">
        <v>5633</v>
      </c>
      <c r="E4575" t="b">
        <v>0</v>
      </c>
      <c r="F4575">
        <v>0</v>
      </c>
      <c r="G4575">
        <v>901121838</v>
      </c>
      <c r="H4575">
        <v>44008</v>
      </c>
      <c r="I4575" s="12" t="s">
        <v>5863</v>
      </c>
      <c r="J4575">
        <v>7</v>
      </c>
      <c r="K4575">
        <v>1113</v>
      </c>
      <c r="L4575">
        <v>0</v>
      </c>
      <c r="M4575">
        <v>0</v>
      </c>
      <c r="N4575">
        <v>0</v>
      </c>
      <c r="O4575">
        <v>6525</v>
      </c>
      <c r="P4575">
        <v>203677</v>
      </c>
      <c r="Q4575">
        <v>6177</v>
      </c>
      <c r="R4575" t="b">
        <v>0</v>
      </c>
      <c r="S4575">
        <v>0</v>
      </c>
    </row>
    <row r="4576" spans="1:19">
      <c r="A4576">
        <v>23652502</v>
      </c>
      <c r="B4576" s="12"/>
      <c r="C4576" s="12" t="s">
        <v>4797</v>
      </c>
      <c r="D4576" s="12" t="s">
        <v>5633</v>
      </c>
      <c r="E4576" t="b">
        <v>0</v>
      </c>
      <c r="F4576">
        <v>0</v>
      </c>
      <c r="G4576">
        <v>901121838</v>
      </c>
      <c r="H4576">
        <v>44027</v>
      </c>
      <c r="I4576" s="12" t="s">
        <v>5864</v>
      </c>
      <c r="J4576">
        <v>7</v>
      </c>
      <c r="K4576">
        <v>1121</v>
      </c>
      <c r="L4576">
        <v>0</v>
      </c>
      <c r="M4576">
        <v>0</v>
      </c>
      <c r="N4576">
        <v>0</v>
      </c>
      <c r="O4576">
        <v>6525</v>
      </c>
      <c r="P4576">
        <v>210202</v>
      </c>
      <c r="Q4576">
        <v>6178</v>
      </c>
      <c r="R4576" t="b">
        <v>0</v>
      </c>
      <c r="S4576">
        <v>0</v>
      </c>
    </row>
    <row r="4577" spans="1:19">
      <c r="A4577">
        <v>23652502</v>
      </c>
      <c r="B4577" s="12"/>
      <c r="C4577" s="12" t="s">
        <v>4797</v>
      </c>
      <c r="D4577" s="12" t="s">
        <v>5633</v>
      </c>
      <c r="E4577" t="b">
        <v>0</v>
      </c>
      <c r="F4577">
        <v>0</v>
      </c>
      <c r="G4577">
        <v>901121838</v>
      </c>
      <c r="H4577">
        <v>44073</v>
      </c>
      <c r="I4577" s="12" t="s">
        <v>5865</v>
      </c>
      <c r="J4577">
        <v>7</v>
      </c>
      <c r="K4577">
        <v>1134</v>
      </c>
      <c r="L4577">
        <v>0</v>
      </c>
      <c r="M4577">
        <v>0</v>
      </c>
      <c r="N4577">
        <v>0</v>
      </c>
      <c r="O4577">
        <v>6525</v>
      </c>
      <c r="P4577">
        <v>216727</v>
      </c>
      <c r="Q4577">
        <v>6179</v>
      </c>
      <c r="R4577" t="b">
        <v>0</v>
      </c>
      <c r="S4577">
        <v>0</v>
      </c>
    </row>
    <row r="4578" spans="1:19">
      <c r="A4578">
        <v>23652502</v>
      </c>
      <c r="B4578" s="12"/>
      <c r="C4578" s="12" t="s">
        <v>4797</v>
      </c>
      <c r="D4578" s="12" t="s">
        <v>5633</v>
      </c>
      <c r="E4578" t="b">
        <v>0</v>
      </c>
      <c r="F4578">
        <v>0</v>
      </c>
      <c r="G4578">
        <v>901121838</v>
      </c>
      <c r="H4578">
        <v>44104</v>
      </c>
      <c r="I4578" s="12" t="s">
        <v>5866</v>
      </c>
      <c r="J4578">
        <v>7</v>
      </c>
      <c r="K4578">
        <v>1154</v>
      </c>
      <c r="L4578">
        <v>0</v>
      </c>
      <c r="M4578">
        <v>0</v>
      </c>
      <c r="N4578">
        <v>0</v>
      </c>
      <c r="O4578">
        <v>6525</v>
      </c>
      <c r="P4578">
        <v>223252</v>
      </c>
      <c r="Q4578">
        <v>6180</v>
      </c>
      <c r="R4578" t="b">
        <v>0</v>
      </c>
      <c r="S4578">
        <v>0</v>
      </c>
    </row>
    <row r="4579" spans="1:19">
      <c r="A4579">
        <v>23652502</v>
      </c>
      <c r="B4579" s="12"/>
      <c r="C4579" s="12" t="s">
        <v>4797</v>
      </c>
      <c r="D4579" s="12" t="s">
        <v>5633</v>
      </c>
      <c r="E4579" t="b">
        <v>0</v>
      </c>
      <c r="F4579">
        <v>0</v>
      </c>
      <c r="G4579">
        <v>901121838</v>
      </c>
      <c r="H4579">
        <v>44133</v>
      </c>
      <c r="I4579" s="12" t="s">
        <v>5867</v>
      </c>
      <c r="J4579">
        <v>7</v>
      </c>
      <c r="K4579">
        <v>1168</v>
      </c>
      <c r="L4579">
        <v>0</v>
      </c>
      <c r="M4579">
        <v>0</v>
      </c>
      <c r="N4579">
        <v>0</v>
      </c>
      <c r="O4579">
        <v>6525</v>
      </c>
      <c r="P4579">
        <v>229777</v>
      </c>
      <c r="Q4579">
        <v>6181</v>
      </c>
      <c r="R4579" t="b">
        <v>0</v>
      </c>
      <c r="S4579">
        <v>0</v>
      </c>
    </row>
    <row r="4580" spans="1:19">
      <c r="A4580">
        <v>23652502</v>
      </c>
      <c r="B4580" s="12"/>
      <c r="C4580" s="12" t="s">
        <v>4797</v>
      </c>
      <c r="D4580" s="12" t="s">
        <v>5633</v>
      </c>
      <c r="E4580" t="b">
        <v>0</v>
      </c>
      <c r="F4580">
        <v>0</v>
      </c>
      <c r="G4580">
        <v>901121838</v>
      </c>
      <c r="H4580">
        <v>44164</v>
      </c>
      <c r="I4580" s="12" t="s">
        <v>5868</v>
      </c>
      <c r="J4580">
        <v>7</v>
      </c>
      <c r="K4580">
        <v>1179</v>
      </c>
      <c r="L4580">
        <v>0</v>
      </c>
      <c r="M4580">
        <v>0</v>
      </c>
      <c r="N4580">
        <v>0</v>
      </c>
      <c r="O4580">
        <v>6525</v>
      </c>
      <c r="P4580">
        <v>236302</v>
      </c>
      <c r="Q4580">
        <v>6182</v>
      </c>
      <c r="R4580" t="b">
        <v>0</v>
      </c>
      <c r="S4580">
        <v>0</v>
      </c>
    </row>
    <row r="4581" spans="1:19">
      <c r="A4581">
        <v>23652502</v>
      </c>
      <c r="B4581" s="12"/>
      <c r="C4581" s="12" t="s">
        <v>4797</v>
      </c>
      <c r="D4581" s="12" t="s">
        <v>5633</v>
      </c>
      <c r="E4581" t="b">
        <v>0</v>
      </c>
      <c r="F4581">
        <v>0</v>
      </c>
      <c r="G4581">
        <v>901121838</v>
      </c>
      <c r="H4581">
        <v>44178</v>
      </c>
      <c r="I4581" s="12" t="s">
        <v>5869</v>
      </c>
      <c r="J4581">
        <v>7</v>
      </c>
      <c r="K4581">
        <v>1191</v>
      </c>
      <c r="L4581">
        <v>0</v>
      </c>
      <c r="M4581">
        <v>0</v>
      </c>
      <c r="N4581">
        <v>0</v>
      </c>
      <c r="O4581">
        <v>6525</v>
      </c>
      <c r="P4581">
        <v>242827</v>
      </c>
      <c r="Q4581">
        <v>6183</v>
      </c>
      <c r="R4581" t="b">
        <v>0</v>
      </c>
      <c r="S4581">
        <v>0</v>
      </c>
    </row>
    <row r="4582" spans="1:19">
      <c r="A4582">
        <v>23652502</v>
      </c>
      <c r="B4582" s="12" t="s">
        <v>2712</v>
      </c>
      <c r="C4582" s="12" t="s">
        <v>4797</v>
      </c>
      <c r="D4582" s="12" t="s">
        <v>2712</v>
      </c>
      <c r="E4582" t="b">
        <v>0</v>
      </c>
      <c r="F4582">
        <v>0</v>
      </c>
      <c r="G4582">
        <v>901121838</v>
      </c>
      <c r="H4582" t="s">
        <v>21</v>
      </c>
      <c r="I4582" s="12"/>
      <c r="K4582">
        <v>0</v>
      </c>
      <c r="L4582">
        <v>0</v>
      </c>
      <c r="M4582">
        <v>0</v>
      </c>
      <c r="N4582">
        <v>0</v>
      </c>
      <c r="O4582">
        <v>78301</v>
      </c>
      <c r="P4582">
        <v>242827</v>
      </c>
      <c r="Q4582">
        <v>6184</v>
      </c>
      <c r="R4582" t="b">
        <v>0</v>
      </c>
      <c r="S4582">
        <v>0</v>
      </c>
    </row>
    <row r="4583" spans="1:19">
      <c r="A4583">
        <v>23652502</v>
      </c>
      <c r="B4583" s="12" t="s">
        <v>5981</v>
      </c>
      <c r="C4583" s="12" t="s">
        <v>4797</v>
      </c>
      <c r="D4583" s="12" t="s">
        <v>5981</v>
      </c>
      <c r="E4583" t="b">
        <v>0</v>
      </c>
      <c r="F4583">
        <v>0</v>
      </c>
      <c r="G4583">
        <v>0</v>
      </c>
      <c r="H4583" t="s">
        <v>21</v>
      </c>
      <c r="I4583" s="12"/>
      <c r="K4583">
        <v>0</v>
      </c>
      <c r="L4583">
        <v>0</v>
      </c>
      <c r="M4583">
        <v>0</v>
      </c>
      <c r="N4583">
        <v>211223</v>
      </c>
      <c r="O4583">
        <v>230425</v>
      </c>
      <c r="P4583">
        <v>19202</v>
      </c>
      <c r="Q4583">
        <v>6185</v>
      </c>
      <c r="R4583" t="b">
        <v>1</v>
      </c>
      <c r="S4583">
        <v>0</v>
      </c>
    </row>
    <row r="4584" spans="1:19">
      <c r="A4584">
        <v>23652503</v>
      </c>
      <c r="B4584" s="12" t="s">
        <v>5982</v>
      </c>
      <c r="C4584" s="12" t="s">
        <v>4797</v>
      </c>
      <c r="D4584" s="12" t="s">
        <v>5982</v>
      </c>
      <c r="E4584" t="b">
        <v>1</v>
      </c>
      <c r="F4584">
        <v>0</v>
      </c>
      <c r="G4584">
        <v>0</v>
      </c>
      <c r="H4584" t="s">
        <v>21</v>
      </c>
      <c r="I4584" s="12"/>
      <c r="K4584">
        <v>0</v>
      </c>
      <c r="L4584">
        <v>12800</v>
      </c>
      <c r="M4584">
        <v>20000</v>
      </c>
      <c r="N4584">
        <v>0</v>
      </c>
      <c r="O4584">
        <v>0</v>
      </c>
      <c r="P4584">
        <v>0</v>
      </c>
      <c r="Q4584">
        <v>6188</v>
      </c>
      <c r="R4584" t="b">
        <v>1</v>
      </c>
      <c r="S4584">
        <v>0</v>
      </c>
    </row>
    <row r="4585" spans="1:19">
      <c r="A4585">
        <v>23652503</v>
      </c>
      <c r="B4585" s="12" t="s">
        <v>5518</v>
      </c>
      <c r="C4585" s="12" t="s">
        <v>4797</v>
      </c>
      <c r="D4585" s="12" t="s">
        <v>5518</v>
      </c>
      <c r="E4585" t="b">
        <v>0</v>
      </c>
      <c r="F4585">
        <v>-12359</v>
      </c>
      <c r="G4585">
        <v>2996611</v>
      </c>
      <c r="H4585" t="s">
        <v>21</v>
      </c>
      <c r="I4585" s="12"/>
      <c r="K4585">
        <v>0</v>
      </c>
      <c r="L4585">
        <v>0</v>
      </c>
      <c r="M4585">
        <v>0</v>
      </c>
      <c r="N4585">
        <v>0</v>
      </c>
      <c r="O4585">
        <v>0</v>
      </c>
      <c r="P4585">
        <v>-12359</v>
      </c>
      <c r="Q4585">
        <v>6189</v>
      </c>
      <c r="R4585" t="b">
        <v>0</v>
      </c>
      <c r="S4585">
        <v>0</v>
      </c>
    </row>
    <row r="4586" spans="1:19">
      <c r="A4586">
        <v>23652503</v>
      </c>
      <c r="B4586" s="12" t="s">
        <v>2716</v>
      </c>
      <c r="C4586" s="12" t="s">
        <v>4797</v>
      </c>
      <c r="D4586" s="12" t="s">
        <v>2716</v>
      </c>
      <c r="E4586" t="b">
        <v>0</v>
      </c>
      <c r="F4586">
        <v>0</v>
      </c>
      <c r="G4586">
        <v>2996611</v>
      </c>
      <c r="H4586" t="s">
        <v>21</v>
      </c>
      <c r="I4586" s="12"/>
      <c r="K4586">
        <v>0</v>
      </c>
      <c r="L4586">
        <v>0</v>
      </c>
      <c r="M4586">
        <v>0</v>
      </c>
      <c r="N4586">
        <v>0</v>
      </c>
      <c r="O4586">
        <v>0</v>
      </c>
      <c r="P4586">
        <v>-12359</v>
      </c>
      <c r="Q4586">
        <v>6190</v>
      </c>
      <c r="R4586" t="b">
        <v>0</v>
      </c>
      <c r="S4586">
        <v>0</v>
      </c>
    </row>
    <row r="4587" spans="1:19">
      <c r="A4587">
        <v>23652503</v>
      </c>
      <c r="B4587" s="12" t="s">
        <v>5522</v>
      </c>
      <c r="C4587" s="12" t="s">
        <v>4797</v>
      </c>
      <c r="D4587" s="12" t="s">
        <v>5522</v>
      </c>
      <c r="E4587" t="b">
        <v>0</v>
      </c>
      <c r="F4587">
        <v>45600</v>
      </c>
      <c r="G4587">
        <v>10270367</v>
      </c>
      <c r="H4587" t="s">
        <v>21</v>
      </c>
      <c r="I4587" s="12"/>
      <c r="K4587">
        <v>0</v>
      </c>
      <c r="L4587">
        <v>0</v>
      </c>
      <c r="M4587">
        <v>0</v>
      </c>
      <c r="N4587">
        <v>0</v>
      </c>
      <c r="O4587">
        <v>0</v>
      </c>
      <c r="P4587">
        <v>45600</v>
      </c>
      <c r="Q4587">
        <v>6193</v>
      </c>
      <c r="R4587" t="b">
        <v>0</v>
      </c>
      <c r="S4587">
        <v>0</v>
      </c>
    </row>
    <row r="4588" spans="1:19">
      <c r="A4588">
        <v>23652503</v>
      </c>
      <c r="B4588" s="12" t="s">
        <v>2717</v>
      </c>
      <c r="C4588" s="12" t="s">
        <v>4797</v>
      </c>
      <c r="D4588" s="12" t="s">
        <v>2717</v>
      </c>
      <c r="E4588" t="b">
        <v>0</v>
      </c>
      <c r="F4588">
        <v>0</v>
      </c>
      <c r="G4588">
        <v>10270367</v>
      </c>
      <c r="H4588" t="s">
        <v>21</v>
      </c>
      <c r="I4588" s="12"/>
      <c r="K4588">
        <v>0</v>
      </c>
      <c r="L4588">
        <v>0</v>
      </c>
      <c r="M4588">
        <v>0</v>
      </c>
      <c r="N4588">
        <v>0</v>
      </c>
      <c r="O4588">
        <v>0</v>
      </c>
      <c r="P4588">
        <v>45600</v>
      </c>
      <c r="Q4588">
        <v>6194</v>
      </c>
      <c r="R4588" t="b">
        <v>0</v>
      </c>
      <c r="S4588">
        <v>0</v>
      </c>
    </row>
    <row r="4589" spans="1:19">
      <c r="A4589">
        <v>23652503</v>
      </c>
      <c r="B4589" s="12" t="s">
        <v>5983</v>
      </c>
      <c r="C4589" s="12" t="s">
        <v>4797</v>
      </c>
      <c r="D4589" s="12" t="s">
        <v>5983</v>
      </c>
      <c r="E4589" t="b">
        <v>0</v>
      </c>
      <c r="F4589">
        <v>24600</v>
      </c>
      <c r="G4589">
        <v>17014430</v>
      </c>
      <c r="H4589" t="s">
        <v>21</v>
      </c>
      <c r="I4589" s="12"/>
      <c r="K4589">
        <v>0</v>
      </c>
      <c r="L4589">
        <v>0</v>
      </c>
      <c r="M4589">
        <v>0</v>
      </c>
      <c r="N4589">
        <v>0</v>
      </c>
      <c r="O4589">
        <v>0</v>
      </c>
      <c r="P4589">
        <v>24600</v>
      </c>
      <c r="Q4589">
        <v>6195</v>
      </c>
      <c r="R4589" t="b">
        <v>0</v>
      </c>
      <c r="S4589">
        <v>0</v>
      </c>
    </row>
    <row r="4590" spans="1:19">
      <c r="A4590">
        <v>23652503</v>
      </c>
      <c r="B4590" s="12" t="s">
        <v>2719</v>
      </c>
      <c r="C4590" s="12" t="s">
        <v>4797</v>
      </c>
      <c r="D4590" s="12" t="s">
        <v>2719</v>
      </c>
      <c r="E4590" t="b">
        <v>0</v>
      </c>
      <c r="F4590">
        <v>0</v>
      </c>
      <c r="G4590">
        <v>17014430</v>
      </c>
      <c r="H4590" t="s">
        <v>21</v>
      </c>
      <c r="I4590" s="12"/>
      <c r="K4590">
        <v>0</v>
      </c>
      <c r="L4590">
        <v>0</v>
      </c>
      <c r="M4590">
        <v>0</v>
      </c>
      <c r="N4590">
        <v>0</v>
      </c>
      <c r="O4590">
        <v>0</v>
      </c>
      <c r="P4590">
        <v>24600</v>
      </c>
      <c r="Q4590">
        <v>6196</v>
      </c>
      <c r="R4590" t="b">
        <v>0</v>
      </c>
      <c r="S4590">
        <v>0</v>
      </c>
    </row>
    <row r="4591" spans="1:19">
      <c r="A4591">
        <v>23652503</v>
      </c>
      <c r="B4591" s="12" t="s">
        <v>5610</v>
      </c>
      <c r="C4591" s="12" t="s">
        <v>4797</v>
      </c>
      <c r="D4591" s="12" t="s">
        <v>5610</v>
      </c>
      <c r="E4591" t="b">
        <v>0</v>
      </c>
      <c r="F4591">
        <v>13200</v>
      </c>
      <c r="G4591">
        <v>79756189</v>
      </c>
      <c r="H4591" t="s">
        <v>21</v>
      </c>
      <c r="I4591" s="12"/>
      <c r="K4591">
        <v>0</v>
      </c>
      <c r="L4591">
        <v>0</v>
      </c>
      <c r="M4591">
        <v>0</v>
      </c>
      <c r="N4591">
        <v>0</v>
      </c>
      <c r="O4591">
        <v>0</v>
      </c>
      <c r="P4591">
        <v>13200</v>
      </c>
      <c r="Q4591">
        <v>6207</v>
      </c>
      <c r="R4591" t="b">
        <v>0</v>
      </c>
      <c r="S4591">
        <v>0</v>
      </c>
    </row>
    <row r="4592" spans="1:19">
      <c r="A4592">
        <v>23652503</v>
      </c>
      <c r="B4592" s="12" t="s">
        <v>2720</v>
      </c>
      <c r="C4592" s="12" t="s">
        <v>4797</v>
      </c>
      <c r="D4592" s="12" t="s">
        <v>2720</v>
      </c>
      <c r="E4592" t="b">
        <v>0</v>
      </c>
      <c r="F4592">
        <v>0</v>
      </c>
      <c r="G4592">
        <v>79756189</v>
      </c>
      <c r="H4592" t="s">
        <v>21</v>
      </c>
      <c r="I4592" s="12"/>
      <c r="K4592">
        <v>0</v>
      </c>
      <c r="L4592">
        <v>0</v>
      </c>
      <c r="M4592">
        <v>0</v>
      </c>
      <c r="N4592">
        <v>0</v>
      </c>
      <c r="O4592">
        <v>0</v>
      </c>
      <c r="P4592">
        <v>13200</v>
      </c>
      <c r="Q4592">
        <v>6208</v>
      </c>
      <c r="R4592" t="b">
        <v>0</v>
      </c>
      <c r="S4592">
        <v>0</v>
      </c>
    </row>
    <row r="4593" spans="1:19">
      <c r="A4593">
        <v>23652503</v>
      </c>
      <c r="B4593" s="12" t="s">
        <v>5614</v>
      </c>
      <c r="C4593" s="12" t="s">
        <v>4797</v>
      </c>
      <c r="D4593" s="12" t="s">
        <v>5614</v>
      </c>
      <c r="E4593" t="b">
        <v>0</v>
      </c>
      <c r="F4593">
        <v>0</v>
      </c>
      <c r="G4593">
        <v>830015825</v>
      </c>
      <c r="H4593" t="s">
        <v>21</v>
      </c>
      <c r="I4593" s="12"/>
      <c r="K4593">
        <v>0</v>
      </c>
      <c r="L4593">
        <v>0</v>
      </c>
      <c r="M4593">
        <v>20000</v>
      </c>
      <c r="N4593">
        <v>0</v>
      </c>
      <c r="O4593">
        <v>0</v>
      </c>
      <c r="P4593">
        <v>0</v>
      </c>
      <c r="Q4593">
        <v>6211</v>
      </c>
      <c r="R4593" t="b">
        <v>0</v>
      </c>
      <c r="S4593">
        <v>0</v>
      </c>
    </row>
    <row r="4594" spans="1:19">
      <c r="A4594">
        <v>23652503</v>
      </c>
      <c r="B4594" s="12"/>
      <c r="C4594" s="12" t="s">
        <v>4797</v>
      </c>
      <c r="D4594" s="12" t="s">
        <v>5614</v>
      </c>
      <c r="E4594" t="b">
        <v>0</v>
      </c>
      <c r="F4594">
        <v>0</v>
      </c>
      <c r="G4594">
        <v>830015825</v>
      </c>
      <c r="H4594">
        <v>43981</v>
      </c>
      <c r="I4594" s="12" t="s">
        <v>5883</v>
      </c>
      <c r="J4594">
        <v>7</v>
      </c>
      <c r="K4594">
        <v>1092</v>
      </c>
      <c r="L4594">
        <v>0</v>
      </c>
      <c r="M4594">
        <v>0</v>
      </c>
      <c r="N4594">
        <v>0</v>
      </c>
      <c r="O4594">
        <v>6400</v>
      </c>
      <c r="P4594">
        <v>6400</v>
      </c>
      <c r="Q4594">
        <v>6212</v>
      </c>
      <c r="R4594" t="b">
        <v>0</v>
      </c>
      <c r="S4594">
        <v>0</v>
      </c>
    </row>
    <row r="4595" spans="1:19">
      <c r="A4595">
        <v>23652503</v>
      </c>
      <c r="B4595" s="12"/>
      <c r="C4595" s="12" t="s">
        <v>4797</v>
      </c>
      <c r="D4595" s="12" t="s">
        <v>5614</v>
      </c>
      <c r="E4595" t="b">
        <v>0</v>
      </c>
      <c r="F4595">
        <v>0</v>
      </c>
      <c r="G4595">
        <v>830015825</v>
      </c>
      <c r="H4595">
        <v>44104</v>
      </c>
      <c r="I4595" s="12" t="s">
        <v>5884</v>
      </c>
      <c r="J4595">
        <v>7</v>
      </c>
      <c r="K4595">
        <v>1159</v>
      </c>
      <c r="L4595">
        <v>0</v>
      </c>
      <c r="M4595">
        <v>0</v>
      </c>
      <c r="N4595">
        <v>0</v>
      </c>
      <c r="O4595">
        <v>7200</v>
      </c>
      <c r="P4595">
        <v>13600</v>
      </c>
      <c r="Q4595">
        <v>6213</v>
      </c>
      <c r="R4595" t="b">
        <v>0</v>
      </c>
      <c r="S4595">
        <v>0</v>
      </c>
    </row>
    <row r="4596" spans="1:19">
      <c r="A4596">
        <v>23652503</v>
      </c>
      <c r="B4596" s="12"/>
      <c r="C4596" s="12" t="s">
        <v>4797</v>
      </c>
      <c r="D4596" s="12" t="s">
        <v>5614</v>
      </c>
      <c r="E4596" t="b">
        <v>0</v>
      </c>
      <c r="F4596">
        <v>0</v>
      </c>
      <c r="G4596">
        <v>830015825</v>
      </c>
      <c r="H4596">
        <v>44164</v>
      </c>
      <c r="I4596" s="12" t="s">
        <v>5886</v>
      </c>
      <c r="J4596">
        <v>7</v>
      </c>
      <c r="K4596">
        <v>1183</v>
      </c>
      <c r="L4596">
        <v>0</v>
      </c>
      <c r="M4596">
        <v>0</v>
      </c>
      <c r="N4596">
        <v>0</v>
      </c>
      <c r="O4596">
        <v>6400</v>
      </c>
      <c r="P4596">
        <v>20000</v>
      </c>
      <c r="Q4596">
        <v>6214</v>
      </c>
      <c r="R4596" t="b">
        <v>0</v>
      </c>
      <c r="S4596">
        <v>0</v>
      </c>
    </row>
    <row r="4597" spans="1:19">
      <c r="A4597">
        <v>23652503</v>
      </c>
      <c r="B4597" s="12" t="s">
        <v>2721</v>
      </c>
      <c r="C4597" s="12" t="s">
        <v>4797</v>
      </c>
      <c r="D4597" s="12" t="s">
        <v>2721</v>
      </c>
      <c r="E4597" t="b">
        <v>0</v>
      </c>
      <c r="F4597">
        <v>0</v>
      </c>
      <c r="G4597">
        <v>830015825</v>
      </c>
      <c r="H4597" t="s">
        <v>21</v>
      </c>
      <c r="I4597" s="12"/>
      <c r="K4597">
        <v>0</v>
      </c>
      <c r="L4597">
        <v>0</v>
      </c>
      <c r="M4597">
        <v>0</v>
      </c>
      <c r="N4597">
        <v>0</v>
      </c>
      <c r="O4597">
        <v>20000</v>
      </c>
      <c r="P4597">
        <v>20000</v>
      </c>
      <c r="Q4597">
        <v>6215</v>
      </c>
      <c r="R4597" t="b">
        <v>0</v>
      </c>
      <c r="S4597">
        <v>0</v>
      </c>
    </row>
    <row r="4598" spans="1:19">
      <c r="A4598">
        <v>23652503</v>
      </c>
      <c r="B4598" s="12" t="s">
        <v>5534</v>
      </c>
      <c r="C4598" s="12" t="s">
        <v>4797</v>
      </c>
      <c r="D4598" s="12" t="s">
        <v>5534</v>
      </c>
      <c r="E4598" t="b">
        <v>0</v>
      </c>
      <c r="F4598">
        <v>256759</v>
      </c>
      <c r="G4598">
        <v>830036831</v>
      </c>
      <c r="H4598" t="s">
        <v>21</v>
      </c>
      <c r="I4598" s="12"/>
      <c r="K4598">
        <v>0</v>
      </c>
      <c r="L4598">
        <v>0</v>
      </c>
      <c r="M4598">
        <v>0</v>
      </c>
      <c r="N4598">
        <v>0</v>
      </c>
      <c r="O4598">
        <v>0</v>
      </c>
      <c r="P4598">
        <v>256759</v>
      </c>
      <c r="Q4598">
        <v>6216</v>
      </c>
      <c r="R4598" t="b">
        <v>0</v>
      </c>
      <c r="S4598">
        <v>0</v>
      </c>
    </row>
    <row r="4599" spans="1:19">
      <c r="A4599">
        <v>23652503</v>
      </c>
      <c r="B4599" s="12" t="s">
        <v>2722</v>
      </c>
      <c r="C4599" s="12" t="s">
        <v>4797</v>
      </c>
      <c r="D4599" s="12" t="s">
        <v>2722</v>
      </c>
      <c r="E4599" t="b">
        <v>0</v>
      </c>
      <c r="F4599">
        <v>0</v>
      </c>
      <c r="G4599">
        <v>830036831</v>
      </c>
      <c r="H4599" t="s">
        <v>21</v>
      </c>
      <c r="I4599" s="12"/>
      <c r="K4599">
        <v>0</v>
      </c>
      <c r="L4599">
        <v>0</v>
      </c>
      <c r="M4599">
        <v>0</v>
      </c>
      <c r="N4599">
        <v>0</v>
      </c>
      <c r="O4599">
        <v>0</v>
      </c>
      <c r="P4599">
        <v>256759</v>
      </c>
      <c r="Q4599">
        <v>6217</v>
      </c>
      <c r="R4599" t="b">
        <v>0</v>
      </c>
      <c r="S4599">
        <v>0</v>
      </c>
    </row>
    <row r="4600" spans="1:19">
      <c r="A4600">
        <v>23652503</v>
      </c>
      <c r="B4600" s="12" t="s">
        <v>5951</v>
      </c>
      <c r="C4600" s="12" t="s">
        <v>4797</v>
      </c>
      <c r="D4600" s="12" t="s">
        <v>5951</v>
      </c>
      <c r="E4600" t="b">
        <v>0</v>
      </c>
      <c r="F4600">
        <v>-888840</v>
      </c>
      <c r="G4600">
        <v>899999999</v>
      </c>
      <c r="H4600" t="s">
        <v>21</v>
      </c>
      <c r="I4600" s="12"/>
      <c r="K4600">
        <v>0</v>
      </c>
      <c r="L4600">
        <v>12800</v>
      </c>
      <c r="M4600">
        <v>0</v>
      </c>
      <c r="N4600">
        <v>0</v>
      </c>
      <c r="O4600">
        <v>0</v>
      </c>
      <c r="P4600">
        <v>-888840</v>
      </c>
      <c r="Q4600">
        <v>6220</v>
      </c>
      <c r="R4600" t="b">
        <v>0</v>
      </c>
      <c r="S4600">
        <v>0</v>
      </c>
    </row>
    <row r="4601" spans="1:19">
      <c r="A4601">
        <v>23652503</v>
      </c>
      <c r="B4601" s="12"/>
      <c r="C4601" s="12" t="s">
        <v>4797</v>
      </c>
      <c r="D4601" s="12" t="s">
        <v>5951</v>
      </c>
      <c r="E4601" t="b">
        <v>0</v>
      </c>
      <c r="F4601">
        <v>0</v>
      </c>
      <c r="G4601">
        <v>899999999</v>
      </c>
      <c r="H4601">
        <v>43981</v>
      </c>
      <c r="I4601" s="12" t="s">
        <v>5974</v>
      </c>
      <c r="J4601">
        <v>7</v>
      </c>
      <c r="K4601">
        <v>1099</v>
      </c>
      <c r="L4601">
        <v>0</v>
      </c>
      <c r="M4601">
        <v>0</v>
      </c>
      <c r="N4601">
        <v>6400</v>
      </c>
      <c r="O4601">
        <v>0</v>
      </c>
      <c r="P4601">
        <v>-895240</v>
      </c>
      <c r="Q4601">
        <v>6221</v>
      </c>
      <c r="R4601" t="b">
        <v>0</v>
      </c>
      <c r="S4601">
        <v>0</v>
      </c>
    </row>
    <row r="4602" spans="1:19">
      <c r="A4602">
        <v>23652503</v>
      </c>
      <c r="B4602" s="12"/>
      <c r="C4602" s="12" t="s">
        <v>4797</v>
      </c>
      <c r="D4602" s="12" t="s">
        <v>5951</v>
      </c>
      <c r="E4602" t="b">
        <v>0</v>
      </c>
      <c r="F4602">
        <v>0</v>
      </c>
      <c r="G4602">
        <v>899999999</v>
      </c>
      <c r="H4602">
        <v>44194</v>
      </c>
      <c r="I4602" s="12" t="s">
        <v>5979</v>
      </c>
      <c r="J4602">
        <v>7</v>
      </c>
      <c r="K4602">
        <v>1195</v>
      </c>
      <c r="L4602">
        <v>0</v>
      </c>
      <c r="M4602">
        <v>0</v>
      </c>
      <c r="N4602">
        <v>6400</v>
      </c>
      <c r="O4602">
        <v>0</v>
      </c>
      <c r="P4602">
        <v>-901640</v>
      </c>
      <c r="Q4602">
        <v>6222</v>
      </c>
      <c r="R4602" t="b">
        <v>0</v>
      </c>
      <c r="S4602">
        <v>0</v>
      </c>
    </row>
    <row r="4603" spans="1:19">
      <c r="A4603">
        <v>23652503</v>
      </c>
      <c r="B4603" s="12" t="s">
        <v>2723</v>
      </c>
      <c r="C4603" s="12" t="s">
        <v>4797</v>
      </c>
      <c r="D4603" s="12" t="s">
        <v>2723</v>
      </c>
      <c r="E4603" t="b">
        <v>0</v>
      </c>
      <c r="F4603">
        <v>0</v>
      </c>
      <c r="G4603">
        <v>899999999</v>
      </c>
      <c r="H4603" t="s">
        <v>21</v>
      </c>
      <c r="I4603" s="12"/>
      <c r="K4603">
        <v>0</v>
      </c>
      <c r="L4603">
        <v>0</v>
      </c>
      <c r="M4603">
        <v>0</v>
      </c>
      <c r="N4603">
        <v>12800</v>
      </c>
      <c r="O4603">
        <v>0</v>
      </c>
      <c r="P4603">
        <v>-901640</v>
      </c>
      <c r="Q4603">
        <v>6223</v>
      </c>
      <c r="R4603" t="b">
        <v>0</v>
      </c>
      <c r="S4603">
        <v>0</v>
      </c>
    </row>
    <row r="4604" spans="1:19">
      <c r="A4604">
        <v>23652503</v>
      </c>
      <c r="B4604" s="12" t="s">
        <v>5626</v>
      </c>
      <c r="C4604" s="12" t="s">
        <v>4797</v>
      </c>
      <c r="D4604" s="12" t="s">
        <v>5626</v>
      </c>
      <c r="E4604" t="b">
        <v>0</v>
      </c>
      <c r="F4604">
        <v>465040</v>
      </c>
      <c r="G4604">
        <v>900595224</v>
      </c>
      <c r="H4604" t="s">
        <v>21</v>
      </c>
      <c r="I4604" s="12"/>
      <c r="K4604">
        <v>0</v>
      </c>
      <c r="L4604">
        <v>0</v>
      </c>
      <c r="M4604">
        <v>0</v>
      </c>
      <c r="N4604">
        <v>0</v>
      </c>
      <c r="O4604">
        <v>0</v>
      </c>
      <c r="P4604">
        <v>465040</v>
      </c>
      <c r="Q4604">
        <v>6228</v>
      </c>
      <c r="R4604" t="b">
        <v>0</v>
      </c>
      <c r="S4604">
        <v>0</v>
      </c>
    </row>
    <row r="4605" spans="1:19">
      <c r="A4605">
        <v>23652503</v>
      </c>
      <c r="B4605" s="12" t="s">
        <v>2724</v>
      </c>
      <c r="C4605" s="12" t="s">
        <v>4797</v>
      </c>
      <c r="D4605" s="12" t="s">
        <v>2724</v>
      </c>
      <c r="E4605" t="b">
        <v>0</v>
      </c>
      <c r="F4605">
        <v>0</v>
      </c>
      <c r="G4605">
        <v>900595224</v>
      </c>
      <c r="H4605" t="s">
        <v>21</v>
      </c>
      <c r="I4605" s="12"/>
      <c r="K4605">
        <v>0</v>
      </c>
      <c r="L4605">
        <v>0</v>
      </c>
      <c r="M4605">
        <v>0</v>
      </c>
      <c r="N4605">
        <v>0</v>
      </c>
      <c r="O4605">
        <v>0</v>
      </c>
      <c r="P4605">
        <v>465040</v>
      </c>
      <c r="Q4605">
        <v>6229</v>
      </c>
      <c r="R4605" t="b">
        <v>0</v>
      </c>
      <c r="S4605">
        <v>0</v>
      </c>
    </row>
    <row r="4606" spans="1:19">
      <c r="A4606">
        <v>23652503</v>
      </c>
      <c r="B4606" s="12" t="s">
        <v>5632</v>
      </c>
      <c r="C4606" s="12" t="s">
        <v>4797</v>
      </c>
      <c r="D4606" s="12" t="s">
        <v>5632</v>
      </c>
      <c r="E4606" t="b">
        <v>0</v>
      </c>
      <c r="F4606">
        <v>96000</v>
      </c>
      <c r="G4606">
        <v>901019030</v>
      </c>
      <c r="H4606" t="s">
        <v>21</v>
      </c>
      <c r="I4606" s="12"/>
      <c r="K4606">
        <v>0</v>
      </c>
      <c r="L4606">
        <v>0</v>
      </c>
      <c r="M4606">
        <v>0</v>
      </c>
      <c r="N4606">
        <v>0</v>
      </c>
      <c r="O4606">
        <v>0</v>
      </c>
      <c r="P4606">
        <v>96000</v>
      </c>
      <c r="Q4606">
        <v>6232</v>
      </c>
      <c r="R4606" t="b">
        <v>0</v>
      </c>
      <c r="S4606">
        <v>0</v>
      </c>
    </row>
    <row r="4607" spans="1:19">
      <c r="A4607">
        <v>23652503</v>
      </c>
      <c r="B4607" s="12" t="s">
        <v>2725</v>
      </c>
      <c r="C4607" s="12" t="s">
        <v>4797</v>
      </c>
      <c r="D4607" s="12" t="s">
        <v>2725</v>
      </c>
      <c r="E4607" t="b">
        <v>0</v>
      </c>
      <c r="F4607">
        <v>0</v>
      </c>
      <c r="G4607">
        <v>901019030</v>
      </c>
      <c r="H4607" t="s">
        <v>21</v>
      </c>
      <c r="I4607" s="12"/>
      <c r="K4607">
        <v>0</v>
      </c>
      <c r="L4607">
        <v>0</v>
      </c>
      <c r="M4607">
        <v>0</v>
      </c>
      <c r="N4607">
        <v>0</v>
      </c>
      <c r="O4607">
        <v>0</v>
      </c>
      <c r="P4607">
        <v>96000</v>
      </c>
      <c r="Q4607">
        <v>6233</v>
      </c>
      <c r="R4607" t="b">
        <v>0</v>
      </c>
      <c r="S4607">
        <v>0</v>
      </c>
    </row>
    <row r="4608" spans="1:19">
      <c r="A4608">
        <v>23652503</v>
      </c>
      <c r="B4608" s="12" t="s">
        <v>5984</v>
      </c>
      <c r="C4608" s="12" t="s">
        <v>4797</v>
      </c>
      <c r="D4608" s="12" t="s">
        <v>5984</v>
      </c>
      <c r="E4608" t="b">
        <v>0</v>
      </c>
      <c r="F4608">
        <v>0</v>
      </c>
      <c r="G4608">
        <v>0</v>
      </c>
      <c r="H4608" t="s">
        <v>21</v>
      </c>
      <c r="I4608" s="12"/>
      <c r="K4608">
        <v>0</v>
      </c>
      <c r="L4608">
        <v>0</v>
      </c>
      <c r="M4608">
        <v>0</v>
      </c>
      <c r="N4608">
        <v>12800</v>
      </c>
      <c r="O4608">
        <v>20000</v>
      </c>
      <c r="P4608">
        <v>7200</v>
      </c>
      <c r="Q4608">
        <v>6234</v>
      </c>
      <c r="R4608" t="b">
        <v>1</v>
      </c>
      <c r="S4608">
        <v>0</v>
      </c>
    </row>
    <row r="4609" spans="1:19">
      <c r="A4609">
        <v>236525</v>
      </c>
      <c r="B4609" s="12" t="s">
        <v>2727</v>
      </c>
      <c r="C4609" s="12" t="s">
        <v>4797</v>
      </c>
      <c r="D4609" s="12" t="s">
        <v>2727</v>
      </c>
      <c r="E4609" t="b">
        <v>0</v>
      </c>
      <c r="F4609">
        <v>0</v>
      </c>
      <c r="G4609">
        <v>0</v>
      </c>
      <c r="H4609" t="s">
        <v>21</v>
      </c>
      <c r="I4609" s="12"/>
      <c r="K4609">
        <v>0</v>
      </c>
      <c r="L4609">
        <v>0</v>
      </c>
      <c r="M4609">
        <v>0</v>
      </c>
      <c r="N4609">
        <v>454123</v>
      </c>
      <c r="O4609">
        <v>480525</v>
      </c>
      <c r="P4609">
        <v>26402</v>
      </c>
      <c r="Q4609">
        <v>6235</v>
      </c>
      <c r="R4609" t="b">
        <v>0</v>
      </c>
      <c r="S4609">
        <v>0</v>
      </c>
    </row>
    <row r="4610" spans="1:19">
      <c r="A4610">
        <v>23654001</v>
      </c>
      <c r="B4610" s="12" t="s">
        <v>5985</v>
      </c>
      <c r="C4610" s="12" t="s">
        <v>4797</v>
      </c>
      <c r="D4610" s="12" t="s">
        <v>5985</v>
      </c>
      <c r="E4610" t="b">
        <v>1</v>
      </c>
      <c r="F4610">
        <v>0</v>
      </c>
      <c r="G4610">
        <v>0</v>
      </c>
      <c r="H4610" t="s">
        <v>21</v>
      </c>
      <c r="I4610" s="12"/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6253</v>
      </c>
      <c r="R4610" t="b">
        <v>1</v>
      </c>
      <c r="S4610">
        <v>0</v>
      </c>
    </row>
    <row r="4611" spans="1:19">
      <c r="A4611">
        <v>23654001</v>
      </c>
      <c r="B4611" s="12" t="s">
        <v>5597</v>
      </c>
      <c r="C4611" s="12" t="s">
        <v>4797</v>
      </c>
      <c r="D4611" s="12" t="s">
        <v>5597</v>
      </c>
      <c r="E4611" t="b">
        <v>0</v>
      </c>
      <c r="F4611">
        <v>100042</v>
      </c>
      <c r="G4611">
        <v>19207437</v>
      </c>
      <c r="H4611" t="s">
        <v>21</v>
      </c>
      <c r="I4611" s="12"/>
      <c r="K4611">
        <v>0</v>
      </c>
      <c r="L4611">
        <v>0</v>
      </c>
      <c r="M4611">
        <v>0</v>
      </c>
      <c r="N4611">
        <v>0</v>
      </c>
      <c r="O4611">
        <v>0</v>
      </c>
      <c r="P4611">
        <v>100042</v>
      </c>
      <c r="Q4611">
        <v>6258</v>
      </c>
      <c r="R4611" t="b">
        <v>0</v>
      </c>
      <c r="S4611">
        <v>0</v>
      </c>
    </row>
    <row r="4612" spans="1:19">
      <c r="A4612">
        <v>23654001</v>
      </c>
      <c r="B4612" s="12" t="s">
        <v>2730</v>
      </c>
      <c r="C4612" s="12" t="s">
        <v>4797</v>
      </c>
      <c r="D4612" s="12" t="s">
        <v>2730</v>
      </c>
      <c r="E4612" t="b">
        <v>0</v>
      </c>
      <c r="F4612">
        <v>0</v>
      </c>
      <c r="G4612">
        <v>19207437</v>
      </c>
      <c r="H4612" t="s">
        <v>21</v>
      </c>
      <c r="I4612" s="12"/>
      <c r="K4612">
        <v>0</v>
      </c>
      <c r="L4612">
        <v>0</v>
      </c>
      <c r="M4612">
        <v>0</v>
      </c>
      <c r="N4612">
        <v>0</v>
      </c>
      <c r="O4612">
        <v>0</v>
      </c>
      <c r="P4612">
        <v>100042</v>
      </c>
      <c r="Q4612">
        <v>6259</v>
      </c>
      <c r="R4612" t="b">
        <v>0</v>
      </c>
      <c r="S4612">
        <v>0</v>
      </c>
    </row>
    <row r="4613" spans="1:19">
      <c r="A4613">
        <v>23654001</v>
      </c>
      <c r="B4613" s="12" t="s">
        <v>5951</v>
      </c>
      <c r="C4613" s="12" t="s">
        <v>4797</v>
      </c>
      <c r="D4613" s="12" t="s">
        <v>5951</v>
      </c>
      <c r="E4613" t="b">
        <v>0</v>
      </c>
      <c r="F4613">
        <v>-262442</v>
      </c>
      <c r="G4613">
        <v>899999999</v>
      </c>
      <c r="H4613" t="s">
        <v>21</v>
      </c>
      <c r="I4613" s="12"/>
      <c r="K4613">
        <v>0</v>
      </c>
      <c r="L4613">
        <v>0</v>
      </c>
      <c r="M4613">
        <v>0</v>
      </c>
      <c r="N4613">
        <v>0</v>
      </c>
      <c r="O4613">
        <v>0</v>
      </c>
      <c r="P4613">
        <v>-262442</v>
      </c>
      <c r="Q4613">
        <v>6272</v>
      </c>
      <c r="R4613" t="b">
        <v>0</v>
      </c>
      <c r="S4613">
        <v>0</v>
      </c>
    </row>
    <row r="4614" spans="1:19">
      <c r="A4614">
        <v>23654001</v>
      </c>
      <c r="B4614" s="12" t="s">
        <v>2731</v>
      </c>
      <c r="C4614" s="12" t="s">
        <v>4797</v>
      </c>
      <c r="D4614" s="12" t="s">
        <v>2731</v>
      </c>
      <c r="E4614" t="b">
        <v>0</v>
      </c>
      <c r="F4614">
        <v>0</v>
      </c>
      <c r="G4614">
        <v>899999999</v>
      </c>
      <c r="H4614" t="s">
        <v>21</v>
      </c>
      <c r="I4614" s="12"/>
      <c r="K4614">
        <v>0</v>
      </c>
      <c r="L4614">
        <v>0</v>
      </c>
      <c r="M4614">
        <v>0</v>
      </c>
      <c r="N4614">
        <v>0</v>
      </c>
      <c r="O4614">
        <v>0</v>
      </c>
      <c r="P4614">
        <v>-262442</v>
      </c>
      <c r="Q4614">
        <v>6273</v>
      </c>
      <c r="R4614" t="b">
        <v>0</v>
      </c>
      <c r="S4614">
        <v>0</v>
      </c>
    </row>
    <row r="4615" spans="1:19">
      <c r="A4615">
        <v>23654001</v>
      </c>
      <c r="B4615" s="12" t="s">
        <v>5628</v>
      </c>
      <c r="C4615" s="12" t="s">
        <v>4797</v>
      </c>
      <c r="D4615" s="12" t="s">
        <v>5628</v>
      </c>
      <c r="E4615" t="b">
        <v>0</v>
      </c>
      <c r="F4615">
        <v>162400</v>
      </c>
      <c r="G4615">
        <v>900767534</v>
      </c>
      <c r="H4615" t="s">
        <v>21</v>
      </c>
      <c r="I4615" s="12"/>
      <c r="K4615">
        <v>0</v>
      </c>
      <c r="L4615">
        <v>0</v>
      </c>
      <c r="M4615">
        <v>0</v>
      </c>
      <c r="N4615">
        <v>0</v>
      </c>
      <c r="O4615">
        <v>0</v>
      </c>
      <c r="P4615">
        <v>162400</v>
      </c>
      <c r="Q4615">
        <v>6282</v>
      </c>
      <c r="R4615" t="b">
        <v>0</v>
      </c>
      <c r="S4615">
        <v>0</v>
      </c>
    </row>
    <row r="4616" spans="1:19">
      <c r="A4616">
        <v>23654001</v>
      </c>
      <c r="B4616" s="12" t="s">
        <v>2732</v>
      </c>
      <c r="C4616" s="12" t="s">
        <v>4797</v>
      </c>
      <c r="D4616" s="12" t="s">
        <v>2732</v>
      </c>
      <c r="E4616" t="b">
        <v>0</v>
      </c>
      <c r="F4616">
        <v>0</v>
      </c>
      <c r="G4616">
        <v>900767534</v>
      </c>
      <c r="H4616" t="s">
        <v>21</v>
      </c>
      <c r="I4616" s="12"/>
      <c r="K4616">
        <v>0</v>
      </c>
      <c r="L4616">
        <v>0</v>
      </c>
      <c r="M4616">
        <v>0</v>
      </c>
      <c r="N4616">
        <v>0</v>
      </c>
      <c r="O4616">
        <v>0</v>
      </c>
      <c r="P4616">
        <v>162400</v>
      </c>
      <c r="Q4616">
        <v>6283</v>
      </c>
      <c r="R4616" t="b">
        <v>0</v>
      </c>
      <c r="S4616">
        <v>0</v>
      </c>
    </row>
    <row r="4617" spans="1:19">
      <c r="A4617">
        <v>23654001</v>
      </c>
      <c r="B4617" s="12" t="s">
        <v>5986</v>
      </c>
      <c r="C4617" s="12" t="s">
        <v>4797</v>
      </c>
      <c r="D4617" s="12" t="s">
        <v>5986</v>
      </c>
      <c r="E4617" t="b">
        <v>0</v>
      </c>
      <c r="F4617">
        <v>0</v>
      </c>
      <c r="G4617">
        <v>0</v>
      </c>
      <c r="H4617" t="s">
        <v>21</v>
      </c>
      <c r="I4617" s="12"/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6284</v>
      </c>
      <c r="R4617" t="b">
        <v>1</v>
      </c>
      <c r="S4617">
        <v>0</v>
      </c>
    </row>
    <row r="4618" spans="1:19">
      <c r="A4618">
        <v>236570</v>
      </c>
      <c r="B4618" s="12" t="s">
        <v>5987</v>
      </c>
      <c r="C4618" s="12" t="s">
        <v>4797</v>
      </c>
      <c r="D4618" s="12" t="s">
        <v>5987</v>
      </c>
      <c r="E4618" t="b">
        <v>1</v>
      </c>
      <c r="F4618">
        <v>0</v>
      </c>
      <c r="G4618">
        <v>0</v>
      </c>
      <c r="H4618" t="s">
        <v>21</v>
      </c>
      <c r="I4618" s="12"/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6300</v>
      </c>
      <c r="R4618" t="b">
        <v>1</v>
      </c>
      <c r="S4618">
        <v>0</v>
      </c>
    </row>
    <row r="4619" spans="1:19">
      <c r="A4619">
        <v>236570</v>
      </c>
      <c r="B4619" s="12" t="s">
        <v>5613</v>
      </c>
      <c r="C4619" s="12" t="s">
        <v>4797</v>
      </c>
      <c r="D4619" s="12" t="s">
        <v>5613</v>
      </c>
      <c r="E4619" t="b">
        <v>0</v>
      </c>
      <c r="F4619">
        <v>4646</v>
      </c>
      <c r="G4619">
        <v>96192952</v>
      </c>
      <c r="H4619" t="s">
        <v>21</v>
      </c>
      <c r="I4619" s="12"/>
      <c r="K4619">
        <v>0</v>
      </c>
      <c r="L4619">
        <v>0</v>
      </c>
      <c r="M4619">
        <v>0</v>
      </c>
      <c r="N4619">
        <v>0</v>
      </c>
      <c r="O4619">
        <v>0</v>
      </c>
      <c r="P4619">
        <v>4646</v>
      </c>
      <c r="Q4619">
        <v>6305</v>
      </c>
      <c r="R4619" t="b">
        <v>0</v>
      </c>
      <c r="S4619">
        <v>0</v>
      </c>
    </row>
    <row r="4620" spans="1:19">
      <c r="A4620">
        <v>236570</v>
      </c>
      <c r="B4620" s="12" t="s">
        <v>2736</v>
      </c>
      <c r="C4620" s="12" t="s">
        <v>4797</v>
      </c>
      <c r="D4620" s="12" t="s">
        <v>2736</v>
      </c>
      <c r="E4620" t="b">
        <v>0</v>
      </c>
      <c r="F4620">
        <v>0</v>
      </c>
      <c r="G4620">
        <v>96192952</v>
      </c>
      <c r="H4620" t="s">
        <v>21</v>
      </c>
      <c r="I4620" s="12"/>
      <c r="K4620">
        <v>0</v>
      </c>
      <c r="L4620">
        <v>0</v>
      </c>
      <c r="M4620">
        <v>0</v>
      </c>
      <c r="N4620">
        <v>0</v>
      </c>
      <c r="O4620">
        <v>0</v>
      </c>
      <c r="P4620">
        <v>4646</v>
      </c>
      <c r="Q4620">
        <v>6306</v>
      </c>
      <c r="R4620" t="b">
        <v>0</v>
      </c>
      <c r="S4620">
        <v>0</v>
      </c>
    </row>
    <row r="4621" spans="1:19">
      <c r="A4621">
        <v>236570</v>
      </c>
      <c r="B4621" s="12" t="s">
        <v>5951</v>
      </c>
      <c r="C4621" s="12" t="s">
        <v>4797</v>
      </c>
      <c r="D4621" s="12" t="s">
        <v>5951</v>
      </c>
      <c r="E4621" t="b">
        <v>0</v>
      </c>
      <c r="F4621">
        <v>-41768</v>
      </c>
      <c r="G4621">
        <v>899999999</v>
      </c>
      <c r="H4621" t="s">
        <v>21</v>
      </c>
      <c r="I4621" s="12"/>
      <c r="K4621">
        <v>0</v>
      </c>
      <c r="L4621">
        <v>0</v>
      </c>
      <c r="M4621">
        <v>0</v>
      </c>
      <c r="N4621">
        <v>0</v>
      </c>
      <c r="O4621">
        <v>0</v>
      </c>
      <c r="P4621">
        <v>-41768</v>
      </c>
      <c r="Q4621">
        <v>6307</v>
      </c>
      <c r="R4621" t="b">
        <v>0</v>
      </c>
      <c r="S4621">
        <v>0</v>
      </c>
    </row>
    <row r="4622" spans="1:19">
      <c r="A4622">
        <v>236570</v>
      </c>
      <c r="B4622" s="12" t="s">
        <v>2737</v>
      </c>
      <c r="C4622" s="12" t="s">
        <v>4797</v>
      </c>
      <c r="D4622" s="12" t="s">
        <v>2737</v>
      </c>
      <c r="E4622" t="b">
        <v>0</v>
      </c>
      <c r="F4622">
        <v>0</v>
      </c>
      <c r="G4622">
        <v>899999999</v>
      </c>
      <c r="H4622" t="s">
        <v>21</v>
      </c>
      <c r="I4622" s="12"/>
      <c r="K4622">
        <v>0</v>
      </c>
      <c r="L4622">
        <v>0</v>
      </c>
      <c r="M4622">
        <v>0</v>
      </c>
      <c r="N4622">
        <v>0</v>
      </c>
      <c r="O4622">
        <v>0</v>
      </c>
      <c r="P4622">
        <v>-41768</v>
      </c>
      <c r="Q4622">
        <v>6308</v>
      </c>
      <c r="R4622" t="b">
        <v>0</v>
      </c>
      <c r="S4622">
        <v>0</v>
      </c>
    </row>
    <row r="4623" spans="1:19">
      <c r="A4623">
        <v>236570</v>
      </c>
      <c r="B4623" s="12" t="s">
        <v>5623</v>
      </c>
      <c r="C4623" s="12" t="s">
        <v>4797</v>
      </c>
      <c r="D4623" s="12" t="s">
        <v>5623</v>
      </c>
      <c r="E4623" t="b">
        <v>0</v>
      </c>
      <c r="F4623">
        <v>37122</v>
      </c>
      <c r="G4623">
        <v>900089549</v>
      </c>
      <c r="H4623" t="s">
        <v>21</v>
      </c>
      <c r="I4623" s="12"/>
      <c r="K4623">
        <v>0</v>
      </c>
      <c r="L4623">
        <v>0</v>
      </c>
      <c r="M4623">
        <v>0</v>
      </c>
      <c r="N4623">
        <v>0</v>
      </c>
      <c r="O4623">
        <v>0</v>
      </c>
      <c r="P4623">
        <v>37122</v>
      </c>
      <c r="Q4623">
        <v>6309</v>
      </c>
      <c r="R4623" t="b">
        <v>0</v>
      </c>
      <c r="S4623">
        <v>0</v>
      </c>
    </row>
    <row r="4624" spans="1:19">
      <c r="A4624">
        <v>236570</v>
      </c>
      <c r="B4624" s="12" t="s">
        <v>2738</v>
      </c>
      <c r="C4624" s="12" t="s">
        <v>4797</v>
      </c>
      <c r="D4624" s="12" t="s">
        <v>2738</v>
      </c>
      <c r="E4624" t="b">
        <v>0</v>
      </c>
      <c r="F4624">
        <v>0</v>
      </c>
      <c r="G4624">
        <v>900089549</v>
      </c>
      <c r="H4624" t="s">
        <v>21</v>
      </c>
      <c r="I4624" s="12"/>
      <c r="K4624">
        <v>0</v>
      </c>
      <c r="L4624">
        <v>0</v>
      </c>
      <c r="M4624">
        <v>0</v>
      </c>
      <c r="N4624">
        <v>0</v>
      </c>
      <c r="O4624">
        <v>0</v>
      </c>
      <c r="P4624">
        <v>37122</v>
      </c>
      <c r="Q4624">
        <v>6310</v>
      </c>
      <c r="R4624" t="b">
        <v>0</v>
      </c>
      <c r="S4624">
        <v>0</v>
      </c>
    </row>
    <row r="4625" spans="1:19">
      <c r="A4625">
        <v>236570</v>
      </c>
      <c r="B4625" s="12" t="s">
        <v>2739</v>
      </c>
      <c r="C4625" s="12" t="s">
        <v>4797</v>
      </c>
      <c r="D4625" s="12" t="s">
        <v>2739</v>
      </c>
      <c r="E4625" t="b">
        <v>0</v>
      </c>
      <c r="F4625">
        <v>0</v>
      </c>
      <c r="G4625">
        <v>0</v>
      </c>
      <c r="H4625" t="s">
        <v>21</v>
      </c>
      <c r="I4625" s="12"/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6311</v>
      </c>
      <c r="R4625" t="b">
        <v>1</v>
      </c>
      <c r="S4625">
        <v>0</v>
      </c>
    </row>
    <row r="4626" spans="1:19">
      <c r="A4626">
        <v>2365</v>
      </c>
      <c r="B4626" s="12" t="s">
        <v>2740</v>
      </c>
      <c r="C4626" s="12" t="s">
        <v>4797</v>
      </c>
      <c r="D4626" s="12" t="s">
        <v>2740</v>
      </c>
      <c r="E4626" t="b">
        <v>0</v>
      </c>
      <c r="F4626">
        <v>0</v>
      </c>
      <c r="G4626">
        <v>0</v>
      </c>
      <c r="H4626" t="s">
        <v>21</v>
      </c>
      <c r="I4626" s="12"/>
      <c r="K4626">
        <v>0</v>
      </c>
      <c r="L4626">
        <v>0</v>
      </c>
      <c r="M4626">
        <v>0</v>
      </c>
      <c r="N4626">
        <v>454123</v>
      </c>
      <c r="O4626">
        <v>480525</v>
      </c>
      <c r="P4626">
        <v>26402</v>
      </c>
      <c r="Q4626">
        <v>6312</v>
      </c>
      <c r="R4626" t="b">
        <v>1</v>
      </c>
      <c r="S4626">
        <v>0</v>
      </c>
    </row>
    <row r="4627" spans="1:19">
      <c r="A4627">
        <v>23</v>
      </c>
      <c r="B4627" s="12" t="s">
        <v>2741</v>
      </c>
      <c r="C4627" s="12" t="s">
        <v>4797</v>
      </c>
      <c r="D4627" s="12" t="s">
        <v>2741</v>
      </c>
      <c r="E4627" t="b">
        <v>0</v>
      </c>
      <c r="F4627">
        <v>0</v>
      </c>
      <c r="G4627">
        <v>0</v>
      </c>
      <c r="H4627" t="s">
        <v>21</v>
      </c>
      <c r="I4627" s="12"/>
      <c r="K4627">
        <v>0</v>
      </c>
      <c r="L4627">
        <v>0</v>
      </c>
      <c r="M4627">
        <v>0</v>
      </c>
      <c r="N4627">
        <v>194392728</v>
      </c>
      <c r="O4627">
        <v>182800988</v>
      </c>
      <c r="P4627">
        <v>2111815</v>
      </c>
      <c r="Q4627">
        <v>6349</v>
      </c>
      <c r="R4627" t="b">
        <v>1</v>
      </c>
      <c r="S4627">
        <v>0</v>
      </c>
    </row>
    <row r="4628" spans="1:19">
      <c r="A4628">
        <v>24</v>
      </c>
      <c r="B4628" s="12" t="s">
        <v>5988</v>
      </c>
      <c r="C4628" s="12" t="s">
        <v>2436</v>
      </c>
      <c r="D4628" s="12" t="s">
        <v>5988</v>
      </c>
      <c r="E4628" t="b">
        <v>0</v>
      </c>
      <c r="F4628">
        <v>21000</v>
      </c>
      <c r="G4628">
        <v>0</v>
      </c>
      <c r="H4628" t="s">
        <v>21</v>
      </c>
      <c r="I4628" s="12"/>
      <c r="K4628">
        <v>0</v>
      </c>
      <c r="L4628">
        <v>42000</v>
      </c>
      <c r="M4628">
        <v>0</v>
      </c>
      <c r="N4628">
        <v>0</v>
      </c>
      <c r="O4628">
        <v>0</v>
      </c>
      <c r="P4628">
        <v>21000</v>
      </c>
      <c r="Q4628">
        <v>6351</v>
      </c>
      <c r="R4628" t="b">
        <v>1</v>
      </c>
      <c r="S4628">
        <v>0</v>
      </c>
    </row>
    <row r="4629" spans="1:19">
      <c r="A4629">
        <v>2404</v>
      </c>
      <c r="B4629" s="12" t="s">
        <v>5989</v>
      </c>
      <c r="C4629" s="12" t="s">
        <v>19</v>
      </c>
      <c r="D4629" s="12" t="s">
        <v>5989</v>
      </c>
      <c r="E4629" t="b">
        <v>0</v>
      </c>
      <c r="F4629">
        <v>21000</v>
      </c>
      <c r="G4629">
        <v>0</v>
      </c>
      <c r="H4629" t="s">
        <v>21</v>
      </c>
      <c r="I4629" s="12"/>
      <c r="K4629">
        <v>0</v>
      </c>
      <c r="L4629">
        <v>42000</v>
      </c>
      <c r="M4629">
        <v>0</v>
      </c>
      <c r="N4629">
        <v>0</v>
      </c>
      <c r="O4629">
        <v>0</v>
      </c>
      <c r="P4629">
        <v>21000</v>
      </c>
      <c r="Q4629">
        <v>6352</v>
      </c>
      <c r="R4629" t="b">
        <v>1</v>
      </c>
      <c r="S4629">
        <v>0</v>
      </c>
    </row>
    <row r="4630" spans="1:19">
      <c r="A4630">
        <v>240495</v>
      </c>
      <c r="B4630" s="12" t="s">
        <v>5990</v>
      </c>
      <c r="C4630" s="12" t="s">
        <v>4797</v>
      </c>
      <c r="D4630" s="12" t="s">
        <v>5990</v>
      </c>
      <c r="E4630" t="b">
        <v>0</v>
      </c>
      <c r="F4630">
        <v>21000</v>
      </c>
      <c r="G4630">
        <v>0</v>
      </c>
      <c r="H4630" t="s">
        <v>21</v>
      </c>
      <c r="I4630" s="12"/>
      <c r="K4630">
        <v>0</v>
      </c>
      <c r="L4630">
        <v>42000</v>
      </c>
      <c r="M4630">
        <v>0</v>
      </c>
      <c r="N4630">
        <v>0</v>
      </c>
      <c r="O4630">
        <v>0</v>
      </c>
      <c r="P4630">
        <v>21000</v>
      </c>
      <c r="Q4630">
        <v>6354</v>
      </c>
      <c r="R4630" t="b">
        <v>1</v>
      </c>
      <c r="S4630">
        <v>0</v>
      </c>
    </row>
    <row r="4631" spans="1:19">
      <c r="A4631">
        <v>240495</v>
      </c>
      <c r="B4631" s="12"/>
      <c r="C4631" s="12" t="s">
        <v>4797</v>
      </c>
      <c r="D4631" s="12" t="s">
        <v>5990</v>
      </c>
      <c r="E4631" t="b">
        <v>0</v>
      </c>
      <c r="F4631">
        <v>0</v>
      </c>
      <c r="G4631">
        <v>0</v>
      </c>
      <c r="H4631">
        <v>43860</v>
      </c>
      <c r="I4631" s="12" t="s">
        <v>5991</v>
      </c>
      <c r="J4631">
        <v>7</v>
      </c>
      <c r="K4631">
        <v>1049</v>
      </c>
      <c r="L4631">
        <v>0</v>
      </c>
      <c r="M4631">
        <v>0</v>
      </c>
      <c r="N4631">
        <v>21000</v>
      </c>
      <c r="O4631">
        <v>0</v>
      </c>
      <c r="P4631">
        <v>0</v>
      </c>
      <c r="Q4631">
        <v>6355</v>
      </c>
      <c r="R4631" t="b">
        <v>0</v>
      </c>
      <c r="S4631">
        <v>0</v>
      </c>
    </row>
    <row r="4632" spans="1:19">
      <c r="A4632">
        <v>240495</v>
      </c>
      <c r="B4632" s="12" t="s">
        <v>2749</v>
      </c>
      <c r="C4632" s="12" t="s">
        <v>4797</v>
      </c>
      <c r="D4632" s="12" t="s">
        <v>2749</v>
      </c>
      <c r="E4632" t="b">
        <v>0</v>
      </c>
      <c r="F4632">
        <v>0</v>
      </c>
      <c r="G4632">
        <v>0</v>
      </c>
      <c r="H4632" t="s">
        <v>21</v>
      </c>
      <c r="I4632" s="12"/>
      <c r="K4632">
        <v>0</v>
      </c>
      <c r="L4632">
        <v>0</v>
      </c>
      <c r="M4632">
        <v>0</v>
      </c>
      <c r="N4632">
        <v>21000</v>
      </c>
      <c r="O4632">
        <v>0</v>
      </c>
      <c r="P4632">
        <v>0</v>
      </c>
      <c r="Q4632">
        <v>6356</v>
      </c>
      <c r="R4632" t="b">
        <v>1</v>
      </c>
      <c r="S4632">
        <v>0</v>
      </c>
    </row>
    <row r="4633" spans="1:19">
      <c r="A4633">
        <v>2404</v>
      </c>
      <c r="B4633" s="12" t="s">
        <v>2750</v>
      </c>
      <c r="C4633" s="12" t="s">
        <v>4797</v>
      </c>
      <c r="D4633" s="12" t="s">
        <v>2750</v>
      </c>
      <c r="E4633" t="b">
        <v>0</v>
      </c>
      <c r="F4633">
        <v>0</v>
      </c>
      <c r="G4633">
        <v>0</v>
      </c>
      <c r="H4633" t="s">
        <v>21</v>
      </c>
      <c r="I4633" s="12"/>
      <c r="K4633">
        <v>0</v>
      </c>
      <c r="L4633">
        <v>0</v>
      </c>
      <c r="M4633">
        <v>0</v>
      </c>
      <c r="N4633">
        <v>21000</v>
      </c>
      <c r="O4633">
        <v>0</v>
      </c>
      <c r="P4633">
        <v>0</v>
      </c>
      <c r="Q4633">
        <v>6357</v>
      </c>
      <c r="R4633" t="b">
        <v>1</v>
      </c>
      <c r="S4633">
        <v>0</v>
      </c>
    </row>
    <row r="4634" spans="1:19">
      <c r="A4634">
        <v>24</v>
      </c>
      <c r="B4634" s="12" t="s">
        <v>2751</v>
      </c>
      <c r="C4634" s="12" t="s">
        <v>4797</v>
      </c>
      <c r="D4634" s="12" t="s">
        <v>2751</v>
      </c>
      <c r="E4634" t="b">
        <v>0</v>
      </c>
      <c r="F4634">
        <v>0</v>
      </c>
      <c r="G4634">
        <v>0</v>
      </c>
      <c r="H4634" t="s">
        <v>21</v>
      </c>
      <c r="I4634" s="12"/>
      <c r="K4634">
        <v>0</v>
      </c>
      <c r="L4634">
        <v>0</v>
      </c>
      <c r="M4634">
        <v>0</v>
      </c>
      <c r="N4634">
        <v>21000</v>
      </c>
      <c r="O4634">
        <v>0</v>
      </c>
      <c r="P4634">
        <v>0</v>
      </c>
      <c r="Q4634">
        <v>6370</v>
      </c>
      <c r="R4634" t="b">
        <v>1</v>
      </c>
      <c r="S4634">
        <v>0</v>
      </c>
    </row>
    <row r="4635" spans="1:19">
      <c r="A4635">
        <v>26</v>
      </c>
      <c r="B4635" s="12" t="s">
        <v>5992</v>
      </c>
      <c r="C4635" s="12" t="s">
        <v>2913</v>
      </c>
      <c r="D4635" s="12" t="s">
        <v>5992</v>
      </c>
      <c r="E4635" t="b">
        <v>0</v>
      </c>
      <c r="F4635">
        <v>15888056.199999999</v>
      </c>
      <c r="G4635">
        <v>0</v>
      </c>
      <c r="H4635" t="s">
        <v>21</v>
      </c>
      <c r="I4635" s="12"/>
      <c r="K4635">
        <v>0</v>
      </c>
      <c r="L4635">
        <v>0</v>
      </c>
      <c r="M4635">
        <v>0</v>
      </c>
      <c r="N4635">
        <v>0</v>
      </c>
      <c r="O4635">
        <v>0</v>
      </c>
      <c r="P4635">
        <v>15888056.199999999</v>
      </c>
      <c r="Q4635">
        <v>6394</v>
      </c>
      <c r="R4635" t="b">
        <v>1</v>
      </c>
      <c r="S4635">
        <v>0</v>
      </c>
    </row>
    <row r="4636" spans="1:19">
      <c r="A4636">
        <v>2630</v>
      </c>
      <c r="B4636" s="12" t="s">
        <v>5993</v>
      </c>
      <c r="C4636" s="12" t="s">
        <v>19</v>
      </c>
      <c r="D4636" s="12" t="s">
        <v>5993</v>
      </c>
      <c r="E4636" t="b">
        <v>0</v>
      </c>
      <c r="F4636">
        <v>15888056.199999999</v>
      </c>
      <c r="G4636">
        <v>0</v>
      </c>
      <c r="H4636" t="s">
        <v>21</v>
      </c>
      <c r="I4636" s="12"/>
      <c r="K4636">
        <v>0</v>
      </c>
      <c r="L4636">
        <v>0</v>
      </c>
      <c r="M4636">
        <v>0</v>
      </c>
      <c r="N4636">
        <v>0</v>
      </c>
      <c r="O4636">
        <v>0</v>
      </c>
      <c r="P4636">
        <v>15888056.199999999</v>
      </c>
      <c r="Q4636">
        <v>6433</v>
      </c>
      <c r="R4636" t="b">
        <v>1</v>
      </c>
      <c r="S4636">
        <v>0</v>
      </c>
    </row>
    <row r="4637" spans="1:19">
      <c r="A4637">
        <v>263010</v>
      </c>
      <c r="B4637" s="12" t="s">
        <v>5994</v>
      </c>
      <c r="C4637" s="12" t="s">
        <v>4797</v>
      </c>
      <c r="D4637" s="12" t="s">
        <v>5994</v>
      </c>
      <c r="E4637" t="b">
        <v>0</v>
      </c>
      <c r="F4637">
        <v>15888056.199999999</v>
      </c>
      <c r="G4637">
        <v>0</v>
      </c>
      <c r="H4637" t="s">
        <v>21</v>
      </c>
      <c r="I4637" s="12"/>
      <c r="K4637">
        <v>0</v>
      </c>
      <c r="L4637">
        <v>0</v>
      </c>
      <c r="M4637">
        <v>0</v>
      </c>
      <c r="N4637">
        <v>0</v>
      </c>
      <c r="O4637">
        <v>0</v>
      </c>
      <c r="P4637">
        <v>15888056.199999999</v>
      </c>
      <c r="Q4637">
        <v>6435</v>
      </c>
      <c r="R4637" t="b">
        <v>1</v>
      </c>
      <c r="S4637">
        <v>0</v>
      </c>
    </row>
    <row r="4638" spans="1:19">
      <c r="A4638">
        <v>263010</v>
      </c>
      <c r="B4638" s="12" t="s">
        <v>2758</v>
      </c>
      <c r="C4638" s="12" t="s">
        <v>4797</v>
      </c>
      <c r="D4638" s="12" t="s">
        <v>2758</v>
      </c>
      <c r="E4638" t="b">
        <v>0</v>
      </c>
      <c r="F4638">
        <v>0</v>
      </c>
      <c r="G4638">
        <v>0</v>
      </c>
      <c r="H4638" t="s">
        <v>21</v>
      </c>
      <c r="I4638" s="12"/>
      <c r="K4638">
        <v>0</v>
      </c>
      <c r="L4638">
        <v>0</v>
      </c>
      <c r="M4638">
        <v>0</v>
      </c>
      <c r="N4638">
        <v>0</v>
      </c>
      <c r="O4638">
        <v>0</v>
      </c>
      <c r="P4638">
        <v>15888056.199999999</v>
      </c>
      <c r="Q4638">
        <v>6436</v>
      </c>
      <c r="R4638" t="b">
        <v>1</v>
      </c>
      <c r="S4638">
        <v>0</v>
      </c>
    </row>
    <row r="4639" spans="1:19">
      <c r="A4639">
        <v>2630</v>
      </c>
      <c r="B4639" s="12" t="s">
        <v>2759</v>
      </c>
      <c r="C4639" s="12" t="s">
        <v>4797</v>
      </c>
      <c r="D4639" s="12" t="s">
        <v>2759</v>
      </c>
      <c r="E4639" t="b">
        <v>0</v>
      </c>
      <c r="F4639">
        <v>0</v>
      </c>
      <c r="G4639">
        <v>0</v>
      </c>
      <c r="H4639" t="s">
        <v>21</v>
      </c>
      <c r="I4639" s="12"/>
      <c r="K4639">
        <v>0</v>
      </c>
      <c r="L4639">
        <v>0</v>
      </c>
      <c r="M4639">
        <v>0</v>
      </c>
      <c r="N4639">
        <v>0</v>
      </c>
      <c r="O4639">
        <v>0</v>
      </c>
      <c r="P4639">
        <v>15888056.199999999</v>
      </c>
      <c r="Q4639">
        <v>6437</v>
      </c>
      <c r="R4639" t="b">
        <v>1</v>
      </c>
      <c r="S4639">
        <v>0</v>
      </c>
    </row>
    <row r="4640" spans="1:19">
      <c r="A4640">
        <v>26</v>
      </c>
      <c r="B4640" s="12" t="s">
        <v>2760</v>
      </c>
      <c r="C4640" s="12" t="s">
        <v>4797</v>
      </c>
      <c r="D4640" s="12" t="s">
        <v>2760</v>
      </c>
      <c r="E4640" t="b">
        <v>0</v>
      </c>
      <c r="F4640">
        <v>0</v>
      </c>
      <c r="G4640">
        <v>0</v>
      </c>
      <c r="H4640" t="s">
        <v>21</v>
      </c>
      <c r="I4640" s="12"/>
      <c r="K4640">
        <v>0</v>
      </c>
      <c r="L4640">
        <v>0</v>
      </c>
      <c r="M4640">
        <v>0</v>
      </c>
      <c r="N4640">
        <v>0</v>
      </c>
      <c r="O4640">
        <v>0</v>
      </c>
      <c r="P4640">
        <v>15888056.199999999</v>
      </c>
      <c r="Q4640">
        <v>6448</v>
      </c>
      <c r="R4640" t="b">
        <v>1</v>
      </c>
      <c r="S4640">
        <v>0</v>
      </c>
    </row>
    <row r="4641" spans="1:19">
      <c r="A4641">
        <v>27</v>
      </c>
      <c r="B4641" s="12" t="s">
        <v>5789</v>
      </c>
      <c r="C4641" s="12" t="s">
        <v>19</v>
      </c>
      <c r="D4641" s="12" t="s">
        <v>5789</v>
      </c>
      <c r="E4641" t="b">
        <v>0</v>
      </c>
      <c r="F4641">
        <v>1539501</v>
      </c>
      <c r="G4641">
        <v>0</v>
      </c>
      <c r="H4641" t="s">
        <v>21</v>
      </c>
      <c r="I4641" s="12"/>
      <c r="K4641">
        <v>0</v>
      </c>
      <c r="L4641">
        <v>19119390</v>
      </c>
      <c r="M4641">
        <v>19413388</v>
      </c>
      <c r="N4641">
        <v>0</v>
      </c>
      <c r="O4641">
        <v>0</v>
      </c>
      <c r="P4641">
        <v>1539501</v>
      </c>
      <c r="Q4641">
        <v>6450</v>
      </c>
      <c r="R4641" t="b">
        <v>1</v>
      </c>
      <c r="S4641">
        <v>0</v>
      </c>
    </row>
    <row r="4642" spans="1:19">
      <c r="A4642">
        <v>2705</v>
      </c>
      <c r="B4642" s="12" t="s">
        <v>5995</v>
      </c>
      <c r="C4642" s="12" t="s">
        <v>2890</v>
      </c>
      <c r="D4642" s="12" t="s">
        <v>5995</v>
      </c>
      <c r="E4642" t="b">
        <v>0</v>
      </c>
      <c r="F4642">
        <v>1539501</v>
      </c>
      <c r="G4642">
        <v>0</v>
      </c>
      <c r="H4642" t="s">
        <v>21</v>
      </c>
      <c r="I4642" s="12"/>
      <c r="K4642">
        <v>0</v>
      </c>
      <c r="L4642">
        <v>19119390</v>
      </c>
      <c r="M4642">
        <v>19413388</v>
      </c>
      <c r="N4642">
        <v>0</v>
      </c>
      <c r="O4642">
        <v>0</v>
      </c>
      <c r="P4642">
        <v>1539501</v>
      </c>
      <c r="Q4642">
        <v>6451</v>
      </c>
      <c r="R4642" t="b">
        <v>1</v>
      </c>
      <c r="S4642">
        <v>0</v>
      </c>
    </row>
    <row r="4643" spans="1:19">
      <c r="A4643">
        <v>270550</v>
      </c>
      <c r="B4643" s="12" t="s">
        <v>5657</v>
      </c>
      <c r="C4643" s="12" t="s">
        <v>4797</v>
      </c>
      <c r="D4643" s="12" t="s">
        <v>5657</v>
      </c>
      <c r="E4643" t="b">
        <v>1</v>
      </c>
      <c r="F4643">
        <v>1539501</v>
      </c>
      <c r="G4643">
        <v>0</v>
      </c>
      <c r="H4643" t="s">
        <v>21</v>
      </c>
      <c r="I4643" s="12"/>
      <c r="K4643">
        <v>0</v>
      </c>
      <c r="L4643">
        <v>9559695</v>
      </c>
      <c r="M4643">
        <v>9706694</v>
      </c>
      <c r="N4643">
        <v>0</v>
      </c>
      <c r="O4643">
        <v>0</v>
      </c>
      <c r="P4643">
        <v>1539501</v>
      </c>
      <c r="Q4643">
        <v>6453</v>
      </c>
      <c r="R4643" t="b">
        <v>1</v>
      </c>
      <c r="S4643">
        <v>0</v>
      </c>
    </row>
    <row r="4644" spans="1:19">
      <c r="A4644">
        <v>270550</v>
      </c>
      <c r="B4644" s="12" t="s">
        <v>4815</v>
      </c>
      <c r="C4644" s="12" t="s">
        <v>4797</v>
      </c>
      <c r="D4644" s="12" t="s">
        <v>4815</v>
      </c>
      <c r="E4644" t="b">
        <v>0</v>
      </c>
      <c r="F4644">
        <v>602</v>
      </c>
      <c r="G4644">
        <v>1102</v>
      </c>
      <c r="H4644" t="s">
        <v>21</v>
      </c>
      <c r="I4644" s="12"/>
      <c r="K4644">
        <v>0</v>
      </c>
      <c r="L4644">
        <v>1204</v>
      </c>
      <c r="M4644">
        <v>602</v>
      </c>
      <c r="N4644">
        <v>0</v>
      </c>
      <c r="O4644">
        <v>0</v>
      </c>
      <c r="P4644">
        <v>602</v>
      </c>
      <c r="Q4644">
        <v>6458</v>
      </c>
      <c r="R4644" t="b">
        <v>0</v>
      </c>
      <c r="S4644">
        <v>0</v>
      </c>
    </row>
    <row r="4645" spans="1:19">
      <c r="A4645">
        <v>270550</v>
      </c>
      <c r="B4645" s="12"/>
      <c r="C4645" s="12" t="s">
        <v>4797</v>
      </c>
      <c r="D4645" s="12" t="s">
        <v>4815</v>
      </c>
      <c r="E4645" t="b">
        <v>0</v>
      </c>
      <c r="F4645">
        <v>0</v>
      </c>
      <c r="G4645">
        <v>1102</v>
      </c>
      <c r="H4645">
        <v>43831</v>
      </c>
      <c r="I4645" s="12" t="s">
        <v>1068</v>
      </c>
      <c r="J4645">
        <v>3</v>
      </c>
      <c r="K4645">
        <v>561</v>
      </c>
      <c r="L4645">
        <v>0</v>
      </c>
      <c r="M4645">
        <v>0</v>
      </c>
      <c r="N4645">
        <v>602</v>
      </c>
      <c r="O4645">
        <v>0</v>
      </c>
      <c r="P4645">
        <v>0</v>
      </c>
      <c r="Q4645">
        <v>6459</v>
      </c>
      <c r="R4645" t="b">
        <v>0</v>
      </c>
      <c r="S4645">
        <v>0</v>
      </c>
    </row>
    <row r="4646" spans="1:19">
      <c r="A4646">
        <v>270550</v>
      </c>
      <c r="B4646" s="12"/>
      <c r="C4646" s="12" t="s">
        <v>4797</v>
      </c>
      <c r="D4646" s="12" t="s">
        <v>4815</v>
      </c>
      <c r="E4646" t="b">
        <v>0</v>
      </c>
      <c r="F4646">
        <v>0</v>
      </c>
      <c r="G4646">
        <v>1102</v>
      </c>
      <c r="H4646">
        <v>43844</v>
      </c>
      <c r="I4646" s="12" t="s">
        <v>5996</v>
      </c>
      <c r="J4646">
        <v>1</v>
      </c>
      <c r="K4646">
        <v>13515</v>
      </c>
      <c r="L4646">
        <v>0</v>
      </c>
      <c r="M4646">
        <v>0</v>
      </c>
      <c r="N4646">
        <v>0</v>
      </c>
      <c r="O4646">
        <v>602</v>
      </c>
      <c r="P4646">
        <v>602</v>
      </c>
      <c r="Q4646">
        <v>6460</v>
      </c>
      <c r="R4646" t="b">
        <v>0</v>
      </c>
      <c r="S4646">
        <v>0</v>
      </c>
    </row>
    <row r="4647" spans="1:19">
      <c r="A4647">
        <v>270550</v>
      </c>
      <c r="B4647" s="12"/>
      <c r="C4647" s="12" t="s">
        <v>4797</v>
      </c>
      <c r="D4647" s="12" t="s">
        <v>4815</v>
      </c>
      <c r="E4647" t="b">
        <v>0</v>
      </c>
      <c r="F4647">
        <v>0</v>
      </c>
      <c r="G4647">
        <v>1102</v>
      </c>
      <c r="H4647">
        <v>43862</v>
      </c>
      <c r="I4647" s="12" t="s">
        <v>1071</v>
      </c>
      <c r="J4647">
        <v>3</v>
      </c>
      <c r="K4647">
        <v>562</v>
      </c>
      <c r="L4647">
        <v>0</v>
      </c>
      <c r="M4647">
        <v>0</v>
      </c>
      <c r="N4647">
        <v>602</v>
      </c>
      <c r="O4647">
        <v>0</v>
      </c>
      <c r="P4647">
        <v>0</v>
      </c>
      <c r="Q4647">
        <v>6461</v>
      </c>
      <c r="R4647" t="b">
        <v>0</v>
      </c>
      <c r="S4647">
        <v>0</v>
      </c>
    </row>
    <row r="4648" spans="1:19">
      <c r="A4648">
        <v>270550</v>
      </c>
      <c r="B4648" s="12" t="s">
        <v>2766</v>
      </c>
      <c r="C4648" s="12" t="s">
        <v>4797</v>
      </c>
      <c r="D4648" s="12" t="s">
        <v>2766</v>
      </c>
      <c r="E4648" t="b">
        <v>0</v>
      </c>
      <c r="F4648">
        <v>0</v>
      </c>
      <c r="G4648">
        <v>1102</v>
      </c>
      <c r="H4648" t="s">
        <v>21</v>
      </c>
      <c r="I4648" s="12"/>
      <c r="K4648">
        <v>0</v>
      </c>
      <c r="L4648">
        <v>0</v>
      </c>
      <c r="M4648">
        <v>0</v>
      </c>
      <c r="N4648">
        <v>1204</v>
      </c>
      <c r="O4648">
        <v>602</v>
      </c>
      <c r="P4648">
        <v>0</v>
      </c>
      <c r="Q4648">
        <v>6462</v>
      </c>
      <c r="R4648" t="b">
        <v>0</v>
      </c>
      <c r="S4648">
        <v>0</v>
      </c>
    </row>
    <row r="4649" spans="1:19">
      <c r="A4649">
        <v>270550</v>
      </c>
      <c r="B4649" s="12" t="s">
        <v>4822</v>
      </c>
      <c r="C4649" s="12" t="s">
        <v>4797</v>
      </c>
      <c r="D4649" s="12" t="s">
        <v>4822</v>
      </c>
      <c r="E4649" t="b">
        <v>0</v>
      </c>
      <c r="F4649">
        <v>4000</v>
      </c>
      <c r="G4649">
        <v>1201</v>
      </c>
      <c r="H4649" t="s">
        <v>21</v>
      </c>
      <c r="I4649" s="12"/>
      <c r="K4649">
        <v>0</v>
      </c>
      <c r="L4649">
        <v>204000</v>
      </c>
      <c r="M4649">
        <v>200000</v>
      </c>
      <c r="N4649">
        <v>0</v>
      </c>
      <c r="O4649">
        <v>0</v>
      </c>
      <c r="P4649">
        <v>4000</v>
      </c>
      <c r="Q4649">
        <v>6463</v>
      </c>
      <c r="R4649" t="b">
        <v>0</v>
      </c>
      <c r="S4649">
        <v>0</v>
      </c>
    </row>
    <row r="4650" spans="1:19">
      <c r="A4650">
        <v>270550</v>
      </c>
      <c r="B4650" s="12"/>
      <c r="C4650" s="12" t="s">
        <v>4797</v>
      </c>
      <c r="D4650" s="12" t="s">
        <v>4822</v>
      </c>
      <c r="E4650" t="b">
        <v>0</v>
      </c>
      <c r="F4650">
        <v>0</v>
      </c>
      <c r="G4650">
        <v>1201</v>
      </c>
      <c r="H4650">
        <v>43831</v>
      </c>
      <c r="I4650" s="12" t="s">
        <v>1086</v>
      </c>
      <c r="J4650">
        <v>3</v>
      </c>
      <c r="K4650">
        <v>561</v>
      </c>
      <c r="L4650">
        <v>0</v>
      </c>
      <c r="M4650">
        <v>0</v>
      </c>
      <c r="N4650">
        <v>4000</v>
      </c>
      <c r="O4650">
        <v>0</v>
      </c>
      <c r="P4650">
        <v>0</v>
      </c>
      <c r="Q4650">
        <v>6464</v>
      </c>
      <c r="R4650" t="b">
        <v>0</v>
      </c>
      <c r="S4650">
        <v>0</v>
      </c>
    </row>
    <row r="4651" spans="1:19">
      <c r="A4651">
        <v>270550</v>
      </c>
      <c r="B4651" s="12"/>
      <c r="C4651" s="12" t="s">
        <v>4797</v>
      </c>
      <c r="D4651" s="12" t="s">
        <v>4822</v>
      </c>
      <c r="E4651" t="b">
        <v>0</v>
      </c>
      <c r="F4651">
        <v>0</v>
      </c>
      <c r="G4651">
        <v>1201</v>
      </c>
      <c r="H4651">
        <v>44043</v>
      </c>
      <c r="I4651" s="12" t="s">
        <v>5997</v>
      </c>
      <c r="J4651">
        <v>1</v>
      </c>
      <c r="K4651">
        <v>13926</v>
      </c>
      <c r="L4651">
        <v>0</v>
      </c>
      <c r="M4651">
        <v>0</v>
      </c>
      <c r="N4651">
        <v>0</v>
      </c>
      <c r="O4651">
        <v>200000</v>
      </c>
      <c r="P4651">
        <v>200000</v>
      </c>
      <c r="Q4651">
        <v>6465</v>
      </c>
      <c r="R4651" t="b">
        <v>0</v>
      </c>
      <c r="S4651">
        <v>0</v>
      </c>
    </row>
    <row r="4652" spans="1:19">
      <c r="A4652">
        <v>270550</v>
      </c>
      <c r="B4652" s="12"/>
      <c r="C4652" s="12" t="s">
        <v>4797</v>
      </c>
      <c r="D4652" s="12" t="s">
        <v>4822</v>
      </c>
      <c r="E4652" t="b">
        <v>0</v>
      </c>
      <c r="F4652">
        <v>0</v>
      </c>
      <c r="G4652">
        <v>1201</v>
      </c>
      <c r="H4652">
        <v>44044</v>
      </c>
      <c r="I4652" s="12" t="s">
        <v>1094</v>
      </c>
      <c r="J4652">
        <v>3</v>
      </c>
      <c r="K4652">
        <v>572</v>
      </c>
      <c r="L4652">
        <v>0</v>
      </c>
      <c r="M4652">
        <v>0</v>
      </c>
      <c r="N4652">
        <v>200000</v>
      </c>
      <c r="O4652">
        <v>0</v>
      </c>
      <c r="P4652">
        <v>0</v>
      </c>
      <c r="Q4652">
        <v>6466</v>
      </c>
      <c r="R4652" t="b">
        <v>0</v>
      </c>
      <c r="S4652">
        <v>0</v>
      </c>
    </row>
    <row r="4653" spans="1:19">
      <c r="A4653">
        <v>270550</v>
      </c>
      <c r="B4653" s="12" t="s">
        <v>2768</v>
      </c>
      <c r="C4653" s="12" t="s">
        <v>4797</v>
      </c>
      <c r="D4653" s="12" t="s">
        <v>2768</v>
      </c>
      <c r="E4653" t="b">
        <v>0</v>
      </c>
      <c r="F4653">
        <v>0</v>
      </c>
      <c r="G4653">
        <v>1201</v>
      </c>
      <c r="H4653" t="s">
        <v>21</v>
      </c>
      <c r="I4653" s="12"/>
      <c r="K4653">
        <v>0</v>
      </c>
      <c r="L4653">
        <v>0</v>
      </c>
      <c r="M4653">
        <v>0</v>
      </c>
      <c r="N4653">
        <v>204000</v>
      </c>
      <c r="O4653">
        <v>200000</v>
      </c>
      <c r="P4653">
        <v>0</v>
      </c>
      <c r="Q4653">
        <v>6467</v>
      </c>
      <c r="R4653" t="b">
        <v>0</v>
      </c>
      <c r="S4653">
        <v>0</v>
      </c>
    </row>
    <row r="4654" spans="1:19">
      <c r="A4654">
        <v>270550</v>
      </c>
      <c r="B4654" s="12" t="s">
        <v>4832</v>
      </c>
      <c r="C4654" s="12" t="s">
        <v>4797</v>
      </c>
      <c r="D4654" s="12" t="s">
        <v>4832</v>
      </c>
      <c r="E4654" t="b">
        <v>0</v>
      </c>
      <c r="F4654">
        <v>0</v>
      </c>
      <c r="G4654">
        <v>1202</v>
      </c>
      <c r="H4654" t="s">
        <v>21</v>
      </c>
      <c r="I4654" s="12"/>
      <c r="K4654">
        <v>0</v>
      </c>
      <c r="L4654">
        <v>32000</v>
      </c>
      <c r="M4654">
        <v>32000</v>
      </c>
      <c r="N4654">
        <v>0</v>
      </c>
      <c r="O4654">
        <v>0</v>
      </c>
      <c r="P4654">
        <v>0</v>
      </c>
      <c r="Q4654">
        <v>6468</v>
      </c>
      <c r="R4654" t="b">
        <v>0</v>
      </c>
      <c r="S4654">
        <v>0</v>
      </c>
    </row>
    <row r="4655" spans="1:19">
      <c r="A4655">
        <v>270550</v>
      </c>
      <c r="B4655" s="12"/>
      <c r="C4655" s="12" t="s">
        <v>4797</v>
      </c>
      <c r="D4655" s="12" t="s">
        <v>4832</v>
      </c>
      <c r="E4655" t="b">
        <v>0</v>
      </c>
      <c r="F4655">
        <v>0</v>
      </c>
      <c r="G4655">
        <v>1202</v>
      </c>
      <c r="H4655">
        <v>43867</v>
      </c>
      <c r="I4655" s="12" t="s">
        <v>5998</v>
      </c>
      <c r="J4655">
        <v>1</v>
      </c>
      <c r="K4655">
        <v>13554</v>
      </c>
      <c r="L4655">
        <v>0</v>
      </c>
      <c r="M4655">
        <v>0</v>
      </c>
      <c r="N4655">
        <v>0</v>
      </c>
      <c r="O4655">
        <v>8000</v>
      </c>
      <c r="P4655">
        <v>8000</v>
      </c>
      <c r="Q4655">
        <v>6469</v>
      </c>
      <c r="R4655" t="b">
        <v>0</v>
      </c>
      <c r="S4655">
        <v>0</v>
      </c>
    </row>
    <row r="4656" spans="1:19">
      <c r="A4656">
        <v>270550</v>
      </c>
      <c r="B4656" s="12"/>
      <c r="C4656" s="12" t="s">
        <v>4797</v>
      </c>
      <c r="D4656" s="12" t="s">
        <v>4832</v>
      </c>
      <c r="E4656" t="b">
        <v>0</v>
      </c>
      <c r="F4656">
        <v>0</v>
      </c>
      <c r="G4656">
        <v>1202</v>
      </c>
      <c r="H4656">
        <v>43891</v>
      </c>
      <c r="I4656" s="12" t="s">
        <v>1103</v>
      </c>
      <c r="J4656">
        <v>3</v>
      </c>
      <c r="K4656">
        <v>564</v>
      </c>
      <c r="L4656">
        <v>0</v>
      </c>
      <c r="M4656">
        <v>0</v>
      </c>
      <c r="N4656">
        <v>8000</v>
      </c>
      <c r="O4656">
        <v>0</v>
      </c>
      <c r="P4656">
        <v>0</v>
      </c>
      <c r="Q4656">
        <v>6470</v>
      </c>
      <c r="R4656" t="b">
        <v>0</v>
      </c>
      <c r="S4656">
        <v>0</v>
      </c>
    </row>
    <row r="4657" spans="1:19">
      <c r="A4657">
        <v>270550</v>
      </c>
      <c r="B4657" s="12"/>
      <c r="C4657" s="12" t="s">
        <v>4797</v>
      </c>
      <c r="D4657" s="12" t="s">
        <v>4832</v>
      </c>
      <c r="E4657" t="b">
        <v>0</v>
      </c>
      <c r="F4657">
        <v>0</v>
      </c>
      <c r="G4657">
        <v>1202</v>
      </c>
      <c r="H4657">
        <v>43900</v>
      </c>
      <c r="I4657" s="12" t="s">
        <v>5998</v>
      </c>
      <c r="J4657">
        <v>1</v>
      </c>
      <c r="K4657">
        <v>13641</v>
      </c>
      <c r="L4657">
        <v>0</v>
      </c>
      <c r="M4657">
        <v>0</v>
      </c>
      <c r="N4657">
        <v>0</v>
      </c>
      <c r="O4657">
        <v>16000</v>
      </c>
      <c r="P4657">
        <v>16000</v>
      </c>
      <c r="Q4657">
        <v>6471</v>
      </c>
      <c r="R4657" t="b">
        <v>0</v>
      </c>
      <c r="S4657">
        <v>0</v>
      </c>
    </row>
    <row r="4658" spans="1:19">
      <c r="A4658">
        <v>270550</v>
      </c>
      <c r="B4658" s="12"/>
      <c r="C4658" s="12" t="s">
        <v>4797</v>
      </c>
      <c r="D4658" s="12" t="s">
        <v>4832</v>
      </c>
      <c r="E4658" t="b">
        <v>0</v>
      </c>
      <c r="F4658">
        <v>0</v>
      </c>
      <c r="G4658">
        <v>1202</v>
      </c>
      <c r="H4658">
        <v>43922</v>
      </c>
      <c r="I4658" s="12" t="s">
        <v>1105</v>
      </c>
      <c r="J4658">
        <v>3</v>
      </c>
      <c r="K4658">
        <v>566</v>
      </c>
      <c r="L4658">
        <v>0</v>
      </c>
      <c r="M4658">
        <v>0</v>
      </c>
      <c r="N4658">
        <v>16000</v>
      </c>
      <c r="O4658">
        <v>0</v>
      </c>
      <c r="P4658">
        <v>0</v>
      </c>
      <c r="Q4658">
        <v>6472</v>
      </c>
      <c r="R4658" t="b">
        <v>0</v>
      </c>
      <c r="S4658">
        <v>0</v>
      </c>
    </row>
    <row r="4659" spans="1:19">
      <c r="A4659">
        <v>270550</v>
      </c>
      <c r="B4659" s="12"/>
      <c r="C4659" s="12" t="s">
        <v>4797</v>
      </c>
      <c r="D4659" s="12" t="s">
        <v>4832</v>
      </c>
      <c r="E4659" t="b">
        <v>0</v>
      </c>
      <c r="F4659">
        <v>0</v>
      </c>
      <c r="G4659">
        <v>1202</v>
      </c>
      <c r="H4659">
        <v>43957</v>
      </c>
      <c r="I4659" s="12" t="s">
        <v>5998</v>
      </c>
      <c r="J4659">
        <v>1</v>
      </c>
      <c r="K4659">
        <v>13744</v>
      </c>
      <c r="L4659">
        <v>0</v>
      </c>
      <c r="M4659">
        <v>0</v>
      </c>
      <c r="N4659">
        <v>0</v>
      </c>
      <c r="O4659">
        <v>8000</v>
      </c>
      <c r="P4659">
        <v>8000</v>
      </c>
      <c r="Q4659">
        <v>6473</v>
      </c>
      <c r="R4659" t="b">
        <v>0</v>
      </c>
      <c r="S4659">
        <v>0</v>
      </c>
    </row>
    <row r="4660" spans="1:19">
      <c r="A4660">
        <v>270550</v>
      </c>
      <c r="B4660" s="12"/>
      <c r="C4660" s="12" t="s">
        <v>4797</v>
      </c>
      <c r="D4660" s="12" t="s">
        <v>4832</v>
      </c>
      <c r="E4660" t="b">
        <v>0</v>
      </c>
      <c r="F4660">
        <v>0</v>
      </c>
      <c r="G4660">
        <v>1202</v>
      </c>
      <c r="H4660">
        <v>43983</v>
      </c>
      <c r="I4660" s="12" t="s">
        <v>1108</v>
      </c>
      <c r="J4660">
        <v>3</v>
      </c>
      <c r="K4660">
        <v>569</v>
      </c>
      <c r="L4660">
        <v>0</v>
      </c>
      <c r="M4660">
        <v>0</v>
      </c>
      <c r="N4660">
        <v>8000</v>
      </c>
      <c r="O4660">
        <v>0</v>
      </c>
      <c r="P4660">
        <v>0</v>
      </c>
      <c r="Q4660">
        <v>6474</v>
      </c>
      <c r="R4660" t="b">
        <v>0</v>
      </c>
      <c r="S4660">
        <v>0</v>
      </c>
    </row>
    <row r="4661" spans="1:19">
      <c r="A4661">
        <v>270550</v>
      </c>
      <c r="B4661" s="12" t="s">
        <v>2770</v>
      </c>
      <c r="C4661" s="12" t="s">
        <v>4797</v>
      </c>
      <c r="D4661" s="12" t="s">
        <v>2770</v>
      </c>
      <c r="E4661" t="b">
        <v>0</v>
      </c>
      <c r="F4661">
        <v>0</v>
      </c>
      <c r="G4661">
        <v>1202</v>
      </c>
      <c r="H4661" t="s">
        <v>21</v>
      </c>
      <c r="I4661" s="12"/>
      <c r="K4661">
        <v>0</v>
      </c>
      <c r="L4661">
        <v>0</v>
      </c>
      <c r="M4661">
        <v>0</v>
      </c>
      <c r="N4661">
        <v>32000</v>
      </c>
      <c r="O4661">
        <v>32000</v>
      </c>
      <c r="P4661">
        <v>0</v>
      </c>
      <c r="Q4661">
        <v>6475</v>
      </c>
      <c r="R4661" t="b">
        <v>0</v>
      </c>
      <c r="S4661">
        <v>0</v>
      </c>
    </row>
    <row r="4662" spans="1:19">
      <c r="A4662">
        <v>270550</v>
      </c>
      <c r="B4662" s="12" t="s">
        <v>4884</v>
      </c>
      <c r="C4662" s="12" t="s">
        <v>4797</v>
      </c>
      <c r="D4662" s="12" t="s">
        <v>4884</v>
      </c>
      <c r="E4662" t="b">
        <v>0</v>
      </c>
      <c r="F4662">
        <v>0</v>
      </c>
      <c r="G4662">
        <v>1501</v>
      </c>
      <c r="H4662" t="s">
        <v>21</v>
      </c>
      <c r="I4662" s="12"/>
      <c r="K4662">
        <v>0</v>
      </c>
      <c r="L4662">
        <v>232000</v>
      </c>
      <c r="M4662">
        <v>232000</v>
      </c>
      <c r="N4662">
        <v>0</v>
      </c>
      <c r="O4662">
        <v>0</v>
      </c>
      <c r="P4662">
        <v>0</v>
      </c>
      <c r="Q4662">
        <v>6484</v>
      </c>
      <c r="R4662" t="b">
        <v>0</v>
      </c>
      <c r="S4662">
        <v>0</v>
      </c>
    </row>
    <row r="4663" spans="1:19">
      <c r="A4663">
        <v>270550</v>
      </c>
      <c r="B4663" s="12"/>
      <c r="C4663" s="12" t="s">
        <v>4797</v>
      </c>
      <c r="D4663" s="12" t="s">
        <v>4884</v>
      </c>
      <c r="E4663" t="b">
        <v>0</v>
      </c>
      <c r="F4663">
        <v>0</v>
      </c>
      <c r="G4663">
        <v>1501</v>
      </c>
      <c r="H4663">
        <v>43885</v>
      </c>
      <c r="I4663" s="12" t="s">
        <v>5999</v>
      </c>
      <c r="J4663">
        <v>1</v>
      </c>
      <c r="K4663">
        <v>13612</v>
      </c>
      <c r="L4663">
        <v>0</v>
      </c>
      <c r="M4663">
        <v>0</v>
      </c>
      <c r="N4663">
        <v>0</v>
      </c>
      <c r="O4663">
        <v>232000</v>
      </c>
      <c r="P4663">
        <v>232000</v>
      </c>
      <c r="Q4663">
        <v>6485</v>
      </c>
      <c r="R4663" t="b">
        <v>0</v>
      </c>
      <c r="S4663">
        <v>0</v>
      </c>
    </row>
    <row r="4664" spans="1:19">
      <c r="A4664">
        <v>270550</v>
      </c>
      <c r="B4664" s="12"/>
      <c r="C4664" s="12" t="s">
        <v>4797</v>
      </c>
      <c r="D4664" s="12" t="s">
        <v>4884</v>
      </c>
      <c r="E4664" t="b">
        <v>0</v>
      </c>
      <c r="F4664">
        <v>0</v>
      </c>
      <c r="G4664">
        <v>1501</v>
      </c>
      <c r="H4664">
        <v>43891</v>
      </c>
      <c r="I4664" s="12" t="s">
        <v>1172</v>
      </c>
      <c r="J4664">
        <v>3</v>
      </c>
      <c r="K4664">
        <v>564</v>
      </c>
      <c r="L4664">
        <v>0</v>
      </c>
      <c r="M4664">
        <v>0</v>
      </c>
      <c r="N4664">
        <v>222000</v>
      </c>
      <c r="O4664">
        <v>0</v>
      </c>
      <c r="P4664">
        <v>10000</v>
      </c>
      <c r="Q4664">
        <v>6486</v>
      </c>
      <c r="R4664" t="b">
        <v>0</v>
      </c>
      <c r="S4664">
        <v>0</v>
      </c>
    </row>
    <row r="4665" spans="1:19">
      <c r="A4665">
        <v>270550</v>
      </c>
      <c r="B4665" s="12"/>
      <c r="C4665" s="12" t="s">
        <v>4797</v>
      </c>
      <c r="D4665" s="12" t="s">
        <v>4884</v>
      </c>
      <c r="E4665" t="b">
        <v>0</v>
      </c>
      <c r="F4665">
        <v>0</v>
      </c>
      <c r="G4665">
        <v>1501</v>
      </c>
      <c r="H4665">
        <v>43922</v>
      </c>
      <c r="I4665" s="12" t="s">
        <v>1174</v>
      </c>
      <c r="J4665">
        <v>3</v>
      </c>
      <c r="K4665">
        <v>566</v>
      </c>
      <c r="L4665">
        <v>0</v>
      </c>
      <c r="M4665">
        <v>0</v>
      </c>
      <c r="N4665">
        <v>10000</v>
      </c>
      <c r="O4665">
        <v>0</v>
      </c>
      <c r="P4665">
        <v>0</v>
      </c>
      <c r="Q4665">
        <v>6487</v>
      </c>
      <c r="R4665" t="b">
        <v>0</v>
      </c>
      <c r="S4665">
        <v>0</v>
      </c>
    </row>
    <row r="4666" spans="1:19">
      <c r="A4666">
        <v>270550</v>
      </c>
      <c r="B4666" s="12" t="s">
        <v>2772</v>
      </c>
      <c r="C4666" s="12" t="s">
        <v>4797</v>
      </c>
      <c r="D4666" s="12" t="s">
        <v>2772</v>
      </c>
      <c r="E4666" t="b">
        <v>0</v>
      </c>
      <c r="F4666">
        <v>0</v>
      </c>
      <c r="G4666">
        <v>1501</v>
      </c>
      <c r="H4666" t="s">
        <v>21</v>
      </c>
      <c r="I4666" s="12"/>
      <c r="K4666">
        <v>0</v>
      </c>
      <c r="L4666">
        <v>0</v>
      </c>
      <c r="M4666">
        <v>0</v>
      </c>
      <c r="N4666">
        <v>232000</v>
      </c>
      <c r="O4666">
        <v>232000</v>
      </c>
      <c r="P4666">
        <v>0</v>
      </c>
      <c r="Q4666">
        <v>6488</v>
      </c>
      <c r="R4666" t="b">
        <v>0</v>
      </c>
      <c r="S4666">
        <v>0</v>
      </c>
    </row>
    <row r="4667" spans="1:19">
      <c r="A4667">
        <v>270550</v>
      </c>
      <c r="B4667" s="12" t="s">
        <v>4894</v>
      </c>
      <c r="C4667" s="12" t="s">
        <v>4797</v>
      </c>
      <c r="D4667" s="12" t="s">
        <v>4894</v>
      </c>
      <c r="E4667" t="b">
        <v>0</v>
      </c>
      <c r="F4667">
        <v>0</v>
      </c>
      <c r="G4667">
        <v>1502</v>
      </c>
      <c r="H4667" t="s">
        <v>21</v>
      </c>
      <c r="I4667" s="12"/>
      <c r="K4667">
        <v>0</v>
      </c>
      <c r="L4667">
        <v>168983</v>
      </c>
      <c r="M4667">
        <v>168983</v>
      </c>
      <c r="N4667">
        <v>0</v>
      </c>
      <c r="O4667">
        <v>0</v>
      </c>
      <c r="P4667">
        <v>0</v>
      </c>
      <c r="Q4667">
        <v>6489</v>
      </c>
      <c r="R4667" t="b">
        <v>0</v>
      </c>
      <c r="S4667">
        <v>0</v>
      </c>
    </row>
    <row r="4668" spans="1:19">
      <c r="A4668">
        <v>270550</v>
      </c>
      <c r="B4668" s="12"/>
      <c r="C4668" s="12" t="s">
        <v>4797</v>
      </c>
      <c r="D4668" s="12" t="s">
        <v>4894</v>
      </c>
      <c r="E4668" t="b">
        <v>0</v>
      </c>
      <c r="F4668">
        <v>0</v>
      </c>
      <c r="G4668">
        <v>1502</v>
      </c>
      <c r="H4668">
        <v>43889</v>
      </c>
      <c r="I4668" s="12" t="s">
        <v>6000</v>
      </c>
      <c r="J4668">
        <v>1</v>
      </c>
      <c r="K4668">
        <v>13603</v>
      </c>
      <c r="L4668">
        <v>0</v>
      </c>
      <c r="M4668">
        <v>0</v>
      </c>
      <c r="N4668">
        <v>0</v>
      </c>
      <c r="O4668">
        <v>5613</v>
      </c>
      <c r="P4668">
        <v>5613</v>
      </c>
      <c r="Q4668">
        <v>6490</v>
      </c>
      <c r="R4668" t="b">
        <v>0</v>
      </c>
      <c r="S4668">
        <v>0</v>
      </c>
    </row>
    <row r="4669" spans="1:19">
      <c r="A4669">
        <v>270550</v>
      </c>
      <c r="B4669" s="12"/>
      <c r="C4669" s="12" t="s">
        <v>4797</v>
      </c>
      <c r="D4669" s="12" t="s">
        <v>4894</v>
      </c>
      <c r="E4669" t="b">
        <v>0</v>
      </c>
      <c r="F4669">
        <v>0</v>
      </c>
      <c r="G4669">
        <v>1502</v>
      </c>
      <c r="H4669">
        <v>43891</v>
      </c>
      <c r="I4669" s="12" t="s">
        <v>1187</v>
      </c>
      <c r="J4669">
        <v>3</v>
      </c>
      <c r="K4669">
        <v>564</v>
      </c>
      <c r="L4669">
        <v>0</v>
      </c>
      <c r="M4669">
        <v>0</v>
      </c>
      <c r="N4669">
        <v>5613</v>
      </c>
      <c r="O4669">
        <v>0</v>
      </c>
      <c r="P4669">
        <v>0</v>
      </c>
      <c r="Q4669">
        <v>6491</v>
      </c>
      <c r="R4669" t="b">
        <v>0</v>
      </c>
      <c r="S4669">
        <v>0</v>
      </c>
    </row>
    <row r="4670" spans="1:19">
      <c r="A4670">
        <v>270550</v>
      </c>
      <c r="B4670" s="12"/>
      <c r="C4670" s="12" t="s">
        <v>4797</v>
      </c>
      <c r="D4670" s="12" t="s">
        <v>4894</v>
      </c>
      <c r="E4670" t="b">
        <v>0</v>
      </c>
      <c r="F4670">
        <v>0</v>
      </c>
      <c r="G4670">
        <v>1502</v>
      </c>
      <c r="H4670">
        <v>43949</v>
      </c>
      <c r="I4670" s="12" t="s">
        <v>6000</v>
      </c>
      <c r="J4670">
        <v>1</v>
      </c>
      <c r="K4670">
        <v>13724</v>
      </c>
      <c r="L4670">
        <v>0</v>
      </c>
      <c r="M4670">
        <v>0</v>
      </c>
      <c r="N4670">
        <v>0</v>
      </c>
      <c r="O4670">
        <v>42674</v>
      </c>
      <c r="P4670">
        <v>42674</v>
      </c>
      <c r="Q4670">
        <v>6492</v>
      </c>
      <c r="R4670" t="b">
        <v>0</v>
      </c>
      <c r="S4670">
        <v>0</v>
      </c>
    </row>
    <row r="4671" spans="1:19">
      <c r="A4671">
        <v>270550</v>
      </c>
      <c r="B4671" s="12"/>
      <c r="C4671" s="12" t="s">
        <v>4797</v>
      </c>
      <c r="D4671" s="12" t="s">
        <v>4894</v>
      </c>
      <c r="E4671" t="b">
        <v>0</v>
      </c>
      <c r="F4671">
        <v>0</v>
      </c>
      <c r="G4671">
        <v>1502</v>
      </c>
      <c r="H4671">
        <v>43952</v>
      </c>
      <c r="I4671" s="12" t="s">
        <v>1190</v>
      </c>
      <c r="J4671">
        <v>3</v>
      </c>
      <c r="K4671">
        <v>568</v>
      </c>
      <c r="L4671">
        <v>0</v>
      </c>
      <c r="M4671">
        <v>0</v>
      </c>
      <c r="N4671">
        <v>42674</v>
      </c>
      <c r="O4671">
        <v>0</v>
      </c>
      <c r="P4671">
        <v>0</v>
      </c>
      <c r="Q4671">
        <v>6493</v>
      </c>
      <c r="R4671" t="b">
        <v>0</v>
      </c>
      <c r="S4671">
        <v>0</v>
      </c>
    </row>
    <row r="4672" spans="1:19">
      <c r="A4672">
        <v>270550</v>
      </c>
      <c r="B4672" s="12"/>
      <c r="C4672" s="12" t="s">
        <v>4797</v>
      </c>
      <c r="D4672" s="12" t="s">
        <v>4894</v>
      </c>
      <c r="E4672" t="b">
        <v>0</v>
      </c>
      <c r="F4672">
        <v>0</v>
      </c>
      <c r="G4672">
        <v>1502</v>
      </c>
      <c r="H4672">
        <v>43979</v>
      </c>
      <c r="I4672" s="12" t="s">
        <v>6000</v>
      </c>
      <c r="J4672">
        <v>1</v>
      </c>
      <c r="K4672">
        <v>13785</v>
      </c>
      <c r="L4672">
        <v>0</v>
      </c>
      <c r="M4672">
        <v>0</v>
      </c>
      <c r="N4672">
        <v>0</v>
      </c>
      <c r="O4672">
        <v>42674</v>
      </c>
      <c r="P4672">
        <v>42674</v>
      </c>
      <c r="Q4672">
        <v>6494</v>
      </c>
      <c r="R4672" t="b">
        <v>0</v>
      </c>
      <c r="S4672">
        <v>0</v>
      </c>
    </row>
    <row r="4673" spans="1:19">
      <c r="A4673">
        <v>270550</v>
      </c>
      <c r="B4673" s="12"/>
      <c r="C4673" s="12" t="s">
        <v>4797</v>
      </c>
      <c r="D4673" s="12" t="s">
        <v>4894</v>
      </c>
      <c r="E4673" t="b">
        <v>0</v>
      </c>
      <c r="F4673">
        <v>0</v>
      </c>
      <c r="G4673">
        <v>1502</v>
      </c>
      <c r="H4673">
        <v>43983</v>
      </c>
      <c r="I4673" s="12" t="s">
        <v>1192</v>
      </c>
      <c r="J4673">
        <v>3</v>
      </c>
      <c r="K4673">
        <v>569</v>
      </c>
      <c r="L4673">
        <v>0</v>
      </c>
      <c r="M4673">
        <v>0</v>
      </c>
      <c r="N4673">
        <v>42674</v>
      </c>
      <c r="O4673">
        <v>0</v>
      </c>
      <c r="P4673">
        <v>0</v>
      </c>
      <c r="Q4673">
        <v>6495</v>
      </c>
      <c r="R4673" t="b">
        <v>0</v>
      </c>
      <c r="S4673">
        <v>0</v>
      </c>
    </row>
    <row r="4674" spans="1:19">
      <c r="A4674">
        <v>270550</v>
      </c>
      <c r="B4674" s="12"/>
      <c r="C4674" s="12" t="s">
        <v>4797</v>
      </c>
      <c r="D4674" s="12" t="s">
        <v>4894</v>
      </c>
      <c r="E4674" t="b">
        <v>0</v>
      </c>
      <c r="F4674">
        <v>0</v>
      </c>
      <c r="G4674">
        <v>1502</v>
      </c>
      <c r="H4674">
        <v>44043</v>
      </c>
      <c r="I4674" s="12" t="s">
        <v>6000</v>
      </c>
      <c r="J4674">
        <v>1</v>
      </c>
      <c r="K4674">
        <v>13927</v>
      </c>
      <c r="L4674">
        <v>0</v>
      </c>
      <c r="M4674">
        <v>0</v>
      </c>
      <c r="N4674">
        <v>0</v>
      </c>
      <c r="O4674">
        <v>22674</v>
      </c>
      <c r="P4674">
        <v>22674</v>
      </c>
      <c r="Q4674">
        <v>6496</v>
      </c>
      <c r="R4674" t="b">
        <v>0</v>
      </c>
      <c r="S4674">
        <v>0</v>
      </c>
    </row>
    <row r="4675" spans="1:19">
      <c r="A4675">
        <v>270550</v>
      </c>
      <c r="B4675" s="12"/>
      <c r="C4675" s="12" t="s">
        <v>4797</v>
      </c>
      <c r="D4675" s="12" t="s">
        <v>4894</v>
      </c>
      <c r="E4675" t="b">
        <v>0</v>
      </c>
      <c r="F4675">
        <v>0</v>
      </c>
      <c r="G4675">
        <v>1502</v>
      </c>
      <c r="H4675">
        <v>44044</v>
      </c>
      <c r="I4675" s="12" t="s">
        <v>1195</v>
      </c>
      <c r="J4675">
        <v>3</v>
      </c>
      <c r="K4675">
        <v>572</v>
      </c>
      <c r="L4675">
        <v>0</v>
      </c>
      <c r="M4675">
        <v>0</v>
      </c>
      <c r="N4675">
        <v>22674</v>
      </c>
      <c r="O4675">
        <v>0</v>
      </c>
      <c r="P4675">
        <v>0</v>
      </c>
      <c r="Q4675">
        <v>6497</v>
      </c>
      <c r="R4675" t="b">
        <v>0</v>
      </c>
      <c r="S4675">
        <v>0</v>
      </c>
    </row>
    <row r="4676" spans="1:19">
      <c r="A4676">
        <v>270550</v>
      </c>
      <c r="B4676" s="12"/>
      <c r="C4676" s="12" t="s">
        <v>4797</v>
      </c>
      <c r="D4676" s="12" t="s">
        <v>4894</v>
      </c>
      <c r="E4676" t="b">
        <v>0</v>
      </c>
      <c r="F4676">
        <v>0</v>
      </c>
      <c r="G4676">
        <v>1502</v>
      </c>
      <c r="H4676">
        <v>44071</v>
      </c>
      <c r="I4676" s="12" t="s">
        <v>6000</v>
      </c>
      <c r="J4676">
        <v>1</v>
      </c>
      <c r="K4676">
        <v>14000</v>
      </c>
      <c r="L4676">
        <v>0</v>
      </c>
      <c r="M4676">
        <v>0</v>
      </c>
      <c r="N4676">
        <v>0</v>
      </c>
      <c r="O4676">
        <v>12674</v>
      </c>
      <c r="P4676">
        <v>12674</v>
      </c>
      <c r="Q4676">
        <v>6498</v>
      </c>
      <c r="R4676" t="b">
        <v>0</v>
      </c>
      <c r="S4676">
        <v>0</v>
      </c>
    </row>
    <row r="4677" spans="1:19">
      <c r="A4677">
        <v>270550</v>
      </c>
      <c r="B4677" s="12"/>
      <c r="C4677" s="12" t="s">
        <v>4797</v>
      </c>
      <c r="D4677" s="12" t="s">
        <v>4894</v>
      </c>
      <c r="E4677" t="b">
        <v>0</v>
      </c>
      <c r="F4677">
        <v>0</v>
      </c>
      <c r="G4677">
        <v>1502</v>
      </c>
      <c r="H4677">
        <v>44075</v>
      </c>
      <c r="I4677" s="12" t="s">
        <v>1197</v>
      </c>
      <c r="J4677">
        <v>3</v>
      </c>
      <c r="K4677">
        <v>573</v>
      </c>
      <c r="L4677">
        <v>0</v>
      </c>
      <c r="M4677">
        <v>0</v>
      </c>
      <c r="N4677">
        <v>12674</v>
      </c>
      <c r="O4677">
        <v>0</v>
      </c>
      <c r="P4677">
        <v>0</v>
      </c>
      <c r="Q4677">
        <v>6499</v>
      </c>
      <c r="R4677" t="b">
        <v>0</v>
      </c>
      <c r="S4677">
        <v>0</v>
      </c>
    </row>
    <row r="4678" spans="1:19">
      <c r="A4678">
        <v>270550</v>
      </c>
      <c r="B4678" s="12"/>
      <c r="C4678" s="12" t="s">
        <v>4797</v>
      </c>
      <c r="D4678" s="12" t="s">
        <v>4894</v>
      </c>
      <c r="E4678" t="b">
        <v>0</v>
      </c>
      <c r="F4678">
        <v>0</v>
      </c>
      <c r="G4678">
        <v>1502</v>
      </c>
      <c r="H4678">
        <v>44104</v>
      </c>
      <c r="I4678" s="12" t="s">
        <v>6000</v>
      </c>
      <c r="J4678">
        <v>1</v>
      </c>
      <c r="K4678">
        <v>14073</v>
      </c>
      <c r="L4678">
        <v>0</v>
      </c>
      <c r="M4678">
        <v>0</v>
      </c>
      <c r="N4678">
        <v>0</v>
      </c>
      <c r="O4678">
        <v>22674</v>
      </c>
      <c r="P4678">
        <v>22674</v>
      </c>
      <c r="Q4678">
        <v>6500</v>
      </c>
      <c r="R4678" t="b">
        <v>0</v>
      </c>
      <c r="S4678">
        <v>0</v>
      </c>
    </row>
    <row r="4679" spans="1:19">
      <c r="A4679">
        <v>270550</v>
      </c>
      <c r="B4679" s="12"/>
      <c r="C4679" s="12" t="s">
        <v>4797</v>
      </c>
      <c r="D4679" s="12" t="s">
        <v>4894</v>
      </c>
      <c r="E4679" t="b">
        <v>0</v>
      </c>
      <c r="F4679">
        <v>0</v>
      </c>
      <c r="G4679">
        <v>1502</v>
      </c>
      <c r="H4679">
        <v>44105</v>
      </c>
      <c r="I4679" s="12" t="s">
        <v>1199</v>
      </c>
      <c r="J4679">
        <v>3</v>
      </c>
      <c r="K4679">
        <v>575</v>
      </c>
      <c r="L4679">
        <v>0</v>
      </c>
      <c r="M4679">
        <v>0</v>
      </c>
      <c r="N4679">
        <v>22674</v>
      </c>
      <c r="O4679">
        <v>0</v>
      </c>
      <c r="P4679">
        <v>0</v>
      </c>
      <c r="Q4679">
        <v>6501</v>
      </c>
      <c r="R4679" t="b">
        <v>0</v>
      </c>
      <c r="S4679">
        <v>0</v>
      </c>
    </row>
    <row r="4680" spans="1:19">
      <c r="A4680">
        <v>270550</v>
      </c>
      <c r="B4680" s="12"/>
      <c r="C4680" s="12" t="s">
        <v>4797</v>
      </c>
      <c r="D4680" s="12" t="s">
        <v>4894</v>
      </c>
      <c r="E4680" t="b">
        <v>0</v>
      </c>
      <c r="F4680">
        <v>0</v>
      </c>
      <c r="G4680">
        <v>1502</v>
      </c>
      <c r="H4680">
        <v>44146</v>
      </c>
      <c r="I4680" s="12" t="s">
        <v>6000</v>
      </c>
      <c r="J4680">
        <v>1</v>
      </c>
      <c r="K4680">
        <v>14199</v>
      </c>
      <c r="L4680">
        <v>0</v>
      </c>
      <c r="M4680">
        <v>0</v>
      </c>
      <c r="N4680">
        <v>0</v>
      </c>
      <c r="O4680">
        <v>20000</v>
      </c>
      <c r="P4680">
        <v>20000</v>
      </c>
      <c r="Q4680">
        <v>6502</v>
      </c>
      <c r="R4680" t="b">
        <v>0</v>
      </c>
      <c r="S4680">
        <v>0</v>
      </c>
    </row>
    <row r="4681" spans="1:19">
      <c r="A4681">
        <v>270550</v>
      </c>
      <c r="B4681" s="12"/>
      <c r="C4681" s="12" t="s">
        <v>4797</v>
      </c>
      <c r="D4681" s="12" t="s">
        <v>4894</v>
      </c>
      <c r="E4681" t="b">
        <v>0</v>
      </c>
      <c r="F4681">
        <v>0</v>
      </c>
      <c r="G4681">
        <v>1502</v>
      </c>
      <c r="H4681">
        <v>44166</v>
      </c>
      <c r="I4681" s="12" t="s">
        <v>1202</v>
      </c>
      <c r="J4681">
        <v>3</v>
      </c>
      <c r="K4681">
        <v>577</v>
      </c>
      <c r="L4681">
        <v>0</v>
      </c>
      <c r="M4681">
        <v>0</v>
      </c>
      <c r="N4681">
        <v>20000</v>
      </c>
      <c r="O4681">
        <v>0</v>
      </c>
      <c r="P4681">
        <v>0</v>
      </c>
      <c r="Q4681">
        <v>6503</v>
      </c>
      <c r="R4681" t="b">
        <v>0</v>
      </c>
      <c r="S4681">
        <v>0</v>
      </c>
    </row>
    <row r="4682" spans="1:19">
      <c r="A4682">
        <v>270550</v>
      </c>
      <c r="B4682" s="12" t="s">
        <v>2774</v>
      </c>
      <c r="C4682" s="12" t="s">
        <v>4797</v>
      </c>
      <c r="D4682" s="12" t="s">
        <v>2774</v>
      </c>
      <c r="E4682" t="b">
        <v>0</v>
      </c>
      <c r="F4682">
        <v>0</v>
      </c>
      <c r="G4682">
        <v>1502</v>
      </c>
      <c r="H4682" t="s">
        <v>21</v>
      </c>
      <c r="I4682" s="12"/>
      <c r="K4682">
        <v>0</v>
      </c>
      <c r="L4682">
        <v>0</v>
      </c>
      <c r="M4682">
        <v>0</v>
      </c>
      <c r="N4682">
        <v>168983</v>
      </c>
      <c r="O4682">
        <v>168983</v>
      </c>
      <c r="P4682">
        <v>0</v>
      </c>
      <c r="Q4682">
        <v>6504</v>
      </c>
      <c r="R4682" t="b">
        <v>0</v>
      </c>
      <c r="S4682">
        <v>0</v>
      </c>
    </row>
    <row r="4683" spans="1:19">
      <c r="A4683">
        <v>270550</v>
      </c>
      <c r="B4683" s="12" t="s">
        <v>4909</v>
      </c>
      <c r="C4683" s="12" t="s">
        <v>4797</v>
      </c>
      <c r="D4683" s="12" t="s">
        <v>4909</v>
      </c>
      <c r="E4683" t="b">
        <v>0</v>
      </c>
      <c r="F4683">
        <v>0</v>
      </c>
      <c r="G4683">
        <v>2102</v>
      </c>
      <c r="H4683" t="s">
        <v>21</v>
      </c>
      <c r="I4683" s="12"/>
      <c r="K4683">
        <v>0</v>
      </c>
      <c r="L4683">
        <v>227500</v>
      </c>
      <c r="M4683">
        <v>227500</v>
      </c>
      <c r="N4683">
        <v>0</v>
      </c>
      <c r="O4683">
        <v>0</v>
      </c>
      <c r="P4683">
        <v>0</v>
      </c>
      <c r="Q4683">
        <v>6507</v>
      </c>
      <c r="R4683" t="b">
        <v>0</v>
      </c>
      <c r="S4683">
        <v>0</v>
      </c>
    </row>
    <row r="4684" spans="1:19">
      <c r="A4684">
        <v>270550</v>
      </c>
      <c r="B4684" s="12"/>
      <c r="C4684" s="12" t="s">
        <v>4797</v>
      </c>
      <c r="D4684" s="12" t="s">
        <v>4909</v>
      </c>
      <c r="E4684" t="b">
        <v>0</v>
      </c>
      <c r="F4684">
        <v>0</v>
      </c>
      <c r="G4684">
        <v>2102</v>
      </c>
      <c r="H4684">
        <v>43839</v>
      </c>
      <c r="I4684" s="12" t="s">
        <v>6001</v>
      </c>
      <c r="J4684">
        <v>1</v>
      </c>
      <c r="K4684">
        <v>13492</v>
      </c>
      <c r="L4684">
        <v>0</v>
      </c>
      <c r="M4684">
        <v>0</v>
      </c>
      <c r="N4684">
        <v>0</v>
      </c>
      <c r="O4684">
        <v>3500</v>
      </c>
      <c r="P4684">
        <v>3500</v>
      </c>
      <c r="Q4684">
        <v>6508</v>
      </c>
      <c r="R4684" t="b">
        <v>0</v>
      </c>
      <c r="S4684">
        <v>0</v>
      </c>
    </row>
    <row r="4685" spans="1:19">
      <c r="A4685">
        <v>270550</v>
      </c>
      <c r="B4685" s="12"/>
      <c r="C4685" s="12" t="s">
        <v>4797</v>
      </c>
      <c r="D4685" s="12" t="s">
        <v>4909</v>
      </c>
      <c r="E4685" t="b">
        <v>0</v>
      </c>
      <c r="F4685">
        <v>0</v>
      </c>
      <c r="G4685">
        <v>2102</v>
      </c>
      <c r="H4685">
        <v>43868</v>
      </c>
      <c r="I4685" s="12" t="s">
        <v>6001</v>
      </c>
      <c r="J4685">
        <v>1</v>
      </c>
      <c r="K4685">
        <v>13557</v>
      </c>
      <c r="L4685">
        <v>0</v>
      </c>
      <c r="M4685">
        <v>0</v>
      </c>
      <c r="N4685">
        <v>0</v>
      </c>
      <c r="O4685">
        <v>3500</v>
      </c>
      <c r="P4685">
        <v>7000</v>
      </c>
      <c r="Q4685">
        <v>6509</v>
      </c>
      <c r="R4685" t="b">
        <v>0</v>
      </c>
      <c r="S4685">
        <v>0</v>
      </c>
    </row>
    <row r="4686" spans="1:19">
      <c r="A4686">
        <v>270550</v>
      </c>
      <c r="B4686" s="12"/>
      <c r="C4686" s="12" t="s">
        <v>4797</v>
      </c>
      <c r="D4686" s="12" t="s">
        <v>4909</v>
      </c>
      <c r="E4686" t="b">
        <v>0</v>
      </c>
      <c r="F4686">
        <v>0</v>
      </c>
      <c r="G4686">
        <v>2102</v>
      </c>
      <c r="H4686">
        <v>43891</v>
      </c>
      <c r="I4686" s="12" t="s">
        <v>1221</v>
      </c>
      <c r="J4686">
        <v>3</v>
      </c>
      <c r="K4686">
        <v>564</v>
      </c>
      <c r="L4686">
        <v>0</v>
      </c>
      <c r="M4686">
        <v>0</v>
      </c>
      <c r="N4686">
        <v>7000</v>
      </c>
      <c r="O4686">
        <v>0</v>
      </c>
      <c r="P4686">
        <v>0</v>
      </c>
      <c r="Q4686">
        <v>6510</v>
      </c>
      <c r="R4686" t="b">
        <v>0</v>
      </c>
      <c r="S4686">
        <v>0</v>
      </c>
    </row>
    <row r="4687" spans="1:19">
      <c r="A4687">
        <v>270550</v>
      </c>
      <c r="B4687" s="12"/>
      <c r="C4687" s="12" t="s">
        <v>4797</v>
      </c>
      <c r="D4687" s="12" t="s">
        <v>4909</v>
      </c>
      <c r="E4687" t="b">
        <v>0</v>
      </c>
      <c r="F4687">
        <v>0</v>
      </c>
      <c r="G4687">
        <v>2102</v>
      </c>
      <c r="H4687">
        <v>43900</v>
      </c>
      <c r="I4687" s="12" t="s">
        <v>6001</v>
      </c>
      <c r="J4687">
        <v>1</v>
      </c>
      <c r="K4687">
        <v>13640</v>
      </c>
      <c r="L4687">
        <v>0</v>
      </c>
      <c r="M4687">
        <v>0</v>
      </c>
      <c r="N4687">
        <v>0</v>
      </c>
      <c r="O4687">
        <v>10500</v>
      </c>
      <c r="P4687">
        <v>10500</v>
      </c>
      <c r="Q4687">
        <v>6511</v>
      </c>
      <c r="R4687" t="b">
        <v>0</v>
      </c>
      <c r="S4687">
        <v>0</v>
      </c>
    </row>
    <row r="4688" spans="1:19">
      <c r="A4688">
        <v>270550</v>
      </c>
      <c r="B4688" s="12"/>
      <c r="C4688" s="12" t="s">
        <v>4797</v>
      </c>
      <c r="D4688" s="12" t="s">
        <v>4909</v>
      </c>
      <c r="E4688" t="b">
        <v>0</v>
      </c>
      <c r="F4688">
        <v>0</v>
      </c>
      <c r="G4688">
        <v>2102</v>
      </c>
      <c r="H4688">
        <v>43922</v>
      </c>
      <c r="I4688" s="12" t="s">
        <v>1223</v>
      </c>
      <c r="J4688">
        <v>3</v>
      </c>
      <c r="K4688">
        <v>566</v>
      </c>
      <c r="L4688">
        <v>0</v>
      </c>
      <c r="M4688">
        <v>0</v>
      </c>
      <c r="N4688">
        <v>10500</v>
      </c>
      <c r="O4688">
        <v>0</v>
      </c>
      <c r="P4688">
        <v>0</v>
      </c>
      <c r="Q4688">
        <v>6512</v>
      </c>
      <c r="R4688" t="b">
        <v>0</v>
      </c>
      <c r="S4688">
        <v>0</v>
      </c>
    </row>
    <row r="4689" spans="1:19">
      <c r="A4689">
        <v>270550</v>
      </c>
      <c r="B4689" s="12"/>
      <c r="C4689" s="12" t="s">
        <v>4797</v>
      </c>
      <c r="D4689" s="12" t="s">
        <v>4909</v>
      </c>
      <c r="E4689" t="b">
        <v>0</v>
      </c>
      <c r="F4689">
        <v>0</v>
      </c>
      <c r="G4689">
        <v>2102</v>
      </c>
      <c r="H4689">
        <v>43929</v>
      </c>
      <c r="I4689" s="12" t="s">
        <v>6001</v>
      </c>
      <c r="J4689">
        <v>1</v>
      </c>
      <c r="K4689">
        <v>13700</v>
      </c>
      <c r="L4689">
        <v>0</v>
      </c>
      <c r="M4689">
        <v>0</v>
      </c>
      <c r="N4689">
        <v>0</v>
      </c>
      <c r="O4689">
        <v>14000</v>
      </c>
      <c r="P4689">
        <v>14000</v>
      </c>
      <c r="Q4689">
        <v>6513</v>
      </c>
      <c r="R4689" t="b">
        <v>0</v>
      </c>
      <c r="S4689">
        <v>0</v>
      </c>
    </row>
    <row r="4690" spans="1:19">
      <c r="A4690">
        <v>270550</v>
      </c>
      <c r="B4690" s="12"/>
      <c r="C4690" s="12" t="s">
        <v>4797</v>
      </c>
      <c r="D4690" s="12" t="s">
        <v>4909</v>
      </c>
      <c r="E4690" t="b">
        <v>0</v>
      </c>
      <c r="F4690">
        <v>0</v>
      </c>
      <c r="G4690">
        <v>2102</v>
      </c>
      <c r="H4690">
        <v>43952</v>
      </c>
      <c r="I4690" s="12" t="s">
        <v>1225</v>
      </c>
      <c r="J4690">
        <v>3</v>
      </c>
      <c r="K4690">
        <v>568</v>
      </c>
      <c r="L4690">
        <v>0</v>
      </c>
      <c r="M4690">
        <v>0</v>
      </c>
      <c r="N4690">
        <v>14000</v>
      </c>
      <c r="O4690">
        <v>0</v>
      </c>
      <c r="P4690">
        <v>0</v>
      </c>
      <c r="Q4690">
        <v>6514</v>
      </c>
      <c r="R4690" t="b">
        <v>0</v>
      </c>
      <c r="S4690">
        <v>0</v>
      </c>
    </row>
    <row r="4691" spans="1:19">
      <c r="A4691">
        <v>270550</v>
      </c>
      <c r="B4691" s="12"/>
      <c r="C4691" s="12" t="s">
        <v>4797</v>
      </c>
      <c r="D4691" s="12" t="s">
        <v>4909</v>
      </c>
      <c r="E4691" t="b">
        <v>0</v>
      </c>
      <c r="F4691">
        <v>0</v>
      </c>
      <c r="G4691">
        <v>2102</v>
      </c>
      <c r="H4691">
        <v>43969</v>
      </c>
      <c r="I4691" s="12" t="s">
        <v>6001</v>
      </c>
      <c r="J4691">
        <v>1</v>
      </c>
      <c r="K4691">
        <v>13781</v>
      </c>
      <c r="L4691">
        <v>0</v>
      </c>
      <c r="M4691">
        <v>0</v>
      </c>
      <c r="N4691">
        <v>0</v>
      </c>
      <c r="O4691">
        <v>17500</v>
      </c>
      <c r="P4691">
        <v>17500</v>
      </c>
      <c r="Q4691">
        <v>6515</v>
      </c>
      <c r="R4691" t="b">
        <v>0</v>
      </c>
      <c r="S4691">
        <v>0</v>
      </c>
    </row>
    <row r="4692" spans="1:19">
      <c r="A4692">
        <v>270550</v>
      </c>
      <c r="B4692" s="12"/>
      <c r="C4692" s="12" t="s">
        <v>4797</v>
      </c>
      <c r="D4692" s="12" t="s">
        <v>4909</v>
      </c>
      <c r="E4692" t="b">
        <v>0</v>
      </c>
      <c r="F4692">
        <v>0</v>
      </c>
      <c r="G4692">
        <v>2102</v>
      </c>
      <c r="H4692">
        <v>43983</v>
      </c>
      <c r="I4692" s="12" t="s">
        <v>1227</v>
      </c>
      <c r="J4692">
        <v>3</v>
      </c>
      <c r="K4692">
        <v>569</v>
      </c>
      <c r="L4692">
        <v>0</v>
      </c>
      <c r="M4692">
        <v>0</v>
      </c>
      <c r="N4692">
        <v>17500</v>
      </c>
      <c r="O4692">
        <v>0</v>
      </c>
      <c r="P4692">
        <v>0</v>
      </c>
      <c r="Q4692">
        <v>6516</v>
      </c>
      <c r="R4692" t="b">
        <v>0</v>
      </c>
      <c r="S4692">
        <v>0</v>
      </c>
    </row>
    <row r="4693" spans="1:19">
      <c r="A4693">
        <v>270550</v>
      </c>
      <c r="B4693" s="12"/>
      <c r="C4693" s="12" t="s">
        <v>4797</v>
      </c>
      <c r="D4693" s="12" t="s">
        <v>4909</v>
      </c>
      <c r="E4693" t="b">
        <v>0</v>
      </c>
      <c r="F4693">
        <v>0</v>
      </c>
      <c r="G4693">
        <v>2102</v>
      </c>
      <c r="H4693">
        <v>43993</v>
      </c>
      <c r="I4693" s="12" t="s">
        <v>6001</v>
      </c>
      <c r="J4693">
        <v>1</v>
      </c>
      <c r="K4693">
        <v>13835</v>
      </c>
      <c r="L4693">
        <v>0</v>
      </c>
      <c r="M4693">
        <v>0</v>
      </c>
      <c r="N4693">
        <v>0</v>
      </c>
      <c r="O4693">
        <v>21000</v>
      </c>
      <c r="P4693">
        <v>21000</v>
      </c>
      <c r="Q4693">
        <v>6517</v>
      </c>
      <c r="R4693" t="b">
        <v>0</v>
      </c>
      <c r="S4693">
        <v>0</v>
      </c>
    </row>
    <row r="4694" spans="1:19">
      <c r="A4694">
        <v>270550</v>
      </c>
      <c r="B4694" s="12"/>
      <c r="C4694" s="12" t="s">
        <v>4797</v>
      </c>
      <c r="D4694" s="12" t="s">
        <v>4909</v>
      </c>
      <c r="E4694" t="b">
        <v>0</v>
      </c>
      <c r="F4694">
        <v>0</v>
      </c>
      <c r="G4694">
        <v>2102</v>
      </c>
      <c r="H4694">
        <v>44013</v>
      </c>
      <c r="I4694" s="12" t="s">
        <v>1229</v>
      </c>
      <c r="J4694">
        <v>3</v>
      </c>
      <c r="K4694">
        <v>570</v>
      </c>
      <c r="L4694">
        <v>0</v>
      </c>
      <c r="M4694">
        <v>0</v>
      </c>
      <c r="N4694">
        <v>21000</v>
      </c>
      <c r="O4694">
        <v>0</v>
      </c>
      <c r="P4694">
        <v>0</v>
      </c>
      <c r="Q4694">
        <v>6518</v>
      </c>
      <c r="R4694" t="b">
        <v>0</v>
      </c>
      <c r="S4694">
        <v>0</v>
      </c>
    </row>
    <row r="4695" spans="1:19">
      <c r="A4695">
        <v>270550</v>
      </c>
      <c r="B4695" s="12"/>
      <c r="C4695" s="12" t="s">
        <v>4797</v>
      </c>
      <c r="D4695" s="12" t="s">
        <v>4909</v>
      </c>
      <c r="E4695" t="b">
        <v>0</v>
      </c>
      <c r="F4695">
        <v>0</v>
      </c>
      <c r="G4695">
        <v>2102</v>
      </c>
      <c r="H4695">
        <v>44021</v>
      </c>
      <c r="I4695" s="12" t="s">
        <v>6001</v>
      </c>
      <c r="J4695">
        <v>1</v>
      </c>
      <c r="K4695">
        <v>13902</v>
      </c>
      <c r="L4695">
        <v>0</v>
      </c>
      <c r="M4695">
        <v>0</v>
      </c>
      <c r="N4695">
        <v>0</v>
      </c>
      <c r="O4695">
        <v>24500</v>
      </c>
      <c r="P4695">
        <v>24500</v>
      </c>
      <c r="Q4695">
        <v>6519</v>
      </c>
      <c r="R4695" t="b">
        <v>0</v>
      </c>
      <c r="S4695">
        <v>0</v>
      </c>
    </row>
    <row r="4696" spans="1:19">
      <c r="A4696">
        <v>270550</v>
      </c>
      <c r="B4696" s="12"/>
      <c r="C4696" s="12" t="s">
        <v>4797</v>
      </c>
      <c r="D4696" s="12" t="s">
        <v>4909</v>
      </c>
      <c r="E4696" t="b">
        <v>0</v>
      </c>
      <c r="F4696">
        <v>0</v>
      </c>
      <c r="G4696">
        <v>2102</v>
      </c>
      <c r="H4696">
        <v>44044</v>
      </c>
      <c r="I4696" s="12" t="s">
        <v>1231</v>
      </c>
      <c r="J4696">
        <v>3</v>
      </c>
      <c r="K4696">
        <v>572</v>
      </c>
      <c r="L4696">
        <v>0</v>
      </c>
      <c r="M4696">
        <v>0</v>
      </c>
      <c r="N4696">
        <v>24500</v>
      </c>
      <c r="O4696">
        <v>0</v>
      </c>
      <c r="P4696">
        <v>0</v>
      </c>
      <c r="Q4696">
        <v>6520</v>
      </c>
      <c r="R4696" t="b">
        <v>0</v>
      </c>
      <c r="S4696">
        <v>0</v>
      </c>
    </row>
    <row r="4697" spans="1:19">
      <c r="A4697">
        <v>270550</v>
      </c>
      <c r="B4697" s="12"/>
      <c r="C4697" s="12" t="s">
        <v>4797</v>
      </c>
      <c r="D4697" s="12" t="s">
        <v>4909</v>
      </c>
      <c r="E4697" t="b">
        <v>0</v>
      </c>
      <c r="F4697">
        <v>0</v>
      </c>
      <c r="G4697">
        <v>2102</v>
      </c>
      <c r="H4697">
        <v>44054</v>
      </c>
      <c r="I4697" s="12" t="s">
        <v>6001</v>
      </c>
      <c r="J4697">
        <v>1</v>
      </c>
      <c r="K4697">
        <v>13972</v>
      </c>
      <c r="L4697">
        <v>0</v>
      </c>
      <c r="M4697">
        <v>0</v>
      </c>
      <c r="N4697">
        <v>0</v>
      </c>
      <c r="O4697">
        <v>28000</v>
      </c>
      <c r="P4697">
        <v>28000</v>
      </c>
      <c r="Q4697">
        <v>6521</v>
      </c>
      <c r="R4697" t="b">
        <v>0</v>
      </c>
      <c r="S4697">
        <v>0</v>
      </c>
    </row>
    <row r="4698" spans="1:19">
      <c r="A4698">
        <v>270550</v>
      </c>
      <c r="B4698" s="12"/>
      <c r="C4698" s="12" t="s">
        <v>4797</v>
      </c>
      <c r="D4698" s="12" t="s">
        <v>4909</v>
      </c>
      <c r="E4698" t="b">
        <v>0</v>
      </c>
      <c r="F4698">
        <v>0</v>
      </c>
      <c r="G4698">
        <v>2102</v>
      </c>
      <c r="H4698">
        <v>44075</v>
      </c>
      <c r="I4698" s="12" t="s">
        <v>1233</v>
      </c>
      <c r="J4698">
        <v>3</v>
      </c>
      <c r="K4698">
        <v>573</v>
      </c>
      <c r="L4698">
        <v>0</v>
      </c>
      <c r="M4698">
        <v>0</v>
      </c>
      <c r="N4698">
        <v>28000</v>
      </c>
      <c r="O4698">
        <v>0</v>
      </c>
      <c r="P4698">
        <v>0</v>
      </c>
      <c r="Q4698">
        <v>6522</v>
      </c>
      <c r="R4698" t="b">
        <v>0</v>
      </c>
      <c r="S4698">
        <v>0</v>
      </c>
    </row>
    <row r="4699" spans="1:19">
      <c r="A4699">
        <v>270550</v>
      </c>
      <c r="B4699" s="12"/>
      <c r="C4699" s="12" t="s">
        <v>4797</v>
      </c>
      <c r="D4699" s="12" t="s">
        <v>4909</v>
      </c>
      <c r="E4699" t="b">
        <v>0</v>
      </c>
      <c r="F4699">
        <v>0</v>
      </c>
      <c r="G4699">
        <v>2102</v>
      </c>
      <c r="H4699">
        <v>44084</v>
      </c>
      <c r="I4699" s="12" t="s">
        <v>6001</v>
      </c>
      <c r="J4699">
        <v>1</v>
      </c>
      <c r="K4699">
        <v>14053</v>
      </c>
      <c r="L4699">
        <v>0</v>
      </c>
      <c r="M4699">
        <v>0</v>
      </c>
      <c r="N4699">
        <v>0</v>
      </c>
      <c r="O4699">
        <v>31500</v>
      </c>
      <c r="P4699">
        <v>31500</v>
      </c>
      <c r="Q4699">
        <v>6523</v>
      </c>
      <c r="R4699" t="b">
        <v>0</v>
      </c>
      <c r="S4699">
        <v>0</v>
      </c>
    </row>
    <row r="4700" spans="1:19">
      <c r="A4700">
        <v>270550</v>
      </c>
      <c r="B4700" s="12"/>
      <c r="C4700" s="12" t="s">
        <v>4797</v>
      </c>
      <c r="D4700" s="12" t="s">
        <v>4909</v>
      </c>
      <c r="E4700" t="b">
        <v>0</v>
      </c>
      <c r="F4700">
        <v>0</v>
      </c>
      <c r="G4700">
        <v>2102</v>
      </c>
      <c r="H4700">
        <v>44105</v>
      </c>
      <c r="I4700" s="12" t="s">
        <v>1235</v>
      </c>
      <c r="J4700">
        <v>3</v>
      </c>
      <c r="K4700">
        <v>575</v>
      </c>
      <c r="L4700">
        <v>0</v>
      </c>
      <c r="M4700">
        <v>0</v>
      </c>
      <c r="N4700">
        <v>31500</v>
      </c>
      <c r="O4700">
        <v>0</v>
      </c>
      <c r="P4700">
        <v>0</v>
      </c>
      <c r="Q4700">
        <v>6524</v>
      </c>
      <c r="R4700" t="b">
        <v>0</v>
      </c>
      <c r="S4700">
        <v>0</v>
      </c>
    </row>
    <row r="4701" spans="1:19">
      <c r="A4701">
        <v>270550</v>
      </c>
      <c r="B4701" s="12"/>
      <c r="C4701" s="12" t="s">
        <v>4797</v>
      </c>
      <c r="D4701" s="12" t="s">
        <v>4909</v>
      </c>
      <c r="E4701" t="b">
        <v>0</v>
      </c>
      <c r="F4701">
        <v>0</v>
      </c>
      <c r="G4701">
        <v>2102</v>
      </c>
      <c r="H4701">
        <v>44117</v>
      </c>
      <c r="I4701" s="12" t="s">
        <v>6001</v>
      </c>
      <c r="J4701">
        <v>1</v>
      </c>
      <c r="K4701">
        <v>14128</v>
      </c>
      <c r="L4701">
        <v>0</v>
      </c>
      <c r="M4701">
        <v>0</v>
      </c>
      <c r="N4701">
        <v>0</v>
      </c>
      <c r="O4701">
        <v>35000</v>
      </c>
      <c r="P4701">
        <v>35000</v>
      </c>
      <c r="Q4701">
        <v>6525</v>
      </c>
      <c r="R4701" t="b">
        <v>0</v>
      </c>
      <c r="S4701">
        <v>0</v>
      </c>
    </row>
    <row r="4702" spans="1:19">
      <c r="A4702">
        <v>270550</v>
      </c>
      <c r="B4702" s="12"/>
      <c r="C4702" s="12" t="s">
        <v>4797</v>
      </c>
      <c r="D4702" s="12" t="s">
        <v>4909</v>
      </c>
      <c r="E4702" t="b">
        <v>0</v>
      </c>
      <c r="F4702">
        <v>0</v>
      </c>
      <c r="G4702">
        <v>2102</v>
      </c>
      <c r="H4702">
        <v>44136</v>
      </c>
      <c r="I4702" s="12" t="s">
        <v>1237</v>
      </c>
      <c r="J4702">
        <v>3</v>
      </c>
      <c r="K4702">
        <v>576</v>
      </c>
      <c r="L4702">
        <v>0</v>
      </c>
      <c r="M4702">
        <v>0</v>
      </c>
      <c r="N4702">
        <v>35000</v>
      </c>
      <c r="O4702">
        <v>0</v>
      </c>
      <c r="P4702">
        <v>0</v>
      </c>
      <c r="Q4702">
        <v>6526</v>
      </c>
      <c r="R4702" t="b">
        <v>0</v>
      </c>
      <c r="S4702">
        <v>0</v>
      </c>
    </row>
    <row r="4703" spans="1:19">
      <c r="A4703">
        <v>270550</v>
      </c>
      <c r="B4703" s="12"/>
      <c r="C4703" s="12" t="s">
        <v>4797</v>
      </c>
      <c r="D4703" s="12" t="s">
        <v>4909</v>
      </c>
      <c r="E4703" t="b">
        <v>0</v>
      </c>
      <c r="F4703">
        <v>0</v>
      </c>
      <c r="G4703">
        <v>2102</v>
      </c>
      <c r="H4703">
        <v>44146</v>
      </c>
      <c r="I4703" s="12" t="s">
        <v>6001</v>
      </c>
      <c r="J4703">
        <v>1</v>
      </c>
      <c r="K4703">
        <v>14200</v>
      </c>
      <c r="L4703">
        <v>0</v>
      </c>
      <c r="M4703">
        <v>0</v>
      </c>
      <c r="N4703">
        <v>0</v>
      </c>
      <c r="O4703">
        <v>38500</v>
      </c>
      <c r="P4703">
        <v>38500</v>
      </c>
      <c r="Q4703">
        <v>6527</v>
      </c>
      <c r="R4703" t="b">
        <v>0</v>
      </c>
      <c r="S4703">
        <v>0</v>
      </c>
    </row>
    <row r="4704" spans="1:19">
      <c r="A4704">
        <v>270550</v>
      </c>
      <c r="B4704" s="12"/>
      <c r="C4704" s="12" t="s">
        <v>4797</v>
      </c>
      <c r="D4704" s="12" t="s">
        <v>4909</v>
      </c>
      <c r="E4704" t="b">
        <v>0</v>
      </c>
      <c r="F4704">
        <v>0</v>
      </c>
      <c r="G4704">
        <v>2102</v>
      </c>
      <c r="H4704">
        <v>44166</v>
      </c>
      <c r="I4704" s="12" t="s">
        <v>1239</v>
      </c>
      <c r="J4704">
        <v>3</v>
      </c>
      <c r="K4704">
        <v>577</v>
      </c>
      <c r="L4704">
        <v>0</v>
      </c>
      <c r="M4704">
        <v>0</v>
      </c>
      <c r="N4704">
        <v>38500</v>
      </c>
      <c r="O4704">
        <v>0</v>
      </c>
      <c r="P4704">
        <v>0</v>
      </c>
      <c r="Q4704">
        <v>6528</v>
      </c>
      <c r="R4704" t="b">
        <v>0</v>
      </c>
      <c r="S4704">
        <v>0</v>
      </c>
    </row>
    <row r="4705" spans="1:19">
      <c r="A4705">
        <v>270550</v>
      </c>
      <c r="B4705" s="12" t="s">
        <v>2776</v>
      </c>
      <c r="C4705" s="12" t="s">
        <v>4797</v>
      </c>
      <c r="D4705" s="12" t="s">
        <v>2776</v>
      </c>
      <c r="E4705" t="b">
        <v>0</v>
      </c>
      <c r="F4705">
        <v>0</v>
      </c>
      <c r="G4705">
        <v>2102</v>
      </c>
      <c r="H4705" t="s">
        <v>21</v>
      </c>
      <c r="I4705" s="12"/>
      <c r="K4705">
        <v>0</v>
      </c>
      <c r="L4705">
        <v>0</v>
      </c>
      <c r="M4705">
        <v>0</v>
      </c>
      <c r="N4705">
        <v>227500</v>
      </c>
      <c r="O4705">
        <v>227500</v>
      </c>
      <c r="P4705">
        <v>0</v>
      </c>
      <c r="Q4705">
        <v>6529</v>
      </c>
      <c r="R4705" t="b">
        <v>0</v>
      </c>
      <c r="S4705">
        <v>0</v>
      </c>
    </row>
    <row r="4706" spans="1:19">
      <c r="A4706">
        <v>270550</v>
      </c>
      <c r="B4706" s="12" t="s">
        <v>4937</v>
      </c>
      <c r="C4706" s="12" t="s">
        <v>4797</v>
      </c>
      <c r="D4706" s="12" t="s">
        <v>4937</v>
      </c>
      <c r="E4706" t="b">
        <v>0</v>
      </c>
      <c r="F4706">
        <v>396000</v>
      </c>
      <c r="G4706">
        <v>2301</v>
      </c>
      <c r="H4706" t="s">
        <v>21</v>
      </c>
      <c r="I4706" s="12"/>
      <c r="K4706">
        <v>0</v>
      </c>
      <c r="L4706">
        <v>396000</v>
      </c>
      <c r="M4706">
        <v>0</v>
      </c>
      <c r="N4706">
        <v>0</v>
      </c>
      <c r="O4706">
        <v>0</v>
      </c>
      <c r="P4706">
        <v>396000</v>
      </c>
      <c r="Q4706">
        <v>6534</v>
      </c>
      <c r="R4706" t="b">
        <v>0</v>
      </c>
      <c r="S4706">
        <v>0</v>
      </c>
    </row>
    <row r="4707" spans="1:19">
      <c r="A4707">
        <v>270550</v>
      </c>
      <c r="B4707" s="12"/>
      <c r="C4707" s="12" t="s">
        <v>4797</v>
      </c>
      <c r="D4707" s="12" t="s">
        <v>4937</v>
      </c>
      <c r="E4707" t="b">
        <v>0</v>
      </c>
      <c r="F4707">
        <v>0</v>
      </c>
      <c r="G4707">
        <v>2301</v>
      </c>
      <c r="H4707">
        <v>43831</v>
      </c>
      <c r="I4707" s="12" t="s">
        <v>1274</v>
      </c>
      <c r="J4707">
        <v>3</v>
      </c>
      <c r="K4707">
        <v>561</v>
      </c>
      <c r="L4707">
        <v>0</v>
      </c>
      <c r="M4707">
        <v>0</v>
      </c>
      <c r="N4707">
        <v>222000</v>
      </c>
      <c r="O4707">
        <v>0</v>
      </c>
      <c r="P4707">
        <v>174000</v>
      </c>
      <c r="Q4707">
        <v>6535</v>
      </c>
      <c r="R4707" t="b">
        <v>0</v>
      </c>
      <c r="S4707">
        <v>0</v>
      </c>
    </row>
    <row r="4708" spans="1:19">
      <c r="A4708">
        <v>270550</v>
      </c>
      <c r="B4708" s="12"/>
      <c r="C4708" s="12" t="s">
        <v>4797</v>
      </c>
      <c r="D4708" s="12" t="s">
        <v>4937</v>
      </c>
      <c r="E4708" t="b">
        <v>0</v>
      </c>
      <c r="F4708">
        <v>0</v>
      </c>
      <c r="G4708">
        <v>2301</v>
      </c>
      <c r="H4708">
        <v>43862</v>
      </c>
      <c r="I4708" s="12" t="s">
        <v>1276</v>
      </c>
      <c r="J4708">
        <v>3</v>
      </c>
      <c r="K4708">
        <v>562</v>
      </c>
      <c r="L4708">
        <v>0</v>
      </c>
      <c r="M4708">
        <v>0</v>
      </c>
      <c r="N4708">
        <v>174000</v>
      </c>
      <c r="O4708">
        <v>0</v>
      </c>
      <c r="P4708">
        <v>0</v>
      </c>
      <c r="Q4708">
        <v>6536</v>
      </c>
      <c r="R4708" t="b">
        <v>0</v>
      </c>
      <c r="S4708">
        <v>0</v>
      </c>
    </row>
    <row r="4709" spans="1:19">
      <c r="A4709">
        <v>270550</v>
      </c>
      <c r="B4709" s="12" t="s">
        <v>2777</v>
      </c>
      <c r="C4709" s="12" t="s">
        <v>4797</v>
      </c>
      <c r="D4709" s="12" t="s">
        <v>2777</v>
      </c>
      <c r="E4709" t="b">
        <v>0</v>
      </c>
      <c r="F4709">
        <v>0</v>
      </c>
      <c r="G4709">
        <v>2301</v>
      </c>
      <c r="H4709" t="s">
        <v>21</v>
      </c>
      <c r="I4709" s="12"/>
      <c r="K4709">
        <v>0</v>
      </c>
      <c r="L4709">
        <v>0</v>
      </c>
      <c r="M4709">
        <v>0</v>
      </c>
      <c r="N4709">
        <v>396000</v>
      </c>
      <c r="O4709">
        <v>0</v>
      </c>
      <c r="P4709">
        <v>0</v>
      </c>
      <c r="Q4709">
        <v>6537</v>
      </c>
      <c r="R4709" t="b">
        <v>0</v>
      </c>
      <c r="S4709">
        <v>0</v>
      </c>
    </row>
    <row r="4710" spans="1:19">
      <c r="A4710">
        <v>270550</v>
      </c>
      <c r="B4710" s="12" t="s">
        <v>4958</v>
      </c>
      <c r="C4710" s="12" t="s">
        <v>4797</v>
      </c>
      <c r="D4710" s="12" t="s">
        <v>4958</v>
      </c>
      <c r="E4710" t="b">
        <v>0</v>
      </c>
      <c r="F4710">
        <v>0</v>
      </c>
      <c r="G4710">
        <v>2401</v>
      </c>
      <c r="H4710" t="s">
        <v>21</v>
      </c>
      <c r="I4710" s="12"/>
      <c r="K4710">
        <v>0</v>
      </c>
      <c r="L4710">
        <v>100031</v>
      </c>
      <c r="M4710">
        <v>31</v>
      </c>
      <c r="N4710">
        <v>0</v>
      </c>
      <c r="O4710">
        <v>0</v>
      </c>
      <c r="P4710">
        <v>0</v>
      </c>
      <c r="Q4710">
        <v>6540</v>
      </c>
      <c r="R4710" t="b">
        <v>0</v>
      </c>
      <c r="S4710">
        <v>0</v>
      </c>
    </row>
    <row r="4711" spans="1:19">
      <c r="A4711">
        <v>270550</v>
      </c>
      <c r="B4711" s="12"/>
      <c r="C4711" s="12" t="s">
        <v>4797</v>
      </c>
      <c r="D4711" s="12" t="s">
        <v>4958</v>
      </c>
      <c r="E4711" t="b">
        <v>0</v>
      </c>
      <c r="F4711">
        <v>0</v>
      </c>
      <c r="G4711">
        <v>2401</v>
      </c>
      <c r="H4711">
        <v>43900</v>
      </c>
      <c r="I4711" s="12" t="s">
        <v>6002</v>
      </c>
      <c r="J4711">
        <v>1</v>
      </c>
      <c r="K4711">
        <v>13642</v>
      </c>
      <c r="L4711">
        <v>0</v>
      </c>
      <c r="M4711">
        <v>0</v>
      </c>
      <c r="N4711">
        <v>0</v>
      </c>
      <c r="O4711">
        <v>31</v>
      </c>
      <c r="P4711">
        <v>31</v>
      </c>
      <c r="Q4711">
        <v>6541</v>
      </c>
      <c r="R4711" t="b">
        <v>0</v>
      </c>
      <c r="S4711">
        <v>0</v>
      </c>
    </row>
    <row r="4712" spans="1:19">
      <c r="A4712">
        <v>270550</v>
      </c>
      <c r="B4712" s="12"/>
      <c r="C4712" s="12" t="s">
        <v>4797</v>
      </c>
      <c r="D4712" s="12" t="s">
        <v>4958</v>
      </c>
      <c r="E4712" t="b">
        <v>0</v>
      </c>
      <c r="F4712">
        <v>0</v>
      </c>
      <c r="G4712">
        <v>2401</v>
      </c>
      <c r="H4712">
        <v>43922</v>
      </c>
      <c r="I4712" s="12" t="s">
        <v>1306</v>
      </c>
      <c r="J4712">
        <v>3</v>
      </c>
      <c r="K4712">
        <v>566</v>
      </c>
      <c r="L4712">
        <v>0</v>
      </c>
      <c r="M4712">
        <v>0</v>
      </c>
      <c r="N4712">
        <v>31</v>
      </c>
      <c r="O4712">
        <v>0</v>
      </c>
      <c r="P4712">
        <v>0</v>
      </c>
      <c r="Q4712">
        <v>6542</v>
      </c>
      <c r="R4712" t="b">
        <v>0</v>
      </c>
      <c r="S4712">
        <v>0</v>
      </c>
    </row>
    <row r="4713" spans="1:19">
      <c r="A4713">
        <v>270550</v>
      </c>
      <c r="B4713" s="12"/>
      <c r="C4713" s="12" t="s">
        <v>4797</v>
      </c>
      <c r="D4713" s="12" t="s">
        <v>4958</v>
      </c>
      <c r="E4713" t="b">
        <v>0</v>
      </c>
      <c r="F4713">
        <v>0</v>
      </c>
      <c r="G4713">
        <v>2401</v>
      </c>
      <c r="H4713">
        <v>44075</v>
      </c>
      <c r="I4713" s="12" t="s">
        <v>1313</v>
      </c>
      <c r="J4713">
        <v>3</v>
      </c>
      <c r="K4713">
        <v>573</v>
      </c>
      <c r="L4713">
        <v>0</v>
      </c>
      <c r="M4713">
        <v>0</v>
      </c>
      <c r="N4713">
        <v>100000</v>
      </c>
      <c r="O4713">
        <v>0</v>
      </c>
      <c r="P4713">
        <v>-100000</v>
      </c>
      <c r="Q4713">
        <v>6543</v>
      </c>
      <c r="R4713" t="b">
        <v>0</v>
      </c>
      <c r="S4713">
        <v>0</v>
      </c>
    </row>
    <row r="4714" spans="1:19">
      <c r="A4714">
        <v>270550</v>
      </c>
      <c r="B4714" s="12" t="s">
        <v>2779</v>
      </c>
      <c r="C4714" s="12" t="s">
        <v>4797</v>
      </c>
      <c r="D4714" s="12" t="s">
        <v>2779</v>
      </c>
      <c r="E4714" t="b">
        <v>0</v>
      </c>
      <c r="F4714">
        <v>0</v>
      </c>
      <c r="G4714">
        <v>2401</v>
      </c>
      <c r="H4714" t="s">
        <v>21</v>
      </c>
      <c r="I4714" s="12"/>
      <c r="K4714">
        <v>0</v>
      </c>
      <c r="L4714">
        <v>0</v>
      </c>
      <c r="M4714">
        <v>0</v>
      </c>
      <c r="N4714">
        <v>100031</v>
      </c>
      <c r="O4714">
        <v>31</v>
      </c>
      <c r="P4714">
        <v>-100000</v>
      </c>
      <c r="Q4714">
        <v>6544</v>
      </c>
      <c r="R4714" t="b">
        <v>0</v>
      </c>
      <c r="S4714">
        <v>0</v>
      </c>
    </row>
    <row r="4715" spans="1:19">
      <c r="A4715">
        <v>270550</v>
      </c>
      <c r="B4715" s="12" t="s">
        <v>4968</v>
      </c>
      <c r="C4715" s="12" t="s">
        <v>4797</v>
      </c>
      <c r="D4715" s="12" t="s">
        <v>4968</v>
      </c>
      <c r="E4715" t="b">
        <v>0</v>
      </c>
      <c r="F4715">
        <v>0</v>
      </c>
      <c r="G4715">
        <v>2402</v>
      </c>
      <c r="H4715" t="s">
        <v>21</v>
      </c>
      <c r="I4715" s="12"/>
      <c r="K4715">
        <v>0</v>
      </c>
      <c r="L4715">
        <v>262053</v>
      </c>
      <c r="M4715">
        <v>262106</v>
      </c>
      <c r="N4715">
        <v>0</v>
      </c>
      <c r="O4715">
        <v>0</v>
      </c>
      <c r="P4715">
        <v>0</v>
      </c>
      <c r="Q4715">
        <v>6545</v>
      </c>
      <c r="R4715" t="b">
        <v>0</v>
      </c>
      <c r="S4715">
        <v>0</v>
      </c>
    </row>
    <row r="4716" spans="1:19">
      <c r="A4716">
        <v>270550</v>
      </c>
      <c r="B4716" s="12"/>
      <c r="C4716" s="12" t="s">
        <v>4797</v>
      </c>
      <c r="D4716" s="12" t="s">
        <v>4968</v>
      </c>
      <c r="E4716" t="b">
        <v>0</v>
      </c>
      <c r="F4716">
        <v>0</v>
      </c>
      <c r="G4716">
        <v>2402</v>
      </c>
      <c r="H4716">
        <v>44103</v>
      </c>
      <c r="I4716" s="12" t="s">
        <v>5682</v>
      </c>
      <c r="J4716">
        <v>1</v>
      </c>
      <c r="K4716">
        <v>14099</v>
      </c>
      <c r="L4716">
        <v>0</v>
      </c>
      <c r="M4716">
        <v>0</v>
      </c>
      <c r="N4716">
        <v>0</v>
      </c>
      <c r="O4716">
        <v>16300</v>
      </c>
      <c r="P4716">
        <v>16300</v>
      </c>
      <c r="Q4716">
        <v>6546</v>
      </c>
      <c r="R4716" t="b">
        <v>0</v>
      </c>
      <c r="S4716">
        <v>0</v>
      </c>
    </row>
    <row r="4717" spans="1:19">
      <c r="A4717">
        <v>270550</v>
      </c>
      <c r="B4717" s="12"/>
      <c r="C4717" s="12" t="s">
        <v>4797</v>
      </c>
      <c r="D4717" s="12" t="s">
        <v>4968</v>
      </c>
      <c r="E4717" t="b">
        <v>0</v>
      </c>
      <c r="F4717">
        <v>0</v>
      </c>
      <c r="G4717">
        <v>2402</v>
      </c>
      <c r="H4717">
        <v>44104</v>
      </c>
      <c r="I4717" s="12" t="s">
        <v>6003</v>
      </c>
      <c r="J4717">
        <v>1</v>
      </c>
      <c r="K4717">
        <v>14084</v>
      </c>
      <c r="L4717">
        <v>0</v>
      </c>
      <c r="M4717">
        <v>0</v>
      </c>
      <c r="N4717">
        <v>0</v>
      </c>
      <c r="O4717">
        <v>239753</v>
      </c>
      <c r="P4717">
        <v>256053</v>
      </c>
      <c r="Q4717">
        <v>6547</v>
      </c>
      <c r="R4717" t="b">
        <v>0</v>
      </c>
      <c r="S4717">
        <v>0</v>
      </c>
    </row>
    <row r="4718" spans="1:19">
      <c r="A4718">
        <v>270550</v>
      </c>
      <c r="B4718" s="12"/>
      <c r="C4718" s="12" t="s">
        <v>4797</v>
      </c>
      <c r="D4718" s="12" t="s">
        <v>4968</v>
      </c>
      <c r="E4718" t="b">
        <v>0</v>
      </c>
      <c r="F4718">
        <v>0</v>
      </c>
      <c r="G4718">
        <v>2402</v>
      </c>
      <c r="H4718">
        <v>44105</v>
      </c>
      <c r="I4718" s="12" t="s">
        <v>2781</v>
      </c>
      <c r="J4718">
        <v>3</v>
      </c>
      <c r="K4718">
        <v>575</v>
      </c>
      <c r="L4718">
        <v>0</v>
      </c>
      <c r="M4718">
        <v>0</v>
      </c>
      <c r="N4718">
        <v>222000</v>
      </c>
      <c r="O4718">
        <v>0</v>
      </c>
      <c r="P4718">
        <v>34053</v>
      </c>
      <c r="Q4718">
        <v>6548</v>
      </c>
      <c r="R4718" t="b">
        <v>0</v>
      </c>
      <c r="S4718">
        <v>0</v>
      </c>
    </row>
    <row r="4719" spans="1:19">
      <c r="A4719">
        <v>270550</v>
      </c>
      <c r="B4719" s="12"/>
      <c r="C4719" s="12" t="s">
        <v>4797</v>
      </c>
      <c r="D4719" s="12" t="s">
        <v>4968</v>
      </c>
      <c r="E4719" t="b">
        <v>0</v>
      </c>
      <c r="F4719">
        <v>0</v>
      </c>
      <c r="G4719">
        <v>2402</v>
      </c>
      <c r="H4719">
        <v>44136</v>
      </c>
      <c r="I4719" s="12" t="s">
        <v>1332</v>
      </c>
      <c r="J4719">
        <v>3</v>
      </c>
      <c r="K4719">
        <v>576</v>
      </c>
      <c r="L4719">
        <v>0</v>
      </c>
      <c r="M4719">
        <v>0</v>
      </c>
      <c r="N4719">
        <v>34053</v>
      </c>
      <c r="O4719">
        <v>0</v>
      </c>
      <c r="P4719">
        <v>0</v>
      </c>
      <c r="Q4719">
        <v>6549</v>
      </c>
      <c r="R4719" t="b">
        <v>0</v>
      </c>
      <c r="S4719">
        <v>0</v>
      </c>
    </row>
    <row r="4720" spans="1:19">
      <c r="A4720">
        <v>270550</v>
      </c>
      <c r="B4720" s="12"/>
      <c r="C4720" s="12" t="s">
        <v>4797</v>
      </c>
      <c r="D4720" s="12" t="s">
        <v>4968</v>
      </c>
      <c r="E4720" t="b">
        <v>0</v>
      </c>
      <c r="F4720">
        <v>0</v>
      </c>
      <c r="G4720">
        <v>2402</v>
      </c>
      <c r="H4720">
        <v>44148</v>
      </c>
      <c r="I4720" s="12" t="s">
        <v>5666</v>
      </c>
      <c r="J4720">
        <v>1</v>
      </c>
      <c r="K4720">
        <v>14240</v>
      </c>
      <c r="L4720">
        <v>0</v>
      </c>
      <c r="M4720">
        <v>0</v>
      </c>
      <c r="N4720">
        <v>0</v>
      </c>
      <c r="O4720">
        <v>6053</v>
      </c>
      <c r="P4720">
        <v>6053</v>
      </c>
      <c r="Q4720">
        <v>6550</v>
      </c>
      <c r="R4720" t="b">
        <v>0</v>
      </c>
      <c r="S4720">
        <v>0</v>
      </c>
    </row>
    <row r="4721" spans="1:19">
      <c r="A4721">
        <v>270550</v>
      </c>
      <c r="B4721" s="12"/>
      <c r="C4721" s="12" t="s">
        <v>4797</v>
      </c>
      <c r="D4721" s="12" t="s">
        <v>4968</v>
      </c>
      <c r="E4721" t="b">
        <v>0</v>
      </c>
      <c r="F4721">
        <v>0</v>
      </c>
      <c r="G4721">
        <v>2402</v>
      </c>
      <c r="H4721">
        <v>44179</v>
      </c>
      <c r="I4721" s="12" t="s">
        <v>5684</v>
      </c>
      <c r="J4721">
        <v>1</v>
      </c>
      <c r="K4721">
        <v>14309</v>
      </c>
      <c r="L4721">
        <v>0</v>
      </c>
      <c r="M4721">
        <v>0</v>
      </c>
      <c r="N4721">
        <v>6000</v>
      </c>
      <c r="O4721">
        <v>0</v>
      </c>
      <c r="P4721">
        <v>53</v>
      </c>
      <c r="Q4721">
        <v>6551</v>
      </c>
      <c r="R4721" t="b">
        <v>0</v>
      </c>
      <c r="S4721">
        <v>0</v>
      </c>
    </row>
    <row r="4722" spans="1:19">
      <c r="A4722">
        <v>270550</v>
      </c>
      <c r="B4722" s="12" t="s">
        <v>2782</v>
      </c>
      <c r="C4722" s="12" t="s">
        <v>4797</v>
      </c>
      <c r="D4722" s="12" t="s">
        <v>2782</v>
      </c>
      <c r="E4722" t="b">
        <v>0</v>
      </c>
      <c r="F4722">
        <v>0</v>
      </c>
      <c r="G4722">
        <v>2402</v>
      </c>
      <c r="H4722" t="s">
        <v>21</v>
      </c>
      <c r="I4722" s="12"/>
      <c r="K4722">
        <v>0</v>
      </c>
      <c r="L4722">
        <v>0</v>
      </c>
      <c r="M4722">
        <v>0</v>
      </c>
      <c r="N4722">
        <v>262053</v>
      </c>
      <c r="O4722">
        <v>262106</v>
      </c>
      <c r="P4722">
        <v>53</v>
      </c>
      <c r="Q4722">
        <v>6552</v>
      </c>
      <c r="R4722" t="b">
        <v>0</v>
      </c>
      <c r="S4722">
        <v>0</v>
      </c>
    </row>
    <row r="4723" spans="1:19">
      <c r="A4723">
        <v>270550</v>
      </c>
      <c r="B4723" s="12" t="s">
        <v>4977</v>
      </c>
      <c r="C4723" s="12" t="s">
        <v>4797</v>
      </c>
      <c r="D4723" s="12" t="s">
        <v>4977</v>
      </c>
      <c r="E4723" t="b">
        <v>0</v>
      </c>
      <c r="F4723">
        <v>762</v>
      </c>
      <c r="G4723">
        <v>2501</v>
      </c>
      <c r="H4723" t="s">
        <v>21</v>
      </c>
      <c r="I4723" s="12"/>
      <c r="K4723">
        <v>0</v>
      </c>
      <c r="L4723">
        <v>762</v>
      </c>
      <c r="M4723">
        <v>0</v>
      </c>
      <c r="N4723">
        <v>0</v>
      </c>
      <c r="O4723">
        <v>0</v>
      </c>
      <c r="P4723">
        <v>762</v>
      </c>
      <c r="Q4723">
        <v>6553</v>
      </c>
      <c r="R4723" t="b">
        <v>0</v>
      </c>
      <c r="S4723">
        <v>0</v>
      </c>
    </row>
    <row r="4724" spans="1:19">
      <c r="A4724">
        <v>270550</v>
      </c>
      <c r="B4724" s="12"/>
      <c r="C4724" s="12" t="s">
        <v>4797</v>
      </c>
      <c r="D4724" s="12" t="s">
        <v>4977</v>
      </c>
      <c r="E4724" t="b">
        <v>0</v>
      </c>
      <c r="F4724">
        <v>0</v>
      </c>
      <c r="G4724">
        <v>2501</v>
      </c>
      <c r="H4724">
        <v>43831</v>
      </c>
      <c r="I4724" s="12" t="s">
        <v>1337</v>
      </c>
      <c r="J4724">
        <v>3</v>
      </c>
      <c r="K4724">
        <v>561</v>
      </c>
      <c r="L4724">
        <v>0</v>
      </c>
      <c r="M4724">
        <v>0</v>
      </c>
      <c r="N4724">
        <v>762</v>
      </c>
      <c r="O4724">
        <v>0</v>
      </c>
      <c r="P4724">
        <v>0</v>
      </c>
      <c r="Q4724">
        <v>6554</v>
      </c>
      <c r="R4724" t="b">
        <v>0</v>
      </c>
      <c r="S4724">
        <v>0</v>
      </c>
    </row>
    <row r="4725" spans="1:19">
      <c r="A4725">
        <v>270550</v>
      </c>
      <c r="B4725" s="12" t="s">
        <v>2783</v>
      </c>
      <c r="C4725" s="12" t="s">
        <v>4797</v>
      </c>
      <c r="D4725" s="12" t="s">
        <v>2783</v>
      </c>
      <c r="E4725" t="b">
        <v>0</v>
      </c>
      <c r="F4725">
        <v>0</v>
      </c>
      <c r="G4725">
        <v>2501</v>
      </c>
      <c r="H4725" t="s">
        <v>21</v>
      </c>
      <c r="I4725" s="12"/>
      <c r="K4725">
        <v>0</v>
      </c>
      <c r="L4725">
        <v>0</v>
      </c>
      <c r="M4725">
        <v>0</v>
      </c>
      <c r="N4725">
        <v>762</v>
      </c>
      <c r="O4725">
        <v>0</v>
      </c>
      <c r="P4725">
        <v>0</v>
      </c>
      <c r="Q4725">
        <v>6555</v>
      </c>
      <c r="R4725" t="b">
        <v>0</v>
      </c>
      <c r="S4725">
        <v>0</v>
      </c>
    </row>
    <row r="4726" spans="1:19">
      <c r="A4726">
        <v>270550</v>
      </c>
      <c r="B4726" s="12" t="s">
        <v>4987</v>
      </c>
      <c r="C4726" s="12" t="s">
        <v>4797</v>
      </c>
      <c r="D4726" s="12" t="s">
        <v>4987</v>
      </c>
      <c r="E4726" t="b">
        <v>0</v>
      </c>
      <c r="F4726">
        <v>0</v>
      </c>
      <c r="G4726">
        <v>2502</v>
      </c>
      <c r="H4726" t="s">
        <v>21</v>
      </c>
      <c r="I4726" s="12"/>
      <c r="K4726">
        <v>0</v>
      </c>
      <c r="L4726">
        <v>12000</v>
      </c>
      <c r="M4726">
        <v>12000</v>
      </c>
      <c r="N4726">
        <v>0</v>
      </c>
      <c r="O4726">
        <v>0</v>
      </c>
      <c r="P4726">
        <v>0</v>
      </c>
      <c r="Q4726">
        <v>6556</v>
      </c>
      <c r="R4726" t="b">
        <v>0</v>
      </c>
      <c r="S4726">
        <v>0</v>
      </c>
    </row>
    <row r="4727" spans="1:19">
      <c r="A4727">
        <v>270550</v>
      </c>
      <c r="B4727" s="12"/>
      <c r="C4727" s="12" t="s">
        <v>4797</v>
      </c>
      <c r="D4727" s="12" t="s">
        <v>4987</v>
      </c>
      <c r="E4727" t="b">
        <v>0</v>
      </c>
      <c r="F4727">
        <v>0</v>
      </c>
      <c r="G4727">
        <v>2502</v>
      </c>
      <c r="H4727">
        <v>43859</v>
      </c>
      <c r="I4727" s="12" t="s">
        <v>6004</v>
      </c>
      <c r="J4727">
        <v>1</v>
      </c>
      <c r="K4727">
        <v>13530</v>
      </c>
      <c r="L4727">
        <v>0</v>
      </c>
      <c r="M4727">
        <v>0</v>
      </c>
      <c r="N4727">
        <v>0</v>
      </c>
      <c r="O4727">
        <v>1000</v>
      </c>
      <c r="P4727">
        <v>1000</v>
      </c>
      <c r="Q4727">
        <v>6557</v>
      </c>
      <c r="R4727" t="b">
        <v>0</v>
      </c>
      <c r="S4727">
        <v>0</v>
      </c>
    </row>
    <row r="4728" spans="1:19">
      <c r="A4728">
        <v>270550</v>
      </c>
      <c r="B4728" s="12"/>
      <c r="C4728" s="12" t="s">
        <v>4797</v>
      </c>
      <c r="D4728" s="12" t="s">
        <v>4987</v>
      </c>
      <c r="E4728" t="b">
        <v>0</v>
      </c>
      <c r="F4728">
        <v>0</v>
      </c>
      <c r="G4728">
        <v>2502</v>
      </c>
      <c r="H4728">
        <v>43862</v>
      </c>
      <c r="I4728" s="12" t="s">
        <v>1352</v>
      </c>
      <c r="J4728">
        <v>3</v>
      </c>
      <c r="K4728">
        <v>562</v>
      </c>
      <c r="L4728">
        <v>0</v>
      </c>
      <c r="M4728">
        <v>0</v>
      </c>
      <c r="N4728">
        <v>1000</v>
      </c>
      <c r="O4728">
        <v>0</v>
      </c>
      <c r="P4728">
        <v>0</v>
      </c>
      <c r="Q4728">
        <v>6558</v>
      </c>
      <c r="R4728" t="b">
        <v>0</v>
      </c>
      <c r="S4728">
        <v>0</v>
      </c>
    </row>
    <row r="4729" spans="1:19">
      <c r="A4729">
        <v>270550</v>
      </c>
      <c r="B4729" s="12"/>
      <c r="C4729" s="12" t="s">
        <v>4797</v>
      </c>
      <c r="D4729" s="12" t="s">
        <v>4987</v>
      </c>
      <c r="E4729" t="b">
        <v>0</v>
      </c>
      <c r="F4729">
        <v>0</v>
      </c>
      <c r="G4729">
        <v>2502</v>
      </c>
      <c r="H4729">
        <v>43941</v>
      </c>
      <c r="I4729" s="12" t="s">
        <v>6004</v>
      </c>
      <c r="J4729">
        <v>1</v>
      </c>
      <c r="K4729">
        <v>13720</v>
      </c>
      <c r="L4729">
        <v>0</v>
      </c>
      <c r="M4729">
        <v>0</v>
      </c>
      <c r="N4729">
        <v>0</v>
      </c>
      <c r="O4729">
        <v>11000</v>
      </c>
      <c r="P4729">
        <v>11000</v>
      </c>
      <c r="Q4729">
        <v>6559</v>
      </c>
      <c r="R4729" t="b">
        <v>0</v>
      </c>
      <c r="S4729">
        <v>0</v>
      </c>
    </row>
    <row r="4730" spans="1:19">
      <c r="A4730">
        <v>270550</v>
      </c>
      <c r="B4730" s="12"/>
      <c r="C4730" s="12" t="s">
        <v>4797</v>
      </c>
      <c r="D4730" s="12" t="s">
        <v>4987</v>
      </c>
      <c r="E4730" t="b">
        <v>0</v>
      </c>
      <c r="F4730">
        <v>0</v>
      </c>
      <c r="G4730">
        <v>2502</v>
      </c>
      <c r="H4730">
        <v>43952</v>
      </c>
      <c r="I4730" s="12" t="s">
        <v>1356</v>
      </c>
      <c r="J4730">
        <v>3</v>
      </c>
      <c r="K4730">
        <v>568</v>
      </c>
      <c r="L4730">
        <v>0</v>
      </c>
      <c r="M4730">
        <v>0</v>
      </c>
      <c r="N4730">
        <v>11000</v>
      </c>
      <c r="O4730">
        <v>0</v>
      </c>
      <c r="P4730">
        <v>0</v>
      </c>
      <c r="Q4730">
        <v>6560</v>
      </c>
      <c r="R4730" t="b">
        <v>0</v>
      </c>
      <c r="S4730">
        <v>0</v>
      </c>
    </row>
    <row r="4731" spans="1:19">
      <c r="A4731">
        <v>270550</v>
      </c>
      <c r="B4731" s="12" t="s">
        <v>2785</v>
      </c>
      <c r="C4731" s="12" t="s">
        <v>4797</v>
      </c>
      <c r="D4731" s="12" t="s">
        <v>2785</v>
      </c>
      <c r="E4731" t="b">
        <v>0</v>
      </c>
      <c r="F4731">
        <v>0</v>
      </c>
      <c r="G4731">
        <v>2502</v>
      </c>
      <c r="H4731" t="s">
        <v>21</v>
      </c>
      <c r="I4731" s="12"/>
      <c r="K4731">
        <v>0</v>
      </c>
      <c r="L4731">
        <v>0</v>
      </c>
      <c r="M4731">
        <v>0</v>
      </c>
      <c r="N4731">
        <v>12000</v>
      </c>
      <c r="O4731">
        <v>12000</v>
      </c>
      <c r="P4731">
        <v>0</v>
      </c>
      <c r="Q4731">
        <v>6561</v>
      </c>
      <c r="R4731" t="b">
        <v>0</v>
      </c>
      <c r="S4731">
        <v>0</v>
      </c>
    </row>
    <row r="4732" spans="1:19">
      <c r="A4732">
        <v>270550</v>
      </c>
      <c r="B4732" s="12" t="s">
        <v>5016</v>
      </c>
      <c r="C4732" s="12" t="s">
        <v>4797</v>
      </c>
      <c r="D4732" s="12" t="s">
        <v>5016</v>
      </c>
      <c r="E4732" t="b">
        <v>0</v>
      </c>
      <c r="F4732">
        <v>1000</v>
      </c>
      <c r="G4732">
        <v>3201</v>
      </c>
      <c r="H4732" t="s">
        <v>21</v>
      </c>
      <c r="I4732" s="12"/>
      <c r="K4732">
        <v>0</v>
      </c>
      <c r="L4732">
        <v>223000</v>
      </c>
      <c r="M4732">
        <v>222000</v>
      </c>
      <c r="N4732">
        <v>0</v>
      </c>
      <c r="O4732">
        <v>0</v>
      </c>
      <c r="P4732">
        <v>1000</v>
      </c>
      <c r="Q4732">
        <v>6566</v>
      </c>
      <c r="R4732" t="b">
        <v>0</v>
      </c>
      <c r="S4732">
        <v>0</v>
      </c>
    </row>
    <row r="4733" spans="1:19">
      <c r="A4733">
        <v>270550</v>
      </c>
      <c r="B4733" s="12"/>
      <c r="C4733" s="12" t="s">
        <v>4797</v>
      </c>
      <c r="D4733" s="12" t="s">
        <v>5016</v>
      </c>
      <c r="E4733" t="b">
        <v>0</v>
      </c>
      <c r="F4733">
        <v>0</v>
      </c>
      <c r="G4733">
        <v>3201</v>
      </c>
      <c r="H4733">
        <v>43831</v>
      </c>
      <c r="I4733" s="12" t="s">
        <v>1393</v>
      </c>
      <c r="J4733">
        <v>3</v>
      </c>
      <c r="K4733">
        <v>561</v>
      </c>
      <c r="L4733">
        <v>0</v>
      </c>
      <c r="M4733">
        <v>0</v>
      </c>
      <c r="N4733">
        <v>1000</v>
      </c>
      <c r="O4733">
        <v>0</v>
      </c>
      <c r="P4733">
        <v>0</v>
      </c>
      <c r="Q4733">
        <v>6567</v>
      </c>
      <c r="R4733" t="b">
        <v>0</v>
      </c>
      <c r="S4733">
        <v>0</v>
      </c>
    </row>
    <row r="4734" spans="1:19">
      <c r="A4734">
        <v>270550</v>
      </c>
      <c r="B4734" s="12"/>
      <c r="C4734" s="12" t="s">
        <v>4797</v>
      </c>
      <c r="D4734" s="12" t="s">
        <v>5016</v>
      </c>
      <c r="E4734" t="b">
        <v>0</v>
      </c>
      <c r="F4734">
        <v>0</v>
      </c>
      <c r="G4734">
        <v>3201</v>
      </c>
      <c r="H4734">
        <v>44043</v>
      </c>
      <c r="I4734" s="12" t="s">
        <v>6005</v>
      </c>
      <c r="J4734">
        <v>1</v>
      </c>
      <c r="K4734">
        <v>13925</v>
      </c>
      <c r="L4734">
        <v>0</v>
      </c>
      <c r="M4734">
        <v>0</v>
      </c>
      <c r="N4734">
        <v>0</v>
      </c>
      <c r="O4734">
        <v>222000</v>
      </c>
      <c r="P4734">
        <v>222000</v>
      </c>
      <c r="Q4734">
        <v>6568</v>
      </c>
      <c r="R4734" t="b">
        <v>0</v>
      </c>
      <c r="S4734">
        <v>0</v>
      </c>
    </row>
    <row r="4735" spans="1:19">
      <c r="A4735">
        <v>270550</v>
      </c>
      <c r="B4735" s="12"/>
      <c r="C4735" s="12" t="s">
        <v>4797</v>
      </c>
      <c r="D4735" s="12" t="s">
        <v>5016</v>
      </c>
      <c r="E4735" t="b">
        <v>0</v>
      </c>
      <c r="F4735">
        <v>0</v>
      </c>
      <c r="G4735">
        <v>3201</v>
      </c>
      <c r="H4735">
        <v>44043</v>
      </c>
      <c r="I4735" s="12" t="s">
        <v>6006</v>
      </c>
      <c r="J4735">
        <v>1</v>
      </c>
      <c r="K4735">
        <v>13945</v>
      </c>
      <c r="L4735">
        <v>0</v>
      </c>
      <c r="M4735">
        <v>0</v>
      </c>
      <c r="N4735">
        <v>0</v>
      </c>
      <c r="O4735">
        <v>0</v>
      </c>
      <c r="P4735">
        <v>222000</v>
      </c>
      <c r="Q4735">
        <v>6569</v>
      </c>
      <c r="R4735" t="b">
        <v>0</v>
      </c>
      <c r="S4735">
        <v>0</v>
      </c>
    </row>
    <row r="4736" spans="1:19">
      <c r="A4736">
        <v>270550</v>
      </c>
      <c r="B4736" s="12"/>
      <c r="C4736" s="12" t="s">
        <v>4797</v>
      </c>
      <c r="D4736" s="12" t="s">
        <v>5016</v>
      </c>
      <c r="E4736" t="b">
        <v>0</v>
      </c>
      <c r="F4736">
        <v>0</v>
      </c>
      <c r="G4736">
        <v>3201</v>
      </c>
      <c r="H4736">
        <v>44044</v>
      </c>
      <c r="I4736" s="12" t="s">
        <v>1401</v>
      </c>
      <c r="J4736">
        <v>3</v>
      </c>
      <c r="K4736">
        <v>572</v>
      </c>
      <c r="L4736">
        <v>0</v>
      </c>
      <c r="M4736">
        <v>0</v>
      </c>
      <c r="N4736">
        <v>222000</v>
      </c>
      <c r="O4736">
        <v>0</v>
      </c>
      <c r="P4736">
        <v>0</v>
      </c>
      <c r="Q4736">
        <v>6570</v>
      </c>
      <c r="R4736" t="b">
        <v>0</v>
      </c>
      <c r="S4736">
        <v>0</v>
      </c>
    </row>
    <row r="4737" spans="1:19">
      <c r="A4737">
        <v>270550</v>
      </c>
      <c r="B4737" s="12" t="s">
        <v>2788</v>
      </c>
      <c r="C4737" s="12" t="s">
        <v>4797</v>
      </c>
      <c r="D4737" s="12" t="s">
        <v>2788</v>
      </c>
      <c r="E4737" t="b">
        <v>0</v>
      </c>
      <c r="F4737">
        <v>0</v>
      </c>
      <c r="G4737">
        <v>3201</v>
      </c>
      <c r="H4737" t="s">
        <v>21</v>
      </c>
      <c r="I4737" s="12"/>
      <c r="K4737">
        <v>0</v>
      </c>
      <c r="L4737">
        <v>0</v>
      </c>
      <c r="M4737">
        <v>0</v>
      </c>
      <c r="N4737">
        <v>223000</v>
      </c>
      <c r="O4737">
        <v>222000</v>
      </c>
      <c r="P4737">
        <v>0</v>
      </c>
      <c r="Q4737">
        <v>6571</v>
      </c>
      <c r="R4737" t="b">
        <v>0</v>
      </c>
      <c r="S4737">
        <v>0</v>
      </c>
    </row>
    <row r="4738" spans="1:19">
      <c r="A4738">
        <v>270550</v>
      </c>
      <c r="B4738" s="12" t="s">
        <v>5027</v>
      </c>
      <c r="C4738" s="12" t="s">
        <v>4797</v>
      </c>
      <c r="D4738" s="12" t="s">
        <v>5027</v>
      </c>
      <c r="E4738" t="b">
        <v>0</v>
      </c>
      <c r="F4738">
        <v>0</v>
      </c>
      <c r="G4738">
        <v>3202</v>
      </c>
      <c r="H4738" t="s">
        <v>21</v>
      </c>
      <c r="I4738" s="12"/>
      <c r="K4738">
        <v>0</v>
      </c>
      <c r="L4738">
        <v>34901</v>
      </c>
      <c r="M4738">
        <v>34901</v>
      </c>
      <c r="N4738">
        <v>0</v>
      </c>
      <c r="O4738">
        <v>0</v>
      </c>
      <c r="P4738">
        <v>0</v>
      </c>
      <c r="Q4738">
        <v>6572</v>
      </c>
      <c r="R4738" t="b">
        <v>0</v>
      </c>
      <c r="S4738">
        <v>0</v>
      </c>
    </row>
    <row r="4739" spans="1:19">
      <c r="A4739">
        <v>270550</v>
      </c>
      <c r="B4739" s="12"/>
      <c r="C4739" s="12" t="s">
        <v>4797</v>
      </c>
      <c r="D4739" s="12" t="s">
        <v>5027</v>
      </c>
      <c r="E4739" t="b">
        <v>0</v>
      </c>
      <c r="F4739">
        <v>0</v>
      </c>
      <c r="G4739">
        <v>3202</v>
      </c>
      <c r="H4739">
        <v>44165</v>
      </c>
      <c r="I4739" s="12" t="s">
        <v>6007</v>
      </c>
      <c r="J4739">
        <v>1</v>
      </c>
      <c r="K4739">
        <v>14216</v>
      </c>
      <c r="L4739">
        <v>0</v>
      </c>
      <c r="M4739">
        <v>0</v>
      </c>
      <c r="N4739">
        <v>0</v>
      </c>
      <c r="O4739">
        <v>34901</v>
      </c>
      <c r="P4739">
        <v>34901</v>
      </c>
      <c r="Q4739">
        <v>6573</v>
      </c>
      <c r="R4739" t="b">
        <v>0</v>
      </c>
      <c r="S4739">
        <v>0</v>
      </c>
    </row>
    <row r="4740" spans="1:19">
      <c r="A4740">
        <v>270550</v>
      </c>
      <c r="B4740" s="12"/>
      <c r="C4740" s="12" t="s">
        <v>4797</v>
      </c>
      <c r="D4740" s="12" t="s">
        <v>5027</v>
      </c>
      <c r="E4740" t="b">
        <v>0</v>
      </c>
      <c r="F4740">
        <v>0</v>
      </c>
      <c r="G4740">
        <v>3202</v>
      </c>
      <c r="H4740">
        <v>44166</v>
      </c>
      <c r="I4740" s="12" t="s">
        <v>1419</v>
      </c>
      <c r="J4740">
        <v>3</v>
      </c>
      <c r="K4740">
        <v>577</v>
      </c>
      <c r="L4740">
        <v>0</v>
      </c>
      <c r="M4740">
        <v>0</v>
      </c>
      <c r="N4740">
        <v>34901</v>
      </c>
      <c r="O4740">
        <v>0</v>
      </c>
      <c r="P4740">
        <v>0</v>
      </c>
      <c r="Q4740">
        <v>6574</v>
      </c>
      <c r="R4740" t="b">
        <v>0</v>
      </c>
      <c r="S4740">
        <v>0</v>
      </c>
    </row>
    <row r="4741" spans="1:19">
      <c r="A4741">
        <v>270550</v>
      </c>
      <c r="B4741" s="12" t="s">
        <v>2790</v>
      </c>
      <c r="C4741" s="12" t="s">
        <v>4797</v>
      </c>
      <c r="D4741" s="12" t="s">
        <v>2790</v>
      </c>
      <c r="E4741" t="b">
        <v>0</v>
      </c>
      <c r="F4741">
        <v>0</v>
      </c>
      <c r="G4741">
        <v>3202</v>
      </c>
      <c r="H4741" t="s">
        <v>21</v>
      </c>
      <c r="I4741" s="12"/>
      <c r="K4741">
        <v>0</v>
      </c>
      <c r="L4741">
        <v>0</v>
      </c>
      <c r="M4741">
        <v>0</v>
      </c>
      <c r="N4741">
        <v>34901</v>
      </c>
      <c r="O4741">
        <v>34901</v>
      </c>
      <c r="P4741">
        <v>0</v>
      </c>
      <c r="Q4741">
        <v>6575</v>
      </c>
      <c r="R4741" t="b">
        <v>0</v>
      </c>
      <c r="S4741">
        <v>0</v>
      </c>
    </row>
    <row r="4742" spans="1:19">
      <c r="A4742">
        <v>270550</v>
      </c>
      <c r="B4742" s="12" t="s">
        <v>5052</v>
      </c>
      <c r="C4742" s="12" t="s">
        <v>4797</v>
      </c>
      <c r="D4742" s="12" t="s">
        <v>5052</v>
      </c>
      <c r="E4742" t="b">
        <v>0</v>
      </c>
      <c r="F4742">
        <v>202322</v>
      </c>
      <c r="G4742">
        <v>3401</v>
      </c>
      <c r="H4742" t="s">
        <v>21</v>
      </c>
      <c r="I4742" s="12"/>
      <c r="K4742">
        <v>0</v>
      </c>
      <c r="L4742">
        <v>225542</v>
      </c>
      <c r="M4742">
        <v>25542</v>
      </c>
      <c r="N4742">
        <v>0</v>
      </c>
      <c r="O4742">
        <v>0</v>
      </c>
      <c r="P4742">
        <v>202322</v>
      </c>
      <c r="Q4742">
        <v>6580</v>
      </c>
      <c r="R4742" t="b">
        <v>0</v>
      </c>
      <c r="S4742">
        <v>0</v>
      </c>
    </row>
    <row r="4743" spans="1:19">
      <c r="A4743">
        <v>270550</v>
      </c>
      <c r="B4743" s="12"/>
      <c r="C4743" s="12" t="s">
        <v>4797</v>
      </c>
      <c r="D4743" s="12" t="s">
        <v>5052</v>
      </c>
      <c r="E4743" t="b">
        <v>0</v>
      </c>
      <c r="F4743">
        <v>0</v>
      </c>
      <c r="G4743">
        <v>3401</v>
      </c>
      <c r="H4743">
        <v>43831</v>
      </c>
      <c r="I4743" s="12" t="s">
        <v>1448</v>
      </c>
      <c r="J4743">
        <v>3</v>
      </c>
      <c r="K4743">
        <v>561</v>
      </c>
      <c r="L4743">
        <v>0</v>
      </c>
      <c r="M4743">
        <v>0</v>
      </c>
      <c r="N4743">
        <v>200000</v>
      </c>
      <c r="O4743">
        <v>0</v>
      </c>
      <c r="P4743">
        <v>2322</v>
      </c>
      <c r="Q4743">
        <v>6581</v>
      </c>
      <c r="R4743" t="b">
        <v>0</v>
      </c>
      <c r="S4743">
        <v>0</v>
      </c>
    </row>
    <row r="4744" spans="1:19">
      <c r="A4744">
        <v>270550</v>
      </c>
      <c r="B4744" s="12"/>
      <c r="C4744" s="12" t="s">
        <v>4797</v>
      </c>
      <c r="D4744" s="12" t="s">
        <v>5052</v>
      </c>
      <c r="E4744" t="b">
        <v>0</v>
      </c>
      <c r="F4744">
        <v>0</v>
      </c>
      <c r="G4744">
        <v>3401</v>
      </c>
      <c r="H4744">
        <v>43862</v>
      </c>
      <c r="I4744" s="12" t="s">
        <v>1450</v>
      </c>
      <c r="J4744">
        <v>3</v>
      </c>
      <c r="K4744">
        <v>562</v>
      </c>
      <c r="L4744">
        <v>0</v>
      </c>
      <c r="M4744">
        <v>0</v>
      </c>
      <c r="N4744">
        <v>2322</v>
      </c>
      <c r="O4744">
        <v>0</v>
      </c>
      <c r="P4744">
        <v>0</v>
      </c>
      <c r="Q4744">
        <v>6582</v>
      </c>
      <c r="R4744" t="b">
        <v>0</v>
      </c>
      <c r="S4744">
        <v>0</v>
      </c>
    </row>
    <row r="4745" spans="1:19">
      <c r="A4745">
        <v>270550</v>
      </c>
      <c r="B4745" s="12"/>
      <c r="C4745" s="12" t="s">
        <v>4797</v>
      </c>
      <c r="D4745" s="12" t="s">
        <v>5052</v>
      </c>
      <c r="E4745" t="b">
        <v>0</v>
      </c>
      <c r="F4745">
        <v>0</v>
      </c>
      <c r="G4745">
        <v>3401</v>
      </c>
      <c r="H4745">
        <v>43875</v>
      </c>
      <c r="I4745" s="12" t="s">
        <v>6008</v>
      </c>
      <c r="J4745">
        <v>1</v>
      </c>
      <c r="K4745">
        <v>13591</v>
      </c>
      <c r="L4745">
        <v>0</v>
      </c>
      <c r="M4745">
        <v>0</v>
      </c>
      <c r="N4745">
        <v>0</v>
      </c>
      <c r="O4745">
        <v>2322</v>
      </c>
      <c r="P4745">
        <v>2322</v>
      </c>
      <c r="Q4745">
        <v>6583</v>
      </c>
      <c r="R4745" t="b">
        <v>0</v>
      </c>
      <c r="S4745">
        <v>0</v>
      </c>
    </row>
    <row r="4746" spans="1:19">
      <c r="A4746">
        <v>270550</v>
      </c>
      <c r="B4746" s="12"/>
      <c r="C4746" s="12" t="s">
        <v>4797</v>
      </c>
      <c r="D4746" s="12" t="s">
        <v>5052</v>
      </c>
      <c r="E4746" t="b">
        <v>0</v>
      </c>
      <c r="F4746">
        <v>0</v>
      </c>
      <c r="G4746">
        <v>3401</v>
      </c>
      <c r="H4746">
        <v>43891</v>
      </c>
      <c r="I4746" s="12" t="s">
        <v>1452</v>
      </c>
      <c r="J4746">
        <v>3</v>
      </c>
      <c r="K4746">
        <v>564</v>
      </c>
      <c r="L4746">
        <v>0</v>
      </c>
      <c r="M4746">
        <v>0</v>
      </c>
      <c r="N4746">
        <v>2322</v>
      </c>
      <c r="O4746">
        <v>0</v>
      </c>
      <c r="P4746">
        <v>0</v>
      </c>
      <c r="Q4746">
        <v>6584</v>
      </c>
      <c r="R4746" t="b">
        <v>0</v>
      </c>
      <c r="S4746">
        <v>0</v>
      </c>
    </row>
    <row r="4747" spans="1:19">
      <c r="A4747">
        <v>270550</v>
      </c>
      <c r="B4747" s="12"/>
      <c r="C4747" s="12" t="s">
        <v>4797</v>
      </c>
      <c r="D4747" s="12" t="s">
        <v>5052</v>
      </c>
      <c r="E4747" t="b">
        <v>0</v>
      </c>
      <c r="F4747">
        <v>0</v>
      </c>
      <c r="G4747">
        <v>3401</v>
      </c>
      <c r="H4747">
        <v>43906</v>
      </c>
      <c r="I4747" s="12" t="s">
        <v>5671</v>
      </c>
      <c r="J4747">
        <v>1</v>
      </c>
      <c r="K4747">
        <v>13664</v>
      </c>
      <c r="L4747">
        <v>0</v>
      </c>
      <c r="M4747">
        <v>0</v>
      </c>
      <c r="N4747">
        <v>0</v>
      </c>
      <c r="O4747">
        <v>2322</v>
      </c>
      <c r="P4747">
        <v>2322</v>
      </c>
      <c r="Q4747">
        <v>6585</v>
      </c>
      <c r="R4747" t="b">
        <v>0</v>
      </c>
      <c r="S4747">
        <v>0</v>
      </c>
    </row>
    <row r="4748" spans="1:19">
      <c r="A4748">
        <v>270550</v>
      </c>
      <c r="B4748" s="12"/>
      <c r="C4748" s="12" t="s">
        <v>4797</v>
      </c>
      <c r="D4748" s="12" t="s">
        <v>5052</v>
      </c>
      <c r="E4748" t="b">
        <v>0</v>
      </c>
      <c r="F4748">
        <v>0</v>
      </c>
      <c r="G4748">
        <v>3401</v>
      </c>
      <c r="H4748">
        <v>43922</v>
      </c>
      <c r="I4748" s="12" t="s">
        <v>1454</v>
      </c>
      <c r="J4748">
        <v>3</v>
      </c>
      <c r="K4748">
        <v>566</v>
      </c>
      <c r="L4748">
        <v>0</v>
      </c>
      <c r="M4748">
        <v>0</v>
      </c>
      <c r="N4748">
        <v>2322</v>
      </c>
      <c r="O4748">
        <v>0</v>
      </c>
      <c r="P4748">
        <v>0</v>
      </c>
      <c r="Q4748">
        <v>6586</v>
      </c>
      <c r="R4748" t="b">
        <v>0</v>
      </c>
      <c r="S4748">
        <v>0</v>
      </c>
    </row>
    <row r="4749" spans="1:19">
      <c r="A4749">
        <v>270550</v>
      </c>
      <c r="B4749" s="12"/>
      <c r="C4749" s="12" t="s">
        <v>4797</v>
      </c>
      <c r="D4749" s="12" t="s">
        <v>5052</v>
      </c>
      <c r="E4749" t="b">
        <v>0</v>
      </c>
      <c r="F4749">
        <v>0</v>
      </c>
      <c r="G4749">
        <v>3401</v>
      </c>
      <c r="H4749">
        <v>43936</v>
      </c>
      <c r="I4749" s="12" t="s">
        <v>6008</v>
      </c>
      <c r="J4749">
        <v>1</v>
      </c>
      <c r="K4749">
        <v>13708</v>
      </c>
      <c r="L4749">
        <v>0</v>
      </c>
      <c r="M4749">
        <v>0</v>
      </c>
      <c r="N4749">
        <v>0</v>
      </c>
      <c r="O4749">
        <v>2322</v>
      </c>
      <c r="P4749">
        <v>2322</v>
      </c>
      <c r="Q4749">
        <v>6587</v>
      </c>
      <c r="R4749" t="b">
        <v>0</v>
      </c>
      <c r="S4749">
        <v>0</v>
      </c>
    </row>
    <row r="4750" spans="1:19">
      <c r="A4750">
        <v>270550</v>
      </c>
      <c r="B4750" s="12"/>
      <c r="C4750" s="12" t="s">
        <v>4797</v>
      </c>
      <c r="D4750" s="12" t="s">
        <v>5052</v>
      </c>
      <c r="E4750" t="b">
        <v>0</v>
      </c>
      <c r="F4750">
        <v>0</v>
      </c>
      <c r="G4750">
        <v>3401</v>
      </c>
      <c r="H4750">
        <v>43952</v>
      </c>
      <c r="I4750" s="12" t="s">
        <v>1456</v>
      </c>
      <c r="J4750">
        <v>3</v>
      </c>
      <c r="K4750">
        <v>568</v>
      </c>
      <c r="L4750">
        <v>0</v>
      </c>
      <c r="M4750">
        <v>0</v>
      </c>
      <c r="N4750">
        <v>2322</v>
      </c>
      <c r="O4750">
        <v>0</v>
      </c>
      <c r="P4750">
        <v>0</v>
      </c>
      <c r="Q4750">
        <v>6588</v>
      </c>
      <c r="R4750" t="b">
        <v>0</v>
      </c>
      <c r="S4750">
        <v>0</v>
      </c>
    </row>
    <row r="4751" spans="1:19">
      <c r="A4751">
        <v>270550</v>
      </c>
      <c r="B4751" s="12"/>
      <c r="C4751" s="12" t="s">
        <v>4797</v>
      </c>
      <c r="D4751" s="12" t="s">
        <v>5052</v>
      </c>
      <c r="E4751" t="b">
        <v>0</v>
      </c>
      <c r="F4751">
        <v>0</v>
      </c>
      <c r="G4751">
        <v>3401</v>
      </c>
      <c r="H4751">
        <v>43957</v>
      </c>
      <c r="I4751" s="12" t="s">
        <v>6008</v>
      </c>
      <c r="J4751">
        <v>1</v>
      </c>
      <c r="K4751">
        <v>13745</v>
      </c>
      <c r="L4751">
        <v>0</v>
      </c>
      <c r="M4751">
        <v>0</v>
      </c>
      <c r="N4751">
        <v>0</v>
      </c>
      <c r="O4751">
        <v>2322</v>
      </c>
      <c r="P4751">
        <v>2322</v>
      </c>
      <c r="Q4751">
        <v>6589</v>
      </c>
      <c r="R4751" t="b">
        <v>0</v>
      </c>
      <c r="S4751">
        <v>0</v>
      </c>
    </row>
    <row r="4752" spans="1:19">
      <c r="A4752">
        <v>270550</v>
      </c>
      <c r="B4752" s="12"/>
      <c r="C4752" s="12" t="s">
        <v>4797</v>
      </c>
      <c r="D4752" s="12" t="s">
        <v>5052</v>
      </c>
      <c r="E4752" t="b">
        <v>0</v>
      </c>
      <c r="F4752">
        <v>0</v>
      </c>
      <c r="G4752">
        <v>3401</v>
      </c>
      <c r="H4752">
        <v>43983</v>
      </c>
      <c r="I4752" s="12" t="s">
        <v>1458</v>
      </c>
      <c r="J4752">
        <v>3</v>
      </c>
      <c r="K4752">
        <v>569</v>
      </c>
      <c r="L4752">
        <v>0</v>
      </c>
      <c r="M4752">
        <v>0</v>
      </c>
      <c r="N4752">
        <v>2322</v>
      </c>
      <c r="O4752">
        <v>0</v>
      </c>
      <c r="P4752">
        <v>0</v>
      </c>
      <c r="Q4752">
        <v>6590</v>
      </c>
      <c r="R4752" t="b">
        <v>0</v>
      </c>
      <c r="S4752">
        <v>0</v>
      </c>
    </row>
    <row r="4753" spans="1:19">
      <c r="A4753">
        <v>270550</v>
      </c>
      <c r="B4753" s="12"/>
      <c r="C4753" s="12" t="s">
        <v>4797</v>
      </c>
      <c r="D4753" s="12" t="s">
        <v>5052</v>
      </c>
      <c r="E4753" t="b">
        <v>0</v>
      </c>
      <c r="F4753">
        <v>0</v>
      </c>
      <c r="G4753">
        <v>3401</v>
      </c>
      <c r="H4753">
        <v>43983</v>
      </c>
      <c r="I4753" s="12" t="s">
        <v>6008</v>
      </c>
      <c r="J4753">
        <v>1</v>
      </c>
      <c r="K4753">
        <v>13809</v>
      </c>
      <c r="L4753">
        <v>0</v>
      </c>
      <c r="M4753">
        <v>0</v>
      </c>
      <c r="N4753">
        <v>0</v>
      </c>
      <c r="O4753">
        <v>2322</v>
      </c>
      <c r="P4753">
        <v>2322</v>
      </c>
      <c r="Q4753">
        <v>6591</v>
      </c>
      <c r="R4753" t="b">
        <v>0</v>
      </c>
      <c r="S4753">
        <v>0</v>
      </c>
    </row>
    <row r="4754" spans="1:19">
      <c r="A4754">
        <v>270550</v>
      </c>
      <c r="B4754" s="12"/>
      <c r="C4754" s="12" t="s">
        <v>4797</v>
      </c>
      <c r="D4754" s="12" t="s">
        <v>5052</v>
      </c>
      <c r="E4754" t="b">
        <v>0</v>
      </c>
      <c r="F4754">
        <v>0</v>
      </c>
      <c r="G4754">
        <v>3401</v>
      </c>
      <c r="H4754">
        <v>44013</v>
      </c>
      <c r="I4754" s="12" t="s">
        <v>1460</v>
      </c>
      <c r="J4754">
        <v>3</v>
      </c>
      <c r="K4754">
        <v>570</v>
      </c>
      <c r="L4754">
        <v>0</v>
      </c>
      <c r="M4754">
        <v>0</v>
      </c>
      <c r="N4754">
        <v>2322</v>
      </c>
      <c r="O4754">
        <v>0</v>
      </c>
      <c r="P4754">
        <v>0</v>
      </c>
      <c r="Q4754">
        <v>6592</v>
      </c>
      <c r="R4754" t="b">
        <v>0</v>
      </c>
      <c r="S4754">
        <v>0</v>
      </c>
    </row>
    <row r="4755" spans="1:19">
      <c r="A4755">
        <v>270550</v>
      </c>
      <c r="B4755" s="12"/>
      <c r="C4755" s="12" t="s">
        <v>4797</v>
      </c>
      <c r="D4755" s="12" t="s">
        <v>5052</v>
      </c>
      <c r="E4755" t="b">
        <v>0</v>
      </c>
      <c r="F4755">
        <v>0</v>
      </c>
      <c r="G4755">
        <v>3401</v>
      </c>
      <c r="H4755">
        <v>44018</v>
      </c>
      <c r="I4755" s="12" t="s">
        <v>6008</v>
      </c>
      <c r="J4755">
        <v>1</v>
      </c>
      <c r="K4755">
        <v>13887</v>
      </c>
      <c r="L4755">
        <v>0</v>
      </c>
      <c r="M4755">
        <v>0</v>
      </c>
      <c r="N4755">
        <v>0</v>
      </c>
      <c r="O4755">
        <v>2322</v>
      </c>
      <c r="P4755">
        <v>2322</v>
      </c>
      <c r="Q4755">
        <v>6593</v>
      </c>
      <c r="R4755" t="b">
        <v>0</v>
      </c>
      <c r="S4755">
        <v>0</v>
      </c>
    </row>
    <row r="4756" spans="1:19">
      <c r="A4756">
        <v>270550</v>
      </c>
      <c r="B4756" s="12"/>
      <c r="C4756" s="12" t="s">
        <v>4797</v>
      </c>
      <c r="D4756" s="12" t="s">
        <v>5052</v>
      </c>
      <c r="E4756" t="b">
        <v>0</v>
      </c>
      <c r="F4756">
        <v>0</v>
      </c>
      <c r="G4756">
        <v>3401</v>
      </c>
      <c r="H4756">
        <v>44044</v>
      </c>
      <c r="I4756" s="12" t="s">
        <v>1462</v>
      </c>
      <c r="J4756">
        <v>3</v>
      </c>
      <c r="K4756">
        <v>572</v>
      </c>
      <c r="L4756">
        <v>0</v>
      </c>
      <c r="M4756">
        <v>0</v>
      </c>
      <c r="N4756">
        <v>2322</v>
      </c>
      <c r="O4756">
        <v>0</v>
      </c>
      <c r="P4756">
        <v>0</v>
      </c>
      <c r="Q4756">
        <v>6594</v>
      </c>
      <c r="R4756" t="b">
        <v>0</v>
      </c>
      <c r="S4756">
        <v>0</v>
      </c>
    </row>
    <row r="4757" spans="1:19">
      <c r="A4757">
        <v>270550</v>
      </c>
      <c r="B4757" s="12"/>
      <c r="C4757" s="12" t="s">
        <v>4797</v>
      </c>
      <c r="D4757" s="12" t="s">
        <v>5052</v>
      </c>
      <c r="E4757" t="b">
        <v>0</v>
      </c>
      <c r="F4757">
        <v>0</v>
      </c>
      <c r="G4757">
        <v>3401</v>
      </c>
      <c r="H4757">
        <v>44047</v>
      </c>
      <c r="I4757" s="12" t="s">
        <v>6008</v>
      </c>
      <c r="J4757">
        <v>1</v>
      </c>
      <c r="K4757">
        <v>13958</v>
      </c>
      <c r="L4757">
        <v>0</v>
      </c>
      <c r="M4757">
        <v>0</v>
      </c>
      <c r="N4757">
        <v>0</v>
      </c>
      <c r="O4757">
        <v>2322</v>
      </c>
      <c r="P4757">
        <v>2322</v>
      </c>
      <c r="Q4757">
        <v>6595</v>
      </c>
      <c r="R4757" t="b">
        <v>0</v>
      </c>
      <c r="S4757">
        <v>0</v>
      </c>
    </row>
    <row r="4758" spans="1:19">
      <c r="A4758">
        <v>270550</v>
      </c>
      <c r="B4758" s="12"/>
      <c r="C4758" s="12" t="s">
        <v>4797</v>
      </c>
      <c r="D4758" s="12" t="s">
        <v>5052</v>
      </c>
      <c r="E4758" t="b">
        <v>0</v>
      </c>
      <c r="F4758">
        <v>0</v>
      </c>
      <c r="G4758">
        <v>3401</v>
      </c>
      <c r="H4758">
        <v>44075</v>
      </c>
      <c r="I4758" s="12" t="s">
        <v>1464</v>
      </c>
      <c r="J4758">
        <v>3</v>
      </c>
      <c r="K4758">
        <v>573</v>
      </c>
      <c r="L4758">
        <v>0</v>
      </c>
      <c r="M4758">
        <v>0</v>
      </c>
      <c r="N4758">
        <v>2322</v>
      </c>
      <c r="O4758">
        <v>0</v>
      </c>
      <c r="P4758">
        <v>0</v>
      </c>
      <c r="Q4758">
        <v>6596</v>
      </c>
      <c r="R4758" t="b">
        <v>0</v>
      </c>
      <c r="S4758">
        <v>0</v>
      </c>
    </row>
    <row r="4759" spans="1:19">
      <c r="A4759">
        <v>270550</v>
      </c>
      <c r="B4759" s="12"/>
      <c r="C4759" s="12" t="s">
        <v>4797</v>
      </c>
      <c r="D4759" s="12" t="s">
        <v>5052</v>
      </c>
      <c r="E4759" t="b">
        <v>0</v>
      </c>
      <c r="F4759">
        <v>0</v>
      </c>
      <c r="G4759">
        <v>3401</v>
      </c>
      <c r="H4759">
        <v>44078</v>
      </c>
      <c r="I4759" s="12" t="s">
        <v>6008</v>
      </c>
      <c r="J4759">
        <v>1</v>
      </c>
      <c r="K4759">
        <v>14036</v>
      </c>
      <c r="L4759">
        <v>0</v>
      </c>
      <c r="M4759">
        <v>0</v>
      </c>
      <c r="N4759">
        <v>0</v>
      </c>
      <c r="O4759">
        <v>2322</v>
      </c>
      <c r="P4759">
        <v>2322</v>
      </c>
      <c r="Q4759">
        <v>6597</v>
      </c>
      <c r="R4759" t="b">
        <v>0</v>
      </c>
      <c r="S4759">
        <v>0</v>
      </c>
    </row>
    <row r="4760" spans="1:19">
      <c r="A4760">
        <v>270550</v>
      </c>
      <c r="B4760" s="12"/>
      <c r="C4760" s="12" t="s">
        <v>4797</v>
      </c>
      <c r="D4760" s="12" t="s">
        <v>5052</v>
      </c>
      <c r="E4760" t="b">
        <v>0</v>
      </c>
      <c r="F4760">
        <v>0</v>
      </c>
      <c r="G4760">
        <v>3401</v>
      </c>
      <c r="H4760">
        <v>44105</v>
      </c>
      <c r="I4760" s="12" t="s">
        <v>1466</v>
      </c>
      <c r="J4760">
        <v>3</v>
      </c>
      <c r="K4760">
        <v>575</v>
      </c>
      <c r="L4760">
        <v>0</v>
      </c>
      <c r="M4760">
        <v>0</v>
      </c>
      <c r="N4760">
        <v>2322</v>
      </c>
      <c r="O4760">
        <v>0</v>
      </c>
      <c r="P4760">
        <v>0</v>
      </c>
      <c r="Q4760">
        <v>6598</v>
      </c>
      <c r="R4760" t="b">
        <v>0</v>
      </c>
      <c r="S4760">
        <v>0</v>
      </c>
    </row>
    <row r="4761" spans="1:19">
      <c r="A4761">
        <v>270550</v>
      </c>
      <c r="B4761" s="12"/>
      <c r="C4761" s="12" t="s">
        <v>4797</v>
      </c>
      <c r="D4761" s="12" t="s">
        <v>5052</v>
      </c>
      <c r="E4761" t="b">
        <v>0</v>
      </c>
      <c r="F4761">
        <v>0</v>
      </c>
      <c r="G4761">
        <v>3401</v>
      </c>
      <c r="H4761">
        <v>44111</v>
      </c>
      <c r="I4761" s="12" t="s">
        <v>6008</v>
      </c>
      <c r="J4761">
        <v>1</v>
      </c>
      <c r="K4761">
        <v>14117</v>
      </c>
      <c r="L4761">
        <v>0</v>
      </c>
      <c r="M4761">
        <v>0</v>
      </c>
      <c r="N4761">
        <v>0</v>
      </c>
      <c r="O4761">
        <v>2322</v>
      </c>
      <c r="P4761">
        <v>2322</v>
      </c>
      <c r="Q4761">
        <v>6599</v>
      </c>
      <c r="R4761" t="b">
        <v>0</v>
      </c>
      <c r="S4761">
        <v>0</v>
      </c>
    </row>
    <row r="4762" spans="1:19">
      <c r="A4762">
        <v>270550</v>
      </c>
      <c r="B4762" s="12"/>
      <c r="C4762" s="12" t="s">
        <v>4797</v>
      </c>
      <c r="D4762" s="12" t="s">
        <v>5052</v>
      </c>
      <c r="E4762" t="b">
        <v>0</v>
      </c>
      <c r="F4762">
        <v>0</v>
      </c>
      <c r="G4762">
        <v>3401</v>
      </c>
      <c r="H4762">
        <v>44136</v>
      </c>
      <c r="I4762" s="12" t="s">
        <v>1468</v>
      </c>
      <c r="J4762">
        <v>3</v>
      </c>
      <c r="K4762">
        <v>576</v>
      </c>
      <c r="L4762">
        <v>0</v>
      </c>
      <c r="M4762">
        <v>0</v>
      </c>
      <c r="N4762">
        <v>2322</v>
      </c>
      <c r="O4762">
        <v>0</v>
      </c>
      <c r="P4762">
        <v>0</v>
      </c>
      <c r="Q4762">
        <v>6600</v>
      </c>
      <c r="R4762" t="b">
        <v>0</v>
      </c>
      <c r="S4762">
        <v>0</v>
      </c>
    </row>
    <row r="4763" spans="1:19">
      <c r="A4763">
        <v>270550</v>
      </c>
      <c r="B4763" s="12"/>
      <c r="C4763" s="12" t="s">
        <v>4797</v>
      </c>
      <c r="D4763" s="12" t="s">
        <v>5052</v>
      </c>
      <c r="E4763" t="b">
        <v>0</v>
      </c>
      <c r="F4763">
        <v>0</v>
      </c>
      <c r="G4763">
        <v>3401</v>
      </c>
      <c r="H4763">
        <v>44147</v>
      </c>
      <c r="I4763" s="12" t="s">
        <v>6008</v>
      </c>
      <c r="J4763">
        <v>1</v>
      </c>
      <c r="K4763">
        <v>14205</v>
      </c>
      <c r="L4763">
        <v>0</v>
      </c>
      <c r="M4763">
        <v>0</v>
      </c>
      <c r="N4763">
        <v>0</v>
      </c>
      <c r="O4763">
        <v>2322</v>
      </c>
      <c r="P4763">
        <v>2322</v>
      </c>
      <c r="Q4763">
        <v>6601</v>
      </c>
      <c r="R4763" t="b">
        <v>0</v>
      </c>
      <c r="S4763">
        <v>0</v>
      </c>
    </row>
    <row r="4764" spans="1:19">
      <c r="A4764">
        <v>270550</v>
      </c>
      <c r="B4764" s="12"/>
      <c r="C4764" s="12" t="s">
        <v>4797</v>
      </c>
      <c r="D4764" s="12" t="s">
        <v>5052</v>
      </c>
      <c r="E4764" t="b">
        <v>0</v>
      </c>
      <c r="F4764">
        <v>0</v>
      </c>
      <c r="G4764">
        <v>3401</v>
      </c>
      <c r="H4764">
        <v>44166</v>
      </c>
      <c r="I4764" s="12" t="s">
        <v>1470</v>
      </c>
      <c r="J4764">
        <v>3</v>
      </c>
      <c r="K4764">
        <v>577</v>
      </c>
      <c r="L4764">
        <v>0</v>
      </c>
      <c r="M4764">
        <v>0</v>
      </c>
      <c r="N4764">
        <v>2322</v>
      </c>
      <c r="O4764">
        <v>0</v>
      </c>
      <c r="P4764">
        <v>0</v>
      </c>
      <c r="Q4764">
        <v>6602</v>
      </c>
      <c r="R4764" t="b">
        <v>0</v>
      </c>
      <c r="S4764">
        <v>0</v>
      </c>
    </row>
    <row r="4765" spans="1:19">
      <c r="A4765">
        <v>270550</v>
      </c>
      <c r="B4765" s="12"/>
      <c r="C4765" s="12" t="s">
        <v>4797</v>
      </c>
      <c r="D4765" s="12" t="s">
        <v>5052</v>
      </c>
      <c r="E4765" t="b">
        <v>0</v>
      </c>
      <c r="F4765">
        <v>0</v>
      </c>
      <c r="G4765">
        <v>3401</v>
      </c>
      <c r="H4765">
        <v>44172</v>
      </c>
      <c r="I4765" s="12" t="s">
        <v>6008</v>
      </c>
      <c r="J4765">
        <v>1</v>
      </c>
      <c r="K4765">
        <v>14258</v>
      </c>
      <c r="L4765">
        <v>0</v>
      </c>
      <c r="M4765">
        <v>0</v>
      </c>
      <c r="N4765">
        <v>0</v>
      </c>
      <c r="O4765">
        <v>2322</v>
      </c>
      <c r="P4765">
        <v>2322</v>
      </c>
      <c r="Q4765">
        <v>6603</v>
      </c>
      <c r="R4765" t="b">
        <v>0</v>
      </c>
      <c r="S4765">
        <v>0</v>
      </c>
    </row>
    <row r="4766" spans="1:19">
      <c r="A4766">
        <v>270550</v>
      </c>
      <c r="B4766" s="12" t="s">
        <v>2792</v>
      </c>
      <c r="C4766" s="12" t="s">
        <v>4797</v>
      </c>
      <c r="D4766" s="12" t="s">
        <v>2792</v>
      </c>
      <c r="E4766" t="b">
        <v>0</v>
      </c>
      <c r="F4766">
        <v>0</v>
      </c>
      <c r="G4766">
        <v>3401</v>
      </c>
      <c r="H4766" t="s">
        <v>21</v>
      </c>
      <c r="I4766" s="12"/>
      <c r="K4766">
        <v>0</v>
      </c>
      <c r="L4766">
        <v>0</v>
      </c>
      <c r="M4766">
        <v>0</v>
      </c>
      <c r="N4766">
        <v>225542</v>
      </c>
      <c r="O4766">
        <v>25542</v>
      </c>
      <c r="P4766">
        <v>2322</v>
      </c>
      <c r="Q4766">
        <v>6604</v>
      </c>
      <c r="R4766" t="b">
        <v>0</v>
      </c>
      <c r="S4766">
        <v>0</v>
      </c>
    </row>
    <row r="4767" spans="1:19">
      <c r="A4767">
        <v>270550</v>
      </c>
      <c r="B4767" s="12" t="s">
        <v>5062</v>
      </c>
      <c r="C4767" s="12" t="s">
        <v>4797</v>
      </c>
      <c r="D4767" s="12" t="s">
        <v>5062</v>
      </c>
      <c r="E4767" t="b">
        <v>0</v>
      </c>
      <c r="F4767">
        <v>0</v>
      </c>
      <c r="G4767">
        <v>3402</v>
      </c>
      <c r="H4767" t="s">
        <v>21</v>
      </c>
      <c r="I4767" s="12"/>
      <c r="K4767">
        <v>0</v>
      </c>
      <c r="L4767">
        <v>30</v>
      </c>
      <c r="M4767">
        <v>38</v>
      </c>
      <c r="N4767">
        <v>0</v>
      </c>
      <c r="O4767">
        <v>0</v>
      </c>
      <c r="P4767">
        <v>0</v>
      </c>
      <c r="Q4767">
        <v>6605</v>
      </c>
      <c r="R4767" t="b">
        <v>0</v>
      </c>
      <c r="S4767">
        <v>0</v>
      </c>
    </row>
    <row r="4768" spans="1:19">
      <c r="A4768">
        <v>270550</v>
      </c>
      <c r="B4768" s="12"/>
      <c r="C4768" s="12" t="s">
        <v>4797</v>
      </c>
      <c r="D4768" s="12" t="s">
        <v>5062</v>
      </c>
      <c r="E4768" t="b">
        <v>0</v>
      </c>
      <c r="F4768">
        <v>0</v>
      </c>
      <c r="G4768">
        <v>3402</v>
      </c>
      <c r="H4768">
        <v>43936</v>
      </c>
      <c r="I4768" s="12" t="s">
        <v>6009</v>
      </c>
      <c r="J4768">
        <v>1</v>
      </c>
      <c r="K4768">
        <v>13730</v>
      </c>
      <c r="L4768">
        <v>0</v>
      </c>
      <c r="M4768">
        <v>0</v>
      </c>
      <c r="N4768">
        <v>0</v>
      </c>
      <c r="O4768">
        <v>1</v>
      </c>
      <c r="P4768">
        <v>1</v>
      </c>
      <c r="Q4768">
        <v>6606</v>
      </c>
      <c r="R4768" t="b">
        <v>0</v>
      </c>
      <c r="S4768">
        <v>0</v>
      </c>
    </row>
    <row r="4769" spans="1:19">
      <c r="A4769">
        <v>270550</v>
      </c>
      <c r="B4769" s="12"/>
      <c r="C4769" s="12" t="s">
        <v>4797</v>
      </c>
      <c r="D4769" s="12" t="s">
        <v>5062</v>
      </c>
      <c r="E4769" t="b">
        <v>0</v>
      </c>
      <c r="F4769">
        <v>0</v>
      </c>
      <c r="G4769">
        <v>3402</v>
      </c>
      <c r="H4769">
        <v>43952</v>
      </c>
      <c r="I4769" s="12" t="s">
        <v>1477</v>
      </c>
      <c r="J4769">
        <v>3</v>
      </c>
      <c r="K4769">
        <v>568</v>
      </c>
      <c r="L4769">
        <v>0</v>
      </c>
      <c r="M4769">
        <v>0</v>
      </c>
      <c r="N4769">
        <v>1</v>
      </c>
      <c r="O4769">
        <v>0</v>
      </c>
      <c r="P4769">
        <v>0</v>
      </c>
      <c r="Q4769">
        <v>6607</v>
      </c>
      <c r="R4769" t="b">
        <v>0</v>
      </c>
      <c r="S4769">
        <v>0</v>
      </c>
    </row>
    <row r="4770" spans="1:19">
      <c r="A4770">
        <v>270550</v>
      </c>
      <c r="B4770" s="12"/>
      <c r="C4770" s="12" t="s">
        <v>4797</v>
      </c>
      <c r="D4770" s="12" t="s">
        <v>5062</v>
      </c>
      <c r="E4770" t="b">
        <v>0</v>
      </c>
      <c r="F4770">
        <v>0</v>
      </c>
      <c r="G4770">
        <v>3402</v>
      </c>
      <c r="H4770">
        <v>43957</v>
      </c>
      <c r="I4770" s="12" t="s">
        <v>6009</v>
      </c>
      <c r="J4770">
        <v>1</v>
      </c>
      <c r="K4770">
        <v>13791</v>
      </c>
      <c r="L4770">
        <v>0</v>
      </c>
      <c r="M4770">
        <v>0</v>
      </c>
      <c r="N4770">
        <v>0</v>
      </c>
      <c r="O4770">
        <v>2</v>
      </c>
      <c r="P4770">
        <v>2</v>
      </c>
      <c r="Q4770">
        <v>6608</v>
      </c>
      <c r="R4770" t="b">
        <v>0</v>
      </c>
      <c r="S4770">
        <v>0</v>
      </c>
    </row>
    <row r="4771" spans="1:19">
      <c r="A4771">
        <v>270550</v>
      </c>
      <c r="B4771" s="12"/>
      <c r="C4771" s="12" t="s">
        <v>4797</v>
      </c>
      <c r="D4771" s="12" t="s">
        <v>5062</v>
      </c>
      <c r="E4771" t="b">
        <v>0</v>
      </c>
      <c r="F4771">
        <v>0</v>
      </c>
      <c r="G4771">
        <v>3402</v>
      </c>
      <c r="H4771">
        <v>43983</v>
      </c>
      <c r="I4771" s="12" t="s">
        <v>1479</v>
      </c>
      <c r="J4771">
        <v>3</v>
      </c>
      <c r="K4771">
        <v>569</v>
      </c>
      <c r="L4771">
        <v>0</v>
      </c>
      <c r="M4771">
        <v>0</v>
      </c>
      <c r="N4771">
        <v>2</v>
      </c>
      <c r="O4771">
        <v>0</v>
      </c>
      <c r="P4771">
        <v>0</v>
      </c>
      <c r="Q4771">
        <v>6609</v>
      </c>
      <c r="R4771" t="b">
        <v>0</v>
      </c>
      <c r="S4771">
        <v>0</v>
      </c>
    </row>
    <row r="4772" spans="1:19">
      <c r="A4772">
        <v>270550</v>
      </c>
      <c r="B4772" s="12"/>
      <c r="C4772" s="12" t="s">
        <v>4797</v>
      </c>
      <c r="D4772" s="12" t="s">
        <v>5062</v>
      </c>
      <c r="E4772" t="b">
        <v>0</v>
      </c>
      <c r="F4772">
        <v>0</v>
      </c>
      <c r="G4772">
        <v>3402</v>
      </c>
      <c r="H4772">
        <v>43992</v>
      </c>
      <c r="I4772" s="12" t="s">
        <v>6009</v>
      </c>
      <c r="J4772">
        <v>1</v>
      </c>
      <c r="K4772">
        <v>13860</v>
      </c>
      <c r="L4772">
        <v>0</v>
      </c>
      <c r="M4772">
        <v>0</v>
      </c>
      <c r="N4772">
        <v>0</v>
      </c>
      <c r="O4772">
        <v>2</v>
      </c>
      <c r="P4772">
        <v>2</v>
      </c>
      <c r="Q4772">
        <v>6610</v>
      </c>
      <c r="R4772" t="b">
        <v>0</v>
      </c>
      <c r="S4772">
        <v>0</v>
      </c>
    </row>
    <row r="4773" spans="1:19">
      <c r="A4773">
        <v>270550</v>
      </c>
      <c r="B4773" s="12"/>
      <c r="C4773" s="12" t="s">
        <v>4797</v>
      </c>
      <c r="D4773" s="12" t="s">
        <v>5062</v>
      </c>
      <c r="E4773" t="b">
        <v>0</v>
      </c>
      <c r="F4773">
        <v>0</v>
      </c>
      <c r="G4773">
        <v>3402</v>
      </c>
      <c r="H4773">
        <v>44013</v>
      </c>
      <c r="I4773" s="12" t="s">
        <v>1481</v>
      </c>
      <c r="J4773">
        <v>3</v>
      </c>
      <c r="K4773">
        <v>570</v>
      </c>
      <c r="L4773">
        <v>0</v>
      </c>
      <c r="M4773">
        <v>0</v>
      </c>
      <c r="N4773">
        <v>2</v>
      </c>
      <c r="O4773">
        <v>0</v>
      </c>
      <c r="P4773">
        <v>0</v>
      </c>
      <c r="Q4773">
        <v>6611</v>
      </c>
      <c r="R4773" t="b">
        <v>0</v>
      </c>
      <c r="S4773">
        <v>0</v>
      </c>
    </row>
    <row r="4774" spans="1:19">
      <c r="A4774">
        <v>270550</v>
      </c>
      <c r="B4774" s="12"/>
      <c r="C4774" s="12" t="s">
        <v>4797</v>
      </c>
      <c r="D4774" s="12" t="s">
        <v>5062</v>
      </c>
      <c r="E4774" t="b">
        <v>0</v>
      </c>
      <c r="F4774">
        <v>0</v>
      </c>
      <c r="G4774">
        <v>3402</v>
      </c>
      <c r="H4774">
        <v>44027</v>
      </c>
      <c r="I4774" s="12" t="s">
        <v>6009</v>
      </c>
      <c r="J4774">
        <v>1</v>
      </c>
      <c r="K4774">
        <v>13933</v>
      </c>
      <c r="L4774">
        <v>0</v>
      </c>
      <c r="M4774">
        <v>0</v>
      </c>
      <c r="N4774">
        <v>0</v>
      </c>
      <c r="O4774">
        <v>3</v>
      </c>
      <c r="P4774">
        <v>3</v>
      </c>
      <c r="Q4774">
        <v>6612</v>
      </c>
      <c r="R4774" t="b">
        <v>0</v>
      </c>
      <c r="S4774">
        <v>0</v>
      </c>
    </row>
    <row r="4775" spans="1:19">
      <c r="A4775">
        <v>270550</v>
      </c>
      <c r="B4775" s="12"/>
      <c r="C4775" s="12" t="s">
        <v>4797</v>
      </c>
      <c r="D4775" s="12" t="s">
        <v>5062</v>
      </c>
      <c r="E4775" t="b">
        <v>0</v>
      </c>
      <c r="F4775">
        <v>0</v>
      </c>
      <c r="G4775">
        <v>3402</v>
      </c>
      <c r="H4775">
        <v>44044</v>
      </c>
      <c r="I4775" s="12" t="s">
        <v>1483</v>
      </c>
      <c r="J4775">
        <v>3</v>
      </c>
      <c r="K4775">
        <v>572</v>
      </c>
      <c r="L4775">
        <v>0</v>
      </c>
      <c r="M4775">
        <v>0</v>
      </c>
      <c r="N4775">
        <v>3</v>
      </c>
      <c r="O4775">
        <v>0</v>
      </c>
      <c r="P4775">
        <v>0</v>
      </c>
      <c r="Q4775">
        <v>6613</v>
      </c>
      <c r="R4775" t="b">
        <v>0</v>
      </c>
      <c r="S4775">
        <v>0</v>
      </c>
    </row>
    <row r="4776" spans="1:19">
      <c r="A4776">
        <v>270550</v>
      </c>
      <c r="B4776" s="12"/>
      <c r="C4776" s="12" t="s">
        <v>4797</v>
      </c>
      <c r="D4776" s="12" t="s">
        <v>5062</v>
      </c>
      <c r="E4776" t="b">
        <v>0</v>
      </c>
      <c r="F4776">
        <v>0</v>
      </c>
      <c r="G4776">
        <v>3402</v>
      </c>
      <c r="H4776">
        <v>44061</v>
      </c>
      <c r="I4776" s="12" t="s">
        <v>6009</v>
      </c>
      <c r="J4776">
        <v>1</v>
      </c>
      <c r="K4776">
        <v>14014</v>
      </c>
      <c r="L4776">
        <v>0</v>
      </c>
      <c r="M4776">
        <v>0</v>
      </c>
      <c r="N4776">
        <v>0</v>
      </c>
      <c r="O4776">
        <v>4</v>
      </c>
      <c r="P4776">
        <v>4</v>
      </c>
      <c r="Q4776">
        <v>6614</v>
      </c>
      <c r="R4776" t="b">
        <v>0</v>
      </c>
      <c r="S4776">
        <v>0</v>
      </c>
    </row>
    <row r="4777" spans="1:19">
      <c r="A4777">
        <v>270550</v>
      </c>
      <c r="B4777" s="12"/>
      <c r="C4777" s="12" t="s">
        <v>4797</v>
      </c>
      <c r="D4777" s="12" t="s">
        <v>5062</v>
      </c>
      <c r="E4777" t="b">
        <v>0</v>
      </c>
      <c r="F4777">
        <v>0</v>
      </c>
      <c r="G4777">
        <v>3402</v>
      </c>
      <c r="H4777">
        <v>44075</v>
      </c>
      <c r="I4777" s="12" t="s">
        <v>1485</v>
      </c>
      <c r="J4777">
        <v>3</v>
      </c>
      <c r="K4777">
        <v>573</v>
      </c>
      <c r="L4777">
        <v>0</v>
      </c>
      <c r="M4777">
        <v>0</v>
      </c>
      <c r="N4777">
        <v>4</v>
      </c>
      <c r="O4777">
        <v>0</v>
      </c>
      <c r="P4777">
        <v>0</v>
      </c>
      <c r="Q4777">
        <v>6615</v>
      </c>
      <c r="R4777" t="b">
        <v>0</v>
      </c>
      <c r="S4777">
        <v>0</v>
      </c>
    </row>
    <row r="4778" spans="1:19">
      <c r="A4778">
        <v>270550</v>
      </c>
      <c r="B4778" s="12"/>
      <c r="C4778" s="12" t="s">
        <v>4797</v>
      </c>
      <c r="D4778" s="12" t="s">
        <v>5062</v>
      </c>
      <c r="E4778" t="b">
        <v>0</v>
      </c>
      <c r="F4778">
        <v>0</v>
      </c>
      <c r="G4778">
        <v>3402</v>
      </c>
      <c r="H4778">
        <v>44088</v>
      </c>
      <c r="I4778" s="12" t="s">
        <v>6009</v>
      </c>
      <c r="J4778">
        <v>1</v>
      </c>
      <c r="K4778">
        <v>14081</v>
      </c>
      <c r="L4778">
        <v>0</v>
      </c>
      <c r="M4778">
        <v>0</v>
      </c>
      <c r="N4778">
        <v>0</v>
      </c>
      <c r="O4778">
        <v>5</v>
      </c>
      <c r="P4778">
        <v>5</v>
      </c>
      <c r="Q4778">
        <v>6616</v>
      </c>
      <c r="R4778" t="b">
        <v>0</v>
      </c>
      <c r="S4778">
        <v>0</v>
      </c>
    </row>
    <row r="4779" spans="1:19">
      <c r="A4779">
        <v>270550</v>
      </c>
      <c r="B4779" s="12"/>
      <c r="C4779" s="12" t="s">
        <v>4797</v>
      </c>
      <c r="D4779" s="12" t="s">
        <v>5062</v>
      </c>
      <c r="E4779" t="b">
        <v>0</v>
      </c>
      <c r="F4779">
        <v>0</v>
      </c>
      <c r="G4779">
        <v>3402</v>
      </c>
      <c r="H4779">
        <v>44105</v>
      </c>
      <c r="I4779" s="12" t="s">
        <v>1487</v>
      </c>
      <c r="J4779">
        <v>3</v>
      </c>
      <c r="K4779">
        <v>575</v>
      </c>
      <c r="L4779">
        <v>0</v>
      </c>
      <c r="M4779">
        <v>0</v>
      </c>
      <c r="N4779">
        <v>5</v>
      </c>
      <c r="O4779">
        <v>0</v>
      </c>
      <c r="P4779">
        <v>0</v>
      </c>
      <c r="Q4779">
        <v>6617</v>
      </c>
      <c r="R4779" t="b">
        <v>0</v>
      </c>
      <c r="S4779">
        <v>0</v>
      </c>
    </row>
    <row r="4780" spans="1:19">
      <c r="A4780">
        <v>270550</v>
      </c>
      <c r="B4780" s="12"/>
      <c r="C4780" s="12" t="s">
        <v>4797</v>
      </c>
      <c r="D4780" s="12" t="s">
        <v>5062</v>
      </c>
      <c r="E4780" t="b">
        <v>0</v>
      </c>
      <c r="F4780">
        <v>0</v>
      </c>
      <c r="G4780">
        <v>3402</v>
      </c>
      <c r="H4780">
        <v>44117</v>
      </c>
      <c r="I4780" s="12" t="s">
        <v>6009</v>
      </c>
      <c r="J4780">
        <v>1</v>
      </c>
      <c r="K4780">
        <v>14167</v>
      </c>
      <c r="L4780">
        <v>0</v>
      </c>
      <c r="M4780">
        <v>0</v>
      </c>
      <c r="N4780">
        <v>0</v>
      </c>
      <c r="O4780">
        <v>6</v>
      </c>
      <c r="P4780">
        <v>6</v>
      </c>
      <c r="Q4780">
        <v>6618</v>
      </c>
      <c r="R4780" t="b">
        <v>0</v>
      </c>
      <c r="S4780">
        <v>0</v>
      </c>
    </row>
    <row r="4781" spans="1:19">
      <c r="A4781">
        <v>270550</v>
      </c>
      <c r="B4781" s="12"/>
      <c r="C4781" s="12" t="s">
        <v>4797</v>
      </c>
      <c r="D4781" s="12" t="s">
        <v>5062</v>
      </c>
      <c r="E4781" t="b">
        <v>0</v>
      </c>
      <c r="F4781">
        <v>0</v>
      </c>
      <c r="G4781">
        <v>3402</v>
      </c>
      <c r="H4781">
        <v>44136</v>
      </c>
      <c r="I4781" s="12" t="s">
        <v>1489</v>
      </c>
      <c r="J4781">
        <v>3</v>
      </c>
      <c r="K4781">
        <v>576</v>
      </c>
      <c r="L4781">
        <v>0</v>
      </c>
      <c r="M4781">
        <v>0</v>
      </c>
      <c r="N4781">
        <v>6</v>
      </c>
      <c r="O4781">
        <v>0</v>
      </c>
      <c r="P4781">
        <v>0</v>
      </c>
      <c r="Q4781">
        <v>6619</v>
      </c>
      <c r="R4781" t="b">
        <v>0</v>
      </c>
      <c r="S4781">
        <v>0</v>
      </c>
    </row>
    <row r="4782" spans="1:19">
      <c r="A4782">
        <v>270550</v>
      </c>
      <c r="B4782" s="12"/>
      <c r="C4782" s="12" t="s">
        <v>4797</v>
      </c>
      <c r="D4782" s="12" t="s">
        <v>5062</v>
      </c>
      <c r="E4782" t="b">
        <v>0</v>
      </c>
      <c r="F4782">
        <v>0</v>
      </c>
      <c r="G4782">
        <v>3402</v>
      </c>
      <c r="H4782">
        <v>44148</v>
      </c>
      <c r="I4782" s="12" t="s">
        <v>6009</v>
      </c>
      <c r="J4782">
        <v>1</v>
      </c>
      <c r="K4782">
        <v>14221</v>
      </c>
      <c r="L4782">
        <v>0</v>
      </c>
      <c r="M4782">
        <v>0</v>
      </c>
      <c r="N4782">
        <v>0</v>
      </c>
      <c r="O4782">
        <v>7</v>
      </c>
      <c r="P4782">
        <v>7</v>
      </c>
      <c r="Q4782">
        <v>6620</v>
      </c>
      <c r="R4782" t="b">
        <v>0</v>
      </c>
      <c r="S4782">
        <v>0</v>
      </c>
    </row>
    <row r="4783" spans="1:19">
      <c r="A4783">
        <v>270550</v>
      </c>
      <c r="B4783" s="12"/>
      <c r="C4783" s="12" t="s">
        <v>4797</v>
      </c>
      <c r="D4783" s="12" t="s">
        <v>5062</v>
      </c>
      <c r="E4783" t="b">
        <v>0</v>
      </c>
      <c r="F4783">
        <v>0</v>
      </c>
      <c r="G4783">
        <v>3402</v>
      </c>
      <c r="H4783">
        <v>44166</v>
      </c>
      <c r="I4783" s="12" t="s">
        <v>1491</v>
      </c>
      <c r="J4783">
        <v>3</v>
      </c>
      <c r="K4783">
        <v>577</v>
      </c>
      <c r="L4783">
        <v>0</v>
      </c>
      <c r="M4783">
        <v>0</v>
      </c>
      <c r="N4783">
        <v>7</v>
      </c>
      <c r="O4783">
        <v>0</v>
      </c>
      <c r="P4783">
        <v>0</v>
      </c>
      <c r="Q4783">
        <v>6621</v>
      </c>
      <c r="R4783" t="b">
        <v>0</v>
      </c>
      <c r="S4783">
        <v>0</v>
      </c>
    </row>
    <row r="4784" spans="1:19">
      <c r="A4784">
        <v>270550</v>
      </c>
      <c r="B4784" s="12"/>
      <c r="C4784" s="12" t="s">
        <v>4797</v>
      </c>
      <c r="D4784" s="12" t="s">
        <v>5062</v>
      </c>
      <c r="E4784" t="b">
        <v>0</v>
      </c>
      <c r="F4784">
        <v>0</v>
      </c>
      <c r="G4784">
        <v>3402</v>
      </c>
      <c r="H4784">
        <v>44179</v>
      </c>
      <c r="I4784" s="12" t="s">
        <v>6009</v>
      </c>
      <c r="J4784">
        <v>1</v>
      </c>
      <c r="K4784">
        <v>14300</v>
      </c>
      <c r="L4784">
        <v>0</v>
      </c>
      <c r="M4784">
        <v>0</v>
      </c>
      <c r="N4784">
        <v>0</v>
      </c>
      <c r="O4784">
        <v>8</v>
      </c>
      <c r="P4784">
        <v>8</v>
      </c>
      <c r="Q4784">
        <v>6622</v>
      </c>
      <c r="R4784" t="b">
        <v>0</v>
      </c>
      <c r="S4784">
        <v>0</v>
      </c>
    </row>
    <row r="4785" spans="1:19">
      <c r="A4785">
        <v>270550</v>
      </c>
      <c r="B4785" s="12" t="s">
        <v>2794</v>
      </c>
      <c r="C4785" s="12" t="s">
        <v>4797</v>
      </c>
      <c r="D4785" s="12" t="s">
        <v>2794</v>
      </c>
      <c r="E4785" t="b">
        <v>0</v>
      </c>
      <c r="F4785">
        <v>0</v>
      </c>
      <c r="G4785">
        <v>3402</v>
      </c>
      <c r="H4785" t="s">
        <v>21</v>
      </c>
      <c r="I4785" s="12"/>
      <c r="K4785">
        <v>0</v>
      </c>
      <c r="L4785">
        <v>0</v>
      </c>
      <c r="M4785">
        <v>0</v>
      </c>
      <c r="N4785">
        <v>30</v>
      </c>
      <c r="O4785">
        <v>38</v>
      </c>
      <c r="P4785">
        <v>8</v>
      </c>
      <c r="Q4785">
        <v>6623</v>
      </c>
      <c r="R4785" t="b">
        <v>0</v>
      </c>
      <c r="S4785">
        <v>0</v>
      </c>
    </row>
    <row r="4786" spans="1:19">
      <c r="A4786">
        <v>270550</v>
      </c>
      <c r="B4786" s="12" t="s">
        <v>5082</v>
      </c>
      <c r="C4786" s="12" t="s">
        <v>4797</v>
      </c>
      <c r="D4786" s="12" t="s">
        <v>5082</v>
      </c>
      <c r="E4786" t="b">
        <v>0</v>
      </c>
      <c r="F4786">
        <v>44631</v>
      </c>
      <c r="G4786">
        <v>3502</v>
      </c>
      <c r="H4786" t="s">
        <v>21</v>
      </c>
      <c r="I4786" s="12"/>
      <c r="K4786">
        <v>0</v>
      </c>
      <c r="L4786">
        <v>166679</v>
      </c>
      <c r="M4786">
        <v>122048</v>
      </c>
      <c r="N4786">
        <v>0</v>
      </c>
      <c r="O4786">
        <v>0</v>
      </c>
      <c r="P4786">
        <v>44631</v>
      </c>
      <c r="Q4786">
        <v>6626</v>
      </c>
      <c r="R4786" t="b">
        <v>0</v>
      </c>
      <c r="S4786">
        <v>0</v>
      </c>
    </row>
    <row r="4787" spans="1:19">
      <c r="A4787">
        <v>270550</v>
      </c>
      <c r="B4787" s="12"/>
      <c r="C4787" s="12" t="s">
        <v>4797</v>
      </c>
      <c r="D4787" s="12" t="s">
        <v>5082</v>
      </c>
      <c r="E4787" t="b">
        <v>0</v>
      </c>
      <c r="F4787">
        <v>0</v>
      </c>
      <c r="G4787">
        <v>3502</v>
      </c>
      <c r="H4787">
        <v>43831</v>
      </c>
      <c r="I4787" s="12" t="s">
        <v>1507</v>
      </c>
      <c r="J4787">
        <v>3</v>
      </c>
      <c r="K4787">
        <v>561</v>
      </c>
      <c r="L4787">
        <v>0</v>
      </c>
      <c r="M4787">
        <v>0</v>
      </c>
      <c r="N4787">
        <v>44631</v>
      </c>
      <c r="O4787">
        <v>0</v>
      </c>
      <c r="P4787">
        <v>0</v>
      </c>
      <c r="Q4787">
        <v>6627</v>
      </c>
      <c r="R4787" t="b">
        <v>0</v>
      </c>
      <c r="S4787">
        <v>0</v>
      </c>
    </row>
    <row r="4788" spans="1:19">
      <c r="A4788">
        <v>270550</v>
      </c>
      <c r="B4788" s="12"/>
      <c r="C4788" s="12" t="s">
        <v>4797</v>
      </c>
      <c r="D4788" s="12" t="s">
        <v>5082</v>
      </c>
      <c r="E4788" t="b">
        <v>0</v>
      </c>
      <c r="F4788">
        <v>0</v>
      </c>
      <c r="G4788">
        <v>3502</v>
      </c>
      <c r="H4788">
        <v>43845</v>
      </c>
      <c r="I4788" s="12" t="s">
        <v>6010</v>
      </c>
      <c r="J4788">
        <v>1</v>
      </c>
      <c r="K4788">
        <v>13520</v>
      </c>
      <c r="L4788">
        <v>0</v>
      </c>
      <c r="M4788">
        <v>0</v>
      </c>
      <c r="N4788">
        <v>0</v>
      </c>
      <c r="O4788">
        <v>54631</v>
      </c>
      <c r="P4788">
        <v>54631</v>
      </c>
      <c r="Q4788">
        <v>6628</v>
      </c>
      <c r="R4788" t="b">
        <v>0</v>
      </c>
      <c r="S4788">
        <v>0</v>
      </c>
    </row>
    <row r="4789" spans="1:19">
      <c r="A4789">
        <v>270550</v>
      </c>
      <c r="B4789" s="12"/>
      <c r="C4789" s="12" t="s">
        <v>4797</v>
      </c>
      <c r="D4789" s="12" t="s">
        <v>5082</v>
      </c>
      <c r="E4789" t="b">
        <v>0</v>
      </c>
      <c r="F4789">
        <v>0</v>
      </c>
      <c r="G4789">
        <v>3502</v>
      </c>
      <c r="H4789">
        <v>43862</v>
      </c>
      <c r="I4789" s="12" t="s">
        <v>1509</v>
      </c>
      <c r="J4789">
        <v>3</v>
      </c>
      <c r="K4789">
        <v>562</v>
      </c>
      <c r="L4789">
        <v>0</v>
      </c>
      <c r="M4789">
        <v>0</v>
      </c>
      <c r="N4789">
        <v>54631</v>
      </c>
      <c r="O4789">
        <v>0</v>
      </c>
      <c r="P4789">
        <v>0</v>
      </c>
      <c r="Q4789">
        <v>6629</v>
      </c>
      <c r="R4789" t="b">
        <v>0</v>
      </c>
      <c r="S4789">
        <v>0</v>
      </c>
    </row>
    <row r="4790" spans="1:19">
      <c r="A4790">
        <v>270550</v>
      </c>
      <c r="B4790" s="12"/>
      <c r="C4790" s="12" t="s">
        <v>4797</v>
      </c>
      <c r="D4790" s="12" t="s">
        <v>5082</v>
      </c>
      <c r="E4790" t="b">
        <v>0</v>
      </c>
      <c r="F4790">
        <v>0</v>
      </c>
      <c r="G4790">
        <v>3502</v>
      </c>
      <c r="H4790">
        <v>43871</v>
      </c>
      <c r="I4790" s="12" t="s">
        <v>6010</v>
      </c>
      <c r="J4790">
        <v>1</v>
      </c>
      <c r="K4790">
        <v>13559</v>
      </c>
      <c r="L4790">
        <v>0</v>
      </c>
      <c r="M4790">
        <v>0</v>
      </c>
      <c r="N4790">
        <v>0</v>
      </c>
      <c r="O4790">
        <v>24631</v>
      </c>
      <c r="P4790">
        <v>24631</v>
      </c>
      <c r="Q4790">
        <v>6630</v>
      </c>
      <c r="R4790" t="b">
        <v>0</v>
      </c>
      <c r="S4790">
        <v>0</v>
      </c>
    </row>
    <row r="4791" spans="1:19">
      <c r="A4791">
        <v>270550</v>
      </c>
      <c r="B4791" s="12"/>
      <c r="C4791" s="12" t="s">
        <v>4797</v>
      </c>
      <c r="D4791" s="12" t="s">
        <v>5082</v>
      </c>
      <c r="E4791" t="b">
        <v>0</v>
      </c>
      <c r="F4791">
        <v>0</v>
      </c>
      <c r="G4791">
        <v>3502</v>
      </c>
      <c r="H4791">
        <v>43891</v>
      </c>
      <c r="I4791" s="12" t="s">
        <v>1511</v>
      </c>
      <c r="J4791">
        <v>3</v>
      </c>
      <c r="K4791">
        <v>564</v>
      </c>
      <c r="L4791">
        <v>0</v>
      </c>
      <c r="M4791">
        <v>0</v>
      </c>
      <c r="N4791">
        <v>24631</v>
      </c>
      <c r="O4791">
        <v>0</v>
      </c>
      <c r="P4791">
        <v>0</v>
      </c>
      <c r="Q4791">
        <v>6631</v>
      </c>
      <c r="R4791" t="b">
        <v>0</v>
      </c>
      <c r="S4791">
        <v>0</v>
      </c>
    </row>
    <row r="4792" spans="1:19">
      <c r="A4792">
        <v>270550</v>
      </c>
      <c r="B4792" s="12"/>
      <c r="C4792" s="12" t="s">
        <v>4797</v>
      </c>
      <c r="D4792" s="12" t="s">
        <v>5082</v>
      </c>
      <c r="E4792" t="b">
        <v>0</v>
      </c>
      <c r="F4792">
        <v>0</v>
      </c>
      <c r="G4792">
        <v>3502</v>
      </c>
      <c r="H4792">
        <v>43949</v>
      </c>
      <c r="I4792" s="12" t="s">
        <v>6010</v>
      </c>
      <c r="J4792">
        <v>1</v>
      </c>
      <c r="K4792">
        <v>13732</v>
      </c>
      <c r="L4792">
        <v>0</v>
      </c>
      <c r="M4792">
        <v>0</v>
      </c>
      <c r="N4792">
        <v>0</v>
      </c>
      <c r="O4792">
        <v>9631</v>
      </c>
      <c r="P4792">
        <v>9631</v>
      </c>
      <c r="Q4792">
        <v>6632</v>
      </c>
      <c r="R4792" t="b">
        <v>0</v>
      </c>
      <c r="S4792">
        <v>0</v>
      </c>
    </row>
    <row r="4793" spans="1:19">
      <c r="A4793">
        <v>270550</v>
      </c>
      <c r="B4793" s="12"/>
      <c r="C4793" s="12" t="s">
        <v>4797</v>
      </c>
      <c r="D4793" s="12" t="s">
        <v>5082</v>
      </c>
      <c r="E4793" t="b">
        <v>0</v>
      </c>
      <c r="F4793">
        <v>0</v>
      </c>
      <c r="G4793">
        <v>3502</v>
      </c>
      <c r="H4793">
        <v>43952</v>
      </c>
      <c r="I4793" s="12" t="s">
        <v>1514</v>
      </c>
      <c r="J4793">
        <v>3</v>
      </c>
      <c r="K4793">
        <v>568</v>
      </c>
      <c r="L4793">
        <v>0</v>
      </c>
      <c r="M4793">
        <v>0</v>
      </c>
      <c r="N4793">
        <v>9631</v>
      </c>
      <c r="O4793">
        <v>0</v>
      </c>
      <c r="P4793">
        <v>0</v>
      </c>
      <c r="Q4793">
        <v>6633</v>
      </c>
      <c r="R4793" t="b">
        <v>0</v>
      </c>
      <c r="S4793">
        <v>0</v>
      </c>
    </row>
    <row r="4794" spans="1:19">
      <c r="A4794">
        <v>270550</v>
      </c>
      <c r="B4794" s="12"/>
      <c r="C4794" s="12" t="s">
        <v>4797</v>
      </c>
      <c r="D4794" s="12" t="s">
        <v>5082</v>
      </c>
      <c r="E4794" t="b">
        <v>0</v>
      </c>
      <c r="F4794">
        <v>0</v>
      </c>
      <c r="G4794">
        <v>3502</v>
      </c>
      <c r="H4794">
        <v>44026</v>
      </c>
      <c r="I4794" s="12" t="s">
        <v>6010</v>
      </c>
      <c r="J4794">
        <v>1</v>
      </c>
      <c r="K4794">
        <v>13952</v>
      </c>
      <c r="L4794">
        <v>0</v>
      </c>
      <c r="M4794">
        <v>0</v>
      </c>
      <c r="N4794">
        <v>0</v>
      </c>
      <c r="O4794">
        <v>9631</v>
      </c>
      <c r="P4794">
        <v>9631</v>
      </c>
      <c r="Q4794">
        <v>6634</v>
      </c>
      <c r="R4794" t="b">
        <v>0</v>
      </c>
      <c r="S4794">
        <v>0</v>
      </c>
    </row>
    <row r="4795" spans="1:19">
      <c r="A4795">
        <v>270550</v>
      </c>
      <c r="B4795" s="12"/>
      <c r="C4795" s="12" t="s">
        <v>4797</v>
      </c>
      <c r="D4795" s="12" t="s">
        <v>5082</v>
      </c>
      <c r="E4795" t="b">
        <v>0</v>
      </c>
      <c r="F4795">
        <v>0</v>
      </c>
      <c r="G4795">
        <v>3502</v>
      </c>
      <c r="H4795">
        <v>44044</v>
      </c>
      <c r="I4795" s="12" t="s">
        <v>1518</v>
      </c>
      <c r="J4795">
        <v>3</v>
      </c>
      <c r="K4795">
        <v>572</v>
      </c>
      <c r="L4795">
        <v>0</v>
      </c>
      <c r="M4795">
        <v>0</v>
      </c>
      <c r="N4795">
        <v>9631</v>
      </c>
      <c r="O4795">
        <v>0</v>
      </c>
      <c r="P4795">
        <v>0</v>
      </c>
      <c r="Q4795">
        <v>6635</v>
      </c>
      <c r="R4795" t="b">
        <v>0</v>
      </c>
      <c r="S4795">
        <v>0</v>
      </c>
    </row>
    <row r="4796" spans="1:19">
      <c r="A4796">
        <v>270550</v>
      </c>
      <c r="B4796" s="12"/>
      <c r="C4796" s="12" t="s">
        <v>4797</v>
      </c>
      <c r="D4796" s="12" t="s">
        <v>5082</v>
      </c>
      <c r="E4796" t="b">
        <v>0</v>
      </c>
      <c r="F4796">
        <v>0</v>
      </c>
      <c r="G4796">
        <v>3502</v>
      </c>
      <c r="H4796">
        <v>44055</v>
      </c>
      <c r="I4796" s="12" t="s">
        <v>6010</v>
      </c>
      <c r="J4796">
        <v>1</v>
      </c>
      <c r="K4796">
        <v>14020</v>
      </c>
      <c r="L4796">
        <v>0</v>
      </c>
      <c r="M4796">
        <v>0</v>
      </c>
      <c r="N4796">
        <v>0</v>
      </c>
      <c r="O4796">
        <v>9631</v>
      </c>
      <c r="P4796">
        <v>9631</v>
      </c>
      <c r="Q4796">
        <v>6636</v>
      </c>
      <c r="R4796" t="b">
        <v>0</v>
      </c>
      <c r="S4796">
        <v>0</v>
      </c>
    </row>
    <row r="4797" spans="1:19">
      <c r="A4797">
        <v>270550</v>
      </c>
      <c r="B4797" s="12"/>
      <c r="C4797" s="12" t="s">
        <v>4797</v>
      </c>
      <c r="D4797" s="12" t="s">
        <v>5082</v>
      </c>
      <c r="E4797" t="b">
        <v>0</v>
      </c>
      <c r="F4797">
        <v>0</v>
      </c>
      <c r="G4797">
        <v>3502</v>
      </c>
      <c r="H4797">
        <v>44075</v>
      </c>
      <c r="I4797" s="12" t="s">
        <v>1520</v>
      </c>
      <c r="J4797">
        <v>3</v>
      </c>
      <c r="K4797">
        <v>573</v>
      </c>
      <c r="L4797">
        <v>0</v>
      </c>
      <c r="M4797">
        <v>0</v>
      </c>
      <c r="N4797">
        <v>9631</v>
      </c>
      <c r="O4797">
        <v>0</v>
      </c>
      <c r="P4797">
        <v>0</v>
      </c>
      <c r="Q4797">
        <v>6637</v>
      </c>
      <c r="R4797" t="b">
        <v>0</v>
      </c>
      <c r="S4797">
        <v>0</v>
      </c>
    </row>
    <row r="4798" spans="1:19">
      <c r="A4798">
        <v>270550</v>
      </c>
      <c r="B4798" s="12"/>
      <c r="C4798" s="12" t="s">
        <v>4797</v>
      </c>
      <c r="D4798" s="12" t="s">
        <v>5082</v>
      </c>
      <c r="E4798" t="b">
        <v>0</v>
      </c>
      <c r="F4798">
        <v>0</v>
      </c>
      <c r="G4798">
        <v>3502</v>
      </c>
      <c r="H4798">
        <v>44086</v>
      </c>
      <c r="I4798" s="12" t="s">
        <v>6010</v>
      </c>
      <c r="J4798">
        <v>1</v>
      </c>
      <c r="K4798">
        <v>14079</v>
      </c>
      <c r="L4798">
        <v>0</v>
      </c>
      <c r="M4798">
        <v>0</v>
      </c>
      <c r="N4798">
        <v>0</v>
      </c>
      <c r="O4798">
        <v>4631</v>
      </c>
      <c r="P4798">
        <v>4631</v>
      </c>
      <c r="Q4798">
        <v>6638</v>
      </c>
      <c r="R4798" t="b">
        <v>0</v>
      </c>
      <c r="S4798">
        <v>0</v>
      </c>
    </row>
    <row r="4799" spans="1:19">
      <c r="A4799">
        <v>270550</v>
      </c>
      <c r="B4799" s="12"/>
      <c r="C4799" s="12" t="s">
        <v>4797</v>
      </c>
      <c r="D4799" s="12" t="s">
        <v>5082</v>
      </c>
      <c r="E4799" t="b">
        <v>0</v>
      </c>
      <c r="F4799">
        <v>0</v>
      </c>
      <c r="G4799">
        <v>3502</v>
      </c>
      <c r="H4799">
        <v>44105</v>
      </c>
      <c r="I4799" s="12" t="s">
        <v>1522</v>
      </c>
      <c r="J4799">
        <v>3</v>
      </c>
      <c r="K4799">
        <v>575</v>
      </c>
      <c r="L4799">
        <v>0</v>
      </c>
      <c r="M4799">
        <v>0</v>
      </c>
      <c r="N4799">
        <v>4631</v>
      </c>
      <c r="O4799">
        <v>0</v>
      </c>
      <c r="P4799">
        <v>0</v>
      </c>
      <c r="Q4799">
        <v>6639</v>
      </c>
      <c r="R4799" t="b">
        <v>0</v>
      </c>
      <c r="S4799">
        <v>0</v>
      </c>
    </row>
    <row r="4800" spans="1:19">
      <c r="A4800">
        <v>270550</v>
      </c>
      <c r="B4800" s="12"/>
      <c r="C4800" s="12" t="s">
        <v>4797</v>
      </c>
      <c r="D4800" s="12" t="s">
        <v>5082</v>
      </c>
      <c r="E4800" t="b">
        <v>0</v>
      </c>
      <c r="F4800">
        <v>0</v>
      </c>
      <c r="G4800">
        <v>3502</v>
      </c>
      <c r="H4800">
        <v>44118</v>
      </c>
      <c r="I4800" s="12" t="s">
        <v>6010</v>
      </c>
      <c r="J4800">
        <v>1</v>
      </c>
      <c r="K4800">
        <v>14154</v>
      </c>
      <c r="L4800">
        <v>0</v>
      </c>
      <c r="M4800">
        <v>0</v>
      </c>
      <c r="N4800">
        <v>0</v>
      </c>
      <c r="O4800">
        <v>4631</v>
      </c>
      <c r="P4800">
        <v>4631</v>
      </c>
      <c r="Q4800">
        <v>6640</v>
      </c>
      <c r="R4800" t="b">
        <v>0</v>
      </c>
      <c r="S4800">
        <v>0</v>
      </c>
    </row>
    <row r="4801" spans="1:19">
      <c r="A4801">
        <v>270550</v>
      </c>
      <c r="B4801" s="12"/>
      <c r="C4801" s="12" t="s">
        <v>4797</v>
      </c>
      <c r="D4801" s="12" t="s">
        <v>5082</v>
      </c>
      <c r="E4801" t="b">
        <v>0</v>
      </c>
      <c r="F4801">
        <v>0</v>
      </c>
      <c r="G4801">
        <v>3502</v>
      </c>
      <c r="H4801">
        <v>44136</v>
      </c>
      <c r="I4801" s="12" t="s">
        <v>1524</v>
      </c>
      <c r="J4801">
        <v>3</v>
      </c>
      <c r="K4801">
        <v>576</v>
      </c>
      <c r="L4801">
        <v>0</v>
      </c>
      <c r="M4801">
        <v>0</v>
      </c>
      <c r="N4801">
        <v>4631</v>
      </c>
      <c r="O4801">
        <v>0</v>
      </c>
      <c r="P4801">
        <v>0</v>
      </c>
      <c r="Q4801">
        <v>6641</v>
      </c>
      <c r="R4801" t="b">
        <v>0</v>
      </c>
      <c r="S4801">
        <v>0</v>
      </c>
    </row>
    <row r="4802" spans="1:19">
      <c r="A4802">
        <v>270550</v>
      </c>
      <c r="B4802" s="12"/>
      <c r="C4802" s="12" t="s">
        <v>4797</v>
      </c>
      <c r="D4802" s="12" t="s">
        <v>5082</v>
      </c>
      <c r="E4802" t="b">
        <v>0</v>
      </c>
      <c r="F4802">
        <v>0</v>
      </c>
      <c r="G4802">
        <v>3502</v>
      </c>
      <c r="H4802">
        <v>44149</v>
      </c>
      <c r="I4802" s="12" t="s">
        <v>6010</v>
      </c>
      <c r="J4802">
        <v>1</v>
      </c>
      <c r="K4802">
        <v>14231</v>
      </c>
      <c r="L4802">
        <v>0</v>
      </c>
      <c r="M4802">
        <v>0</v>
      </c>
      <c r="N4802">
        <v>0</v>
      </c>
      <c r="O4802">
        <v>4631</v>
      </c>
      <c r="P4802">
        <v>4631</v>
      </c>
      <c r="Q4802">
        <v>6642</v>
      </c>
      <c r="R4802" t="b">
        <v>0</v>
      </c>
      <c r="S4802">
        <v>0</v>
      </c>
    </row>
    <row r="4803" spans="1:19">
      <c r="A4803">
        <v>270550</v>
      </c>
      <c r="B4803" s="12"/>
      <c r="C4803" s="12" t="s">
        <v>4797</v>
      </c>
      <c r="D4803" s="12" t="s">
        <v>5082</v>
      </c>
      <c r="E4803" t="b">
        <v>0</v>
      </c>
      <c r="F4803">
        <v>0</v>
      </c>
      <c r="G4803">
        <v>3502</v>
      </c>
      <c r="H4803">
        <v>44166</v>
      </c>
      <c r="I4803" s="12" t="s">
        <v>1526</v>
      </c>
      <c r="J4803">
        <v>3</v>
      </c>
      <c r="K4803">
        <v>577</v>
      </c>
      <c r="L4803">
        <v>0</v>
      </c>
      <c r="M4803">
        <v>0</v>
      </c>
      <c r="N4803">
        <v>4631</v>
      </c>
      <c r="O4803">
        <v>0</v>
      </c>
      <c r="P4803">
        <v>0</v>
      </c>
      <c r="Q4803">
        <v>6643</v>
      </c>
      <c r="R4803" t="b">
        <v>0</v>
      </c>
      <c r="S4803">
        <v>0</v>
      </c>
    </row>
    <row r="4804" spans="1:19">
      <c r="A4804">
        <v>270550</v>
      </c>
      <c r="B4804" s="12" t="s">
        <v>2796</v>
      </c>
      <c r="C4804" s="12" t="s">
        <v>4797</v>
      </c>
      <c r="D4804" s="12" t="s">
        <v>2796</v>
      </c>
      <c r="E4804" t="b">
        <v>0</v>
      </c>
      <c r="F4804">
        <v>0</v>
      </c>
      <c r="G4804">
        <v>3502</v>
      </c>
      <c r="H4804" t="s">
        <v>21</v>
      </c>
      <c r="I4804" s="12"/>
      <c r="K4804">
        <v>0</v>
      </c>
      <c r="L4804">
        <v>0</v>
      </c>
      <c r="M4804">
        <v>0</v>
      </c>
      <c r="N4804">
        <v>166679</v>
      </c>
      <c r="O4804">
        <v>122048</v>
      </c>
      <c r="P4804">
        <v>0</v>
      </c>
      <c r="Q4804">
        <v>6644</v>
      </c>
      <c r="R4804" t="b">
        <v>0</v>
      </c>
      <c r="S4804">
        <v>0</v>
      </c>
    </row>
    <row r="4805" spans="1:19">
      <c r="A4805">
        <v>270550</v>
      </c>
      <c r="B4805" s="12" t="s">
        <v>5102</v>
      </c>
      <c r="C4805" s="12" t="s">
        <v>4797</v>
      </c>
      <c r="D4805" s="12" t="s">
        <v>5102</v>
      </c>
      <c r="E4805" t="b">
        <v>0</v>
      </c>
      <c r="F4805">
        <v>0</v>
      </c>
      <c r="G4805">
        <v>4102</v>
      </c>
      <c r="H4805" t="s">
        <v>21</v>
      </c>
      <c r="I4805" s="12"/>
      <c r="K4805">
        <v>0</v>
      </c>
      <c r="L4805">
        <v>110000</v>
      </c>
      <c r="M4805">
        <v>110000</v>
      </c>
      <c r="N4805">
        <v>0</v>
      </c>
      <c r="O4805">
        <v>0</v>
      </c>
      <c r="P4805">
        <v>0</v>
      </c>
      <c r="Q4805">
        <v>6647</v>
      </c>
      <c r="R4805" t="b">
        <v>0</v>
      </c>
      <c r="S4805">
        <v>0</v>
      </c>
    </row>
    <row r="4806" spans="1:19">
      <c r="A4806">
        <v>270550</v>
      </c>
      <c r="B4806" s="12"/>
      <c r="C4806" s="12" t="s">
        <v>4797</v>
      </c>
      <c r="D4806" s="12" t="s">
        <v>5102</v>
      </c>
      <c r="E4806" t="b">
        <v>0</v>
      </c>
      <c r="F4806">
        <v>0</v>
      </c>
      <c r="G4806">
        <v>4102</v>
      </c>
      <c r="H4806">
        <v>43950</v>
      </c>
      <c r="I4806" s="12" t="s">
        <v>6011</v>
      </c>
      <c r="J4806">
        <v>1</v>
      </c>
      <c r="K4806">
        <v>13731</v>
      </c>
      <c r="L4806">
        <v>0</v>
      </c>
      <c r="M4806">
        <v>0</v>
      </c>
      <c r="N4806">
        <v>0</v>
      </c>
      <c r="O4806">
        <v>11000</v>
      </c>
      <c r="P4806">
        <v>11000</v>
      </c>
      <c r="Q4806">
        <v>6648</v>
      </c>
      <c r="R4806" t="b">
        <v>0</v>
      </c>
      <c r="S4806">
        <v>0</v>
      </c>
    </row>
    <row r="4807" spans="1:19">
      <c r="A4807">
        <v>270550</v>
      </c>
      <c r="B4807" s="12"/>
      <c r="C4807" s="12" t="s">
        <v>4797</v>
      </c>
      <c r="D4807" s="12" t="s">
        <v>5102</v>
      </c>
      <c r="E4807" t="b">
        <v>0</v>
      </c>
      <c r="F4807">
        <v>0</v>
      </c>
      <c r="G4807">
        <v>4102</v>
      </c>
      <c r="H4807">
        <v>43952</v>
      </c>
      <c r="I4807" s="12" t="s">
        <v>1546</v>
      </c>
      <c r="J4807">
        <v>3</v>
      </c>
      <c r="K4807">
        <v>568</v>
      </c>
      <c r="L4807">
        <v>0</v>
      </c>
      <c r="M4807">
        <v>0</v>
      </c>
      <c r="N4807">
        <v>11000</v>
      </c>
      <c r="O4807">
        <v>0</v>
      </c>
      <c r="P4807">
        <v>0</v>
      </c>
      <c r="Q4807">
        <v>6649</v>
      </c>
      <c r="R4807" t="b">
        <v>0</v>
      </c>
      <c r="S4807">
        <v>0</v>
      </c>
    </row>
    <row r="4808" spans="1:19">
      <c r="A4808">
        <v>270550</v>
      </c>
      <c r="B4808" s="12"/>
      <c r="C4808" s="12" t="s">
        <v>4797</v>
      </c>
      <c r="D4808" s="12" t="s">
        <v>5102</v>
      </c>
      <c r="E4808" t="b">
        <v>0</v>
      </c>
      <c r="F4808">
        <v>0</v>
      </c>
      <c r="G4808">
        <v>4102</v>
      </c>
      <c r="H4808">
        <v>43962</v>
      </c>
      <c r="I4808" s="12" t="s">
        <v>6011</v>
      </c>
      <c r="J4808">
        <v>1</v>
      </c>
      <c r="K4808">
        <v>13793</v>
      </c>
      <c r="L4808">
        <v>0</v>
      </c>
      <c r="M4808">
        <v>0</v>
      </c>
      <c r="N4808">
        <v>0</v>
      </c>
      <c r="O4808">
        <v>22000</v>
      </c>
      <c r="P4808">
        <v>22000</v>
      </c>
      <c r="Q4808">
        <v>6650</v>
      </c>
      <c r="R4808" t="b">
        <v>0</v>
      </c>
      <c r="S4808">
        <v>0</v>
      </c>
    </row>
    <row r="4809" spans="1:19">
      <c r="A4809">
        <v>270550</v>
      </c>
      <c r="B4809" s="12"/>
      <c r="C4809" s="12" t="s">
        <v>4797</v>
      </c>
      <c r="D4809" s="12" t="s">
        <v>5102</v>
      </c>
      <c r="E4809" t="b">
        <v>0</v>
      </c>
      <c r="F4809">
        <v>0</v>
      </c>
      <c r="G4809">
        <v>4102</v>
      </c>
      <c r="H4809">
        <v>43983</v>
      </c>
      <c r="I4809" s="12" t="s">
        <v>1548</v>
      </c>
      <c r="J4809">
        <v>3</v>
      </c>
      <c r="K4809">
        <v>569</v>
      </c>
      <c r="L4809">
        <v>0</v>
      </c>
      <c r="M4809">
        <v>0</v>
      </c>
      <c r="N4809">
        <v>22000</v>
      </c>
      <c r="O4809">
        <v>0</v>
      </c>
      <c r="P4809">
        <v>0</v>
      </c>
      <c r="Q4809">
        <v>6651</v>
      </c>
      <c r="R4809" t="b">
        <v>0</v>
      </c>
      <c r="S4809">
        <v>0</v>
      </c>
    </row>
    <row r="4810" spans="1:19">
      <c r="A4810">
        <v>270550</v>
      </c>
      <c r="B4810" s="12"/>
      <c r="C4810" s="12" t="s">
        <v>4797</v>
      </c>
      <c r="D4810" s="12" t="s">
        <v>5102</v>
      </c>
      <c r="E4810" t="b">
        <v>0</v>
      </c>
      <c r="F4810">
        <v>0</v>
      </c>
      <c r="G4810">
        <v>4102</v>
      </c>
      <c r="H4810">
        <v>44006</v>
      </c>
      <c r="I4810" s="12" t="s">
        <v>6011</v>
      </c>
      <c r="J4810">
        <v>1</v>
      </c>
      <c r="K4810">
        <v>13867</v>
      </c>
      <c r="L4810">
        <v>0</v>
      </c>
      <c r="M4810">
        <v>0</v>
      </c>
      <c r="N4810">
        <v>0</v>
      </c>
      <c r="O4810">
        <v>33000</v>
      </c>
      <c r="P4810">
        <v>33000</v>
      </c>
      <c r="Q4810">
        <v>6652</v>
      </c>
      <c r="R4810" t="b">
        <v>0</v>
      </c>
      <c r="S4810">
        <v>0</v>
      </c>
    </row>
    <row r="4811" spans="1:19">
      <c r="A4811">
        <v>270550</v>
      </c>
      <c r="B4811" s="12"/>
      <c r="C4811" s="12" t="s">
        <v>4797</v>
      </c>
      <c r="D4811" s="12" t="s">
        <v>5102</v>
      </c>
      <c r="E4811" t="b">
        <v>0</v>
      </c>
      <c r="F4811">
        <v>0</v>
      </c>
      <c r="G4811">
        <v>4102</v>
      </c>
      <c r="H4811">
        <v>44013</v>
      </c>
      <c r="I4811" s="12" t="s">
        <v>1550</v>
      </c>
      <c r="J4811">
        <v>3</v>
      </c>
      <c r="K4811">
        <v>570</v>
      </c>
      <c r="L4811">
        <v>0</v>
      </c>
      <c r="M4811">
        <v>0</v>
      </c>
      <c r="N4811">
        <v>33000</v>
      </c>
      <c r="O4811">
        <v>0</v>
      </c>
      <c r="P4811">
        <v>0</v>
      </c>
      <c r="Q4811">
        <v>6653</v>
      </c>
      <c r="R4811" t="b">
        <v>0</v>
      </c>
      <c r="S4811">
        <v>0</v>
      </c>
    </row>
    <row r="4812" spans="1:19">
      <c r="A4812">
        <v>270550</v>
      </c>
      <c r="B4812" s="12"/>
      <c r="C4812" s="12" t="s">
        <v>4797</v>
      </c>
      <c r="D4812" s="12" t="s">
        <v>5102</v>
      </c>
      <c r="E4812" t="b">
        <v>0</v>
      </c>
      <c r="F4812">
        <v>0</v>
      </c>
      <c r="G4812">
        <v>4102</v>
      </c>
      <c r="H4812">
        <v>44027</v>
      </c>
      <c r="I4812" s="12" t="s">
        <v>6011</v>
      </c>
      <c r="J4812">
        <v>1</v>
      </c>
      <c r="K4812">
        <v>13932</v>
      </c>
      <c r="L4812">
        <v>0</v>
      </c>
      <c r="M4812">
        <v>0</v>
      </c>
      <c r="N4812">
        <v>0</v>
      </c>
      <c r="O4812">
        <v>44000</v>
      </c>
      <c r="P4812">
        <v>44000</v>
      </c>
      <c r="Q4812">
        <v>6654</v>
      </c>
      <c r="R4812" t="b">
        <v>0</v>
      </c>
      <c r="S4812">
        <v>0</v>
      </c>
    </row>
    <row r="4813" spans="1:19">
      <c r="A4813">
        <v>270550</v>
      </c>
      <c r="B4813" s="12"/>
      <c r="C4813" s="12" t="s">
        <v>4797</v>
      </c>
      <c r="D4813" s="12" t="s">
        <v>5102</v>
      </c>
      <c r="E4813" t="b">
        <v>0</v>
      </c>
      <c r="F4813">
        <v>0</v>
      </c>
      <c r="G4813">
        <v>4102</v>
      </c>
      <c r="H4813">
        <v>44044</v>
      </c>
      <c r="I4813" s="12" t="s">
        <v>1552</v>
      </c>
      <c r="J4813">
        <v>3</v>
      </c>
      <c r="K4813">
        <v>572</v>
      </c>
      <c r="L4813">
        <v>0</v>
      </c>
      <c r="M4813">
        <v>0</v>
      </c>
      <c r="N4813">
        <v>44000</v>
      </c>
      <c r="O4813">
        <v>0</v>
      </c>
      <c r="P4813">
        <v>0</v>
      </c>
      <c r="Q4813">
        <v>6655</v>
      </c>
      <c r="R4813" t="b">
        <v>0</v>
      </c>
      <c r="S4813">
        <v>0</v>
      </c>
    </row>
    <row r="4814" spans="1:19">
      <c r="A4814">
        <v>270550</v>
      </c>
      <c r="B4814" s="12" t="s">
        <v>2798</v>
      </c>
      <c r="C4814" s="12" t="s">
        <v>4797</v>
      </c>
      <c r="D4814" s="12" t="s">
        <v>2798</v>
      </c>
      <c r="E4814" t="b">
        <v>0</v>
      </c>
      <c r="F4814">
        <v>0</v>
      </c>
      <c r="G4814">
        <v>4102</v>
      </c>
      <c r="H4814" t="s">
        <v>21</v>
      </c>
      <c r="I4814" s="12"/>
      <c r="K4814">
        <v>0</v>
      </c>
      <c r="L4814">
        <v>0</v>
      </c>
      <c r="M4814">
        <v>0</v>
      </c>
      <c r="N4814">
        <v>110000</v>
      </c>
      <c r="O4814">
        <v>110000</v>
      </c>
      <c r="P4814">
        <v>0</v>
      </c>
      <c r="Q4814">
        <v>6656</v>
      </c>
      <c r="R4814" t="b">
        <v>0</v>
      </c>
      <c r="S4814">
        <v>0</v>
      </c>
    </row>
    <row r="4815" spans="1:19">
      <c r="A4815">
        <v>270550</v>
      </c>
      <c r="B4815" s="12" t="s">
        <v>5122</v>
      </c>
      <c r="C4815" s="12" t="s">
        <v>4797</v>
      </c>
      <c r="D4815" s="12" t="s">
        <v>5122</v>
      </c>
      <c r="E4815" t="b">
        <v>0</v>
      </c>
      <c r="F4815">
        <v>0</v>
      </c>
      <c r="G4815">
        <v>4202</v>
      </c>
      <c r="H4815" t="s">
        <v>21</v>
      </c>
      <c r="I4815" s="12"/>
      <c r="K4815">
        <v>0</v>
      </c>
      <c r="L4815">
        <v>132</v>
      </c>
      <c r="M4815">
        <v>295</v>
      </c>
      <c r="N4815">
        <v>0</v>
      </c>
      <c r="O4815">
        <v>0</v>
      </c>
      <c r="P4815">
        <v>0</v>
      </c>
      <c r="Q4815">
        <v>6659</v>
      </c>
      <c r="R4815" t="b">
        <v>0</v>
      </c>
      <c r="S4815">
        <v>0</v>
      </c>
    </row>
    <row r="4816" spans="1:19">
      <c r="A4816">
        <v>270550</v>
      </c>
      <c r="B4816" s="12"/>
      <c r="C4816" s="12" t="s">
        <v>4797</v>
      </c>
      <c r="D4816" s="12" t="s">
        <v>5122</v>
      </c>
      <c r="E4816" t="b">
        <v>0</v>
      </c>
      <c r="F4816">
        <v>0</v>
      </c>
      <c r="G4816">
        <v>4202</v>
      </c>
      <c r="H4816">
        <v>43874</v>
      </c>
      <c r="I4816" s="12" t="s">
        <v>6012</v>
      </c>
      <c r="J4816">
        <v>1</v>
      </c>
      <c r="K4816">
        <v>13589</v>
      </c>
      <c r="L4816">
        <v>0</v>
      </c>
      <c r="M4816">
        <v>0</v>
      </c>
      <c r="N4816">
        <v>0</v>
      </c>
      <c r="O4816">
        <v>132</v>
      </c>
      <c r="P4816">
        <v>132</v>
      </c>
      <c r="Q4816">
        <v>6660</v>
      </c>
      <c r="R4816" t="b">
        <v>0</v>
      </c>
      <c r="S4816">
        <v>0</v>
      </c>
    </row>
    <row r="4817" spans="1:19">
      <c r="A4817">
        <v>270550</v>
      </c>
      <c r="B4817" s="12"/>
      <c r="C4817" s="12" t="s">
        <v>4797</v>
      </c>
      <c r="D4817" s="12" t="s">
        <v>5122</v>
      </c>
      <c r="E4817" t="b">
        <v>0</v>
      </c>
      <c r="F4817">
        <v>0</v>
      </c>
      <c r="G4817">
        <v>4202</v>
      </c>
      <c r="H4817">
        <v>43891</v>
      </c>
      <c r="I4817" s="12" t="s">
        <v>1574</v>
      </c>
      <c r="J4817">
        <v>3</v>
      </c>
      <c r="K4817">
        <v>564</v>
      </c>
      <c r="L4817">
        <v>0</v>
      </c>
      <c r="M4817">
        <v>0</v>
      </c>
      <c r="N4817">
        <v>132</v>
      </c>
      <c r="O4817">
        <v>0</v>
      </c>
      <c r="P4817">
        <v>0</v>
      </c>
      <c r="Q4817">
        <v>6661</v>
      </c>
      <c r="R4817" t="b">
        <v>0</v>
      </c>
      <c r="S4817">
        <v>0</v>
      </c>
    </row>
    <row r="4818" spans="1:19">
      <c r="A4818">
        <v>270550</v>
      </c>
      <c r="B4818" s="12"/>
      <c r="C4818" s="12" t="s">
        <v>4797</v>
      </c>
      <c r="D4818" s="12" t="s">
        <v>5122</v>
      </c>
      <c r="E4818" t="b">
        <v>0</v>
      </c>
      <c r="F4818">
        <v>0</v>
      </c>
      <c r="G4818">
        <v>4202</v>
      </c>
      <c r="H4818">
        <v>44176</v>
      </c>
      <c r="I4818" s="12" t="s">
        <v>6012</v>
      </c>
      <c r="J4818">
        <v>1</v>
      </c>
      <c r="K4818">
        <v>14270</v>
      </c>
      <c r="L4818">
        <v>0</v>
      </c>
      <c r="M4818">
        <v>0</v>
      </c>
      <c r="N4818">
        <v>0</v>
      </c>
      <c r="O4818">
        <v>163</v>
      </c>
      <c r="P4818">
        <v>163</v>
      </c>
      <c r="Q4818">
        <v>6662</v>
      </c>
      <c r="R4818" t="b">
        <v>0</v>
      </c>
      <c r="S4818">
        <v>0</v>
      </c>
    </row>
    <row r="4819" spans="1:19">
      <c r="A4819">
        <v>270550</v>
      </c>
      <c r="B4819" s="12" t="s">
        <v>2800</v>
      </c>
      <c r="C4819" s="12" t="s">
        <v>4797</v>
      </c>
      <c r="D4819" s="12" t="s">
        <v>2800</v>
      </c>
      <c r="E4819" t="b">
        <v>0</v>
      </c>
      <c r="F4819">
        <v>0</v>
      </c>
      <c r="G4819">
        <v>4202</v>
      </c>
      <c r="H4819" t="s">
        <v>21</v>
      </c>
      <c r="I4819" s="12"/>
      <c r="K4819">
        <v>0</v>
      </c>
      <c r="L4819">
        <v>0</v>
      </c>
      <c r="M4819">
        <v>0</v>
      </c>
      <c r="N4819">
        <v>132</v>
      </c>
      <c r="O4819">
        <v>295</v>
      </c>
      <c r="P4819">
        <v>163</v>
      </c>
      <c r="Q4819">
        <v>6663</v>
      </c>
      <c r="R4819" t="b">
        <v>0</v>
      </c>
      <c r="S4819">
        <v>0</v>
      </c>
    </row>
    <row r="4820" spans="1:19">
      <c r="A4820">
        <v>270550</v>
      </c>
      <c r="B4820" s="12" t="s">
        <v>5127</v>
      </c>
      <c r="C4820" s="12" t="s">
        <v>4797</v>
      </c>
      <c r="D4820" s="12" t="s">
        <v>5127</v>
      </c>
      <c r="E4820" t="b">
        <v>0</v>
      </c>
      <c r="F4820">
        <v>0</v>
      </c>
      <c r="G4820">
        <v>4301</v>
      </c>
      <c r="H4820" t="s">
        <v>21</v>
      </c>
      <c r="I4820" s="12"/>
      <c r="K4820">
        <v>0</v>
      </c>
      <c r="L4820">
        <v>200000</v>
      </c>
      <c r="M4820">
        <v>200000</v>
      </c>
      <c r="N4820">
        <v>0</v>
      </c>
      <c r="O4820">
        <v>0</v>
      </c>
      <c r="P4820">
        <v>0</v>
      </c>
      <c r="Q4820">
        <v>6664</v>
      </c>
      <c r="R4820" t="b">
        <v>0</v>
      </c>
      <c r="S4820">
        <v>0</v>
      </c>
    </row>
    <row r="4821" spans="1:19">
      <c r="A4821">
        <v>270550</v>
      </c>
      <c r="B4821" s="12"/>
      <c r="C4821" s="12" t="s">
        <v>4797</v>
      </c>
      <c r="D4821" s="12" t="s">
        <v>5127</v>
      </c>
      <c r="E4821" t="b">
        <v>0</v>
      </c>
      <c r="F4821">
        <v>0</v>
      </c>
      <c r="G4821">
        <v>4301</v>
      </c>
      <c r="H4821">
        <v>44042</v>
      </c>
      <c r="I4821" s="12" t="s">
        <v>6013</v>
      </c>
      <c r="J4821">
        <v>1</v>
      </c>
      <c r="K4821">
        <v>13923</v>
      </c>
      <c r="L4821">
        <v>0</v>
      </c>
      <c r="M4821">
        <v>0</v>
      </c>
      <c r="N4821">
        <v>0</v>
      </c>
      <c r="O4821">
        <v>200000</v>
      </c>
      <c r="P4821">
        <v>200000</v>
      </c>
      <c r="Q4821">
        <v>6665</v>
      </c>
      <c r="R4821" t="b">
        <v>0</v>
      </c>
      <c r="S4821">
        <v>0</v>
      </c>
    </row>
    <row r="4822" spans="1:19">
      <c r="A4822">
        <v>270550</v>
      </c>
      <c r="B4822" s="12"/>
      <c r="C4822" s="12" t="s">
        <v>4797</v>
      </c>
      <c r="D4822" s="12" t="s">
        <v>5127</v>
      </c>
      <c r="E4822" t="b">
        <v>0</v>
      </c>
      <c r="F4822">
        <v>0</v>
      </c>
      <c r="G4822">
        <v>4301</v>
      </c>
      <c r="H4822">
        <v>44044</v>
      </c>
      <c r="I4822" s="12" t="s">
        <v>1593</v>
      </c>
      <c r="J4822">
        <v>3</v>
      </c>
      <c r="K4822">
        <v>572</v>
      </c>
      <c r="L4822">
        <v>0</v>
      </c>
      <c r="M4822">
        <v>0</v>
      </c>
      <c r="N4822">
        <v>200000</v>
      </c>
      <c r="O4822">
        <v>0</v>
      </c>
      <c r="P4822">
        <v>0</v>
      </c>
      <c r="Q4822">
        <v>6666</v>
      </c>
      <c r="R4822" t="b">
        <v>0</v>
      </c>
      <c r="S4822">
        <v>0</v>
      </c>
    </row>
    <row r="4823" spans="1:19">
      <c r="A4823">
        <v>270550</v>
      </c>
      <c r="B4823" s="12" t="s">
        <v>2802</v>
      </c>
      <c r="C4823" s="12" t="s">
        <v>4797</v>
      </c>
      <c r="D4823" s="12" t="s">
        <v>2802</v>
      </c>
      <c r="E4823" t="b">
        <v>0</v>
      </c>
      <c r="F4823">
        <v>0</v>
      </c>
      <c r="G4823">
        <v>4301</v>
      </c>
      <c r="H4823" t="s">
        <v>21</v>
      </c>
      <c r="I4823" s="12"/>
      <c r="K4823">
        <v>0</v>
      </c>
      <c r="L4823">
        <v>0</v>
      </c>
      <c r="M4823">
        <v>0</v>
      </c>
      <c r="N4823">
        <v>200000</v>
      </c>
      <c r="O4823">
        <v>200000</v>
      </c>
      <c r="P4823">
        <v>0</v>
      </c>
      <c r="Q4823">
        <v>6667</v>
      </c>
      <c r="R4823" t="b">
        <v>0</v>
      </c>
      <c r="S4823">
        <v>0</v>
      </c>
    </row>
    <row r="4824" spans="1:19">
      <c r="A4824">
        <v>270550</v>
      </c>
      <c r="B4824" s="12" t="s">
        <v>5146</v>
      </c>
      <c r="C4824" s="12" t="s">
        <v>4797</v>
      </c>
      <c r="D4824" s="12" t="s">
        <v>5146</v>
      </c>
      <c r="E4824" t="b">
        <v>0</v>
      </c>
      <c r="F4824">
        <v>0</v>
      </c>
      <c r="G4824">
        <v>4401</v>
      </c>
      <c r="H4824" t="s">
        <v>21</v>
      </c>
      <c r="I4824" s="12"/>
      <c r="K4824">
        <v>0</v>
      </c>
      <c r="L4824">
        <v>10000</v>
      </c>
      <c r="M4824">
        <v>10000</v>
      </c>
      <c r="N4824">
        <v>0</v>
      </c>
      <c r="O4824">
        <v>0</v>
      </c>
      <c r="P4824">
        <v>0</v>
      </c>
      <c r="Q4824">
        <v>6670</v>
      </c>
      <c r="R4824" t="b">
        <v>0</v>
      </c>
      <c r="S4824">
        <v>0</v>
      </c>
    </row>
    <row r="4825" spans="1:19">
      <c r="A4825">
        <v>270550</v>
      </c>
      <c r="B4825" s="12"/>
      <c r="C4825" s="12" t="s">
        <v>4797</v>
      </c>
      <c r="D4825" s="12" t="s">
        <v>5146</v>
      </c>
      <c r="E4825" t="b">
        <v>0</v>
      </c>
      <c r="F4825">
        <v>0</v>
      </c>
      <c r="G4825">
        <v>4401</v>
      </c>
      <c r="H4825">
        <v>43937</v>
      </c>
      <c r="I4825" s="12" t="s">
        <v>6014</v>
      </c>
      <c r="J4825">
        <v>1</v>
      </c>
      <c r="K4825">
        <v>13710</v>
      </c>
      <c r="L4825">
        <v>0</v>
      </c>
      <c r="M4825">
        <v>0</v>
      </c>
      <c r="N4825">
        <v>0</v>
      </c>
      <c r="O4825">
        <v>10000</v>
      </c>
      <c r="P4825">
        <v>10000</v>
      </c>
      <c r="Q4825">
        <v>6671</v>
      </c>
      <c r="R4825" t="b">
        <v>0</v>
      </c>
      <c r="S4825">
        <v>0</v>
      </c>
    </row>
    <row r="4826" spans="1:19">
      <c r="A4826">
        <v>270550</v>
      </c>
      <c r="B4826" s="12"/>
      <c r="C4826" s="12" t="s">
        <v>4797</v>
      </c>
      <c r="D4826" s="12" t="s">
        <v>5146</v>
      </c>
      <c r="E4826" t="b">
        <v>0</v>
      </c>
      <c r="F4826">
        <v>0</v>
      </c>
      <c r="G4826">
        <v>4401</v>
      </c>
      <c r="H4826">
        <v>43952</v>
      </c>
      <c r="I4826" s="12" t="s">
        <v>1617</v>
      </c>
      <c r="J4826">
        <v>3</v>
      </c>
      <c r="K4826">
        <v>568</v>
      </c>
      <c r="L4826">
        <v>0</v>
      </c>
      <c r="M4826">
        <v>0</v>
      </c>
      <c r="N4826">
        <v>10000</v>
      </c>
      <c r="O4826">
        <v>0</v>
      </c>
      <c r="P4826">
        <v>0</v>
      </c>
      <c r="Q4826">
        <v>6672</v>
      </c>
      <c r="R4826" t="b">
        <v>0</v>
      </c>
      <c r="S4826">
        <v>0</v>
      </c>
    </row>
    <row r="4827" spans="1:19">
      <c r="A4827">
        <v>270550</v>
      </c>
      <c r="B4827" s="12" t="s">
        <v>2804</v>
      </c>
      <c r="C4827" s="12" t="s">
        <v>4797</v>
      </c>
      <c r="D4827" s="12" t="s">
        <v>2804</v>
      </c>
      <c r="E4827" t="b">
        <v>0</v>
      </c>
      <c r="F4827">
        <v>0</v>
      </c>
      <c r="G4827">
        <v>4401</v>
      </c>
      <c r="H4827" t="s">
        <v>21</v>
      </c>
      <c r="I4827" s="12"/>
      <c r="K4827">
        <v>0</v>
      </c>
      <c r="L4827">
        <v>0</v>
      </c>
      <c r="M4827">
        <v>0</v>
      </c>
      <c r="N4827">
        <v>10000</v>
      </c>
      <c r="O4827">
        <v>10000</v>
      </c>
      <c r="P4827">
        <v>0</v>
      </c>
      <c r="Q4827">
        <v>6673</v>
      </c>
      <c r="R4827" t="b">
        <v>0</v>
      </c>
      <c r="S4827">
        <v>0</v>
      </c>
    </row>
    <row r="4828" spans="1:19">
      <c r="A4828">
        <v>270550</v>
      </c>
      <c r="B4828" s="12" t="s">
        <v>5194</v>
      </c>
      <c r="C4828" s="12" t="s">
        <v>4797</v>
      </c>
      <c r="D4828" s="12" t="s">
        <v>5194</v>
      </c>
      <c r="E4828" t="b">
        <v>0</v>
      </c>
      <c r="F4828">
        <v>0</v>
      </c>
      <c r="G4828">
        <v>5201</v>
      </c>
      <c r="H4828" t="s">
        <v>21</v>
      </c>
      <c r="I4828" s="12"/>
      <c r="K4828">
        <v>0</v>
      </c>
      <c r="L4828">
        <v>490667</v>
      </c>
      <c r="M4828">
        <v>498730</v>
      </c>
      <c r="N4828">
        <v>0</v>
      </c>
      <c r="O4828">
        <v>0</v>
      </c>
      <c r="P4828">
        <v>0</v>
      </c>
      <c r="Q4828">
        <v>6680</v>
      </c>
      <c r="R4828" t="b">
        <v>0</v>
      </c>
      <c r="S4828">
        <v>0</v>
      </c>
    </row>
    <row r="4829" spans="1:19">
      <c r="A4829">
        <v>270550</v>
      </c>
      <c r="B4829" s="12"/>
      <c r="C4829" s="12" t="s">
        <v>4797</v>
      </c>
      <c r="D4829" s="12" t="s">
        <v>5194</v>
      </c>
      <c r="E4829" t="b">
        <v>0</v>
      </c>
      <c r="F4829">
        <v>0</v>
      </c>
      <c r="G4829">
        <v>5201</v>
      </c>
      <c r="H4829">
        <v>43851</v>
      </c>
      <c r="I4829" s="12" t="s">
        <v>6015</v>
      </c>
      <c r="J4829">
        <v>1</v>
      </c>
      <c r="K4829">
        <v>13526</v>
      </c>
      <c r="L4829">
        <v>0</v>
      </c>
      <c r="M4829">
        <v>0</v>
      </c>
      <c r="N4829">
        <v>0</v>
      </c>
      <c r="O4829">
        <v>16763</v>
      </c>
      <c r="P4829">
        <v>16763</v>
      </c>
      <c r="Q4829">
        <v>6681</v>
      </c>
      <c r="R4829" t="b">
        <v>0</v>
      </c>
      <c r="S4829">
        <v>0</v>
      </c>
    </row>
    <row r="4830" spans="1:19">
      <c r="A4830">
        <v>270550</v>
      </c>
      <c r="B4830" s="12"/>
      <c r="C4830" s="12" t="s">
        <v>4797</v>
      </c>
      <c r="D4830" s="12" t="s">
        <v>5194</v>
      </c>
      <c r="E4830" t="b">
        <v>0</v>
      </c>
      <c r="F4830">
        <v>0</v>
      </c>
      <c r="G4830">
        <v>5201</v>
      </c>
      <c r="H4830">
        <v>43862</v>
      </c>
      <c r="I4830" s="12" t="s">
        <v>1708</v>
      </c>
      <c r="J4830">
        <v>3</v>
      </c>
      <c r="K4830">
        <v>562</v>
      </c>
      <c r="L4830">
        <v>0</v>
      </c>
      <c r="M4830">
        <v>0</v>
      </c>
      <c r="N4830">
        <v>16763</v>
      </c>
      <c r="O4830">
        <v>0</v>
      </c>
      <c r="P4830">
        <v>0</v>
      </c>
      <c r="Q4830">
        <v>6682</v>
      </c>
      <c r="R4830" t="b">
        <v>0</v>
      </c>
      <c r="S4830">
        <v>0</v>
      </c>
    </row>
    <row r="4831" spans="1:19">
      <c r="A4831">
        <v>270550</v>
      </c>
      <c r="B4831" s="12"/>
      <c r="C4831" s="12" t="s">
        <v>4797</v>
      </c>
      <c r="D4831" s="12" t="s">
        <v>5194</v>
      </c>
      <c r="E4831" t="b">
        <v>0</v>
      </c>
      <c r="F4831">
        <v>0</v>
      </c>
      <c r="G4831">
        <v>5201</v>
      </c>
      <c r="H4831">
        <v>43873</v>
      </c>
      <c r="I4831" s="12" t="s">
        <v>6015</v>
      </c>
      <c r="J4831">
        <v>1</v>
      </c>
      <c r="K4831">
        <v>13579</v>
      </c>
      <c r="L4831">
        <v>0</v>
      </c>
      <c r="M4831">
        <v>0</v>
      </c>
      <c r="N4831">
        <v>0</v>
      </c>
      <c r="O4831">
        <v>4763</v>
      </c>
      <c r="P4831">
        <v>4763</v>
      </c>
      <c r="Q4831">
        <v>6683</v>
      </c>
      <c r="R4831" t="b">
        <v>0</v>
      </c>
      <c r="S4831">
        <v>0</v>
      </c>
    </row>
    <row r="4832" spans="1:19">
      <c r="A4832">
        <v>270550</v>
      </c>
      <c r="B4832" s="12"/>
      <c r="C4832" s="12" t="s">
        <v>4797</v>
      </c>
      <c r="D4832" s="12" t="s">
        <v>5194</v>
      </c>
      <c r="E4832" t="b">
        <v>0</v>
      </c>
      <c r="F4832">
        <v>0</v>
      </c>
      <c r="G4832">
        <v>5201</v>
      </c>
      <c r="H4832">
        <v>43891</v>
      </c>
      <c r="I4832" s="12" t="s">
        <v>1710</v>
      </c>
      <c r="J4832">
        <v>3</v>
      </c>
      <c r="K4832">
        <v>564</v>
      </c>
      <c r="L4832">
        <v>0</v>
      </c>
      <c r="M4832">
        <v>0</v>
      </c>
      <c r="N4832">
        <v>4763</v>
      </c>
      <c r="O4832">
        <v>0</v>
      </c>
      <c r="P4832">
        <v>0</v>
      </c>
      <c r="Q4832">
        <v>6684</v>
      </c>
      <c r="R4832" t="b">
        <v>0</v>
      </c>
      <c r="S4832">
        <v>0</v>
      </c>
    </row>
    <row r="4833" spans="1:19">
      <c r="A4833">
        <v>270550</v>
      </c>
      <c r="B4833" s="12"/>
      <c r="C4833" s="12" t="s">
        <v>4797</v>
      </c>
      <c r="D4833" s="12" t="s">
        <v>5194</v>
      </c>
      <c r="E4833" t="b">
        <v>0</v>
      </c>
      <c r="F4833">
        <v>0</v>
      </c>
      <c r="G4833">
        <v>5201</v>
      </c>
      <c r="H4833">
        <v>43916</v>
      </c>
      <c r="I4833" s="12" t="s">
        <v>6015</v>
      </c>
      <c r="J4833">
        <v>1</v>
      </c>
      <c r="K4833">
        <v>13669</v>
      </c>
      <c r="L4833">
        <v>0</v>
      </c>
      <c r="M4833">
        <v>0</v>
      </c>
      <c r="N4833">
        <v>0</v>
      </c>
      <c r="O4833">
        <v>6763</v>
      </c>
      <c r="P4833">
        <v>6763</v>
      </c>
      <c r="Q4833">
        <v>6685</v>
      </c>
      <c r="R4833" t="b">
        <v>0</v>
      </c>
      <c r="S4833">
        <v>0</v>
      </c>
    </row>
    <row r="4834" spans="1:19">
      <c r="A4834">
        <v>270550</v>
      </c>
      <c r="B4834" s="12"/>
      <c r="C4834" s="12" t="s">
        <v>4797</v>
      </c>
      <c r="D4834" s="12" t="s">
        <v>5194</v>
      </c>
      <c r="E4834" t="b">
        <v>0</v>
      </c>
      <c r="F4834">
        <v>0</v>
      </c>
      <c r="G4834">
        <v>5201</v>
      </c>
      <c r="H4834">
        <v>43922</v>
      </c>
      <c r="I4834" s="12" t="s">
        <v>1712</v>
      </c>
      <c r="J4834">
        <v>3</v>
      </c>
      <c r="K4834">
        <v>566</v>
      </c>
      <c r="L4834">
        <v>0</v>
      </c>
      <c r="M4834">
        <v>0</v>
      </c>
      <c r="N4834">
        <v>6763</v>
      </c>
      <c r="O4834">
        <v>0</v>
      </c>
      <c r="P4834">
        <v>0</v>
      </c>
      <c r="Q4834">
        <v>6686</v>
      </c>
      <c r="R4834" t="b">
        <v>0</v>
      </c>
      <c r="S4834">
        <v>0</v>
      </c>
    </row>
    <row r="4835" spans="1:19">
      <c r="A4835">
        <v>270550</v>
      </c>
      <c r="B4835" s="12"/>
      <c r="C4835" s="12" t="s">
        <v>4797</v>
      </c>
      <c r="D4835" s="12" t="s">
        <v>5194</v>
      </c>
      <c r="E4835" t="b">
        <v>0</v>
      </c>
      <c r="F4835">
        <v>0</v>
      </c>
      <c r="G4835">
        <v>5201</v>
      </c>
      <c r="H4835">
        <v>43929</v>
      </c>
      <c r="I4835" s="12" t="s">
        <v>6015</v>
      </c>
      <c r="J4835">
        <v>1</v>
      </c>
      <c r="K4835">
        <v>13699</v>
      </c>
      <c r="L4835">
        <v>0</v>
      </c>
      <c r="M4835">
        <v>0</v>
      </c>
      <c r="N4835">
        <v>0</v>
      </c>
      <c r="O4835">
        <v>63</v>
      </c>
      <c r="P4835">
        <v>63</v>
      </c>
      <c r="Q4835">
        <v>6687</v>
      </c>
      <c r="R4835" t="b">
        <v>0</v>
      </c>
      <c r="S4835">
        <v>0</v>
      </c>
    </row>
    <row r="4836" spans="1:19">
      <c r="A4836">
        <v>270550</v>
      </c>
      <c r="B4836" s="12"/>
      <c r="C4836" s="12" t="s">
        <v>4797</v>
      </c>
      <c r="D4836" s="12" t="s">
        <v>5194</v>
      </c>
      <c r="E4836" t="b">
        <v>0</v>
      </c>
      <c r="F4836">
        <v>0</v>
      </c>
      <c r="G4836">
        <v>5201</v>
      </c>
      <c r="H4836">
        <v>43952</v>
      </c>
      <c r="I4836" s="12" t="s">
        <v>1714</v>
      </c>
      <c r="J4836">
        <v>3</v>
      </c>
      <c r="K4836">
        <v>568</v>
      </c>
      <c r="L4836">
        <v>0</v>
      </c>
      <c r="M4836">
        <v>0</v>
      </c>
      <c r="N4836">
        <v>63</v>
      </c>
      <c r="O4836">
        <v>0</v>
      </c>
      <c r="P4836">
        <v>0</v>
      </c>
      <c r="Q4836">
        <v>6688</v>
      </c>
      <c r="R4836" t="b">
        <v>0</v>
      </c>
      <c r="S4836">
        <v>0</v>
      </c>
    </row>
    <row r="4837" spans="1:19">
      <c r="A4837">
        <v>270550</v>
      </c>
      <c r="B4837" s="12"/>
      <c r="C4837" s="12" t="s">
        <v>4797</v>
      </c>
      <c r="D4837" s="12" t="s">
        <v>5194</v>
      </c>
      <c r="E4837" t="b">
        <v>0</v>
      </c>
      <c r="F4837">
        <v>0</v>
      </c>
      <c r="G4837">
        <v>5201</v>
      </c>
      <c r="H4837">
        <v>43958</v>
      </c>
      <c r="I4837" s="12" t="s">
        <v>6015</v>
      </c>
      <c r="J4837">
        <v>1</v>
      </c>
      <c r="K4837">
        <v>13749</v>
      </c>
      <c r="L4837">
        <v>0</v>
      </c>
      <c r="M4837">
        <v>0</v>
      </c>
      <c r="N4837">
        <v>0</v>
      </c>
      <c r="O4837">
        <v>3063</v>
      </c>
      <c r="P4837">
        <v>3063</v>
      </c>
      <c r="Q4837">
        <v>6689</v>
      </c>
      <c r="R4837" t="b">
        <v>0</v>
      </c>
      <c r="S4837">
        <v>0</v>
      </c>
    </row>
    <row r="4838" spans="1:19">
      <c r="A4838">
        <v>270550</v>
      </c>
      <c r="B4838" s="12"/>
      <c r="C4838" s="12" t="s">
        <v>4797</v>
      </c>
      <c r="D4838" s="12" t="s">
        <v>5194</v>
      </c>
      <c r="E4838" t="b">
        <v>0</v>
      </c>
      <c r="F4838">
        <v>0</v>
      </c>
      <c r="G4838">
        <v>5201</v>
      </c>
      <c r="H4838">
        <v>43983</v>
      </c>
      <c r="I4838" s="12" t="s">
        <v>1716</v>
      </c>
      <c r="J4838">
        <v>3</v>
      </c>
      <c r="K4838">
        <v>569</v>
      </c>
      <c r="L4838">
        <v>0</v>
      </c>
      <c r="M4838">
        <v>0</v>
      </c>
      <c r="N4838">
        <v>3063</v>
      </c>
      <c r="O4838">
        <v>0</v>
      </c>
      <c r="P4838">
        <v>0</v>
      </c>
      <c r="Q4838">
        <v>6690</v>
      </c>
      <c r="R4838" t="b">
        <v>0</v>
      </c>
      <c r="S4838">
        <v>0</v>
      </c>
    </row>
    <row r="4839" spans="1:19">
      <c r="A4839">
        <v>270550</v>
      </c>
      <c r="B4839" s="12"/>
      <c r="C4839" s="12" t="s">
        <v>4797</v>
      </c>
      <c r="D4839" s="12" t="s">
        <v>5194</v>
      </c>
      <c r="E4839" t="b">
        <v>0</v>
      </c>
      <c r="F4839">
        <v>0</v>
      </c>
      <c r="G4839">
        <v>5201</v>
      </c>
      <c r="H4839">
        <v>43985</v>
      </c>
      <c r="I4839" s="12" t="s">
        <v>6015</v>
      </c>
      <c r="J4839">
        <v>1</v>
      </c>
      <c r="K4839">
        <v>13812</v>
      </c>
      <c r="L4839">
        <v>0</v>
      </c>
      <c r="M4839">
        <v>0</v>
      </c>
      <c r="N4839">
        <v>0</v>
      </c>
      <c r="O4839">
        <v>6063</v>
      </c>
      <c r="P4839">
        <v>6063</v>
      </c>
      <c r="Q4839">
        <v>6691</v>
      </c>
      <c r="R4839" t="b">
        <v>0</v>
      </c>
      <c r="S4839">
        <v>0</v>
      </c>
    </row>
    <row r="4840" spans="1:19">
      <c r="A4840">
        <v>270550</v>
      </c>
      <c r="B4840" s="12"/>
      <c r="C4840" s="12" t="s">
        <v>4797</v>
      </c>
      <c r="D4840" s="12" t="s">
        <v>5194</v>
      </c>
      <c r="E4840" t="b">
        <v>0</v>
      </c>
      <c r="F4840">
        <v>0</v>
      </c>
      <c r="G4840">
        <v>5201</v>
      </c>
      <c r="H4840">
        <v>44013</v>
      </c>
      <c r="I4840" s="12" t="s">
        <v>1718</v>
      </c>
      <c r="J4840">
        <v>3</v>
      </c>
      <c r="K4840">
        <v>570</v>
      </c>
      <c r="L4840">
        <v>0</v>
      </c>
      <c r="M4840">
        <v>0</v>
      </c>
      <c r="N4840">
        <v>6063</v>
      </c>
      <c r="O4840">
        <v>0</v>
      </c>
      <c r="P4840">
        <v>0</v>
      </c>
      <c r="Q4840">
        <v>6692</v>
      </c>
      <c r="R4840" t="b">
        <v>0</v>
      </c>
      <c r="S4840">
        <v>0</v>
      </c>
    </row>
    <row r="4841" spans="1:19">
      <c r="A4841">
        <v>270550</v>
      </c>
      <c r="B4841" s="12"/>
      <c r="C4841" s="12" t="s">
        <v>4797</v>
      </c>
      <c r="D4841" s="12" t="s">
        <v>5194</v>
      </c>
      <c r="E4841" t="b">
        <v>0</v>
      </c>
      <c r="F4841">
        <v>0</v>
      </c>
      <c r="G4841">
        <v>5201</v>
      </c>
      <c r="H4841">
        <v>44022</v>
      </c>
      <c r="I4841" s="12" t="s">
        <v>6015</v>
      </c>
      <c r="J4841">
        <v>1</v>
      </c>
      <c r="K4841">
        <v>13904</v>
      </c>
      <c r="L4841">
        <v>0</v>
      </c>
      <c r="M4841">
        <v>0</v>
      </c>
      <c r="N4841">
        <v>0</v>
      </c>
      <c r="O4841">
        <v>4063</v>
      </c>
      <c r="P4841">
        <v>4063</v>
      </c>
      <c r="Q4841">
        <v>6693</v>
      </c>
      <c r="R4841" t="b">
        <v>0</v>
      </c>
      <c r="S4841">
        <v>0</v>
      </c>
    </row>
    <row r="4842" spans="1:19">
      <c r="A4842">
        <v>270550</v>
      </c>
      <c r="B4842" s="12"/>
      <c r="C4842" s="12" t="s">
        <v>4797</v>
      </c>
      <c r="D4842" s="12" t="s">
        <v>5194</v>
      </c>
      <c r="E4842" t="b">
        <v>0</v>
      </c>
      <c r="F4842">
        <v>0</v>
      </c>
      <c r="G4842">
        <v>5201</v>
      </c>
      <c r="H4842">
        <v>44044</v>
      </c>
      <c r="I4842" s="12" t="s">
        <v>1720</v>
      </c>
      <c r="J4842">
        <v>3</v>
      </c>
      <c r="K4842">
        <v>572</v>
      </c>
      <c r="L4842">
        <v>0</v>
      </c>
      <c r="M4842">
        <v>0</v>
      </c>
      <c r="N4842">
        <v>4063</v>
      </c>
      <c r="O4842">
        <v>0</v>
      </c>
      <c r="P4842">
        <v>0</v>
      </c>
      <c r="Q4842">
        <v>6694</v>
      </c>
      <c r="R4842" t="b">
        <v>0</v>
      </c>
      <c r="S4842">
        <v>0</v>
      </c>
    </row>
    <row r="4843" spans="1:19">
      <c r="A4843">
        <v>270550</v>
      </c>
      <c r="B4843" s="12"/>
      <c r="C4843" s="12" t="s">
        <v>4797</v>
      </c>
      <c r="D4843" s="12" t="s">
        <v>5194</v>
      </c>
      <c r="E4843" t="b">
        <v>0</v>
      </c>
      <c r="F4843">
        <v>0</v>
      </c>
      <c r="G4843">
        <v>5201</v>
      </c>
      <c r="H4843">
        <v>44055</v>
      </c>
      <c r="I4843" s="12" t="s">
        <v>6015</v>
      </c>
      <c r="J4843">
        <v>1</v>
      </c>
      <c r="K4843">
        <v>13973</v>
      </c>
      <c r="L4843">
        <v>0</v>
      </c>
      <c r="M4843">
        <v>0</v>
      </c>
      <c r="N4843">
        <v>0</v>
      </c>
      <c r="O4843">
        <v>2063</v>
      </c>
      <c r="P4843">
        <v>2063</v>
      </c>
      <c r="Q4843">
        <v>6695</v>
      </c>
      <c r="R4843" t="b">
        <v>0</v>
      </c>
      <c r="S4843">
        <v>0</v>
      </c>
    </row>
    <row r="4844" spans="1:19">
      <c r="A4844">
        <v>270550</v>
      </c>
      <c r="B4844" s="12"/>
      <c r="C4844" s="12" t="s">
        <v>4797</v>
      </c>
      <c r="D4844" s="12" t="s">
        <v>5194</v>
      </c>
      <c r="E4844" t="b">
        <v>0</v>
      </c>
      <c r="F4844">
        <v>0</v>
      </c>
      <c r="G4844">
        <v>5201</v>
      </c>
      <c r="H4844">
        <v>44075</v>
      </c>
      <c r="I4844" s="12" t="s">
        <v>1722</v>
      </c>
      <c r="J4844">
        <v>3</v>
      </c>
      <c r="K4844">
        <v>573</v>
      </c>
      <c r="L4844">
        <v>0</v>
      </c>
      <c r="M4844">
        <v>0</v>
      </c>
      <c r="N4844">
        <v>2063</v>
      </c>
      <c r="O4844">
        <v>0</v>
      </c>
      <c r="P4844">
        <v>0</v>
      </c>
      <c r="Q4844">
        <v>6696</v>
      </c>
      <c r="R4844" t="b">
        <v>0</v>
      </c>
      <c r="S4844">
        <v>0</v>
      </c>
    </row>
    <row r="4845" spans="1:19">
      <c r="A4845">
        <v>270550</v>
      </c>
      <c r="B4845" s="12"/>
      <c r="C4845" s="12" t="s">
        <v>4797</v>
      </c>
      <c r="D4845" s="12" t="s">
        <v>5194</v>
      </c>
      <c r="E4845" t="b">
        <v>0</v>
      </c>
      <c r="F4845">
        <v>0</v>
      </c>
      <c r="G4845">
        <v>5201</v>
      </c>
      <c r="H4845">
        <v>44076</v>
      </c>
      <c r="I4845" s="12" t="s">
        <v>6015</v>
      </c>
      <c r="J4845">
        <v>1</v>
      </c>
      <c r="K4845">
        <v>14028</v>
      </c>
      <c r="L4845">
        <v>0</v>
      </c>
      <c r="M4845">
        <v>0</v>
      </c>
      <c r="N4845">
        <v>0</v>
      </c>
      <c r="O4845">
        <v>63</v>
      </c>
      <c r="P4845">
        <v>63</v>
      </c>
      <c r="Q4845">
        <v>6697</v>
      </c>
      <c r="R4845" t="b">
        <v>0</v>
      </c>
      <c r="S4845">
        <v>0</v>
      </c>
    </row>
    <row r="4846" spans="1:19">
      <c r="A4846">
        <v>270550</v>
      </c>
      <c r="B4846" s="12"/>
      <c r="C4846" s="12" t="s">
        <v>4797</v>
      </c>
      <c r="D4846" s="12" t="s">
        <v>5194</v>
      </c>
      <c r="E4846" t="b">
        <v>0</v>
      </c>
      <c r="F4846">
        <v>0</v>
      </c>
      <c r="G4846">
        <v>5201</v>
      </c>
      <c r="H4846">
        <v>44099</v>
      </c>
      <c r="I4846" s="12" t="s">
        <v>6015</v>
      </c>
      <c r="J4846">
        <v>1</v>
      </c>
      <c r="K4846">
        <v>14071</v>
      </c>
      <c r="L4846">
        <v>0</v>
      </c>
      <c r="M4846">
        <v>0</v>
      </c>
      <c r="N4846">
        <v>0</v>
      </c>
      <c r="O4846">
        <v>225000</v>
      </c>
      <c r="P4846">
        <v>225063</v>
      </c>
      <c r="Q4846">
        <v>6698</v>
      </c>
      <c r="R4846" t="b">
        <v>0</v>
      </c>
      <c r="S4846">
        <v>0</v>
      </c>
    </row>
    <row r="4847" spans="1:19">
      <c r="A4847">
        <v>270550</v>
      </c>
      <c r="B4847" s="12"/>
      <c r="C4847" s="12" t="s">
        <v>4797</v>
      </c>
      <c r="D4847" s="12" t="s">
        <v>5194</v>
      </c>
      <c r="E4847" t="b">
        <v>0</v>
      </c>
      <c r="F4847">
        <v>0</v>
      </c>
      <c r="G4847">
        <v>5201</v>
      </c>
      <c r="H4847">
        <v>44105</v>
      </c>
      <c r="I4847" s="12" t="s">
        <v>1724</v>
      </c>
      <c r="J4847">
        <v>3</v>
      </c>
      <c r="K4847">
        <v>575</v>
      </c>
      <c r="L4847">
        <v>0</v>
      </c>
      <c r="M4847">
        <v>0</v>
      </c>
      <c r="N4847">
        <v>222000</v>
      </c>
      <c r="O4847">
        <v>0</v>
      </c>
      <c r="P4847">
        <v>3063</v>
      </c>
      <c r="Q4847">
        <v>6699</v>
      </c>
      <c r="R4847" t="b">
        <v>0</v>
      </c>
      <c r="S4847">
        <v>0</v>
      </c>
    </row>
    <row r="4848" spans="1:19">
      <c r="A4848">
        <v>270550</v>
      </c>
      <c r="B4848" s="12"/>
      <c r="C4848" s="12" t="s">
        <v>4797</v>
      </c>
      <c r="D4848" s="12" t="s">
        <v>5194</v>
      </c>
      <c r="E4848" t="b">
        <v>0</v>
      </c>
      <c r="F4848">
        <v>0</v>
      </c>
      <c r="G4848">
        <v>5201</v>
      </c>
      <c r="H4848">
        <v>44136</v>
      </c>
      <c r="I4848" s="12" t="s">
        <v>1726</v>
      </c>
      <c r="J4848">
        <v>3</v>
      </c>
      <c r="K4848">
        <v>576</v>
      </c>
      <c r="L4848">
        <v>0</v>
      </c>
      <c r="M4848">
        <v>0</v>
      </c>
      <c r="N4848">
        <v>3063</v>
      </c>
      <c r="O4848">
        <v>0</v>
      </c>
      <c r="P4848">
        <v>0</v>
      </c>
      <c r="Q4848">
        <v>6700</v>
      </c>
      <c r="R4848" t="b">
        <v>0</v>
      </c>
      <c r="S4848">
        <v>0</v>
      </c>
    </row>
    <row r="4849" spans="1:19">
      <c r="A4849">
        <v>270550</v>
      </c>
      <c r="B4849" s="12"/>
      <c r="C4849" s="12" t="s">
        <v>4797</v>
      </c>
      <c r="D4849" s="12" t="s">
        <v>5194</v>
      </c>
      <c r="E4849" t="b">
        <v>0</v>
      </c>
      <c r="F4849">
        <v>0</v>
      </c>
      <c r="G4849">
        <v>5201</v>
      </c>
      <c r="H4849">
        <v>44162</v>
      </c>
      <c r="I4849" s="12" t="s">
        <v>6015</v>
      </c>
      <c r="J4849">
        <v>1</v>
      </c>
      <c r="K4849">
        <v>14212</v>
      </c>
      <c r="L4849">
        <v>0</v>
      </c>
      <c r="M4849">
        <v>0</v>
      </c>
      <c r="N4849">
        <v>0</v>
      </c>
      <c r="O4849">
        <v>230063</v>
      </c>
      <c r="P4849">
        <v>230063</v>
      </c>
      <c r="Q4849">
        <v>6701</v>
      </c>
      <c r="R4849" t="b">
        <v>0</v>
      </c>
      <c r="S4849">
        <v>0</v>
      </c>
    </row>
    <row r="4850" spans="1:19">
      <c r="A4850">
        <v>270550</v>
      </c>
      <c r="B4850" s="12"/>
      <c r="C4850" s="12" t="s">
        <v>4797</v>
      </c>
      <c r="D4850" s="12" t="s">
        <v>5194</v>
      </c>
      <c r="E4850" t="b">
        <v>0</v>
      </c>
      <c r="F4850">
        <v>0</v>
      </c>
      <c r="G4850">
        <v>5201</v>
      </c>
      <c r="H4850">
        <v>44166</v>
      </c>
      <c r="I4850" s="12" t="s">
        <v>1728</v>
      </c>
      <c r="J4850">
        <v>3</v>
      </c>
      <c r="K4850">
        <v>577</v>
      </c>
      <c r="L4850">
        <v>0</v>
      </c>
      <c r="M4850">
        <v>0</v>
      </c>
      <c r="N4850">
        <v>222000</v>
      </c>
      <c r="O4850">
        <v>0</v>
      </c>
      <c r="P4850">
        <v>8063</v>
      </c>
      <c r="Q4850">
        <v>6702</v>
      </c>
      <c r="R4850" t="b">
        <v>0</v>
      </c>
      <c r="S4850">
        <v>0</v>
      </c>
    </row>
    <row r="4851" spans="1:19">
      <c r="A4851">
        <v>270550</v>
      </c>
      <c r="B4851" s="12" t="s">
        <v>2806</v>
      </c>
      <c r="C4851" s="12" t="s">
        <v>4797</v>
      </c>
      <c r="D4851" s="12" t="s">
        <v>2806</v>
      </c>
      <c r="E4851" t="b">
        <v>0</v>
      </c>
      <c r="F4851">
        <v>0</v>
      </c>
      <c r="G4851">
        <v>5201</v>
      </c>
      <c r="H4851" t="s">
        <v>21</v>
      </c>
      <c r="I4851" s="12"/>
      <c r="K4851">
        <v>0</v>
      </c>
      <c r="L4851">
        <v>0</v>
      </c>
      <c r="M4851">
        <v>0</v>
      </c>
      <c r="N4851">
        <v>490667</v>
      </c>
      <c r="O4851">
        <v>498730</v>
      </c>
      <c r="P4851">
        <v>8063</v>
      </c>
      <c r="Q4851">
        <v>6703</v>
      </c>
      <c r="R4851" t="b">
        <v>0</v>
      </c>
      <c r="S4851">
        <v>0</v>
      </c>
    </row>
    <row r="4852" spans="1:19">
      <c r="A4852">
        <v>270550</v>
      </c>
      <c r="B4852" s="12" t="s">
        <v>5219</v>
      </c>
      <c r="C4852" s="12" t="s">
        <v>4797</v>
      </c>
      <c r="D4852" s="12" t="s">
        <v>5219</v>
      </c>
      <c r="E4852" t="b">
        <v>0</v>
      </c>
      <c r="F4852">
        <v>0</v>
      </c>
      <c r="G4852">
        <v>5302</v>
      </c>
      <c r="H4852" t="s">
        <v>21</v>
      </c>
      <c r="I4852" s="12"/>
      <c r="K4852">
        <v>0</v>
      </c>
      <c r="L4852">
        <v>401226</v>
      </c>
      <c r="M4852">
        <v>411226</v>
      </c>
      <c r="N4852">
        <v>0</v>
      </c>
      <c r="O4852">
        <v>0</v>
      </c>
      <c r="P4852">
        <v>0</v>
      </c>
      <c r="Q4852">
        <v>6708</v>
      </c>
      <c r="R4852" t="b">
        <v>0</v>
      </c>
      <c r="S4852">
        <v>0</v>
      </c>
    </row>
    <row r="4853" spans="1:19">
      <c r="A4853">
        <v>270550</v>
      </c>
      <c r="B4853" s="12"/>
      <c r="C4853" s="12" t="s">
        <v>4797</v>
      </c>
      <c r="D4853" s="12" t="s">
        <v>5219</v>
      </c>
      <c r="E4853" t="b">
        <v>0</v>
      </c>
      <c r="F4853">
        <v>0</v>
      </c>
      <c r="G4853">
        <v>5302</v>
      </c>
      <c r="H4853">
        <v>43893</v>
      </c>
      <c r="I4853" s="12" t="s">
        <v>6016</v>
      </c>
      <c r="J4853">
        <v>1</v>
      </c>
      <c r="K4853">
        <v>13673</v>
      </c>
      <c r="L4853">
        <v>0</v>
      </c>
      <c r="M4853">
        <v>0</v>
      </c>
      <c r="N4853">
        <v>0</v>
      </c>
      <c r="O4853">
        <v>201226</v>
      </c>
      <c r="P4853">
        <v>201226</v>
      </c>
      <c r="Q4853">
        <v>6709</v>
      </c>
      <c r="R4853" t="b">
        <v>0</v>
      </c>
      <c r="S4853">
        <v>0</v>
      </c>
    </row>
    <row r="4854" spans="1:19">
      <c r="A4854">
        <v>270550</v>
      </c>
      <c r="B4854" s="12"/>
      <c r="C4854" s="12" t="s">
        <v>4797</v>
      </c>
      <c r="D4854" s="12" t="s">
        <v>5219</v>
      </c>
      <c r="E4854" t="b">
        <v>0</v>
      </c>
      <c r="F4854">
        <v>0</v>
      </c>
      <c r="G4854">
        <v>5302</v>
      </c>
      <c r="H4854">
        <v>43922</v>
      </c>
      <c r="I4854" s="12" t="s">
        <v>1761</v>
      </c>
      <c r="J4854">
        <v>3</v>
      </c>
      <c r="K4854">
        <v>566</v>
      </c>
      <c r="L4854">
        <v>0</v>
      </c>
      <c r="M4854">
        <v>0</v>
      </c>
      <c r="N4854">
        <v>200000</v>
      </c>
      <c r="O4854">
        <v>0</v>
      </c>
      <c r="P4854">
        <v>1226</v>
      </c>
      <c r="Q4854">
        <v>6710</v>
      </c>
      <c r="R4854" t="b">
        <v>0</v>
      </c>
      <c r="S4854">
        <v>0</v>
      </c>
    </row>
    <row r="4855" spans="1:19">
      <c r="A4855">
        <v>270550</v>
      </c>
      <c r="B4855" s="12"/>
      <c r="C4855" s="12" t="s">
        <v>4797</v>
      </c>
      <c r="D4855" s="12" t="s">
        <v>5219</v>
      </c>
      <c r="E4855" t="b">
        <v>0</v>
      </c>
      <c r="F4855">
        <v>0</v>
      </c>
      <c r="G4855">
        <v>5302</v>
      </c>
      <c r="H4855">
        <v>43952</v>
      </c>
      <c r="I4855" s="12" t="s">
        <v>1763</v>
      </c>
      <c r="J4855">
        <v>3</v>
      </c>
      <c r="K4855">
        <v>568</v>
      </c>
      <c r="L4855">
        <v>0</v>
      </c>
      <c r="M4855">
        <v>0</v>
      </c>
      <c r="N4855">
        <v>1226</v>
      </c>
      <c r="O4855">
        <v>0</v>
      </c>
      <c r="P4855">
        <v>0</v>
      </c>
      <c r="Q4855">
        <v>6711</v>
      </c>
      <c r="R4855" t="b">
        <v>0</v>
      </c>
      <c r="S4855">
        <v>0</v>
      </c>
    </row>
    <row r="4856" spans="1:19">
      <c r="A4856">
        <v>270550</v>
      </c>
      <c r="B4856" s="12"/>
      <c r="C4856" s="12" t="s">
        <v>4797</v>
      </c>
      <c r="D4856" s="12" t="s">
        <v>5219</v>
      </c>
      <c r="E4856" t="b">
        <v>0</v>
      </c>
      <c r="F4856">
        <v>0</v>
      </c>
      <c r="G4856">
        <v>5302</v>
      </c>
      <c r="H4856">
        <v>44159</v>
      </c>
      <c r="I4856" s="12" t="s">
        <v>6016</v>
      </c>
      <c r="J4856">
        <v>1</v>
      </c>
      <c r="K4856">
        <v>14233</v>
      </c>
      <c r="L4856">
        <v>0</v>
      </c>
      <c r="M4856">
        <v>0</v>
      </c>
      <c r="N4856">
        <v>0</v>
      </c>
      <c r="O4856">
        <v>210000</v>
      </c>
      <c r="P4856">
        <v>210000</v>
      </c>
      <c r="Q4856">
        <v>6712</v>
      </c>
      <c r="R4856" t="b">
        <v>0</v>
      </c>
      <c r="S4856">
        <v>0</v>
      </c>
    </row>
    <row r="4857" spans="1:19">
      <c r="A4857">
        <v>270550</v>
      </c>
      <c r="B4857" s="12"/>
      <c r="C4857" s="12" t="s">
        <v>4797</v>
      </c>
      <c r="D4857" s="12" t="s">
        <v>5219</v>
      </c>
      <c r="E4857" t="b">
        <v>0</v>
      </c>
      <c r="F4857">
        <v>0</v>
      </c>
      <c r="G4857">
        <v>5302</v>
      </c>
      <c r="H4857">
        <v>44166</v>
      </c>
      <c r="I4857" s="12" t="s">
        <v>1771</v>
      </c>
      <c r="J4857">
        <v>3</v>
      </c>
      <c r="K4857">
        <v>577</v>
      </c>
      <c r="L4857">
        <v>0</v>
      </c>
      <c r="M4857">
        <v>0</v>
      </c>
      <c r="N4857">
        <v>200000</v>
      </c>
      <c r="O4857">
        <v>0</v>
      </c>
      <c r="P4857">
        <v>10000</v>
      </c>
      <c r="Q4857">
        <v>6713</v>
      </c>
      <c r="R4857" t="b">
        <v>0</v>
      </c>
      <c r="S4857">
        <v>0</v>
      </c>
    </row>
    <row r="4858" spans="1:19">
      <c r="A4858">
        <v>270550</v>
      </c>
      <c r="B4858" s="12" t="s">
        <v>2808</v>
      </c>
      <c r="C4858" s="12" t="s">
        <v>4797</v>
      </c>
      <c r="D4858" s="12" t="s">
        <v>2808</v>
      </c>
      <c r="E4858" t="b">
        <v>0</v>
      </c>
      <c r="F4858">
        <v>0</v>
      </c>
      <c r="G4858">
        <v>5302</v>
      </c>
      <c r="H4858" t="s">
        <v>21</v>
      </c>
      <c r="I4858" s="12"/>
      <c r="K4858">
        <v>0</v>
      </c>
      <c r="L4858">
        <v>0</v>
      </c>
      <c r="M4858">
        <v>0</v>
      </c>
      <c r="N4858">
        <v>401226</v>
      </c>
      <c r="O4858">
        <v>411226</v>
      </c>
      <c r="P4858">
        <v>10000</v>
      </c>
      <c r="Q4858">
        <v>6714</v>
      </c>
      <c r="R4858" t="b">
        <v>0</v>
      </c>
      <c r="S4858">
        <v>0</v>
      </c>
    </row>
    <row r="4859" spans="1:19">
      <c r="A4859">
        <v>270550</v>
      </c>
      <c r="B4859" s="12" t="s">
        <v>5234</v>
      </c>
      <c r="C4859" s="12" t="s">
        <v>4797</v>
      </c>
      <c r="D4859" s="12" t="s">
        <v>5234</v>
      </c>
      <c r="E4859" t="b">
        <v>0</v>
      </c>
      <c r="F4859">
        <v>0</v>
      </c>
      <c r="G4859">
        <v>5402</v>
      </c>
      <c r="H4859" t="s">
        <v>21</v>
      </c>
      <c r="I4859" s="12"/>
      <c r="K4859">
        <v>0</v>
      </c>
      <c r="L4859">
        <v>400000</v>
      </c>
      <c r="M4859">
        <v>400000</v>
      </c>
      <c r="N4859">
        <v>0</v>
      </c>
      <c r="O4859">
        <v>0</v>
      </c>
      <c r="P4859">
        <v>0</v>
      </c>
      <c r="Q4859">
        <v>6717</v>
      </c>
      <c r="R4859" t="b">
        <v>0</v>
      </c>
      <c r="S4859">
        <v>0</v>
      </c>
    </row>
    <row r="4860" spans="1:19">
      <c r="A4860">
        <v>270550</v>
      </c>
      <c r="B4860" s="12"/>
      <c r="C4860" s="12" t="s">
        <v>4797</v>
      </c>
      <c r="D4860" s="12" t="s">
        <v>5234</v>
      </c>
      <c r="E4860" t="b">
        <v>0</v>
      </c>
      <c r="F4860">
        <v>0</v>
      </c>
      <c r="G4860">
        <v>5402</v>
      </c>
      <c r="H4860">
        <v>44040</v>
      </c>
      <c r="I4860" s="12" t="s">
        <v>6017</v>
      </c>
      <c r="J4860">
        <v>1</v>
      </c>
      <c r="K4860">
        <v>13922</v>
      </c>
      <c r="L4860">
        <v>0</v>
      </c>
      <c r="M4860">
        <v>0</v>
      </c>
      <c r="N4860">
        <v>0</v>
      </c>
      <c r="O4860">
        <v>200000</v>
      </c>
      <c r="P4860">
        <v>200000</v>
      </c>
      <c r="Q4860">
        <v>6718</v>
      </c>
      <c r="R4860" t="b">
        <v>0</v>
      </c>
      <c r="S4860">
        <v>0</v>
      </c>
    </row>
    <row r="4861" spans="1:19">
      <c r="A4861">
        <v>270550</v>
      </c>
      <c r="B4861" s="12"/>
      <c r="C4861" s="12" t="s">
        <v>4797</v>
      </c>
      <c r="D4861" s="12" t="s">
        <v>5234</v>
      </c>
      <c r="E4861" t="b">
        <v>0</v>
      </c>
      <c r="F4861">
        <v>0</v>
      </c>
      <c r="G4861">
        <v>5402</v>
      </c>
      <c r="H4861">
        <v>44044</v>
      </c>
      <c r="I4861" s="12" t="s">
        <v>1794</v>
      </c>
      <c r="J4861">
        <v>3</v>
      </c>
      <c r="K4861">
        <v>572</v>
      </c>
      <c r="L4861">
        <v>0</v>
      </c>
      <c r="M4861">
        <v>0</v>
      </c>
      <c r="N4861">
        <v>200000</v>
      </c>
      <c r="O4861">
        <v>0</v>
      </c>
      <c r="P4861">
        <v>0</v>
      </c>
      <c r="Q4861">
        <v>6719</v>
      </c>
      <c r="R4861" t="b">
        <v>0</v>
      </c>
      <c r="S4861">
        <v>0</v>
      </c>
    </row>
    <row r="4862" spans="1:19">
      <c r="A4862">
        <v>270550</v>
      </c>
      <c r="B4862" s="12"/>
      <c r="C4862" s="12" t="s">
        <v>4797</v>
      </c>
      <c r="D4862" s="12" t="s">
        <v>5234</v>
      </c>
      <c r="E4862" t="b">
        <v>0</v>
      </c>
      <c r="F4862">
        <v>0</v>
      </c>
      <c r="G4862">
        <v>5402</v>
      </c>
      <c r="H4862">
        <v>44074</v>
      </c>
      <c r="I4862" s="12" t="s">
        <v>6017</v>
      </c>
      <c r="J4862">
        <v>1</v>
      </c>
      <c r="K4862">
        <v>14001</v>
      </c>
      <c r="L4862">
        <v>0</v>
      </c>
      <c r="M4862">
        <v>0</v>
      </c>
      <c r="N4862">
        <v>0</v>
      </c>
      <c r="O4862">
        <v>200000</v>
      </c>
      <c r="P4862">
        <v>200000</v>
      </c>
      <c r="Q4862">
        <v>6720</v>
      </c>
      <c r="R4862" t="b">
        <v>0</v>
      </c>
      <c r="S4862">
        <v>0</v>
      </c>
    </row>
    <row r="4863" spans="1:19">
      <c r="A4863">
        <v>270550</v>
      </c>
      <c r="B4863" s="12"/>
      <c r="C4863" s="12" t="s">
        <v>4797</v>
      </c>
      <c r="D4863" s="12" t="s">
        <v>5234</v>
      </c>
      <c r="E4863" t="b">
        <v>0</v>
      </c>
      <c r="F4863">
        <v>0</v>
      </c>
      <c r="G4863">
        <v>5402</v>
      </c>
      <c r="H4863">
        <v>44075</v>
      </c>
      <c r="I4863" s="12" t="s">
        <v>1796</v>
      </c>
      <c r="J4863">
        <v>3</v>
      </c>
      <c r="K4863">
        <v>573</v>
      </c>
      <c r="L4863">
        <v>0</v>
      </c>
      <c r="M4863">
        <v>0</v>
      </c>
      <c r="N4863">
        <v>200000</v>
      </c>
      <c r="O4863">
        <v>0</v>
      </c>
      <c r="P4863">
        <v>0</v>
      </c>
      <c r="Q4863">
        <v>6721</v>
      </c>
      <c r="R4863" t="b">
        <v>0</v>
      </c>
      <c r="S4863">
        <v>0</v>
      </c>
    </row>
    <row r="4864" spans="1:19">
      <c r="A4864">
        <v>270550</v>
      </c>
      <c r="B4864" s="12" t="s">
        <v>2810</v>
      </c>
      <c r="C4864" s="12" t="s">
        <v>4797</v>
      </c>
      <c r="D4864" s="12" t="s">
        <v>2810</v>
      </c>
      <c r="E4864" t="b">
        <v>0</v>
      </c>
      <c r="F4864">
        <v>0</v>
      </c>
      <c r="G4864">
        <v>5402</v>
      </c>
      <c r="H4864" t="s">
        <v>21</v>
      </c>
      <c r="I4864" s="12"/>
      <c r="K4864">
        <v>0</v>
      </c>
      <c r="L4864">
        <v>0</v>
      </c>
      <c r="M4864">
        <v>0</v>
      </c>
      <c r="N4864">
        <v>400000</v>
      </c>
      <c r="O4864">
        <v>400000</v>
      </c>
      <c r="P4864">
        <v>0</v>
      </c>
      <c r="Q4864">
        <v>6722</v>
      </c>
      <c r="R4864" t="b">
        <v>0</v>
      </c>
      <c r="S4864">
        <v>0</v>
      </c>
    </row>
    <row r="4865" spans="1:19">
      <c r="A4865">
        <v>270550</v>
      </c>
      <c r="B4865" s="12" t="s">
        <v>5240</v>
      </c>
      <c r="C4865" s="12" t="s">
        <v>4797</v>
      </c>
      <c r="D4865" s="12" t="s">
        <v>5240</v>
      </c>
      <c r="E4865" t="b">
        <v>0</v>
      </c>
      <c r="F4865">
        <v>0</v>
      </c>
      <c r="G4865">
        <v>5501</v>
      </c>
      <c r="H4865" t="s">
        <v>21</v>
      </c>
      <c r="I4865" s="12"/>
      <c r="K4865">
        <v>0</v>
      </c>
      <c r="L4865">
        <v>2387</v>
      </c>
      <c r="M4865">
        <v>2387</v>
      </c>
      <c r="N4865">
        <v>0</v>
      </c>
      <c r="O4865">
        <v>0</v>
      </c>
      <c r="P4865">
        <v>0</v>
      </c>
      <c r="Q4865">
        <v>6723</v>
      </c>
      <c r="R4865" t="b">
        <v>0</v>
      </c>
      <c r="S4865">
        <v>0</v>
      </c>
    </row>
    <row r="4866" spans="1:19">
      <c r="A4866">
        <v>270550</v>
      </c>
      <c r="B4866" s="12"/>
      <c r="C4866" s="12" t="s">
        <v>4797</v>
      </c>
      <c r="D4866" s="12" t="s">
        <v>5240</v>
      </c>
      <c r="E4866" t="b">
        <v>0</v>
      </c>
      <c r="F4866">
        <v>0</v>
      </c>
      <c r="G4866">
        <v>5501</v>
      </c>
      <c r="H4866">
        <v>44111</v>
      </c>
      <c r="I4866" s="12" t="s">
        <v>6018</v>
      </c>
      <c r="J4866">
        <v>1</v>
      </c>
      <c r="K4866">
        <v>14163</v>
      </c>
      <c r="L4866">
        <v>0</v>
      </c>
      <c r="M4866">
        <v>0</v>
      </c>
      <c r="N4866">
        <v>0</v>
      </c>
      <c r="O4866">
        <v>2387</v>
      </c>
      <c r="P4866">
        <v>2387</v>
      </c>
      <c r="Q4866">
        <v>6724</v>
      </c>
      <c r="R4866" t="b">
        <v>0</v>
      </c>
      <c r="S4866">
        <v>0</v>
      </c>
    </row>
    <row r="4867" spans="1:19">
      <c r="A4867">
        <v>270550</v>
      </c>
      <c r="B4867" s="12"/>
      <c r="C4867" s="12" t="s">
        <v>4797</v>
      </c>
      <c r="D4867" s="12" t="s">
        <v>5240</v>
      </c>
      <c r="E4867" t="b">
        <v>0</v>
      </c>
      <c r="F4867">
        <v>0</v>
      </c>
      <c r="G4867">
        <v>5501</v>
      </c>
      <c r="H4867">
        <v>44136</v>
      </c>
      <c r="I4867" s="12" t="s">
        <v>1823</v>
      </c>
      <c r="J4867">
        <v>3</v>
      </c>
      <c r="K4867">
        <v>576</v>
      </c>
      <c r="L4867">
        <v>0</v>
      </c>
      <c r="M4867">
        <v>0</v>
      </c>
      <c r="N4867">
        <v>2387</v>
      </c>
      <c r="O4867">
        <v>0</v>
      </c>
      <c r="P4867">
        <v>0</v>
      </c>
      <c r="Q4867">
        <v>6725</v>
      </c>
      <c r="R4867" t="b">
        <v>0</v>
      </c>
      <c r="S4867">
        <v>0</v>
      </c>
    </row>
    <row r="4868" spans="1:19">
      <c r="A4868">
        <v>270550</v>
      </c>
      <c r="B4868" s="12" t="s">
        <v>2812</v>
      </c>
      <c r="C4868" s="12" t="s">
        <v>4797</v>
      </c>
      <c r="D4868" s="12" t="s">
        <v>2812</v>
      </c>
      <c r="E4868" t="b">
        <v>0</v>
      </c>
      <c r="F4868">
        <v>0</v>
      </c>
      <c r="G4868">
        <v>5501</v>
      </c>
      <c r="H4868" t="s">
        <v>21</v>
      </c>
      <c r="I4868" s="12"/>
      <c r="K4868">
        <v>0</v>
      </c>
      <c r="L4868">
        <v>0</v>
      </c>
      <c r="M4868">
        <v>0</v>
      </c>
      <c r="N4868">
        <v>2387</v>
      </c>
      <c r="O4868">
        <v>2387</v>
      </c>
      <c r="P4868">
        <v>0</v>
      </c>
      <c r="Q4868">
        <v>6726</v>
      </c>
      <c r="R4868" t="b">
        <v>0</v>
      </c>
      <c r="S4868">
        <v>0</v>
      </c>
    </row>
    <row r="4869" spans="1:19">
      <c r="A4869">
        <v>270550</v>
      </c>
      <c r="B4869" s="12" t="s">
        <v>5250</v>
      </c>
      <c r="C4869" s="12" t="s">
        <v>4797</v>
      </c>
      <c r="D4869" s="12" t="s">
        <v>5250</v>
      </c>
      <c r="E4869" t="b">
        <v>0</v>
      </c>
      <c r="F4869">
        <v>0</v>
      </c>
      <c r="G4869">
        <v>5502</v>
      </c>
      <c r="H4869" t="s">
        <v>21</v>
      </c>
      <c r="I4869" s="12"/>
      <c r="K4869">
        <v>0</v>
      </c>
      <c r="L4869">
        <v>32000</v>
      </c>
      <c r="M4869">
        <v>32000</v>
      </c>
      <c r="N4869">
        <v>0</v>
      </c>
      <c r="O4869">
        <v>0</v>
      </c>
      <c r="P4869">
        <v>0</v>
      </c>
      <c r="Q4869">
        <v>6727</v>
      </c>
      <c r="R4869" t="b">
        <v>0</v>
      </c>
      <c r="S4869">
        <v>0</v>
      </c>
    </row>
    <row r="4870" spans="1:19">
      <c r="A4870">
        <v>270550</v>
      </c>
      <c r="B4870" s="12"/>
      <c r="C4870" s="12" t="s">
        <v>4797</v>
      </c>
      <c r="D4870" s="12" t="s">
        <v>5250</v>
      </c>
      <c r="E4870" t="b">
        <v>0</v>
      </c>
      <c r="F4870">
        <v>0</v>
      </c>
      <c r="G4870">
        <v>5502</v>
      </c>
      <c r="H4870">
        <v>43833</v>
      </c>
      <c r="I4870" s="12" t="s">
        <v>5673</v>
      </c>
      <c r="J4870">
        <v>1</v>
      </c>
      <c r="K4870">
        <v>13536</v>
      </c>
      <c r="L4870">
        <v>0</v>
      </c>
      <c r="M4870">
        <v>0</v>
      </c>
      <c r="N4870">
        <v>0</v>
      </c>
      <c r="O4870">
        <v>12000</v>
      </c>
      <c r="P4870">
        <v>12000</v>
      </c>
      <c r="Q4870">
        <v>6728</v>
      </c>
      <c r="R4870" t="b">
        <v>0</v>
      </c>
      <c r="S4870">
        <v>0</v>
      </c>
    </row>
    <row r="4871" spans="1:19">
      <c r="A4871">
        <v>270550</v>
      </c>
      <c r="B4871" s="12"/>
      <c r="C4871" s="12" t="s">
        <v>4797</v>
      </c>
      <c r="D4871" s="12" t="s">
        <v>5250</v>
      </c>
      <c r="E4871" t="b">
        <v>0</v>
      </c>
      <c r="F4871">
        <v>0</v>
      </c>
      <c r="G4871">
        <v>5502</v>
      </c>
      <c r="H4871">
        <v>43891</v>
      </c>
      <c r="I4871" s="12" t="s">
        <v>1829</v>
      </c>
      <c r="J4871">
        <v>3</v>
      </c>
      <c r="K4871">
        <v>564</v>
      </c>
      <c r="L4871">
        <v>0</v>
      </c>
      <c r="M4871">
        <v>0</v>
      </c>
      <c r="N4871">
        <v>12000</v>
      </c>
      <c r="O4871">
        <v>0</v>
      </c>
      <c r="P4871">
        <v>0</v>
      </c>
      <c r="Q4871">
        <v>6729</v>
      </c>
      <c r="R4871" t="b">
        <v>0</v>
      </c>
      <c r="S4871">
        <v>0</v>
      </c>
    </row>
    <row r="4872" spans="1:19">
      <c r="A4872">
        <v>270550</v>
      </c>
      <c r="B4872" s="12"/>
      <c r="C4872" s="12" t="s">
        <v>4797</v>
      </c>
      <c r="D4872" s="12" t="s">
        <v>5250</v>
      </c>
      <c r="E4872" t="b">
        <v>0</v>
      </c>
      <c r="F4872">
        <v>0</v>
      </c>
      <c r="G4872">
        <v>5502</v>
      </c>
      <c r="H4872">
        <v>43941</v>
      </c>
      <c r="I4872" s="12" t="s">
        <v>6019</v>
      </c>
      <c r="J4872">
        <v>1</v>
      </c>
      <c r="K4872">
        <v>13719</v>
      </c>
      <c r="L4872">
        <v>0</v>
      </c>
      <c r="M4872">
        <v>0</v>
      </c>
      <c r="N4872">
        <v>0</v>
      </c>
      <c r="O4872">
        <v>10000</v>
      </c>
      <c r="P4872">
        <v>10000</v>
      </c>
      <c r="Q4872">
        <v>6730</v>
      </c>
      <c r="R4872" t="b">
        <v>0</v>
      </c>
      <c r="S4872">
        <v>0</v>
      </c>
    </row>
    <row r="4873" spans="1:19">
      <c r="A4873">
        <v>270550</v>
      </c>
      <c r="B4873" s="12"/>
      <c r="C4873" s="12" t="s">
        <v>4797</v>
      </c>
      <c r="D4873" s="12" t="s">
        <v>5250</v>
      </c>
      <c r="E4873" t="b">
        <v>0</v>
      </c>
      <c r="F4873">
        <v>0</v>
      </c>
      <c r="G4873">
        <v>5502</v>
      </c>
      <c r="H4873">
        <v>43952</v>
      </c>
      <c r="I4873" s="12" t="s">
        <v>1832</v>
      </c>
      <c r="J4873">
        <v>3</v>
      </c>
      <c r="K4873">
        <v>568</v>
      </c>
      <c r="L4873">
        <v>0</v>
      </c>
      <c r="M4873">
        <v>0</v>
      </c>
      <c r="N4873">
        <v>10000</v>
      </c>
      <c r="O4873">
        <v>0</v>
      </c>
      <c r="P4873">
        <v>0</v>
      </c>
      <c r="Q4873">
        <v>6731</v>
      </c>
      <c r="R4873" t="b">
        <v>0</v>
      </c>
      <c r="S4873">
        <v>0</v>
      </c>
    </row>
    <row r="4874" spans="1:19">
      <c r="A4874">
        <v>270550</v>
      </c>
      <c r="B4874" s="12"/>
      <c r="C4874" s="12" t="s">
        <v>4797</v>
      </c>
      <c r="D4874" s="12" t="s">
        <v>5250</v>
      </c>
      <c r="E4874" t="b">
        <v>0</v>
      </c>
      <c r="F4874">
        <v>0</v>
      </c>
      <c r="G4874">
        <v>5502</v>
      </c>
      <c r="H4874">
        <v>43965</v>
      </c>
      <c r="I4874" s="12" t="s">
        <v>6019</v>
      </c>
      <c r="J4874">
        <v>1</v>
      </c>
      <c r="K4874">
        <v>13774</v>
      </c>
      <c r="L4874">
        <v>0</v>
      </c>
      <c r="M4874">
        <v>0</v>
      </c>
      <c r="N4874">
        <v>0</v>
      </c>
      <c r="O4874">
        <v>10000</v>
      </c>
      <c r="P4874">
        <v>10000</v>
      </c>
      <c r="Q4874">
        <v>6732</v>
      </c>
      <c r="R4874" t="b">
        <v>0</v>
      </c>
      <c r="S4874">
        <v>0</v>
      </c>
    </row>
    <row r="4875" spans="1:19">
      <c r="A4875">
        <v>270550</v>
      </c>
      <c r="B4875" s="12"/>
      <c r="C4875" s="12" t="s">
        <v>4797</v>
      </c>
      <c r="D4875" s="12" t="s">
        <v>5250</v>
      </c>
      <c r="E4875" t="b">
        <v>0</v>
      </c>
      <c r="F4875">
        <v>0</v>
      </c>
      <c r="G4875">
        <v>5502</v>
      </c>
      <c r="H4875">
        <v>43983</v>
      </c>
      <c r="I4875" s="12" t="s">
        <v>1834</v>
      </c>
      <c r="J4875">
        <v>3</v>
      </c>
      <c r="K4875">
        <v>569</v>
      </c>
      <c r="L4875">
        <v>0</v>
      </c>
      <c r="M4875">
        <v>0</v>
      </c>
      <c r="N4875">
        <v>10000</v>
      </c>
      <c r="O4875">
        <v>0</v>
      </c>
      <c r="P4875">
        <v>0</v>
      </c>
      <c r="Q4875">
        <v>6733</v>
      </c>
      <c r="R4875" t="b">
        <v>0</v>
      </c>
      <c r="S4875">
        <v>0</v>
      </c>
    </row>
    <row r="4876" spans="1:19">
      <c r="A4876">
        <v>270550</v>
      </c>
      <c r="B4876" s="12" t="s">
        <v>2814</v>
      </c>
      <c r="C4876" s="12" t="s">
        <v>4797</v>
      </c>
      <c r="D4876" s="12" t="s">
        <v>2814</v>
      </c>
      <c r="E4876" t="b">
        <v>0</v>
      </c>
      <c r="F4876">
        <v>0</v>
      </c>
      <c r="G4876">
        <v>5502</v>
      </c>
      <c r="H4876" t="s">
        <v>21</v>
      </c>
      <c r="I4876" s="12"/>
      <c r="K4876">
        <v>0</v>
      </c>
      <c r="L4876">
        <v>0</v>
      </c>
      <c r="M4876">
        <v>0</v>
      </c>
      <c r="N4876">
        <v>32000</v>
      </c>
      <c r="O4876">
        <v>32000</v>
      </c>
      <c r="P4876">
        <v>0</v>
      </c>
      <c r="Q4876">
        <v>6734</v>
      </c>
      <c r="R4876" t="b">
        <v>0</v>
      </c>
      <c r="S4876">
        <v>0</v>
      </c>
    </row>
    <row r="4877" spans="1:19">
      <c r="A4877">
        <v>270550</v>
      </c>
      <c r="B4877" s="12" t="s">
        <v>5261</v>
      </c>
      <c r="C4877" s="12" t="s">
        <v>4797</v>
      </c>
      <c r="D4877" s="12" t="s">
        <v>5261</v>
      </c>
      <c r="E4877" t="b">
        <v>0</v>
      </c>
      <c r="F4877">
        <v>32200</v>
      </c>
      <c r="G4877">
        <v>6101</v>
      </c>
      <c r="H4877" t="s">
        <v>21</v>
      </c>
      <c r="I4877" s="12"/>
      <c r="K4877">
        <v>0</v>
      </c>
      <c r="L4877">
        <v>104400</v>
      </c>
      <c r="M4877">
        <v>82200</v>
      </c>
      <c r="N4877">
        <v>0</v>
      </c>
      <c r="O4877">
        <v>0</v>
      </c>
      <c r="P4877">
        <v>32200</v>
      </c>
      <c r="Q4877">
        <v>6735</v>
      </c>
      <c r="R4877" t="b">
        <v>0</v>
      </c>
      <c r="S4877">
        <v>0</v>
      </c>
    </row>
    <row r="4878" spans="1:19">
      <c r="A4878">
        <v>270550</v>
      </c>
      <c r="B4878" s="12"/>
      <c r="C4878" s="12" t="s">
        <v>4797</v>
      </c>
      <c r="D4878" s="12" t="s">
        <v>5261</v>
      </c>
      <c r="E4878" t="b">
        <v>0</v>
      </c>
      <c r="F4878">
        <v>0</v>
      </c>
      <c r="G4878">
        <v>6101</v>
      </c>
      <c r="H4878">
        <v>43831</v>
      </c>
      <c r="I4878" s="12" t="s">
        <v>1843</v>
      </c>
      <c r="J4878">
        <v>3</v>
      </c>
      <c r="K4878">
        <v>561</v>
      </c>
      <c r="L4878">
        <v>0</v>
      </c>
      <c r="M4878">
        <v>0</v>
      </c>
      <c r="N4878">
        <v>32200</v>
      </c>
      <c r="O4878">
        <v>0</v>
      </c>
      <c r="P4878">
        <v>0</v>
      </c>
      <c r="Q4878">
        <v>6736</v>
      </c>
      <c r="R4878" t="b">
        <v>0</v>
      </c>
      <c r="S4878">
        <v>0</v>
      </c>
    </row>
    <row r="4879" spans="1:19">
      <c r="A4879">
        <v>270550</v>
      </c>
      <c r="B4879" s="12"/>
      <c r="C4879" s="12" t="s">
        <v>4797</v>
      </c>
      <c r="D4879" s="12" t="s">
        <v>5261</v>
      </c>
      <c r="E4879" t="b">
        <v>0</v>
      </c>
      <c r="F4879">
        <v>0</v>
      </c>
      <c r="G4879">
        <v>6101</v>
      </c>
      <c r="H4879">
        <v>43889</v>
      </c>
      <c r="I4879" s="12" t="s">
        <v>6020</v>
      </c>
      <c r="J4879">
        <v>1</v>
      </c>
      <c r="K4879">
        <v>13605</v>
      </c>
      <c r="L4879">
        <v>0</v>
      </c>
      <c r="M4879">
        <v>0</v>
      </c>
      <c r="N4879">
        <v>0</v>
      </c>
      <c r="O4879">
        <v>32200</v>
      </c>
      <c r="P4879">
        <v>32200</v>
      </c>
      <c r="Q4879">
        <v>6737</v>
      </c>
      <c r="R4879" t="b">
        <v>0</v>
      </c>
      <c r="S4879">
        <v>0</v>
      </c>
    </row>
    <row r="4880" spans="1:19">
      <c r="A4880">
        <v>270550</v>
      </c>
      <c r="B4880" s="12"/>
      <c r="C4880" s="12" t="s">
        <v>4797</v>
      </c>
      <c r="D4880" s="12" t="s">
        <v>5261</v>
      </c>
      <c r="E4880" t="b">
        <v>0</v>
      </c>
      <c r="F4880">
        <v>0</v>
      </c>
      <c r="G4880">
        <v>6101</v>
      </c>
      <c r="H4880">
        <v>43891</v>
      </c>
      <c r="I4880" s="12" t="s">
        <v>1846</v>
      </c>
      <c r="J4880">
        <v>3</v>
      </c>
      <c r="K4880">
        <v>564</v>
      </c>
      <c r="L4880">
        <v>0</v>
      </c>
      <c r="M4880">
        <v>0</v>
      </c>
      <c r="N4880">
        <v>32200</v>
      </c>
      <c r="O4880">
        <v>0</v>
      </c>
      <c r="P4880">
        <v>0</v>
      </c>
      <c r="Q4880">
        <v>6738</v>
      </c>
      <c r="R4880" t="b">
        <v>0</v>
      </c>
      <c r="S4880">
        <v>0</v>
      </c>
    </row>
    <row r="4881" spans="1:19">
      <c r="A4881">
        <v>270550</v>
      </c>
      <c r="B4881" s="12"/>
      <c r="C4881" s="12" t="s">
        <v>4797</v>
      </c>
      <c r="D4881" s="12" t="s">
        <v>5261</v>
      </c>
      <c r="E4881" t="b">
        <v>0</v>
      </c>
      <c r="F4881">
        <v>0</v>
      </c>
      <c r="G4881">
        <v>6101</v>
      </c>
      <c r="H4881">
        <v>44061</v>
      </c>
      <c r="I4881" s="12" t="s">
        <v>6020</v>
      </c>
      <c r="J4881">
        <v>1</v>
      </c>
      <c r="K4881">
        <v>13993</v>
      </c>
      <c r="L4881">
        <v>0</v>
      </c>
      <c r="M4881">
        <v>0</v>
      </c>
      <c r="N4881">
        <v>0</v>
      </c>
      <c r="O4881">
        <v>10000</v>
      </c>
      <c r="P4881">
        <v>10000</v>
      </c>
      <c r="Q4881">
        <v>6739</v>
      </c>
      <c r="R4881" t="b">
        <v>0</v>
      </c>
      <c r="S4881">
        <v>0</v>
      </c>
    </row>
    <row r="4882" spans="1:19">
      <c r="A4882">
        <v>270550</v>
      </c>
      <c r="B4882" s="12"/>
      <c r="C4882" s="12" t="s">
        <v>4797</v>
      </c>
      <c r="D4882" s="12" t="s">
        <v>5261</v>
      </c>
      <c r="E4882" t="b">
        <v>0</v>
      </c>
      <c r="F4882">
        <v>0</v>
      </c>
      <c r="G4882">
        <v>6101</v>
      </c>
      <c r="H4882">
        <v>44075</v>
      </c>
      <c r="I4882" s="12" t="s">
        <v>1853</v>
      </c>
      <c r="J4882">
        <v>3</v>
      </c>
      <c r="K4882">
        <v>573</v>
      </c>
      <c r="L4882">
        <v>0</v>
      </c>
      <c r="M4882">
        <v>0</v>
      </c>
      <c r="N4882">
        <v>10000</v>
      </c>
      <c r="O4882">
        <v>0</v>
      </c>
      <c r="P4882">
        <v>0</v>
      </c>
      <c r="Q4882">
        <v>6740</v>
      </c>
      <c r="R4882" t="b">
        <v>0</v>
      </c>
      <c r="S4882">
        <v>0</v>
      </c>
    </row>
    <row r="4883" spans="1:19">
      <c r="A4883">
        <v>270550</v>
      </c>
      <c r="B4883" s="12"/>
      <c r="C4883" s="12" t="s">
        <v>4797</v>
      </c>
      <c r="D4883" s="12" t="s">
        <v>5261</v>
      </c>
      <c r="E4883" t="b">
        <v>0</v>
      </c>
      <c r="F4883">
        <v>0</v>
      </c>
      <c r="G4883">
        <v>6101</v>
      </c>
      <c r="H4883">
        <v>44127</v>
      </c>
      <c r="I4883" s="12" t="s">
        <v>6021</v>
      </c>
      <c r="J4883">
        <v>1</v>
      </c>
      <c r="K4883">
        <v>14141</v>
      </c>
      <c r="L4883">
        <v>0</v>
      </c>
      <c r="M4883">
        <v>0</v>
      </c>
      <c r="N4883">
        <v>0</v>
      </c>
      <c r="O4883">
        <v>10000</v>
      </c>
      <c r="P4883">
        <v>10000</v>
      </c>
      <c r="Q4883">
        <v>6741</v>
      </c>
      <c r="R4883" t="b">
        <v>0</v>
      </c>
      <c r="S4883">
        <v>0</v>
      </c>
    </row>
    <row r="4884" spans="1:19">
      <c r="A4884">
        <v>270550</v>
      </c>
      <c r="B4884" s="12"/>
      <c r="C4884" s="12" t="s">
        <v>4797</v>
      </c>
      <c r="D4884" s="12" t="s">
        <v>5261</v>
      </c>
      <c r="E4884" t="b">
        <v>0</v>
      </c>
      <c r="F4884">
        <v>0</v>
      </c>
      <c r="G4884">
        <v>6101</v>
      </c>
      <c r="H4884">
        <v>44136</v>
      </c>
      <c r="I4884" s="12" t="s">
        <v>1856</v>
      </c>
      <c r="J4884">
        <v>3</v>
      </c>
      <c r="K4884">
        <v>576</v>
      </c>
      <c r="L4884">
        <v>0</v>
      </c>
      <c r="M4884">
        <v>0</v>
      </c>
      <c r="N4884">
        <v>10000</v>
      </c>
      <c r="O4884">
        <v>0</v>
      </c>
      <c r="P4884">
        <v>0</v>
      </c>
      <c r="Q4884">
        <v>6742</v>
      </c>
      <c r="R4884" t="b">
        <v>0</v>
      </c>
      <c r="S4884">
        <v>0</v>
      </c>
    </row>
    <row r="4885" spans="1:19">
      <c r="A4885">
        <v>270550</v>
      </c>
      <c r="B4885" s="12"/>
      <c r="C4885" s="12" t="s">
        <v>4797</v>
      </c>
      <c r="D4885" s="12" t="s">
        <v>5261</v>
      </c>
      <c r="E4885" t="b">
        <v>0</v>
      </c>
      <c r="F4885">
        <v>0</v>
      </c>
      <c r="G4885">
        <v>6101</v>
      </c>
      <c r="H4885">
        <v>44158</v>
      </c>
      <c r="I4885" s="12" t="s">
        <v>6021</v>
      </c>
      <c r="J4885">
        <v>1</v>
      </c>
      <c r="K4885">
        <v>14210</v>
      </c>
      <c r="L4885">
        <v>0</v>
      </c>
      <c r="M4885">
        <v>0</v>
      </c>
      <c r="N4885">
        <v>0</v>
      </c>
      <c r="O4885">
        <v>20000</v>
      </c>
      <c r="P4885">
        <v>20000</v>
      </c>
      <c r="Q4885">
        <v>6743</v>
      </c>
      <c r="R4885" t="b">
        <v>0</v>
      </c>
      <c r="S4885">
        <v>0</v>
      </c>
    </row>
    <row r="4886" spans="1:19">
      <c r="A4886">
        <v>270550</v>
      </c>
      <c r="B4886" s="12"/>
      <c r="C4886" s="12" t="s">
        <v>4797</v>
      </c>
      <c r="D4886" s="12" t="s">
        <v>5261</v>
      </c>
      <c r="E4886" t="b">
        <v>0</v>
      </c>
      <c r="F4886">
        <v>0</v>
      </c>
      <c r="G4886">
        <v>6101</v>
      </c>
      <c r="H4886">
        <v>44166</v>
      </c>
      <c r="I4886" s="12" t="s">
        <v>1858</v>
      </c>
      <c r="J4886">
        <v>3</v>
      </c>
      <c r="K4886">
        <v>577</v>
      </c>
      <c r="L4886">
        <v>0</v>
      </c>
      <c r="M4886">
        <v>0</v>
      </c>
      <c r="N4886">
        <v>20000</v>
      </c>
      <c r="O4886">
        <v>0</v>
      </c>
      <c r="P4886">
        <v>0</v>
      </c>
      <c r="Q4886">
        <v>6744</v>
      </c>
      <c r="R4886" t="b">
        <v>0</v>
      </c>
      <c r="S4886">
        <v>0</v>
      </c>
    </row>
    <row r="4887" spans="1:19">
      <c r="A4887">
        <v>270550</v>
      </c>
      <c r="B4887" s="12"/>
      <c r="C4887" s="12" t="s">
        <v>4797</v>
      </c>
      <c r="D4887" s="12" t="s">
        <v>5261</v>
      </c>
      <c r="E4887" t="b">
        <v>0</v>
      </c>
      <c r="F4887">
        <v>0</v>
      </c>
      <c r="G4887">
        <v>6101</v>
      </c>
      <c r="H4887">
        <v>44194</v>
      </c>
      <c r="I4887" s="12" t="s">
        <v>6021</v>
      </c>
      <c r="J4887">
        <v>1</v>
      </c>
      <c r="K4887">
        <v>14285</v>
      </c>
      <c r="L4887">
        <v>0</v>
      </c>
      <c r="M4887">
        <v>0</v>
      </c>
      <c r="N4887">
        <v>0</v>
      </c>
      <c r="O4887">
        <v>10000</v>
      </c>
      <c r="P4887">
        <v>10000</v>
      </c>
      <c r="Q4887">
        <v>6745</v>
      </c>
      <c r="R4887" t="b">
        <v>0</v>
      </c>
      <c r="S4887">
        <v>0</v>
      </c>
    </row>
    <row r="4888" spans="1:19">
      <c r="A4888">
        <v>270550</v>
      </c>
      <c r="B4888" s="12" t="s">
        <v>2817</v>
      </c>
      <c r="C4888" s="12" t="s">
        <v>4797</v>
      </c>
      <c r="D4888" s="12" t="s">
        <v>2817</v>
      </c>
      <c r="E4888" t="b">
        <v>0</v>
      </c>
      <c r="F4888">
        <v>0</v>
      </c>
      <c r="G4888">
        <v>6101</v>
      </c>
      <c r="H4888" t="s">
        <v>21</v>
      </c>
      <c r="I4888" s="12"/>
      <c r="K4888">
        <v>0</v>
      </c>
      <c r="L4888">
        <v>0</v>
      </c>
      <c r="M4888">
        <v>0</v>
      </c>
      <c r="N4888">
        <v>104400</v>
      </c>
      <c r="O4888">
        <v>82200</v>
      </c>
      <c r="P4888">
        <v>10000</v>
      </c>
      <c r="Q4888">
        <v>6746</v>
      </c>
      <c r="R4888" t="b">
        <v>0</v>
      </c>
      <c r="S4888">
        <v>0</v>
      </c>
    </row>
    <row r="4889" spans="1:19">
      <c r="A4889">
        <v>270550</v>
      </c>
      <c r="B4889" s="12" t="s">
        <v>5279</v>
      </c>
      <c r="C4889" s="12" t="s">
        <v>4797</v>
      </c>
      <c r="D4889" s="12" t="s">
        <v>5279</v>
      </c>
      <c r="E4889" t="b">
        <v>0</v>
      </c>
      <c r="F4889">
        <v>4973</v>
      </c>
      <c r="G4889">
        <v>6201</v>
      </c>
      <c r="H4889" t="s">
        <v>21</v>
      </c>
      <c r="I4889" s="12"/>
      <c r="K4889">
        <v>0</v>
      </c>
      <c r="L4889">
        <v>14919</v>
      </c>
      <c r="M4889">
        <v>9946</v>
      </c>
      <c r="N4889">
        <v>0</v>
      </c>
      <c r="O4889">
        <v>0</v>
      </c>
      <c r="P4889">
        <v>4973</v>
      </c>
      <c r="Q4889">
        <v>6749</v>
      </c>
      <c r="R4889" t="b">
        <v>0</v>
      </c>
      <c r="S4889">
        <v>0</v>
      </c>
    </row>
    <row r="4890" spans="1:19">
      <c r="A4890">
        <v>270550</v>
      </c>
      <c r="B4890" s="12"/>
      <c r="C4890" s="12" t="s">
        <v>4797</v>
      </c>
      <c r="D4890" s="12" t="s">
        <v>5279</v>
      </c>
      <c r="E4890" t="b">
        <v>0</v>
      </c>
      <c r="F4890">
        <v>0</v>
      </c>
      <c r="G4890">
        <v>6201</v>
      </c>
      <c r="H4890">
        <v>43831</v>
      </c>
      <c r="I4890" s="12" t="s">
        <v>1874</v>
      </c>
      <c r="J4890">
        <v>3</v>
      </c>
      <c r="K4890">
        <v>561</v>
      </c>
      <c r="L4890">
        <v>0</v>
      </c>
      <c r="M4890">
        <v>0</v>
      </c>
      <c r="N4890">
        <v>4973</v>
      </c>
      <c r="O4890">
        <v>0</v>
      </c>
      <c r="P4890">
        <v>0</v>
      </c>
      <c r="Q4890">
        <v>6750</v>
      </c>
      <c r="R4890" t="b">
        <v>0</v>
      </c>
      <c r="S4890">
        <v>0</v>
      </c>
    </row>
    <row r="4891" spans="1:19">
      <c r="A4891">
        <v>270550</v>
      </c>
      <c r="B4891" s="12"/>
      <c r="C4891" s="12" t="s">
        <v>4797</v>
      </c>
      <c r="D4891" s="12" t="s">
        <v>5279</v>
      </c>
      <c r="E4891" t="b">
        <v>0</v>
      </c>
      <c r="F4891">
        <v>0</v>
      </c>
      <c r="G4891">
        <v>6201</v>
      </c>
      <c r="H4891">
        <v>43843</v>
      </c>
      <c r="I4891" s="12" t="s">
        <v>6022</v>
      </c>
      <c r="J4891">
        <v>1</v>
      </c>
      <c r="K4891">
        <v>13499</v>
      </c>
      <c r="L4891">
        <v>0</v>
      </c>
      <c r="M4891">
        <v>0</v>
      </c>
      <c r="N4891">
        <v>0</v>
      </c>
      <c r="O4891">
        <v>4973</v>
      </c>
      <c r="P4891">
        <v>4973</v>
      </c>
      <c r="Q4891">
        <v>6751</v>
      </c>
      <c r="R4891" t="b">
        <v>0</v>
      </c>
      <c r="S4891">
        <v>0</v>
      </c>
    </row>
    <row r="4892" spans="1:19">
      <c r="A4892">
        <v>270550</v>
      </c>
      <c r="B4892" s="12"/>
      <c r="C4892" s="12" t="s">
        <v>4797</v>
      </c>
      <c r="D4892" s="12" t="s">
        <v>5279</v>
      </c>
      <c r="E4892" t="b">
        <v>0</v>
      </c>
      <c r="F4892">
        <v>0</v>
      </c>
      <c r="G4892">
        <v>6201</v>
      </c>
      <c r="H4892">
        <v>43862</v>
      </c>
      <c r="I4892" s="12" t="s">
        <v>1876</v>
      </c>
      <c r="J4892">
        <v>3</v>
      </c>
      <c r="K4892">
        <v>562</v>
      </c>
      <c r="L4892">
        <v>0</v>
      </c>
      <c r="M4892">
        <v>0</v>
      </c>
      <c r="N4892">
        <v>4973</v>
      </c>
      <c r="O4892">
        <v>0</v>
      </c>
      <c r="P4892">
        <v>0</v>
      </c>
      <c r="Q4892">
        <v>6752</v>
      </c>
      <c r="R4892" t="b">
        <v>0</v>
      </c>
      <c r="S4892">
        <v>0</v>
      </c>
    </row>
    <row r="4893" spans="1:19">
      <c r="A4893">
        <v>270550</v>
      </c>
      <c r="B4893" s="12"/>
      <c r="C4893" s="12" t="s">
        <v>4797</v>
      </c>
      <c r="D4893" s="12" t="s">
        <v>5279</v>
      </c>
      <c r="E4893" t="b">
        <v>0</v>
      </c>
      <c r="F4893">
        <v>0</v>
      </c>
      <c r="G4893">
        <v>6201</v>
      </c>
      <c r="H4893">
        <v>43871</v>
      </c>
      <c r="I4893" s="12" t="s">
        <v>6022</v>
      </c>
      <c r="J4893">
        <v>1</v>
      </c>
      <c r="K4893">
        <v>13560</v>
      </c>
      <c r="L4893">
        <v>0</v>
      </c>
      <c r="M4893">
        <v>0</v>
      </c>
      <c r="N4893">
        <v>0</v>
      </c>
      <c r="O4893">
        <v>4973</v>
      </c>
      <c r="P4893">
        <v>4973</v>
      </c>
      <c r="Q4893">
        <v>6753</v>
      </c>
      <c r="R4893" t="b">
        <v>0</v>
      </c>
      <c r="S4893">
        <v>0</v>
      </c>
    </row>
    <row r="4894" spans="1:19">
      <c r="A4894">
        <v>270550</v>
      </c>
      <c r="B4894" s="12"/>
      <c r="C4894" s="12" t="s">
        <v>4797</v>
      </c>
      <c r="D4894" s="12" t="s">
        <v>5279</v>
      </c>
      <c r="E4894" t="b">
        <v>0</v>
      </c>
      <c r="F4894">
        <v>0</v>
      </c>
      <c r="G4894">
        <v>6201</v>
      </c>
      <c r="H4894">
        <v>43891</v>
      </c>
      <c r="I4894" s="12" t="s">
        <v>1878</v>
      </c>
      <c r="J4894">
        <v>3</v>
      </c>
      <c r="K4894">
        <v>564</v>
      </c>
      <c r="L4894">
        <v>0</v>
      </c>
      <c r="M4894">
        <v>0</v>
      </c>
      <c r="N4894">
        <v>4973</v>
      </c>
      <c r="O4894">
        <v>0</v>
      </c>
      <c r="P4894">
        <v>0</v>
      </c>
      <c r="Q4894">
        <v>6754</v>
      </c>
      <c r="R4894" t="b">
        <v>0</v>
      </c>
      <c r="S4894">
        <v>0</v>
      </c>
    </row>
    <row r="4895" spans="1:19">
      <c r="A4895">
        <v>270550</v>
      </c>
      <c r="B4895" s="12" t="s">
        <v>2819</v>
      </c>
      <c r="C4895" s="12" t="s">
        <v>4797</v>
      </c>
      <c r="D4895" s="12" t="s">
        <v>2819</v>
      </c>
      <c r="E4895" t="b">
        <v>0</v>
      </c>
      <c r="F4895">
        <v>0</v>
      </c>
      <c r="G4895">
        <v>6201</v>
      </c>
      <c r="H4895" t="s">
        <v>21</v>
      </c>
      <c r="I4895" s="12"/>
      <c r="K4895">
        <v>0</v>
      </c>
      <c r="L4895">
        <v>0</v>
      </c>
      <c r="M4895">
        <v>0</v>
      </c>
      <c r="N4895">
        <v>14919</v>
      </c>
      <c r="O4895">
        <v>9946</v>
      </c>
      <c r="P4895">
        <v>0</v>
      </c>
      <c r="Q4895">
        <v>6755</v>
      </c>
      <c r="R4895" t="b">
        <v>0</v>
      </c>
      <c r="S4895">
        <v>0</v>
      </c>
    </row>
    <row r="4896" spans="1:19">
      <c r="A4896">
        <v>270550</v>
      </c>
      <c r="B4896" s="12" t="s">
        <v>5299</v>
      </c>
      <c r="C4896" s="12" t="s">
        <v>4797</v>
      </c>
      <c r="D4896" s="12" t="s">
        <v>5299</v>
      </c>
      <c r="E4896" t="b">
        <v>0</v>
      </c>
      <c r="F4896">
        <v>0</v>
      </c>
      <c r="G4896">
        <v>6301</v>
      </c>
      <c r="H4896" t="s">
        <v>21</v>
      </c>
      <c r="I4896" s="12"/>
      <c r="K4896">
        <v>0</v>
      </c>
      <c r="L4896">
        <v>50000</v>
      </c>
      <c r="M4896">
        <v>50000</v>
      </c>
      <c r="N4896">
        <v>0</v>
      </c>
      <c r="O4896">
        <v>0</v>
      </c>
      <c r="P4896">
        <v>0</v>
      </c>
      <c r="Q4896">
        <v>6758</v>
      </c>
      <c r="R4896" t="b">
        <v>0</v>
      </c>
      <c r="S4896">
        <v>0</v>
      </c>
    </row>
    <row r="4897" spans="1:19">
      <c r="A4897">
        <v>270550</v>
      </c>
      <c r="B4897" s="12"/>
      <c r="C4897" s="12" t="s">
        <v>4797</v>
      </c>
      <c r="D4897" s="12" t="s">
        <v>5299</v>
      </c>
      <c r="E4897" t="b">
        <v>0</v>
      </c>
      <c r="F4897">
        <v>0</v>
      </c>
      <c r="G4897">
        <v>6301</v>
      </c>
      <c r="H4897">
        <v>43878</v>
      </c>
      <c r="I4897" s="12" t="s">
        <v>6023</v>
      </c>
      <c r="J4897">
        <v>1</v>
      </c>
      <c r="K4897">
        <v>13598</v>
      </c>
      <c r="L4897">
        <v>0</v>
      </c>
      <c r="M4897">
        <v>0</v>
      </c>
      <c r="N4897">
        <v>0</v>
      </c>
      <c r="O4897">
        <v>10000</v>
      </c>
      <c r="P4897">
        <v>10000</v>
      </c>
      <c r="Q4897">
        <v>6759</v>
      </c>
      <c r="R4897" t="b">
        <v>0</v>
      </c>
      <c r="S4897">
        <v>0</v>
      </c>
    </row>
    <row r="4898" spans="1:19">
      <c r="A4898">
        <v>270550</v>
      </c>
      <c r="B4898" s="12"/>
      <c r="C4898" s="12" t="s">
        <v>4797</v>
      </c>
      <c r="D4898" s="12" t="s">
        <v>5299</v>
      </c>
      <c r="E4898" t="b">
        <v>0</v>
      </c>
      <c r="F4898">
        <v>0</v>
      </c>
      <c r="G4898">
        <v>6301</v>
      </c>
      <c r="H4898">
        <v>43891</v>
      </c>
      <c r="I4898" s="12" t="s">
        <v>1905</v>
      </c>
      <c r="J4898">
        <v>3</v>
      </c>
      <c r="K4898">
        <v>564</v>
      </c>
      <c r="L4898">
        <v>0</v>
      </c>
      <c r="M4898">
        <v>0</v>
      </c>
      <c r="N4898">
        <v>10000</v>
      </c>
      <c r="O4898">
        <v>0</v>
      </c>
      <c r="P4898">
        <v>0</v>
      </c>
      <c r="Q4898">
        <v>6760</v>
      </c>
      <c r="R4898" t="b">
        <v>0</v>
      </c>
      <c r="S4898">
        <v>0</v>
      </c>
    </row>
    <row r="4899" spans="1:19">
      <c r="A4899">
        <v>270550</v>
      </c>
      <c r="B4899" s="12"/>
      <c r="C4899" s="12" t="s">
        <v>4797</v>
      </c>
      <c r="D4899" s="12" t="s">
        <v>5299</v>
      </c>
      <c r="E4899" t="b">
        <v>0</v>
      </c>
      <c r="F4899">
        <v>0</v>
      </c>
      <c r="G4899">
        <v>6301</v>
      </c>
      <c r="H4899">
        <v>44061</v>
      </c>
      <c r="I4899" s="12" t="s">
        <v>6023</v>
      </c>
      <c r="J4899">
        <v>1</v>
      </c>
      <c r="K4899">
        <v>13989</v>
      </c>
      <c r="L4899">
        <v>0</v>
      </c>
      <c r="M4899">
        <v>0</v>
      </c>
      <c r="N4899">
        <v>0</v>
      </c>
      <c r="O4899">
        <v>10000</v>
      </c>
      <c r="P4899">
        <v>10000</v>
      </c>
      <c r="Q4899">
        <v>6761</v>
      </c>
      <c r="R4899" t="b">
        <v>0</v>
      </c>
      <c r="S4899">
        <v>0</v>
      </c>
    </row>
    <row r="4900" spans="1:19">
      <c r="A4900">
        <v>270550</v>
      </c>
      <c r="B4900" s="12"/>
      <c r="C4900" s="12" t="s">
        <v>4797</v>
      </c>
      <c r="D4900" s="12" t="s">
        <v>5299</v>
      </c>
      <c r="E4900" t="b">
        <v>0</v>
      </c>
      <c r="F4900">
        <v>0</v>
      </c>
      <c r="G4900">
        <v>6301</v>
      </c>
      <c r="H4900">
        <v>44075</v>
      </c>
      <c r="I4900" s="12" t="s">
        <v>1912</v>
      </c>
      <c r="J4900">
        <v>3</v>
      </c>
      <c r="K4900">
        <v>573</v>
      </c>
      <c r="L4900">
        <v>0</v>
      </c>
      <c r="M4900">
        <v>0</v>
      </c>
      <c r="N4900">
        <v>10000</v>
      </c>
      <c r="O4900">
        <v>0</v>
      </c>
      <c r="P4900">
        <v>0</v>
      </c>
      <c r="Q4900">
        <v>6762</v>
      </c>
      <c r="R4900" t="b">
        <v>0</v>
      </c>
      <c r="S4900">
        <v>0</v>
      </c>
    </row>
    <row r="4901" spans="1:19">
      <c r="A4901">
        <v>270550</v>
      </c>
      <c r="B4901" s="12"/>
      <c r="C4901" s="12" t="s">
        <v>4797</v>
      </c>
      <c r="D4901" s="12" t="s">
        <v>5299</v>
      </c>
      <c r="E4901" t="b">
        <v>0</v>
      </c>
      <c r="F4901">
        <v>0</v>
      </c>
      <c r="G4901">
        <v>6301</v>
      </c>
      <c r="H4901">
        <v>44088</v>
      </c>
      <c r="I4901" s="12" t="s">
        <v>6023</v>
      </c>
      <c r="J4901">
        <v>1</v>
      </c>
      <c r="K4901">
        <v>14061</v>
      </c>
      <c r="L4901">
        <v>0</v>
      </c>
      <c r="M4901">
        <v>0</v>
      </c>
      <c r="N4901">
        <v>0</v>
      </c>
      <c r="O4901">
        <v>10000</v>
      </c>
      <c r="P4901">
        <v>10000</v>
      </c>
      <c r="Q4901">
        <v>6763</v>
      </c>
      <c r="R4901" t="b">
        <v>0</v>
      </c>
      <c r="S4901">
        <v>0</v>
      </c>
    </row>
    <row r="4902" spans="1:19">
      <c r="A4902">
        <v>270550</v>
      </c>
      <c r="B4902" s="12"/>
      <c r="C4902" s="12" t="s">
        <v>4797</v>
      </c>
      <c r="D4902" s="12" t="s">
        <v>5299</v>
      </c>
      <c r="E4902" t="b">
        <v>0</v>
      </c>
      <c r="F4902">
        <v>0</v>
      </c>
      <c r="G4902">
        <v>6301</v>
      </c>
      <c r="H4902">
        <v>44105</v>
      </c>
      <c r="I4902" s="12" t="s">
        <v>1914</v>
      </c>
      <c r="J4902">
        <v>3</v>
      </c>
      <c r="K4902">
        <v>575</v>
      </c>
      <c r="L4902">
        <v>0</v>
      </c>
      <c r="M4902">
        <v>0</v>
      </c>
      <c r="N4902">
        <v>10000</v>
      </c>
      <c r="O4902">
        <v>0</v>
      </c>
      <c r="P4902">
        <v>0</v>
      </c>
      <c r="Q4902">
        <v>6764</v>
      </c>
      <c r="R4902" t="b">
        <v>0</v>
      </c>
      <c r="S4902">
        <v>0</v>
      </c>
    </row>
    <row r="4903" spans="1:19">
      <c r="A4903">
        <v>270550</v>
      </c>
      <c r="B4903" s="12"/>
      <c r="C4903" s="12" t="s">
        <v>4797</v>
      </c>
      <c r="D4903" s="12" t="s">
        <v>5299</v>
      </c>
      <c r="E4903" t="b">
        <v>0</v>
      </c>
      <c r="F4903">
        <v>0</v>
      </c>
      <c r="G4903">
        <v>6301</v>
      </c>
      <c r="H4903">
        <v>44118</v>
      </c>
      <c r="I4903" s="12" t="s">
        <v>6023</v>
      </c>
      <c r="J4903">
        <v>1</v>
      </c>
      <c r="K4903">
        <v>14133</v>
      </c>
      <c r="L4903">
        <v>0</v>
      </c>
      <c r="M4903">
        <v>0</v>
      </c>
      <c r="N4903">
        <v>0</v>
      </c>
      <c r="O4903">
        <v>10000</v>
      </c>
      <c r="P4903">
        <v>10000</v>
      </c>
      <c r="Q4903">
        <v>6765</v>
      </c>
      <c r="R4903" t="b">
        <v>0</v>
      </c>
      <c r="S4903">
        <v>0</v>
      </c>
    </row>
    <row r="4904" spans="1:19">
      <c r="A4904">
        <v>270550</v>
      </c>
      <c r="B4904" s="12"/>
      <c r="C4904" s="12" t="s">
        <v>4797</v>
      </c>
      <c r="D4904" s="12" t="s">
        <v>5299</v>
      </c>
      <c r="E4904" t="b">
        <v>0</v>
      </c>
      <c r="F4904">
        <v>0</v>
      </c>
      <c r="G4904">
        <v>6301</v>
      </c>
      <c r="H4904">
        <v>44136</v>
      </c>
      <c r="I4904" s="12" t="s">
        <v>1916</v>
      </c>
      <c r="J4904">
        <v>3</v>
      </c>
      <c r="K4904">
        <v>576</v>
      </c>
      <c r="L4904">
        <v>0</v>
      </c>
      <c r="M4904">
        <v>0</v>
      </c>
      <c r="N4904">
        <v>10000</v>
      </c>
      <c r="O4904">
        <v>0</v>
      </c>
      <c r="P4904">
        <v>0</v>
      </c>
      <c r="Q4904">
        <v>6766</v>
      </c>
      <c r="R4904" t="b">
        <v>0</v>
      </c>
      <c r="S4904">
        <v>0</v>
      </c>
    </row>
    <row r="4905" spans="1:19">
      <c r="A4905">
        <v>270550</v>
      </c>
      <c r="B4905" s="12"/>
      <c r="C4905" s="12" t="s">
        <v>4797</v>
      </c>
      <c r="D4905" s="12" t="s">
        <v>5299</v>
      </c>
      <c r="E4905" t="b">
        <v>0</v>
      </c>
      <c r="F4905">
        <v>0</v>
      </c>
      <c r="G4905">
        <v>6301</v>
      </c>
      <c r="H4905">
        <v>44148</v>
      </c>
      <c r="I4905" s="12" t="s">
        <v>6023</v>
      </c>
      <c r="J4905">
        <v>1</v>
      </c>
      <c r="K4905">
        <v>14208</v>
      </c>
      <c r="L4905">
        <v>0</v>
      </c>
      <c r="M4905">
        <v>0</v>
      </c>
      <c r="N4905">
        <v>0</v>
      </c>
      <c r="O4905">
        <v>10000</v>
      </c>
      <c r="P4905">
        <v>10000</v>
      </c>
      <c r="Q4905">
        <v>6767</v>
      </c>
      <c r="R4905" t="b">
        <v>0</v>
      </c>
      <c r="S4905">
        <v>0</v>
      </c>
    </row>
    <row r="4906" spans="1:19">
      <c r="A4906">
        <v>270550</v>
      </c>
      <c r="B4906" s="12"/>
      <c r="C4906" s="12" t="s">
        <v>4797</v>
      </c>
      <c r="D4906" s="12" t="s">
        <v>5299</v>
      </c>
      <c r="E4906" t="b">
        <v>0</v>
      </c>
      <c r="F4906">
        <v>0</v>
      </c>
      <c r="G4906">
        <v>6301</v>
      </c>
      <c r="H4906">
        <v>44166</v>
      </c>
      <c r="I4906" s="12" t="s">
        <v>1918</v>
      </c>
      <c r="J4906">
        <v>3</v>
      </c>
      <c r="K4906">
        <v>577</v>
      </c>
      <c r="L4906">
        <v>0</v>
      </c>
      <c r="M4906">
        <v>0</v>
      </c>
      <c r="N4906">
        <v>10000</v>
      </c>
      <c r="O4906">
        <v>0</v>
      </c>
      <c r="P4906">
        <v>0</v>
      </c>
      <c r="Q4906">
        <v>6768</v>
      </c>
      <c r="R4906" t="b">
        <v>0</v>
      </c>
      <c r="S4906">
        <v>0</v>
      </c>
    </row>
    <row r="4907" spans="1:19">
      <c r="A4907">
        <v>270550</v>
      </c>
      <c r="B4907" s="12" t="s">
        <v>2821</v>
      </c>
      <c r="C4907" s="12" t="s">
        <v>4797</v>
      </c>
      <c r="D4907" s="12" t="s">
        <v>2821</v>
      </c>
      <c r="E4907" t="b">
        <v>0</v>
      </c>
      <c r="F4907">
        <v>0</v>
      </c>
      <c r="G4907">
        <v>6301</v>
      </c>
      <c r="H4907" t="s">
        <v>21</v>
      </c>
      <c r="I4907" s="12"/>
      <c r="K4907">
        <v>0</v>
      </c>
      <c r="L4907">
        <v>0</v>
      </c>
      <c r="M4907">
        <v>0</v>
      </c>
      <c r="N4907">
        <v>50000</v>
      </c>
      <c r="O4907">
        <v>50000</v>
      </c>
      <c r="P4907">
        <v>0</v>
      </c>
      <c r="Q4907">
        <v>6769</v>
      </c>
      <c r="R4907" t="b">
        <v>0</v>
      </c>
      <c r="S4907">
        <v>0</v>
      </c>
    </row>
    <row r="4908" spans="1:19">
      <c r="A4908">
        <v>270550</v>
      </c>
      <c r="B4908" s="12" t="s">
        <v>5313</v>
      </c>
      <c r="C4908" s="12" t="s">
        <v>4797</v>
      </c>
      <c r="D4908" s="12" t="s">
        <v>5313</v>
      </c>
      <c r="E4908" t="b">
        <v>0</v>
      </c>
      <c r="F4908">
        <v>0</v>
      </c>
      <c r="G4908">
        <v>6401</v>
      </c>
      <c r="H4908" t="s">
        <v>21</v>
      </c>
      <c r="I4908" s="12"/>
      <c r="K4908">
        <v>0</v>
      </c>
      <c r="L4908">
        <v>40840</v>
      </c>
      <c r="M4908">
        <v>41050</v>
      </c>
      <c r="N4908">
        <v>0</v>
      </c>
      <c r="O4908">
        <v>0</v>
      </c>
      <c r="P4908">
        <v>0</v>
      </c>
      <c r="Q4908">
        <v>6770</v>
      </c>
      <c r="R4908" t="b">
        <v>0</v>
      </c>
      <c r="S4908">
        <v>0</v>
      </c>
    </row>
    <row r="4909" spans="1:19">
      <c r="A4909">
        <v>270550</v>
      </c>
      <c r="B4909" s="12"/>
      <c r="C4909" s="12" t="s">
        <v>4797</v>
      </c>
      <c r="D4909" s="12" t="s">
        <v>5313</v>
      </c>
      <c r="E4909" t="b">
        <v>0</v>
      </c>
      <c r="F4909">
        <v>0</v>
      </c>
      <c r="G4909">
        <v>6401</v>
      </c>
      <c r="H4909">
        <v>43998</v>
      </c>
      <c r="I4909" s="12" t="s">
        <v>6024</v>
      </c>
      <c r="J4909">
        <v>1</v>
      </c>
      <c r="K4909">
        <v>13876</v>
      </c>
      <c r="L4909">
        <v>0</v>
      </c>
      <c r="M4909">
        <v>0</v>
      </c>
      <c r="N4909">
        <v>0</v>
      </c>
      <c r="O4909">
        <v>20000</v>
      </c>
      <c r="P4909">
        <v>20000</v>
      </c>
      <c r="Q4909">
        <v>6771</v>
      </c>
      <c r="R4909" t="b">
        <v>0</v>
      </c>
      <c r="S4909">
        <v>0</v>
      </c>
    </row>
    <row r="4910" spans="1:19">
      <c r="A4910">
        <v>270550</v>
      </c>
      <c r="B4910" s="12"/>
      <c r="C4910" s="12" t="s">
        <v>4797</v>
      </c>
      <c r="D4910" s="12" t="s">
        <v>5313</v>
      </c>
      <c r="E4910" t="b">
        <v>0</v>
      </c>
      <c r="F4910">
        <v>0</v>
      </c>
      <c r="G4910">
        <v>6401</v>
      </c>
      <c r="H4910">
        <v>44013</v>
      </c>
      <c r="I4910" s="12" t="s">
        <v>1950</v>
      </c>
      <c r="J4910">
        <v>3</v>
      </c>
      <c r="K4910">
        <v>570</v>
      </c>
      <c r="L4910">
        <v>0</v>
      </c>
      <c r="M4910">
        <v>0</v>
      </c>
      <c r="N4910">
        <v>20000</v>
      </c>
      <c r="O4910">
        <v>0</v>
      </c>
      <c r="P4910">
        <v>0</v>
      </c>
      <c r="Q4910">
        <v>6772</v>
      </c>
      <c r="R4910" t="b">
        <v>0</v>
      </c>
      <c r="S4910">
        <v>0</v>
      </c>
    </row>
    <row r="4911" spans="1:19">
      <c r="A4911">
        <v>270550</v>
      </c>
      <c r="B4911" s="12"/>
      <c r="C4911" s="12" t="s">
        <v>4797</v>
      </c>
      <c r="D4911" s="12" t="s">
        <v>5313</v>
      </c>
      <c r="E4911" t="b">
        <v>0</v>
      </c>
      <c r="F4911">
        <v>0</v>
      </c>
      <c r="G4911">
        <v>6401</v>
      </c>
      <c r="H4911">
        <v>44039</v>
      </c>
      <c r="I4911" s="12" t="s">
        <v>5723</v>
      </c>
      <c r="J4911">
        <v>1</v>
      </c>
      <c r="K4911">
        <v>13931</v>
      </c>
      <c r="L4911">
        <v>0</v>
      </c>
      <c r="M4911">
        <v>0</v>
      </c>
      <c r="N4911">
        <v>0</v>
      </c>
      <c r="O4911">
        <v>10000</v>
      </c>
      <c r="P4911">
        <v>10000</v>
      </c>
      <c r="Q4911">
        <v>6773</v>
      </c>
      <c r="R4911" t="b">
        <v>0</v>
      </c>
      <c r="S4911">
        <v>0</v>
      </c>
    </row>
    <row r="4912" spans="1:19">
      <c r="A4912">
        <v>270550</v>
      </c>
      <c r="B4912" s="12"/>
      <c r="C4912" s="12" t="s">
        <v>4797</v>
      </c>
      <c r="D4912" s="12" t="s">
        <v>5313</v>
      </c>
      <c r="E4912" t="b">
        <v>0</v>
      </c>
      <c r="F4912">
        <v>0</v>
      </c>
      <c r="G4912">
        <v>6401</v>
      </c>
      <c r="H4912">
        <v>44044</v>
      </c>
      <c r="I4912" s="12" t="s">
        <v>1952</v>
      </c>
      <c r="J4912">
        <v>3</v>
      </c>
      <c r="K4912">
        <v>572</v>
      </c>
      <c r="L4912">
        <v>0</v>
      </c>
      <c r="M4912">
        <v>0</v>
      </c>
      <c r="N4912">
        <v>10000</v>
      </c>
      <c r="O4912">
        <v>0</v>
      </c>
      <c r="P4912">
        <v>0</v>
      </c>
      <c r="Q4912">
        <v>6774</v>
      </c>
      <c r="R4912" t="b">
        <v>0</v>
      </c>
      <c r="S4912">
        <v>0</v>
      </c>
    </row>
    <row r="4913" spans="1:19">
      <c r="A4913">
        <v>270550</v>
      </c>
      <c r="B4913" s="12"/>
      <c r="C4913" s="12" t="s">
        <v>4797</v>
      </c>
      <c r="D4913" s="12" t="s">
        <v>5313</v>
      </c>
      <c r="E4913" t="b">
        <v>0</v>
      </c>
      <c r="F4913">
        <v>0</v>
      </c>
      <c r="G4913">
        <v>6401</v>
      </c>
      <c r="H4913">
        <v>44057</v>
      </c>
      <c r="I4913" s="12" t="s">
        <v>6024</v>
      </c>
      <c r="J4913">
        <v>1</v>
      </c>
      <c r="K4913">
        <v>14021</v>
      </c>
      <c r="L4913">
        <v>0</v>
      </c>
      <c r="M4913">
        <v>0</v>
      </c>
      <c r="N4913">
        <v>0</v>
      </c>
      <c r="O4913">
        <v>10000</v>
      </c>
      <c r="P4913">
        <v>10000</v>
      </c>
      <c r="Q4913">
        <v>6775</v>
      </c>
      <c r="R4913" t="b">
        <v>0</v>
      </c>
      <c r="S4913">
        <v>0</v>
      </c>
    </row>
    <row r="4914" spans="1:19">
      <c r="A4914">
        <v>270550</v>
      </c>
      <c r="B4914" s="12"/>
      <c r="C4914" s="12" t="s">
        <v>4797</v>
      </c>
      <c r="D4914" s="12" t="s">
        <v>5313</v>
      </c>
      <c r="E4914" t="b">
        <v>0</v>
      </c>
      <c r="F4914">
        <v>0</v>
      </c>
      <c r="G4914">
        <v>6401</v>
      </c>
      <c r="H4914">
        <v>44057</v>
      </c>
      <c r="I4914" s="12" t="s">
        <v>6024</v>
      </c>
      <c r="J4914">
        <v>1</v>
      </c>
      <c r="K4914">
        <v>14022</v>
      </c>
      <c r="L4914">
        <v>0</v>
      </c>
      <c r="M4914">
        <v>0</v>
      </c>
      <c r="N4914">
        <v>0</v>
      </c>
      <c r="O4914">
        <v>210</v>
      </c>
      <c r="P4914">
        <v>10210</v>
      </c>
      <c r="Q4914">
        <v>6776</v>
      </c>
      <c r="R4914" t="b">
        <v>0</v>
      </c>
      <c r="S4914">
        <v>0</v>
      </c>
    </row>
    <row r="4915" spans="1:19">
      <c r="A4915">
        <v>270550</v>
      </c>
      <c r="B4915" s="12"/>
      <c r="C4915" s="12" t="s">
        <v>4797</v>
      </c>
      <c r="D4915" s="12" t="s">
        <v>5313</v>
      </c>
      <c r="E4915" t="b">
        <v>0</v>
      </c>
      <c r="F4915">
        <v>0</v>
      </c>
      <c r="G4915">
        <v>6401</v>
      </c>
      <c r="H4915">
        <v>44075</v>
      </c>
      <c r="I4915" s="12" t="s">
        <v>1954</v>
      </c>
      <c r="J4915">
        <v>3</v>
      </c>
      <c r="K4915">
        <v>573</v>
      </c>
      <c r="L4915">
        <v>0</v>
      </c>
      <c r="M4915">
        <v>0</v>
      </c>
      <c r="N4915">
        <v>10210</v>
      </c>
      <c r="O4915">
        <v>0</v>
      </c>
      <c r="P4915">
        <v>0</v>
      </c>
      <c r="Q4915">
        <v>6777</v>
      </c>
      <c r="R4915" t="b">
        <v>0</v>
      </c>
      <c r="S4915">
        <v>0</v>
      </c>
    </row>
    <row r="4916" spans="1:19">
      <c r="A4916">
        <v>270550</v>
      </c>
      <c r="B4916" s="12"/>
      <c r="C4916" s="12" t="s">
        <v>4797</v>
      </c>
      <c r="D4916" s="12" t="s">
        <v>5313</v>
      </c>
      <c r="E4916" t="b">
        <v>0</v>
      </c>
      <c r="F4916">
        <v>0</v>
      </c>
      <c r="G4916">
        <v>6401</v>
      </c>
      <c r="H4916">
        <v>44088</v>
      </c>
      <c r="I4916" s="12" t="s">
        <v>6024</v>
      </c>
      <c r="J4916">
        <v>1</v>
      </c>
      <c r="K4916">
        <v>14094</v>
      </c>
      <c r="L4916">
        <v>0</v>
      </c>
      <c r="M4916">
        <v>0</v>
      </c>
      <c r="N4916">
        <v>0</v>
      </c>
      <c r="O4916">
        <v>210</v>
      </c>
      <c r="P4916">
        <v>210</v>
      </c>
      <c r="Q4916">
        <v>6778</v>
      </c>
      <c r="R4916" t="b">
        <v>0</v>
      </c>
      <c r="S4916">
        <v>0</v>
      </c>
    </row>
    <row r="4917" spans="1:19">
      <c r="A4917">
        <v>270550</v>
      </c>
      <c r="B4917" s="12"/>
      <c r="C4917" s="12" t="s">
        <v>4797</v>
      </c>
      <c r="D4917" s="12" t="s">
        <v>5313</v>
      </c>
      <c r="E4917" t="b">
        <v>0</v>
      </c>
      <c r="F4917">
        <v>0</v>
      </c>
      <c r="G4917">
        <v>6401</v>
      </c>
      <c r="H4917">
        <v>44105</v>
      </c>
      <c r="I4917" s="12" t="s">
        <v>1956</v>
      </c>
      <c r="J4917">
        <v>3</v>
      </c>
      <c r="K4917">
        <v>575</v>
      </c>
      <c r="L4917">
        <v>0</v>
      </c>
      <c r="M4917">
        <v>0</v>
      </c>
      <c r="N4917">
        <v>210</v>
      </c>
      <c r="O4917">
        <v>0</v>
      </c>
      <c r="P4917">
        <v>0</v>
      </c>
      <c r="Q4917">
        <v>6779</v>
      </c>
      <c r="R4917" t="b">
        <v>0</v>
      </c>
      <c r="S4917">
        <v>0</v>
      </c>
    </row>
    <row r="4918" spans="1:19">
      <c r="A4918">
        <v>270550</v>
      </c>
      <c r="B4918" s="12"/>
      <c r="C4918" s="12" t="s">
        <v>4797</v>
      </c>
      <c r="D4918" s="12" t="s">
        <v>5313</v>
      </c>
      <c r="E4918" t="b">
        <v>0</v>
      </c>
      <c r="F4918">
        <v>0</v>
      </c>
      <c r="G4918">
        <v>6401</v>
      </c>
      <c r="H4918">
        <v>44112</v>
      </c>
      <c r="I4918" s="12" t="s">
        <v>6024</v>
      </c>
      <c r="J4918">
        <v>1</v>
      </c>
      <c r="K4918">
        <v>14165</v>
      </c>
      <c r="L4918">
        <v>0</v>
      </c>
      <c r="M4918">
        <v>0</v>
      </c>
      <c r="N4918">
        <v>0</v>
      </c>
      <c r="O4918">
        <v>210</v>
      </c>
      <c r="P4918">
        <v>210</v>
      </c>
      <c r="Q4918">
        <v>6780</v>
      </c>
      <c r="R4918" t="b">
        <v>0</v>
      </c>
      <c r="S4918">
        <v>0</v>
      </c>
    </row>
    <row r="4919" spans="1:19">
      <c r="A4919">
        <v>270550</v>
      </c>
      <c r="B4919" s="12"/>
      <c r="C4919" s="12" t="s">
        <v>4797</v>
      </c>
      <c r="D4919" s="12" t="s">
        <v>5313</v>
      </c>
      <c r="E4919" t="b">
        <v>0</v>
      </c>
      <c r="F4919">
        <v>0</v>
      </c>
      <c r="G4919">
        <v>6401</v>
      </c>
      <c r="H4919">
        <v>44136</v>
      </c>
      <c r="I4919" s="12" t="s">
        <v>1958</v>
      </c>
      <c r="J4919">
        <v>3</v>
      </c>
      <c r="K4919">
        <v>576</v>
      </c>
      <c r="L4919">
        <v>0</v>
      </c>
      <c r="M4919">
        <v>0</v>
      </c>
      <c r="N4919">
        <v>210</v>
      </c>
      <c r="O4919">
        <v>0</v>
      </c>
      <c r="P4919">
        <v>0</v>
      </c>
      <c r="Q4919">
        <v>6781</v>
      </c>
      <c r="R4919" t="b">
        <v>0</v>
      </c>
      <c r="S4919">
        <v>0</v>
      </c>
    </row>
    <row r="4920" spans="1:19">
      <c r="A4920">
        <v>270550</v>
      </c>
      <c r="B4920" s="12"/>
      <c r="C4920" s="12" t="s">
        <v>4797</v>
      </c>
      <c r="D4920" s="12" t="s">
        <v>5313</v>
      </c>
      <c r="E4920" t="b">
        <v>0</v>
      </c>
      <c r="F4920">
        <v>0</v>
      </c>
      <c r="G4920">
        <v>6401</v>
      </c>
      <c r="H4920">
        <v>44144</v>
      </c>
      <c r="I4920" s="12" t="s">
        <v>6024</v>
      </c>
      <c r="J4920">
        <v>1</v>
      </c>
      <c r="K4920">
        <v>14225</v>
      </c>
      <c r="L4920">
        <v>0</v>
      </c>
      <c r="M4920">
        <v>0</v>
      </c>
      <c r="N4920">
        <v>0</v>
      </c>
      <c r="O4920">
        <v>210</v>
      </c>
      <c r="P4920">
        <v>210</v>
      </c>
      <c r="Q4920">
        <v>6782</v>
      </c>
      <c r="R4920" t="b">
        <v>0</v>
      </c>
      <c r="S4920">
        <v>0</v>
      </c>
    </row>
    <row r="4921" spans="1:19">
      <c r="A4921">
        <v>270550</v>
      </c>
      <c r="B4921" s="12"/>
      <c r="C4921" s="12" t="s">
        <v>4797</v>
      </c>
      <c r="D4921" s="12" t="s">
        <v>5313</v>
      </c>
      <c r="E4921" t="b">
        <v>0</v>
      </c>
      <c r="F4921">
        <v>0</v>
      </c>
      <c r="G4921">
        <v>6401</v>
      </c>
      <c r="H4921">
        <v>44166</v>
      </c>
      <c r="I4921" s="12" t="s">
        <v>1960</v>
      </c>
      <c r="J4921">
        <v>3</v>
      </c>
      <c r="K4921">
        <v>577</v>
      </c>
      <c r="L4921">
        <v>0</v>
      </c>
      <c r="M4921">
        <v>0</v>
      </c>
      <c r="N4921">
        <v>210</v>
      </c>
      <c r="O4921">
        <v>0</v>
      </c>
      <c r="P4921">
        <v>0</v>
      </c>
      <c r="Q4921">
        <v>6783</v>
      </c>
      <c r="R4921" t="b">
        <v>0</v>
      </c>
      <c r="S4921">
        <v>0</v>
      </c>
    </row>
    <row r="4922" spans="1:19">
      <c r="A4922">
        <v>270550</v>
      </c>
      <c r="B4922" s="12"/>
      <c r="C4922" s="12" t="s">
        <v>4797</v>
      </c>
      <c r="D4922" s="12" t="s">
        <v>5313</v>
      </c>
      <c r="E4922" t="b">
        <v>0</v>
      </c>
      <c r="F4922">
        <v>0</v>
      </c>
      <c r="G4922">
        <v>6401</v>
      </c>
      <c r="H4922">
        <v>44174</v>
      </c>
      <c r="I4922" s="12" t="s">
        <v>6024</v>
      </c>
      <c r="J4922">
        <v>1</v>
      </c>
      <c r="K4922">
        <v>14308</v>
      </c>
      <c r="L4922">
        <v>0</v>
      </c>
      <c r="M4922">
        <v>0</v>
      </c>
      <c r="N4922">
        <v>0</v>
      </c>
      <c r="O4922">
        <v>210</v>
      </c>
      <c r="P4922">
        <v>210</v>
      </c>
      <c r="Q4922">
        <v>6784</v>
      </c>
      <c r="R4922" t="b">
        <v>0</v>
      </c>
      <c r="S4922">
        <v>0</v>
      </c>
    </row>
    <row r="4923" spans="1:19">
      <c r="A4923">
        <v>270550</v>
      </c>
      <c r="B4923" s="12" t="s">
        <v>2823</v>
      </c>
      <c r="C4923" s="12" t="s">
        <v>4797</v>
      </c>
      <c r="D4923" s="12" t="s">
        <v>2823</v>
      </c>
      <c r="E4923" t="b">
        <v>0</v>
      </c>
      <c r="F4923">
        <v>0</v>
      </c>
      <c r="G4923">
        <v>6401</v>
      </c>
      <c r="H4923" t="s">
        <v>21</v>
      </c>
      <c r="I4923" s="12"/>
      <c r="K4923">
        <v>0</v>
      </c>
      <c r="L4923">
        <v>0</v>
      </c>
      <c r="M4923">
        <v>0</v>
      </c>
      <c r="N4923">
        <v>40840</v>
      </c>
      <c r="O4923">
        <v>41050</v>
      </c>
      <c r="P4923">
        <v>210</v>
      </c>
      <c r="Q4923">
        <v>6785</v>
      </c>
      <c r="R4923" t="b">
        <v>0</v>
      </c>
      <c r="S4923">
        <v>0</v>
      </c>
    </row>
    <row r="4924" spans="1:19">
      <c r="A4924">
        <v>270550</v>
      </c>
      <c r="B4924" s="12" t="s">
        <v>5324</v>
      </c>
      <c r="C4924" s="12" t="s">
        <v>4797</v>
      </c>
      <c r="D4924" s="12" t="s">
        <v>5324</v>
      </c>
      <c r="E4924" t="b">
        <v>0</v>
      </c>
      <c r="F4924">
        <v>10000</v>
      </c>
      <c r="G4924">
        <v>6402</v>
      </c>
      <c r="H4924" t="s">
        <v>21</v>
      </c>
      <c r="I4924" s="12"/>
      <c r="K4924">
        <v>0</v>
      </c>
      <c r="L4924">
        <v>10000</v>
      </c>
      <c r="M4924">
        <v>0</v>
      </c>
      <c r="N4924">
        <v>0</v>
      </c>
      <c r="O4924">
        <v>0</v>
      </c>
      <c r="P4924">
        <v>10000</v>
      </c>
      <c r="Q4924">
        <v>6786</v>
      </c>
      <c r="R4924" t="b">
        <v>0</v>
      </c>
      <c r="S4924">
        <v>0</v>
      </c>
    </row>
    <row r="4925" spans="1:19">
      <c r="A4925">
        <v>270550</v>
      </c>
      <c r="B4925" s="12"/>
      <c r="C4925" s="12" t="s">
        <v>4797</v>
      </c>
      <c r="D4925" s="12" t="s">
        <v>5324</v>
      </c>
      <c r="E4925" t="b">
        <v>0</v>
      </c>
      <c r="F4925">
        <v>0</v>
      </c>
      <c r="G4925">
        <v>6402</v>
      </c>
      <c r="H4925">
        <v>43831</v>
      </c>
      <c r="I4925" s="12" t="s">
        <v>1963</v>
      </c>
      <c r="J4925">
        <v>3</v>
      </c>
      <c r="K4925">
        <v>561</v>
      </c>
      <c r="L4925">
        <v>0</v>
      </c>
      <c r="M4925">
        <v>0</v>
      </c>
      <c r="N4925">
        <v>10000</v>
      </c>
      <c r="O4925">
        <v>0</v>
      </c>
      <c r="P4925">
        <v>0</v>
      </c>
      <c r="Q4925">
        <v>6787</v>
      </c>
      <c r="R4925" t="b">
        <v>0</v>
      </c>
      <c r="S4925">
        <v>0</v>
      </c>
    </row>
    <row r="4926" spans="1:19">
      <c r="A4926">
        <v>270550</v>
      </c>
      <c r="B4926" s="12" t="s">
        <v>2824</v>
      </c>
      <c r="C4926" s="12" t="s">
        <v>4797</v>
      </c>
      <c r="D4926" s="12" t="s">
        <v>2824</v>
      </c>
      <c r="E4926" t="b">
        <v>0</v>
      </c>
      <c r="F4926">
        <v>0</v>
      </c>
      <c r="G4926">
        <v>6402</v>
      </c>
      <c r="H4926" t="s">
        <v>21</v>
      </c>
      <c r="I4926" s="12"/>
      <c r="K4926">
        <v>0</v>
      </c>
      <c r="L4926">
        <v>0</v>
      </c>
      <c r="M4926">
        <v>0</v>
      </c>
      <c r="N4926">
        <v>10000</v>
      </c>
      <c r="O4926">
        <v>0</v>
      </c>
      <c r="P4926">
        <v>0</v>
      </c>
      <c r="Q4926">
        <v>6788</v>
      </c>
      <c r="R4926" t="b">
        <v>0</v>
      </c>
      <c r="S4926">
        <v>0</v>
      </c>
    </row>
    <row r="4927" spans="1:19">
      <c r="A4927">
        <v>270550</v>
      </c>
      <c r="B4927" s="12" t="s">
        <v>5352</v>
      </c>
      <c r="C4927" s="12" t="s">
        <v>4797</v>
      </c>
      <c r="D4927" s="12" t="s">
        <v>5352</v>
      </c>
      <c r="E4927" t="b">
        <v>0</v>
      </c>
      <c r="F4927">
        <v>0</v>
      </c>
      <c r="G4927">
        <v>7101</v>
      </c>
      <c r="H4927" t="s">
        <v>21</v>
      </c>
      <c r="I4927" s="12"/>
      <c r="K4927">
        <v>0</v>
      </c>
      <c r="L4927">
        <v>220000</v>
      </c>
      <c r="M4927">
        <v>220000</v>
      </c>
      <c r="N4927">
        <v>0</v>
      </c>
      <c r="O4927">
        <v>0</v>
      </c>
      <c r="P4927">
        <v>0</v>
      </c>
      <c r="Q4927">
        <v>6793</v>
      </c>
      <c r="R4927" t="b">
        <v>0</v>
      </c>
      <c r="S4927">
        <v>0</v>
      </c>
    </row>
    <row r="4928" spans="1:19">
      <c r="A4928">
        <v>270550</v>
      </c>
      <c r="B4928" s="12"/>
      <c r="C4928" s="12" t="s">
        <v>4797</v>
      </c>
      <c r="D4928" s="12" t="s">
        <v>5352</v>
      </c>
      <c r="E4928" t="b">
        <v>0</v>
      </c>
      <c r="F4928">
        <v>0</v>
      </c>
      <c r="G4928">
        <v>7101</v>
      </c>
      <c r="H4928">
        <v>44043</v>
      </c>
      <c r="I4928" s="12" t="s">
        <v>6025</v>
      </c>
      <c r="J4928">
        <v>1</v>
      </c>
      <c r="K4928">
        <v>13953</v>
      </c>
      <c r="L4928">
        <v>0</v>
      </c>
      <c r="M4928">
        <v>0</v>
      </c>
      <c r="N4928">
        <v>0</v>
      </c>
      <c r="O4928">
        <v>210000</v>
      </c>
      <c r="P4928">
        <v>210000</v>
      </c>
      <c r="Q4928">
        <v>6794</v>
      </c>
      <c r="R4928" t="b">
        <v>0</v>
      </c>
      <c r="S4928">
        <v>0</v>
      </c>
    </row>
    <row r="4929" spans="1:19">
      <c r="A4929">
        <v>270550</v>
      </c>
      <c r="B4929" s="12"/>
      <c r="C4929" s="12" t="s">
        <v>4797</v>
      </c>
      <c r="D4929" s="12" t="s">
        <v>5352</v>
      </c>
      <c r="E4929" t="b">
        <v>0</v>
      </c>
      <c r="F4929">
        <v>0</v>
      </c>
      <c r="G4929">
        <v>7101</v>
      </c>
      <c r="H4929">
        <v>44054</v>
      </c>
      <c r="I4929" s="12" t="s">
        <v>6025</v>
      </c>
      <c r="J4929">
        <v>1</v>
      </c>
      <c r="K4929">
        <v>14008</v>
      </c>
      <c r="L4929">
        <v>0</v>
      </c>
      <c r="M4929">
        <v>0</v>
      </c>
      <c r="N4929">
        <v>0</v>
      </c>
      <c r="O4929">
        <v>10000</v>
      </c>
      <c r="P4929">
        <v>220000</v>
      </c>
      <c r="Q4929">
        <v>6795</v>
      </c>
      <c r="R4929" t="b">
        <v>0</v>
      </c>
      <c r="S4929">
        <v>0</v>
      </c>
    </row>
    <row r="4930" spans="1:19">
      <c r="A4930">
        <v>270550</v>
      </c>
      <c r="B4930" s="12"/>
      <c r="C4930" s="12" t="s">
        <v>4797</v>
      </c>
      <c r="D4930" s="12" t="s">
        <v>5352</v>
      </c>
      <c r="E4930" t="b">
        <v>0</v>
      </c>
      <c r="F4930">
        <v>0</v>
      </c>
      <c r="G4930">
        <v>7101</v>
      </c>
      <c r="H4930">
        <v>44055</v>
      </c>
      <c r="I4930" s="12" t="s">
        <v>6026</v>
      </c>
      <c r="J4930">
        <v>4</v>
      </c>
      <c r="K4930">
        <v>35</v>
      </c>
      <c r="L4930">
        <v>0</v>
      </c>
      <c r="M4930">
        <v>0</v>
      </c>
      <c r="N4930">
        <v>210000</v>
      </c>
      <c r="O4930">
        <v>0</v>
      </c>
      <c r="P4930">
        <v>10000</v>
      </c>
      <c r="Q4930">
        <v>6796</v>
      </c>
      <c r="R4930" t="b">
        <v>0</v>
      </c>
      <c r="S4930">
        <v>0</v>
      </c>
    </row>
    <row r="4931" spans="1:19">
      <c r="A4931">
        <v>270550</v>
      </c>
      <c r="B4931" s="12"/>
      <c r="C4931" s="12" t="s">
        <v>4797</v>
      </c>
      <c r="D4931" s="12" t="s">
        <v>5352</v>
      </c>
      <c r="E4931" t="b">
        <v>0</v>
      </c>
      <c r="F4931">
        <v>0</v>
      </c>
      <c r="G4931">
        <v>7101</v>
      </c>
      <c r="H4931">
        <v>44075</v>
      </c>
      <c r="I4931" s="12" t="s">
        <v>2012</v>
      </c>
      <c r="J4931">
        <v>3</v>
      </c>
      <c r="K4931">
        <v>573</v>
      </c>
      <c r="L4931">
        <v>0</v>
      </c>
      <c r="M4931">
        <v>0</v>
      </c>
      <c r="N4931">
        <v>10000</v>
      </c>
      <c r="O4931">
        <v>0</v>
      </c>
      <c r="P4931">
        <v>0</v>
      </c>
      <c r="Q4931">
        <v>6797</v>
      </c>
      <c r="R4931" t="b">
        <v>0</v>
      </c>
      <c r="S4931">
        <v>0</v>
      </c>
    </row>
    <row r="4932" spans="1:19">
      <c r="A4932">
        <v>270550</v>
      </c>
      <c r="B4932" s="12" t="s">
        <v>2827</v>
      </c>
      <c r="C4932" s="12" t="s">
        <v>4797</v>
      </c>
      <c r="D4932" s="12" t="s">
        <v>2827</v>
      </c>
      <c r="E4932" t="b">
        <v>0</v>
      </c>
      <c r="F4932">
        <v>0</v>
      </c>
      <c r="G4932">
        <v>7101</v>
      </c>
      <c r="H4932" t="s">
        <v>21</v>
      </c>
      <c r="I4932" s="12"/>
      <c r="K4932">
        <v>0</v>
      </c>
      <c r="L4932">
        <v>0</v>
      </c>
      <c r="M4932">
        <v>0</v>
      </c>
      <c r="N4932">
        <v>220000</v>
      </c>
      <c r="O4932">
        <v>220000</v>
      </c>
      <c r="P4932">
        <v>0</v>
      </c>
      <c r="Q4932">
        <v>6798</v>
      </c>
      <c r="R4932" t="b">
        <v>0</v>
      </c>
      <c r="S4932">
        <v>0</v>
      </c>
    </row>
    <row r="4933" spans="1:19">
      <c r="A4933">
        <v>270550</v>
      </c>
      <c r="B4933" s="12" t="s">
        <v>5360</v>
      </c>
      <c r="C4933" s="12" t="s">
        <v>4797</v>
      </c>
      <c r="D4933" s="12" t="s">
        <v>5360</v>
      </c>
      <c r="E4933" t="b">
        <v>0</v>
      </c>
      <c r="F4933">
        <v>7406</v>
      </c>
      <c r="G4933">
        <v>7102</v>
      </c>
      <c r="H4933" t="s">
        <v>21</v>
      </c>
      <c r="I4933" s="12"/>
      <c r="K4933">
        <v>0</v>
      </c>
      <c r="L4933">
        <v>30473</v>
      </c>
      <c r="M4933">
        <v>74134</v>
      </c>
      <c r="N4933">
        <v>0</v>
      </c>
      <c r="O4933">
        <v>0</v>
      </c>
      <c r="P4933">
        <v>7406</v>
      </c>
      <c r="Q4933">
        <v>6799</v>
      </c>
      <c r="R4933" t="b">
        <v>0</v>
      </c>
      <c r="S4933">
        <v>0</v>
      </c>
    </row>
    <row r="4934" spans="1:19">
      <c r="A4934">
        <v>270550</v>
      </c>
      <c r="B4934" s="12"/>
      <c r="C4934" s="12" t="s">
        <v>4797</v>
      </c>
      <c r="D4934" s="12" t="s">
        <v>5360</v>
      </c>
      <c r="E4934" t="b">
        <v>0</v>
      </c>
      <c r="F4934">
        <v>0</v>
      </c>
      <c r="G4934">
        <v>7102</v>
      </c>
      <c r="H4934">
        <v>43831</v>
      </c>
      <c r="I4934" s="12" t="s">
        <v>2018</v>
      </c>
      <c r="J4934">
        <v>3</v>
      </c>
      <c r="K4934">
        <v>561</v>
      </c>
      <c r="L4934">
        <v>0</v>
      </c>
      <c r="M4934">
        <v>0</v>
      </c>
      <c r="N4934">
        <v>7406</v>
      </c>
      <c r="O4934">
        <v>0</v>
      </c>
      <c r="P4934">
        <v>0</v>
      </c>
      <c r="Q4934">
        <v>6800</v>
      </c>
      <c r="R4934" t="b">
        <v>0</v>
      </c>
      <c r="S4934">
        <v>0</v>
      </c>
    </row>
    <row r="4935" spans="1:19">
      <c r="A4935">
        <v>270550</v>
      </c>
      <c r="B4935" s="12"/>
      <c r="C4935" s="12" t="s">
        <v>4797</v>
      </c>
      <c r="D4935" s="12" t="s">
        <v>5360</v>
      </c>
      <c r="E4935" t="b">
        <v>0</v>
      </c>
      <c r="F4935">
        <v>0</v>
      </c>
      <c r="G4935">
        <v>7102</v>
      </c>
      <c r="H4935">
        <v>44142</v>
      </c>
      <c r="I4935" s="12" t="s">
        <v>6027</v>
      </c>
      <c r="J4935">
        <v>1</v>
      </c>
      <c r="K4935">
        <v>14223</v>
      </c>
      <c r="L4935">
        <v>0</v>
      </c>
      <c r="M4935">
        <v>0</v>
      </c>
      <c r="N4935">
        <v>0</v>
      </c>
      <c r="O4935">
        <v>23067</v>
      </c>
      <c r="P4935">
        <v>23067</v>
      </c>
      <c r="Q4935">
        <v>6801</v>
      </c>
      <c r="R4935" t="b">
        <v>0</v>
      </c>
      <c r="S4935">
        <v>0</v>
      </c>
    </row>
    <row r="4936" spans="1:19">
      <c r="A4936">
        <v>270550</v>
      </c>
      <c r="B4936" s="12"/>
      <c r="C4936" s="12" t="s">
        <v>4797</v>
      </c>
      <c r="D4936" s="12" t="s">
        <v>5360</v>
      </c>
      <c r="E4936" t="b">
        <v>0</v>
      </c>
      <c r="F4936">
        <v>0</v>
      </c>
      <c r="G4936">
        <v>7102</v>
      </c>
      <c r="H4936">
        <v>44166</v>
      </c>
      <c r="I4936" s="12" t="s">
        <v>2030</v>
      </c>
      <c r="J4936">
        <v>3</v>
      </c>
      <c r="K4936">
        <v>577</v>
      </c>
      <c r="L4936">
        <v>0</v>
      </c>
      <c r="M4936">
        <v>0</v>
      </c>
      <c r="N4936">
        <v>23067</v>
      </c>
      <c r="O4936">
        <v>0</v>
      </c>
      <c r="P4936">
        <v>0</v>
      </c>
      <c r="Q4936">
        <v>6802</v>
      </c>
      <c r="R4936" t="b">
        <v>0</v>
      </c>
      <c r="S4936">
        <v>0</v>
      </c>
    </row>
    <row r="4937" spans="1:19">
      <c r="A4937">
        <v>270550</v>
      </c>
      <c r="B4937" s="12"/>
      <c r="C4937" s="12" t="s">
        <v>4797</v>
      </c>
      <c r="D4937" s="12" t="s">
        <v>5360</v>
      </c>
      <c r="E4937" t="b">
        <v>0</v>
      </c>
      <c r="F4937">
        <v>0</v>
      </c>
      <c r="G4937">
        <v>7102</v>
      </c>
      <c r="H4937">
        <v>44174</v>
      </c>
      <c r="I4937" s="12" t="s">
        <v>6027</v>
      </c>
      <c r="J4937">
        <v>1</v>
      </c>
      <c r="K4937">
        <v>14295</v>
      </c>
      <c r="L4937">
        <v>0</v>
      </c>
      <c r="M4937">
        <v>0</v>
      </c>
      <c r="N4937">
        <v>0</v>
      </c>
      <c r="O4937">
        <v>51067</v>
      </c>
      <c r="P4937">
        <v>51067</v>
      </c>
      <c r="Q4937">
        <v>6803</v>
      </c>
      <c r="R4937" t="b">
        <v>0</v>
      </c>
      <c r="S4937">
        <v>0</v>
      </c>
    </row>
    <row r="4938" spans="1:19">
      <c r="A4938">
        <v>270550</v>
      </c>
      <c r="B4938" s="12" t="s">
        <v>2829</v>
      </c>
      <c r="C4938" s="12" t="s">
        <v>4797</v>
      </c>
      <c r="D4938" s="12" t="s">
        <v>2829</v>
      </c>
      <c r="E4938" t="b">
        <v>0</v>
      </c>
      <c r="F4938">
        <v>0</v>
      </c>
      <c r="G4938">
        <v>7102</v>
      </c>
      <c r="H4938" t="s">
        <v>21</v>
      </c>
      <c r="I4938" s="12"/>
      <c r="K4938">
        <v>0</v>
      </c>
      <c r="L4938">
        <v>0</v>
      </c>
      <c r="M4938">
        <v>0</v>
      </c>
      <c r="N4938">
        <v>30473</v>
      </c>
      <c r="O4938">
        <v>74134</v>
      </c>
      <c r="P4938">
        <v>51067</v>
      </c>
      <c r="Q4938">
        <v>6804</v>
      </c>
      <c r="R4938" t="b">
        <v>0</v>
      </c>
      <c r="S4938">
        <v>0</v>
      </c>
    </row>
    <row r="4939" spans="1:19">
      <c r="A4939">
        <v>270550</v>
      </c>
      <c r="B4939" s="12" t="s">
        <v>5392</v>
      </c>
      <c r="C4939" s="12" t="s">
        <v>4797</v>
      </c>
      <c r="D4939" s="12" t="s">
        <v>5392</v>
      </c>
      <c r="E4939" t="b">
        <v>0</v>
      </c>
      <c r="F4939">
        <v>60005</v>
      </c>
      <c r="G4939">
        <v>7302</v>
      </c>
      <c r="H4939" t="s">
        <v>21</v>
      </c>
      <c r="I4939" s="12"/>
      <c r="K4939">
        <v>0</v>
      </c>
      <c r="L4939">
        <v>132010</v>
      </c>
      <c r="M4939">
        <v>72005</v>
      </c>
      <c r="N4939">
        <v>0</v>
      </c>
      <c r="O4939">
        <v>0</v>
      </c>
      <c r="P4939">
        <v>60005</v>
      </c>
      <c r="Q4939">
        <v>6809</v>
      </c>
      <c r="R4939" t="b">
        <v>0</v>
      </c>
      <c r="S4939">
        <v>0</v>
      </c>
    </row>
    <row r="4940" spans="1:19">
      <c r="A4940">
        <v>270550</v>
      </c>
      <c r="B4940" s="12"/>
      <c r="C4940" s="12" t="s">
        <v>4797</v>
      </c>
      <c r="D4940" s="12" t="s">
        <v>5392</v>
      </c>
      <c r="E4940" t="b">
        <v>0</v>
      </c>
      <c r="F4940">
        <v>0</v>
      </c>
      <c r="G4940">
        <v>7302</v>
      </c>
      <c r="H4940">
        <v>43831</v>
      </c>
      <c r="I4940" s="12" t="s">
        <v>2095</v>
      </c>
      <c r="J4940">
        <v>3</v>
      </c>
      <c r="K4940">
        <v>561</v>
      </c>
      <c r="L4940">
        <v>0</v>
      </c>
      <c r="M4940">
        <v>0</v>
      </c>
      <c r="N4940">
        <v>60005</v>
      </c>
      <c r="O4940">
        <v>0</v>
      </c>
      <c r="P4940">
        <v>0</v>
      </c>
      <c r="Q4940">
        <v>6810</v>
      </c>
      <c r="R4940" t="b">
        <v>0</v>
      </c>
      <c r="S4940">
        <v>0</v>
      </c>
    </row>
    <row r="4941" spans="1:19">
      <c r="A4941">
        <v>270550</v>
      </c>
      <c r="B4941" s="12"/>
      <c r="C4941" s="12" t="s">
        <v>4797</v>
      </c>
      <c r="D4941" s="12" t="s">
        <v>5392</v>
      </c>
      <c r="E4941" t="b">
        <v>0</v>
      </c>
      <c r="F4941">
        <v>0</v>
      </c>
      <c r="G4941">
        <v>7302</v>
      </c>
      <c r="H4941">
        <v>43837</v>
      </c>
      <c r="I4941" s="12" t="s">
        <v>6028</v>
      </c>
      <c r="J4941">
        <v>1</v>
      </c>
      <c r="K4941">
        <v>13533</v>
      </c>
      <c r="L4941">
        <v>0</v>
      </c>
      <c r="M4941">
        <v>0</v>
      </c>
      <c r="N4941">
        <v>0</v>
      </c>
      <c r="O4941">
        <v>62005</v>
      </c>
      <c r="P4941">
        <v>62005</v>
      </c>
      <c r="Q4941">
        <v>6811</v>
      </c>
      <c r="R4941" t="b">
        <v>0</v>
      </c>
      <c r="S4941">
        <v>0</v>
      </c>
    </row>
    <row r="4942" spans="1:19">
      <c r="A4942">
        <v>270550</v>
      </c>
      <c r="B4942" s="12"/>
      <c r="C4942" s="12" t="s">
        <v>4797</v>
      </c>
      <c r="D4942" s="12" t="s">
        <v>5392</v>
      </c>
      <c r="E4942" t="b">
        <v>0</v>
      </c>
      <c r="F4942">
        <v>0</v>
      </c>
      <c r="G4942">
        <v>7302</v>
      </c>
      <c r="H4942">
        <v>43862</v>
      </c>
      <c r="I4942" s="12" t="s">
        <v>2097</v>
      </c>
      <c r="J4942">
        <v>3</v>
      </c>
      <c r="K4942">
        <v>562</v>
      </c>
      <c r="L4942">
        <v>0</v>
      </c>
      <c r="M4942">
        <v>0</v>
      </c>
      <c r="N4942">
        <v>62005</v>
      </c>
      <c r="O4942">
        <v>0</v>
      </c>
      <c r="P4942">
        <v>0</v>
      </c>
      <c r="Q4942">
        <v>6812</v>
      </c>
      <c r="R4942" t="b">
        <v>0</v>
      </c>
      <c r="S4942">
        <v>0</v>
      </c>
    </row>
    <row r="4943" spans="1:19">
      <c r="A4943">
        <v>270550</v>
      </c>
      <c r="B4943" s="12"/>
      <c r="C4943" s="12" t="s">
        <v>4797</v>
      </c>
      <c r="D4943" s="12" t="s">
        <v>5392</v>
      </c>
      <c r="E4943" t="b">
        <v>0</v>
      </c>
      <c r="F4943">
        <v>0</v>
      </c>
      <c r="G4943">
        <v>7302</v>
      </c>
      <c r="H4943">
        <v>43937</v>
      </c>
      <c r="I4943" s="12" t="s">
        <v>5675</v>
      </c>
      <c r="J4943">
        <v>1</v>
      </c>
      <c r="K4943">
        <v>13736</v>
      </c>
      <c r="L4943">
        <v>0</v>
      </c>
      <c r="M4943">
        <v>0</v>
      </c>
      <c r="N4943">
        <v>0</v>
      </c>
      <c r="O4943">
        <v>10000</v>
      </c>
      <c r="P4943">
        <v>10000</v>
      </c>
      <c r="Q4943">
        <v>6813</v>
      </c>
      <c r="R4943" t="b">
        <v>0</v>
      </c>
      <c r="S4943">
        <v>0</v>
      </c>
    </row>
    <row r="4944" spans="1:19">
      <c r="A4944">
        <v>270550</v>
      </c>
      <c r="B4944" s="12"/>
      <c r="C4944" s="12" t="s">
        <v>4797</v>
      </c>
      <c r="D4944" s="12" t="s">
        <v>5392</v>
      </c>
      <c r="E4944" t="b">
        <v>0</v>
      </c>
      <c r="F4944">
        <v>0</v>
      </c>
      <c r="G4944">
        <v>7302</v>
      </c>
      <c r="H4944">
        <v>43952</v>
      </c>
      <c r="I4944" s="12" t="s">
        <v>2101</v>
      </c>
      <c r="J4944">
        <v>3</v>
      </c>
      <c r="K4944">
        <v>568</v>
      </c>
      <c r="L4944">
        <v>0</v>
      </c>
      <c r="M4944">
        <v>0</v>
      </c>
      <c r="N4944">
        <v>10000</v>
      </c>
      <c r="O4944">
        <v>0</v>
      </c>
      <c r="P4944">
        <v>0</v>
      </c>
      <c r="Q4944">
        <v>6814</v>
      </c>
      <c r="R4944" t="b">
        <v>0</v>
      </c>
      <c r="S4944">
        <v>0</v>
      </c>
    </row>
    <row r="4945" spans="1:19">
      <c r="A4945">
        <v>270550</v>
      </c>
      <c r="B4945" s="12" t="s">
        <v>2831</v>
      </c>
      <c r="C4945" s="12" t="s">
        <v>4797</v>
      </c>
      <c r="D4945" s="12" t="s">
        <v>2831</v>
      </c>
      <c r="E4945" t="b">
        <v>0</v>
      </c>
      <c r="F4945">
        <v>0</v>
      </c>
      <c r="G4945">
        <v>7302</v>
      </c>
      <c r="H4945" t="s">
        <v>21</v>
      </c>
      <c r="I4945" s="12"/>
      <c r="K4945">
        <v>0</v>
      </c>
      <c r="L4945">
        <v>0</v>
      </c>
      <c r="M4945">
        <v>0</v>
      </c>
      <c r="N4945">
        <v>132010</v>
      </c>
      <c r="O4945">
        <v>72005</v>
      </c>
      <c r="P4945">
        <v>0</v>
      </c>
      <c r="Q4945">
        <v>6815</v>
      </c>
      <c r="R4945" t="b">
        <v>0</v>
      </c>
      <c r="S4945">
        <v>0</v>
      </c>
    </row>
    <row r="4946" spans="1:19">
      <c r="A4946">
        <v>270550</v>
      </c>
      <c r="B4946" s="12" t="s">
        <v>5431</v>
      </c>
      <c r="C4946" s="12" t="s">
        <v>4797</v>
      </c>
      <c r="D4946" s="12" t="s">
        <v>5431</v>
      </c>
      <c r="E4946" t="b">
        <v>0</v>
      </c>
      <c r="F4946">
        <v>0</v>
      </c>
      <c r="G4946">
        <v>8101</v>
      </c>
      <c r="H4946" t="s">
        <v>21</v>
      </c>
      <c r="I4946" s="12"/>
      <c r="K4946">
        <v>0</v>
      </c>
      <c r="L4946">
        <v>200000</v>
      </c>
      <c r="M4946">
        <v>200000</v>
      </c>
      <c r="N4946">
        <v>0</v>
      </c>
      <c r="O4946">
        <v>0</v>
      </c>
      <c r="P4946">
        <v>0</v>
      </c>
      <c r="Q4946">
        <v>6822</v>
      </c>
      <c r="R4946" t="b">
        <v>0</v>
      </c>
      <c r="S4946">
        <v>0</v>
      </c>
    </row>
    <row r="4947" spans="1:19">
      <c r="A4947">
        <v>270550</v>
      </c>
      <c r="B4947" s="12"/>
      <c r="C4947" s="12" t="s">
        <v>4797</v>
      </c>
      <c r="D4947" s="12" t="s">
        <v>5431</v>
      </c>
      <c r="E4947" t="b">
        <v>0</v>
      </c>
      <c r="F4947">
        <v>0</v>
      </c>
      <c r="G4947">
        <v>8101</v>
      </c>
      <c r="H4947">
        <v>43964</v>
      </c>
      <c r="I4947" s="12" t="s">
        <v>6029</v>
      </c>
      <c r="J4947">
        <v>1</v>
      </c>
      <c r="K4947">
        <v>13807</v>
      </c>
      <c r="L4947">
        <v>0</v>
      </c>
      <c r="M4947">
        <v>0</v>
      </c>
      <c r="N4947">
        <v>0</v>
      </c>
      <c r="O4947">
        <v>200000</v>
      </c>
      <c r="P4947">
        <v>200000</v>
      </c>
      <c r="Q4947">
        <v>6823</v>
      </c>
      <c r="R4947" t="b">
        <v>0</v>
      </c>
      <c r="S4947">
        <v>0</v>
      </c>
    </row>
    <row r="4948" spans="1:19">
      <c r="A4948">
        <v>270550</v>
      </c>
      <c r="B4948" s="12"/>
      <c r="C4948" s="12" t="s">
        <v>4797</v>
      </c>
      <c r="D4948" s="12" t="s">
        <v>5431</v>
      </c>
      <c r="E4948" t="b">
        <v>0</v>
      </c>
      <c r="F4948">
        <v>0</v>
      </c>
      <c r="G4948">
        <v>8101</v>
      </c>
      <c r="H4948">
        <v>43983</v>
      </c>
      <c r="I4948" s="12" t="s">
        <v>2174</v>
      </c>
      <c r="J4948">
        <v>3</v>
      </c>
      <c r="K4948">
        <v>569</v>
      </c>
      <c r="L4948">
        <v>0</v>
      </c>
      <c r="M4948">
        <v>0</v>
      </c>
      <c r="N4948">
        <v>200000</v>
      </c>
      <c r="O4948">
        <v>0</v>
      </c>
      <c r="P4948">
        <v>0</v>
      </c>
      <c r="Q4948">
        <v>6824</v>
      </c>
      <c r="R4948" t="b">
        <v>0</v>
      </c>
      <c r="S4948">
        <v>0</v>
      </c>
    </row>
    <row r="4949" spans="1:19">
      <c r="A4949">
        <v>270550</v>
      </c>
      <c r="B4949" s="12" t="s">
        <v>2833</v>
      </c>
      <c r="C4949" s="12" t="s">
        <v>4797</v>
      </c>
      <c r="D4949" s="12" t="s">
        <v>2833</v>
      </c>
      <c r="E4949" t="b">
        <v>0</v>
      </c>
      <c r="F4949">
        <v>0</v>
      </c>
      <c r="G4949">
        <v>8101</v>
      </c>
      <c r="H4949" t="s">
        <v>21</v>
      </c>
      <c r="I4949" s="12"/>
      <c r="K4949">
        <v>0</v>
      </c>
      <c r="L4949">
        <v>0</v>
      </c>
      <c r="M4949">
        <v>0</v>
      </c>
      <c r="N4949">
        <v>200000</v>
      </c>
      <c r="O4949">
        <v>200000</v>
      </c>
      <c r="P4949">
        <v>0</v>
      </c>
      <c r="Q4949">
        <v>6825</v>
      </c>
      <c r="R4949" t="b">
        <v>0</v>
      </c>
      <c r="S4949">
        <v>0</v>
      </c>
    </row>
    <row r="4950" spans="1:19">
      <c r="A4950">
        <v>270550</v>
      </c>
      <c r="B4950" s="12" t="s">
        <v>5451</v>
      </c>
      <c r="C4950" s="12" t="s">
        <v>4797</v>
      </c>
      <c r="D4950" s="12" t="s">
        <v>5451</v>
      </c>
      <c r="E4950" t="b">
        <v>0</v>
      </c>
      <c r="F4950">
        <v>628200</v>
      </c>
      <c r="G4950">
        <v>8201</v>
      </c>
      <c r="H4950" t="s">
        <v>21</v>
      </c>
      <c r="I4950" s="12"/>
      <c r="K4950">
        <v>0</v>
      </c>
      <c r="L4950">
        <v>2400000</v>
      </c>
      <c r="M4950">
        <v>2970000</v>
      </c>
      <c r="N4950">
        <v>0</v>
      </c>
      <c r="O4950">
        <v>0</v>
      </c>
      <c r="P4950">
        <v>628200</v>
      </c>
      <c r="Q4950">
        <v>6828</v>
      </c>
      <c r="R4950" t="b">
        <v>0</v>
      </c>
      <c r="S4950">
        <v>0</v>
      </c>
    </row>
    <row r="4951" spans="1:19">
      <c r="A4951">
        <v>270550</v>
      </c>
      <c r="B4951" s="12"/>
      <c r="C4951" s="12" t="s">
        <v>4797</v>
      </c>
      <c r="D4951" s="12" t="s">
        <v>5451</v>
      </c>
      <c r="E4951" t="b">
        <v>0</v>
      </c>
      <c r="F4951">
        <v>0</v>
      </c>
      <c r="G4951">
        <v>8201</v>
      </c>
      <c r="H4951">
        <v>43831</v>
      </c>
      <c r="I4951" s="12" t="s">
        <v>2196</v>
      </c>
      <c r="J4951">
        <v>3</v>
      </c>
      <c r="K4951">
        <v>561</v>
      </c>
      <c r="L4951">
        <v>0</v>
      </c>
      <c r="M4951">
        <v>0</v>
      </c>
      <c r="N4951">
        <v>200000</v>
      </c>
      <c r="O4951">
        <v>0</v>
      </c>
      <c r="P4951">
        <v>428200</v>
      </c>
      <c r="Q4951">
        <v>6829</v>
      </c>
      <c r="R4951" t="b">
        <v>0</v>
      </c>
      <c r="S4951">
        <v>0</v>
      </c>
    </row>
    <row r="4952" spans="1:19">
      <c r="A4952">
        <v>270550</v>
      </c>
      <c r="B4952" s="12"/>
      <c r="C4952" s="12" t="s">
        <v>4797</v>
      </c>
      <c r="D4952" s="12" t="s">
        <v>5451</v>
      </c>
      <c r="E4952" t="b">
        <v>0</v>
      </c>
      <c r="F4952">
        <v>0</v>
      </c>
      <c r="G4952">
        <v>8201</v>
      </c>
      <c r="H4952">
        <v>43861</v>
      </c>
      <c r="I4952" s="12" t="s">
        <v>6030</v>
      </c>
      <c r="J4952">
        <v>1</v>
      </c>
      <c r="K4952">
        <v>13531</v>
      </c>
      <c r="L4952">
        <v>0</v>
      </c>
      <c r="M4952">
        <v>0</v>
      </c>
      <c r="N4952">
        <v>0</v>
      </c>
      <c r="O4952">
        <v>250000</v>
      </c>
      <c r="P4952">
        <v>678200</v>
      </c>
      <c r="Q4952">
        <v>6830</v>
      </c>
      <c r="R4952" t="b">
        <v>0</v>
      </c>
      <c r="S4952">
        <v>0</v>
      </c>
    </row>
    <row r="4953" spans="1:19">
      <c r="A4953">
        <v>270550</v>
      </c>
      <c r="B4953" s="12"/>
      <c r="C4953" s="12" t="s">
        <v>4797</v>
      </c>
      <c r="D4953" s="12" t="s">
        <v>5451</v>
      </c>
      <c r="E4953" t="b">
        <v>0</v>
      </c>
      <c r="F4953">
        <v>0</v>
      </c>
      <c r="G4953">
        <v>8201</v>
      </c>
      <c r="H4953">
        <v>43862</v>
      </c>
      <c r="I4953" s="12" t="s">
        <v>2198</v>
      </c>
      <c r="J4953">
        <v>3</v>
      </c>
      <c r="K4953">
        <v>562</v>
      </c>
      <c r="L4953">
        <v>0</v>
      </c>
      <c r="M4953">
        <v>0</v>
      </c>
      <c r="N4953">
        <v>200000</v>
      </c>
      <c r="O4953">
        <v>0</v>
      </c>
      <c r="P4953">
        <v>478200</v>
      </c>
      <c r="Q4953">
        <v>6831</v>
      </c>
      <c r="R4953" t="b">
        <v>0</v>
      </c>
      <c r="S4953">
        <v>0</v>
      </c>
    </row>
    <row r="4954" spans="1:19">
      <c r="A4954">
        <v>270550</v>
      </c>
      <c r="B4954" s="12"/>
      <c r="C4954" s="12" t="s">
        <v>4797</v>
      </c>
      <c r="D4954" s="12" t="s">
        <v>5451</v>
      </c>
      <c r="E4954" t="b">
        <v>0</v>
      </c>
      <c r="F4954">
        <v>0</v>
      </c>
      <c r="G4954">
        <v>8201</v>
      </c>
      <c r="H4954">
        <v>43889</v>
      </c>
      <c r="I4954" s="12" t="s">
        <v>6030</v>
      </c>
      <c r="J4954">
        <v>1</v>
      </c>
      <c r="K4954">
        <v>13602</v>
      </c>
      <c r="L4954">
        <v>0</v>
      </c>
      <c r="M4954">
        <v>0</v>
      </c>
      <c r="N4954">
        <v>0</v>
      </c>
      <c r="O4954">
        <v>250000</v>
      </c>
      <c r="P4954">
        <v>728200</v>
      </c>
      <c r="Q4954">
        <v>6832</v>
      </c>
      <c r="R4954" t="b">
        <v>0</v>
      </c>
      <c r="S4954">
        <v>0</v>
      </c>
    </row>
    <row r="4955" spans="1:19">
      <c r="A4955">
        <v>270550</v>
      </c>
      <c r="B4955" s="12"/>
      <c r="C4955" s="12" t="s">
        <v>4797</v>
      </c>
      <c r="D4955" s="12" t="s">
        <v>5451</v>
      </c>
      <c r="E4955" t="b">
        <v>0</v>
      </c>
      <c r="F4955">
        <v>0</v>
      </c>
      <c r="G4955">
        <v>8201</v>
      </c>
      <c r="H4955">
        <v>43891</v>
      </c>
      <c r="I4955" s="12" t="s">
        <v>2200</v>
      </c>
      <c r="J4955">
        <v>3</v>
      </c>
      <c r="K4955">
        <v>564</v>
      </c>
      <c r="L4955">
        <v>0</v>
      </c>
      <c r="M4955">
        <v>0</v>
      </c>
      <c r="N4955">
        <v>200000</v>
      </c>
      <c r="O4955">
        <v>0</v>
      </c>
      <c r="P4955">
        <v>528200</v>
      </c>
      <c r="Q4955">
        <v>6833</v>
      </c>
      <c r="R4955" t="b">
        <v>0</v>
      </c>
      <c r="S4955">
        <v>0</v>
      </c>
    </row>
    <row r="4956" spans="1:19">
      <c r="A4956">
        <v>270550</v>
      </c>
      <c r="B4956" s="12"/>
      <c r="C4956" s="12" t="s">
        <v>4797</v>
      </c>
      <c r="D4956" s="12" t="s">
        <v>5451</v>
      </c>
      <c r="E4956" t="b">
        <v>0</v>
      </c>
      <c r="F4956">
        <v>0</v>
      </c>
      <c r="G4956">
        <v>8201</v>
      </c>
      <c r="H4956">
        <v>43915</v>
      </c>
      <c r="I4956" s="12" t="s">
        <v>6030</v>
      </c>
      <c r="J4956">
        <v>1</v>
      </c>
      <c r="K4956">
        <v>13668</v>
      </c>
      <c r="L4956">
        <v>0</v>
      </c>
      <c r="M4956">
        <v>0</v>
      </c>
      <c r="N4956">
        <v>0</v>
      </c>
      <c r="O4956">
        <v>250000</v>
      </c>
      <c r="P4956">
        <v>778200</v>
      </c>
      <c r="Q4956">
        <v>6834</v>
      </c>
      <c r="R4956" t="b">
        <v>0</v>
      </c>
      <c r="S4956">
        <v>0</v>
      </c>
    </row>
    <row r="4957" spans="1:19">
      <c r="A4957">
        <v>270550</v>
      </c>
      <c r="B4957" s="12"/>
      <c r="C4957" s="12" t="s">
        <v>4797</v>
      </c>
      <c r="D4957" s="12" t="s">
        <v>5451</v>
      </c>
      <c r="E4957" t="b">
        <v>0</v>
      </c>
      <c r="F4957">
        <v>0</v>
      </c>
      <c r="G4957">
        <v>8201</v>
      </c>
      <c r="H4957">
        <v>43922</v>
      </c>
      <c r="I4957" s="12" t="s">
        <v>2202</v>
      </c>
      <c r="J4957">
        <v>3</v>
      </c>
      <c r="K4957">
        <v>566</v>
      </c>
      <c r="L4957">
        <v>0</v>
      </c>
      <c r="M4957">
        <v>0</v>
      </c>
      <c r="N4957">
        <v>200000</v>
      </c>
      <c r="O4957">
        <v>0</v>
      </c>
      <c r="P4957">
        <v>578200</v>
      </c>
      <c r="Q4957">
        <v>6835</v>
      </c>
      <c r="R4957" t="b">
        <v>0</v>
      </c>
      <c r="S4957">
        <v>0</v>
      </c>
    </row>
    <row r="4958" spans="1:19">
      <c r="A4958">
        <v>270550</v>
      </c>
      <c r="B4958" s="12"/>
      <c r="C4958" s="12" t="s">
        <v>4797</v>
      </c>
      <c r="D4958" s="12" t="s">
        <v>5451</v>
      </c>
      <c r="E4958" t="b">
        <v>0</v>
      </c>
      <c r="F4958">
        <v>0</v>
      </c>
      <c r="G4958">
        <v>8201</v>
      </c>
      <c r="H4958">
        <v>43948</v>
      </c>
      <c r="I4958" s="12" t="s">
        <v>6030</v>
      </c>
      <c r="J4958">
        <v>1</v>
      </c>
      <c r="K4958">
        <v>13723</v>
      </c>
      <c r="L4958">
        <v>0</v>
      </c>
      <c r="M4958">
        <v>0</v>
      </c>
      <c r="N4958">
        <v>0</v>
      </c>
      <c r="O4958">
        <v>250000</v>
      </c>
      <c r="P4958">
        <v>828200</v>
      </c>
      <c r="Q4958">
        <v>6836</v>
      </c>
      <c r="R4958" t="b">
        <v>0</v>
      </c>
      <c r="S4958">
        <v>0</v>
      </c>
    </row>
    <row r="4959" spans="1:19">
      <c r="A4959">
        <v>270550</v>
      </c>
      <c r="B4959" s="12"/>
      <c r="C4959" s="12" t="s">
        <v>4797</v>
      </c>
      <c r="D4959" s="12" t="s">
        <v>5451</v>
      </c>
      <c r="E4959" t="b">
        <v>0</v>
      </c>
      <c r="F4959">
        <v>0</v>
      </c>
      <c r="G4959">
        <v>8201</v>
      </c>
      <c r="H4959">
        <v>43952</v>
      </c>
      <c r="I4959" s="12" t="s">
        <v>2204</v>
      </c>
      <c r="J4959">
        <v>3</v>
      </c>
      <c r="K4959">
        <v>568</v>
      </c>
      <c r="L4959">
        <v>0</v>
      </c>
      <c r="M4959">
        <v>0</v>
      </c>
      <c r="N4959">
        <v>200000</v>
      </c>
      <c r="O4959">
        <v>0</v>
      </c>
      <c r="P4959">
        <v>628200</v>
      </c>
      <c r="Q4959">
        <v>6837</v>
      </c>
      <c r="R4959" t="b">
        <v>0</v>
      </c>
      <c r="S4959">
        <v>0</v>
      </c>
    </row>
    <row r="4960" spans="1:19">
      <c r="A4960">
        <v>270550</v>
      </c>
      <c r="B4960" s="12"/>
      <c r="C4960" s="12" t="s">
        <v>4797</v>
      </c>
      <c r="D4960" s="12" t="s">
        <v>5451</v>
      </c>
      <c r="E4960" t="b">
        <v>0</v>
      </c>
      <c r="F4960">
        <v>0</v>
      </c>
      <c r="G4960">
        <v>8201</v>
      </c>
      <c r="H4960">
        <v>43979</v>
      </c>
      <c r="I4960" s="12" t="s">
        <v>6030</v>
      </c>
      <c r="J4960">
        <v>1</v>
      </c>
      <c r="K4960">
        <v>13784</v>
      </c>
      <c r="L4960">
        <v>0</v>
      </c>
      <c r="M4960">
        <v>0</v>
      </c>
      <c r="N4960">
        <v>0</v>
      </c>
      <c r="O4960">
        <v>250000</v>
      </c>
      <c r="P4960">
        <v>878200</v>
      </c>
      <c r="Q4960">
        <v>6838</v>
      </c>
      <c r="R4960" t="b">
        <v>0</v>
      </c>
      <c r="S4960">
        <v>0</v>
      </c>
    </row>
    <row r="4961" spans="1:19">
      <c r="A4961">
        <v>270550</v>
      </c>
      <c r="B4961" s="12"/>
      <c r="C4961" s="12" t="s">
        <v>4797</v>
      </c>
      <c r="D4961" s="12" t="s">
        <v>5451</v>
      </c>
      <c r="E4961" t="b">
        <v>0</v>
      </c>
      <c r="F4961">
        <v>0</v>
      </c>
      <c r="G4961">
        <v>8201</v>
      </c>
      <c r="H4961">
        <v>43983</v>
      </c>
      <c r="I4961" s="12" t="s">
        <v>2206</v>
      </c>
      <c r="J4961">
        <v>3</v>
      </c>
      <c r="K4961">
        <v>569</v>
      </c>
      <c r="L4961">
        <v>0</v>
      </c>
      <c r="M4961">
        <v>0</v>
      </c>
      <c r="N4961">
        <v>200000</v>
      </c>
      <c r="O4961">
        <v>0</v>
      </c>
      <c r="P4961">
        <v>678200</v>
      </c>
      <c r="Q4961">
        <v>6839</v>
      </c>
      <c r="R4961" t="b">
        <v>0</v>
      </c>
      <c r="S4961">
        <v>0</v>
      </c>
    </row>
    <row r="4962" spans="1:19">
      <c r="A4962">
        <v>270550</v>
      </c>
      <c r="B4962" s="12"/>
      <c r="C4962" s="12" t="s">
        <v>4797</v>
      </c>
      <c r="D4962" s="12" t="s">
        <v>5451</v>
      </c>
      <c r="E4962" t="b">
        <v>0</v>
      </c>
      <c r="F4962">
        <v>0</v>
      </c>
      <c r="G4962">
        <v>8201</v>
      </c>
      <c r="H4962">
        <v>44007</v>
      </c>
      <c r="I4962" s="12" t="s">
        <v>6030</v>
      </c>
      <c r="J4962">
        <v>1</v>
      </c>
      <c r="K4962">
        <v>13851</v>
      </c>
      <c r="L4962">
        <v>0</v>
      </c>
      <c r="M4962">
        <v>0</v>
      </c>
      <c r="N4962">
        <v>0</v>
      </c>
      <c r="O4962">
        <v>250000</v>
      </c>
      <c r="P4962">
        <v>928200</v>
      </c>
      <c r="Q4962">
        <v>6840</v>
      </c>
      <c r="R4962" t="b">
        <v>0</v>
      </c>
      <c r="S4962">
        <v>0</v>
      </c>
    </row>
    <row r="4963" spans="1:19">
      <c r="A4963">
        <v>270550</v>
      </c>
      <c r="B4963" s="12"/>
      <c r="C4963" s="12" t="s">
        <v>4797</v>
      </c>
      <c r="D4963" s="12" t="s">
        <v>5451</v>
      </c>
      <c r="E4963" t="b">
        <v>0</v>
      </c>
      <c r="F4963">
        <v>0</v>
      </c>
      <c r="G4963">
        <v>8201</v>
      </c>
      <c r="H4963">
        <v>44013</v>
      </c>
      <c r="I4963" s="12" t="s">
        <v>2208</v>
      </c>
      <c r="J4963">
        <v>3</v>
      </c>
      <c r="K4963">
        <v>570</v>
      </c>
      <c r="L4963">
        <v>0</v>
      </c>
      <c r="M4963">
        <v>0</v>
      </c>
      <c r="N4963">
        <v>200000</v>
      </c>
      <c r="O4963">
        <v>0</v>
      </c>
      <c r="P4963">
        <v>728200</v>
      </c>
      <c r="Q4963">
        <v>6841</v>
      </c>
      <c r="R4963" t="b">
        <v>0</v>
      </c>
      <c r="S4963">
        <v>0</v>
      </c>
    </row>
    <row r="4964" spans="1:19">
      <c r="A4964">
        <v>270550</v>
      </c>
      <c r="B4964" s="12"/>
      <c r="C4964" s="12" t="s">
        <v>4797</v>
      </c>
      <c r="D4964" s="12" t="s">
        <v>5451</v>
      </c>
      <c r="E4964" t="b">
        <v>0</v>
      </c>
      <c r="F4964">
        <v>0</v>
      </c>
      <c r="G4964">
        <v>8201</v>
      </c>
      <c r="H4964">
        <v>44043</v>
      </c>
      <c r="I4964" s="12" t="s">
        <v>6031</v>
      </c>
      <c r="J4964">
        <v>1</v>
      </c>
      <c r="K4964">
        <v>13924</v>
      </c>
      <c r="L4964">
        <v>0</v>
      </c>
      <c r="M4964">
        <v>0</v>
      </c>
      <c r="N4964">
        <v>0</v>
      </c>
      <c r="O4964">
        <v>250000</v>
      </c>
      <c r="P4964">
        <v>978200</v>
      </c>
      <c r="Q4964">
        <v>6842</v>
      </c>
      <c r="R4964" t="b">
        <v>0</v>
      </c>
      <c r="S4964">
        <v>0</v>
      </c>
    </row>
    <row r="4965" spans="1:19">
      <c r="A4965">
        <v>270550</v>
      </c>
      <c r="B4965" s="12"/>
      <c r="C4965" s="12" t="s">
        <v>4797</v>
      </c>
      <c r="D4965" s="12" t="s">
        <v>5451</v>
      </c>
      <c r="E4965" t="b">
        <v>0</v>
      </c>
      <c r="F4965">
        <v>0</v>
      </c>
      <c r="G4965">
        <v>8201</v>
      </c>
      <c r="H4965">
        <v>44044</v>
      </c>
      <c r="I4965" s="12" t="s">
        <v>2210</v>
      </c>
      <c r="J4965">
        <v>3</v>
      </c>
      <c r="K4965">
        <v>572</v>
      </c>
      <c r="L4965">
        <v>0</v>
      </c>
      <c r="M4965">
        <v>0</v>
      </c>
      <c r="N4965">
        <v>200000</v>
      </c>
      <c r="O4965">
        <v>0</v>
      </c>
      <c r="P4965">
        <v>778200</v>
      </c>
      <c r="Q4965">
        <v>6843</v>
      </c>
      <c r="R4965" t="b">
        <v>0</v>
      </c>
      <c r="S4965">
        <v>0</v>
      </c>
    </row>
    <row r="4966" spans="1:19">
      <c r="A4966">
        <v>270550</v>
      </c>
      <c r="B4966" s="12"/>
      <c r="C4966" s="12" t="s">
        <v>4797</v>
      </c>
      <c r="D4966" s="12" t="s">
        <v>5451</v>
      </c>
      <c r="E4966" t="b">
        <v>0</v>
      </c>
      <c r="F4966">
        <v>0</v>
      </c>
      <c r="G4966">
        <v>8201</v>
      </c>
      <c r="H4966">
        <v>44056</v>
      </c>
      <c r="I4966" s="12" t="s">
        <v>6031</v>
      </c>
      <c r="J4966">
        <v>1</v>
      </c>
      <c r="K4966">
        <v>13978</v>
      </c>
      <c r="L4966">
        <v>0</v>
      </c>
      <c r="M4966">
        <v>0</v>
      </c>
      <c r="N4966">
        <v>0</v>
      </c>
      <c r="O4966">
        <v>250000</v>
      </c>
      <c r="P4966">
        <v>1028200</v>
      </c>
      <c r="Q4966">
        <v>6844</v>
      </c>
      <c r="R4966" t="b">
        <v>0</v>
      </c>
      <c r="S4966">
        <v>0</v>
      </c>
    </row>
    <row r="4967" spans="1:19">
      <c r="A4967">
        <v>270550</v>
      </c>
      <c r="B4967" s="12"/>
      <c r="C4967" s="12" t="s">
        <v>4797</v>
      </c>
      <c r="D4967" s="12" t="s">
        <v>5451</v>
      </c>
      <c r="E4967" t="b">
        <v>0</v>
      </c>
      <c r="F4967">
        <v>0</v>
      </c>
      <c r="G4967">
        <v>8201</v>
      </c>
      <c r="H4967">
        <v>44075</v>
      </c>
      <c r="I4967" s="12" t="s">
        <v>2212</v>
      </c>
      <c r="J4967">
        <v>3</v>
      </c>
      <c r="K4967">
        <v>573</v>
      </c>
      <c r="L4967">
        <v>0</v>
      </c>
      <c r="M4967">
        <v>0</v>
      </c>
      <c r="N4967">
        <v>200000</v>
      </c>
      <c r="O4967">
        <v>0</v>
      </c>
      <c r="P4967">
        <v>828200</v>
      </c>
      <c r="Q4967">
        <v>6845</v>
      </c>
      <c r="R4967" t="b">
        <v>0</v>
      </c>
      <c r="S4967">
        <v>0</v>
      </c>
    </row>
    <row r="4968" spans="1:19">
      <c r="A4968">
        <v>270550</v>
      </c>
      <c r="B4968" s="12"/>
      <c r="C4968" s="12" t="s">
        <v>4797</v>
      </c>
      <c r="D4968" s="12" t="s">
        <v>5451</v>
      </c>
      <c r="E4968" t="b">
        <v>0</v>
      </c>
      <c r="F4968">
        <v>0</v>
      </c>
      <c r="G4968">
        <v>8201</v>
      </c>
      <c r="H4968">
        <v>44102</v>
      </c>
      <c r="I4968" s="12" t="s">
        <v>6031</v>
      </c>
      <c r="J4968">
        <v>1</v>
      </c>
      <c r="K4968">
        <v>14072</v>
      </c>
      <c r="L4968">
        <v>0</v>
      </c>
      <c r="M4968">
        <v>0</v>
      </c>
      <c r="N4968">
        <v>0</v>
      </c>
      <c r="O4968">
        <v>220000</v>
      </c>
      <c r="P4968">
        <v>1048200</v>
      </c>
      <c r="Q4968">
        <v>6846</v>
      </c>
      <c r="R4968" t="b">
        <v>0</v>
      </c>
      <c r="S4968">
        <v>0</v>
      </c>
    </row>
    <row r="4969" spans="1:19">
      <c r="A4969">
        <v>270550</v>
      </c>
      <c r="B4969" s="12"/>
      <c r="C4969" s="12" t="s">
        <v>4797</v>
      </c>
      <c r="D4969" s="12" t="s">
        <v>5451</v>
      </c>
      <c r="E4969" t="b">
        <v>0</v>
      </c>
      <c r="F4969">
        <v>0</v>
      </c>
      <c r="G4969">
        <v>8201</v>
      </c>
      <c r="H4969">
        <v>44105</v>
      </c>
      <c r="I4969" s="12" t="s">
        <v>2214</v>
      </c>
      <c r="J4969">
        <v>3</v>
      </c>
      <c r="K4969">
        <v>575</v>
      </c>
      <c r="L4969">
        <v>0</v>
      </c>
      <c r="M4969">
        <v>0</v>
      </c>
      <c r="N4969">
        <v>200000</v>
      </c>
      <c r="O4969">
        <v>0</v>
      </c>
      <c r="P4969">
        <v>848200</v>
      </c>
      <c r="Q4969">
        <v>6847</v>
      </c>
      <c r="R4969" t="b">
        <v>0</v>
      </c>
      <c r="S4969">
        <v>0</v>
      </c>
    </row>
    <row r="4970" spans="1:19">
      <c r="A4970">
        <v>270550</v>
      </c>
      <c r="B4970" s="12"/>
      <c r="C4970" s="12" t="s">
        <v>4797</v>
      </c>
      <c r="D4970" s="12" t="s">
        <v>5451</v>
      </c>
      <c r="E4970" t="b">
        <v>0</v>
      </c>
      <c r="F4970">
        <v>0</v>
      </c>
      <c r="G4970">
        <v>8201</v>
      </c>
      <c r="H4970">
        <v>44127</v>
      </c>
      <c r="I4970" s="12" t="s">
        <v>6031</v>
      </c>
      <c r="J4970">
        <v>1</v>
      </c>
      <c r="K4970">
        <v>14140</v>
      </c>
      <c r="L4970">
        <v>0</v>
      </c>
      <c r="M4970">
        <v>0</v>
      </c>
      <c r="N4970">
        <v>0</v>
      </c>
      <c r="O4970">
        <v>250000</v>
      </c>
      <c r="P4970">
        <v>1098200</v>
      </c>
      <c r="Q4970">
        <v>6848</v>
      </c>
      <c r="R4970" t="b">
        <v>0</v>
      </c>
      <c r="S4970">
        <v>0</v>
      </c>
    </row>
    <row r="4971" spans="1:19">
      <c r="A4971">
        <v>270550</v>
      </c>
      <c r="B4971" s="12"/>
      <c r="C4971" s="12" t="s">
        <v>4797</v>
      </c>
      <c r="D4971" s="12" t="s">
        <v>5451</v>
      </c>
      <c r="E4971" t="b">
        <v>0</v>
      </c>
      <c r="F4971">
        <v>0</v>
      </c>
      <c r="G4971">
        <v>8201</v>
      </c>
      <c r="H4971">
        <v>44136</v>
      </c>
      <c r="I4971" s="12" t="s">
        <v>2216</v>
      </c>
      <c r="J4971">
        <v>3</v>
      </c>
      <c r="K4971">
        <v>576</v>
      </c>
      <c r="L4971">
        <v>0</v>
      </c>
      <c r="M4971">
        <v>0</v>
      </c>
      <c r="N4971">
        <v>200000</v>
      </c>
      <c r="O4971">
        <v>0</v>
      </c>
      <c r="P4971">
        <v>898200</v>
      </c>
      <c r="Q4971">
        <v>6849</v>
      </c>
      <c r="R4971" t="b">
        <v>0</v>
      </c>
      <c r="S4971">
        <v>0</v>
      </c>
    </row>
    <row r="4972" spans="1:19">
      <c r="A4972">
        <v>270550</v>
      </c>
      <c r="B4972" s="12"/>
      <c r="C4972" s="12" t="s">
        <v>4797</v>
      </c>
      <c r="D4972" s="12" t="s">
        <v>5451</v>
      </c>
      <c r="E4972" t="b">
        <v>0</v>
      </c>
      <c r="F4972">
        <v>0</v>
      </c>
      <c r="G4972">
        <v>8201</v>
      </c>
      <c r="H4972">
        <v>44138</v>
      </c>
      <c r="I4972" s="12" t="s">
        <v>6031</v>
      </c>
      <c r="J4972">
        <v>1</v>
      </c>
      <c r="K4972">
        <v>14171</v>
      </c>
      <c r="L4972">
        <v>0</v>
      </c>
      <c r="M4972">
        <v>0</v>
      </c>
      <c r="N4972">
        <v>0</v>
      </c>
      <c r="O4972">
        <v>250000</v>
      </c>
      <c r="P4972">
        <v>1148200</v>
      </c>
      <c r="Q4972">
        <v>6850</v>
      </c>
      <c r="R4972" t="b">
        <v>0</v>
      </c>
      <c r="S4972">
        <v>0</v>
      </c>
    </row>
    <row r="4973" spans="1:19">
      <c r="A4973">
        <v>270550</v>
      </c>
      <c r="B4973" s="12"/>
      <c r="C4973" s="12" t="s">
        <v>4797</v>
      </c>
      <c r="D4973" s="12" t="s">
        <v>5451</v>
      </c>
      <c r="E4973" t="b">
        <v>0</v>
      </c>
      <c r="F4973">
        <v>0</v>
      </c>
      <c r="G4973">
        <v>8201</v>
      </c>
      <c r="H4973">
        <v>44166</v>
      </c>
      <c r="I4973" s="12" t="s">
        <v>2218</v>
      </c>
      <c r="J4973">
        <v>3</v>
      </c>
      <c r="K4973">
        <v>577</v>
      </c>
      <c r="L4973">
        <v>0</v>
      </c>
      <c r="M4973">
        <v>0</v>
      </c>
      <c r="N4973">
        <v>200000</v>
      </c>
      <c r="O4973">
        <v>0</v>
      </c>
      <c r="P4973">
        <v>948200</v>
      </c>
      <c r="Q4973">
        <v>6851</v>
      </c>
      <c r="R4973" t="b">
        <v>0</v>
      </c>
      <c r="S4973">
        <v>0</v>
      </c>
    </row>
    <row r="4974" spans="1:19">
      <c r="A4974">
        <v>270550</v>
      </c>
      <c r="B4974" s="12"/>
      <c r="C4974" s="12" t="s">
        <v>4797</v>
      </c>
      <c r="D4974" s="12" t="s">
        <v>5451</v>
      </c>
      <c r="E4974" t="b">
        <v>0</v>
      </c>
      <c r="F4974">
        <v>0</v>
      </c>
      <c r="G4974">
        <v>8201</v>
      </c>
      <c r="H4974">
        <v>44174</v>
      </c>
      <c r="I4974" s="12" t="s">
        <v>6031</v>
      </c>
      <c r="J4974">
        <v>1</v>
      </c>
      <c r="K4974">
        <v>14263</v>
      </c>
      <c r="L4974">
        <v>0</v>
      </c>
      <c r="M4974">
        <v>0</v>
      </c>
      <c r="N4974">
        <v>0</v>
      </c>
      <c r="O4974">
        <v>250000</v>
      </c>
      <c r="P4974">
        <v>1198200</v>
      </c>
      <c r="Q4974">
        <v>6852</v>
      </c>
      <c r="R4974" t="b">
        <v>0</v>
      </c>
      <c r="S4974">
        <v>0</v>
      </c>
    </row>
    <row r="4975" spans="1:19">
      <c r="A4975">
        <v>270550</v>
      </c>
      <c r="B4975" s="12" t="s">
        <v>2836</v>
      </c>
      <c r="C4975" s="12" t="s">
        <v>4797</v>
      </c>
      <c r="D4975" s="12" t="s">
        <v>2836</v>
      </c>
      <c r="E4975" t="b">
        <v>0</v>
      </c>
      <c r="F4975">
        <v>0</v>
      </c>
      <c r="G4975">
        <v>8201</v>
      </c>
      <c r="H4975" t="s">
        <v>21</v>
      </c>
      <c r="I4975" s="12"/>
      <c r="K4975">
        <v>0</v>
      </c>
      <c r="L4975">
        <v>0</v>
      </c>
      <c r="M4975">
        <v>0</v>
      </c>
      <c r="N4975">
        <v>2400000</v>
      </c>
      <c r="O4975">
        <v>2970000</v>
      </c>
      <c r="P4975">
        <v>1198200</v>
      </c>
      <c r="Q4975">
        <v>6853</v>
      </c>
      <c r="R4975" t="b">
        <v>0</v>
      </c>
      <c r="S4975">
        <v>0</v>
      </c>
    </row>
    <row r="4976" spans="1:19">
      <c r="A4976">
        <v>270550</v>
      </c>
      <c r="B4976" s="12" t="s">
        <v>5456</v>
      </c>
      <c r="C4976" s="12" t="s">
        <v>4797</v>
      </c>
      <c r="D4976" s="12" t="s">
        <v>5456</v>
      </c>
      <c r="E4976" t="b">
        <v>0</v>
      </c>
      <c r="F4976">
        <v>0</v>
      </c>
      <c r="G4976">
        <v>8202</v>
      </c>
      <c r="H4976" t="s">
        <v>21</v>
      </c>
      <c r="I4976" s="12"/>
      <c r="K4976">
        <v>0</v>
      </c>
      <c r="L4976">
        <v>0</v>
      </c>
      <c r="M4976">
        <v>222000</v>
      </c>
      <c r="N4976">
        <v>0</v>
      </c>
      <c r="O4976">
        <v>0</v>
      </c>
      <c r="P4976">
        <v>0</v>
      </c>
      <c r="Q4976">
        <v>6854</v>
      </c>
      <c r="R4976" t="b">
        <v>0</v>
      </c>
      <c r="S4976">
        <v>0</v>
      </c>
    </row>
    <row r="4977" spans="1:19">
      <c r="A4977">
        <v>270550</v>
      </c>
      <c r="B4977" s="12"/>
      <c r="C4977" s="12" t="s">
        <v>4797</v>
      </c>
      <c r="D4977" s="12" t="s">
        <v>5456</v>
      </c>
      <c r="E4977" t="b">
        <v>0</v>
      </c>
      <c r="F4977">
        <v>0</v>
      </c>
      <c r="G4977">
        <v>8202</v>
      </c>
      <c r="H4977">
        <v>44193</v>
      </c>
      <c r="I4977" s="12" t="s">
        <v>6032</v>
      </c>
      <c r="J4977">
        <v>1</v>
      </c>
      <c r="K4977">
        <v>14284</v>
      </c>
      <c r="L4977">
        <v>0</v>
      </c>
      <c r="M4977">
        <v>0</v>
      </c>
      <c r="N4977">
        <v>0</v>
      </c>
      <c r="O4977">
        <v>222000</v>
      </c>
      <c r="P4977">
        <v>222000</v>
      </c>
      <c r="Q4977">
        <v>6855</v>
      </c>
      <c r="R4977" t="b">
        <v>0</v>
      </c>
      <c r="S4977">
        <v>0</v>
      </c>
    </row>
    <row r="4978" spans="1:19">
      <c r="A4978">
        <v>270550</v>
      </c>
      <c r="B4978" s="12" t="s">
        <v>2838</v>
      </c>
      <c r="C4978" s="12" t="s">
        <v>4797</v>
      </c>
      <c r="D4978" s="12" t="s">
        <v>2838</v>
      </c>
      <c r="E4978" t="b">
        <v>0</v>
      </c>
      <c r="F4978">
        <v>0</v>
      </c>
      <c r="G4978">
        <v>8202</v>
      </c>
      <c r="H4978" t="s">
        <v>21</v>
      </c>
      <c r="I4978" s="12"/>
      <c r="K4978">
        <v>0</v>
      </c>
      <c r="L4978">
        <v>0</v>
      </c>
      <c r="M4978">
        <v>0</v>
      </c>
      <c r="N4978">
        <v>0</v>
      </c>
      <c r="O4978">
        <v>222000</v>
      </c>
      <c r="P4978">
        <v>222000</v>
      </c>
      <c r="Q4978">
        <v>6856</v>
      </c>
      <c r="R4978" t="b">
        <v>0</v>
      </c>
      <c r="S4978">
        <v>0</v>
      </c>
    </row>
    <row r="4979" spans="1:19">
      <c r="A4979">
        <v>270550</v>
      </c>
      <c r="B4979" s="12" t="s">
        <v>5468</v>
      </c>
      <c r="C4979" s="12" t="s">
        <v>4797</v>
      </c>
      <c r="D4979" s="12" t="s">
        <v>5468</v>
      </c>
      <c r="E4979" t="b">
        <v>0</v>
      </c>
      <c r="F4979">
        <v>121200</v>
      </c>
      <c r="G4979">
        <v>8301</v>
      </c>
      <c r="H4979" t="s">
        <v>21</v>
      </c>
      <c r="I4979" s="12"/>
      <c r="K4979">
        <v>0</v>
      </c>
      <c r="L4979">
        <v>2068900</v>
      </c>
      <c r="M4979">
        <v>2201900</v>
      </c>
      <c r="N4979">
        <v>0</v>
      </c>
      <c r="O4979">
        <v>0</v>
      </c>
      <c r="P4979">
        <v>121200</v>
      </c>
      <c r="Q4979">
        <v>6857</v>
      </c>
      <c r="R4979" t="b">
        <v>0</v>
      </c>
      <c r="S4979">
        <v>0</v>
      </c>
    </row>
    <row r="4980" spans="1:19">
      <c r="A4980">
        <v>270550</v>
      </c>
      <c r="B4980" s="12"/>
      <c r="C4980" s="12" t="s">
        <v>4797</v>
      </c>
      <c r="D4980" s="12" t="s">
        <v>5468</v>
      </c>
      <c r="E4980" t="b">
        <v>0</v>
      </c>
      <c r="F4980">
        <v>0</v>
      </c>
      <c r="G4980">
        <v>8301</v>
      </c>
      <c r="H4980">
        <v>43831</v>
      </c>
      <c r="I4980" s="12" t="s">
        <v>2234</v>
      </c>
      <c r="J4980">
        <v>3</v>
      </c>
      <c r="K4980">
        <v>561</v>
      </c>
      <c r="L4980">
        <v>0</v>
      </c>
      <c r="M4980">
        <v>0</v>
      </c>
      <c r="N4980">
        <v>121200</v>
      </c>
      <c r="O4980">
        <v>0</v>
      </c>
      <c r="P4980">
        <v>0</v>
      </c>
      <c r="Q4980">
        <v>6858</v>
      </c>
      <c r="R4980" t="b">
        <v>0</v>
      </c>
      <c r="S4980">
        <v>0</v>
      </c>
    </row>
    <row r="4981" spans="1:19">
      <c r="A4981">
        <v>270550</v>
      </c>
      <c r="B4981" s="12"/>
      <c r="C4981" s="12" t="s">
        <v>4797</v>
      </c>
      <c r="D4981" s="12" t="s">
        <v>5468</v>
      </c>
      <c r="E4981" t="b">
        <v>0</v>
      </c>
      <c r="F4981">
        <v>0</v>
      </c>
      <c r="G4981">
        <v>8301</v>
      </c>
      <c r="H4981">
        <v>43839</v>
      </c>
      <c r="I4981" s="12" t="s">
        <v>6033</v>
      </c>
      <c r="J4981">
        <v>1</v>
      </c>
      <c r="K4981">
        <v>13487</v>
      </c>
      <c r="L4981">
        <v>0</v>
      </c>
      <c r="M4981">
        <v>0</v>
      </c>
      <c r="N4981">
        <v>0</v>
      </c>
      <c r="O4981">
        <v>131200</v>
      </c>
      <c r="P4981">
        <v>131200</v>
      </c>
      <c r="Q4981">
        <v>6859</v>
      </c>
      <c r="R4981" t="b">
        <v>0</v>
      </c>
      <c r="S4981">
        <v>0</v>
      </c>
    </row>
    <row r="4982" spans="1:19">
      <c r="A4982">
        <v>270550</v>
      </c>
      <c r="B4982" s="12"/>
      <c r="C4982" s="12" t="s">
        <v>4797</v>
      </c>
      <c r="D4982" s="12" t="s">
        <v>5468</v>
      </c>
      <c r="E4982" t="b">
        <v>0</v>
      </c>
      <c r="F4982">
        <v>0</v>
      </c>
      <c r="G4982">
        <v>8301</v>
      </c>
      <c r="H4982">
        <v>43862</v>
      </c>
      <c r="I4982" s="12" t="s">
        <v>2236</v>
      </c>
      <c r="J4982">
        <v>3</v>
      </c>
      <c r="K4982">
        <v>562</v>
      </c>
      <c r="L4982">
        <v>0</v>
      </c>
      <c r="M4982">
        <v>0</v>
      </c>
      <c r="N4982">
        <v>131200</v>
      </c>
      <c r="O4982">
        <v>0</v>
      </c>
      <c r="P4982">
        <v>0</v>
      </c>
      <c r="Q4982">
        <v>6860</v>
      </c>
      <c r="R4982" t="b">
        <v>0</v>
      </c>
      <c r="S4982">
        <v>0</v>
      </c>
    </row>
    <row r="4983" spans="1:19">
      <c r="A4983">
        <v>270550</v>
      </c>
      <c r="B4983" s="12"/>
      <c r="C4983" s="12" t="s">
        <v>4797</v>
      </c>
      <c r="D4983" s="12" t="s">
        <v>5468</v>
      </c>
      <c r="E4983" t="b">
        <v>0</v>
      </c>
      <c r="F4983">
        <v>0</v>
      </c>
      <c r="G4983">
        <v>8301</v>
      </c>
      <c r="H4983">
        <v>43864</v>
      </c>
      <c r="I4983" s="12" t="s">
        <v>6033</v>
      </c>
      <c r="J4983">
        <v>1</v>
      </c>
      <c r="K4983">
        <v>13542</v>
      </c>
      <c r="L4983">
        <v>0</v>
      </c>
      <c r="M4983">
        <v>0</v>
      </c>
      <c r="N4983">
        <v>0</v>
      </c>
      <c r="O4983">
        <v>144500</v>
      </c>
      <c r="P4983">
        <v>144500</v>
      </c>
      <c r="Q4983">
        <v>6861</v>
      </c>
      <c r="R4983" t="b">
        <v>0</v>
      </c>
      <c r="S4983">
        <v>0</v>
      </c>
    </row>
    <row r="4984" spans="1:19">
      <c r="A4984">
        <v>270550</v>
      </c>
      <c r="B4984" s="12"/>
      <c r="C4984" s="12" t="s">
        <v>4797</v>
      </c>
      <c r="D4984" s="12" t="s">
        <v>5468</v>
      </c>
      <c r="E4984" t="b">
        <v>0</v>
      </c>
      <c r="F4984">
        <v>0</v>
      </c>
      <c r="G4984">
        <v>8301</v>
      </c>
      <c r="H4984">
        <v>43891</v>
      </c>
      <c r="I4984" s="12" t="s">
        <v>2238</v>
      </c>
      <c r="J4984">
        <v>3</v>
      </c>
      <c r="K4984">
        <v>564</v>
      </c>
      <c r="L4984">
        <v>0</v>
      </c>
      <c r="M4984">
        <v>0</v>
      </c>
      <c r="N4984">
        <v>144500</v>
      </c>
      <c r="O4984">
        <v>0</v>
      </c>
      <c r="P4984">
        <v>0</v>
      </c>
      <c r="Q4984">
        <v>6862</v>
      </c>
      <c r="R4984" t="b">
        <v>0</v>
      </c>
      <c r="S4984">
        <v>0</v>
      </c>
    </row>
    <row r="4985" spans="1:19">
      <c r="A4985">
        <v>270550</v>
      </c>
      <c r="B4985" s="12"/>
      <c r="C4985" s="12" t="s">
        <v>4797</v>
      </c>
      <c r="D4985" s="12" t="s">
        <v>5468</v>
      </c>
      <c r="E4985" t="b">
        <v>0</v>
      </c>
      <c r="F4985">
        <v>0</v>
      </c>
      <c r="G4985">
        <v>8301</v>
      </c>
      <c r="H4985">
        <v>43894</v>
      </c>
      <c r="I4985" s="12" t="s">
        <v>6033</v>
      </c>
      <c r="J4985">
        <v>1</v>
      </c>
      <c r="K4985">
        <v>13618</v>
      </c>
      <c r="L4985">
        <v>0</v>
      </c>
      <c r="M4985">
        <v>0</v>
      </c>
      <c r="N4985">
        <v>0</v>
      </c>
      <c r="O4985">
        <v>157800</v>
      </c>
      <c r="P4985">
        <v>157800</v>
      </c>
      <c r="Q4985">
        <v>6863</v>
      </c>
      <c r="R4985" t="b">
        <v>0</v>
      </c>
      <c r="S4985">
        <v>0</v>
      </c>
    </row>
    <row r="4986" spans="1:19">
      <c r="A4986">
        <v>270550</v>
      </c>
      <c r="B4986" s="12"/>
      <c r="C4986" s="12" t="s">
        <v>4797</v>
      </c>
      <c r="D4986" s="12" t="s">
        <v>5468</v>
      </c>
      <c r="E4986" t="b">
        <v>0</v>
      </c>
      <c r="F4986">
        <v>0</v>
      </c>
      <c r="G4986">
        <v>8301</v>
      </c>
      <c r="H4986">
        <v>43922</v>
      </c>
      <c r="I4986" s="12" t="s">
        <v>2240</v>
      </c>
      <c r="J4986">
        <v>3</v>
      </c>
      <c r="K4986">
        <v>566</v>
      </c>
      <c r="L4986">
        <v>0</v>
      </c>
      <c r="M4986">
        <v>0</v>
      </c>
      <c r="N4986">
        <v>157800</v>
      </c>
      <c r="O4986">
        <v>0</v>
      </c>
      <c r="P4986">
        <v>0</v>
      </c>
      <c r="Q4986">
        <v>6864</v>
      </c>
      <c r="R4986" t="b">
        <v>0</v>
      </c>
      <c r="S4986">
        <v>0</v>
      </c>
    </row>
    <row r="4987" spans="1:19">
      <c r="A4987">
        <v>270550</v>
      </c>
      <c r="B4987" s="12"/>
      <c r="C4987" s="12" t="s">
        <v>4797</v>
      </c>
      <c r="D4987" s="12" t="s">
        <v>5468</v>
      </c>
      <c r="E4987" t="b">
        <v>0</v>
      </c>
      <c r="F4987">
        <v>0</v>
      </c>
      <c r="G4987">
        <v>8301</v>
      </c>
      <c r="H4987">
        <v>43927</v>
      </c>
      <c r="I4987" s="12" t="s">
        <v>6033</v>
      </c>
      <c r="J4987">
        <v>1</v>
      </c>
      <c r="K4987">
        <v>13688</v>
      </c>
      <c r="L4987">
        <v>0</v>
      </c>
      <c r="M4987">
        <v>0</v>
      </c>
      <c r="N4987">
        <v>0</v>
      </c>
      <c r="O4987">
        <v>171100</v>
      </c>
      <c r="P4987">
        <v>171100</v>
      </c>
      <c r="Q4987">
        <v>6865</v>
      </c>
      <c r="R4987" t="b">
        <v>0</v>
      </c>
      <c r="S4987">
        <v>0</v>
      </c>
    </row>
    <row r="4988" spans="1:19">
      <c r="A4988">
        <v>270550</v>
      </c>
      <c r="B4988" s="12"/>
      <c r="C4988" s="12" t="s">
        <v>4797</v>
      </c>
      <c r="D4988" s="12" t="s">
        <v>5468</v>
      </c>
      <c r="E4988" t="b">
        <v>0</v>
      </c>
      <c r="F4988">
        <v>0</v>
      </c>
      <c r="G4988">
        <v>8301</v>
      </c>
      <c r="H4988">
        <v>43952</v>
      </c>
      <c r="I4988" s="12" t="s">
        <v>2242</v>
      </c>
      <c r="J4988">
        <v>3</v>
      </c>
      <c r="K4988">
        <v>568</v>
      </c>
      <c r="L4988">
        <v>0</v>
      </c>
      <c r="M4988">
        <v>0</v>
      </c>
      <c r="N4988">
        <v>171100</v>
      </c>
      <c r="O4988">
        <v>0</v>
      </c>
      <c r="P4988">
        <v>0</v>
      </c>
      <c r="Q4988">
        <v>6866</v>
      </c>
      <c r="R4988" t="b">
        <v>0</v>
      </c>
      <c r="S4988">
        <v>0</v>
      </c>
    </row>
    <row r="4989" spans="1:19">
      <c r="A4989">
        <v>270550</v>
      </c>
      <c r="B4989" s="12"/>
      <c r="C4989" s="12" t="s">
        <v>4797</v>
      </c>
      <c r="D4989" s="12" t="s">
        <v>5468</v>
      </c>
      <c r="E4989" t="b">
        <v>0</v>
      </c>
      <c r="F4989">
        <v>0</v>
      </c>
      <c r="G4989">
        <v>8301</v>
      </c>
      <c r="H4989">
        <v>43959</v>
      </c>
      <c r="I4989" s="12" t="s">
        <v>6033</v>
      </c>
      <c r="J4989">
        <v>1</v>
      </c>
      <c r="K4989">
        <v>13751</v>
      </c>
      <c r="L4989">
        <v>0</v>
      </c>
      <c r="M4989">
        <v>0</v>
      </c>
      <c r="N4989">
        <v>0</v>
      </c>
      <c r="O4989">
        <v>174400</v>
      </c>
      <c r="P4989">
        <v>174400</v>
      </c>
      <c r="Q4989">
        <v>6867</v>
      </c>
      <c r="R4989" t="b">
        <v>0</v>
      </c>
      <c r="S4989">
        <v>0</v>
      </c>
    </row>
    <row r="4990" spans="1:19">
      <c r="A4990">
        <v>270550</v>
      </c>
      <c r="B4990" s="12"/>
      <c r="C4990" s="12" t="s">
        <v>4797</v>
      </c>
      <c r="D4990" s="12" t="s">
        <v>5468</v>
      </c>
      <c r="E4990" t="b">
        <v>0</v>
      </c>
      <c r="F4990">
        <v>0</v>
      </c>
      <c r="G4990">
        <v>8301</v>
      </c>
      <c r="H4990">
        <v>43983</v>
      </c>
      <c r="I4990" s="12" t="s">
        <v>2244</v>
      </c>
      <c r="J4990">
        <v>3</v>
      </c>
      <c r="K4990">
        <v>569</v>
      </c>
      <c r="L4990">
        <v>0</v>
      </c>
      <c r="M4990">
        <v>0</v>
      </c>
      <c r="N4990">
        <v>174400</v>
      </c>
      <c r="O4990">
        <v>0</v>
      </c>
      <c r="P4990">
        <v>0</v>
      </c>
      <c r="Q4990">
        <v>6868</v>
      </c>
      <c r="R4990" t="b">
        <v>0</v>
      </c>
      <c r="S4990">
        <v>0</v>
      </c>
    </row>
    <row r="4991" spans="1:19">
      <c r="A4991">
        <v>270550</v>
      </c>
      <c r="B4991" s="12"/>
      <c r="C4991" s="12" t="s">
        <v>4797</v>
      </c>
      <c r="D4991" s="12" t="s">
        <v>5468</v>
      </c>
      <c r="E4991" t="b">
        <v>0</v>
      </c>
      <c r="F4991">
        <v>0</v>
      </c>
      <c r="G4991">
        <v>8301</v>
      </c>
      <c r="H4991">
        <v>43990</v>
      </c>
      <c r="I4991" s="12" t="s">
        <v>6033</v>
      </c>
      <c r="J4991">
        <v>1</v>
      </c>
      <c r="K4991">
        <v>13822</v>
      </c>
      <c r="L4991">
        <v>0</v>
      </c>
      <c r="M4991">
        <v>0</v>
      </c>
      <c r="N4991">
        <v>0</v>
      </c>
      <c r="O4991">
        <v>177700</v>
      </c>
      <c r="P4991">
        <v>177700</v>
      </c>
      <c r="Q4991">
        <v>6869</v>
      </c>
      <c r="R4991" t="b">
        <v>0</v>
      </c>
      <c r="S4991">
        <v>0</v>
      </c>
    </row>
    <row r="4992" spans="1:19">
      <c r="A4992">
        <v>270550</v>
      </c>
      <c r="B4992" s="12"/>
      <c r="C4992" s="12" t="s">
        <v>4797</v>
      </c>
      <c r="D4992" s="12" t="s">
        <v>5468</v>
      </c>
      <c r="E4992" t="b">
        <v>0</v>
      </c>
      <c r="F4992">
        <v>0</v>
      </c>
      <c r="G4992">
        <v>8301</v>
      </c>
      <c r="H4992">
        <v>44013</v>
      </c>
      <c r="I4992" s="12" t="s">
        <v>2246</v>
      </c>
      <c r="J4992">
        <v>3</v>
      </c>
      <c r="K4992">
        <v>570</v>
      </c>
      <c r="L4992">
        <v>0</v>
      </c>
      <c r="M4992">
        <v>0</v>
      </c>
      <c r="N4992">
        <v>177700</v>
      </c>
      <c r="O4992">
        <v>0</v>
      </c>
      <c r="P4992">
        <v>0</v>
      </c>
      <c r="Q4992">
        <v>6870</v>
      </c>
      <c r="R4992" t="b">
        <v>0</v>
      </c>
      <c r="S4992">
        <v>0</v>
      </c>
    </row>
    <row r="4993" spans="1:19">
      <c r="A4993">
        <v>270550</v>
      </c>
      <c r="B4993" s="12"/>
      <c r="C4993" s="12" t="s">
        <v>4797</v>
      </c>
      <c r="D4993" s="12" t="s">
        <v>5468</v>
      </c>
      <c r="E4993" t="b">
        <v>0</v>
      </c>
      <c r="F4993">
        <v>0</v>
      </c>
      <c r="G4993">
        <v>8301</v>
      </c>
      <c r="H4993">
        <v>44015</v>
      </c>
      <c r="I4993" s="12" t="s">
        <v>6034</v>
      </c>
      <c r="J4993">
        <v>1</v>
      </c>
      <c r="K4993">
        <v>13881</v>
      </c>
      <c r="L4993">
        <v>0</v>
      </c>
      <c r="M4993">
        <v>0</v>
      </c>
      <c r="N4993">
        <v>0</v>
      </c>
      <c r="O4993">
        <v>191000</v>
      </c>
      <c r="P4993">
        <v>191000</v>
      </c>
      <c r="Q4993">
        <v>6871</v>
      </c>
      <c r="R4993" t="b">
        <v>0</v>
      </c>
      <c r="S4993">
        <v>0</v>
      </c>
    </row>
    <row r="4994" spans="1:19">
      <c r="A4994">
        <v>270550</v>
      </c>
      <c r="B4994" s="12"/>
      <c r="C4994" s="12" t="s">
        <v>4797</v>
      </c>
      <c r="D4994" s="12" t="s">
        <v>5468</v>
      </c>
      <c r="E4994" t="b">
        <v>0</v>
      </c>
      <c r="F4994">
        <v>0</v>
      </c>
      <c r="G4994">
        <v>8301</v>
      </c>
      <c r="H4994">
        <v>44044</v>
      </c>
      <c r="I4994" s="12" t="s">
        <v>2248</v>
      </c>
      <c r="J4994">
        <v>3</v>
      </c>
      <c r="K4994">
        <v>572</v>
      </c>
      <c r="L4994">
        <v>0</v>
      </c>
      <c r="M4994">
        <v>0</v>
      </c>
      <c r="N4994">
        <v>191000</v>
      </c>
      <c r="O4994">
        <v>0</v>
      </c>
      <c r="P4994">
        <v>0</v>
      </c>
      <c r="Q4994">
        <v>6872</v>
      </c>
      <c r="R4994" t="b">
        <v>0</v>
      </c>
      <c r="S4994">
        <v>0</v>
      </c>
    </row>
    <row r="4995" spans="1:19">
      <c r="A4995">
        <v>270550</v>
      </c>
      <c r="B4995" s="12"/>
      <c r="C4995" s="12" t="s">
        <v>4797</v>
      </c>
      <c r="D4995" s="12" t="s">
        <v>5468</v>
      </c>
      <c r="E4995" t="b">
        <v>0</v>
      </c>
      <c r="F4995">
        <v>0</v>
      </c>
      <c r="G4995">
        <v>8301</v>
      </c>
      <c r="H4995">
        <v>44057</v>
      </c>
      <c r="I4995" s="12" t="s">
        <v>6034</v>
      </c>
      <c r="J4995">
        <v>1</v>
      </c>
      <c r="K4995">
        <v>13983</v>
      </c>
      <c r="L4995">
        <v>0</v>
      </c>
      <c r="M4995">
        <v>0</v>
      </c>
      <c r="N4995">
        <v>0</v>
      </c>
      <c r="O4995">
        <v>204300</v>
      </c>
      <c r="P4995">
        <v>204300</v>
      </c>
      <c r="Q4995">
        <v>6873</v>
      </c>
      <c r="R4995" t="b">
        <v>0</v>
      </c>
      <c r="S4995">
        <v>0</v>
      </c>
    </row>
    <row r="4996" spans="1:19">
      <c r="A4996">
        <v>270550</v>
      </c>
      <c r="B4996" s="12"/>
      <c r="C4996" s="12" t="s">
        <v>4797</v>
      </c>
      <c r="D4996" s="12" t="s">
        <v>5468</v>
      </c>
      <c r="E4996" t="b">
        <v>0</v>
      </c>
      <c r="F4996">
        <v>0</v>
      </c>
      <c r="G4996">
        <v>8301</v>
      </c>
      <c r="H4996">
        <v>44075</v>
      </c>
      <c r="I4996" s="12" t="s">
        <v>2250</v>
      </c>
      <c r="J4996">
        <v>3</v>
      </c>
      <c r="K4996">
        <v>573</v>
      </c>
      <c r="L4996">
        <v>0</v>
      </c>
      <c r="M4996">
        <v>0</v>
      </c>
      <c r="N4996">
        <v>200000</v>
      </c>
      <c r="O4996">
        <v>0</v>
      </c>
      <c r="P4996">
        <v>4300</v>
      </c>
      <c r="Q4996">
        <v>6874</v>
      </c>
      <c r="R4996" t="b">
        <v>0</v>
      </c>
      <c r="S4996">
        <v>0</v>
      </c>
    </row>
    <row r="4997" spans="1:19">
      <c r="A4997">
        <v>270550</v>
      </c>
      <c r="B4997" s="12"/>
      <c r="C4997" s="12" t="s">
        <v>4797</v>
      </c>
      <c r="D4997" s="12" t="s">
        <v>5468</v>
      </c>
      <c r="E4997" t="b">
        <v>0</v>
      </c>
      <c r="F4997">
        <v>0</v>
      </c>
      <c r="G4997">
        <v>8301</v>
      </c>
      <c r="H4997">
        <v>44078</v>
      </c>
      <c r="I4997" s="12" t="s">
        <v>6034</v>
      </c>
      <c r="J4997">
        <v>1</v>
      </c>
      <c r="K4997">
        <v>14035</v>
      </c>
      <c r="L4997">
        <v>0</v>
      </c>
      <c r="M4997">
        <v>0</v>
      </c>
      <c r="N4997">
        <v>0</v>
      </c>
      <c r="O4997">
        <v>213300</v>
      </c>
      <c r="P4997">
        <v>217600</v>
      </c>
      <c r="Q4997">
        <v>6875</v>
      </c>
      <c r="R4997" t="b">
        <v>0</v>
      </c>
      <c r="S4997">
        <v>0</v>
      </c>
    </row>
    <row r="4998" spans="1:19">
      <c r="A4998">
        <v>270550</v>
      </c>
      <c r="B4998" s="12"/>
      <c r="C4998" s="12" t="s">
        <v>4797</v>
      </c>
      <c r="D4998" s="12" t="s">
        <v>5468</v>
      </c>
      <c r="E4998" t="b">
        <v>0</v>
      </c>
      <c r="F4998">
        <v>0</v>
      </c>
      <c r="G4998">
        <v>8301</v>
      </c>
      <c r="H4998">
        <v>44105</v>
      </c>
      <c r="I4998" s="12" t="s">
        <v>2252</v>
      </c>
      <c r="J4998">
        <v>3</v>
      </c>
      <c r="K4998">
        <v>575</v>
      </c>
      <c r="L4998">
        <v>0</v>
      </c>
      <c r="M4998">
        <v>0</v>
      </c>
      <c r="N4998">
        <v>200000</v>
      </c>
      <c r="O4998">
        <v>0</v>
      </c>
      <c r="P4998">
        <v>17600</v>
      </c>
      <c r="Q4998">
        <v>6876</v>
      </c>
      <c r="R4998" t="b">
        <v>0</v>
      </c>
      <c r="S4998">
        <v>0</v>
      </c>
    </row>
    <row r="4999" spans="1:19">
      <c r="A4999">
        <v>270550</v>
      </c>
      <c r="B4999" s="12"/>
      <c r="C4999" s="12" t="s">
        <v>4797</v>
      </c>
      <c r="D4999" s="12" t="s">
        <v>5468</v>
      </c>
      <c r="E4999" t="b">
        <v>0</v>
      </c>
      <c r="F4999">
        <v>0</v>
      </c>
      <c r="G4999">
        <v>8301</v>
      </c>
      <c r="H4999">
        <v>44106</v>
      </c>
      <c r="I4999" s="12" t="s">
        <v>6034</v>
      </c>
      <c r="J4999">
        <v>1</v>
      </c>
      <c r="K4999">
        <v>14104</v>
      </c>
      <c r="L4999">
        <v>0</v>
      </c>
      <c r="M4999">
        <v>0</v>
      </c>
      <c r="N4999">
        <v>0</v>
      </c>
      <c r="O4999">
        <v>213300</v>
      </c>
      <c r="P4999">
        <v>230900</v>
      </c>
      <c r="Q4999">
        <v>6877</v>
      </c>
      <c r="R4999" t="b">
        <v>0</v>
      </c>
      <c r="S4999">
        <v>0</v>
      </c>
    </row>
    <row r="5000" spans="1:19">
      <c r="A5000">
        <v>270550</v>
      </c>
      <c r="B5000" s="12"/>
      <c r="C5000" s="12" t="s">
        <v>4797</v>
      </c>
      <c r="D5000" s="12" t="s">
        <v>5468</v>
      </c>
      <c r="E5000" t="b">
        <v>0</v>
      </c>
      <c r="F5000">
        <v>0</v>
      </c>
      <c r="G5000">
        <v>8301</v>
      </c>
      <c r="H5000">
        <v>44136</v>
      </c>
      <c r="I5000" s="12" t="s">
        <v>2254</v>
      </c>
      <c r="J5000">
        <v>3</v>
      </c>
      <c r="K5000">
        <v>576</v>
      </c>
      <c r="L5000">
        <v>0</v>
      </c>
      <c r="M5000">
        <v>0</v>
      </c>
      <c r="N5000">
        <v>200000</v>
      </c>
      <c r="O5000">
        <v>0</v>
      </c>
      <c r="P5000">
        <v>30900</v>
      </c>
      <c r="Q5000">
        <v>6878</v>
      </c>
      <c r="R5000" t="b">
        <v>0</v>
      </c>
      <c r="S5000">
        <v>0</v>
      </c>
    </row>
    <row r="5001" spans="1:19">
      <c r="A5001">
        <v>270550</v>
      </c>
      <c r="B5001" s="12"/>
      <c r="C5001" s="12" t="s">
        <v>4797</v>
      </c>
      <c r="D5001" s="12" t="s">
        <v>5468</v>
      </c>
      <c r="E5001" t="b">
        <v>0</v>
      </c>
      <c r="F5001">
        <v>0</v>
      </c>
      <c r="G5001">
        <v>8301</v>
      </c>
      <c r="H5001">
        <v>44144</v>
      </c>
      <c r="I5001" s="12" t="s">
        <v>6034</v>
      </c>
      <c r="J5001">
        <v>1</v>
      </c>
      <c r="K5001">
        <v>14181</v>
      </c>
      <c r="L5001">
        <v>0</v>
      </c>
      <c r="M5001">
        <v>0</v>
      </c>
      <c r="N5001">
        <v>0</v>
      </c>
      <c r="O5001">
        <v>213300</v>
      </c>
      <c r="P5001">
        <v>244200</v>
      </c>
      <c r="Q5001">
        <v>6879</v>
      </c>
      <c r="R5001" t="b">
        <v>0</v>
      </c>
      <c r="S5001">
        <v>0</v>
      </c>
    </row>
    <row r="5002" spans="1:19">
      <c r="A5002">
        <v>270550</v>
      </c>
      <c r="B5002" s="12"/>
      <c r="C5002" s="12" t="s">
        <v>4797</v>
      </c>
      <c r="D5002" s="12" t="s">
        <v>5468</v>
      </c>
      <c r="E5002" t="b">
        <v>0</v>
      </c>
      <c r="F5002">
        <v>0</v>
      </c>
      <c r="G5002">
        <v>8301</v>
      </c>
      <c r="H5002">
        <v>44166</v>
      </c>
      <c r="I5002" s="12" t="s">
        <v>2256</v>
      </c>
      <c r="J5002">
        <v>3</v>
      </c>
      <c r="K5002">
        <v>577</v>
      </c>
      <c r="L5002">
        <v>0</v>
      </c>
      <c r="M5002">
        <v>0</v>
      </c>
      <c r="N5002">
        <v>200000</v>
      </c>
      <c r="O5002">
        <v>0</v>
      </c>
      <c r="P5002">
        <v>44200</v>
      </c>
      <c r="Q5002">
        <v>6880</v>
      </c>
      <c r="R5002" t="b">
        <v>0</v>
      </c>
      <c r="S5002">
        <v>0</v>
      </c>
    </row>
    <row r="5003" spans="1:19">
      <c r="A5003">
        <v>270550</v>
      </c>
      <c r="B5003" s="12"/>
      <c r="C5003" s="12" t="s">
        <v>4797</v>
      </c>
      <c r="D5003" s="12" t="s">
        <v>5468</v>
      </c>
      <c r="E5003" t="b">
        <v>0</v>
      </c>
      <c r="F5003">
        <v>0</v>
      </c>
      <c r="G5003">
        <v>8301</v>
      </c>
      <c r="H5003">
        <v>44169</v>
      </c>
      <c r="I5003" s="12" t="s">
        <v>6034</v>
      </c>
      <c r="J5003">
        <v>1</v>
      </c>
      <c r="K5003">
        <v>14247</v>
      </c>
      <c r="L5003">
        <v>0</v>
      </c>
      <c r="M5003">
        <v>0</v>
      </c>
      <c r="N5003">
        <v>0</v>
      </c>
      <c r="O5003">
        <v>210000</v>
      </c>
      <c r="P5003">
        <v>254200</v>
      </c>
      <c r="Q5003">
        <v>6881</v>
      </c>
      <c r="R5003" t="b">
        <v>0</v>
      </c>
      <c r="S5003">
        <v>0</v>
      </c>
    </row>
    <row r="5004" spans="1:19">
      <c r="A5004">
        <v>270550</v>
      </c>
      <c r="B5004" s="12" t="s">
        <v>2841</v>
      </c>
      <c r="C5004" s="12" t="s">
        <v>4797</v>
      </c>
      <c r="D5004" s="12" t="s">
        <v>2841</v>
      </c>
      <c r="E5004" t="b">
        <v>0</v>
      </c>
      <c r="F5004">
        <v>0</v>
      </c>
      <c r="G5004">
        <v>8301</v>
      </c>
      <c r="H5004" t="s">
        <v>21</v>
      </c>
      <c r="I5004" s="12"/>
      <c r="K5004">
        <v>0</v>
      </c>
      <c r="L5004">
        <v>0</v>
      </c>
      <c r="M5004">
        <v>0</v>
      </c>
      <c r="N5004">
        <v>2068900</v>
      </c>
      <c r="O5004">
        <v>2201900</v>
      </c>
      <c r="P5004">
        <v>254200</v>
      </c>
      <c r="Q5004">
        <v>6882</v>
      </c>
      <c r="R5004" t="b">
        <v>0</v>
      </c>
      <c r="S5004">
        <v>0</v>
      </c>
    </row>
    <row r="5005" spans="1:19">
      <c r="A5005">
        <v>270550</v>
      </c>
      <c r="B5005" s="12" t="s">
        <v>5477</v>
      </c>
      <c r="C5005" s="12" t="s">
        <v>4797</v>
      </c>
      <c r="D5005" s="12" t="s">
        <v>5477</v>
      </c>
      <c r="E5005" t="b">
        <v>0</v>
      </c>
      <c r="F5005">
        <v>200</v>
      </c>
      <c r="G5005">
        <v>8302</v>
      </c>
      <c r="H5005" t="s">
        <v>21</v>
      </c>
      <c r="I5005" s="12"/>
      <c r="K5005">
        <v>0</v>
      </c>
      <c r="L5005">
        <v>32000</v>
      </c>
      <c r="M5005">
        <v>32000</v>
      </c>
      <c r="N5005">
        <v>0</v>
      </c>
      <c r="O5005">
        <v>0</v>
      </c>
      <c r="P5005">
        <v>200</v>
      </c>
      <c r="Q5005">
        <v>6883</v>
      </c>
      <c r="R5005" t="b">
        <v>0</v>
      </c>
      <c r="S5005">
        <v>0</v>
      </c>
    </row>
    <row r="5006" spans="1:19">
      <c r="A5006">
        <v>270550</v>
      </c>
      <c r="B5006" s="12"/>
      <c r="C5006" s="12" t="s">
        <v>4797</v>
      </c>
      <c r="D5006" s="12" t="s">
        <v>5477</v>
      </c>
      <c r="E5006" t="b">
        <v>0</v>
      </c>
      <c r="F5006">
        <v>0</v>
      </c>
      <c r="G5006">
        <v>8302</v>
      </c>
      <c r="H5006">
        <v>43831</v>
      </c>
      <c r="I5006" s="12" t="s">
        <v>2259</v>
      </c>
      <c r="J5006">
        <v>3</v>
      </c>
      <c r="K5006">
        <v>561</v>
      </c>
      <c r="L5006">
        <v>0</v>
      </c>
      <c r="M5006">
        <v>0</v>
      </c>
      <c r="N5006">
        <v>200</v>
      </c>
      <c r="O5006">
        <v>0</v>
      </c>
      <c r="P5006">
        <v>0</v>
      </c>
      <c r="Q5006">
        <v>6884</v>
      </c>
      <c r="R5006" t="b">
        <v>0</v>
      </c>
      <c r="S5006">
        <v>0</v>
      </c>
    </row>
    <row r="5007" spans="1:19">
      <c r="A5007">
        <v>270550</v>
      </c>
      <c r="B5007" s="12"/>
      <c r="C5007" s="12" t="s">
        <v>4797</v>
      </c>
      <c r="D5007" s="12" t="s">
        <v>5477</v>
      </c>
      <c r="E5007" t="b">
        <v>0</v>
      </c>
      <c r="F5007">
        <v>0</v>
      </c>
      <c r="G5007">
        <v>8302</v>
      </c>
      <c r="H5007">
        <v>43839</v>
      </c>
      <c r="I5007" s="12" t="s">
        <v>6035</v>
      </c>
      <c r="J5007">
        <v>1</v>
      </c>
      <c r="K5007">
        <v>13483</v>
      </c>
      <c r="L5007">
        <v>0</v>
      </c>
      <c r="M5007">
        <v>0</v>
      </c>
      <c r="N5007">
        <v>0</v>
      </c>
      <c r="O5007">
        <v>200</v>
      </c>
      <c r="P5007">
        <v>200</v>
      </c>
      <c r="Q5007">
        <v>6885</v>
      </c>
      <c r="R5007" t="b">
        <v>0</v>
      </c>
      <c r="S5007">
        <v>0</v>
      </c>
    </row>
    <row r="5008" spans="1:19">
      <c r="A5008">
        <v>270550</v>
      </c>
      <c r="B5008" s="12"/>
      <c r="C5008" s="12" t="s">
        <v>4797</v>
      </c>
      <c r="D5008" s="12" t="s">
        <v>5477</v>
      </c>
      <c r="E5008" t="b">
        <v>0</v>
      </c>
      <c r="F5008">
        <v>0</v>
      </c>
      <c r="G5008">
        <v>8302</v>
      </c>
      <c r="H5008">
        <v>43862</v>
      </c>
      <c r="I5008" s="12" t="s">
        <v>2261</v>
      </c>
      <c r="J5008">
        <v>3</v>
      </c>
      <c r="K5008">
        <v>562</v>
      </c>
      <c r="L5008">
        <v>0</v>
      </c>
      <c r="M5008">
        <v>0</v>
      </c>
      <c r="N5008">
        <v>200</v>
      </c>
      <c r="O5008">
        <v>0</v>
      </c>
      <c r="P5008">
        <v>0</v>
      </c>
      <c r="Q5008">
        <v>6886</v>
      </c>
      <c r="R5008" t="b">
        <v>0</v>
      </c>
      <c r="S5008">
        <v>0</v>
      </c>
    </row>
    <row r="5009" spans="1:19">
      <c r="A5009">
        <v>270550</v>
      </c>
      <c r="B5009" s="12"/>
      <c r="C5009" s="12" t="s">
        <v>4797</v>
      </c>
      <c r="D5009" s="12" t="s">
        <v>5477</v>
      </c>
      <c r="E5009" t="b">
        <v>0</v>
      </c>
      <c r="F5009">
        <v>0</v>
      </c>
      <c r="G5009">
        <v>8302</v>
      </c>
      <c r="H5009">
        <v>43867</v>
      </c>
      <c r="I5009" s="12" t="s">
        <v>6035</v>
      </c>
      <c r="J5009">
        <v>1</v>
      </c>
      <c r="K5009">
        <v>13550</v>
      </c>
      <c r="L5009">
        <v>0</v>
      </c>
      <c r="M5009">
        <v>0</v>
      </c>
      <c r="N5009">
        <v>0</v>
      </c>
      <c r="O5009">
        <v>200</v>
      </c>
      <c r="P5009">
        <v>200</v>
      </c>
      <c r="Q5009">
        <v>6887</v>
      </c>
      <c r="R5009" t="b">
        <v>0</v>
      </c>
      <c r="S5009">
        <v>0</v>
      </c>
    </row>
    <row r="5010" spans="1:19">
      <c r="A5010">
        <v>270550</v>
      </c>
      <c r="B5010" s="12"/>
      <c r="C5010" s="12" t="s">
        <v>4797</v>
      </c>
      <c r="D5010" s="12" t="s">
        <v>5477</v>
      </c>
      <c r="E5010" t="b">
        <v>0</v>
      </c>
      <c r="F5010">
        <v>0</v>
      </c>
      <c r="G5010">
        <v>8302</v>
      </c>
      <c r="H5010">
        <v>43891</v>
      </c>
      <c r="I5010" s="12" t="s">
        <v>2263</v>
      </c>
      <c r="J5010">
        <v>3</v>
      </c>
      <c r="K5010">
        <v>564</v>
      </c>
      <c r="L5010">
        <v>0</v>
      </c>
      <c r="M5010">
        <v>0</v>
      </c>
      <c r="N5010">
        <v>200</v>
      </c>
      <c r="O5010">
        <v>0</v>
      </c>
      <c r="P5010">
        <v>0</v>
      </c>
      <c r="Q5010">
        <v>6888</v>
      </c>
      <c r="R5010" t="b">
        <v>0</v>
      </c>
      <c r="S5010">
        <v>0</v>
      </c>
    </row>
    <row r="5011" spans="1:19">
      <c r="A5011">
        <v>270550</v>
      </c>
      <c r="B5011" s="12"/>
      <c r="C5011" s="12" t="s">
        <v>4797</v>
      </c>
      <c r="D5011" s="12" t="s">
        <v>5477</v>
      </c>
      <c r="E5011" t="b">
        <v>0</v>
      </c>
      <c r="F5011">
        <v>0</v>
      </c>
      <c r="G5011">
        <v>8302</v>
      </c>
      <c r="H5011">
        <v>43894</v>
      </c>
      <c r="I5011" s="12" t="s">
        <v>6035</v>
      </c>
      <c r="J5011">
        <v>1</v>
      </c>
      <c r="K5011">
        <v>13619</v>
      </c>
      <c r="L5011">
        <v>0</v>
      </c>
      <c r="M5011">
        <v>0</v>
      </c>
      <c r="N5011">
        <v>0</v>
      </c>
      <c r="O5011">
        <v>10200</v>
      </c>
      <c r="P5011">
        <v>10200</v>
      </c>
      <c r="Q5011">
        <v>6889</v>
      </c>
      <c r="R5011" t="b">
        <v>0</v>
      </c>
      <c r="S5011">
        <v>0</v>
      </c>
    </row>
    <row r="5012" spans="1:19">
      <c r="A5012">
        <v>270550</v>
      </c>
      <c r="B5012" s="12"/>
      <c r="C5012" s="12" t="s">
        <v>4797</v>
      </c>
      <c r="D5012" s="12" t="s">
        <v>5477</v>
      </c>
      <c r="E5012" t="b">
        <v>0</v>
      </c>
      <c r="F5012">
        <v>0</v>
      </c>
      <c r="G5012">
        <v>8302</v>
      </c>
      <c r="H5012">
        <v>43922</v>
      </c>
      <c r="I5012" s="12" t="s">
        <v>2265</v>
      </c>
      <c r="J5012">
        <v>3</v>
      </c>
      <c r="K5012">
        <v>566</v>
      </c>
      <c r="L5012">
        <v>0</v>
      </c>
      <c r="M5012">
        <v>0</v>
      </c>
      <c r="N5012">
        <v>10200</v>
      </c>
      <c r="O5012">
        <v>0</v>
      </c>
      <c r="P5012">
        <v>0</v>
      </c>
      <c r="Q5012">
        <v>6890</v>
      </c>
      <c r="R5012" t="b">
        <v>0</v>
      </c>
      <c r="S5012">
        <v>0</v>
      </c>
    </row>
    <row r="5013" spans="1:19">
      <c r="A5013">
        <v>270550</v>
      </c>
      <c r="B5013" s="12"/>
      <c r="C5013" s="12" t="s">
        <v>4797</v>
      </c>
      <c r="D5013" s="12" t="s">
        <v>5477</v>
      </c>
      <c r="E5013" t="b">
        <v>0</v>
      </c>
      <c r="F5013">
        <v>0</v>
      </c>
      <c r="G5013">
        <v>8302</v>
      </c>
      <c r="H5013">
        <v>43924</v>
      </c>
      <c r="I5013" s="12" t="s">
        <v>6035</v>
      </c>
      <c r="J5013">
        <v>1</v>
      </c>
      <c r="K5013">
        <v>13680</v>
      </c>
      <c r="L5013">
        <v>0</v>
      </c>
      <c r="M5013">
        <v>0</v>
      </c>
      <c r="N5013">
        <v>0</v>
      </c>
      <c r="O5013">
        <v>10200</v>
      </c>
      <c r="P5013">
        <v>10200</v>
      </c>
      <c r="Q5013">
        <v>6891</v>
      </c>
      <c r="R5013" t="b">
        <v>0</v>
      </c>
      <c r="S5013">
        <v>0</v>
      </c>
    </row>
    <row r="5014" spans="1:19">
      <c r="A5014">
        <v>270550</v>
      </c>
      <c r="B5014" s="12"/>
      <c r="C5014" s="12" t="s">
        <v>4797</v>
      </c>
      <c r="D5014" s="12" t="s">
        <v>5477</v>
      </c>
      <c r="E5014" t="b">
        <v>0</v>
      </c>
      <c r="F5014">
        <v>0</v>
      </c>
      <c r="G5014">
        <v>8302</v>
      </c>
      <c r="H5014">
        <v>43952</v>
      </c>
      <c r="I5014" s="12" t="s">
        <v>2267</v>
      </c>
      <c r="J5014">
        <v>3</v>
      </c>
      <c r="K5014">
        <v>568</v>
      </c>
      <c r="L5014">
        <v>0</v>
      </c>
      <c r="M5014">
        <v>0</v>
      </c>
      <c r="N5014">
        <v>10200</v>
      </c>
      <c r="O5014">
        <v>0</v>
      </c>
      <c r="P5014">
        <v>0</v>
      </c>
      <c r="Q5014">
        <v>6892</v>
      </c>
      <c r="R5014" t="b">
        <v>0</v>
      </c>
      <c r="S5014">
        <v>0</v>
      </c>
    </row>
    <row r="5015" spans="1:19">
      <c r="A5015">
        <v>270550</v>
      </c>
      <c r="B5015" s="12"/>
      <c r="C5015" s="12" t="s">
        <v>4797</v>
      </c>
      <c r="D5015" s="12" t="s">
        <v>5477</v>
      </c>
      <c r="E5015" t="b">
        <v>0</v>
      </c>
      <c r="F5015">
        <v>0</v>
      </c>
      <c r="G5015">
        <v>8302</v>
      </c>
      <c r="H5015">
        <v>43957</v>
      </c>
      <c r="I5015" s="12" t="s">
        <v>6035</v>
      </c>
      <c r="J5015">
        <v>1</v>
      </c>
      <c r="K5015">
        <v>13743</v>
      </c>
      <c r="L5015">
        <v>0</v>
      </c>
      <c r="M5015">
        <v>0</v>
      </c>
      <c r="N5015">
        <v>0</v>
      </c>
      <c r="O5015">
        <v>10200</v>
      </c>
      <c r="P5015">
        <v>10200</v>
      </c>
      <c r="Q5015">
        <v>6893</v>
      </c>
      <c r="R5015" t="b">
        <v>0</v>
      </c>
      <c r="S5015">
        <v>0</v>
      </c>
    </row>
    <row r="5016" spans="1:19">
      <c r="A5016">
        <v>270550</v>
      </c>
      <c r="B5016" s="12"/>
      <c r="C5016" s="12" t="s">
        <v>4797</v>
      </c>
      <c r="D5016" s="12" t="s">
        <v>5477</v>
      </c>
      <c r="E5016" t="b">
        <v>0</v>
      </c>
      <c r="F5016">
        <v>0</v>
      </c>
      <c r="G5016">
        <v>8302</v>
      </c>
      <c r="H5016">
        <v>43983</v>
      </c>
      <c r="I5016" s="12" t="s">
        <v>2269</v>
      </c>
      <c r="J5016">
        <v>3</v>
      </c>
      <c r="K5016">
        <v>569</v>
      </c>
      <c r="L5016">
        <v>0</v>
      </c>
      <c r="M5016">
        <v>0</v>
      </c>
      <c r="N5016">
        <v>10200</v>
      </c>
      <c r="O5016">
        <v>0</v>
      </c>
      <c r="P5016">
        <v>0</v>
      </c>
      <c r="Q5016">
        <v>6894</v>
      </c>
      <c r="R5016" t="b">
        <v>0</v>
      </c>
      <c r="S5016">
        <v>0</v>
      </c>
    </row>
    <row r="5017" spans="1:19">
      <c r="A5017">
        <v>270550</v>
      </c>
      <c r="B5017" s="12"/>
      <c r="C5017" s="12" t="s">
        <v>4797</v>
      </c>
      <c r="D5017" s="12" t="s">
        <v>5477</v>
      </c>
      <c r="E5017" t="b">
        <v>0</v>
      </c>
      <c r="F5017">
        <v>0</v>
      </c>
      <c r="G5017">
        <v>8302</v>
      </c>
      <c r="H5017">
        <v>44055</v>
      </c>
      <c r="I5017" s="12" t="s">
        <v>6035</v>
      </c>
      <c r="J5017">
        <v>1</v>
      </c>
      <c r="K5017">
        <v>13974</v>
      </c>
      <c r="L5017">
        <v>0</v>
      </c>
      <c r="M5017">
        <v>0</v>
      </c>
      <c r="N5017">
        <v>0</v>
      </c>
      <c r="O5017">
        <v>200</v>
      </c>
      <c r="P5017">
        <v>200</v>
      </c>
      <c r="Q5017">
        <v>6895</v>
      </c>
      <c r="R5017" t="b">
        <v>0</v>
      </c>
      <c r="S5017">
        <v>0</v>
      </c>
    </row>
    <row r="5018" spans="1:19">
      <c r="A5018">
        <v>270550</v>
      </c>
      <c r="B5018" s="12"/>
      <c r="C5018" s="12" t="s">
        <v>4797</v>
      </c>
      <c r="D5018" s="12" t="s">
        <v>5477</v>
      </c>
      <c r="E5018" t="b">
        <v>0</v>
      </c>
      <c r="F5018">
        <v>0</v>
      </c>
      <c r="G5018">
        <v>8302</v>
      </c>
      <c r="H5018">
        <v>44075</v>
      </c>
      <c r="I5018" s="12" t="s">
        <v>2273</v>
      </c>
      <c r="J5018">
        <v>3</v>
      </c>
      <c r="K5018">
        <v>573</v>
      </c>
      <c r="L5018">
        <v>0</v>
      </c>
      <c r="M5018">
        <v>0</v>
      </c>
      <c r="N5018">
        <v>200</v>
      </c>
      <c r="O5018">
        <v>0</v>
      </c>
      <c r="P5018">
        <v>0</v>
      </c>
      <c r="Q5018">
        <v>6896</v>
      </c>
      <c r="R5018" t="b">
        <v>0</v>
      </c>
      <c r="S5018">
        <v>0</v>
      </c>
    </row>
    <row r="5019" spans="1:19">
      <c r="A5019">
        <v>270550</v>
      </c>
      <c r="B5019" s="12"/>
      <c r="C5019" s="12" t="s">
        <v>4797</v>
      </c>
      <c r="D5019" s="12" t="s">
        <v>5477</v>
      </c>
      <c r="E5019" t="b">
        <v>0</v>
      </c>
      <c r="F5019">
        <v>0</v>
      </c>
      <c r="G5019">
        <v>8302</v>
      </c>
      <c r="H5019">
        <v>44078</v>
      </c>
      <c r="I5019" s="12" t="s">
        <v>6035</v>
      </c>
      <c r="J5019">
        <v>1</v>
      </c>
      <c r="K5019">
        <v>14034</v>
      </c>
      <c r="L5019">
        <v>0</v>
      </c>
      <c r="M5019">
        <v>0</v>
      </c>
      <c r="N5019">
        <v>0</v>
      </c>
      <c r="O5019">
        <v>200</v>
      </c>
      <c r="P5019">
        <v>200</v>
      </c>
      <c r="Q5019">
        <v>6897</v>
      </c>
      <c r="R5019" t="b">
        <v>0</v>
      </c>
      <c r="S5019">
        <v>0</v>
      </c>
    </row>
    <row r="5020" spans="1:19">
      <c r="A5020">
        <v>270550</v>
      </c>
      <c r="B5020" s="12"/>
      <c r="C5020" s="12" t="s">
        <v>4797</v>
      </c>
      <c r="D5020" s="12" t="s">
        <v>5477</v>
      </c>
      <c r="E5020" t="b">
        <v>0</v>
      </c>
      <c r="F5020">
        <v>0</v>
      </c>
      <c r="G5020">
        <v>8302</v>
      </c>
      <c r="H5020">
        <v>44105</v>
      </c>
      <c r="I5020" s="12" t="s">
        <v>2275</v>
      </c>
      <c r="J5020">
        <v>3</v>
      </c>
      <c r="K5020">
        <v>575</v>
      </c>
      <c r="L5020">
        <v>0</v>
      </c>
      <c r="M5020">
        <v>0</v>
      </c>
      <c r="N5020">
        <v>200</v>
      </c>
      <c r="O5020">
        <v>0</v>
      </c>
      <c r="P5020">
        <v>0</v>
      </c>
      <c r="Q5020">
        <v>6898</v>
      </c>
      <c r="R5020" t="b">
        <v>0</v>
      </c>
      <c r="S5020">
        <v>0</v>
      </c>
    </row>
    <row r="5021" spans="1:19">
      <c r="A5021">
        <v>270550</v>
      </c>
      <c r="B5021" s="12"/>
      <c r="C5021" s="12" t="s">
        <v>4797</v>
      </c>
      <c r="D5021" s="12" t="s">
        <v>5477</v>
      </c>
      <c r="E5021" t="b">
        <v>0</v>
      </c>
      <c r="F5021">
        <v>0</v>
      </c>
      <c r="G5021">
        <v>8302</v>
      </c>
      <c r="H5021">
        <v>44106</v>
      </c>
      <c r="I5021" s="12" t="s">
        <v>6035</v>
      </c>
      <c r="J5021">
        <v>1</v>
      </c>
      <c r="K5021">
        <v>14107</v>
      </c>
      <c r="L5021">
        <v>0</v>
      </c>
      <c r="M5021">
        <v>0</v>
      </c>
      <c r="N5021">
        <v>0</v>
      </c>
      <c r="O5021">
        <v>200</v>
      </c>
      <c r="P5021">
        <v>200</v>
      </c>
      <c r="Q5021">
        <v>6899</v>
      </c>
      <c r="R5021" t="b">
        <v>0</v>
      </c>
      <c r="S5021">
        <v>0</v>
      </c>
    </row>
    <row r="5022" spans="1:19">
      <c r="A5022">
        <v>270550</v>
      </c>
      <c r="B5022" s="12"/>
      <c r="C5022" s="12" t="s">
        <v>4797</v>
      </c>
      <c r="D5022" s="12" t="s">
        <v>5477</v>
      </c>
      <c r="E5022" t="b">
        <v>0</v>
      </c>
      <c r="F5022">
        <v>0</v>
      </c>
      <c r="G5022">
        <v>8302</v>
      </c>
      <c r="H5022">
        <v>44136</v>
      </c>
      <c r="I5022" s="12" t="s">
        <v>2277</v>
      </c>
      <c r="J5022">
        <v>3</v>
      </c>
      <c r="K5022">
        <v>576</v>
      </c>
      <c r="L5022">
        <v>0</v>
      </c>
      <c r="M5022">
        <v>0</v>
      </c>
      <c r="N5022">
        <v>200</v>
      </c>
      <c r="O5022">
        <v>0</v>
      </c>
      <c r="P5022">
        <v>0</v>
      </c>
      <c r="Q5022">
        <v>6900</v>
      </c>
      <c r="R5022" t="b">
        <v>0</v>
      </c>
      <c r="S5022">
        <v>0</v>
      </c>
    </row>
    <row r="5023" spans="1:19">
      <c r="A5023">
        <v>270550</v>
      </c>
      <c r="B5023" s="12"/>
      <c r="C5023" s="12" t="s">
        <v>4797</v>
      </c>
      <c r="D5023" s="12" t="s">
        <v>5477</v>
      </c>
      <c r="E5023" t="b">
        <v>0</v>
      </c>
      <c r="F5023">
        <v>0</v>
      </c>
      <c r="G5023">
        <v>8302</v>
      </c>
      <c r="H5023">
        <v>44138</v>
      </c>
      <c r="I5023" s="12" t="s">
        <v>6035</v>
      </c>
      <c r="J5023">
        <v>1</v>
      </c>
      <c r="K5023">
        <v>14169</v>
      </c>
      <c r="L5023">
        <v>0</v>
      </c>
      <c r="M5023">
        <v>0</v>
      </c>
      <c r="N5023">
        <v>0</v>
      </c>
      <c r="O5023">
        <v>200</v>
      </c>
      <c r="P5023">
        <v>200</v>
      </c>
      <c r="Q5023">
        <v>6901</v>
      </c>
      <c r="R5023" t="b">
        <v>0</v>
      </c>
      <c r="S5023">
        <v>0</v>
      </c>
    </row>
    <row r="5024" spans="1:19">
      <c r="A5024">
        <v>270550</v>
      </c>
      <c r="B5024" s="12"/>
      <c r="C5024" s="12" t="s">
        <v>4797</v>
      </c>
      <c r="D5024" s="12" t="s">
        <v>5477</v>
      </c>
      <c r="E5024" t="b">
        <v>0</v>
      </c>
      <c r="F5024">
        <v>0</v>
      </c>
      <c r="G5024">
        <v>8302</v>
      </c>
      <c r="H5024">
        <v>44166</v>
      </c>
      <c r="I5024" s="12" t="s">
        <v>2279</v>
      </c>
      <c r="J5024">
        <v>3</v>
      </c>
      <c r="K5024">
        <v>577</v>
      </c>
      <c r="L5024">
        <v>0</v>
      </c>
      <c r="M5024">
        <v>0</v>
      </c>
      <c r="N5024">
        <v>200</v>
      </c>
      <c r="O5024">
        <v>0</v>
      </c>
      <c r="P5024">
        <v>0</v>
      </c>
      <c r="Q5024">
        <v>6902</v>
      </c>
      <c r="R5024" t="b">
        <v>0</v>
      </c>
      <c r="S5024">
        <v>0</v>
      </c>
    </row>
    <row r="5025" spans="1:19">
      <c r="A5025">
        <v>270550</v>
      </c>
      <c r="B5025" s="12"/>
      <c r="C5025" s="12" t="s">
        <v>4797</v>
      </c>
      <c r="D5025" s="12" t="s">
        <v>5477</v>
      </c>
      <c r="E5025" t="b">
        <v>0</v>
      </c>
      <c r="F5025">
        <v>0</v>
      </c>
      <c r="G5025">
        <v>8302</v>
      </c>
      <c r="H5025">
        <v>44166</v>
      </c>
      <c r="I5025" s="12" t="s">
        <v>6035</v>
      </c>
      <c r="J5025">
        <v>1</v>
      </c>
      <c r="K5025">
        <v>14243</v>
      </c>
      <c r="L5025">
        <v>0</v>
      </c>
      <c r="M5025">
        <v>0</v>
      </c>
      <c r="N5025">
        <v>0</v>
      </c>
      <c r="O5025">
        <v>200</v>
      </c>
      <c r="P5025">
        <v>200</v>
      </c>
      <c r="Q5025">
        <v>6903</v>
      </c>
      <c r="R5025" t="b">
        <v>0</v>
      </c>
      <c r="S5025">
        <v>0</v>
      </c>
    </row>
    <row r="5026" spans="1:19">
      <c r="A5026">
        <v>270550</v>
      </c>
      <c r="B5026" s="12" t="s">
        <v>2843</v>
      </c>
      <c r="C5026" s="12" t="s">
        <v>4797</v>
      </c>
      <c r="D5026" s="12" t="s">
        <v>2843</v>
      </c>
      <c r="E5026" t="b">
        <v>0</v>
      </c>
      <c r="F5026">
        <v>0</v>
      </c>
      <c r="G5026">
        <v>8302</v>
      </c>
      <c r="H5026" t="s">
        <v>21</v>
      </c>
      <c r="I5026" s="12"/>
      <c r="K5026">
        <v>0</v>
      </c>
      <c r="L5026">
        <v>0</v>
      </c>
      <c r="M5026">
        <v>0</v>
      </c>
      <c r="N5026">
        <v>32000</v>
      </c>
      <c r="O5026">
        <v>32000</v>
      </c>
      <c r="P5026">
        <v>200</v>
      </c>
      <c r="Q5026">
        <v>6904</v>
      </c>
      <c r="R5026" t="b">
        <v>0</v>
      </c>
      <c r="S5026">
        <v>0</v>
      </c>
    </row>
    <row r="5027" spans="1:19">
      <c r="A5027">
        <v>270550</v>
      </c>
      <c r="B5027" s="12" t="s">
        <v>5487</v>
      </c>
      <c r="C5027" s="12" t="s">
        <v>4797</v>
      </c>
      <c r="D5027" s="12" t="s">
        <v>5487</v>
      </c>
      <c r="E5027" t="b">
        <v>0</v>
      </c>
      <c r="F5027">
        <v>15000</v>
      </c>
      <c r="G5027">
        <v>8401</v>
      </c>
      <c r="H5027" t="s">
        <v>21</v>
      </c>
      <c r="I5027" s="12"/>
      <c r="K5027">
        <v>0</v>
      </c>
      <c r="L5027">
        <v>42000</v>
      </c>
      <c r="M5027">
        <v>27000</v>
      </c>
      <c r="N5027">
        <v>0</v>
      </c>
      <c r="O5027">
        <v>0</v>
      </c>
      <c r="P5027">
        <v>15000</v>
      </c>
      <c r="Q5027">
        <v>6905</v>
      </c>
      <c r="R5027" t="b">
        <v>0</v>
      </c>
      <c r="S5027">
        <v>0</v>
      </c>
    </row>
    <row r="5028" spans="1:19">
      <c r="A5028">
        <v>270550</v>
      </c>
      <c r="B5028" s="12"/>
      <c r="C5028" s="12" t="s">
        <v>4797</v>
      </c>
      <c r="D5028" s="12" t="s">
        <v>5487</v>
      </c>
      <c r="E5028" t="b">
        <v>0</v>
      </c>
      <c r="F5028">
        <v>0</v>
      </c>
      <c r="G5028">
        <v>8401</v>
      </c>
      <c r="H5028">
        <v>43831</v>
      </c>
      <c r="I5028" s="12" t="s">
        <v>2844</v>
      </c>
      <c r="J5028">
        <v>3</v>
      </c>
      <c r="K5028">
        <v>561</v>
      </c>
      <c r="L5028">
        <v>0</v>
      </c>
      <c r="M5028">
        <v>0</v>
      </c>
      <c r="N5028">
        <v>15000</v>
      </c>
      <c r="O5028">
        <v>0</v>
      </c>
      <c r="P5028">
        <v>0</v>
      </c>
      <c r="Q5028">
        <v>6906</v>
      </c>
      <c r="R5028" t="b">
        <v>0</v>
      </c>
      <c r="S5028">
        <v>0</v>
      </c>
    </row>
    <row r="5029" spans="1:19">
      <c r="A5029">
        <v>270550</v>
      </c>
      <c r="B5029" s="12"/>
      <c r="C5029" s="12" t="s">
        <v>4797</v>
      </c>
      <c r="D5029" s="12" t="s">
        <v>5487</v>
      </c>
      <c r="E5029" t="b">
        <v>0</v>
      </c>
      <c r="F5029">
        <v>0</v>
      </c>
      <c r="G5029">
        <v>8401</v>
      </c>
      <c r="H5029">
        <v>43839</v>
      </c>
      <c r="I5029" s="12" t="s">
        <v>6036</v>
      </c>
      <c r="J5029">
        <v>1</v>
      </c>
      <c r="K5029">
        <v>13491</v>
      </c>
      <c r="L5029">
        <v>0</v>
      </c>
      <c r="M5029">
        <v>0</v>
      </c>
      <c r="N5029">
        <v>0</v>
      </c>
      <c r="O5029">
        <v>6000</v>
      </c>
      <c r="P5029">
        <v>6000</v>
      </c>
      <c r="Q5029">
        <v>6907</v>
      </c>
      <c r="R5029" t="b">
        <v>0</v>
      </c>
      <c r="S5029">
        <v>0</v>
      </c>
    </row>
    <row r="5030" spans="1:19">
      <c r="A5030">
        <v>270550</v>
      </c>
      <c r="B5030" s="12"/>
      <c r="C5030" s="12" t="s">
        <v>4797</v>
      </c>
      <c r="D5030" s="12" t="s">
        <v>5487</v>
      </c>
      <c r="E5030" t="b">
        <v>0</v>
      </c>
      <c r="F5030">
        <v>0</v>
      </c>
      <c r="G5030">
        <v>8401</v>
      </c>
      <c r="H5030">
        <v>43862</v>
      </c>
      <c r="I5030" s="12" t="s">
        <v>5489</v>
      </c>
      <c r="J5030">
        <v>3</v>
      </c>
      <c r="K5030">
        <v>563</v>
      </c>
      <c r="L5030">
        <v>0</v>
      </c>
      <c r="M5030">
        <v>0</v>
      </c>
      <c r="N5030">
        <v>6000</v>
      </c>
      <c r="O5030">
        <v>0</v>
      </c>
      <c r="P5030">
        <v>0</v>
      </c>
      <c r="Q5030">
        <v>6908</v>
      </c>
      <c r="R5030" t="b">
        <v>0</v>
      </c>
      <c r="S5030">
        <v>0</v>
      </c>
    </row>
    <row r="5031" spans="1:19">
      <c r="A5031">
        <v>270550</v>
      </c>
      <c r="B5031" s="12"/>
      <c r="C5031" s="12" t="s">
        <v>4797</v>
      </c>
      <c r="D5031" s="12" t="s">
        <v>5487</v>
      </c>
      <c r="E5031" t="b">
        <v>0</v>
      </c>
      <c r="F5031">
        <v>0</v>
      </c>
      <c r="G5031">
        <v>8401</v>
      </c>
      <c r="H5031">
        <v>43941</v>
      </c>
      <c r="I5031" s="12" t="s">
        <v>6037</v>
      </c>
      <c r="J5031">
        <v>1</v>
      </c>
      <c r="K5031">
        <v>13733</v>
      </c>
      <c r="L5031">
        <v>0</v>
      </c>
      <c r="M5031">
        <v>0</v>
      </c>
      <c r="N5031">
        <v>0</v>
      </c>
      <c r="O5031">
        <v>8000</v>
      </c>
      <c r="P5031">
        <v>8000</v>
      </c>
      <c r="Q5031">
        <v>6909</v>
      </c>
      <c r="R5031" t="b">
        <v>0</v>
      </c>
      <c r="S5031">
        <v>0</v>
      </c>
    </row>
    <row r="5032" spans="1:19">
      <c r="A5032">
        <v>270550</v>
      </c>
      <c r="B5032" s="12"/>
      <c r="C5032" s="12" t="s">
        <v>4797</v>
      </c>
      <c r="D5032" s="12" t="s">
        <v>5487</v>
      </c>
      <c r="E5032" t="b">
        <v>0</v>
      </c>
      <c r="F5032">
        <v>0</v>
      </c>
      <c r="G5032">
        <v>8401</v>
      </c>
      <c r="H5032">
        <v>43952</v>
      </c>
      <c r="I5032" s="12" t="s">
        <v>2286</v>
      </c>
      <c r="J5032">
        <v>3</v>
      </c>
      <c r="K5032">
        <v>568</v>
      </c>
      <c r="L5032">
        <v>0</v>
      </c>
      <c r="M5032">
        <v>0</v>
      </c>
      <c r="N5032">
        <v>8000</v>
      </c>
      <c r="O5032">
        <v>0</v>
      </c>
      <c r="P5032">
        <v>0</v>
      </c>
      <c r="Q5032">
        <v>6910</v>
      </c>
      <c r="R5032" t="b">
        <v>0</v>
      </c>
      <c r="S5032">
        <v>0</v>
      </c>
    </row>
    <row r="5033" spans="1:19">
      <c r="A5033">
        <v>270550</v>
      </c>
      <c r="B5033" s="12"/>
      <c r="C5033" s="12" t="s">
        <v>4797</v>
      </c>
      <c r="D5033" s="12" t="s">
        <v>5487</v>
      </c>
      <c r="E5033" t="b">
        <v>0</v>
      </c>
      <c r="F5033">
        <v>0</v>
      </c>
      <c r="G5033">
        <v>8401</v>
      </c>
      <c r="H5033">
        <v>43972</v>
      </c>
      <c r="I5033" s="12" t="s">
        <v>6037</v>
      </c>
      <c r="J5033">
        <v>1</v>
      </c>
      <c r="K5033">
        <v>13800</v>
      </c>
      <c r="L5033">
        <v>0</v>
      </c>
      <c r="M5033">
        <v>0</v>
      </c>
      <c r="N5033">
        <v>0</v>
      </c>
      <c r="O5033">
        <v>4000</v>
      </c>
      <c r="P5033">
        <v>4000</v>
      </c>
      <c r="Q5033">
        <v>6911</v>
      </c>
      <c r="R5033" t="b">
        <v>0</v>
      </c>
      <c r="S5033">
        <v>0</v>
      </c>
    </row>
    <row r="5034" spans="1:19">
      <c r="A5034">
        <v>270550</v>
      </c>
      <c r="B5034" s="12"/>
      <c r="C5034" s="12" t="s">
        <v>4797</v>
      </c>
      <c r="D5034" s="12" t="s">
        <v>5487</v>
      </c>
      <c r="E5034" t="b">
        <v>0</v>
      </c>
      <c r="F5034">
        <v>0</v>
      </c>
      <c r="G5034">
        <v>8401</v>
      </c>
      <c r="H5034">
        <v>43983</v>
      </c>
      <c r="I5034" s="12" t="s">
        <v>2288</v>
      </c>
      <c r="J5034">
        <v>3</v>
      </c>
      <c r="K5034">
        <v>569</v>
      </c>
      <c r="L5034">
        <v>0</v>
      </c>
      <c r="M5034">
        <v>0</v>
      </c>
      <c r="N5034">
        <v>4000</v>
      </c>
      <c r="O5034">
        <v>0</v>
      </c>
      <c r="P5034">
        <v>0</v>
      </c>
      <c r="Q5034">
        <v>6912</v>
      </c>
      <c r="R5034" t="b">
        <v>0</v>
      </c>
      <c r="S5034">
        <v>0</v>
      </c>
    </row>
    <row r="5035" spans="1:19">
      <c r="A5035">
        <v>270550</v>
      </c>
      <c r="B5035" s="12"/>
      <c r="C5035" s="12" t="s">
        <v>4797</v>
      </c>
      <c r="D5035" s="12" t="s">
        <v>5487</v>
      </c>
      <c r="E5035" t="b">
        <v>0</v>
      </c>
      <c r="F5035">
        <v>0</v>
      </c>
      <c r="G5035">
        <v>8401</v>
      </c>
      <c r="H5035">
        <v>44006</v>
      </c>
      <c r="I5035" s="12" t="s">
        <v>6038</v>
      </c>
      <c r="J5035">
        <v>1</v>
      </c>
      <c r="K5035">
        <v>13878</v>
      </c>
      <c r="L5035">
        <v>0</v>
      </c>
      <c r="M5035">
        <v>0</v>
      </c>
      <c r="N5035">
        <v>0</v>
      </c>
      <c r="O5035">
        <v>6000</v>
      </c>
      <c r="P5035">
        <v>6000</v>
      </c>
      <c r="Q5035">
        <v>6913</v>
      </c>
      <c r="R5035" t="b">
        <v>0</v>
      </c>
      <c r="S5035">
        <v>0</v>
      </c>
    </row>
    <row r="5036" spans="1:19">
      <c r="A5036">
        <v>270550</v>
      </c>
      <c r="B5036" s="12"/>
      <c r="C5036" s="12" t="s">
        <v>4797</v>
      </c>
      <c r="D5036" s="12" t="s">
        <v>5487</v>
      </c>
      <c r="E5036" t="b">
        <v>0</v>
      </c>
      <c r="F5036">
        <v>0</v>
      </c>
      <c r="G5036">
        <v>8401</v>
      </c>
      <c r="H5036">
        <v>44013</v>
      </c>
      <c r="I5036" s="12" t="s">
        <v>6039</v>
      </c>
      <c r="J5036">
        <v>3</v>
      </c>
      <c r="K5036">
        <v>571</v>
      </c>
      <c r="L5036">
        <v>0</v>
      </c>
      <c r="M5036">
        <v>0</v>
      </c>
      <c r="N5036">
        <v>6000</v>
      </c>
      <c r="O5036">
        <v>0</v>
      </c>
      <c r="P5036">
        <v>0</v>
      </c>
      <c r="Q5036">
        <v>6914</v>
      </c>
      <c r="R5036" t="b">
        <v>0</v>
      </c>
      <c r="S5036">
        <v>0</v>
      </c>
    </row>
    <row r="5037" spans="1:19">
      <c r="A5037">
        <v>270550</v>
      </c>
      <c r="B5037" s="12"/>
      <c r="C5037" s="12" t="s">
        <v>4797</v>
      </c>
      <c r="D5037" s="12" t="s">
        <v>5487</v>
      </c>
      <c r="E5037" t="b">
        <v>0</v>
      </c>
      <c r="F5037">
        <v>0</v>
      </c>
      <c r="G5037">
        <v>8401</v>
      </c>
      <c r="H5037">
        <v>44144</v>
      </c>
      <c r="I5037" s="12" t="s">
        <v>6040</v>
      </c>
      <c r="J5037">
        <v>1</v>
      </c>
      <c r="K5037">
        <v>14241</v>
      </c>
      <c r="L5037">
        <v>0</v>
      </c>
      <c r="M5037">
        <v>0</v>
      </c>
      <c r="N5037">
        <v>0</v>
      </c>
      <c r="O5037">
        <v>3000</v>
      </c>
      <c r="P5037">
        <v>3000</v>
      </c>
      <c r="Q5037">
        <v>6915</v>
      </c>
      <c r="R5037" t="b">
        <v>0</v>
      </c>
      <c r="S5037">
        <v>0</v>
      </c>
    </row>
    <row r="5038" spans="1:19">
      <c r="A5038">
        <v>270550</v>
      </c>
      <c r="B5038" s="12"/>
      <c r="C5038" s="12" t="s">
        <v>4797</v>
      </c>
      <c r="D5038" s="12" t="s">
        <v>5487</v>
      </c>
      <c r="E5038" t="b">
        <v>0</v>
      </c>
      <c r="F5038">
        <v>0</v>
      </c>
      <c r="G5038">
        <v>8401</v>
      </c>
      <c r="H5038">
        <v>44195</v>
      </c>
      <c r="I5038" s="12" t="s">
        <v>6041</v>
      </c>
      <c r="J5038">
        <v>10</v>
      </c>
      <c r="K5038">
        <v>588</v>
      </c>
      <c r="L5038">
        <v>0</v>
      </c>
      <c r="M5038">
        <v>0</v>
      </c>
      <c r="N5038">
        <v>3000</v>
      </c>
      <c r="O5038">
        <v>0</v>
      </c>
      <c r="P5038">
        <v>0</v>
      </c>
      <c r="Q5038">
        <v>6916</v>
      </c>
      <c r="R5038" t="b">
        <v>0</v>
      </c>
      <c r="S5038">
        <v>0</v>
      </c>
    </row>
    <row r="5039" spans="1:19">
      <c r="A5039">
        <v>270550</v>
      </c>
      <c r="B5039" s="12" t="s">
        <v>2851</v>
      </c>
      <c r="C5039" s="12" t="s">
        <v>4797</v>
      </c>
      <c r="D5039" s="12" t="s">
        <v>2851</v>
      </c>
      <c r="E5039" t="b">
        <v>0</v>
      </c>
      <c r="F5039">
        <v>0</v>
      </c>
      <c r="G5039">
        <v>8401</v>
      </c>
      <c r="H5039" t="s">
        <v>21</v>
      </c>
      <c r="I5039" s="12"/>
      <c r="K5039">
        <v>0</v>
      </c>
      <c r="L5039">
        <v>0</v>
      </c>
      <c r="M5039">
        <v>0</v>
      </c>
      <c r="N5039">
        <v>42000</v>
      </c>
      <c r="O5039">
        <v>27000</v>
      </c>
      <c r="P5039">
        <v>0</v>
      </c>
      <c r="Q5039">
        <v>6917</v>
      </c>
      <c r="R5039" t="b">
        <v>0</v>
      </c>
      <c r="S5039">
        <v>0</v>
      </c>
    </row>
    <row r="5040" spans="1:19">
      <c r="A5040">
        <v>270550</v>
      </c>
      <c r="B5040" s="12" t="s">
        <v>5497</v>
      </c>
      <c r="C5040" s="12" t="s">
        <v>4797</v>
      </c>
      <c r="D5040" s="12" t="s">
        <v>5497</v>
      </c>
      <c r="E5040" t="b">
        <v>0</v>
      </c>
      <c r="F5040">
        <v>0</v>
      </c>
      <c r="G5040">
        <v>8402</v>
      </c>
      <c r="H5040" t="s">
        <v>21</v>
      </c>
      <c r="I5040" s="12"/>
      <c r="K5040">
        <v>0</v>
      </c>
      <c r="L5040">
        <v>270056</v>
      </c>
      <c r="M5040">
        <v>300070</v>
      </c>
      <c r="N5040">
        <v>0</v>
      </c>
      <c r="O5040">
        <v>0</v>
      </c>
      <c r="P5040">
        <v>0</v>
      </c>
      <c r="Q5040">
        <v>6918</v>
      </c>
      <c r="R5040" t="b">
        <v>0</v>
      </c>
      <c r="S5040">
        <v>0</v>
      </c>
    </row>
    <row r="5041" spans="1:19">
      <c r="A5041">
        <v>270550</v>
      </c>
      <c r="B5041" s="12"/>
      <c r="C5041" s="12" t="s">
        <v>4797</v>
      </c>
      <c r="D5041" s="12" t="s">
        <v>5497</v>
      </c>
      <c r="E5041" t="b">
        <v>0</v>
      </c>
      <c r="F5041">
        <v>0</v>
      </c>
      <c r="G5041">
        <v>8402</v>
      </c>
      <c r="H5041">
        <v>43990</v>
      </c>
      <c r="I5041" s="12" t="s">
        <v>6042</v>
      </c>
      <c r="J5041">
        <v>1</v>
      </c>
      <c r="K5041">
        <v>13823</v>
      </c>
      <c r="L5041">
        <v>0</v>
      </c>
      <c r="M5041">
        <v>0</v>
      </c>
      <c r="N5041">
        <v>0</v>
      </c>
      <c r="O5041">
        <v>10000</v>
      </c>
      <c r="P5041">
        <v>10000</v>
      </c>
      <c r="Q5041">
        <v>6919</v>
      </c>
      <c r="R5041" t="b">
        <v>0</v>
      </c>
      <c r="S5041">
        <v>0</v>
      </c>
    </row>
    <row r="5042" spans="1:19">
      <c r="A5042">
        <v>270550</v>
      </c>
      <c r="B5042" s="12"/>
      <c r="C5042" s="12" t="s">
        <v>4797</v>
      </c>
      <c r="D5042" s="12" t="s">
        <v>5497</v>
      </c>
      <c r="E5042" t="b">
        <v>0</v>
      </c>
      <c r="F5042">
        <v>0</v>
      </c>
      <c r="G5042">
        <v>8402</v>
      </c>
      <c r="H5042">
        <v>43990</v>
      </c>
      <c r="I5042" s="12" t="s">
        <v>6042</v>
      </c>
      <c r="J5042">
        <v>1</v>
      </c>
      <c r="K5042">
        <v>13859</v>
      </c>
      <c r="L5042">
        <v>0</v>
      </c>
      <c r="M5042">
        <v>0</v>
      </c>
      <c r="N5042">
        <v>0</v>
      </c>
      <c r="O5042">
        <v>210000</v>
      </c>
      <c r="P5042">
        <v>220000</v>
      </c>
      <c r="Q5042">
        <v>6920</v>
      </c>
      <c r="R5042" t="b">
        <v>0</v>
      </c>
      <c r="S5042">
        <v>0</v>
      </c>
    </row>
    <row r="5043" spans="1:19">
      <c r="A5043">
        <v>270550</v>
      </c>
      <c r="B5043" s="12"/>
      <c r="C5043" s="12" t="s">
        <v>4797</v>
      </c>
      <c r="D5043" s="12" t="s">
        <v>5497</v>
      </c>
      <c r="E5043" t="b">
        <v>0</v>
      </c>
      <c r="F5043">
        <v>0</v>
      </c>
      <c r="G5043">
        <v>8402</v>
      </c>
      <c r="H5043">
        <v>44022</v>
      </c>
      <c r="I5043" s="12" t="s">
        <v>6043</v>
      </c>
      <c r="J5043">
        <v>1</v>
      </c>
      <c r="K5043">
        <v>13903</v>
      </c>
      <c r="L5043">
        <v>0</v>
      </c>
      <c r="M5043">
        <v>0</v>
      </c>
      <c r="N5043">
        <v>0</v>
      </c>
      <c r="O5043">
        <v>20000</v>
      </c>
      <c r="P5043">
        <v>240000</v>
      </c>
      <c r="Q5043">
        <v>6921</v>
      </c>
      <c r="R5043" t="b">
        <v>0</v>
      </c>
      <c r="S5043">
        <v>0</v>
      </c>
    </row>
    <row r="5044" spans="1:19">
      <c r="A5044">
        <v>270550</v>
      </c>
      <c r="B5044" s="12"/>
      <c r="C5044" s="12" t="s">
        <v>4797</v>
      </c>
      <c r="D5044" s="12" t="s">
        <v>5497</v>
      </c>
      <c r="E5044" t="b">
        <v>0</v>
      </c>
      <c r="F5044">
        <v>0</v>
      </c>
      <c r="G5044">
        <v>8402</v>
      </c>
      <c r="H5044">
        <v>44042</v>
      </c>
      <c r="I5044" s="12" t="s">
        <v>5353</v>
      </c>
      <c r="J5044">
        <v>10</v>
      </c>
      <c r="K5044">
        <v>581</v>
      </c>
      <c r="L5044">
        <v>0</v>
      </c>
      <c r="M5044">
        <v>0</v>
      </c>
      <c r="N5044">
        <v>210000</v>
      </c>
      <c r="O5044">
        <v>0</v>
      </c>
      <c r="P5044">
        <v>30000</v>
      </c>
      <c r="Q5044">
        <v>6922</v>
      </c>
      <c r="R5044" t="b">
        <v>0</v>
      </c>
      <c r="S5044">
        <v>0</v>
      </c>
    </row>
    <row r="5045" spans="1:19">
      <c r="A5045">
        <v>270550</v>
      </c>
      <c r="B5045" s="12"/>
      <c r="C5045" s="12" t="s">
        <v>4797</v>
      </c>
      <c r="D5045" s="12" t="s">
        <v>5497</v>
      </c>
      <c r="E5045" t="b">
        <v>0</v>
      </c>
      <c r="F5045">
        <v>0</v>
      </c>
      <c r="G5045">
        <v>8402</v>
      </c>
      <c r="H5045">
        <v>44044</v>
      </c>
      <c r="I5045" s="12" t="s">
        <v>2305</v>
      </c>
      <c r="J5045">
        <v>3</v>
      </c>
      <c r="K5045">
        <v>572</v>
      </c>
      <c r="L5045">
        <v>0</v>
      </c>
      <c r="M5045">
        <v>0</v>
      </c>
      <c r="N5045">
        <v>30000</v>
      </c>
      <c r="O5045">
        <v>0</v>
      </c>
      <c r="P5045">
        <v>0</v>
      </c>
      <c r="Q5045">
        <v>6923</v>
      </c>
      <c r="R5045" t="b">
        <v>0</v>
      </c>
      <c r="S5045">
        <v>0</v>
      </c>
    </row>
    <row r="5046" spans="1:19">
      <c r="A5046">
        <v>270550</v>
      </c>
      <c r="B5046" s="12"/>
      <c r="C5046" s="12" t="s">
        <v>4797</v>
      </c>
      <c r="D5046" s="12" t="s">
        <v>5497</v>
      </c>
      <c r="E5046" t="b">
        <v>0</v>
      </c>
      <c r="F5046">
        <v>0</v>
      </c>
      <c r="G5046">
        <v>8402</v>
      </c>
      <c r="H5046">
        <v>44053</v>
      </c>
      <c r="I5046" s="12" t="s">
        <v>6043</v>
      </c>
      <c r="J5046">
        <v>1</v>
      </c>
      <c r="K5046">
        <v>13962</v>
      </c>
      <c r="L5046">
        <v>0</v>
      </c>
      <c r="M5046">
        <v>0</v>
      </c>
      <c r="N5046">
        <v>0</v>
      </c>
      <c r="O5046">
        <v>14</v>
      </c>
      <c r="P5046">
        <v>14</v>
      </c>
      <c r="Q5046">
        <v>6924</v>
      </c>
      <c r="R5046" t="b">
        <v>0</v>
      </c>
      <c r="S5046">
        <v>0</v>
      </c>
    </row>
    <row r="5047" spans="1:19">
      <c r="A5047">
        <v>270550</v>
      </c>
      <c r="B5047" s="12"/>
      <c r="C5047" s="12" t="s">
        <v>4797</v>
      </c>
      <c r="D5047" s="12" t="s">
        <v>5497</v>
      </c>
      <c r="E5047" t="b">
        <v>0</v>
      </c>
      <c r="F5047">
        <v>0</v>
      </c>
      <c r="G5047">
        <v>8402</v>
      </c>
      <c r="H5047">
        <v>44075</v>
      </c>
      <c r="I5047" s="12" t="s">
        <v>2307</v>
      </c>
      <c r="J5047">
        <v>3</v>
      </c>
      <c r="K5047">
        <v>573</v>
      </c>
      <c r="L5047">
        <v>0</v>
      </c>
      <c r="M5047">
        <v>0</v>
      </c>
      <c r="N5047">
        <v>14</v>
      </c>
      <c r="O5047">
        <v>0</v>
      </c>
      <c r="P5047">
        <v>0</v>
      </c>
      <c r="Q5047">
        <v>6925</v>
      </c>
      <c r="R5047" t="b">
        <v>0</v>
      </c>
      <c r="S5047">
        <v>0</v>
      </c>
    </row>
    <row r="5048" spans="1:19">
      <c r="A5048">
        <v>270550</v>
      </c>
      <c r="B5048" s="12"/>
      <c r="C5048" s="12" t="s">
        <v>4797</v>
      </c>
      <c r="D5048" s="12" t="s">
        <v>5497</v>
      </c>
      <c r="E5048" t="b">
        <v>0</v>
      </c>
      <c r="F5048">
        <v>0</v>
      </c>
      <c r="G5048">
        <v>8402</v>
      </c>
      <c r="H5048">
        <v>44090</v>
      </c>
      <c r="I5048" s="12" t="s">
        <v>6043</v>
      </c>
      <c r="J5048">
        <v>1</v>
      </c>
      <c r="K5048">
        <v>14068</v>
      </c>
      <c r="L5048">
        <v>0</v>
      </c>
      <c r="M5048">
        <v>0</v>
      </c>
      <c r="N5048">
        <v>0</v>
      </c>
      <c r="O5048">
        <v>14</v>
      </c>
      <c r="P5048">
        <v>14</v>
      </c>
      <c r="Q5048">
        <v>6926</v>
      </c>
      <c r="R5048" t="b">
        <v>0</v>
      </c>
      <c r="S5048">
        <v>0</v>
      </c>
    </row>
    <row r="5049" spans="1:19">
      <c r="A5049">
        <v>270550</v>
      </c>
      <c r="B5049" s="12"/>
      <c r="C5049" s="12" t="s">
        <v>4797</v>
      </c>
      <c r="D5049" s="12" t="s">
        <v>5497</v>
      </c>
      <c r="E5049" t="b">
        <v>0</v>
      </c>
      <c r="F5049">
        <v>0</v>
      </c>
      <c r="G5049">
        <v>8402</v>
      </c>
      <c r="H5049">
        <v>44105</v>
      </c>
      <c r="I5049" s="12" t="s">
        <v>2309</v>
      </c>
      <c r="J5049">
        <v>3</v>
      </c>
      <c r="K5049">
        <v>575</v>
      </c>
      <c r="L5049">
        <v>0</v>
      </c>
      <c r="M5049">
        <v>0</v>
      </c>
      <c r="N5049">
        <v>14</v>
      </c>
      <c r="O5049">
        <v>0</v>
      </c>
      <c r="P5049">
        <v>0</v>
      </c>
      <c r="Q5049">
        <v>6927</v>
      </c>
      <c r="R5049" t="b">
        <v>0</v>
      </c>
      <c r="S5049">
        <v>0</v>
      </c>
    </row>
    <row r="5050" spans="1:19">
      <c r="A5050">
        <v>270550</v>
      </c>
      <c r="B5050" s="12"/>
      <c r="C5050" s="12" t="s">
        <v>4797</v>
      </c>
      <c r="D5050" s="12" t="s">
        <v>5497</v>
      </c>
      <c r="E5050" t="b">
        <v>0</v>
      </c>
      <c r="F5050">
        <v>0</v>
      </c>
      <c r="G5050">
        <v>8402</v>
      </c>
      <c r="H5050">
        <v>44112</v>
      </c>
      <c r="I5050" s="12" t="s">
        <v>6043</v>
      </c>
      <c r="J5050">
        <v>1</v>
      </c>
      <c r="K5050">
        <v>14121</v>
      </c>
      <c r="L5050">
        <v>0</v>
      </c>
      <c r="M5050">
        <v>0</v>
      </c>
      <c r="N5050">
        <v>0</v>
      </c>
      <c r="O5050">
        <v>10014</v>
      </c>
      <c r="P5050">
        <v>10014</v>
      </c>
      <c r="Q5050">
        <v>6928</v>
      </c>
      <c r="R5050" t="b">
        <v>0</v>
      </c>
      <c r="S5050">
        <v>0</v>
      </c>
    </row>
    <row r="5051" spans="1:19">
      <c r="A5051">
        <v>270550</v>
      </c>
      <c r="B5051" s="12"/>
      <c r="C5051" s="12" t="s">
        <v>4797</v>
      </c>
      <c r="D5051" s="12" t="s">
        <v>5497</v>
      </c>
      <c r="E5051" t="b">
        <v>0</v>
      </c>
      <c r="F5051">
        <v>0</v>
      </c>
      <c r="G5051">
        <v>8402</v>
      </c>
      <c r="H5051">
        <v>44136</v>
      </c>
      <c r="I5051" s="12" t="s">
        <v>2311</v>
      </c>
      <c r="J5051">
        <v>3</v>
      </c>
      <c r="K5051">
        <v>576</v>
      </c>
      <c r="L5051">
        <v>0</v>
      </c>
      <c r="M5051">
        <v>0</v>
      </c>
      <c r="N5051">
        <v>10014</v>
      </c>
      <c r="O5051">
        <v>0</v>
      </c>
      <c r="P5051">
        <v>0</v>
      </c>
      <c r="Q5051">
        <v>6929</v>
      </c>
      <c r="R5051" t="b">
        <v>0</v>
      </c>
      <c r="S5051">
        <v>0</v>
      </c>
    </row>
    <row r="5052" spans="1:19">
      <c r="A5052">
        <v>270550</v>
      </c>
      <c r="B5052" s="12"/>
      <c r="C5052" s="12" t="s">
        <v>4797</v>
      </c>
      <c r="D5052" s="12" t="s">
        <v>5497</v>
      </c>
      <c r="E5052" t="b">
        <v>0</v>
      </c>
      <c r="F5052">
        <v>0</v>
      </c>
      <c r="G5052">
        <v>8402</v>
      </c>
      <c r="H5052">
        <v>44145</v>
      </c>
      <c r="I5052" s="12" t="s">
        <v>6043</v>
      </c>
      <c r="J5052">
        <v>1</v>
      </c>
      <c r="K5052">
        <v>14185</v>
      </c>
      <c r="L5052">
        <v>0</v>
      </c>
      <c r="M5052">
        <v>0</v>
      </c>
      <c r="N5052">
        <v>0</v>
      </c>
      <c r="O5052">
        <v>20014</v>
      </c>
      <c r="P5052">
        <v>20014</v>
      </c>
      <c r="Q5052">
        <v>6930</v>
      </c>
      <c r="R5052" t="b">
        <v>0</v>
      </c>
      <c r="S5052">
        <v>0</v>
      </c>
    </row>
    <row r="5053" spans="1:19">
      <c r="A5053">
        <v>270550</v>
      </c>
      <c r="B5053" s="12"/>
      <c r="C5053" s="12" t="s">
        <v>4797</v>
      </c>
      <c r="D5053" s="12" t="s">
        <v>5497</v>
      </c>
      <c r="E5053" t="b">
        <v>0</v>
      </c>
      <c r="F5053">
        <v>0</v>
      </c>
      <c r="G5053">
        <v>8402</v>
      </c>
      <c r="H5053">
        <v>44166</v>
      </c>
      <c r="I5053" s="12" t="s">
        <v>2313</v>
      </c>
      <c r="J5053">
        <v>3</v>
      </c>
      <c r="K5053">
        <v>577</v>
      </c>
      <c r="L5053">
        <v>0</v>
      </c>
      <c r="M5053">
        <v>0</v>
      </c>
      <c r="N5053">
        <v>20014</v>
      </c>
      <c r="O5053">
        <v>0</v>
      </c>
      <c r="P5053">
        <v>0</v>
      </c>
      <c r="Q5053">
        <v>6931</v>
      </c>
      <c r="R5053" t="b">
        <v>0</v>
      </c>
      <c r="S5053">
        <v>0</v>
      </c>
    </row>
    <row r="5054" spans="1:19">
      <c r="A5054">
        <v>270550</v>
      </c>
      <c r="B5054" s="12"/>
      <c r="C5054" s="12" t="s">
        <v>4797</v>
      </c>
      <c r="D5054" s="12" t="s">
        <v>5497</v>
      </c>
      <c r="E5054" t="b">
        <v>0</v>
      </c>
      <c r="F5054">
        <v>0</v>
      </c>
      <c r="G5054">
        <v>8402</v>
      </c>
      <c r="H5054">
        <v>44180</v>
      </c>
      <c r="I5054" s="12" t="s">
        <v>6043</v>
      </c>
      <c r="J5054">
        <v>1</v>
      </c>
      <c r="K5054">
        <v>14282</v>
      </c>
      <c r="L5054">
        <v>0</v>
      </c>
      <c r="M5054">
        <v>0</v>
      </c>
      <c r="N5054">
        <v>0</v>
      </c>
      <c r="O5054">
        <v>30014</v>
      </c>
      <c r="P5054">
        <v>30014</v>
      </c>
      <c r="Q5054">
        <v>6932</v>
      </c>
      <c r="R5054" t="b">
        <v>0</v>
      </c>
      <c r="S5054">
        <v>0</v>
      </c>
    </row>
    <row r="5055" spans="1:19">
      <c r="A5055">
        <v>270550</v>
      </c>
      <c r="B5055" s="12" t="s">
        <v>2854</v>
      </c>
      <c r="C5055" s="12" t="s">
        <v>4797</v>
      </c>
      <c r="D5055" s="12" t="s">
        <v>2854</v>
      </c>
      <c r="E5055" t="b">
        <v>0</v>
      </c>
      <c r="F5055">
        <v>0</v>
      </c>
      <c r="G5055">
        <v>8402</v>
      </c>
      <c r="H5055" t="s">
        <v>21</v>
      </c>
      <c r="I5055" s="12"/>
      <c r="K5055">
        <v>0</v>
      </c>
      <c r="L5055">
        <v>0</v>
      </c>
      <c r="M5055">
        <v>0</v>
      </c>
      <c r="N5055">
        <v>270056</v>
      </c>
      <c r="O5055">
        <v>300070</v>
      </c>
      <c r="P5055">
        <v>30014</v>
      </c>
      <c r="Q5055">
        <v>6933</v>
      </c>
      <c r="R5055" t="b">
        <v>0</v>
      </c>
      <c r="S5055">
        <v>0</v>
      </c>
    </row>
    <row r="5056" spans="1:19">
      <c r="A5056">
        <v>270550</v>
      </c>
      <c r="B5056" s="12" t="s">
        <v>5508</v>
      </c>
      <c r="C5056" s="12" t="s">
        <v>4797</v>
      </c>
      <c r="D5056" s="12" t="s">
        <v>5508</v>
      </c>
      <c r="E5056" t="b">
        <v>0</v>
      </c>
      <c r="F5056">
        <v>11000</v>
      </c>
      <c r="G5056">
        <v>8502</v>
      </c>
      <c r="H5056" t="s">
        <v>21</v>
      </c>
      <c r="I5056" s="12"/>
      <c r="K5056">
        <v>0</v>
      </c>
      <c r="L5056">
        <v>11000</v>
      </c>
      <c r="M5056">
        <v>0</v>
      </c>
      <c r="N5056">
        <v>0</v>
      </c>
      <c r="O5056">
        <v>0</v>
      </c>
      <c r="P5056">
        <v>11000</v>
      </c>
      <c r="Q5056">
        <v>6936</v>
      </c>
      <c r="R5056" t="b">
        <v>0</v>
      </c>
      <c r="S5056">
        <v>0</v>
      </c>
    </row>
    <row r="5057" spans="1:19">
      <c r="A5057">
        <v>270550</v>
      </c>
      <c r="B5057" s="12"/>
      <c r="C5057" s="12" t="s">
        <v>4797</v>
      </c>
      <c r="D5057" s="12" t="s">
        <v>5508</v>
      </c>
      <c r="E5057" t="b">
        <v>0</v>
      </c>
      <c r="F5057">
        <v>0</v>
      </c>
      <c r="G5057">
        <v>8502</v>
      </c>
      <c r="H5057">
        <v>43831</v>
      </c>
      <c r="I5057" s="12" t="s">
        <v>2330</v>
      </c>
      <c r="J5057">
        <v>3</v>
      </c>
      <c r="K5057">
        <v>561</v>
      </c>
      <c r="L5057">
        <v>0</v>
      </c>
      <c r="M5057">
        <v>0</v>
      </c>
      <c r="N5057">
        <v>11000</v>
      </c>
      <c r="O5057">
        <v>0</v>
      </c>
      <c r="P5057">
        <v>0</v>
      </c>
      <c r="Q5057">
        <v>6937</v>
      </c>
      <c r="R5057" t="b">
        <v>0</v>
      </c>
      <c r="S5057">
        <v>0</v>
      </c>
    </row>
    <row r="5058" spans="1:19">
      <c r="A5058">
        <v>270550</v>
      </c>
      <c r="B5058" s="12" t="s">
        <v>2855</v>
      </c>
      <c r="C5058" s="12" t="s">
        <v>4797</v>
      </c>
      <c r="D5058" s="12" t="s">
        <v>2855</v>
      </c>
      <c r="E5058" t="b">
        <v>0</v>
      </c>
      <c r="F5058">
        <v>0</v>
      </c>
      <c r="G5058">
        <v>8502</v>
      </c>
      <c r="H5058" t="s">
        <v>21</v>
      </c>
      <c r="I5058" s="12"/>
      <c r="K5058">
        <v>0</v>
      </c>
      <c r="L5058">
        <v>0</v>
      </c>
      <c r="M5058">
        <v>0</v>
      </c>
      <c r="N5058">
        <v>11000</v>
      </c>
      <c r="O5058">
        <v>0</v>
      </c>
      <c r="P5058">
        <v>0</v>
      </c>
      <c r="Q5058">
        <v>6938</v>
      </c>
      <c r="R5058" t="b">
        <v>0</v>
      </c>
      <c r="S5058">
        <v>0</v>
      </c>
    </row>
    <row r="5059" spans="1:19">
      <c r="A5059">
        <v>270550</v>
      </c>
      <c r="B5059" s="12" t="s">
        <v>2856</v>
      </c>
      <c r="C5059" s="12" t="s">
        <v>4797</v>
      </c>
      <c r="D5059" s="12" t="s">
        <v>2856</v>
      </c>
      <c r="E5059" t="b">
        <v>0</v>
      </c>
      <c r="F5059">
        <v>0</v>
      </c>
      <c r="G5059">
        <v>0</v>
      </c>
      <c r="H5059" t="s">
        <v>21</v>
      </c>
      <c r="I5059" s="12"/>
      <c r="K5059">
        <v>0</v>
      </c>
      <c r="L5059">
        <v>0</v>
      </c>
      <c r="M5059">
        <v>0</v>
      </c>
      <c r="N5059">
        <v>9559695</v>
      </c>
      <c r="O5059">
        <v>9706694</v>
      </c>
      <c r="P5059">
        <v>1686500</v>
      </c>
      <c r="Q5059">
        <v>6941</v>
      </c>
      <c r="R5059" t="b">
        <v>1</v>
      </c>
      <c r="S5059">
        <v>0</v>
      </c>
    </row>
    <row r="5060" spans="1:19">
      <c r="A5060">
        <v>2705</v>
      </c>
      <c r="B5060" s="12" t="s">
        <v>2857</v>
      </c>
      <c r="C5060" s="12" t="s">
        <v>4797</v>
      </c>
      <c r="D5060" s="12" t="s">
        <v>2857</v>
      </c>
      <c r="E5060" t="b">
        <v>0</v>
      </c>
      <c r="F5060">
        <v>0</v>
      </c>
      <c r="G5060">
        <v>0</v>
      </c>
      <c r="H5060" t="s">
        <v>21</v>
      </c>
      <c r="I5060" s="12"/>
      <c r="K5060">
        <v>0</v>
      </c>
      <c r="L5060">
        <v>0</v>
      </c>
      <c r="M5060">
        <v>0</v>
      </c>
      <c r="N5060">
        <v>9559695</v>
      </c>
      <c r="O5060">
        <v>9706694</v>
      </c>
      <c r="P5060">
        <v>1686500</v>
      </c>
      <c r="Q5060">
        <v>6972</v>
      </c>
      <c r="R5060" t="b">
        <v>1</v>
      </c>
      <c r="S5060">
        <v>0</v>
      </c>
    </row>
    <row r="5061" spans="1:19">
      <c r="A5061">
        <v>27</v>
      </c>
      <c r="B5061" s="12" t="s">
        <v>2858</v>
      </c>
      <c r="C5061" s="12" t="s">
        <v>4797</v>
      </c>
      <c r="D5061" s="12" t="s">
        <v>2858</v>
      </c>
      <c r="E5061" t="b">
        <v>0</v>
      </c>
      <c r="F5061">
        <v>0</v>
      </c>
      <c r="G5061">
        <v>0</v>
      </c>
      <c r="H5061" t="s">
        <v>21</v>
      </c>
      <c r="I5061" s="12"/>
      <c r="K5061">
        <v>0</v>
      </c>
      <c r="L5061">
        <v>0</v>
      </c>
      <c r="M5061">
        <v>0</v>
      </c>
      <c r="N5061">
        <v>9559695</v>
      </c>
      <c r="O5061">
        <v>9706694</v>
      </c>
      <c r="P5061">
        <v>1686500</v>
      </c>
      <c r="Q5061">
        <v>6973</v>
      </c>
      <c r="R5061" t="b">
        <v>1</v>
      </c>
      <c r="S5061">
        <v>0</v>
      </c>
    </row>
    <row r="5062" spans="1:19">
      <c r="A5062">
        <v>28</v>
      </c>
      <c r="B5062" s="12" t="s">
        <v>6044</v>
      </c>
      <c r="C5062" s="12" t="s">
        <v>2436</v>
      </c>
      <c r="D5062" s="12" t="s">
        <v>6044</v>
      </c>
      <c r="E5062" t="b">
        <v>0</v>
      </c>
      <c r="F5062">
        <v>2609485</v>
      </c>
      <c r="G5062">
        <v>0</v>
      </c>
      <c r="H5062" t="s">
        <v>21</v>
      </c>
      <c r="I5062" s="12"/>
      <c r="K5062">
        <v>0</v>
      </c>
      <c r="L5062">
        <v>0</v>
      </c>
      <c r="M5062">
        <v>0</v>
      </c>
      <c r="N5062">
        <v>0</v>
      </c>
      <c r="O5062">
        <v>0</v>
      </c>
      <c r="P5062">
        <v>2609485</v>
      </c>
      <c r="Q5062">
        <v>6975</v>
      </c>
      <c r="R5062" t="b">
        <v>1</v>
      </c>
      <c r="S5062">
        <v>0</v>
      </c>
    </row>
    <row r="5063" spans="1:19">
      <c r="A5063">
        <v>280510</v>
      </c>
      <c r="B5063" s="12" t="s">
        <v>5765</v>
      </c>
      <c r="C5063" s="12" t="s">
        <v>4797</v>
      </c>
      <c r="D5063" s="12" t="s">
        <v>5765</v>
      </c>
      <c r="E5063" t="b">
        <v>1</v>
      </c>
      <c r="F5063">
        <v>0</v>
      </c>
      <c r="G5063">
        <v>0</v>
      </c>
      <c r="H5063" t="s">
        <v>21</v>
      </c>
      <c r="I5063" s="12"/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6978</v>
      </c>
      <c r="R5063" t="b">
        <v>1</v>
      </c>
      <c r="S5063">
        <v>0</v>
      </c>
    </row>
    <row r="5064" spans="1:19">
      <c r="A5064">
        <v>280510</v>
      </c>
      <c r="B5064" s="12" t="s">
        <v>4863</v>
      </c>
      <c r="C5064" s="12" t="s">
        <v>4797</v>
      </c>
      <c r="D5064" s="12" t="s">
        <v>4863</v>
      </c>
      <c r="E5064" t="b">
        <v>0</v>
      </c>
      <c r="F5064">
        <v>-1532237</v>
      </c>
      <c r="G5064">
        <v>1401</v>
      </c>
      <c r="H5064" t="s">
        <v>21</v>
      </c>
      <c r="I5064" s="12"/>
      <c r="K5064">
        <v>0</v>
      </c>
      <c r="L5064">
        <v>0</v>
      </c>
      <c r="M5064">
        <v>0</v>
      </c>
      <c r="N5064">
        <v>0</v>
      </c>
      <c r="O5064">
        <v>0</v>
      </c>
      <c r="P5064">
        <v>-1532237</v>
      </c>
      <c r="Q5064">
        <v>6979</v>
      </c>
      <c r="R5064" t="b">
        <v>0</v>
      </c>
      <c r="S5064">
        <v>0</v>
      </c>
    </row>
    <row r="5065" spans="1:19">
      <c r="A5065">
        <v>280510</v>
      </c>
      <c r="B5065" s="12" t="s">
        <v>2862</v>
      </c>
      <c r="C5065" s="12" t="s">
        <v>4797</v>
      </c>
      <c r="D5065" s="12" t="s">
        <v>2862</v>
      </c>
      <c r="E5065" t="b">
        <v>0</v>
      </c>
      <c r="F5065">
        <v>0</v>
      </c>
      <c r="G5065">
        <v>1401</v>
      </c>
      <c r="H5065" t="s">
        <v>21</v>
      </c>
      <c r="I5065" s="12"/>
      <c r="K5065">
        <v>0</v>
      </c>
      <c r="L5065">
        <v>0</v>
      </c>
      <c r="M5065">
        <v>0</v>
      </c>
      <c r="N5065">
        <v>0</v>
      </c>
      <c r="O5065">
        <v>0</v>
      </c>
      <c r="P5065">
        <v>-1532237</v>
      </c>
      <c r="Q5065">
        <v>6980</v>
      </c>
      <c r="R5065" t="b">
        <v>0</v>
      </c>
      <c r="S5065">
        <v>0</v>
      </c>
    </row>
    <row r="5066" spans="1:19">
      <c r="A5066">
        <v>280510</v>
      </c>
      <c r="B5066" s="12" t="s">
        <v>4884</v>
      </c>
      <c r="C5066" s="12" t="s">
        <v>4797</v>
      </c>
      <c r="D5066" s="12" t="s">
        <v>4884</v>
      </c>
      <c r="E5066" t="b">
        <v>0</v>
      </c>
      <c r="F5066">
        <v>-200000</v>
      </c>
      <c r="G5066">
        <v>1501</v>
      </c>
      <c r="H5066" t="s">
        <v>21</v>
      </c>
      <c r="I5066" s="12"/>
      <c r="K5066">
        <v>0</v>
      </c>
      <c r="L5066">
        <v>0</v>
      </c>
      <c r="M5066">
        <v>0</v>
      </c>
      <c r="N5066">
        <v>0</v>
      </c>
      <c r="O5066">
        <v>0</v>
      </c>
      <c r="P5066">
        <v>-200000</v>
      </c>
      <c r="Q5066">
        <v>6981</v>
      </c>
      <c r="R5066" t="b">
        <v>0</v>
      </c>
      <c r="S5066">
        <v>0</v>
      </c>
    </row>
    <row r="5067" spans="1:19">
      <c r="A5067">
        <v>280510</v>
      </c>
      <c r="B5067" s="12" t="s">
        <v>2863</v>
      </c>
      <c r="C5067" s="12" t="s">
        <v>4797</v>
      </c>
      <c r="D5067" s="12" t="s">
        <v>2863</v>
      </c>
      <c r="E5067" t="b">
        <v>0</v>
      </c>
      <c r="F5067">
        <v>0</v>
      </c>
      <c r="G5067">
        <v>1501</v>
      </c>
      <c r="H5067" t="s">
        <v>21</v>
      </c>
      <c r="I5067" s="12"/>
      <c r="K5067">
        <v>0</v>
      </c>
      <c r="L5067">
        <v>0</v>
      </c>
      <c r="M5067">
        <v>0</v>
      </c>
      <c r="N5067">
        <v>0</v>
      </c>
      <c r="O5067">
        <v>0</v>
      </c>
      <c r="P5067">
        <v>-200000</v>
      </c>
      <c r="Q5067">
        <v>6982</v>
      </c>
      <c r="R5067" t="b">
        <v>0</v>
      </c>
      <c r="S5067">
        <v>0</v>
      </c>
    </row>
    <row r="5068" spans="1:19">
      <c r="A5068">
        <v>280510</v>
      </c>
      <c r="B5068" s="12" t="s">
        <v>4987</v>
      </c>
      <c r="C5068" s="12" t="s">
        <v>4797</v>
      </c>
      <c r="D5068" s="12" t="s">
        <v>4987</v>
      </c>
      <c r="E5068" t="b">
        <v>0</v>
      </c>
      <c r="F5068">
        <v>-347000</v>
      </c>
      <c r="G5068">
        <v>2502</v>
      </c>
      <c r="H5068" t="s">
        <v>21</v>
      </c>
      <c r="I5068" s="12"/>
      <c r="K5068">
        <v>0</v>
      </c>
      <c r="L5068">
        <v>0</v>
      </c>
      <c r="M5068">
        <v>0</v>
      </c>
      <c r="N5068">
        <v>0</v>
      </c>
      <c r="O5068">
        <v>0</v>
      </c>
      <c r="P5068">
        <v>-347000</v>
      </c>
      <c r="Q5068">
        <v>6983</v>
      </c>
      <c r="R5068" t="b">
        <v>0</v>
      </c>
      <c r="S5068">
        <v>0</v>
      </c>
    </row>
    <row r="5069" spans="1:19">
      <c r="A5069">
        <v>280510</v>
      </c>
      <c r="B5069" s="12" t="s">
        <v>2864</v>
      </c>
      <c r="C5069" s="12" t="s">
        <v>4797</v>
      </c>
      <c r="D5069" s="12" t="s">
        <v>2864</v>
      </c>
      <c r="E5069" t="b">
        <v>0</v>
      </c>
      <c r="F5069">
        <v>0</v>
      </c>
      <c r="G5069">
        <v>2502</v>
      </c>
      <c r="H5069" t="s">
        <v>21</v>
      </c>
      <c r="I5069" s="12"/>
      <c r="K5069">
        <v>0</v>
      </c>
      <c r="L5069">
        <v>0</v>
      </c>
      <c r="M5069">
        <v>0</v>
      </c>
      <c r="N5069">
        <v>0</v>
      </c>
      <c r="O5069">
        <v>0</v>
      </c>
      <c r="P5069">
        <v>-347000</v>
      </c>
      <c r="Q5069">
        <v>6984</v>
      </c>
      <c r="R5069" t="b">
        <v>0</v>
      </c>
      <c r="S5069">
        <v>0</v>
      </c>
    </row>
    <row r="5070" spans="1:19">
      <c r="A5070">
        <v>280510</v>
      </c>
      <c r="B5070" s="12" t="s">
        <v>5082</v>
      </c>
      <c r="C5070" s="12" t="s">
        <v>4797</v>
      </c>
      <c r="D5070" s="12" t="s">
        <v>5082</v>
      </c>
      <c r="E5070" t="b">
        <v>0</v>
      </c>
      <c r="F5070">
        <v>-155000</v>
      </c>
      <c r="G5070">
        <v>3502</v>
      </c>
      <c r="H5070" t="s">
        <v>21</v>
      </c>
      <c r="I5070" s="12"/>
      <c r="K5070">
        <v>0</v>
      </c>
      <c r="L5070">
        <v>0</v>
      </c>
      <c r="M5070">
        <v>0</v>
      </c>
      <c r="N5070">
        <v>0</v>
      </c>
      <c r="O5070">
        <v>0</v>
      </c>
      <c r="P5070">
        <v>-155000</v>
      </c>
      <c r="Q5070">
        <v>6985</v>
      </c>
      <c r="R5070" t="b">
        <v>0</v>
      </c>
      <c r="S5070">
        <v>0</v>
      </c>
    </row>
    <row r="5071" spans="1:19">
      <c r="A5071">
        <v>280510</v>
      </c>
      <c r="B5071" s="12" t="s">
        <v>2865</v>
      </c>
      <c r="C5071" s="12" t="s">
        <v>4797</v>
      </c>
      <c r="D5071" s="12" t="s">
        <v>2865</v>
      </c>
      <c r="E5071" t="b">
        <v>0</v>
      </c>
      <c r="F5071">
        <v>0</v>
      </c>
      <c r="G5071">
        <v>3502</v>
      </c>
      <c r="H5071" t="s">
        <v>21</v>
      </c>
      <c r="I5071" s="12"/>
      <c r="K5071">
        <v>0</v>
      </c>
      <c r="L5071">
        <v>0</v>
      </c>
      <c r="M5071">
        <v>0</v>
      </c>
      <c r="N5071">
        <v>0</v>
      </c>
      <c r="O5071">
        <v>0</v>
      </c>
      <c r="P5071">
        <v>-155000</v>
      </c>
      <c r="Q5071">
        <v>6986</v>
      </c>
      <c r="R5071" t="b">
        <v>0</v>
      </c>
      <c r="S5071">
        <v>0</v>
      </c>
    </row>
    <row r="5072" spans="1:19">
      <c r="A5072">
        <v>280510</v>
      </c>
      <c r="B5072" s="12" t="s">
        <v>5173</v>
      </c>
      <c r="C5072" s="12" t="s">
        <v>4797</v>
      </c>
      <c r="D5072" s="12" t="s">
        <v>5173</v>
      </c>
      <c r="E5072" t="b">
        <v>0</v>
      </c>
      <c r="F5072">
        <v>-162000</v>
      </c>
      <c r="G5072">
        <v>4502</v>
      </c>
      <c r="H5072" t="s">
        <v>21</v>
      </c>
      <c r="I5072" s="12"/>
      <c r="K5072">
        <v>0</v>
      </c>
      <c r="L5072">
        <v>0</v>
      </c>
      <c r="M5072">
        <v>0</v>
      </c>
      <c r="N5072">
        <v>0</v>
      </c>
      <c r="O5072">
        <v>0</v>
      </c>
      <c r="P5072">
        <v>-162000</v>
      </c>
      <c r="Q5072">
        <v>6989</v>
      </c>
      <c r="R5072" t="b">
        <v>0</v>
      </c>
      <c r="S5072">
        <v>0</v>
      </c>
    </row>
    <row r="5073" spans="1:19">
      <c r="A5073">
        <v>280510</v>
      </c>
      <c r="B5073" s="12" t="s">
        <v>2866</v>
      </c>
      <c r="C5073" s="12" t="s">
        <v>4797</v>
      </c>
      <c r="D5073" s="12" t="s">
        <v>2866</v>
      </c>
      <c r="E5073" t="b">
        <v>0</v>
      </c>
      <c r="F5073">
        <v>0</v>
      </c>
      <c r="G5073">
        <v>4502</v>
      </c>
      <c r="H5073" t="s">
        <v>21</v>
      </c>
      <c r="I5073" s="12"/>
      <c r="K5073">
        <v>0</v>
      </c>
      <c r="L5073">
        <v>0</v>
      </c>
      <c r="M5073">
        <v>0</v>
      </c>
      <c r="N5073">
        <v>0</v>
      </c>
      <c r="O5073">
        <v>0</v>
      </c>
      <c r="P5073">
        <v>-162000</v>
      </c>
      <c r="Q5073">
        <v>6990</v>
      </c>
      <c r="R5073" t="b">
        <v>0</v>
      </c>
      <c r="S5073">
        <v>0</v>
      </c>
    </row>
    <row r="5074" spans="1:19">
      <c r="A5074">
        <v>280510</v>
      </c>
      <c r="B5074" s="12" t="s">
        <v>5204</v>
      </c>
      <c r="C5074" s="12" t="s">
        <v>4797</v>
      </c>
      <c r="D5074" s="12" t="s">
        <v>5204</v>
      </c>
      <c r="E5074" t="b">
        <v>0</v>
      </c>
      <c r="F5074">
        <v>-445667</v>
      </c>
      <c r="G5074">
        <v>5202</v>
      </c>
      <c r="H5074" t="s">
        <v>21</v>
      </c>
      <c r="I5074" s="12"/>
      <c r="K5074">
        <v>0</v>
      </c>
      <c r="L5074">
        <v>0</v>
      </c>
      <c r="M5074">
        <v>0</v>
      </c>
      <c r="N5074">
        <v>0</v>
      </c>
      <c r="O5074">
        <v>0</v>
      </c>
      <c r="P5074">
        <v>-445667</v>
      </c>
      <c r="Q5074">
        <v>6991</v>
      </c>
      <c r="R5074" t="b">
        <v>0</v>
      </c>
      <c r="S5074">
        <v>0</v>
      </c>
    </row>
    <row r="5075" spans="1:19">
      <c r="A5075">
        <v>280510</v>
      </c>
      <c r="B5075" s="12" t="s">
        <v>2867</v>
      </c>
      <c r="C5075" s="12" t="s">
        <v>4797</v>
      </c>
      <c r="D5075" s="12" t="s">
        <v>2867</v>
      </c>
      <c r="E5075" t="b">
        <v>0</v>
      </c>
      <c r="F5075">
        <v>0</v>
      </c>
      <c r="G5075">
        <v>5202</v>
      </c>
      <c r="H5075" t="s">
        <v>21</v>
      </c>
      <c r="I5075" s="12"/>
      <c r="K5075">
        <v>0</v>
      </c>
      <c r="L5075">
        <v>0</v>
      </c>
      <c r="M5075">
        <v>0</v>
      </c>
      <c r="N5075">
        <v>0</v>
      </c>
      <c r="O5075">
        <v>0</v>
      </c>
      <c r="P5075">
        <v>-445667</v>
      </c>
      <c r="Q5075">
        <v>6992</v>
      </c>
      <c r="R5075" t="b">
        <v>0</v>
      </c>
      <c r="S5075">
        <v>0</v>
      </c>
    </row>
    <row r="5076" spans="1:19">
      <c r="A5076">
        <v>280510</v>
      </c>
      <c r="B5076" s="12" t="s">
        <v>5219</v>
      </c>
      <c r="C5076" s="12" t="s">
        <v>4797</v>
      </c>
      <c r="D5076" s="12" t="s">
        <v>5219</v>
      </c>
      <c r="E5076" t="b">
        <v>0</v>
      </c>
      <c r="F5076">
        <v>-199606</v>
      </c>
      <c r="G5076">
        <v>5302</v>
      </c>
      <c r="H5076" t="s">
        <v>21</v>
      </c>
      <c r="I5076" s="12"/>
      <c r="K5076">
        <v>0</v>
      </c>
      <c r="L5076">
        <v>0</v>
      </c>
      <c r="M5076">
        <v>0</v>
      </c>
      <c r="N5076">
        <v>0</v>
      </c>
      <c r="O5076">
        <v>0</v>
      </c>
      <c r="P5076">
        <v>-199606</v>
      </c>
      <c r="Q5076">
        <v>6993</v>
      </c>
      <c r="R5076" t="b">
        <v>0</v>
      </c>
      <c r="S5076">
        <v>0</v>
      </c>
    </row>
    <row r="5077" spans="1:19">
      <c r="A5077">
        <v>280510</v>
      </c>
      <c r="B5077" s="12" t="s">
        <v>2868</v>
      </c>
      <c r="C5077" s="12" t="s">
        <v>4797</v>
      </c>
      <c r="D5077" s="12" t="s">
        <v>2868</v>
      </c>
      <c r="E5077" t="b">
        <v>0</v>
      </c>
      <c r="F5077">
        <v>0</v>
      </c>
      <c r="G5077">
        <v>5302</v>
      </c>
      <c r="H5077" t="s">
        <v>21</v>
      </c>
      <c r="I5077" s="12"/>
      <c r="K5077">
        <v>0</v>
      </c>
      <c r="L5077">
        <v>0</v>
      </c>
      <c r="M5077">
        <v>0</v>
      </c>
      <c r="N5077">
        <v>0</v>
      </c>
      <c r="O5077">
        <v>0</v>
      </c>
      <c r="P5077">
        <v>-199606</v>
      </c>
      <c r="Q5077">
        <v>6994</v>
      </c>
      <c r="R5077" t="b">
        <v>0</v>
      </c>
      <c r="S5077">
        <v>0</v>
      </c>
    </row>
    <row r="5078" spans="1:19">
      <c r="A5078">
        <v>280510</v>
      </c>
      <c r="B5078" s="12" t="s">
        <v>5224</v>
      </c>
      <c r="C5078" s="12" t="s">
        <v>4797</v>
      </c>
      <c r="D5078" s="12" t="s">
        <v>5224</v>
      </c>
      <c r="E5078" t="b">
        <v>0</v>
      </c>
      <c r="F5078">
        <v>-1674400</v>
      </c>
      <c r="G5078">
        <v>5401</v>
      </c>
      <c r="H5078" t="s">
        <v>21</v>
      </c>
      <c r="I5078" s="12"/>
      <c r="K5078">
        <v>0</v>
      </c>
      <c r="L5078">
        <v>0</v>
      </c>
      <c r="M5078">
        <v>0</v>
      </c>
      <c r="N5078">
        <v>0</v>
      </c>
      <c r="O5078">
        <v>0</v>
      </c>
      <c r="P5078">
        <v>-1674400</v>
      </c>
      <c r="Q5078">
        <v>6995</v>
      </c>
      <c r="R5078" t="b">
        <v>0</v>
      </c>
      <c r="S5078">
        <v>0</v>
      </c>
    </row>
    <row r="5079" spans="1:19">
      <c r="A5079">
        <v>280510</v>
      </c>
      <c r="B5079" s="12" t="s">
        <v>2869</v>
      </c>
      <c r="C5079" s="12" t="s">
        <v>4797</v>
      </c>
      <c r="D5079" s="12" t="s">
        <v>2869</v>
      </c>
      <c r="E5079" t="b">
        <v>0</v>
      </c>
      <c r="F5079">
        <v>0</v>
      </c>
      <c r="G5079">
        <v>5401</v>
      </c>
      <c r="H5079" t="s">
        <v>21</v>
      </c>
      <c r="I5079" s="12"/>
      <c r="K5079">
        <v>0</v>
      </c>
      <c r="L5079">
        <v>0</v>
      </c>
      <c r="M5079">
        <v>0</v>
      </c>
      <c r="N5079">
        <v>0</v>
      </c>
      <c r="O5079">
        <v>0</v>
      </c>
      <c r="P5079">
        <v>-1674400</v>
      </c>
      <c r="Q5079">
        <v>6996</v>
      </c>
      <c r="R5079" t="b">
        <v>0</v>
      </c>
      <c r="S5079">
        <v>0</v>
      </c>
    </row>
    <row r="5080" spans="1:19">
      <c r="A5080">
        <v>280510</v>
      </c>
      <c r="B5080" s="12" t="s">
        <v>5261</v>
      </c>
      <c r="C5080" s="12" t="s">
        <v>4797</v>
      </c>
      <c r="D5080" s="12" t="s">
        <v>5261</v>
      </c>
      <c r="E5080" t="b">
        <v>0</v>
      </c>
      <c r="F5080">
        <v>-163000</v>
      </c>
      <c r="G5080">
        <v>6101</v>
      </c>
      <c r="H5080" t="s">
        <v>21</v>
      </c>
      <c r="I5080" s="12"/>
      <c r="K5080">
        <v>0</v>
      </c>
      <c r="L5080">
        <v>0</v>
      </c>
      <c r="M5080">
        <v>0</v>
      </c>
      <c r="N5080">
        <v>0</v>
      </c>
      <c r="O5080">
        <v>0</v>
      </c>
      <c r="P5080">
        <v>-163000</v>
      </c>
      <c r="Q5080">
        <v>6997</v>
      </c>
      <c r="R5080" t="b">
        <v>0</v>
      </c>
      <c r="S5080">
        <v>0</v>
      </c>
    </row>
    <row r="5081" spans="1:19">
      <c r="A5081">
        <v>280510</v>
      </c>
      <c r="B5081" s="12" t="s">
        <v>2870</v>
      </c>
      <c r="C5081" s="12" t="s">
        <v>4797</v>
      </c>
      <c r="D5081" s="12" t="s">
        <v>2870</v>
      </c>
      <c r="E5081" t="b">
        <v>0</v>
      </c>
      <c r="F5081">
        <v>0</v>
      </c>
      <c r="G5081">
        <v>6101</v>
      </c>
      <c r="H5081" t="s">
        <v>21</v>
      </c>
      <c r="I5081" s="12"/>
      <c r="K5081">
        <v>0</v>
      </c>
      <c r="L5081">
        <v>0</v>
      </c>
      <c r="M5081">
        <v>0</v>
      </c>
      <c r="N5081">
        <v>0</v>
      </c>
      <c r="O5081">
        <v>0</v>
      </c>
      <c r="P5081">
        <v>-163000</v>
      </c>
      <c r="Q5081">
        <v>6998</v>
      </c>
      <c r="R5081" t="b">
        <v>0</v>
      </c>
      <c r="S5081">
        <v>0</v>
      </c>
    </row>
    <row r="5082" spans="1:19">
      <c r="A5082">
        <v>280510</v>
      </c>
      <c r="B5082" s="12" t="s">
        <v>5279</v>
      </c>
      <c r="C5082" s="12" t="s">
        <v>4797</v>
      </c>
      <c r="D5082" s="12" t="s">
        <v>5279</v>
      </c>
      <c r="E5082" t="b">
        <v>0</v>
      </c>
      <c r="F5082">
        <v>-362000</v>
      </c>
      <c r="G5082">
        <v>6201</v>
      </c>
      <c r="H5082" t="s">
        <v>21</v>
      </c>
      <c r="I5082" s="12"/>
      <c r="K5082">
        <v>0</v>
      </c>
      <c r="L5082">
        <v>0</v>
      </c>
      <c r="M5082">
        <v>0</v>
      </c>
      <c r="N5082">
        <v>0</v>
      </c>
      <c r="O5082">
        <v>0</v>
      </c>
      <c r="P5082">
        <v>-362000</v>
      </c>
      <c r="Q5082">
        <v>6999</v>
      </c>
      <c r="R5082" t="b">
        <v>0</v>
      </c>
      <c r="S5082">
        <v>0</v>
      </c>
    </row>
    <row r="5083" spans="1:19">
      <c r="A5083">
        <v>280510</v>
      </c>
      <c r="B5083" s="12" t="s">
        <v>2871</v>
      </c>
      <c r="C5083" s="12" t="s">
        <v>4797</v>
      </c>
      <c r="D5083" s="12" t="s">
        <v>2871</v>
      </c>
      <c r="E5083" t="b">
        <v>0</v>
      </c>
      <c r="F5083">
        <v>0</v>
      </c>
      <c r="G5083">
        <v>6201</v>
      </c>
      <c r="H5083" t="s">
        <v>21</v>
      </c>
      <c r="I5083" s="12"/>
      <c r="K5083">
        <v>0</v>
      </c>
      <c r="L5083">
        <v>0</v>
      </c>
      <c r="M5083">
        <v>0</v>
      </c>
      <c r="N5083">
        <v>0</v>
      </c>
      <c r="O5083">
        <v>0</v>
      </c>
      <c r="P5083">
        <v>-362000</v>
      </c>
      <c r="Q5083">
        <v>7000</v>
      </c>
      <c r="R5083" t="b">
        <v>0</v>
      </c>
      <c r="S5083">
        <v>0</v>
      </c>
    </row>
    <row r="5084" spans="1:19">
      <c r="A5084">
        <v>280510</v>
      </c>
      <c r="B5084" s="12" t="s">
        <v>5289</v>
      </c>
      <c r="C5084" s="12" t="s">
        <v>4797</v>
      </c>
      <c r="D5084" s="12" t="s">
        <v>5289</v>
      </c>
      <c r="E5084" t="b">
        <v>0</v>
      </c>
      <c r="F5084">
        <v>-992800</v>
      </c>
      <c r="G5084">
        <v>6202</v>
      </c>
      <c r="H5084" t="s">
        <v>21</v>
      </c>
      <c r="I5084" s="12"/>
      <c r="K5084">
        <v>0</v>
      </c>
      <c r="L5084">
        <v>0</v>
      </c>
      <c r="M5084">
        <v>0</v>
      </c>
      <c r="N5084">
        <v>0</v>
      </c>
      <c r="O5084">
        <v>0</v>
      </c>
      <c r="P5084">
        <v>-992800</v>
      </c>
      <c r="Q5084">
        <v>7001</v>
      </c>
      <c r="R5084" t="b">
        <v>0</v>
      </c>
      <c r="S5084">
        <v>0</v>
      </c>
    </row>
    <row r="5085" spans="1:19">
      <c r="A5085">
        <v>280510</v>
      </c>
      <c r="B5085" s="12" t="s">
        <v>2872</v>
      </c>
      <c r="C5085" s="12" t="s">
        <v>4797</v>
      </c>
      <c r="D5085" s="12" t="s">
        <v>2872</v>
      </c>
      <c r="E5085" t="b">
        <v>0</v>
      </c>
      <c r="F5085">
        <v>0</v>
      </c>
      <c r="G5085">
        <v>6202</v>
      </c>
      <c r="H5085" t="s">
        <v>21</v>
      </c>
      <c r="I5085" s="12"/>
      <c r="K5085">
        <v>0</v>
      </c>
      <c r="L5085">
        <v>0</v>
      </c>
      <c r="M5085">
        <v>0</v>
      </c>
      <c r="N5085">
        <v>0</v>
      </c>
      <c r="O5085">
        <v>0</v>
      </c>
      <c r="P5085">
        <v>-992800</v>
      </c>
      <c r="Q5085">
        <v>7002</v>
      </c>
      <c r="R5085" t="b">
        <v>0</v>
      </c>
      <c r="S5085">
        <v>0</v>
      </c>
    </row>
    <row r="5086" spans="1:19">
      <c r="A5086">
        <v>280510</v>
      </c>
      <c r="B5086" s="12" t="s">
        <v>5398</v>
      </c>
      <c r="C5086" s="12" t="s">
        <v>4797</v>
      </c>
      <c r="D5086" s="12" t="s">
        <v>5398</v>
      </c>
      <c r="E5086" t="b">
        <v>0</v>
      </c>
      <c r="F5086">
        <v>-1522000</v>
      </c>
      <c r="G5086">
        <v>7401</v>
      </c>
      <c r="H5086" t="s">
        <v>21</v>
      </c>
      <c r="I5086" s="12"/>
      <c r="K5086">
        <v>0</v>
      </c>
      <c r="L5086">
        <v>0</v>
      </c>
      <c r="M5086">
        <v>0</v>
      </c>
      <c r="N5086">
        <v>0</v>
      </c>
      <c r="O5086">
        <v>0</v>
      </c>
      <c r="P5086">
        <v>-1522000</v>
      </c>
      <c r="Q5086">
        <v>7003</v>
      </c>
      <c r="R5086" t="b">
        <v>0</v>
      </c>
      <c r="S5086">
        <v>0</v>
      </c>
    </row>
    <row r="5087" spans="1:19">
      <c r="A5087">
        <v>280510</v>
      </c>
      <c r="B5087" s="12" t="s">
        <v>2873</v>
      </c>
      <c r="C5087" s="12" t="s">
        <v>4797</v>
      </c>
      <c r="D5087" s="12" t="s">
        <v>2873</v>
      </c>
      <c r="E5087" t="b">
        <v>0</v>
      </c>
      <c r="F5087">
        <v>0</v>
      </c>
      <c r="G5087">
        <v>7401</v>
      </c>
      <c r="H5087" t="s">
        <v>21</v>
      </c>
      <c r="I5087" s="12"/>
      <c r="K5087">
        <v>0</v>
      </c>
      <c r="L5087">
        <v>0</v>
      </c>
      <c r="M5087">
        <v>0</v>
      </c>
      <c r="N5087">
        <v>0</v>
      </c>
      <c r="O5087">
        <v>0</v>
      </c>
      <c r="P5087">
        <v>-1522000</v>
      </c>
      <c r="Q5087">
        <v>7004</v>
      </c>
      <c r="R5087" t="b">
        <v>0</v>
      </c>
      <c r="S5087">
        <v>0</v>
      </c>
    </row>
    <row r="5088" spans="1:19">
      <c r="A5088">
        <v>280510</v>
      </c>
      <c r="B5088" s="12" t="s">
        <v>5541</v>
      </c>
      <c r="C5088" s="12" t="s">
        <v>4797</v>
      </c>
      <c r="D5088" s="12" t="s">
        <v>5541</v>
      </c>
      <c r="E5088" t="b">
        <v>0</v>
      </c>
      <c r="F5088">
        <v>7755710</v>
      </c>
      <c r="G5088">
        <v>830046328</v>
      </c>
      <c r="H5088" t="s">
        <v>21</v>
      </c>
      <c r="I5088" s="12"/>
      <c r="K5088">
        <v>0</v>
      </c>
      <c r="L5088">
        <v>0</v>
      </c>
      <c r="M5088">
        <v>0</v>
      </c>
      <c r="N5088">
        <v>0</v>
      </c>
      <c r="O5088">
        <v>0</v>
      </c>
      <c r="P5088">
        <v>7755710</v>
      </c>
      <c r="Q5088">
        <v>7005</v>
      </c>
      <c r="R5088" t="b">
        <v>0</v>
      </c>
      <c r="S5088">
        <v>0</v>
      </c>
    </row>
    <row r="5089" spans="1:19">
      <c r="A5089">
        <v>280510</v>
      </c>
      <c r="B5089" s="12" t="s">
        <v>2874</v>
      </c>
      <c r="C5089" s="12" t="s">
        <v>4797</v>
      </c>
      <c r="D5089" s="12" t="s">
        <v>2874</v>
      </c>
      <c r="E5089" t="b">
        <v>0</v>
      </c>
      <c r="F5089">
        <v>0</v>
      </c>
      <c r="G5089">
        <v>830046328</v>
      </c>
      <c r="H5089" t="s">
        <v>21</v>
      </c>
      <c r="I5089" s="12"/>
      <c r="K5089">
        <v>0</v>
      </c>
      <c r="L5089">
        <v>0</v>
      </c>
      <c r="M5089">
        <v>0</v>
      </c>
      <c r="N5089">
        <v>0</v>
      </c>
      <c r="O5089">
        <v>0</v>
      </c>
      <c r="P5089">
        <v>7755710</v>
      </c>
      <c r="Q5089">
        <v>7006</v>
      </c>
      <c r="R5089" t="b">
        <v>0</v>
      </c>
      <c r="S5089">
        <v>0</v>
      </c>
    </row>
    <row r="5090" spans="1:19">
      <c r="A5090">
        <v>280510</v>
      </c>
      <c r="B5090" s="12" t="s">
        <v>2875</v>
      </c>
      <c r="C5090" s="12" t="s">
        <v>4797</v>
      </c>
      <c r="D5090" s="12" t="s">
        <v>2875</v>
      </c>
      <c r="E5090" t="b">
        <v>0</v>
      </c>
      <c r="F5090">
        <v>0</v>
      </c>
      <c r="G5090">
        <v>0</v>
      </c>
      <c r="H5090" t="s">
        <v>21</v>
      </c>
      <c r="I5090" s="12"/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7007</v>
      </c>
      <c r="R5090" t="b">
        <v>1</v>
      </c>
      <c r="S5090">
        <v>0</v>
      </c>
    </row>
    <row r="5091" spans="1:19">
      <c r="A5091">
        <v>2815</v>
      </c>
      <c r="B5091" s="12" t="s">
        <v>6045</v>
      </c>
      <c r="C5091" s="12" t="s">
        <v>19</v>
      </c>
      <c r="D5091" s="12" t="s">
        <v>6045</v>
      </c>
      <c r="E5091" t="b">
        <v>0</v>
      </c>
      <c r="F5091">
        <v>2609485</v>
      </c>
      <c r="G5091">
        <v>0</v>
      </c>
      <c r="H5091" t="s">
        <v>21</v>
      </c>
      <c r="I5091" s="12"/>
      <c r="K5091">
        <v>0</v>
      </c>
      <c r="L5091">
        <v>0</v>
      </c>
      <c r="M5091">
        <v>0</v>
      </c>
      <c r="N5091">
        <v>0</v>
      </c>
      <c r="O5091">
        <v>0</v>
      </c>
      <c r="P5091">
        <v>2609485</v>
      </c>
      <c r="Q5091">
        <v>7018</v>
      </c>
      <c r="R5091" t="b">
        <v>1</v>
      </c>
      <c r="S5091">
        <v>0</v>
      </c>
    </row>
    <row r="5092" spans="1:19">
      <c r="A5092">
        <v>281505</v>
      </c>
      <c r="B5092" s="12" t="s">
        <v>6046</v>
      </c>
      <c r="C5092" s="12" t="s">
        <v>2890</v>
      </c>
      <c r="D5092" s="12" t="s">
        <v>6046</v>
      </c>
      <c r="E5092" t="b">
        <v>1</v>
      </c>
      <c r="F5092">
        <v>2609485</v>
      </c>
      <c r="G5092">
        <v>0</v>
      </c>
      <c r="H5092" t="s">
        <v>21</v>
      </c>
      <c r="I5092" s="12"/>
      <c r="K5092">
        <v>0</v>
      </c>
      <c r="L5092">
        <v>0</v>
      </c>
      <c r="M5092">
        <v>0</v>
      </c>
      <c r="N5092">
        <v>0</v>
      </c>
      <c r="O5092">
        <v>0</v>
      </c>
      <c r="P5092">
        <v>2609485</v>
      </c>
      <c r="Q5092">
        <v>7019</v>
      </c>
      <c r="R5092" t="b">
        <v>0</v>
      </c>
      <c r="S5092">
        <v>0</v>
      </c>
    </row>
    <row r="5093" spans="1:19">
      <c r="A5093">
        <v>28150502</v>
      </c>
      <c r="B5093" s="12" t="s">
        <v>6047</v>
      </c>
      <c r="C5093" s="12" t="s">
        <v>4797</v>
      </c>
      <c r="D5093" s="12" t="s">
        <v>6047</v>
      </c>
      <c r="E5093" t="b">
        <v>1</v>
      </c>
      <c r="F5093">
        <v>2609485</v>
      </c>
      <c r="G5093">
        <v>0</v>
      </c>
      <c r="H5093" t="s">
        <v>21</v>
      </c>
      <c r="I5093" s="12"/>
      <c r="K5093">
        <v>0</v>
      </c>
      <c r="L5093">
        <v>0</v>
      </c>
      <c r="M5093">
        <v>0</v>
      </c>
      <c r="N5093">
        <v>0</v>
      </c>
      <c r="O5093">
        <v>0</v>
      </c>
      <c r="P5093">
        <v>2609485</v>
      </c>
      <c r="Q5093">
        <v>7025</v>
      </c>
      <c r="R5093" t="b">
        <v>1</v>
      </c>
      <c r="S5093">
        <v>0</v>
      </c>
    </row>
    <row r="5094" spans="1:19">
      <c r="A5094">
        <v>28150502</v>
      </c>
      <c r="B5094" s="12" t="s">
        <v>5398</v>
      </c>
      <c r="C5094" s="12" t="s">
        <v>4797</v>
      </c>
      <c r="D5094" s="12" t="s">
        <v>5398</v>
      </c>
      <c r="E5094" t="b">
        <v>0</v>
      </c>
      <c r="F5094">
        <v>1410520</v>
      </c>
      <c r="G5094">
        <v>7401</v>
      </c>
      <c r="H5094" t="s">
        <v>21</v>
      </c>
      <c r="I5094" s="12"/>
      <c r="K5094">
        <v>0</v>
      </c>
      <c r="L5094">
        <v>0</v>
      </c>
      <c r="M5094">
        <v>0</v>
      </c>
      <c r="N5094">
        <v>0</v>
      </c>
      <c r="O5094">
        <v>0</v>
      </c>
      <c r="P5094">
        <v>1410520</v>
      </c>
      <c r="Q5094">
        <v>7026</v>
      </c>
      <c r="R5094" t="b">
        <v>0</v>
      </c>
      <c r="S5094">
        <v>0</v>
      </c>
    </row>
    <row r="5095" spans="1:19">
      <c r="A5095">
        <v>28150502</v>
      </c>
      <c r="B5095" s="12" t="s">
        <v>2882</v>
      </c>
      <c r="C5095" s="12" t="s">
        <v>4797</v>
      </c>
      <c r="D5095" s="12" t="s">
        <v>2882</v>
      </c>
      <c r="E5095" t="b">
        <v>0</v>
      </c>
      <c r="F5095">
        <v>0</v>
      </c>
      <c r="G5095">
        <v>7401</v>
      </c>
      <c r="H5095" t="s">
        <v>21</v>
      </c>
      <c r="I5095" s="12"/>
      <c r="K5095">
        <v>0</v>
      </c>
      <c r="L5095">
        <v>0</v>
      </c>
      <c r="M5095">
        <v>0</v>
      </c>
      <c r="N5095">
        <v>0</v>
      </c>
      <c r="O5095">
        <v>0</v>
      </c>
      <c r="P5095">
        <v>1410520</v>
      </c>
      <c r="Q5095">
        <v>7027</v>
      </c>
      <c r="R5095" t="b">
        <v>0</v>
      </c>
      <c r="S5095">
        <v>0</v>
      </c>
    </row>
    <row r="5096" spans="1:19">
      <c r="A5096">
        <v>28150502</v>
      </c>
      <c r="B5096" s="12" t="s">
        <v>6048</v>
      </c>
      <c r="C5096" s="12" t="s">
        <v>4797</v>
      </c>
      <c r="D5096" s="12" t="s">
        <v>6048</v>
      </c>
      <c r="E5096" t="b">
        <v>0</v>
      </c>
      <c r="F5096">
        <v>1198965</v>
      </c>
      <c r="G5096">
        <v>4068071</v>
      </c>
      <c r="H5096" t="s">
        <v>21</v>
      </c>
      <c r="I5096" s="12"/>
      <c r="K5096">
        <v>0</v>
      </c>
      <c r="L5096">
        <v>0</v>
      </c>
      <c r="M5096">
        <v>0</v>
      </c>
      <c r="N5096">
        <v>0</v>
      </c>
      <c r="O5096">
        <v>0</v>
      </c>
      <c r="P5096">
        <v>1198965</v>
      </c>
      <c r="Q5096">
        <v>7028</v>
      </c>
      <c r="R5096" t="b">
        <v>0</v>
      </c>
      <c r="S5096">
        <v>0</v>
      </c>
    </row>
    <row r="5097" spans="1:19">
      <c r="A5097">
        <v>28150502</v>
      </c>
      <c r="B5097" s="12" t="s">
        <v>2884</v>
      </c>
      <c r="C5097" s="12" t="s">
        <v>4797</v>
      </c>
      <c r="D5097" s="12" t="s">
        <v>2884</v>
      </c>
      <c r="E5097" t="b">
        <v>0</v>
      </c>
      <c r="F5097">
        <v>0</v>
      </c>
      <c r="G5097">
        <v>4068071</v>
      </c>
      <c r="H5097" t="s">
        <v>21</v>
      </c>
      <c r="I5097" s="12"/>
      <c r="K5097">
        <v>0</v>
      </c>
      <c r="L5097">
        <v>0</v>
      </c>
      <c r="M5097">
        <v>0</v>
      </c>
      <c r="N5097">
        <v>0</v>
      </c>
      <c r="O5097">
        <v>0</v>
      </c>
      <c r="P5097">
        <v>1198965</v>
      </c>
      <c r="Q5097">
        <v>7029</v>
      </c>
      <c r="R5097" t="b">
        <v>0</v>
      </c>
      <c r="S5097">
        <v>0</v>
      </c>
    </row>
    <row r="5098" spans="1:19">
      <c r="A5098">
        <v>28150502</v>
      </c>
      <c r="B5098" s="12" t="s">
        <v>6049</v>
      </c>
      <c r="C5098" s="12" t="s">
        <v>4797</v>
      </c>
      <c r="D5098" s="12" t="s">
        <v>6049</v>
      </c>
      <c r="E5098" t="b">
        <v>0</v>
      </c>
      <c r="F5098">
        <v>0</v>
      </c>
      <c r="G5098">
        <v>0</v>
      </c>
      <c r="H5098" t="s">
        <v>21</v>
      </c>
      <c r="I5098" s="12"/>
      <c r="K5098">
        <v>0</v>
      </c>
      <c r="L5098">
        <v>0</v>
      </c>
      <c r="M5098">
        <v>0</v>
      </c>
      <c r="N5098">
        <v>0</v>
      </c>
      <c r="O5098">
        <v>0</v>
      </c>
      <c r="P5098">
        <v>2609485</v>
      </c>
      <c r="Q5098">
        <v>7032</v>
      </c>
      <c r="R5098" t="b">
        <v>1</v>
      </c>
      <c r="S5098">
        <v>0</v>
      </c>
    </row>
    <row r="5099" spans="1:19">
      <c r="A5099">
        <v>281505</v>
      </c>
      <c r="B5099" s="12" t="s">
        <v>2886</v>
      </c>
      <c r="C5099" s="12" t="s">
        <v>4797</v>
      </c>
      <c r="D5099" s="12" t="s">
        <v>2886</v>
      </c>
      <c r="E5099" t="b">
        <v>0</v>
      </c>
      <c r="F5099">
        <v>0</v>
      </c>
      <c r="G5099">
        <v>0</v>
      </c>
      <c r="H5099" t="s">
        <v>21</v>
      </c>
      <c r="I5099" s="12"/>
      <c r="K5099">
        <v>0</v>
      </c>
      <c r="L5099">
        <v>0</v>
      </c>
      <c r="M5099">
        <v>0</v>
      </c>
      <c r="N5099">
        <v>0</v>
      </c>
      <c r="O5099">
        <v>0</v>
      </c>
      <c r="P5099">
        <v>2609485</v>
      </c>
      <c r="Q5099">
        <v>7037</v>
      </c>
      <c r="R5099" t="b">
        <v>0</v>
      </c>
      <c r="S5099">
        <v>0</v>
      </c>
    </row>
    <row r="5100" spans="1:19">
      <c r="A5100">
        <v>2815</v>
      </c>
      <c r="B5100" s="12" t="s">
        <v>2887</v>
      </c>
      <c r="C5100" s="12" t="s">
        <v>4797</v>
      </c>
      <c r="D5100" s="12" t="s">
        <v>2887</v>
      </c>
      <c r="E5100" t="b">
        <v>0</v>
      </c>
      <c r="F5100">
        <v>0</v>
      </c>
      <c r="G5100">
        <v>0</v>
      </c>
      <c r="H5100" t="s">
        <v>21</v>
      </c>
      <c r="I5100" s="12"/>
      <c r="K5100">
        <v>0</v>
      </c>
      <c r="L5100">
        <v>0</v>
      </c>
      <c r="M5100">
        <v>0</v>
      </c>
      <c r="N5100">
        <v>0</v>
      </c>
      <c r="O5100">
        <v>0</v>
      </c>
      <c r="P5100">
        <v>2609485</v>
      </c>
      <c r="Q5100">
        <v>7038</v>
      </c>
      <c r="R5100" t="b">
        <v>1</v>
      </c>
      <c r="S5100">
        <v>0</v>
      </c>
    </row>
    <row r="5101" spans="1:19">
      <c r="A5101">
        <v>28</v>
      </c>
      <c r="B5101" s="12" t="s">
        <v>2888</v>
      </c>
      <c r="C5101" s="12" t="s">
        <v>4797</v>
      </c>
      <c r="D5101" s="12" t="s">
        <v>2888</v>
      </c>
      <c r="E5101" t="b">
        <v>0</v>
      </c>
      <c r="F5101">
        <v>0</v>
      </c>
      <c r="G5101">
        <v>0</v>
      </c>
      <c r="H5101" t="s">
        <v>21</v>
      </c>
      <c r="I5101" s="12"/>
      <c r="K5101">
        <v>0</v>
      </c>
      <c r="L5101">
        <v>0</v>
      </c>
      <c r="M5101">
        <v>0</v>
      </c>
      <c r="N5101">
        <v>0</v>
      </c>
      <c r="O5101">
        <v>0</v>
      </c>
      <c r="P5101">
        <v>2609485</v>
      </c>
      <c r="Q5101">
        <v>7039</v>
      </c>
      <c r="R5101" t="b">
        <v>1</v>
      </c>
      <c r="S5101">
        <v>0</v>
      </c>
    </row>
    <row r="5102" spans="1:19">
      <c r="A5102">
        <v>2</v>
      </c>
      <c r="B5102" s="12" t="s">
        <v>2889</v>
      </c>
      <c r="C5102" s="12" t="s">
        <v>4797</v>
      </c>
      <c r="D5102" s="12" t="s">
        <v>2889</v>
      </c>
      <c r="E5102" t="b">
        <v>0</v>
      </c>
      <c r="F5102">
        <v>0</v>
      </c>
      <c r="G5102">
        <v>0</v>
      </c>
      <c r="H5102" t="s">
        <v>21</v>
      </c>
      <c r="I5102" s="12"/>
      <c r="K5102">
        <v>0</v>
      </c>
      <c r="L5102">
        <v>0</v>
      </c>
      <c r="M5102">
        <v>0</v>
      </c>
      <c r="N5102">
        <v>203973423</v>
      </c>
      <c r="O5102">
        <v>192507682</v>
      </c>
      <c r="P5102">
        <v>22295856.199999999</v>
      </c>
      <c r="Q5102">
        <v>7040</v>
      </c>
      <c r="R5102" t="b">
        <v>1</v>
      </c>
      <c r="S5102">
        <v>0</v>
      </c>
    </row>
    <row r="5103" spans="1:19">
      <c r="A5103">
        <v>3</v>
      </c>
      <c r="B5103" s="12" t="s">
        <v>6050</v>
      </c>
      <c r="C5103" s="12" t="s">
        <v>4128</v>
      </c>
      <c r="D5103" s="12" t="s">
        <v>6050</v>
      </c>
      <c r="E5103" t="b">
        <v>0</v>
      </c>
      <c r="F5103">
        <v>84957649.480000004</v>
      </c>
      <c r="G5103">
        <v>0</v>
      </c>
      <c r="H5103" t="s">
        <v>21</v>
      </c>
      <c r="I5103" s="12"/>
      <c r="K5103">
        <v>0</v>
      </c>
      <c r="L5103">
        <v>0</v>
      </c>
      <c r="M5103">
        <v>4209600</v>
      </c>
      <c r="N5103">
        <v>0</v>
      </c>
      <c r="O5103">
        <v>0</v>
      </c>
      <c r="P5103">
        <v>84957649.480000004</v>
      </c>
      <c r="Q5103">
        <v>7041</v>
      </c>
      <c r="R5103" t="b">
        <v>1</v>
      </c>
      <c r="S5103">
        <v>0</v>
      </c>
    </row>
    <row r="5104" spans="1:19">
      <c r="A5104">
        <v>31</v>
      </c>
      <c r="B5104" s="12" t="s">
        <v>6051</v>
      </c>
      <c r="C5104" s="12" t="s">
        <v>2436</v>
      </c>
      <c r="D5104" s="12" t="s">
        <v>6051</v>
      </c>
      <c r="E5104" t="b">
        <v>0</v>
      </c>
      <c r="F5104">
        <v>20412218</v>
      </c>
      <c r="G5104">
        <v>0</v>
      </c>
      <c r="H5104" t="s">
        <v>21</v>
      </c>
      <c r="I5104" s="12"/>
      <c r="K5104">
        <v>0</v>
      </c>
      <c r="L5104">
        <v>0</v>
      </c>
      <c r="M5104">
        <v>4209600</v>
      </c>
      <c r="N5104">
        <v>0</v>
      </c>
      <c r="O5104">
        <v>0</v>
      </c>
      <c r="P5104">
        <v>20412218</v>
      </c>
      <c r="Q5104">
        <v>7042</v>
      </c>
      <c r="R5104" t="b">
        <v>1</v>
      </c>
      <c r="S5104">
        <v>0</v>
      </c>
    </row>
    <row r="5105" spans="1:19">
      <c r="A5105">
        <v>3140</v>
      </c>
      <c r="B5105" s="12" t="s">
        <v>6052</v>
      </c>
      <c r="C5105" s="12" t="s">
        <v>2436</v>
      </c>
      <c r="D5105" s="12" t="s">
        <v>6052</v>
      </c>
      <c r="E5105" t="b">
        <v>0</v>
      </c>
      <c r="F5105">
        <v>20412218</v>
      </c>
      <c r="G5105">
        <v>0</v>
      </c>
      <c r="H5105" t="s">
        <v>21</v>
      </c>
      <c r="I5105" s="12"/>
      <c r="K5105">
        <v>0</v>
      </c>
      <c r="L5105">
        <v>0</v>
      </c>
      <c r="M5105">
        <v>4209600</v>
      </c>
      <c r="N5105">
        <v>0</v>
      </c>
      <c r="O5105">
        <v>0</v>
      </c>
      <c r="P5105">
        <v>20412218</v>
      </c>
      <c r="Q5105">
        <v>7055</v>
      </c>
      <c r="R5105" t="b">
        <v>1</v>
      </c>
      <c r="S5105">
        <v>0</v>
      </c>
    </row>
    <row r="5106" spans="1:19">
      <c r="A5106">
        <v>314001</v>
      </c>
      <c r="B5106" s="12" t="s">
        <v>5648</v>
      </c>
      <c r="C5106" s="12" t="s">
        <v>4797</v>
      </c>
      <c r="D5106" s="12" t="s">
        <v>5648</v>
      </c>
      <c r="E5106" t="b">
        <v>0</v>
      </c>
      <c r="F5106">
        <v>20412218</v>
      </c>
      <c r="G5106">
        <v>0</v>
      </c>
      <c r="H5106" t="s">
        <v>21</v>
      </c>
      <c r="I5106" s="12"/>
      <c r="K5106">
        <v>0</v>
      </c>
      <c r="L5106">
        <v>0</v>
      </c>
      <c r="M5106">
        <v>4209600</v>
      </c>
      <c r="N5106">
        <v>0</v>
      </c>
      <c r="O5106">
        <v>0</v>
      </c>
      <c r="P5106">
        <v>20412218</v>
      </c>
      <c r="Q5106">
        <v>7057</v>
      </c>
      <c r="R5106" t="b">
        <v>1</v>
      </c>
      <c r="S5106">
        <v>0</v>
      </c>
    </row>
    <row r="5107" spans="1:19">
      <c r="A5107">
        <v>314001</v>
      </c>
      <c r="B5107" s="12"/>
      <c r="C5107" s="12" t="s">
        <v>4797</v>
      </c>
      <c r="D5107" s="12" t="s">
        <v>5648</v>
      </c>
      <c r="E5107" t="b">
        <v>0</v>
      </c>
      <c r="F5107">
        <v>0</v>
      </c>
      <c r="G5107">
        <v>0</v>
      </c>
      <c r="H5107">
        <v>43860</v>
      </c>
      <c r="I5107" s="12" t="s">
        <v>5793</v>
      </c>
      <c r="J5107">
        <v>15</v>
      </c>
      <c r="K5107">
        <v>54</v>
      </c>
      <c r="L5107">
        <v>0</v>
      </c>
      <c r="M5107">
        <v>0</v>
      </c>
      <c r="N5107">
        <v>0</v>
      </c>
      <c r="O5107">
        <v>175400</v>
      </c>
      <c r="P5107">
        <v>20587618</v>
      </c>
      <c r="Q5107">
        <v>7058</v>
      </c>
      <c r="R5107" t="b">
        <v>0</v>
      </c>
      <c r="S5107">
        <v>0</v>
      </c>
    </row>
    <row r="5108" spans="1:19">
      <c r="A5108">
        <v>314001</v>
      </c>
      <c r="B5108" s="12"/>
      <c r="C5108" s="12" t="s">
        <v>4797</v>
      </c>
      <c r="D5108" s="12" t="s">
        <v>5648</v>
      </c>
      <c r="E5108" t="b">
        <v>0</v>
      </c>
      <c r="F5108">
        <v>0</v>
      </c>
      <c r="G5108">
        <v>0</v>
      </c>
      <c r="H5108">
        <v>43889</v>
      </c>
      <c r="I5108" s="12" t="s">
        <v>5793</v>
      </c>
      <c r="J5108">
        <v>15</v>
      </c>
      <c r="K5108">
        <v>55</v>
      </c>
      <c r="L5108">
        <v>0</v>
      </c>
      <c r="M5108">
        <v>0</v>
      </c>
      <c r="N5108">
        <v>0</v>
      </c>
      <c r="O5108">
        <v>175400</v>
      </c>
      <c r="P5108">
        <v>20763018</v>
      </c>
      <c r="Q5108">
        <v>7059</v>
      </c>
      <c r="R5108" t="b">
        <v>0</v>
      </c>
      <c r="S5108">
        <v>0</v>
      </c>
    </row>
    <row r="5109" spans="1:19">
      <c r="A5109">
        <v>314001</v>
      </c>
      <c r="B5109" s="12"/>
      <c r="C5109" s="12" t="s">
        <v>4797</v>
      </c>
      <c r="D5109" s="12" t="s">
        <v>5648</v>
      </c>
      <c r="E5109" t="b">
        <v>0</v>
      </c>
      <c r="F5109">
        <v>0</v>
      </c>
      <c r="G5109">
        <v>0</v>
      </c>
      <c r="H5109">
        <v>43921</v>
      </c>
      <c r="I5109" s="12" t="s">
        <v>5793</v>
      </c>
      <c r="J5109">
        <v>15</v>
      </c>
      <c r="K5109">
        <v>56</v>
      </c>
      <c r="L5109">
        <v>0</v>
      </c>
      <c r="M5109">
        <v>0</v>
      </c>
      <c r="N5109">
        <v>0</v>
      </c>
      <c r="O5109">
        <v>175400</v>
      </c>
      <c r="P5109">
        <v>20938418</v>
      </c>
      <c r="Q5109">
        <v>7060</v>
      </c>
      <c r="R5109" t="b">
        <v>0</v>
      </c>
      <c r="S5109">
        <v>0</v>
      </c>
    </row>
    <row r="5110" spans="1:19">
      <c r="A5110">
        <v>314001</v>
      </c>
      <c r="B5110" s="12"/>
      <c r="C5110" s="12" t="s">
        <v>4797</v>
      </c>
      <c r="D5110" s="12" t="s">
        <v>5648</v>
      </c>
      <c r="E5110" t="b">
        <v>0</v>
      </c>
      <c r="F5110">
        <v>0</v>
      </c>
      <c r="G5110">
        <v>0</v>
      </c>
      <c r="H5110">
        <v>43951</v>
      </c>
      <c r="I5110" s="12" t="s">
        <v>5793</v>
      </c>
      <c r="J5110">
        <v>15</v>
      </c>
      <c r="K5110">
        <v>57</v>
      </c>
      <c r="L5110">
        <v>0</v>
      </c>
      <c r="M5110">
        <v>0</v>
      </c>
      <c r="N5110">
        <v>0</v>
      </c>
      <c r="O5110">
        <v>175400</v>
      </c>
      <c r="P5110">
        <v>21113818</v>
      </c>
      <c r="Q5110">
        <v>7061</v>
      </c>
      <c r="R5110" t="b">
        <v>0</v>
      </c>
      <c r="S5110">
        <v>0</v>
      </c>
    </row>
    <row r="5111" spans="1:19">
      <c r="A5111">
        <v>314001</v>
      </c>
      <c r="B5111" s="12"/>
      <c r="C5111" s="12" t="s">
        <v>4797</v>
      </c>
      <c r="D5111" s="12" t="s">
        <v>5648</v>
      </c>
      <c r="E5111" t="b">
        <v>0</v>
      </c>
      <c r="F5111">
        <v>0</v>
      </c>
      <c r="G5111">
        <v>0</v>
      </c>
      <c r="H5111">
        <v>43981</v>
      </c>
      <c r="I5111" s="12" t="s">
        <v>5793</v>
      </c>
      <c r="J5111">
        <v>15</v>
      </c>
      <c r="K5111">
        <v>58</v>
      </c>
      <c r="L5111">
        <v>0</v>
      </c>
      <c r="M5111">
        <v>0</v>
      </c>
      <c r="N5111">
        <v>0</v>
      </c>
      <c r="O5111">
        <v>175400</v>
      </c>
      <c r="P5111">
        <v>21289218</v>
      </c>
      <c r="Q5111">
        <v>7062</v>
      </c>
      <c r="R5111" t="b">
        <v>0</v>
      </c>
      <c r="S5111">
        <v>0</v>
      </c>
    </row>
    <row r="5112" spans="1:19">
      <c r="A5112">
        <v>314001</v>
      </c>
      <c r="B5112" s="12"/>
      <c r="C5112" s="12" t="s">
        <v>4797</v>
      </c>
      <c r="D5112" s="12" t="s">
        <v>5648</v>
      </c>
      <c r="E5112" t="b">
        <v>0</v>
      </c>
      <c r="F5112">
        <v>0</v>
      </c>
      <c r="G5112">
        <v>0</v>
      </c>
      <c r="H5112">
        <v>44012</v>
      </c>
      <c r="I5112" s="12" t="s">
        <v>5793</v>
      </c>
      <c r="J5112">
        <v>15</v>
      </c>
      <c r="K5112">
        <v>59</v>
      </c>
      <c r="L5112">
        <v>0</v>
      </c>
      <c r="M5112">
        <v>0</v>
      </c>
      <c r="N5112">
        <v>0</v>
      </c>
      <c r="O5112">
        <v>175400</v>
      </c>
      <c r="P5112">
        <v>21464618</v>
      </c>
      <c r="Q5112">
        <v>7063</v>
      </c>
      <c r="R5112" t="b">
        <v>0</v>
      </c>
      <c r="S5112">
        <v>0</v>
      </c>
    </row>
    <row r="5113" spans="1:19">
      <c r="A5113">
        <v>314001</v>
      </c>
      <c r="B5113" s="12"/>
      <c r="C5113" s="12" t="s">
        <v>4797</v>
      </c>
      <c r="D5113" s="12" t="s">
        <v>5648</v>
      </c>
      <c r="E5113" t="b">
        <v>0</v>
      </c>
      <c r="F5113">
        <v>0</v>
      </c>
      <c r="G5113">
        <v>0</v>
      </c>
      <c r="H5113">
        <v>44042</v>
      </c>
      <c r="I5113" s="12" t="s">
        <v>5793</v>
      </c>
      <c r="J5113">
        <v>15</v>
      </c>
      <c r="K5113">
        <v>60</v>
      </c>
      <c r="L5113">
        <v>0</v>
      </c>
      <c r="M5113">
        <v>0</v>
      </c>
      <c r="N5113">
        <v>0</v>
      </c>
      <c r="O5113">
        <v>175400</v>
      </c>
      <c r="P5113">
        <v>21640018</v>
      </c>
      <c r="Q5113">
        <v>7064</v>
      </c>
      <c r="R5113" t="b">
        <v>0</v>
      </c>
      <c r="S5113">
        <v>0</v>
      </c>
    </row>
    <row r="5114" spans="1:19">
      <c r="A5114">
        <v>314001</v>
      </c>
      <c r="B5114" s="12"/>
      <c r="C5114" s="12" t="s">
        <v>4797</v>
      </c>
      <c r="D5114" s="12" t="s">
        <v>5648</v>
      </c>
      <c r="E5114" t="b">
        <v>0</v>
      </c>
      <c r="F5114">
        <v>0</v>
      </c>
      <c r="G5114">
        <v>0</v>
      </c>
      <c r="H5114">
        <v>44073</v>
      </c>
      <c r="I5114" s="12" t="s">
        <v>5793</v>
      </c>
      <c r="J5114">
        <v>15</v>
      </c>
      <c r="K5114">
        <v>61</v>
      </c>
      <c r="L5114">
        <v>0</v>
      </c>
      <c r="M5114">
        <v>0</v>
      </c>
      <c r="N5114">
        <v>0</v>
      </c>
      <c r="O5114">
        <v>175400</v>
      </c>
      <c r="P5114">
        <v>21815418</v>
      </c>
      <c r="Q5114">
        <v>7065</v>
      </c>
      <c r="R5114" t="b">
        <v>0</v>
      </c>
      <c r="S5114">
        <v>0</v>
      </c>
    </row>
    <row r="5115" spans="1:19">
      <c r="A5115">
        <v>314001</v>
      </c>
      <c r="B5115" s="12"/>
      <c r="C5115" s="12" t="s">
        <v>4797</v>
      </c>
      <c r="D5115" s="12" t="s">
        <v>5648</v>
      </c>
      <c r="E5115" t="b">
        <v>0</v>
      </c>
      <c r="F5115">
        <v>0</v>
      </c>
      <c r="G5115">
        <v>0</v>
      </c>
      <c r="H5115">
        <v>44104</v>
      </c>
      <c r="I5115" s="12" t="s">
        <v>5793</v>
      </c>
      <c r="J5115">
        <v>15</v>
      </c>
      <c r="K5115">
        <v>62</v>
      </c>
      <c r="L5115">
        <v>0</v>
      </c>
      <c r="M5115">
        <v>0</v>
      </c>
      <c r="N5115">
        <v>0</v>
      </c>
      <c r="O5115">
        <v>175400</v>
      </c>
      <c r="P5115">
        <v>21990818</v>
      </c>
      <c r="Q5115">
        <v>7066</v>
      </c>
      <c r="R5115" t="b">
        <v>0</v>
      </c>
      <c r="S5115">
        <v>0</v>
      </c>
    </row>
    <row r="5116" spans="1:19">
      <c r="A5116">
        <v>314001</v>
      </c>
      <c r="B5116" s="12"/>
      <c r="C5116" s="12" t="s">
        <v>4797</v>
      </c>
      <c r="D5116" s="12" t="s">
        <v>5648</v>
      </c>
      <c r="E5116" t="b">
        <v>0</v>
      </c>
      <c r="F5116">
        <v>0</v>
      </c>
      <c r="G5116">
        <v>0</v>
      </c>
      <c r="H5116">
        <v>44135</v>
      </c>
      <c r="I5116" s="12" t="s">
        <v>5793</v>
      </c>
      <c r="J5116">
        <v>15</v>
      </c>
      <c r="K5116">
        <v>63</v>
      </c>
      <c r="L5116">
        <v>0</v>
      </c>
      <c r="M5116">
        <v>0</v>
      </c>
      <c r="N5116">
        <v>0</v>
      </c>
      <c r="O5116">
        <v>175400</v>
      </c>
      <c r="P5116">
        <v>22166218</v>
      </c>
      <c r="Q5116">
        <v>7067</v>
      </c>
      <c r="R5116" t="b">
        <v>0</v>
      </c>
      <c r="S5116">
        <v>0</v>
      </c>
    </row>
    <row r="5117" spans="1:19">
      <c r="A5117">
        <v>314001</v>
      </c>
      <c r="B5117" s="12"/>
      <c r="C5117" s="12" t="s">
        <v>4797</v>
      </c>
      <c r="D5117" s="12" t="s">
        <v>5648</v>
      </c>
      <c r="E5117" t="b">
        <v>0</v>
      </c>
      <c r="F5117">
        <v>0</v>
      </c>
      <c r="G5117">
        <v>0</v>
      </c>
      <c r="H5117">
        <v>44165</v>
      </c>
      <c r="I5117" s="12" t="s">
        <v>5793</v>
      </c>
      <c r="J5117">
        <v>15</v>
      </c>
      <c r="K5117">
        <v>64</v>
      </c>
      <c r="L5117">
        <v>0</v>
      </c>
      <c r="M5117">
        <v>0</v>
      </c>
      <c r="N5117">
        <v>0</v>
      </c>
      <c r="O5117">
        <v>175400</v>
      </c>
      <c r="P5117">
        <v>22341618</v>
      </c>
      <c r="Q5117">
        <v>7068</v>
      </c>
      <c r="R5117" t="b">
        <v>0</v>
      </c>
      <c r="S5117">
        <v>0</v>
      </c>
    </row>
    <row r="5118" spans="1:19">
      <c r="A5118">
        <v>314001</v>
      </c>
      <c r="B5118" s="12"/>
      <c r="C5118" s="12" t="s">
        <v>4797</v>
      </c>
      <c r="D5118" s="12" t="s">
        <v>5648</v>
      </c>
      <c r="E5118" t="b">
        <v>0</v>
      </c>
      <c r="F5118">
        <v>0</v>
      </c>
      <c r="G5118">
        <v>0</v>
      </c>
      <c r="H5118">
        <v>44195</v>
      </c>
      <c r="I5118" s="12" t="s">
        <v>5793</v>
      </c>
      <c r="J5118">
        <v>15</v>
      </c>
      <c r="K5118">
        <v>65</v>
      </c>
      <c r="L5118">
        <v>0</v>
      </c>
      <c r="M5118">
        <v>0</v>
      </c>
      <c r="N5118">
        <v>0</v>
      </c>
      <c r="O5118">
        <v>175400</v>
      </c>
      <c r="P5118">
        <v>22517018</v>
      </c>
      <c r="Q5118">
        <v>7069</v>
      </c>
      <c r="R5118" t="b">
        <v>0</v>
      </c>
      <c r="S5118">
        <v>0</v>
      </c>
    </row>
    <row r="5119" spans="1:19">
      <c r="A5119">
        <v>314001</v>
      </c>
      <c r="B5119" s="12" t="s">
        <v>2897</v>
      </c>
      <c r="C5119" s="12" t="s">
        <v>4797</v>
      </c>
      <c r="D5119" s="12" t="s">
        <v>2897</v>
      </c>
      <c r="E5119" t="b">
        <v>0</v>
      </c>
      <c r="F5119">
        <v>0</v>
      </c>
      <c r="G5119">
        <v>0</v>
      </c>
      <c r="H5119" t="s">
        <v>21</v>
      </c>
      <c r="I5119" s="12"/>
      <c r="K5119">
        <v>0</v>
      </c>
      <c r="L5119">
        <v>0</v>
      </c>
      <c r="M5119">
        <v>0</v>
      </c>
      <c r="N5119">
        <v>0</v>
      </c>
      <c r="O5119">
        <v>2104800</v>
      </c>
      <c r="P5119">
        <v>22517018</v>
      </c>
      <c r="Q5119">
        <v>7070</v>
      </c>
      <c r="R5119" t="b">
        <v>1</v>
      </c>
      <c r="S5119">
        <v>0</v>
      </c>
    </row>
    <row r="5120" spans="1:19">
      <c r="A5120">
        <v>3140</v>
      </c>
      <c r="B5120" s="12" t="s">
        <v>2898</v>
      </c>
      <c r="C5120" s="12" t="s">
        <v>4797</v>
      </c>
      <c r="D5120" s="12" t="s">
        <v>2898</v>
      </c>
      <c r="E5120" t="b">
        <v>0</v>
      </c>
      <c r="F5120">
        <v>0</v>
      </c>
      <c r="G5120">
        <v>0</v>
      </c>
      <c r="H5120" t="s">
        <v>21</v>
      </c>
      <c r="I5120" s="12"/>
      <c r="K5120">
        <v>0</v>
      </c>
      <c r="L5120">
        <v>0</v>
      </c>
      <c r="M5120">
        <v>0</v>
      </c>
      <c r="N5120">
        <v>0</v>
      </c>
      <c r="O5120">
        <v>2104800</v>
      </c>
      <c r="P5120">
        <v>22517018</v>
      </c>
      <c r="Q5120">
        <v>7075</v>
      </c>
      <c r="R5120" t="b">
        <v>1</v>
      </c>
      <c r="S5120">
        <v>0</v>
      </c>
    </row>
    <row r="5121" spans="1:19">
      <c r="A5121">
        <v>31</v>
      </c>
      <c r="B5121" s="12" t="s">
        <v>2899</v>
      </c>
      <c r="C5121" s="12" t="s">
        <v>4797</v>
      </c>
      <c r="D5121" s="12" t="s">
        <v>2899</v>
      </c>
      <c r="E5121" t="b">
        <v>0</v>
      </c>
      <c r="F5121">
        <v>0</v>
      </c>
      <c r="G5121">
        <v>0</v>
      </c>
      <c r="H5121" t="s">
        <v>21</v>
      </c>
      <c r="I5121" s="12"/>
      <c r="K5121">
        <v>0</v>
      </c>
      <c r="L5121">
        <v>0</v>
      </c>
      <c r="M5121">
        <v>0</v>
      </c>
      <c r="N5121">
        <v>0</v>
      </c>
      <c r="O5121">
        <v>2104800</v>
      </c>
      <c r="P5121">
        <v>22517018</v>
      </c>
      <c r="Q5121">
        <v>7076</v>
      </c>
      <c r="R5121" t="b">
        <v>1</v>
      </c>
      <c r="S5121">
        <v>0</v>
      </c>
    </row>
    <row r="5122" spans="1:19">
      <c r="A5122">
        <v>33</v>
      </c>
      <c r="B5122" s="12" t="s">
        <v>6053</v>
      </c>
      <c r="C5122" s="12" t="s">
        <v>19</v>
      </c>
      <c r="D5122" s="12" t="s">
        <v>6053</v>
      </c>
      <c r="E5122" t="b">
        <v>0</v>
      </c>
      <c r="F5122">
        <v>64545431.479999997</v>
      </c>
      <c r="G5122">
        <v>0</v>
      </c>
      <c r="H5122" t="s">
        <v>21</v>
      </c>
      <c r="I5122" s="12"/>
      <c r="K5122">
        <v>0</v>
      </c>
      <c r="L5122">
        <v>0</v>
      </c>
      <c r="M5122">
        <v>0</v>
      </c>
      <c r="N5122">
        <v>0</v>
      </c>
      <c r="O5122">
        <v>0</v>
      </c>
      <c r="P5122">
        <v>64545431.479999997</v>
      </c>
      <c r="Q5122">
        <v>7078</v>
      </c>
      <c r="R5122" t="b">
        <v>1</v>
      </c>
      <c r="S5122">
        <v>0</v>
      </c>
    </row>
    <row r="5123" spans="1:19">
      <c r="A5123">
        <v>3315</v>
      </c>
      <c r="B5123" s="12" t="s">
        <v>6054</v>
      </c>
      <c r="C5123" s="12" t="s">
        <v>19</v>
      </c>
      <c r="D5123" s="12" t="s">
        <v>6054</v>
      </c>
      <c r="E5123" t="b">
        <v>0</v>
      </c>
      <c r="F5123">
        <v>64545431.479999997</v>
      </c>
      <c r="G5123">
        <v>0</v>
      </c>
      <c r="H5123" t="s">
        <v>21</v>
      </c>
      <c r="I5123" s="12"/>
      <c r="K5123">
        <v>0</v>
      </c>
      <c r="L5123">
        <v>0</v>
      </c>
      <c r="M5123">
        <v>0</v>
      </c>
      <c r="N5123">
        <v>0</v>
      </c>
      <c r="O5123">
        <v>0</v>
      </c>
      <c r="P5123">
        <v>64545431.479999997</v>
      </c>
      <c r="Q5123">
        <v>7079</v>
      </c>
      <c r="R5123" t="b">
        <v>1</v>
      </c>
      <c r="S5123">
        <v>0</v>
      </c>
    </row>
    <row r="5124" spans="1:19">
      <c r="A5124">
        <v>331595</v>
      </c>
      <c r="B5124" s="12" t="s">
        <v>6055</v>
      </c>
      <c r="C5124" s="12" t="s">
        <v>2436</v>
      </c>
      <c r="D5124" s="12" t="s">
        <v>6055</v>
      </c>
      <c r="E5124" t="b">
        <v>0</v>
      </c>
      <c r="F5124">
        <v>64545431.479999997</v>
      </c>
      <c r="G5124">
        <v>0</v>
      </c>
      <c r="H5124" t="s">
        <v>21</v>
      </c>
      <c r="I5124" s="12"/>
      <c r="K5124">
        <v>0</v>
      </c>
      <c r="L5124">
        <v>0</v>
      </c>
      <c r="M5124">
        <v>0</v>
      </c>
      <c r="N5124">
        <v>0</v>
      </c>
      <c r="O5124">
        <v>0</v>
      </c>
      <c r="P5124">
        <v>64545431.479999997</v>
      </c>
      <c r="Q5124">
        <v>7080</v>
      </c>
      <c r="R5124" t="b">
        <v>0</v>
      </c>
      <c r="S5124">
        <v>0</v>
      </c>
    </row>
    <row r="5125" spans="1:19">
      <c r="A5125">
        <v>33159503</v>
      </c>
      <c r="B5125" s="12" t="s">
        <v>6056</v>
      </c>
      <c r="C5125" s="12" t="s">
        <v>4797</v>
      </c>
      <c r="D5125" s="12" t="s">
        <v>6056</v>
      </c>
      <c r="E5125" t="b">
        <v>0</v>
      </c>
      <c r="F5125">
        <v>64545431.479999997</v>
      </c>
      <c r="G5125">
        <v>0</v>
      </c>
      <c r="H5125" t="s">
        <v>21</v>
      </c>
      <c r="I5125" s="12"/>
      <c r="K5125">
        <v>0</v>
      </c>
      <c r="L5125">
        <v>0</v>
      </c>
      <c r="M5125">
        <v>0</v>
      </c>
      <c r="N5125">
        <v>0</v>
      </c>
      <c r="O5125">
        <v>0</v>
      </c>
      <c r="P5125">
        <v>64545431.479999997</v>
      </c>
      <c r="Q5125">
        <v>7090</v>
      </c>
      <c r="R5125" t="b">
        <v>1</v>
      </c>
      <c r="S5125">
        <v>0</v>
      </c>
    </row>
    <row r="5126" spans="1:19">
      <c r="A5126">
        <v>33159503</v>
      </c>
      <c r="B5126" s="12" t="s">
        <v>6057</v>
      </c>
      <c r="C5126" s="12" t="s">
        <v>4797</v>
      </c>
      <c r="D5126" s="12" t="s">
        <v>6057</v>
      </c>
      <c r="E5126" t="b">
        <v>0</v>
      </c>
      <c r="F5126">
        <v>0</v>
      </c>
      <c r="G5126">
        <v>0</v>
      </c>
      <c r="H5126" t="s">
        <v>21</v>
      </c>
      <c r="I5126" s="12"/>
      <c r="K5126">
        <v>0</v>
      </c>
      <c r="L5126">
        <v>0</v>
      </c>
      <c r="M5126">
        <v>0</v>
      </c>
      <c r="N5126">
        <v>0</v>
      </c>
      <c r="O5126">
        <v>0</v>
      </c>
      <c r="P5126">
        <v>64545431.479999997</v>
      </c>
      <c r="Q5126">
        <v>7091</v>
      </c>
      <c r="R5126" t="b">
        <v>1</v>
      </c>
      <c r="S5126">
        <v>0</v>
      </c>
    </row>
    <row r="5127" spans="1:19">
      <c r="A5127">
        <v>331595</v>
      </c>
      <c r="B5127" s="12" t="s">
        <v>2909</v>
      </c>
      <c r="C5127" s="12" t="s">
        <v>4797</v>
      </c>
      <c r="D5127" s="12" t="s">
        <v>2909</v>
      </c>
      <c r="E5127" t="b">
        <v>0</v>
      </c>
      <c r="F5127">
        <v>0</v>
      </c>
      <c r="G5127">
        <v>0</v>
      </c>
      <c r="H5127" t="s">
        <v>21</v>
      </c>
      <c r="I5127" s="12"/>
      <c r="K5127">
        <v>0</v>
      </c>
      <c r="L5127">
        <v>0</v>
      </c>
      <c r="M5127">
        <v>0</v>
      </c>
      <c r="N5127">
        <v>0</v>
      </c>
      <c r="O5127">
        <v>0</v>
      </c>
      <c r="P5127">
        <v>64545431.479999997</v>
      </c>
      <c r="Q5127">
        <v>7092</v>
      </c>
      <c r="R5127" t="b">
        <v>0</v>
      </c>
      <c r="S5127">
        <v>0</v>
      </c>
    </row>
    <row r="5128" spans="1:19">
      <c r="A5128">
        <v>3315</v>
      </c>
      <c r="B5128" s="12" t="s">
        <v>2910</v>
      </c>
      <c r="C5128" s="12" t="s">
        <v>4797</v>
      </c>
      <c r="D5128" s="12" t="s">
        <v>2910</v>
      </c>
      <c r="E5128" t="b">
        <v>0</v>
      </c>
      <c r="F5128">
        <v>0</v>
      </c>
      <c r="G5128">
        <v>0</v>
      </c>
      <c r="H5128" t="s">
        <v>21</v>
      </c>
      <c r="I5128" s="12"/>
      <c r="K5128">
        <v>0</v>
      </c>
      <c r="L5128">
        <v>0</v>
      </c>
      <c r="M5128">
        <v>0</v>
      </c>
      <c r="N5128">
        <v>0</v>
      </c>
      <c r="O5128">
        <v>0</v>
      </c>
      <c r="P5128">
        <v>64545431.479999997</v>
      </c>
      <c r="Q5128">
        <v>7093</v>
      </c>
      <c r="R5128" t="b">
        <v>1</v>
      </c>
      <c r="S5128">
        <v>0</v>
      </c>
    </row>
    <row r="5129" spans="1:19">
      <c r="A5129">
        <v>33</v>
      </c>
      <c r="B5129" s="12" t="s">
        <v>2911</v>
      </c>
      <c r="C5129" s="12" t="s">
        <v>4797</v>
      </c>
      <c r="D5129" s="12" t="s">
        <v>2911</v>
      </c>
      <c r="E5129" t="b">
        <v>0</v>
      </c>
      <c r="F5129">
        <v>0</v>
      </c>
      <c r="G5129">
        <v>0</v>
      </c>
      <c r="H5129" t="s">
        <v>21</v>
      </c>
      <c r="I5129" s="12"/>
      <c r="K5129">
        <v>0</v>
      </c>
      <c r="L5129">
        <v>0</v>
      </c>
      <c r="M5129">
        <v>0</v>
      </c>
      <c r="N5129">
        <v>0</v>
      </c>
      <c r="O5129">
        <v>0</v>
      </c>
      <c r="P5129">
        <v>64545431.479999997</v>
      </c>
      <c r="Q5129">
        <v>7094</v>
      </c>
      <c r="R5129" t="b">
        <v>1</v>
      </c>
      <c r="S5129">
        <v>0</v>
      </c>
    </row>
    <row r="5130" spans="1:19">
      <c r="A5130">
        <v>3</v>
      </c>
      <c r="B5130" s="12" t="s">
        <v>2912</v>
      </c>
      <c r="C5130" s="12" t="s">
        <v>4797</v>
      </c>
      <c r="D5130" s="12" t="s">
        <v>2912</v>
      </c>
      <c r="E5130" t="b">
        <v>0</v>
      </c>
      <c r="F5130">
        <v>0</v>
      </c>
      <c r="G5130">
        <v>0</v>
      </c>
      <c r="H5130" t="s">
        <v>21</v>
      </c>
      <c r="I5130" s="12"/>
      <c r="K5130">
        <v>0</v>
      </c>
      <c r="L5130">
        <v>0</v>
      </c>
      <c r="M5130">
        <v>0</v>
      </c>
      <c r="N5130">
        <v>0</v>
      </c>
      <c r="O5130">
        <v>2104800</v>
      </c>
      <c r="P5130">
        <v>87062449.480000004</v>
      </c>
      <c r="Q5130">
        <v>7141</v>
      </c>
      <c r="R5130" t="b">
        <v>1</v>
      </c>
      <c r="S5130">
        <v>0</v>
      </c>
    </row>
    <row r="5131" spans="1:19">
      <c r="A5131">
        <v>4</v>
      </c>
      <c r="B5131" s="12" t="s">
        <v>6058</v>
      </c>
      <c r="C5131" s="12" t="s">
        <v>2436</v>
      </c>
      <c r="D5131" s="12" t="s">
        <v>6058</v>
      </c>
      <c r="E5131" t="b">
        <v>0</v>
      </c>
      <c r="F5131">
        <v>0</v>
      </c>
      <c r="G5131">
        <v>0</v>
      </c>
      <c r="H5131" t="s">
        <v>21</v>
      </c>
      <c r="I5131" s="12"/>
      <c r="K5131">
        <v>0</v>
      </c>
      <c r="L5131">
        <v>18478738</v>
      </c>
      <c r="M5131">
        <v>433252025.04000002</v>
      </c>
      <c r="N5131">
        <v>0</v>
      </c>
      <c r="O5131">
        <v>0</v>
      </c>
      <c r="P5131">
        <v>0</v>
      </c>
      <c r="Q5131">
        <v>7142</v>
      </c>
      <c r="R5131" t="b">
        <v>1</v>
      </c>
      <c r="S5131">
        <v>0</v>
      </c>
    </row>
    <row r="5132" spans="1:19">
      <c r="A5132">
        <v>41</v>
      </c>
      <c r="B5132" s="12" t="s">
        <v>6059</v>
      </c>
      <c r="C5132" s="12" t="s">
        <v>2890</v>
      </c>
      <c r="D5132" s="12" t="s">
        <v>6059</v>
      </c>
      <c r="E5132" t="b">
        <v>0</v>
      </c>
      <c r="F5132">
        <v>0</v>
      </c>
      <c r="G5132">
        <v>0</v>
      </c>
      <c r="H5132" t="s">
        <v>21</v>
      </c>
      <c r="I5132" s="12"/>
      <c r="K5132">
        <v>0</v>
      </c>
      <c r="L5132">
        <v>18478738</v>
      </c>
      <c r="M5132">
        <v>431142142.31999999</v>
      </c>
      <c r="N5132">
        <v>0</v>
      </c>
      <c r="O5132">
        <v>0</v>
      </c>
      <c r="P5132">
        <v>0</v>
      </c>
      <c r="Q5132">
        <v>7143</v>
      </c>
      <c r="R5132" t="b">
        <v>1</v>
      </c>
      <c r="S5132">
        <v>0</v>
      </c>
    </row>
    <row r="5133" spans="1:19">
      <c r="A5133">
        <v>4170</v>
      </c>
      <c r="B5133" s="12" t="s">
        <v>6060</v>
      </c>
      <c r="C5133" s="12" t="s">
        <v>19</v>
      </c>
      <c r="D5133" s="12" t="s">
        <v>6060</v>
      </c>
      <c r="E5133" t="b">
        <v>0</v>
      </c>
      <c r="F5133">
        <v>0</v>
      </c>
      <c r="G5133">
        <v>0</v>
      </c>
      <c r="H5133" t="s">
        <v>21</v>
      </c>
      <c r="I5133" s="12"/>
      <c r="K5133">
        <v>0</v>
      </c>
      <c r="L5133">
        <v>4221112</v>
      </c>
      <c r="M5133">
        <v>431142142.31999999</v>
      </c>
      <c r="N5133">
        <v>0</v>
      </c>
      <c r="O5133">
        <v>0</v>
      </c>
      <c r="P5133">
        <v>0</v>
      </c>
      <c r="Q5133">
        <v>7148</v>
      </c>
      <c r="R5133" t="b">
        <v>1</v>
      </c>
      <c r="S5133">
        <v>0</v>
      </c>
    </row>
    <row r="5134" spans="1:19">
      <c r="A5134">
        <v>417010</v>
      </c>
      <c r="B5134" s="12" t="s">
        <v>6061</v>
      </c>
      <c r="C5134" s="12" t="s">
        <v>4518</v>
      </c>
      <c r="D5134" s="12" t="s">
        <v>6061</v>
      </c>
      <c r="E5134" t="b">
        <v>0</v>
      </c>
      <c r="F5134">
        <v>0</v>
      </c>
      <c r="G5134">
        <v>0</v>
      </c>
      <c r="H5134" t="s">
        <v>21</v>
      </c>
      <c r="I5134" s="12"/>
      <c r="K5134">
        <v>0</v>
      </c>
      <c r="L5134">
        <v>4221112</v>
      </c>
      <c r="M5134">
        <v>431142142.31999999</v>
      </c>
      <c r="N5134">
        <v>0</v>
      </c>
      <c r="O5134">
        <v>0</v>
      </c>
      <c r="P5134">
        <v>0</v>
      </c>
      <c r="Q5134">
        <v>7149</v>
      </c>
      <c r="R5134" t="b">
        <v>0</v>
      </c>
      <c r="S5134">
        <v>0</v>
      </c>
    </row>
    <row r="5135" spans="1:19">
      <c r="A5135">
        <v>41701001</v>
      </c>
      <c r="B5135" s="12" t="s">
        <v>5657</v>
      </c>
      <c r="C5135" s="12" t="s">
        <v>4797</v>
      </c>
      <c r="D5135" s="12" t="s">
        <v>5657</v>
      </c>
      <c r="E5135" t="b">
        <v>0</v>
      </c>
      <c r="F5135">
        <v>0</v>
      </c>
      <c r="G5135">
        <v>0</v>
      </c>
      <c r="H5135" t="s">
        <v>21</v>
      </c>
      <c r="I5135" s="12"/>
      <c r="K5135">
        <v>0</v>
      </c>
      <c r="L5135">
        <v>0</v>
      </c>
      <c r="M5135">
        <v>420864000</v>
      </c>
      <c r="N5135">
        <v>0</v>
      </c>
      <c r="O5135">
        <v>0</v>
      </c>
      <c r="P5135">
        <v>0</v>
      </c>
      <c r="Q5135">
        <v>7151</v>
      </c>
      <c r="R5135" t="b">
        <v>1</v>
      </c>
      <c r="S5135">
        <v>0</v>
      </c>
    </row>
    <row r="5136" spans="1:19">
      <c r="A5136">
        <v>41701001</v>
      </c>
      <c r="B5136" s="12"/>
      <c r="C5136" s="12" t="s">
        <v>4797</v>
      </c>
      <c r="D5136" s="12" t="s">
        <v>5657</v>
      </c>
      <c r="E5136" t="b">
        <v>0</v>
      </c>
      <c r="F5136">
        <v>0</v>
      </c>
      <c r="G5136">
        <v>0</v>
      </c>
      <c r="H5136">
        <v>43831</v>
      </c>
      <c r="I5136" s="12" t="s">
        <v>2922</v>
      </c>
      <c r="J5136">
        <v>12</v>
      </c>
      <c r="K5136">
        <v>10255</v>
      </c>
      <c r="L5136">
        <v>0</v>
      </c>
      <c r="M5136">
        <v>0</v>
      </c>
      <c r="N5136">
        <v>0</v>
      </c>
      <c r="O5136">
        <v>233000</v>
      </c>
      <c r="P5136">
        <v>233000</v>
      </c>
      <c r="Q5136">
        <v>7152</v>
      </c>
      <c r="R5136" t="b">
        <v>0</v>
      </c>
      <c r="S5136">
        <v>0</v>
      </c>
    </row>
    <row r="5137" spans="1:19">
      <c r="A5137">
        <v>41701001</v>
      </c>
      <c r="B5137" s="12"/>
      <c r="C5137" s="12" t="s">
        <v>4797</v>
      </c>
      <c r="D5137" s="12" t="s">
        <v>5657</v>
      </c>
      <c r="E5137" t="b">
        <v>0</v>
      </c>
      <c r="F5137">
        <v>0</v>
      </c>
      <c r="G5137">
        <v>0</v>
      </c>
      <c r="H5137">
        <v>43831</v>
      </c>
      <c r="I5137" s="12" t="s">
        <v>2923</v>
      </c>
      <c r="J5137">
        <v>12</v>
      </c>
      <c r="K5137">
        <v>10256</v>
      </c>
      <c r="L5137">
        <v>0</v>
      </c>
      <c r="M5137">
        <v>0</v>
      </c>
      <c r="N5137">
        <v>0</v>
      </c>
      <c r="O5137">
        <v>210000</v>
      </c>
      <c r="P5137">
        <v>443000</v>
      </c>
      <c r="Q5137">
        <v>7153</v>
      </c>
      <c r="R5137" t="b">
        <v>0</v>
      </c>
      <c r="S5137">
        <v>0</v>
      </c>
    </row>
    <row r="5138" spans="1:19">
      <c r="A5138">
        <v>41701001</v>
      </c>
      <c r="B5138" s="12"/>
      <c r="C5138" s="12" t="s">
        <v>4797</v>
      </c>
      <c r="D5138" s="12" t="s">
        <v>5657</v>
      </c>
      <c r="E5138" t="b">
        <v>0</v>
      </c>
      <c r="F5138">
        <v>0</v>
      </c>
      <c r="G5138">
        <v>0</v>
      </c>
      <c r="H5138">
        <v>43831</v>
      </c>
      <c r="I5138" s="12" t="s">
        <v>2924</v>
      </c>
      <c r="J5138">
        <v>12</v>
      </c>
      <c r="K5138">
        <v>10257</v>
      </c>
      <c r="L5138">
        <v>0</v>
      </c>
      <c r="M5138">
        <v>0</v>
      </c>
      <c r="N5138">
        <v>0</v>
      </c>
      <c r="O5138">
        <v>210000</v>
      </c>
      <c r="P5138">
        <v>653000</v>
      </c>
      <c r="Q5138">
        <v>7154</v>
      </c>
      <c r="R5138" t="b">
        <v>0</v>
      </c>
      <c r="S5138">
        <v>0</v>
      </c>
    </row>
    <row r="5139" spans="1:19">
      <c r="A5139">
        <v>41701001</v>
      </c>
      <c r="B5139" s="12"/>
      <c r="C5139" s="12" t="s">
        <v>4797</v>
      </c>
      <c r="D5139" s="12" t="s">
        <v>5657</v>
      </c>
      <c r="E5139" t="b">
        <v>0</v>
      </c>
      <c r="F5139">
        <v>0</v>
      </c>
      <c r="G5139">
        <v>0</v>
      </c>
      <c r="H5139">
        <v>43831</v>
      </c>
      <c r="I5139" s="12" t="s">
        <v>2925</v>
      </c>
      <c r="J5139">
        <v>12</v>
      </c>
      <c r="K5139">
        <v>10258</v>
      </c>
      <c r="L5139">
        <v>0</v>
      </c>
      <c r="M5139">
        <v>0</v>
      </c>
      <c r="N5139">
        <v>0</v>
      </c>
      <c r="O5139">
        <v>210000</v>
      </c>
      <c r="P5139">
        <v>863000</v>
      </c>
      <c r="Q5139">
        <v>7155</v>
      </c>
      <c r="R5139" t="b">
        <v>0</v>
      </c>
      <c r="S5139">
        <v>0</v>
      </c>
    </row>
    <row r="5140" spans="1:19">
      <c r="A5140">
        <v>41701001</v>
      </c>
      <c r="B5140" s="12"/>
      <c r="C5140" s="12" t="s">
        <v>4797</v>
      </c>
      <c r="D5140" s="12" t="s">
        <v>5657</v>
      </c>
      <c r="E5140" t="b">
        <v>0</v>
      </c>
      <c r="F5140">
        <v>0</v>
      </c>
      <c r="G5140">
        <v>0</v>
      </c>
      <c r="H5140">
        <v>43831</v>
      </c>
      <c r="I5140" s="12" t="s">
        <v>2926</v>
      </c>
      <c r="J5140">
        <v>12</v>
      </c>
      <c r="K5140">
        <v>10259</v>
      </c>
      <c r="L5140">
        <v>0</v>
      </c>
      <c r="M5140">
        <v>0</v>
      </c>
      <c r="N5140">
        <v>0</v>
      </c>
      <c r="O5140">
        <v>210000</v>
      </c>
      <c r="P5140">
        <v>1073000</v>
      </c>
      <c r="Q5140">
        <v>7156</v>
      </c>
      <c r="R5140" t="b">
        <v>0</v>
      </c>
      <c r="S5140">
        <v>0</v>
      </c>
    </row>
    <row r="5141" spans="1:19">
      <c r="A5141">
        <v>41701001</v>
      </c>
      <c r="B5141" s="12"/>
      <c r="C5141" s="12" t="s">
        <v>4797</v>
      </c>
      <c r="D5141" s="12" t="s">
        <v>5657</v>
      </c>
      <c r="E5141" t="b">
        <v>0</v>
      </c>
      <c r="F5141">
        <v>0</v>
      </c>
      <c r="G5141">
        <v>0</v>
      </c>
      <c r="H5141">
        <v>43831</v>
      </c>
      <c r="I5141" s="12" t="s">
        <v>2927</v>
      </c>
      <c r="J5141">
        <v>12</v>
      </c>
      <c r="K5141">
        <v>10260</v>
      </c>
      <c r="L5141">
        <v>0</v>
      </c>
      <c r="M5141">
        <v>0</v>
      </c>
      <c r="N5141">
        <v>0</v>
      </c>
      <c r="O5141">
        <v>233000</v>
      </c>
      <c r="P5141">
        <v>1306000</v>
      </c>
      <c r="Q5141">
        <v>7157</v>
      </c>
      <c r="R5141" t="b">
        <v>0</v>
      </c>
      <c r="S5141">
        <v>0</v>
      </c>
    </row>
    <row r="5142" spans="1:19">
      <c r="A5142">
        <v>41701001</v>
      </c>
      <c r="B5142" s="12"/>
      <c r="C5142" s="12" t="s">
        <v>4797</v>
      </c>
      <c r="D5142" s="12" t="s">
        <v>5657</v>
      </c>
      <c r="E5142" t="b">
        <v>0</v>
      </c>
      <c r="F5142">
        <v>0</v>
      </c>
      <c r="G5142">
        <v>0</v>
      </c>
      <c r="H5142">
        <v>43831</v>
      </c>
      <c r="I5142" s="12" t="s">
        <v>2928</v>
      </c>
      <c r="J5142">
        <v>12</v>
      </c>
      <c r="K5142">
        <v>10261</v>
      </c>
      <c r="L5142">
        <v>0</v>
      </c>
      <c r="M5142">
        <v>0</v>
      </c>
      <c r="N5142">
        <v>0</v>
      </c>
      <c r="O5142">
        <v>233000</v>
      </c>
      <c r="P5142">
        <v>1539000</v>
      </c>
      <c r="Q5142">
        <v>7158</v>
      </c>
      <c r="R5142" t="b">
        <v>0</v>
      </c>
      <c r="S5142">
        <v>0</v>
      </c>
    </row>
    <row r="5143" spans="1:19">
      <c r="A5143">
        <v>41701001</v>
      </c>
      <c r="B5143" s="12"/>
      <c r="C5143" s="12" t="s">
        <v>4797</v>
      </c>
      <c r="D5143" s="12" t="s">
        <v>5657</v>
      </c>
      <c r="E5143" t="b">
        <v>0</v>
      </c>
      <c r="F5143">
        <v>0</v>
      </c>
      <c r="G5143">
        <v>0</v>
      </c>
      <c r="H5143">
        <v>43831</v>
      </c>
      <c r="I5143" s="12" t="s">
        <v>2929</v>
      </c>
      <c r="J5143">
        <v>12</v>
      </c>
      <c r="K5143">
        <v>10262</v>
      </c>
      <c r="L5143">
        <v>0</v>
      </c>
      <c r="M5143">
        <v>0</v>
      </c>
      <c r="N5143">
        <v>0</v>
      </c>
      <c r="O5143">
        <v>210000</v>
      </c>
      <c r="P5143">
        <v>1749000</v>
      </c>
      <c r="Q5143">
        <v>7159</v>
      </c>
      <c r="R5143" t="b">
        <v>0</v>
      </c>
      <c r="S5143">
        <v>0</v>
      </c>
    </row>
    <row r="5144" spans="1:19">
      <c r="A5144">
        <v>41701001</v>
      </c>
      <c r="B5144" s="12"/>
      <c r="C5144" s="12" t="s">
        <v>4797</v>
      </c>
      <c r="D5144" s="12" t="s">
        <v>5657</v>
      </c>
      <c r="E5144" t="b">
        <v>0</v>
      </c>
      <c r="F5144">
        <v>0</v>
      </c>
      <c r="G5144">
        <v>0</v>
      </c>
      <c r="H5144">
        <v>43831</v>
      </c>
      <c r="I5144" s="12" t="s">
        <v>2930</v>
      </c>
      <c r="J5144">
        <v>12</v>
      </c>
      <c r="K5144">
        <v>10263</v>
      </c>
      <c r="L5144">
        <v>0</v>
      </c>
      <c r="M5144">
        <v>0</v>
      </c>
      <c r="N5144">
        <v>0</v>
      </c>
      <c r="O5144">
        <v>233000</v>
      </c>
      <c r="P5144">
        <v>1982000</v>
      </c>
      <c r="Q5144">
        <v>7160</v>
      </c>
      <c r="R5144" t="b">
        <v>0</v>
      </c>
      <c r="S5144">
        <v>0</v>
      </c>
    </row>
    <row r="5145" spans="1:19">
      <c r="A5145">
        <v>41701001</v>
      </c>
      <c r="B5145" s="12"/>
      <c r="C5145" s="12" t="s">
        <v>4797</v>
      </c>
      <c r="D5145" s="12" t="s">
        <v>5657</v>
      </c>
      <c r="E5145" t="b">
        <v>0</v>
      </c>
      <c r="F5145">
        <v>0</v>
      </c>
      <c r="G5145">
        <v>0</v>
      </c>
      <c r="H5145">
        <v>43831</v>
      </c>
      <c r="I5145" s="12" t="s">
        <v>2931</v>
      </c>
      <c r="J5145">
        <v>12</v>
      </c>
      <c r="K5145">
        <v>10264</v>
      </c>
      <c r="L5145">
        <v>0</v>
      </c>
      <c r="M5145">
        <v>0</v>
      </c>
      <c r="N5145">
        <v>0</v>
      </c>
      <c r="O5145">
        <v>210000</v>
      </c>
      <c r="P5145">
        <v>2192000</v>
      </c>
      <c r="Q5145">
        <v>7161</v>
      </c>
      <c r="R5145" t="b">
        <v>0</v>
      </c>
      <c r="S5145">
        <v>0</v>
      </c>
    </row>
    <row r="5146" spans="1:19">
      <c r="A5146">
        <v>41701001</v>
      </c>
      <c r="B5146" s="12"/>
      <c r="C5146" s="12" t="s">
        <v>4797</v>
      </c>
      <c r="D5146" s="12" t="s">
        <v>5657</v>
      </c>
      <c r="E5146" t="b">
        <v>0</v>
      </c>
      <c r="F5146">
        <v>0</v>
      </c>
      <c r="G5146">
        <v>0</v>
      </c>
      <c r="H5146">
        <v>43831</v>
      </c>
      <c r="I5146" s="12" t="s">
        <v>2932</v>
      </c>
      <c r="J5146">
        <v>12</v>
      </c>
      <c r="K5146">
        <v>10265</v>
      </c>
      <c r="L5146">
        <v>0</v>
      </c>
      <c r="M5146">
        <v>0</v>
      </c>
      <c r="N5146">
        <v>0</v>
      </c>
      <c r="O5146">
        <v>210000</v>
      </c>
      <c r="P5146">
        <v>2402000</v>
      </c>
      <c r="Q5146">
        <v>7162</v>
      </c>
      <c r="R5146" t="b">
        <v>0</v>
      </c>
      <c r="S5146">
        <v>0</v>
      </c>
    </row>
    <row r="5147" spans="1:19">
      <c r="A5147">
        <v>41701001</v>
      </c>
      <c r="B5147" s="12"/>
      <c r="C5147" s="12" t="s">
        <v>4797</v>
      </c>
      <c r="D5147" s="12" t="s">
        <v>5657</v>
      </c>
      <c r="E5147" t="b">
        <v>0</v>
      </c>
      <c r="F5147">
        <v>0</v>
      </c>
      <c r="G5147">
        <v>0</v>
      </c>
      <c r="H5147">
        <v>43831</v>
      </c>
      <c r="I5147" s="12" t="s">
        <v>2933</v>
      </c>
      <c r="J5147">
        <v>12</v>
      </c>
      <c r="K5147">
        <v>10266</v>
      </c>
      <c r="L5147">
        <v>0</v>
      </c>
      <c r="M5147">
        <v>0</v>
      </c>
      <c r="N5147">
        <v>0</v>
      </c>
      <c r="O5147">
        <v>210000</v>
      </c>
      <c r="P5147">
        <v>2612000</v>
      </c>
      <c r="Q5147">
        <v>7163</v>
      </c>
      <c r="R5147" t="b">
        <v>0</v>
      </c>
      <c r="S5147">
        <v>0</v>
      </c>
    </row>
    <row r="5148" spans="1:19">
      <c r="A5148">
        <v>41701001</v>
      </c>
      <c r="B5148" s="12"/>
      <c r="C5148" s="12" t="s">
        <v>4797</v>
      </c>
      <c r="D5148" s="12" t="s">
        <v>5657</v>
      </c>
      <c r="E5148" t="b">
        <v>0</v>
      </c>
      <c r="F5148">
        <v>0</v>
      </c>
      <c r="G5148">
        <v>0</v>
      </c>
      <c r="H5148">
        <v>43831</v>
      </c>
      <c r="I5148" s="12" t="s">
        <v>2934</v>
      </c>
      <c r="J5148">
        <v>12</v>
      </c>
      <c r="K5148">
        <v>10267</v>
      </c>
      <c r="L5148">
        <v>0</v>
      </c>
      <c r="M5148">
        <v>0</v>
      </c>
      <c r="N5148">
        <v>0</v>
      </c>
      <c r="O5148">
        <v>210000</v>
      </c>
      <c r="P5148">
        <v>2822000</v>
      </c>
      <c r="Q5148">
        <v>7164</v>
      </c>
      <c r="R5148" t="b">
        <v>0</v>
      </c>
      <c r="S5148">
        <v>0</v>
      </c>
    </row>
    <row r="5149" spans="1:19">
      <c r="A5149">
        <v>41701001</v>
      </c>
      <c r="B5149" s="12"/>
      <c r="C5149" s="12" t="s">
        <v>4797</v>
      </c>
      <c r="D5149" s="12" t="s">
        <v>5657</v>
      </c>
      <c r="E5149" t="b">
        <v>0</v>
      </c>
      <c r="F5149">
        <v>0</v>
      </c>
      <c r="G5149">
        <v>0</v>
      </c>
      <c r="H5149">
        <v>43831</v>
      </c>
      <c r="I5149" s="12" t="s">
        <v>2935</v>
      </c>
      <c r="J5149">
        <v>12</v>
      </c>
      <c r="K5149">
        <v>10268</v>
      </c>
      <c r="L5149">
        <v>0</v>
      </c>
      <c r="M5149">
        <v>0</v>
      </c>
      <c r="N5149">
        <v>0</v>
      </c>
      <c r="O5149">
        <v>210000</v>
      </c>
      <c r="P5149">
        <v>3032000</v>
      </c>
      <c r="Q5149">
        <v>7165</v>
      </c>
      <c r="R5149" t="b">
        <v>0</v>
      </c>
      <c r="S5149">
        <v>0</v>
      </c>
    </row>
    <row r="5150" spans="1:19">
      <c r="A5150">
        <v>41701001</v>
      </c>
      <c r="B5150" s="12"/>
      <c r="C5150" s="12" t="s">
        <v>4797</v>
      </c>
      <c r="D5150" s="12" t="s">
        <v>5657</v>
      </c>
      <c r="E5150" t="b">
        <v>0</v>
      </c>
      <c r="F5150">
        <v>0</v>
      </c>
      <c r="G5150">
        <v>0</v>
      </c>
      <c r="H5150">
        <v>43831</v>
      </c>
      <c r="I5150" s="12" t="s">
        <v>2936</v>
      </c>
      <c r="J5150">
        <v>12</v>
      </c>
      <c r="K5150">
        <v>10269</v>
      </c>
      <c r="L5150">
        <v>0</v>
      </c>
      <c r="M5150">
        <v>0</v>
      </c>
      <c r="N5150">
        <v>0</v>
      </c>
      <c r="O5150">
        <v>233000</v>
      </c>
      <c r="P5150">
        <v>3265000</v>
      </c>
      <c r="Q5150">
        <v>7166</v>
      </c>
      <c r="R5150" t="b">
        <v>0</v>
      </c>
      <c r="S5150">
        <v>0</v>
      </c>
    </row>
    <row r="5151" spans="1:19">
      <c r="A5151">
        <v>41701001</v>
      </c>
      <c r="B5151" s="12"/>
      <c r="C5151" s="12" t="s">
        <v>4797</v>
      </c>
      <c r="D5151" s="12" t="s">
        <v>5657</v>
      </c>
      <c r="E5151" t="b">
        <v>0</v>
      </c>
      <c r="F5151">
        <v>0</v>
      </c>
      <c r="G5151">
        <v>0</v>
      </c>
      <c r="H5151">
        <v>43831</v>
      </c>
      <c r="I5151" s="12" t="s">
        <v>2937</v>
      </c>
      <c r="J5151">
        <v>12</v>
      </c>
      <c r="K5151">
        <v>10270</v>
      </c>
      <c r="L5151">
        <v>0</v>
      </c>
      <c r="M5151">
        <v>0</v>
      </c>
      <c r="N5151">
        <v>0</v>
      </c>
      <c r="O5151">
        <v>210000</v>
      </c>
      <c r="P5151">
        <v>3475000</v>
      </c>
      <c r="Q5151">
        <v>7167</v>
      </c>
      <c r="R5151" t="b">
        <v>0</v>
      </c>
      <c r="S5151">
        <v>0</v>
      </c>
    </row>
    <row r="5152" spans="1:19">
      <c r="A5152">
        <v>41701001</v>
      </c>
      <c r="B5152" s="12"/>
      <c r="C5152" s="12" t="s">
        <v>4797</v>
      </c>
      <c r="D5152" s="12" t="s">
        <v>5657</v>
      </c>
      <c r="E5152" t="b">
        <v>0</v>
      </c>
      <c r="F5152">
        <v>0</v>
      </c>
      <c r="G5152">
        <v>0</v>
      </c>
      <c r="H5152">
        <v>43831</v>
      </c>
      <c r="I5152" s="12" t="s">
        <v>2938</v>
      </c>
      <c r="J5152">
        <v>12</v>
      </c>
      <c r="K5152">
        <v>10271</v>
      </c>
      <c r="L5152">
        <v>0</v>
      </c>
      <c r="M5152">
        <v>0</v>
      </c>
      <c r="N5152">
        <v>0</v>
      </c>
      <c r="O5152">
        <v>210000</v>
      </c>
      <c r="P5152">
        <v>3685000</v>
      </c>
      <c r="Q5152">
        <v>7168</v>
      </c>
      <c r="R5152" t="b">
        <v>0</v>
      </c>
      <c r="S5152">
        <v>0</v>
      </c>
    </row>
    <row r="5153" spans="1:19">
      <c r="A5153">
        <v>41701001</v>
      </c>
      <c r="B5153" s="12"/>
      <c r="C5153" s="12" t="s">
        <v>4797</v>
      </c>
      <c r="D5153" s="12" t="s">
        <v>5657</v>
      </c>
      <c r="E5153" t="b">
        <v>0</v>
      </c>
      <c r="F5153">
        <v>0</v>
      </c>
      <c r="G5153">
        <v>0</v>
      </c>
      <c r="H5153">
        <v>43831</v>
      </c>
      <c r="I5153" s="12" t="s">
        <v>2939</v>
      </c>
      <c r="J5153">
        <v>12</v>
      </c>
      <c r="K5153">
        <v>10272</v>
      </c>
      <c r="L5153">
        <v>0</v>
      </c>
      <c r="M5153">
        <v>0</v>
      </c>
      <c r="N5153">
        <v>0</v>
      </c>
      <c r="O5153">
        <v>233000</v>
      </c>
      <c r="P5153">
        <v>3918000</v>
      </c>
      <c r="Q5153">
        <v>7169</v>
      </c>
      <c r="R5153" t="b">
        <v>0</v>
      </c>
      <c r="S5153">
        <v>0</v>
      </c>
    </row>
    <row r="5154" spans="1:19">
      <c r="A5154">
        <v>41701001</v>
      </c>
      <c r="B5154" s="12"/>
      <c r="C5154" s="12" t="s">
        <v>4797</v>
      </c>
      <c r="D5154" s="12" t="s">
        <v>5657</v>
      </c>
      <c r="E5154" t="b">
        <v>0</v>
      </c>
      <c r="F5154">
        <v>0</v>
      </c>
      <c r="G5154">
        <v>0</v>
      </c>
      <c r="H5154">
        <v>43831</v>
      </c>
      <c r="I5154" s="12" t="s">
        <v>2940</v>
      </c>
      <c r="J5154">
        <v>12</v>
      </c>
      <c r="K5154">
        <v>10273</v>
      </c>
      <c r="L5154">
        <v>0</v>
      </c>
      <c r="M5154">
        <v>0</v>
      </c>
      <c r="N5154">
        <v>0</v>
      </c>
      <c r="O5154">
        <v>233000</v>
      </c>
      <c r="P5154">
        <v>4151000</v>
      </c>
      <c r="Q5154">
        <v>7170</v>
      </c>
      <c r="R5154" t="b">
        <v>0</v>
      </c>
      <c r="S5154">
        <v>0</v>
      </c>
    </row>
    <row r="5155" spans="1:19">
      <c r="A5155">
        <v>41701001</v>
      </c>
      <c r="B5155" s="12"/>
      <c r="C5155" s="12" t="s">
        <v>4797</v>
      </c>
      <c r="D5155" s="12" t="s">
        <v>5657</v>
      </c>
      <c r="E5155" t="b">
        <v>0</v>
      </c>
      <c r="F5155">
        <v>0</v>
      </c>
      <c r="G5155">
        <v>0</v>
      </c>
      <c r="H5155">
        <v>43831</v>
      </c>
      <c r="I5155" s="12" t="s">
        <v>2941</v>
      </c>
      <c r="J5155">
        <v>12</v>
      </c>
      <c r="K5155">
        <v>10274</v>
      </c>
      <c r="L5155">
        <v>0</v>
      </c>
      <c r="M5155">
        <v>0</v>
      </c>
      <c r="N5155">
        <v>0</v>
      </c>
      <c r="O5155">
        <v>233000</v>
      </c>
      <c r="P5155">
        <v>4384000</v>
      </c>
      <c r="Q5155">
        <v>7171</v>
      </c>
      <c r="R5155" t="b">
        <v>0</v>
      </c>
      <c r="S5155">
        <v>0</v>
      </c>
    </row>
    <row r="5156" spans="1:19">
      <c r="A5156">
        <v>41701001</v>
      </c>
      <c r="B5156" s="12"/>
      <c r="C5156" s="12" t="s">
        <v>4797</v>
      </c>
      <c r="D5156" s="12" t="s">
        <v>5657</v>
      </c>
      <c r="E5156" t="b">
        <v>0</v>
      </c>
      <c r="F5156">
        <v>0</v>
      </c>
      <c r="G5156">
        <v>0</v>
      </c>
      <c r="H5156">
        <v>43831</v>
      </c>
      <c r="I5156" s="12" t="s">
        <v>2942</v>
      </c>
      <c r="J5156">
        <v>12</v>
      </c>
      <c r="K5156">
        <v>10275</v>
      </c>
      <c r="L5156">
        <v>0</v>
      </c>
      <c r="M5156">
        <v>0</v>
      </c>
      <c r="N5156">
        <v>0</v>
      </c>
      <c r="O5156">
        <v>233000</v>
      </c>
      <c r="P5156">
        <v>4617000</v>
      </c>
      <c r="Q5156">
        <v>7172</v>
      </c>
      <c r="R5156" t="b">
        <v>0</v>
      </c>
      <c r="S5156">
        <v>0</v>
      </c>
    </row>
    <row r="5157" spans="1:19">
      <c r="A5157">
        <v>41701001</v>
      </c>
      <c r="B5157" s="12"/>
      <c r="C5157" s="12" t="s">
        <v>4797</v>
      </c>
      <c r="D5157" s="12" t="s">
        <v>5657</v>
      </c>
      <c r="E5157" t="b">
        <v>0</v>
      </c>
      <c r="F5157">
        <v>0</v>
      </c>
      <c r="G5157">
        <v>0</v>
      </c>
      <c r="H5157">
        <v>43831</v>
      </c>
      <c r="I5157" s="12" t="s">
        <v>2943</v>
      </c>
      <c r="J5157">
        <v>12</v>
      </c>
      <c r="K5157">
        <v>10276</v>
      </c>
      <c r="L5157">
        <v>0</v>
      </c>
      <c r="M5157">
        <v>0</v>
      </c>
      <c r="N5157">
        <v>0</v>
      </c>
      <c r="O5157">
        <v>210000</v>
      </c>
      <c r="P5157">
        <v>4827000</v>
      </c>
      <c r="Q5157">
        <v>7173</v>
      </c>
      <c r="R5157" t="b">
        <v>0</v>
      </c>
      <c r="S5157">
        <v>0</v>
      </c>
    </row>
    <row r="5158" spans="1:19">
      <c r="A5158">
        <v>41701001</v>
      </c>
      <c r="B5158" s="12"/>
      <c r="C5158" s="12" t="s">
        <v>4797</v>
      </c>
      <c r="D5158" s="12" t="s">
        <v>5657</v>
      </c>
      <c r="E5158" t="b">
        <v>0</v>
      </c>
      <c r="F5158">
        <v>0</v>
      </c>
      <c r="G5158">
        <v>0</v>
      </c>
      <c r="H5158">
        <v>43831</v>
      </c>
      <c r="I5158" s="12" t="s">
        <v>2944</v>
      </c>
      <c r="J5158">
        <v>12</v>
      </c>
      <c r="K5158">
        <v>10277</v>
      </c>
      <c r="L5158">
        <v>0</v>
      </c>
      <c r="M5158">
        <v>0</v>
      </c>
      <c r="N5158">
        <v>0</v>
      </c>
      <c r="O5158">
        <v>233000</v>
      </c>
      <c r="P5158">
        <v>5060000</v>
      </c>
      <c r="Q5158">
        <v>7174</v>
      </c>
      <c r="R5158" t="b">
        <v>0</v>
      </c>
      <c r="S5158">
        <v>0</v>
      </c>
    </row>
    <row r="5159" spans="1:19">
      <c r="A5159">
        <v>41701001</v>
      </c>
      <c r="B5159" s="12"/>
      <c r="C5159" s="12" t="s">
        <v>4797</v>
      </c>
      <c r="D5159" s="12" t="s">
        <v>5657</v>
      </c>
      <c r="E5159" t="b">
        <v>0</v>
      </c>
      <c r="F5159">
        <v>0</v>
      </c>
      <c r="G5159">
        <v>0</v>
      </c>
      <c r="H5159">
        <v>43831</v>
      </c>
      <c r="I5159" s="12" t="s">
        <v>2945</v>
      </c>
      <c r="J5159">
        <v>12</v>
      </c>
      <c r="K5159">
        <v>10278</v>
      </c>
      <c r="L5159">
        <v>0</v>
      </c>
      <c r="M5159">
        <v>0</v>
      </c>
      <c r="N5159">
        <v>0</v>
      </c>
      <c r="O5159">
        <v>210000</v>
      </c>
      <c r="P5159">
        <v>5270000</v>
      </c>
      <c r="Q5159">
        <v>7175</v>
      </c>
      <c r="R5159" t="b">
        <v>0</v>
      </c>
      <c r="S5159">
        <v>0</v>
      </c>
    </row>
    <row r="5160" spans="1:19">
      <c r="A5160">
        <v>41701001</v>
      </c>
      <c r="B5160" s="12"/>
      <c r="C5160" s="12" t="s">
        <v>4797</v>
      </c>
      <c r="D5160" s="12" t="s">
        <v>5657</v>
      </c>
      <c r="E5160" t="b">
        <v>0</v>
      </c>
      <c r="F5160">
        <v>0</v>
      </c>
      <c r="G5160">
        <v>0</v>
      </c>
      <c r="H5160">
        <v>43831</v>
      </c>
      <c r="I5160" s="12" t="s">
        <v>2946</v>
      </c>
      <c r="J5160">
        <v>12</v>
      </c>
      <c r="K5160">
        <v>10279</v>
      </c>
      <c r="L5160">
        <v>0</v>
      </c>
      <c r="M5160">
        <v>0</v>
      </c>
      <c r="N5160">
        <v>0</v>
      </c>
      <c r="O5160">
        <v>233000</v>
      </c>
      <c r="P5160">
        <v>5503000</v>
      </c>
      <c r="Q5160">
        <v>7176</v>
      </c>
      <c r="R5160" t="b">
        <v>0</v>
      </c>
      <c r="S5160">
        <v>0</v>
      </c>
    </row>
    <row r="5161" spans="1:19">
      <c r="A5161">
        <v>41701001</v>
      </c>
      <c r="B5161" s="12"/>
      <c r="C5161" s="12" t="s">
        <v>4797</v>
      </c>
      <c r="D5161" s="12" t="s">
        <v>5657</v>
      </c>
      <c r="E5161" t="b">
        <v>0</v>
      </c>
      <c r="F5161">
        <v>0</v>
      </c>
      <c r="G5161">
        <v>0</v>
      </c>
      <c r="H5161">
        <v>43831</v>
      </c>
      <c r="I5161" s="12" t="s">
        <v>2947</v>
      </c>
      <c r="J5161">
        <v>12</v>
      </c>
      <c r="K5161">
        <v>10280</v>
      </c>
      <c r="L5161">
        <v>0</v>
      </c>
      <c r="M5161">
        <v>0</v>
      </c>
      <c r="N5161">
        <v>0</v>
      </c>
      <c r="O5161">
        <v>210000</v>
      </c>
      <c r="P5161">
        <v>5713000</v>
      </c>
      <c r="Q5161">
        <v>7177</v>
      </c>
      <c r="R5161" t="b">
        <v>0</v>
      </c>
      <c r="S5161">
        <v>0</v>
      </c>
    </row>
    <row r="5162" spans="1:19">
      <c r="A5162">
        <v>41701001</v>
      </c>
      <c r="B5162" s="12"/>
      <c r="C5162" s="12" t="s">
        <v>4797</v>
      </c>
      <c r="D5162" s="12" t="s">
        <v>5657</v>
      </c>
      <c r="E5162" t="b">
        <v>0</v>
      </c>
      <c r="F5162">
        <v>0</v>
      </c>
      <c r="G5162">
        <v>0</v>
      </c>
      <c r="H5162">
        <v>43831</v>
      </c>
      <c r="I5162" s="12" t="s">
        <v>2948</v>
      </c>
      <c r="J5162">
        <v>12</v>
      </c>
      <c r="K5162">
        <v>10281</v>
      </c>
      <c r="L5162">
        <v>0</v>
      </c>
      <c r="M5162">
        <v>0</v>
      </c>
      <c r="N5162">
        <v>0</v>
      </c>
      <c r="O5162">
        <v>210000</v>
      </c>
      <c r="P5162">
        <v>5923000</v>
      </c>
      <c r="Q5162">
        <v>7178</v>
      </c>
      <c r="R5162" t="b">
        <v>0</v>
      </c>
      <c r="S5162">
        <v>0</v>
      </c>
    </row>
    <row r="5163" spans="1:19">
      <c r="A5163">
        <v>41701001</v>
      </c>
      <c r="B5163" s="12"/>
      <c r="C5163" s="12" t="s">
        <v>4797</v>
      </c>
      <c r="D5163" s="12" t="s">
        <v>5657</v>
      </c>
      <c r="E5163" t="b">
        <v>0</v>
      </c>
      <c r="F5163">
        <v>0</v>
      </c>
      <c r="G5163">
        <v>0</v>
      </c>
      <c r="H5163">
        <v>43831</v>
      </c>
      <c r="I5163" s="12" t="s">
        <v>2949</v>
      </c>
      <c r="J5163">
        <v>12</v>
      </c>
      <c r="K5163">
        <v>10282</v>
      </c>
      <c r="L5163">
        <v>0</v>
      </c>
      <c r="M5163">
        <v>0</v>
      </c>
      <c r="N5163">
        <v>0</v>
      </c>
      <c r="O5163">
        <v>233000</v>
      </c>
      <c r="P5163">
        <v>6156000</v>
      </c>
      <c r="Q5163">
        <v>7179</v>
      </c>
      <c r="R5163" t="b">
        <v>0</v>
      </c>
      <c r="S5163">
        <v>0</v>
      </c>
    </row>
    <row r="5164" spans="1:19">
      <c r="A5164">
        <v>41701001</v>
      </c>
      <c r="B5164" s="12"/>
      <c r="C5164" s="12" t="s">
        <v>4797</v>
      </c>
      <c r="D5164" s="12" t="s">
        <v>5657</v>
      </c>
      <c r="E5164" t="b">
        <v>0</v>
      </c>
      <c r="F5164">
        <v>0</v>
      </c>
      <c r="G5164">
        <v>0</v>
      </c>
      <c r="H5164">
        <v>43831</v>
      </c>
      <c r="I5164" s="12" t="s">
        <v>2950</v>
      </c>
      <c r="J5164">
        <v>12</v>
      </c>
      <c r="K5164">
        <v>10283</v>
      </c>
      <c r="L5164">
        <v>0</v>
      </c>
      <c r="M5164">
        <v>0</v>
      </c>
      <c r="N5164">
        <v>0</v>
      </c>
      <c r="O5164">
        <v>210000</v>
      </c>
      <c r="P5164">
        <v>6366000</v>
      </c>
      <c r="Q5164">
        <v>7180</v>
      </c>
      <c r="R5164" t="b">
        <v>0</v>
      </c>
      <c r="S5164">
        <v>0</v>
      </c>
    </row>
    <row r="5165" spans="1:19">
      <c r="A5165">
        <v>41701001</v>
      </c>
      <c r="B5165" s="12"/>
      <c r="C5165" s="12" t="s">
        <v>4797</v>
      </c>
      <c r="D5165" s="12" t="s">
        <v>5657</v>
      </c>
      <c r="E5165" t="b">
        <v>0</v>
      </c>
      <c r="F5165">
        <v>0</v>
      </c>
      <c r="G5165">
        <v>0</v>
      </c>
      <c r="H5165">
        <v>43831</v>
      </c>
      <c r="I5165" s="12" t="s">
        <v>2951</v>
      </c>
      <c r="J5165">
        <v>12</v>
      </c>
      <c r="K5165">
        <v>10284</v>
      </c>
      <c r="L5165">
        <v>0</v>
      </c>
      <c r="M5165">
        <v>0</v>
      </c>
      <c r="N5165">
        <v>0</v>
      </c>
      <c r="O5165">
        <v>210000</v>
      </c>
      <c r="P5165">
        <v>6576000</v>
      </c>
      <c r="Q5165">
        <v>7181</v>
      </c>
      <c r="R5165" t="b">
        <v>0</v>
      </c>
      <c r="S5165">
        <v>0</v>
      </c>
    </row>
    <row r="5166" spans="1:19">
      <c r="A5166">
        <v>41701001</v>
      </c>
      <c r="B5166" s="12"/>
      <c r="C5166" s="12" t="s">
        <v>4797</v>
      </c>
      <c r="D5166" s="12" t="s">
        <v>5657</v>
      </c>
      <c r="E5166" t="b">
        <v>0</v>
      </c>
      <c r="F5166">
        <v>0</v>
      </c>
      <c r="G5166">
        <v>0</v>
      </c>
      <c r="H5166">
        <v>43831</v>
      </c>
      <c r="I5166" s="12" t="s">
        <v>2952</v>
      </c>
      <c r="J5166">
        <v>12</v>
      </c>
      <c r="K5166">
        <v>10285</v>
      </c>
      <c r="L5166">
        <v>0</v>
      </c>
      <c r="M5166">
        <v>0</v>
      </c>
      <c r="N5166">
        <v>0</v>
      </c>
      <c r="O5166">
        <v>233000</v>
      </c>
      <c r="P5166">
        <v>6809000</v>
      </c>
      <c r="Q5166">
        <v>7182</v>
      </c>
      <c r="R5166" t="b">
        <v>0</v>
      </c>
      <c r="S5166">
        <v>0</v>
      </c>
    </row>
    <row r="5167" spans="1:19">
      <c r="A5167">
        <v>41701001</v>
      </c>
      <c r="B5167" s="12"/>
      <c r="C5167" s="12" t="s">
        <v>4797</v>
      </c>
      <c r="D5167" s="12" t="s">
        <v>5657</v>
      </c>
      <c r="E5167" t="b">
        <v>0</v>
      </c>
      <c r="F5167">
        <v>0</v>
      </c>
      <c r="G5167">
        <v>0</v>
      </c>
      <c r="H5167">
        <v>43831</v>
      </c>
      <c r="I5167" s="12" t="s">
        <v>2953</v>
      </c>
      <c r="J5167">
        <v>12</v>
      </c>
      <c r="K5167">
        <v>10286</v>
      </c>
      <c r="L5167">
        <v>0</v>
      </c>
      <c r="M5167">
        <v>0</v>
      </c>
      <c r="N5167">
        <v>0</v>
      </c>
      <c r="O5167">
        <v>233000</v>
      </c>
      <c r="P5167">
        <v>7042000</v>
      </c>
      <c r="Q5167">
        <v>7183</v>
      </c>
      <c r="R5167" t="b">
        <v>0</v>
      </c>
      <c r="S5167">
        <v>0</v>
      </c>
    </row>
    <row r="5168" spans="1:19">
      <c r="A5168">
        <v>41701001</v>
      </c>
      <c r="B5168" s="12"/>
      <c r="C5168" s="12" t="s">
        <v>4797</v>
      </c>
      <c r="D5168" s="12" t="s">
        <v>5657</v>
      </c>
      <c r="E5168" t="b">
        <v>0</v>
      </c>
      <c r="F5168">
        <v>0</v>
      </c>
      <c r="G5168">
        <v>0</v>
      </c>
      <c r="H5168">
        <v>43831</v>
      </c>
      <c r="I5168" s="12" t="s">
        <v>2954</v>
      </c>
      <c r="J5168">
        <v>12</v>
      </c>
      <c r="K5168">
        <v>10287</v>
      </c>
      <c r="L5168">
        <v>0</v>
      </c>
      <c r="M5168">
        <v>0</v>
      </c>
      <c r="N5168">
        <v>0</v>
      </c>
      <c r="O5168">
        <v>210000</v>
      </c>
      <c r="P5168">
        <v>7252000</v>
      </c>
      <c r="Q5168">
        <v>7184</v>
      </c>
      <c r="R5168" t="b">
        <v>0</v>
      </c>
      <c r="S5168">
        <v>0</v>
      </c>
    </row>
    <row r="5169" spans="1:19">
      <c r="A5169">
        <v>41701001</v>
      </c>
      <c r="B5169" s="12"/>
      <c r="C5169" s="12" t="s">
        <v>4797</v>
      </c>
      <c r="D5169" s="12" t="s">
        <v>5657</v>
      </c>
      <c r="E5169" t="b">
        <v>0</v>
      </c>
      <c r="F5169">
        <v>0</v>
      </c>
      <c r="G5169">
        <v>0</v>
      </c>
      <c r="H5169">
        <v>43831</v>
      </c>
      <c r="I5169" s="12" t="s">
        <v>2955</v>
      </c>
      <c r="J5169">
        <v>12</v>
      </c>
      <c r="K5169">
        <v>10288</v>
      </c>
      <c r="L5169">
        <v>0</v>
      </c>
      <c r="M5169">
        <v>0</v>
      </c>
      <c r="N5169">
        <v>0</v>
      </c>
      <c r="O5169">
        <v>233000</v>
      </c>
      <c r="P5169">
        <v>7485000</v>
      </c>
      <c r="Q5169">
        <v>7185</v>
      </c>
      <c r="R5169" t="b">
        <v>0</v>
      </c>
      <c r="S5169">
        <v>0</v>
      </c>
    </row>
    <row r="5170" spans="1:19">
      <c r="A5170">
        <v>41701001</v>
      </c>
      <c r="B5170" s="12"/>
      <c r="C5170" s="12" t="s">
        <v>4797</v>
      </c>
      <c r="D5170" s="12" t="s">
        <v>5657</v>
      </c>
      <c r="E5170" t="b">
        <v>0</v>
      </c>
      <c r="F5170">
        <v>0</v>
      </c>
      <c r="G5170">
        <v>0</v>
      </c>
      <c r="H5170">
        <v>43831</v>
      </c>
      <c r="I5170" s="12" t="s">
        <v>2956</v>
      </c>
      <c r="J5170">
        <v>12</v>
      </c>
      <c r="K5170">
        <v>10289</v>
      </c>
      <c r="L5170">
        <v>0</v>
      </c>
      <c r="M5170">
        <v>0</v>
      </c>
      <c r="N5170">
        <v>0</v>
      </c>
      <c r="O5170">
        <v>210000</v>
      </c>
      <c r="P5170">
        <v>7695000</v>
      </c>
      <c r="Q5170">
        <v>7186</v>
      </c>
      <c r="R5170" t="b">
        <v>0</v>
      </c>
      <c r="S5170">
        <v>0</v>
      </c>
    </row>
    <row r="5171" spans="1:19">
      <c r="A5171">
        <v>41701001</v>
      </c>
      <c r="B5171" s="12"/>
      <c r="C5171" s="12" t="s">
        <v>4797</v>
      </c>
      <c r="D5171" s="12" t="s">
        <v>5657</v>
      </c>
      <c r="E5171" t="b">
        <v>0</v>
      </c>
      <c r="F5171">
        <v>0</v>
      </c>
      <c r="G5171">
        <v>0</v>
      </c>
      <c r="H5171">
        <v>43831</v>
      </c>
      <c r="I5171" s="12" t="s">
        <v>2957</v>
      </c>
      <c r="J5171">
        <v>12</v>
      </c>
      <c r="K5171">
        <v>10290</v>
      </c>
      <c r="L5171">
        <v>0</v>
      </c>
      <c r="M5171">
        <v>0</v>
      </c>
      <c r="N5171">
        <v>0</v>
      </c>
      <c r="O5171">
        <v>233000</v>
      </c>
      <c r="P5171">
        <v>7928000</v>
      </c>
      <c r="Q5171">
        <v>7187</v>
      </c>
      <c r="R5171" t="b">
        <v>0</v>
      </c>
      <c r="S5171">
        <v>0</v>
      </c>
    </row>
    <row r="5172" spans="1:19">
      <c r="A5172">
        <v>41701001</v>
      </c>
      <c r="B5172" s="12"/>
      <c r="C5172" s="12" t="s">
        <v>4797</v>
      </c>
      <c r="D5172" s="12" t="s">
        <v>5657</v>
      </c>
      <c r="E5172" t="b">
        <v>0</v>
      </c>
      <c r="F5172">
        <v>0</v>
      </c>
      <c r="G5172">
        <v>0</v>
      </c>
      <c r="H5172">
        <v>43831</v>
      </c>
      <c r="I5172" s="12" t="s">
        <v>2958</v>
      </c>
      <c r="J5172">
        <v>12</v>
      </c>
      <c r="K5172">
        <v>10291</v>
      </c>
      <c r="L5172">
        <v>0</v>
      </c>
      <c r="M5172">
        <v>0</v>
      </c>
      <c r="N5172">
        <v>0</v>
      </c>
      <c r="O5172">
        <v>210000</v>
      </c>
      <c r="P5172">
        <v>8138000</v>
      </c>
      <c r="Q5172">
        <v>7188</v>
      </c>
      <c r="R5172" t="b">
        <v>0</v>
      </c>
      <c r="S5172">
        <v>0</v>
      </c>
    </row>
    <row r="5173" spans="1:19">
      <c r="A5173">
        <v>41701001</v>
      </c>
      <c r="B5173" s="12"/>
      <c r="C5173" s="12" t="s">
        <v>4797</v>
      </c>
      <c r="D5173" s="12" t="s">
        <v>5657</v>
      </c>
      <c r="E5173" t="b">
        <v>0</v>
      </c>
      <c r="F5173">
        <v>0</v>
      </c>
      <c r="G5173">
        <v>0</v>
      </c>
      <c r="H5173">
        <v>43831</v>
      </c>
      <c r="I5173" s="12" t="s">
        <v>2959</v>
      </c>
      <c r="J5173">
        <v>12</v>
      </c>
      <c r="K5173">
        <v>10292</v>
      </c>
      <c r="L5173">
        <v>0</v>
      </c>
      <c r="M5173">
        <v>0</v>
      </c>
      <c r="N5173">
        <v>0</v>
      </c>
      <c r="O5173">
        <v>210000</v>
      </c>
      <c r="P5173">
        <v>8348000</v>
      </c>
      <c r="Q5173">
        <v>7189</v>
      </c>
      <c r="R5173" t="b">
        <v>0</v>
      </c>
      <c r="S5173">
        <v>0</v>
      </c>
    </row>
    <row r="5174" spans="1:19">
      <c r="A5174">
        <v>41701001</v>
      </c>
      <c r="B5174" s="12"/>
      <c r="C5174" s="12" t="s">
        <v>4797</v>
      </c>
      <c r="D5174" s="12" t="s">
        <v>5657</v>
      </c>
      <c r="E5174" t="b">
        <v>0</v>
      </c>
      <c r="F5174">
        <v>0</v>
      </c>
      <c r="G5174">
        <v>0</v>
      </c>
      <c r="H5174">
        <v>43831</v>
      </c>
      <c r="I5174" s="12" t="s">
        <v>2960</v>
      </c>
      <c r="J5174">
        <v>12</v>
      </c>
      <c r="K5174">
        <v>10293</v>
      </c>
      <c r="L5174">
        <v>0</v>
      </c>
      <c r="M5174">
        <v>0</v>
      </c>
      <c r="N5174">
        <v>0</v>
      </c>
      <c r="O5174">
        <v>210000</v>
      </c>
      <c r="P5174">
        <v>8558000</v>
      </c>
      <c r="Q5174">
        <v>7190</v>
      </c>
      <c r="R5174" t="b">
        <v>0</v>
      </c>
      <c r="S5174">
        <v>0</v>
      </c>
    </row>
    <row r="5175" spans="1:19">
      <c r="A5175">
        <v>41701001</v>
      </c>
      <c r="B5175" s="12"/>
      <c r="C5175" s="12" t="s">
        <v>4797</v>
      </c>
      <c r="D5175" s="12" t="s">
        <v>5657</v>
      </c>
      <c r="E5175" t="b">
        <v>0</v>
      </c>
      <c r="F5175">
        <v>0</v>
      </c>
      <c r="G5175">
        <v>0</v>
      </c>
      <c r="H5175">
        <v>43831</v>
      </c>
      <c r="I5175" s="12" t="s">
        <v>2961</v>
      </c>
      <c r="J5175">
        <v>12</v>
      </c>
      <c r="K5175">
        <v>10294</v>
      </c>
      <c r="L5175">
        <v>0</v>
      </c>
      <c r="M5175">
        <v>0</v>
      </c>
      <c r="N5175">
        <v>0</v>
      </c>
      <c r="O5175">
        <v>210000</v>
      </c>
      <c r="P5175">
        <v>8768000</v>
      </c>
      <c r="Q5175">
        <v>7191</v>
      </c>
      <c r="R5175" t="b">
        <v>0</v>
      </c>
      <c r="S5175">
        <v>0</v>
      </c>
    </row>
    <row r="5176" spans="1:19">
      <c r="A5176">
        <v>41701001</v>
      </c>
      <c r="B5176" s="12"/>
      <c r="C5176" s="12" t="s">
        <v>4797</v>
      </c>
      <c r="D5176" s="12" t="s">
        <v>5657</v>
      </c>
      <c r="E5176" t="b">
        <v>0</v>
      </c>
      <c r="F5176">
        <v>0</v>
      </c>
      <c r="G5176">
        <v>0</v>
      </c>
      <c r="H5176">
        <v>43831</v>
      </c>
      <c r="I5176" s="12" t="s">
        <v>2962</v>
      </c>
      <c r="J5176">
        <v>12</v>
      </c>
      <c r="K5176">
        <v>10295</v>
      </c>
      <c r="L5176">
        <v>0</v>
      </c>
      <c r="M5176">
        <v>0</v>
      </c>
      <c r="N5176">
        <v>0</v>
      </c>
      <c r="O5176">
        <v>233000</v>
      </c>
      <c r="P5176">
        <v>9001000</v>
      </c>
      <c r="Q5176">
        <v>7192</v>
      </c>
      <c r="R5176" t="b">
        <v>0</v>
      </c>
      <c r="S5176">
        <v>0</v>
      </c>
    </row>
    <row r="5177" spans="1:19">
      <c r="A5177">
        <v>41701001</v>
      </c>
      <c r="B5177" s="12"/>
      <c r="C5177" s="12" t="s">
        <v>4797</v>
      </c>
      <c r="D5177" s="12" t="s">
        <v>5657</v>
      </c>
      <c r="E5177" t="b">
        <v>0</v>
      </c>
      <c r="F5177">
        <v>0</v>
      </c>
      <c r="G5177">
        <v>0</v>
      </c>
      <c r="H5177">
        <v>43831</v>
      </c>
      <c r="I5177" s="12" t="s">
        <v>2963</v>
      </c>
      <c r="J5177">
        <v>12</v>
      </c>
      <c r="K5177">
        <v>10296</v>
      </c>
      <c r="L5177">
        <v>0</v>
      </c>
      <c r="M5177">
        <v>0</v>
      </c>
      <c r="N5177">
        <v>0</v>
      </c>
      <c r="O5177">
        <v>210000</v>
      </c>
      <c r="P5177">
        <v>9211000</v>
      </c>
      <c r="Q5177">
        <v>7193</v>
      </c>
      <c r="R5177" t="b">
        <v>0</v>
      </c>
      <c r="S5177">
        <v>0</v>
      </c>
    </row>
    <row r="5178" spans="1:19">
      <c r="A5178">
        <v>41701001</v>
      </c>
      <c r="B5178" s="12"/>
      <c r="C5178" s="12" t="s">
        <v>4797</v>
      </c>
      <c r="D5178" s="12" t="s">
        <v>5657</v>
      </c>
      <c r="E5178" t="b">
        <v>0</v>
      </c>
      <c r="F5178">
        <v>0</v>
      </c>
      <c r="G5178">
        <v>0</v>
      </c>
      <c r="H5178">
        <v>43831</v>
      </c>
      <c r="I5178" s="12" t="s">
        <v>2964</v>
      </c>
      <c r="J5178">
        <v>12</v>
      </c>
      <c r="K5178">
        <v>10297</v>
      </c>
      <c r="L5178">
        <v>0</v>
      </c>
      <c r="M5178">
        <v>0</v>
      </c>
      <c r="N5178">
        <v>0</v>
      </c>
      <c r="O5178">
        <v>233000</v>
      </c>
      <c r="P5178">
        <v>9444000</v>
      </c>
      <c r="Q5178">
        <v>7194</v>
      </c>
      <c r="R5178" t="b">
        <v>0</v>
      </c>
      <c r="S5178">
        <v>0</v>
      </c>
    </row>
    <row r="5179" spans="1:19">
      <c r="A5179">
        <v>41701001</v>
      </c>
      <c r="B5179" s="12"/>
      <c r="C5179" s="12" t="s">
        <v>4797</v>
      </c>
      <c r="D5179" s="12" t="s">
        <v>5657</v>
      </c>
      <c r="E5179" t="b">
        <v>0</v>
      </c>
      <c r="F5179">
        <v>0</v>
      </c>
      <c r="G5179">
        <v>0</v>
      </c>
      <c r="H5179">
        <v>43831</v>
      </c>
      <c r="I5179" s="12" t="s">
        <v>2965</v>
      </c>
      <c r="J5179">
        <v>12</v>
      </c>
      <c r="K5179">
        <v>10298</v>
      </c>
      <c r="L5179">
        <v>0</v>
      </c>
      <c r="M5179">
        <v>0</v>
      </c>
      <c r="N5179">
        <v>0</v>
      </c>
      <c r="O5179">
        <v>233000</v>
      </c>
      <c r="P5179">
        <v>9677000</v>
      </c>
      <c r="Q5179">
        <v>7195</v>
      </c>
      <c r="R5179" t="b">
        <v>0</v>
      </c>
      <c r="S5179">
        <v>0</v>
      </c>
    </row>
    <row r="5180" spans="1:19">
      <c r="A5180">
        <v>41701001</v>
      </c>
      <c r="B5180" s="12"/>
      <c r="C5180" s="12" t="s">
        <v>4797</v>
      </c>
      <c r="D5180" s="12" t="s">
        <v>5657</v>
      </c>
      <c r="E5180" t="b">
        <v>0</v>
      </c>
      <c r="F5180">
        <v>0</v>
      </c>
      <c r="G5180">
        <v>0</v>
      </c>
      <c r="H5180">
        <v>43831</v>
      </c>
      <c r="I5180" s="12" t="s">
        <v>2966</v>
      </c>
      <c r="J5180">
        <v>12</v>
      </c>
      <c r="K5180">
        <v>10299</v>
      </c>
      <c r="L5180">
        <v>0</v>
      </c>
      <c r="M5180">
        <v>0</v>
      </c>
      <c r="N5180">
        <v>0</v>
      </c>
      <c r="O5180">
        <v>233000</v>
      </c>
      <c r="P5180">
        <v>9910000</v>
      </c>
      <c r="Q5180">
        <v>7196</v>
      </c>
      <c r="R5180" t="b">
        <v>0</v>
      </c>
      <c r="S5180">
        <v>0</v>
      </c>
    </row>
    <row r="5181" spans="1:19">
      <c r="A5181">
        <v>41701001</v>
      </c>
      <c r="B5181" s="12"/>
      <c r="C5181" s="12" t="s">
        <v>4797</v>
      </c>
      <c r="D5181" s="12" t="s">
        <v>5657</v>
      </c>
      <c r="E5181" t="b">
        <v>0</v>
      </c>
      <c r="F5181">
        <v>0</v>
      </c>
      <c r="G5181">
        <v>0</v>
      </c>
      <c r="H5181">
        <v>43831</v>
      </c>
      <c r="I5181" s="12" t="s">
        <v>2967</v>
      </c>
      <c r="J5181">
        <v>12</v>
      </c>
      <c r="K5181">
        <v>10300</v>
      </c>
      <c r="L5181">
        <v>0</v>
      </c>
      <c r="M5181">
        <v>0</v>
      </c>
      <c r="N5181">
        <v>0</v>
      </c>
      <c r="O5181">
        <v>210000</v>
      </c>
      <c r="P5181">
        <v>10120000</v>
      </c>
      <c r="Q5181">
        <v>7197</v>
      </c>
      <c r="R5181" t="b">
        <v>0</v>
      </c>
      <c r="S5181">
        <v>0</v>
      </c>
    </row>
    <row r="5182" spans="1:19">
      <c r="A5182">
        <v>41701001</v>
      </c>
      <c r="B5182" s="12"/>
      <c r="C5182" s="12" t="s">
        <v>4797</v>
      </c>
      <c r="D5182" s="12" t="s">
        <v>5657</v>
      </c>
      <c r="E5182" t="b">
        <v>0</v>
      </c>
      <c r="F5182">
        <v>0</v>
      </c>
      <c r="G5182">
        <v>0</v>
      </c>
      <c r="H5182">
        <v>43831</v>
      </c>
      <c r="I5182" s="12" t="s">
        <v>2968</v>
      </c>
      <c r="J5182">
        <v>12</v>
      </c>
      <c r="K5182">
        <v>10301</v>
      </c>
      <c r="L5182">
        <v>0</v>
      </c>
      <c r="M5182">
        <v>0</v>
      </c>
      <c r="N5182">
        <v>0</v>
      </c>
      <c r="O5182">
        <v>210000</v>
      </c>
      <c r="P5182">
        <v>10330000</v>
      </c>
      <c r="Q5182">
        <v>7198</v>
      </c>
      <c r="R5182" t="b">
        <v>0</v>
      </c>
      <c r="S5182">
        <v>0</v>
      </c>
    </row>
    <row r="5183" spans="1:19">
      <c r="A5183">
        <v>41701001</v>
      </c>
      <c r="B5183" s="12"/>
      <c r="C5183" s="12" t="s">
        <v>4797</v>
      </c>
      <c r="D5183" s="12" t="s">
        <v>5657</v>
      </c>
      <c r="E5183" t="b">
        <v>0</v>
      </c>
      <c r="F5183">
        <v>0</v>
      </c>
      <c r="G5183">
        <v>0</v>
      </c>
      <c r="H5183">
        <v>43831</v>
      </c>
      <c r="I5183" s="12" t="s">
        <v>2969</v>
      </c>
      <c r="J5183">
        <v>12</v>
      </c>
      <c r="K5183">
        <v>10302</v>
      </c>
      <c r="L5183">
        <v>0</v>
      </c>
      <c r="M5183">
        <v>0</v>
      </c>
      <c r="N5183">
        <v>0</v>
      </c>
      <c r="O5183">
        <v>210000</v>
      </c>
      <c r="P5183">
        <v>10540000</v>
      </c>
      <c r="Q5183">
        <v>7199</v>
      </c>
      <c r="R5183" t="b">
        <v>0</v>
      </c>
      <c r="S5183">
        <v>0</v>
      </c>
    </row>
    <row r="5184" spans="1:19">
      <c r="A5184">
        <v>41701001</v>
      </c>
      <c r="B5184" s="12"/>
      <c r="C5184" s="12" t="s">
        <v>4797</v>
      </c>
      <c r="D5184" s="12" t="s">
        <v>5657</v>
      </c>
      <c r="E5184" t="b">
        <v>0</v>
      </c>
      <c r="F5184">
        <v>0</v>
      </c>
      <c r="G5184">
        <v>0</v>
      </c>
      <c r="H5184">
        <v>43831</v>
      </c>
      <c r="I5184" s="12" t="s">
        <v>2970</v>
      </c>
      <c r="J5184">
        <v>12</v>
      </c>
      <c r="K5184">
        <v>10303</v>
      </c>
      <c r="L5184">
        <v>0</v>
      </c>
      <c r="M5184">
        <v>0</v>
      </c>
      <c r="N5184">
        <v>0</v>
      </c>
      <c r="O5184">
        <v>210000</v>
      </c>
      <c r="P5184">
        <v>10750000</v>
      </c>
      <c r="Q5184">
        <v>7200</v>
      </c>
      <c r="R5184" t="b">
        <v>0</v>
      </c>
      <c r="S5184">
        <v>0</v>
      </c>
    </row>
    <row r="5185" spans="1:19">
      <c r="A5185">
        <v>41701001</v>
      </c>
      <c r="B5185" s="12"/>
      <c r="C5185" s="12" t="s">
        <v>4797</v>
      </c>
      <c r="D5185" s="12" t="s">
        <v>5657</v>
      </c>
      <c r="E5185" t="b">
        <v>0</v>
      </c>
      <c r="F5185">
        <v>0</v>
      </c>
      <c r="G5185">
        <v>0</v>
      </c>
      <c r="H5185">
        <v>43831</v>
      </c>
      <c r="I5185" s="12" t="s">
        <v>2971</v>
      </c>
      <c r="J5185">
        <v>12</v>
      </c>
      <c r="K5185">
        <v>10304</v>
      </c>
      <c r="L5185">
        <v>0</v>
      </c>
      <c r="M5185">
        <v>0</v>
      </c>
      <c r="N5185">
        <v>0</v>
      </c>
      <c r="O5185">
        <v>210000</v>
      </c>
      <c r="P5185">
        <v>10960000</v>
      </c>
      <c r="Q5185">
        <v>7201</v>
      </c>
      <c r="R5185" t="b">
        <v>0</v>
      </c>
      <c r="S5185">
        <v>0</v>
      </c>
    </row>
    <row r="5186" spans="1:19">
      <c r="A5186">
        <v>41701001</v>
      </c>
      <c r="B5186" s="12"/>
      <c r="C5186" s="12" t="s">
        <v>4797</v>
      </c>
      <c r="D5186" s="12" t="s">
        <v>5657</v>
      </c>
      <c r="E5186" t="b">
        <v>0</v>
      </c>
      <c r="F5186">
        <v>0</v>
      </c>
      <c r="G5186">
        <v>0</v>
      </c>
      <c r="H5186">
        <v>43831</v>
      </c>
      <c r="I5186" s="12" t="s">
        <v>2972</v>
      </c>
      <c r="J5186">
        <v>12</v>
      </c>
      <c r="K5186">
        <v>10305</v>
      </c>
      <c r="L5186">
        <v>0</v>
      </c>
      <c r="M5186">
        <v>0</v>
      </c>
      <c r="N5186">
        <v>0</v>
      </c>
      <c r="O5186">
        <v>210000</v>
      </c>
      <c r="P5186">
        <v>11170000</v>
      </c>
      <c r="Q5186">
        <v>7202</v>
      </c>
      <c r="R5186" t="b">
        <v>0</v>
      </c>
      <c r="S5186">
        <v>0</v>
      </c>
    </row>
    <row r="5187" spans="1:19">
      <c r="A5187">
        <v>41701001</v>
      </c>
      <c r="B5187" s="12"/>
      <c r="C5187" s="12" t="s">
        <v>4797</v>
      </c>
      <c r="D5187" s="12" t="s">
        <v>5657</v>
      </c>
      <c r="E5187" t="b">
        <v>0</v>
      </c>
      <c r="F5187">
        <v>0</v>
      </c>
      <c r="G5187">
        <v>0</v>
      </c>
      <c r="H5187">
        <v>43831</v>
      </c>
      <c r="I5187" s="12" t="s">
        <v>2973</v>
      </c>
      <c r="J5187">
        <v>12</v>
      </c>
      <c r="K5187">
        <v>10306</v>
      </c>
      <c r="L5187">
        <v>0</v>
      </c>
      <c r="M5187">
        <v>0</v>
      </c>
      <c r="N5187">
        <v>0</v>
      </c>
      <c r="O5187">
        <v>233000</v>
      </c>
      <c r="P5187">
        <v>11403000</v>
      </c>
      <c r="Q5187">
        <v>7203</v>
      </c>
      <c r="R5187" t="b">
        <v>0</v>
      </c>
      <c r="S5187">
        <v>0</v>
      </c>
    </row>
    <row r="5188" spans="1:19">
      <c r="A5188">
        <v>41701001</v>
      </c>
      <c r="B5188" s="12"/>
      <c r="C5188" s="12" t="s">
        <v>4797</v>
      </c>
      <c r="D5188" s="12" t="s">
        <v>5657</v>
      </c>
      <c r="E5188" t="b">
        <v>0</v>
      </c>
      <c r="F5188">
        <v>0</v>
      </c>
      <c r="G5188">
        <v>0</v>
      </c>
      <c r="H5188">
        <v>43831</v>
      </c>
      <c r="I5188" s="12" t="s">
        <v>2974</v>
      </c>
      <c r="J5188">
        <v>12</v>
      </c>
      <c r="K5188">
        <v>10307</v>
      </c>
      <c r="L5188">
        <v>0</v>
      </c>
      <c r="M5188">
        <v>0</v>
      </c>
      <c r="N5188">
        <v>0</v>
      </c>
      <c r="O5188">
        <v>210000</v>
      </c>
      <c r="P5188">
        <v>11613000</v>
      </c>
      <c r="Q5188">
        <v>7204</v>
      </c>
      <c r="R5188" t="b">
        <v>0</v>
      </c>
      <c r="S5188">
        <v>0</v>
      </c>
    </row>
    <row r="5189" spans="1:19">
      <c r="A5189">
        <v>41701001</v>
      </c>
      <c r="B5189" s="12"/>
      <c r="C5189" s="12" t="s">
        <v>4797</v>
      </c>
      <c r="D5189" s="12" t="s">
        <v>5657</v>
      </c>
      <c r="E5189" t="b">
        <v>0</v>
      </c>
      <c r="F5189">
        <v>0</v>
      </c>
      <c r="G5189">
        <v>0</v>
      </c>
      <c r="H5189">
        <v>43831</v>
      </c>
      <c r="I5189" s="12" t="s">
        <v>2975</v>
      </c>
      <c r="J5189">
        <v>12</v>
      </c>
      <c r="K5189">
        <v>10308</v>
      </c>
      <c r="L5189">
        <v>0</v>
      </c>
      <c r="M5189">
        <v>0</v>
      </c>
      <c r="N5189">
        <v>0</v>
      </c>
      <c r="O5189">
        <v>233000</v>
      </c>
      <c r="P5189">
        <v>11846000</v>
      </c>
      <c r="Q5189">
        <v>7205</v>
      </c>
      <c r="R5189" t="b">
        <v>0</v>
      </c>
      <c r="S5189">
        <v>0</v>
      </c>
    </row>
    <row r="5190" spans="1:19">
      <c r="A5190">
        <v>41701001</v>
      </c>
      <c r="B5190" s="12"/>
      <c r="C5190" s="12" t="s">
        <v>4797</v>
      </c>
      <c r="D5190" s="12" t="s">
        <v>5657</v>
      </c>
      <c r="E5190" t="b">
        <v>0</v>
      </c>
      <c r="F5190">
        <v>0</v>
      </c>
      <c r="G5190">
        <v>0</v>
      </c>
      <c r="H5190">
        <v>43831</v>
      </c>
      <c r="I5190" s="12" t="s">
        <v>2976</v>
      </c>
      <c r="J5190">
        <v>12</v>
      </c>
      <c r="K5190">
        <v>10309</v>
      </c>
      <c r="L5190">
        <v>0</v>
      </c>
      <c r="M5190">
        <v>0</v>
      </c>
      <c r="N5190">
        <v>0</v>
      </c>
      <c r="O5190">
        <v>210000</v>
      </c>
      <c r="P5190">
        <v>12056000</v>
      </c>
      <c r="Q5190">
        <v>7206</v>
      </c>
      <c r="R5190" t="b">
        <v>0</v>
      </c>
      <c r="S5190">
        <v>0</v>
      </c>
    </row>
    <row r="5191" spans="1:19">
      <c r="A5191">
        <v>41701001</v>
      </c>
      <c r="B5191" s="12"/>
      <c r="C5191" s="12" t="s">
        <v>4797</v>
      </c>
      <c r="D5191" s="12" t="s">
        <v>5657</v>
      </c>
      <c r="E5191" t="b">
        <v>0</v>
      </c>
      <c r="F5191">
        <v>0</v>
      </c>
      <c r="G5191">
        <v>0</v>
      </c>
      <c r="H5191">
        <v>43831</v>
      </c>
      <c r="I5191" s="12" t="s">
        <v>2977</v>
      </c>
      <c r="J5191">
        <v>12</v>
      </c>
      <c r="K5191">
        <v>10310</v>
      </c>
      <c r="L5191">
        <v>0</v>
      </c>
      <c r="M5191">
        <v>0</v>
      </c>
      <c r="N5191">
        <v>0</v>
      </c>
      <c r="O5191">
        <v>233000</v>
      </c>
      <c r="P5191">
        <v>12289000</v>
      </c>
      <c r="Q5191">
        <v>7207</v>
      </c>
      <c r="R5191" t="b">
        <v>0</v>
      </c>
      <c r="S5191">
        <v>0</v>
      </c>
    </row>
    <row r="5192" spans="1:19">
      <c r="A5192">
        <v>41701001</v>
      </c>
      <c r="B5192" s="12"/>
      <c r="C5192" s="12" t="s">
        <v>4797</v>
      </c>
      <c r="D5192" s="12" t="s">
        <v>5657</v>
      </c>
      <c r="E5192" t="b">
        <v>0</v>
      </c>
      <c r="F5192">
        <v>0</v>
      </c>
      <c r="G5192">
        <v>0</v>
      </c>
      <c r="H5192">
        <v>43831</v>
      </c>
      <c r="I5192" s="12" t="s">
        <v>2978</v>
      </c>
      <c r="J5192">
        <v>12</v>
      </c>
      <c r="K5192">
        <v>10311</v>
      </c>
      <c r="L5192">
        <v>0</v>
      </c>
      <c r="M5192">
        <v>0</v>
      </c>
      <c r="N5192">
        <v>0</v>
      </c>
      <c r="O5192">
        <v>210000</v>
      </c>
      <c r="P5192">
        <v>12499000</v>
      </c>
      <c r="Q5192">
        <v>7208</v>
      </c>
      <c r="R5192" t="b">
        <v>0</v>
      </c>
      <c r="S5192">
        <v>0</v>
      </c>
    </row>
    <row r="5193" spans="1:19">
      <c r="A5193">
        <v>41701001</v>
      </c>
      <c r="B5193" s="12"/>
      <c r="C5193" s="12" t="s">
        <v>4797</v>
      </c>
      <c r="D5193" s="12" t="s">
        <v>5657</v>
      </c>
      <c r="E5193" t="b">
        <v>0</v>
      </c>
      <c r="F5193">
        <v>0</v>
      </c>
      <c r="G5193">
        <v>0</v>
      </c>
      <c r="H5193">
        <v>43831</v>
      </c>
      <c r="I5193" s="12" t="s">
        <v>2979</v>
      </c>
      <c r="J5193">
        <v>12</v>
      </c>
      <c r="K5193">
        <v>10312</v>
      </c>
      <c r="L5193">
        <v>0</v>
      </c>
      <c r="M5193">
        <v>0</v>
      </c>
      <c r="N5193">
        <v>0</v>
      </c>
      <c r="O5193">
        <v>210000</v>
      </c>
      <c r="P5193">
        <v>12709000</v>
      </c>
      <c r="Q5193">
        <v>7209</v>
      </c>
      <c r="R5193" t="b">
        <v>0</v>
      </c>
      <c r="S5193">
        <v>0</v>
      </c>
    </row>
    <row r="5194" spans="1:19">
      <c r="A5194">
        <v>41701001</v>
      </c>
      <c r="B5194" s="12"/>
      <c r="C5194" s="12" t="s">
        <v>4797</v>
      </c>
      <c r="D5194" s="12" t="s">
        <v>5657</v>
      </c>
      <c r="E5194" t="b">
        <v>0</v>
      </c>
      <c r="F5194">
        <v>0</v>
      </c>
      <c r="G5194">
        <v>0</v>
      </c>
      <c r="H5194">
        <v>43831</v>
      </c>
      <c r="I5194" s="12" t="s">
        <v>2980</v>
      </c>
      <c r="J5194">
        <v>12</v>
      </c>
      <c r="K5194">
        <v>10313</v>
      </c>
      <c r="L5194">
        <v>0</v>
      </c>
      <c r="M5194">
        <v>0</v>
      </c>
      <c r="N5194">
        <v>0</v>
      </c>
      <c r="O5194">
        <v>210000</v>
      </c>
      <c r="P5194">
        <v>12919000</v>
      </c>
      <c r="Q5194">
        <v>7210</v>
      </c>
      <c r="R5194" t="b">
        <v>0</v>
      </c>
      <c r="S5194">
        <v>0</v>
      </c>
    </row>
    <row r="5195" spans="1:19">
      <c r="A5195">
        <v>41701001</v>
      </c>
      <c r="B5195" s="12"/>
      <c r="C5195" s="12" t="s">
        <v>4797</v>
      </c>
      <c r="D5195" s="12" t="s">
        <v>5657</v>
      </c>
      <c r="E5195" t="b">
        <v>0</v>
      </c>
      <c r="F5195">
        <v>0</v>
      </c>
      <c r="G5195">
        <v>0</v>
      </c>
      <c r="H5195">
        <v>43831</v>
      </c>
      <c r="I5195" s="12" t="s">
        <v>2981</v>
      </c>
      <c r="J5195">
        <v>12</v>
      </c>
      <c r="K5195">
        <v>10314</v>
      </c>
      <c r="L5195">
        <v>0</v>
      </c>
      <c r="M5195">
        <v>0</v>
      </c>
      <c r="N5195">
        <v>0</v>
      </c>
      <c r="O5195">
        <v>233000</v>
      </c>
      <c r="P5195">
        <v>13152000</v>
      </c>
      <c r="Q5195">
        <v>7211</v>
      </c>
      <c r="R5195" t="b">
        <v>0</v>
      </c>
      <c r="S5195">
        <v>0</v>
      </c>
    </row>
    <row r="5196" spans="1:19">
      <c r="A5196">
        <v>41701001</v>
      </c>
      <c r="B5196" s="12"/>
      <c r="C5196" s="12" t="s">
        <v>4797</v>
      </c>
      <c r="D5196" s="12" t="s">
        <v>5657</v>
      </c>
      <c r="E5196" t="b">
        <v>0</v>
      </c>
      <c r="F5196">
        <v>0</v>
      </c>
      <c r="G5196">
        <v>0</v>
      </c>
      <c r="H5196">
        <v>43831</v>
      </c>
      <c r="I5196" s="12" t="s">
        <v>2982</v>
      </c>
      <c r="J5196">
        <v>12</v>
      </c>
      <c r="K5196">
        <v>10315</v>
      </c>
      <c r="L5196">
        <v>0</v>
      </c>
      <c r="M5196">
        <v>0</v>
      </c>
      <c r="N5196">
        <v>0</v>
      </c>
      <c r="O5196">
        <v>210000</v>
      </c>
      <c r="P5196">
        <v>13362000</v>
      </c>
      <c r="Q5196">
        <v>7212</v>
      </c>
      <c r="R5196" t="b">
        <v>0</v>
      </c>
      <c r="S5196">
        <v>0</v>
      </c>
    </row>
    <row r="5197" spans="1:19">
      <c r="A5197">
        <v>41701001</v>
      </c>
      <c r="B5197" s="12"/>
      <c r="C5197" s="12" t="s">
        <v>4797</v>
      </c>
      <c r="D5197" s="12" t="s">
        <v>5657</v>
      </c>
      <c r="E5197" t="b">
        <v>0</v>
      </c>
      <c r="F5197">
        <v>0</v>
      </c>
      <c r="G5197">
        <v>0</v>
      </c>
      <c r="H5197">
        <v>43831</v>
      </c>
      <c r="I5197" s="12" t="s">
        <v>2983</v>
      </c>
      <c r="J5197">
        <v>12</v>
      </c>
      <c r="K5197">
        <v>10316</v>
      </c>
      <c r="L5197">
        <v>0</v>
      </c>
      <c r="M5197">
        <v>0</v>
      </c>
      <c r="N5197">
        <v>0</v>
      </c>
      <c r="O5197">
        <v>233000</v>
      </c>
      <c r="P5197">
        <v>13595000</v>
      </c>
      <c r="Q5197">
        <v>7213</v>
      </c>
      <c r="R5197" t="b">
        <v>0</v>
      </c>
      <c r="S5197">
        <v>0</v>
      </c>
    </row>
    <row r="5198" spans="1:19">
      <c r="A5198">
        <v>41701001</v>
      </c>
      <c r="B5198" s="12"/>
      <c r="C5198" s="12" t="s">
        <v>4797</v>
      </c>
      <c r="D5198" s="12" t="s">
        <v>5657</v>
      </c>
      <c r="E5198" t="b">
        <v>0</v>
      </c>
      <c r="F5198">
        <v>0</v>
      </c>
      <c r="G5198">
        <v>0</v>
      </c>
      <c r="H5198">
        <v>43831</v>
      </c>
      <c r="I5198" s="12" t="s">
        <v>2984</v>
      </c>
      <c r="J5198">
        <v>12</v>
      </c>
      <c r="K5198">
        <v>10317</v>
      </c>
      <c r="L5198">
        <v>0</v>
      </c>
      <c r="M5198">
        <v>0</v>
      </c>
      <c r="N5198">
        <v>0</v>
      </c>
      <c r="O5198">
        <v>233000</v>
      </c>
      <c r="P5198">
        <v>13828000</v>
      </c>
      <c r="Q5198">
        <v>7214</v>
      </c>
      <c r="R5198" t="b">
        <v>0</v>
      </c>
      <c r="S5198">
        <v>0</v>
      </c>
    </row>
    <row r="5199" spans="1:19">
      <c r="A5199">
        <v>41701001</v>
      </c>
      <c r="B5199" s="12"/>
      <c r="C5199" s="12" t="s">
        <v>4797</v>
      </c>
      <c r="D5199" s="12" t="s">
        <v>5657</v>
      </c>
      <c r="E5199" t="b">
        <v>0</v>
      </c>
      <c r="F5199">
        <v>0</v>
      </c>
      <c r="G5199">
        <v>0</v>
      </c>
      <c r="H5199">
        <v>43831</v>
      </c>
      <c r="I5199" s="12" t="s">
        <v>2985</v>
      </c>
      <c r="J5199">
        <v>12</v>
      </c>
      <c r="K5199">
        <v>10318</v>
      </c>
      <c r="L5199">
        <v>0</v>
      </c>
      <c r="M5199">
        <v>0</v>
      </c>
      <c r="N5199">
        <v>0</v>
      </c>
      <c r="O5199">
        <v>210000</v>
      </c>
      <c r="P5199">
        <v>14038000</v>
      </c>
      <c r="Q5199">
        <v>7215</v>
      </c>
      <c r="R5199" t="b">
        <v>0</v>
      </c>
      <c r="S5199">
        <v>0</v>
      </c>
    </row>
    <row r="5200" spans="1:19">
      <c r="A5200">
        <v>41701001</v>
      </c>
      <c r="B5200" s="12"/>
      <c r="C5200" s="12" t="s">
        <v>4797</v>
      </c>
      <c r="D5200" s="12" t="s">
        <v>5657</v>
      </c>
      <c r="E5200" t="b">
        <v>0</v>
      </c>
      <c r="F5200">
        <v>0</v>
      </c>
      <c r="G5200">
        <v>0</v>
      </c>
      <c r="H5200">
        <v>43831</v>
      </c>
      <c r="I5200" s="12" t="s">
        <v>2986</v>
      </c>
      <c r="J5200">
        <v>12</v>
      </c>
      <c r="K5200">
        <v>10319</v>
      </c>
      <c r="L5200">
        <v>0</v>
      </c>
      <c r="M5200">
        <v>0</v>
      </c>
      <c r="N5200">
        <v>0</v>
      </c>
      <c r="O5200">
        <v>233000</v>
      </c>
      <c r="P5200">
        <v>14271000</v>
      </c>
      <c r="Q5200">
        <v>7216</v>
      </c>
      <c r="R5200" t="b">
        <v>0</v>
      </c>
      <c r="S5200">
        <v>0</v>
      </c>
    </row>
    <row r="5201" spans="1:19">
      <c r="A5201">
        <v>41701001</v>
      </c>
      <c r="B5201" s="12"/>
      <c r="C5201" s="12" t="s">
        <v>4797</v>
      </c>
      <c r="D5201" s="12" t="s">
        <v>5657</v>
      </c>
      <c r="E5201" t="b">
        <v>0</v>
      </c>
      <c r="F5201">
        <v>0</v>
      </c>
      <c r="G5201">
        <v>0</v>
      </c>
      <c r="H5201">
        <v>43831</v>
      </c>
      <c r="I5201" s="12" t="s">
        <v>2987</v>
      </c>
      <c r="J5201">
        <v>12</v>
      </c>
      <c r="K5201">
        <v>10320</v>
      </c>
      <c r="L5201">
        <v>0</v>
      </c>
      <c r="M5201">
        <v>0</v>
      </c>
      <c r="N5201">
        <v>0</v>
      </c>
      <c r="O5201">
        <v>210000</v>
      </c>
      <c r="P5201">
        <v>14481000</v>
      </c>
      <c r="Q5201">
        <v>7217</v>
      </c>
      <c r="R5201" t="b">
        <v>0</v>
      </c>
      <c r="S5201">
        <v>0</v>
      </c>
    </row>
    <row r="5202" spans="1:19">
      <c r="A5202">
        <v>41701001</v>
      </c>
      <c r="B5202" s="12"/>
      <c r="C5202" s="12" t="s">
        <v>4797</v>
      </c>
      <c r="D5202" s="12" t="s">
        <v>5657</v>
      </c>
      <c r="E5202" t="b">
        <v>0</v>
      </c>
      <c r="F5202">
        <v>0</v>
      </c>
      <c r="G5202">
        <v>0</v>
      </c>
      <c r="H5202">
        <v>43831</v>
      </c>
      <c r="I5202" s="12" t="s">
        <v>2988</v>
      </c>
      <c r="J5202">
        <v>12</v>
      </c>
      <c r="K5202">
        <v>10321</v>
      </c>
      <c r="L5202">
        <v>0</v>
      </c>
      <c r="M5202">
        <v>0</v>
      </c>
      <c r="N5202">
        <v>0</v>
      </c>
      <c r="O5202">
        <v>233000</v>
      </c>
      <c r="P5202">
        <v>14714000</v>
      </c>
      <c r="Q5202">
        <v>7218</v>
      </c>
      <c r="R5202" t="b">
        <v>0</v>
      </c>
      <c r="S5202">
        <v>0</v>
      </c>
    </row>
    <row r="5203" spans="1:19">
      <c r="A5203">
        <v>41701001</v>
      </c>
      <c r="B5203" s="12"/>
      <c r="C5203" s="12" t="s">
        <v>4797</v>
      </c>
      <c r="D5203" s="12" t="s">
        <v>5657</v>
      </c>
      <c r="E5203" t="b">
        <v>0</v>
      </c>
      <c r="F5203">
        <v>0</v>
      </c>
      <c r="G5203">
        <v>0</v>
      </c>
      <c r="H5203">
        <v>43831</v>
      </c>
      <c r="I5203" s="12" t="s">
        <v>2989</v>
      </c>
      <c r="J5203">
        <v>12</v>
      </c>
      <c r="K5203">
        <v>10322</v>
      </c>
      <c r="L5203">
        <v>0</v>
      </c>
      <c r="M5203">
        <v>0</v>
      </c>
      <c r="N5203">
        <v>0</v>
      </c>
      <c r="O5203">
        <v>210000</v>
      </c>
      <c r="P5203">
        <v>14924000</v>
      </c>
      <c r="Q5203">
        <v>7219</v>
      </c>
      <c r="R5203" t="b">
        <v>0</v>
      </c>
      <c r="S5203">
        <v>0</v>
      </c>
    </row>
    <row r="5204" spans="1:19">
      <c r="A5204">
        <v>41701001</v>
      </c>
      <c r="B5204" s="12"/>
      <c r="C5204" s="12" t="s">
        <v>4797</v>
      </c>
      <c r="D5204" s="12" t="s">
        <v>5657</v>
      </c>
      <c r="E5204" t="b">
        <v>0</v>
      </c>
      <c r="F5204">
        <v>0</v>
      </c>
      <c r="G5204">
        <v>0</v>
      </c>
      <c r="H5204">
        <v>43831</v>
      </c>
      <c r="I5204" s="12" t="s">
        <v>2990</v>
      </c>
      <c r="J5204">
        <v>12</v>
      </c>
      <c r="K5204">
        <v>10323</v>
      </c>
      <c r="L5204">
        <v>0</v>
      </c>
      <c r="M5204">
        <v>0</v>
      </c>
      <c r="N5204">
        <v>0</v>
      </c>
      <c r="O5204">
        <v>210000</v>
      </c>
      <c r="P5204">
        <v>15134000</v>
      </c>
      <c r="Q5204">
        <v>7220</v>
      </c>
      <c r="R5204" t="b">
        <v>0</v>
      </c>
      <c r="S5204">
        <v>0</v>
      </c>
    </row>
    <row r="5205" spans="1:19">
      <c r="A5205">
        <v>41701001</v>
      </c>
      <c r="B5205" s="12"/>
      <c r="C5205" s="12" t="s">
        <v>4797</v>
      </c>
      <c r="D5205" s="12" t="s">
        <v>5657</v>
      </c>
      <c r="E5205" t="b">
        <v>0</v>
      </c>
      <c r="F5205">
        <v>0</v>
      </c>
      <c r="G5205">
        <v>0</v>
      </c>
      <c r="H5205">
        <v>43831</v>
      </c>
      <c r="I5205" s="12" t="s">
        <v>2991</v>
      </c>
      <c r="J5205">
        <v>12</v>
      </c>
      <c r="K5205">
        <v>10324</v>
      </c>
      <c r="L5205">
        <v>0</v>
      </c>
      <c r="M5205">
        <v>0</v>
      </c>
      <c r="N5205">
        <v>0</v>
      </c>
      <c r="O5205">
        <v>210000</v>
      </c>
      <c r="P5205">
        <v>15344000</v>
      </c>
      <c r="Q5205">
        <v>7221</v>
      </c>
      <c r="R5205" t="b">
        <v>0</v>
      </c>
      <c r="S5205">
        <v>0</v>
      </c>
    </row>
    <row r="5206" spans="1:19">
      <c r="A5206">
        <v>41701001</v>
      </c>
      <c r="B5206" s="12"/>
      <c r="C5206" s="12" t="s">
        <v>4797</v>
      </c>
      <c r="D5206" s="12" t="s">
        <v>5657</v>
      </c>
      <c r="E5206" t="b">
        <v>0</v>
      </c>
      <c r="F5206">
        <v>0</v>
      </c>
      <c r="G5206">
        <v>0</v>
      </c>
      <c r="H5206">
        <v>43831</v>
      </c>
      <c r="I5206" s="12" t="s">
        <v>2992</v>
      </c>
      <c r="J5206">
        <v>12</v>
      </c>
      <c r="K5206">
        <v>10325</v>
      </c>
      <c r="L5206">
        <v>0</v>
      </c>
      <c r="M5206">
        <v>0</v>
      </c>
      <c r="N5206">
        <v>0</v>
      </c>
      <c r="O5206">
        <v>210000</v>
      </c>
      <c r="P5206">
        <v>15554000</v>
      </c>
      <c r="Q5206">
        <v>7222</v>
      </c>
      <c r="R5206" t="b">
        <v>0</v>
      </c>
      <c r="S5206">
        <v>0</v>
      </c>
    </row>
    <row r="5207" spans="1:19">
      <c r="A5207">
        <v>41701001</v>
      </c>
      <c r="B5207" s="12"/>
      <c r="C5207" s="12" t="s">
        <v>4797</v>
      </c>
      <c r="D5207" s="12" t="s">
        <v>5657</v>
      </c>
      <c r="E5207" t="b">
        <v>0</v>
      </c>
      <c r="F5207">
        <v>0</v>
      </c>
      <c r="G5207">
        <v>0</v>
      </c>
      <c r="H5207">
        <v>43831</v>
      </c>
      <c r="I5207" s="12" t="s">
        <v>2993</v>
      </c>
      <c r="J5207">
        <v>12</v>
      </c>
      <c r="K5207">
        <v>10326</v>
      </c>
      <c r="L5207">
        <v>0</v>
      </c>
      <c r="M5207">
        <v>0</v>
      </c>
      <c r="N5207">
        <v>0</v>
      </c>
      <c r="O5207">
        <v>233000</v>
      </c>
      <c r="P5207">
        <v>15787000</v>
      </c>
      <c r="Q5207">
        <v>7223</v>
      </c>
      <c r="R5207" t="b">
        <v>0</v>
      </c>
      <c r="S5207">
        <v>0</v>
      </c>
    </row>
    <row r="5208" spans="1:19">
      <c r="A5208">
        <v>41701001</v>
      </c>
      <c r="B5208" s="12"/>
      <c r="C5208" s="12" t="s">
        <v>4797</v>
      </c>
      <c r="D5208" s="12" t="s">
        <v>5657</v>
      </c>
      <c r="E5208" t="b">
        <v>0</v>
      </c>
      <c r="F5208">
        <v>0</v>
      </c>
      <c r="G5208">
        <v>0</v>
      </c>
      <c r="H5208">
        <v>43831</v>
      </c>
      <c r="I5208" s="12" t="s">
        <v>2994</v>
      </c>
      <c r="J5208">
        <v>12</v>
      </c>
      <c r="K5208">
        <v>10327</v>
      </c>
      <c r="L5208">
        <v>0</v>
      </c>
      <c r="M5208">
        <v>0</v>
      </c>
      <c r="N5208">
        <v>0</v>
      </c>
      <c r="O5208">
        <v>210000</v>
      </c>
      <c r="P5208">
        <v>15997000</v>
      </c>
      <c r="Q5208">
        <v>7224</v>
      </c>
      <c r="R5208" t="b">
        <v>0</v>
      </c>
      <c r="S5208">
        <v>0</v>
      </c>
    </row>
    <row r="5209" spans="1:19">
      <c r="A5209">
        <v>41701001</v>
      </c>
      <c r="B5209" s="12"/>
      <c r="C5209" s="12" t="s">
        <v>4797</v>
      </c>
      <c r="D5209" s="12" t="s">
        <v>5657</v>
      </c>
      <c r="E5209" t="b">
        <v>0</v>
      </c>
      <c r="F5209">
        <v>0</v>
      </c>
      <c r="G5209">
        <v>0</v>
      </c>
      <c r="H5209">
        <v>43831</v>
      </c>
      <c r="I5209" s="12" t="s">
        <v>2995</v>
      </c>
      <c r="J5209">
        <v>12</v>
      </c>
      <c r="K5209">
        <v>10328</v>
      </c>
      <c r="L5209">
        <v>0</v>
      </c>
      <c r="M5209">
        <v>0</v>
      </c>
      <c r="N5209">
        <v>0</v>
      </c>
      <c r="O5209">
        <v>233000</v>
      </c>
      <c r="P5209">
        <v>16230000</v>
      </c>
      <c r="Q5209">
        <v>7225</v>
      </c>
      <c r="R5209" t="b">
        <v>0</v>
      </c>
      <c r="S5209">
        <v>0</v>
      </c>
    </row>
    <row r="5210" spans="1:19">
      <c r="A5210">
        <v>41701001</v>
      </c>
      <c r="B5210" s="12"/>
      <c r="C5210" s="12" t="s">
        <v>4797</v>
      </c>
      <c r="D5210" s="12" t="s">
        <v>5657</v>
      </c>
      <c r="E5210" t="b">
        <v>0</v>
      </c>
      <c r="F5210">
        <v>0</v>
      </c>
      <c r="G5210">
        <v>0</v>
      </c>
      <c r="H5210">
        <v>43831</v>
      </c>
      <c r="I5210" s="12" t="s">
        <v>2996</v>
      </c>
      <c r="J5210">
        <v>12</v>
      </c>
      <c r="K5210">
        <v>10329</v>
      </c>
      <c r="L5210">
        <v>0</v>
      </c>
      <c r="M5210">
        <v>0</v>
      </c>
      <c r="N5210">
        <v>0</v>
      </c>
      <c r="O5210">
        <v>210000</v>
      </c>
      <c r="P5210">
        <v>16440000</v>
      </c>
      <c r="Q5210">
        <v>7226</v>
      </c>
      <c r="R5210" t="b">
        <v>0</v>
      </c>
      <c r="S5210">
        <v>0</v>
      </c>
    </row>
    <row r="5211" spans="1:19">
      <c r="A5211">
        <v>41701001</v>
      </c>
      <c r="B5211" s="12"/>
      <c r="C5211" s="12" t="s">
        <v>4797</v>
      </c>
      <c r="D5211" s="12" t="s">
        <v>5657</v>
      </c>
      <c r="E5211" t="b">
        <v>0</v>
      </c>
      <c r="F5211">
        <v>0</v>
      </c>
      <c r="G5211">
        <v>0</v>
      </c>
      <c r="H5211">
        <v>43831</v>
      </c>
      <c r="I5211" s="12" t="s">
        <v>2997</v>
      </c>
      <c r="J5211">
        <v>12</v>
      </c>
      <c r="K5211">
        <v>10330</v>
      </c>
      <c r="L5211">
        <v>0</v>
      </c>
      <c r="M5211">
        <v>0</v>
      </c>
      <c r="N5211">
        <v>0</v>
      </c>
      <c r="O5211">
        <v>210000</v>
      </c>
      <c r="P5211">
        <v>16650000</v>
      </c>
      <c r="Q5211">
        <v>7227</v>
      </c>
      <c r="R5211" t="b">
        <v>0</v>
      </c>
      <c r="S5211">
        <v>0</v>
      </c>
    </row>
    <row r="5212" spans="1:19">
      <c r="A5212">
        <v>41701001</v>
      </c>
      <c r="B5212" s="12"/>
      <c r="C5212" s="12" t="s">
        <v>4797</v>
      </c>
      <c r="D5212" s="12" t="s">
        <v>5657</v>
      </c>
      <c r="E5212" t="b">
        <v>0</v>
      </c>
      <c r="F5212">
        <v>0</v>
      </c>
      <c r="G5212">
        <v>0</v>
      </c>
      <c r="H5212">
        <v>43831</v>
      </c>
      <c r="I5212" s="12" t="s">
        <v>2998</v>
      </c>
      <c r="J5212">
        <v>12</v>
      </c>
      <c r="K5212">
        <v>10331</v>
      </c>
      <c r="L5212">
        <v>0</v>
      </c>
      <c r="M5212">
        <v>0</v>
      </c>
      <c r="N5212">
        <v>0</v>
      </c>
      <c r="O5212">
        <v>233000</v>
      </c>
      <c r="P5212">
        <v>16883000</v>
      </c>
      <c r="Q5212">
        <v>7228</v>
      </c>
      <c r="R5212" t="b">
        <v>0</v>
      </c>
      <c r="S5212">
        <v>0</v>
      </c>
    </row>
    <row r="5213" spans="1:19">
      <c r="A5213">
        <v>41701001</v>
      </c>
      <c r="B5213" s="12"/>
      <c r="C5213" s="12" t="s">
        <v>4797</v>
      </c>
      <c r="D5213" s="12" t="s">
        <v>5657</v>
      </c>
      <c r="E5213" t="b">
        <v>0</v>
      </c>
      <c r="F5213">
        <v>0</v>
      </c>
      <c r="G5213">
        <v>0</v>
      </c>
      <c r="H5213">
        <v>43831</v>
      </c>
      <c r="I5213" s="12" t="s">
        <v>2999</v>
      </c>
      <c r="J5213">
        <v>12</v>
      </c>
      <c r="K5213">
        <v>10332</v>
      </c>
      <c r="L5213">
        <v>0</v>
      </c>
      <c r="M5213">
        <v>0</v>
      </c>
      <c r="N5213">
        <v>0</v>
      </c>
      <c r="O5213">
        <v>210000</v>
      </c>
      <c r="P5213">
        <v>17093000</v>
      </c>
      <c r="Q5213">
        <v>7229</v>
      </c>
      <c r="R5213" t="b">
        <v>0</v>
      </c>
      <c r="S5213">
        <v>0</v>
      </c>
    </row>
    <row r="5214" spans="1:19">
      <c r="A5214">
        <v>41701001</v>
      </c>
      <c r="B5214" s="12"/>
      <c r="C5214" s="12" t="s">
        <v>4797</v>
      </c>
      <c r="D5214" s="12" t="s">
        <v>5657</v>
      </c>
      <c r="E5214" t="b">
        <v>0</v>
      </c>
      <c r="F5214">
        <v>0</v>
      </c>
      <c r="G5214">
        <v>0</v>
      </c>
      <c r="H5214">
        <v>43831</v>
      </c>
      <c r="I5214" s="12" t="s">
        <v>3000</v>
      </c>
      <c r="J5214">
        <v>12</v>
      </c>
      <c r="K5214">
        <v>10333</v>
      </c>
      <c r="L5214">
        <v>0</v>
      </c>
      <c r="M5214">
        <v>0</v>
      </c>
      <c r="N5214">
        <v>0</v>
      </c>
      <c r="O5214">
        <v>210000</v>
      </c>
      <c r="P5214">
        <v>17303000</v>
      </c>
      <c r="Q5214">
        <v>7230</v>
      </c>
      <c r="R5214" t="b">
        <v>0</v>
      </c>
      <c r="S5214">
        <v>0</v>
      </c>
    </row>
    <row r="5215" spans="1:19">
      <c r="A5215">
        <v>41701001</v>
      </c>
      <c r="B5215" s="12"/>
      <c r="C5215" s="12" t="s">
        <v>4797</v>
      </c>
      <c r="D5215" s="12" t="s">
        <v>5657</v>
      </c>
      <c r="E5215" t="b">
        <v>0</v>
      </c>
      <c r="F5215">
        <v>0</v>
      </c>
      <c r="G5215">
        <v>0</v>
      </c>
      <c r="H5215">
        <v>43831</v>
      </c>
      <c r="I5215" s="12" t="s">
        <v>3001</v>
      </c>
      <c r="J5215">
        <v>12</v>
      </c>
      <c r="K5215">
        <v>10334</v>
      </c>
      <c r="L5215">
        <v>0</v>
      </c>
      <c r="M5215">
        <v>0</v>
      </c>
      <c r="N5215">
        <v>0</v>
      </c>
      <c r="O5215">
        <v>233000</v>
      </c>
      <c r="P5215">
        <v>17536000</v>
      </c>
      <c r="Q5215">
        <v>7231</v>
      </c>
      <c r="R5215" t="b">
        <v>0</v>
      </c>
      <c r="S5215">
        <v>0</v>
      </c>
    </row>
    <row r="5216" spans="1:19">
      <c r="A5216">
        <v>41701001</v>
      </c>
      <c r="B5216" s="12"/>
      <c r="C5216" s="12" t="s">
        <v>4797</v>
      </c>
      <c r="D5216" s="12" t="s">
        <v>5657</v>
      </c>
      <c r="E5216" t="b">
        <v>0</v>
      </c>
      <c r="F5216">
        <v>0</v>
      </c>
      <c r="G5216">
        <v>0</v>
      </c>
      <c r="H5216">
        <v>43862</v>
      </c>
      <c r="I5216" s="12" t="s">
        <v>3002</v>
      </c>
      <c r="J5216">
        <v>12</v>
      </c>
      <c r="K5216">
        <v>10335</v>
      </c>
      <c r="L5216">
        <v>0</v>
      </c>
      <c r="M5216">
        <v>0</v>
      </c>
      <c r="N5216">
        <v>0</v>
      </c>
      <c r="O5216">
        <v>233000</v>
      </c>
      <c r="P5216">
        <v>17769000</v>
      </c>
      <c r="Q5216">
        <v>7232</v>
      </c>
      <c r="R5216" t="b">
        <v>0</v>
      </c>
      <c r="S5216">
        <v>0</v>
      </c>
    </row>
    <row r="5217" spans="1:19">
      <c r="A5217">
        <v>41701001</v>
      </c>
      <c r="B5217" s="12"/>
      <c r="C5217" s="12" t="s">
        <v>4797</v>
      </c>
      <c r="D5217" s="12" t="s">
        <v>5657</v>
      </c>
      <c r="E5217" t="b">
        <v>0</v>
      </c>
      <c r="F5217">
        <v>0</v>
      </c>
      <c r="G5217">
        <v>0</v>
      </c>
      <c r="H5217">
        <v>43862</v>
      </c>
      <c r="I5217" s="12" t="s">
        <v>3003</v>
      </c>
      <c r="J5217">
        <v>12</v>
      </c>
      <c r="K5217">
        <v>10336</v>
      </c>
      <c r="L5217">
        <v>0</v>
      </c>
      <c r="M5217">
        <v>0</v>
      </c>
      <c r="N5217">
        <v>0</v>
      </c>
      <c r="O5217">
        <v>210000</v>
      </c>
      <c r="P5217">
        <v>17979000</v>
      </c>
      <c r="Q5217">
        <v>7233</v>
      </c>
      <c r="R5217" t="b">
        <v>0</v>
      </c>
      <c r="S5217">
        <v>0</v>
      </c>
    </row>
    <row r="5218" spans="1:19">
      <c r="A5218">
        <v>41701001</v>
      </c>
      <c r="B5218" s="12"/>
      <c r="C5218" s="12" t="s">
        <v>4797</v>
      </c>
      <c r="D5218" s="12" t="s">
        <v>5657</v>
      </c>
      <c r="E5218" t="b">
        <v>0</v>
      </c>
      <c r="F5218">
        <v>0</v>
      </c>
      <c r="G5218">
        <v>0</v>
      </c>
      <c r="H5218">
        <v>43862</v>
      </c>
      <c r="I5218" s="12" t="s">
        <v>3004</v>
      </c>
      <c r="J5218">
        <v>12</v>
      </c>
      <c r="K5218">
        <v>10337</v>
      </c>
      <c r="L5218">
        <v>0</v>
      </c>
      <c r="M5218">
        <v>0</v>
      </c>
      <c r="N5218">
        <v>0</v>
      </c>
      <c r="O5218">
        <v>210000</v>
      </c>
      <c r="P5218">
        <v>18189000</v>
      </c>
      <c r="Q5218">
        <v>7234</v>
      </c>
      <c r="R5218" t="b">
        <v>0</v>
      </c>
      <c r="S5218">
        <v>0</v>
      </c>
    </row>
    <row r="5219" spans="1:19">
      <c r="A5219">
        <v>41701001</v>
      </c>
      <c r="B5219" s="12"/>
      <c r="C5219" s="12" t="s">
        <v>4797</v>
      </c>
      <c r="D5219" s="12" t="s">
        <v>5657</v>
      </c>
      <c r="E5219" t="b">
        <v>0</v>
      </c>
      <c r="F5219">
        <v>0</v>
      </c>
      <c r="G5219">
        <v>0</v>
      </c>
      <c r="H5219">
        <v>43862</v>
      </c>
      <c r="I5219" s="12" t="s">
        <v>3005</v>
      </c>
      <c r="J5219">
        <v>12</v>
      </c>
      <c r="K5219">
        <v>10338</v>
      </c>
      <c r="L5219">
        <v>0</v>
      </c>
      <c r="M5219">
        <v>0</v>
      </c>
      <c r="N5219">
        <v>0</v>
      </c>
      <c r="O5219">
        <v>210000</v>
      </c>
      <c r="P5219">
        <v>18399000</v>
      </c>
      <c r="Q5219">
        <v>7235</v>
      </c>
      <c r="R5219" t="b">
        <v>0</v>
      </c>
      <c r="S5219">
        <v>0</v>
      </c>
    </row>
    <row r="5220" spans="1:19">
      <c r="A5220">
        <v>41701001</v>
      </c>
      <c r="B5220" s="12"/>
      <c r="C5220" s="12" t="s">
        <v>4797</v>
      </c>
      <c r="D5220" s="12" t="s">
        <v>5657</v>
      </c>
      <c r="E5220" t="b">
        <v>0</v>
      </c>
      <c r="F5220">
        <v>0</v>
      </c>
      <c r="G5220">
        <v>0</v>
      </c>
      <c r="H5220">
        <v>43862</v>
      </c>
      <c r="I5220" s="12" t="s">
        <v>3006</v>
      </c>
      <c r="J5220">
        <v>12</v>
      </c>
      <c r="K5220">
        <v>10339</v>
      </c>
      <c r="L5220">
        <v>0</v>
      </c>
      <c r="M5220">
        <v>0</v>
      </c>
      <c r="N5220">
        <v>0</v>
      </c>
      <c r="O5220">
        <v>210000</v>
      </c>
      <c r="P5220">
        <v>18609000</v>
      </c>
      <c r="Q5220">
        <v>7236</v>
      </c>
      <c r="R5220" t="b">
        <v>0</v>
      </c>
      <c r="S5220">
        <v>0</v>
      </c>
    </row>
    <row r="5221" spans="1:19">
      <c r="A5221">
        <v>41701001</v>
      </c>
      <c r="B5221" s="12"/>
      <c r="C5221" s="12" t="s">
        <v>4797</v>
      </c>
      <c r="D5221" s="12" t="s">
        <v>5657</v>
      </c>
      <c r="E5221" t="b">
        <v>0</v>
      </c>
      <c r="F5221">
        <v>0</v>
      </c>
      <c r="G5221">
        <v>0</v>
      </c>
      <c r="H5221">
        <v>43862</v>
      </c>
      <c r="I5221" s="12" t="s">
        <v>3007</v>
      </c>
      <c r="J5221">
        <v>12</v>
      </c>
      <c r="K5221">
        <v>10340</v>
      </c>
      <c r="L5221">
        <v>0</v>
      </c>
      <c r="M5221">
        <v>0</v>
      </c>
      <c r="N5221">
        <v>0</v>
      </c>
      <c r="O5221">
        <v>233000</v>
      </c>
      <c r="P5221">
        <v>18842000</v>
      </c>
      <c r="Q5221">
        <v>7237</v>
      </c>
      <c r="R5221" t="b">
        <v>0</v>
      </c>
      <c r="S5221">
        <v>0</v>
      </c>
    </row>
    <row r="5222" spans="1:19">
      <c r="A5222">
        <v>41701001</v>
      </c>
      <c r="B5222" s="12"/>
      <c r="C5222" s="12" t="s">
        <v>4797</v>
      </c>
      <c r="D5222" s="12" t="s">
        <v>5657</v>
      </c>
      <c r="E5222" t="b">
        <v>0</v>
      </c>
      <c r="F5222">
        <v>0</v>
      </c>
      <c r="G5222">
        <v>0</v>
      </c>
      <c r="H5222">
        <v>43862</v>
      </c>
      <c r="I5222" s="12" t="s">
        <v>3008</v>
      </c>
      <c r="J5222">
        <v>12</v>
      </c>
      <c r="K5222">
        <v>10341</v>
      </c>
      <c r="L5222">
        <v>0</v>
      </c>
      <c r="M5222">
        <v>0</v>
      </c>
      <c r="N5222">
        <v>0</v>
      </c>
      <c r="O5222">
        <v>233000</v>
      </c>
      <c r="P5222">
        <v>19075000</v>
      </c>
      <c r="Q5222">
        <v>7238</v>
      </c>
      <c r="R5222" t="b">
        <v>0</v>
      </c>
      <c r="S5222">
        <v>0</v>
      </c>
    </row>
    <row r="5223" spans="1:19">
      <c r="A5223">
        <v>41701001</v>
      </c>
      <c r="B5223" s="12"/>
      <c r="C5223" s="12" t="s">
        <v>4797</v>
      </c>
      <c r="D5223" s="12" t="s">
        <v>5657</v>
      </c>
      <c r="E5223" t="b">
        <v>0</v>
      </c>
      <c r="F5223">
        <v>0</v>
      </c>
      <c r="G5223">
        <v>0</v>
      </c>
      <c r="H5223">
        <v>43862</v>
      </c>
      <c r="I5223" s="12" t="s">
        <v>3009</v>
      </c>
      <c r="J5223">
        <v>12</v>
      </c>
      <c r="K5223">
        <v>10342</v>
      </c>
      <c r="L5223">
        <v>0</v>
      </c>
      <c r="M5223">
        <v>0</v>
      </c>
      <c r="N5223">
        <v>0</v>
      </c>
      <c r="O5223">
        <v>210000</v>
      </c>
      <c r="P5223">
        <v>19285000</v>
      </c>
      <c r="Q5223">
        <v>7239</v>
      </c>
      <c r="R5223" t="b">
        <v>0</v>
      </c>
      <c r="S5223">
        <v>0</v>
      </c>
    </row>
    <row r="5224" spans="1:19">
      <c r="A5224">
        <v>41701001</v>
      </c>
      <c r="B5224" s="12"/>
      <c r="C5224" s="12" t="s">
        <v>4797</v>
      </c>
      <c r="D5224" s="12" t="s">
        <v>5657</v>
      </c>
      <c r="E5224" t="b">
        <v>0</v>
      </c>
      <c r="F5224">
        <v>0</v>
      </c>
      <c r="G5224">
        <v>0</v>
      </c>
      <c r="H5224">
        <v>43862</v>
      </c>
      <c r="I5224" s="12" t="s">
        <v>3010</v>
      </c>
      <c r="J5224">
        <v>12</v>
      </c>
      <c r="K5224">
        <v>10343</v>
      </c>
      <c r="L5224">
        <v>0</v>
      </c>
      <c r="M5224">
        <v>0</v>
      </c>
      <c r="N5224">
        <v>0</v>
      </c>
      <c r="O5224">
        <v>233000</v>
      </c>
      <c r="P5224">
        <v>19518000</v>
      </c>
      <c r="Q5224">
        <v>7240</v>
      </c>
      <c r="R5224" t="b">
        <v>0</v>
      </c>
      <c r="S5224">
        <v>0</v>
      </c>
    </row>
    <row r="5225" spans="1:19">
      <c r="A5225">
        <v>41701001</v>
      </c>
      <c r="B5225" s="12"/>
      <c r="C5225" s="12" t="s">
        <v>4797</v>
      </c>
      <c r="D5225" s="12" t="s">
        <v>5657</v>
      </c>
      <c r="E5225" t="b">
        <v>0</v>
      </c>
      <c r="F5225">
        <v>0</v>
      </c>
      <c r="G5225">
        <v>0</v>
      </c>
      <c r="H5225">
        <v>43862</v>
      </c>
      <c r="I5225" s="12" t="s">
        <v>3011</v>
      </c>
      <c r="J5225">
        <v>12</v>
      </c>
      <c r="K5225">
        <v>10344</v>
      </c>
      <c r="L5225">
        <v>0</v>
      </c>
      <c r="M5225">
        <v>0</v>
      </c>
      <c r="N5225">
        <v>0</v>
      </c>
      <c r="O5225">
        <v>210000</v>
      </c>
      <c r="P5225">
        <v>19728000</v>
      </c>
      <c r="Q5225">
        <v>7241</v>
      </c>
      <c r="R5225" t="b">
        <v>0</v>
      </c>
      <c r="S5225">
        <v>0</v>
      </c>
    </row>
    <row r="5226" spans="1:19">
      <c r="A5226">
        <v>41701001</v>
      </c>
      <c r="B5226" s="12"/>
      <c r="C5226" s="12" t="s">
        <v>4797</v>
      </c>
      <c r="D5226" s="12" t="s">
        <v>5657</v>
      </c>
      <c r="E5226" t="b">
        <v>0</v>
      </c>
      <c r="F5226">
        <v>0</v>
      </c>
      <c r="G5226">
        <v>0</v>
      </c>
      <c r="H5226">
        <v>43862</v>
      </c>
      <c r="I5226" s="12" t="s">
        <v>3012</v>
      </c>
      <c r="J5226">
        <v>12</v>
      </c>
      <c r="K5226">
        <v>10345</v>
      </c>
      <c r="L5226">
        <v>0</v>
      </c>
      <c r="M5226">
        <v>0</v>
      </c>
      <c r="N5226">
        <v>0</v>
      </c>
      <c r="O5226">
        <v>210000</v>
      </c>
      <c r="P5226">
        <v>19938000</v>
      </c>
      <c r="Q5226">
        <v>7242</v>
      </c>
      <c r="R5226" t="b">
        <v>0</v>
      </c>
      <c r="S5226">
        <v>0</v>
      </c>
    </row>
    <row r="5227" spans="1:19">
      <c r="A5227">
        <v>41701001</v>
      </c>
      <c r="B5227" s="12"/>
      <c r="C5227" s="12" t="s">
        <v>4797</v>
      </c>
      <c r="D5227" s="12" t="s">
        <v>5657</v>
      </c>
      <c r="E5227" t="b">
        <v>0</v>
      </c>
      <c r="F5227">
        <v>0</v>
      </c>
      <c r="G5227">
        <v>0</v>
      </c>
      <c r="H5227">
        <v>43862</v>
      </c>
      <c r="I5227" s="12" t="s">
        <v>3013</v>
      </c>
      <c r="J5227">
        <v>12</v>
      </c>
      <c r="K5227">
        <v>10346</v>
      </c>
      <c r="L5227">
        <v>0</v>
      </c>
      <c r="M5227">
        <v>0</v>
      </c>
      <c r="N5227">
        <v>0</v>
      </c>
      <c r="O5227">
        <v>210000</v>
      </c>
      <c r="P5227">
        <v>20148000</v>
      </c>
      <c r="Q5227">
        <v>7243</v>
      </c>
      <c r="R5227" t="b">
        <v>0</v>
      </c>
      <c r="S5227">
        <v>0</v>
      </c>
    </row>
    <row r="5228" spans="1:19">
      <c r="A5228">
        <v>41701001</v>
      </c>
      <c r="B5228" s="12"/>
      <c r="C5228" s="12" t="s">
        <v>4797</v>
      </c>
      <c r="D5228" s="12" t="s">
        <v>5657</v>
      </c>
      <c r="E5228" t="b">
        <v>0</v>
      </c>
      <c r="F5228">
        <v>0</v>
      </c>
      <c r="G5228">
        <v>0</v>
      </c>
      <c r="H5228">
        <v>43862</v>
      </c>
      <c r="I5228" s="12" t="s">
        <v>3014</v>
      </c>
      <c r="J5228">
        <v>12</v>
      </c>
      <c r="K5228">
        <v>10347</v>
      </c>
      <c r="L5228">
        <v>0</v>
      </c>
      <c r="M5228">
        <v>0</v>
      </c>
      <c r="N5228">
        <v>0</v>
      </c>
      <c r="O5228">
        <v>210000</v>
      </c>
      <c r="P5228">
        <v>20358000</v>
      </c>
      <c r="Q5228">
        <v>7244</v>
      </c>
      <c r="R5228" t="b">
        <v>0</v>
      </c>
      <c r="S5228">
        <v>0</v>
      </c>
    </row>
    <row r="5229" spans="1:19">
      <c r="A5229">
        <v>41701001</v>
      </c>
      <c r="B5229" s="12"/>
      <c r="C5229" s="12" t="s">
        <v>4797</v>
      </c>
      <c r="D5229" s="12" t="s">
        <v>5657</v>
      </c>
      <c r="E5229" t="b">
        <v>0</v>
      </c>
      <c r="F5229">
        <v>0</v>
      </c>
      <c r="G5229">
        <v>0</v>
      </c>
      <c r="H5229">
        <v>43862</v>
      </c>
      <c r="I5229" s="12" t="s">
        <v>3015</v>
      </c>
      <c r="J5229">
        <v>12</v>
      </c>
      <c r="K5229">
        <v>10348</v>
      </c>
      <c r="L5229">
        <v>0</v>
      </c>
      <c r="M5229">
        <v>0</v>
      </c>
      <c r="N5229">
        <v>0</v>
      </c>
      <c r="O5229">
        <v>210000</v>
      </c>
      <c r="P5229">
        <v>20568000</v>
      </c>
      <c r="Q5229">
        <v>7245</v>
      </c>
      <c r="R5229" t="b">
        <v>0</v>
      </c>
      <c r="S5229">
        <v>0</v>
      </c>
    </row>
    <row r="5230" spans="1:19">
      <c r="A5230">
        <v>41701001</v>
      </c>
      <c r="B5230" s="12"/>
      <c r="C5230" s="12" t="s">
        <v>4797</v>
      </c>
      <c r="D5230" s="12" t="s">
        <v>5657</v>
      </c>
      <c r="E5230" t="b">
        <v>0</v>
      </c>
      <c r="F5230">
        <v>0</v>
      </c>
      <c r="G5230">
        <v>0</v>
      </c>
      <c r="H5230">
        <v>43862</v>
      </c>
      <c r="I5230" s="12" t="s">
        <v>3016</v>
      </c>
      <c r="J5230">
        <v>12</v>
      </c>
      <c r="K5230">
        <v>10349</v>
      </c>
      <c r="L5230">
        <v>0</v>
      </c>
      <c r="M5230">
        <v>0</v>
      </c>
      <c r="N5230">
        <v>0</v>
      </c>
      <c r="O5230">
        <v>233000</v>
      </c>
      <c r="P5230">
        <v>20801000</v>
      </c>
      <c r="Q5230">
        <v>7246</v>
      </c>
      <c r="R5230" t="b">
        <v>0</v>
      </c>
      <c r="S5230">
        <v>0</v>
      </c>
    </row>
    <row r="5231" spans="1:19">
      <c r="A5231">
        <v>41701001</v>
      </c>
      <c r="B5231" s="12"/>
      <c r="C5231" s="12" t="s">
        <v>4797</v>
      </c>
      <c r="D5231" s="12" t="s">
        <v>5657</v>
      </c>
      <c r="E5231" t="b">
        <v>0</v>
      </c>
      <c r="F5231">
        <v>0</v>
      </c>
      <c r="G5231">
        <v>0</v>
      </c>
      <c r="H5231">
        <v>43862</v>
      </c>
      <c r="I5231" s="12" t="s">
        <v>3017</v>
      </c>
      <c r="J5231">
        <v>12</v>
      </c>
      <c r="K5231">
        <v>10350</v>
      </c>
      <c r="L5231">
        <v>0</v>
      </c>
      <c r="M5231">
        <v>0</v>
      </c>
      <c r="N5231">
        <v>0</v>
      </c>
      <c r="O5231">
        <v>210000</v>
      </c>
      <c r="P5231">
        <v>21011000</v>
      </c>
      <c r="Q5231">
        <v>7247</v>
      </c>
      <c r="R5231" t="b">
        <v>0</v>
      </c>
      <c r="S5231">
        <v>0</v>
      </c>
    </row>
    <row r="5232" spans="1:19">
      <c r="A5232">
        <v>41701001</v>
      </c>
      <c r="B5232" s="12"/>
      <c r="C5232" s="12" t="s">
        <v>4797</v>
      </c>
      <c r="D5232" s="12" t="s">
        <v>5657</v>
      </c>
      <c r="E5232" t="b">
        <v>0</v>
      </c>
      <c r="F5232">
        <v>0</v>
      </c>
      <c r="G5232">
        <v>0</v>
      </c>
      <c r="H5232">
        <v>43862</v>
      </c>
      <c r="I5232" s="12" t="s">
        <v>3018</v>
      </c>
      <c r="J5232">
        <v>12</v>
      </c>
      <c r="K5232">
        <v>10351</v>
      </c>
      <c r="L5232">
        <v>0</v>
      </c>
      <c r="M5232">
        <v>0</v>
      </c>
      <c r="N5232">
        <v>0</v>
      </c>
      <c r="O5232">
        <v>210000</v>
      </c>
      <c r="P5232">
        <v>21221000</v>
      </c>
      <c r="Q5232">
        <v>7248</v>
      </c>
      <c r="R5232" t="b">
        <v>0</v>
      </c>
      <c r="S5232">
        <v>0</v>
      </c>
    </row>
    <row r="5233" spans="1:19">
      <c r="A5233">
        <v>41701001</v>
      </c>
      <c r="B5233" s="12"/>
      <c r="C5233" s="12" t="s">
        <v>4797</v>
      </c>
      <c r="D5233" s="12" t="s">
        <v>5657</v>
      </c>
      <c r="E5233" t="b">
        <v>0</v>
      </c>
      <c r="F5233">
        <v>0</v>
      </c>
      <c r="G5233">
        <v>0</v>
      </c>
      <c r="H5233">
        <v>43862</v>
      </c>
      <c r="I5233" s="12" t="s">
        <v>3019</v>
      </c>
      <c r="J5233">
        <v>12</v>
      </c>
      <c r="K5233">
        <v>10352</v>
      </c>
      <c r="L5233">
        <v>0</v>
      </c>
      <c r="M5233">
        <v>0</v>
      </c>
      <c r="N5233">
        <v>0</v>
      </c>
      <c r="O5233">
        <v>233000</v>
      </c>
      <c r="P5233">
        <v>21454000</v>
      </c>
      <c r="Q5233">
        <v>7249</v>
      </c>
      <c r="R5233" t="b">
        <v>0</v>
      </c>
      <c r="S5233">
        <v>0</v>
      </c>
    </row>
    <row r="5234" spans="1:19">
      <c r="A5234">
        <v>41701001</v>
      </c>
      <c r="B5234" s="12"/>
      <c r="C5234" s="12" t="s">
        <v>4797</v>
      </c>
      <c r="D5234" s="12" t="s">
        <v>5657</v>
      </c>
      <c r="E5234" t="b">
        <v>0</v>
      </c>
      <c r="F5234">
        <v>0</v>
      </c>
      <c r="G5234">
        <v>0</v>
      </c>
      <c r="H5234">
        <v>43862</v>
      </c>
      <c r="I5234" s="12" t="s">
        <v>3020</v>
      </c>
      <c r="J5234">
        <v>12</v>
      </c>
      <c r="K5234">
        <v>10353</v>
      </c>
      <c r="L5234">
        <v>0</v>
      </c>
      <c r="M5234">
        <v>0</v>
      </c>
      <c r="N5234">
        <v>0</v>
      </c>
      <c r="O5234">
        <v>233000</v>
      </c>
      <c r="P5234">
        <v>21687000</v>
      </c>
      <c r="Q5234">
        <v>7250</v>
      </c>
      <c r="R5234" t="b">
        <v>0</v>
      </c>
      <c r="S5234">
        <v>0</v>
      </c>
    </row>
    <row r="5235" spans="1:19">
      <c r="A5235">
        <v>41701001</v>
      </c>
      <c r="B5235" s="12"/>
      <c r="C5235" s="12" t="s">
        <v>4797</v>
      </c>
      <c r="D5235" s="12" t="s">
        <v>5657</v>
      </c>
      <c r="E5235" t="b">
        <v>0</v>
      </c>
      <c r="F5235">
        <v>0</v>
      </c>
      <c r="G5235">
        <v>0</v>
      </c>
      <c r="H5235">
        <v>43862</v>
      </c>
      <c r="I5235" s="12" t="s">
        <v>3021</v>
      </c>
      <c r="J5235">
        <v>12</v>
      </c>
      <c r="K5235">
        <v>10354</v>
      </c>
      <c r="L5235">
        <v>0</v>
      </c>
      <c r="M5235">
        <v>0</v>
      </c>
      <c r="N5235">
        <v>0</v>
      </c>
      <c r="O5235">
        <v>233000</v>
      </c>
      <c r="P5235">
        <v>21920000</v>
      </c>
      <c r="Q5235">
        <v>7251</v>
      </c>
      <c r="R5235" t="b">
        <v>0</v>
      </c>
      <c r="S5235">
        <v>0</v>
      </c>
    </row>
    <row r="5236" spans="1:19">
      <c r="A5236">
        <v>41701001</v>
      </c>
      <c r="B5236" s="12"/>
      <c r="C5236" s="12" t="s">
        <v>4797</v>
      </c>
      <c r="D5236" s="12" t="s">
        <v>5657</v>
      </c>
      <c r="E5236" t="b">
        <v>0</v>
      </c>
      <c r="F5236">
        <v>0</v>
      </c>
      <c r="G5236">
        <v>0</v>
      </c>
      <c r="H5236">
        <v>43862</v>
      </c>
      <c r="I5236" s="12" t="s">
        <v>3022</v>
      </c>
      <c r="J5236">
        <v>12</v>
      </c>
      <c r="K5236">
        <v>10355</v>
      </c>
      <c r="L5236">
        <v>0</v>
      </c>
      <c r="M5236">
        <v>0</v>
      </c>
      <c r="N5236">
        <v>0</v>
      </c>
      <c r="O5236">
        <v>233000</v>
      </c>
      <c r="P5236">
        <v>22153000</v>
      </c>
      <c r="Q5236">
        <v>7252</v>
      </c>
      <c r="R5236" t="b">
        <v>0</v>
      </c>
      <c r="S5236">
        <v>0</v>
      </c>
    </row>
    <row r="5237" spans="1:19">
      <c r="A5237">
        <v>41701001</v>
      </c>
      <c r="B5237" s="12"/>
      <c r="C5237" s="12" t="s">
        <v>4797</v>
      </c>
      <c r="D5237" s="12" t="s">
        <v>5657</v>
      </c>
      <c r="E5237" t="b">
        <v>0</v>
      </c>
      <c r="F5237">
        <v>0</v>
      </c>
      <c r="G5237">
        <v>0</v>
      </c>
      <c r="H5237">
        <v>43862</v>
      </c>
      <c r="I5237" s="12" t="s">
        <v>3023</v>
      </c>
      <c r="J5237">
        <v>12</v>
      </c>
      <c r="K5237">
        <v>10356</v>
      </c>
      <c r="L5237">
        <v>0</v>
      </c>
      <c r="M5237">
        <v>0</v>
      </c>
      <c r="N5237">
        <v>0</v>
      </c>
      <c r="O5237">
        <v>210000</v>
      </c>
      <c r="P5237">
        <v>22363000</v>
      </c>
      <c r="Q5237">
        <v>7253</v>
      </c>
      <c r="R5237" t="b">
        <v>0</v>
      </c>
      <c r="S5237">
        <v>0</v>
      </c>
    </row>
    <row r="5238" spans="1:19">
      <c r="A5238">
        <v>41701001</v>
      </c>
      <c r="B5238" s="12"/>
      <c r="C5238" s="12" t="s">
        <v>4797</v>
      </c>
      <c r="D5238" s="12" t="s">
        <v>5657</v>
      </c>
      <c r="E5238" t="b">
        <v>0</v>
      </c>
      <c r="F5238">
        <v>0</v>
      </c>
      <c r="G5238">
        <v>0</v>
      </c>
      <c r="H5238">
        <v>43862</v>
      </c>
      <c r="I5238" s="12" t="s">
        <v>3024</v>
      </c>
      <c r="J5238">
        <v>12</v>
      </c>
      <c r="K5238">
        <v>10357</v>
      </c>
      <c r="L5238">
        <v>0</v>
      </c>
      <c r="M5238">
        <v>0</v>
      </c>
      <c r="N5238">
        <v>0</v>
      </c>
      <c r="O5238">
        <v>233000</v>
      </c>
      <c r="P5238">
        <v>22596000</v>
      </c>
      <c r="Q5238">
        <v>7254</v>
      </c>
      <c r="R5238" t="b">
        <v>0</v>
      </c>
      <c r="S5238">
        <v>0</v>
      </c>
    </row>
    <row r="5239" spans="1:19">
      <c r="A5239">
        <v>41701001</v>
      </c>
      <c r="B5239" s="12"/>
      <c r="C5239" s="12" t="s">
        <v>4797</v>
      </c>
      <c r="D5239" s="12" t="s">
        <v>5657</v>
      </c>
      <c r="E5239" t="b">
        <v>0</v>
      </c>
      <c r="F5239">
        <v>0</v>
      </c>
      <c r="G5239">
        <v>0</v>
      </c>
      <c r="H5239">
        <v>43862</v>
      </c>
      <c r="I5239" s="12" t="s">
        <v>3025</v>
      </c>
      <c r="J5239">
        <v>12</v>
      </c>
      <c r="K5239">
        <v>10358</v>
      </c>
      <c r="L5239">
        <v>0</v>
      </c>
      <c r="M5239">
        <v>0</v>
      </c>
      <c r="N5239">
        <v>0</v>
      </c>
      <c r="O5239">
        <v>210000</v>
      </c>
      <c r="P5239">
        <v>22806000</v>
      </c>
      <c r="Q5239">
        <v>7255</v>
      </c>
      <c r="R5239" t="b">
        <v>0</v>
      </c>
      <c r="S5239">
        <v>0</v>
      </c>
    </row>
    <row r="5240" spans="1:19">
      <c r="A5240">
        <v>41701001</v>
      </c>
      <c r="B5240" s="12"/>
      <c r="C5240" s="12" t="s">
        <v>4797</v>
      </c>
      <c r="D5240" s="12" t="s">
        <v>5657</v>
      </c>
      <c r="E5240" t="b">
        <v>0</v>
      </c>
      <c r="F5240">
        <v>0</v>
      </c>
      <c r="G5240">
        <v>0</v>
      </c>
      <c r="H5240">
        <v>43862</v>
      </c>
      <c r="I5240" s="12" t="s">
        <v>3026</v>
      </c>
      <c r="J5240">
        <v>12</v>
      </c>
      <c r="K5240">
        <v>10359</v>
      </c>
      <c r="L5240">
        <v>0</v>
      </c>
      <c r="M5240">
        <v>0</v>
      </c>
      <c r="N5240">
        <v>0</v>
      </c>
      <c r="O5240">
        <v>233000</v>
      </c>
      <c r="P5240">
        <v>23039000</v>
      </c>
      <c r="Q5240">
        <v>7256</v>
      </c>
      <c r="R5240" t="b">
        <v>0</v>
      </c>
      <c r="S5240">
        <v>0</v>
      </c>
    </row>
    <row r="5241" spans="1:19">
      <c r="A5241">
        <v>41701001</v>
      </c>
      <c r="B5241" s="12"/>
      <c r="C5241" s="12" t="s">
        <v>4797</v>
      </c>
      <c r="D5241" s="12" t="s">
        <v>5657</v>
      </c>
      <c r="E5241" t="b">
        <v>0</v>
      </c>
      <c r="F5241">
        <v>0</v>
      </c>
      <c r="G5241">
        <v>0</v>
      </c>
      <c r="H5241">
        <v>43862</v>
      </c>
      <c r="I5241" s="12" t="s">
        <v>3027</v>
      </c>
      <c r="J5241">
        <v>12</v>
      </c>
      <c r="K5241">
        <v>10360</v>
      </c>
      <c r="L5241">
        <v>0</v>
      </c>
      <c r="M5241">
        <v>0</v>
      </c>
      <c r="N5241">
        <v>0</v>
      </c>
      <c r="O5241">
        <v>210000</v>
      </c>
      <c r="P5241">
        <v>23249000</v>
      </c>
      <c r="Q5241">
        <v>7257</v>
      </c>
      <c r="R5241" t="b">
        <v>0</v>
      </c>
      <c r="S5241">
        <v>0</v>
      </c>
    </row>
    <row r="5242" spans="1:19">
      <c r="A5242">
        <v>41701001</v>
      </c>
      <c r="B5242" s="12"/>
      <c r="C5242" s="12" t="s">
        <v>4797</v>
      </c>
      <c r="D5242" s="12" t="s">
        <v>5657</v>
      </c>
      <c r="E5242" t="b">
        <v>0</v>
      </c>
      <c r="F5242">
        <v>0</v>
      </c>
      <c r="G5242">
        <v>0</v>
      </c>
      <c r="H5242">
        <v>43862</v>
      </c>
      <c r="I5242" s="12" t="s">
        <v>3028</v>
      </c>
      <c r="J5242">
        <v>12</v>
      </c>
      <c r="K5242">
        <v>10361</v>
      </c>
      <c r="L5242">
        <v>0</v>
      </c>
      <c r="M5242">
        <v>0</v>
      </c>
      <c r="N5242">
        <v>0</v>
      </c>
      <c r="O5242">
        <v>210000</v>
      </c>
      <c r="P5242">
        <v>23459000</v>
      </c>
      <c r="Q5242">
        <v>7258</v>
      </c>
      <c r="R5242" t="b">
        <v>0</v>
      </c>
      <c r="S5242">
        <v>0</v>
      </c>
    </row>
    <row r="5243" spans="1:19">
      <c r="A5243">
        <v>41701001</v>
      </c>
      <c r="B5243" s="12"/>
      <c r="C5243" s="12" t="s">
        <v>4797</v>
      </c>
      <c r="D5243" s="12" t="s">
        <v>5657</v>
      </c>
      <c r="E5243" t="b">
        <v>0</v>
      </c>
      <c r="F5243">
        <v>0</v>
      </c>
      <c r="G5243">
        <v>0</v>
      </c>
      <c r="H5243">
        <v>43862</v>
      </c>
      <c r="I5243" s="12" t="s">
        <v>3029</v>
      </c>
      <c r="J5243">
        <v>12</v>
      </c>
      <c r="K5243">
        <v>10362</v>
      </c>
      <c r="L5243">
        <v>0</v>
      </c>
      <c r="M5243">
        <v>0</v>
      </c>
      <c r="N5243">
        <v>0</v>
      </c>
      <c r="O5243">
        <v>233000</v>
      </c>
      <c r="P5243">
        <v>23692000</v>
      </c>
      <c r="Q5243">
        <v>7259</v>
      </c>
      <c r="R5243" t="b">
        <v>0</v>
      </c>
      <c r="S5243">
        <v>0</v>
      </c>
    </row>
    <row r="5244" spans="1:19">
      <c r="A5244">
        <v>41701001</v>
      </c>
      <c r="B5244" s="12"/>
      <c r="C5244" s="12" t="s">
        <v>4797</v>
      </c>
      <c r="D5244" s="12" t="s">
        <v>5657</v>
      </c>
      <c r="E5244" t="b">
        <v>0</v>
      </c>
      <c r="F5244">
        <v>0</v>
      </c>
      <c r="G5244">
        <v>0</v>
      </c>
      <c r="H5244">
        <v>43862</v>
      </c>
      <c r="I5244" s="12" t="s">
        <v>3030</v>
      </c>
      <c r="J5244">
        <v>12</v>
      </c>
      <c r="K5244">
        <v>10363</v>
      </c>
      <c r="L5244">
        <v>0</v>
      </c>
      <c r="M5244">
        <v>0</v>
      </c>
      <c r="N5244">
        <v>0</v>
      </c>
      <c r="O5244">
        <v>210000</v>
      </c>
      <c r="P5244">
        <v>23902000</v>
      </c>
      <c r="Q5244">
        <v>7260</v>
      </c>
      <c r="R5244" t="b">
        <v>0</v>
      </c>
      <c r="S5244">
        <v>0</v>
      </c>
    </row>
    <row r="5245" spans="1:19">
      <c r="A5245">
        <v>41701001</v>
      </c>
      <c r="B5245" s="12"/>
      <c r="C5245" s="12" t="s">
        <v>4797</v>
      </c>
      <c r="D5245" s="12" t="s">
        <v>5657</v>
      </c>
      <c r="E5245" t="b">
        <v>0</v>
      </c>
      <c r="F5245">
        <v>0</v>
      </c>
      <c r="G5245">
        <v>0</v>
      </c>
      <c r="H5245">
        <v>43862</v>
      </c>
      <c r="I5245" s="12" t="s">
        <v>3031</v>
      </c>
      <c r="J5245">
        <v>12</v>
      </c>
      <c r="K5245">
        <v>10364</v>
      </c>
      <c r="L5245">
        <v>0</v>
      </c>
      <c r="M5245">
        <v>0</v>
      </c>
      <c r="N5245">
        <v>0</v>
      </c>
      <c r="O5245">
        <v>210000</v>
      </c>
      <c r="P5245">
        <v>24112000</v>
      </c>
      <c r="Q5245">
        <v>7261</v>
      </c>
      <c r="R5245" t="b">
        <v>0</v>
      </c>
      <c r="S5245">
        <v>0</v>
      </c>
    </row>
    <row r="5246" spans="1:19">
      <c r="A5246">
        <v>41701001</v>
      </c>
      <c r="B5246" s="12"/>
      <c r="C5246" s="12" t="s">
        <v>4797</v>
      </c>
      <c r="D5246" s="12" t="s">
        <v>5657</v>
      </c>
      <c r="E5246" t="b">
        <v>0</v>
      </c>
      <c r="F5246">
        <v>0</v>
      </c>
      <c r="G5246">
        <v>0</v>
      </c>
      <c r="H5246">
        <v>43862</v>
      </c>
      <c r="I5246" s="12" t="s">
        <v>3032</v>
      </c>
      <c r="J5246">
        <v>12</v>
      </c>
      <c r="K5246">
        <v>10365</v>
      </c>
      <c r="L5246">
        <v>0</v>
      </c>
      <c r="M5246">
        <v>0</v>
      </c>
      <c r="N5246">
        <v>0</v>
      </c>
      <c r="O5246">
        <v>233000</v>
      </c>
      <c r="P5246">
        <v>24345000</v>
      </c>
      <c r="Q5246">
        <v>7262</v>
      </c>
      <c r="R5246" t="b">
        <v>0</v>
      </c>
      <c r="S5246">
        <v>0</v>
      </c>
    </row>
    <row r="5247" spans="1:19">
      <c r="A5247">
        <v>41701001</v>
      </c>
      <c r="B5247" s="12"/>
      <c r="C5247" s="12" t="s">
        <v>4797</v>
      </c>
      <c r="D5247" s="12" t="s">
        <v>5657</v>
      </c>
      <c r="E5247" t="b">
        <v>0</v>
      </c>
      <c r="F5247">
        <v>0</v>
      </c>
      <c r="G5247">
        <v>0</v>
      </c>
      <c r="H5247">
        <v>43862</v>
      </c>
      <c r="I5247" s="12" t="s">
        <v>3033</v>
      </c>
      <c r="J5247">
        <v>12</v>
      </c>
      <c r="K5247">
        <v>10366</v>
      </c>
      <c r="L5247">
        <v>0</v>
      </c>
      <c r="M5247">
        <v>0</v>
      </c>
      <c r="N5247">
        <v>0</v>
      </c>
      <c r="O5247">
        <v>233000</v>
      </c>
      <c r="P5247">
        <v>24578000</v>
      </c>
      <c r="Q5247">
        <v>7263</v>
      </c>
      <c r="R5247" t="b">
        <v>0</v>
      </c>
      <c r="S5247">
        <v>0</v>
      </c>
    </row>
    <row r="5248" spans="1:19">
      <c r="A5248">
        <v>41701001</v>
      </c>
      <c r="B5248" s="12"/>
      <c r="C5248" s="12" t="s">
        <v>4797</v>
      </c>
      <c r="D5248" s="12" t="s">
        <v>5657</v>
      </c>
      <c r="E5248" t="b">
        <v>0</v>
      </c>
      <c r="F5248">
        <v>0</v>
      </c>
      <c r="G5248">
        <v>0</v>
      </c>
      <c r="H5248">
        <v>43862</v>
      </c>
      <c r="I5248" s="12" t="s">
        <v>3034</v>
      </c>
      <c r="J5248">
        <v>12</v>
      </c>
      <c r="K5248">
        <v>10367</v>
      </c>
      <c r="L5248">
        <v>0</v>
      </c>
      <c r="M5248">
        <v>0</v>
      </c>
      <c r="N5248">
        <v>0</v>
      </c>
      <c r="O5248">
        <v>210000</v>
      </c>
      <c r="P5248">
        <v>24788000</v>
      </c>
      <c r="Q5248">
        <v>7264</v>
      </c>
      <c r="R5248" t="b">
        <v>0</v>
      </c>
      <c r="S5248">
        <v>0</v>
      </c>
    </row>
    <row r="5249" spans="1:19">
      <c r="A5249">
        <v>41701001</v>
      </c>
      <c r="B5249" s="12"/>
      <c r="C5249" s="12" t="s">
        <v>4797</v>
      </c>
      <c r="D5249" s="12" t="s">
        <v>5657</v>
      </c>
      <c r="E5249" t="b">
        <v>0</v>
      </c>
      <c r="F5249">
        <v>0</v>
      </c>
      <c r="G5249">
        <v>0</v>
      </c>
      <c r="H5249">
        <v>43862</v>
      </c>
      <c r="I5249" s="12" t="s">
        <v>3035</v>
      </c>
      <c r="J5249">
        <v>12</v>
      </c>
      <c r="K5249">
        <v>10368</v>
      </c>
      <c r="L5249">
        <v>0</v>
      </c>
      <c r="M5249">
        <v>0</v>
      </c>
      <c r="N5249">
        <v>0</v>
      </c>
      <c r="O5249">
        <v>233000</v>
      </c>
      <c r="P5249">
        <v>25021000</v>
      </c>
      <c r="Q5249">
        <v>7265</v>
      </c>
      <c r="R5249" t="b">
        <v>0</v>
      </c>
      <c r="S5249">
        <v>0</v>
      </c>
    </row>
    <row r="5250" spans="1:19">
      <c r="A5250">
        <v>41701001</v>
      </c>
      <c r="B5250" s="12"/>
      <c r="C5250" s="12" t="s">
        <v>4797</v>
      </c>
      <c r="D5250" s="12" t="s">
        <v>5657</v>
      </c>
      <c r="E5250" t="b">
        <v>0</v>
      </c>
      <c r="F5250">
        <v>0</v>
      </c>
      <c r="G5250">
        <v>0</v>
      </c>
      <c r="H5250">
        <v>43862</v>
      </c>
      <c r="I5250" s="12" t="s">
        <v>3036</v>
      </c>
      <c r="J5250">
        <v>12</v>
      </c>
      <c r="K5250">
        <v>10369</v>
      </c>
      <c r="L5250">
        <v>0</v>
      </c>
      <c r="M5250">
        <v>0</v>
      </c>
      <c r="N5250">
        <v>0</v>
      </c>
      <c r="O5250">
        <v>210000</v>
      </c>
      <c r="P5250">
        <v>25231000</v>
      </c>
      <c r="Q5250">
        <v>7266</v>
      </c>
      <c r="R5250" t="b">
        <v>0</v>
      </c>
      <c r="S5250">
        <v>0</v>
      </c>
    </row>
    <row r="5251" spans="1:19">
      <c r="A5251">
        <v>41701001</v>
      </c>
      <c r="B5251" s="12"/>
      <c r="C5251" s="12" t="s">
        <v>4797</v>
      </c>
      <c r="D5251" s="12" t="s">
        <v>5657</v>
      </c>
      <c r="E5251" t="b">
        <v>0</v>
      </c>
      <c r="F5251">
        <v>0</v>
      </c>
      <c r="G5251">
        <v>0</v>
      </c>
      <c r="H5251">
        <v>43862</v>
      </c>
      <c r="I5251" s="12" t="s">
        <v>3037</v>
      </c>
      <c r="J5251">
        <v>12</v>
      </c>
      <c r="K5251">
        <v>10370</v>
      </c>
      <c r="L5251">
        <v>0</v>
      </c>
      <c r="M5251">
        <v>0</v>
      </c>
      <c r="N5251">
        <v>0</v>
      </c>
      <c r="O5251">
        <v>233000</v>
      </c>
      <c r="P5251">
        <v>25464000</v>
      </c>
      <c r="Q5251">
        <v>7267</v>
      </c>
      <c r="R5251" t="b">
        <v>0</v>
      </c>
      <c r="S5251">
        <v>0</v>
      </c>
    </row>
    <row r="5252" spans="1:19">
      <c r="A5252">
        <v>41701001</v>
      </c>
      <c r="B5252" s="12"/>
      <c r="C5252" s="12" t="s">
        <v>4797</v>
      </c>
      <c r="D5252" s="12" t="s">
        <v>5657</v>
      </c>
      <c r="E5252" t="b">
        <v>0</v>
      </c>
      <c r="F5252">
        <v>0</v>
      </c>
      <c r="G5252">
        <v>0</v>
      </c>
      <c r="H5252">
        <v>43862</v>
      </c>
      <c r="I5252" s="12" t="s">
        <v>3038</v>
      </c>
      <c r="J5252">
        <v>12</v>
      </c>
      <c r="K5252">
        <v>10371</v>
      </c>
      <c r="L5252">
        <v>0</v>
      </c>
      <c r="M5252">
        <v>0</v>
      </c>
      <c r="N5252">
        <v>0</v>
      </c>
      <c r="O5252">
        <v>210000</v>
      </c>
      <c r="P5252">
        <v>25674000</v>
      </c>
      <c r="Q5252">
        <v>7268</v>
      </c>
      <c r="R5252" t="b">
        <v>0</v>
      </c>
      <c r="S5252">
        <v>0</v>
      </c>
    </row>
    <row r="5253" spans="1:19">
      <c r="A5253">
        <v>41701001</v>
      </c>
      <c r="B5253" s="12"/>
      <c r="C5253" s="12" t="s">
        <v>4797</v>
      </c>
      <c r="D5253" s="12" t="s">
        <v>5657</v>
      </c>
      <c r="E5253" t="b">
        <v>0</v>
      </c>
      <c r="F5253">
        <v>0</v>
      </c>
      <c r="G5253">
        <v>0</v>
      </c>
      <c r="H5253">
        <v>43862</v>
      </c>
      <c r="I5253" s="12" t="s">
        <v>3039</v>
      </c>
      <c r="J5253">
        <v>12</v>
      </c>
      <c r="K5253">
        <v>10372</v>
      </c>
      <c r="L5253">
        <v>0</v>
      </c>
      <c r="M5253">
        <v>0</v>
      </c>
      <c r="N5253">
        <v>0</v>
      </c>
      <c r="O5253">
        <v>210000</v>
      </c>
      <c r="P5253">
        <v>25884000</v>
      </c>
      <c r="Q5253">
        <v>7269</v>
      </c>
      <c r="R5253" t="b">
        <v>0</v>
      </c>
      <c r="S5253">
        <v>0</v>
      </c>
    </row>
    <row r="5254" spans="1:19">
      <c r="A5254">
        <v>41701001</v>
      </c>
      <c r="B5254" s="12"/>
      <c r="C5254" s="12" t="s">
        <v>4797</v>
      </c>
      <c r="D5254" s="12" t="s">
        <v>5657</v>
      </c>
      <c r="E5254" t="b">
        <v>0</v>
      </c>
      <c r="F5254">
        <v>0</v>
      </c>
      <c r="G5254">
        <v>0</v>
      </c>
      <c r="H5254">
        <v>43862</v>
      </c>
      <c r="I5254" s="12" t="s">
        <v>3040</v>
      </c>
      <c r="J5254">
        <v>12</v>
      </c>
      <c r="K5254">
        <v>10373</v>
      </c>
      <c r="L5254">
        <v>0</v>
      </c>
      <c r="M5254">
        <v>0</v>
      </c>
      <c r="N5254">
        <v>0</v>
      </c>
      <c r="O5254">
        <v>210000</v>
      </c>
      <c r="P5254">
        <v>26094000</v>
      </c>
      <c r="Q5254">
        <v>7270</v>
      </c>
      <c r="R5254" t="b">
        <v>0</v>
      </c>
      <c r="S5254">
        <v>0</v>
      </c>
    </row>
    <row r="5255" spans="1:19">
      <c r="A5255">
        <v>41701001</v>
      </c>
      <c r="B5255" s="12"/>
      <c r="C5255" s="12" t="s">
        <v>4797</v>
      </c>
      <c r="D5255" s="12" t="s">
        <v>5657</v>
      </c>
      <c r="E5255" t="b">
        <v>0</v>
      </c>
      <c r="F5255">
        <v>0</v>
      </c>
      <c r="G5255">
        <v>0</v>
      </c>
      <c r="H5255">
        <v>43862</v>
      </c>
      <c r="I5255" s="12" t="s">
        <v>3041</v>
      </c>
      <c r="J5255">
        <v>12</v>
      </c>
      <c r="K5255">
        <v>10374</v>
      </c>
      <c r="L5255">
        <v>0</v>
      </c>
      <c r="M5255">
        <v>0</v>
      </c>
      <c r="N5255">
        <v>0</v>
      </c>
      <c r="O5255">
        <v>210000</v>
      </c>
      <c r="P5255">
        <v>26304000</v>
      </c>
      <c r="Q5255">
        <v>7271</v>
      </c>
      <c r="R5255" t="b">
        <v>0</v>
      </c>
      <c r="S5255">
        <v>0</v>
      </c>
    </row>
    <row r="5256" spans="1:19">
      <c r="A5256">
        <v>41701001</v>
      </c>
      <c r="B5256" s="12"/>
      <c r="C5256" s="12" t="s">
        <v>4797</v>
      </c>
      <c r="D5256" s="12" t="s">
        <v>5657</v>
      </c>
      <c r="E5256" t="b">
        <v>0</v>
      </c>
      <c r="F5256">
        <v>0</v>
      </c>
      <c r="G5256">
        <v>0</v>
      </c>
      <c r="H5256">
        <v>43862</v>
      </c>
      <c r="I5256" s="12" t="s">
        <v>3042</v>
      </c>
      <c r="J5256">
        <v>12</v>
      </c>
      <c r="K5256">
        <v>10375</v>
      </c>
      <c r="L5256">
        <v>0</v>
      </c>
      <c r="M5256">
        <v>0</v>
      </c>
      <c r="N5256">
        <v>0</v>
      </c>
      <c r="O5256">
        <v>233000</v>
      </c>
      <c r="P5256">
        <v>26537000</v>
      </c>
      <c r="Q5256">
        <v>7272</v>
      </c>
      <c r="R5256" t="b">
        <v>0</v>
      </c>
      <c r="S5256">
        <v>0</v>
      </c>
    </row>
    <row r="5257" spans="1:19">
      <c r="A5257">
        <v>41701001</v>
      </c>
      <c r="B5257" s="12"/>
      <c r="C5257" s="12" t="s">
        <v>4797</v>
      </c>
      <c r="D5257" s="12" t="s">
        <v>5657</v>
      </c>
      <c r="E5257" t="b">
        <v>0</v>
      </c>
      <c r="F5257">
        <v>0</v>
      </c>
      <c r="G5257">
        <v>0</v>
      </c>
      <c r="H5257">
        <v>43862</v>
      </c>
      <c r="I5257" s="12" t="s">
        <v>3043</v>
      </c>
      <c r="J5257">
        <v>12</v>
      </c>
      <c r="K5257">
        <v>10376</v>
      </c>
      <c r="L5257">
        <v>0</v>
      </c>
      <c r="M5257">
        <v>0</v>
      </c>
      <c r="N5257">
        <v>0</v>
      </c>
      <c r="O5257">
        <v>210000</v>
      </c>
      <c r="P5257">
        <v>26747000</v>
      </c>
      <c r="Q5257">
        <v>7273</v>
      </c>
      <c r="R5257" t="b">
        <v>0</v>
      </c>
      <c r="S5257">
        <v>0</v>
      </c>
    </row>
    <row r="5258" spans="1:19">
      <c r="A5258">
        <v>41701001</v>
      </c>
      <c r="B5258" s="12"/>
      <c r="C5258" s="12" t="s">
        <v>4797</v>
      </c>
      <c r="D5258" s="12" t="s">
        <v>5657</v>
      </c>
      <c r="E5258" t="b">
        <v>0</v>
      </c>
      <c r="F5258">
        <v>0</v>
      </c>
      <c r="G5258">
        <v>0</v>
      </c>
      <c r="H5258">
        <v>43862</v>
      </c>
      <c r="I5258" s="12" t="s">
        <v>3044</v>
      </c>
      <c r="J5258">
        <v>12</v>
      </c>
      <c r="K5258">
        <v>10377</v>
      </c>
      <c r="L5258">
        <v>0</v>
      </c>
      <c r="M5258">
        <v>0</v>
      </c>
      <c r="N5258">
        <v>0</v>
      </c>
      <c r="O5258">
        <v>233000</v>
      </c>
      <c r="P5258">
        <v>26980000</v>
      </c>
      <c r="Q5258">
        <v>7274</v>
      </c>
      <c r="R5258" t="b">
        <v>0</v>
      </c>
      <c r="S5258">
        <v>0</v>
      </c>
    </row>
    <row r="5259" spans="1:19">
      <c r="A5259">
        <v>41701001</v>
      </c>
      <c r="B5259" s="12"/>
      <c r="C5259" s="12" t="s">
        <v>4797</v>
      </c>
      <c r="D5259" s="12" t="s">
        <v>5657</v>
      </c>
      <c r="E5259" t="b">
        <v>0</v>
      </c>
      <c r="F5259">
        <v>0</v>
      </c>
      <c r="G5259">
        <v>0</v>
      </c>
      <c r="H5259">
        <v>43862</v>
      </c>
      <c r="I5259" s="12" t="s">
        <v>3045</v>
      </c>
      <c r="J5259">
        <v>12</v>
      </c>
      <c r="K5259">
        <v>10378</v>
      </c>
      <c r="L5259">
        <v>0</v>
      </c>
      <c r="M5259">
        <v>0</v>
      </c>
      <c r="N5259">
        <v>0</v>
      </c>
      <c r="O5259">
        <v>233000</v>
      </c>
      <c r="P5259">
        <v>27213000</v>
      </c>
      <c r="Q5259">
        <v>7275</v>
      </c>
      <c r="R5259" t="b">
        <v>0</v>
      </c>
      <c r="S5259">
        <v>0</v>
      </c>
    </row>
    <row r="5260" spans="1:19">
      <c r="A5260">
        <v>41701001</v>
      </c>
      <c r="B5260" s="12"/>
      <c r="C5260" s="12" t="s">
        <v>4797</v>
      </c>
      <c r="D5260" s="12" t="s">
        <v>5657</v>
      </c>
      <c r="E5260" t="b">
        <v>0</v>
      </c>
      <c r="F5260">
        <v>0</v>
      </c>
      <c r="G5260">
        <v>0</v>
      </c>
      <c r="H5260">
        <v>43862</v>
      </c>
      <c r="I5260" s="12" t="s">
        <v>3046</v>
      </c>
      <c r="J5260">
        <v>12</v>
      </c>
      <c r="K5260">
        <v>10379</v>
      </c>
      <c r="L5260">
        <v>0</v>
      </c>
      <c r="M5260">
        <v>0</v>
      </c>
      <c r="N5260">
        <v>0</v>
      </c>
      <c r="O5260">
        <v>233000</v>
      </c>
      <c r="P5260">
        <v>27446000</v>
      </c>
      <c r="Q5260">
        <v>7276</v>
      </c>
      <c r="R5260" t="b">
        <v>0</v>
      </c>
      <c r="S5260">
        <v>0</v>
      </c>
    </row>
    <row r="5261" spans="1:19">
      <c r="A5261">
        <v>41701001</v>
      </c>
      <c r="B5261" s="12"/>
      <c r="C5261" s="12" t="s">
        <v>4797</v>
      </c>
      <c r="D5261" s="12" t="s">
        <v>5657</v>
      </c>
      <c r="E5261" t="b">
        <v>0</v>
      </c>
      <c r="F5261">
        <v>0</v>
      </c>
      <c r="G5261">
        <v>0</v>
      </c>
      <c r="H5261">
        <v>43862</v>
      </c>
      <c r="I5261" s="12" t="s">
        <v>3047</v>
      </c>
      <c r="J5261">
        <v>12</v>
      </c>
      <c r="K5261">
        <v>10380</v>
      </c>
      <c r="L5261">
        <v>0</v>
      </c>
      <c r="M5261">
        <v>0</v>
      </c>
      <c r="N5261">
        <v>0</v>
      </c>
      <c r="O5261">
        <v>210000</v>
      </c>
      <c r="P5261">
        <v>27656000</v>
      </c>
      <c r="Q5261">
        <v>7277</v>
      </c>
      <c r="R5261" t="b">
        <v>0</v>
      </c>
      <c r="S5261">
        <v>0</v>
      </c>
    </row>
    <row r="5262" spans="1:19">
      <c r="A5262">
        <v>41701001</v>
      </c>
      <c r="B5262" s="12"/>
      <c r="C5262" s="12" t="s">
        <v>4797</v>
      </c>
      <c r="D5262" s="12" t="s">
        <v>5657</v>
      </c>
      <c r="E5262" t="b">
        <v>0</v>
      </c>
      <c r="F5262">
        <v>0</v>
      </c>
      <c r="G5262">
        <v>0</v>
      </c>
      <c r="H5262">
        <v>43862</v>
      </c>
      <c r="I5262" s="12" t="s">
        <v>3048</v>
      </c>
      <c r="J5262">
        <v>12</v>
      </c>
      <c r="K5262">
        <v>10381</v>
      </c>
      <c r="L5262">
        <v>0</v>
      </c>
      <c r="M5262">
        <v>0</v>
      </c>
      <c r="N5262">
        <v>0</v>
      </c>
      <c r="O5262">
        <v>210000</v>
      </c>
      <c r="P5262">
        <v>27866000</v>
      </c>
      <c r="Q5262">
        <v>7278</v>
      </c>
      <c r="R5262" t="b">
        <v>0</v>
      </c>
      <c r="S5262">
        <v>0</v>
      </c>
    </row>
    <row r="5263" spans="1:19">
      <c r="A5263">
        <v>41701001</v>
      </c>
      <c r="B5263" s="12"/>
      <c r="C5263" s="12" t="s">
        <v>4797</v>
      </c>
      <c r="D5263" s="12" t="s">
        <v>5657</v>
      </c>
      <c r="E5263" t="b">
        <v>0</v>
      </c>
      <c r="F5263">
        <v>0</v>
      </c>
      <c r="G5263">
        <v>0</v>
      </c>
      <c r="H5263">
        <v>43862</v>
      </c>
      <c r="I5263" s="12" t="s">
        <v>3049</v>
      </c>
      <c r="J5263">
        <v>12</v>
      </c>
      <c r="K5263">
        <v>10382</v>
      </c>
      <c r="L5263">
        <v>0</v>
      </c>
      <c r="M5263">
        <v>0</v>
      </c>
      <c r="N5263">
        <v>0</v>
      </c>
      <c r="O5263">
        <v>210000</v>
      </c>
      <c r="P5263">
        <v>28076000</v>
      </c>
      <c r="Q5263">
        <v>7279</v>
      </c>
      <c r="R5263" t="b">
        <v>0</v>
      </c>
      <c r="S5263">
        <v>0</v>
      </c>
    </row>
    <row r="5264" spans="1:19">
      <c r="A5264">
        <v>41701001</v>
      </c>
      <c r="B5264" s="12"/>
      <c r="C5264" s="12" t="s">
        <v>4797</v>
      </c>
      <c r="D5264" s="12" t="s">
        <v>5657</v>
      </c>
      <c r="E5264" t="b">
        <v>0</v>
      </c>
      <c r="F5264">
        <v>0</v>
      </c>
      <c r="G5264">
        <v>0</v>
      </c>
      <c r="H5264">
        <v>43862</v>
      </c>
      <c r="I5264" s="12" t="s">
        <v>3050</v>
      </c>
      <c r="J5264">
        <v>12</v>
      </c>
      <c r="K5264">
        <v>10383</v>
      </c>
      <c r="L5264">
        <v>0</v>
      </c>
      <c r="M5264">
        <v>0</v>
      </c>
      <c r="N5264">
        <v>0</v>
      </c>
      <c r="O5264">
        <v>210000</v>
      </c>
      <c r="P5264">
        <v>28286000</v>
      </c>
      <c r="Q5264">
        <v>7280</v>
      </c>
      <c r="R5264" t="b">
        <v>0</v>
      </c>
      <c r="S5264">
        <v>0</v>
      </c>
    </row>
    <row r="5265" spans="1:19">
      <c r="A5265">
        <v>41701001</v>
      </c>
      <c r="B5265" s="12"/>
      <c r="C5265" s="12" t="s">
        <v>4797</v>
      </c>
      <c r="D5265" s="12" t="s">
        <v>5657</v>
      </c>
      <c r="E5265" t="b">
        <v>0</v>
      </c>
      <c r="F5265">
        <v>0</v>
      </c>
      <c r="G5265">
        <v>0</v>
      </c>
      <c r="H5265">
        <v>43862</v>
      </c>
      <c r="I5265" s="12" t="s">
        <v>3051</v>
      </c>
      <c r="J5265">
        <v>12</v>
      </c>
      <c r="K5265">
        <v>10384</v>
      </c>
      <c r="L5265">
        <v>0</v>
      </c>
      <c r="M5265">
        <v>0</v>
      </c>
      <c r="N5265">
        <v>0</v>
      </c>
      <c r="O5265">
        <v>210000</v>
      </c>
      <c r="P5265">
        <v>28496000</v>
      </c>
      <c r="Q5265">
        <v>7281</v>
      </c>
      <c r="R5265" t="b">
        <v>0</v>
      </c>
      <c r="S5265">
        <v>0</v>
      </c>
    </row>
    <row r="5266" spans="1:19">
      <c r="A5266">
        <v>41701001</v>
      </c>
      <c r="B5266" s="12"/>
      <c r="C5266" s="12" t="s">
        <v>4797</v>
      </c>
      <c r="D5266" s="12" t="s">
        <v>5657</v>
      </c>
      <c r="E5266" t="b">
        <v>0</v>
      </c>
      <c r="F5266">
        <v>0</v>
      </c>
      <c r="G5266">
        <v>0</v>
      </c>
      <c r="H5266">
        <v>43862</v>
      </c>
      <c r="I5266" s="12" t="s">
        <v>3052</v>
      </c>
      <c r="J5266">
        <v>12</v>
      </c>
      <c r="K5266">
        <v>10385</v>
      </c>
      <c r="L5266">
        <v>0</v>
      </c>
      <c r="M5266">
        <v>0</v>
      </c>
      <c r="N5266">
        <v>0</v>
      </c>
      <c r="O5266">
        <v>210000</v>
      </c>
      <c r="P5266">
        <v>28706000</v>
      </c>
      <c r="Q5266">
        <v>7282</v>
      </c>
      <c r="R5266" t="b">
        <v>0</v>
      </c>
      <c r="S5266">
        <v>0</v>
      </c>
    </row>
    <row r="5267" spans="1:19">
      <c r="A5267">
        <v>41701001</v>
      </c>
      <c r="B5267" s="12"/>
      <c r="C5267" s="12" t="s">
        <v>4797</v>
      </c>
      <c r="D5267" s="12" t="s">
        <v>5657</v>
      </c>
      <c r="E5267" t="b">
        <v>0</v>
      </c>
      <c r="F5267">
        <v>0</v>
      </c>
      <c r="G5267">
        <v>0</v>
      </c>
      <c r="H5267">
        <v>43862</v>
      </c>
      <c r="I5267" s="12" t="s">
        <v>3053</v>
      </c>
      <c r="J5267">
        <v>12</v>
      </c>
      <c r="K5267">
        <v>10386</v>
      </c>
      <c r="L5267">
        <v>0</v>
      </c>
      <c r="M5267">
        <v>0</v>
      </c>
      <c r="N5267">
        <v>0</v>
      </c>
      <c r="O5267">
        <v>233000</v>
      </c>
      <c r="P5267">
        <v>28939000</v>
      </c>
      <c r="Q5267">
        <v>7283</v>
      </c>
      <c r="R5267" t="b">
        <v>0</v>
      </c>
      <c r="S5267">
        <v>0</v>
      </c>
    </row>
    <row r="5268" spans="1:19">
      <c r="A5268">
        <v>41701001</v>
      </c>
      <c r="B5268" s="12"/>
      <c r="C5268" s="12" t="s">
        <v>4797</v>
      </c>
      <c r="D5268" s="12" t="s">
        <v>5657</v>
      </c>
      <c r="E5268" t="b">
        <v>0</v>
      </c>
      <c r="F5268">
        <v>0</v>
      </c>
      <c r="G5268">
        <v>0</v>
      </c>
      <c r="H5268">
        <v>43862</v>
      </c>
      <c r="I5268" s="12" t="s">
        <v>3054</v>
      </c>
      <c r="J5268">
        <v>12</v>
      </c>
      <c r="K5268">
        <v>10387</v>
      </c>
      <c r="L5268">
        <v>0</v>
      </c>
      <c r="M5268">
        <v>0</v>
      </c>
      <c r="N5268">
        <v>0</v>
      </c>
      <c r="O5268">
        <v>210000</v>
      </c>
      <c r="P5268">
        <v>29149000</v>
      </c>
      <c r="Q5268">
        <v>7284</v>
      </c>
      <c r="R5268" t="b">
        <v>0</v>
      </c>
      <c r="S5268">
        <v>0</v>
      </c>
    </row>
    <row r="5269" spans="1:19">
      <c r="A5269">
        <v>41701001</v>
      </c>
      <c r="B5269" s="12"/>
      <c r="C5269" s="12" t="s">
        <v>4797</v>
      </c>
      <c r="D5269" s="12" t="s">
        <v>5657</v>
      </c>
      <c r="E5269" t="b">
        <v>0</v>
      </c>
      <c r="F5269">
        <v>0</v>
      </c>
      <c r="G5269">
        <v>0</v>
      </c>
      <c r="H5269">
        <v>43862</v>
      </c>
      <c r="I5269" s="12" t="s">
        <v>3055</v>
      </c>
      <c r="J5269">
        <v>12</v>
      </c>
      <c r="K5269">
        <v>10388</v>
      </c>
      <c r="L5269">
        <v>0</v>
      </c>
      <c r="M5269">
        <v>0</v>
      </c>
      <c r="N5269">
        <v>0</v>
      </c>
      <c r="O5269">
        <v>233000</v>
      </c>
      <c r="P5269">
        <v>29382000</v>
      </c>
      <c r="Q5269">
        <v>7285</v>
      </c>
      <c r="R5269" t="b">
        <v>0</v>
      </c>
      <c r="S5269">
        <v>0</v>
      </c>
    </row>
    <row r="5270" spans="1:19">
      <c r="A5270">
        <v>41701001</v>
      </c>
      <c r="B5270" s="12"/>
      <c r="C5270" s="12" t="s">
        <v>4797</v>
      </c>
      <c r="D5270" s="12" t="s">
        <v>5657</v>
      </c>
      <c r="E5270" t="b">
        <v>0</v>
      </c>
      <c r="F5270">
        <v>0</v>
      </c>
      <c r="G5270">
        <v>0</v>
      </c>
      <c r="H5270">
        <v>43862</v>
      </c>
      <c r="I5270" s="12" t="s">
        <v>3056</v>
      </c>
      <c r="J5270">
        <v>12</v>
      </c>
      <c r="K5270">
        <v>10389</v>
      </c>
      <c r="L5270">
        <v>0</v>
      </c>
      <c r="M5270">
        <v>0</v>
      </c>
      <c r="N5270">
        <v>0</v>
      </c>
      <c r="O5270">
        <v>210000</v>
      </c>
      <c r="P5270">
        <v>29592000</v>
      </c>
      <c r="Q5270">
        <v>7286</v>
      </c>
      <c r="R5270" t="b">
        <v>0</v>
      </c>
      <c r="S5270">
        <v>0</v>
      </c>
    </row>
    <row r="5271" spans="1:19">
      <c r="A5271">
        <v>41701001</v>
      </c>
      <c r="B5271" s="12"/>
      <c r="C5271" s="12" t="s">
        <v>4797</v>
      </c>
      <c r="D5271" s="12" t="s">
        <v>5657</v>
      </c>
      <c r="E5271" t="b">
        <v>0</v>
      </c>
      <c r="F5271">
        <v>0</v>
      </c>
      <c r="G5271">
        <v>0</v>
      </c>
      <c r="H5271">
        <v>43862</v>
      </c>
      <c r="I5271" s="12" t="s">
        <v>3057</v>
      </c>
      <c r="J5271">
        <v>12</v>
      </c>
      <c r="K5271">
        <v>10390</v>
      </c>
      <c r="L5271">
        <v>0</v>
      </c>
      <c r="M5271">
        <v>0</v>
      </c>
      <c r="N5271">
        <v>0</v>
      </c>
      <c r="O5271">
        <v>233000</v>
      </c>
      <c r="P5271">
        <v>29825000</v>
      </c>
      <c r="Q5271">
        <v>7287</v>
      </c>
      <c r="R5271" t="b">
        <v>0</v>
      </c>
      <c r="S5271">
        <v>0</v>
      </c>
    </row>
    <row r="5272" spans="1:19">
      <c r="A5272">
        <v>41701001</v>
      </c>
      <c r="B5272" s="12"/>
      <c r="C5272" s="12" t="s">
        <v>4797</v>
      </c>
      <c r="D5272" s="12" t="s">
        <v>5657</v>
      </c>
      <c r="E5272" t="b">
        <v>0</v>
      </c>
      <c r="F5272">
        <v>0</v>
      </c>
      <c r="G5272">
        <v>0</v>
      </c>
      <c r="H5272">
        <v>43862</v>
      </c>
      <c r="I5272" s="12" t="s">
        <v>3058</v>
      </c>
      <c r="J5272">
        <v>12</v>
      </c>
      <c r="K5272">
        <v>10391</v>
      </c>
      <c r="L5272">
        <v>0</v>
      </c>
      <c r="M5272">
        <v>0</v>
      </c>
      <c r="N5272">
        <v>0</v>
      </c>
      <c r="O5272">
        <v>210000</v>
      </c>
      <c r="P5272">
        <v>30035000</v>
      </c>
      <c r="Q5272">
        <v>7288</v>
      </c>
      <c r="R5272" t="b">
        <v>0</v>
      </c>
      <c r="S5272">
        <v>0</v>
      </c>
    </row>
    <row r="5273" spans="1:19">
      <c r="A5273">
        <v>41701001</v>
      </c>
      <c r="B5273" s="12"/>
      <c r="C5273" s="12" t="s">
        <v>4797</v>
      </c>
      <c r="D5273" s="12" t="s">
        <v>5657</v>
      </c>
      <c r="E5273" t="b">
        <v>0</v>
      </c>
      <c r="F5273">
        <v>0</v>
      </c>
      <c r="G5273">
        <v>0</v>
      </c>
      <c r="H5273">
        <v>43862</v>
      </c>
      <c r="I5273" s="12" t="s">
        <v>3059</v>
      </c>
      <c r="J5273">
        <v>12</v>
      </c>
      <c r="K5273">
        <v>10392</v>
      </c>
      <c r="L5273">
        <v>0</v>
      </c>
      <c r="M5273">
        <v>0</v>
      </c>
      <c r="N5273">
        <v>0</v>
      </c>
      <c r="O5273">
        <v>210000</v>
      </c>
      <c r="P5273">
        <v>30245000</v>
      </c>
      <c r="Q5273">
        <v>7289</v>
      </c>
      <c r="R5273" t="b">
        <v>0</v>
      </c>
      <c r="S5273">
        <v>0</v>
      </c>
    </row>
    <row r="5274" spans="1:19">
      <c r="A5274">
        <v>41701001</v>
      </c>
      <c r="B5274" s="12"/>
      <c r="C5274" s="12" t="s">
        <v>4797</v>
      </c>
      <c r="D5274" s="12" t="s">
        <v>5657</v>
      </c>
      <c r="E5274" t="b">
        <v>0</v>
      </c>
      <c r="F5274">
        <v>0</v>
      </c>
      <c r="G5274">
        <v>0</v>
      </c>
      <c r="H5274">
        <v>43862</v>
      </c>
      <c r="I5274" s="12" t="s">
        <v>3060</v>
      </c>
      <c r="J5274">
        <v>12</v>
      </c>
      <c r="K5274">
        <v>10393</v>
      </c>
      <c r="L5274">
        <v>0</v>
      </c>
      <c r="M5274">
        <v>0</v>
      </c>
      <c r="N5274">
        <v>0</v>
      </c>
      <c r="O5274">
        <v>210000</v>
      </c>
      <c r="P5274">
        <v>30455000</v>
      </c>
      <c r="Q5274">
        <v>7290</v>
      </c>
      <c r="R5274" t="b">
        <v>0</v>
      </c>
      <c r="S5274">
        <v>0</v>
      </c>
    </row>
    <row r="5275" spans="1:19">
      <c r="A5275">
        <v>41701001</v>
      </c>
      <c r="B5275" s="12"/>
      <c r="C5275" s="12" t="s">
        <v>4797</v>
      </c>
      <c r="D5275" s="12" t="s">
        <v>5657</v>
      </c>
      <c r="E5275" t="b">
        <v>0</v>
      </c>
      <c r="F5275">
        <v>0</v>
      </c>
      <c r="G5275">
        <v>0</v>
      </c>
      <c r="H5275">
        <v>43862</v>
      </c>
      <c r="I5275" s="12" t="s">
        <v>3061</v>
      </c>
      <c r="J5275">
        <v>12</v>
      </c>
      <c r="K5275">
        <v>10394</v>
      </c>
      <c r="L5275">
        <v>0</v>
      </c>
      <c r="M5275">
        <v>0</v>
      </c>
      <c r="N5275">
        <v>0</v>
      </c>
      <c r="O5275">
        <v>233000</v>
      </c>
      <c r="P5275">
        <v>30688000</v>
      </c>
      <c r="Q5275">
        <v>7291</v>
      </c>
      <c r="R5275" t="b">
        <v>0</v>
      </c>
      <c r="S5275">
        <v>0</v>
      </c>
    </row>
    <row r="5276" spans="1:19">
      <c r="A5276">
        <v>41701001</v>
      </c>
      <c r="B5276" s="12"/>
      <c r="C5276" s="12" t="s">
        <v>4797</v>
      </c>
      <c r="D5276" s="12" t="s">
        <v>5657</v>
      </c>
      <c r="E5276" t="b">
        <v>0</v>
      </c>
      <c r="F5276">
        <v>0</v>
      </c>
      <c r="G5276">
        <v>0</v>
      </c>
      <c r="H5276">
        <v>43862</v>
      </c>
      <c r="I5276" s="12" t="s">
        <v>3062</v>
      </c>
      <c r="J5276">
        <v>12</v>
      </c>
      <c r="K5276">
        <v>10395</v>
      </c>
      <c r="L5276">
        <v>0</v>
      </c>
      <c r="M5276">
        <v>0</v>
      </c>
      <c r="N5276">
        <v>0</v>
      </c>
      <c r="O5276">
        <v>210000</v>
      </c>
      <c r="P5276">
        <v>30898000</v>
      </c>
      <c r="Q5276">
        <v>7292</v>
      </c>
      <c r="R5276" t="b">
        <v>0</v>
      </c>
      <c r="S5276">
        <v>0</v>
      </c>
    </row>
    <row r="5277" spans="1:19">
      <c r="A5277">
        <v>41701001</v>
      </c>
      <c r="B5277" s="12"/>
      <c r="C5277" s="12" t="s">
        <v>4797</v>
      </c>
      <c r="D5277" s="12" t="s">
        <v>5657</v>
      </c>
      <c r="E5277" t="b">
        <v>0</v>
      </c>
      <c r="F5277">
        <v>0</v>
      </c>
      <c r="G5277">
        <v>0</v>
      </c>
      <c r="H5277">
        <v>43862</v>
      </c>
      <c r="I5277" s="12" t="s">
        <v>3063</v>
      </c>
      <c r="J5277">
        <v>12</v>
      </c>
      <c r="K5277">
        <v>10396</v>
      </c>
      <c r="L5277">
        <v>0</v>
      </c>
      <c r="M5277">
        <v>0</v>
      </c>
      <c r="N5277">
        <v>0</v>
      </c>
      <c r="O5277">
        <v>233000</v>
      </c>
      <c r="P5277">
        <v>31131000</v>
      </c>
      <c r="Q5277">
        <v>7293</v>
      </c>
      <c r="R5277" t="b">
        <v>0</v>
      </c>
      <c r="S5277">
        <v>0</v>
      </c>
    </row>
    <row r="5278" spans="1:19">
      <c r="A5278">
        <v>41701001</v>
      </c>
      <c r="B5278" s="12"/>
      <c r="C5278" s="12" t="s">
        <v>4797</v>
      </c>
      <c r="D5278" s="12" t="s">
        <v>5657</v>
      </c>
      <c r="E5278" t="b">
        <v>0</v>
      </c>
      <c r="F5278">
        <v>0</v>
      </c>
      <c r="G5278">
        <v>0</v>
      </c>
      <c r="H5278">
        <v>43862</v>
      </c>
      <c r="I5278" s="12" t="s">
        <v>3064</v>
      </c>
      <c r="J5278">
        <v>12</v>
      </c>
      <c r="K5278">
        <v>10397</v>
      </c>
      <c r="L5278">
        <v>0</v>
      </c>
      <c r="M5278">
        <v>0</v>
      </c>
      <c r="N5278">
        <v>0</v>
      </c>
      <c r="O5278">
        <v>233000</v>
      </c>
      <c r="P5278">
        <v>31364000</v>
      </c>
      <c r="Q5278">
        <v>7294</v>
      </c>
      <c r="R5278" t="b">
        <v>0</v>
      </c>
      <c r="S5278">
        <v>0</v>
      </c>
    </row>
    <row r="5279" spans="1:19">
      <c r="A5279">
        <v>41701001</v>
      </c>
      <c r="B5279" s="12"/>
      <c r="C5279" s="12" t="s">
        <v>4797</v>
      </c>
      <c r="D5279" s="12" t="s">
        <v>5657</v>
      </c>
      <c r="E5279" t="b">
        <v>0</v>
      </c>
      <c r="F5279">
        <v>0</v>
      </c>
      <c r="G5279">
        <v>0</v>
      </c>
      <c r="H5279">
        <v>43862</v>
      </c>
      <c r="I5279" s="12" t="s">
        <v>3065</v>
      </c>
      <c r="J5279">
        <v>12</v>
      </c>
      <c r="K5279">
        <v>10398</v>
      </c>
      <c r="L5279">
        <v>0</v>
      </c>
      <c r="M5279">
        <v>0</v>
      </c>
      <c r="N5279">
        <v>0</v>
      </c>
      <c r="O5279">
        <v>210000</v>
      </c>
      <c r="P5279">
        <v>31574000</v>
      </c>
      <c r="Q5279">
        <v>7295</v>
      </c>
      <c r="R5279" t="b">
        <v>0</v>
      </c>
      <c r="S5279">
        <v>0</v>
      </c>
    </row>
    <row r="5280" spans="1:19">
      <c r="A5280">
        <v>41701001</v>
      </c>
      <c r="B5280" s="12"/>
      <c r="C5280" s="12" t="s">
        <v>4797</v>
      </c>
      <c r="D5280" s="12" t="s">
        <v>5657</v>
      </c>
      <c r="E5280" t="b">
        <v>0</v>
      </c>
      <c r="F5280">
        <v>0</v>
      </c>
      <c r="G5280">
        <v>0</v>
      </c>
      <c r="H5280">
        <v>43862</v>
      </c>
      <c r="I5280" s="12" t="s">
        <v>3066</v>
      </c>
      <c r="J5280">
        <v>12</v>
      </c>
      <c r="K5280">
        <v>10399</v>
      </c>
      <c r="L5280">
        <v>0</v>
      </c>
      <c r="M5280">
        <v>0</v>
      </c>
      <c r="N5280">
        <v>0</v>
      </c>
      <c r="O5280">
        <v>233000</v>
      </c>
      <c r="P5280">
        <v>31807000</v>
      </c>
      <c r="Q5280">
        <v>7296</v>
      </c>
      <c r="R5280" t="b">
        <v>0</v>
      </c>
      <c r="S5280">
        <v>0</v>
      </c>
    </row>
    <row r="5281" spans="1:19">
      <c r="A5281">
        <v>41701001</v>
      </c>
      <c r="B5281" s="12"/>
      <c r="C5281" s="12" t="s">
        <v>4797</v>
      </c>
      <c r="D5281" s="12" t="s">
        <v>5657</v>
      </c>
      <c r="E5281" t="b">
        <v>0</v>
      </c>
      <c r="F5281">
        <v>0</v>
      </c>
      <c r="G5281">
        <v>0</v>
      </c>
      <c r="H5281">
        <v>43862</v>
      </c>
      <c r="I5281" s="12" t="s">
        <v>3067</v>
      </c>
      <c r="J5281">
        <v>12</v>
      </c>
      <c r="K5281">
        <v>10400</v>
      </c>
      <c r="L5281">
        <v>0</v>
      </c>
      <c r="M5281">
        <v>0</v>
      </c>
      <c r="N5281">
        <v>0</v>
      </c>
      <c r="O5281">
        <v>210000</v>
      </c>
      <c r="P5281">
        <v>32017000</v>
      </c>
      <c r="Q5281">
        <v>7297</v>
      </c>
      <c r="R5281" t="b">
        <v>0</v>
      </c>
      <c r="S5281">
        <v>0</v>
      </c>
    </row>
    <row r="5282" spans="1:19">
      <c r="A5282">
        <v>41701001</v>
      </c>
      <c r="B5282" s="12"/>
      <c r="C5282" s="12" t="s">
        <v>4797</v>
      </c>
      <c r="D5282" s="12" t="s">
        <v>5657</v>
      </c>
      <c r="E5282" t="b">
        <v>0</v>
      </c>
      <c r="F5282">
        <v>0</v>
      </c>
      <c r="G5282">
        <v>0</v>
      </c>
      <c r="H5282">
        <v>43862</v>
      </c>
      <c r="I5282" s="12" t="s">
        <v>3068</v>
      </c>
      <c r="J5282">
        <v>12</v>
      </c>
      <c r="K5282">
        <v>10401</v>
      </c>
      <c r="L5282">
        <v>0</v>
      </c>
      <c r="M5282">
        <v>0</v>
      </c>
      <c r="N5282">
        <v>0</v>
      </c>
      <c r="O5282">
        <v>233000</v>
      </c>
      <c r="P5282">
        <v>32250000</v>
      </c>
      <c r="Q5282">
        <v>7298</v>
      </c>
      <c r="R5282" t="b">
        <v>0</v>
      </c>
      <c r="S5282">
        <v>0</v>
      </c>
    </row>
    <row r="5283" spans="1:19">
      <c r="A5283">
        <v>41701001</v>
      </c>
      <c r="B5283" s="12"/>
      <c r="C5283" s="12" t="s">
        <v>4797</v>
      </c>
      <c r="D5283" s="12" t="s">
        <v>5657</v>
      </c>
      <c r="E5283" t="b">
        <v>0</v>
      </c>
      <c r="F5283">
        <v>0</v>
      </c>
      <c r="G5283">
        <v>0</v>
      </c>
      <c r="H5283">
        <v>43862</v>
      </c>
      <c r="I5283" s="12" t="s">
        <v>3069</v>
      </c>
      <c r="J5283">
        <v>12</v>
      </c>
      <c r="K5283">
        <v>10402</v>
      </c>
      <c r="L5283">
        <v>0</v>
      </c>
      <c r="M5283">
        <v>0</v>
      </c>
      <c r="N5283">
        <v>0</v>
      </c>
      <c r="O5283">
        <v>210000</v>
      </c>
      <c r="P5283">
        <v>32460000</v>
      </c>
      <c r="Q5283">
        <v>7299</v>
      </c>
      <c r="R5283" t="b">
        <v>0</v>
      </c>
      <c r="S5283">
        <v>0</v>
      </c>
    </row>
    <row r="5284" spans="1:19">
      <c r="A5284">
        <v>41701001</v>
      </c>
      <c r="B5284" s="12"/>
      <c r="C5284" s="12" t="s">
        <v>4797</v>
      </c>
      <c r="D5284" s="12" t="s">
        <v>5657</v>
      </c>
      <c r="E5284" t="b">
        <v>0</v>
      </c>
      <c r="F5284">
        <v>0</v>
      </c>
      <c r="G5284">
        <v>0</v>
      </c>
      <c r="H5284">
        <v>43862</v>
      </c>
      <c r="I5284" s="12" t="s">
        <v>3070</v>
      </c>
      <c r="J5284">
        <v>12</v>
      </c>
      <c r="K5284">
        <v>10403</v>
      </c>
      <c r="L5284">
        <v>0</v>
      </c>
      <c r="M5284">
        <v>0</v>
      </c>
      <c r="N5284">
        <v>0</v>
      </c>
      <c r="O5284">
        <v>210000</v>
      </c>
      <c r="P5284">
        <v>32670000</v>
      </c>
      <c r="Q5284">
        <v>7300</v>
      </c>
      <c r="R5284" t="b">
        <v>0</v>
      </c>
      <c r="S5284">
        <v>0</v>
      </c>
    </row>
    <row r="5285" spans="1:19">
      <c r="A5285">
        <v>41701001</v>
      </c>
      <c r="B5285" s="12"/>
      <c r="C5285" s="12" t="s">
        <v>4797</v>
      </c>
      <c r="D5285" s="12" t="s">
        <v>5657</v>
      </c>
      <c r="E5285" t="b">
        <v>0</v>
      </c>
      <c r="F5285">
        <v>0</v>
      </c>
      <c r="G5285">
        <v>0</v>
      </c>
      <c r="H5285">
        <v>43862</v>
      </c>
      <c r="I5285" s="12" t="s">
        <v>3071</v>
      </c>
      <c r="J5285">
        <v>12</v>
      </c>
      <c r="K5285">
        <v>10404</v>
      </c>
      <c r="L5285">
        <v>0</v>
      </c>
      <c r="M5285">
        <v>0</v>
      </c>
      <c r="N5285">
        <v>0</v>
      </c>
      <c r="O5285">
        <v>210000</v>
      </c>
      <c r="P5285">
        <v>32880000</v>
      </c>
      <c r="Q5285">
        <v>7301</v>
      </c>
      <c r="R5285" t="b">
        <v>0</v>
      </c>
      <c r="S5285">
        <v>0</v>
      </c>
    </row>
    <row r="5286" spans="1:19">
      <c r="A5286">
        <v>41701001</v>
      </c>
      <c r="B5286" s="12"/>
      <c r="C5286" s="12" t="s">
        <v>4797</v>
      </c>
      <c r="D5286" s="12" t="s">
        <v>5657</v>
      </c>
      <c r="E5286" t="b">
        <v>0</v>
      </c>
      <c r="F5286">
        <v>0</v>
      </c>
      <c r="G5286">
        <v>0</v>
      </c>
      <c r="H5286">
        <v>43862</v>
      </c>
      <c r="I5286" s="12" t="s">
        <v>3072</v>
      </c>
      <c r="J5286">
        <v>12</v>
      </c>
      <c r="K5286">
        <v>10405</v>
      </c>
      <c r="L5286">
        <v>0</v>
      </c>
      <c r="M5286">
        <v>0</v>
      </c>
      <c r="N5286">
        <v>0</v>
      </c>
      <c r="O5286">
        <v>210000</v>
      </c>
      <c r="P5286">
        <v>33090000</v>
      </c>
      <c r="Q5286">
        <v>7302</v>
      </c>
      <c r="R5286" t="b">
        <v>0</v>
      </c>
      <c r="S5286">
        <v>0</v>
      </c>
    </row>
    <row r="5287" spans="1:19">
      <c r="A5287">
        <v>41701001</v>
      </c>
      <c r="B5287" s="12"/>
      <c r="C5287" s="12" t="s">
        <v>4797</v>
      </c>
      <c r="D5287" s="12" t="s">
        <v>5657</v>
      </c>
      <c r="E5287" t="b">
        <v>0</v>
      </c>
      <c r="F5287">
        <v>0</v>
      </c>
      <c r="G5287">
        <v>0</v>
      </c>
      <c r="H5287">
        <v>43862</v>
      </c>
      <c r="I5287" s="12" t="s">
        <v>3073</v>
      </c>
      <c r="J5287">
        <v>12</v>
      </c>
      <c r="K5287">
        <v>10406</v>
      </c>
      <c r="L5287">
        <v>0</v>
      </c>
      <c r="M5287">
        <v>0</v>
      </c>
      <c r="N5287">
        <v>0</v>
      </c>
      <c r="O5287">
        <v>233000</v>
      </c>
      <c r="P5287">
        <v>33323000</v>
      </c>
      <c r="Q5287">
        <v>7303</v>
      </c>
      <c r="R5287" t="b">
        <v>0</v>
      </c>
      <c r="S5287">
        <v>0</v>
      </c>
    </row>
    <row r="5288" spans="1:19">
      <c r="A5288">
        <v>41701001</v>
      </c>
      <c r="B5288" s="12"/>
      <c r="C5288" s="12" t="s">
        <v>4797</v>
      </c>
      <c r="D5288" s="12" t="s">
        <v>5657</v>
      </c>
      <c r="E5288" t="b">
        <v>0</v>
      </c>
      <c r="F5288">
        <v>0</v>
      </c>
      <c r="G5288">
        <v>0</v>
      </c>
      <c r="H5288">
        <v>43862</v>
      </c>
      <c r="I5288" s="12" t="s">
        <v>3074</v>
      </c>
      <c r="J5288">
        <v>12</v>
      </c>
      <c r="K5288">
        <v>10407</v>
      </c>
      <c r="L5288">
        <v>0</v>
      </c>
      <c r="M5288">
        <v>0</v>
      </c>
      <c r="N5288">
        <v>0</v>
      </c>
      <c r="O5288">
        <v>210000</v>
      </c>
      <c r="P5288">
        <v>33533000</v>
      </c>
      <c r="Q5288">
        <v>7304</v>
      </c>
      <c r="R5288" t="b">
        <v>0</v>
      </c>
      <c r="S5288">
        <v>0</v>
      </c>
    </row>
    <row r="5289" spans="1:19">
      <c r="A5289">
        <v>41701001</v>
      </c>
      <c r="B5289" s="12"/>
      <c r="C5289" s="12" t="s">
        <v>4797</v>
      </c>
      <c r="D5289" s="12" t="s">
        <v>5657</v>
      </c>
      <c r="E5289" t="b">
        <v>0</v>
      </c>
      <c r="F5289">
        <v>0</v>
      </c>
      <c r="G5289">
        <v>0</v>
      </c>
      <c r="H5289">
        <v>43862</v>
      </c>
      <c r="I5289" s="12" t="s">
        <v>3075</v>
      </c>
      <c r="J5289">
        <v>12</v>
      </c>
      <c r="K5289">
        <v>10408</v>
      </c>
      <c r="L5289">
        <v>0</v>
      </c>
      <c r="M5289">
        <v>0</v>
      </c>
      <c r="N5289">
        <v>0</v>
      </c>
      <c r="O5289">
        <v>233000</v>
      </c>
      <c r="P5289">
        <v>33766000</v>
      </c>
      <c r="Q5289">
        <v>7305</v>
      </c>
      <c r="R5289" t="b">
        <v>0</v>
      </c>
      <c r="S5289">
        <v>0</v>
      </c>
    </row>
    <row r="5290" spans="1:19">
      <c r="A5290">
        <v>41701001</v>
      </c>
      <c r="B5290" s="12"/>
      <c r="C5290" s="12" t="s">
        <v>4797</v>
      </c>
      <c r="D5290" s="12" t="s">
        <v>5657</v>
      </c>
      <c r="E5290" t="b">
        <v>0</v>
      </c>
      <c r="F5290">
        <v>0</v>
      </c>
      <c r="G5290">
        <v>0</v>
      </c>
      <c r="H5290">
        <v>43862</v>
      </c>
      <c r="I5290" s="12" t="s">
        <v>3076</v>
      </c>
      <c r="J5290">
        <v>12</v>
      </c>
      <c r="K5290">
        <v>10409</v>
      </c>
      <c r="L5290">
        <v>0</v>
      </c>
      <c r="M5290">
        <v>0</v>
      </c>
      <c r="N5290">
        <v>0</v>
      </c>
      <c r="O5290">
        <v>210000</v>
      </c>
      <c r="P5290">
        <v>33976000</v>
      </c>
      <c r="Q5290">
        <v>7306</v>
      </c>
      <c r="R5290" t="b">
        <v>0</v>
      </c>
      <c r="S5290">
        <v>0</v>
      </c>
    </row>
    <row r="5291" spans="1:19">
      <c r="A5291">
        <v>41701001</v>
      </c>
      <c r="B5291" s="12"/>
      <c r="C5291" s="12" t="s">
        <v>4797</v>
      </c>
      <c r="D5291" s="12" t="s">
        <v>5657</v>
      </c>
      <c r="E5291" t="b">
        <v>0</v>
      </c>
      <c r="F5291">
        <v>0</v>
      </c>
      <c r="G5291">
        <v>0</v>
      </c>
      <c r="H5291">
        <v>43862</v>
      </c>
      <c r="I5291" s="12" t="s">
        <v>3077</v>
      </c>
      <c r="J5291">
        <v>12</v>
      </c>
      <c r="K5291">
        <v>10410</v>
      </c>
      <c r="L5291">
        <v>0</v>
      </c>
      <c r="M5291">
        <v>0</v>
      </c>
      <c r="N5291">
        <v>0</v>
      </c>
      <c r="O5291">
        <v>210000</v>
      </c>
      <c r="P5291">
        <v>34186000</v>
      </c>
      <c r="Q5291">
        <v>7307</v>
      </c>
      <c r="R5291" t="b">
        <v>0</v>
      </c>
      <c r="S5291">
        <v>0</v>
      </c>
    </row>
    <row r="5292" spans="1:19">
      <c r="A5292">
        <v>41701001</v>
      </c>
      <c r="B5292" s="12"/>
      <c r="C5292" s="12" t="s">
        <v>4797</v>
      </c>
      <c r="D5292" s="12" t="s">
        <v>5657</v>
      </c>
      <c r="E5292" t="b">
        <v>0</v>
      </c>
      <c r="F5292">
        <v>0</v>
      </c>
      <c r="G5292">
        <v>0</v>
      </c>
      <c r="H5292">
        <v>43862</v>
      </c>
      <c r="I5292" s="12" t="s">
        <v>3078</v>
      </c>
      <c r="J5292">
        <v>12</v>
      </c>
      <c r="K5292">
        <v>10411</v>
      </c>
      <c r="L5292">
        <v>0</v>
      </c>
      <c r="M5292">
        <v>0</v>
      </c>
      <c r="N5292">
        <v>0</v>
      </c>
      <c r="O5292">
        <v>233000</v>
      </c>
      <c r="P5292">
        <v>34419000</v>
      </c>
      <c r="Q5292">
        <v>7308</v>
      </c>
      <c r="R5292" t="b">
        <v>0</v>
      </c>
      <c r="S5292">
        <v>0</v>
      </c>
    </row>
    <row r="5293" spans="1:19">
      <c r="A5293">
        <v>41701001</v>
      </c>
      <c r="B5293" s="12"/>
      <c r="C5293" s="12" t="s">
        <v>4797</v>
      </c>
      <c r="D5293" s="12" t="s">
        <v>5657</v>
      </c>
      <c r="E5293" t="b">
        <v>0</v>
      </c>
      <c r="F5293">
        <v>0</v>
      </c>
      <c r="G5293">
        <v>0</v>
      </c>
      <c r="H5293">
        <v>43862</v>
      </c>
      <c r="I5293" s="12" t="s">
        <v>3079</v>
      </c>
      <c r="J5293">
        <v>12</v>
      </c>
      <c r="K5293">
        <v>10412</v>
      </c>
      <c r="L5293">
        <v>0</v>
      </c>
      <c r="M5293">
        <v>0</v>
      </c>
      <c r="N5293">
        <v>0</v>
      </c>
      <c r="O5293">
        <v>210000</v>
      </c>
      <c r="P5293">
        <v>34629000</v>
      </c>
      <c r="Q5293">
        <v>7309</v>
      </c>
      <c r="R5293" t="b">
        <v>0</v>
      </c>
      <c r="S5293">
        <v>0</v>
      </c>
    </row>
    <row r="5294" spans="1:19">
      <c r="A5294">
        <v>41701001</v>
      </c>
      <c r="B5294" s="12"/>
      <c r="C5294" s="12" t="s">
        <v>4797</v>
      </c>
      <c r="D5294" s="12" t="s">
        <v>5657</v>
      </c>
      <c r="E5294" t="b">
        <v>0</v>
      </c>
      <c r="F5294">
        <v>0</v>
      </c>
      <c r="G5294">
        <v>0</v>
      </c>
      <c r="H5294">
        <v>43862</v>
      </c>
      <c r="I5294" s="12" t="s">
        <v>3080</v>
      </c>
      <c r="J5294">
        <v>12</v>
      </c>
      <c r="K5294">
        <v>10413</v>
      </c>
      <c r="L5294">
        <v>0</v>
      </c>
      <c r="M5294">
        <v>0</v>
      </c>
      <c r="N5294">
        <v>0</v>
      </c>
      <c r="O5294">
        <v>210000</v>
      </c>
      <c r="P5294">
        <v>34839000</v>
      </c>
      <c r="Q5294">
        <v>7310</v>
      </c>
      <c r="R5294" t="b">
        <v>0</v>
      </c>
      <c r="S5294">
        <v>0</v>
      </c>
    </row>
    <row r="5295" spans="1:19">
      <c r="A5295">
        <v>41701001</v>
      </c>
      <c r="B5295" s="12"/>
      <c r="C5295" s="12" t="s">
        <v>4797</v>
      </c>
      <c r="D5295" s="12" t="s">
        <v>5657</v>
      </c>
      <c r="E5295" t="b">
        <v>0</v>
      </c>
      <c r="F5295">
        <v>0</v>
      </c>
      <c r="G5295">
        <v>0</v>
      </c>
      <c r="H5295">
        <v>43862</v>
      </c>
      <c r="I5295" s="12" t="s">
        <v>3081</v>
      </c>
      <c r="J5295">
        <v>12</v>
      </c>
      <c r="K5295">
        <v>10414</v>
      </c>
      <c r="L5295">
        <v>0</v>
      </c>
      <c r="M5295">
        <v>0</v>
      </c>
      <c r="N5295">
        <v>0</v>
      </c>
      <c r="O5295">
        <v>233000</v>
      </c>
      <c r="P5295">
        <v>35072000</v>
      </c>
      <c r="Q5295">
        <v>7311</v>
      </c>
      <c r="R5295" t="b">
        <v>0</v>
      </c>
      <c r="S5295">
        <v>0</v>
      </c>
    </row>
    <row r="5296" spans="1:19">
      <c r="A5296">
        <v>41701001</v>
      </c>
      <c r="B5296" s="12"/>
      <c r="C5296" s="12" t="s">
        <v>4797</v>
      </c>
      <c r="D5296" s="12" t="s">
        <v>5657</v>
      </c>
      <c r="E5296" t="b">
        <v>0</v>
      </c>
      <c r="F5296">
        <v>0</v>
      </c>
      <c r="G5296">
        <v>0</v>
      </c>
      <c r="H5296">
        <v>43891</v>
      </c>
      <c r="I5296" s="12" t="s">
        <v>3082</v>
      </c>
      <c r="J5296">
        <v>12</v>
      </c>
      <c r="K5296">
        <v>10415</v>
      </c>
      <c r="L5296">
        <v>0</v>
      </c>
      <c r="M5296">
        <v>0</v>
      </c>
      <c r="N5296">
        <v>0</v>
      </c>
      <c r="O5296">
        <v>233000</v>
      </c>
      <c r="P5296">
        <v>35305000</v>
      </c>
      <c r="Q5296">
        <v>7312</v>
      </c>
      <c r="R5296" t="b">
        <v>0</v>
      </c>
      <c r="S5296">
        <v>0</v>
      </c>
    </row>
    <row r="5297" spans="1:19">
      <c r="A5297">
        <v>41701001</v>
      </c>
      <c r="B5297" s="12"/>
      <c r="C5297" s="12" t="s">
        <v>4797</v>
      </c>
      <c r="D5297" s="12" t="s">
        <v>5657</v>
      </c>
      <c r="E5297" t="b">
        <v>0</v>
      </c>
      <c r="F5297">
        <v>0</v>
      </c>
      <c r="G5297">
        <v>0</v>
      </c>
      <c r="H5297">
        <v>43891</v>
      </c>
      <c r="I5297" s="12" t="s">
        <v>3083</v>
      </c>
      <c r="J5297">
        <v>12</v>
      </c>
      <c r="K5297">
        <v>10416</v>
      </c>
      <c r="L5297">
        <v>0</v>
      </c>
      <c r="M5297">
        <v>0</v>
      </c>
      <c r="N5297">
        <v>0</v>
      </c>
      <c r="O5297">
        <v>210000</v>
      </c>
      <c r="P5297">
        <v>35515000</v>
      </c>
      <c r="Q5297">
        <v>7313</v>
      </c>
      <c r="R5297" t="b">
        <v>0</v>
      </c>
      <c r="S5297">
        <v>0</v>
      </c>
    </row>
    <row r="5298" spans="1:19">
      <c r="A5298">
        <v>41701001</v>
      </c>
      <c r="B5298" s="12"/>
      <c r="C5298" s="12" t="s">
        <v>4797</v>
      </c>
      <c r="D5298" s="12" t="s">
        <v>5657</v>
      </c>
      <c r="E5298" t="b">
        <v>0</v>
      </c>
      <c r="F5298">
        <v>0</v>
      </c>
      <c r="G5298">
        <v>0</v>
      </c>
      <c r="H5298">
        <v>43891</v>
      </c>
      <c r="I5298" s="12" t="s">
        <v>3084</v>
      </c>
      <c r="J5298">
        <v>12</v>
      </c>
      <c r="K5298">
        <v>10417</v>
      </c>
      <c r="L5298">
        <v>0</v>
      </c>
      <c r="M5298">
        <v>0</v>
      </c>
      <c r="N5298">
        <v>0</v>
      </c>
      <c r="O5298">
        <v>210000</v>
      </c>
      <c r="P5298">
        <v>35725000</v>
      </c>
      <c r="Q5298">
        <v>7314</v>
      </c>
      <c r="R5298" t="b">
        <v>0</v>
      </c>
      <c r="S5298">
        <v>0</v>
      </c>
    </row>
    <row r="5299" spans="1:19">
      <c r="A5299">
        <v>41701001</v>
      </c>
      <c r="B5299" s="12"/>
      <c r="C5299" s="12" t="s">
        <v>4797</v>
      </c>
      <c r="D5299" s="12" t="s">
        <v>5657</v>
      </c>
      <c r="E5299" t="b">
        <v>0</v>
      </c>
      <c r="F5299">
        <v>0</v>
      </c>
      <c r="G5299">
        <v>0</v>
      </c>
      <c r="H5299">
        <v>43891</v>
      </c>
      <c r="I5299" s="12" t="s">
        <v>3085</v>
      </c>
      <c r="J5299">
        <v>12</v>
      </c>
      <c r="K5299">
        <v>10418</v>
      </c>
      <c r="L5299">
        <v>0</v>
      </c>
      <c r="M5299">
        <v>0</v>
      </c>
      <c r="N5299">
        <v>0</v>
      </c>
      <c r="O5299">
        <v>210000</v>
      </c>
      <c r="P5299">
        <v>35935000</v>
      </c>
      <c r="Q5299">
        <v>7315</v>
      </c>
      <c r="R5299" t="b">
        <v>0</v>
      </c>
      <c r="S5299">
        <v>0</v>
      </c>
    </row>
    <row r="5300" spans="1:19">
      <c r="A5300">
        <v>41701001</v>
      </c>
      <c r="B5300" s="12"/>
      <c r="C5300" s="12" t="s">
        <v>4797</v>
      </c>
      <c r="D5300" s="12" t="s">
        <v>5657</v>
      </c>
      <c r="E5300" t="b">
        <v>0</v>
      </c>
      <c r="F5300">
        <v>0</v>
      </c>
      <c r="G5300">
        <v>0</v>
      </c>
      <c r="H5300">
        <v>43891</v>
      </c>
      <c r="I5300" s="12" t="s">
        <v>3086</v>
      </c>
      <c r="J5300">
        <v>12</v>
      </c>
      <c r="K5300">
        <v>10419</v>
      </c>
      <c r="L5300">
        <v>0</v>
      </c>
      <c r="M5300">
        <v>0</v>
      </c>
      <c r="N5300">
        <v>0</v>
      </c>
      <c r="O5300">
        <v>210000</v>
      </c>
      <c r="P5300">
        <v>36145000</v>
      </c>
      <c r="Q5300">
        <v>7316</v>
      </c>
      <c r="R5300" t="b">
        <v>0</v>
      </c>
      <c r="S5300">
        <v>0</v>
      </c>
    </row>
    <row r="5301" spans="1:19">
      <c r="A5301">
        <v>41701001</v>
      </c>
      <c r="B5301" s="12"/>
      <c r="C5301" s="12" t="s">
        <v>4797</v>
      </c>
      <c r="D5301" s="12" t="s">
        <v>5657</v>
      </c>
      <c r="E5301" t="b">
        <v>0</v>
      </c>
      <c r="F5301">
        <v>0</v>
      </c>
      <c r="G5301">
        <v>0</v>
      </c>
      <c r="H5301">
        <v>43891</v>
      </c>
      <c r="I5301" s="12" t="s">
        <v>3087</v>
      </c>
      <c r="J5301">
        <v>12</v>
      </c>
      <c r="K5301">
        <v>10420</v>
      </c>
      <c r="L5301">
        <v>0</v>
      </c>
      <c r="M5301">
        <v>0</v>
      </c>
      <c r="N5301">
        <v>0</v>
      </c>
      <c r="O5301">
        <v>233000</v>
      </c>
      <c r="P5301">
        <v>36378000</v>
      </c>
      <c r="Q5301">
        <v>7317</v>
      </c>
      <c r="R5301" t="b">
        <v>0</v>
      </c>
      <c r="S5301">
        <v>0</v>
      </c>
    </row>
    <row r="5302" spans="1:19">
      <c r="A5302">
        <v>41701001</v>
      </c>
      <c r="B5302" s="12"/>
      <c r="C5302" s="12" t="s">
        <v>4797</v>
      </c>
      <c r="D5302" s="12" t="s">
        <v>5657</v>
      </c>
      <c r="E5302" t="b">
        <v>0</v>
      </c>
      <c r="F5302">
        <v>0</v>
      </c>
      <c r="G5302">
        <v>0</v>
      </c>
      <c r="H5302">
        <v>43891</v>
      </c>
      <c r="I5302" s="12" t="s">
        <v>3088</v>
      </c>
      <c r="J5302">
        <v>12</v>
      </c>
      <c r="K5302">
        <v>10421</v>
      </c>
      <c r="L5302">
        <v>0</v>
      </c>
      <c r="M5302">
        <v>0</v>
      </c>
      <c r="N5302">
        <v>0</v>
      </c>
      <c r="O5302">
        <v>233000</v>
      </c>
      <c r="P5302">
        <v>36611000</v>
      </c>
      <c r="Q5302">
        <v>7318</v>
      </c>
      <c r="R5302" t="b">
        <v>0</v>
      </c>
      <c r="S5302">
        <v>0</v>
      </c>
    </row>
    <row r="5303" spans="1:19">
      <c r="A5303">
        <v>41701001</v>
      </c>
      <c r="B5303" s="12"/>
      <c r="C5303" s="12" t="s">
        <v>4797</v>
      </c>
      <c r="D5303" s="12" t="s">
        <v>5657</v>
      </c>
      <c r="E5303" t="b">
        <v>0</v>
      </c>
      <c r="F5303">
        <v>0</v>
      </c>
      <c r="G5303">
        <v>0</v>
      </c>
      <c r="H5303">
        <v>43891</v>
      </c>
      <c r="I5303" s="12" t="s">
        <v>3089</v>
      </c>
      <c r="J5303">
        <v>12</v>
      </c>
      <c r="K5303">
        <v>10422</v>
      </c>
      <c r="L5303">
        <v>0</v>
      </c>
      <c r="M5303">
        <v>0</v>
      </c>
      <c r="N5303">
        <v>0</v>
      </c>
      <c r="O5303">
        <v>210000</v>
      </c>
      <c r="P5303">
        <v>36821000</v>
      </c>
      <c r="Q5303">
        <v>7319</v>
      </c>
      <c r="R5303" t="b">
        <v>0</v>
      </c>
      <c r="S5303">
        <v>0</v>
      </c>
    </row>
    <row r="5304" spans="1:19">
      <c r="A5304">
        <v>41701001</v>
      </c>
      <c r="B5304" s="12"/>
      <c r="C5304" s="12" t="s">
        <v>4797</v>
      </c>
      <c r="D5304" s="12" t="s">
        <v>5657</v>
      </c>
      <c r="E5304" t="b">
        <v>0</v>
      </c>
      <c r="F5304">
        <v>0</v>
      </c>
      <c r="G5304">
        <v>0</v>
      </c>
      <c r="H5304">
        <v>43891</v>
      </c>
      <c r="I5304" s="12" t="s">
        <v>3090</v>
      </c>
      <c r="J5304">
        <v>12</v>
      </c>
      <c r="K5304">
        <v>10423</v>
      </c>
      <c r="L5304">
        <v>0</v>
      </c>
      <c r="M5304">
        <v>0</v>
      </c>
      <c r="N5304">
        <v>0</v>
      </c>
      <c r="O5304">
        <v>233000</v>
      </c>
      <c r="P5304">
        <v>37054000</v>
      </c>
      <c r="Q5304">
        <v>7320</v>
      </c>
      <c r="R5304" t="b">
        <v>0</v>
      </c>
      <c r="S5304">
        <v>0</v>
      </c>
    </row>
    <row r="5305" spans="1:19">
      <c r="A5305">
        <v>41701001</v>
      </c>
      <c r="B5305" s="12"/>
      <c r="C5305" s="12" t="s">
        <v>4797</v>
      </c>
      <c r="D5305" s="12" t="s">
        <v>5657</v>
      </c>
      <c r="E5305" t="b">
        <v>0</v>
      </c>
      <c r="F5305">
        <v>0</v>
      </c>
      <c r="G5305">
        <v>0</v>
      </c>
      <c r="H5305">
        <v>43891</v>
      </c>
      <c r="I5305" s="12" t="s">
        <v>3091</v>
      </c>
      <c r="J5305">
        <v>12</v>
      </c>
      <c r="K5305">
        <v>10424</v>
      </c>
      <c r="L5305">
        <v>0</v>
      </c>
      <c r="M5305">
        <v>0</v>
      </c>
      <c r="N5305">
        <v>0</v>
      </c>
      <c r="O5305">
        <v>210000</v>
      </c>
      <c r="P5305">
        <v>37264000</v>
      </c>
      <c r="Q5305">
        <v>7321</v>
      </c>
      <c r="R5305" t="b">
        <v>0</v>
      </c>
      <c r="S5305">
        <v>0</v>
      </c>
    </row>
    <row r="5306" spans="1:19">
      <c r="A5306">
        <v>41701001</v>
      </c>
      <c r="B5306" s="12"/>
      <c r="C5306" s="12" t="s">
        <v>4797</v>
      </c>
      <c r="D5306" s="12" t="s">
        <v>5657</v>
      </c>
      <c r="E5306" t="b">
        <v>0</v>
      </c>
      <c r="F5306">
        <v>0</v>
      </c>
      <c r="G5306">
        <v>0</v>
      </c>
      <c r="H5306">
        <v>43891</v>
      </c>
      <c r="I5306" s="12" t="s">
        <v>3092</v>
      </c>
      <c r="J5306">
        <v>12</v>
      </c>
      <c r="K5306">
        <v>10425</v>
      </c>
      <c r="L5306">
        <v>0</v>
      </c>
      <c r="M5306">
        <v>0</v>
      </c>
      <c r="N5306">
        <v>0</v>
      </c>
      <c r="O5306">
        <v>210000</v>
      </c>
      <c r="P5306">
        <v>37474000</v>
      </c>
      <c r="Q5306">
        <v>7322</v>
      </c>
      <c r="R5306" t="b">
        <v>0</v>
      </c>
      <c r="S5306">
        <v>0</v>
      </c>
    </row>
    <row r="5307" spans="1:19">
      <c r="A5307">
        <v>41701001</v>
      </c>
      <c r="B5307" s="12"/>
      <c r="C5307" s="12" t="s">
        <v>4797</v>
      </c>
      <c r="D5307" s="12" t="s">
        <v>5657</v>
      </c>
      <c r="E5307" t="b">
        <v>0</v>
      </c>
      <c r="F5307">
        <v>0</v>
      </c>
      <c r="G5307">
        <v>0</v>
      </c>
      <c r="H5307">
        <v>43891</v>
      </c>
      <c r="I5307" s="12" t="s">
        <v>3093</v>
      </c>
      <c r="J5307">
        <v>12</v>
      </c>
      <c r="K5307">
        <v>10426</v>
      </c>
      <c r="L5307">
        <v>0</v>
      </c>
      <c r="M5307">
        <v>0</v>
      </c>
      <c r="N5307">
        <v>0</v>
      </c>
      <c r="O5307">
        <v>210000</v>
      </c>
      <c r="P5307">
        <v>37684000</v>
      </c>
      <c r="Q5307">
        <v>7323</v>
      </c>
      <c r="R5307" t="b">
        <v>0</v>
      </c>
      <c r="S5307">
        <v>0</v>
      </c>
    </row>
    <row r="5308" spans="1:19">
      <c r="A5308">
        <v>41701001</v>
      </c>
      <c r="B5308" s="12"/>
      <c r="C5308" s="12" t="s">
        <v>4797</v>
      </c>
      <c r="D5308" s="12" t="s">
        <v>5657</v>
      </c>
      <c r="E5308" t="b">
        <v>0</v>
      </c>
      <c r="F5308">
        <v>0</v>
      </c>
      <c r="G5308">
        <v>0</v>
      </c>
      <c r="H5308">
        <v>43891</v>
      </c>
      <c r="I5308" s="12" t="s">
        <v>3094</v>
      </c>
      <c r="J5308">
        <v>12</v>
      </c>
      <c r="K5308">
        <v>10427</v>
      </c>
      <c r="L5308">
        <v>0</v>
      </c>
      <c r="M5308">
        <v>0</v>
      </c>
      <c r="N5308">
        <v>0</v>
      </c>
      <c r="O5308">
        <v>210000</v>
      </c>
      <c r="P5308">
        <v>37894000</v>
      </c>
      <c r="Q5308">
        <v>7324</v>
      </c>
      <c r="R5308" t="b">
        <v>0</v>
      </c>
      <c r="S5308">
        <v>0</v>
      </c>
    </row>
    <row r="5309" spans="1:19">
      <c r="A5309">
        <v>41701001</v>
      </c>
      <c r="B5309" s="12"/>
      <c r="C5309" s="12" t="s">
        <v>4797</v>
      </c>
      <c r="D5309" s="12" t="s">
        <v>5657</v>
      </c>
      <c r="E5309" t="b">
        <v>0</v>
      </c>
      <c r="F5309">
        <v>0</v>
      </c>
      <c r="G5309">
        <v>0</v>
      </c>
      <c r="H5309">
        <v>43891</v>
      </c>
      <c r="I5309" s="12" t="s">
        <v>3095</v>
      </c>
      <c r="J5309">
        <v>12</v>
      </c>
      <c r="K5309">
        <v>10428</v>
      </c>
      <c r="L5309">
        <v>0</v>
      </c>
      <c r="M5309">
        <v>0</v>
      </c>
      <c r="N5309">
        <v>0</v>
      </c>
      <c r="O5309">
        <v>210000</v>
      </c>
      <c r="P5309">
        <v>38104000</v>
      </c>
      <c r="Q5309">
        <v>7325</v>
      </c>
      <c r="R5309" t="b">
        <v>0</v>
      </c>
      <c r="S5309">
        <v>0</v>
      </c>
    </row>
    <row r="5310" spans="1:19">
      <c r="A5310">
        <v>41701001</v>
      </c>
      <c r="B5310" s="12"/>
      <c r="C5310" s="12" t="s">
        <v>4797</v>
      </c>
      <c r="D5310" s="12" t="s">
        <v>5657</v>
      </c>
      <c r="E5310" t="b">
        <v>0</v>
      </c>
      <c r="F5310">
        <v>0</v>
      </c>
      <c r="G5310">
        <v>0</v>
      </c>
      <c r="H5310">
        <v>43891</v>
      </c>
      <c r="I5310" s="12" t="s">
        <v>3096</v>
      </c>
      <c r="J5310">
        <v>12</v>
      </c>
      <c r="K5310">
        <v>10429</v>
      </c>
      <c r="L5310">
        <v>0</v>
      </c>
      <c r="M5310">
        <v>0</v>
      </c>
      <c r="N5310">
        <v>0</v>
      </c>
      <c r="O5310">
        <v>233000</v>
      </c>
      <c r="P5310">
        <v>38337000</v>
      </c>
      <c r="Q5310">
        <v>7326</v>
      </c>
      <c r="R5310" t="b">
        <v>0</v>
      </c>
      <c r="S5310">
        <v>0</v>
      </c>
    </row>
    <row r="5311" spans="1:19">
      <c r="A5311">
        <v>41701001</v>
      </c>
      <c r="B5311" s="12"/>
      <c r="C5311" s="12" t="s">
        <v>4797</v>
      </c>
      <c r="D5311" s="12" t="s">
        <v>5657</v>
      </c>
      <c r="E5311" t="b">
        <v>0</v>
      </c>
      <c r="F5311">
        <v>0</v>
      </c>
      <c r="G5311">
        <v>0</v>
      </c>
      <c r="H5311">
        <v>43891</v>
      </c>
      <c r="I5311" s="12" t="s">
        <v>3097</v>
      </c>
      <c r="J5311">
        <v>12</v>
      </c>
      <c r="K5311">
        <v>10430</v>
      </c>
      <c r="L5311">
        <v>0</v>
      </c>
      <c r="M5311">
        <v>0</v>
      </c>
      <c r="N5311">
        <v>0</v>
      </c>
      <c r="O5311">
        <v>210000</v>
      </c>
      <c r="P5311">
        <v>38547000</v>
      </c>
      <c r="Q5311">
        <v>7327</v>
      </c>
      <c r="R5311" t="b">
        <v>0</v>
      </c>
      <c r="S5311">
        <v>0</v>
      </c>
    </row>
    <row r="5312" spans="1:19">
      <c r="A5312">
        <v>41701001</v>
      </c>
      <c r="B5312" s="12"/>
      <c r="C5312" s="12" t="s">
        <v>4797</v>
      </c>
      <c r="D5312" s="12" t="s">
        <v>5657</v>
      </c>
      <c r="E5312" t="b">
        <v>0</v>
      </c>
      <c r="F5312">
        <v>0</v>
      </c>
      <c r="G5312">
        <v>0</v>
      </c>
      <c r="H5312">
        <v>43891</v>
      </c>
      <c r="I5312" s="12" t="s">
        <v>3098</v>
      </c>
      <c r="J5312">
        <v>12</v>
      </c>
      <c r="K5312">
        <v>10431</v>
      </c>
      <c r="L5312">
        <v>0</v>
      </c>
      <c r="M5312">
        <v>0</v>
      </c>
      <c r="N5312">
        <v>0</v>
      </c>
      <c r="O5312">
        <v>210000</v>
      </c>
      <c r="P5312">
        <v>38757000</v>
      </c>
      <c r="Q5312">
        <v>7328</v>
      </c>
      <c r="R5312" t="b">
        <v>0</v>
      </c>
      <c r="S5312">
        <v>0</v>
      </c>
    </row>
    <row r="5313" spans="1:19">
      <c r="A5313">
        <v>41701001</v>
      </c>
      <c r="B5313" s="12"/>
      <c r="C5313" s="12" t="s">
        <v>4797</v>
      </c>
      <c r="D5313" s="12" t="s">
        <v>5657</v>
      </c>
      <c r="E5313" t="b">
        <v>0</v>
      </c>
      <c r="F5313">
        <v>0</v>
      </c>
      <c r="G5313">
        <v>0</v>
      </c>
      <c r="H5313">
        <v>43891</v>
      </c>
      <c r="I5313" s="12" t="s">
        <v>3099</v>
      </c>
      <c r="J5313">
        <v>12</v>
      </c>
      <c r="K5313">
        <v>10432</v>
      </c>
      <c r="L5313">
        <v>0</v>
      </c>
      <c r="M5313">
        <v>0</v>
      </c>
      <c r="N5313">
        <v>0</v>
      </c>
      <c r="O5313">
        <v>233000</v>
      </c>
      <c r="P5313">
        <v>38990000</v>
      </c>
      <c r="Q5313">
        <v>7329</v>
      </c>
      <c r="R5313" t="b">
        <v>0</v>
      </c>
      <c r="S5313">
        <v>0</v>
      </c>
    </row>
    <row r="5314" spans="1:19">
      <c r="A5314">
        <v>41701001</v>
      </c>
      <c r="B5314" s="12"/>
      <c r="C5314" s="12" t="s">
        <v>4797</v>
      </c>
      <c r="D5314" s="12" t="s">
        <v>5657</v>
      </c>
      <c r="E5314" t="b">
        <v>0</v>
      </c>
      <c r="F5314">
        <v>0</v>
      </c>
      <c r="G5314">
        <v>0</v>
      </c>
      <c r="H5314">
        <v>43891</v>
      </c>
      <c r="I5314" s="12" t="s">
        <v>3100</v>
      </c>
      <c r="J5314">
        <v>12</v>
      </c>
      <c r="K5314">
        <v>10433</v>
      </c>
      <c r="L5314">
        <v>0</v>
      </c>
      <c r="M5314">
        <v>0</v>
      </c>
      <c r="N5314">
        <v>0</v>
      </c>
      <c r="O5314">
        <v>233000</v>
      </c>
      <c r="P5314">
        <v>39223000</v>
      </c>
      <c r="Q5314">
        <v>7330</v>
      </c>
      <c r="R5314" t="b">
        <v>0</v>
      </c>
      <c r="S5314">
        <v>0</v>
      </c>
    </row>
    <row r="5315" spans="1:19">
      <c r="A5315">
        <v>41701001</v>
      </c>
      <c r="B5315" s="12"/>
      <c r="C5315" s="12" t="s">
        <v>4797</v>
      </c>
      <c r="D5315" s="12" t="s">
        <v>5657</v>
      </c>
      <c r="E5315" t="b">
        <v>0</v>
      </c>
      <c r="F5315">
        <v>0</v>
      </c>
      <c r="G5315">
        <v>0</v>
      </c>
      <c r="H5315">
        <v>43891</v>
      </c>
      <c r="I5315" s="12" t="s">
        <v>3101</v>
      </c>
      <c r="J5315">
        <v>12</v>
      </c>
      <c r="K5315">
        <v>10434</v>
      </c>
      <c r="L5315">
        <v>0</v>
      </c>
      <c r="M5315">
        <v>0</v>
      </c>
      <c r="N5315">
        <v>0</v>
      </c>
      <c r="O5315">
        <v>233000</v>
      </c>
      <c r="P5315">
        <v>39456000</v>
      </c>
      <c r="Q5315">
        <v>7331</v>
      </c>
      <c r="R5315" t="b">
        <v>0</v>
      </c>
      <c r="S5315">
        <v>0</v>
      </c>
    </row>
    <row r="5316" spans="1:19">
      <c r="A5316">
        <v>41701001</v>
      </c>
      <c r="B5316" s="12"/>
      <c r="C5316" s="12" t="s">
        <v>4797</v>
      </c>
      <c r="D5316" s="12" t="s">
        <v>5657</v>
      </c>
      <c r="E5316" t="b">
        <v>0</v>
      </c>
      <c r="F5316">
        <v>0</v>
      </c>
      <c r="G5316">
        <v>0</v>
      </c>
      <c r="H5316">
        <v>43891</v>
      </c>
      <c r="I5316" s="12" t="s">
        <v>3102</v>
      </c>
      <c r="J5316">
        <v>12</v>
      </c>
      <c r="K5316">
        <v>10435</v>
      </c>
      <c r="L5316">
        <v>0</v>
      </c>
      <c r="M5316">
        <v>0</v>
      </c>
      <c r="N5316">
        <v>0</v>
      </c>
      <c r="O5316">
        <v>233000</v>
      </c>
      <c r="P5316">
        <v>39689000</v>
      </c>
      <c r="Q5316">
        <v>7332</v>
      </c>
      <c r="R5316" t="b">
        <v>0</v>
      </c>
      <c r="S5316">
        <v>0</v>
      </c>
    </row>
    <row r="5317" spans="1:19">
      <c r="A5317">
        <v>41701001</v>
      </c>
      <c r="B5317" s="12"/>
      <c r="C5317" s="12" t="s">
        <v>4797</v>
      </c>
      <c r="D5317" s="12" t="s">
        <v>5657</v>
      </c>
      <c r="E5317" t="b">
        <v>0</v>
      </c>
      <c r="F5317">
        <v>0</v>
      </c>
      <c r="G5317">
        <v>0</v>
      </c>
      <c r="H5317">
        <v>43891</v>
      </c>
      <c r="I5317" s="12" t="s">
        <v>3103</v>
      </c>
      <c r="J5317">
        <v>12</v>
      </c>
      <c r="K5317">
        <v>10436</v>
      </c>
      <c r="L5317">
        <v>0</v>
      </c>
      <c r="M5317">
        <v>0</v>
      </c>
      <c r="N5317">
        <v>0</v>
      </c>
      <c r="O5317">
        <v>210000</v>
      </c>
      <c r="P5317">
        <v>39899000</v>
      </c>
      <c r="Q5317">
        <v>7333</v>
      </c>
      <c r="R5317" t="b">
        <v>0</v>
      </c>
      <c r="S5317">
        <v>0</v>
      </c>
    </row>
    <row r="5318" spans="1:19">
      <c r="A5318">
        <v>41701001</v>
      </c>
      <c r="B5318" s="12"/>
      <c r="C5318" s="12" t="s">
        <v>4797</v>
      </c>
      <c r="D5318" s="12" t="s">
        <v>5657</v>
      </c>
      <c r="E5318" t="b">
        <v>0</v>
      </c>
      <c r="F5318">
        <v>0</v>
      </c>
      <c r="G5318">
        <v>0</v>
      </c>
      <c r="H5318">
        <v>43891</v>
      </c>
      <c r="I5318" s="12" t="s">
        <v>3104</v>
      </c>
      <c r="J5318">
        <v>12</v>
      </c>
      <c r="K5318">
        <v>10437</v>
      </c>
      <c r="L5318">
        <v>0</v>
      </c>
      <c r="M5318">
        <v>0</v>
      </c>
      <c r="N5318">
        <v>0</v>
      </c>
      <c r="O5318">
        <v>233000</v>
      </c>
      <c r="P5318">
        <v>40132000</v>
      </c>
      <c r="Q5318">
        <v>7334</v>
      </c>
      <c r="R5318" t="b">
        <v>0</v>
      </c>
      <c r="S5318">
        <v>0</v>
      </c>
    </row>
    <row r="5319" spans="1:19">
      <c r="A5319">
        <v>41701001</v>
      </c>
      <c r="B5319" s="12"/>
      <c r="C5319" s="12" t="s">
        <v>4797</v>
      </c>
      <c r="D5319" s="12" t="s">
        <v>5657</v>
      </c>
      <c r="E5319" t="b">
        <v>0</v>
      </c>
      <c r="F5319">
        <v>0</v>
      </c>
      <c r="G5319">
        <v>0</v>
      </c>
      <c r="H5319">
        <v>43891</v>
      </c>
      <c r="I5319" s="12" t="s">
        <v>3105</v>
      </c>
      <c r="J5319">
        <v>12</v>
      </c>
      <c r="K5319">
        <v>10438</v>
      </c>
      <c r="L5319">
        <v>0</v>
      </c>
      <c r="M5319">
        <v>0</v>
      </c>
      <c r="N5319">
        <v>0</v>
      </c>
      <c r="O5319">
        <v>210000</v>
      </c>
      <c r="P5319">
        <v>40342000</v>
      </c>
      <c r="Q5319">
        <v>7335</v>
      </c>
      <c r="R5319" t="b">
        <v>0</v>
      </c>
      <c r="S5319">
        <v>0</v>
      </c>
    </row>
    <row r="5320" spans="1:19">
      <c r="A5320">
        <v>41701001</v>
      </c>
      <c r="B5320" s="12"/>
      <c r="C5320" s="12" t="s">
        <v>4797</v>
      </c>
      <c r="D5320" s="12" t="s">
        <v>5657</v>
      </c>
      <c r="E5320" t="b">
        <v>0</v>
      </c>
      <c r="F5320">
        <v>0</v>
      </c>
      <c r="G5320">
        <v>0</v>
      </c>
      <c r="H5320">
        <v>43891</v>
      </c>
      <c r="I5320" s="12" t="s">
        <v>3106</v>
      </c>
      <c r="J5320">
        <v>12</v>
      </c>
      <c r="K5320">
        <v>10439</v>
      </c>
      <c r="L5320">
        <v>0</v>
      </c>
      <c r="M5320">
        <v>0</v>
      </c>
      <c r="N5320">
        <v>0</v>
      </c>
      <c r="O5320">
        <v>233000</v>
      </c>
      <c r="P5320">
        <v>40575000</v>
      </c>
      <c r="Q5320">
        <v>7336</v>
      </c>
      <c r="R5320" t="b">
        <v>0</v>
      </c>
      <c r="S5320">
        <v>0</v>
      </c>
    </row>
    <row r="5321" spans="1:19">
      <c r="A5321">
        <v>41701001</v>
      </c>
      <c r="B5321" s="12"/>
      <c r="C5321" s="12" t="s">
        <v>4797</v>
      </c>
      <c r="D5321" s="12" t="s">
        <v>5657</v>
      </c>
      <c r="E5321" t="b">
        <v>0</v>
      </c>
      <c r="F5321">
        <v>0</v>
      </c>
      <c r="G5321">
        <v>0</v>
      </c>
      <c r="H5321">
        <v>43891</v>
      </c>
      <c r="I5321" s="12" t="s">
        <v>3107</v>
      </c>
      <c r="J5321">
        <v>12</v>
      </c>
      <c r="K5321">
        <v>10440</v>
      </c>
      <c r="L5321">
        <v>0</v>
      </c>
      <c r="M5321">
        <v>0</v>
      </c>
      <c r="N5321">
        <v>0</v>
      </c>
      <c r="O5321">
        <v>210000</v>
      </c>
      <c r="P5321">
        <v>40785000</v>
      </c>
      <c r="Q5321">
        <v>7337</v>
      </c>
      <c r="R5321" t="b">
        <v>0</v>
      </c>
      <c r="S5321">
        <v>0</v>
      </c>
    </row>
    <row r="5322" spans="1:19">
      <c r="A5322">
        <v>41701001</v>
      </c>
      <c r="B5322" s="12"/>
      <c r="C5322" s="12" t="s">
        <v>4797</v>
      </c>
      <c r="D5322" s="12" t="s">
        <v>5657</v>
      </c>
      <c r="E5322" t="b">
        <v>0</v>
      </c>
      <c r="F5322">
        <v>0</v>
      </c>
      <c r="G5322">
        <v>0</v>
      </c>
      <c r="H5322">
        <v>43891</v>
      </c>
      <c r="I5322" s="12" t="s">
        <v>3108</v>
      </c>
      <c r="J5322">
        <v>12</v>
      </c>
      <c r="K5322">
        <v>10441</v>
      </c>
      <c r="L5322">
        <v>0</v>
      </c>
      <c r="M5322">
        <v>0</v>
      </c>
      <c r="N5322">
        <v>0</v>
      </c>
      <c r="O5322">
        <v>210000</v>
      </c>
      <c r="P5322">
        <v>40995000</v>
      </c>
      <c r="Q5322">
        <v>7338</v>
      </c>
      <c r="R5322" t="b">
        <v>0</v>
      </c>
      <c r="S5322">
        <v>0</v>
      </c>
    </row>
    <row r="5323" spans="1:19">
      <c r="A5323">
        <v>41701001</v>
      </c>
      <c r="B5323" s="12"/>
      <c r="C5323" s="12" t="s">
        <v>4797</v>
      </c>
      <c r="D5323" s="12" t="s">
        <v>5657</v>
      </c>
      <c r="E5323" t="b">
        <v>0</v>
      </c>
      <c r="F5323">
        <v>0</v>
      </c>
      <c r="G5323">
        <v>0</v>
      </c>
      <c r="H5323">
        <v>43891</v>
      </c>
      <c r="I5323" s="12" t="s">
        <v>3109</v>
      </c>
      <c r="J5323">
        <v>12</v>
      </c>
      <c r="K5323">
        <v>10442</v>
      </c>
      <c r="L5323">
        <v>0</v>
      </c>
      <c r="M5323">
        <v>0</v>
      </c>
      <c r="N5323">
        <v>0</v>
      </c>
      <c r="O5323">
        <v>233000</v>
      </c>
      <c r="P5323">
        <v>41228000</v>
      </c>
      <c r="Q5323">
        <v>7339</v>
      </c>
      <c r="R5323" t="b">
        <v>0</v>
      </c>
      <c r="S5323">
        <v>0</v>
      </c>
    </row>
    <row r="5324" spans="1:19">
      <c r="A5324">
        <v>41701001</v>
      </c>
      <c r="B5324" s="12"/>
      <c r="C5324" s="12" t="s">
        <v>4797</v>
      </c>
      <c r="D5324" s="12" t="s">
        <v>5657</v>
      </c>
      <c r="E5324" t="b">
        <v>0</v>
      </c>
      <c r="F5324">
        <v>0</v>
      </c>
      <c r="G5324">
        <v>0</v>
      </c>
      <c r="H5324">
        <v>43891</v>
      </c>
      <c r="I5324" s="12" t="s">
        <v>3110</v>
      </c>
      <c r="J5324">
        <v>12</v>
      </c>
      <c r="K5324">
        <v>10443</v>
      </c>
      <c r="L5324">
        <v>0</v>
      </c>
      <c r="M5324">
        <v>0</v>
      </c>
      <c r="N5324">
        <v>0</v>
      </c>
      <c r="O5324">
        <v>210000</v>
      </c>
      <c r="P5324">
        <v>41438000</v>
      </c>
      <c r="Q5324">
        <v>7340</v>
      </c>
      <c r="R5324" t="b">
        <v>0</v>
      </c>
      <c r="S5324">
        <v>0</v>
      </c>
    </row>
    <row r="5325" spans="1:19">
      <c r="A5325">
        <v>41701001</v>
      </c>
      <c r="B5325" s="12"/>
      <c r="C5325" s="12" t="s">
        <v>4797</v>
      </c>
      <c r="D5325" s="12" t="s">
        <v>5657</v>
      </c>
      <c r="E5325" t="b">
        <v>0</v>
      </c>
      <c r="F5325">
        <v>0</v>
      </c>
      <c r="G5325">
        <v>0</v>
      </c>
      <c r="H5325">
        <v>43891</v>
      </c>
      <c r="I5325" s="12" t="s">
        <v>3111</v>
      </c>
      <c r="J5325">
        <v>12</v>
      </c>
      <c r="K5325">
        <v>10444</v>
      </c>
      <c r="L5325">
        <v>0</v>
      </c>
      <c r="M5325">
        <v>0</v>
      </c>
      <c r="N5325">
        <v>0</v>
      </c>
      <c r="O5325">
        <v>210000</v>
      </c>
      <c r="P5325">
        <v>41648000</v>
      </c>
      <c r="Q5325">
        <v>7341</v>
      </c>
      <c r="R5325" t="b">
        <v>0</v>
      </c>
      <c r="S5325">
        <v>0</v>
      </c>
    </row>
    <row r="5326" spans="1:19">
      <c r="A5326">
        <v>41701001</v>
      </c>
      <c r="B5326" s="12"/>
      <c r="C5326" s="12" t="s">
        <v>4797</v>
      </c>
      <c r="D5326" s="12" t="s">
        <v>5657</v>
      </c>
      <c r="E5326" t="b">
        <v>0</v>
      </c>
      <c r="F5326">
        <v>0</v>
      </c>
      <c r="G5326">
        <v>0</v>
      </c>
      <c r="H5326">
        <v>43891</v>
      </c>
      <c r="I5326" s="12" t="s">
        <v>3112</v>
      </c>
      <c r="J5326">
        <v>12</v>
      </c>
      <c r="K5326">
        <v>10445</v>
      </c>
      <c r="L5326">
        <v>0</v>
      </c>
      <c r="M5326">
        <v>0</v>
      </c>
      <c r="N5326">
        <v>0</v>
      </c>
      <c r="O5326">
        <v>233000</v>
      </c>
      <c r="P5326">
        <v>41881000</v>
      </c>
      <c r="Q5326">
        <v>7342</v>
      </c>
      <c r="R5326" t="b">
        <v>0</v>
      </c>
      <c r="S5326">
        <v>0</v>
      </c>
    </row>
    <row r="5327" spans="1:19">
      <c r="A5327">
        <v>41701001</v>
      </c>
      <c r="B5327" s="12"/>
      <c r="C5327" s="12" t="s">
        <v>4797</v>
      </c>
      <c r="D5327" s="12" t="s">
        <v>5657</v>
      </c>
      <c r="E5327" t="b">
        <v>0</v>
      </c>
      <c r="F5327">
        <v>0</v>
      </c>
      <c r="G5327">
        <v>0</v>
      </c>
      <c r="H5327">
        <v>43891</v>
      </c>
      <c r="I5327" s="12" t="s">
        <v>3113</v>
      </c>
      <c r="J5327">
        <v>12</v>
      </c>
      <c r="K5327">
        <v>10446</v>
      </c>
      <c r="L5327">
        <v>0</v>
      </c>
      <c r="M5327">
        <v>0</v>
      </c>
      <c r="N5327">
        <v>0</v>
      </c>
      <c r="O5327">
        <v>233000</v>
      </c>
      <c r="P5327">
        <v>42114000</v>
      </c>
      <c r="Q5327">
        <v>7343</v>
      </c>
      <c r="R5327" t="b">
        <v>0</v>
      </c>
      <c r="S5327">
        <v>0</v>
      </c>
    </row>
    <row r="5328" spans="1:19">
      <c r="A5328">
        <v>41701001</v>
      </c>
      <c r="B5328" s="12"/>
      <c r="C5328" s="12" t="s">
        <v>4797</v>
      </c>
      <c r="D5328" s="12" t="s">
        <v>5657</v>
      </c>
      <c r="E5328" t="b">
        <v>0</v>
      </c>
      <c r="F5328">
        <v>0</v>
      </c>
      <c r="G5328">
        <v>0</v>
      </c>
      <c r="H5328">
        <v>43891</v>
      </c>
      <c r="I5328" s="12" t="s">
        <v>3114</v>
      </c>
      <c r="J5328">
        <v>12</v>
      </c>
      <c r="K5328">
        <v>10447</v>
      </c>
      <c r="L5328">
        <v>0</v>
      </c>
      <c r="M5328">
        <v>0</v>
      </c>
      <c r="N5328">
        <v>0</v>
      </c>
      <c r="O5328">
        <v>210000</v>
      </c>
      <c r="P5328">
        <v>42324000</v>
      </c>
      <c r="Q5328">
        <v>7344</v>
      </c>
      <c r="R5328" t="b">
        <v>0</v>
      </c>
      <c r="S5328">
        <v>0</v>
      </c>
    </row>
    <row r="5329" spans="1:19">
      <c r="A5329">
        <v>41701001</v>
      </c>
      <c r="B5329" s="12"/>
      <c r="C5329" s="12" t="s">
        <v>4797</v>
      </c>
      <c r="D5329" s="12" t="s">
        <v>5657</v>
      </c>
      <c r="E5329" t="b">
        <v>0</v>
      </c>
      <c r="F5329">
        <v>0</v>
      </c>
      <c r="G5329">
        <v>0</v>
      </c>
      <c r="H5329">
        <v>43891</v>
      </c>
      <c r="I5329" s="12" t="s">
        <v>3115</v>
      </c>
      <c r="J5329">
        <v>12</v>
      </c>
      <c r="K5329">
        <v>10448</v>
      </c>
      <c r="L5329">
        <v>0</v>
      </c>
      <c r="M5329">
        <v>0</v>
      </c>
      <c r="N5329">
        <v>0</v>
      </c>
      <c r="O5329">
        <v>233000</v>
      </c>
      <c r="P5329">
        <v>42557000</v>
      </c>
      <c r="Q5329">
        <v>7345</v>
      </c>
      <c r="R5329" t="b">
        <v>0</v>
      </c>
      <c r="S5329">
        <v>0</v>
      </c>
    </row>
    <row r="5330" spans="1:19">
      <c r="A5330">
        <v>41701001</v>
      </c>
      <c r="B5330" s="12"/>
      <c r="C5330" s="12" t="s">
        <v>4797</v>
      </c>
      <c r="D5330" s="12" t="s">
        <v>5657</v>
      </c>
      <c r="E5330" t="b">
        <v>0</v>
      </c>
      <c r="F5330">
        <v>0</v>
      </c>
      <c r="G5330">
        <v>0</v>
      </c>
      <c r="H5330">
        <v>43891</v>
      </c>
      <c r="I5330" s="12" t="s">
        <v>3116</v>
      </c>
      <c r="J5330">
        <v>12</v>
      </c>
      <c r="K5330">
        <v>10449</v>
      </c>
      <c r="L5330">
        <v>0</v>
      </c>
      <c r="M5330">
        <v>0</v>
      </c>
      <c r="N5330">
        <v>0</v>
      </c>
      <c r="O5330">
        <v>210000</v>
      </c>
      <c r="P5330">
        <v>42767000</v>
      </c>
      <c r="Q5330">
        <v>7346</v>
      </c>
      <c r="R5330" t="b">
        <v>0</v>
      </c>
      <c r="S5330">
        <v>0</v>
      </c>
    </row>
    <row r="5331" spans="1:19">
      <c r="A5331">
        <v>41701001</v>
      </c>
      <c r="B5331" s="12"/>
      <c r="C5331" s="12" t="s">
        <v>4797</v>
      </c>
      <c r="D5331" s="12" t="s">
        <v>5657</v>
      </c>
      <c r="E5331" t="b">
        <v>0</v>
      </c>
      <c r="F5331">
        <v>0</v>
      </c>
      <c r="G5331">
        <v>0</v>
      </c>
      <c r="H5331">
        <v>43891</v>
      </c>
      <c r="I5331" s="12" t="s">
        <v>3117</v>
      </c>
      <c r="J5331">
        <v>12</v>
      </c>
      <c r="K5331">
        <v>10450</v>
      </c>
      <c r="L5331">
        <v>0</v>
      </c>
      <c r="M5331">
        <v>0</v>
      </c>
      <c r="N5331">
        <v>0</v>
      </c>
      <c r="O5331">
        <v>233000</v>
      </c>
      <c r="P5331">
        <v>43000000</v>
      </c>
      <c r="Q5331">
        <v>7347</v>
      </c>
      <c r="R5331" t="b">
        <v>0</v>
      </c>
      <c r="S5331">
        <v>0</v>
      </c>
    </row>
    <row r="5332" spans="1:19">
      <c r="A5332">
        <v>41701001</v>
      </c>
      <c r="B5332" s="12"/>
      <c r="C5332" s="12" t="s">
        <v>4797</v>
      </c>
      <c r="D5332" s="12" t="s">
        <v>5657</v>
      </c>
      <c r="E5332" t="b">
        <v>0</v>
      </c>
      <c r="F5332">
        <v>0</v>
      </c>
      <c r="G5332">
        <v>0</v>
      </c>
      <c r="H5332">
        <v>43891</v>
      </c>
      <c r="I5332" s="12" t="s">
        <v>3118</v>
      </c>
      <c r="J5332">
        <v>12</v>
      </c>
      <c r="K5332">
        <v>10451</v>
      </c>
      <c r="L5332">
        <v>0</v>
      </c>
      <c r="M5332">
        <v>0</v>
      </c>
      <c r="N5332">
        <v>0</v>
      </c>
      <c r="O5332">
        <v>210000</v>
      </c>
      <c r="P5332">
        <v>43210000</v>
      </c>
      <c r="Q5332">
        <v>7348</v>
      </c>
      <c r="R5332" t="b">
        <v>0</v>
      </c>
      <c r="S5332">
        <v>0</v>
      </c>
    </row>
    <row r="5333" spans="1:19">
      <c r="A5333">
        <v>41701001</v>
      </c>
      <c r="B5333" s="12"/>
      <c r="C5333" s="12" t="s">
        <v>4797</v>
      </c>
      <c r="D5333" s="12" t="s">
        <v>5657</v>
      </c>
      <c r="E5333" t="b">
        <v>0</v>
      </c>
      <c r="F5333">
        <v>0</v>
      </c>
      <c r="G5333">
        <v>0</v>
      </c>
      <c r="H5333">
        <v>43891</v>
      </c>
      <c r="I5333" s="12" t="s">
        <v>3119</v>
      </c>
      <c r="J5333">
        <v>12</v>
      </c>
      <c r="K5333">
        <v>10452</v>
      </c>
      <c r="L5333">
        <v>0</v>
      </c>
      <c r="M5333">
        <v>0</v>
      </c>
      <c r="N5333">
        <v>0</v>
      </c>
      <c r="O5333">
        <v>210000</v>
      </c>
      <c r="P5333">
        <v>43420000</v>
      </c>
      <c r="Q5333">
        <v>7349</v>
      </c>
      <c r="R5333" t="b">
        <v>0</v>
      </c>
      <c r="S5333">
        <v>0</v>
      </c>
    </row>
    <row r="5334" spans="1:19">
      <c r="A5334">
        <v>41701001</v>
      </c>
      <c r="B5334" s="12"/>
      <c r="C5334" s="12" t="s">
        <v>4797</v>
      </c>
      <c r="D5334" s="12" t="s">
        <v>5657</v>
      </c>
      <c r="E5334" t="b">
        <v>0</v>
      </c>
      <c r="F5334">
        <v>0</v>
      </c>
      <c r="G5334">
        <v>0</v>
      </c>
      <c r="H5334">
        <v>43891</v>
      </c>
      <c r="I5334" s="12" t="s">
        <v>3120</v>
      </c>
      <c r="J5334">
        <v>12</v>
      </c>
      <c r="K5334">
        <v>10453</v>
      </c>
      <c r="L5334">
        <v>0</v>
      </c>
      <c r="M5334">
        <v>0</v>
      </c>
      <c r="N5334">
        <v>0</v>
      </c>
      <c r="O5334">
        <v>210000</v>
      </c>
      <c r="P5334">
        <v>43630000</v>
      </c>
      <c r="Q5334">
        <v>7350</v>
      </c>
      <c r="R5334" t="b">
        <v>0</v>
      </c>
      <c r="S5334">
        <v>0</v>
      </c>
    </row>
    <row r="5335" spans="1:19">
      <c r="A5335">
        <v>41701001</v>
      </c>
      <c r="B5335" s="12"/>
      <c r="C5335" s="12" t="s">
        <v>4797</v>
      </c>
      <c r="D5335" s="12" t="s">
        <v>5657</v>
      </c>
      <c r="E5335" t="b">
        <v>0</v>
      </c>
      <c r="F5335">
        <v>0</v>
      </c>
      <c r="G5335">
        <v>0</v>
      </c>
      <c r="H5335">
        <v>43891</v>
      </c>
      <c r="I5335" s="12" t="s">
        <v>3121</v>
      </c>
      <c r="J5335">
        <v>12</v>
      </c>
      <c r="K5335">
        <v>10454</v>
      </c>
      <c r="L5335">
        <v>0</v>
      </c>
      <c r="M5335">
        <v>0</v>
      </c>
      <c r="N5335">
        <v>0</v>
      </c>
      <c r="O5335">
        <v>210000</v>
      </c>
      <c r="P5335">
        <v>43840000</v>
      </c>
      <c r="Q5335">
        <v>7351</v>
      </c>
      <c r="R5335" t="b">
        <v>0</v>
      </c>
      <c r="S5335">
        <v>0</v>
      </c>
    </row>
    <row r="5336" spans="1:19">
      <c r="A5336">
        <v>41701001</v>
      </c>
      <c r="B5336" s="12"/>
      <c r="C5336" s="12" t="s">
        <v>4797</v>
      </c>
      <c r="D5336" s="12" t="s">
        <v>5657</v>
      </c>
      <c r="E5336" t="b">
        <v>0</v>
      </c>
      <c r="F5336">
        <v>0</v>
      </c>
      <c r="G5336">
        <v>0</v>
      </c>
      <c r="H5336">
        <v>43891</v>
      </c>
      <c r="I5336" s="12" t="s">
        <v>3122</v>
      </c>
      <c r="J5336">
        <v>12</v>
      </c>
      <c r="K5336">
        <v>10455</v>
      </c>
      <c r="L5336">
        <v>0</v>
      </c>
      <c r="M5336">
        <v>0</v>
      </c>
      <c r="N5336">
        <v>0</v>
      </c>
      <c r="O5336">
        <v>233000</v>
      </c>
      <c r="P5336">
        <v>44073000</v>
      </c>
      <c r="Q5336">
        <v>7352</v>
      </c>
      <c r="R5336" t="b">
        <v>0</v>
      </c>
      <c r="S5336">
        <v>0</v>
      </c>
    </row>
    <row r="5337" spans="1:19">
      <c r="A5337">
        <v>41701001</v>
      </c>
      <c r="B5337" s="12"/>
      <c r="C5337" s="12" t="s">
        <v>4797</v>
      </c>
      <c r="D5337" s="12" t="s">
        <v>5657</v>
      </c>
      <c r="E5337" t="b">
        <v>0</v>
      </c>
      <c r="F5337">
        <v>0</v>
      </c>
      <c r="G5337">
        <v>0</v>
      </c>
      <c r="H5337">
        <v>43891</v>
      </c>
      <c r="I5337" s="12" t="s">
        <v>3123</v>
      </c>
      <c r="J5337">
        <v>12</v>
      </c>
      <c r="K5337">
        <v>10456</v>
      </c>
      <c r="L5337">
        <v>0</v>
      </c>
      <c r="M5337">
        <v>0</v>
      </c>
      <c r="N5337">
        <v>0</v>
      </c>
      <c r="O5337">
        <v>210000</v>
      </c>
      <c r="P5337">
        <v>44283000</v>
      </c>
      <c r="Q5337">
        <v>7353</v>
      </c>
      <c r="R5337" t="b">
        <v>0</v>
      </c>
      <c r="S5337">
        <v>0</v>
      </c>
    </row>
    <row r="5338" spans="1:19">
      <c r="A5338">
        <v>41701001</v>
      </c>
      <c r="B5338" s="12"/>
      <c r="C5338" s="12" t="s">
        <v>4797</v>
      </c>
      <c r="D5338" s="12" t="s">
        <v>5657</v>
      </c>
      <c r="E5338" t="b">
        <v>0</v>
      </c>
      <c r="F5338">
        <v>0</v>
      </c>
      <c r="G5338">
        <v>0</v>
      </c>
      <c r="H5338">
        <v>43891</v>
      </c>
      <c r="I5338" s="12" t="s">
        <v>3124</v>
      </c>
      <c r="J5338">
        <v>12</v>
      </c>
      <c r="K5338">
        <v>10457</v>
      </c>
      <c r="L5338">
        <v>0</v>
      </c>
      <c r="M5338">
        <v>0</v>
      </c>
      <c r="N5338">
        <v>0</v>
      </c>
      <c r="O5338">
        <v>233000</v>
      </c>
      <c r="P5338">
        <v>44516000</v>
      </c>
      <c r="Q5338">
        <v>7354</v>
      </c>
      <c r="R5338" t="b">
        <v>0</v>
      </c>
      <c r="S5338">
        <v>0</v>
      </c>
    </row>
    <row r="5339" spans="1:19">
      <c r="A5339">
        <v>41701001</v>
      </c>
      <c r="B5339" s="12"/>
      <c r="C5339" s="12" t="s">
        <v>4797</v>
      </c>
      <c r="D5339" s="12" t="s">
        <v>5657</v>
      </c>
      <c r="E5339" t="b">
        <v>0</v>
      </c>
      <c r="F5339">
        <v>0</v>
      </c>
      <c r="G5339">
        <v>0</v>
      </c>
      <c r="H5339">
        <v>43891</v>
      </c>
      <c r="I5339" s="12" t="s">
        <v>3125</v>
      </c>
      <c r="J5339">
        <v>12</v>
      </c>
      <c r="K5339">
        <v>10458</v>
      </c>
      <c r="L5339">
        <v>0</v>
      </c>
      <c r="M5339">
        <v>0</v>
      </c>
      <c r="N5339">
        <v>0</v>
      </c>
      <c r="O5339">
        <v>233000</v>
      </c>
      <c r="P5339">
        <v>44749000</v>
      </c>
      <c r="Q5339">
        <v>7355</v>
      </c>
      <c r="R5339" t="b">
        <v>0</v>
      </c>
      <c r="S5339">
        <v>0</v>
      </c>
    </row>
    <row r="5340" spans="1:19">
      <c r="A5340">
        <v>41701001</v>
      </c>
      <c r="B5340" s="12"/>
      <c r="C5340" s="12" t="s">
        <v>4797</v>
      </c>
      <c r="D5340" s="12" t="s">
        <v>5657</v>
      </c>
      <c r="E5340" t="b">
        <v>0</v>
      </c>
      <c r="F5340">
        <v>0</v>
      </c>
      <c r="G5340">
        <v>0</v>
      </c>
      <c r="H5340">
        <v>43891</v>
      </c>
      <c r="I5340" s="12" t="s">
        <v>3126</v>
      </c>
      <c r="J5340">
        <v>12</v>
      </c>
      <c r="K5340">
        <v>10459</v>
      </c>
      <c r="L5340">
        <v>0</v>
      </c>
      <c r="M5340">
        <v>0</v>
      </c>
      <c r="N5340">
        <v>0</v>
      </c>
      <c r="O5340">
        <v>233000</v>
      </c>
      <c r="P5340">
        <v>44982000</v>
      </c>
      <c r="Q5340">
        <v>7356</v>
      </c>
      <c r="R5340" t="b">
        <v>0</v>
      </c>
      <c r="S5340">
        <v>0</v>
      </c>
    </row>
    <row r="5341" spans="1:19">
      <c r="A5341">
        <v>41701001</v>
      </c>
      <c r="B5341" s="12"/>
      <c r="C5341" s="12" t="s">
        <v>4797</v>
      </c>
      <c r="D5341" s="12" t="s">
        <v>5657</v>
      </c>
      <c r="E5341" t="b">
        <v>0</v>
      </c>
      <c r="F5341">
        <v>0</v>
      </c>
      <c r="G5341">
        <v>0</v>
      </c>
      <c r="H5341">
        <v>43891</v>
      </c>
      <c r="I5341" s="12" t="s">
        <v>3127</v>
      </c>
      <c r="J5341">
        <v>12</v>
      </c>
      <c r="K5341">
        <v>10460</v>
      </c>
      <c r="L5341">
        <v>0</v>
      </c>
      <c r="M5341">
        <v>0</v>
      </c>
      <c r="N5341">
        <v>0</v>
      </c>
      <c r="O5341">
        <v>210000</v>
      </c>
      <c r="P5341">
        <v>45192000</v>
      </c>
      <c r="Q5341">
        <v>7357</v>
      </c>
      <c r="R5341" t="b">
        <v>0</v>
      </c>
      <c r="S5341">
        <v>0</v>
      </c>
    </row>
    <row r="5342" spans="1:19">
      <c r="A5342">
        <v>41701001</v>
      </c>
      <c r="B5342" s="12"/>
      <c r="C5342" s="12" t="s">
        <v>4797</v>
      </c>
      <c r="D5342" s="12" t="s">
        <v>5657</v>
      </c>
      <c r="E5342" t="b">
        <v>0</v>
      </c>
      <c r="F5342">
        <v>0</v>
      </c>
      <c r="G5342">
        <v>0</v>
      </c>
      <c r="H5342">
        <v>43891</v>
      </c>
      <c r="I5342" s="12" t="s">
        <v>3128</v>
      </c>
      <c r="J5342">
        <v>12</v>
      </c>
      <c r="K5342">
        <v>10461</v>
      </c>
      <c r="L5342">
        <v>0</v>
      </c>
      <c r="M5342">
        <v>0</v>
      </c>
      <c r="N5342">
        <v>0</v>
      </c>
      <c r="O5342">
        <v>210000</v>
      </c>
      <c r="P5342">
        <v>45402000</v>
      </c>
      <c r="Q5342">
        <v>7358</v>
      </c>
      <c r="R5342" t="b">
        <v>0</v>
      </c>
      <c r="S5342">
        <v>0</v>
      </c>
    </row>
    <row r="5343" spans="1:19">
      <c r="A5343">
        <v>41701001</v>
      </c>
      <c r="B5343" s="12"/>
      <c r="C5343" s="12" t="s">
        <v>4797</v>
      </c>
      <c r="D5343" s="12" t="s">
        <v>5657</v>
      </c>
      <c r="E5343" t="b">
        <v>0</v>
      </c>
      <c r="F5343">
        <v>0</v>
      </c>
      <c r="G5343">
        <v>0</v>
      </c>
      <c r="H5343">
        <v>43891</v>
      </c>
      <c r="I5343" s="12" t="s">
        <v>3129</v>
      </c>
      <c r="J5343">
        <v>12</v>
      </c>
      <c r="K5343">
        <v>10462</v>
      </c>
      <c r="L5343">
        <v>0</v>
      </c>
      <c r="M5343">
        <v>0</v>
      </c>
      <c r="N5343">
        <v>0</v>
      </c>
      <c r="O5343">
        <v>210000</v>
      </c>
      <c r="P5343">
        <v>45612000</v>
      </c>
      <c r="Q5343">
        <v>7359</v>
      </c>
      <c r="R5343" t="b">
        <v>0</v>
      </c>
      <c r="S5343">
        <v>0</v>
      </c>
    </row>
    <row r="5344" spans="1:19">
      <c r="A5344">
        <v>41701001</v>
      </c>
      <c r="B5344" s="12"/>
      <c r="C5344" s="12" t="s">
        <v>4797</v>
      </c>
      <c r="D5344" s="12" t="s">
        <v>5657</v>
      </c>
      <c r="E5344" t="b">
        <v>0</v>
      </c>
      <c r="F5344">
        <v>0</v>
      </c>
      <c r="G5344">
        <v>0</v>
      </c>
      <c r="H5344">
        <v>43891</v>
      </c>
      <c r="I5344" s="12" t="s">
        <v>3130</v>
      </c>
      <c r="J5344">
        <v>12</v>
      </c>
      <c r="K5344">
        <v>10463</v>
      </c>
      <c r="L5344">
        <v>0</v>
      </c>
      <c r="M5344">
        <v>0</v>
      </c>
      <c r="N5344">
        <v>0</v>
      </c>
      <c r="O5344">
        <v>210000</v>
      </c>
      <c r="P5344">
        <v>45822000</v>
      </c>
      <c r="Q5344">
        <v>7360</v>
      </c>
      <c r="R5344" t="b">
        <v>0</v>
      </c>
      <c r="S5344">
        <v>0</v>
      </c>
    </row>
    <row r="5345" spans="1:19">
      <c r="A5345">
        <v>41701001</v>
      </c>
      <c r="B5345" s="12"/>
      <c r="C5345" s="12" t="s">
        <v>4797</v>
      </c>
      <c r="D5345" s="12" t="s">
        <v>5657</v>
      </c>
      <c r="E5345" t="b">
        <v>0</v>
      </c>
      <c r="F5345">
        <v>0</v>
      </c>
      <c r="G5345">
        <v>0</v>
      </c>
      <c r="H5345">
        <v>43891</v>
      </c>
      <c r="I5345" s="12" t="s">
        <v>3131</v>
      </c>
      <c r="J5345">
        <v>12</v>
      </c>
      <c r="K5345">
        <v>10464</v>
      </c>
      <c r="L5345">
        <v>0</v>
      </c>
      <c r="M5345">
        <v>0</v>
      </c>
      <c r="N5345">
        <v>0</v>
      </c>
      <c r="O5345">
        <v>210000</v>
      </c>
      <c r="P5345">
        <v>46032000</v>
      </c>
      <c r="Q5345">
        <v>7361</v>
      </c>
      <c r="R5345" t="b">
        <v>0</v>
      </c>
      <c r="S5345">
        <v>0</v>
      </c>
    </row>
    <row r="5346" spans="1:19">
      <c r="A5346">
        <v>41701001</v>
      </c>
      <c r="B5346" s="12"/>
      <c r="C5346" s="12" t="s">
        <v>4797</v>
      </c>
      <c r="D5346" s="12" t="s">
        <v>5657</v>
      </c>
      <c r="E5346" t="b">
        <v>0</v>
      </c>
      <c r="F5346">
        <v>0</v>
      </c>
      <c r="G5346">
        <v>0</v>
      </c>
      <c r="H5346">
        <v>43891</v>
      </c>
      <c r="I5346" s="12" t="s">
        <v>3132</v>
      </c>
      <c r="J5346">
        <v>12</v>
      </c>
      <c r="K5346">
        <v>10465</v>
      </c>
      <c r="L5346">
        <v>0</v>
      </c>
      <c r="M5346">
        <v>0</v>
      </c>
      <c r="N5346">
        <v>0</v>
      </c>
      <c r="O5346">
        <v>210000</v>
      </c>
      <c r="P5346">
        <v>46242000</v>
      </c>
      <c r="Q5346">
        <v>7362</v>
      </c>
      <c r="R5346" t="b">
        <v>0</v>
      </c>
      <c r="S5346">
        <v>0</v>
      </c>
    </row>
    <row r="5347" spans="1:19">
      <c r="A5347">
        <v>41701001</v>
      </c>
      <c r="B5347" s="12"/>
      <c r="C5347" s="12" t="s">
        <v>4797</v>
      </c>
      <c r="D5347" s="12" t="s">
        <v>5657</v>
      </c>
      <c r="E5347" t="b">
        <v>0</v>
      </c>
      <c r="F5347">
        <v>0</v>
      </c>
      <c r="G5347">
        <v>0</v>
      </c>
      <c r="H5347">
        <v>43891</v>
      </c>
      <c r="I5347" s="12" t="s">
        <v>3133</v>
      </c>
      <c r="J5347">
        <v>12</v>
      </c>
      <c r="K5347">
        <v>10466</v>
      </c>
      <c r="L5347">
        <v>0</v>
      </c>
      <c r="M5347">
        <v>0</v>
      </c>
      <c r="N5347">
        <v>0</v>
      </c>
      <c r="O5347">
        <v>233000</v>
      </c>
      <c r="P5347">
        <v>46475000</v>
      </c>
      <c r="Q5347">
        <v>7363</v>
      </c>
      <c r="R5347" t="b">
        <v>0</v>
      </c>
      <c r="S5347">
        <v>0</v>
      </c>
    </row>
    <row r="5348" spans="1:19">
      <c r="A5348">
        <v>41701001</v>
      </c>
      <c r="B5348" s="12"/>
      <c r="C5348" s="12" t="s">
        <v>4797</v>
      </c>
      <c r="D5348" s="12" t="s">
        <v>5657</v>
      </c>
      <c r="E5348" t="b">
        <v>0</v>
      </c>
      <c r="F5348">
        <v>0</v>
      </c>
      <c r="G5348">
        <v>0</v>
      </c>
      <c r="H5348">
        <v>43891</v>
      </c>
      <c r="I5348" s="12" t="s">
        <v>3134</v>
      </c>
      <c r="J5348">
        <v>12</v>
      </c>
      <c r="K5348">
        <v>10467</v>
      </c>
      <c r="L5348">
        <v>0</v>
      </c>
      <c r="M5348">
        <v>0</v>
      </c>
      <c r="N5348">
        <v>0</v>
      </c>
      <c r="O5348">
        <v>210000</v>
      </c>
      <c r="P5348">
        <v>46685000</v>
      </c>
      <c r="Q5348">
        <v>7364</v>
      </c>
      <c r="R5348" t="b">
        <v>0</v>
      </c>
      <c r="S5348">
        <v>0</v>
      </c>
    </row>
    <row r="5349" spans="1:19">
      <c r="A5349">
        <v>41701001</v>
      </c>
      <c r="B5349" s="12"/>
      <c r="C5349" s="12" t="s">
        <v>4797</v>
      </c>
      <c r="D5349" s="12" t="s">
        <v>5657</v>
      </c>
      <c r="E5349" t="b">
        <v>0</v>
      </c>
      <c r="F5349">
        <v>0</v>
      </c>
      <c r="G5349">
        <v>0</v>
      </c>
      <c r="H5349">
        <v>43891</v>
      </c>
      <c r="I5349" s="12" t="s">
        <v>3135</v>
      </c>
      <c r="J5349">
        <v>12</v>
      </c>
      <c r="K5349">
        <v>10468</v>
      </c>
      <c r="L5349">
        <v>0</v>
      </c>
      <c r="M5349">
        <v>0</v>
      </c>
      <c r="N5349">
        <v>0</v>
      </c>
      <c r="O5349">
        <v>233000</v>
      </c>
      <c r="P5349">
        <v>46918000</v>
      </c>
      <c r="Q5349">
        <v>7365</v>
      </c>
      <c r="R5349" t="b">
        <v>0</v>
      </c>
      <c r="S5349">
        <v>0</v>
      </c>
    </row>
    <row r="5350" spans="1:19">
      <c r="A5350">
        <v>41701001</v>
      </c>
      <c r="B5350" s="12"/>
      <c r="C5350" s="12" t="s">
        <v>4797</v>
      </c>
      <c r="D5350" s="12" t="s">
        <v>5657</v>
      </c>
      <c r="E5350" t="b">
        <v>0</v>
      </c>
      <c r="F5350">
        <v>0</v>
      </c>
      <c r="G5350">
        <v>0</v>
      </c>
      <c r="H5350">
        <v>43891</v>
      </c>
      <c r="I5350" s="12" t="s">
        <v>3136</v>
      </c>
      <c r="J5350">
        <v>12</v>
      </c>
      <c r="K5350">
        <v>10469</v>
      </c>
      <c r="L5350">
        <v>0</v>
      </c>
      <c r="M5350">
        <v>0</v>
      </c>
      <c r="N5350">
        <v>0</v>
      </c>
      <c r="O5350">
        <v>210000</v>
      </c>
      <c r="P5350">
        <v>47128000</v>
      </c>
      <c r="Q5350">
        <v>7366</v>
      </c>
      <c r="R5350" t="b">
        <v>0</v>
      </c>
      <c r="S5350">
        <v>0</v>
      </c>
    </row>
    <row r="5351" spans="1:19">
      <c r="A5351">
        <v>41701001</v>
      </c>
      <c r="B5351" s="12"/>
      <c r="C5351" s="12" t="s">
        <v>4797</v>
      </c>
      <c r="D5351" s="12" t="s">
        <v>5657</v>
      </c>
      <c r="E5351" t="b">
        <v>0</v>
      </c>
      <c r="F5351">
        <v>0</v>
      </c>
      <c r="G5351">
        <v>0</v>
      </c>
      <c r="H5351">
        <v>43891</v>
      </c>
      <c r="I5351" s="12" t="s">
        <v>3137</v>
      </c>
      <c r="J5351">
        <v>12</v>
      </c>
      <c r="K5351">
        <v>10470</v>
      </c>
      <c r="L5351">
        <v>0</v>
      </c>
      <c r="M5351">
        <v>0</v>
      </c>
      <c r="N5351">
        <v>0</v>
      </c>
      <c r="O5351">
        <v>233000</v>
      </c>
      <c r="P5351">
        <v>47361000</v>
      </c>
      <c r="Q5351">
        <v>7367</v>
      </c>
      <c r="R5351" t="b">
        <v>0</v>
      </c>
      <c r="S5351">
        <v>0</v>
      </c>
    </row>
    <row r="5352" spans="1:19">
      <c r="A5352">
        <v>41701001</v>
      </c>
      <c r="B5352" s="12"/>
      <c r="C5352" s="12" t="s">
        <v>4797</v>
      </c>
      <c r="D5352" s="12" t="s">
        <v>5657</v>
      </c>
      <c r="E5352" t="b">
        <v>0</v>
      </c>
      <c r="F5352">
        <v>0</v>
      </c>
      <c r="G5352">
        <v>0</v>
      </c>
      <c r="H5352">
        <v>43891</v>
      </c>
      <c r="I5352" s="12" t="s">
        <v>3138</v>
      </c>
      <c r="J5352">
        <v>12</v>
      </c>
      <c r="K5352">
        <v>10471</v>
      </c>
      <c r="L5352">
        <v>0</v>
      </c>
      <c r="M5352">
        <v>0</v>
      </c>
      <c r="N5352">
        <v>0</v>
      </c>
      <c r="O5352">
        <v>210000</v>
      </c>
      <c r="P5352">
        <v>47571000</v>
      </c>
      <c r="Q5352">
        <v>7368</v>
      </c>
      <c r="R5352" t="b">
        <v>0</v>
      </c>
      <c r="S5352">
        <v>0</v>
      </c>
    </row>
    <row r="5353" spans="1:19">
      <c r="A5353">
        <v>41701001</v>
      </c>
      <c r="B5353" s="12"/>
      <c r="C5353" s="12" t="s">
        <v>4797</v>
      </c>
      <c r="D5353" s="12" t="s">
        <v>5657</v>
      </c>
      <c r="E5353" t="b">
        <v>0</v>
      </c>
      <c r="F5353">
        <v>0</v>
      </c>
      <c r="G5353">
        <v>0</v>
      </c>
      <c r="H5353">
        <v>43891</v>
      </c>
      <c r="I5353" s="12" t="s">
        <v>3139</v>
      </c>
      <c r="J5353">
        <v>12</v>
      </c>
      <c r="K5353">
        <v>10472</v>
      </c>
      <c r="L5353">
        <v>0</v>
      </c>
      <c r="M5353">
        <v>0</v>
      </c>
      <c r="N5353">
        <v>0</v>
      </c>
      <c r="O5353">
        <v>210000</v>
      </c>
      <c r="P5353">
        <v>47781000</v>
      </c>
      <c r="Q5353">
        <v>7369</v>
      </c>
      <c r="R5353" t="b">
        <v>0</v>
      </c>
      <c r="S5353">
        <v>0</v>
      </c>
    </row>
    <row r="5354" spans="1:19">
      <c r="A5354">
        <v>41701001</v>
      </c>
      <c r="B5354" s="12"/>
      <c r="C5354" s="12" t="s">
        <v>4797</v>
      </c>
      <c r="D5354" s="12" t="s">
        <v>5657</v>
      </c>
      <c r="E5354" t="b">
        <v>0</v>
      </c>
      <c r="F5354">
        <v>0</v>
      </c>
      <c r="G5354">
        <v>0</v>
      </c>
      <c r="H5354">
        <v>43891</v>
      </c>
      <c r="I5354" s="12" t="s">
        <v>3140</v>
      </c>
      <c r="J5354">
        <v>12</v>
      </c>
      <c r="K5354">
        <v>10473</v>
      </c>
      <c r="L5354">
        <v>0</v>
      </c>
      <c r="M5354">
        <v>0</v>
      </c>
      <c r="N5354">
        <v>0</v>
      </c>
      <c r="O5354">
        <v>210000</v>
      </c>
      <c r="P5354">
        <v>47991000</v>
      </c>
      <c r="Q5354">
        <v>7370</v>
      </c>
      <c r="R5354" t="b">
        <v>0</v>
      </c>
      <c r="S5354">
        <v>0</v>
      </c>
    </row>
    <row r="5355" spans="1:19">
      <c r="A5355">
        <v>41701001</v>
      </c>
      <c r="B5355" s="12"/>
      <c r="C5355" s="12" t="s">
        <v>4797</v>
      </c>
      <c r="D5355" s="12" t="s">
        <v>5657</v>
      </c>
      <c r="E5355" t="b">
        <v>0</v>
      </c>
      <c r="F5355">
        <v>0</v>
      </c>
      <c r="G5355">
        <v>0</v>
      </c>
      <c r="H5355">
        <v>43891</v>
      </c>
      <c r="I5355" s="12" t="s">
        <v>3141</v>
      </c>
      <c r="J5355">
        <v>12</v>
      </c>
      <c r="K5355">
        <v>10474</v>
      </c>
      <c r="L5355">
        <v>0</v>
      </c>
      <c r="M5355">
        <v>0</v>
      </c>
      <c r="N5355">
        <v>0</v>
      </c>
      <c r="O5355">
        <v>233000</v>
      </c>
      <c r="P5355">
        <v>48224000</v>
      </c>
      <c r="Q5355">
        <v>7371</v>
      </c>
      <c r="R5355" t="b">
        <v>0</v>
      </c>
      <c r="S5355">
        <v>0</v>
      </c>
    </row>
    <row r="5356" spans="1:19">
      <c r="A5356">
        <v>41701001</v>
      </c>
      <c r="B5356" s="12"/>
      <c r="C5356" s="12" t="s">
        <v>4797</v>
      </c>
      <c r="D5356" s="12" t="s">
        <v>5657</v>
      </c>
      <c r="E5356" t="b">
        <v>0</v>
      </c>
      <c r="F5356">
        <v>0</v>
      </c>
      <c r="G5356">
        <v>0</v>
      </c>
      <c r="H5356">
        <v>43891</v>
      </c>
      <c r="I5356" s="12" t="s">
        <v>3142</v>
      </c>
      <c r="J5356">
        <v>12</v>
      </c>
      <c r="K5356">
        <v>10475</v>
      </c>
      <c r="L5356">
        <v>0</v>
      </c>
      <c r="M5356">
        <v>0</v>
      </c>
      <c r="N5356">
        <v>0</v>
      </c>
      <c r="O5356">
        <v>210000</v>
      </c>
      <c r="P5356">
        <v>48434000</v>
      </c>
      <c r="Q5356">
        <v>7372</v>
      </c>
      <c r="R5356" t="b">
        <v>0</v>
      </c>
      <c r="S5356">
        <v>0</v>
      </c>
    </row>
    <row r="5357" spans="1:19">
      <c r="A5357">
        <v>41701001</v>
      </c>
      <c r="B5357" s="12"/>
      <c r="C5357" s="12" t="s">
        <v>4797</v>
      </c>
      <c r="D5357" s="12" t="s">
        <v>5657</v>
      </c>
      <c r="E5357" t="b">
        <v>0</v>
      </c>
      <c r="F5357">
        <v>0</v>
      </c>
      <c r="G5357">
        <v>0</v>
      </c>
      <c r="H5357">
        <v>43891</v>
      </c>
      <c r="I5357" s="12" t="s">
        <v>3143</v>
      </c>
      <c r="J5357">
        <v>12</v>
      </c>
      <c r="K5357">
        <v>10476</v>
      </c>
      <c r="L5357">
        <v>0</v>
      </c>
      <c r="M5357">
        <v>0</v>
      </c>
      <c r="N5357">
        <v>0</v>
      </c>
      <c r="O5357">
        <v>233000</v>
      </c>
      <c r="P5357">
        <v>48667000</v>
      </c>
      <c r="Q5357">
        <v>7373</v>
      </c>
      <c r="R5357" t="b">
        <v>0</v>
      </c>
      <c r="S5357">
        <v>0</v>
      </c>
    </row>
    <row r="5358" spans="1:19">
      <c r="A5358">
        <v>41701001</v>
      </c>
      <c r="B5358" s="12"/>
      <c r="C5358" s="12" t="s">
        <v>4797</v>
      </c>
      <c r="D5358" s="12" t="s">
        <v>5657</v>
      </c>
      <c r="E5358" t="b">
        <v>0</v>
      </c>
      <c r="F5358">
        <v>0</v>
      </c>
      <c r="G5358">
        <v>0</v>
      </c>
      <c r="H5358">
        <v>43891</v>
      </c>
      <c r="I5358" s="12" t="s">
        <v>3144</v>
      </c>
      <c r="J5358">
        <v>12</v>
      </c>
      <c r="K5358">
        <v>10477</v>
      </c>
      <c r="L5358">
        <v>0</v>
      </c>
      <c r="M5358">
        <v>0</v>
      </c>
      <c r="N5358">
        <v>0</v>
      </c>
      <c r="O5358">
        <v>233000</v>
      </c>
      <c r="P5358">
        <v>48900000</v>
      </c>
      <c r="Q5358">
        <v>7374</v>
      </c>
      <c r="R5358" t="b">
        <v>0</v>
      </c>
      <c r="S5358">
        <v>0</v>
      </c>
    </row>
    <row r="5359" spans="1:19">
      <c r="A5359">
        <v>41701001</v>
      </c>
      <c r="B5359" s="12"/>
      <c r="C5359" s="12" t="s">
        <v>4797</v>
      </c>
      <c r="D5359" s="12" t="s">
        <v>5657</v>
      </c>
      <c r="E5359" t="b">
        <v>0</v>
      </c>
      <c r="F5359">
        <v>0</v>
      </c>
      <c r="G5359">
        <v>0</v>
      </c>
      <c r="H5359">
        <v>43891</v>
      </c>
      <c r="I5359" s="12" t="s">
        <v>3145</v>
      </c>
      <c r="J5359">
        <v>12</v>
      </c>
      <c r="K5359">
        <v>10478</v>
      </c>
      <c r="L5359">
        <v>0</v>
      </c>
      <c r="M5359">
        <v>0</v>
      </c>
      <c r="N5359">
        <v>0</v>
      </c>
      <c r="O5359">
        <v>210000</v>
      </c>
      <c r="P5359">
        <v>49110000</v>
      </c>
      <c r="Q5359">
        <v>7375</v>
      </c>
      <c r="R5359" t="b">
        <v>0</v>
      </c>
      <c r="S5359">
        <v>0</v>
      </c>
    </row>
    <row r="5360" spans="1:19">
      <c r="A5360">
        <v>41701001</v>
      </c>
      <c r="B5360" s="12"/>
      <c r="C5360" s="12" t="s">
        <v>4797</v>
      </c>
      <c r="D5360" s="12" t="s">
        <v>5657</v>
      </c>
      <c r="E5360" t="b">
        <v>0</v>
      </c>
      <c r="F5360">
        <v>0</v>
      </c>
      <c r="G5360">
        <v>0</v>
      </c>
      <c r="H5360">
        <v>43891</v>
      </c>
      <c r="I5360" s="12" t="s">
        <v>3146</v>
      </c>
      <c r="J5360">
        <v>12</v>
      </c>
      <c r="K5360">
        <v>10479</v>
      </c>
      <c r="L5360">
        <v>0</v>
      </c>
      <c r="M5360">
        <v>0</v>
      </c>
      <c r="N5360">
        <v>0</v>
      </c>
      <c r="O5360">
        <v>233000</v>
      </c>
      <c r="P5360">
        <v>49343000</v>
      </c>
      <c r="Q5360">
        <v>7376</v>
      </c>
      <c r="R5360" t="b">
        <v>0</v>
      </c>
      <c r="S5360">
        <v>0</v>
      </c>
    </row>
    <row r="5361" spans="1:19">
      <c r="A5361">
        <v>41701001</v>
      </c>
      <c r="B5361" s="12"/>
      <c r="C5361" s="12" t="s">
        <v>4797</v>
      </c>
      <c r="D5361" s="12" t="s">
        <v>5657</v>
      </c>
      <c r="E5361" t="b">
        <v>0</v>
      </c>
      <c r="F5361">
        <v>0</v>
      </c>
      <c r="G5361">
        <v>0</v>
      </c>
      <c r="H5361">
        <v>43891</v>
      </c>
      <c r="I5361" s="12" t="s">
        <v>3147</v>
      </c>
      <c r="J5361">
        <v>12</v>
      </c>
      <c r="K5361">
        <v>10480</v>
      </c>
      <c r="L5361">
        <v>0</v>
      </c>
      <c r="M5361">
        <v>0</v>
      </c>
      <c r="N5361">
        <v>0</v>
      </c>
      <c r="O5361">
        <v>210000</v>
      </c>
      <c r="P5361">
        <v>49553000</v>
      </c>
      <c r="Q5361">
        <v>7377</v>
      </c>
      <c r="R5361" t="b">
        <v>0</v>
      </c>
      <c r="S5361">
        <v>0</v>
      </c>
    </row>
    <row r="5362" spans="1:19">
      <c r="A5362">
        <v>41701001</v>
      </c>
      <c r="B5362" s="12"/>
      <c r="C5362" s="12" t="s">
        <v>4797</v>
      </c>
      <c r="D5362" s="12" t="s">
        <v>5657</v>
      </c>
      <c r="E5362" t="b">
        <v>0</v>
      </c>
      <c r="F5362">
        <v>0</v>
      </c>
      <c r="G5362">
        <v>0</v>
      </c>
      <c r="H5362">
        <v>43891</v>
      </c>
      <c r="I5362" s="12" t="s">
        <v>3148</v>
      </c>
      <c r="J5362">
        <v>12</v>
      </c>
      <c r="K5362">
        <v>10481</v>
      </c>
      <c r="L5362">
        <v>0</v>
      </c>
      <c r="M5362">
        <v>0</v>
      </c>
      <c r="N5362">
        <v>0</v>
      </c>
      <c r="O5362">
        <v>233000</v>
      </c>
      <c r="P5362">
        <v>49786000</v>
      </c>
      <c r="Q5362">
        <v>7378</v>
      </c>
      <c r="R5362" t="b">
        <v>0</v>
      </c>
      <c r="S5362">
        <v>0</v>
      </c>
    </row>
    <row r="5363" spans="1:19">
      <c r="A5363">
        <v>41701001</v>
      </c>
      <c r="B5363" s="12"/>
      <c r="C5363" s="12" t="s">
        <v>4797</v>
      </c>
      <c r="D5363" s="12" t="s">
        <v>5657</v>
      </c>
      <c r="E5363" t="b">
        <v>0</v>
      </c>
      <c r="F5363">
        <v>0</v>
      </c>
      <c r="G5363">
        <v>0</v>
      </c>
      <c r="H5363">
        <v>43891</v>
      </c>
      <c r="I5363" s="12" t="s">
        <v>3149</v>
      </c>
      <c r="J5363">
        <v>12</v>
      </c>
      <c r="K5363">
        <v>10482</v>
      </c>
      <c r="L5363">
        <v>0</v>
      </c>
      <c r="M5363">
        <v>0</v>
      </c>
      <c r="N5363">
        <v>0</v>
      </c>
      <c r="O5363">
        <v>210000</v>
      </c>
      <c r="P5363">
        <v>49996000</v>
      </c>
      <c r="Q5363">
        <v>7379</v>
      </c>
      <c r="R5363" t="b">
        <v>0</v>
      </c>
      <c r="S5363">
        <v>0</v>
      </c>
    </row>
    <row r="5364" spans="1:19">
      <c r="A5364">
        <v>41701001</v>
      </c>
      <c r="B5364" s="12"/>
      <c r="C5364" s="12" t="s">
        <v>4797</v>
      </c>
      <c r="D5364" s="12" t="s">
        <v>5657</v>
      </c>
      <c r="E5364" t="b">
        <v>0</v>
      </c>
      <c r="F5364">
        <v>0</v>
      </c>
      <c r="G5364">
        <v>0</v>
      </c>
      <c r="H5364">
        <v>43891</v>
      </c>
      <c r="I5364" s="12" t="s">
        <v>3150</v>
      </c>
      <c r="J5364">
        <v>12</v>
      </c>
      <c r="K5364">
        <v>10483</v>
      </c>
      <c r="L5364">
        <v>0</v>
      </c>
      <c r="M5364">
        <v>0</v>
      </c>
      <c r="N5364">
        <v>0</v>
      </c>
      <c r="O5364">
        <v>210000</v>
      </c>
      <c r="P5364">
        <v>50206000</v>
      </c>
      <c r="Q5364">
        <v>7380</v>
      </c>
      <c r="R5364" t="b">
        <v>0</v>
      </c>
      <c r="S5364">
        <v>0</v>
      </c>
    </row>
    <row r="5365" spans="1:19">
      <c r="A5365">
        <v>41701001</v>
      </c>
      <c r="B5365" s="12"/>
      <c r="C5365" s="12" t="s">
        <v>4797</v>
      </c>
      <c r="D5365" s="12" t="s">
        <v>5657</v>
      </c>
      <c r="E5365" t="b">
        <v>0</v>
      </c>
      <c r="F5365">
        <v>0</v>
      </c>
      <c r="G5365">
        <v>0</v>
      </c>
      <c r="H5365">
        <v>43891</v>
      </c>
      <c r="I5365" s="12" t="s">
        <v>3151</v>
      </c>
      <c r="J5365">
        <v>12</v>
      </c>
      <c r="K5365">
        <v>10484</v>
      </c>
      <c r="L5365">
        <v>0</v>
      </c>
      <c r="M5365">
        <v>0</v>
      </c>
      <c r="N5365">
        <v>0</v>
      </c>
      <c r="O5365">
        <v>210000</v>
      </c>
      <c r="P5365">
        <v>50416000</v>
      </c>
      <c r="Q5365">
        <v>7381</v>
      </c>
      <c r="R5365" t="b">
        <v>0</v>
      </c>
      <c r="S5365">
        <v>0</v>
      </c>
    </row>
    <row r="5366" spans="1:19">
      <c r="A5366">
        <v>41701001</v>
      </c>
      <c r="B5366" s="12"/>
      <c r="C5366" s="12" t="s">
        <v>4797</v>
      </c>
      <c r="D5366" s="12" t="s">
        <v>5657</v>
      </c>
      <c r="E5366" t="b">
        <v>0</v>
      </c>
      <c r="F5366">
        <v>0</v>
      </c>
      <c r="G5366">
        <v>0</v>
      </c>
      <c r="H5366">
        <v>43891</v>
      </c>
      <c r="I5366" s="12" t="s">
        <v>3152</v>
      </c>
      <c r="J5366">
        <v>12</v>
      </c>
      <c r="K5366">
        <v>10485</v>
      </c>
      <c r="L5366">
        <v>0</v>
      </c>
      <c r="M5366">
        <v>0</v>
      </c>
      <c r="N5366">
        <v>0</v>
      </c>
      <c r="O5366">
        <v>210000</v>
      </c>
      <c r="P5366">
        <v>50626000</v>
      </c>
      <c r="Q5366">
        <v>7382</v>
      </c>
      <c r="R5366" t="b">
        <v>0</v>
      </c>
      <c r="S5366">
        <v>0</v>
      </c>
    </row>
    <row r="5367" spans="1:19">
      <c r="A5367">
        <v>41701001</v>
      </c>
      <c r="B5367" s="12"/>
      <c r="C5367" s="12" t="s">
        <v>4797</v>
      </c>
      <c r="D5367" s="12" t="s">
        <v>5657</v>
      </c>
      <c r="E5367" t="b">
        <v>0</v>
      </c>
      <c r="F5367">
        <v>0</v>
      </c>
      <c r="G5367">
        <v>0</v>
      </c>
      <c r="H5367">
        <v>43891</v>
      </c>
      <c r="I5367" s="12" t="s">
        <v>3153</v>
      </c>
      <c r="J5367">
        <v>12</v>
      </c>
      <c r="K5367">
        <v>10486</v>
      </c>
      <c r="L5367">
        <v>0</v>
      </c>
      <c r="M5367">
        <v>0</v>
      </c>
      <c r="N5367">
        <v>0</v>
      </c>
      <c r="O5367">
        <v>233000</v>
      </c>
      <c r="P5367">
        <v>50859000</v>
      </c>
      <c r="Q5367">
        <v>7383</v>
      </c>
      <c r="R5367" t="b">
        <v>0</v>
      </c>
      <c r="S5367">
        <v>0</v>
      </c>
    </row>
    <row r="5368" spans="1:19">
      <c r="A5368">
        <v>41701001</v>
      </c>
      <c r="B5368" s="12"/>
      <c r="C5368" s="12" t="s">
        <v>4797</v>
      </c>
      <c r="D5368" s="12" t="s">
        <v>5657</v>
      </c>
      <c r="E5368" t="b">
        <v>0</v>
      </c>
      <c r="F5368">
        <v>0</v>
      </c>
      <c r="G5368">
        <v>0</v>
      </c>
      <c r="H5368">
        <v>43891</v>
      </c>
      <c r="I5368" s="12" t="s">
        <v>3154</v>
      </c>
      <c r="J5368">
        <v>12</v>
      </c>
      <c r="K5368">
        <v>10487</v>
      </c>
      <c r="L5368">
        <v>0</v>
      </c>
      <c r="M5368">
        <v>0</v>
      </c>
      <c r="N5368">
        <v>0</v>
      </c>
      <c r="O5368">
        <v>210000</v>
      </c>
      <c r="P5368">
        <v>51069000</v>
      </c>
      <c r="Q5368">
        <v>7384</v>
      </c>
      <c r="R5368" t="b">
        <v>0</v>
      </c>
      <c r="S5368">
        <v>0</v>
      </c>
    </row>
    <row r="5369" spans="1:19">
      <c r="A5369">
        <v>41701001</v>
      </c>
      <c r="B5369" s="12"/>
      <c r="C5369" s="12" t="s">
        <v>4797</v>
      </c>
      <c r="D5369" s="12" t="s">
        <v>5657</v>
      </c>
      <c r="E5369" t="b">
        <v>0</v>
      </c>
      <c r="F5369">
        <v>0</v>
      </c>
      <c r="G5369">
        <v>0</v>
      </c>
      <c r="H5369">
        <v>43891</v>
      </c>
      <c r="I5369" s="12" t="s">
        <v>3155</v>
      </c>
      <c r="J5369">
        <v>12</v>
      </c>
      <c r="K5369">
        <v>10488</v>
      </c>
      <c r="L5369">
        <v>0</v>
      </c>
      <c r="M5369">
        <v>0</v>
      </c>
      <c r="N5369">
        <v>0</v>
      </c>
      <c r="O5369">
        <v>233000</v>
      </c>
      <c r="P5369">
        <v>51302000</v>
      </c>
      <c r="Q5369">
        <v>7385</v>
      </c>
      <c r="R5369" t="b">
        <v>0</v>
      </c>
      <c r="S5369">
        <v>0</v>
      </c>
    </row>
    <row r="5370" spans="1:19">
      <c r="A5370">
        <v>41701001</v>
      </c>
      <c r="B5370" s="12"/>
      <c r="C5370" s="12" t="s">
        <v>4797</v>
      </c>
      <c r="D5370" s="12" t="s">
        <v>5657</v>
      </c>
      <c r="E5370" t="b">
        <v>0</v>
      </c>
      <c r="F5370">
        <v>0</v>
      </c>
      <c r="G5370">
        <v>0</v>
      </c>
      <c r="H5370">
        <v>43891</v>
      </c>
      <c r="I5370" s="12" t="s">
        <v>3156</v>
      </c>
      <c r="J5370">
        <v>12</v>
      </c>
      <c r="K5370">
        <v>10489</v>
      </c>
      <c r="L5370">
        <v>0</v>
      </c>
      <c r="M5370">
        <v>0</v>
      </c>
      <c r="N5370">
        <v>0</v>
      </c>
      <c r="O5370">
        <v>210000</v>
      </c>
      <c r="P5370">
        <v>51512000</v>
      </c>
      <c r="Q5370">
        <v>7386</v>
      </c>
      <c r="R5370" t="b">
        <v>0</v>
      </c>
      <c r="S5370">
        <v>0</v>
      </c>
    </row>
    <row r="5371" spans="1:19">
      <c r="A5371">
        <v>41701001</v>
      </c>
      <c r="B5371" s="12"/>
      <c r="C5371" s="12" t="s">
        <v>4797</v>
      </c>
      <c r="D5371" s="12" t="s">
        <v>5657</v>
      </c>
      <c r="E5371" t="b">
        <v>0</v>
      </c>
      <c r="F5371">
        <v>0</v>
      </c>
      <c r="G5371">
        <v>0</v>
      </c>
      <c r="H5371">
        <v>43891</v>
      </c>
      <c r="I5371" s="12" t="s">
        <v>3157</v>
      </c>
      <c r="J5371">
        <v>12</v>
      </c>
      <c r="K5371">
        <v>10490</v>
      </c>
      <c r="L5371">
        <v>0</v>
      </c>
      <c r="M5371">
        <v>0</v>
      </c>
      <c r="N5371">
        <v>0</v>
      </c>
      <c r="O5371">
        <v>210000</v>
      </c>
      <c r="P5371">
        <v>51722000</v>
      </c>
      <c r="Q5371">
        <v>7387</v>
      </c>
      <c r="R5371" t="b">
        <v>0</v>
      </c>
      <c r="S5371">
        <v>0</v>
      </c>
    </row>
    <row r="5372" spans="1:19">
      <c r="A5372">
        <v>41701001</v>
      </c>
      <c r="B5372" s="12"/>
      <c r="C5372" s="12" t="s">
        <v>4797</v>
      </c>
      <c r="D5372" s="12" t="s">
        <v>5657</v>
      </c>
      <c r="E5372" t="b">
        <v>0</v>
      </c>
      <c r="F5372">
        <v>0</v>
      </c>
      <c r="G5372">
        <v>0</v>
      </c>
      <c r="H5372">
        <v>43891</v>
      </c>
      <c r="I5372" s="12" t="s">
        <v>3158</v>
      </c>
      <c r="J5372">
        <v>12</v>
      </c>
      <c r="K5372">
        <v>10491</v>
      </c>
      <c r="L5372">
        <v>0</v>
      </c>
      <c r="M5372">
        <v>0</v>
      </c>
      <c r="N5372">
        <v>0</v>
      </c>
      <c r="O5372">
        <v>233000</v>
      </c>
      <c r="P5372">
        <v>51955000</v>
      </c>
      <c r="Q5372">
        <v>7388</v>
      </c>
      <c r="R5372" t="b">
        <v>0</v>
      </c>
      <c r="S5372">
        <v>0</v>
      </c>
    </row>
    <row r="5373" spans="1:19">
      <c r="A5373">
        <v>41701001</v>
      </c>
      <c r="B5373" s="12"/>
      <c r="C5373" s="12" t="s">
        <v>4797</v>
      </c>
      <c r="D5373" s="12" t="s">
        <v>5657</v>
      </c>
      <c r="E5373" t="b">
        <v>0</v>
      </c>
      <c r="F5373">
        <v>0</v>
      </c>
      <c r="G5373">
        <v>0</v>
      </c>
      <c r="H5373">
        <v>43891</v>
      </c>
      <c r="I5373" s="12" t="s">
        <v>3159</v>
      </c>
      <c r="J5373">
        <v>12</v>
      </c>
      <c r="K5373">
        <v>10492</v>
      </c>
      <c r="L5373">
        <v>0</v>
      </c>
      <c r="M5373">
        <v>0</v>
      </c>
      <c r="N5373">
        <v>0</v>
      </c>
      <c r="O5373">
        <v>210000</v>
      </c>
      <c r="P5373">
        <v>52165000</v>
      </c>
      <c r="Q5373">
        <v>7389</v>
      </c>
      <c r="R5373" t="b">
        <v>0</v>
      </c>
      <c r="S5373">
        <v>0</v>
      </c>
    </row>
    <row r="5374" spans="1:19">
      <c r="A5374">
        <v>41701001</v>
      </c>
      <c r="B5374" s="12"/>
      <c r="C5374" s="12" t="s">
        <v>4797</v>
      </c>
      <c r="D5374" s="12" t="s">
        <v>5657</v>
      </c>
      <c r="E5374" t="b">
        <v>0</v>
      </c>
      <c r="F5374">
        <v>0</v>
      </c>
      <c r="G5374">
        <v>0</v>
      </c>
      <c r="H5374">
        <v>43891</v>
      </c>
      <c r="I5374" s="12" t="s">
        <v>3160</v>
      </c>
      <c r="J5374">
        <v>12</v>
      </c>
      <c r="K5374">
        <v>10493</v>
      </c>
      <c r="L5374">
        <v>0</v>
      </c>
      <c r="M5374">
        <v>0</v>
      </c>
      <c r="N5374">
        <v>0</v>
      </c>
      <c r="O5374">
        <v>210000</v>
      </c>
      <c r="P5374">
        <v>52375000</v>
      </c>
      <c r="Q5374">
        <v>7390</v>
      </c>
      <c r="R5374" t="b">
        <v>0</v>
      </c>
      <c r="S5374">
        <v>0</v>
      </c>
    </row>
    <row r="5375" spans="1:19">
      <c r="A5375">
        <v>41701001</v>
      </c>
      <c r="B5375" s="12"/>
      <c r="C5375" s="12" t="s">
        <v>4797</v>
      </c>
      <c r="D5375" s="12" t="s">
        <v>5657</v>
      </c>
      <c r="E5375" t="b">
        <v>0</v>
      </c>
      <c r="F5375">
        <v>0</v>
      </c>
      <c r="G5375">
        <v>0</v>
      </c>
      <c r="H5375">
        <v>43891</v>
      </c>
      <c r="I5375" s="12" t="s">
        <v>3161</v>
      </c>
      <c r="J5375">
        <v>12</v>
      </c>
      <c r="K5375">
        <v>10494</v>
      </c>
      <c r="L5375">
        <v>0</v>
      </c>
      <c r="M5375">
        <v>0</v>
      </c>
      <c r="N5375">
        <v>0</v>
      </c>
      <c r="O5375">
        <v>233000</v>
      </c>
      <c r="P5375">
        <v>52608000</v>
      </c>
      <c r="Q5375">
        <v>7391</v>
      </c>
      <c r="R5375" t="b">
        <v>0</v>
      </c>
      <c r="S5375">
        <v>0</v>
      </c>
    </row>
    <row r="5376" spans="1:19">
      <c r="A5376">
        <v>41701001</v>
      </c>
      <c r="B5376" s="12"/>
      <c r="C5376" s="12" t="s">
        <v>4797</v>
      </c>
      <c r="D5376" s="12" t="s">
        <v>5657</v>
      </c>
      <c r="E5376" t="b">
        <v>0</v>
      </c>
      <c r="F5376">
        <v>0</v>
      </c>
      <c r="G5376">
        <v>0</v>
      </c>
      <c r="H5376">
        <v>43922</v>
      </c>
      <c r="I5376" s="12" t="s">
        <v>3162</v>
      </c>
      <c r="J5376">
        <v>12</v>
      </c>
      <c r="K5376">
        <v>10495</v>
      </c>
      <c r="L5376">
        <v>0</v>
      </c>
      <c r="M5376">
        <v>0</v>
      </c>
      <c r="N5376">
        <v>0</v>
      </c>
      <c r="O5376">
        <v>233000</v>
      </c>
      <c r="P5376">
        <v>52841000</v>
      </c>
      <c r="Q5376">
        <v>7392</v>
      </c>
      <c r="R5376" t="b">
        <v>0</v>
      </c>
      <c r="S5376">
        <v>0</v>
      </c>
    </row>
    <row r="5377" spans="1:19">
      <c r="A5377">
        <v>41701001</v>
      </c>
      <c r="B5377" s="12"/>
      <c r="C5377" s="12" t="s">
        <v>4797</v>
      </c>
      <c r="D5377" s="12" t="s">
        <v>5657</v>
      </c>
      <c r="E5377" t="b">
        <v>0</v>
      </c>
      <c r="F5377">
        <v>0</v>
      </c>
      <c r="G5377">
        <v>0</v>
      </c>
      <c r="H5377">
        <v>43922</v>
      </c>
      <c r="I5377" s="12" t="s">
        <v>3163</v>
      </c>
      <c r="J5377">
        <v>12</v>
      </c>
      <c r="K5377">
        <v>10496</v>
      </c>
      <c r="L5377">
        <v>0</v>
      </c>
      <c r="M5377">
        <v>0</v>
      </c>
      <c r="N5377">
        <v>0</v>
      </c>
      <c r="O5377">
        <v>210000</v>
      </c>
      <c r="P5377">
        <v>53051000</v>
      </c>
      <c r="Q5377">
        <v>7393</v>
      </c>
      <c r="R5377" t="b">
        <v>0</v>
      </c>
      <c r="S5377">
        <v>0</v>
      </c>
    </row>
    <row r="5378" spans="1:19">
      <c r="A5378">
        <v>41701001</v>
      </c>
      <c r="B5378" s="12"/>
      <c r="C5378" s="12" t="s">
        <v>4797</v>
      </c>
      <c r="D5378" s="12" t="s">
        <v>5657</v>
      </c>
      <c r="E5378" t="b">
        <v>0</v>
      </c>
      <c r="F5378">
        <v>0</v>
      </c>
      <c r="G5378">
        <v>0</v>
      </c>
      <c r="H5378">
        <v>43922</v>
      </c>
      <c r="I5378" s="12" t="s">
        <v>3164</v>
      </c>
      <c r="J5378">
        <v>12</v>
      </c>
      <c r="K5378">
        <v>10497</v>
      </c>
      <c r="L5378">
        <v>0</v>
      </c>
      <c r="M5378">
        <v>0</v>
      </c>
      <c r="N5378">
        <v>0</v>
      </c>
      <c r="O5378">
        <v>210000</v>
      </c>
      <c r="P5378">
        <v>53261000</v>
      </c>
      <c r="Q5378">
        <v>7394</v>
      </c>
      <c r="R5378" t="b">
        <v>0</v>
      </c>
      <c r="S5378">
        <v>0</v>
      </c>
    </row>
    <row r="5379" spans="1:19">
      <c r="A5379">
        <v>41701001</v>
      </c>
      <c r="B5379" s="12"/>
      <c r="C5379" s="12" t="s">
        <v>4797</v>
      </c>
      <c r="D5379" s="12" t="s">
        <v>5657</v>
      </c>
      <c r="E5379" t="b">
        <v>0</v>
      </c>
      <c r="F5379">
        <v>0</v>
      </c>
      <c r="G5379">
        <v>0</v>
      </c>
      <c r="H5379">
        <v>43922</v>
      </c>
      <c r="I5379" s="12" t="s">
        <v>3165</v>
      </c>
      <c r="J5379">
        <v>12</v>
      </c>
      <c r="K5379">
        <v>10498</v>
      </c>
      <c r="L5379">
        <v>0</v>
      </c>
      <c r="M5379">
        <v>0</v>
      </c>
      <c r="N5379">
        <v>0</v>
      </c>
      <c r="O5379">
        <v>210000</v>
      </c>
      <c r="P5379">
        <v>53471000</v>
      </c>
      <c r="Q5379">
        <v>7395</v>
      </c>
      <c r="R5379" t="b">
        <v>0</v>
      </c>
      <c r="S5379">
        <v>0</v>
      </c>
    </row>
    <row r="5380" spans="1:19">
      <c r="A5380">
        <v>41701001</v>
      </c>
      <c r="B5380" s="12"/>
      <c r="C5380" s="12" t="s">
        <v>4797</v>
      </c>
      <c r="D5380" s="12" t="s">
        <v>5657</v>
      </c>
      <c r="E5380" t="b">
        <v>0</v>
      </c>
      <c r="F5380">
        <v>0</v>
      </c>
      <c r="G5380">
        <v>0</v>
      </c>
      <c r="H5380">
        <v>43922</v>
      </c>
      <c r="I5380" s="12" t="s">
        <v>3166</v>
      </c>
      <c r="J5380">
        <v>12</v>
      </c>
      <c r="K5380">
        <v>10499</v>
      </c>
      <c r="L5380">
        <v>0</v>
      </c>
      <c r="M5380">
        <v>0</v>
      </c>
      <c r="N5380">
        <v>0</v>
      </c>
      <c r="O5380">
        <v>210000</v>
      </c>
      <c r="P5380">
        <v>53681000</v>
      </c>
      <c r="Q5380">
        <v>7396</v>
      </c>
      <c r="R5380" t="b">
        <v>0</v>
      </c>
      <c r="S5380">
        <v>0</v>
      </c>
    </row>
    <row r="5381" spans="1:19">
      <c r="A5381">
        <v>41701001</v>
      </c>
      <c r="B5381" s="12"/>
      <c r="C5381" s="12" t="s">
        <v>4797</v>
      </c>
      <c r="D5381" s="12" t="s">
        <v>5657</v>
      </c>
      <c r="E5381" t="b">
        <v>0</v>
      </c>
      <c r="F5381">
        <v>0</v>
      </c>
      <c r="G5381">
        <v>0</v>
      </c>
      <c r="H5381">
        <v>43922</v>
      </c>
      <c r="I5381" s="12" t="s">
        <v>3167</v>
      </c>
      <c r="J5381">
        <v>12</v>
      </c>
      <c r="K5381">
        <v>10500</v>
      </c>
      <c r="L5381">
        <v>0</v>
      </c>
      <c r="M5381">
        <v>0</v>
      </c>
      <c r="N5381">
        <v>0</v>
      </c>
      <c r="O5381">
        <v>233000</v>
      </c>
      <c r="P5381">
        <v>53914000</v>
      </c>
      <c r="Q5381">
        <v>7397</v>
      </c>
      <c r="R5381" t="b">
        <v>0</v>
      </c>
      <c r="S5381">
        <v>0</v>
      </c>
    </row>
    <row r="5382" spans="1:19">
      <c r="A5382">
        <v>41701001</v>
      </c>
      <c r="B5382" s="12"/>
      <c r="C5382" s="12" t="s">
        <v>4797</v>
      </c>
      <c r="D5382" s="12" t="s">
        <v>5657</v>
      </c>
      <c r="E5382" t="b">
        <v>0</v>
      </c>
      <c r="F5382">
        <v>0</v>
      </c>
      <c r="G5382">
        <v>0</v>
      </c>
      <c r="H5382">
        <v>43922</v>
      </c>
      <c r="I5382" s="12" t="s">
        <v>3168</v>
      </c>
      <c r="J5382">
        <v>12</v>
      </c>
      <c r="K5382">
        <v>10501</v>
      </c>
      <c r="L5382">
        <v>0</v>
      </c>
      <c r="M5382">
        <v>0</v>
      </c>
      <c r="N5382">
        <v>0</v>
      </c>
      <c r="O5382">
        <v>233000</v>
      </c>
      <c r="P5382">
        <v>54147000</v>
      </c>
      <c r="Q5382">
        <v>7398</v>
      </c>
      <c r="R5382" t="b">
        <v>0</v>
      </c>
      <c r="S5382">
        <v>0</v>
      </c>
    </row>
    <row r="5383" spans="1:19">
      <c r="A5383">
        <v>41701001</v>
      </c>
      <c r="B5383" s="12"/>
      <c r="C5383" s="12" t="s">
        <v>4797</v>
      </c>
      <c r="D5383" s="12" t="s">
        <v>5657</v>
      </c>
      <c r="E5383" t="b">
        <v>0</v>
      </c>
      <c r="F5383">
        <v>0</v>
      </c>
      <c r="G5383">
        <v>0</v>
      </c>
      <c r="H5383">
        <v>43922</v>
      </c>
      <c r="I5383" s="12" t="s">
        <v>3169</v>
      </c>
      <c r="J5383">
        <v>12</v>
      </c>
      <c r="K5383">
        <v>10502</v>
      </c>
      <c r="L5383">
        <v>0</v>
      </c>
      <c r="M5383">
        <v>0</v>
      </c>
      <c r="N5383">
        <v>0</v>
      </c>
      <c r="O5383">
        <v>210000</v>
      </c>
      <c r="P5383">
        <v>54357000</v>
      </c>
      <c r="Q5383">
        <v>7399</v>
      </c>
      <c r="R5383" t="b">
        <v>0</v>
      </c>
      <c r="S5383">
        <v>0</v>
      </c>
    </row>
    <row r="5384" spans="1:19">
      <c r="A5384">
        <v>41701001</v>
      </c>
      <c r="B5384" s="12"/>
      <c r="C5384" s="12" t="s">
        <v>4797</v>
      </c>
      <c r="D5384" s="12" t="s">
        <v>5657</v>
      </c>
      <c r="E5384" t="b">
        <v>0</v>
      </c>
      <c r="F5384">
        <v>0</v>
      </c>
      <c r="G5384">
        <v>0</v>
      </c>
      <c r="H5384">
        <v>43922</v>
      </c>
      <c r="I5384" s="12" t="s">
        <v>3170</v>
      </c>
      <c r="J5384">
        <v>12</v>
      </c>
      <c r="K5384">
        <v>10503</v>
      </c>
      <c r="L5384">
        <v>0</v>
      </c>
      <c r="M5384">
        <v>0</v>
      </c>
      <c r="N5384">
        <v>0</v>
      </c>
      <c r="O5384">
        <v>233000</v>
      </c>
      <c r="P5384">
        <v>54590000</v>
      </c>
      <c r="Q5384">
        <v>7400</v>
      </c>
      <c r="R5384" t="b">
        <v>0</v>
      </c>
      <c r="S5384">
        <v>0</v>
      </c>
    </row>
    <row r="5385" spans="1:19">
      <c r="A5385">
        <v>41701001</v>
      </c>
      <c r="B5385" s="12"/>
      <c r="C5385" s="12" t="s">
        <v>4797</v>
      </c>
      <c r="D5385" s="12" t="s">
        <v>5657</v>
      </c>
      <c r="E5385" t="b">
        <v>0</v>
      </c>
      <c r="F5385">
        <v>0</v>
      </c>
      <c r="G5385">
        <v>0</v>
      </c>
      <c r="H5385">
        <v>43922</v>
      </c>
      <c r="I5385" s="12" t="s">
        <v>3171</v>
      </c>
      <c r="J5385">
        <v>12</v>
      </c>
      <c r="K5385">
        <v>10504</v>
      </c>
      <c r="L5385">
        <v>0</v>
      </c>
      <c r="M5385">
        <v>0</v>
      </c>
      <c r="N5385">
        <v>0</v>
      </c>
      <c r="O5385">
        <v>210000</v>
      </c>
      <c r="P5385">
        <v>54800000</v>
      </c>
      <c r="Q5385">
        <v>7401</v>
      </c>
      <c r="R5385" t="b">
        <v>0</v>
      </c>
      <c r="S5385">
        <v>0</v>
      </c>
    </row>
    <row r="5386" spans="1:19">
      <c r="A5386">
        <v>41701001</v>
      </c>
      <c r="B5386" s="12"/>
      <c r="C5386" s="12" t="s">
        <v>4797</v>
      </c>
      <c r="D5386" s="12" t="s">
        <v>5657</v>
      </c>
      <c r="E5386" t="b">
        <v>0</v>
      </c>
      <c r="F5386">
        <v>0</v>
      </c>
      <c r="G5386">
        <v>0</v>
      </c>
      <c r="H5386">
        <v>43922</v>
      </c>
      <c r="I5386" s="12" t="s">
        <v>3172</v>
      </c>
      <c r="J5386">
        <v>12</v>
      </c>
      <c r="K5386">
        <v>10505</v>
      </c>
      <c r="L5386">
        <v>0</v>
      </c>
      <c r="M5386">
        <v>0</v>
      </c>
      <c r="N5386">
        <v>0</v>
      </c>
      <c r="O5386">
        <v>210000</v>
      </c>
      <c r="P5386">
        <v>55010000</v>
      </c>
      <c r="Q5386">
        <v>7402</v>
      </c>
      <c r="R5386" t="b">
        <v>0</v>
      </c>
      <c r="S5386">
        <v>0</v>
      </c>
    </row>
    <row r="5387" spans="1:19">
      <c r="A5387">
        <v>41701001</v>
      </c>
      <c r="B5387" s="12"/>
      <c r="C5387" s="12" t="s">
        <v>4797</v>
      </c>
      <c r="D5387" s="12" t="s">
        <v>5657</v>
      </c>
      <c r="E5387" t="b">
        <v>0</v>
      </c>
      <c r="F5387">
        <v>0</v>
      </c>
      <c r="G5387">
        <v>0</v>
      </c>
      <c r="H5387">
        <v>43922</v>
      </c>
      <c r="I5387" s="12" t="s">
        <v>3173</v>
      </c>
      <c r="J5387">
        <v>12</v>
      </c>
      <c r="K5387">
        <v>10506</v>
      </c>
      <c r="L5387">
        <v>0</v>
      </c>
      <c r="M5387">
        <v>0</v>
      </c>
      <c r="N5387">
        <v>0</v>
      </c>
      <c r="O5387">
        <v>210000</v>
      </c>
      <c r="P5387">
        <v>55220000</v>
      </c>
      <c r="Q5387">
        <v>7403</v>
      </c>
      <c r="R5387" t="b">
        <v>0</v>
      </c>
      <c r="S5387">
        <v>0</v>
      </c>
    </row>
    <row r="5388" spans="1:19">
      <c r="A5388">
        <v>41701001</v>
      </c>
      <c r="B5388" s="12"/>
      <c r="C5388" s="12" t="s">
        <v>4797</v>
      </c>
      <c r="D5388" s="12" t="s">
        <v>5657</v>
      </c>
      <c r="E5388" t="b">
        <v>0</v>
      </c>
      <c r="F5388">
        <v>0</v>
      </c>
      <c r="G5388">
        <v>0</v>
      </c>
      <c r="H5388">
        <v>43922</v>
      </c>
      <c r="I5388" s="12" t="s">
        <v>3174</v>
      </c>
      <c r="J5388">
        <v>12</v>
      </c>
      <c r="K5388">
        <v>10507</v>
      </c>
      <c r="L5388">
        <v>0</v>
      </c>
      <c r="M5388">
        <v>0</v>
      </c>
      <c r="N5388">
        <v>0</v>
      </c>
      <c r="O5388">
        <v>210000</v>
      </c>
      <c r="P5388">
        <v>55430000</v>
      </c>
      <c r="Q5388">
        <v>7404</v>
      </c>
      <c r="R5388" t="b">
        <v>0</v>
      </c>
      <c r="S5388">
        <v>0</v>
      </c>
    </row>
    <row r="5389" spans="1:19">
      <c r="A5389">
        <v>41701001</v>
      </c>
      <c r="B5389" s="12"/>
      <c r="C5389" s="12" t="s">
        <v>4797</v>
      </c>
      <c r="D5389" s="12" t="s">
        <v>5657</v>
      </c>
      <c r="E5389" t="b">
        <v>0</v>
      </c>
      <c r="F5389">
        <v>0</v>
      </c>
      <c r="G5389">
        <v>0</v>
      </c>
      <c r="H5389">
        <v>43922</v>
      </c>
      <c r="I5389" s="12" t="s">
        <v>3175</v>
      </c>
      <c r="J5389">
        <v>12</v>
      </c>
      <c r="K5389">
        <v>10508</v>
      </c>
      <c r="L5389">
        <v>0</v>
      </c>
      <c r="M5389">
        <v>0</v>
      </c>
      <c r="N5389">
        <v>0</v>
      </c>
      <c r="O5389">
        <v>210000</v>
      </c>
      <c r="P5389">
        <v>55640000</v>
      </c>
      <c r="Q5389">
        <v>7405</v>
      </c>
      <c r="R5389" t="b">
        <v>0</v>
      </c>
      <c r="S5389">
        <v>0</v>
      </c>
    </row>
    <row r="5390" spans="1:19">
      <c r="A5390">
        <v>41701001</v>
      </c>
      <c r="B5390" s="12"/>
      <c r="C5390" s="12" t="s">
        <v>4797</v>
      </c>
      <c r="D5390" s="12" t="s">
        <v>5657</v>
      </c>
      <c r="E5390" t="b">
        <v>0</v>
      </c>
      <c r="F5390">
        <v>0</v>
      </c>
      <c r="G5390">
        <v>0</v>
      </c>
      <c r="H5390">
        <v>43922</v>
      </c>
      <c r="I5390" s="12" t="s">
        <v>3176</v>
      </c>
      <c r="J5390">
        <v>12</v>
      </c>
      <c r="K5390">
        <v>10509</v>
      </c>
      <c r="L5390">
        <v>0</v>
      </c>
      <c r="M5390">
        <v>0</v>
      </c>
      <c r="N5390">
        <v>0</v>
      </c>
      <c r="O5390">
        <v>233000</v>
      </c>
      <c r="P5390">
        <v>55873000</v>
      </c>
      <c r="Q5390">
        <v>7406</v>
      </c>
      <c r="R5390" t="b">
        <v>0</v>
      </c>
      <c r="S5390">
        <v>0</v>
      </c>
    </row>
    <row r="5391" spans="1:19">
      <c r="A5391">
        <v>41701001</v>
      </c>
      <c r="B5391" s="12"/>
      <c r="C5391" s="12" t="s">
        <v>4797</v>
      </c>
      <c r="D5391" s="12" t="s">
        <v>5657</v>
      </c>
      <c r="E5391" t="b">
        <v>0</v>
      </c>
      <c r="F5391">
        <v>0</v>
      </c>
      <c r="G5391">
        <v>0</v>
      </c>
      <c r="H5391">
        <v>43922</v>
      </c>
      <c r="I5391" s="12" t="s">
        <v>3177</v>
      </c>
      <c r="J5391">
        <v>12</v>
      </c>
      <c r="K5391">
        <v>10510</v>
      </c>
      <c r="L5391">
        <v>0</v>
      </c>
      <c r="M5391">
        <v>0</v>
      </c>
      <c r="N5391">
        <v>0</v>
      </c>
      <c r="O5391">
        <v>210000</v>
      </c>
      <c r="P5391">
        <v>56083000</v>
      </c>
      <c r="Q5391">
        <v>7407</v>
      </c>
      <c r="R5391" t="b">
        <v>0</v>
      </c>
      <c r="S5391">
        <v>0</v>
      </c>
    </row>
    <row r="5392" spans="1:19">
      <c r="A5392">
        <v>41701001</v>
      </c>
      <c r="B5392" s="12"/>
      <c r="C5392" s="12" t="s">
        <v>4797</v>
      </c>
      <c r="D5392" s="12" t="s">
        <v>5657</v>
      </c>
      <c r="E5392" t="b">
        <v>0</v>
      </c>
      <c r="F5392">
        <v>0</v>
      </c>
      <c r="G5392">
        <v>0</v>
      </c>
      <c r="H5392">
        <v>43922</v>
      </c>
      <c r="I5392" s="12" t="s">
        <v>3178</v>
      </c>
      <c r="J5392">
        <v>12</v>
      </c>
      <c r="K5392">
        <v>10511</v>
      </c>
      <c r="L5392">
        <v>0</v>
      </c>
      <c r="M5392">
        <v>0</v>
      </c>
      <c r="N5392">
        <v>0</v>
      </c>
      <c r="O5392">
        <v>210000</v>
      </c>
      <c r="P5392">
        <v>56293000</v>
      </c>
      <c r="Q5392">
        <v>7408</v>
      </c>
      <c r="R5392" t="b">
        <v>0</v>
      </c>
      <c r="S5392">
        <v>0</v>
      </c>
    </row>
    <row r="5393" spans="1:19">
      <c r="A5393">
        <v>41701001</v>
      </c>
      <c r="B5393" s="12"/>
      <c r="C5393" s="12" t="s">
        <v>4797</v>
      </c>
      <c r="D5393" s="12" t="s">
        <v>5657</v>
      </c>
      <c r="E5393" t="b">
        <v>0</v>
      </c>
      <c r="F5393">
        <v>0</v>
      </c>
      <c r="G5393">
        <v>0</v>
      </c>
      <c r="H5393">
        <v>43922</v>
      </c>
      <c r="I5393" s="12" t="s">
        <v>3179</v>
      </c>
      <c r="J5393">
        <v>12</v>
      </c>
      <c r="K5393">
        <v>10512</v>
      </c>
      <c r="L5393">
        <v>0</v>
      </c>
      <c r="M5393">
        <v>0</v>
      </c>
      <c r="N5393">
        <v>0</v>
      </c>
      <c r="O5393">
        <v>233000</v>
      </c>
      <c r="P5393">
        <v>56526000</v>
      </c>
      <c r="Q5393">
        <v>7409</v>
      </c>
      <c r="R5393" t="b">
        <v>0</v>
      </c>
      <c r="S5393">
        <v>0</v>
      </c>
    </row>
    <row r="5394" spans="1:19">
      <c r="A5394">
        <v>41701001</v>
      </c>
      <c r="B5394" s="12"/>
      <c r="C5394" s="12" t="s">
        <v>4797</v>
      </c>
      <c r="D5394" s="12" t="s">
        <v>5657</v>
      </c>
      <c r="E5394" t="b">
        <v>0</v>
      </c>
      <c r="F5394">
        <v>0</v>
      </c>
      <c r="G5394">
        <v>0</v>
      </c>
      <c r="H5394">
        <v>43922</v>
      </c>
      <c r="I5394" s="12" t="s">
        <v>3180</v>
      </c>
      <c r="J5394">
        <v>12</v>
      </c>
      <c r="K5394">
        <v>10513</v>
      </c>
      <c r="L5394">
        <v>0</v>
      </c>
      <c r="M5394">
        <v>0</v>
      </c>
      <c r="N5394">
        <v>0</v>
      </c>
      <c r="O5394">
        <v>233000</v>
      </c>
      <c r="P5394">
        <v>56759000</v>
      </c>
      <c r="Q5394">
        <v>7410</v>
      </c>
      <c r="R5394" t="b">
        <v>0</v>
      </c>
      <c r="S5394">
        <v>0</v>
      </c>
    </row>
    <row r="5395" spans="1:19">
      <c r="A5395">
        <v>41701001</v>
      </c>
      <c r="B5395" s="12"/>
      <c r="C5395" s="12" t="s">
        <v>4797</v>
      </c>
      <c r="D5395" s="12" t="s">
        <v>5657</v>
      </c>
      <c r="E5395" t="b">
        <v>0</v>
      </c>
      <c r="F5395">
        <v>0</v>
      </c>
      <c r="G5395">
        <v>0</v>
      </c>
      <c r="H5395">
        <v>43922</v>
      </c>
      <c r="I5395" s="12" t="s">
        <v>3181</v>
      </c>
      <c r="J5395">
        <v>12</v>
      </c>
      <c r="K5395">
        <v>10514</v>
      </c>
      <c r="L5395">
        <v>0</v>
      </c>
      <c r="M5395">
        <v>0</v>
      </c>
      <c r="N5395">
        <v>0</v>
      </c>
      <c r="O5395">
        <v>233000</v>
      </c>
      <c r="P5395">
        <v>56992000</v>
      </c>
      <c r="Q5395">
        <v>7411</v>
      </c>
      <c r="R5395" t="b">
        <v>0</v>
      </c>
      <c r="S5395">
        <v>0</v>
      </c>
    </row>
    <row r="5396" spans="1:19">
      <c r="A5396">
        <v>41701001</v>
      </c>
      <c r="B5396" s="12"/>
      <c r="C5396" s="12" t="s">
        <v>4797</v>
      </c>
      <c r="D5396" s="12" t="s">
        <v>5657</v>
      </c>
      <c r="E5396" t="b">
        <v>0</v>
      </c>
      <c r="F5396">
        <v>0</v>
      </c>
      <c r="G5396">
        <v>0</v>
      </c>
      <c r="H5396">
        <v>43922</v>
      </c>
      <c r="I5396" s="12" t="s">
        <v>3182</v>
      </c>
      <c r="J5396">
        <v>12</v>
      </c>
      <c r="K5396">
        <v>10515</v>
      </c>
      <c r="L5396">
        <v>0</v>
      </c>
      <c r="M5396">
        <v>0</v>
      </c>
      <c r="N5396">
        <v>0</v>
      </c>
      <c r="O5396">
        <v>233000</v>
      </c>
      <c r="P5396">
        <v>57225000</v>
      </c>
      <c r="Q5396">
        <v>7412</v>
      </c>
      <c r="R5396" t="b">
        <v>0</v>
      </c>
      <c r="S5396">
        <v>0</v>
      </c>
    </row>
    <row r="5397" spans="1:19">
      <c r="A5397">
        <v>41701001</v>
      </c>
      <c r="B5397" s="12"/>
      <c r="C5397" s="12" t="s">
        <v>4797</v>
      </c>
      <c r="D5397" s="12" t="s">
        <v>5657</v>
      </c>
      <c r="E5397" t="b">
        <v>0</v>
      </c>
      <c r="F5397">
        <v>0</v>
      </c>
      <c r="G5397">
        <v>0</v>
      </c>
      <c r="H5397">
        <v>43922</v>
      </c>
      <c r="I5397" s="12" t="s">
        <v>3183</v>
      </c>
      <c r="J5397">
        <v>12</v>
      </c>
      <c r="K5397">
        <v>10516</v>
      </c>
      <c r="L5397">
        <v>0</v>
      </c>
      <c r="M5397">
        <v>0</v>
      </c>
      <c r="N5397">
        <v>0</v>
      </c>
      <c r="O5397">
        <v>210000</v>
      </c>
      <c r="P5397">
        <v>57435000</v>
      </c>
      <c r="Q5397">
        <v>7413</v>
      </c>
      <c r="R5397" t="b">
        <v>0</v>
      </c>
      <c r="S5397">
        <v>0</v>
      </c>
    </row>
    <row r="5398" spans="1:19">
      <c r="A5398">
        <v>41701001</v>
      </c>
      <c r="B5398" s="12"/>
      <c r="C5398" s="12" t="s">
        <v>4797</v>
      </c>
      <c r="D5398" s="12" t="s">
        <v>5657</v>
      </c>
      <c r="E5398" t="b">
        <v>0</v>
      </c>
      <c r="F5398">
        <v>0</v>
      </c>
      <c r="G5398">
        <v>0</v>
      </c>
      <c r="H5398">
        <v>43922</v>
      </c>
      <c r="I5398" s="12" t="s">
        <v>3184</v>
      </c>
      <c r="J5398">
        <v>12</v>
      </c>
      <c r="K5398">
        <v>10517</v>
      </c>
      <c r="L5398">
        <v>0</v>
      </c>
      <c r="M5398">
        <v>0</v>
      </c>
      <c r="N5398">
        <v>0</v>
      </c>
      <c r="O5398">
        <v>233000</v>
      </c>
      <c r="P5398">
        <v>57668000</v>
      </c>
      <c r="Q5398">
        <v>7414</v>
      </c>
      <c r="R5398" t="b">
        <v>0</v>
      </c>
      <c r="S5398">
        <v>0</v>
      </c>
    </row>
    <row r="5399" spans="1:19">
      <c r="A5399">
        <v>41701001</v>
      </c>
      <c r="B5399" s="12"/>
      <c r="C5399" s="12" t="s">
        <v>4797</v>
      </c>
      <c r="D5399" s="12" t="s">
        <v>5657</v>
      </c>
      <c r="E5399" t="b">
        <v>0</v>
      </c>
      <c r="F5399">
        <v>0</v>
      </c>
      <c r="G5399">
        <v>0</v>
      </c>
      <c r="H5399">
        <v>43922</v>
      </c>
      <c r="I5399" s="12" t="s">
        <v>3185</v>
      </c>
      <c r="J5399">
        <v>12</v>
      </c>
      <c r="K5399">
        <v>10518</v>
      </c>
      <c r="L5399">
        <v>0</v>
      </c>
      <c r="M5399">
        <v>0</v>
      </c>
      <c r="N5399">
        <v>0</v>
      </c>
      <c r="O5399">
        <v>210000</v>
      </c>
      <c r="P5399">
        <v>57878000</v>
      </c>
      <c r="Q5399">
        <v>7415</v>
      </c>
      <c r="R5399" t="b">
        <v>0</v>
      </c>
      <c r="S5399">
        <v>0</v>
      </c>
    </row>
    <row r="5400" spans="1:19">
      <c r="A5400">
        <v>41701001</v>
      </c>
      <c r="B5400" s="12"/>
      <c r="C5400" s="12" t="s">
        <v>4797</v>
      </c>
      <c r="D5400" s="12" t="s">
        <v>5657</v>
      </c>
      <c r="E5400" t="b">
        <v>0</v>
      </c>
      <c r="F5400">
        <v>0</v>
      </c>
      <c r="G5400">
        <v>0</v>
      </c>
      <c r="H5400">
        <v>43922</v>
      </c>
      <c r="I5400" s="12" t="s">
        <v>3186</v>
      </c>
      <c r="J5400">
        <v>12</v>
      </c>
      <c r="K5400">
        <v>10519</v>
      </c>
      <c r="L5400">
        <v>0</v>
      </c>
      <c r="M5400">
        <v>0</v>
      </c>
      <c r="N5400">
        <v>0</v>
      </c>
      <c r="O5400">
        <v>233000</v>
      </c>
      <c r="P5400">
        <v>58111000</v>
      </c>
      <c r="Q5400">
        <v>7416</v>
      </c>
      <c r="R5400" t="b">
        <v>0</v>
      </c>
      <c r="S5400">
        <v>0</v>
      </c>
    </row>
    <row r="5401" spans="1:19">
      <c r="A5401">
        <v>41701001</v>
      </c>
      <c r="B5401" s="12"/>
      <c r="C5401" s="12" t="s">
        <v>4797</v>
      </c>
      <c r="D5401" s="12" t="s">
        <v>5657</v>
      </c>
      <c r="E5401" t="b">
        <v>0</v>
      </c>
      <c r="F5401">
        <v>0</v>
      </c>
      <c r="G5401">
        <v>0</v>
      </c>
      <c r="H5401">
        <v>43922</v>
      </c>
      <c r="I5401" s="12" t="s">
        <v>3187</v>
      </c>
      <c r="J5401">
        <v>12</v>
      </c>
      <c r="K5401">
        <v>10520</v>
      </c>
      <c r="L5401">
        <v>0</v>
      </c>
      <c r="M5401">
        <v>0</v>
      </c>
      <c r="N5401">
        <v>0</v>
      </c>
      <c r="O5401">
        <v>210000</v>
      </c>
      <c r="P5401">
        <v>58321000</v>
      </c>
      <c r="Q5401">
        <v>7417</v>
      </c>
      <c r="R5401" t="b">
        <v>0</v>
      </c>
      <c r="S5401">
        <v>0</v>
      </c>
    </row>
    <row r="5402" spans="1:19">
      <c r="A5402">
        <v>41701001</v>
      </c>
      <c r="B5402" s="12"/>
      <c r="C5402" s="12" t="s">
        <v>4797</v>
      </c>
      <c r="D5402" s="12" t="s">
        <v>5657</v>
      </c>
      <c r="E5402" t="b">
        <v>0</v>
      </c>
      <c r="F5402">
        <v>0</v>
      </c>
      <c r="G5402">
        <v>0</v>
      </c>
      <c r="H5402">
        <v>43922</v>
      </c>
      <c r="I5402" s="12" t="s">
        <v>3188</v>
      </c>
      <c r="J5402">
        <v>12</v>
      </c>
      <c r="K5402">
        <v>10521</v>
      </c>
      <c r="L5402">
        <v>0</v>
      </c>
      <c r="M5402">
        <v>0</v>
      </c>
      <c r="N5402">
        <v>0</v>
      </c>
      <c r="O5402">
        <v>210000</v>
      </c>
      <c r="P5402">
        <v>58531000</v>
      </c>
      <c r="Q5402">
        <v>7418</v>
      </c>
      <c r="R5402" t="b">
        <v>0</v>
      </c>
      <c r="S5402">
        <v>0</v>
      </c>
    </row>
    <row r="5403" spans="1:19">
      <c r="A5403">
        <v>41701001</v>
      </c>
      <c r="B5403" s="12"/>
      <c r="C5403" s="12" t="s">
        <v>4797</v>
      </c>
      <c r="D5403" s="12" t="s">
        <v>5657</v>
      </c>
      <c r="E5403" t="b">
        <v>0</v>
      </c>
      <c r="F5403">
        <v>0</v>
      </c>
      <c r="G5403">
        <v>0</v>
      </c>
      <c r="H5403">
        <v>43922</v>
      </c>
      <c r="I5403" s="12" t="s">
        <v>3189</v>
      </c>
      <c r="J5403">
        <v>12</v>
      </c>
      <c r="K5403">
        <v>10522</v>
      </c>
      <c r="L5403">
        <v>0</v>
      </c>
      <c r="M5403">
        <v>0</v>
      </c>
      <c r="N5403">
        <v>0</v>
      </c>
      <c r="O5403">
        <v>233000</v>
      </c>
      <c r="P5403">
        <v>58764000</v>
      </c>
      <c r="Q5403">
        <v>7419</v>
      </c>
      <c r="R5403" t="b">
        <v>0</v>
      </c>
      <c r="S5403">
        <v>0</v>
      </c>
    </row>
    <row r="5404" spans="1:19">
      <c r="A5404">
        <v>41701001</v>
      </c>
      <c r="B5404" s="12"/>
      <c r="C5404" s="12" t="s">
        <v>4797</v>
      </c>
      <c r="D5404" s="12" t="s">
        <v>5657</v>
      </c>
      <c r="E5404" t="b">
        <v>0</v>
      </c>
      <c r="F5404">
        <v>0</v>
      </c>
      <c r="G5404">
        <v>0</v>
      </c>
      <c r="H5404">
        <v>43922</v>
      </c>
      <c r="I5404" s="12" t="s">
        <v>3190</v>
      </c>
      <c r="J5404">
        <v>12</v>
      </c>
      <c r="K5404">
        <v>10523</v>
      </c>
      <c r="L5404">
        <v>0</v>
      </c>
      <c r="M5404">
        <v>0</v>
      </c>
      <c r="N5404">
        <v>0</v>
      </c>
      <c r="O5404">
        <v>210000</v>
      </c>
      <c r="P5404">
        <v>58974000</v>
      </c>
      <c r="Q5404">
        <v>7420</v>
      </c>
      <c r="R5404" t="b">
        <v>0</v>
      </c>
      <c r="S5404">
        <v>0</v>
      </c>
    </row>
    <row r="5405" spans="1:19">
      <c r="A5405">
        <v>41701001</v>
      </c>
      <c r="B5405" s="12"/>
      <c r="C5405" s="12" t="s">
        <v>4797</v>
      </c>
      <c r="D5405" s="12" t="s">
        <v>5657</v>
      </c>
      <c r="E5405" t="b">
        <v>0</v>
      </c>
      <c r="F5405">
        <v>0</v>
      </c>
      <c r="G5405">
        <v>0</v>
      </c>
      <c r="H5405">
        <v>43922</v>
      </c>
      <c r="I5405" s="12" t="s">
        <v>3191</v>
      </c>
      <c r="J5405">
        <v>12</v>
      </c>
      <c r="K5405">
        <v>10524</v>
      </c>
      <c r="L5405">
        <v>0</v>
      </c>
      <c r="M5405">
        <v>0</v>
      </c>
      <c r="N5405">
        <v>0</v>
      </c>
      <c r="O5405">
        <v>210000</v>
      </c>
      <c r="P5405">
        <v>59184000</v>
      </c>
      <c r="Q5405">
        <v>7421</v>
      </c>
      <c r="R5405" t="b">
        <v>0</v>
      </c>
      <c r="S5405">
        <v>0</v>
      </c>
    </row>
    <row r="5406" spans="1:19">
      <c r="A5406">
        <v>41701001</v>
      </c>
      <c r="B5406" s="12"/>
      <c r="C5406" s="12" t="s">
        <v>4797</v>
      </c>
      <c r="D5406" s="12" t="s">
        <v>5657</v>
      </c>
      <c r="E5406" t="b">
        <v>0</v>
      </c>
      <c r="F5406">
        <v>0</v>
      </c>
      <c r="G5406">
        <v>0</v>
      </c>
      <c r="H5406">
        <v>43922</v>
      </c>
      <c r="I5406" s="12" t="s">
        <v>3192</v>
      </c>
      <c r="J5406">
        <v>12</v>
      </c>
      <c r="K5406">
        <v>10525</v>
      </c>
      <c r="L5406">
        <v>0</v>
      </c>
      <c r="M5406">
        <v>0</v>
      </c>
      <c r="N5406">
        <v>0</v>
      </c>
      <c r="O5406">
        <v>233000</v>
      </c>
      <c r="P5406">
        <v>59417000</v>
      </c>
      <c r="Q5406">
        <v>7422</v>
      </c>
      <c r="R5406" t="b">
        <v>0</v>
      </c>
      <c r="S5406">
        <v>0</v>
      </c>
    </row>
    <row r="5407" spans="1:19">
      <c r="A5407">
        <v>41701001</v>
      </c>
      <c r="B5407" s="12"/>
      <c r="C5407" s="12" t="s">
        <v>4797</v>
      </c>
      <c r="D5407" s="12" t="s">
        <v>5657</v>
      </c>
      <c r="E5407" t="b">
        <v>0</v>
      </c>
      <c r="F5407">
        <v>0</v>
      </c>
      <c r="G5407">
        <v>0</v>
      </c>
      <c r="H5407">
        <v>43922</v>
      </c>
      <c r="I5407" s="12" t="s">
        <v>3193</v>
      </c>
      <c r="J5407">
        <v>12</v>
      </c>
      <c r="K5407">
        <v>10526</v>
      </c>
      <c r="L5407">
        <v>0</v>
      </c>
      <c r="M5407">
        <v>0</v>
      </c>
      <c r="N5407">
        <v>0</v>
      </c>
      <c r="O5407">
        <v>233000</v>
      </c>
      <c r="P5407">
        <v>59650000</v>
      </c>
      <c r="Q5407">
        <v>7423</v>
      </c>
      <c r="R5407" t="b">
        <v>0</v>
      </c>
      <c r="S5407">
        <v>0</v>
      </c>
    </row>
    <row r="5408" spans="1:19">
      <c r="A5408">
        <v>41701001</v>
      </c>
      <c r="B5408" s="12"/>
      <c r="C5408" s="12" t="s">
        <v>4797</v>
      </c>
      <c r="D5408" s="12" t="s">
        <v>5657</v>
      </c>
      <c r="E5408" t="b">
        <v>0</v>
      </c>
      <c r="F5408">
        <v>0</v>
      </c>
      <c r="G5408">
        <v>0</v>
      </c>
      <c r="H5408">
        <v>43922</v>
      </c>
      <c r="I5408" s="12" t="s">
        <v>3194</v>
      </c>
      <c r="J5408">
        <v>12</v>
      </c>
      <c r="K5408">
        <v>10527</v>
      </c>
      <c r="L5408">
        <v>0</v>
      </c>
      <c r="M5408">
        <v>0</v>
      </c>
      <c r="N5408">
        <v>0</v>
      </c>
      <c r="O5408">
        <v>210000</v>
      </c>
      <c r="P5408">
        <v>59860000</v>
      </c>
      <c r="Q5408">
        <v>7424</v>
      </c>
      <c r="R5408" t="b">
        <v>0</v>
      </c>
      <c r="S5408">
        <v>0</v>
      </c>
    </row>
    <row r="5409" spans="1:19">
      <c r="A5409">
        <v>41701001</v>
      </c>
      <c r="B5409" s="12"/>
      <c r="C5409" s="12" t="s">
        <v>4797</v>
      </c>
      <c r="D5409" s="12" t="s">
        <v>5657</v>
      </c>
      <c r="E5409" t="b">
        <v>0</v>
      </c>
      <c r="F5409">
        <v>0</v>
      </c>
      <c r="G5409">
        <v>0</v>
      </c>
      <c r="H5409">
        <v>43922</v>
      </c>
      <c r="I5409" s="12" t="s">
        <v>3195</v>
      </c>
      <c r="J5409">
        <v>12</v>
      </c>
      <c r="K5409">
        <v>10528</v>
      </c>
      <c r="L5409">
        <v>0</v>
      </c>
      <c r="M5409">
        <v>0</v>
      </c>
      <c r="N5409">
        <v>0</v>
      </c>
      <c r="O5409">
        <v>233000</v>
      </c>
      <c r="P5409">
        <v>60093000</v>
      </c>
      <c r="Q5409">
        <v>7425</v>
      </c>
      <c r="R5409" t="b">
        <v>0</v>
      </c>
      <c r="S5409">
        <v>0</v>
      </c>
    </row>
    <row r="5410" spans="1:19">
      <c r="A5410">
        <v>41701001</v>
      </c>
      <c r="B5410" s="12"/>
      <c r="C5410" s="12" t="s">
        <v>4797</v>
      </c>
      <c r="D5410" s="12" t="s">
        <v>5657</v>
      </c>
      <c r="E5410" t="b">
        <v>0</v>
      </c>
      <c r="F5410">
        <v>0</v>
      </c>
      <c r="G5410">
        <v>0</v>
      </c>
      <c r="H5410">
        <v>43922</v>
      </c>
      <c r="I5410" s="12" t="s">
        <v>3196</v>
      </c>
      <c r="J5410">
        <v>12</v>
      </c>
      <c r="K5410">
        <v>10529</v>
      </c>
      <c r="L5410">
        <v>0</v>
      </c>
      <c r="M5410">
        <v>0</v>
      </c>
      <c r="N5410">
        <v>0</v>
      </c>
      <c r="O5410">
        <v>210000</v>
      </c>
      <c r="P5410">
        <v>60303000</v>
      </c>
      <c r="Q5410">
        <v>7426</v>
      </c>
      <c r="R5410" t="b">
        <v>0</v>
      </c>
      <c r="S5410">
        <v>0</v>
      </c>
    </row>
    <row r="5411" spans="1:19">
      <c r="A5411">
        <v>41701001</v>
      </c>
      <c r="B5411" s="12"/>
      <c r="C5411" s="12" t="s">
        <v>4797</v>
      </c>
      <c r="D5411" s="12" t="s">
        <v>5657</v>
      </c>
      <c r="E5411" t="b">
        <v>0</v>
      </c>
      <c r="F5411">
        <v>0</v>
      </c>
      <c r="G5411">
        <v>0</v>
      </c>
      <c r="H5411">
        <v>43922</v>
      </c>
      <c r="I5411" s="12" t="s">
        <v>3197</v>
      </c>
      <c r="J5411">
        <v>12</v>
      </c>
      <c r="K5411">
        <v>10530</v>
      </c>
      <c r="L5411">
        <v>0</v>
      </c>
      <c r="M5411">
        <v>0</v>
      </c>
      <c r="N5411">
        <v>0</v>
      </c>
      <c r="O5411">
        <v>233000</v>
      </c>
      <c r="P5411">
        <v>60536000</v>
      </c>
      <c r="Q5411">
        <v>7427</v>
      </c>
      <c r="R5411" t="b">
        <v>0</v>
      </c>
      <c r="S5411">
        <v>0</v>
      </c>
    </row>
    <row r="5412" spans="1:19">
      <c r="A5412">
        <v>41701001</v>
      </c>
      <c r="B5412" s="12"/>
      <c r="C5412" s="12" t="s">
        <v>4797</v>
      </c>
      <c r="D5412" s="12" t="s">
        <v>5657</v>
      </c>
      <c r="E5412" t="b">
        <v>0</v>
      </c>
      <c r="F5412">
        <v>0</v>
      </c>
      <c r="G5412">
        <v>0</v>
      </c>
      <c r="H5412">
        <v>43922</v>
      </c>
      <c r="I5412" s="12" t="s">
        <v>3198</v>
      </c>
      <c r="J5412">
        <v>12</v>
      </c>
      <c r="K5412">
        <v>10531</v>
      </c>
      <c r="L5412">
        <v>0</v>
      </c>
      <c r="M5412">
        <v>0</v>
      </c>
      <c r="N5412">
        <v>0</v>
      </c>
      <c r="O5412">
        <v>210000</v>
      </c>
      <c r="P5412">
        <v>60746000</v>
      </c>
      <c r="Q5412">
        <v>7428</v>
      </c>
      <c r="R5412" t="b">
        <v>0</v>
      </c>
      <c r="S5412">
        <v>0</v>
      </c>
    </row>
    <row r="5413" spans="1:19">
      <c r="A5413">
        <v>41701001</v>
      </c>
      <c r="B5413" s="12"/>
      <c r="C5413" s="12" t="s">
        <v>4797</v>
      </c>
      <c r="D5413" s="12" t="s">
        <v>5657</v>
      </c>
      <c r="E5413" t="b">
        <v>0</v>
      </c>
      <c r="F5413">
        <v>0</v>
      </c>
      <c r="G5413">
        <v>0</v>
      </c>
      <c r="H5413">
        <v>43922</v>
      </c>
      <c r="I5413" s="12" t="s">
        <v>3199</v>
      </c>
      <c r="J5413">
        <v>12</v>
      </c>
      <c r="K5413">
        <v>10532</v>
      </c>
      <c r="L5413">
        <v>0</v>
      </c>
      <c r="M5413">
        <v>0</v>
      </c>
      <c r="N5413">
        <v>0</v>
      </c>
      <c r="O5413">
        <v>210000</v>
      </c>
      <c r="P5413">
        <v>60956000</v>
      </c>
      <c r="Q5413">
        <v>7429</v>
      </c>
      <c r="R5413" t="b">
        <v>0</v>
      </c>
      <c r="S5413">
        <v>0</v>
      </c>
    </row>
    <row r="5414" spans="1:19">
      <c r="A5414">
        <v>41701001</v>
      </c>
      <c r="B5414" s="12"/>
      <c r="C5414" s="12" t="s">
        <v>4797</v>
      </c>
      <c r="D5414" s="12" t="s">
        <v>5657</v>
      </c>
      <c r="E5414" t="b">
        <v>0</v>
      </c>
      <c r="F5414">
        <v>0</v>
      </c>
      <c r="G5414">
        <v>0</v>
      </c>
      <c r="H5414">
        <v>43922</v>
      </c>
      <c r="I5414" s="12" t="s">
        <v>3200</v>
      </c>
      <c r="J5414">
        <v>12</v>
      </c>
      <c r="K5414">
        <v>10533</v>
      </c>
      <c r="L5414">
        <v>0</v>
      </c>
      <c r="M5414">
        <v>0</v>
      </c>
      <c r="N5414">
        <v>0</v>
      </c>
      <c r="O5414">
        <v>210000</v>
      </c>
      <c r="P5414">
        <v>61166000</v>
      </c>
      <c r="Q5414">
        <v>7430</v>
      </c>
      <c r="R5414" t="b">
        <v>0</v>
      </c>
      <c r="S5414">
        <v>0</v>
      </c>
    </row>
    <row r="5415" spans="1:19">
      <c r="A5415">
        <v>41701001</v>
      </c>
      <c r="B5415" s="12"/>
      <c r="C5415" s="12" t="s">
        <v>4797</v>
      </c>
      <c r="D5415" s="12" t="s">
        <v>5657</v>
      </c>
      <c r="E5415" t="b">
        <v>0</v>
      </c>
      <c r="F5415">
        <v>0</v>
      </c>
      <c r="G5415">
        <v>0</v>
      </c>
      <c r="H5415">
        <v>43922</v>
      </c>
      <c r="I5415" s="12" t="s">
        <v>3201</v>
      </c>
      <c r="J5415">
        <v>12</v>
      </c>
      <c r="K5415">
        <v>10534</v>
      </c>
      <c r="L5415">
        <v>0</v>
      </c>
      <c r="M5415">
        <v>0</v>
      </c>
      <c r="N5415">
        <v>0</v>
      </c>
      <c r="O5415">
        <v>210000</v>
      </c>
      <c r="P5415">
        <v>61376000</v>
      </c>
      <c r="Q5415">
        <v>7431</v>
      </c>
      <c r="R5415" t="b">
        <v>0</v>
      </c>
      <c r="S5415">
        <v>0</v>
      </c>
    </row>
    <row r="5416" spans="1:19">
      <c r="A5416">
        <v>41701001</v>
      </c>
      <c r="B5416" s="12"/>
      <c r="C5416" s="12" t="s">
        <v>4797</v>
      </c>
      <c r="D5416" s="12" t="s">
        <v>5657</v>
      </c>
      <c r="E5416" t="b">
        <v>0</v>
      </c>
      <c r="F5416">
        <v>0</v>
      </c>
      <c r="G5416">
        <v>0</v>
      </c>
      <c r="H5416">
        <v>43922</v>
      </c>
      <c r="I5416" s="12" t="s">
        <v>3202</v>
      </c>
      <c r="J5416">
        <v>12</v>
      </c>
      <c r="K5416">
        <v>10535</v>
      </c>
      <c r="L5416">
        <v>0</v>
      </c>
      <c r="M5416">
        <v>0</v>
      </c>
      <c r="N5416">
        <v>0</v>
      </c>
      <c r="O5416">
        <v>233000</v>
      </c>
      <c r="P5416">
        <v>61609000</v>
      </c>
      <c r="Q5416">
        <v>7432</v>
      </c>
      <c r="R5416" t="b">
        <v>0</v>
      </c>
      <c r="S5416">
        <v>0</v>
      </c>
    </row>
    <row r="5417" spans="1:19">
      <c r="A5417">
        <v>41701001</v>
      </c>
      <c r="B5417" s="12"/>
      <c r="C5417" s="12" t="s">
        <v>4797</v>
      </c>
      <c r="D5417" s="12" t="s">
        <v>5657</v>
      </c>
      <c r="E5417" t="b">
        <v>0</v>
      </c>
      <c r="F5417">
        <v>0</v>
      </c>
      <c r="G5417">
        <v>0</v>
      </c>
      <c r="H5417">
        <v>43922</v>
      </c>
      <c r="I5417" s="12" t="s">
        <v>3203</v>
      </c>
      <c r="J5417">
        <v>12</v>
      </c>
      <c r="K5417">
        <v>10536</v>
      </c>
      <c r="L5417">
        <v>0</v>
      </c>
      <c r="M5417">
        <v>0</v>
      </c>
      <c r="N5417">
        <v>0</v>
      </c>
      <c r="O5417">
        <v>210000</v>
      </c>
      <c r="P5417">
        <v>61819000</v>
      </c>
      <c r="Q5417">
        <v>7433</v>
      </c>
      <c r="R5417" t="b">
        <v>0</v>
      </c>
      <c r="S5417">
        <v>0</v>
      </c>
    </row>
    <row r="5418" spans="1:19">
      <c r="A5418">
        <v>41701001</v>
      </c>
      <c r="B5418" s="12"/>
      <c r="C5418" s="12" t="s">
        <v>4797</v>
      </c>
      <c r="D5418" s="12" t="s">
        <v>5657</v>
      </c>
      <c r="E5418" t="b">
        <v>0</v>
      </c>
      <c r="F5418">
        <v>0</v>
      </c>
      <c r="G5418">
        <v>0</v>
      </c>
      <c r="H5418">
        <v>43922</v>
      </c>
      <c r="I5418" s="12" t="s">
        <v>3204</v>
      </c>
      <c r="J5418">
        <v>12</v>
      </c>
      <c r="K5418">
        <v>10537</v>
      </c>
      <c r="L5418">
        <v>0</v>
      </c>
      <c r="M5418">
        <v>0</v>
      </c>
      <c r="N5418">
        <v>0</v>
      </c>
      <c r="O5418">
        <v>233000</v>
      </c>
      <c r="P5418">
        <v>62052000</v>
      </c>
      <c r="Q5418">
        <v>7434</v>
      </c>
      <c r="R5418" t="b">
        <v>0</v>
      </c>
      <c r="S5418">
        <v>0</v>
      </c>
    </row>
    <row r="5419" spans="1:19">
      <c r="A5419">
        <v>41701001</v>
      </c>
      <c r="B5419" s="12"/>
      <c r="C5419" s="12" t="s">
        <v>4797</v>
      </c>
      <c r="D5419" s="12" t="s">
        <v>5657</v>
      </c>
      <c r="E5419" t="b">
        <v>0</v>
      </c>
      <c r="F5419">
        <v>0</v>
      </c>
      <c r="G5419">
        <v>0</v>
      </c>
      <c r="H5419">
        <v>43922</v>
      </c>
      <c r="I5419" s="12" t="s">
        <v>3205</v>
      </c>
      <c r="J5419">
        <v>12</v>
      </c>
      <c r="K5419">
        <v>10538</v>
      </c>
      <c r="L5419">
        <v>0</v>
      </c>
      <c r="M5419">
        <v>0</v>
      </c>
      <c r="N5419">
        <v>0</v>
      </c>
      <c r="O5419">
        <v>233000</v>
      </c>
      <c r="P5419">
        <v>62285000</v>
      </c>
      <c r="Q5419">
        <v>7435</v>
      </c>
      <c r="R5419" t="b">
        <v>0</v>
      </c>
      <c r="S5419">
        <v>0</v>
      </c>
    </row>
    <row r="5420" spans="1:19">
      <c r="A5420">
        <v>41701001</v>
      </c>
      <c r="B5420" s="12"/>
      <c r="C5420" s="12" t="s">
        <v>4797</v>
      </c>
      <c r="D5420" s="12" t="s">
        <v>5657</v>
      </c>
      <c r="E5420" t="b">
        <v>0</v>
      </c>
      <c r="F5420">
        <v>0</v>
      </c>
      <c r="G5420">
        <v>0</v>
      </c>
      <c r="H5420">
        <v>43922</v>
      </c>
      <c r="I5420" s="12" t="s">
        <v>3206</v>
      </c>
      <c r="J5420">
        <v>12</v>
      </c>
      <c r="K5420">
        <v>10539</v>
      </c>
      <c r="L5420">
        <v>0</v>
      </c>
      <c r="M5420">
        <v>0</v>
      </c>
      <c r="N5420">
        <v>0</v>
      </c>
      <c r="O5420">
        <v>233000</v>
      </c>
      <c r="P5420">
        <v>62518000</v>
      </c>
      <c r="Q5420">
        <v>7436</v>
      </c>
      <c r="R5420" t="b">
        <v>0</v>
      </c>
      <c r="S5420">
        <v>0</v>
      </c>
    </row>
    <row r="5421" spans="1:19">
      <c r="A5421">
        <v>41701001</v>
      </c>
      <c r="B5421" s="12"/>
      <c r="C5421" s="12" t="s">
        <v>4797</v>
      </c>
      <c r="D5421" s="12" t="s">
        <v>5657</v>
      </c>
      <c r="E5421" t="b">
        <v>0</v>
      </c>
      <c r="F5421">
        <v>0</v>
      </c>
      <c r="G5421">
        <v>0</v>
      </c>
      <c r="H5421">
        <v>43922</v>
      </c>
      <c r="I5421" s="12" t="s">
        <v>3207</v>
      </c>
      <c r="J5421">
        <v>12</v>
      </c>
      <c r="K5421">
        <v>10540</v>
      </c>
      <c r="L5421">
        <v>0</v>
      </c>
      <c r="M5421">
        <v>0</v>
      </c>
      <c r="N5421">
        <v>0</v>
      </c>
      <c r="O5421">
        <v>210000</v>
      </c>
      <c r="P5421">
        <v>62728000</v>
      </c>
      <c r="Q5421">
        <v>7437</v>
      </c>
      <c r="R5421" t="b">
        <v>0</v>
      </c>
      <c r="S5421">
        <v>0</v>
      </c>
    </row>
    <row r="5422" spans="1:19">
      <c r="A5422">
        <v>41701001</v>
      </c>
      <c r="B5422" s="12"/>
      <c r="C5422" s="12" t="s">
        <v>4797</v>
      </c>
      <c r="D5422" s="12" t="s">
        <v>5657</v>
      </c>
      <c r="E5422" t="b">
        <v>0</v>
      </c>
      <c r="F5422">
        <v>0</v>
      </c>
      <c r="G5422">
        <v>0</v>
      </c>
      <c r="H5422">
        <v>43922</v>
      </c>
      <c r="I5422" s="12" t="s">
        <v>3208</v>
      </c>
      <c r="J5422">
        <v>12</v>
      </c>
      <c r="K5422">
        <v>10541</v>
      </c>
      <c r="L5422">
        <v>0</v>
      </c>
      <c r="M5422">
        <v>0</v>
      </c>
      <c r="N5422">
        <v>0</v>
      </c>
      <c r="O5422">
        <v>210000</v>
      </c>
      <c r="P5422">
        <v>62938000</v>
      </c>
      <c r="Q5422">
        <v>7438</v>
      </c>
      <c r="R5422" t="b">
        <v>0</v>
      </c>
      <c r="S5422">
        <v>0</v>
      </c>
    </row>
    <row r="5423" spans="1:19">
      <c r="A5423">
        <v>41701001</v>
      </c>
      <c r="B5423" s="12"/>
      <c r="C5423" s="12" t="s">
        <v>4797</v>
      </c>
      <c r="D5423" s="12" t="s">
        <v>5657</v>
      </c>
      <c r="E5423" t="b">
        <v>0</v>
      </c>
      <c r="F5423">
        <v>0</v>
      </c>
      <c r="G5423">
        <v>0</v>
      </c>
      <c r="H5423">
        <v>43922</v>
      </c>
      <c r="I5423" s="12" t="s">
        <v>3209</v>
      </c>
      <c r="J5423">
        <v>12</v>
      </c>
      <c r="K5423">
        <v>10542</v>
      </c>
      <c r="L5423">
        <v>0</v>
      </c>
      <c r="M5423">
        <v>0</v>
      </c>
      <c r="N5423">
        <v>0</v>
      </c>
      <c r="O5423">
        <v>210000</v>
      </c>
      <c r="P5423">
        <v>63148000</v>
      </c>
      <c r="Q5423">
        <v>7439</v>
      </c>
      <c r="R5423" t="b">
        <v>0</v>
      </c>
      <c r="S5423">
        <v>0</v>
      </c>
    </row>
    <row r="5424" spans="1:19">
      <c r="A5424">
        <v>41701001</v>
      </c>
      <c r="B5424" s="12"/>
      <c r="C5424" s="12" t="s">
        <v>4797</v>
      </c>
      <c r="D5424" s="12" t="s">
        <v>5657</v>
      </c>
      <c r="E5424" t="b">
        <v>0</v>
      </c>
      <c r="F5424">
        <v>0</v>
      </c>
      <c r="G5424">
        <v>0</v>
      </c>
      <c r="H5424">
        <v>43922</v>
      </c>
      <c r="I5424" s="12" t="s">
        <v>3210</v>
      </c>
      <c r="J5424">
        <v>12</v>
      </c>
      <c r="K5424">
        <v>10543</v>
      </c>
      <c r="L5424">
        <v>0</v>
      </c>
      <c r="M5424">
        <v>0</v>
      </c>
      <c r="N5424">
        <v>0</v>
      </c>
      <c r="O5424">
        <v>210000</v>
      </c>
      <c r="P5424">
        <v>63358000</v>
      </c>
      <c r="Q5424">
        <v>7440</v>
      </c>
      <c r="R5424" t="b">
        <v>0</v>
      </c>
      <c r="S5424">
        <v>0</v>
      </c>
    </row>
    <row r="5425" spans="1:19">
      <c r="A5425">
        <v>41701001</v>
      </c>
      <c r="B5425" s="12"/>
      <c r="C5425" s="12" t="s">
        <v>4797</v>
      </c>
      <c r="D5425" s="12" t="s">
        <v>5657</v>
      </c>
      <c r="E5425" t="b">
        <v>0</v>
      </c>
      <c r="F5425">
        <v>0</v>
      </c>
      <c r="G5425">
        <v>0</v>
      </c>
      <c r="H5425">
        <v>43922</v>
      </c>
      <c r="I5425" s="12" t="s">
        <v>3211</v>
      </c>
      <c r="J5425">
        <v>12</v>
      </c>
      <c r="K5425">
        <v>10544</v>
      </c>
      <c r="L5425">
        <v>0</v>
      </c>
      <c r="M5425">
        <v>0</v>
      </c>
      <c r="N5425">
        <v>0</v>
      </c>
      <c r="O5425">
        <v>210000</v>
      </c>
      <c r="P5425">
        <v>63568000</v>
      </c>
      <c r="Q5425">
        <v>7441</v>
      </c>
      <c r="R5425" t="b">
        <v>0</v>
      </c>
      <c r="S5425">
        <v>0</v>
      </c>
    </row>
    <row r="5426" spans="1:19">
      <c r="A5426">
        <v>41701001</v>
      </c>
      <c r="B5426" s="12"/>
      <c r="C5426" s="12" t="s">
        <v>4797</v>
      </c>
      <c r="D5426" s="12" t="s">
        <v>5657</v>
      </c>
      <c r="E5426" t="b">
        <v>0</v>
      </c>
      <c r="F5426">
        <v>0</v>
      </c>
      <c r="G5426">
        <v>0</v>
      </c>
      <c r="H5426">
        <v>43922</v>
      </c>
      <c r="I5426" s="12" t="s">
        <v>3212</v>
      </c>
      <c r="J5426">
        <v>12</v>
      </c>
      <c r="K5426">
        <v>10545</v>
      </c>
      <c r="L5426">
        <v>0</v>
      </c>
      <c r="M5426">
        <v>0</v>
      </c>
      <c r="N5426">
        <v>0</v>
      </c>
      <c r="O5426">
        <v>210000</v>
      </c>
      <c r="P5426">
        <v>63778000</v>
      </c>
      <c r="Q5426">
        <v>7442</v>
      </c>
      <c r="R5426" t="b">
        <v>0</v>
      </c>
      <c r="S5426">
        <v>0</v>
      </c>
    </row>
    <row r="5427" spans="1:19">
      <c r="A5427">
        <v>41701001</v>
      </c>
      <c r="B5427" s="12"/>
      <c r="C5427" s="12" t="s">
        <v>4797</v>
      </c>
      <c r="D5427" s="12" t="s">
        <v>5657</v>
      </c>
      <c r="E5427" t="b">
        <v>0</v>
      </c>
      <c r="F5427">
        <v>0</v>
      </c>
      <c r="G5427">
        <v>0</v>
      </c>
      <c r="H5427">
        <v>43922</v>
      </c>
      <c r="I5427" s="12" t="s">
        <v>3213</v>
      </c>
      <c r="J5427">
        <v>12</v>
      </c>
      <c r="K5427">
        <v>10546</v>
      </c>
      <c r="L5427">
        <v>0</v>
      </c>
      <c r="M5427">
        <v>0</v>
      </c>
      <c r="N5427">
        <v>0</v>
      </c>
      <c r="O5427">
        <v>233000</v>
      </c>
      <c r="P5427">
        <v>64011000</v>
      </c>
      <c r="Q5427">
        <v>7443</v>
      </c>
      <c r="R5427" t="b">
        <v>0</v>
      </c>
      <c r="S5427">
        <v>0</v>
      </c>
    </row>
    <row r="5428" spans="1:19">
      <c r="A5428">
        <v>41701001</v>
      </c>
      <c r="B5428" s="12"/>
      <c r="C5428" s="12" t="s">
        <v>4797</v>
      </c>
      <c r="D5428" s="12" t="s">
        <v>5657</v>
      </c>
      <c r="E5428" t="b">
        <v>0</v>
      </c>
      <c r="F5428">
        <v>0</v>
      </c>
      <c r="G5428">
        <v>0</v>
      </c>
      <c r="H5428">
        <v>43922</v>
      </c>
      <c r="I5428" s="12" t="s">
        <v>3214</v>
      </c>
      <c r="J5428">
        <v>12</v>
      </c>
      <c r="K5428">
        <v>10547</v>
      </c>
      <c r="L5428">
        <v>0</v>
      </c>
      <c r="M5428">
        <v>0</v>
      </c>
      <c r="N5428">
        <v>0</v>
      </c>
      <c r="O5428">
        <v>210000</v>
      </c>
      <c r="P5428">
        <v>64221000</v>
      </c>
      <c r="Q5428">
        <v>7444</v>
      </c>
      <c r="R5428" t="b">
        <v>0</v>
      </c>
      <c r="S5428">
        <v>0</v>
      </c>
    </row>
    <row r="5429" spans="1:19">
      <c r="A5429">
        <v>41701001</v>
      </c>
      <c r="B5429" s="12"/>
      <c r="C5429" s="12" t="s">
        <v>4797</v>
      </c>
      <c r="D5429" s="12" t="s">
        <v>5657</v>
      </c>
      <c r="E5429" t="b">
        <v>0</v>
      </c>
      <c r="F5429">
        <v>0</v>
      </c>
      <c r="G5429">
        <v>0</v>
      </c>
      <c r="H5429">
        <v>43922</v>
      </c>
      <c r="I5429" s="12" t="s">
        <v>3215</v>
      </c>
      <c r="J5429">
        <v>12</v>
      </c>
      <c r="K5429">
        <v>10548</v>
      </c>
      <c r="L5429">
        <v>0</v>
      </c>
      <c r="M5429">
        <v>0</v>
      </c>
      <c r="N5429">
        <v>0</v>
      </c>
      <c r="O5429">
        <v>233000</v>
      </c>
      <c r="P5429">
        <v>64454000</v>
      </c>
      <c r="Q5429">
        <v>7445</v>
      </c>
      <c r="R5429" t="b">
        <v>0</v>
      </c>
      <c r="S5429">
        <v>0</v>
      </c>
    </row>
    <row r="5430" spans="1:19">
      <c r="A5430">
        <v>41701001</v>
      </c>
      <c r="B5430" s="12"/>
      <c r="C5430" s="12" t="s">
        <v>4797</v>
      </c>
      <c r="D5430" s="12" t="s">
        <v>5657</v>
      </c>
      <c r="E5430" t="b">
        <v>0</v>
      </c>
      <c r="F5430">
        <v>0</v>
      </c>
      <c r="G5430">
        <v>0</v>
      </c>
      <c r="H5430">
        <v>43922</v>
      </c>
      <c r="I5430" s="12" t="s">
        <v>3216</v>
      </c>
      <c r="J5430">
        <v>12</v>
      </c>
      <c r="K5430">
        <v>10549</v>
      </c>
      <c r="L5430">
        <v>0</v>
      </c>
      <c r="M5430">
        <v>0</v>
      </c>
      <c r="N5430">
        <v>0</v>
      </c>
      <c r="O5430">
        <v>210000</v>
      </c>
      <c r="P5430">
        <v>64664000</v>
      </c>
      <c r="Q5430">
        <v>7446</v>
      </c>
      <c r="R5430" t="b">
        <v>0</v>
      </c>
      <c r="S5430">
        <v>0</v>
      </c>
    </row>
    <row r="5431" spans="1:19">
      <c r="A5431">
        <v>41701001</v>
      </c>
      <c r="B5431" s="12"/>
      <c r="C5431" s="12" t="s">
        <v>4797</v>
      </c>
      <c r="D5431" s="12" t="s">
        <v>5657</v>
      </c>
      <c r="E5431" t="b">
        <v>0</v>
      </c>
      <c r="F5431">
        <v>0</v>
      </c>
      <c r="G5431">
        <v>0</v>
      </c>
      <c r="H5431">
        <v>43922</v>
      </c>
      <c r="I5431" s="12" t="s">
        <v>3217</v>
      </c>
      <c r="J5431">
        <v>12</v>
      </c>
      <c r="K5431">
        <v>10550</v>
      </c>
      <c r="L5431">
        <v>0</v>
      </c>
      <c r="M5431">
        <v>0</v>
      </c>
      <c r="N5431">
        <v>0</v>
      </c>
      <c r="O5431">
        <v>233000</v>
      </c>
      <c r="P5431">
        <v>64897000</v>
      </c>
      <c r="Q5431">
        <v>7447</v>
      </c>
      <c r="R5431" t="b">
        <v>0</v>
      </c>
      <c r="S5431">
        <v>0</v>
      </c>
    </row>
    <row r="5432" spans="1:19">
      <c r="A5432">
        <v>41701001</v>
      </c>
      <c r="B5432" s="12"/>
      <c r="C5432" s="12" t="s">
        <v>4797</v>
      </c>
      <c r="D5432" s="12" t="s">
        <v>5657</v>
      </c>
      <c r="E5432" t="b">
        <v>0</v>
      </c>
      <c r="F5432">
        <v>0</v>
      </c>
      <c r="G5432">
        <v>0</v>
      </c>
      <c r="H5432">
        <v>43922</v>
      </c>
      <c r="I5432" s="12" t="s">
        <v>3218</v>
      </c>
      <c r="J5432">
        <v>12</v>
      </c>
      <c r="K5432">
        <v>10551</v>
      </c>
      <c r="L5432">
        <v>0</v>
      </c>
      <c r="M5432">
        <v>0</v>
      </c>
      <c r="N5432">
        <v>0</v>
      </c>
      <c r="O5432">
        <v>210000</v>
      </c>
      <c r="P5432">
        <v>65107000</v>
      </c>
      <c r="Q5432">
        <v>7448</v>
      </c>
      <c r="R5432" t="b">
        <v>0</v>
      </c>
      <c r="S5432">
        <v>0</v>
      </c>
    </row>
    <row r="5433" spans="1:19">
      <c r="A5433">
        <v>41701001</v>
      </c>
      <c r="B5433" s="12"/>
      <c r="C5433" s="12" t="s">
        <v>4797</v>
      </c>
      <c r="D5433" s="12" t="s">
        <v>5657</v>
      </c>
      <c r="E5433" t="b">
        <v>0</v>
      </c>
      <c r="F5433">
        <v>0</v>
      </c>
      <c r="G5433">
        <v>0</v>
      </c>
      <c r="H5433">
        <v>43922</v>
      </c>
      <c r="I5433" s="12" t="s">
        <v>3219</v>
      </c>
      <c r="J5433">
        <v>12</v>
      </c>
      <c r="K5433">
        <v>10552</v>
      </c>
      <c r="L5433">
        <v>0</v>
      </c>
      <c r="M5433">
        <v>0</v>
      </c>
      <c r="N5433">
        <v>0</v>
      </c>
      <c r="O5433">
        <v>210000</v>
      </c>
      <c r="P5433">
        <v>65317000</v>
      </c>
      <c r="Q5433">
        <v>7449</v>
      </c>
      <c r="R5433" t="b">
        <v>0</v>
      </c>
      <c r="S5433">
        <v>0</v>
      </c>
    </row>
    <row r="5434" spans="1:19">
      <c r="A5434">
        <v>41701001</v>
      </c>
      <c r="B5434" s="12"/>
      <c r="C5434" s="12" t="s">
        <v>4797</v>
      </c>
      <c r="D5434" s="12" t="s">
        <v>5657</v>
      </c>
      <c r="E5434" t="b">
        <v>0</v>
      </c>
      <c r="F5434">
        <v>0</v>
      </c>
      <c r="G5434">
        <v>0</v>
      </c>
      <c r="H5434">
        <v>43922</v>
      </c>
      <c r="I5434" s="12" t="s">
        <v>3220</v>
      </c>
      <c r="J5434">
        <v>12</v>
      </c>
      <c r="K5434">
        <v>10553</v>
      </c>
      <c r="L5434">
        <v>0</v>
      </c>
      <c r="M5434">
        <v>0</v>
      </c>
      <c r="N5434">
        <v>0</v>
      </c>
      <c r="O5434">
        <v>210000</v>
      </c>
      <c r="P5434">
        <v>65527000</v>
      </c>
      <c r="Q5434">
        <v>7450</v>
      </c>
      <c r="R5434" t="b">
        <v>0</v>
      </c>
      <c r="S5434">
        <v>0</v>
      </c>
    </row>
    <row r="5435" spans="1:19">
      <c r="A5435">
        <v>41701001</v>
      </c>
      <c r="B5435" s="12"/>
      <c r="C5435" s="12" t="s">
        <v>4797</v>
      </c>
      <c r="D5435" s="12" t="s">
        <v>5657</v>
      </c>
      <c r="E5435" t="b">
        <v>0</v>
      </c>
      <c r="F5435">
        <v>0</v>
      </c>
      <c r="G5435">
        <v>0</v>
      </c>
      <c r="H5435">
        <v>43922</v>
      </c>
      <c r="I5435" s="12" t="s">
        <v>3221</v>
      </c>
      <c r="J5435">
        <v>12</v>
      </c>
      <c r="K5435">
        <v>10554</v>
      </c>
      <c r="L5435">
        <v>0</v>
      </c>
      <c r="M5435">
        <v>0</v>
      </c>
      <c r="N5435">
        <v>0</v>
      </c>
      <c r="O5435">
        <v>233000</v>
      </c>
      <c r="P5435">
        <v>65760000</v>
      </c>
      <c r="Q5435">
        <v>7451</v>
      </c>
      <c r="R5435" t="b">
        <v>0</v>
      </c>
      <c r="S5435">
        <v>0</v>
      </c>
    </row>
    <row r="5436" spans="1:19">
      <c r="A5436">
        <v>41701001</v>
      </c>
      <c r="B5436" s="12"/>
      <c r="C5436" s="12" t="s">
        <v>4797</v>
      </c>
      <c r="D5436" s="12" t="s">
        <v>5657</v>
      </c>
      <c r="E5436" t="b">
        <v>0</v>
      </c>
      <c r="F5436">
        <v>0</v>
      </c>
      <c r="G5436">
        <v>0</v>
      </c>
      <c r="H5436">
        <v>43922</v>
      </c>
      <c r="I5436" s="12" t="s">
        <v>3222</v>
      </c>
      <c r="J5436">
        <v>12</v>
      </c>
      <c r="K5436">
        <v>10555</v>
      </c>
      <c r="L5436">
        <v>0</v>
      </c>
      <c r="M5436">
        <v>0</v>
      </c>
      <c r="N5436">
        <v>0</v>
      </c>
      <c r="O5436">
        <v>210000</v>
      </c>
      <c r="P5436">
        <v>65970000</v>
      </c>
      <c r="Q5436">
        <v>7452</v>
      </c>
      <c r="R5436" t="b">
        <v>0</v>
      </c>
      <c r="S5436">
        <v>0</v>
      </c>
    </row>
    <row r="5437" spans="1:19">
      <c r="A5437">
        <v>41701001</v>
      </c>
      <c r="B5437" s="12"/>
      <c r="C5437" s="12" t="s">
        <v>4797</v>
      </c>
      <c r="D5437" s="12" t="s">
        <v>5657</v>
      </c>
      <c r="E5437" t="b">
        <v>0</v>
      </c>
      <c r="F5437">
        <v>0</v>
      </c>
      <c r="G5437">
        <v>0</v>
      </c>
      <c r="H5437">
        <v>43922</v>
      </c>
      <c r="I5437" s="12" t="s">
        <v>3223</v>
      </c>
      <c r="J5437">
        <v>12</v>
      </c>
      <c r="K5437">
        <v>10556</v>
      </c>
      <c r="L5437">
        <v>0</v>
      </c>
      <c r="M5437">
        <v>0</v>
      </c>
      <c r="N5437">
        <v>0</v>
      </c>
      <c r="O5437">
        <v>233000</v>
      </c>
      <c r="P5437">
        <v>66203000</v>
      </c>
      <c r="Q5437">
        <v>7453</v>
      </c>
      <c r="R5437" t="b">
        <v>0</v>
      </c>
      <c r="S5437">
        <v>0</v>
      </c>
    </row>
    <row r="5438" spans="1:19">
      <c r="A5438">
        <v>41701001</v>
      </c>
      <c r="B5438" s="12"/>
      <c r="C5438" s="12" t="s">
        <v>4797</v>
      </c>
      <c r="D5438" s="12" t="s">
        <v>5657</v>
      </c>
      <c r="E5438" t="b">
        <v>0</v>
      </c>
      <c r="F5438">
        <v>0</v>
      </c>
      <c r="G5438">
        <v>0</v>
      </c>
      <c r="H5438">
        <v>43922</v>
      </c>
      <c r="I5438" s="12" t="s">
        <v>3224</v>
      </c>
      <c r="J5438">
        <v>12</v>
      </c>
      <c r="K5438">
        <v>10557</v>
      </c>
      <c r="L5438">
        <v>0</v>
      </c>
      <c r="M5438">
        <v>0</v>
      </c>
      <c r="N5438">
        <v>0</v>
      </c>
      <c r="O5438">
        <v>233000</v>
      </c>
      <c r="P5438">
        <v>66436000</v>
      </c>
      <c r="Q5438">
        <v>7454</v>
      </c>
      <c r="R5438" t="b">
        <v>0</v>
      </c>
      <c r="S5438">
        <v>0</v>
      </c>
    </row>
    <row r="5439" spans="1:19">
      <c r="A5439">
        <v>41701001</v>
      </c>
      <c r="B5439" s="12"/>
      <c r="C5439" s="12" t="s">
        <v>4797</v>
      </c>
      <c r="D5439" s="12" t="s">
        <v>5657</v>
      </c>
      <c r="E5439" t="b">
        <v>0</v>
      </c>
      <c r="F5439">
        <v>0</v>
      </c>
      <c r="G5439">
        <v>0</v>
      </c>
      <c r="H5439">
        <v>43922</v>
      </c>
      <c r="I5439" s="12" t="s">
        <v>3225</v>
      </c>
      <c r="J5439">
        <v>12</v>
      </c>
      <c r="K5439">
        <v>10558</v>
      </c>
      <c r="L5439">
        <v>0</v>
      </c>
      <c r="M5439">
        <v>0</v>
      </c>
      <c r="N5439">
        <v>0</v>
      </c>
      <c r="O5439">
        <v>210000</v>
      </c>
      <c r="P5439">
        <v>66646000</v>
      </c>
      <c r="Q5439">
        <v>7455</v>
      </c>
      <c r="R5439" t="b">
        <v>0</v>
      </c>
      <c r="S5439">
        <v>0</v>
      </c>
    </row>
    <row r="5440" spans="1:19">
      <c r="A5440">
        <v>41701001</v>
      </c>
      <c r="B5440" s="12"/>
      <c r="C5440" s="12" t="s">
        <v>4797</v>
      </c>
      <c r="D5440" s="12" t="s">
        <v>5657</v>
      </c>
      <c r="E5440" t="b">
        <v>0</v>
      </c>
      <c r="F5440">
        <v>0</v>
      </c>
      <c r="G5440">
        <v>0</v>
      </c>
      <c r="H5440">
        <v>43922</v>
      </c>
      <c r="I5440" s="12" t="s">
        <v>3226</v>
      </c>
      <c r="J5440">
        <v>12</v>
      </c>
      <c r="K5440">
        <v>10559</v>
      </c>
      <c r="L5440">
        <v>0</v>
      </c>
      <c r="M5440">
        <v>0</v>
      </c>
      <c r="N5440">
        <v>0</v>
      </c>
      <c r="O5440">
        <v>233000</v>
      </c>
      <c r="P5440">
        <v>66879000</v>
      </c>
      <c r="Q5440">
        <v>7456</v>
      </c>
      <c r="R5440" t="b">
        <v>0</v>
      </c>
      <c r="S5440">
        <v>0</v>
      </c>
    </row>
    <row r="5441" spans="1:19">
      <c r="A5441">
        <v>41701001</v>
      </c>
      <c r="B5441" s="12"/>
      <c r="C5441" s="12" t="s">
        <v>4797</v>
      </c>
      <c r="D5441" s="12" t="s">
        <v>5657</v>
      </c>
      <c r="E5441" t="b">
        <v>0</v>
      </c>
      <c r="F5441">
        <v>0</v>
      </c>
      <c r="G5441">
        <v>0</v>
      </c>
      <c r="H5441">
        <v>43922</v>
      </c>
      <c r="I5441" s="12" t="s">
        <v>3227</v>
      </c>
      <c r="J5441">
        <v>12</v>
      </c>
      <c r="K5441">
        <v>10560</v>
      </c>
      <c r="L5441">
        <v>0</v>
      </c>
      <c r="M5441">
        <v>0</v>
      </c>
      <c r="N5441">
        <v>0</v>
      </c>
      <c r="O5441">
        <v>210000</v>
      </c>
      <c r="P5441">
        <v>67089000</v>
      </c>
      <c r="Q5441">
        <v>7457</v>
      </c>
      <c r="R5441" t="b">
        <v>0</v>
      </c>
      <c r="S5441">
        <v>0</v>
      </c>
    </row>
    <row r="5442" spans="1:19">
      <c r="A5442">
        <v>41701001</v>
      </c>
      <c r="B5442" s="12"/>
      <c r="C5442" s="12" t="s">
        <v>4797</v>
      </c>
      <c r="D5442" s="12" t="s">
        <v>5657</v>
      </c>
      <c r="E5442" t="b">
        <v>0</v>
      </c>
      <c r="F5442">
        <v>0</v>
      </c>
      <c r="G5442">
        <v>0</v>
      </c>
      <c r="H5442">
        <v>43922</v>
      </c>
      <c r="I5442" s="12" t="s">
        <v>3228</v>
      </c>
      <c r="J5442">
        <v>12</v>
      </c>
      <c r="K5442">
        <v>10561</v>
      </c>
      <c r="L5442">
        <v>0</v>
      </c>
      <c r="M5442">
        <v>0</v>
      </c>
      <c r="N5442">
        <v>0</v>
      </c>
      <c r="O5442">
        <v>233000</v>
      </c>
      <c r="P5442">
        <v>67322000</v>
      </c>
      <c r="Q5442">
        <v>7458</v>
      </c>
      <c r="R5442" t="b">
        <v>0</v>
      </c>
      <c r="S5442">
        <v>0</v>
      </c>
    </row>
    <row r="5443" spans="1:19">
      <c r="A5443">
        <v>41701001</v>
      </c>
      <c r="B5443" s="12"/>
      <c r="C5443" s="12" t="s">
        <v>4797</v>
      </c>
      <c r="D5443" s="12" t="s">
        <v>5657</v>
      </c>
      <c r="E5443" t="b">
        <v>0</v>
      </c>
      <c r="F5443">
        <v>0</v>
      </c>
      <c r="G5443">
        <v>0</v>
      </c>
      <c r="H5443">
        <v>43922</v>
      </c>
      <c r="I5443" s="12" t="s">
        <v>3229</v>
      </c>
      <c r="J5443">
        <v>12</v>
      </c>
      <c r="K5443">
        <v>10562</v>
      </c>
      <c r="L5443">
        <v>0</v>
      </c>
      <c r="M5443">
        <v>0</v>
      </c>
      <c r="N5443">
        <v>0</v>
      </c>
      <c r="O5443">
        <v>210000</v>
      </c>
      <c r="P5443">
        <v>67532000</v>
      </c>
      <c r="Q5443">
        <v>7459</v>
      </c>
      <c r="R5443" t="b">
        <v>0</v>
      </c>
      <c r="S5443">
        <v>0</v>
      </c>
    </row>
    <row r="5444" spans="1:19">
      <c r="A5444">
        <v>41701001</v>
      </c>
      <c r="B5444" s="12"/>
      <c r="C5444" s="12" t="s">
        <v>4797</v>
      </c>
      <c r="D5444" s="12" t="s">
        <v>5657</v>
      </c>
      <c r="E5444" t="b">
        <v>0</v>
      </c>
      <c r="F5444">
        <v>0</v>
      </c>
      <c r="G5444">
        <v>0</v>
      </c>
      <c r="H5444">
        <v>43922</v>
      </c>
      <c r="I5444" s="12" t="s">
        <v>3230</v>
      </c>
      <c r="J5444">
        <v>12</v>
      </c>
      <c r="K5444">
        <v>10563</v>
      </c>
      <c r="L5444">
        <v>0</v>
      </c>
      <c r="M5444">
        <v>0</v>
      </c>
      <c r="N5444">
        <v>0</v>
      </c>
      <c r="O5444">
        <v>210000</v>
      </c>
      <c r="P5444">
        <v>67742000</v>
      </c>
      <c r="Q5444">
        <v>7460</v>
      </c>
      <c r="R5444" t="b">
        <v>0</v>
      </c>
      <c r="S5444">
        <v>0</v>
      </c>
    </row>
    <row r="5445" spans="1:19">
      <c r="A5445">
        <v>41701001</v>
      </c>
      <c r="B5445" s="12"/>
      <c r="C5445" s="12" t="s">
        <v>4797</v>
      </c>
      <c r="D5445" s="12" t="s">
        <v>5657</v>
      </c>
      <c r="E5445" t="b">
        <v>0</v>
      </c>
      <c r="F5445">
        <v>0</v>
      </c>
      <c r="G5445">
        <v>0</v>
      </c>
      <c r="H5445">
        <v>43922</v>
      </c>
      <c r="I5445" s="12" t="s">
        <v>3231</v>
      </c>
      <c r="J5445">
        <v>12</v>
      </c>
      <c r="K5445">
        <v>10564</v>
      </c>
      <c r="L5445">
        <v>0</v>
      </c>
      <c r="M5445">
        <v>0</v>
      </c>
      <c r="N5445">
        <v>0</v>
      </c>
      <c r="O5445">
        <v>210000</v>
      </c>
      <c r="P5445">
        <v>67952000</v>
      </c>
      <c r="Q5445">
        <v>7461</v>
      </c>
      <c r="R5445" t="b">
        <v>0</v>
      </c>
      <c r="S5445">
        <v>0</v>
      </c>
    </row>
    <row r="5446" spans="1:19">
      <c r="A5446">
        <v>41701001</v>
      </c>
      <c r="B5446" s="12"/>
      <c r="C5446" s="12" t="s">
        <v>4797</v>
      </c>
      <c r="D5446" s="12" t="s">
        <v>5657</v>
      </c>
      <c r="E5446" t="b">
        <v>0</v>
      </c>
      <c r="F5446">
        <v>0</v>
      </c>
      <c r="G5446">
        <v>0</v>
      </c>
      <c r="H5446">
        <v>43922</v>
      </c>
      <c r="I5446" s="12" t="s">
        <v>3232</v>
      </c>
      <c r="J5446">
        <v>12</v>
      </c>
      <c r="K5446">
        <v>10565</v>
      </c>
      <c r="L5446">
        <v>0</v>
      </c>
      <c r="M5446">
        <v>0</v>
      </c>
      <c r="N5446">
        <v>0</v>
      </c>
      <c r="O5446">
        <v>210000</v>
      </c>
      <c r="P5446">
        <v>68162000</v>
      </c>
      <c r="Q5446">
        <v>7462</v>
      </c>
      <c r="R5446" t="b">
        <v>0</v>
      </c>
      <c r="S5446">
        <v>0</v>
      </c>
    </row>
    <row r="5447" spans="1:19">
      <c r="A5447">
        <v>41701001</v>
      </c>
      <c r="B5447" s="12"/>
      <c r="C5447" s="12" t="s">
        <v>4797</v>
      </c>
      <c r="D5447" s="12" t="s">
        <v>5657</v>
      </c>
      <c r="E5447" t="b">
        <v>0</v>
      </c>
      <c r="F5447">
        <v>0</v>
      </c>
      <c r="G5447">
        <v>0</v>
      </c>
      <c r="H5447">
        <v>43922</v>
      </c>
      <c r="I5447" s="12" t="s">
        <v>3233</v>
      </c>
      <c r="J5447">
        <v>12</v>
      </c>
      <c r="K5447">
        <v>10566</v>
      </c>
      <c r="L5447">
        <v>0</v>
      </c>
      <c r="M5447">
        <v>0</v>
      </c>
      <c r="N5447">
        <v>0</v>
      </c>
      <c r="O5447">
        <v>233000</v>
      </c>
      <c r="P5447">
        <v>68395000</v>
      </c>
      <c r="Q5447">
        <v>7463</v>
      </c>
      <c r="R5447" t="b">
        <v>0</v>
      </c>
      <c r="S5447">
        <v>0</v>
      </c>
    </row>
    <row r="5448" spans="1:19">
      <c r="A5448">
        <v>41701001</v>
      </c>
      <c r="B5448" s="12"/>
      <c r="C5448" s="12" t="s">
        <v>4797</v>
      </c>
      <c r="D5448" s="12" t="s">
        <v>5657</v>
      </c>
      <c r="E5448" t="b">
        <v>0</v>
      </c>
      <c r="F5448">
        <v>0</v>
      </c>
      <c r="G5448">
        <v>0</v>
      </c>
      <c r="H5448">
        <v>43922</v>
      </c>
      <c r="I5448" s="12" t="s">
        <v>3234</v>
      </c>
      <c r="J5448">
        <v>12</v>
      </c>
      <c r="K5448">
        <v>10567</v>
      </c>
      <c r="L5448">
        <v>0</v>
      </c>
      <c r="M5448">
        <v>0</v>
      </c>
      <c r="N5448">
        <v>0</v>
      </c>
      <c r="O5448">
        <v>210000</v>
      </c>
      <c r="P5448">
        <v>68605000</v>
      </c>
      <c r="Q5448">
        <v>7464</v>
      </c>
      <c r="R5448" t="b">
        <v>0</v>
      </c>
      <c r="S5448">
        <v>0</v>
      </c>
    </row>
    <row r="5449" spans="1:19">
      <c r="A5449">
        <v>41701001</v>
      </c>
      <c r="B5449" s="12"/>
      <c r="C5449" s="12" t="s">
        <v>4797</v>
      </c>
      <c r="D5449" s="12" t="s">
        <v>5657</v>
      </c>
      <c r="E5449" t="b">
        <v>0</v>
      </c>
      <c r="F5449">
        <v>0</v>
      </c>
      <c r="G5449">
        <v>0</v>
      </c>
      <c r="H5449">
        <v>43922</v>
      </c>
      <c r="I5449" s="12" t="s">
        <v>3235</v>
      </c>
      <c r="J5449">
        <v>12</v>
      </c>
      <c r="K5449">
        <v>10568</v>
      </c>
      <c r="L5449">
        <v>0</v>
      </c>
      <c r="M5449">
        <v>0</v>
      </c>
      <c r="N5449">
        <v>0</v>
      </c>
      <c r="O5449">
        <v>233000</v>
      </c>
      <c r="P5449">
        <v>68838000</v>
      </c>
      <c r="Q5449">
        <v>7465</v>
      </c>
      <c r="R5449" t="b">
        <v>0</v>
      </c>
      <c r="S5449">
        <v>0</v>
      </c>
    </row>
    <row r="5450" spans="1:19">
      <c r="A5450">
        <v>41701001</v>
      </c>
      <c r="B5450" s="12"/>
      <c r="C5450" s="12" t="s">
        <v>4797</v>
      </c>
      <c r="D5450" s="12" t="s">
        <v>5657</v>
      </c>
      <c r="E5450" t="b">
        <v>0</v>
      </c>
      <c r="F5450">
        <v>0</v>
      </c>
      <c r="G5450">
        <v>0</v>
      </c>
      <c r="H5450">
        <v>43922</v>
      </c>
      <c r="I5450" s="12" t="s">
        <v>3236</v>
      </c>
      <c r="J5450">
        <v>12</v>
      </c>
      <c r="K5450">
        <v>10569</v>
      </c>
      <c r="L5450">
        <v>0</v>
      </c>
      <c r="M5450">
        <v>0</v>
      </c>
      <c r="N5450">
        <v>0</v>
      </c>
      <c r="O5450">
        <v>210000</v>
      </c>
      <c r="P5450">
        <v>69048000</v>
      </c>
      <c r="Q5450">
        <v>7466</v>
      </c>
      <c r="R5450" t="b">
        <v>0</v>
      </c>
      <c r="S5450">
        <v>0</v>
      </c>
    </row>
    <row r="5451" spans="1:19">
      <c r="A5451">
        <v>41701001</v>
      </c>
      <c r="B5451" s="12"/>
      <c r="C5451" s="12" t="s">
        <v>4797</v>
      </c>
      <c r="D5451" s="12" t="s">
        <v>5657</v>
      </c>
      <c r="E5451" t="b">
        <v>0</v>
      </c>
      <c r="F5451">
        <v>0</v>
      </c>
      <c r="G5451">
        <v>0</v>
      </c>
      <c r="H5451">
        <v>43922</v>
      </c>
      <c r="I5451" s="12" t="s">
        <v>3237</v>
      </c>
      <c r="J5451">
        <v>12</v>
      </c>
      <c r="K5451">
        <v>10570</v>
      </c>
      <c r="L5451">
        <v>0</v>
      </c>
      <c r="M5451">
        <v>0</v>
      </c>
      <c r="N5451">
        <v>0</v>
      </c>
      <c r="O5451">
        <v>210000</v>
      </c>
      <c r="P5451">
        <v>69258000</v>
      </c>
      <c r="Q5451">
        <v>7467</v>
      </c>
      <c r="R5451" t="b">
        <v>0</v>
      </c>
      <c r="S5451">
        <v>0</v>
      </c>
    </row>
    <row r="5452" spans="1:19">
      <c r="A5452">
        <v>41701001</v>
      </c>
      <c r="B5452" s="12"/>
      <c r="C5452" s="12" t="s">
        <v>4797</v>
      </c>
      <c r="D5452" s="12" t="s">
        <v>5657</v>
      </c>
      <c r="E5452" t="b">
        <v>0</v>
      </c>
      <c r="F5452">
        <v>0</v>
      </c>
      <c r="G5452">
        <v>0</v>
      </c>
      <c r="H5452">
        <v>43922</v>
      </c>
      <c r="I5452" s="12" t="s">
        <v>3238</v>
      </c>
      <c r="J5452">
        <v>12</v>
      </c>
      <c r="K5452">
        <v>10571</v>
      </c>
      <c r="L5452">
        <v>0</v>
      </c>
      <c r="M5452">
        <v>0</v>
      </c>
      <c r="N5452">
        <v>0</v>
      </c>
      <c r="O5452">
        <v>233000</v>
      </c>
      <c r="P5452">
        <v>69491000</v>
      </c>
      <c r="Q5452">
        <v>7468</v>
      </c>
      <c r="R5452" t="b">
        <v>0</v>
      </c>
      <c r="S5452">
        <v>0</v>
      </c>
    </row>
    <row r="5453" spans="1:19">
      <c r="A5453">
        <v>41701001</v>
      </c>
      <c r="B5453" s="12"/>
      <c r="C5453" s="12" t="s">
        <v>4797</v>
      </c>
      <c r="D5453" s="12" t="s">
        <v>5657</v>
      </c>
      <c r="E5453" t="b">
        <v>0</v>
      </c>
      <c r="F5453">
        <v>0</v>
      </c>
      <c r="G5453">
        <v>0</v>
      </c>
      <c r="H5453">
        <v>43922</v>
      </c>
      <c r="I5453" s="12" t="s">
        <v>3239</v>
      </c>
      <c r="J5453">
        <v>12</v>
      </c>
      <c r="K5453">
        <v>10572</v>
      </c>
      <c r="L5453">
        <v>0</v>
      </c>
      <c r="M5453">
        <v>0</v>
      </c>
      <c r="N5453">
        <v>0</v>
      </c>
      <c r="O5453">
        <v>210000</v>
      </c>
      <c r="P5453">
        <v>69701000</v>
      </c>
      <c r="Q5453">
        <v>7469</v>
      </c>
      <c r="R5453" t="b">
        <v>0</v>
      </c>
      <c r="S5453">
        <v>0</v>
      </c>
    </row>
    <row r="5454" spans="1:19">
      <c r="A5454">
        <v>41701001</v>
      </c>
      <c r="B5454" s="12"/>
      <c r="C5454" s="12" t="s">
        <v>4797</v>
      </c>
      <c r="D5454" s="12" t="s">
        <v>5657</v>
      </c>
      <c r="E5454" t="b">
        <v>0</v>
      </c>
      <c r="F5454">
        <v>0</v>
      </c>
      <c r="G5454">
        <v>0</v>
      </c>
      <c r="H5454">
        <v>43922</v>
      </c>
      <c r="I5454" s="12" t="s">
        <v>3240</v>
      </c>
      <c r="J5454">
        <v>12</v>
      </c>
      <c r="K5454">
        <v>10573</v>
      </c>
      <c r="L5454">
        <v>0</v>
      </c>
      <c r="M5454">
        <v>0</v>
      </c>
      <c r="N5454">
        <v>0</v>
      </c>
      <c r="O5454">
        <v>210000</v>
      </c>
      <c r="P5454">
        <v>69911000</v>
      </c>
      <c r="Q5454">
        <v>7470</v>
      </c>
      <c r="R5454" t="b">
        <v>0</v>
      </c>
      <c r="S5454">
        <v>0</v>
      </c>
    </row>
    <row r="5455" spans="1:19">
      <c r="A5455">
        <v>41701001</v>
      </c>
      <c r="B5455" s="12"/>
      <c r="C5455" s="12" t="s">
        <v>4797</v>
      </c>
      <c r="D5455" s="12" t="s">
        <v>5657</v>
      </c>
      <c r="E5455" t="b">
        <v>0</v>
      </c>
      <c r="F5455">
        <v>0</v>
      </c>
      <c r="G5455">
        <v>0</v>
      </c>
      <c r="H5455">
        <v>43922</v>
      </c>
      <c r="I5455" s="12" t="s">
        <v>3241</v>
      </c>
      <c r="J5455">
        <v>12</v>
      </c>
      <c r="K5455">
        <v>10574</v>
      </c>
      <c r="L5455">
        <v>0</v>
      </c>
      <c r="M5455">
        <v>0</v>
      </c>
      <c r="N5455">
        <v>0</v>
      </c>
      <c r="O5455">
        <v>233000</v>
      </c>
      <c r="P5455">
        <v>70144000</v>
      </c>
      <c r="Q5455">
        <v>7471</v>
      </c>
      <c r="R5455" t="b">
        <v>0</v>
      </c>
      <c r="S5455">
        <v>0</v>
      </c>
    </row>
    <row r="5456" spans="1:19">
      <c r="A5456">
        <v>41701001</v>
      </c>
      <c r="B5456" s="12"/>
      <c r="C5456" s="12" t="s">
        <v>4797</v>
      </c>
      <c r="D5456" s="12" t="s">
        <v>5657</v>
      </c>
      <c r="E5456" t="b">
        <v>0</v>
      </c>
      <c r="F5456">
        <v>0</v>
      </c>
      <c r="G5456">
        <v>0</v>
      </c>
      <c r="H5456">
        <v>43952</v>
      </c>
      <c r="I5456" s="12" t="s">
        <v>3242</v>
      </c>
      <c r="J5456">
        <v>12</v>
      </c>
      <c r="K5456">
        <v>10575</v>
      </c>
      <c r="L5456">
        <v>0</v>
      </c>
      <c r="M5456">
        <v>0</v>
      </c>
      <c r="N5456">
        <v>0</v>
      </c>
      <c r="O5456">
        <v>233000</v>
      </c>
      <c r="P5456">
        <v>70377000</v>
      </c>
      <c r="Q5456">
        <v>7472</v>
      </c>
      <c r="R5456" t="b">
        <v>0</v>
      </c>
      <c r="S5456">
        <v>0</v>
      </c>
    </row>
    <row r="5457" spans="1:19">
      <c r="A5457">
        <v>41701001</v>
      </c>
      <c r="B5457" s="12"/>
      <c r="C5457" s="12" t="s">
        <v>4797</v>
      </c>
      <c r="D5457" s="12" t="s">
        <v>5657</v>
      </c>
      <c r="E5457" t="b">
        <v>0</v>
      </c>
      <c r="F5457">
        <v>0</v>
      </c>
      <c r="G5457">
        <v>0</v>
      </c>
      <c r="H5457">
        <v>43952</v>
      </c>
      <c r="I5457" s="12" t="s">
        <v>3243</v>
      </c>
      <c r="J5457">
        <v>12</v>
      </c>
      <c r="K5457">
        <v>10576</v>
      </c>
      <c r="L5457">
        <v>0</v>
      </c>
      <c r="M5457">
        <v>0</v>
      </c>
      <c r="N5457">
        <v>0</v>
      </c>
      <c r="O5457">
        <v>210000</v>
      </c>
      <c r="P5457">
        <v>70587000</v>
      </c>
      <c r="Q5457">
        <v>7473</v>
      </c>
      <c r="R5457" t="b">
        <v>0</v>
      </c>
      <c r="S5457">
        <v>0</v>
      </c>
    </row>
    <row r="5458" spans="1:19">
      <c r="A5458">
        <v>41701001</v>
      </c>
      <c r="B5458" s="12"/>
      <c r="C5458" s="12" t="s">
        <v>4797</v>
      </c>
      <c r="D5458" s="12" t="s">
        <v>5657</v>
      </c>
      <c r="E5458" t="b">
        <v>0</v>
      </c>
      <c r="F5458">
        <v>0</v>
      </c>
      <c r="G5458">
        <v>0</v>
      </c>
      <c r="H5458">
        <v>43952</v>
      </c>
      <c r="I5458" s="12" t="s">
        <v>3244</v>
      </c>
      <c r="J5458">
        <v>12</v>
      </c>
      <c r="K5458">
        <v>10577</v>
      </c>
      <c r="L5458">
        <v>0</v>
      </c>
      <c r="M5458">
        <v>0</v>
      </c>
      <c r="N5458">
        <v>0</v>
      </c>
      <c r="O5458">
        <v>210000</v>
      </c>
      <c r="P5458">
        <v>70797000</v>
      </c>
      <c r="Q5458">
        <v>7474</v>
      </c>
      <c r="R5458" t="b">
        <v>0</v>
      </c>
      <c r="S5458">
        <v>0</v>
      </c>
    </row>
    <row r="5459" spans="1:19">
      <c r="A5459">
        <v>41701001</v>
      </c>
      <c r="B5459" s="12"/>
      <c r="C5459" s="12" t="s">
        <v>4797</v>
      </c>
      <c r="D5459" s="12" t="s">
        <v>5657</v>
      </c>
      <c r="E5459" t="b">
        <v>0</v>
      </c>
      <c r="F5459">
        <v>0</v>
      </c>
      <c r="G5459">
        <v>0</v>
      </c>
      <c r="H5459">
        <v>43952</v>
      </c>
      <c r="I5459" s="12" t="s">
        <v>3245</v>
      </c>
      <c r="J5459">
        <v>12</v>
      </c>
      <c r="K5459">
        <v>10578</v>
      </c>
      <c r="L5459">
        <v>0</v>
      </c>
      <c r="M5459">
        <v>0</v>
      </c>
      <c r="N5459">
        <v>0</v>
      </c>
      <c r="O5459">
        <v>210000</v>
      </c>
      <c r="P5459">
        <v>71007000</v>
      </c>
      <c r="Q5459">
        <v>7475</v>
      </c>
      <c r="R5459" t="b">
        <v>0</v>
      </c>
      <c r="S5459">
        <v>0</v>
      </c>
    </row>
    <row r="5460" spans="1:19">
      <c r="A5460">
        <v>41701001</v>
      </c>
      <c r="B5460" s="12"/>
      <c r="C5460" s="12" t="s">
        <v>4797</v>
      </c>
      <c r="D5460" s="12" t="s">
        <v>5657</v>
      </c>
      <c r="E5460" t="b">
        <v>0</v>
      </c>
      <c r="F5460">
        <v>0</v>
      </c>
      <c r="G5460">
        <v>0</v>
      </c>
      <c r="H5460">
        <v>43952</v>
      </c>
      <c r="I5460" s="12" t="s">
        <v>3246</v>
      </c>
      <c r="J5460">
        <v>12</v>
      </c>
      <c r="K5460">
        <v>10579</v>
      </c>
      <c r="L5460">
        <v>0</v>
      </c>
      <c r="M5460">
        <v>0</v>
      </c>
      <c r="N5460">
        <v>0</v>
      </c>
      <c r="O5460">
        <v>210000</v>
      </c>
      <c r="P5460">
        <v>71217000</v>
      </c>
      <c r="Q5460">
        <v>7476</v>
      </c>
      <c r="R5460" t="b">
        <v>0</v>
      </c>
      <c r="S5460">
        <v>0</v>
      </c>
    </row>
    <row r="5461" spans="1:19">
      <c r="A5461">
        <v>41701001</v>
      </c>
      <c r="B5461" s="12"/>
      <c r="C5461" s="12" t="s">
        <v>4797</v>
      </c>
      <c r="D5461" s="12" t="s">
        <v>5657</v>
      </c>
      <c r="E5461" t="b">
        <v>0</v>
      </c>
      <c r="F5461">
        <v>0</v>
      </c>
      <c r="G5461">
        <v>0</v>
      </c>
      <c r="H5461">
        <v>43952</v>
      </c>
      <c r="I5461" s="12" t="s">
        <v>3247</v>
      </c>
      <c r="J5461">
        <v>12</v>
      </c>
      <c r="K5461">
        <v>10580</v>
      </c>
      <c r="L5461">
        <v>0</v>
      </c>
      <c r="M5461">
        <v>0</v>
      </c>
      <c r="N5461">
        <v>0</v>
      </c>
      <c r="O5461">
        <v>233000</v>
      </c>
      <c r="P5461">
        <v>71450000</v>
      </c>
      <c r="Q5461">
        <v>7477</v>
      </c>
      <c r="R5461" t="b">
        <v>0</v>
      </c>
      <c r="S5461">
        <v>0</v>
      </c>
    </row>
    <row r="5462" spans="1:19">
      <c r="A5462">
        <v>41701001</v>
      </c>
      <c r="B5462" s="12"/>
      <c r="C5462" s="12" t="s">
        <v>4797</v>
      </c>
      <c r="D5462" s="12" t="s">
        <v>5657</v>
      </c>
      <c r="E5462" t="b">
        <v>0</v>
      </c>
      <c r="F5462">
        <v>0</v>
      </c>
      <c r="G5462">
        <v>0</v>
      </c>
      <c r="H5462">
        <v>43952</v>
      </c>
      <c r="I5462" s="12" t="s">
        <v>3248</v>
      </c>
      <c r="J5462">
        <v>12</v>
      </c>
      <c r="K5462">
        <v>10581</v>
      </c>
      <c r="L5462">
        <v>0</v>
      </c>
      <c r="M5462">
        <v>0</v>
      </c>
      <c r="N5462">
        <v>0</v>
      </c>
      <c r="O5462">
        <v>233000</v>
      </c>
      <c r="P5462">
        <v>71683000</v>
      </c>
      <c r="Q5462">
        <v>7478</v>
      </c>
      <c r="R5462" t="b">
        <v>0</v>
      </c>
      <c r="S5462">
        <v>0</v>
      </c>
    </row>
    <row r="5463" spans="1:19">
      <c r="A5463">
        <v>41701001</v>
      </c>
      <c r="B5463" s="12"/>
      <c r="C5463" s="12" t="s">
        <v>4797</v>
      </c>
      <c r="D5463" s="12" t="s">
        <v>5657</v>
      </c>
      <c r="E5463" t="b">
        <v>0</v>
      </c>
      <c r="F5463">
        <v>0</v>
      </c>
      <c r="G5463">
        <v>0</v>
      </c>
      <c r="H5463">
        <v>43952</v>
      </c>
      <c r="I5463" s="12" t="s">
        <v>3249</v>
      </c>
      <c r="J5463">
        <v>12</v>
      </c>
      <c r="K5463">
        <v>10582</v>
      </c>
      <c r="L5463">
        <v>0</v>
      </c>
      <c r="M5463">
        <v>0</v>
      </c>
      <c r="N5463">
        <v>0</v>
      </c>
      <c r="O5463">
        <v>210000</v>
      </c>
      <c r="P5463">
        <v>71893000</v>
      </c>
      <c r="Q5463">
        <v>7479</v>
      </c>
      <c r="R5463" t="b">
        <v>0</v>
      </c>
      <c r="S5463">
        <v>0</v>
      </c>
    </row>
    <row r="5464" spans="1:19">
      <c r="A5464">
        <v>41701001</v>
      </c>
      <c r="B5464" s="12"/>
      <c r="C5464" s="12" t="s">
        <v>4797</v>
      </c>
      <c r="D5464" s="12" t="s">
        <v>5657</v>
      </c>
      <c r="E5464" t="b">
        <v>0</v>
      </c>
      <c r="F5464">
        <v>0</v>
      </c>
      <c r="G5464">
        <v>0</v>
      </c>
      <c r="H5464">
        <v>43952</v>
      </c>
      <c r="I5464" s="12" t="s">
        <v>3250</v>
      </c>
      <c r="J5464">
        <v>12</v>
      </c>
      <c r="K5464">
        <v>10583</v>
      </c>
      <c r="L5464">
        <v>0</v>
      </c>
      <c r="M5464">
        <v>0</v>
      </c>
      <c r="N5464">
        <v>0</v>
      </c>
      <c r="O5464">
        <v>233000</v>
      </c>
      <c r="P5464">
        <v>72126000</v>
      </c>
      <c r="Q5464">
        <v>7480</v>
      </c>
      <c r="R5464" t="b">
        <v>0</v>
      </c>
      <c r="S5464">
        <v>0</v>
      </c>
    </row>
    <row r="5465" spans="1:19">
      <c r="A5465">
        <v>41701001</v>
      </c>
      <c r="B5465" s="12"/>
      <c r="C5465" s="12" t="s">
        <v>4797</v>
      </c>
      <c r="D5465" s="12" t="s">
        <v>5657</v>
      </c>
      <c r="E5465" t="b">
        <v>0</v>
      </c>
      <c r="F5465">
        <v>0</v>
      </c>
      <c r="G5465">
        <v>0</v>
      </c>
      <c r="H5465">
        <v>43952</v>
      </c>
      <c r="I5465" s="12" t="s">
        <v>3251</v>
      </c>
      <c r="J5465">
        <v>12</v>
      </c>
      <c r="K5465">
        <v>10584</v>
      </c>
      <c r="L5465">
        <v>0</v>
      </c>
      <c r="M5465">
        <v>0</v>
      </c>
      <c r="N5465">
        <v>0</v>
      </c>
      <c r="O5465">
        <v>210000</v>
      </c>
      <c r="P5465">
        <v>72336000</v>
      </c>
      <c r="Q5465">
        <v>7481</v>
      </c>
      <c r="R5465" t="b">
        <v>0</v>
      </c>
      <c r="S5465">
        <v>0</v>
      </c>
    </row>
    <row r="5466" spans="1:19">
      <c r="A5466">
        <v>41701001</v>
      </c>
      <c r="B5466" s="12"/>
      <c r="C5466" s="12" t="s">
        <v>4797</v>
      </c>
      <c r="D5466" s="12" t="s">
        <v>5657</v>
      </c>
      <c r="E5466" t="b">
        <v>0</v>
      </c>
      <c r="F5466">
        <v>0</v>
      </c>
      <c r="G5466">
        <v>0</v>
      </c>
      <c r="H5466">
        <v>43952</v>
      </c>
      <c r="I5466" s="12" t="s">
        <v>3252</v>
      </c>
      <c r="J5466">
        <v>12</v>
      </c>
      <c r="K5466">
        <v>10585</v>
      </c>
      <c r="L5466">
        <v>0</v>
      </c>
      <c r="M5466">
        <v>0</v>
      </c>
      <c r="N5466">
        <v>0</v>
      </c>
      <c r="O5466">
        <v>210000</v>
      </c>
      <c r="P5466">
        <v>72546000</v>
      </c>
      <c r="Q5466">
        <v>7482</v>
      </c>
      <c r="R5466" t="b">
        <v>0</v>
      </c>
      <c r="S5466">
        <v>0</v>
      </c>
    </row>
    <row r="5467" spans="1:19">
      <c r="A5467">
        <v>41701001</v>
      </c>
      <c r="B5467" s="12"/>
      <c r="C5467" s="12" t="s">
        <v>4797</v>
      </c>
      <c r="D5467" s="12" t="s">
        <v>5657</v>
      </c>
      <c r="E5467" t="b">
        <v>0</v>
      </c>
      <c r="F5467">
        <v>0</v>
      </c>
      <c r="G5467">
        <v>0</v>
      </c>
      <c r="H5467">
        <v>43952</v>
      </c>
      <c r="I5467" s="12" t="s">
        <v>3253</v>
      </c>
      <c r="J5467">
        <v>12</v>
      </c>
      <c r="K5467">
        <v>10586</v>
      </c>
      <c r="L5467">
        <v>0</v>
      </c>
      <c r="M5467">
        <v>0</v>
      </c>
      <c r="N5467">
        <v>0</v>
      </c>
      <c r="O5467">
        <v>210000</v>
      </c>
      <c r="P5467">
        <v>72756000</v>
      </c>
      <c r="Q5467">
        <v>7483</v>
      </c>
      <c r="R5467" t="b">
        <v>0</v>
      </c>
      <c r="S5467">
        <v>0</v>
      </c>
    </row>
    <row r="5468" spans="1:19">
      <c r="A5468">
        <v>41701001</v>
      </c>
      <c r="B5468" s="12"/>
      <c r="C5468" s="12" t="s">
        <v>4797</v>
      </c>
      <c r="D5468" s="12" t="s">
        <v>5657</v>
      </c>
      <c r="E5468" t="b">
        <v>0</v>
      </c>
      <c r="F5468">
        <v>0</v>
      </c>
      <c r="G5468">
        <v>0</v>
      </c>
      <c r="H5468">
        <v>43952</v>
      </c>
      <c r="I5468" s="12" t="s">
        <v>3254</v>
      </c>
      <c r="J5468">
        <v>12</v>
      </c>
      <c r="K5468">
        <v>10587</v>
      </c>
      <c r="L5468">
        <v>0</v>
      </c>
      <c r="M5468">
        <v>0</v>
      </c>
      <c r="N5468">
        <v>0</v>
      </c>
      <c r="O5468">
        <v>210000</v>
      </c>
      <c r="P5468">
        <v>72966000</v>
      </c>
      <c r="Q5468">
        <v>7484</v>
      </c>
      <c r="R5468" t="b">
        <v>0</v>
      </c>
      <c r="S5468">
        <v>0</v>
      </c>
    </row>
    <row r="5469" spans="1:19">
      <c r="A5469">
        <v>41701001</v>
      </c>
      <c r="B5469" s="12"/>
      <c r="C5469" s="12" t="s">
        <v>4797</v>
      </c>
      <c r="D5469" s="12" t="s">
        <v>5657</v>
      </c>
      <c r="E5469" t="b">
        <v>0</v>
      </c>
      <c r="F5469">
        <v>0</v>
      </c>
      <c r="G5469">
        <v>0</v>
      </c>
      <c r="H5469">
        <v>43952</v>
      </c>
      <c r="I5469" s="12" t="s">
        <v>3255</v>
      </c>
      <c r="J5469">
        <v>12</v>
      </c>
      <c r="K5469">
        <v>10588</v>
      </c>
      <c r="L5469">
        <v>0</v>
      </c>
      <c r="M5469">
        <v>0</v>
      </c>
      <c r="N5469">
        <v>0</v>
      </c>
      <c r="O5469">
        <v>210000</v>
      </c>
      <c r="P5469">
        <v>73176000</v>
      </c>
      <c r="Q5469">
        <v>7485</v>
      </c>
      <c r="R5469" t="b">
        <v>0</v>
      </c>
      <c r="S5469">
        <v>0</v>
      </c>
    </row>
    <row r="5470" spans="1:19">
      <c r="A5470">
        <v>41701001</v>
      </c>
      <c r="B5470" s="12"/>
      <c r="C5470" s="12" t="s">
        <v>4797</v>
      </c>
      <c r="D5470" s="12" t="s">
        <v>5657</v>
      </c>
      <c r="E5470" t="b">
        <v>0</v>
      </c>
      <c r="F5470">
        <v>0</v>
      </c>
      <c r="G5470">
        <v>0</v>
      </c>
      <c r="H5470">
        <v>43952</v>
      </c>
      <c r="I5470" s="12" t="s">
        <v>3256</v>
      </c>
      <c r="J5470">
        <v>12</v>
      </c>
      <c r="K5470">
        <v>10589</v>
      </c>
      <c r="L5470">
        <v>0</v>
      </c>
      <c r="M5470">
        <v>0</v>
      </c>
      <c r="N5470">
        <v>0</v>
      </c>
      <c r="O5470">
        <v>233000</v>
      </c>
      <c r="P5470">
        <v>73409000</v>
      </c>
      <c r="Q5470">
        <v>7486</v>
      </c>
      <c r="R5470" t="b">
        <v>0</v>
      </c>
      <c r="S5470">
        <v>0</v>
      </c>
    </row>
    <row r="5471" spans="1:19">
      <c r="A5471">
        <v>41701001</v>
      </c>
      <c r="B5471" s="12"/>
      <c r="C5471" s="12" t="s">
        <v>4797</v>
      </c>
      <c r="D5471" s="12" t="s">
        <v>5657</v>
      </c>
      <c r="E5471" t="b">
        <v>0</v>
      </c>
      <c r="F5471">
        <v>0</v>
      </c>
      <c r="G5471">
        <v>0</v>
      </c>
      <c r="H5471">
        <v>43952</v>
      </c>
      <c r="I5471" s="12" t="s">
        <v>3257</v>
      </c>
      <c r="J5471">
        <v>12</v>
      </c>
      <c r="K5471">
        <v>10590</v>
      </c>
      <c r="L5471">
        <v>0</v>
      </c>
      <c r="M5471">
        <v>0</v>
      </c>
      <c r="N5471">
        <v>0</v>
      </c>
      <c r="O5471">
        <v>210000</v>
      </c>
      <c r="P5471">
        <v>73619000</v>
      </c>
      <c r="Q5471">
        <v>7487</v>
      </c>
      <c r="R5471" t="b">
        <v>0</v>
      </c>
      <c r="S5471">
        <v>0</v>
      </c>
    </row>
    <row r="5472" spans="1:19">
      <c r="A5472">
        <v>41701001</v>
      </c>
      <c r="B5472" s="12"/>
      <c r="C5472" s="12" t="s">
        <v>4797</v>
      </c>
      <c r="D5472" s="12" t="s">
        <v>5657</v>
      </c>
      <c r="E5472" t="b">
        <v>0</v>
      </c>
      <c r="F5472">
        <v>0</v>
      </c>
      <c r="G5472">
        <v>0</v>
      </c>
      <c r="H5472">
        <v>43952</v>
      </c>
      <c r="I5472" s="12" t="s">
        <v>3258</v>
      </c>
      <c r="J5472">
        <v>12</v>
      </c>
      <c r="K5472">
        <v>10591</v>
      </c>
      <c r="L5472">
        <v>0</v>
      </c>
      <c r="M5472">
        <v>0</v>
      </c>
      <c r="N5472">
        <v>0</v>
      </c>
      <c r="O5472">
        <v>210000</v>
      </c>
      <c r="P5472">
        <v>73829000</v>
      </c>
      <c r="Q5472">
        <v>7488</v>
      </c>
      <c r="R5472" t="b">
        <v>0</v>
      </c>
      <c r="S5472">
        <v>0</v>
      </c>
    </row>
    <row r="5473" spans="1:19">
      <c r="A5473">
        <v>41701001</v>
      </c>
      <c r="B5473" s="12"/>
      <c r="C5473" s="12" t="s">
        <v>4797</v>
      </c>
      <c r="D5473" s="12" t="s">
        <v>5657</v>
      </c>
      <c r="E5473" t="b">
        <v>0</v>
      </c>
      <c r="F5473">
        <v>0</v>
      </c>
      <c r="G5473">
        <v>0</v>
      </c>
      <c r="H5473">
        <v>43952</v>
      </c>
      <c r="I5473" s="12" t="s">
        <v>3259</v>
      </c>
      <c r="J5473">
        <v>12</v>
      </c>
      <c r="K5473">
        <v>10592</v>
      </c>
      <c r="L5473">
        <v>0</v>
      </c>
      <c r="M5473">
        <v>0</v>
      </c>
      <c r="N5473">
        <v>0</v>
      </c>
      <c r="O5473">
        <v>233000</v>
      </c>
      <c r="P5473">
        <v>74062000</v>
      </c>
      <c r="Q5473">
        <v>7489</v>
      </c>
      <c r="R5473" t="b">
        <v>0</v>
      </c>
      <c r="S5473">
        <v>0</v>
      </c>
    </row>
    <row r="5474" spans="1:19">
      <c r="A5474">
        <v>41701001</v>
      </c>
      <c r="B5474" s="12"/>
      <c r="C5474" s="12" t="s">
        <v>4797</v>
      </c>
      <c r="D5474" s="12" t="s">
        <v>5657</v>
      </c>
      <c r="E5474" t="b">
        <v>0</v>
      </c>
      <c r="F5474">
        <v>0</v>
      </c>
      <c r="G5474">
        <v>0</v>
      </c>
      <c r="H5474">
        <v>43952</v>
      </c>
      <c r="I5474" s="12" t="s">
        <v>3260</v>
      </c>
      <c r="J5474">
        <v>12</v>
      </c>
      <c r="K5474">
        <v>10593</v>
      </c>
      <c r="L5474">
        <v>0</v>
      </c>
      <c r="M5474">
        <v>0</v>
      </c>
      <c r="N5474">
        <v>0</v>
      </c>
      <c r="O5474">
        <v>233000</v>
      </c>
      <c r="P5474">
        <v>74295000</v>
      </c>
      <c r="Q5474">
        <v>7490</v>
      </c>
      <c r="R5474" t="b">
        <v>0</v>
      </c>
      <c r="S5474">
        <v>0</v>
      </c>
    </row>
    <row r="5475" spans="1:19">
      <c r="A5475">
        <v>41701001</v>
      </c>
      <c r="B5475" s="12"/>
      <c r="C5475" s="12" t="s">
        <v>4797</v>
      </c>
      <c r="D5475" s="12" t="s">
        <v>5657</v>
      </c>
      <c r="E5475" t="b">
        <v>0</v>
      </c>
      <c r="F5475">
        <v>0</v>
      </c>
      <c r="G5475">
        <v>0</v>
      </c>
      <c r="H5475">
        <v>43952</v>
      </c>
      <c r="I5475" s="12" t="s">
        <v>3261</v>
      </c>
      <c r="J5475">
        <v>12</v>
      </c>
      <c r="K5475">
        <v>10594</v>
      </c>
      <c r="L5475">
        <v>0</v>
      </c>
      <c r="M5475">
        <v>0</v>
      </c>
      <c r="N5475">
        <v>0</v>
      </c>
      <c r="O5475">
        <v>233000</v>
      </c>
      <c r="P5475">
        <v>74528000</v>
      </c>
      <c r="Q5475">
        <v>7491</v>
      </c>
      <c r="R5475" t="b">
        <v>0</v>
      </c>
      <c r="S5475">
        <v>0</v>
      </c>
    </row>
    <row r="5476" spans="1:19">
      <c r="A5476">
        <v>41701001</v>
      </c>
      <c r="B5476" s="12"/>
      <c r="C5476" s="12" t="s">
        <v>4797</v>
      </c>
      <c r="D5476" s="12" t="s">
        <v>5657</v>
      </c>
      <c r="E5476" t="b">
        <v>0</v>
      </c>
      <c r="F5476">
        <v>0</v>
      </c>
      <c r="G5476">
        <v>0</v>
      </c>
      <c r="H5476">
        <v>43952</v>
      </c>
      <c r="I5476" s="12" t="s">
        <v>3262</v>
      </c>
      <c r="J5476">
        <v>12</v>
      </c>
      <c r="K5476">
        <v>10595</v>
      </c>
      <c r="L5476">
        <v>0</v>
      </c>
      <c r="M5476">
        <v>0</v>
      </c>
      <c r="N5476">
        <v>0</v>
      </c>
      <c r="O5476">
        <v>233000</v>
      </c>
      <c r="P5476">
        <v>74761000</v>
      </c>
      <c r="Q5476">
        <v>7492</v>
      </c>
      <c r="R5476" t="b">
        <v>0</v>
      </c>
      <c r="S5476">
        <v>0</v>
      </c>
    </row>
    <row r="5477" spans="1:19">
      <c r="A5477">
        <v>41701001</v>
      </c>
      <c r="B5477" s="12"/>
      <c r="C5477" s="12" t="s">
        <v>4797</v>
      </c>
      <c r="D5477" s="12" t="s">
        <v>5657</v>
      </c>
      <c r="E5477" t="b">
        <v>0</v>
      </c>
      <c r="F5477">
        <v>0</v>
      </c>
      <c r="G5477">
        <v>0</v>
      </c>
      <c r="H5477">
        <v>43952</v>
      </c>
      <c r="I5477" s="12" t="s">
        <v>3263</v>
      </c>
      <c r="J5477">
        <v>12</v>
      </c>
      <c r="K5477">
        <v>10596</v>
      </c>
      <c r="L5477">
        <v>0</v>
      </c>
      <c r="M5477">
        <v>0</v>
      </c>
      <c r="N5477">
        <v>0</v>
      </c>
      <c r="O5477">
        <v>210000</v>
      </c>
      <c r="P5477">
        <v>74971000</v>
      </c>
      <c r="Q5477">
        <v>7493</v>
      </c>
      <c r="R5477" t="b">
        <v>0</v>
      </c>
      <c r="S5477">
        <v>0</v>
      </c>
    </row>
    <row r="5478" spans="1:19">
      <c r="A5478">
        <v>41701001</v>
      </c>
      <c r="B5478" s="12"/>
      <c r="C5478" s="12" t="s">
        <v>4797</v>
      </c>
      <c r="D5478" s="12" t="s">
        <v>5657</v>
      </c>
      <c r="E5478" t="b">
        <v>0</v>
      </c>
      <c r="F5478">
        <v>0</v>
      </c>
      <c r="G5478">
        <v>0</v>
      </c>
      <c r="H5478">
        <v>43952</v>
      </c>
      <c r="I5478" s="12" t="s">
        <v>3264</v>
      </c>
      <c r="J5478">
        <v>12</v>
      </c>
      <c r="K5478">
        <v>10597</v>
      </c>
      <c r="L5478">
        <v>0</v>
      </c>
      <c r="M5478">
        <v>0</v>
      </c>
      <c r="N5478">
        <v>0</v>
      </c>
      <c r="O5478">
        <v>233000</v>
      </c>
      <c r="P5478">
        <v>75204000</v>
      </c>
      <c r="Q5478">
        <v>7494</v>
      </c>
      <c r="R5478" t="b">
        <v>0</v>
      </c>
      <c r="S5478">
        <v>0</v>
      </c>
    </row>
    <row r="5479" spans="1:19">
      <c r="A5479">
        <v>41701001</v>
      </c>
      <c r="B5479" s="12"/>
      <c r="C5479" s="12" t="s">
        <v>4797</v>
      </c>
      <c r="D5479" s="12" t="s">
        <v>5657</v>
      </c>
      <c r="E5479" t="b">
        <v>0</v>
      </c>
      <c r="F5479">
        <v>0</v>
      </c>
      <c r="G5479">
        <v>0</v>
      </c>
      <c r="H5479">
        <v>43952</v>
      </c>
      <c r="I5479" s="12" t="s">
        <v>3265</v>
      </c>
      <c r="J5479">
        <v>12</v>
      </c>
      <c r="K5479">
        <v>10598</v>
      </c>
      <c r="L5479">
        <v>0</v>
      </c>
      <c r="M5479">
        <v>0</v>
      </c>
      <c r="N5479">
        <v>0</v>
      </c>
      <c r="O5479">
        <v>210000</v>
      </c>
      <c r="P5479">
        <v>75414000</v>
      </c>
      <c r="Q5479">
        <v>7495</v>
      </c>
      <c r="R5479" t="b">
        <v>0</v>
      </c>
      <c r="S5479">
        <v>0</v>
      </c>
    </row>
    <row r="5480" spans="1:19">
      <c r="A5480">
        <v>41701001</v>
      </c>
      <c r="B5480" s="12"/>
      <c r="C5480" s="12" t="s">
        <v>4797</v>
      </c>
      <c r="D5480" s="12" t="s">
        <v>5657</v>
      </c>
      <c r="E5480" t="b">
        <v>0</v>
      </c>
      <c r="F5480">
        <v>0</v>
      </c>
      <c r="G5480">
        <v>0</v>
      </c>
      <c r="H5480">
        <v>43952</v>
      </c>
      <c r="I5480" s="12" t="s">
        <v>3266</v>
      </c>
      <c r="J5480">
        <v>12</v>
      </c>
      <c r="K5480">
        <v>10599</v>
      </c>
      <c r="L5480">
        <v>0</v>
      </c>
      <c r="M5480">
        <v>0</v>
      </c>
      <c r="N5480">
        <v>0</v>
      </c>
      <c r="O5480">
        <v>233000</v>
      </c>
      <c r="P5480">
        <v>75647000</v>
      </c>
      <c r="Q5480">
        <v>7496</v>
      </c>
      <c r="R5480" t="b">
        <v>0</v>
      </c>
      <c r="S5480">
        <v>0</v>
      </c>
    </row>
    <row r="5481" spans="1:19">
      <c r="A5481">
        <v>41701001</v>
      </c>
      <c r="B5481" s="12"/>
      <c r="C5481" s="12" t="s">
        <v>4797</v>
      </c>
      <c r="D5481" s="12" t="s">
        <v>5657</v>
      </c>
      <c r="E5481" t="b">
        <v>0</v>
      </c>
      <c r="F5481">
        <v>0</v>
      </c>
      <c r="G5481">
        <v>0</v>
      </c>
      <c r="H5481">
        <v>43952</v>
      </c>
      <c r="I5481" s="12" t="s">
        <v>3267</v>
      </c>
      <c r="J5481">
        <v>12</v>
      </c>
      <c r="K5481">
        <v>10600</v>
      </c>
      <c r="L5481">
        <v>0</v>
      </c>
      <c r="M5481">
        <v>0</v>
      </c>
      <c r="N5481">
        <v>0</v>
      </c>
      <c r="O5481">
        <v>210000</v>
      </c>
      <c r="P5481">
        <v>75857000</v>
      </c>
      <c r="Q5481">
        <v>7497</v>
      </c>
      <c r="R5481" t="b">
        <v>0</v>
      </c>
      <c r="S5481">
        <v>0</v>
      </c>
    </row>
    <row r="5482" spans="1:19">
      <c r="A5482">
        <v>41701001</v>
      </c>
      <c r="B5482" s="12"/>
      <c r="C5482" s="12" t="s">
        <v>4797</v>
      </c>
      <c r="D5482" s="12" t="s">
        <v>5657</v>
      </c>
      <c r="E5482" t="b">
        <v>0</v>
      </c>
      <c r="F5482">
        <v>0</v>
      </c>
      <c r="G5482">
        <v>0</v>
      </c>
      <c r="H5482">
        <v>43952</v>
      </c>
      <c r="I5482" s="12" t="s">
        <v>3268</v>
      </c>
      <c r="J5482">
        <v>12</v>
      </c>
      <c r="K5482">
        <v>10601</v>
      </c>
      <c r="L5482">
        <v>0</v>
      </c>
      <c r="M5482">
        <v>0</v>
      </c>
      <c r="N5482">
        <v>0</v>
      </c>
      <c r="O5482">
        <v>210000</v>
      </c>
      <c r="P5482">
        <v>76067000</v>
      </c>
      <c r="Q5482">
        <v>7498</v>
      </c>
      <c r="R5482" t="b">
        <v>0</v>
      </c>
      <c r="S5482">
        <v>0</v>
      </c>
    </row>
    <row r="5483" spans="1:19">
      <c r="A5483">
        <v>41701001</v>
      </c>
      <c r="B5483" s="12"/>
      <c r="C5483" s="12" t="s">
        <v>4797</v>
      </c>
      <c r="D5483" s="12" t="s">
        <v>5657</v>
      </c>
      <c r="E5483" t="b">
        <v>0</v>
      </c>
      <c r="F5483">
        <v>0</v>
      </c>
      <c r="G5483">
        <v>0</v>
      </c>
      <c r="H5483">
        <v>43952</v>
      </c>
      <c r="I5483" s="12" t="s">
        <v>3269</v>
      </c>
      <c r="J5483">
        <v>12</v>
      </c>
      <c r="K5483">
        <v>10602</v>
      </c>
      <c r="L5483">
        <v>0</v>
      </c>
      <c r="M5483">
        <v>0</v>
      </c>
      <c r="N5483">
        <v>0</v>
      </c>
      <c r="O5483">
        <v>233000</v>
      </c>
      <c r="P5483">
        <v>76300000</v>
      </c>
      <c r="Q5483">
        <v>7499</v>
      </c>
      <c r="R5483" t="b">
        <v>0</v>
      </c>
      <c r="S5483">
        <v>0</v>
      </c>
    </row>
    <row r="5484" spans="1:19">
      <c r="A5484">
        <v>41701001</v>
      </c>
      <c r="B5484" s="12"/>
      <c r="C5484" s="12" t="s">
        <v>4797</v>
      </c>
      <c r="D5484" s="12" t="s">
        <v>5657</v>
      </c>
      <c r="E5484" t="b">
        <v>0</v>
      </c>
      <c r="F5484">
        <v>0</v>
      </c>
      <c r="G5484">
        <v>0</v>
      </c>
      <c r="H5484">
        <v>43952</v>
      </c>
      <c r="I5484" s="12" t="s">
        <v>3270</v>
      </c>
      <c r="J5484">
        <v>12</v>
      </c>
      <c r="K5484">
        <v>10603</v>
      </c>
      <c r="L5484">
        <v>0</v>
      </c>
      <c r="M5484">
        <v>0</v>
      </c>
      <c r="N5484">
        <v>0</v>
      </c>
      <c r="O5484">
        <v>210000</v>
      </c>
      <c r="P5484">
        <v>76510000</v>
      </c>
      <c r="Q5484">
        <v>7500</v>
      </c>
      <c r="R5484" t="b">
        <v>0</v>
      </c>
      <c r="S5484">
        <v>0</v>
      </c>
    </row>
    <row r="5485" spans="1:19">
      <c r="A5485">
        <v>41701001</v>
      </c>
      <c r="B5485" s="12"/>
      <c r="C5485" s="12" t="s">
        <v>4797</v>
      </c>
      <c r="D5485" s="12" t="s">
        <v>5657</v>
      </c>
      <c r="E5485" t="b">
        <v>0</v>
      </c>
      <c r="F5485">
        <v>0</v>
      </c>
      <c r="G5485">
        <v>0</v>
      </c>
      <c r="H5485">
        <v>43952</v>
      </c>
      <c r="I5485" s="12" t="s">
        <v>3271</v>
      </c>
      <c r="J5485">
        <v>12</v>
      </c>
      <c r="K5485">
        <v>10604</v>
      </c>
      <c r="L5485">
        <v>0</v>
      </c>
      <c r="M5485">
        <v>0</v>
      </c>
      <c r="N5485">
        <v>0</v>
      </c>
      <c r="O5485">
        <v>210000</v>
      </c>
      <c r="P5485">
        <v>76720000</v>
      </c>
      <c r="Q5485">
        <v>7501</v>
      </c>
      <c r="R5485" t="b">
        <v>0</v>
      </c>
      <c r="S5485">
        <v>0</v>
      </c>
    </row>
    <row r="5486" spans="1:19">
      <c r="A5486">
        <v>41701001</v>
      </c>
      <c r="B5486" s="12"/>
      <c r="C5486" s="12" t="s">
        <v>4797</v>
      </c>
      <c r="D5486" s="12" t="s">
        <v>5657</v>
      </c>
      <c r="E5486" t="b">
        <v>0</v>
      </c>
      <c r="F5486">
        <v>0</v>
      </c>
      <c r="G5486">
        <v>0</v>
      </c>
      <c r="H5486">
        <v>43952</v>
      </c>
      <c r="I5486" s="12" t="s">
        <v>3272</v>
      </c>
      <c r="J5486">
        <v>12</v>
      </c>
      <c r="K5486">
        <v>10605</v>
      </c>
      <c r="L5486">
        <v>0</v>
      </c>
      <c r="M5486">
        <v>0</v>
      </c>
      <c r="N5486">
        <v>0</v>
      </c>
      <c r="O5486">
        <v>233000</v>
      </c>
      <c r="P5486">
        <v>76953000</v>
      </c>
      <c r="Q5486">
        <v>7502</v>
      </c>
      <c r="R5486" t="b">
        <v>0</v>
      </c>
      <c r="S5486">
        <v>0</v>
      </c>
    </row>
    <row r="5487" spans="1:19">
      <c r="A5487">
        <v>41701001</v>
      </c>
      <c r="B5487" s="12"/>
      <c r="C5487" s="12" t="s">
        <v>4797</v>
      </c>
      <c r="D5487" s="12" t="s">
        <v>5657</v>
      </c>
      <c r="E5487" t="b">
        <v>0</v>
      </c>
      <c r="F5487">
        <v>0</v>
      </c>
      <c r="G5487">
        <v>0</v>
      </c>
      <c r="H5487">
        <v>43952</v>
      </c>
      <c r="I5487" s="12" t="s">
        <v>3273</v>
      </c>
      <c r="J5487">
        <v>12</v>
      </c>
      <c r="K5487">
        <v>10606</v>
      </c>
      <c r="L5487">
        <v>0</v>
      </c>
      <c r="M5487">
        <v>0</v>
      </c>
      <c r="N5487">
        <v>0</v>
      </c>
      <c r="O5487">
        <v>233000</v>
      </c>
      <c r="P5487">
        <v>77186000</v>
      </c>
      <c r="Q5487">
        <v>7503</v>
      </c>
      <c r="R5487" t="b">
        <v>0</v>
      </c>
      <c r="S5487">
        <v>0</v>
      </c>
    </row>
    <row r="5488" spans="1:19">
      <c r="A5488">
        <v>41701001</v>
      </c>
      <c r="B5488" s="12"/>
      <c r="C5488" s="12" t="s">
        <v>4797</v>
      </c>
      <c r="D5488" s="12" t="s">
        <v>5657</v>
      </c>
      <c r="E5488" t="b">
        <v>0</v>
      </c>
      <c r="F5488">
        <v>0</v>
      </c>
      <c r="G5488">
        <v>0</v>
      </c>
      <c r="H5488">
        <v>43952</v>
      </c>
      <c r="I5488" s="12" t="s">
        <v>3274</v>
      </c>
      <c r="J5488">
        <v>12</v>
      </c>
      <c r="K5488">
        <v>10607</v>
      </c>
      <c r="L5488">
        <v>0</v>
      </c>
      <c r="M5488">
        <v>0</v>
      </c>
      <c r="N5488">
        <v>0</v>
      </c>
      <c r="O5488">
        <v>210000</v>
      </c>
      <c r="P5488">
        <v>77396000</v>
      </c>
      <c r="Q5488">
        <v>7504</v>
      </c>
      <c r="R5488" t="b">
        <v>0</v>
      </c>
      <c r="S5488">
        <v>0</v>
      </c>
    </row>
    <row r="5489" spans="1:19">
      <c r="A5489">
        <v>41701001</v>
      </c>
      <c r="B5489" s="12"/>
      <c r="C5489" s="12" t="s">
        <v>4797</v>
      </c>
      <c r="D5489" s="12" t="s">
        <v>5657</v>
      </c>
      <c r="E5489" t="b">
        <v>0</v>
      </c>
      <c r="F5489">
        <v>0</v>
      </c>
      <c r="G5489">
        <v>0</v>
      </c>
      <c r="H5489">
        <v>43952</v>
      </c>
      <c r="I5489" s="12" t="s">
        <v>3275</v>
      </c>
      <c r="J5489">
        <v>12</v>
      </c>
      <c r="K5489">
        <v>10608</v>
      </c>
      <c r="L5489">
        <v>0</v>
      </c>
      <c r="M5489">
        <v>0</v>
      </c>
      <c r="N5489">
        <v>0</v>
      </c>
      <c r="O5489">
        <v>233000</v>
      </c>
      <c r="P5489">
        <v>77629000</v>
      </c>
      <c r="Q5489">
        <v>7505</v>
      </c>
      <c r="R5489" t="b">
        <v>0</v>
      </c>
      <c r="S5489">
        <v>0</v>
      </c>
    </row>
    <row r="5490" spans="1:19">
      <c r="A5490">
        <v>41701001</v>
      </c>
      <c r="B5490" s="12"/>
      <c r="C5490" s="12" t="s">
        <v>4797</v>
      </c>
      <c r="D5490" s="12" t="s">
        <v>5657</v>
      </c>
      <c r="E5490" t="b">
        <v>0</v>
      </c>
      <c r="F5490">
        <v>0</v>
      </c>
      <c r="G5490">
        <v>0</v>
      </c>
      <c r="H5490">
        <v>43952</v>
      </c>
      <c r="I5490" s="12" t="s">
        <v>3276</v>
      </c>
      <c r="J5490">
        <v>12</v>
      </c>
      <c r="K5490">
        <v>10609</v>
      </c>
      <c r="L5490">
        <v>0</v>
      </c>
      <c r="M5490">
        <v>0</v>
      </c>
      <c r="N5490">
        <v>0</v>
      </c>
      <c r="O5490">
        <v>210000</v>
      </c>
      <c r="P5490">
        <v>77839000</v>
      </c>
      <c r="Q5490">
        <v>7506</v>
      </c>
      <c r="R5490" t="b">
        <v>0</v>
      </c>
      <c r="S5490">
        <v>0</v>
      </c>
    </row>
    <row r="5491" spans="1:19">
      <c r="A5491">
        <v>41701001</v>
      </c>
      <c r="B5491" s="12"/>
      <c r="C5491" s="12" t="s">
        <v>4797</v>
      </c>
      <c r="D5491" s="12" t="s">
        <v>5657</v>
      </c>
      <c r="E5491" t="b">
        <v>0</v>
      </c>
      <c r="F5491">
        <v>0</v>
      </c>
      <c r="G5491">
        <v>0</v>
      </c>
      <c r="H5491">
        <v>43952</v>
      </c>
      <c r="I5491" s="12" t="s">
        <v>3277</v>
      </c>
      <c r="J5491">
        <v>12</v>
      </c>
      <c r="K5491">
        <v>10610</v>
      </c>
      <c r="L5491">
        <v>0</v>
      </c>
      <c r="M5491">
        <v>0</v>
      </c>
      <c r="N5491">
        <v>0</v>
      </c>
      <c r="O5491">
        <v>233000</v>
      </c>
      <c r="P5491">
        <v>78072000</v>
      </c>
      <c r="Q5491">
        <v>7507</v>
      </c>
      <c r="R5491" t="b">
        <v>0</v>
      </c>
      <c r="S5491">
        <v>0</v>
      </c>
    </row>
    <row r="5492" spans="1:19">
      <c r="A5492">
        <v>41701001</v>
      </c>
      <c r="B5492" s="12"/>
      <c r="C5492" s="12" t="s">
        <v>4797</v>
      </c>
      <c r="D5492" s="12" t="s">
        <v>5657</v>
      </c>
      <c r="E5492" t="b">
        <v>0</v>
      </c>
      <c r="F5492">
        <v>0</v>
      </c>
      <c r="G5492">
        <v>0</v>
      </c>
      <c r="H5492">
        <v>43952</v>
      </c>
      <c r="I5492" s="12" t="s">
        <v>3278</v>
      </c>
      <c r="J5492">
        <v>12</v>
      </c>
      <c r="K5492">
        <v>10611</v>
      </c>
      <c r="L5492">
        <v>0</v>
      </c>
      <c r="M5492">
        <v>0</v>
      </c>
      <c r="N5492">
        <v>0</v>
      </c>
      <c r="O5492">
        <v>210000</v>
      </c>
      <c r="P5492">
        <v>78282000</v>
      </c>
      <c r="Q5492">
        <v>7508</v>
      </c>
      <c r="R5492" t="b">
        <v>0</v>
      </c>
      <c r="S5492">
        <v>0</v>
      </c>
    </row>
    <row r="5493" spans="1:19">
      <c r="A5493">
        <v>41701001</v>
      </c>
      <c r="B5493" s="12"/>
      <c r="C5493" s="12" t="s">
        <v>4797</v>
      </c>
      <c r="D5493" s="12" t="s">
        <v>5657</v>
      </c>
      <c r="E5493" t="b">
        <v>0</v>
      </c>
      <c r="F5493">
        <v>0</v>
      </c>
      <c r="G5493">
        <v>0</v>
      </c>
      <c r="H5493">
        <v>43952</v>
      </c>
      <c r="I5493" s="12" t="s">
        <v>3279</v>
      </c>
      <c r="J5493">
        <v>12</v>
      </c>
      <c r="K5493">
        <v>10612</v>
      </c>
      <c r="L5493">
        <v>0</v>
      </c>
      <c r="M5493">
        <v>0</v>
      </c>
      <c r="N5493">
        <v>0</v>
      </c>
      <c r="O5493">
        <v>210000</v>
      </c>
      <c r="P5493">
        <v>78492000</v>
      </c>
      <c r="Q5493">
        <v>7509</v>
      </c>
      <c r="R5493" t="b">
        <v>0</v>
      </c>
      <c r="S5493">
        <v>0</v>
      </c>
    </row>
    <row r="5494" spans="1:19">
      <c r="A5494">
        <v>41701001</v>
      </c>
      <c r="B5494" s="12"/>
      <c r="C5494" s="12" t="s">
        <v>4797</v>
      </c>
      <c r="D5494" s="12" t="s">
        <v>5657</v>
      </c>
      <c r="E5494" t="b">
        <v>0</v>
      </c>
      <c r="F5494">
        <v>0</v>
      </c>
      <c r="G5494">
        <v>0</v>
      </c>
      <c r="H5494">
        <v>43952</v>
      </c>
      <c r="I5494" s="12" t="s">
        <v>3280</v>
      </c>
      <c r="J5494">
        <v>12</v>
      </c>
      <c r="K5494">
        <v>10613</v>
      </c>
      <c r="L5494">
        <v>0</v>
      </c>
      <c r="M5494">
        <v>0</v>
      </c>
      <c r="N5494">
        <v>0</v>
      </c>
      <c r="O5494">
        <v>210000</v>
      </c>
      <c r="P5494">
        <v>78702000</v>
      </c>
      <c r="Q5494">
        <v>7510</v>
      </c>
      <c r="R5494" t="b">
        <v>0</v>
      </c>
      <c r="S5494">
        <v>0</v>
      </c>
    </row>
    <row r="5495" spans="1:19">
      <c r="A5495">
        <v>41701001</v>
      </c>
      <c r="B5495" s="12"/>
      <c r="C5495" s="12" t="s">
        <v>4797</v>
      </c>
      <c r="D5495" s="12" t="s">
        <v>5657</v>
      </c>
      <c r="E5495" t="b">
        <v>0</v>
      </c>
      <c r="F5495">
        <v>0</v>
      </c>
      <c r="G5495">
        <v>0</v>
      </c>
      <c r="H5495">
        <v>43952</v>
      </c>
      <c r="I5495" s="12" t="s">
        <v>3281</v>
      </c>
      <c r="J5495">
        <v>12</v>
      </c>
      <c r="K5495">
        <v>10614</v>
      </c>
      <c r="L5495">
        <v>0</v>
      </c>
      <c r="M5495">
        <v>0</v>
      </c>
      <c r="N5495">
        <v>0</v>
      </c>
      <c r="O5495">
        <v>210000</v>
      </c>
      <c r="P5495">
        <v>78912000</v>
      </c>
      <c r="Q5495">
        <v>7511</v>
      </c>
      <c r="R5495" t="b">
        <v>0</v>
      </c>
      <c r="S5495">
        <v>0</v>
      </c>
    </row>
    <row r="5496" spans="1:19">
      <c r="A5496">
        <v>41701001</v>
      </c>
      <c r="B5496" s="12"/>
      <c r="C5496" s="12" t="s">
        <v>4797</v>
      </c>
      <c r="D5496" s="12" t="s">
        <v>5657</v>
      </c>
      <c r="E5496" t="b">
        <v>0</v>
      </c>
      <c r="F5496">
        <v>0</v>
      </c>
      <c r="G5496">
        <v>0</v>
      </c>
      <c r="H5496">
        <v>43952</v>
      </c>
      <c r="I5496" s="12" t="s">
        <v>3282</v>
      </c>
      <c r="J5496">
        <v>12</v>
      </c>
      <c r="K5496">
        <v>10615</v>
      </c>
      <c r="L5496">
        <v>0</v>
      </c>
      <c r="M5496">
        <v>0</v>
      </c>
      <c r="N5496">
        <v>0</v>
      </c>
      <c r="O5496">
        <v>233000</v>
      </c>
      <c r="P5496">
        <v>79145000</v>
      </c>
      <c r="Q5496">
        <v>7512</v>
      </c>
      <c r="R5496" t="b">
        <v>0</v>
      </c>
      <c r="S5496">
        <v>0</v>
      </c>
    </row>
    <row r="5497" spans="1:19">
      <c r="A5497">
        <v>41701001</v>
      </c>
      <c r="B5497" s="12"/>
      <c r="C5497" s="12" t="s">
        <v>4797</v>
      </c>
      <c r="D5497" s="12" t="s">
        <v>5657</v>
      </c>
      <c r="E5497" t="b">
        <v>0</v>
      </c>
      <c r="F5497">
        <v>0</v>
      </c>
      <c r="G5497">
        <v>0</v>
      </c>
      <c r="H5497">
        <v>43952</v>
      </c>
      <c r="I5497" s="12" t="s">
        <v>3283</v>
      </c>
      <c r="J5497">
        <v>12</v>
      </c>
      <c r="K5497">
        <v>10616</v>
      </c>
      <c r="L5497">
        <v>0</v>
      </c>
      <c r="M5497">
        <v>0</v>
      </c>
      <c r="N5497">
        <v>0</v>
      </c>
      <c r="O5497">
        <v>210000</v>
      </c>
      <c r="P5497">
        <v>79355000</v>
      </c>
      <c r="Q5497">
        <v>7513</v>
      </c>
      <c r="R5497" t="b">
        <v>0</v>
      </c>
      <c r="S5497">
        <v>0</v>
      </c>
    </row>
    <row r="5498" spans="1:19">
      <c r="A5498">
        <v>41701001</v>
      </c>
      <c r="B5498" s="12"/>
      <c r="C5498" s="12" t="s">
        <v>4797</v>
      </c>
      <c r="D5498" s="12" t="s">
        <v>5657</v>
      </c>
      <c r="E5498" t="b">
        <v>0</v>
      </c>
      <c r="F5498">
        <v>0</v>
      </c>
      <c r="G5498">
        <v>0</v>
      </c>
      <c r="H5498">
        <v>43952</v>
      </c>
      <c r="I5498" s="12" t="s">
        <v>3284</v>
      </c>
      <c r="J5498">
        <v>12</v>
      </c>
      <c r="K5498">
        <v>10617</v>
      </c>
      <c r="L5498">
        <v>0</v>
      </c>
      <c r="M5498">
        <v>0</v>
      </c>
      <c r="N5498">
        <v>0</v>
      </c>
      <c r="O5498">
        <v>233000</v>
      </c>
      <c r="P5498">
        <v>79588000</v>
      </c>
      <c r="Q5498">
        <v>7514</v>
      </c>
      <c r="R5498" t="b">
        <v>0</v>
      </c>
      <c r="S5498">
        <v>0</v>
      </c>
    </row>
    <row r="5499" spans="1:19">
      <c r="A5499">
        <v>41701001</v>
      </c>
      <c r="B5499" s="12"/>
      <c r="C5499" s="12" t="s">
        <v>4797</v>
      </c>
      <c r="D5499" s="12" t="s">
        <v>5657</v>
      </c>
      <c r="E5499" t="b">
        <v>0</v>
      </c>
      <c r="F5499">
        <v>0</v>
      </c>
      <c r="G5499">
        <v>0</v>
      </c>
      <c r="H5499">
        <v>43952</v>
      </c>
      <c r="I5499" s="12" t="s">
        <v>3285</v>
      </c>
      <c r="J5499">
        <v>12</v>
      </c>
      <c r="K5499">
        <v>10618</v>
      </c>
      <c r="L5499">
        <v>0</v>
      </c>
      <c r="M5499">
        <v>0</v>
      </c>
      <c r="N5499">
        <v>0</v>
      </c>
      <c r="O5499">
        <v>233000</v>
      </c>
      <c r="P5499">
        <v>79821000</v>
      </c>
      <c r="Q5499">
        <v>7515</v>
      </c>
      <c r="R5499" t="b">
        <v>0</v>
      </c>
      <c r="S5499">
        <v>0</v>
      </c>
    </row>
    <row r="5500" spans="1:19">
      <c r="A5500">
        <v>41701001</v>
      </c>
      <c r="B5500" s="12"/>
      <c r="C5500" s="12" t="s">
        <v>4797</v>
      </c>
      <c r="D5500" s="12" t="s">
        <v>5657</v>
      </c>
      <c r="E5500" t="b">
        <v>0</v>
      </c>
      <c r="F5500">
        <v>0</v>
      </c>
      <c r="G5500">
        <v>0</v>
      </c>
      <c r="H5500">
        <v>43952</v>
      </c>
      <c r="I5500" s="12" t="s">
        <v>3286</v>
      </c>
      <c r="J5500">
        <v>12</v>
      </c>
      <c r="K5500">
        <v>10619</v>
      </c>
      <c r="L5500">
        <v>0</v>
      </c>
      <c r="M5500">
        <v>0</v>
      </c>
      <c r="N5500">
        <v>0</v>
      </c>
      <c r="O5500">
        <v>233000</v>
      </c>
      <c r="P5500">
        <v>80054000</v>
      </c>
      <c r="Q5500">
        <v>7516</v>
      </c>
      <c r="R5500" t="b">
        <v>0</v>
      </c>
      <c r="S5500">
        <v>0</v>
      </c>
    </row>
    <row r="5501" spans="1:19">
      <c r="A5501">
        <v>41701001</v>
      </c>
      <c r="B5501" s="12"/>
      <c r="C5501" s="12" t="s">
        <v>4797</v>
      </c>
      <c r="D5501" s="12" t="s">
        <v>5657</v>
      </c>
      <c r="E5501" t="b">
        <v>0</v>
      </c>
      <c r="F5501">
        <v>0</v>
      </c>
      <c r="G5501">
        <v>0</v>
      </c>
      <c r="H5501">
        <v>43952</v>
      </c>
      <c r="I5501" s="12" t="s">
        <v>3287</v>
      </c>
      <c r="J5501">
        <v>12</v>
      </c>
      <c r="K5501">
        <v>10620</v>
      </c>
      <c r="L5501">
        <v>0</v>
      </c>
      <c r="M5501">
        <v>0</v>
      </c>
      <c r="N5501">
        <v>0</v>
      </c>
      <c r="O5501">
        <v>210000</v>
      </c>
      <c r="P5501">
        <v>80264000</v>
      </c>
      <c r="Q5501">
        <v>7517</v>
      </c>
      <c r="R5501" t="b">
        <v>0</v>
      </c>
      <c r="S5501">
        <v>0</v>
      </c>
    </row>
    <row r="5502" spans="1:19">
      <c r="A5502">
        <v>41701001</v>
      </c>
      <c r="B5502" s="12"/>
      <c r="C5502" s="12" t="s">
        <v>4797</v>
      </c>
      <c r="D5502" s="12" t="s">
        <v>5657</v>
      </c>
      <c r="E5502" t="b">
        <v>0</v>
      </c>
      <c r="F5502">
        <v>0</v>
      </c>
      <c r="G5502">
        <v>0</v>
      </c>
      <c r="H5502">
        <v>43952</v>
      </c>
      <c r="I5502" s="12" t="s">
        <v>3288</v>
      </c>
      <c r="J5502">
        <v>12</v>
      </c>
      <c r="K5502">
        <v>10621</v>
      </c>
      <c r="L5502">
        <v>0</v>
      </c>
      <c r="M5502">
        <v>0</v>
      </c>
      <c r="N5502">
        <v>0</v>
      </c>
      <c r="O5502">
        <v>210000</v>
      </c>
      <c r="P5502">
        <v>80474000</v>
      </c>
      <c r="Q5502">
        <v>7518</v>
      </c>
      <c r="R5502" t="b">
        <v>0</v>
      </c>
      <c r="S5502">
        <v>0</v>
      </c>
    </row>
    <row r="5503" spans="1:19">
      <c r="A5503">
        <v>41701001</v>
      </c>
      <c r="B5503" s="12"/>
      <c r="C5503" s="12" t="s">
        <v>4797</v>
      </c>
      <c r="D5503" s="12" t="s">
        <v>5657</v>
      </c>
      <c r="E5503" t="b">
        <v>0</v>
      </c>
      <c r="F5503">
        <v>0</v>
      </c>
      <c r="G5503">
        <v>0</v>
      </c>
      <c r="H5503">
        <v>43952</v>
      </c>
      <c r="I5503" s="12" t="s">
        <v>3289</v>
      </c>
      <c r="J5503">
        <v>12</v>
      </c>
      <c r="K5503">
        <v>10622</v>
      </c>
      <c r="L5503">
        <v>0</v>
      </c>
      <c r="M5503">
        <v>0</v>
      </c>
      <c r="N5503">
        <v>0</v>
      </c>
      <c r="O5503">
        <v>210000</v>
      </c>
      <c r="P5503">
        <v>80684000</v>
      </c>
      <c r="Q5503">
        <v>7519</v>
      </c>
      <c r="R5503" t="b">
        <v>0</v>
      </c>
      <c r="S5503">
        <v>0</v>
      </c>
    </row>
    <row r="5504" spans="1:19">
      <c r="A5504">
        <v>41701001</v>
      </c>
      <c r="B5504" s="12"/>
      <c r="C5504" s="12" t="s">
        <v>4797</v>
      </c>
      <c r="D5504" s="12" t="s">
        <v>5657</v>
      </c>
      <c r="E5504" t="b">
        <v>0</v>
      </c>
      <c r="F5504">
        <v>0</v>
      </c>
      <c r="G5504">
        <v>0</v>
      </c>
      <c r="H5504">
        <v>43952</v>
      </c>
      <c r="I5504" s="12" t="s">
        <v>3290</v>
      </c>
      <c r="J5504">
        <v>12</v>
      </c>
      <c r="K5504">
        <v>10623</v>
      </c>
      <c r="L5504">
        <v>0</v>
      </c>
      <c r="M5504">
        <v>0</v>
      </c>
      <c r="N5504">
        <v>0</v>
      </c>
      <c r="O5504">
        <v>210000</v>
      </c>
      <c r="P5504">
        <v>80894000</v>
      </c>
      <c r="Q5504">
        <v>7520</v>
      </c>
      <c r="R5504" t="b">
        <v>0</v>
      </c>
      <c r="S5504">
        <v>0</v>
      </c>
    </row>
    <row r="5505" spans="1:19">
      <c r="A5505">
        <v>41701001</v>
      </c>
      <c r="B5505" s="12"/>
      <c r="C5505" s="12" t="s">
        <v>4797</v>
      </c>
      <c r="D5505" s="12" t="s">
        <v>5657</v>
      </c>
      <c r="E5505" t="b">
        <v>0</v>
      </c>
      <c r="F5505">
        <v>0</v>
      </c>
      <c r="G5505">
        <v>0</v>
      </c>
      <c r="H5505">
        <v>43952</v>
      </c>
      <c r="I5505" s="12" t="s">
        <v>3291</v>
      </c>
      <c r="J5505">
        <v>12</v>
      </c>
      <c r="K5505">
        <v>10624</v>
      </c>
      <c r="L5505">
        <v>0</v>
      </c>
      <c r="M5505">
        <v>0</v>
      </c>
      <c r="N5505">
        <v>0</v>
      </c>
      <c r="O5505">
        <v>210000</v>
      </c>
      <c r="P5505">
        <v>81104000</v>
      </c>
      <c r="Q5505">
        <v>7521</v>
      </c>
      <c r="R5505" t="b">
        <v>0</v>
      </c>
      <c r="S5505">
        <v>0</v>
      </c>
    </row>
    <row r="5506" spans="1:19">
      <c r="A5506">
        <v>41701001</v>
      </c>
      <c r="B5506" s="12"/>
      <c r="C5506" s="12" t="s">
        <v>4797</v>
      </c>
      <c r="D5506" s="12" t="s">
        <v>5657</v>
      </c>
      <c r="E5506" t="b">
        <v>0</v>
      </c>
      <c r="F5506">
        <v>0</v>
      </c>
      <c r="G5506">
        <v>0</v>
      </c>
      <c r="H5506">
        <v>43952</v>
      </c>
      <c r="I5506" s="12" t="s">
        <v>3292</v>
      </c>
      <c r="J5506">
        <v>12</v>
      </c>
      <c r="K5506">
        <v>10625</v>
      </c>
      <c r="L5506">
        <v>0</v>
      </c>
      <c r="M5506">
        <v>0</v>
      </c>
      <c r="N5506">
        <v>0</v>
      </c>
      <c r="O5506">
        <v>210000</v>
      </c>
      <c r="P5506">
        <v>81314000</v>
      </c>
      <c r="Q5506">
        <v>7522</v>
      </c>
      <c r="R5506" t="b">
        <v>0</v>
      </c>
      <c r="S5506">
        <v>0</v>
      </c>
    </row>
    <row r="5507" spans="1:19">
      <c r="A5507">
        <v>41701001</v>
      </c>
      <c r="B5507" s="12"/>
      <c r="C5507" s="12" t="s">
        <v>4797</v>
      </c>
      <c r="D5507" s="12" t="s">
        <v>5657</v>
      </c>
      <c r="E5507" t="b">
        <v>0</v>
      </c>
      <c r="F5507">
        <v>0</v>
      </c>
      <c r="G5507">
        <v>0</v>
      </c>
      <c r="H5507">
        <v>43952</v>
      </c>
      <c r="I5507" s="12" t="s">
        <v>3293</v>
      </c>
      <c r="J5507">
        <v>12</v>
      </c>
      <c r="K5507">
        <v>10626</v>
      </c>
      <c r="L5507">
        <v>0</v>
      </c>
      <c r="M5507">
        <v>0</v>
      </c>
      <c r="N5507">
        <v>0</v>
      </c>
      <c r="O5507">
        <v>233000</v>
      </c>
      <c r="P5507">
        <v>81547000</v>
      </c>
      <c r="Q5507">
        <v>7523</v>
      </c>
      <c r="R5507" t="b">
        <v>0</v>
      </c>
      <c r="S5507">
        <v>0</v>
      </c>
    </row>
    <row r="5508" spans="1:19">
      <c r="A5508">
        <v>41701001</v>
      </c>
      <c r="B5508" s="12"/>
      <c r="C5508" s="12" t="s">
        <v>4797</v>
      </c>
      <c r="D5508" s="12" t="s">
        <v>5657</v>
      </c>
      <c r="E5508" t="b">
        <v>0</v>
      </c>
      <c r="F5508">
        <v>0</v>
      </c>
      <c r="G5508">
        <v>0</v>
      </c>
      <c r="H5508">
        <v>43952</v>
      </c>
      <c r="I5508" s="12" t="s">
        <v>3294</v>
      </c>
      <c r="J5508">
        <v>12</v>
      </c>
      <c r="K5508">
        <v>10627</v>
      </c>
      <c r="L5508">
        <v>0</v>
      </c>
      <c r="M5508">
        <v>0</v>
      </c>
      <c r="N5508">
        <v>0</v>
      </c>
      <c r="O5508">
        <v>210000</v>
      </c>
      <c r="P5508">
        <v>81757000</v>
      </c>
      <c r="Q5508">
        <v>7524</v>
      </c>
      <c r="R5508" t="b">
        <v>0</v>
      </c>
      <c r="S5508">
        <v>0</v>
      </c>
    </row>
    <row r="5509" spans="1:19">
      <c r="A5509">
        <v>41701001</v>
      </c>
      <c r="B5509" s="12"/>
      <c r="C5509" s="12" t="s">
        <v>4797</v>
      </c>
      <c r="D5509" s="12" t="s">
        <v>5657</v>
      </c>
      <c r="E5509" t="b">
        <v>0</v>
      </c>
      <c r="F5509">
        <v>0</v>
      </c>
      <c r="G5509">
        <v>0</v>
      </c>
      <c r="H5509">
        <v>43952</v>
      </c>
      <c r="I5509" s="12" t="s">
        <v>3295</v>
      </c>
      <c r="J5509">
        <v>12</v>
      </c>
      <c r="K5509">
        <v>10628</v>
      </c>
      <c r="L5509">
        <v>0</v>
      </c>
      <c r="M5509">
        <v>0</v>
      </c>
      <c r="N5509">
        <v>0</v>
      </c>
      <c r="O5509">
        <v>233000</v>
      </c>
      <c r="P5509">
        <v>81990000</v>
      </c>
      <c r="Q5509">
        <v>7525</v>
      </c>
      <c r="R5509" t="b">
        <v>0</v>
      </c>
      <c r="S5509">
        <v>0</v>
      </c>
    </row>
    <row r="5510" spans="1:19">
      <c r="A5510">
        <v>41701001</v>
      </c>
      <c r="B5510" s="12"/>
      <c r="C5510" s="12" t="s">
        <v>4797</v>
      </c>
      <c r="D5510" s="12" t="s">
        <v>5657</v>
      </c>
      <c r="E5510" t="b">
        <v>0</v>
      </c>
      <c r="F5510">
        <v>0</v>
      </c>
      <c r="G5510">
        <v>0</v>
      </c>
      <c r="H5510">
        <v>43952</v>
      </c>
      <c r="I5510" s="12" t="s">
        <v>3296</v>
      </c>
      <c r="J5510">
        <v>12</v>
      </c>
      <c r="K5510">
        <v>10629</v>
      </c>
      <c r="L5510">
        <v>0</v>
      </c>
      <c r="M5510">
        <v>0</v>
      </c>
      <c r="N5510">
        <v>0</v>
      </c>
      <c r="O5510">
        <v>210000</v>
      </c>
      <c r="P5510">
        <v>82200000</v>
      </c>
      <c r="Q5510">
        <v>7526</v>
      </c>
      <c r="R5510" t="b">
        <v>0</v>
      </c>
      <c r="S5510">
        <v>0</v>
      </c>
    </row>
    <row r="5511" spans="1:19">
      <c r="A5511">
        <v>41701001</v>
      </c>
      <c r="B5511" s="12"/>
      <c r="C5511" s="12" t="s">
        <v>4797</v>
      </c>
      <c r="D5511" s="12" t="s">
        <v>5657</v>
      </c>
      <c r="E5511" t="b">
        <v>0</v>
      </c>
      <c r="F5511">
        <v>0</v>
      </c>
      <c r="G5511">
        <v>0</v>
      </c>
      <c r="H5511">
        <v>43952</v>
      </c>
      <c r="I5511" s="12" t="s">
        <v>3297</v>
      </c>
      <c r="J5511">
        <v>12</v>
      </c>
      <c r="K5511">
        <v>10630</v>
      </c>
      <c r="L5511">
        <v>0</v>
      </c>
      <c r="M5511">
        <v>0</v>
      </c>
      <c r="N5511">
        <v>0</v>
      </c>
      <c r="O5511">
        <v>233000</v>
      </c>
      <c r="P5511">
        <v>82433000</v>
      </c>
      <c r="Q5511">
        <v>7527</v>
      </c>
      <c r="R5511" t="b">
        <v>0</v>
      </c>
      <c r="S5511">
        <v>0</v>
      </c>
    </row>
    <row r="5512" spans="1:19">
      <c r="A5512">
        <v>41701001</v>
      </c>
      <c r="B5512" s="12"/>
      <c r="C5512" s="12" t="s">
        <v>4797</v>
      </c>
      <c r="D5512" s="12" t="s">
        <v>5657</v>
      </c>
      <c r="E5512" t="b">
        <v>0</v>
      </c>
      <c r="F5512">
        <v>0</v>
      </c>
      <c r="G5512">
        <v>0</v>
      </c>
      <c r="H5512">
        <v>43952</v>
      </c>
      <c r="I5512" s="12" t="s">
        <v>3298</v>
      </c>
      <c r="J5512">
        <v>12</v>
      </c>
      <c r="K5512">
        <v>10631</v>
      </c>
      <c r="L5512">
        <v>0</v>
      </c>
      <c r="M5512">
        <v>0</v>
      </c>
      <c r="N5512">
        <v>0</v>
      </c>
      <c r="O5512">
        <v>210000</v>
      </c>
      <c r="P5512">
        <v>82643000</v>
      </c>
      <c r="Q5512">
        <v>7528</v>
      </c>
      <c r="R5512" t="b">
        <v>0</v>
      </c>
      <c r="S5512">
        <v>0</v>
      </c>
    </row>
    <row r="5513" spans="1:19">
      <c r="A5513">
        <v>41701001</v>
      </c>
      <c r="B5513" s="12"/>
      <c r="C5513" s="12" t="s">
        <v>4797</v>
      </c>
      <c r="D5513" s="12" t="s">
        <v>5657</v>
      </c>
      <c r="E5513" t="b">
        <v>0</v>
      </c>
      <c r="F5513">
        <v>0</v>
      </c>
      <c r="G5513">
        <v>0</v>
      </c>
      <c r="H5513">
        <v>43952</v>
      </c>
      <c r="I5513" s="12" t="s">
        <v>3299</v>
      </c>
      <c r="J5513">
        <v>12</v>
      </c>
      <c r="K5513">
        <v>10632</v>
      </c>
      <c r="L5513">
        <v>0</v>
      </c>
      <c r="M5513">
        <v>0</v>
      </c>
      <c r="N5513">
        <v>0</v>
      </c>
      <c r="O5513">
        <v>210000</v>
      </c>
      <c r="P5513">
        <v>82853000</v>
      </c>
      <c r="Q5513">
        <v>7529</v>
      </c>
      <c r="R5513" t="b">
        <v>0</v>
      </c>
      <c r="S5513">
        <v>0</v>
      </c>
    </row>
    <row r="5514" spans="1:19">
      <c r="A5514">
        <v>41701001</v>
      </c>
      <c r="B5514" s="12"/>
      <c r="C5514" s="12" t="s">
        <v>4797</v>
      </c>
      <c r="D5514" s="12" t="s">
        <v>5657</v>
      </c>
      <c r="E5514" t="b">
        <v>0</v>
      </c>
      <c r="F5514">
        <v>0</v>
      </c>
      <c r="G5514">
        <v>0</v>
      </c>
      <c r="H5514">
        <v>43952</v>
      </c>
      <c r="I5514" s="12" t="s">
        <v>3300</v>
      </c>
      <c r="J5514">
        <v>12</v>
      </c>
      <c r="K5514">
        <v>10633</v>
      </c>
      <c r="L5514">
        <v>0</v>
      </c>
      <c r="M5514">
        <v>0</v>
      </c>
      <c r="N5514">
        <v>0</v>
      </c>
      <c r="O5514">
        <v>210000</v>
      </c>
      <c r="P5514">
        <v>83063000</v>
      </c>
      <c r="Q5514">
        <v>7530</v>
      </c>
      <c r="R5514" t="b">
        <v>0</v>
      </c>
      <c r="S5514">
        <v>0</v>
      </c>
    </row>
    <row r="5515" spans="1:19">
      <c r="A5515">
        <v>41701001</v>
      </c>
      <c r="B5515" s="12"/>
      <c r="C5515" s="12" t="s">
        <v>4797</v>
      </c>
      <c r="D5515" s="12" t="s">
        <v>5657</v>
      </c>
      <c r="E5515" t="b">
        <v>0</v>
      </c>
      <c r="F5515">
        <v>0</v>
      </c>
      <c r="G5515">
        <v>0</v>
      </c>
      <c r="H5515">
        <v>43952</v>
      </c>
      <c r="I5515" s="12" t="s">
        <v>3301</v>
      </c>
      <c r="J5515">
        <v>12</v>
      </c>
      <c r="K5515">
        <v>10634</v>
      </c>
      <c r="L5515">
        <v>0</v>
      </c>
      <c r="M5515">
        <v>0</v>
      </c>
      <c r="N5515">
        <v>0</v>
      </c>
      <c r="O5515">
        <v>233000</v>
      </c>
      <c r="P5515">
        <v>83296000</v>
      </c>
      <c r="Q5515">
        <v>7531</v>
      </c>
      <c r="R5515" t="b">
        <v>0</v>
      </c>
      <c r="S5515">
        <v>0</v>
      </c>
    </row>
    <row r="5516" spans="1:19">
      <c r="A5516">
        <v>41701001</v>
      </c>
      <c r="B5516" s="12"/>
      <c r="C5516" s="12" t="s">
        <v>4797</v>
      </c>
      <c r="D5516" s="12" t="s">
        <v>5657</v>
      </c>
      <c r="E5516" t="b">
        <v>0</v>
      </c>
      <c r="F5516">
        <v>0</v>
      </c>
      <c r="G5516">
        <v>0</v>
      </c>
      <c r="H5516">
        <v>43952</v>
      </c>
      <c r="I5516" s="12" t="s">
        <v>3302</v>
      </c>
      <c r="J5516">
        <v>12</v>
      </c>
      <c r="K5516">
        <v>10635</v>
      </c>
      <c r="L5516">
        <v>0</v>
      </c>
      <c r="M5516">
        <v>0</v>
      </c>
      <c r="N5516">
        <v>0</v>
      </c>
      <c r="O5516">
        <v>210000</v>
      </c>
      <c r="P5516">
        <v>83506000</v>
      </c>
      <c r="Q5516">
        <v>7532</v>
      </c>
      <c r="R5516" t="b">
        <v>0</v>
      </c>
      <c r="S5516">
        <v>0</v>
      </c>
    </row>
    <row r="5517" spans="1:19">
      <c r="A5517">
        <v>41701001</v>
      </c>
      <c r="B5517" s="12"/>
      <c r="C5517" s="12" t="s">
        <v>4797</v>
      </c>
      <c r="D5517" s="12" t="s">
        <v>5657</v>
      </c>
      <c r="E5517" t="b">
        <v>0</v>
      </c>
      <c r="F5517">
        <v>0</v>
      </c>
      <c r="G5517">
        <v>0</v>
      </c>
      <c r="H5517">
        <v>43952</v>
      </c>
      <c r="I5517" s="12" t="s">
        <v>3303</v>
      </c>
      <c r="J5517">
        <v>12</v>
      </c>
      <c r="K5517">
        <v>10636</v>
      </c>
      <c r="L5517">
        <v>0</v>
      </c>
      <c r="M5517">
        <v>0</v>
      </c>
      <c r="N5517">
        <v>0</v>
      </c>
      <c r="O5517">
        <v>233000</v>
      </c>
      <c r="P5517">
        <v>83739000</v>
      </c>
      <c r="Q5517">
        <v>7533</v>
      </c>
      <c r="R5517" t="b">
        <v>0</v>
      </c>
      <c r="S5517">
        <v>0</v>
      </c>
    </row>
    <row r="5518" spans="1:19">
      <c r="A5518">
        <v>41701001</v>
      </c>
      <c r="B5518" s="12"/>
      <c r="C5518" s="12" t="s">
        <v>4797</v>
      </c>
      <c r="D5518" s="12" t="s">
        <v>5657</v>
      </c>
      <c r="E5518" t="b">
        <v>0</v>
      </c>
      <c r="F5518">
        <v>0</v>
      </c>
      <c r="G5518">
        <v>0</v>
      </c>
      <c r="H5518">
        <v>43952</v>
      </c>
      <c r="I5518" s="12" t="s">
        <v>3304</v>
      </c>
      <c r="J5518">
        <v>12</v>
      </c>
      <c r="K5518">
        <v>10637</v>
      </c>
      <c r="L5518">
        <v>0</v>
      </c>
      <c r="M5518">
        <v>0</v>
      </c>
      <c r="N5518">
        <v>0</v>
      </c>
      <c r="O5518">
        <v>233000</v>
      </c>
      <c r="P5518">
        <v>83972000</v>
      </c>
      <c r="Q5518">
        <v>7534</v>
      </c>
      <c r="R5518" t="b">
        <v>0</v>
      </c>
      <c r="S5518">
        <v>0</v>
      </c>
    </row>
    <row r="5519" spans="1:19">
      <c r="A5519">
        <v>41701001</v>
      </c>
      <c r="B5519" s="12"/>
      <c r="C5519" s="12" t="s">
        <v>4797</v>
      </c>
      <c r="D5519" s="12" t="s">
        <v>5657</v>
      </c>
      <c r="E5519" t="b">
        <v>0</v>
      </c>
      <c r="F5519">
        <v>0</v>
      </c>
      <c r="G5519">
        <v>0</v>
      </c>
      <c r="H5519">
        <v>43952</v>
      </c>
      <c r="I5519" s="12" t="s">
        <v>3305</v>
      </c>
      <c r="J5519">
        <v>12</v>
      </c>
      <c r="K5519">
        <v>10638</v>
      </c>
      <c r="L5519">
        <v>0</v>
      </c>
      <c r="M5519">
        <v>0</v>
      </c>
      <c r="N5519">
        <v>0</v>
      </c>
      <c r="O5519">
        <v>210000</v>
      </c>
      <c r="P5519">
        <v>84182000</v>
      </c>
      <c r="Q5519">
        <v>7535</v>
      </c>
      <c r="R5519" t="b">
        <v>0</v>
      </c>
      <c r="S5519">
        <v>0</v>
      </c>
    </row>
    <row r="5520" spans="1:19">
      <c r="A5520">
        <v>41701001</v>
      </c>
      <c r="B5520" s="12"/>
      <c r="C5520" s="12" t="s">
        <v>4797</v>
      </c>
      <c r="D5520" s="12" t="s">
        <v>5657</v>
      </c>
      <c r="E5520" t="b">
        <v>0</v>
      </c>
      <c r="F5520">
        <v>0</v>
      </c>
      <c r="G5520">
        <v>0</v>
      </c>
      <c r="H5520">
        <v>43952</v>
      </c>
      <c r="I5520" s="12" t="s">
        <v>3306</v>
      </c>
      <c r="J5520">
        <v>12</v>
      </c>
      <c r="K5520">
        <v>10639</v>
      </c>
      <c r="L5520">
        <v>0</v>
      </c>
      <c r="M5520">
        <v>0</v>
      </c>
      <c r="N5520">
        <v>0</v>
      </c>
      <c r="O5520">
        <v>233000</v>
      </c>
      <c r="P5520">
        <v>84415000</v>
      </c>
      <c r="Q5520">
        <v>7536</v>
      </c>
      <c r="R5520" t="b">
        <v>0</v>
      </c>
      <c r="S5520">
        <v>0</v>
      </c>
    </row>
    <row r="5521" spans="1:19">
      <c r="A5521">
        <v>41701001</v>
      </c>
      <c r="B5521" s="12"/>
      <c r="C5521" s="12" t="s">
        <v>4797</v>
      </c>
      <c r="D5521" s="12" t="s">
        <v>5657</v>
      </c>
      <c r="E5521" t="b">
        <v>0</v>
      </c>
      <c r="F5521">
        <v>0</v>
      </c>
      <c r="G5521">
        <v>0</v>
      </c>
      <c r="H5521">
        <v>43952</v>
      </c>
      <c r="I5521" s="12" t="s">
        <v>3307</v>
      </c>
      <c r="J5521">
        <v>12</v>
      </c>
      <c r="K5521">
        <v>10640</v>
      </c>
      <c r="L5521">
        <v>0</v>
      </c>
      <c r="M5521">
        <v>0</v>
      </c>
      <c r="N5521">
        <v>0</v>
      </c>
      <c r="O5521">
        <v>210000</v>
      </c>
      <c r="P5521">
        <v>84625000</v>
      </c>
      <c r="Q5521">
        <v>7537</v>
      </c>
      <c r="R5521" t="b">
        <v>0</v>
      </c>
      <c r="S5521">
        <v>0</v>
      </c>
    </row>
    <row r="5522" spans="1:19">
      <c r="A5522">
        <v>41701001</v>
      </c>
      <c r="B5522" s="12"/>
      <c r="C5522" s="12" t="s">
        <v>4797</v>
      </c>
      <c r="D5522" s="12" t="s">
        <v>5657</v>
      </c>
      <c r="E5522" t="b">
        <v>0</v>
      </c>
      <c r="F5522">
        <v>0</v>
      </c>
      <c r="G5522">
        <v>0</v>
      </c>
      <c r="H5522">
        <v>43952</v>
      </c>
      <c r="I5522" s="12" t="s">
        <v>3308</v>
      </c>
      <c r="J5522">
        <v>12</v>
      </c>
      <c r="K5522">
        <v>10641</v>
      </c>
      <c r="L5522">
        <v>0</v>
      </c>
      <c r="M5522">
        <v>0</v>
      </c>
      <c r="N5522">
        <v>0</v>
      </c>
      <c r="O5522">
        <v>233000</v>
      </c>
      <c r="P5522">
        <v>84858000</v>
      </c>
      <c r="Q5522">
        <v>7538</v>
      </c>
      <c r="R5522" t="b">
        <v>0</v>
      </c>
      <c r="S5522">
        <v>0</v>
      </c>
    </row>
    <row r="5523" spans="1:19">
      <c r="A5523">
        <v>41701001</v>
      </c>
      <c r="B5523" s="12"/>
      <c r="C5523" s="12" t="s">
        <v>4797</v>
      </c>
      <c r="D5523" s="12" t="s">
        <v>5657</v>
      </c>
      <c r="E5523" t="b">
        <v>0</v>
      </c>
      <c r="F5523">
        <v>0</v>
      </c>
      <c r="G5523">
        <v>0</v>
      </c>
      <c r="H5523">
        <v>43952</v>
      </c>
      <c r="I5523" s="12" t="s">
        <v>3309</v>
      </c>
      <c r="J5523">
        <v>12</v>
      </c>
      <c r="K5523">
        <v>10642</v>
      </c>
      <c r="L5523">
        <v>0</v>
      </c>
      <c r="M5523">
        <v>0</v>
      </c>
      <c r="N5523">
        <v>0</v>
      </c>
      <c r="O5523">
        <v>210000</v>
      </c>
      <c r="P5523">
        <v>85068000</v>
      </c>
      <c r="Q5523">
        <v>7539</v>
      </c>
      <c r="R5523" t="b">
        <v>0</v>
      </c>
      <c r="S5523">
        <v>0</v>
      </c>
    </row>
    <row r="5524" spans="1:19">
      <c r="A5524">
        <v>41701001</v>
      </c>
      <c r="B5524" s="12"/>
      <c r="C5524" s="12" t="s">
        <v>4797</v>
      </c>
      <c r="D5524" s="12" t="s">
        <v>5657</v>
      </c>
      <c r="E5524" t="b">
        <v>0</v>
      </c>
      <c r="F5524">
        <v>0</v>
      </c>
      <c r="G5524">
        <v>0</v>
      </c>
      <c r="H5524">
        <v>43952</v>
      </c>
      <c r="I5524" s="12" t="s">
        <v>3310</v>
      </c>
      <c r="J5524">
        <v>12</v>
      </c>
      <c r="K5524">
        <v>10643</v>
      </c>
      <c r="L5524">
        <v>0</v>
      </c>
      <c r="M5524">
        <v>0</v>
      </c>
      <c r="N5524">
        <v>0</v>
      </c>
      <c r="O5524">
        <v>210000</v>
      </c>
      <c r="P5524">
        <v>85278000</v>
      </c>
      <c r="Q5524">
        <v>7540</v>
      </c>
      <c r="R5524" t="b">
        <v>0</v>
      </c>
      <c r="S5524">
        <v>0</v>
      </c>
    </row>
    <row r="5525" spans="1:19">
      <c r="A5525">
        <v>41701001</v>
      </c>
      <c r="B5525" s="12"/>
      <c r="C5525" s="12" t="s">
        <v>4797</v>
      </c>
      <c r="D5525" s="12" t="s">
        <v>5657</v>
      </c>
      <c r="E5525" t="b">
        <v>0</v>
      </c>
      <c r="F5525">
        <v>0</v>
      </c>
      <c r="G5525">
        <v>0</v>
      </c>
      <c r="H5525">
        <v>43952</v>
      </c>
      <c r="I5525" s="12" t="s">
        <v>3311</v>
      </c>
      <c r="J5525">
        <v>12</v>
      </c>
      <c r="K5525">
        <v>10644</v>
      </c>
      <c r="L5525">
        <v>0</v>
      </c>
      <c r="M5525">
        <v>0</v>
      </c>
      <c r="N5525">
        <v>0</v>
      </c>
      <c r="O5525">
        <v>210000</v>
      </c>
      <c r="P5525">
        <v>85488000</v>
      </c>
      <c r="Q5525">
        <v>7541</v>
      </c>
      <c r="R5525" t="b">
        <v>0</v>
      </c>
      <c r="S5525">
        <v>0</v>
      </c>
    </row>
    <row r="5526" spans="1:19">
      <c r="A5526">
        <v>41701001</v>
      </c>
      <c r="B5526" s="12"/>
      <c r="C5526" s="12" t="s">
        <v>4797</v>
      </c>
      <c r="D5526" s="12" t="s">
        <v>5657</v>
      </c>
      <c r="E5526" t="b">
        <v>0</v>
      </c>
      <c r="F5526">
        <v>0</v>
      </c>
      <c r="G5526">
        <v>0</v>
      </c>
      <c r="H5526">
        <v>43952</v>
      </c>
      <c r="I5526" s="12" t="s">
        <v>3312</v>
      </c>
      <c r="J5526">
        <v>12</v>
      </c>
      <c r="K5526">
        <v>10645</v>
      </c>
      <c r="L5526">
        <v>0</v>
      </c>
      <c r="M5526">
        <v>0</v>
      </c>
      <c r="N5526">
        <v>0</v>
      </c>
      <c r="O5526">
        <v>210000</v>
      </c>
      <c r="P5526">
        <v>85698000</v>
      </c>
      <c r="Q5526">
        <v>7542</v>
      </c>
      <c r="R5526" t="b">
        <v>0</v>
      </c>
      <c r="S5526">
        <v>0</v>
      </c>
    </row>
    <row r="5527" spans="1:19">
      <c r="A5527">
        <v>41701001</v>
      </c>
      <c r="B5527" s="12"/>
      <c r="C5527" s="12" t="s">
        <v>4797</v>
      </c>
      <c r="D5527" s="12" t="s">
        <v>5657</v>
      </c>
      <c r="E5527" t="b">
        <v>0</v>
      </c>
      <c r="F5527">
        <v>0</v>
      </c>
      <c r="G5527">
        <v>0</v>
      </c>
      <c r="H5527">
        <v>43952</v>
      </c>
      <c r="I5527" s="12" t="s">
        <v>3313</v>
      </c>
      <c r="J5527">
        <v>12</v>
      </c>
      <c r="K5527">
        <v>10646</v>
      </c>
      <c r="L5527">
        <v>0</v>
      </c>
      <c r="M5527">
        <v>0</v>
      </c>
      <c r="N5527">
        <v>0</v>
      </c>
      <c r="O5527">
        <v>233000</v>
      </c>
      <c r="P5527">
        <v>85931000</v>
      </c>
      <c r="Q5527">
        <v>7543</v>
      </c>
      <c r="R5527" t="b">
        <v>0</v>
      </c>
      <c r="S5527">
        <v>0</v>
      </c>
    </row>
    <row r="5528" spans="1:19">
      <c r="A5528">
        <v>41701001</v>
      </c>
      <c r="B5528" s="12"/>
      <c r="C5528" s="12" t="s">
        <v>4797</v>
      </c>
      <c r="D5528" s="12" t="s">
        <v>5657</v>
      </c>
      <c r="E5528" t="b">
        <v>0</v>
      </c>
      <c r="F5528">
        <v>0</v>
      </c>
      <c r="G5528">
        <v>0</v>
      </c>
      <c r="H5528">
        <v>43952</v>
      </c>
      <c r="I5528" s="12" t="s">
        <v>3314</v>
      </c>
      <c r="J5528">
        <v>12</v>
      </c>
      <c r="K5528">
        <v>10647</v>
      </c>
      <c r="L5528">
        <v>0</v>
      </c>
      <c r="M5528">
        <v>0</v>
      </c>
      <c r="N5528">
        <v>0</v>
      </c>
      <c r="O5528">
        <v>210000</v>
      </c>
      <c r="P5528">
        <v>86141000</v>
      </c>
      <c r="Q5528">
        <v>7544</v>
      </c>
      <c r="R5528" t="b">
        <v>0</v>
      </c>
      <c r="S5528">
        <v>0</v>
      </c>
    </row>
    <row r="5529" spans="1:19">
      <c r="A5529">
        <v>41701001</v>
      </c>
      <c r="B5529" s="12"/>
      <c r="C5529" s="12" t="s">
        <v>4797</v>
      </c>
      <c r="D5529" s="12" t="s">
        <v>5657</v>
      </c>
      <c r="E5529" t="b">
        <v>0</v>
      </c>
      <c r="F5529">
        <v>0</v>
      </c>
      <c r="G5529">
        <v>0</v>
      </c>
      <c r="H5529">
        <v>43952</v>
      </c>
      <c r="I5529" s="12" t="s">
        <v>3315</v>
      </c>
      <c r="J5529">
        <v>12</v>
      </c>
      <c r="K5529">
        <v>10648</v>
      </c>
      <c r="L5529">
        <v>0</v>
      </c>
      <c r="M5529">
        <v>0</v>
      </c>
      <c r="N5529">
        <v>0</v>
      </c>
      <c r="O5529">
        <v>233000</v>
      </c>
      <c r="P5529">
        <v>86374000</v>
      </c>
      <c r="Q5529">
        <v>7545</v>
      </c>
      <c r="R5529" t="b">
        <v>0</v>
      </c>
      <c r="S5529">
        <v>0</v>
      </c>
    </row>
    <row r="5530" spans="1:19">
      <c r="A5530">
        <v>41701001</v>
      </c>
      <c r="B5530" s="12"/>
      <c r="C5530" s="12" t="s">
        <v>4797</v>
      </c>
      <c r="D5530" s="12" t="s">
        <v>5657</v>
      </c>
      <c r="E5530" t="b">
        <v>0</v>
      </c>
      <c r="F5530">
        <v>0</v>
      </c>
      <c r="G5530">
        <v>0</v>
      </c>
      <c r="H5530">
        <v>43952</v>
      </c>
      <c r="I5530" s="12" t="s">
        <v>3316</v>
      </c>
      <c r="J5530">
        <v>12</v>
      </c>
      <c r="K5530">
        <v>10649</v>
      </c>
      <c r="L5530">
        <v>0</v>
      </c>
      <c r="M5530">
        <v>0</v>
      </c>
      <c r="N5530">
        <v>0</v>
      </c>
      <c r="O5530">
        <v>210000</v>
      </c>
      <c r="P5530">
        <v>86584000</v>
      </c>
      <c r="Q5530">
        <v>7546</v>
      </c>
      <c r="R5530" t="b">
        <v>0</v>
      </c>
      <c r="S5530">
        <v>0</v>
      </c>
    </row>
    <row r="5531" spans="1:19">
      <c r="A5531">
        <v>41701001</v>
      </c>
      <c r="B5531" s="12"/>
      <c r="C5531" s="12" t="s">
        <v>4797</v>
      </c>
      <c r="D5531" s="12" t="s">
        <v>5657</v>
      </c>
      <c r="E5531" t="b">
        <v>0</v>
      </c>
      <c r="F5531">
        <v>0</v>
      </c>
      <c r="G5531">
        <v>0</v>
      </c>
      <c r="H5531">
        <v>43952</v>
      </c>
      <c r="I5531" s="12" t="s">
        <v>3317</v>
      </c>
      <c r="J5531">
        <v>12</v>
      </c>
      <c r="K5531">
        <v>10650</v>
      </c>
      <c r="L5531">
        <v>0</v>
      </c>
      <c r="M5531">
        <v>0</v>
      </c>
      <c r="N5531">
        <v>0</v>
      </c>
      <c r="O5531">
        <v>210000</v>
      </c>
      <c r="P5531">
        <v>86794000</v>
      </c>
      <c r="Q5531">
        <v>7547</v>
      </c>
      <c r="R5531" t="b">
        <v>0</v>
      </c>
      <c r="S5531">
        <v>0</v>
      </c>
    </row>
    <row r="5532" spans="1:19">
      <c r="A5532">
        <v>41701001</v>
      </c>
      <c r="B5532" s="12"/>
      <c r="C5532" s="12" t="s">
        <v>4797</v>
      </c>
      <c r="D5532" s="12" t="s">
        <v>5657</v>
      </c>
      <c r="E5532" t="b">
        <v>0</v>
      </c>
      <c r="F5532">
        <v>0</v>
      </c>
      <c r="G5532">
        <v>0</v>
      </c>
      <c r="H5532">
        <v>43952</v>
      </c>
      <c r="I5532" s="12" t="s">
        <v>3318</v>
      </c>
      <c r="J5532">
        <v>12</v>
      </c>
      <c r="K5532">
        <v>10651</v>
      </c>
      <c r="L5532">
        <v>0</v>
      </c>
      <c r="M5532">
        <v>0</v>
      </c>
      <c r="N5532">
        <v>0</v>
      </c>
      <c r="O5532">
        <v>233000</v>
      </c>
      <c r="P5532">
        <v>87027000</v>
      </c>
      <c r="Q5532">
        <v>7548</v>
      </c>
      <c r="R5532" t="b">
        <v>0</v>
      </c>
      <c r="S5532">
        <v>0</v>
      </c>
    </row>
    <row r="5533" spans="1:19">
      <c r="A5533">
        <v>41701001</v>
      </c>
      <c r="B5533" s="12"/>
      <c r="C5533" s="12" t="s">
        <v>4797</v>
      </c>
      <c r="D5533" s="12" t="s">
        <v>5657</v>
      </c>
      <c r="E5533" t="b">
        <v>0</v>
      </c>
      <c r="F5533">
        <v>0</v>
      </c>
      <c r="G5533">
        <v>0</v>
      </c>
      <c r="H5533">
        <v>43952</v>
      </c>
      <c r="I5533" s="12" t="s">
        <v>3319</v>
      </c>
      <c r="J5533">
        <v>12</v>
      </c>
      <c r="K5533">
        <v>10652</v>
      </c>
      <c r="L5533">
        <v>0</v>
      </c>
      <c r="M5533">
        <v>0</v>
      </c>
      <c r="N5533">
        <v>0</v>
      </c>
      <c r="O5533">
        <v>210000</v>
      </c>
      <c r="P5533">
        <v>87237000</v>
      </c>
      <c r="Q5533">
        <v>7549</v>
      </c>
      <c r="R5533" t="b">
        <v>0</v>
      </c>
      <c r="S5533">
        <v>0</v>
      </c>
    </row>
    <row r="5534" spans="1:19">
      <c r="A5534">
        <v>41701001</v>
      </c>
      <c r="B5534" s="12"/>
      <c r="C5534" s="12" t="s">
        <v>4797</v>
      </c>
      <c r="D5534" s="12" t="s">
        <v>5657</v>
      </c>
      <c r="E5534" t="b">
        <v>0</v>
      </c>
      <c r="F5534">
        <v>0</v>
      </c>
      <c r="G5534">
        <v>0</v>
      </c>
      <c r="H5534">
        <v>43952</v>
      </c>
      <c r="I5534" s="12" t="s">
        <v>3320</v>
      </c>
      <c r="J5534">
        <v>12</v>
      </c>
      <c r="K5534">
        <v>10653</v>
      </c>
      <c r="L5534">
        <v>0</v>
      </c>
      <c r="M5534">
        <v>0</v>
      </c>
      <c r="N5534">
        <v>0</v>
      </c>
      <c r="O5534">
        <v>210000</v>
      </c>
      <c r="P5534">
        <v>87447000</v>
      </c>
      <c r="Q5534">
        <v>7550</v>
      </c>
      <c r="R5534" t="b">
        <v>0</v>
      </c>
      <c r="S5534">
        <v>0</v>
      </c>
    </row>
    <row r="5535" spans="1:19">
      <c r="A5535">
        <v>41701001</v>
      </c>
      <c r="B5535" s="12"/>
      <c r="C5535" s="12" t="s">
        <v>4797</v>
      </c>
      <c r="D5535" s="12" t="s">
        <v>5657</v>
      </c>
      <c r="E5535" t="b">
        <v>0</v>
      </c>
      <c r="F5535">
        <v>0</v>
      </c>
      <c r="G5535">
        <v>0</v>
      </c>
      <c r="H5535">
        <v>43952</v>
      </c>
      <c r="I5535" s="12" t="s">
        <v>3321</v>
      </c>
      <c r="J5535">
        <v>12</v>
      </c>
      <c r="K5535">
        <v>10654</v>
      </c>
      <c r="L5535">
        <v>0</v>
      </c>
      <c r="M5535">
        <v>0</v>
      </c>
      <c r="N5535">
        <v>0</v>
      </c>
      <c r="O5535">
        <v>233000</v>
      </c>
      <c r="P5535">
        <v>87680000</v>
      </c>
      <c r="Q5535">
        <v>7551</v>
      </c>
      <c r="R5535" t="b">
        <v>0</v>
      </c>
      <c r="S5535">
        <v>0</v>
      </c>
    </row>
    <row r="5536" spans="1:19">
      <c r="A5536">
        <v>41701001</v>
      </c>
      <c r="B5536" s="12"/>
      <c r="C5536" s="12" t="s">
        <v>4797</v>
      </c>
      <c r="D5536" s="12" t="s">
        <v>5657</v>
      </c>
      <c r="E5536" t="b">
        <v>0</v>
      </c>
      <c r="F5536">
        <v>0</v>
      </c>
      <c r="G5536">
        <v>0</v>
      </c>
      <c r="H5536">
        <v>43983</v>
      </c>
      <c r="I5536" s="12" t="s">
        <v>3322</v>
      </c>
      <c r="J5536">
        <v>12</v>
      </c>
      <c r="K5536">
        <v>10655</v>
      </c>
      <c r="L5536">
        <v>0</v>
      </c>
      <c r="M5536">
        <v>0</v>
      </c>
      <c r="N5536">
        <v>0</v>
      </c>
      <c r="O5536">
        <v>233000</v>
      </c>
      <c r="P5536">
        <v>87913000</v>
      </c>
      <c r="Q5536">
        <v>7552</v>
      </c>
      <c r="R5536" t="b">
        <v>0</v>
      </c>
      <c r="S5536">
        <v>0</v>
      </c>
    </row>
    <row r="5537" spans="1:19">
      <c r="A5537">
        <v>41701001</v>
      </c>
      <c r="B5537" s="12"/>
      <c r="C5537" s="12" t="s">
        <v>4797</v>
      </c>
      <c r="D5537" s="12" t="s">
        <v>5657</v>
      </c>
      <c r="E5537" t="b">
        <v>0</v>
      </c>
      <c r="F5537">
        <v>0</v>
      </c>
      <c r="G5537">
        <v>0</v>
      </c>
      <c r="H5537">
        <v>43983</v>
      </c>
      <c r="I5537" s="12" t="s">
        <v>3323</v>
      </c>
      <c r="J5537">
        <v>12</v>
      </c>
      <c r="K5537">
        <v>10656</v>
      </c>
      <c r="L5537">
        <v>0</v>
      </c>
      <c r="M5537">
        <v>0</v>
      </c>
      <c r="N5537">
        <v>0</v>
      </c>
      <c r="O5537">
        <v>210000</v>
      </c>
      <c r="P5537">
        <v>88123000</v>
      </c>
      <c r="Q5537">
        <v>7553</v>
      </c>
      <c r="R5537" t="b">
        <v>0</v>
      </c>
      <c r="S5537">
        <v>0</v>
      </c>
    </row>
    <row r="5538" spans="1:19">
      <c r="A5538">
        <v>41701001</v>
      </c>
      <c r="B5538" s="12"/>
      <c r="C5538" s="12" t="s">
        <v>4797</v>
      </c>
      <c r="D5538" s="12" t="s">
        <v>5657</v>
      </c>
      <c r="E5538" t="b">
        <v>0</v>
      </c>
      <c r="F5538">
        <v>0</v>
      </c>
      <c r="G5538">
        <v>0</v>
      </c>
      <c r="H5538">
        <v>43983</v>
      </c>
      <c r="I5538" s="12" t="s">
        <v>3324</v>
      </c>
      <c r="J5538">
        <v>12</v>
      </c>
      <c r="K5538">
        <v>10657</v>
      </c>
      <c r="L5538">
        <v>0</v>
      </c>
      <c r="M5538">
        <v>0</v>
      </c>
      <c r="N5538">
        <v>0</v>
      </c>
      <c r="O5538">
        <v>210000</v>
      </c>
      <c r="P5538">
        <v>88333000</v>
      </c>
      <c r="Q5538">
        <v>7554</v>
      </c>
      <c r="R5538" t="b">
        <v>0</v>
      </c>
      <c r="S5538">
        <v>0</v>
      </c>
    </row>
    <row r="5539" spans="1:19">
      <c r="A5539">
        <v>41701001</v>
      </c>
      <c r="B5539" s="12"/>
      <c r="C5539" s="12" t="s">
        <v>4797</v>
      </c>
      <c r="D5539" s="12" t="s">
        <v>5657</v>
      </c>
      <c r="E5539" t="b">
        <v>0</v>
      </c>
      <c r="F5539">
        <v>0</v>
      </c>
      <c r="G5539">
        <v>0</v>
      </c>
      <c r="H5539">
        <v>43983</v>
      </c>
      <c r="I5539" s="12" t="s">
        <v>3325</v>
      </c>
      <c r="J5539">
        <v>12</v>
      </c>
      <c r="K5539">
        <v>10658</v>
      </c>
      <c r="L5539">
        <v>0</v>
      </c>
      <c r="M5539">
        <v>0</v>
      </c>
      <c r="N5539">
        <v>0</v>
      </c>
      <c r="O5539">
        <v>210000</v>
      </c>
      <c r="P5539">
        <v>88543000</v>
      </c>
      <c r="Q5539">
        <v>7555</v>
      </c>
      <c r="R5539" t="b">
        <v>0</v>
      </c>
      <c r="S5539">
        <v>0</v>
      </c>
    </row>
    <row r="5540" spans="1:19">
      <c r="A5540">
        <v>41701001</v>
      </c>
      <c r="B5540" s="12"/>
      <c r="C5540" s="12" t="s">
        <v>4797</v>
      </c>
      <c r="D5540" s="12" t="s">
        <v>5657</v>
      </c>
      <c r="E5540" t="b">
        <v>0</v>
      </c>
      <c r="F5540">
        <v>0</v>
      </c>
      <c r="G5540">
        <v>0</v>
      </c>
      <c r="H5540">
        <v>43983</v>
      </c>
      <c r="I5540" s="12" t="s">
        <v>3326</v>
      </c>
      <c r="J5540">
        <v>12</v>
      </c>
      <c r="K5540">
        <v>10659</v>
      </c>
      <c r="L5540">
        <v>0</v>
      </c>
      <c r="M5540">
        <v>0</v>
      </c>
      <c r="N5540">
        <v>0</v>
      </c>
      <c r="O5540">
        <v>210000</v>
      </c>
      <c r="P5540">
        <v>88753000</v>
      </c>
      <c r="Q5540">
        <v>7556</v>
      </c>
      <c r="R5540" t="b">
        <v>0</v>
      </c>
      <c r="S5540">
        <v>0</v>
      </c>
    </row>
    <row r="5541" spans="1:19">
      <c r="A5541">
        <v>41701001</v>
      </c>
      <c r="B5541" s="12"/>
      <c r="C5541" s="12" t="s">
        <v>4797</v>
      </c>
      <c r="D5541" s="12" t="s">
        <v>5657</v>
      </c>
      <c r="E5541" t="b">
        <v>0</v>
      </c>
      <c r="F5541">
        <v>0</v>
      </c>
      <c r="G5541">
        <v>0</v>
      </c>
      <c r="H5541">
        <v>43983</v>
      </c>
      <c r="I5541" s="12" t="s">
        <v>3327</v>
      </c>
      <c r="J5541">
        <v>12</v>
      </c>
      <c r="K5541">
        <v>10660</v>
      </c>
      <c r="L5541">
        <v>0</v>
      </c>
      <c r="M5541">
        <v>0</v>
      </c>
      <c r="N5541">
        <v>0</v>
      </c>
      <c r="O5541">
        <v>233000</v>
      </c>
      <c r="P5541">
        <v>88986000</v>
      </c>
      <c r="Q5541">
        <v>7557</v>
      </c>
      <c r="R5541" t="b">
        <v>0</v>
      </c>
      <c r="S5541">
        <v>0</v>
      </c>
    </row>
    <row r="5542" spans="1:19">
      <c r="A5542">
        <v>41701001</v>
      </c>
      <c r="B5542" s="12"/>
      <c r="C5542" s="12" t="s">
        <v>4797</v>
      </c>
      <c r="D5542" s="12" t="s">
        <v>5657</v>
      </c>
      <c r="E5542" t="b">
        <v>0</v>
      </c>
      <c r="F5542">
        <v>0</v>
      </c>
      <c r="G5542">
        <v>0</v>
      </c>
      <c r="H5542">
        <v>43983</v>
      </c>
      <c r="I5542" s="12" t="s">
        <v>3328</v>
      </c>
      <c r="J5542">
        <v>12</v>
      </c>
      <c r="K5542">
        <v>10661</v>
      </c>
      <c r="L5542">
        <v>0</v>
      </c>
      <c r="M5542">
        <v>0</v>
      </c>
      <c r="N5542">
        <v>0</v>
      </c>
      <c r="O5542">
        <v>233000</v>
      </c>
      <c r="P5542">
        <v>89219000</v>
      </c>
      <c r="Q5542">
        <v>7558</v>
      </c>
      <c r="R5542" t="b">
        <v>0</v>
      </c>
      <c r="S5542">
        <v>0</v>
      </c>
    </row>
    <row r="5543" spans="1:19">
      <c r="A5543">
        <v>41701001</v>
      </c>
      <c r="B5543" s="12"/>
      <c r="C5543" s="12" t="s">
        <v>4797</v>
      </c>
      <c r="D5543" s="12" t="s">
        <v>5657</v>
      </c>
      <c r="E5543" t="b">
        <v>0</v>
      </c>
      <c r="F5543">
        <v>0</v>
      </c>
      <c r="G5543">
        <v>0</v>
      </c>
      <c r="H5543">
        <v>43983</v>
      </c>
      <c r="I5543" s="12" t="s">
        <v>3329</v>
      </c>
      <c r="J5543">
        <v>12</v>
      </c>
      <c r="K5543">
        <v>10662</v>
      </c>
      <c r="L5543">
        <v>0</v>
      </c>
      <c r="M5543">
        <v>0</v>
      </c>
      <c r="N5543">
        <v>0</v>
      </c>
      <c r="O5543">
        <v>210000</v>
      </c>
      <c r="P5543">
        <v>89429000</v>
      </c>
      <c r="Q5543">
        <v>7559</v>
      </c>
      <c r="R5543" t="b">
        <v>0</v>
      </c>
      <c r="S5543">
        <v>0</v>
      </c>
    </row>
    <row r="5544" spans="1:19">
      <c r="A5544">
        <v>41701001</v>
      </c>
      <c r="B5544" s="12"/>
      <c r="C5544" s="12" t="s">
        <v>4797</v>
      </c>
      <c r="D5544" s="12" t="s">
        <v>5657</v>
      </c>
      <c r="E5544" t="b">
        <v>0</v>
      </c>
      <c r="F5544">
        <v>0</v>
      </c>
      <c r="G5544">
        <v>0</v>
      </c>
      <c r="H5544">
        <v>43983</v>
      </c>
      <c r="I5544" s="12" t="s">
        <v>3330</v>
      </c>
      <c r="J5544">
        <v>12</v>
      </c>
      <c r="K5544">
        <v>10663</v>
      </c>
      <c r="L5544">
        <v>0</v>
      </c>
      <c r="M5544">
        <v>0</v>
      </c>
      <c r="N5544">
        <v>0</v>
      </c>
      <c r="O5544">
        <v>233000</v>
      </c>
      <c r="P5544">
        <v>89662000</v>
      </c>
      <c r="Q5544">
        <v>7560</v>
      </c>
      <c r="R5544" t="b">
        <v>0</v>
      </c>
      <c r="S5544">
        <v>0</v>
      </c>
    </row>
    <row r="5545" spans="1:19">
      <c r="A5545">
        <v>41701001</v>
      </c>
      <c r="B5545" s="12"/>
      <c r="C5545" s="12" t="s">
        <v>4797</v>
      </c>
      <c r="D5545" s="12" t="s">
        <v>5657</v>
      </c>
      <c r="E5545" t="b">
        <v>0</v>
      </c>
      <c r="F5545">
        <v>0</v>
      </c>
      <c r="G5545">
        <v>0</v>
      </c>
      <c r="H5545">
        <v>43983</v>
      </c>
      <c r="I5545" s="12" t="s">
        <v>3331</v>
      </c>
      <c r="J5545">
        <v>12</v>
      </c>
      <c r="K5545">
        <v>10664</v>
      </c>
      <c r="L5545">
        <v>0</v>
      </c>
      <c r="M5545">
        <v>0</v>
      </c>
      <c r="N5545">
        <v>0</v>
      </c>
      <c r="O5545">
        <v>210000</v>
      </c>
      <c r="P5545">
        <v>89872000</v>
      </c>
      <c r="Q5545">
        <v>7561</v>
      </c>
      <c r="R5545" t="b">
        <v>0</v>
      </c>
      <c r="S5545">
        <v>0</v>
      </c>
    </row>
    <row r="5546" spans="1:19">
      <c r="A5546">
        <v>41701001</v>
      </c>
      <c r="B5546" s="12"/>
      <c r="C5546" s="12" t="s">
        <v>4797</v>
      </c>
      <c r="D5546" s="12" t="s">
        <v>5657</v>
      </c>
      <c r="E5546" t="b">
        <v>0</v>
      </c>
      <c r="F5546">
        <v>0</v>
      </c>
      <c r="G5546">
        <v>0</v>
      </c>
      <c r="H5546">
        <v>43983</v>
      </c>
      <c r="I5546" s="12" t="s">
        <v>3332</v>
      </c>
      <c r="J5546">
        <v>12</v>
      </c>
      <c r="K5546">
        <v>10665</v>
      </c>
      <c r="L5546">
        <v>0</v>
      </c>
      <c r="M5546">
        <v>0</v>
      </c>
      <c r="N5546">
        <v>0</v>
      </c>
      <c r="O5546">
        <v>210000</v>
      </c>
      <c r="P5546">
        <v>90082000</v>
      </c>
      <c r="Q5546">
        <v>7562</v>
      </c>
      <c r="R5546" t="b">
        <v>0</v>
      </c>
      <c r="S5546">
        <v>0</v>
      </c>
    </row>
    <row r="5547" spans="1:19">
      <c r="A5547">
        <v>41701001</v>
      </c>
      <c r="B5547" s="12"/>
      <c r="C5547" s="12" t="s">
        <v>4797</v>
      </c>
      <c r="D5547" s="12" t="s">
        <v>5657</v>
      </c>
      <c r="E5547" t="b">
        <v>0</v>
      </c>
      <c r="F5547">
        <v>0</v>
      </c>
      <c r="G5547">
        <v>0</v>
      </c>
      <c r="H5547">
        <v>43983</v>
      </c>
      <c r="I5547" s="12" t="s">
        <v>3333</v>
      </c>
      <c r="J5547">
        <v>12</v>
      </c>
      <c r="K5547">
        <v>10666</v>
      </c>
      <c r="L5547">
        <v>0</v>
      </c>
      <c r="M5547">
        <v>0</v>
      </c>
      <c r="N5547">
        <v>0</v>
      </c>
      <c r="O5547">
        <v>210000</v>
      </c>
      <c r="P5547">
        <v>90292000</v>
      </c>
      <c r="Q5547">
        <v>7563</v>
      </c>
      <c r="R5547" t="b">
        <v>0</v>
      </c>
      <c r="S5547">
        <v>0</v>
      </c>
    </row>
    <row r="5548" spans="1:19">
      <c r="A5548">
        <v>41701001</v>
      </c>
      <c r="B5548" s="12"/>
      <c r="C5548" s="12" t="s">
        <v>4797</v>
      </c>
      <c r="D5548" s="12" t="s">
        <v>5657</v>
      </c>
      <c r="E5548" t="b">
        <v>0</v>
      </c>
      <c r="F5548">
        <v>0</v>
      </c>
      <c r="G5548">
        <v>0</v>
      </c>
      <c r="H5548">
        <v>43983</v>
      </c>
      <c r="I5548" s="12" t="s">
        <v>3334</v>
      </c>
      <c r="J5548">
        <v>12</v>
      </c>
      <c r="K5548">
        <v>10667</v>
      </c>
      <c r="L5548">
        <v>0</v>
      </c>
      <c r="M5548">
        <v>0</v>
      </c>
      <c r="N5548">
        <v>0</v>
      </c>
      <c r="O5548">
        <v>210000</v>
      </c>
      <c r="P5548">
        <v>90502000</v>
      </c>
      <c r="Q5548">
        <v>7564</v>
      </c>
      <c r="R5548" t="b">
        <v>0</v>
      </c>
      <c r="S5548">
        <v>0</v>
      </c>
    </row>
    <row r="5549" spans="1:19">
      <c r="A5549">
        <v>41701001</v>
      </c>
      <c r="B5549" s="12"/>
      <c r="C5549" s="12" t="s">
        <v>4797</v>
      </c>
      <c r="D5549" s="12" t="s">
        <v>5657</v>
      </c>
      <c r="E5549" t="b">
        <v>0</v>
      </c>
      <c r="F5549">
        <v>0</v>
      </c>
      <c r="G5549">
        <v>0</v>
      </c>
      <c r="H5549">
        <v>43983</v>
      </c>
      <c r="I5549" s="12" t="s">
        <v>3335</v>
      </c>
      <c r="J5549">
        <v>12</v>
      </c>
      <c r="K5549">
        <v>10668</v>
      </c>
      <c r="L5549">
        <v>0</v>
      </c>
      <c r="M5549">
        <v>0</v>
      </c>
      <c r="N5549">
        <v>0</v>
      </c>
      <c r="O5549">
        <v>210000</v>
      </c>
      <c r="P5549">
        <v>90712000</v>
      </c>
      <c r="Q5549">
        <v>7565</v>
      </c>
      <c r="R5549" t="b">
        <v>0</v>
      </c>
      <c r="S5549">
        <v>0</v>
      </c>
    </row>
    <row r="5550" spans="1:19">
      <c r="A5550">
        <v>41701001</v>
      </c>
      <c r="B5550" s="12"/>
      <c r="C5550" s="12" t="s">
        <v>4797</v>
      </c>
      <c r="D5550" s="12" t="s">
        <v>5657</v>
      </c>
      <c r="E5550" t="b">
        <v>0</v>
      </c>
      <c r="F5550">
        <v>0</v>
      </c>
      <c r="G5550">
        <v>0</v>
      </c>
      <c r="H5550">
        <v>43983</v>
      </c>
      <c r="I5550" s="12" t="s">
        <v>3336</v>
      </c>
      <c r="J5550">
        <v>12</v>
      </c>
      <c r="K5550">
        <v>10669</v>
      </c>
      <c r="L5550">
        <v>0</v>
      </c>
      <c r="M5550">
        <v>0</v>
      </c>
      <c r="N5550">
        <v>0</v>
      </c>
      <c r="O5550">
        <v>233000</v>
      </c>
      <c r="P5550">
        <v>90945000</v>
      </c>
      <c r="Q5550">
        <v>7566</v>
      </c>
      <c r="R5550" t="b">
        <v>0</v>
      </c>
      <c r="S5550">
        <v>0</v>
      </c>
    </row>
    <row r="5551" spans="1:19">
      <c r="A5551">
        <v>41701001</v>
      </c>
      <c r="B5551" s="12"/>
      <c r="C5551" s="12" t="s">
        <v>4797</v>
      </c>
      <c r="D5551" s="12" t="s">
        <v>5657</v>
      </c>
      <c r="E5551" t="b">
        <v>0</v>
      </c>
      <c r="F5551">
        <v>0</v>
      </c>
      <c r="G5551">
        <v>0</v>
      </c>
      <c r="H5551">
        <v>43983</v>
      </c>
      <c r="I5551" s="12" t="s">
        <v>3337</v>
      </c>
      <c r="J5551">
        <v>12</v>
      </c>
      <c r="K5551">
        <v>10670</v>
      </c>
      <c r="L5551">
        <v>0</v>
      </c>
      <c r="M5551">
        <v>0</v>
      </c>
      <c r="N5551">
        <v>0</v>
      </c>
      <c r="O5551">
        <v>210000</v>
      </c>
      <c r="P5551">
        <v>91155000</v>
      </c>
      <c r="Q5551">
        <v>7567</v>
      </c>
      <c r="R5551" t="b">
        <v>0</v>
      </c>
      <c r="S5551">
        <v>0</v>
      </c>
    </row>
    <row r="5552" spans="1:19">
      <c r="A5552">
        <v>41701001</v>
      </c>
      <c r="B5552" s="12"/>
      <c r="C5552" s="12" t="s">
        <v>4797</v>
      </c>
      <c r="D5552" s="12" t="s">
        <v>5657</v>
      </c>
      <c r="E5552" t="b">
        <v>0</v>
      </c>
      <c r="F5552">
        <v>0</v>
      </c>
      <c r="G5552">
        <v>0</v>
      </c>
      <c r="H5552">
        <v>43983</v>
      </c>
      <c r="I5552" s="12" t="s">
        <v>3338</v>
      </c>
      <c r="J5552">
        <v>12</v>
      </c>
      <c r="K5552">
        <v>10671</v>
      </c>
      <c r="L5552">
        <v>0</v>
      </c>
      <c r="M5552">
        <v>0</v>
      </c>
      <c r="N5552">
        <v>0</v>
      </c>
      <c r="O5552">
        <v>210000</v>
      </c>
      <c r="P5552">
        <v>91365000</v>
      </c>
      <c r="Q5552">
        <v>7568</v>
      </c>
      <c r="R5552" t="b">
        <v>0</v>
      </c>
      <c r="S5552">
        <v>0</v>
      </c>
    </row>
    <row r="5553" spans="1:19">
      <c r="A5553">
        <v>41701001</v>
      </c>
      <c r="B5553" s="12"/>
      <c r="C5553" s="12" t="s">
        <v>4797</v>
      </c>
      <c r="D5553" s="12" t="s">
        <v>5657</v>
      </c>
      <c r="E5553" t="b">
        <v>0</v>
      </c>
      <c r="F5553">
        <v>0</v>
      </c>
      <c r="G5553">
        <v>0</v>
      </c>
      <c r="H5553">
        <v>43983</v>
      </c>
      <c r="I5553" s="12" t="s">
        <v>3339</v>
      </c>
      <c r="J5553">
        <v>12</v>
      </c>
      <c r="K5553">
        <v>10672</v>
      </c>
      <c r="L5553">
        <v>0</v>
      </c>
      <c r="M5553">
        <v>0</v>
      </c>
      <c r="N5553">
        <v>0</v>
      </c>
      <c r="O5553">
        <v>233000</v>
      </c>
      <c r="P5553">
        <v>91598000</v>
      </c>
      <c r="Q5553">
        <v>7569</v>
      </c>
      <c r="R5553" t="b">
        <v>0</v>
      </c>
      <c r="S5553">
        <v>0</v>
      </c>
    </row>
    <row r="5554" spans="1:19">
      <c r="A5554">
        <v>41701001</v>
      </c>
      <c r="B5554" s="12"/>
      <c r="C5554" s="12" t="s">
        <v>4797</v>
      </c>
      <c r="D5554" s="12" t="s">
        <v>5657</v>
      </c>
      <c r="E5554" t="b">
        <v>0</v>
      </c>
      <c r="F5554">
        <v>0</v>
      </c>
      <c r="G5554">
        <v>0</v>
      </c>
      <c r="H5554">
        <v>43983</v>
      </c>
      <c r="I5554" s="12" t="s">
        <v>3340</v>
      </c>
      <c r="J5554">
        <v>12</v>
      </c>
      <c r="K5554">
        <v>10673</v>
      </c>
      <c r="L5554">
        <v>0</v>
      </c>
      <c r="M5554">
        <v>0</v>
      </c>
      <c r="N5554">
        <v>0</v>
      </c>
      <c r="O5554">
        <v>233000</v>
      </c>
      <c r="P5554">
        <v>91831000</v>
      </c>
      <c r="Q5554">
        <v>7570</v>
      </c>
      <c r="R5554" t="b">
        <v>0</v>
      </c>
      <c r="S5554">
        <v>0</v>
      </c>
    </row>
    <row r="5555" spans="1:19">
      <c r="A5555">
        <v>41701001</v>
      </c>
      <c r="B5555" s="12"/>
      <c r="C5555" s="12" t="s">
        <v>4797</v>
      </c>
      <c r="D5555" s="12" t="s">
        <v>5657</v>
      </c>
      <c r="E5555" t="b">
        <v>0</v>
      </c>
      <c r="F5555">
        <v>0</v>
      </c>
      <c r="G5555">
        <v>0</v>
      </c>
      <c r="H5555">
        <v>43983</v>
      </c>
      <c r="I5555" s="12" t="s">
        <v>3341</v>
      </c>
      <c r="J5555">
        <v>12</v>
      </c>
      <c r="K5555">
        <v>10674</v>
      </c>
      <c r="L5555">
        <v>0</v>
      </c>
      <c r="M5555">
        <v>0</v>
      </c>
      <c r="N5555">
        <v>0</v>
      </c>
      <c r="O5555">
        <v>233000</v>
      </c>
      <c r="P5555">
        <v>92064000</v>
      </c>
      <c r="Q5555">
        <v>7571</v>
      </c>
      <c r="R5555" t="b">
        <v>0</v>
      </c>
      <c r="S5555">
        <v>0</v>
      </c>
    </row>
    <row r="5556" spans="1:19">
      <c r="A5556">
        <v>41701001</v>
      </c>
      <c r="B5556" s="12"/>
      <c r="C5556" s="12" t="s">
        <v>4797</v>
      </c>
      <c r="D5556" s="12" t="s">
        <v>5657</v>
      </c>
      <c r="E5556" t="b">
        <v>0</v>
      </c>
      <c r="F5556">
        <v>0</v>
      </c>
      <c r="G5556">
        <v>0</v>
      </c>
      <c r="H5556">
        <v>43983</v>
      </c>
      <c r="I5556" s="12" t="s">
        <v>3342</v>
      </c>
      <c r="J5556">
        <v>12</v>
      </c>
      <c r="K5556">
        <v>10675</v>
      </c>
      <c r="L5556">
        <v>0</v>
      </c>
      <c r="M5556">
        <v>0</v>
      </c>
      <c r="N5556">
        <v>0</v>
      </c>
      <c r="O5556">
        <v>233000</v>
      </c>
      <c r="P5556">
        <v>92297000</v>
      </c>
      <c r="Q5556">
        <v>7572</v>
      </c>
      <c r="R5556" t="b">
        <v>0</v>
      </c>
      <c r="S5556">
        <v>0</v>
      </c>
    </row>
    <row r="5557" spans="1:19">
      <c r="A5557">
        <v>41701001</v>
      </c>
      <c r="B5557" s="12"/>
      <c r="C5557" s="12" t="s">
        <v>4797</v>
      </c>
      <c r="D5557" s="12" t="s">
        <v>5657</v>
      </c>
      <c r="E5557" t="b">
        <v>0</v>
      </c>
      <c r="F5557">
        <v>0</v>
      </c>
      <c r="G5557">
        <v>0</v>
      </c>
      <c r="H5557">
        <v>43983</v>
      </c>
      <c r="I5557" s="12" t="s">
        <v>3343</v>
      </c>
      <c r="J5557">
        <v>12</v>
      </c>
      <c r="K5557">
        <v>10676</v>
      </c>
      <c r="L5557">
        <v>0</v>
      </c>
      <c r="M5557">
        <v>0</v>
      </c>
      <c r="N5557">
        <v>0</v>
      </c>
      <c r="O5557">
        <v>210000</v>
      </c>
      <c r="P5557">
        <v>92507000</v>
      </c>
      <c r="Q5557">
        <v>7573</v>
      </c>
      <c r="R5557" t="b">
        <v>0</v>
      </c>
      <c r="S5557">
        <v>0</v>
      </c>
    </row>
    <row r="5558" spans="1:19">
      <c r="A5558">
        <v>41701001</v>
      </c>
      <c r="B5558" s="12"/>
      <c r="C5558" s="12" t="s">
        <v>4797</v>
      </c>
      <c r="D5558" s="12" t="s">
        <v>5657</v>
      </c>
      <c r="E5558" t="b">
        <v>0</v>
      </c>
      <c r="F5558">
        <v>0</v>
      </c>
      <c r="G5558">
        <v>0</v>
      </c>
      <c r="H5558">
        <v>43983</v>
      </c>
      <c r="I5558" s="12" t="s">
        <v>3344</v>
      </c>
      <c r="J5558">
        <v>12</v>
      </c>
      <c r="K5558">
        <v>10677</v>
      </c>
      <c r="L5558">
        <v>0</v>
      </c>
      <c r="M5558">
        <v>0</v>
      </c>
      <c r="N5558">
        <v>0</v>
      </c>
      <c r="O5558">
        <v>233000</v>
      </c>
      <c r="P5558">
        <v>92740000</v>
      </c>
      <c r="Q5558">
        <v>7574</v>
      </c>
      <c r="R5558" t="b">
        <v>0</v>
      </c>
      <c r="S5558">
        <v>0</v>
      </c>
    </row>
    <row r="5559" spans="1:19">
      <c r="A5559">
        <v>41701001</v>
      </c>
      <c r="B5559" s="12"/>
      <c r="C5559" s="12" t="s">
        <v>4797</v>
      </c>
      <c r="D5559" s="12" t="s">
        <v>5657</v>
      </c>
      <c r="E5559" t="b">
        <v>0</v>
      </c>
      <c r="F5559">
        <v>0</v>
      </c>
      <c r="G5559">
        <v>0</v>
      </c>
      <c r="H5559">
        <v>43983</v>
      </c>
      <c r="I5559" s="12" t="s">
        <v>3345</v>
      </c>
      <c r="J5559">
        <v>12</v>
      </c>
      <c r="K5559">
        <v>10678</v>
      </c>
      <c r="L5559">
        <v>0</v>
      </c>
      <c r="M5559">
        <v>0</v>
      </c>
      <c r="N5559">
        <v>0</v>
      </c>
      <c r="O5559">
        <v>210000</v>
      </c>
      <c r="P5559">
        <v>92950000</v>
      </c>
      <c r="Q5559">
        <v>7575</v>
      </c>
      <c r="R5559" t="b">
        <v>0</v>
      </c>
      <c r="S5559">
        <v>0</v>
      </c>
    </row>
    <row r="5560" spans="1:19">
      <c r="A5560">
        <v>41701001</v>
      </c>
      <c r="B5560" s="12"/>
      <c r="C5560" s="12" t="s">
        <v>4797</v>
      </c>
      <c r="D5560" s="12" t="s">
        <v>5657</v>
      </c>
      <c r="E5560" t="b">
        <v>0</v>
      </c>
      <c r="F5560">
        <v>0</v>
      </c>
      <c r="G5560">
        <v>0</v>
      </c>
      <c r="H5560">
        <v>43983</v>
      </c>
      <c r="I5560" s="12" t="s">
        <v>3346</v>
      </c>
      <c r="J5560">
        <v>12</v>
      </c>
      <c r="K5560">
        <v>10679</v>
      </c>
      <c r="L5560">
        <v>0</v>
      </c>
      <c r="M5560">
        <v>0</v>
      </c>
      <c r="N5560">
        <v>0</v>
      </c>
      <c r="O5560">
        <v>233000</v>
      </c>
      <c r="P5560">
        <v>93183000</v>
      </c>
      <c r="Q5560">
        <v>7576</v>
      </c>
      <c r="R5560" t="b">
        <v>0</v>
      </c>
      <c r="S5560">
        <v>0</v>
      </c>
    </row>
    <row r="5561" spans="1:19">
      <c r="A5561">
        <v>41701001</v>
      </c>
      <c r="B5561" s="12"/>
      <c r="C5561" s="12" t="s">
        <v>4797</v>
      </c>
      <c r="D5561" s="12" t="s">
        <v>5657</v>
      </c>
      <c r="E5561" t="b">
        <v>0</v>
      </c>
      <c r="F5561">
        <v>0</v>
      </c>
      <c r="G5561">
        <v>0</v>
      </c>
      <c r="H5561">
        <v>43983</v>
      </c>
      <c r="I5561" s="12" t="s">
        <v>3347</v>
      </c>
      <c r="J5561">
        <v>12</v>
      </c>
      <c r="K5561">
        <v>10680</v>
      </c>
      <c r="L5561">
        <v>0</v>
      </c>
      <c r="M5561">
        <v>0</v>
      </c>
      <c r="N5561">
        <v>0</v>
      </c>
      <c r="O5561">
        <v>210000</v>
      </c>
      <c r="P5561">
        <v>93393000</v>
      </c>
      <c r="Q5561">
        <v>7577</v>
      </c>
      <c r="R5561" t="b">
        <v>0</v>
      </c>
      <c r="S5561">
        <v>0</v>
      </c>
    </row>
    <row r="5562" spans="1:19">
      <c r="A5562">
        <v>41701001</v>
      </c>
      <c r="B5562" s="12"/>
      <c r="C5562" s="12" t="s">
        <v>4797</v>
      </c>
      <c r="D5562" s="12" t="s">
        <v>5657</v>
      </c>
      <c r="E5562" t="b">
        <v>0</v>
      </c>
      <c r="F5562">
        <v>0</v>
      </c>
      <c r="G5562">
        <v>0</v>
      </c>
      <c r="H5562">
        <v>43983</v>
      </c>
      <c r="I5562" s="12" t="s">
        <v>3348</v>
      </c>
      <c r="J5562">
        <v>12</v>
      </c>
      <c r="K5562">
        <v>10681</v>
      </c>
      <c r="L5562">
        <v>0</v>
      </c>
      <c r="M5562">
        <v>0</v>
      </c>
      <c r="N5562">
        <v>0</v>
      </c>
      <c r="O5562">
        <v>210000</v>
      </c>
      <c r="P5562">
        <v>93603000</v>
      </c>
      <c r="Q5562">
        <v>7578</v>
      </c>
      <c r="R5562" t="b">
        <v>0</v>
      </c>
      <c r="S5562">
        <v>0</v>
      </c>
    </row>
    <row r="5563" spans="1:19">
      <c r="A5563">
        <v>41701001</v>
      </c>
      <c r="B5563" s="12"/>
      <c r="C5563" s="12" t="s">
        <v>4797</v>
      </c>
      <c r="D5563" s="12" t="s">
        <v>5657</v>
      </c>
      <c r="E5563" t="b">
        <v>0</v>
      </c>
      <c r="F5563">
        <v>0</v>
      </c>
      <c r="G5563">
        <v>0</v>
      </c>
      <c r="H5563">
        <v>43983</v>
      </c>
      <c r="I5563" s="12" t="s">
        <v>3349</v>
      </c>
      <c r="J5563">
        <v>12</v>
      </c>
      <c r="K5563">
        <v>10682</v>
      </c>
      <c r="L5563">
        <v>0</v>
      </c>
      <c r="M5563">
        <v>0</v>
      </c>
      <c r="N5563">
        <v>0</v>
      </c>
      <c r="O5563">
        <v>233000</v>
      </c>
      <c r="P5563">
        <v>93836000</v>
      </c>
      <c r="Q5563">
        <v>7579</v>
      </c>
      <c r="R5563" t="b">
        <v>0</v>
      </c>
      <c r="S5563">
        <v>0</v>
      </c>
    </row>
    <row r="5564" spans="1:19">
      <c r="A5564">
        <v>41701001</v>
      </c>
      <c r="B5564" s="12"/>
      <c r="C5564" s="12" t="s">
        <v>4797</v>
      </c>
      <c r="D5564" s="12" t="s">
        <v>5657</v>
      </c>
      <c r="E5564" t="b">
        <v>0</v>
      </c>
      <c r="F5564">
        <v>0</v>
      </c>
      <c r="G5564">
        <v>0</v>
      </c>
      <c r="H5564">
        <v>43983</v>
      </c>
      <c r="I5564" s="12" t="s">
        <v>3350</v>
      </c>
      <c r="J5564">
        <v>12</v>
      </c>
      <c r="K5564">
        <v>10683</v>
      </c>
      <c r="L5564">
        <v>0</v>
      </c>
      <c r="M5564">
        <v>0</v>
      </c>
      <c r="N5564">
        <v>0</v>
      </c>
      <c r="O5564">
        <v>210000</v>
      </c>
      <c r="P5564">
        <v>94046000</v>
      </c>
      <c r="Q5564">
        <v>7580</v>
      </c>
      <c r="R5564" t="b">
        <v>0</v>
      </c>
      <c r="S5564">
        <v>0</v>
      </c>
    </row>
    <row r="5565" spans="1:19">
      <c r="A5565">
        <v>41701001</v>
      </c>
      <c r="B5565" s="12"/>
      <c r="C5565" s="12" t="s">
        <v>4797</v>
      </c>
      <c r="D5565" s="12" t="s">
        <v>5657</v>
      </c>
      <c r="E5565" t="b">
        <v>0</v>
      </c>
      <c r="F5565">
        <v>0</v>
      </c>
      <c r="G5565">
        <v>0</v>
      </c>
      <c r="H5565">
        <v>43983</v>
      </c>
      <c r="I5565" s="12" t="s">
        <v>3351</v>
      </c>
      <c r="J5565">
        <v>12</v>
      </c>
      <c r="K5565">
        <v>10684</v>
      </c>
      <c r="L5565">
        <v>0</v>
      </c>
      <c r="M5565">
        <v>0</v>
      </c>
      <c r="N5565">
        <v>0</v>
      </c>
      <c r="O5565">
        <v>210000</v>
      </c>
      <c r="P5565">
        <v>94256000</v>
      </c>
      <c r="Q5565">
        <v>7581</v>
      </c>
      <c r="R5565" t="b">
        <v>0</v>
      </c>
      <c r="S5565">
        <v>0</v>
      </c>
    </row>
    <row r="5566" spans="1:19">
      <c r="A5566">
        <v>41701001</v>
      </c>
      <c r="B5566" s="12"/>
      <c r="C5566" s="12" t="s">
        <v>4797</v>
      </c>
      <c r="D5566" s="12" t="s">
        <v>5657</v>
      </c>
      <c r="E5566" t="b">
        <v>0</v>
      </c>
      <c r="F5566">
        <v>0</v>
      </c>
      <c r="G5566">
        <v>0</v>
      </c>
      <c r="H5566">
        <v>43983</v>
      </c>
      <c r="I5566" s="12" t="s">
        <v>3352</v>
      </c>
      <c r="J5566">
        <v>12</v>
      </c>
      <c r="K5566">
        <v>10685</v>
      </c>
      <c r="L5566">
        <v>0</v>
      </c>
      <c r="M5566">
        <v>0</v>
      </c>
      <c r="N5566">
        <v>0</v>
      </c>
      <c r="O5566">
        <v>233000</v>
      </c>
      <c r="P5566">
        <v>94489000</v>
      </c>
      <c r="Q5566">
        <v>7582</v>
      </c>
      <c r="R5566" t="b">
        <v>0</v>
      </c>
      <c r="S5566">
        <v>0</v>
      </c>
    </row>
    <row r="5567" spans="1:19">
      <c r="A5567">
        <v>41701001</v>
      </c>
      <c r="B5567" s="12"/>
      <c r="C5567" s="12" t="s">
        <v>4797</v>
      </c>
      <c r="D5567" s="12" t="s">
        <v>5657</v>
      </c>
      <c r="E5567" t="b">
        <v>0</v>
      </c>
      <c r="F5567">
        <v>0</v>
      </c>
      <c r="G5567">
        <v>0</v>
      </c>
      <c r="H5567">
        <v>43983</v>
      </c>
      <c r="I5567" s="12" t="s">
        <v>3353</v>
      </c>
      <c r="J5567">
        <v>12</v>
      </c>
      <c r="K5567">
        <v>10686</v>
      </c>
      <c r="L5567">
        <v>0</v>
      </c>
      <c r="M5567">
        <v>0</v>
      </c>
      <c r="N5567">
        <v>0</v>
      </c>
      <c r="O5567">
        <v>233000</v>
      </c>
      <c r="P5567">
        <v>94722000</v>
      </c>
      <c r="Q5567">
        <v>7583</v>
      </c>
      <c r="R5567" t="b">
        <v>0</v>
      </c>
      <c r="S5567">
        <v>0</v>
      </c>
    </row>
    <row r="5568" spans="1:19">
      <c r="A5568">
        <v>41701001</v>
      </c>
      <c r="B5568" s="12"/>
      <c r="C5568" s="12" t="s">
        <v>4797</v>
      </c>
      <c r="D5568" s="12" t="s">
        <v>5657</v>
      </c>
      <c r="E5568" t="b">
        <v>0</v>
      </c>
      <c r="F5568">
        <v>0</v>
      </c>
      <c r="G5568">
        <v>0</v>
      </c>
      <c r="H5568">
        <v>43983</v>
      </c>
      <c r="I5568" s="12" t="s">
        <v>3354</v>
      </c>
      <c r="J5568">
        <v>12</v>
      </c>
      <c r="K5568">
        <v>10687</v>
      </c>
      <c r="L5568">
        <v>0</v>
      </c>
      <c r="M5568">
        <v>0</v>
      </c>
      <c r="N5568">
        <v>0</v>
      </c>
      <c r="O5568">
        <v>210000</v>
      </c>
      <c r="P5568">
        <v>94932000</v>
      </c>
      <c r="Q5568">
        <v>7584</v>
      </c>
      <c r="R5568" t="b">
        <v>0</v>
      </c>
      <c r="S5568">
        <v>0</v>
      </c>
    </row>
    <row r="5569" spans="1:19">
      <c r="A5569">
        <v>41701001</v>
      </c>
      <c r="B5569" s="12"/>
      <c r="C5569" s="12" t="s">
        <v>4797</v>
      </c>
      <c r="D5569" s="12" t="s">
        <v>5657</v>
      </c>
      <c r="E5569" t="b">
        <v>0</v>
      </c>
      <c r="F5569">
        <v>0</v>
      </c>
      <c r="G5569">
        <v>0</v>
      </c>
      <c r="H5569">
        <v>43983</v>
      </c>
      <c r="I5569" s="12" t="s">
        <v>3355</v>
      </c>
      <c r="J5569">
        <v>12</v>
      </c>
      <c r="K5569">
        <v>10688</v>
      </c>
      <c r="L5569">
        <v>0</v>
      </c>
      <c r="M5569">
        <v>0</v>
      </c>
      <c r="N5569">
        <v>0</v>
      </c>
      <c r="O5569">
        <v>233000</v>
      </c>
      <c r="P5569">
        <v>95165000</v>
      </c>
      <c r="Q5569">
        <v>7585</v>
      </c>
      <c r="R5569" t="b">
        <v>0</v>
      </c>
      <c r="S5569">
        <v>0</v>
      </c>
    </row>
    <row r="5570" spans="1:19">
      <c r="A5570">
        <v>41701001</v>
      </c>
      <c r="B5570" s="12"/>
      <c r="C5570" s="12" t="s">
        <v>4797</v>
      </c>
      <c r="D5570" s="12" t="s">
        <v>5657</v>
      </c>
      <c r="E5570" t="b">
        <v>0</v>
      </c>
      <c r="F5570">
        <v>0</v>
      </c>
      <c r="G5570">
        <v>0</v>
      </c>
      <c r="H5570">
        <v>43983</v>
      </c>
      <c r="I5570" s="12" t="s">
        <v>3356</v>
      </c>
      <c r="J5570">
        <v>12</v>
      </c>
      <c r="K5570">
        <v>10689</v>
      </c>
      <c r="L5570">
        <v>0</v>
      </c>
      <c r="M5570">
        <v>0</v>
      </c>
      <c r="N5570">
        <v>0</v>
      </c>
      <c r="O5570">
        <v>210000</v>
      </c>
      <c r="P5570">
        <v>95375000</v>
      </c>
      <c r="Q5570">
        <v>7586</v>
      </c>
      <c r="R5570" t="b">
        <v>0</v>
      </c>
      <c r="S5570">
        <v>0</v>
      </c>
    </row>
    <row r="5571" spans="1:19">
      <c r="A5571">
        <v>41701001</v>
      </c>
      <c r="B5571" s="12"/>
      <c r="C5571" s="12" t="s">
        <v>4797</v>
      </c>
      <c r="D5571" s="12" t="s">
        <v>5657</v>
      </c>
      <c r="E5571" t="b">
        <v>0</v>
      </c>
      <c r="F5571">
        <v>0</v>
      </c>
      <c r="G5571">
        <v>0</v>
      </c>
      <c r="H5571">
        <v>43983</v>
      </c>
      <c r="I5571" s="12" t="s">
        <v>3357</v>
      </c>
      <c r="J5571">
        <v>12</v>
      </c>
      <c r="K5571">
        <v>10690</v>
      </c>
      <c r="L5571">
        <v>0</v>
      </c>
      <c r="M5571">
        <v>0</v>
      </c>
      <c r="N5571">
        <v>0</v>
      </c>
      <c r="O5571">
        <v>233000</v>
      </c>
      <c r="P5571">
        <v>95608000</v>
      </c>
      <c r="Q5571">
        <v>7587</v>
      </c>
      <c r="R5571" t="b">
        <v>0</v>
      </c>
      <c r="S5571">
        <v>0</v>
      </c>
    </row>
    <row r="5572" spans="1:19">
      <c r="A5572">
        <v>41701001</v>
      </c>
      <c r="B5572" s="12"/>
      <c r="C5572" s="12" t="s">
        <v>4797</v>
      </c>
      <c r="D5572" s="12" t="s">
        <v>5657</v>
      </c>
      <c r="E5572" t="b">
        <v>0</v>
      </c>
      <c r="F5572">
        <v>0</v>
      </c>
      <c r="G5572">
        <v>0</v>
      </c>
      <c r="H5572">
        <v>43983</v>
      </c>
      <c r="I5572" s="12" t="s">
        <v>3358</v>
      </c>
      <c r="J5572">
        <v>12</v>
      </c>
      <c r="K5572">
        <v>10691</v>
      </c>
      <c r="L5572">
        <v>0</v>
      </c>
      <c r="M5572">
        <v>0</v>
      </c>
      <c r="N5572">
        <v>0</v>
      </c>
      <c r="O5572">
        <v>210000</v>
      </c>
      <c r="P5572">
        <v>95818000</v>
      </c>
      <c r="Q5572">
        <v>7588</v>
      </c>
      <c r="R5572" t="b">
        <v>0</v>
      </c>
      <c r="S5572">
        <v>0</v>
      </c>
    </row>
    <row r="5573" spans="1:19">
      <c r="A5573">
        <v>41701001</v>
      </c>
      <c r="B5573" s="12"/>
      <c r="C5573" s="12" t="s">
        <v>4797</v>
      </c>
      <c r="D5573" s="12" t="s">
        <v>5657</v>
      </c>
      <c r="E5573" t="b">
        <v>0</v>
      </c>
      <c r="F5573">
        <v>0</v>
      </c>
      <c r="G5573">
        <v>0</v>
      </c>
      <c r="H5573">
        <v>43983</v>
      </c>
      <c r="I5573" s="12" t="s">
        <v>3359</v>
      </c>
      <c r="J5573">
        <v>12</v>
      </c>
      <c r="K5573">
        <v>10692</v>
      </c>
      <c r="L5573">
        <v>0</v>
      </c>
      <c r="M5573">
        <v>0</v>
      </c>
      <c r="N5573">
        <v>0</v>
      </c>
      <c r="O5573">
        <v>210000</v>
      </c>
      <c r="P5573">
        <v>96028000</v>
      </c>
      <c r="Q5573">
        <v>7589</v>
      </c>
      <c r="R5573" t="b">
        <v>0</v>
      </c>
      <c r="S5573">
        <v>0</v>
      </c>
    </row>
    <row r="5574" spans="1:19">
      <c r="A5574">
        <v>41701001</v>
      </c>
      <c r="B5574" s="12"/>
      <c r="C5574" s="12" t="s">
        <v>4797</v>
      </c>
      <c r="D5574" s="12" t="s">
        <v>5657</v>
      </c>
      <c r="E5574" t="b">
        <v>0</v>
      </c>
      <c r="F5574">
        <v>0</v>
      </c>
      <c r="G5574">
        <v>0</v>
      </c>
      <c r="H5574">
        <v>43983</v>
      </c>
      <c r="I5574" s="12" t="s">
        <v>3360</v>
      </c>
      <c r="J5574">
        <v>12</v>
      </c>
      <c r="K5574">
        <v>10693</v>
      </c>
      <c r="L5574">
        <v>0</v>
      </c>
      <c r="M5574">
        <v>0</v>
      </c>
      <c r="N5574">
        <v>0</v>
      </c>
      <c r="O5574">
        <v>210000</v>
      </c>
      <c r="P5574">
        <v>96238000</v>
      </c>
      <c r="Q5574">
        <v>7590</v>
      </c>
      <c r="R5574" t="b">
        <v>0</v>
      </c>
      <c r="S5574">
        <v>0</v>
      </c>
    </row>
    <row r="5575" spans="1:19">
      <c r="A5575">
        <v>41701001</v>
      </c>
      <c r="B5575" s="12"/>
      <c r="C5575" s="12" t="s">
        <v>4797</v>
      </c>
      <c r="D5575" s="12" t="s">
        <v>5657</v>
      </c>
      <c r="E5575" t="b">
        <v>0</v>
      </c>
      <c r="F5575">
        <v>0</v>
      </c>
      <c r="G5575">
        <v>0</v>
      </c>
      <c r="H5575">
        <v>43983</v>
      </c>
      <c r="I5575" s="12" t="s">
        <v>3361</v>
      </c>
      <c r="J5575">
        <v>12</v>
      </c>
      <c r="K5575">
        <v>10694</v>
      </c>
      <c r="L5575">
        <v>0</v>
      </c>
      <c r="M5575">
        <v>0</v>
      </c>
      <c r="N5575">
        <v>0</v>
      </c>
      <c r="O5575">
        <v>210000</v>
      </c>
      <c r="P5575">
        <v>96448000</v>
      </c>
      <c r="Q5575">
        <v>7591</v>
      </c>
      <c r="R5575" t="b">
        <v>0</v>
      </c>
      <c r="S5575">
        <v>0</v>
      </c>
    </row>
    <row r="5576" spans="1:19">
      <c r="A5576">
        <v>41701001</v>
      </c>
      <c r="B5576" s="12"/>
      <c r="C5576" s="12" t="s">
        <v>4797</v>
      </c>
      <c r="D5576" s="12" t="s">
        <v>5657</v>
      </c>
      <c r="E5576" t="b">
        <v>0</v>
      </c>
      <c r="F5576">
        <v>0</v>
      </c>
      <c r="G5576">
        <v>0</v>
      </c>
      <c r="H5576">
        <v>43983</v>
      </c>
      <c r="I5576" s="12" t="s">
        <v>3362</v>
      </c>
      <c r="J5576">
        <v>12</v>
      </c>
      <c r="K5576">
        <v>10695</v>
      </c>
      <c r="L5576">
        <v>0</v>
      </c>
      <c r="M5576">
        <v>0</v>
      </c>
      <c r="N5576">
        <v>0</v>
      </c>
      <c r="O5576">
        <v>233000</v>
      </c>
      <c r="P5576">
        <v>96681000</v>
      </c>
      <c r="Q5576">
        <v>7592</v>
      </c>
      <c r="R5576" t="b">
        <v>0</v>
      </c>
      <c r="S5576">
        <v>0</v>
      </c>
    </row>
    <row r="5577" spans="1:19">
      <c r="A5577">
        <v>41701001</v>
      </c>
      <c r="B5577" s="12"/>
      <c r="C5577" s="12" t="s">
        <v>4797</v>
      </c>
      <c r="D5577" s="12" t="s">
        <v>5657</v>
      </c>
      <c r="E5577" t="b">
        <v>0</v>
      </c>
      <c r="F5577">
        <v>0</v>
      </c>
      <c r="G5577">
        <v>0</v>
      </c>
      <c r="H5577">
        <v>43983</v>
      </c>
      <c r="I5577" s="12" t="s">
        <v>3363</v>
      </c>
      <c r="J5577">
        <v>12</v>
      </c>
      <c r="K5577">
        <v>10696</v>
      </c>
      <c r="L5577">
        <v>0</v>
      </c>
      <c r="M5577">
        <v>0</v>
      </c>
      <c r="N5577">
        <v>0</v>
      </c>
      <c r="O5577">
        <v>210000</v>
      </c>
      <c r="P5577">
        <v>96891000</v>
      </c>
      <c r="Q5577">
        <v>7593</v>
      </c>
      <c r="R5577" t="b">
        <v>0</v>
      </c>
      <c r="S5577">
        <v>0</v>
      </c>
    </row>
    <row r="5578" spans="1:19">
      <c r="A5578">
        <v>41701001</v>
      </c>
      <c r="B5578" s="12"/>
      <c r="C5578" s="12" t="s">
        <v>4797</v>
      </c>
      <c r="D5578" s="12" t="s">
        <v>5657</v>
      </c>
      <c r="E5578" t="b">
        <v>0</v>
      </c>
      <c r="F5578">
        <v>0</v>
      </c>
      <c r="G5578">
        <v>0</v>
      </c>
      <c r="H5578">
        <v>43983</v>
      </c>
      <c r="I5578" s="12" t="s">
        <v>3364</v>
      </c>
      <c r="J5578">
        <v>12</v>
      </c>
      <c r="K5578">
        <v>10697</v>
      </c>
      <c r="L5578">
        <v>0</v>
      </c>
      <c r="M5578">
        <v>0</v>
      </c>
      <c r="N5578">
        <v>0</v>
      </c>
      <c r="O5578">
        <v>233000</v>
      </c>
      <c r="P5578">
        <v>97124000</v>
      </c>
      <c r="Q5578">
        <v>7594</v>
      </c>
      <c r="R5578" t="b">
        <v>0</v>
      </c>
      <c r="S5578">
        <v>0</v>
      </c>
    </row>
    <row r="5579" spans="1:19">
      <c r="A5579">
        <v>41701001</v>
      </c>
      <c r="B5579" s="12"/>
      <c r="C5579" s="12" t="s">
        <v>4797</v>
      </c>
      <c r="D5579" s="12" t="s">
        <v>5657</v>
      </c>
      <c r="E5579" t="b">
        <v>0</v>
      </c>
      <c r="F5579">
        <v>0</v>
      </c>
      <c r="G5579">
        <v>0</v>
      </c>
      <c r="H5579">
        <v>43983</v>
      </c>
      <c r="I5579" s="12" t="s">
        <v>3365</v>
      </c>
      <c r="J5579">
        <v>12</v>
      </c>
      <c r="K5579">
        <v>10698</v>
      </c>
      <c r="L5579">
        <v>0</v>
      </c>
      <c r="M5579">
        <v>0</v>
      </c>
      <c r="N5579">
        <v>0</v>
      </c>
      <c r="O5579">
        <v>233000</v>
      </c>
      <c r="P5579">
        <v>97357000</v>
      </c>
      <c r="Q5579">
        <v>7595</v>
      </c>
      <c r="R5579" t="b">
        <v>0</v>
      </c>
      <c r="S5579">
        <v>0</v>
      </c>
    </row>
    <row r="5580" spans="1:19">
      <c r="A5580">
        <v>41701001</v>
      </c>
      <c r="B5580" s="12"/>
      <c r="C5580" s="12" t="s">
        <v>4797</v>
      </c>
      <c r="D5580" s="12" t="s">
        <v>5657</v>
      </c>
      <c r="E5580" t="b">
        <v>0</v>
      </c>
      <c r="F5580">
        <v>0</v>
      </c>
      <c r="G5580">
        <v>0</v>
      </c>
      <c r="H5580">
        <v>43983</v>
      </c>
      <c r="I5580" s="12" t="s">
        <v>3366</v>
      </c>
      <c r="J5580">
        <v>12</v>
      </c>
      <c r="K5580">
        <v>10699</v>
      </c>
      <c r="L5580">
        <v>0</v>
      </c>
      <c r="M5580">
        <v>0</v>
      </c>
      <c r="N5580">
        <v>0</v>
      </c>
      <c r="O5580">
        <v>233000</v>
      </c>
      <c r="P5580">
        <v>97590000</v>
      </c>
      <c r="Q5580">
        <v>7596</v>
      </c>
      <c r="R5580" t="b">
        <v>0</v>
      </c>
      <c r="S5580">
        <v>0</v>
      </c>
    </row>
    <row r="5581" spans="1:19">
      <c r="A5581">
        <v>41701001</v>
      </c>
      <c r="B5581" s="12"/>
      <c r="C5581" s="12" t="s">
        <v>4797</v>
      </c>
      <c r="D5581" s="12" t="s">
        <v>5657</v>
      </c>
      <c r="E5581" t="b">
        <v>0</v>
      </c>
      <c r="F5581">
        <v>0</v>
      </c>
      <c r="G5581">
        <v>0</v>
      </c>
      <c r="H5581">
        <v>43983</v>
      </c>
      <c r="I5581" s="12" t="s">
        <v>3367</v>
      </c>
      <c r="J5581">
        <v>12</v>
      </c>
      <c r="K5581">
        <v>10700</v>
      </c>
      <c r="L5581">
        <v>0</v>
      </c>
      <c r="M5581">
        <v>0</v>
      </c>
      <c r="N5581">
        <v>0</v>
      </c>
      <c r="O5581">
        <v>210000</v>
      </c>
      <c r="P5581">
        <v>97800000</v>
      </c>
      <c r="Q5581">
        <v>7597</v>
      </c>
      <c r="R5581" t="b">
        <v>0</v>
      </c>
      <c r="S5581">
        <v>0</v>
      </c>
    </row>
    <row r="5582" spans="1:19">
      <c r="A5582">
        <v>41701001</v>
      </c>
      <c r="B5582" s="12"/>
      <c r="C5582" s="12" t="s">
        <v>4797</v>
      </c>
      <c r="D5582" s="12" t="s">
        <v>5657</v>
      </c>
      <c r="E5582" t="b">
        <v>0</v>
      </c>
      <c r="F5582">
        <v>0</v>
      </c>
      <c r="G5582">
        <v>0</v>
      </c>
      <c r="H5582">
        <v>43983</v>
      </c>
      <c r="I5582" s="12" t="s">
        <v>3368</v>
      </c>
      <c r="J5582">
        <v>12</v>
      </c>
      <c r="K5582">
        <v>10701</v>
      </c>
      <c r="L5582">
        <v>0</v>
      </c>
      <c r="M5582">
        <v>0</v>
      </c>
      <c r="N5582">
        <v>0</v>
      </c>
      <c r="O5582">
        <v>210000</v>
      </c>
      <c r="P5582">
        <v>98010000</v>
      </c>
      <c r="Q5582">
        <v>7598</v>
      </c>
      <c r="R5582" t="b">
        <v>0</v>
      </c>
      <c r="S5582">
        <v>0</v>
      </c>
    </row>
    <row r="5583" spans="1:19">
      <c r="A5583">
        <v>41701001</v>
      </c>
      <c r="B5583" s="12"/>
      <c r="C5583" s="12" t="s">
        <v>4797</v>
      </c>
      <c r="D5583" s="12" t="s">
        <v>5657</v>
      </c>
      <c r="E5583" t="b">
        <v>0</v>
      </c>
      <c r="F5583">
        <v>0</v>
      </c>
      <c r="G5583">
        <v>0</v>
      </c>
      <c r="H5583">
        <v>43983</v>
      </c>
      <c r="I5583" s="12" t="s">
        <v>3369</v>
      </c>
      <c r="J5583">
        <v>12</v>
      </c>
      <c r="K5583">
        <v>10702</v>
      </c>
      <c r="L5583">
        <v>0</v>
      </c>
      <c r="M5583">
        <v>0</v>
      </c>
      <c r="N5583">
        <v>0</v>
      </c>
      <c r="O5583">
        <v>210000</v>
      </c>
      <c r="P5583">
        <v>98220000</v>
      </c>
      <c r="Q5583">
        <v>7599</v>
      </c>
      <c r="R5583" t="b">
        <v>0</v>
      </c>
      <c r="S5583">
        <v>0</v>
      </c>
    </row>
    <row r="5584" spans="1:19">
      <c r="A5584">
        <v>41701001</v>
      </c>
      <c r="B5584" s="12"/>
      <c r="C5584" s="12" t="s">
        <v>4797</v>
      </c>
      <c r="D5584" s="12" t="s">
        <v>5657</v>
      </c>
      <c r="E5584" t="b">
        <v>0</v>
      </c>
      <c r="F5584">
        <v>0</v>
      </c>
      <c r="G5584">
        <v>0</v>
      </c>
      <c r="H5584">
        <v>43983</v>
      </c>
      <c r="I5584" s="12" t="s">
        <v>3370</v>
      </c>
      <c r="J5584">
        <v>12</v>
      </c>
      <c r="K5584">
        <v>10703</v>
      </c>
      <c r="L5584">
        <v>0</v>
      </c>
      <c r="M5584">
        <v>0</v>
      </c>
      <c r="N5584">
        <v>0</v>
      </c>
      <c r="O5584">
        <v>210000</v>
      </c>
      <c r="P5584">
        <v>98430000</v>
      </c>
      <c r="Q5584">
        <v>7600</v>
      </c>
      <c r="R5584" t="b">
        <v>0</v>
      </c>
      <c r="S5584">
        <v>0</v>
      </c>
    </row>
    <row r="5585" spans="1:19">
      <c r="A5585">
        <v>41701001</v>
      </c>
      <c r="B5585" s="12"/>
      <c r="C5585" s="12" t="s">
        <v>4797</v>
      </c>
      <c r="D5585" s="12" t="s">
        <v>5657</v>
      </c>
      <c r="E5585" t="b">
        <v>0</v>
      </c>
      <c r="F5585">
        <v>0</v>
      </c>
      <c r="G5585">
        <v>0</v>
      </c>
      <c r="H5585">
        <v>43983</v>
      </c>
      <c r="I5585" s="12" t="s">
        <v>3371</v>
      </c>
      <c r="J5585">
        <v>12</v>
      </c>
      <c r="K5585">
        <v>10704</v>
      </c>
      <c r="L5585">
        <v>0</v>
      </c>
      <c r="M5585">
        <v>0</v>
      </c>
      <c r="N5585">
        <v>0</v>
      </c>
      <c r="O5585">
        <v>210000</v>
      </c>
      <c r="P5585">
        <v>98640000</v>
      </c>
      <c r="Q5585">
        <v>7601</v>
      </c>
      <c r="R5585" t="b">
        <v>0</v>
      </c>
      <c r="S5585">
        <v>0</v>
      </c>
    </row>
    <row r="5586" spans="1:19">
      <c r="A5586">
        <v>41701001</v>
      </c>
      <c r="B5586" s="12"/>
      <c r="C5586" s="12" t="s">
        <v>4797</v>
      </c>
      <c r="D5586" s="12" t="s">
        <v>5657</v>
      </c>
      <c r="E5586" t="b">
        <v>0</v>
      </c>
      <c r="F5586">
        <v>0</v>
      </c>
      <c r="G5586">
        <v>0</v>
      </c>
      <c r="H5586">
        <v>43983</v>
      </c>
      <c r="I5586" s="12" t="s">
        <v>3372</v>
      </c>
      <c r="J5586">
        <v>12</v>
      </c>
      <c r="K5586">
        <v>10705</v>
      </c>
      <c r="L5586">
        <v>0</v>
      </c>
      <c r="M5586">
        <v>0</v>
      </c>
      <c r="N5586">
        <v>0</v>
      </c>
      <c r="O5586">
        <v>210000</v>
      </c>
      <c r="P5586">
        <v>98850000</v>
      </c>
      <c r="Q5586">
        <v>7602</v>
      </c>
      <c r="R5586" t="b">
        <v>0</v>
      </c>
      <c r="S5586">
        <v>0</v>
      </c>
    </row>
    <row r="5587" spans="1:19">
      <c r="A5587">
        <v>41701001</v>
      </c>
      <c r="B5587" s="12"/>
      <c r="C5587" s="12" t="s">
        <v>4797</v>
      </c>
      <c r="D5587" s="12" t="s">
        <v>5657</v>
      </c>
      <c r="E5587" t="b">
        <v>0</v>
      </c>
      <c r="F5587">
        <v>0</v>
      </c>
      <c r="G5587">
        <v>0</v>
      </c>
      <c r="H5587">
        <v>43983</v>
      </c>
      <c r="I5587" s="12" t="s">
        <v>3373</v>
      </c>
      <c r="J5587">
        <v>12</v>
      </c>
      <c r="K5587">
        <v>10706</v>
      </c>
      <c r="L5587">
        <v>0</v>
      </c>
      <c r="M5587">
        <v>0</v>
      </c>
      <c r="N5587">
        <v>0</v>
      </c>
      <c r="O5587">
        <v>233000</v>
      </c>
      <c r="P5587">
        <v>99083000</v>
      </c>
      <c r="Q5587">
        <v>7603</v>
      </c>
      <c r="R5587" t="b">
        <v>0</v>
      </c>
      <c r="S5587">
        <v>0</v>
      </c>
    </row>
    <row r="5588" spans="1:19">
      <c r="A5588">
        <v>41701001</v>
      </c>
      <c r="B5588" s="12"/>
      <c r="C5588" s="12" t="s">
        <v>4797</v>
      </c>
      <c r="D5588" s="12" t="s">
        <v>5657</v>
      </c>
      <c r="E5588" t="b">
        <v>0</v>
      </c>
      <c r="F5588">
        <v>0</v>
      </c>
      <c r="G5588">
        <v>0</v>
      </c>
      <c r="H5588">
        <v>43983</v>
      </c>
      <c r="I5588" s="12" t="s">
        <v>3374</v>
      </c>
      <c r="J5588">
        <v>12</v>
      </c>
      <c r="K5588">
        <v>10707</v>
      </c>
      <c r="L5588">
        <v>0</v>
      </c>
      <c r="M5588">
        <v>0</v>
      </c>
      <c r="N5588">
        <v>0</v>
      </c>
      <c r="O5588">
        <v>210000</v>
      </c>
      <c r="P5588">
        <v>99293000</v>
      </c>
      <c r="Q5588">
        <v>7604</v>
      </c>
      <c r="R5588" t="b">
        <v>0</v>
      </c>
      <c r="S5588">
        <v>0</v>
      </c>
    </row>
    <row r="5589" spans="1:19">
      <c r="A5589">
        <v>41701001</v>
      </c>
      <c r="B5589" s="12"/>
      <c r="C5589" s="12" t="s">
        <v>4797</v>
      </c>
      <c r="D5589" s="12" t="s">
        <v>5657</v>
      </c>
      <c r="E5589" t="b">
        <v>0</v>
      </c>
      <c r="F5589">
        <v>0</v>
      </c>
      <c r="G5589">
        <v>0</v>
      </c>
      <c r="H5589">
        <v>43983</v>
      </c>
      <c r="I5589" s="12" t="s">
        <v>3375</v>
      </c>
      <c r="J5589">
        <v>12</v>
      </c>
      <c r="K5589">
        <v>10708</v>
      </c>
      <c r="L5589">
        <v>0</v>
      </c>
      <c r="M5589">
        <v>0</v>
      </c>
      <c r="N5589">
        <v>0</v>
      </c>
      <c r="O5589">
        <v>233000</v>
      </c>
      <c r="P5589">
        <v>99526000</v>
      </c>
      <c r="Q5589">
        <v>7605</v>
      </c>
      <c r="R5589" t="b">
        <v>0</v>
      </c>
      <c r="S5589">
        <v>0</v>
      </c>
    </row>
    <row r="5590" spans="1:19">
      <c r="A5590">
        <v>41701001</v>
      </c>
      <c r="B5590" s="12"/>
      <c r="C5590" s="12" t="s">
        <v>4797</v>
      </c>
      <c r="D5590" s="12" t="s">
        <v>5657</v>
      </c>
      <c r="E5590" t="b">
        <v>0</v>
      </c>
      <c r="F5590">
        <v>0</v>
      </c>
      <c r="G5590">
        <v>0</v>
      </c>
      <c r="H5590">
        <v>43983</v>
      </c>
      <c r="I5590" s="12" t="s">
        <v>3376</v>
      </c>
      <c r="J5590">
        <v>12</v>
      </c>
      <c r="K5590">
        <v>10709</v>
      </c>
      <c r="L5590">
        <v>0</v>
      </c>
      <c r="M5590">
        <v>0</v>
      </c>
      <c r="N5590">
        <v>0</v>
      </c>
      <c r="O5590">
        <v>210000</v>
      </c>
      <c r="P5590">
        <v>99736000</v>
      </c>
      <c r="Q5590">
        <v>7606</v>
      </c>
      <c r="R5590" t="b">
        <v>0</v>
      </c>
      <c r="S5590">
        <v>0</v>
      </c>
    </row>
    <row r="5591" spans="1:19">
      <c r="A5591">
        <v>41701001</v>
      </c>
      <c r="B5591" s="12"/>
      <c r="C5591" s="12" t="s">
        <v>4797</v>
      </c>
      <c r="D5591" s="12" t="s">
        <v>5657</v>
      </c>
      <c r="E5591" t="b">
        <v>0</v>
      </c>
      <c r="F5591">
        <v>0</v>
      </c>
      <c r="G5591">
        <v>0</v>
      </c>
      <c r="H5591">
        <v>43983</v>
      </c>
      <c r="I5591" s="12" t="s">
        <v>3377</v>
      </c>
      <c r="J5591">
        <v>12</v>
      </c>
      <c r="K5591">
        <v>10710</v>
      </c>
      <c r="L5591">
        <v>0</v>
      </c>
      <c r="M5591">
        <v>0</v>
      </c>
      <c r="N5591">
        <v>0</v>
      </c>
      <c r="O5591">
        <v>233000</v>
      </c>
      <c r="P5591">
        <v>99969000</v>
      </c>
      <c r="Q5591">
        <v>7607</v>
      </c>
      <c r="R5591" t="b">
        <v>0</v>
      </c>
      <c r="S5591">
        <v>0</v>
      </c>
    </row>
    <row r="5592" spans="1:19">
      <c r="A5592">
        <v>41701001</v>
      </c>
      <c r="B5592" s="12"/>
      <c r="C5592" s="12" t="s">
        <v>4797</v>
      </c>
      <c r="D5592" s="12" t="s">
        <v>5657</v>
      </c>
      <c r="E5592" t="b">
        <v>0</v>
      </c>
      <c r="F5592">
        <v>0</v>
      </c>
      <c r="G5592">
        <v>0</v>
      </c>
      <c r="H5592">
        <v>43983</v>
      </c>
      <c r="I5592" s="12" t="s">
        <v>3378</v>
      </c>
      <c r="J5592">
        <v>12</v>
      </c>
      <c r="K5592">
        <v>10711</v>
      </c>
      <c r="L5592">
        <v>0</v>
      </c>
      <c r="M5592">
        <v>0</v>
      </c>
      <c r="N5592">
        <v>0</v>
      </c>
      <c r="O5592">
        <v>210000</v>
      </c>
      <c r="P5592">
        <v>100179000</v>
      </c>
      <c r="Q5592">
        <v>7608</v>
      </c>
      <c r="R5592" t="b">
        <v>0</v>
      </c>
      <c r="S5592">
        <v>0</v>
      </c>
    </row>
    <row r="5593" spans="1:19">
      <c r="A5593">
        <v>41701001</v>
      </c>
      <c r="B5593" s="12"/>
      <c r="C5593" s="12" t="s">
        <v>4797</v>
      </c>
      <c r="D5593" s="12" t="s">
        <v>5657</v>
      </c>
      <c r="E5593" t="b">
        <v>0</v>
      </c>
      <c r="F5593">
        <v>0</v>
      </c>
      <c r="G5593">
        <v>0</v>
      </c>
      <c r="H5593">
        <v>43983</v>
      </c>
      <c r="I5593" s="12" t="s">
        <v>3379</v>
      </c>
      <c r="J5593">
        <v>12</v>
      </c>
      <c r="K5593">
        <v>10712</v>
      </c>
      <c r="L5593">
        <v>0</v>
      </c>
      <c r="M5593">
        <v>0</v>
      </c>
      <c r="N5593">
        <v>0</v>
      </c>
      <c r="O5593">
        <v>210000</v>
      </c>
      <c r="P5593">
        <v>100389000</v>
      </c>
      <c r="Q5593">
        <v>7609</v>
      </c>
      <c r="R5593" t="b">
        <v>0</v>
      </c>
      <c r="S5593">
        <v>0</v>
      </c>
    </row>
    <row r="5594" spans="1:19">
      <c r="A5594">
        <v>41701001</v>
      </c>
      <c r="B5594" s="12"/>
      <c r="C5594" s="12" t="s">
        <v>4797</v>
      </c>
      <c r="D5594" s="12" t="s">
        <v>5657</v>
      </c>
      <c r="E5594" t="b">
        <v>0</v>
      </c>
      <c r="F5594">
        <v>0</v>
      </c>
      <c r="G5594">
        <v>0</v>
      </c>
      <c r="H5594">
        <v>43983</v>
      </c>
      <c r="I5594" s="12" t="s">
        <v>3380</v>
      </c>
      <c r="J5594">
        <v>12</v>
      </c>
      <c r="K5594">
        <v>10713</v>
      </c>
      <c r="L5594">
        <v>0</v>
      </c>
      <c r="M5594">
        <v>0</v>
      </c>
      <c r="N5594">
        <v>0</v>
      </c>
      <c r="O5594">
        <v>210000</v>
      </c>
      <c r="P5594">
        <v>100599000</v>
      </c>
      <c r="Q5594">
        <v>7610</v>
      </c>
      <c r="R5594" t="b">
        <v>0</v>
      </c>
      <c r="S5594">
        <v>0</v>
      </c>
    </row>
    <row r="5595" spans="1:19">
      <c r="A5595">
        <v>41701001</v>
      </c>
      <c r="B5595" s="12"/>
      <c r="C5595" s="12" t="s">
        <v>4797</v>
      </c>
      <c r="D5595" s="12" t="s">
        <v>5657</v>
      </c>
      <c r="E5595" t="b">
        <v>0</v>
      </c>
      <c r="F5595">
        <v>0</v>
      </c>
      <c r="G5595">
        <v>0</v>
      </c>
      <c r="H5595">
        <v>43983</v>
      </c>
      <c r="I5595" s="12" t="s">
        <v>3381</v>
      </c>
      <c r="J5595">
        <v>12</v>
      </c>
      <c r="K5595">
        <v>10714</v>
      </c>
      <c r="L5595">
        <v>0</v>
      </c>
      <c r="M5595">
        <v>0</v>
      </c>
      <c r="N5595">
        <v>0</v>
      </c>
      <c r="O5595">
        <v>233000</v>
      </c>
      <c r="P5595">
        <v>100832000</v>
      </c>
      <c r="Q5595">
        <v>7611</v>
      </c>
      <c r="R5595" t="b">
        <v>0</v>
      </c>
      <c r="S5595">
        <v>0</v>
      </c>
    </row>
    <row r="5596" spans="1:19">
      <c r="A5596">
        <v>41701001</v>
      </c>
      <c r="B5596" s="12"/>
      <c r="C5596" s="12" t="s">
        <v>4797</v>
      </c>
      <c r="D5596" s="12" t="s">
        <v>5657</v>
      </c>
      <c r="E5596" t="b">
        <v>0</v>
      </c>
      <c r="F5596">
        <v>0</v>
      </c>
      <c r="G5596">
        <v>0</v>
      </c>
      <c r="H5596">
        <v>43983</v>
      </c>
      <c r="I5596" s="12" t="s">
        <v>3382</v>
      </c>
      <c r="J5596">
        <v>12</v>
      </c>
      <c r="K5596">
        <v>10715</v>
      </c>
      <c r="L5596">
        <v>0</v>
      </c>
      <c r="M5596">
        <v>0</v>
      </c>
      <c r="N5596">
        <v>0</v>
      </c>
      <c r="O5596">
        <v>210000</v>
      </c>
      <c r="P5596">
        <v>101042000</v>
      </c>
      <c r="Q5596">
        <v>7612</v>
      </c>
      <c r="R5596" t="b">
        <v>0</v>
      </c>
      <c r="S5596">
        <v>0</v>
      </c>
    </row>
    <row r="5597" spans="1:19">
      <c r="A5597">
        <v>41701001</v>
      </c>
      <c r="B5597" s="12"/>
      <c r="C5597" s="12" t="s">
        <v>4797</v>
      </c>
      <c r="D5597" s="12" t="s">
        <v>5657</v>
      </c>
      <c r="E5597" t="b">
        <v>0</v>
      </c>
      <c r="F5597">
        <v>0</v>
      </c>
      <c r="G5597">
        <v>0</v>
      </c>
      <c r="H5597">
        <v>43983</v>
      </c>
      <c r="I5597" s="12" t="s">
        <v>3383</v>
      </c>
      <c r="J5597">
        <v>12</v>
      </c>
      <c r="K5597">
        <v>10716</v>
      </c>
      <c r="L5597">
        <v>0</v>
      </c>
      <c r="M5597">
        <v>0</v>
      </c>
      <c r="N5597">
        <v>0</v>
      </c>
      <c r="O5597">
        <v>233000</v>
      </c>
      <c r="P5597">
        <v>101275000</v>
      </c>
      <c r="Q5597">
        <v>7613</v>
      </c>
      <c r="R5597" t="b">
        <v>0</v>
      </c>
      <c r="S5597">
        <v>0</v>
      </c>
    </row>
    <row r="5598" spans="1:19">
      <c r="A5598">
        <v>41701001</v>
      </c>
      <c r="B5598" s="12"/>
      <c r="C5598" s="12" t="s">
        <v>4797</v>
      </c>
      <c r="D5598" s="12" t="s">
        <v>5657</v>
      </c>
      <c r="E5598" t="b">
        <v>0</v>
      </c>
      <c r="F5598">
        <v>0</v>
      </c>
      <c r="G5598">
        <v>0</v>
      </c>
      <c r="H5598">
        <v>43983</v>
      </c>
      <c r="I5598" s="12" t="s">
        <v>3384</v>
      </c>
      <c r="J5598">
        <v>12</v>
      </c>
      <c r="K5598">
        <v>10717</v>
      </c>
      <c r="L5598">
        <v>0</v>
      </c>
      <c r="M5598">
        <v>0</v>
      </c>
      <c r="N5598">
        <v>0</v>
      </c>
      <c r="O5598">
        <v>233000</v>
      </c>
      <c r="P5598">
        <v>101508000</v>
      </c>
      <c r="Q5598">
        <v>7614</v>
      </c>
      <c r="R5598" t="b">
        <v>0</v>
      </c>
      <c r="S5598">
        <v>0</v>
      </c>
    </row>
    <row r="5599" spans="1:19">
      <c r="A5599">
        <v>41701001</v>
      </c>
      <c r="B5599" s="12"/>
      <c r="C5599" s="12" t="s">
        <v>4797</v>
      </c>
      <c r="D5599" s="12" t="s">
        <v>5657</v>
      </c>
      <c r="E5599" t="b">
        <v>0</v>
      </c>
      <c r="F5599">
        <v>0</v>
      </c>
      <c r="G5599">
        <v>0</v>
      </c>
      <c r="H5599">
        <v>43983</v>
      </c>
      <c r="I5599" s="12" t="s">
        <v>3385</v>
      </c>
      <c r="J5599">
        <v>12</v>
      </c>
      <c r="K5599">
        <v>10718</v>
      </c>
      <c r="L5599">
        <v>0</v>
      </c>
      <c r="M5599">
        <v>0</v>
      </c>
      <c r="N5599">
        <v>0</v>
      </c>
      <c r="O5599">
        <v>210000</v>
      </c>
      <c r="P5599">
        <v>101718000</v>
      </c>
      <c r="Q5599">
        <v>7615</v>
      </c>
      <c r="R5599" t="b">
        <v>0</v>
      </c>
      <c r="S5599">
        <v>0</v>
      </c>
    </row>
    <row r="5600" spans="1:19">
      <c r="A5600">
        <v>41701001</v>
      </c>
      <c r="B5600" s="12"/>
      <c r="C5600" s="12" t="s">
        <v>4797</v>
      </c>
      <c r="D5600" s="12" t="s">
        <v>5657</v>
      </c>
      <c r="E5600" t="b">
        <v>0</v>
      </c>
      <c r="F5600">
        <v>0</v>
      </c>
      <c r="G5600">
        <v>0</v>
      </c>
      <c r="H5600">
        <v>43983</v>
      </c>
      <c r="I5600" s="12" t="s">
        <v>3386</v>
      </c>
      <c r="J5600">
        <v>12</v>
      </c>
      <c r="K5600">
        <v>10719</v>
      </c>
      <c r="L5600">
        <v>0</v>
      </c>
      <c r="M5600">
        <v>0</v>
      </c>
      <c r="N5600">
        <v>0</v>
      </c>
      <c r="O5600">
        <v>233000</v>
      </c>
      <c r="P5600">
        <v>101951000</v>
      </c>
      <c r="Q5600">
        <v>7616</v>
      </c>
      <c r="R5600" t="b">
        <v>0</v>
      </c>
      <c r="S5600">
        <v>0</v>
      </c>
    </row>
    <row r="5601" spans="1:19">
      <c r="A5601">
        <v>41701001</v>
      </c>
      <c r="B5601" s="12"/>
      <c r="C5601" s="12" t="s">
        <v>4797</v>
      </c>
      <c r="D5601" s="12" t="s">
        <v>5657</v>
      </c>
      <c r="E5601" t="b">
        <v>0</v>
      </c>
      <c r="F5601">
        <v>0</v>
      </c>
      <c r="G5601">
        <v>0</v>
      </c>
      <c r="H5601">
        <v>43983</v>
      </c>
      <c r="I5601" s="12" t="s">
        <v>3387</v>
      </c>
      <c r="J5601">
        <v>12</v>
      </c>
      <c r="K5601">
        <v>10720</v>
      </c>
      <c r="L5601">
        <v>0</v>
      </c>
      <c r="M5601">
        <v>0</v>
      </c>
      <c r="N5601">
        <v>0</v>
      </c>
      <c r="O5601">
        <v>210000</v>
      </c>
      <c r="P5601">
        <v>102161000</v>
      </c>
      <c r="Q5601">
        <v>7617</v>
      </c>
      <c r="R5601" t="b">
        <v>0</v>
      </c>
      <c r="S5601">
        <v>0</v>
      </c>
    </row>
    <row r="5602" spans="1:19">
      <c r="A5602">
        <v>41701001</v>
      </c>
      <c r="B5602" s="12"/>
      <c r="C5602" s="12" t="s">
        <v>4797</v>
      </c>
      <c r="D5602" s="12" t="s">
        <v>5657</v>
      </c>
      <c r="E5602" t="b">
        <v>0</v>
      </c>
      <c r="F5602">
        <v>0</v>
      </c>
      <c r="G5602">
        <v>0</v>
      </c>
      <c r="H5602">
        <v>43983</v>
      </c>
      <c r="I5602" s="12" t="s">
        <v>3388</v>
      </c>
      <c r="J5602">
        <v>12</v>
      </c>
      <c r="K5602">
        <v>10721</v>
      </c>
      <c r="L5602">
        <v>0</v>
      </c>
      <c r="M5602">
        <v>0</v>
      </c>
      <c r="N5602">
        <v>0</v>
      </c>
      <c r="O5602">
        <v>233000</v>
      </c>
      <c r="P5602">
        <v>102394000</v>
      </c>
      <c r="Q5602">
        <v>7618</v>
      </c>
      <c r="R5602" t="b">
        <v>0</v>
      </c>
      <c r="S5602">
        <v>0</v>
      </c>
    </row>
    <row r="5603" spans="1:19">
      <c r="A5603">
        <v>41701001</v>
      </c>
      <c r="B5603" s="12"/>
      <c r="C5603" s="12" t="s">
        <v>4797</v>
      </c>
      <c r="D5603" s="12" t="s">
        <v>5657</v>
      </c>
      <c r="E5603" t="b">
        <v>0</v>
      </c>
      <c r="F5603">
        <v>0</v>
      </c>
      <c r="G5603">
        <v>0</v>
      </c>
      <c r="H5603">
        <v>43983</v>
      </c>
      <c r="I5603" s="12" t="s">
        <v>3389</v>
      </c>
      <c r="J5603">
        <v>12</v>
      </c>
      <c r="K5603">
        <v>10722</v>
      </c>
      <c r="L5603">
        <v>0</v>
      </c>
      <c r="M5603">
        <v>0</v>
      </c>
      <c r="N5603">
        <v>0</v>
      </c>
      <c r="O5603">
        <v>210000</v>
      </c>
      <c r="P5603">
        <v>102604000</v>
      </c>
      <c r="Q5603">
        <v>7619</v>
      </c>
      <c r="R5603" t="b">
        <v>0</v>
      </c>
      <c r="S5603">
        <v>0</v>
      </c>
    </row>
    <row r="5604" spans="1:19">
      <c r="A5604">
        <v>41701001</v>
      </c>
      <c r="B5604" s="12"/>
      <c r="C5604" s="12" t="s">
        <v>4797</v>
      </c>
      <c r="D5604" s="12" t="s">
        <v>5657</v>
      </c>
      <c r="E5604" t="b">
        <v>0</v>
      </c>
      <c r="F5604">
        <v>0</v>
      </c>
      <c r="G5604">
        <v>0</v>
      </c>
      <c r="H5604">
        <v>43983</v>
      </c>
      <c r="I5604" s="12" t="s">
        <v>3390</v>
      </c>
      <c r="J5604">
        <v>12</v>
      </c>
      <c r="K5604">
        <v>10723</v>
      </c>
      <c r="L5604">
        <v>0</v>
      </c>
      <c r="M5604">
        <v>0</v>
      </c>
      <c r="N5604">
        <v>0</v>
      </c>
      <c r="O5604">
        <v>210000</v>
      </c>
      <c r="P5604">
        <v>102814000</v>
      </c>
      <c r="Q5604">
        <v>7620</v>
      </c>
      <c r="R5604" t="b">
        <v>0</v>
      </c>
      <c r="S5604">
        <v>0</v>
      </c>
    </row>
    <row r="5605" spans="1:19">
      <c r="A5605">
        <v>41701001</v>
      </c>
      <c r="B5605" s="12"/>
      <c r="C5605" s="12" t="s">
        <v>4797</v>
      </c>
      <c r="D5605" s="12" t="s">
        <v>5657</v>
      </c>
      <c r="E5605" t="b">
        <v>0</v>
      </c>
      <c r="F5605">
        <v>0</v>
      </c>
      <c r="G5605">
        <v>0</v>
      </c>
      <c r="H5605">
        <v>43983</v>
      </c>
      <c r="I5605" s="12" t="s">
        <v>3391</v>
      </c>
      <c r="J5605">
        <v>12</v>
      </c>
      <c r="K5605">
        <v>10724</v>
      </c>
      <c r="L5605">
        <v>0</v>
      </c>
      <c r="M5605">
        <v>0</v>
      </c>
      <c r="N5605">
        <v>0</v>
      </c>
      <c r="O5605">
        <v>210000</v>
      </c>
      <c r="P5605">
        <v>103024000</v>
      </c>
      <c r="Q5605">
        <v>7621</v>
      </c>
      <c r="R5605" t="b">
        <v>0</v>
      </c>
      <c r="S5605">
        <v>0</v>
      </c>
    </row>
    <row r="5606" spans="1:19">
      <c r="A5606">
        <v>41701001</v>
      </c>
      <c r="B5606" s="12"/>
      <c r="C5606" s="12" t="s">
        <v>4797</v>
      </c>
      <c r="D5606" s="12" t="s">
        <v>5657</v>
      </c>
      <c r="E5606" t="b">
        <v>0</v>
      </c>
      <c r="F5606">
        <v>0</v>
      </c>
      <c r="G5606">
        <v>0</v>
      </c>
      <c r="H5606">
        <v>43983</v>
      </c>
      <c r="I5606" s="12" t="s">
        <v>3392</v>
      </c>
      <c r="J5606">
        <v>12</v>
      </c>
      <c r="K5606">
        <v>10725</v>
      </c>
      <c r="L5606">
        <v>0</v>
      </c>
      <c r="M5606">
        <v>0</v>
      </c>
      <c r="N5606">
        <v>0</v>
      </c>
      <c r="O5606">
        <v>210000</v>
      </c>
      <c r="P5606">
        <v>103234000</v>
      </c>
      <c r="Q5606">
        <v>7622</v>
      </c>
      <c r="R5606" t="b">
        <v>0</v>
      </c>
      <c r="S5606">
        <v>0</v>
      </c>
    </row>
    <row r="5607" spans="1:19">
      <c r="A5607">
        <v>41701001</v>
      </c>
      <c r="B5607" s="12"/>
      <c r="C5607" s="12" t="s">
        <v>4797</v>
      </c>
      <c r="D5607" s="12" t="s">
        <v>5657</v>
      </c>
      <c r="E5607" t="b">
        <v>0</v>
      </c>
      <c r="F5607">
        <v>0</v>
      </c>
      <c r="G5607">
        <v>0</v>
      </c>
      <c r="H5607">
        <v>43983</v>
      </c>
      <c r="I5607" s="12" t="s">
        <v>3393</v>
      </c>
      <c r="J5607">
        <v>12</v>
      </c>
      <c r="K5607">
        <v>10726</v>
      </c>
      <c r="L5607">
        <v>0</v>
      </c>
      <c r="M5607">
        <v>0</v>
      </c>
      <c r="N5607">
        <v>0</v>
      </c>
      <c r="O5607">
        <v>233000</v>
      </c>
      <c r="P5607">
        <v>103467000</v>
      </c>
      <c r="Q5607">
        <v>7623</v>
      </c>
      <c r="R5607" t="b">
        <v>0</v>
      </c>
      <c r="S5607">
        <v>0</v>
      </c>
    </row>
    <row r="5608" spans="1:19">
      <c r="A5608">
        <v>41701001</v>
      </c>
      <c r="B5608" s="12"/>
      <c r="C5608" s="12" t="s">
        <v>4797</v>
      </c>
      <c r="D5608" s="12" t="s">
        <v>5657</v>
      </c>
      <c r="E5608" t="b">
        <v>0</v>
      </c>
      <c r="F5608">
        <v>0</v>
      </c>
      <c r="G5608">
        <v>0</v>
      </c>
      <c r="H5608">
        <v>43983</v>
      </c>
      <c r="I5608" s="12" t="s">
        <v>3394</v>
      </c>
      <c r="J5608">
        <v>12</v>
      </c>
      <c r="K5608">
        <v>10727</v>
      </c>
      <c r="L5608">
        <v>0</v>
      </c>
      <c r="M5608">
        <v>0</v>
      </c>
      <c r="N5608">
        <v>0</v>
      </c>
      <c r="O5608">
        <v>210000</v>
      </c>
      <c r="P5608">
        <v>103677000</v>
      </c>
      <c r="Q5608">
        <v>7624</v>
      </c>
      <c r="R5608" t="b">
        <v>0</v>
      </c>
      <c r="S5608">
        <v>0</v>
      </c>
    </row>
    <row r="5609" spans="1:19">
      <c r="A5609">
        <v>41701001</v>
      </c>
      <c r="B5609" s="12"/>
      <c r="C5609" s="12" t="s">
        <v>4797</v>
      </c>
      <c r="D5609" s="12" t="s">
        <v>5657</v>
      </c>
      <c r="E5609" t="b">
        <v>0</v>
      </c>
      <c r="F5609">
        <v>0</v>
      </c>
      <c r="G5609">
        <v>0</v>
      </c>
      <c r="H5609">
        <v>43983</v>
      </c>
      <c r="I5609" s="12" t="s">
        <v>3395</v>
      </c>
      <c r="J5609">
        <v>12</v>
      </c>
      <c r="K5609">
        <v>10728</v>
      </c>
      <c r="L5609">
        <v>0</v>
      </c>
      <c r="M5609">
        <v>0</v>
      </c>
      <c r="N5609">
        <v>0</v>
      </c>
      <c r="O5609">
        <v>233000</v>
      </c>
      <c r="P5609">
        <v>103910000</v>
      </c>
      <c r="Q5609">
        <v>7625</v>
      </c>
      <c r="R5609" t="b">
        <v>0</v>
      </c>
      <c r="S5609">
        <v>0</v>
      </c>
    </row>
    <row r="5610" spans="1:19">
      <c r="A5610">
        <v>41701001</v>
      </c>
      <c r="B5610" s="12"/>
      <c r="C5610" s="12" t="s">
        <v>4797</v>
      </c>
      <c r="D5610" s="12" t="s">
        <v>5657</v>
      </c>
      <c r="E5610" t="b">
        <v>0</v>
      </c>
      <c r="F5610">
        <v>0</v>
      </c>
      <c r="G5610">
        <v>0</v>
      </c>
      <c r="H5610">
        <v>43983</v>
      </c>
      <c r="I5610" s="12" t="s">
        <v>3396</v>
      </c>
      <c r="J5610">
        <v>12</v>
      </c>
      <c r="K5610">
        <v>10729</v>
      </c>
      <c r="L5610">
        <v>0</v>
      </c>
      <c r="M5610">
        <v>0</v>
      </c>
      <c r="N5610">
        <v>0</v>
      </c>
      <c r="O5610">
        <v>210000</v>
      </c>
      <c r="P5610">
        <v>104120000</v>
      </c>
      <c r="Q5610">
        <v>7626</v>
      </c>
      <c r="R5610" t="b">
        <v>0</v>
      </c>
      <c r="S5610">
        <v>0</v>
      </c>
    </row>
    <row r="5611" spans="1:19">
      <c r="A5611">
        <v>41701001</v>
      </c>
      <c r="B5611" s="12"/>
      <c r="C5611" s="12" t="s">
        <v>4797</v>
      </c>
      <c r="D5611" s="12" t="s">
        <v>5657</v>
      </c>
      <c r="E5611" t="b">
        <v>0</v>
      </c>
      <c r="F5611">
        <v>0</v>
      </c>
      <c r="G5611">
        <v>0</v>
      </c>
      <c r="H5611">
        <v>43983</v>
      </c>
      <c r="I5611" s="12" t="s">
        <v>3397</v>
      </c>
      <c r="J5611">
        <v>12</v>
      </c>
      <c r="K5611">
        <v>10730</v>
      </c>
      <c r="L5611">
        <v>0</v>
      </c>
      <c r="M5611">
        <v>0</v>
      </c>
      <c r="N5611">
        <v>0</v>
      </c>
      <c r="O5611">
        <v>210000</v>
      </c>
      <c r="P5611">
        <v>104330000</v>
      </c>
      <c r="Q5611">
        <v>7627</v>
      </c>
      <c r="R5611" t="b">
        <v>0</v>
      </c>
      <c r="S5611">
        <v>0</v>
      </c>
    </row>
    <row r="5612" spans="1:19">
      <c r="A5612">
        <v>41701001</v>
      </c>
      <c r="B5612" s="12"/>
      <c r="C5612" s="12" t="s">
        <v>4797</v>
      </c>
      <c r="D5612" s="12" t="s">
        <v>5657</v>
      </c>
      <c r="E5612" t="b">
        <v>0</v>
      </c>
      <c r="F5612">
        <v>0</v>
      </c>
      <c r="G5612">
        <v>0</v>
      </c>
      <c r="H5612">
        <v>43983</v>
      </c>
      <c r="I5612" s="12" t="s">
        <v>3398</v>
      </c>
      <c r="J5612">
        <v>12</v>
      </c>
      <c r="K5612">
        <v>10731</v>
      </c>
      <c r="L5612">
        <v>0</v>
      </c>
      <c r="M5612">
        <v>0</v>
      </c>
      <c r="N5612">
        <v>0</v>
      </c>
      <c r="O5612">
        <v>233000</v>
      </c>
      <c r="P5612">
        <v>104563000</v>
      </c>
      <c r="Q5612">
        <v>7628</v>
      </c>
      <c r="R5612" t="b">
        <v>0</v>
      </c>
      <c r="S5612">
        <v>0</v>
      </c>
    </row>
    <row r="5613" spans="1:19">
      <c r="A5613">
        <v>41701001</v>
      </c>
      <c r="B5613" s="12"/>
      <c r="C5613" s="12" t="s">
        <v>4797</v>
      </c>
      <c r="D5613" s="12" t="s">
        <v>5657</v>
      </c>
      <c r="E5613" t="b">
        <v>0</v>
      </c>
      <c r="F5613">
        <v>0</v>
      </c>
      <c r="G5613">
        <v>0</v>
      </c>
      <c r="H5613">
        <v>43983</v>
      </c>
      <c r="I5613" s="12" t="s">
        <v>3399</v>
      </c>
      <c r="J5613">
        <v>12</v>
      </c>
      <c r="K5613">
        <v>10732</v>
      </c>
      <c r="L5613">
        <v>0</v>
      </c>
      <c r="M5613">
        <v>0</v>
      </c>
      <c r="N5613">
        <v>0</v>
      </c>
      <c r="O5613">
        <v>210000</v>
      </c>
      <c r="P5613">
        <v>104773000</v>
      </c>
      <c r="Q5613">
        <v>7629</v>
      </c>
      <c r="R5613" t="b">
        <v>0</v>
      </c>
      <c r="S5613">
        <v>0</v>
      </c>
    </row>
    <row r="5614" spans="1:19">
      <c r="A5614">
        <v>41701001</v>
      </c>
      <c r="B5614" s="12"/>
      <c r="C5614" s="12" t="s">
        <v>4797</v>
      </c>
      <c r="D5614" s="12" t="s">
        <v>5657</v>
      </c>
      <c r="E5614" t="b">
        <v>0</v>
      </c>
      <c r="F5614">
        <v>0</v>
      </c>
      <c r="G5614">
        <v>0</v>
      </c>
      <c r="H5614">
        <v>43983</v>
      </c>
      <c r="I5614" s="12" t="s">
        <v>3400</v>
      </c>
      <c r="J5614">
        <v>12</v>
      </c>
      <c r="K5614">
        <v>10733</v>
      </c>
      <c r="L5614">
        <v>0</v>
      </c>
      <c r="M5614">
        <v>0</v>
      </c>
      <c r="N5614">
        <v>0</v>
      </c>
      <c r="O5614">
        <v>210000</v>
      </c>
      <c r="P5614">
        <v>104983000</v>
      </c>
      <c r="Q5614">
        <v>7630</v>
      </c>
      <c r="R5614" t="b">
        <v>0</v>
      </c>
      <c r="S5614">
        <v>0</v>
      </c>
    </row>
    <row r="5615" spans="1:19">
      <c r="A5615">
        <v>41701001</v>
      </c>
      <c r="B5615" s="12"/>
      <c r="C5615" s="12" t="s">
        <v>4797</v>
      </c>
      <c r="D5615" s="12" t="s">
        <v>5657</v>
      </c>
      <c r="E5615" t="b">
        <v>0</v>
      </c>
      <c r="F5615">
        <v>0</v>
      </c>
      <c r="G5615">
        <v>0</v>
      </c>
      <c r="H5615">
        <v>43983</v>
      </c>
      <c r="I5615" s="12" t="s">
        <v>3401</v>
      </c>
      <c r="J5615">
        <v>12</v>
      </c>
      <c r="K5615">
        <v>10734</v>
      </c>
      <c r="L5615">
        <v>0</v>
      </c>
      <c r="M5615">
        <v>0</v>
      </c>
      <c r="N5615">
        <v>0</v>
      </c>
      <c r="O5615">
        <v>233000</v>
      </c>
      <c r="P5615">
        <v>105216000</v>
      </c>
      <c r="Q5615">
        <v>7631</v>
      </c>
      <c r="R5615" t="b">
        <v>0</v>
      </c>
      <c r="S5615">
        <v>0</v>
      </c>
    </row>
    <row r="5616" spans="1:19">
      <c r="A5616">
        <v>41701001</v>
      </c>
      <c r="B5616" s="12"/>
      <c r="C5616" s="12" t="s">
        <v>4797</v>
      </c>
      <c r="D5616" s="12" t="s">
        <v>5657</v>
      </c>
      <c r="E5616" t="b">
        <v>0</v>
      </c>
      <c r="F5616">
        <v>0</v>
      </c>
      <c r="G5616">
        <v>0</v>
      </c>
      <c r="H5616">
        <v>44013</v>
      </c>
      <c r="I5616" s="12" t="s">
        <v>3402</v>
      </c>
      <c r="J5616">
        <v>12</v>
      </c>
      <c r="K5616">
        <v>10735</v>
      </c>
      <c r="L5616">
        <v>0</v>
      </c>
      <c r="M5616">
        <v>0</v>
      </c>
      <c r="N5616">
        <v>0</v>
      </c>
      <c r="O5616">
        <v>233000</v>
      </c>
      <c r="P5616">
        <v>105449000</v>
      </c>
      <c r="Q5616">
        <v>7632</v>
      </c>
      <c r="R5616" t="b">
        <v>0</v>
      </c>
      <c r="S5616">
        <v>0</v>
      </c>
    </row>
    <row r="5617" spans="1:19">
      <c r="A5617">
        <v>41701001</v>
      </c>
      <c r="B5617" s="12"/>
      <c r="C5617" s="12" t="s">
        <v>4797</v>
      </c>
      <c r="D5617" s="12" t="s">
        <v>5657</v>
      </c>
      <c r="E5617" t="b">
        <v>0</v>
      </c>
      <c r="F5617">
        <v>0</v>
      </c>
      <c r="G5617">
        <v>0</v>
      </c>
      <c r="H5617">
        <v>44013</v>
      </c>
      <c r="I5617" s="12" t="s">
        <v>3403</v>
      </c>
      <c r="J5617">
        <v>12</v>
      </c>
      <c r="K5617">
        <v>10736</v>
      </c>
      <c r="L5617">
        <v>0</v>
      </c>
      <c r="M5617">
        <v>0</v>
      </c>
      <c r="N5617">
        <v>0</v>
      </c>
      <c r="O5617">
        <v>210000</v>
      </c>
      <c r="P5617">
        <v>105659000</v>
      </c>
      <c r="Q5617">
        <v>7633</v>
      </c>
      <c r="R5617" t="b">
        <v>0</v>
      </c>
      <c r="S5617">
        <v>0</v>
      </c>
    </row>
    <row r="5618" spans="1:19">
      <c r="A5618">
        <v>41701001</v>
      </c>
      <c r="B5618" s="12"/>
      <c r="C5618" s="12" t="s">
        <v>4797</v>
      </c>
      <c r="D5618" s="12" t="s">
        <v>5657</v>
      </c>
      <c r="E5618" t="b">
        <v>0</v>
      </c>
      <c r="F5618">
        <v>0</v>
      </c>
      <c r="G5618">
        <v>0</v>
      </c>
      <c r="H5618">
        <v>44013</v>
      </c>
      <c r="I5618" s="12" t="s">
        <v>3404</v>
      </c>
      <c r="J5618">
        <v>12</v>
      </c>
      <c r="K5618">
        <v>10737</v>
      </c>
      <c r="L5618">
        <v>0</v>
      </c>
      <c r="M5618">
        <v>0</v>
      </c>
      <c r="N5618">
        <v>0</v>
      </c>
      <c r="O5618">
        <v>210000</v>
      </c>
      <c r="P5618">
        <v>105869000</v>
      </c>
      <c r="Q5618">
        <v>7634</v>
      </c>
      <c r="R5618" t="b">
        <v>0</v>
      </c>
      <c r="S5618">
        <v>0</v>
      </c>
    </row>
    <row r="5619" spans="1:19">
      <c r="A5619">
        <v>41701001</v>
      </c>
      <c r="B5619" s="12"/>
      <c r="C5619" s="12" t="s">
        <v>4797</v>
      </c>
      <c r="D5619" s="12" t="s">
        <v>5657</v>
      </c>
      <c r="E5619" t="b">
        <v>0</v>
      </c>
      <c r="F5619">
        <v>0</v>
      </c>
      <c r="G5619">
        <v>0</v>
      </c>
      <c r="H5619">
        <v>44013</v>
      </c>
      <c r="I5619" s="12" t="s">
        <v>3405</v>
      </c>
      <c r="J5619">
        <v>12</v>
      </c>
      <c r="K5619">
        <v>10738</v>
      </c>
      <c r="L5619">
        <v>0</v>
      </c>
      <c r="M5619">
        <v>0</v>
      </c>
      <c r="N5619">
        <v>0</v>
      </c>
      <c r="O5619">
        <v>210000</v>
      </c>
      <c r="P5619">
        <v>106079000</v>
      </c>
      <c r="Q5619">
        <v>7635</v>
      </c>
      <c r="R5619" t="b">
        <v>0</v>
      </c>
      <c r="S5619">
        <v>0</v>
      </c>
    </row>
    <row r="5620" spans="1:19">
      <c r="A5620">
        <v>41701001</v>
      </c>
      <c r="B5620" s="12"/>
      <c r="C5620" s="12" t="s">
        <v>4797</v>
      </c>
      <c r="D5620" s="12" t="s">
        <v>5657</v>
      </c>
      <c r="E5620" t="b">
        <v>0</v>
      </c>
      <c r="F5620">
        <v>0</v>
      </c>
      <c r="G5620">
        <v>0</v>
      </c>
      <c r="H5620">
        <v>44013</v>
      </c>
      <c r="I5620" s="12" t="s">
        <v>3406</v>
      </c>
      <c r="J5620">
        <v>12</v>
      </c>
      <c r="K5620">
        <v>10739</v>
      </c>
      <c r="L5620">
        <v>0</v>
      </c>
      <c r="M5620">
        <v>0</v>
      </c>
      <c r="N5620">
        <v>0</v>
      </c>
      <c r="O5620">
        <v>210000</v>
      </c>
      <c r="P5620">
        <v>106289000</v>
      </c>
      <c r="Q5620">
        <v>7636</v>
      </c>
      <c r="R5620" t="b">
        <v>0</v>
      </c>
      <c r="S5620">
        <v>0</v>
      </c>
    </row>
    <row r="5621" spans="1:19">
      <c r="A5621">
        <v>41701001</v>
      </c>
      <c r="B5621" s="12"/>
      <c r="C5621" s="12" t="s">
        <v>4797</v>
      </c>
      <c r="D5621" s="12" t="s">
        <v>5657</v>
      </c>
      <c r="E5621" t="b">
        <v>0</v>
      </c>
      <c r="F5621">
        <v>0</v>
      </c>
      <c r="G5621">
        <v>0</v>
      </c>
      <c r="H5621">
        <v>44013</v>
      </c>
      <c r="I5621" s="12" t="s">
        <v>3407</v>
      </c>
      <c r="J5621">
        <v>12</v>
      </c>
      <c r="K5621">
        <v>10740</v>
      </c>
      <c r="L5621">
        <v>0</v>
      </c>
      <c r="M5621">
        <v>0</v>
      </c>
      <c r="N5621">
        <v>0</v>
      </c>
      <c r="O5621">
        <v>233000</v>
      </c>
      <c r="P5621">
        <v>106522000</v>
      </c>
      <c r="Q5621">
        <v>7637</v>
      </c>
      <c r="R5621" t="b">
        <v>0</v>
      </c>
      <c r="S5621">
        <v>0</v>
      </c>
    </row>
    <row r="5622" spans="1:19">
      <c r="A5622">
        <v>41701001</v>
      </c>
      <c r="B5622" s="12"/>
      <c r="C5622" s="12" t="s">
        <v>4797</v>
      </c>
      <c r="D5622" s="12" t="s">
        <v>5657</v>
      </c>
      <c r="E5622" t="b">
        <v>0</v>
      </c>
      <c r="F5622">
        <v>0</v>
      </c>
      <c r="G5622">
        <v>0</v>
      </c>
      <c r="H5622">
        <v>44013</v>
      </c>
      <c r="I5622" s="12" t="s">
        <v>3408</v>
      </c>
      <c r="J5622">
        <v>12</v>
      </c>
      <c r="K5622">
        <v>10741</v>
      </c>
      <c r="L5622">
        <v>0</v>
      </c>
      <c r="M5622">
        <v>0</v>
      </c>
      <c r="N5622">
        <v>0</v>
      </c>
      <c r="O5622">
        <v>233000</v>
      </c>
      <c r="P5622">
        <v>106755000</v>
      </c>
      <c r="Q5622">
        <v>7638</v>
      </c>
      <c r="R5622" t="b">
        <v>0</v>
      </c>
      <c r="S5622">
        <v>0</v>
      </c>
    </row>
    <row r="5623" spans="1:19">
      <c r="A5623">
        <v>41701001</v>
      </c>
      <c r="B5623" s="12"/>
      <c r="C5623" s="12" t="s">
        <v>4797</v>
      </c>
      <c r="D5623" s="12" t="s">
        <v>5657</v>
      </c>
      <c r="E5623" t="b">
        <v>0</v>
      </c>
      <c r="F5623">
        <v>0</v>
      </c>
      <c r="G5623">
        <v>0</v>
      </c>
      <c r="H5623">
        <v>44013</v>
      </c>
      <c r="I5623" s="12" t="s">
        <v>3409</v>
      </c>
      <c r="J5623">
        <v>12</v>
      </c>
      <c r="K5623">
        <v>10742</v>
      </c>
      <c r="L5623">
        <v>0</v>
      </c>
      <c r="M5623">
        <v>0</v>
      </c>
      <c r="N5623">
        <v>0</v>
      </c>
      <c r="O5623">
        <v>210000</v>
      </c>
      <c r="P5623">
        <v>106965000</v>
      </c>
      <c r="Q5623">
        <v>7639</v>
      </c>
      <c r="R5623" t="b">
        <v>0</v>
      </c>
      <c r="S5623">
        <v>0</v>
      </c>
    </row>
    <row r="5624" spans="1:19">
      <c r="A5624">
        <v>41701001</v>
      </c>
      <c r="B5624" s="12"/>
      <c r="C5624" s="12" t="s">
        <v>4797</v>
      </c>
      <c r="D5624" s="12" t="s">
        <v>5657</v>
      </c>
      <c r="E5624" t="b">
        <v>0</v>
      </c>
      <c r="F5624">
        <v>0</v>
      </c>
      <c r="G5624">
        <v>0</v>
      </c>
      <c r="H5624">
        <v>44013</v>
      </c>
      <c r="I5624" s="12" t="s">
        <v>3410</v>
      </c>
      <c r="J5624">
        <v>12</v>
      </c>
      <c r="K5624">
        <v>10743</v>
      </c>
      <c r="L5624">
        <v>0</v>
      </c>
      <c r="M5624">
        <v>0</v>
      </c>
      <c r="N5624">
        <v>0</v>
      </c>
      <c r="O5624">
        <v>233000</v>
      </c>
      <c r="P5624">
        <v>107198000</v>
      </c>
      <c r="Q5624">
        <v>7640</v>
      </c>
      <c r="R5624" t="b">
        <v>0</v>
      </c>
      <c r="S5624">
        <v>0</v>
      </c>
    </row>
    <row r="5625" spans="1:19">
      <c r="A5625">
        <v>41701001</v>
      </c>
      <c r="B5625" s="12"/>
      <c r="C5625" s="12" t="s">
        <v>4797</v>
      </c>
      <c r="D5625" s="12" t="s">
        <v>5657</v>
      </c>
      <c r="E5625" t="b">
        <v>0</v>
      </c>
      <c r="F5625">
        <v>0</v>
      </c>
      <c r="G5625">
        <v>0</v>
      </c>
      <c r="H5625">
        <v>44013</v>
      </c>
      <c r="I5625" s="12" t="s">
        <v>3411</v>
      </c>
      <c r="J5625">
        <v>12</v>
      </c>
      <c r="K5625">
        <v>10744</v>
      </c>
      <c r="L5625">
        <v>0</v>
      </c>
      <c r="M5625">
        <v>0</v>
      </c>
      <c r="N5625">
        <v>0</v>
      </c>
      <c r="O5625">
        <v>210000</v>
      </c>
      <c r="P5625">
        <v>107408000</v>
      </c>
      <c r="Q5625">
        <v>7641</v>
      </c>
      <c r="R5625" t="b">
        <v>0</v>
      </c>
      <c r="S5625">
        <v>0</v>
      </c>
    </row>
    <row r="5626" spans="1:19">
      <c r="A5626">
        <v>41701001</v>
      </c>
      <c r="B5626" s="12"/>
      <c r="C5626" s="12" t="s">
        <v>4797</v>
      </c>
      <c r="D5626" s="12" t="s">
        <v>5657</v>
      </c>
      <c r="E5626" t="b">
        <v>0</v>
      </c>
      <c r="F5626">
        <v>0</v>
      </c>
      <c r="G5626">
        <v>0</v>
      </c>
      <c r="H5626">
        <v>44013</v>
      </c>
      <c r="I5626" s="12" t="s">
        <v>3412</v>
      </c>
      <c r="J5626">
        <v>12</v>
      </c>
      <c r="K5626">
        <v>10745</v>
      </c>
      <c r="L5626">
        <v>0</v>
      </c>
      <c r="M5626">
        <v>0</v>
      </c>
      <c r="N5626">
        <v>0</v>
      </c>
      <c r="O5626">
        <v>210000</v>
      </c>
      <c r="P5626">
        <v>107618000</v>
      </c>
      <c r="Q5626">
        <v>7642</v>
      </c>
      <c r="R5626" t="b">
        <v>0</v>
      </c>
      <c r="S5626">
        <v>0</v>
      </c>
    </row>
    <row r="5627" spans="1:19">
      <c r="A5627">
        <v>41701001</v>
      </c>
      <c r="B5627" s="12"/>
      <c r="C5627" s="12" t="s">
        <v>4797</v>
      </c>
      <c r="D5627" s="12" t="s">
        <v>5657</v>
      </c>
      <c r="E5627" t="b">
        <v>0</v>
      </c>
      <c r="F5627">
        <v>0</v>
      </c>
      <c r="G5627">
        <v>0</v>
      </c>
      <c r="H5627">
        <v>44013</v>
      </c>
      <c r="I5627" s="12" t="s">
        <v>3413</v>
      </c>
      <c r="J5627">
        <v>12</v>
      </c>
      <c r="K5627">
        <v>10746</v>
      </c>
      <c r="L5627">
        <v>0</v>
      </c>
      <c r="M5627">
        <v>0</v>
      </c>
      <c r="N5627">
        <v>0</v>
      </c>
      <c r="O5627">
        <v>210000</v>
      </c>
      <c r="P5627">
        <v>107828000</v>
      </c>
      <c r="Q5627">
        <v>7643</v>
      </c>
      <c r="R5627" t="b">
        <v>0</v>
      </c>
      <c r="S5627">
        <v>0</v>
      </c>
    </row>
    <row r="5628" spans="1:19">
      <c r="A5628">
        <v>41701001</v>
      </c>
      <c r="B5628" s="12"/>
      <c r="C5628" s="12" t="s">
        <v>4797</v>
      </c>
      <c r="D5628" s="12" t="s">
        <v>5657</v>
      </c>
      <c r="E5628" t="b">
        <v>0</v>
      </c>
      <c r="F5628">
        <v>0</v>
      </c>
      <c r="G5628">
        <v>0</v>
      </c>
      <c r="H5628">
        <v>44013</v>
      </c>
      <c r="I5628" s="12" t="s">
        <v>3414</v>
      </c>
      <c r="J5628">
        <v>12</v>
      </c>
      <c r="K5628">
        <v>10747</v>
      </c>
      <c r="L5628">
        <v>0</v>
      </c>
      <c r="M5628">
        <v>0</v>
      </c>
      <c r="N5628">
        <v>0</v>
      </c>
      <c r="O5628">
        <v>210000</v>
      </c>
      <c r="P5628">
        <v>108038000</v>
      </c>
      <c r="Q5628">
        <v>7644</v>
      </c>
      <c r="R5628" t="b">
        <v>0</v>
      </c>
      <c r="S5628">
        <v>0</v>
      </c>
    </row>
    <row r="5629" spans="1:19">
      <c r="A5629">
        <v>41701001</v>
      </c>
      <c r="B5629" s="12"/>
      <c r="C5629" s="12" t="s">
        <v>4797</v>
      </c>
      <c r="D5629" s="12" t="s">
        <v>5657</v>
      </c>
      <c r="E5629" t="b">
        <v>0</v>
      </c>
      <c r="F5629">
        <v>0</v>
      </c>
      <c r="G5629">
        <v>0</v>
      </c>
      <c r="H5629">
        <v>44013</v>
      </c>
      <c r="I5629" s="12" t="s">
        <v>3415</v>
      </c>
      <c r="J5629">
        <v>12</v>
      </c>
      <c r="K5629">
        <v>10748</v>
      </c>
      <c r="L5629">
        <v>0</v>
      </c>
      <c r="M5629">
        <v>0</v>
      </c>
      <c r="N5629">
        <v>0</v>
      </c>
      <c r="O5629">
        <v>210000</v>
      </c>
      <c r="P5629">
        <v>108248000</v>
      </c>
      <c r="Q5629">
        <v>7645</v>
      </c>
      <c r="R5629" t="b">
        <v>0</v>
      </c>
      <c r="S5629">
        <v>0</v>
      </c>
    </row>
    <row r="5630" spans="1:19">
      <c r="A5630">
        <v>41701001</v>
      </c>
      <c r="B5630" s="12"/>
      <c r="C5630" s="12" t="s">
        <v>4797</v>
      </c>
      <c r="D5630" s="12" t="s">
        <v>5657</v>
      </c>
      <c r="E5630" t="b">
        <v>0</v>
      </c>
      <c r="F5630">
        <v>0</v>
      </c>
      <c r="G5630">
        <v>0</v>
      </c>
      <c r="H5630">
        <v>44013</v>
      </c>
      <c r="I5630" s="12" t="s">
        <v>3416</v>
      </c>
      <c r="J5630">
        <v>12</v>
      </c>
      <c r="K5630">
        <v>10749</v>
      </c>
      <c r="L5630">
        <v>0</v>
      </c>
      <c r="M5630">
        <v>0</v>
      </c>
      <c r="N5630">
        <v>0</v>
      </c>
      <c r="O5630">
        <v>233000</v>
      </c>
      <c r="P5630">
        <v>108481000</v>
      </c>
      <c r="Q5630">
        <v>7646</v>
      </c>
      <c r="R5630" t="b">
        <v>0</v>
      </c>
      <c r="S5630">
        <v>0</v>
      </c>
    </row>
    <row r="5631" spans="1:19">
      <c r="A5631">
        <v>41701001</v>
      </c>
      <c r="B5631" s="12"/>
      <c r="C5631" s="12" t="s">
        <v>4797</v>
      </c>
      <c r="D5631" s="12" t="s">
        <v>5657</v>
      </c>
      <c r="E5631" t="b">
        <v>0</v>
      </c>
      <c r="F5631">
        <v>0</v>
      </c>
      <c r="G5631">
        <v>0</v>
      </c>
      <c r="H5631">
        <v>44013</v>
      </c>
      <c r="I5631" s="12" t="s">
        <v>3417</v>
      </c>
      <c r="J5631">
        <v>12</v>
      </c>
      <c r="K5631">
        <v>10750</v>
      </c>
      <c r="L5631">
        <v>0</v>
      </c>
      <c r="M5631">
        <v>0</v>
      </c>
      <c r="N5631">
        <v>0</v>
      </c>
      <c r="O5631">
        <v>210000</v>
      </c>
      <c r="P5631">
        <v>108691000</v>
      </c>
      <c r="Q5631">
        <v>7647</v>
      </c>
      <c r="R5631" t="b">
        <v>0</v>
      </c>
      <c r="S5631">
        <v>0</v>
      </c>
    </row>
    <row r="5632" spans="1:19">
      <c r="A5632">
        <v>41701001</v>
      </c>
      <c r="B5632" s="12"/>
      <c r="C5632" s="12" t="s">
        <v>4797</v>
      </c>
      <c r="D5632" s="12" t="s">
        <v>5657</v>
      </c>
      <c r="E5632" t="b">
        <v>0</v>
      </c>
      <c r="F5632">
        <v>0</v>
      </c>
      <c r="G5632">
        <v>0</v>
      </c>
      <c r="H5632">
        <v>44013</v>
      </c>
      <c r="I5632" s="12" t="s">
        <v>3418</v>
      </c>
      <c r="J5632">
        <v>12</v>
      </c>
      <c r="K5632">
        <v>10751</v>
      </c>
      <c r="L5632">
        <v>0</v>
      </c>
      <c r="M5632">
        <v>0</v>
      </c>
      <c r="N5632">
        <v>0</v>
      </c>
      <c r="O5632">
        <v>210000</v>
      </c>
      <c r="P5632">
        <v>108901000</v>
      </c>
      <c r="Q5632">
        <v>7648</v>
      </c>
      <c r="R5632" t="b">
        <v>0</v>
      </c>
      <c r="S5632">
        <v>0</v>
      </c>
    </row>
    <row r="5633" spans="1:19">
      <c r="A5633">
        <v>41701001</v>
      </c>
      <c r="B5633" s="12"/>
      <c r="C5633" s="12" t="s">
        <v>4797</v>
      </c>
      <c r="D5633" s="12" t="s">
        <v>5657</v>
      </c>
      <c r="E5633" t="b">
        <v>0</v>
      </c>
      <c r="F5633">
        <v>0</v>
      </c>
      <c r="G5633">
        <v>0</v>
      </c>
      <c r="H5633">
        <v>44013</v>
      </c>
      <c r="I5633" s="12" t="s">
        <v>3419</v>
      </c>
      <c r="J5633">
        <v>12</v>
      </c>
      <c r="K5633">
        <v>10752</v>
      </c>
      <c r="L5633">
        <v>0</v>
      </c>
      <c r="M5633">
        <v>0</v>
      </c>
      <c r="N5633">
        <v>0</v>
      </c>
      <c r="O5633">
        <v>233000</v>
      </c>
      <c r="P5633">
        <v>109134000</v>
      </c>
      <c r="Q5633">
        <v>7649</v>
      </c>
      <c r="R5633" t="b">
        <v>0</v>
      </c>
      <c r="S5633">
        <v>0</v>
      </c>
    </row>
    <row r="5634" spans="1:19">
      <c r="A5634">
        <v>41701001</v>
      </c>
      <c r="B5634" s="12"/>
      <c r="C5634" s="12" t="s">
        <v>4797</v>
      </c>
      <c r="D5634" s="12" t="s">
        <v>5657</v>
      </c>
      <c r="E5634" t="b">
        <v>0</v>
      </c>
      <c r="F5634">
        <v>0</v>
      </c>
      <c r="G5634">
        <v>0</v>
      </c>
      <c r="H5634">
        <v>44013</v>
      </c>
      <c r="I5634" s="12" t="s">
        <v>3420</v>
      </c>
      <c r="J5634">
        <v>12</v>
      </c>
      <c r="K5634">
        <v>10753</v>
      </c>
      <c r="L5634">
        <v>0</v>
      </c>
      <c r="M5634">
        <v>0</v>
      </c>
      <c r="N5634">
        <v>0</v>
      </c>
      <c r="O5634">
        <v>233000</v>
      </c>
      <c r="P5634">
        <v>109367000</v>
      </c>
      <c r="Q5634">
        <v>7650</v>
      </c>
      <c r="R5634" t="b">
        <v>0</v>
      </c>
      <c r="S5634">
        <v>0</v>
      </c>
    </row>
    <row r="5635" spans="1:19">
      <c r="A5635">
        <v>41701001</v>
      </c>
      <c r="B5635" s="12"/>
      <c r="C5635" s="12" t="s">
        <v>4797</v>
      </c>
      <c r="D5635" s="12" t="s">
        <v>5657</v>
      </c>
      <c r="E5635" t="b">
        <v>0</v>
      </c>
      <c r="F5635">
        <v>0</v>
      </c>
      <c r="G5635">
        <v>0</v>
      </c>
      <c r="H5635">
        <v>44013</v>
      </c>
      <c r="I5635" s="12" t="s">
        <v>3421</v>
      </c>
      <c r="J5635">
        <v>12</v>
      </c>
      <c r="K5635">
        <v>10754</v>
      </c>
      <c r="L5635">
        <v>0</v>
      </c>
      <c r="M5635">
        <v>0</v>
      </c>
      <c r="N5635">
        <v>0</v>
      </c>
      <c r="O5635">
        <v>233000</v>
      </c>
      <c r="P5635">
        <v>109600000</v>
      </c>
      <c r="Q5635">
        <v>7651</v>
      </c>
      <c r="R5635" t="b">
        <v>0</v>
      </c>
      <c r="S5635">
        <v>0</v>
      </c>
    </row>
    <row r="5636" spans="1:19">
      <c r="A5636">
        <v>41701001</v>
      </c>
      <c r="B5636" s="12"/>
      <c r="C5636" s="12" t="s">
        <v>4797</v>
      </c>
      <c r="D5636" s="12" t="s">
        <v>5657</v>
      </c>
      <c r="E5636" t="b">
        <v>0</v>
      </c>
      <c r="F5636">
        <v>0</v>
      </c>
      <c r="G5636">
        <v>0</v>
      </c>
      <c r="H5636">
        <v>44013</v>
      </c>
      <c r="I5636" s="12" t="s">
        <v>3422</v>
      </c>
      <c r="J5636">
        <v>12</v>
      </c>
      <c r="K5636">
        <v>10755</v>
      </c>
      <c r="L5636">
        <v>0</v>
      </c>
      <c r="M5636">
        <v>0</v>
      </c>
      <c r="N5636">
        <v>0</v>
      </c>
      <c r="O5636">
        <v>233000</v>
      </c>
      <c r="P5636">
        <v>109833000</v>
      </c>
      <c r="Q5636">
        <v>7652</v>
      </c>
      <c r="R5636" t="b">
        <v>0</v>
      </c>
      <c r="S5636">
        <v>0</v>
      </c>
    </row>
    <row r="5637" spans="1:19">
      <c r="A5637">
        <v>41701001</v>
      </c>
      <c r="B5637" s="12"/>
      <c r="C5637" s="12" t="s">
        <v>4797</v>
      </c>
      <c r="D5637" s="12" t="s">
        <v>5657</v>
      </c>
      <c r="E5637" t="b">
        <v>0</v>
      </c>
      <c r="F5637">
        <v>0</v>
      </c>
      <c r="G5637">
        <v>0</v>
      </c>
      <c r="H5637">
        <v>44013</v>
      </c>
      <c r="I5637" s="12" t="s">
        <v>3423</v>
      </c>
      <c r="J5637">
        <v>12</v>
      </c>
      <c r="K5637">
        <v>10756</v>
      </c>
      <c r="L5637">
        <v>0</v>
      </c>
      <c r="M5637">
        <v>0</v>
      </c>
      <c r="N5637">
        <v>0</v>
      </c>
      <c r="O5637">
        <v>210000</v>
      </c>
      <c r="P5637">
        <v>110043000</v>
      </c>
      <c r="Q5637">
        <v>7653</v>
      </c>
      <c r="R5637" t="b">
        <v>0</v>
      </c>
      <c r="S5637">
        <v>0</v>
      </c>
    </row>
    <row r="5638" spans="1:19">
      <c r="A5638">
        <v>41701001</v>
      </c>
      <c r="B5638" s="12"/>
      <c r="C5638" s="12" t="s">
        <v>4797</v>
      </c>
      <c r="D5638" s="12" t="s">
        <v>5657</v>
      </c>
      <c r="E5638" t="b">
        <v>0</v>
      </c>
      <c r="F5638">
        <v>0</v>
      </c>
      <c r="G5638">
        <v>0</v>
      </c>
      <c r="H5638">
        <v>44013</v>
      </c>
      <c r="I5638" s="12" t="s">
        <v>3424</v>
      </c>
      <c r="J5638">
        <v>12</v>
      </c>
      <c r="K5638">
        <v>10757</v>
      </c>
      <c r="L5638">
        <v>0</v>
      </c>
      <c r="M5638">
        <v>0</v>
      </c>
      <c r="N5638">
        <v>0</v>
      </c>
      <c r="O5638">
        <v>233000</v>
      </c>
      <c r="P5638">
        <v>110276000</v>
      </c>
      <c r="Q5638">
        <v>7654</v>
      </c>
      <c r="R5638" t="b">
        <v>0</v>
      </c>
      <c r="S5638">
        <v>0</v>
      </c>
    </row>
    <row r="5639" spans="1:19">
      <c r="A5639">
        <v>41701001</v>
      </c>
      <c r="B5639" s="12"/>
      <c r="C5639" s="12" t="s">
        <v>4797</v>
      </c>
      <c r="D5639" s="12" t="s">
        <v>5657</v>
      </c>
      <c r="E5639" t="b">
        <v>0</v>
      </c>
      <c r="F5639">
        <v>0</v>
      </c>
      <c r="G5639">
        <v>0</v>
      </c>
      <c r="H5639">
        <v>44013</v>
      </c>
      <c r="I5639" s="12" t="s">
        <v>3425</v>
      </c>
      <c r="J5639">
        <v>12</v>
      </c>
      <c r="K5639">
        <v>10758</v>
      </c>
      <c r="L5639">
        <v>0</v>
      </c>
      <c r="M5639">
        <v>0</v>
      </c>
      <c r="N5639">
        <v>0</v>
      </c>
      <c r="O5639">
        <v>210000</v>
      </c>
      <c r="P5639">
        <v>110486000</v>
      </c>
      <c r="Q5639">
        <v>7655</v>
      </c>
      <c r="R5639" t="b">
        <v>0</v>
      </c>
      <c r="S5639">
        <v>0</v>
      </c>
    </row>
    <row r="5640" spans="1:19">
      <c r="A5640">
        <v>41701001</v>
      </c>
      <c r="B5640" s="12"/>
      <c r="C5640" s="12" t="s">
        <v>4797</v>
      </c>
      <c r="D5640" s="12" t="s">
        <v>5657</v>
      </c>
      <c r="E5640" t="b">
        <v>0</v>
      </c>
      <c r="F5640">
        <v>0</v>
      </c>
      <c r="G5640">
        <v>0</v>
      </c>
      <c r="H5640">
        <v>44013</v>
      </c>
      <c r="I5640" s="12" t="s">
        <v>3426</v>
      </c>
      <c r="J5640">
        <v>12</v>
      </c>
      <c r="K5640">
        <v>10759</v>
      </c>
      <c r="L5640">
        <v>0</v>
      </c>
      <c r="M5640">
        <v>0</v>
      </c>
      <c r="N5640">
        <v>0</v>
      </c>
      <c r="O5640">
        <v>233000</v>
      </c>
      <c r="P5640">
        <v>110719000</v>
      </c>
      <c r="Q5640">
        <v>7656</v>
      </c>
      <c r="R5640" t="b">
        <v>0</v>
      </c>
      <c r="S5640">
        <v>0</v>
      </c>
    </row>
    <row r="5641" spans="1:19">
      <c r="A5641">
        <v>41701001</v>
      </c>
      <c r="B5641" s="12"/>
      <c r="C5641" s="12" t="s">
        <v>4797</v>
      </c>
      <c r="D5641" s="12" t="s">
        <v>5657</v>
      </c>
      <c r="E5641" t="b">
        <v>0</v>
      </c>
      <c r="F5641">
        <v>0</v>
      </c>
      <c r="G5641">
        <v>0</v>
      </c>
      <c r="H5641">
        <v>44013</v>
      </c>
      <c r="I5641" s="12" t="s">
        <v>3427</v>
      </c>
      <c r="J5641">
        <v>12</v>
      </c>
      <c r="K5641">
        <v>10760</v>
      </c>
      <c r="L5641">
        <v>0</v>
      </c>
      <c r="M5641">
        <v>0</v>
      </c>
      <c r="N5641">
        <v>0</v>
      </c>
      <c r="O5641">
        <v>210000</v>
      </c>
      <c r="P5641">
        <v>110929000</v>
      </c>
      <c r="Q5641">
        <v>7657</v>
      </c>
      <c r="R5641" t="b">
        <v>0</v>
      </c>
      <c r="S5641">
        <v>0</v>
      </c>
    </row>
    <row r="5642" spans="1:19">
      <c r="A5642">
        <v>41701001</v>
      </c>
      <c r="B5642" s="12"/>
      <c r="C5642" s="12" t="s">
        <v>4797</v>
      </c>
      <c r="D5642" s="12" t="s">
        <v>5657</v>
      </c>
      <c r="E5642" t="b">
        <v>0</v>
      </c>
      <c r="F5642">
        <v>0</v>
      </c>
      <c r="G5642">
        <v>0</v>
      </c>
      <c r="H5642">
        <v>44013</v>
      </c>
      <c r="I5642" s="12" t="s">
        <v>3428</v>
      </c>
      <c r="J5642">
        <v>12</v>
      </c>
      <c r="K5642">
        <v>10761</v>
      </c>
      <c r="L5642">
        <v>0</v>
      </c>
      <c r="M5642">
        <v>0</v>
      </c>
      <c r="N5642">
        <v>0</v>
      </c>
      <c r="O5642">
        <v>210000</v>
      </c>
      <c r="P5642">
        <v>111139000</v>
      </c>
      <c r="Q5642">
        <v>7658</v>
      </c>
      <c r="R5642" t="b">
        <v>0</v>
      </c>
      <c r="S5642">
        <v>0</v>
      </c>
    </row>
    <row r="5643" spans="1:19">
      <c r="A5643">
        <v>41701001</v>
      </c>
      <c r="B5643" s="12"/>
      <c r="C5643" s="12" t="s">
        <v>4797</v>
      </c>
      <c r="D5643" s="12" t="s">
        <v>5657</v>
      </c>
      <c r="E5643" t="b">
        <v>0</v>
      </c>
      <c r="F5643">
        <v>0</v>
      </c>
      <c r="G5643">
        <v>0</v>
      </c>
      <c r="H5643">
        <v>44013</v>
      </c>
      <c r="I5643" s="12" t="s">
        <v>3429</v>
      </c>
      <c r="J5643">
        <v>12</v>
      </c>
      <c r="K5643">
        <v>10762</v>
      </c>
      <c r="L5643">
        <v>0</v>
      </c>
      <c r="M5643">
        <v>0</v>
      </c>
      <c r="N5643">
        <v>0</v>
      </c>
      <c r="O5643">
        <v>233000</v>
      </c>
      <c r="P5643">
        <v>111372000</v>
      </c>
      <c r="Q5643">
        <v>7659</v>
      </c>
      <c r="R5643" t="b">
        <v>0</v>
      </c>
      <c r="S5643">
        <v>0</v>
      </c>
    </row>
    <row r="5644" spans="1:19">
      <c r="A5644">
        <v>41701001</v>
      </c>
      <c r="B5644" s="12"/>
      <c r="C5644" s="12" t="s">
        <v>4797</v>
      </c>
      <c r="D5644" s="12" t="s">
        <v>5657</v>
      </c>
      <c r="E5644" t="b">
        <v>0</v>
      </c>
      <c r="F5644">
        <v>0</v>
      </c>
      <c r="G5644">
        <v>0</v>
      </c>
      <c r="H5644">
        <v>44013</v>
      </c>
      <c r="I5644" s="12" t="s">
        <v>3430</v>
      </c>
      <c r="J5644">
        <v>12</v>
      </c>
      <c r="K5644">
        <v>10763</v>
      </c>
      <c r="L5644">
        <v>0</v>
      </c>
      <c r="M5644">
        <v>0</v>
      </c>
      <c r="N5644">
        <v>0</v>
      </c>
      <c r="O5644">
        <v>210000</v>
      </c>
      <c r="P5644">
        <v>111582000</v>
      </c>
      <c r="Q5644">
        <v>7660</v>
      </c>
      <c r="R5644" t="b">
        <v>0</v>
      </c>
      <c r="S5644">
        <v>0</v>
      </c>
    </row>
    <row r="5645" spans="1:19">
      <c r="A5645">
        <v>41701001</v>
      </c>
      <c r="B5645" s="12"/>
      <c r="C5645" s="12" t="s">
        <v>4797</v>
      </c>
      <c r="D5645" s="12" t="s">
        <v>5657</v>
      </c>
      <c r="E5645" t="b">
        <v>0</v>
      </c>
      <c r="F5645">
        <v>0</v>
      </c>
      <c r="G5645">
        <v>0</v>
      </c>
      <c r="H5645">
        <v>44013</v>
      </c>
      <c r="I5645" s="12" t="s">
        <v>3431</v>
      </c>
      <c r="J5645">
        <v>12</v>
      </c>
      <c r="K5645">
        <v>10764</v>
      </c>
      <c r="L5645">
        <v>0</v>
      </c>
      <c r="M5645">
        <v>0</v>
      </c>
      <c r="N5645">
        <v>0</v>
      </c>
      <c r="O5645">
        <v>210000</v>
      </c>
      <c r="P5645">
        <v>111792000</v>
      </c>
      <c r="Q5645">
        <v>7661</v>
      </c>
      <c r="R5645" t="b">
        <v>0</v>
      </c>
      <c r="S5645">
        <v>0</v>
      </c>
    </row>
    <row r="5646" spans="1:19">
      <c r="A5646">
        <v>41701001</v>
      </c>
      <c r="B5646" s="12"/>
      <c r="C5646" s="12" t="s">
        <v>4797</v>
      </c>
      <c r="D5646" s="12" t="s">
        <v>5657</v>
      </c>
      <c r="E5646" t="b">
        <v>0</v>
      </c>
      <c r="F5646">
        <v>0</v>
      </c>
      <c r="G5646">
        <v>0</v>
      </c>
      <c r="H5646">
        <v>44013</v>
      </c>
      <c r="I5646" s="12" t="s">
        <v>3432</v>
      </c>
      <c r="J5646">
        <v>12</v>
      </c>
      <c r="K5646">
        <v>10765</v>
      </c>
      <c r="L5646">
        <v>0</v>
      </c>
      <c r="M5646">
        <v>0</v>
      </c>
      <c r="N5646">
        <v>0</v>
      </c>
      <c r="O5646">
        <v>233000</v>
      </c>
      <c r="P5646">
        <v>112025000</v>
      </c>
      <c r="Q5646">
        <v>7662</v>
      </c>
      <c r="R5646" t="b">
        <v>0</v>
      </c>
      <c r="S5646">
        <v>0</v>
      </c>
    </row>
    <row r="5647" spans="1:19">
      <c r="A5647">
        <v>41701001</v>
      </c>
      <c r="B5647" s="12"/>
      <c r="C5647" s="12" t="s">
        <v>4797</v>
      </c>
      <c r="D5647" s="12" t="s">
        <v>5657</v>
      </c>
      <c r="E5647" t="b">
        <v>0</v>
      </c>
      <c r="F5647">
        <v>0</v>
      </c>
      <c r="G5647">
        <v>0</v>
      </c>
      <c r="H5647">
        <v>44013</v>
      </c>
      <c r="I5647" s="12" t="s">
        <v>3433</v>
      </c>
      <c r="J5647">
        <v>12</v>
      </c>
      <c r="K5647">
        <v>10766</v>
      </c>
      <c r="L5647">
        <v>0</v>
      </c>
      <c r="M5647">
        <v>0</v>
      </c>
      <c r="N5647">
        <v>0</v>
      </c>
      <c r="O5647">
        <v>233000</v>
      </c>
      <c r="P5647">
        <v>112258000</v>
      </c>
      <c r="Q5647">
        <v>7663</v>
      </c>
      <c r="R5647" t="b">
        <v>0</v>
      </c>
      <c r="S5647">
        <v>0</v>
      </c>
    </row>
    <row r="5648" spans="1:19">
      <c r="A5648">
        <v>41701001</v>
      </c>
      <c r="B5648" s="12"/>
      <c r="C5648" s="12" t="s">
        <v>4797</v>
      </c>
      <c r="D5648" s="12" t="s">
        <v>5657</v>
      </c>
      <c r="E5648" t="b">
        <v>0</v>
      </c>
      <c r="F5648">
        <v>0</v>
      </c>
      <c r="G5648">
        <v>0</v>
      </c>
      <c r="H5648">
        <v>44013</v>
      </c>
      <c r="I5648" s="12" t="s">
        <v>3434</v>
      </c>
      <c r="J5648">
        <v>12</v>
      </c>
      <c r="K5648">
        <v>10767</v>
      </c>
      <c r="L5648">
        <v>0</v>
      </c>
      <c r="M5648">
        <v>0</v>
      </c>
      <c r="N5648">
        <v>0</v>
      </c>
      <c r="O5648">
        <v>210000</v>
      </c>
      <c r="P5648">
        <v>112468000</v>
      </c>
      <c r="Q5648">
        <v>7664</v>
      </c>
      <c r="R5648" t="b">
        <v>0</v>
      </c>
      <c r="S5648">
        <v>0</v>
      </c>
    </row>
    <row r="5649" spans="1:19">
      <c r="A5649">
        <v>41701001</v>
      </c>
      <c r="B5649" s="12"/>
      <c r="C5649" s="12" t="s">
        <v>4797</v>
      </c>
      <c r="D5649" s="12" t="s">
        <v>5657</v>
      </c>
      <c r="E5649" t="b">
        <v>0</v>
      </c>
      <c r="F5649">
        <v>0</v>
      </c>
      <c r="G5649">
        <v>0</v>
      </c>
      <c r="H5649">
        <v>44013</v>
      </c>
      <c r="I5649" s="12" t="s">
        <v>3435</v>
      </c>
      <c r="J5649">
        <v>12</v>
      </c>
      <c r="K5649">
        <v>10768</v>
      </c>
      <c r="L5649">
        <v>0</v>
      </c>
      <c r="M5649">
        <v>0</v>
      </c>
      <c r="N5649">
        <v>0</v>
      </c>
      <c r="O5649">
        <v>233000</v>
      </c>
      <c r="P5649">
        <v>112701000</v>
      </c>
      <c r="Q5649">
        <v>7665</v>
      </c>
      <c r="R5649" t="b">
        <v>0</v>
      </c>
      <c r="S5649">
        <v>0</v>
      </c>
    </row>
    <row r="5650" spans="1:19">
      <c r="A5650">
        <v>41701001</v>
      </c>
      <c r="B5650" s="12"/>
      <c r="C5650" s="12" t="s">
        <v>4797</v>
      </c>
      <c r="D5650" s="12" t="s">
        <v>5657</v>
      </c>
      <c r="E5650" t="b">
        <v>0</v>
      </c>
      <c r="F5650">
        <v>0</v>
      </c>
      <c r="G5650">
        <v>0</v>
      </c>
      <c r="H5650">
        <v>44013</v>
      </c>
      <c r="I5650" s="12" t="s">
        <v>3436</v>
      </c>
      <c r="J5650">
        <v>12</v>
      </c>
      <c r="K5650">
        <v>10769</v>
      </c>
      <c r="L5650">
        <v>0</v>
      </c>
      <c r="M5650">
        <v>0</v>
      </c>
      <c r="N5650">
        <v>0</v>
      </c>
      <c r="O5650">
        <v>210000</v>
      </c>
      <c r="P5650">
        <v>112911000</v>
      </c>
      <c r="Q5650">
        <v>7666</v>
      </c>
      <c r="R5650" t="b">
        <v>0</v>
      </c>
      <c r="S5650">
        <v>0</v>
      </c>
    </row>
    <row r="5651" spans="1:19">
      <c r="A5651">
        <v>41701001</v>
      </c>
      <c r="B5651" s="12"/>
      <c r="C5651" s="12" t="s">
        <v>4797</v>
      </c>
      <c r="D5651" s="12" t="s">
        <v>5657</v>
      </c>
      <c r="E5651" t="b">
        <v>0</v>
      </c>
      <c r="F5651">
        <v>0</v>
      </c>
      <c r="G5651">
        <v>0</v>
      </c>
      <c r="H5651">
        <v>44013</v>
      </c>
      <c r="I5651" s="12" t="s">
        <v>3437</v>
      </c>
      <c r="J5651">
        <v>12</v>
      </c>
      <c r="K5651">
        <v>10770</v>
      </c>
      <c r="L5651">
        <v>0</v>
      </c>
      <c r="M5651">
        <v>0</v>
      </c>
      <c r="N5651">
        <v>0</v>
      </c>
      <c r="O5651">
        <v>233000</v>
      </c>
      <c r="P5651">
        <v>113144000</v>
      </c>
      <c r="Q5651">
        <v>7667</v>
      </c>
      <c r="R5651" t="b">
        <v>0</v>
      </c>
      <c r="S5651">
        <v>0</v>
      </c>
    </row>
    <row r="5652" spans="1:19">
      <c r="A5652">
        <v>41701001</v>
      </c>
      <c r="B5652" s="12"/>
      <c r="C5652" s="12" t="s">
        <v>4797</v>
      </c>
      <c r="D5652" s="12" t="s">
        <v>5657</v>
      </c>
      <c r="E5652" t="b">
        <v>0</v>
      </c>
      <c r="F5652">
        <v>0</v>
      </c>
      <c r="G5652">
        <v>0</v>
      </c>
      <c r="H5652">
        <v>44013</v>
      </c>
      <c r="I5652" s="12" t="s">
        <v>3438</v>
      </c>
      <c r="J5652">
        <v>12</v>
      </c>
      <c r="K5652">
        <v>10771</v>
      </c>
      <c r="L5652">
        <v>0</v>
      </c>
      <c r="M5652">
        <v>0</v>
      </c>
      <c r="N5652">
        <v>0</v>
      </c>
      <c r="O5652">
        <v>210000</v>
      </c>
      <c r="P5652">
        <v>113354000</v>
      </c>
      <c r="Q5652">
        <v>7668</v>
      </c>
      <c r="R5652" t="b">
        <v>0</v>
      </c>
      <c r="S5652">
        <v>0</v>
      </c>
    </row>
    <row r="5653" spans="1:19">
      <c r="A5653">
        <v>41701001</v>
      </c>
      <c r="B5653" s="12"/>
      <c r="C5653" s="12" t="s">
        <v>4797</v>
      </c>
      <c r="D5653" s="12" t="s">
        <v>5657</v>
      </c>
      <c r="E5653" t="b">
        <v>0</v>
      </c>
      <c r="F5653">
        <v>0</v>
      </c>
      <c r="G5653">
        <v>0</v>
      </c>
      <c r="H5653">
        <v>44013</v>
      </c>
      <c r="I5653" s="12" t="s">
        <v>3439</v>
      </c>
      <c r="J5653">
        <v>12</v>
      </c>
      <c r="K5653">
        <v>10772</v>
      </c>
      <c r="L5653">
        <v>0</v>
      </c>
      <c r="M5653">
        <v>0</v>
      </c>
      <c r="N5653">
        <v>0</v>
      </c>
      <c r="O5653">
        <v>210000</v>
      </c>
      <c r="P5653">
        <v>113564000</v>
      </c>
      <c r="Q5653">
        <v>7669</v>
      </c>
      <c r="R5653" t="b">
        <v>0</v>
      </c>
      <c r="S5653">
        <v>0</v>
      </c>
    </row>
    <row r="5654" spans="1:19">
      <c r="A5654">
        <v>41701001</v>
      </c>
      <c r="B5654" s="12"/>
      <c r="C5654" s="12" t="s">
        <v>4797</v>
      </c>
      <c r="D5654" s="12" t="s">
        <v>5657</v>
      </c>
      <c r="E5654" t="b">
        <v>0</v>
      </c>
      <c r="F5654">
        <v>0</v>
      </c>
      <c r="G5654">
        <v>0</v>
      </c>
      <c r="H5654">
        <v>44013</v>
      </c>
      <c r="I5654" s="12" t="s">
        <v>3440</v>
      </c>
      <c r="J5654">
        <v>12</v>
      </c>
      <c r="K5654">
        <v>10773</v>
      </c>
      <c r="L5654">
        <v>0</v>
      </c>
      <c r="M5654">
        <v>0</v>
      </c>
      <c r="N5654">
        <v>0</v>
      </c>
      <c r="O5654">
        <v>210000</v>
      </c>
      <c r="P5654">
        <v>113774000</v>
      </c>
      <c r="Q5654">
        <v>7670</v>
      </c>
      <c r="R5654" t="b">
        <v>0</v>
      </c>
      <c r="S5654">
        <v>0</v>
      </c>
    </row>
    <row r="5655" spans="1:19">
      <c r="A5655">
        <v>41701001</v>
      </c>
      <c r="B5655" s="12"/>
      <c r="C5655" s="12" t="s">
        <v>4797</v>
      </c>
      <c r="D5655" s="12" t="s">
        <v>5657</v>
      </c>
      <c r="E5655" t="b">
        <v>0</v>
      </c>
      <c r="F5655">
        <v>0</v>
      </c>
      <c r="G5655">
        <v>0</v>
      </c>
      <c r="H5655">
        <v>44013</v>
      </c>
      <c r="I5655" s="12" t="s">
        <v>3441</v>
      </c>
      <c r="J5655">
        <v>12</v>
      </c>
      <c r="K5655">
        <v>10774</v>
      </c>
      <c r="L5655">
        <v>0</v>
      </c>
      <c r="M5655">
        <v>0</v>
      </c>
      <c r="N5655">
        <v>0</v>
      </c>
      <c r="O5655">
        <v>210000</v>
      </c>
      <c r="P5655">
        <v>113984000</v>
      </c>
      <c r="Q5655">
        <v>7671</v>
      </c>
      <c r="R5655" t="b">
        <v>0</v>
      </c>
      <c r="S5655">
        <v>0</v>
      </c>
    </row>
    <row r="5656" spans="1:19">
      <c r="A5656">
        <v>41701001</v>
      </c>
      <c r="B5656" s="12"/>
      <c r="C5656" s="12" t="s">
        <v>4797</v>
      </c>
      <c r="D5656" s="12" t="s">
        <v>5657</v>
      </c>
      <c r="E5656" t="b">
        <v>0</v>
      </c>
      <c r="F5656">
        <v>0</v>
      </c>
      <c r="G5656">
        <v>0</v>
      </c>
      <c r="H5656">
        <v>44013</v>
      </c>
      <c r="I5656" s="12" t="s">
        <v>3442</v>
      </c>
      <c r="J5656">
        <v>12</v>
      </c>
      <c r="K5656">
        <v>10775</v>
      </c>
      <c r="L5656">
        <v>0</v>
      </c>
      <c r="M5656">
        <v>0</v>
      </c>
      <c r="N5656">
        <v>0</v>
      </c>
      <c r="O5656">
        <v>233000</v>
      </c>
      <c r="P5656">
        <v>114217000</v>
      </c>
      <c r="Q5656">
        <v>7672</v>
      </c>
      <c r="R5656" t="b">
        <v>0</v>
      </c>
      <c r="S5656">
        <v>0</v>
      </c>
    </row>
    <row r="5657" spans="1:19">
      <c r="A5657">
        <v>41701001</v>
      </c>
      <c r="B5657" s="12"/>
      <c r="C5657" s="12" t="s">
        <v>4797</v>
      </c>
      <c r="D5657" s="12" t="s">
        <v>5657</v>
      </c>
      <c r="E5657" t="b">
        <v>0</v>
      </c>
      <c r="F5657">
        <v>0</v>
      </c>
      <c r="G5657">
        <v>0</v>
      </c>
      <c r="H5657">
        <v>44013</v>
      </c>
      <c r="I5657" s="12" t="s">
        <v>3443</v>
      </c>
      <c r="J5657">
        <v>12</v>
      </c>
      <c r="K5657">
        <v>10776</v>
      </c>
      <c r="L5657">
        <v>0</v>
      </c>
      <c r="M5657">
        <v>0</v>
      </c>
      <c r="N5657">
        <v>0</v>
      </c>
      <c r="O5657">
        <v>210000</v>
      </c>
      <c r="P5657">
        <v>114427000</v>
      </c>
      <c r="Q5657">
        <v>7673</v>
      </c>
      <c r="R5657" t="b">
        <v>0</v>
      </c>
      <c r="S5657">
        <v>0</v>
      </c>
    </row>
    <row r="5658" spans="1:19">
      <c r="A5658">
        <v>41701001</v>
      </c>
      <c r="B5658" s="12"/>
      <c r="C5658" s="12" t="s">
        <v>4797</v>
      </c>
      <c r="D5658" s="12" t="s">
        <v>5657</v>
      </c>
      <c r="E5658" t="b">
        <v>0</v>
      </c>
      <c r="F5658">
        <v>0</v>
      </c>
      <c r="G5658">
        <v>0</v>
      </c>
      <c r="H5658">
        <v>44013</v>
      </c>
      <c r="I5658" s="12" t="s">
        <v>3444</v>
      </c>
      <c r="J5658">
        <v>12</v>
      </c>
      <c r="K5658">
        <v>10777</v>
      </c>
      <c r="L5658">
        <v>0</v>
      </c>
      <c r="M5658">
        <v>0</v>
      </c>
      <c r="N5658">
        <v>0</v>
      </c>
      <c r="O5658">
        <v>233000</v>
      </c>
      <c r="P5658">
        <v>114660000</v>
      </c>
      <c r="Q5658">
        <v>7674</v>
      </c>
      <c r="R5658" t="b">
        <v>0</v>
      </c>
      <c r="S5658">
        <v>0</v>
      </c>
    </row>
    <row r="5659" spans="1:19">
      <c r="A5659">
        <v>41701001</v>
      </c>
      <c r="B5659" s="12"/>
      <c r="C5659" s="12" t="s">
        <v>4797</v>
      </c>
      <c r="D5659" s="12" t="s">
        <v>5657</v>
      </c>
      <c r="E5659" t="b">
        <v>0</v>
      </c>
      <c r="F5659">
        <v>0</v>
      </c>
      <c r="G5659">
        <v>0</v>
      </c>
      <c r="H5659">
        <v>44013</v>
      </c>
      <c r="I5659" s="12" t="s">
        <v>3445</v>
      </c>
      <c r="J5659">
        <v>12</v>
      </c>
      <c r="K5659">
        <v>10778</v>
      </c>
      <c r="L5659">
        <v>0</v>
      </c>
      <c r="M5659">
        <v>0</v>
      </c>
      <c r="N5659">
        <v>0</v>
      </c>
      <c r="O5659">
        <v>233000</v>
      </c>
      <c r="P5659">
        <v>114893000</v>
      </c>
      <c r="Q5659">
        <v>7675</v>
      </c>
      <c r="R5659" t="b">
        <v>0</v>
      </c>
      <c r="S5659">
        <v>0</v>
      </c>
    </row>
    <row r="5660" spans="1:19">
      <c r="A5660">
        <v>41701001</v>
      </c>
      <c r="B5660" s="12"/>
      <c r="C5660" s="12" t="s">
        <v>4797</v>
      </c>
      <c r="D5660" s="12" t="s">
        <v>5657</v>
      </c>
      <c r="E5660" t="b">
        <v>0</v>
      </c>
      <c r="F5660">
        <v>0</v>
      </c>
      <c r="G5660">
        <v>0</v>
      </c>
      <c r="H5660">
        <v>44013</v>
      </c>
      <c r="I5660" s="12" t="s">
        <v>3446</v>
      </c>
      <c r="J5660">
        <v>12</v>
      </c>
      <c r="K5660">
        <v>10779</v>
      </c>
      <c r="L5660">
        <v>0</v>
      </c>
      <c r="M5660">
        <v>0</v>
      </c>
      <c r="N5660">
        <v>0</v>
      </c>
      <c r="O5660">
        <v>233000</v>
      </c>
      <c r="P5660">
        <v>115126000</v>
      </c>
      <c r="Q5660">
        <v>7676</v>
      </c>
      <c r="R5660" t="b">
        <v>0</v>
      </c>
      <c r="S5660">
        <v>0</v>
      </c>
    </row>
    <row r="5661" spans="1:19">
      <c r="A5661">
        <v>41701001</v>
      </c>
      <c r="B5661" s="12"/>
      <c r="C5661" s="12" t="s">
        <v>4797</v>
      </c>
      <c r="D5661" s="12" t="s">
        <v>5657</v>
      </c>
      <c r="E5661" t="b">
        <v>0</v>
      </c>
      <c r="F5661">
        <v>0</v>
      </c>
      <c r="G5661">
        <v>0</v>
      </c>
      <c r="H5661">
        <v>44013</v>
      </c>
      <c r="I5661" s="12" t="s">
        <v>3447</v>
      </c>
      <c r="J5661">
        <v>12</v>
      </c>
      <c r="K5661">
        <v>10780</v>
      </c>
      <c r="L5661">
        <v>0</v>
      </c>
      <c r="M5661">
        <v>0</v>
      </c>
      <c r="N5661">
        <v>0</v>
      </c>
      <c r="O5661">
        <v>210000</v>
      </c>
      <c r="P5661">
        <v>115336000</v>
      </c>
      <c r="Q5661">
        <v>7677</v>
      </c>
      <c r="R5661" t="b">
        <v>0</v>
      </c>
      <c r="S5661">
        <v>0</v>
      </c>
    </row>
    <row r="5662" spans="1:19">
      <c r="A5662">
        <v>41701001</v>
      </c>
      <c r="B5662" s="12"/>
      <c r="C5662" s="12" t="s">
        <v>4797</v>
      </c>
      <c r="D5662" s="12" t="s">
        <v>5657</v>
      </c>
      <c r="E5662" t="b">
        <v>0</v>
      </c>
      <c r="F5662">
        <v>0</v>
      </c>
      <c r="G5662">
        <v>0</v>
      </c>
      <c r="H5662">
        <v>44013</v>
      </c>
      <c r="I5662" s="12" t="s">
        <v>3448</v>
      </c>
      <c r="J5662">
        <v>12</v>
      </c>
      <c r="K5662">
        <v>10781</v>
      </c>
      <c r="L5662">
        <v>0</v>
      </c>
      <c r="M5662">
        <v>0</v>
      </c>
      <c r="N5662">
        <v>0</v>
      </c>
      <c r="O5662">
        <v>210000</v>
      </c>
      <c r="P5662">
        <v>115546000</v>
      </c>
      <c r="Q5662">
        <v>7678</v>
      </c>
      <c r="R5662" t="b">
        <v>0</v>
      </c>
      <c r="S5662">
        <v>0</v>
      </c>
    </row>
    <row r="5663" spans="1:19">
      <c r="A5663">
        <v>41701001</v>
      </c>
      <c r="B5663" s="12"/>
      <c r="C5663" s="12" t="s">
        <v>4797</v>
      </c>
      <c r="D5663" s="12" t="s">
        <v>5657</v>
      </c>
      <c r="E5663" t="b">
        <v>0</v>
      </c>
      <c r="F5663">
        <v>0</v>
      </c>
      <c r="G5663">
        <v>0</v>
      </c>
      <c r="H5663">
        <v>44013</v>
      </c>
      <c r="I5663" s="12" t="s">
        <v>3449</v>
      </c>
      <c r="J5663">
        <v>12</v>
      </c>
      <c r="K5663">
        <v>10782</v>
      </c>
      <c r="L5663">
        <v>0</v>
      </c>
      <c r="M5663">
        <v>0</v>
      </c>
      <c r="N5663">
        <v>0</v>
      </c>
      <c r="O5663">
        <v>210000</v>
      </c>
      <c r="P5663">
        <v>115756000</v>
      </c>
      <c r="Q5663">
        <v>7679</v>
      </c>
      <c r="R5663" t="b">
        <v>0</v>
      </c>
      <c r="S5663">
        <v>0</v>
      </c>
    </row>
    <row r="5664" spans="1:19">
      <c r="A5664">
        <v>41701001</v>
      </c>
      <c r="B5664" s="12"/>
      <c r="C5664" s="12" t="s">
        <v>4797</v>
      </c>
      <c r="D5664" s="12" t="s">
        <v>5657</v>
      </c>
      <c r="E5664" t="b">
        <v>0</v>
      </c>
      <c r="F5664">
        <v>0</v>
      </c>
      <c r="G5664">
        <v>0</v>
      </c>
      <c r="H5664">
        <v>44013</v>
      </c>
      <c r="I5664" s="12" t="s">
        <v>3450</v>
      </c>
      <c r="J5664">
        <v>12</v>
      </c>
      <c r="K5664">
        <v>10783</v>
      </c>
      <c r="L5664">
        <v>0</v>
      </c>
      <c r="M5664">
        <v>0</v>
      </c>
      <c r="N5664">
        <v>0</v>
      </c>
      <c r="O5664">
        <v>210000</v>
      </c>
      <c r="P5664">
        <v>115966000</v>
      </c>
      <c r="Q5664">
        <v>7680</v>
      </c>
      <c r="R5664" t="b">
        <v>0</v>
      </c>
      <c r="S5664">
        <v>0</v>
      </c>
    </row>
    <row r="5665" spans="1:19">
      <c r="A5665">
        <v>41701001</v>
      </c>
      <c r="B5665" s="12"/>
      <c r="C5665" s="12" t="s">
        <v>4797</v>
      </c>
      <c r="D5665" s="12" t="s">
        <v>5657</v>
      </c>
      <c r="E5665" t="b">
        <v>0</v>
      </c>
      <c r="F5665">
        <v>0</v>
      </c>
      <c r="G5665">
        <v>0</v>
      </c>
      <c r="H5665">
        <v>44013</v>
      </c>
      <c r="I5665" s="12" t="s">
        <v>3451</v>
      </c>
      <c r="J5665">
        <v>12</v>
      </c>
      <c r="K5665">
        <v>10784</v>
      </c>
      <c r="L5665">
        <v>0</v>
      </c>
      <c r="M5665">
        <v>0</v>
      </c>
      <c r="N5665">
        <v>0</v>
      </c>
      <c r="O5665">
        <v>210000</v>
      </c>
      <c r="P5665">
        <v>116176000</v>
      </c>
      <c r="Q5665">
        <v>7681</v>
      </c>
      <c r="R5665" t="b">
        <v>0</v>
      </c>
      <c r="S5665">
        <v>0</v>
      </c>
    </row>
    <row r="5666" spans="1:19">
      <c r="A5666">
        <v>41701001</v>
      </c>
      <c r="B5666" s="12"/>
      <c r="C5666" s="12" t="s">
        <v>4797</v>
      </c>
      <c r="D5666" s="12" t="s">
        <v>5657</v>
      </c>
      <c r="E5666" t="b">
        <v>0</v>
      </c>
      <c r="F5666">
        <v>0</v>
      </c>
      <c r="G5666">
        <v>0</v>
      </c>
      <c r="H5666">
        <v>44013</v>
      </c>
      <c r="I5666" s="12" t="s">
        <v>3452</v>
      </c>
      <c r="J5666">
        <v>12</v>
      </c>
      <c r="K5666">
        <v>10785</v>
      </c>
      <c r="L5666">
        <v>0</v>
      </c>
      <c r="M5666">
        <v>0</v>
      </c>
      <c r="N5666">
        <v>0</v>
      </c>
      <c r="O5666">
        <v>210000</v>
      </c>
      <c r="P5666">
        <v>116386000</v>
      </c>
      <c r="Q5666">
        <v>7682</v>
      </c>
      <c r="R5666" t="b">
        <v>0</v>
      </c>
      <c r="S5666">
        <v>0</v>
      </c>
    </row>
    <row r="5667" spans="1:19">
      <c r="A5667">
        <v>41701001</v>
      </c>
      <c r="B5667" s="12"/>
      <c r="C5667" s="12" t="s">
        <v>4797</v>
      </c>
      <c r="D5667" s="12" t="s">
        <v>5657</v>
      </c>
      <c r="E5667" t="b">
        <v>0</v>
      </c>
      <c r="F5667">
        <v>0</v>
      </c>
      <c r="G5667">
        <v>0</v>
      </c>
      <c r="H5667">
        <v>44013</v>
      </c>
      <c r="I5667" s="12" t="s">
        <v>3453</v>
      </c>
      <c r="J5667">
        <v>12</v>
      </c>
      <c r="K5667">
        <v>10786</v>
      </c>
      <c r="L5667">
        <v>0</v>
      </c>
      <c r="M5667">
        <v>0</v>
      </c>
      <c r="N5667">
        <v>0</v>
      </c>
      <c r="O5667">
        <v>233000</v>
      </c>
      <c r="P5667">
        <v>116619000</v>
      </c>
      <c r="Q5667">
        <v>7683</v>
      </c>
      <c r="R5667" t="b">
        <v>0</v>
      </c>
      <c r="S5667">
        <v>0</v>
      </c>
    </row>
    <row r="5668" spans="1:19">
      <c r="A5668">
        <v>41701001</v>
      </c>
      <c r="B5668" s="12"/>
      <c r="C5668" s="12" t="s">
        <v>4797</v>
      </c>
      <c r="D5668" s="12" t="s">
        <v>5657</v>
      </c>
      <c r="E5668" t="b">
        <v>0</v>
      </c>
      <c r="F5668">
        <v>0</v>
      </c>
      <c r="G5668">
        <v>0</v>
      </c>
      <c r="H5668">
        <v>44013</v>
      </c>
      <c r="I5668" s="12" t="s">
        <v>3454</v>
      </c>
      <c r="J5668">
        <v>12</v>
      </c>
      <c r="K5668">
        <v>10787</v>
      </c>
      <c r="L5668">
        <v>0</v>
      </c>
      <c r="M5668">
        <v>0</v>
      </c>
      <c r="N5668">
        <v>0</v>
      </c>
      <c r="O5668">
        <v>210000</v>
      </c>
      <c r="P5668">
        <v>116829000</v>
      </c>
      <c r="Q5668">
        <v>7684</v>
      </c>
      <c r="R5668" t="b">
        <v>0</v>
      </c>
      <c r="S5668">
        <v>0</v>
      </c>
    </row>
    <row r="5669" spans="1:19">
      <c r="A5669">
        <v>41701001</v>
      </c>
      <c r="B5669" s="12"/>
      <c r="C5669" s="12" t="s">
        <v>4797</v>
      </c>
      <c r="D5669" s="12" t="s">
        <v>5657</v>
      </c>
      <c r="E5669" t="b">
        <v>0</v>
      </c>
      <c r="F5669">
        <v>0</v>
      </c>
      <c r="G5669">
        <v>0</v>
      </c>
      <c r="H5669">
        <v>44013</v>
      </c>
      <c r="I5669" s="12" t="s">
        <v>3455</v>
      </c>
      <c r="J5669">
        <v>12</v>
      </c>
      <c r="K5669">
        <v>10788</v>
      </c>
      <c r="L5669">
        <v>0</v>
      </c>
      <c r="M5669">
        <v>0</v>
      </c>
      <c r="N5669">
        <v>0</v>
      </c>
      <c r="O5669">
        <v>233000</v>
      </c>
      <c r="P5669">
        <v>117062000</v>
      </c>
      <c r="Q5669">
        <v>7685</v>
      </c>
      <c r="R5669" t="b">
        <v>0</v>
      </c>
      <c r="S5669">
        <v>0</v>
      </c>
    </row>
    <row r="5670" spans="1:19">
      <c r="A5670">
        <v>41701001</v>
      </c>
      <c r="B5670" s="12"/>
      <c r="C5670" s="12" t="s">
        <v>4797</v>
      </c>
      <c r="D5670" s="12" t="s">
        <v>5657</v>
      </c>
      <c r="E5670" t="b">
        <v>0</v>
      </c>
      <c r="F5670">
        <v>0</v>
      </c>
      <c r="G5670">
        <v>0</v>
      </c>
      <c r="H5670">
        <v>44013</v>
      </c>
      <c r="I5670" s="12" t="s">
        <v>3456</v>
      </c>
      <c r="J5670">
        <v>12</v>
      </c>
      <c r="K5670">
        <v>10789</v>
      </c>
      <c r="L5670">
        <v>0</v>
      </c>
      <c r="M5670">
        <v>0</v>
      </c>
      <c r="N5670">
        <v>0</v>
      </c>
      <c r="O5670">
        <v>210000</v>
      </c>
      <c r="P5670">
        <v>117272000</v>
      </c>
      <c r="Q5670">
        <v>7686</v>
      </c>
      <c r="R5670" t="b">
        <v>0</v>
      </c>
      <c r="S5670">
        <v>0</v>
      </c>
    </row>
    <row r="5671" spans="1:19">
      <c r="A5671">
        <v>41701001</v>
      </c>
      <c r="B5671" s="12"/>
      <c r="C5671" s="12" t="s">
        <v>4797</v>
      </c>
      <c r="D5671" s="12" t="s">
        <v>5657</v>
      </c>
      <c r="E5671" t="b">
        <v>0</v>
      </c>
      <c r="F5671">
        <v>0</v>
      </c>
      <c r="G5671">
        <v>0</v>
      </c>
      <c r="H5671">
        <v>44013</v>
      </c>
      <c r="I5671" s="12" t="s">
        <v>3457</v>
      </c>
      <c r="J5671">
        <v>12</v>
      </c>
      <c r="K5671">
        <v>10790</v>
      </c>
      <c r="L5671">
        <v>0</v>
      </c>
      <c r="M5671">
        <v>0</v>
      </c>
      <c r="N5671">
        <v>0</v>
      </c>
      <c r="O5671">
        <v>233000</v>
      </c>
      <c r="P5671">
        <v>117505000</v>
      </c>
      <c r="Q5671">
        <v>7687</v>
      </c>
      <c r="R5671" t="b">
        <v>0</v>
      </c>
      <c r="S5671">
        <v>0</v>
      </c>
    </row>
    <row r="5672" spans="1:19">
      <c r="A5672">
        <v>41701001</v>
      </c>
      <c r="B5672" s="12"/>
      <c r="C5672" s="12" t="s">
        <v>4797</v>
      </c>
      <c r="D5672" s="12" t="s">
        <v>5657</v>
      </c>
      <c r="E5672" t="b">
        <v>0</v>
      </c>
      <c r="F5672">
        <v>0</v>
      </c>
      <c r="G5672">
        <v>0</v>
      </c>
      <c r="H5672">
        <v>44013</v>
      </c>
      <c r="I5672" s="12" t="s">
        <v>3458</v>
      </c>
      <c r="J5672">
        <v>12</v>
      </c>
      <c r="K5672">
        <v>10791</v>
      </c>
      <c r="L5672">
        <v>0</v>
      </c>
      <c r="M5672">
        <v>0</v>
      </c>
      <c r="N5672">
        <v>0</v>
      </c>
      <c r="O5672">
        <v>210000</v>
      </c>
      <c r="P5672">
        <v>117715000</v>
      </c>
      <c r="Q5672">
        <v>7688</v>
      </c>
      <c r="R5672" t="b">
        <v>0</v>
      </c>
      <c r="S5672">
        <v>0</v>
      </c>
    </row>
    <row r="5673" spans="1:19">
      <c r="A5673">
        <v>41701001</v>
      </c>
      <c r="B5673" s="12"/>
      <c r="C5673" s="12" t="s">
        <v>4797</v>
      </c>
      <c r="D5673" s="12" t="s">
        <v>5657</v>
      </c>
      <c r="E5673" t="b">
        <v>0</v>
      </c>
      <c r="F5673">
        <v>0</v>
      </c>
      <c r="G5673">
        <v>0</v>
      </c>
      <c r="H5673">
        <v>44013</v>
      </c>
      <c r="I5673" s="12" t="s">
        <v>3459</v>
      </c>
      <c r="J5673">
        <v>12</v>
      </c>
      <c r="K5673">
        <v>10792</v>
      </c>
      <c r="L5673">
        <v>0</v>
      </c>
      <c r="M5673">
        <v>0</v>
      </c>
      <c r="N5673">
        <v>0</v>
      </c>
      <c r="O5673">
        <v>210000</v>
      </c>
      <c r="P5673">
        <v>117925000</v>
      </c>
      <c r="Q5673">
        <v>7689</v>
      </c>
      <c r="R5673" t="b">
        <v>0</v>
      </c>
      <c r="S5673">
        <v>0</v>
      </c>
    </row>
    <row r="5674" spans="1:19">
      <c r="A5674">
        <v>41701001</v>
      </c>
      <c r="B5674" s="12"/>
      <c r="C5674" s="12" t="s">
        <v>4797</v>
      </c>
      <c r="D5674" s="12" t="s">
        <v>5657</v>
      </c>
      <c r="E5674" t="b">
        <v>0</v>
      </c>
      <c r="F5674">
        <v>0</v>
      </c>
      <c r="G5674">
        <v>0</v>
      </c>
      <c r="H5674">
        <v>44013</v>
      </c>
      <c r="I5674" s="12" t="s">
        <v>3460</v>
      </c>
      <c r="J5674">
        <v>12</v>
      </c>
      <c r="K5674">
        <v>10793</v>
      </c>
      <c r="L5674">
        <v>0</v>
      </c>
      <c r="M5674">
        <v>0</v>
      </c>
      <c r="N5674">
        <v>0</v>
      </c>
      <c r="O5674">
        <v>210000</v>
      </c>
      <c r="P5674">
        <v>118135000</v>
      </c>
      <c r="Q5674">
        <v>7690</v>
      </c>
      <c r="R5674" t="b">
        <v>0</v>
      </c>
      <c r="S5674">
        <v>0</v>
      </c>
    </row>
    <row r="5675" spans="1:19">
      <c r="A5675">
        <v>41701001</v>
      </c>
      <c r="B5675" s="12"/>
      <c r="C5675" s="12" t="s">
        <v>4797</v>
      </c>
      <c r="D5675" s="12" t="s">
        <v>5657</v>
      </c>
      <c r="E5675" t="b">
        <v>0</v>
      </c>
      <c r="F5675">
        <v>0</v>
      </c>
      <c r="G5675">
        <v>0</v>
      </c>
      <c r="H5675">
        <v>44013</v>
      </c>
      <c r="I5675" s="12" t="s">
        <v>3461</v>
      </c>
      <c r="J5675">
        <v>12</v>
      </c>
      <c r="K5675">
        <v>10794</v>
      </c>
      <c r="L5675">
        <v>0</v>
      </c>
      <c r="M5675">
        <v>0</v>
      </c>
      <c r="N5675">
        <v>0</v>
      </c>
      <c r="O5675">
        <v>233000</v>
      </c>
      <c r="P5675">
        <v>118368000</v>
      </c>
      <c r="Q5675">
        <v>7691</v>
      </c>
      <c r="R5675" t="b">
        <v>0</v>
      </c>
      <c r="S5675">
        <v>0</v>
      </c>
    </row>
    <row r="5676" spans="1:19">
      <c r="A5676">
        <v>41701001</v>
      </c>
      <c r="B5676" s="12"/>
      <c r="C5676" s="12" t="s">
        <v>4797</v>
      </c>
      <c r="D5676" s="12" t="s">
        <v>5657</v>
      </c>
      <c r="E5676" t="b">
        <v>0</v>
      </c>
      <c r="F5676">
        <v>0</v>
      </c>
      <c r="G5676">
        <v>0</v>
      </c>
      <c r="H5676">
        <v>44013</v>
      </c>
      <c r="I5676" s="12" t="s">
        <v>3462</v>
      </c>
      <c r="J5676">
        <v>12</v>
      </c>
      <c r="K5676">
        <v>10795</v>
      </c>
      <c r="L5676">
        <v>0</v>
      </c>
      <c r="M5676">
        <v>0</v>
      </c>
      <c r="N5676">
        <v>0</v>
      </c>
      <c r="O5676">
        <v>210000</v>
      </c>
      <c r="P5676">
        <v>118578000</v>
      </c>
      <c r="Q5676">
        <v>7692</v>
      </c>
      <c r="R5676" t="b">
        <v>0</v>
      </c>
      <c r="S5676">
        <v>0</v>
      </c>
    </row>
    <row r="5677" spans="1:19">
      <c r="A5677">
        <v>41701001</v>
      </c>
      <c r="B5677" s="12"/>
      <c r="C5677" s="12" t="s">
        <v>4797</v>
      </c>
      <c r="D5677" s="12" t="s">
        <v>5657</v>
      </c>
      <c r="E5677" t="b">
        <v>0</v>
      </c>
      <c r="F5677">
        <v>0</v>
      </c>
      <c r="G5677">
        <v>0</v>
      </c>
      <c r="H5677">
        <v>44013</v>
      </c>
      <c r="I5677" s="12" t="s">
        <v>3463</v>
      </c>
      <c r="J5677">
        <v>12</v>
      </c>
      <c r="K5677">
        <v>10796</v>
      </c>
      <c r="L5677">
        <v>0</v>
      </c>
      <c r="M5677">
        <v>0</v>
      </c>
      <c r="N5677">
        <v>0</v>
      </c>
      <c r="O5677">
        <v>233000</v>
      </c>
      <c r="P5677">
        <v>118811000</v>
      </c>
      <c r="Q5677">
        <v>7693</v>
      </c>
      <c r="R5677" t="b">
        <v>0</v>
      </c>
      <c r="S5677">
        <v>0</v>
      </c>
    </row>
    <row r="5678" spans="1:19">
      <c r="A5678">
        <v>41701001</v>
      </c>
      <c r="B5678" s="12"/>
      <c r="C5678" s="12" t="s">
        <v>4797</v>
      </c>
      <c r="D5678" s="12" t="s">
        <v>5657</v>
      </c>
      <c r="E5678" t="b">
        <v>0</v>
      </c>
      <c r="F5678">
        <v>0</v>
      </c>
      <c r="G5678">
        <v>0</v>
      </c>
      <c r="H5678">
        <v>44013</v>
      </c>
      <c r="I5678" s="12" t="s">
        <v>3464</v>
      </c>
      <c r="J5678">
        <v>12</v>
      </c>
      <c r="K5678">
        <v>10797</v>
      </c>
      <c r="L5678">
        <v>0</v>
      </c>
      <c r="M5678">
        <v>0</v>
      </c>
      <c r="N5678">
        <v>0</v>
      </c>
      <c r="O5678">
        <v>233000</v>
      </c>
      <c r="P5678">
        <v>119044000</v>
      </c>
      <c r="Q5678">
        <v>7694</v>
      </c>
      <c r="R5678" t="b">
        <v>0</v>
      </c>
      <c r="S5678">
        <v>0</v>
      </c>
    </row>
    <row r="5679" spans="1:19">
      <c r="A5679">
        <v>41701001</v>
      </c>
      <c r="B5679" s="12"/>
      <c r="C5679" s="12" t="s">
        <v>4797</v>
      </c>
      <c r="D5679" s="12" t="s">
        <v>5657</v>
      </c>
      <c r="E5679" t="b">
        <v>0</v>
      </c>
      <c r="F5679">
        <v>0</v>
      </c>
      <c r="G5679">
        <v>0</v>
      </c>
      <c r="H5679">
        <v>44013</v>
      </c>
      <c r="I5679" s="12" t="s">
        <v>3465</v>
      </c>
      <c r="J5679">
        <v>12</v>
      </c>
      <c r="K5679">
        <v>10798</v>
      </c>
      <c r="L5679">
        <v>0</v>
      </c>
      <c r="M5679">
        <v>0</v>
      </c>
      <c r="N5679">
        <v>0</v>
      </c>
      <c r="O5679">
        <v>210000</v>
      </c>
      <c r="P5679">
        <v>119254000</v>
      </c>
      <c r="Q5679">
        <v>7695</v>
      </c>
      <c r="R5679" t="b">
        <v>0</v>
      </c>
      <c r="S5679">
        <v>0</v>
      </c>
    </row>
    <row r="5680" spans="1:19">
      <c r="A5680">
        <v>41701001</v>
      </c>
      <c r="B5680" s="12"/>
      <c r="C5680" s="12" t="s">
        <v>4797</v>
      </c>
      <c r="D5680" s="12" t="s">
        <v>5657</v>
      </c>
      <c r="E5680" t="b">
        <v>0</v>
      </c>
      <c r="F5680">
        <v>0</v>
      </c>
      <c r="G5680">
        <v>0</v>
      </c>
      <c r="H5680">
        <v>44013</v>
      </c>
      <c r="I5680" s="12" t="s">
        <v>3466</v>
      </c>
      <c r="J5680">
        <v>12</v>
      </c>
      <c r="K5680">
        <v>10799</v>
      </c>
      <c r="L5680">
        <v>0</v>
      </c>
      <c r="M5680">
        <v>0</v>
      </c>
      <c r="N5680">
        <v>0</v>
      </c>
      <c r="O5680">
        <v>233000</v>
      </c>
      <c r="P5680">
        <v>119487000</v>
      </c>
      <c r="Q5680">
        <v>7696</v>
      </c>
      <c r="R5680" t="b">
        <v>0</v>
      </c>
      <c r="S5680">
        <v>0</v>
      </c>
    </row>
    <row r="5681" spans="1:19">
      <c r="A5681">
        <v>41701001</v>
      </c>
      <c r="B5681" s="12"/>
      <c r="C5681" s="12" t="s">
        <v>4797</v>
      </c>
      <c r="D5681" s="12" t="s">
        <v>5657</v>
      </c>
      <c r="E5681" t="b">
        <v>0</v>
      </c>
      <c r="F5681">
        <v>0</v>
      </c>
      <c r="G5681">
        <v>0</v>
      </c>
      <c r="H5681">
        <v>44013</v>
      </c>
      <c r="I5681" s="12" t="s">
        <v>3467</v>
      </c>
      <c r="J5681">
        <v>12</v>
      </c>
      <c r="K5681">
        <v>10800</v>
      </c>
      <c r="L5681">
        <v>0</v>
      </c>
      <c r="M5681">
        <v>0</v>
      </c>
      <c r="N5681">
        <v>0</v>
      </c>
      <c r="O5681">
        <v>210000</v>
      </c>
      <c r="P5681">
        <v>119697000</v>
      </c>
      <c r="Q5681">
        <v>7697</v>
      </c>
      <c r="R5681" t="b">
        <v>0</v>
      </c>
      <c r="S5681">
        <v>0</v>
      </c>
    </row>
    <row r="5682" spans="1:19">
      <c r="A5682">
        <v>41701001</v>
      </c>
      <c r="B5682" s="12"/>
      <c r="C5682" s="12" t="s">
        <v>4797</v>
      </c>
      <c r="D5682" s="12" t="s">
        <v>5657</v>
      </c>
      <c r="E5682" t="b">
        <v>0</v>
      </c>
      <c r="F5682">
        <v>0</v>
      </c>
      <c r="G5682">
        <v>0</v>
      </c>
      <c r="H5682">
        <v>44013</v>
      </c>
      <c r="I5682" s="12" t="s">
        <v>3468</v>
      </c>
      <c r="J5682">
        <v>12</v>
      </c>
      <c r="K5682">
        <v>10801</v>
      </c>
      <c r="L5682">
        <v>0</v>
      </c>
      <c r="M5682">
        <v>0</v>
      </c>
      <c r="N5682">
        <v>0</v>
      </c>
      <c r="O5682">
        <v>233000</v>
      </c>
      <c r="P5682">
        <v>119930000</v>
      </c>
      <c r="Q5682">
        <v>7698</v>
      </c>
      <c r="R5682" t="b">
        <v>0</v>
      </c>
      <c r="S5682">
        <v>0</v>
      </c>
    </row>
    <row r="5683" spans="1:19">
      <c r="A5683">
        <v>41701001</v>
      </c>
      <c r="B5683" s="12"/>
      <c r="C5683" s="12" t="s">
        <v>4797</v>
      </c>
      <c r="D5683" s="12" t="s">
        <v>5657</v>
      </c>
      <c r="E5683" t="b">
        <v>0</v>
      </c>
      <c r="F5683">
        <v>0</v>
      </c>
      <c r="G5683">
        <v>0</v>
      </c>
      <c r="H5683">
        <v>44013</v>
      </c>
      <c r="I5683" s="12" t="s">
        <v>3469</v>
      </c>
      <c r="J5683">
        <v>12</v>
      </c>
      <c r="K5683">
        <v>10802</v>
      </c>
      <c r="L5683">
        <v>0</v>
      </c>
      <c r="M5683">
        <v>0</v>
      </c>
      <c r="N5683">
        <v>0</v>
      </c>
      <c r="O5683">
        <v>210000</v>
      </c>
      <c r="P5683">
        <v>120140000</v>
      </c>
      <c r="Q5683">
        <v>7699</v>
      </c>
      <c r="R5683" t="b">
        <v>0</v>
      </c>
      <c r="S5683">
        <v>0</v>
      </c>
    </row>
    <row r="5684" spans="1:19">
      <c r="A5684">
        <v>41701001</v>
      </c>
      <c r="B5684" s="12"/>
      <c r="C5684" s="12" t="s">
        <v>4797</v>
      </c>
      <c r="D5684" s="12" t="s">
        <v>5657</v>
      </c>
      <c r="E5684" t="b">
        <v>0</v>
      </c>
      <c r="F5684">
        <v>0</v>
      </c>
      <c r="G5684">
        <v>0</v>
      </c>
      <c r="H5684">
        <v>44013</v>
      </c>
      <c r="I5684" s="12" t="s">
        <v>3470</v>
      </c>
      <c r="J5684">
        <v>12</v>
      </c>
      <c r="K5684">
        <v>10803</v>
      </c>
      <c r="L5684">
        <v>0</v>
      </c>
      <c r="M5684">
        <v>0</v>
      </c>
      <c r="N5684">
        <v>0</v>
      </c>
      <c r="O5684">
        <v>210000</v>
      </c>
      <c r="P5684">
        <v>120350000</v>
      </c>
      <c r="Q5684">
        <v>7700</v>
      </c>
      <c r="R5684" t="b">
        <v>0</v>
      </c>
      <c r="S5684">
        <v>0</v>
      </c>
    </row>
    <row r="5685" spans="1:19">
      <c r="A5685">
        <v>41701001</v>
      </c>
      <c r="B5685" s="12"/>
      <c r="C5685" s="12" t="s">
        <v>4797</v>
      </c>
      <c r="D5685" s="12" t="s">
        <v>5657</v>
      </c>
      <c r="E5685" t="b">
        <v>0</v>
      </c>
      <c r="F5685">
        <v>0</v>
      </c>
      <c r="G5685">
        <v>0</v>
      </c>
      <c r="H5685">
        <v>44013</v>
      </c>
      <c r="I5685" s="12" t="s">
        <v>3471</v>
      </c>
      <c r="J5685">
        <v>12</v>
      </c>
      <c r="K5685">
        <v>10804</v>
      </c>
      <c r="L5685">
        <v>0</v>
      </c>
      <c r="M5685">
        <v>0</v>
      </c>
      <c r="N5685">
        <v>0</v>
      </c>
      <c r="O5685">
        <v>210000</v>
      </c>
      <c r="P5685">
        <v>120560000</v>
      </c>
      <c r="Q5685">
        <v>7701</v>
      </c>
      <c r="R5685" t="b">
        <v>0</v>
      </c>
      <c r="S5685">
        <v>0</v>
      </c>
    </row>
    <row r="5686" spans="1:19">
      <c r="A5686">
        <v>41701001</v>
      </c>
      <c r="B5686" s="12"/>
      <c r="C5686" s="12" t="s">
        <v>4797</v>
      </c>
      <c r="D5686" s="12" t="s">
        <v>5657</v>
      </c>
      <c r="E5686" t="b">
        <v>0</v>
      </c>
      <c r="F5686">
        <v>0</v>
      </c>
      <c r="G5686">
        <v>0</v>
      </c>
      <c r="H5686">
        <v>44013</v>
      </c>
      <c r="I5686" s="12" t="s">
        <v>3472</v>
      </c>
      <c r="J5686">
        <v>12</v>
      </c>
      <c r="K5686">
        <v>10805</v>
      </c>
      <c r="L5686">
        <v>0</v>
      </c>
      <c r="M5686">
        <v>0</v>
      </c>
      <c r="N5686">
        <v>0</v>
      </c>
      <c r="O5686">
        <v>210000</v>
      </c>
      <c r="P5686">
        <v>120770000</v>
      </c>
      <c r="Q5686">
        <v>7702</v>
      </c>
      <c r="R5686" t="b">
        <v>0</v>
      </c>
      <c r="S5686">
        <v>0</v>
      </c>
    </row>
    <row r="5687" spans="1:19">
      <c r="A5687">
        <v>41701001</v>
      </c>
      <c r="B5687" s="12"/>
      <c r="C5687" s="12" t="s">
        <v>4797</v>
      </c>
      <c r="D5687" s="12" t="s">
        <v>5657</v>
      </c>
      <c r="E5687" t="b">
        <v>0</v>
      </c>
      <c r="F5687">
        <v>0</v>
      </c>
      <c r="G5687">
        <v>0</v>
      </c>
      <c r="H5687">
        <v>44013</v>
      </c>
      <c r="I5687" s="12" t="s">
        <v>3473</v>
      </c>
      <c r="J5687">
        <v>12</v>
      </c>
      <c r="K5687">
        <v>10806</v>
      </c>
      <c r="L5687">
        <v>0</v>
      </c>
      <c r="M5687">
        <v>0</v>
      </c>
      <c r="N5687">
        <v>0</v>
      </c>
      <c r="O5687">
        <v>233000</v>
      </c>
      <c r="P5687">
        <v>121003000</v>
      </c>
      <c r="Q5687">
        <v>7703</v>
      </c>
      <c r="R5687" t="b">
        <v>0</v>
      </c>
      <c r="S5687">
        <v>0</v>
      </c>
    </row>
    <row r="5688" spans="1:19">
      <c r="A5688">
        <v>41701001</v>
      </c>
      <c r="B5688" s="12"/>
      <c r="C5688" s="12" t="s">
        <v>4797</v>
      </c>
      <c r="D5688" s="12" t="s">
        <v>5657</v>
      </c>
      <c r="E5688" t="b">
        <v>0</v>
      </c>
      <c r="F5688">
        <v>0</v>
      </c>
      <c r="G5688">
        <v>0</v>
      </c>
      <c r="H5688">
        <v>44013</v>
      </c>
      <c r="I5688" s="12" t="s">
        <v>3474</v>
      </c>
      <c r="J5688">
        <v>12</v>
      </c>
      <c r="K5688">
        <v>10807</v>
      </c>
      <c r="L5688">
        <v>0</v>
      </c>
      <c r="M5688">
        <v>0</v>
      </c>
      <c r="N5688">
        <v>0</v>
      </c>
      <c r="O5688">
        <v>210000</v>
      </c>
      <c r="P5688">
        <v>121213000</v>
      </c>
      <c r="Q5688">
        <v>7704</v>
      </c>
      <c r="R5688" t="b">
        <v>0</v>
      </c>
      <c r="S5688">
        <v>0</v>
      </c>
    </row>
    <row r="5689" spans="1:19">
      <c r="A5689">
        <v>41701001</v>
      </c>
      <c r="B5689" s="12"/>
      <c r="C5689" s="12" t="s">
        <v>4797</v>
      </c>
      <c r="D5689" s="12" t="s">
        <v>5657</v>
      </c>
      <c r="E5689" t="b">
        <v>0</v>
      </c>
      <c r="F5689">
        <v>0</v>
      </c>
      <c r="G5689">
        <v>0</v>
      </c>
      <c r="H5689">
        <v>44013</v>
      </c>
      <c r="I5689" s="12" t="s">
        <v>3475</v>
      </c>
      <c r="J5689">
        <v>12</v>
      </c>
      <c r="K5689">
        <v>10808</v>
      </c>
      <c r="L5689">
        <v>0</v>
      </c>
      <c r="M5689">
        <v>0</v>
      </c>
      <c r="N5689">
        <v>0</v>
      </c>
      <c r="O5689">
        <v>233000</v>
      </c>
      <c r="P5689">
        <v>121446000</v>
      </c>
      <c r="Q5689">
        <v>7705</v>
      </c>
      <c r="R5689" t="b">
        <v>0</v>
      </c>
      <c r="S5689">
        <v>0</v>
      </c>
    </row>
    <row r="5690" spans="1:19">
      <c r="A5690">
        <v>41701001</v>
      </c>
      <c r="B5690" s="12"/>
      <c r="C5690" s="12" t="s">
        <v>4797</v>
      </c>
      <c r="D5690" s="12" t="s">
        <v>5657</v>
      </c>
      <c r="E5690" t="b">
        <v>0</v>
      </c>
      <c r="F5690">
        <v>0</v>
      </c>
      <c r="G5690">
        <v>0</v>
      </c>
      <c r="H5690">
        <v>44013</v>
      </c>
      <c r="I5690" s="12" t="s">
        <v>3476</v>
      </c>
      <c r="J5690">
        <v>12</v>
      </c>
      <c r="K5690">
        <v>10809</v>
      </c>
      <c r="L5690">
        <v>0</v>
      </c>
      <c r="M5690">
        <v>0</v>
      </c>
      <c r="N5690">
        <v>0</v>
      </c>
      <c r="O5690">
        <v>210000</v>
      </c>
      <c r="P5690">
        <v>121656000</v>
      </c>
      <c r="Q5690">
        <v>7706</v>
      </c>
      <c r="R5690" t="b">
        <v>0</v>
      </c>
      <c r="S5690">
        <v>0</v>
      </c>
    </row>
    <row r="5691" spans="1:19">
      <c r="A5691">
        <v>41701001</v>
      </c>
      <c r="B5691" s="12"/>
      <c r="C5691" s="12" t="s">
        <v>4797</v>
      </c>
      <c r="D5691" s="12" t="s">
        <v>5657</v>
      </c>
      <c r="E5691" t="b">
        <v>0</v>
      </c>
      <c r="F5691">
        <v>0</v>
      </c>
      <c r="G5691">
        <v>0</v>
      </c>
      <c r="H5691">
        <v>44013</v>
      </c>
      <c r="I5691" s="12" t="s">
        <v>3477</v>
      </c>
      <c r="J5691">
        <v>12</v>
      </c>
      <c r="K5691">
        <v>10810</v>
      </c>
      <c r="L5691">
        <v>0</v>
      </c>
      <c r="M5691">
        <v>0</v>
      </c>
      <c r="N5691">
        <v>0</v>
      </c>
      <c r="O5691">
        <v>210000</v>
      </c>
      <c r="P5691">
        <v>121866000</v>
      </c>
      <c r="Q5691">
        <v>7707</v>
      </c>
      <c r="R5691" t="b">
        <v>0</v>
      </c>
      <c r="S5691">
        <v>0</v>
      </c>
    </row>
    <row r="5692" spans="1:19">
      <c r="A5692">
        <v>41701001</v>
      </c>
      <c r="B5692" s="12"/>
      <c r="C5692" s="12" t="s">
        <v>4797</v>
      </c>
      <c r="D5692" s="12" t="s">
        <v>5657</v>
      </c>
      <c r="E5692" t="b">
        <v>0</v>
      </c>
      <c r="F5692">
        <v>0</v>
      </c>
      <c r="G5692">
        <v>0</v>
      </c>
      <c r="H5692">
        <v>44013</v>
      </c>
      <c r="I5692" s="12" t="s">
        <v>3478</v>
      </c>
      <c r="J5692">
        <v>12</v>
      </c>
      <c r="K5692">
        <v>10811</v>
      </c>
      <c r="L5692">
        <v>0</v>
      </c>
      <c r="M5692">
        <v>0</v>
      </c>
      <c r="N5692">
        <v>0</v>
      </c>
      <c r="O5692">
        <v>233000</v>
      </c>
      <c r="P5692">
        <v>122099000</v>
      </c>
      <c r="Q5692">
        <v>7708</v>
      </c>
      <c r="R5692" t="b">
        <v>0</v>
      </c>
      <c r="S5692">
        <v>0</v>
      </c>
    </row>
    <row r="5693" spans="1:19">
      <c r="A5693">
        <v>41701001</v>
      </c>
      <c r="B5693" s="12"/>
      <c r="C5693" s="12" t="s">
        <v>4797</v>
      </c>
      <c r="D5693" s="12" t="s">
        <v>5657</v>
      </c>
      <c r="E5693" t="b">
        <v>0</v>
      </c>
      <c r="F5693">
        <v>0</v>
      </c>
      <c r="G5693">
        <v>0</v>
      </c>
      <c r="H5693">
        <v>44013</v>
      </c>
      <c r="I5693" s="12" t="s">
        <v>3479</v>
      </c>
      <c r="J5693">
        <v>12</v>
      </c>
      <c r="K5693">
        <v>10812</v>
      </c>
      <c r="L5693">
        <v>0</v>
      </c>
      <c r="M5693">
        <v>0</v>
      </c>
      <c r="N5693">
        <v>0</v>
      </c>
      <c r="O5693">
        <v>210000</v>
      </c>
      <c r="P5693">
        <v>122309000</v>
      </c>
      <c r="Q5693">
        <v>7709</v>
      </c>
      <c r="R5693" t="b">
        <v>0</v>
      </c>
      <c r="S5693">
        <v>0</v>
      </c>
    </row>
    <row r="5694" spans="1:19">
      <c r="A5694">
        <v>41701001</v>
      </c>
      <c r="B5694" s="12"/>
      <c r="C5694" s="12" t="s">
        <v>4797</v>
      </c>
      <c r="D5694" s="12" t="s">
        <v>5657</v>
      </c>
      <c r="E5694" t="b">
        <v>0</v>
      </c>
      <c r="F5694">
        <v>0</v>
      </c>
      <c r="G5694">
        <v>0</v>
      </c>
      <c r="H5694">
        <v>44013</v>
      </c>
      <c r="I5694" s="12" t="s">
        <v>3480</v>
      </c>
      <c r="J5694">
        <v>12</v>
      </c>
      <c r="K5694">
        <v>10813</v>
      </c>
      <c r="L5694">
        <v>0</v>
      </c>
      <c r="M5694">
        <v>0</v>
      </c>
      <c r="N5694">
        <v>0</v>
      </c>
      <c r="O5694">
        <v>210000</v>
      </c>
      <c r="P5694">
        <v>122519000</v>
      </c>
      <c r="Q5694">
        <v>7710</v>
      </c>
      <c r="R5694" t="b">
        <v>0</v>
      </c>
      <c r="S5694">
        <v>0</v>
      </c>
    </row>
    <row r="5695" spans="1:19">
      <c r="A5695">
        <v>41701001</v>
      </c>
      <c r="B5695" s="12"/>
      <c r="C5695" s="12" t="s">
        <v>4797</v>
      </c>
      <c r="D5695" s="12" t="s">
        <v>5657</v>
      </c>
      <c r="E5695" t="b">
        <v>0</v>
      </c>
      <c r="F5695">
        <v>0</v>
      </c>
      <c r="G5695">
        <v>0</v>
      </c>
      <c r="H5695">
        <v>44013</v>
      </c>
      <c r="I5695" s="12" t="s">
        <v>3481</v>
      </c>
      <c r="J5695">
        <v>12</v>
      </c>
      <c r="K5695">
        <v>10814</v>
      </c>
      <c r="L5695">
        <v>0</v>
      </c>
      <c r="M5695">
        <v>0</v>
      </c>
      <c r="N5695">
        <v>0</v>
      </c>
      <c r="O5695">
        <v>233000</v>
      </c>
      <c r="P5695">
        <v>122752000</v>
      </c>
      <c r="Q5695">
        <v>7711</v>
      </c>
      <c r="R5695" t="b">
        <v>0</v>
      </c>
      <c r="S5695">
        <v>0</v>
      </c>
    </row>
    <row r="5696" spans="1:19">
      <c r="A5696">
        <v>41701001</v>
      </c>
      <c r="B5696" s="12"/>
      <c r="C5696" s="12" t="s">
        <v>4797</v>
      </c>
      <c r="D5696" s="12" t="s">
        <v>5657</v>
      </c>
      <c r="E5696" t="b">
        <v>0</v>
      </c>
      <c r="F5696">
        <v>0</v>
      </c>
      <c r="G5696">
        <v>0</v>
      </c>
      <c r="H5696">
        <v>44044</v>
      </c>
      <c r="I5696" s="12" t="s">
        <v>3482</v>
      </c>
      <c r="J5696">
        <v>12</v>
      </c>
      <c r="K5696">
        <v>10815</v>
      </c>
      <c r="L5696">
        <v>0</v>
      </c>
      <c r="M5696">
        <v>0</v>
      </c>
      <c r="N5696">
        <v>0</v>
      </c>
      <c r="O5696">
        <v>233000</v>
      </c>
      <c r="P5696">
        <v>122985000</v>
      </c>
      <c r="Q5696">
        <v>7712</v>
      </c>
      <c r="R5696" t="b">
        <v>0</v>
      </c>
      <c r="S5696">
        <v>0</v>
      </c>
    </row>
    <row r="5697" spans="1:19">
      <c r="A5697">
        <v>41701001</v>
      </c>
      <c r="B5697" s="12"/>
      <c r="C5697" s="12" t="s">
        <v>4797</v>
      </c>
      <c r="D5697" s="12" t="s">
        <v>5657</v>
      </c>
      <c r="E5697" t="b">
        <v>0</v>
      </c>
      <c r="F5697">
        <v>0</v>
      </c>
      <c r="G5697">
        <v>0</v>
      </c>
      <c r="H5697">
        <v>44044</v>
      </c>
      <c r="I5697" s="12" t="s">
        <v>3483</v>
      </c>
      <c r="J5697">
        <v>12</v>
      </c>
      <c r="K5697">
        <v>10816</v>
      </c>
      <c r="L5697">
        <v>0</v>
      </c>
      <c r="M5697">
        <v>0</v>
      </c>
      <c r="N5697">
        <v>0</v>
      </c>
      <c r="O5697">
        <v>210000</v>
      </c>
      <c r="P5697">
        <v>123195000</v>
      </c>
      <c r="Q5697">
        <v>7713</v>
      </c>
      <c r="R5697" t="b">
        <v>0</v>
      </c>
      <c r="S5697">
        <v>0</v>
      </c>
    </row>
    <row r="5698" spans="1:19">
      <c r="A5698">
        <v>41701001</v>
      </c>
      <c r="B5698" s="12"/>
      <c r="C5698" s="12" t="s">
        <v>4797</v>
      </c>
      <c r="D5698" s="12" t="s">
        <v>5657</v>
      </c>
      <c r="E5698" t="b">
        <v>0</v>
      </c>
      <c r="F5698">
        <v>0</v>
      </c>
      <c r="G5698">
        <v>0</v>
      </c>
      <c r="H5698">
        <v>44044</v>
      </c>
      <c r="I5698" s="12" t="s">
        <v>3484</v>
      </c>
      <c r="J5698">
        <v>12</v>
      </c>
      <c r="K5698">
        <v>10817</v>
      </c>
      <c r="L5698">
        <v>0</v>
      </c>
      <c r="M5698">
        <v>0</v>
      </c>
      <c r="N5698">
        <v>0</v>
      </c>
      <c r="O5698">
        <v>210000</v>
      </c>
      <c r="P5698">
        <v>123405000</v>
      </c>
      <c r="Q5698">
        <v>7714</v>
      </c>
      <c r="R5698" t="b">
        <v>0</v>
      </c>
      <c r="S5698">
        <v>0</v>
      </c>
    </row>
    <row r="5699" spans="1:19">
      <c r="A5699">
        <v>41701001</v>
      </c>
      <c r="B5699" s="12"/>
      <c r="C5699" s="12" t="s">
        <v>4797</v>
      </c>
      <c r="D5699" s="12" t="s">
        <v>5657</v>
      </c>
      <c r="E5699" t="b">
        <v>0</v>
      </c>
      <c r="F5699">
        <v>0</v>
      </c>
      <c r="G5699">
        <v>0</v>
      </c>
      <c r="H5699">
        <v>44044</v>
      </c>
      <c r="I5699" s="12" t="s">
        <v>3485</v>
      </c>
      <c r="J5699">
        <v>12</v>
      </c>
      <c r="K5699">
        <v>10818</v>
      </c>
      <c r="L5699">
        <v>0</v>
      </c>
      <c r="M5699">
        <v>0</v>
      </c>
      <c r="N5699">
        <v>0</v>
      </c>
      <c r="O5699">
        <v>210000</v>
      </c>
      <c r="P5699">
        <v>123615000</v>
      </c>
      <c r="Q5699">
        <v>7715</v>
      </c>
      <c r="R5699" t="b">
        <v>0</v>
      </c>
      <c r="S5699">
        <v>0</v>
      </c>
    </row>
    <row r="5700" spans="1:19">
      <c r="A5700">
        <v>41701001</v>
      </c>
      <c r="B5700" s="12"/>
      <c r="C5700" s="12" t="s">
        <v>4797</v>
      </c>
      <c r="D5700" s="12" t="s">
        <v>5657</v>
      </c>
      <c r="E5700" t="b">
        <v>0</v>
      </c>
      <c r="F5700">
        <v>0</v>
      </c>
      <c r="G5700">
        <v>0</v>
      </c>
      <c r="H5700">
        <v>44044</v>
      </c>
      <c r="I5700" s="12" t="s">
        <v>3486</v>
      </c>
      <c r="J5700">
        <v>12</v>
      </c>
      <c r="K5700">
        <v>10819</v>
      </c>
      <c r="L5700">
        <v>0</v>
      </c>
      <c r="M5700">
        <v>0</v>
      </c>
      <c r="N5700">
        <v>0</v>
      </c>
      <c r="O5700">
        <v>210000</v>
      </c>
      <c r="P5700">
        <v>123825000</v>
      </c>
      <c r="Q5700">
        <v>7716</v>
      </c>
      <c r="R5700" t="b">
        <v>0</v>
      </c>
      <c r="S5700">
        <v>0</v>
      </c>
    </row>
    <row r="5701" spans="1:19">
      <c r="A5701">
        <v>41701001</v>
      </c>
      <c r="B5701" s="12"/>
      <c r="C5701" s="12" t="s">
        <v>4797</v>
      </c>
      <c r="D5701" s="12" t="s">
        <v>5657</v>
      </c>
      <c r="E5701" t="b">
        <v>0</v>
      </c>
      <c r="F5701">
        <v>0</v>
      </c>
      <c r="G5701">
        <v>0</v>
      </c>
      <c r="H5701">
        <v>44044</v>
      </c>
      <c r="I5701" s="12" t="s">
        <v>3487</v>
      </c>
      <c r="J5701">
        <v>12</v>
      </c>
      <c r="K5701">
        <v>10820</v>
      </c>
      <c r="L5701">
        <v>0</v>
      </c>
      <c r="M5701">
        <v>0</v>
      </c>
      <c r="N5701">
        <v>0</v>
      </c>
      <c r="O5701">
        <v>233000</v>
      </c>
      <c r="P5701">
        <v>124058000</v>
      </c>
      <c r="Q5701">
        <v>7717</v>
      </c>
      <c r="R5701" t="b">
        <v>0</v>
      </c>
      <c r="S5701">
        <v>0</v>
      </c>
    </row>
    <row r="5702" spans="1:19">
      <c r="A5702">
        <v>41701001</v>
      </c>
      <c r="B5702" s="12"/>
      <c r="C5702" s="12" t="s">
        <v>4797</v>
      </c>
      <c r="D5702" s="12" t="s">
        <v>5657</v>
      </c>
      <c r="E5702" t="b">
        <v>0</v>
      </c>
      <c r="F5702">
        <v>0</v>
      </c>
      <c r="G5702">
        <v>0</v>
      </c>
      <c r="H5702">
        <v>44044</v>
      </c>
      <c r="I5702" s="12" t="s">
        <v>3488</v>
      </c>
      <c r="J5702">
        <v>12</v>
      </c>
      <c r="K5702">
        <v>10821</v>
      </c>
      <c r="L5702">
        <v>0</v>
      </c>
      <c r="M5702">
        <v>0</v>
      </c>
      <c r="N5702">
        <v>0</v>
      </c>
      <c r="O5702">
        <v>233000</v>
      </c>
      <c r="P5702">
        <v>124291000</v>
      </c>
      <c r="Q5702">
        <v>7718</v>
      </c>
      <c r="R5702" t="b">
        <v>0</v>
      </c>
      <c r="S5702">
        <v>0</v>
      </c>
    </row>
    <row r="5703" spans="1:19">
      <c r="A5703">
        <v>41701001</v>
      </c>
      <c r="B5703" s="12"/>
      <c r="C5703" s="12" t="s">
        <v>4797</v>
      </c>
      <c r="D5703" s="12" t="s">
        <v>5657</v>
      </c>
      <c r="E5703" t="b">
        <v>0</v>
      </c>
      <c r="F5703">
        <v>0</v>
      </c>
      <c r="G5703">
        <v>0</v>
      </c>
      <c r="H5703">
        <v>44044</v>
      </c>
      <c r="I5703" s="12" t="s">
        <v>3489</v>
      </c>
      <c r="J5703">
        <v>12</v>
      </c>
      <c r="K5703">
        <v>10822</v>
      </c>
      <c r="L5703">
        <v>0</v>
      </c>
      <c r="M5703">
        <v>0</v>
      </c>
      <c r="N5703">
        <v>0</v>
      </c>
      <c r="O5703">
        <v>210000</v>
      </c>
      <c r="P5703">
        <v>124501000</v>
      </c>
      <c r="Q5703">
        <v>7719</v>
      </c>
      <c r="R5703" t="b">
        <v>0</v>
      </c>
      <c r="S5703">
        <v>0</v>
      </c>
    </row>
    <row r="5704" spans="1:19">
      <c r="A5704">
        <v>41701001</v>
      </c>
      <c r="B5704" s="12"/>
      <c r="C5704" s="12" t="s">
        <v>4797</v>
      </c>
      <c r="D5704" s="12" t="s">
        <v>5657</v>
      </c>
      <c r="E5704" t="b">
        <v>0</v>
      </c>
      <c r="F5704">
        <v>0</v>
      </c>
      <c r="G5704">
        <v>0</v>
      </c>
      <c r="H5704">
        <v>44044</v>
      </c>
      <c r="I5704" s="12" t="s">
        <v>3490</v>
      </c>
      <c r="J5704">
        <v>12</v>
      </c>
      <c r="K5704">
        <v>10823</v>
      </c>
      <c r="L5704">
        <v>0</v>
      </c>
      <c r="M5704">
        <v>0</v>
      </c>
      <c r="N5704">
        <v>0</v>
      </c>
      <c r="O5704">
        <v>233000</v>
      </c>
      <c r="P5704">
        <v>124734000</v>
      </c>
      <c r="Q5704">
        <v>7720</v>
      </c>
      <c r="R5704" t="b">
        <v>0</v>
      </c>
      <c r="S5704">
        <v>0</v>
      </c>
    </row>
    <row r="5705" spans="1:19">
      <c r="A5705">
        <v>41701001</v>
      </c>
      <c r="B5705" s="12"/>
      <c r="C5705" s="12" t="s">
        <v>4797</v>
      </c>
      <c r="D5705" s="12" t="s">
        <v>5657</v>
      </c>
      <c r="E5705" t="b">
        <v>0</v>
      </c>
      <c r="F5705">
        <v>0</v>
      </c>
      <c r="G5705">
        <v>0</v>
      </c>
      <c r="H5705">
        <v>44044</v>
      </c>
      <c r="I5705" s="12" t="s">
        <v>3491</v>
      </c>
      <c r="J5705">
        <v>12</v>
      </c>
      <c r="K5705">
        <v>10824</v>
      </c>
      <c r="L5705">
        <v>0</v>
      </c>
      <c r="M5705">
        <v>0</v>
      </c>
      <c r="N5705">
        <v>0</v>
      </c>
      <c r="O5705">
        <v>210000</v>
      </c>
      <c r="P5705">
        <v>124944000</v>
      </c>
      <c r="Q5705">
        <v>7721</v>
      </c>
      <c r="R5705" t="b">
        <v>0</v>
      </c>
      <c r="S5705">
        <v>0</v>
      </c>
    </row>
    <row r="5706" spans="1:19">
      <c r="A5706">
        <v>41701001</v>
      </c>
      <c r="B5706" s="12"/>
      <c r="C5706" s="12" t="s">
        <v>4797</v>
      </c>
      <c r="D5706" s="12" t="s">
        <v>5657</v>
      </c>
      <c r="E5706" t="b">
        <v>0</v>
      </c>
      <c r="F5706">
        <v>0</v>
      </c>
      <c r="G5706">
        <v>0</v>
      </c>
      <c r="H5706">
        <v>44044</v>
      </c>
      <c r="I5706" s="12" t="s">
        <v>3492</v>
      </c>
      <c r="J5706">
        <v>12</v>
      </c>
      <c r="K5706">
        <v>10825</v>
      </c>
      <c r="L5706">
        <v>0</v>
      </c>
      <c r="M5706">
        <v>0</v>
      </c>
      <c r="N5706">
        <v>0</v>
      </c>
      <c r="O5706">
        <v>210000</v>
      </c>
      <c r="P5706">
        <v>125154000</v>
      </c>
      <c r="Q5706">
        <v>7722</v>
      </c>
      <c r="R5706" t="b">
        <v>0</v>
      </c>
      <c r="S5706">
        <v>0</v>
      </c>
    </row>
    <row r="5707" spans="1:19">
      <c r="A5707">
        <v>41701001</v>
      </c>
      <c r="B5707" s="12"/>
      <c r="C5707" s="12" t="s">
        <v>4797</v>
      </c>
      <c r="D5707" s="12" t="s">
        <v>5657</v>
      </c>
      <c r="E5707" t="b">
        <v>0</v>
      </c>
      <c r="F5707">
        <v>0</v>
      </c>
      <c r="G5707">
        <v>0</v>
      </c>
      <c r="H5707">
        <v>44044</v>
      </c>
      <c r="I5707" s="12" t="s">
        <v>3493</v>
      </c>
      <c r="J5707">
        <v>12</v>
      </c>
      <c r="K5707">
        <v>10826</v>
      </c>
      <c r="L5707">
        <v>0</v>
      </c>
      <c r="M5707">
        <v>0</v>
      </c>
      <c r="N5707">
        <v>0</v>
      </c>
      <c r="O5707">
        <v>210000</v>
      </c>
      <c r="P5707">
        <v>125364000</v>
      </c>
      <c r="Q5707">
        <v>7723</v>
      </c>
      <c r="R5707" t="b">
        <v>0</v>
      </c>
      <c r="S5707">
        <v>0</v>
      </c>
    </row>
    <row r="5708" spans="1:19">
      <c r="A5708">
        <v>41701001</v>
      </c>
      <c r="B5708" s="12"/>
      <c r="C5708" s="12" t="s">
        <v>4797</v>
      </c>
      <c r="D5708" s="12" t="s">
        <v>5657</v>
      </c>
      <c r="E5708" t="b">
        <v>0</v>
      </c>
      <c r="F5708">
        <v>0</v>
      </c>
      <c r="G5708">
        <v>0</v>
      </c>
      <c r="H5708">
        <v>44044</v>
      </c>
      <c r="I5708" s="12" t="s">
        <v>3494</v>
      </c>
      <c r="J5708">
        <v>12</v>
      </c>
      <c r="K5708">
        <v>10827</v>
      </c>
      <c r="L5708">
        <v>0</v>
      </c>
      <c r="M5708">
        <v>0</v>
      </c>
      <c r="N5708">
        <v>0</v>
      </c>
      <c r="O5708">
        <v>210000</v>
      </c>
      <c r="P5708">
        <v>125574000</v>
      </c>
      <c r="Q5708">
        <v>7724</v>
      </c>
      <c r="R5708" t="b">
        <v>0</v>
      </c>
      <c r="S5708">
        <v>0</v>
      </c>
    </row>
    <row r="5709" spans="1:19">
      <c r="A5709">
        <v>41701001</v>
      </c>
      <c r="B5709" s="12"/>
      <c r="C5709" s="12" t="s">
        <v>4797</v>
      </c>
      <c r="D5709" s="12" t="s">
        <v>5657</v>
      </c>
      <c r="E5709" t="b">
        <v>0</v>
      </c>
      <c r="F5709">
        <v>0</v>
      </c>
      <c r="G5709">
        <v>0</v>
      </c>
      <c r="H5709">
        <v>44044</v>
      </c>
      <c r="I5709" s="12" t="s">
        <v>3495</v>
      </c>
      <c r="J5709">
        <v>12</v>
      </c>
      <c r="K5709">
        <v>10828</v>
      </c>
      <c r="L5709">
        <v>0</v>
      </c>
      <c r="M5709">
        <v>0</v>
      </c>
      <c r="N5709">
        <v>0</v>
      </c>
      <c r="O5709">
        <v>210000</v>
      </c>
      <c r="P5709">
        <v>125784000</v>
      </c>
      <c r="Q5709">
        <v>7725</v>
      </c>
      <c r="R5709" t="b">
        <v>0</v>
      </c>
      <c r="S5709">
        <v>0</v>
      </c>
    </row>
    <row r="5710" spans="1:19">
      <c r="A5710">
        <v>41701001</v>
      </c>
      <c r="B5710" s="12"/>
      <c r="C5710" s="12" t="s">
        <v>4797</v>
      </c>
      <c r="D5710" s="12" t="s">
        <v>5657</v>
      </c>
      <c r="E5710" t="b">
        <v>0</v>
      </c>
      <c r="F5710">
        <v>0</v>
      </c>
      <c r="G5710">
        <v>0</v>
      </c>
      <c r="H5710">
        <v>44044</v>
      </c>
      <c r="I5710" s="12" t="s">
        <v>3496</v>
      </c>
      <c r="J5710">
        <v>12</v>
      </c>
      <c r="K5710">
        <v>10829</v>
      </c>
      <c r="L5710">
        <v>0</v>
      </c>
      <c r="M5710">
        <v>0</v>
      </c>
      <c r="N5710">
        <v>0</v>
      </c>
      <c r="O5710">
        <v>233000</v>
      </c>
      <c r="P5710">
        <v>126017000</v>
      </c>
      <c r="Q5710">
        <v>7726</v>
      </c>
      <c r="R5710" t="b">
        <v>0</v>
      </c>
      <c r="S5710">
        <v>0</v>
      </c>
    </row>
    <row r="5711" spans="1:19">
      <c r="A5711">
        <v>41701001</v>
      </c>
      <c r="B5711" s="12"/>
      <c r="C5711" s="12" t="s">
        <v>4797</v>
      </c>
      <c r="D5711" s="12" t="s">
        <v>5657</v>
      </c>
      <c r="E5711" t="b">
        <v>0</v>
      </c>
      <c r="F5711">
        <v>0</v>
      </c>
      <c r="G5711">
        <v>0</v>
      </c>
      <c r="H5711">
        <v>44044</v>
      </c>
      <c r="I5711" s="12" t="s">
        <v>3497</v>
      </c>
      <c r="J5711">
        <v>12</v>
      </c>
      <c r="K5711">
        <v>10830</v>
      </c>
      <c r="L5711">
        <v>0</v>
      </c>
      <c r="M5711">
        <v>0</v>
      </c>
      <c r="N5711">
        <v>0</v>
      </c>
      <c r="O5711">
        <v>210000</v>
      </c>
      <c r="P5711">
        <v>126227000</v>
      </c>
      <c r="Q5711">
        <v>7727</v>
      </c>
      <c r="R5711" t="b">
        <v>0</v>
      </c>
      <c r="S5711">
        <v>0</v>
      </c>
    </row>
    <row r="5712" spans="1:19">
      <c r="A5712">
        <v>41701001</v>
      </c>
      <c r="B5712" s="12"/>
      <c r="C5712" s="12" t="s">
        <v>4797</v>
      </c>
      <c r="D5712" s="12" t="s">
        <v>5657</v>
      </c>
      <c r="E5712" t="b">
        <v>0</v>
      </c>
      <c r="F5712">
        <v>0</v>
      </c>
      <c r="G5712">
        <v>0</v>
      </c>
      <c r="H5712">
        <v>44044</v>
      </c>
      <c r="I5712" s="12" t="s">
        <v>3498</v>
      </c>
      <c r="J5712">
        <v>12</v>
      </c>
      <c r="K5712">
        <v>10831</v>
      </c>
      <c r="L5712">
        <v>0</v>
      </c>
      <c r="M5712">
        <v>0</v>
      </c>
      <c r="N5712">
        <v>0</v>
      </c>
      <c r="O5712">
        <v>210000</v>
      </c>
      <c r="P5712">
        <v>126437000</v>
      </c>
      <c r="Q5712">
        <v>7728</v>
      </c>
      <c r="R5712" t="b">
        <v>0</v>
      </c>
      <c r="S5712">
        <v>0</v>
      </c>
    </row>
    <row r="5713" spans="1:19">
      <c r="A5713">
        <v>41701001</v>
      </c>
      <c r="B5713" s="12"/>
      <c r="C5713" s="12" t="s">
        <v>4797</v>
      </c>
      <c r="D5713" s="12" t="s">
        <v>5657</v>
      </c>
      <c r="E5713" t="b">
        <v>0</v>
      </c>
      <c r="F5713">
        <v>0</v>
      </c>
      <c r="G5713">
        <v>0</v>
      </c>
      <c r="H5713">
        <v>44044</v>
      </c>
      <c r="I5713" s="12" t="s">
        <v>3499</v>
      </c>
      <c r="J5713">
        <v>12</v>
      </c>
      <c r="K5713">
        <v>10832</v>
      </c>
      <c r="L5713">
        <v>0</v>
      </c>
      <c r="M5713">
        <v>0</v>
      </c>
      <c r="N5713">
        <v>0</v>
      </c>
      <c r="O5713">
        <v>233000</v>
      </c>
      <c r="P5713">
        <v>126670000</v>
      </c>
      <c r="Q5713">
        <v>7729</v>
      </c>
      <c r="R5713" t="b">
        <v>0</v>
      </c>
      <c r="S5713">
        <v>0</v>
      </c>
    </row>
    <row r="5714" spans="1:19">
      <c r="A5714">
        <v>41701001</v>
      </c>
      <c r="B5714" s="12"/>
      <c r="C5714" s="12" t="s">
        <v>4797</v>
      </c>
      <c r="D5714" s="12" t="s">
        <v>5657</v>
      </c>
      <c r="E5714" t="b">
        <v>0</v>
      </c>
      <c r="F5714">
        <v>0</v>
      </c>
      <c r="G5714">
        <v>0</v>
      </c>
      <c r="H5714">
        <v>44044</v>
      </c>
      <c r="I5714" s="12" t="s">
        <v>3500</v>
      </c>
      <c r="J5714">
        <v>12</v>
      </c>
      <c r="K5714">
        <v>10833</v>
      </c>
      <c r="L5714">
        <v>0</v>
      </c>
      <c r="M5714">
        <v>0</v>
      </c>
      <c r="N5714">
        <v>0</v>
      </c>
      <c r="O5714">
        <v>233000</v>
      </c>
      <c r="P5714">
        <v>126903000</v>
      </c>
      <c r="Q5714">
        <v>7730</v>
      </c>
      <c r="R5714" t="b">
        <v>0</v>
      </c>
      <c r="S5714">
        <v>0</v>
      </c>
    </row>
    <row r="5715" spans="1:19">
      <c r="A5715">
        <v>41701001</v>
      </c>
      <c r="B5715" s="12"/>
      <c r="C5715" s="12" t="s">
        <v>4797</v>
      </c>
      <c r="D5715" s="12" t="s">
        <v>5657</v>
      </c>
      <c r="E5715" t="b">
        <v>0</v>
      </c>
      <c r="F5715">
        <v>0</v>
      </c>
      <c r="G5715">
        <v>0</v>
      </c>
      <c r="H5715">
        <v>44044</v>
      </c>
      <c r="I5715" s="12" t="s">
        <v>3501</v>
      </c>
      <c r="J5715">
        <v>12</v>
      </c>
      <c r="K5715">
        <v>10834</v>
      </c>
      <c r="L5715">
        <v>0</v>
      </c>
      <c r="M5715">
        <v>0</v>
      </c>
      <c r="N5715">
        <v>0</v>
      </c>
      <c r="O5715">
        <v>233000</v>
      </c>
      <c r="P5715">
        <v>127136000</v>
      </c>
      <c r="Q5715">
        <v>7731</v>
      </c>
      <c r="R5715" t="b">
        <v>0</v>
      </c>
      <c r="S5715">
        <v>0</v>
      </c>
    </row>
    <row r="5716" spans="1:19">
      <c r="A5716">
        <v>41701001</v>
      </c>
      <c r="B5716" s="12"/>
      <c r="C5716" s="12" t="s">
        <v>4797</v>
      </c>
      <c r="D5716" s="12" t="s">
        <v>5657</v>
      </c>
      <c r="E5716" t="b">
        <v>0</v>
      </c>
      <c r="F5716">
        <v>0</v>
      </c>
      <c r="G5716">
        <v>0</v>
      </c>
      <c r="H5716">
        <v>44044</v>
      </c>
      <c r="I5716" s="12" t="s">
        <v>3502</v>
      </c>
      <c r="J5716">
        <v>12</v>
      </c>
      <c r="K5716">
        <v>10835</v>
      </c>
      <c r="L5716">
        <v>0</v>
      </c>
      <c r="M5716">
        <v>0</v>
      </c>
      <c r="N5716">
        <v>0</v>
      </c>
      <c r="O5716">
        <v>233000</v>
      </c>
      <c r="P5716">
        <v>127369000</v>
      </c>
      <c r="Q5716">
        <v>7732</v>
      </c>
      <c r="R5716" t="b">
        <v>0</v>
      </c>
      <c r="S5716">
        <v>0</v>
      </c>
    </row>
    <row r="5717" spans="1:19">
      <c r="A5717">
        <v>41701001</v>
      </c>
      <c r="B5717" s="12"/>
      <c r="C5717" s="12" t="s">
        <v>4797</v>
      </c>
      <c r="D5717" s="12" t="s">
        <v>5657</v>
      </c>
      <c r="E5717" t="b">
        <v>0</v>
      </c>
      <c r="F5717">
        <v>0</v>
      </c>
      <c r="G5717">
        <v>0</v>
      </c>
      <c r="H5717">
        <v>44044</v>
      </c>
      <c r="I5717" s="12" t="s">
        <v>3503</v>
      </c>
      <c r="J5717">
        <v>12</v>
      </c>
      <c r="K5717">
        <v>10836</v>
      </c>
      <c r="L5717">
        <v>0</v>
      </c>
      <c r="M5717">
        <v>0</v>
      </c>
      <c r="N5717">
        <v>0</v>
      </c>
      <c r="O5717">
        <v>210000</v>
      </c>
      <c r="P5717">
        <v>127579000</v>
      </c>
      <c r="Q5717">
        <v>7733</v>
      </c>
      <c r="R5717" t="b">
        <v>0</v>
      </c>
      <c r="S5717">
        <v>0</v>
      </c>
    </row>
    <row r="5718" spans="1:19">
      <c r="A5718">
        <v>41701001</v>
      </c>
      <c r="B5718" s="12"/>
      <c r="C5718" s="12" t="s">
        <v>4797</v>
      </c>
      <c r="D5718" s="12" t="s">
        <v>5657</v>
      </c>
      <c r="E5718" t="b">
        <v>0</v>
      </c>
      <c r="F5718">
        <v>0</v>
      </c>
      <c r="G5718">
        <v>0</v>
      </c>
      <c r="H5718">
        <v>44044</v>
      </c>
      <c r="I5718" s="12" t="s">
        <v>3504</v>
      </c>
      <c r="J5718">
        <v>12</v>
      </c>
      <c r="K5718">
        <v>10837</v>
      </c>
      <c r="L5718">
        <v>0</v>
      </c>
      <c r="M5718">
        <v>0</v>
      </c>
      <c r="N5718">
        <v>0</v>
      </c>
      <c r="O5718">
        <v>233000</v>
      </c>
      <c r="P5718">
        <v>127812000</v>
      </c>
      <c r="Q5718">
        <v>7734</v>
      </c>
      <c r="R5718" t="b">
        <v>0</v>
      </c>
      <c r="S5718">
        <v>0</v>
      </c>
    </row>
    <row r="5719" spans="1:19">
      <c r="A5719">
        <v>41701001</v>
      </c>
      <c r="B5719" s="12"/>
      <c r="C5719" s="12" t="s">
        <v>4797</v>
      </c>
      <c r="D5719" s="12" t="s">
        <v>5657</v>
      </c>
      <c r="E5719" t="b">
        <v>0</v>
      </c>
      <c r="F5719">
        <v>0</v>
      </c>
      <c r="G5719">
        <v>0</v>
      </c>
      <c r="H5719">
        <v>44044</v>
      </c>
      <c r="I5719" s="12" t="s">
        <v>3505</v>
      </c>
      <c r="J5719">
        <v>12</v>
      </c>
      <c r="K5719">
        <v>10838</v>
      </c>
      <c r="L5719">
        <v>0</v>
      </c>
      <c r="M5719">
        <v>0</v>
      </c>
      <c r="N5719">
        <v>0</v>
      </c>
      <c r="O5719">
        <v>210000</v>
      </c>
      <c r="P5719">
        <v>128022000</v>
      </c>
      <c r="Q5719">
        <v>7735</v>
      </c>
      <c r="R5719" t="b">
        <v>0</v>
      </c>
      <c r="S5719">
        <v>0</v>
      </c>
    </row>
    <row r="5720" spans="1:19">
      <c r="A5720">
        <v>41701001</v>
      </c>
      <c r="B5720" s="12"/>
      <c r="C5720" s="12" t="s">
        <v>4797</v>
      </c>
      <c r="D5720" s="12" t="s">
        <v>5657</v>
      </c>
      <c r="E5720" t="b">
        <v>0</v>
      </c>
      <c r="F5720">
        <v>0</v>
      </c>
      <c r="G5720">
        <v>0</v>
      </c>
      <c r="H5720">
        <v>44044</v>
      </c>
      <c r="I5720" s="12" t="s">
        <v>3506</v>
      </c>
      <c r="J5720">
        <v>12</v>
      </c>
      <c r="K5720">
        <v>10839</v>
      </c>
      <c r="L5720">
        <v>0</v>
      </c>
      <c r="M5720">
        <v>0</v>
      </c>
      <c r="N5720">
        <v>0</v>
      </c>
      <c r="O5720">
        <v>233000</v>
      </c>
      <c r="P5720">
        <v>128255000</v>
      </c>
      <c r="Q5720">
        <v>7736</v>
      </c>
      <c r="R5720" t="b">
        <v>0</v>
      </c>
      <c r="S5720">
        <v>0</v>
      </c>
    </row>
    <row r="5721" spans="1:19">
      <c r="A5721">
        <v>41701001</v>
      </c>
      <c r="B5721" s="12"/>
      <c r="C5721" s="12" t="s">
        <v>4797</v>
      </c>
      <c r="D5721" s="12" t="s">
        <v>5657</v>
      </c>
      <c r="E5721" t="b">
        <v>0</v>
      </c>
      <c r="F5721">
        <v>0</v>
      </c>
      <c r="G5721">
        <v>0</v>
      </c>
      <c r="H5721">
        <v>44044</v>
      </c>
      <c r="I5721" s="12" t="s">
        <v>3507</v>
      </c>
      <c r="J5721">
        <v>12</v>
      </c>
      <c r="K5721">
        <v>10840</v>
      </c>
      <c r="L5721">
        <v>0</v>
      </c>
      <c r="M5721">
        <v>0</v>
      </c>
      <c r="N5721">
        <v>0</v>
      </c>
      <c r="O5721">
        <v>210000</v>
      </c>
      <c r="P5721">
        <v>128465000</v>
      </c>
      <c r="Q5721">
        <v>7737</v>
      </c>
      <c r="R5721" t="b">
        <v>0</v>
      </c>
      <c r="S5721">
        <v>0</v>
      </c>
    </row>
    <row r="5722" spans="1:19">
      <c r="A5722">
        <v>41701001</v>
      </c>
      <c r="B5722" s="12"/>
      <c r="C5722" s="12" t="s">
        <v>4797</v>
      </c>
      <c r="D5722" s="12" t="s">
        <v>5657</v>
      </c>
      <c r="E5722" t="b">
        <v>0</v>
      </c>
      <c r="F5722">
        <v>0</v>
      </c>
      <c r="G5722">
        <v>0</v>
      </c>
      <c r="H5722">
        <v>44044</v>
      </c>
      <c r="I5722" s="12" t="s">
        <v>3508</v>
      </c>
      <c r="J5722">
        <v>12</v>
      </c>
      <c r="K5722">
        <v>10841</v>
      </c>
      <c r="L5722">
        <v>0</v>
      </c>
      <c r="M5722">
        <v>0</v>
      </c>
      <c r="N5722">
        <v>0</v>
      </c>
      <c r="O5722">
        <v>210000</v>
      </c>
      <c r="P5722">
        <v>128675000</v>
      </c>
      <c r="Q5722">
        <v>7738</v>
      </c>
      <c r="R5722" t="b">
        <v>0</v>
      </c>
      <c r="S5722">
        <v>0</v>
      </c>
    </row>
    <row r="5723" spans="1:19">
      <c r="A5723">
        <v>41701001</v>
      </c>
      <c r="B5723" s="12"/>
      <c r="C5723" s="12" t="s">
        <v>4797</v>
      </c>
      <c r="D5723" s="12" t="s">
        <v>5657</v>
      </c>
      <c r="E5723" t="b">
        <v>0</v>
      </c>
      <c r="F5723">
        <v>0</v>
      </c>
      <c r="G5723">
        <v>0</v>
      </c>
      <c r="H5723">
        <v>44044</v>
      </c>
      <c r="I5723" s="12" t="s">
        <v>3509</v>
      </c>
      <c r="J5723">
        <v>12</v>
      </c>
      <c r="K5723">
        <v>10842</v>
      </c>
      <c r="L5723">
        <v>0</v>
      </c>
      <c r="M5723">
        <v>0</v>
      </c>
      <c r="N5723">
        <v>0</v>
      </c>
      <c r="O5723">
        <v>233000</v>
      </c>
      <c r="P5723">
        <v>128908000</v>
      </c>
      <c r="Q5723">
        <v>7739</v>
      </c>
      <c r="R5723" t="b">
        <v>0</v>
      </c>
      <c r="S5723">
        <v>0</v>
      </c>
    </row>
    <row r="5724" spans="1:19">
      <c r="A5724">
        <v>41701001</v>
      </c>
      <c r="B5724" s="12"/>
      <c r="C5724" s="12" t="s">
        <v>4797</v>
      </c>
      <c r="D5724" s="12" t="s">
        <v>5657</v>
      </c>
      <c r="E5724" t="b">
        <v>0</v>
      </c>
      <c r="F5724">
        <v>0</v>
      </c>
      <c r="G5724">
        <v>0</v>
      </c>
      <c r="H5724">
        <v>44044</v>
      </c>
      <c r="I5724" s="12" t="s">
        <v>3510</v>
      </c>
      <c r="J5724">
        <v>12</v>
      </c>
      <c r="K5724">
        <v>10843</v>
      </c>
      <c r="L5724">
        <v>0</v>
      </c>
      <c r="M5724">
        <v>0</v>
      </c>
      <c r="N5724">
        <v>0</v>
      </c>
      <c r="O5724">
        <v>210000</v>
      </c>
      <c r="P5724">
        <v>129118000</v>
      </c>
      <c r="Q5724">
        <v>7740</v>
      </c>
      <c r="R5724" t="b">
        <v>0</v>
      </c>
      <c r="S5724">
        <v>0</v>
      </c>
    </row>
    <row r="5725" spans="1:19">
      <c r="A5725">
        <v>41701001</v>
      </c>
      <c r="B5725" s="12"/>
      <c r="C5725" s="12" t="s">
        <v>4797</v>
      </c>
      <c r="D5725" s="12" t="s">
        <v>5657</v>
      </c>
      <c r="E5725" t="b">
        <v>0</v>
      </c>
      <c r="F5725">
        <v>0</v>
      </c>
      <c r="G5725">
        <v>0</v>
      </c>
      <c r="H5725">
        <v>44044</v>
      </c>
      <c r="I5725" s="12" t="s">
        <v>3511</v>
      </c>
      <c r="J5725">
        <v>12</v>
      </c>
      <c r="K5725">
        <v>10844</v>
      </c>
      <c r="L5725">
        <v>0</v>
      </c>
      <c r="M5725">
        <v>0</v>
      </c>
      <c r="N5725">
        <v>0</v>
      </c>
      <c r="O5725">
        <v>210000</v>
      </c>
      <c r="P5725">
        <v>129328000</v>
      </c>
      <c r="Q5725">
        <v>7741</v>
      </c>
      <c r="R5725" t="b">
        <v>0</v>
      </c>
      <c r="S5725">
        <v>0</v>
      </c>
    </row>
    <row r="5726" spans="1:19">
      <c r="A5726">
        <v>41701001</v>
      </c>
      <c r="B5726" s="12"/>
      <c r="C5726" s="12" t="s">
        <v>4797</v>
      </c>
      <c r="D5726" s="12" t="s">
        <v>5657</v>
      </c>
      <c r="E5726" t="b">
        <v>0</v>
      </c>
      <c r="F5726">
        <v>0</v>
      </c>
      <c r="G5726">
        <v>0</v>
      </c>
      <c r="H5726">
        <v>44044</v>
      </c>
      <c r="I5726" s="12" t="s">
        <v>3512</v>
      </c>
      <c r="J5726">
        <v>12</v>
      </c>
      <c r="K5726">
        <v>10845</v>
      </c>
      <c r="L5726">
        <v>0</v>
      </c>
      <c r="M5726">
        <v>0</v>
      </c>
      <c r="N5726">
        <v>0</v>
      </c>
      <c r="O5726">
        <v>233000</v>
      </c>
      <c r="P5726">
        <v>129561000</v>
      </c>
      <c r="Q5726">
        <v>7742</v>
      </c>
      <c r="R5726" t="b">
        <v>0</v>
      </c>
      <c r="S5726">
        <v>0</v>
      </c>
    </row>
    <row r="5727" spans="1:19">
      <c r="A5727">
        <v>41701001</v>
      </c>
      <c r="B5727" s="12"/>
      <c r="C5727" s="12" t="s">
        <v>4797</v>
      </c>
      <c r="D5727" s="12" t="s">
        <v>5657</v>
      </c>
      <c r="E5727" t="b">
        <v>0</v>
      </c>
      <c r="F5727">
        <v>0</v>
      </c>
      <c r="G5727">
        <v>0</v>
      </c>
      <c r="H5727">
        <v>44044</v>
      </c>
      <c r="I5727" s="12" t="s">
        <v>3513</v>
      </c>
      <c r="J5727">
        <v>12</v>
      </c>
      <c r="K5727">
        <v>10846</v>
      </c>
      <c r="L5727">
        <v>0</v>
      </c>
      <c r="M5727">
        <v>0</v>
      </c>
      <c r="N5727">
        <v>0</v>
      </c>
      <c r="O5727">
        <v>233000</v>
      </c>
      <c r="P5727">
        <v>129794000</v>
      </c>
      <c r="Q5727">
        <v>7743</v>
      </c>
      <c r="R5727" t="b">
        <v>0</v>
      </c>
      <c r="S5727">
        <v>0</v>
      </c>
    </row>
    <row r="5728" spans="1:19">
      <c r="A5728">
        <v>41701001</v>
      </c>
      <c r="B5728" s="12"/>
      <c r="C5728" s="12" t="s">
        <v>4797</v>
      </c>
      <c r="D5728" s="12" t="s">
        <v>5657</v>
      </c>
      <c r="E5728" t="b">
        <v>0</v>
      </c>
      <c r="F5728">
        <v>0</v>
      </c>
      <c r="G5728">
        <v>0</v>
      </c>
      <c r="H5728">
        <v>44044</v>
      </c>
      <c r="I5728" s="12" t="s">
        <v>3514</v>
      </c>
      <c r="J5728">
        <v>12</v>
      </c>
      <c r="K5728">
        <v>10847</v>
      </c>
      <c r="L5728">
        <v>0</v>
      </c>
      <c r="M5728">
        <v>0</v>
      </c>
      <c r="N5728">
        <v>0</v>
      </c>
      <c r="O5728">
        <v>210000</v>
      </c>
      <c r="P5728">
        <v>130004000</v>
      </c>
      <c r="Q5728">
        <v>7744</v>
      </c>
      <c r="R5728" t="b">
        <v>0</v>
      </c>
      <c r="S5728">
        <v>0</v>
      </c>
    </row>
    <row r="5729" spans="1:19">
      <c r="A5729">
        <v>41701001</v>
      </c>
      <c r="B5729" s="12"/>
      <c r="C5729" s="12" t="s">
        <v>4797</v>
      </c>
      <c r="D5729" s="12" t="s">
        <v>5657</v>
      </c>
      <c r="E5729" t="b">
        <v>0</v>
      </c>
      <c r="F5729">
        <v>0</v>
      </c>
      <c r="G5729">
        <v>0</v>
      </c>
      <c r="H5729">
        <v>44044</v>
      </c>
      <c r="I5729" s="12" t="s">
        <v>3515</v>
      </c>
      <c r="J5729">
        <v>12</v>
      </c>
      <c r="K5729">
        <v>10848</v>
      </c>
      <c r="L5729">
        <v>0</v>
      </c>
      <c r="M5729">
        <v>0</v>
      </c>
      <c r="N5729">
        <v>0</v>
      </c>
      <c r="O5729">
        <v>233000</v>
      </c>
      <c r="P5729">
        <v>130237000</v>
      </c>
      <c r="Q5729">
        <v>7745</v>
      </c>
      <c r="R5729" t="b">
        <v>0</v>
      </c>
      <c r="S5729">
        <v>0</v>
      </c>
    </row>
    <row r="5730" spans="1:19">
      <c r="A5730">
        <v>41701001</v>
      </c>
      <c r="B5730" s="12"/>
      <c r="C5730" s="12" t="s">
        <v>4797</v>
      </c>
      <c r="D5730" s="12" t="s">
        <v>5657</v>
      </c>
      <c r="E5730" t="b">
        <v>0</v>
      </c>
      <c r="F5730">
        <v>0</v>
      </c>
      <c r="G5730">
        <v>0</v>
      </c>
      <c r="H5730">
        <v>44044</v>
      </c>
      <c r="I5730" s="12" t="s">
        <v>3516</v>
      </c>
      <c r="J5730">
        <v>12</v>
      </c>
      <c r="K5730">
        <v>10849</v>
      </c>
      <c r="L5730">
        <v>0</v>
      </c>
      <c r="M5730">
        <v>0</v>
      </c>
      <c r="N5730">
        <v>0</v>
      </c>
      <c r="O5730">
        <v>210000</v>
      </c>
      <c r="P5730">
        <v>130447000</v>
      </c>
      <c r="Q5730">
        <v>7746</v>
      </c>
      <c r="R5730" t="b">
        <v>0</v>
      </c>
      <c r="S5730">
        <v>0</v>
      </c>
    </row>
    <row r="5731" spans="1:19">
      <c r="A5731">
        <v>41701001</v>
      </c>
      <c r="B5731" s="12"/>
      <c r="C5731" s="12" t="s">
        <v>4797</v>
      </c>
      <c r="D5731" s="12" t="s">
        <v>5657</v>
      </c>
      <c r="E5731" t="b">
        <v>0</v>
      </c>
      <c r="F5731">
        <v>0</v>
      </c>
      <c r="G5731">
        <v>0</v>
      </c>
      <c r="H5731">
        <v>44044</v>
      </c>
      <c r="I5731" s="12" t="s">
        <v>3517</v>
      </c>
      <c r="J5731">
        <v>12</v>
      </c>
      <c r="K5731">
        <v>10850</v>
      </c>
      <c r="L5731">
        <v>0</v>
      </c>
      <c r="M5731">
        <v>0</v>
      </c>
      <c r="N5731">
        <v>0</v>
      </c>
      <c r="O5731">
        <v>233000</v>
      </c>
      <c r="P5731">
        <v>130680000</v>
      </c>
      <c r="Q5731">
        <v>7747</v>
      </c>
      <c r="R5731" t="b">
        <v>0</v>
      </c>
      <c r="S5731">
        <v>0</v>
      </c>
    </row>
    <row r="5732" spans="1:19">
      <c r="A5732">
        <v>41701001</v>
      </c>
      <c r="B5732" s="12"/>
      <c r="C5732" s="12" t="s">
        <v>4797</v>
      </c>
      <c r="D5732" s="12" t="s">
        <v>5657</v>
      </c>
      <c r="E5732" t="b">
        <v>0</v>
      </c>
      <c r="F5732">
        <v>0</v>
      </c>
      <c r="G5732">
        <v>0</v>
      </c>
      <c r="H5732">
        <v>44044</v>
      </c>
      <c r="I5732" s="12" t="s">
        <v>3518</v>
      </c>
      <c r="J5732">
        <v>12</v>
      </c>
      <c r="K5732">
        <v>10851</v>
      </c>
      <c r="L5732">
        <v>0</v>
      </c>
      <c r="M5732">
        <v>0</v>
      </c>
      <c r="N5732">
        <v>0</v>
      </c>
      <c r="O5732">
        <v>210000</v>
      </c>
      <c r="P5732">
        <v>130890000</v>
      </c>
      <c r="Q5732">
        <v>7748</v>
      </c>
      <c r="R5732" t="b">
        <v>0</v>
      </c>
      <c r="S5732">
        <v>0</v>
      </c>
    </row>
    <row r="5733" spans="1:19">
      <c r="A5733">
        <v>41701001</v>
      </c>
      <c r="B5733" s="12"/>
      <c r="C5733" s="12" t="s">
        <v>4797</v>
      </c>
      <c r="D5733" s="12" t="s">
        <v>5657</v>
      </c>
      <c r="E5733" t="b">
        <v>0</v>
      </c>
      <c r="F5733">
        <v>0</v>
      </c>
      <c r="G5733">
        <v>0</v>
      </c>
      <c r="H5733">
        <v>44044</v>
      </c>
      <c r="I5733" s="12" t="s">
        <v>3519</v>
      </c>
      <c r="J5733">
        <v>12</v>
      </c>
      <c r="K5733">
        <v>10852</v>
      </c>
      <c r="L5733">
        <v>0</v>
      </c>
      <c r="M5733">
        <v>0</v>
      </c>
      <c r="N5733">
        <v>0</v>
      </c>
      <c r="O5733">
        <v>210000</v>
      </c>
      <c r="P5733">
        <v>131100000</v>
      </c>
      <c r="Q5733">
        <v>7749</v>
      </c>
      <c r="R5733" t="b">
        <v>0</v>
      </c>
      <c r="S5733">
        <v>0</v>
      </c>
    </row>
    <row r="5734" spans="1:19">
      <c r="A5734">
        <v>41701001</v>
      </c>
      <c r="B5734" s="12"/>
      <c r="C5734" s="12" t="s">
        <v>4797</v>
      </c>
      <c r="D5734" s="12" t="s">
        <v>5657</v>
      </c>
      <c r="E5734" t="b">
        <v>0</v>
      </c>
      <c r="F5734">
        <v>0</v>
      </c>
      <c r="G5734">
        <v>0</v>
      </c>
      <c r="H5734">
        <v>44044</v>
      </c>
      <c r="I5734" s="12" t="s">
        <v>3520</v>
      </c>
      <c r="J5734">
        <v>12</v>
      </c>
      <c r="K5734">
        <v>10853</v>
      </c>
      <c r="L5734">
        <v>0</v>
      </c>
      <c r="M5734">
        <v>0</v>
      </c>
      <c r="N5734">
        <v>0</v>
      </c>
      <c r="O5734">
        <v>210000</v>
      </c>
      <c r="P5734">
        <v>131310000</v>
      </c>
      <c r="Q5734">
        <v>7750</v>
      </c>
      <c r="R5734" t="b">
        <v>0</v>
      </c>
      <c r="S5734">
        <v>0</v>
      </c>
    </row>
    <row r="5735" spans="1:19">
      <c r="A5735">
        <v>41701001</v>
      </c>
      <c r="B5735" s="12"/>
      <c r="C5735" s="12" t="s">
        <v>4797</v>
      </c>
      <c r="D5735" s="12" t="s">
        <v>5657</v>
      </c>
      <c r="E5735" t="b">
        <v>0</v>
      </c>
      <c r="F5735">
        <v>0</v>
      </c>
      <c r="G5735">
        <v>0</v>
      </c>
      <c r="H5735">
        <v>44044</v>
      </c>
      <c r="I5735" s="12" t="s">
        <v>3521</v>
      </c>
      <c r="J5735">
        <v>12</v>
      </c>
      <c r="K5735">
        <v>10854</v>
      </c>
      <c r="L5735">
        <v>0</v>
      </c>
      <c r="M5735">
        <v>0</v>
      </c>
      <c r="N5735">
        <v>0</v>
      </c>
      <c r="O5735">
        <v>210000</v>
      </c>
      <c r="P5735">
        <v>131520000</v>
      </c>
      <c r="Q5735">
        <v>7751</v>
      </c>
      <c r="R5735" t="b">
        <v>0</v>
      </c>
      <c r="S5735">
        <v>0</v>
      </c>
    </row>
    <row r="5736" spans="1:19">
      <c r="A5736">
        <v>41701001</v>
      </c>
      <c r="B5736" s="12"/>
      <c r="C5736" s="12" t="s">
        <v>4797</v>
      </c>
      <c r="D5736" s="12" t="s">
        <v>5657</v>
      </c>
      <c r="E5736" t="b">
        <v>0</v>
      </c>
      <c r="F5736">
        <v>0</v>
      </c>
      <c r="G5736">
        <v>0</v>
      </c>
      <c r="H5736">
        <v>44044</v>
      </c>
      <c r="I5736" s="12" t="s">
        <v>3522</v>
      </c>
      <c r="J5736">
        <v>12</v>
      </c>
      <c r="K5736">
        <v>10855</v>
      </c>
      <c r="L5736">
        <v>0</v>
      </c>
      <c r="M5736">
        <v>0</v>
      </c>
      <c r="N5736">
        <v>0</v>
      </c>
      <c r="O5736">
        <v>233000</v>
      </c>
      <c r="P5736">
        <v>131753000</v>
      </c>
      <c r="Q5736">
        <v>7752</v>
      </c>
      <c r="R5736" t="b">
        <v>0</v>
      </c>
      <c r="S5736">
        <v>0</v>
      </c>
    </row>
    <row r="5737" spans="1:19">
      <c r="A5737">
        <v>41701001</v>
      </c>
      <c r="B5737" s="12"/>
      <c r="C5737" s="12" t="s">
        <v>4797</v>
      </c>
      <c r="D5737" s="12" t="s">
        <v>5657</v>
      </c>
      <c r="E5737" t="b">
        <v>0</v>
      </c>
      <c r="F5737">
        <v>0</v>
      </c>
      <c r="G5737">
        <v>0</v>
      </c>
      <c r="H5737">
        <v>44044</v>
      </c>
      <c r="I5737" s="12" t="s">
        <v>3523</v>
      </c>
      <c r="J5737">
        <v>12</v>
      </c>
      <c r="K5737">
        <v>10856</v>
      </c>
      <c r="L5737">
        <v>0</v>
      </c>
      <c r="M5737">
        <v>0</v>
      </c>
      <c r="N5737">
        <v>0</v>
      </c>
      <c r="O5737">
        <v>210000</v>
      </c>
      <c r="P5737">
        <v>131963000</v>
      </c>
      <c r="Q5737">
        <v>7753</v>
      </c>
      <c r="R5737" t="b">
        <v>0</v>
      </c>
      <c r="S5737">
        <v>0</v>
      </c>
    </row>
    <row r="5738" spans="1:19">
      <c r="A5738">
        <v>41701001</v>
      </c>
      <c r="B5738" s="12"/>
      <c r="C5738" s="12" t="s">
        <v>4797</v>
      </c>
      <c r="D5738" s="12" t="s">
        <v>5657</v>
      </c>
      <c r="E5738" t="b">
        <v>0</v>
      </c>
      <c r="F5738">
        <v>0</v>
      </c>
      <c r="G5738">
        <v>0</v>
      </c>
      <c r="H5738">
        <v>44044</v>
      </c>
      <c r="I5738" s="12" t="s">
        <v>3524</v>
      </c>
      <c r="J5738">
        <v>12</v>
      </c>
      <c r="K5738">
        <v>10857</v>
      </c>
      <c r="L5738">
        <v>0</v>
      </c>
      <c r="M5738">
        <v>0</v>
      </c>
      <c r="N5738">
        <v>0</v>
      </c>
      <c r="O5738">
        <v>233000</v>
      </c>
      <c r="P5738">
        <v>132196000</v>
      </c>
      <c r="Q5738">
        <v>7754</v>
      </c>
      <c r="R5738" t="b">
        <v>0</v>
      </c>
      <c r="S5738">
        <v>0</v>
      </c>
    </row>
    <row r="5739" spans="1:19">
      <c r="A5739">
        <v>41701001</v>
      </c>
      <c r="B5739" s="12"/>
      <c r="C5739" s="12" t="s">
        <v>4797</v>
      </c>
      <c r="D5739" s="12" t="s">
        <v>5657</v>
      </c>
      <c r="E5739" t="b">
        <v>0</v>
      </c>
      <c r="F5739">
        <v>0</v>
      </c>
      <c r="G5739">
        <v>0</v>
      </c>
      <c r="H5739">
        <v>44044</v>
      </c>
      <c r="I5739" s="12" t="s">
        <v>3525</v>
      </c>
      <c r="J5739">
        <v>12</v>
      </c>
      <c r="K5739">
        <v>10858</v>
      </c>
      <c r="L5739">
        <v>0</v>
      </c>
      <c r="M5739">
        <v>0</v>
      </c>
      <c r="N5739">
        <v>0</v>
      </c>
      <c r="O5739">
        <v>233000</v>
      </c>
      <c r="P5739">
        <v>132429000</v>
      </c>
      <c r="Q5739">
        <v>7755</v>
      </c>
      <c r="R5739" t="b">
        <v>0</v>
      </c>
      <c r="S5739">
        <v>0</v>
      </c>
    </row>
    <row r="5740" spans="1:19">
      <c r="A5740">
        <v>41701001</v>
      </c>
      <c r="B5740" s="12"/>
      <c r="C5740" s="12" t="s">
        <v>4797</v>
      </c>
      <c r="D5740" s="12" t="s">
        <v>5657</v>
      </c>
      <c r="E5740" t="b">
        <v>0</v>
      </c>
      <c r="F5740">
        <v>0</v>
      </c>
      <c r="G5740">
        <v>0</v>
      </c>
      <c r="H5740">
        <v>44044</v>
      </c>
      <c r="I5740" s="12" t="s">
        <v>3526</v>
      </c>
      <c r="J5740">
        <v>12</v>
      </c>
      <c r="K5740">
        <v>10859</v>
      </c>
      <c r="L5740">
        <v>0</v>
      </c>
      <c r="M5740">
        <v>0</v>
      </c>
      <c r="N5740">
        <v>0</v>
      </c>
      <c r="O5740">
        <v>233000</v>
      </c>
      <c r="P5740">
        <v>132662000</v>
      </c>
      <c r="Q5740">
        <v>7756</v>
      </c>
      <c r="R5740" t="b">
        <v>0</v>
      </c>
      <c r="S5740">
        <v>0</v>
      </c>
    </row>
    <row r="5741" spans="1:19">
      <c r="A5741">
        <v>41701001</v>
      </c>
      <c r="B5741" s="12"/>
      <c r="C5741" s="12" t="s">
        <v>4797</v>
      </c>
      <c r="D5741" s="12" t="s">
        <v>5657</v>
      </c>
      <c r="E5741" t="b">
        <v>0</v>
      </c>
      <c r="F5741">
        <v>0</v>
      </c>
      <c r="G5741">
        <v>0</v>
      </c>
      <c r="H5741">
        <v>44044</v>
      </c>
      <c r="I5741" s="12" t="s">
        <v>3527</v>
      </c>
      <c r="J5741">
        <v>12</v>
      </c>
      <c r="K5741">
        <v>10860</v>
      </c>
      <c r="L5741">
        <v>0</v>
      </c>
      <c r="M5741">
        <v>0</v>
      </c>
      <c r="N5741">
        <v>0</v>
      </c>
      <c r="O5741">
        <v>210000</v>
      </c>
      <c r="P5741">
        <v>132872000</v>
      </c>
      <c r="Q5741">
        <v>7757</v>
      </c>
      <c r="R5741" t="b">
        <v>0</v>
      </c>
      <c r="S5741">
        <v>0</v>
      </c>
    </row>
    <row r="5742" spans="1:19">
      <c r="A5742">
        <v>41701001</v>
      </c>
      <c r="B5742" s="12"/>
      <c r="C5742" s="12" t="s">
        <v>4797</v>
      </c>
      <c r="D5742" s="12" t="s">
        <v>5657</v>
      </c>
      <c r="E5742" t="b">
        <v>0</v>
      </c>
      <c r="F5742">
        <v>0</v>
      </c>
      <c r="G5742">
        <v>0</v>
      </c>
      <c r="H5742">
        <v>44044</v>
      </c>
      <c r="I5742" s="12" t="s">
        <v>3528</v>
      </c>
      <c r="J5742">
        <v>12</v>
      </c>
      <c r="K5742">
        <v>10861</v>
      </c>
      <c r="L5742">
        <v>0</v>
      </c>
      <c r="M5742">
        <v>0</v>
      </c>
      <c r="N5742">
        <v>0</v>
      </c>
      <c r="O5742">
        <v>210000</v>
      </c>
      <c r="P5742">
        <v>133082000</v>
      </c>
      <c r="Q5742">
        <v>7758</v>
      </c>
      <c r="R5742" t="b">
        <v>0</v>
      </c>
      <c r="S5742">
        <v>0</v>
      </c>
    </row>
    <row r="5743" spans="1:19">
      <c r="A5743">
        <v>41701001</v>
      </c>
      <c r="B5743" s="12"/>
      <c r="C5743" s="12" t="s">
        <v>4797</v>
      </c>
      <c r="D5743" s="12" t="s">
        <v>5657</v>
      </c>
      <c r="E5743" t="b">
        <v>0</v>
      </c>
      <c r="F5743">
        <v>0</v>
      </c>
      <c r="G5743">
        <v>0</v>
      </c>
      <c r="H5743">
        <v>44044</v>
      </c>
      <c r="I5743" s="12" t="s">
        <v>3529</v>
      </c>
      <c r="J5743">
        <v>12</v>
      </c>
      <c r="K5743">
        <v>10862</v>
      </c>
      <c r="L5743">
        <v>0</v>
      </c>
      <c r="M5743">
        <v>0</v>
      </c>
      <c r="N5743">
        <v>0</v>
      </c>
      <c r="O5743">
        <v>210000</v>
      </c>
      <c r="P5743">
        <v>133292000</v>
      </c>
      <c r="Q5743">
        <v>7759</v>
      </c>
      <c r="R5743" t="b">
        <v>0</v>
      </c>
      <c r="S5743">
        <v>0</v>
      </c>
    </row>
    <row r="5744" spans="1:19">
      <c r="A5744">
        <v>41701001</v>
      </c>
      <c r="B5744" s="12"/>
      <c r="C5744" s="12" t="s">
        <v>4797</v>
      </c>
      <c r="D5744" s="12" t="s">
        <v>5657</v>
      </c>
      <c r="E5744" t="b">
        <v>0</v>
      </c>
      <c r="F5744">
        <v>0</v>
      </c>
      <c r="G5744">
        <v>0</v>
      </c>
      <c r="H5744">
        <v>44044</v>
      </c>
      <c r="I5744" s="12" t="s">
        <v>3530</v>
      </c>
      <c r="J5744">
        <v>12</v>
      </c>
      <c r="K5744">
        <v>10863</v>
      </c>
      <c r="L5744">
        <v>0</v>
      </c>
      <c r="M5744">
        <v>0</v>
      </c>
      <c r="N5744">
        <v>0</v>
      </c>
      <c r="O5744">
        <v>210000</v>
      </c>
      <c r="P5744">
        <v>133502000</v>
      </c>
      <c r="Q5744">
        <v>7760</v>
      </c>
      <c r="R5744" t="b">
        <v>0</v>
      </c>
      <c r="S5744">
        <v>0</v>
      </c>
    </row>
    <row r="5745" spans="1:19">
      <c r="A5745">
        <v>41701001</v>
      </c>
      <c r="B5745" s="12"/>
      <c r="C5745" s="12" t="s">
        <v>4797</v>
      </c>
      <c r="D5745" s="12" t="s">
        <v>5657</v>
      </c>
      <c r="E5745" t="b">
        <v>0</v>
      </c>
      <c r="F5745">
        <v>0</v>
      </c>
      <c r="G5745">
        <v>0</v>
      </c>
      <c r="H5745">
        <v>44044</v>
      </c>
      <c r="I5745" s="12" t="s">
        <v>3531</v>
      </c>
      <c r="J5745">
        <v>12</v>
      </c>
      <c r="K5745">
        <v>10864</v>
      </c>
      <c r="L5745">
        <v>0</v>
      </c>
      <c r="M5745">
        <v>0</v>
      </c>
      <c r="N5745">
        <v>0</v>
      </c>
      <c r="O5745">
        <v>210000</v>
      </c>
      <c r="P5745">
        <v>133712000</v>
      </c>
      <c r="Q5745">
        <v>7761</v>
      </c>
      <c r="R5745" t="b">
        <v>0</v>
      </c>
      <c r="S5745">
        <v>0</v>
      </c>
    </row>
    <row r="5746" spans="1:19">
      <c r="A5746">
        <v>41701001</v>
      </c>
      <c r="B5746" s="12"/>
      <c r="C5746" s="12" t="s">
        <v>4797</v>
      </c>
      <c r="D5746" s="12" t="s">
        <v>5657</v>
      </c>
      <c r="E5746" t="b">
        <v>0</v>
      </c>
      <c r="F5746">
        <v>0</v>
      </c>
      <c r="G5746">
        <v>0</v>
      </c>
      <c r="H5746">
        <v>44044</v>
      </c>
      <c r="I5746" s="12" t="s">
        <v>3532</v>
      </c>
      <c r="J5746">
        <v>12</v>
      </c>
      <c r="K5746">
        <v>10865</v>
      </c>
      <c r="L5746">
        <v>0</v>
      </c>
      <c r="M5746">
        <v>0</v>
      </c>
      <c r="N5746">
        <v>0</v>
      </c>
      <c r="O5746">
        <v>210000</v>
      </c>
      <c r="P5746">
        <v>133922000</v>
      </c>
      <c r="Q5746">
        <v>7762</v>
      </c>
      <c r="R5746" t="b">
        <v>0</v>
      </c>
      <c r="S5746">
        <v>0</v>
      </c>
    </row>
    <row r="5747" spans="1:19">
      <c r="A5747">
        <v>41701001</v>
      </c>
      <c r="B5747" s="12"/>
      <c r="C5747" s="12" t="s">
        <v>4797</v>
      </c>
      <c r="D5747" s="12" t="s">
        <v>5657</v>
      </c>
      <c r="E5747" t="b">
        <v>0</v>
      </c>
      <c r="F5747">
        <v>0</v>
      </c>
      <c r="G5747">
        <v>0</v>
      </c>
      <c r="H5747">
        <v>44044</v>
      </c>
      <c r="I5747" s="12" t="s">
        <v>3533</v>
      </c>
      <c r="J5747">
        <v>12</v>
      </c>
      <c r="K5747">
        <v>10866</v>
      </c>
      <c r="L5747">
        <v>0</v>
      </c>
      <c r="M5747">
        <v>0</v>
      </c>
      <c r="N5747">
        <v>0</v>
      </c>
      <c r="O5747">
        <v>233000</v>
      </c>
      <c r="P5747">
        <v>134155000</v>
      </c>
      <c r="Q5747">
        <v>7763</v>
      </c>
      <c r="R5747" t="b">
        <v>0</v>
      </c>
      <c r="S5747">
        <v>0</v>
      </c>
    </row>
    <row r="5748" spans="1:19">
      <c r="A5748">
        <v>41701001</v>
      </c>
      <c r="B5748" s="12"/>
      <c r="C5748" s="12" t="s">
        <v>4797</v>
      </c>
      <c r="D5748" s="12" t="s">
        <v>5657</v>
      </c>
      <c r="E5748" t="b">
        <v>0</v>
      </c>
      <c r="F5748">
        <v>0</v>
      </c>
      <c r="G5748">
        <v>0</v>
      </c>
      <c r="H5748">
        <v>44044</v>
      </c>
      <c r="I5748" s="12" t="s">
        <v>3534</v>
      </c>
      <c r="J5748">
        <v>12</v>
      </c>
      <c r="K5748">
        <v>10867</v>
      </c>
      <c r="L5748">
        <v>0</v>
      </c>
      <c r="M5748">
        <v>0</v>
      </c>
      <c r="N5748">
        <v>0</v>
      </c>
      <c r="O5748">
        <v>210000</v>
      </c>
      <c r="P5748">
        <v>134365000</v>
      </c>
      <c r="Q5748">
        <v>7764</v>
      </c>
      <c r="R5748" t="b">
        <v>0</v>
      </c>
      <c r="S5748">
        <v>0</v>
      </c>
    </row>
    <row r="5749" spans="1:19">
      <c r="A5749">
        <v>41701001</v>
      </c>
      <c r="B5749" s="12"/>
      <c r="C5749" s="12" t="s">
        <v>4797</v>
      </c>
      <c r="D5749" s="12" t="s">
        <v>5657</v>
      </c>
      <c r="E5749" t="b">
        <v>0</v>
      </c>
      <c r="F5749">
        <v>0</v>
      </c>
      <c r="G5749">
        <v>0</v>
      </c>
      <c r="H5749">
        <v>44044</v>
      </c>
      <c r="I5749" s="12" t="s">
        <v>3535</v>
      </c>
      <c r="J5749">
        <v>12</v>
      </c>
      <c r="K5749">
        <v>10868</v>
      </c>
      <c r="L5749">
        <v>0</v>
      </c>
      <c r="M5749">
        <v>0</v>
      </c>
      <c r="N5749">
        <v>0</v>
      </c>
      <c r="O5749">
        <v>233000</v>
      </c>
      <c r="P5749">
        <v>134598000</v>
      </c>
      <c r="Q5749">
        <v>7765</v>
      </c>
      <c r="R5749" t="b">
        <v>0</v>
      </c>
      <c r="S5749">
        <v>0</v>
      </c>
    </row>
    <row r="5750" spans="1:19">
      <c r="A5750">
        <v>41701001</v>
      </c>
      <c r="B5750" s="12"/>
      <c r="C5750" s="12" t="s">
        <v>4797</v>
      </c>
      <c r="D5750" s="12" t="s">
        <v>5657</v>
      </c>
      <c r="E5750" t="b">
        <v>0</v>
      </c>
      <c r="F5750">
        <v>0</v>
      </c>
      <c r="G5750">
        <v>0</v>
      </c>
      <c r="H5750">
        <v>44044</v>
      </c>
      <c r="I5750" s="12" t="s">
        <v>3536</v>
      </c>
      <c r="J5750">
        <v>12</v>
      </c>
      <c r="K5750">
        <v>10869</v>
      </c>
      <c r="L5750">
        <v>0</v>
      </c>
      <c r="M5750">
        <v>0</v>
      </c>
      <c r="N5750">
        <v>0</v>
      </c>
      <c r="O5750">
        <v>210000</v>
      </c>
      <c r="P5750">
        <v>134808000</v>
      </c>
      <c r="Q5750">
        <v>7766</v>
      </c>
      <c r="R5750" t="b">
        <v>0</v>
      </c>
      <c r="S5750">
        <v>0</v>
      </c>
    </row>
    <row r="5751" spans="1:19">
      <c r="A5751">
        <v>41701001</v>
      </c>
      <c r="B5751" s="12"/>
      <c r="C5751" s="12" t="s">
        <v>4797</v>
      </c>
      <c r="D5751" s="12" t="s">
        <v>5657</v>
      </c>
      <c r="E5751" t="b">
        <v>0</v>
      </c>
      <c r="F5751">
        <v>0</v>
      </c>
      <c r="G5751">
        <v>0</v>
      </c>
      <c r="H5751">
        <v>44044</v>
      </c>
      <c r="I5751" s="12" t="s">
        <v>3537</v>
      </c>
      <c r="J5751">
        <v>12</v>
      </c>
      <c r="K5751">
        <v>10870</v>
      </c>
      <c r="L5751">
        <v>0</v>
      </c>
      <c r="M5751">
        <v>0</v>
      </c>
      <c r="N5751">
        <v>0</v>
      </c>
      <c r="O5751">
        <v>233000</v>
      </c>
      <c r="P5751">
        <v>135041000</v>
      </c>
      <c r="Q5751">
        <v>7767</v>
      </c>
      <c r="R5751" t="b">
        <v>0</v>
      </c>
      <c r="S5751">
        <v>0</v>
      </c>
    </row>
    <row r="5752" spans="1:19">
      <c r="A5752">
        <v>41701001</v>
      </c>
      <c r="B5752" s="12"/>
      <c r="C5752" s="12" t="s">
        <v>4797</v>
      </c>
      <c r="D5752" s="12" t="s">
        <v>5657</v>
      </c>
      <c r="E5752" t="b">
        <v>0</v>
      </c>
      <c r="F5752">
        <v>0</v>
      </c>
      <c r="G5752">
        <v>0</v>
      </c>
      <c r="H5752">
        <v>44044</v>
      </c>
      <c r="I5752" s="12" t="s">
        <v>3538</v>
      </c>
      <c r="J5752">
        <v>12</v>
      </c>
      <c r="K5752">
        <v>10871</v>
      </c>
      <c r="L5752">
        <v>0</v>
      </c>
      <c r="M5752">
        <v>0</v>
      </c>
      <c r="N5752">
        <v>0</v>
      </c>
      <c r="O5752">
        <v>210000</v>
      </c>
      <c r="P5752">
        <v>135251000</v>
      </c>
      <c r="Q5752">
        <v>7768</v>
      </c>
      <c r="R5752" t="b">
        <v>0</v>
      </c>
      <c r="S5752">
        <v>0</v>
      </c>
    </row>
    <row r="5753" spans="1:19">
      <c r="A5753">
        <v>41701001</v>
      </c>
      <c r="B5753" s="12"/>
      <c r="C5753" s="12" t="s">
        <v>4797</v>
      </c>
      <c r="D5753" s="12" t="s">
        <v>5657</v>
      </c>
      <c r="E5753" t="b">
        <v>0</v>
      </c>
      <c r="F5753">
        <v>0</v>
      </c>
      <c r="G5753">
        <v>0</v>
      </c>
      <c r="H5753">
        <v>44044</v>
      </c>
      <c r="I5753" s="12" t="s">
        <v>3539</v>
      </c>
      <c r="J5753">
        <v>12</v>
      </c>
      <c r="K5753">
        <v>10872</v>
      </c>
      <c r="L5753">
        <v>0</v>
      </c>
      <c r="M5753">
        <v>0</v>
      </c>
      <c r="N5753">
        <v>0</v>
      </c>
      <c r="O5753">
        <v>210000</v>
      </c>
      <c r="P5753">
        <v>135461000</v>
      </c>
      <c r="Q5753">
        <v>7769</v>
      </c>
      <c r="R5753" t="b">
        <v>0</v>
      </c>
      <c r="S5753">
        <v>0</v>
      </c>
    </row>
    <row r="5754" spans="1:19">
      <c r="A5754">
        <v>41701001</v>
      </c>
      <c r="B5754" s="12"/>
      <c r="C5754" s="12" t="s">
        <v>4797</v>
      </c>
      <c r="D5754" s="12" t="s">
        <v>5657</v>
      </c>
      <c r="E5754" t="b">
        <v>0</v>
      </c>
      <c r="F5754">
        <v>0</v>
      </c>
      <c r="G5754">
        <v>0</v>
      </c>
      <c r="H5754">
        <v>44044</v>
      </c>
      <c r="I5754" s="12" t="s">
        <v>3540</v>
      </c>
      <c r="J5754">
        <v>12</v>
      </c>
      <c r="K5754">
        <v>10873</v>
      </c>
      <c r="L5754">
        <v>0</v>
      </c>
      <c r="M5754">
        <v>0</v>
      </c>
      <c r="N5754">
        <v>0</v>
      </c>
      <c r="O5754">
        <v>210000</v>
      </c>
      <c r="P5754">
        <v>135671000</v>
      </c>
      <c r="Q5754">
        <v>7770</v>
      </c>
      <c r="R5754" t="b">
        <v>0</v>
      </c>
      <c r="S5754">
        <v>0</v>
      </c>
    </row>
    <row r="5755" spans="1:19">
      <c r="A5755">
        <v>41701001</v>
      </c>
      <c r="B5755" s="12"/>
      <c r="C5755" s="12" t="s">
        <v>4797</v>
      </c>
      <c r="D5755" s="12" t="s">
        <v>5657</v>
      </c>
      <c r="E5755" t="b">
        <v>0</v>
      </c>
      <c r="F5755">
        <v>0</v>
      </c>
      <c r="G5755">
        <v>0</v>
      </c>
      <c r="H5755">
        <v>44044</v>
      </c>
      <c r="I5755" s="12" t="s">
        <v>3541</v>
      </c>
      <c r="J5755">
        <v>12</v>
      </c>
      <c r="K5755">
        <v>10874</v>
      </c>
      <c r="L5755">
        <v>0</v>
      </c>
      <c r="M5755">
        <v>0</v>
      </c>
      <c r="N5755">
        <v>0</v>
      </c>
      <c r="O5755">
        <v>233000</v>
      </c>
      <c r="P5755">
        <v>135904000</v>
      </c>
      <c r="Q5755">
        <v>7771</v>
      </c>
      <c r="R5755" t="b">
        <v>0</v>
      </c>
      <c r="S5755">
        <v>0</v>
      </c>
    </row>
    <row r="5756" spans="1:19">
      <c r="A5756">
        <v>41701001</v>
      </c>
      <c r="B5756" s="12"/>
      <c r="C5756" s="12" t="s">
        <v>4797</v>
      </c>
      <c r="D5756" s="12" t="s">
        <v>5657</v>
      </c>
      <c r="E5756" t="b">
        <v>0</v>
      </c>
      <c r="F5756">
        <v>0</v>
      </c>
      <c r="G5756">
        <v>0</v>
      </c>
      <c r="H5756">
        <v>44044</v>
      </c>
      <c r="I5756" s="12" t="s">
        <v>3542</v>
      </c>
      <c r="J5756">
        <v>12</v>
      </c>
      <c r="K5756">
        <v>10875</v>
      </c>
      <c r="L5756">
        <v>0</v>
      </c>
      <c r="M5756">
        <v>0</v>
      </c>
      <c r="N5756">
        <v>0</v>
      </c>
      <c r="O5756">
        <v>210000</v>
      </c>
      <c r="P5756">
        <v>136114000</v>
      </c>
      <c r="Q5756">
        <v>7772</v>
      </c>
      <c r="R5756" t="b">
        <v>0</v>
      </c>
      <c r="S5756">
        <v>0</v>
      </c>
    </row>
    <row r="5757" spans="1:19">
      <c r="A5757">
        <v>41701001</v>
      </c>
      <c r="B5757" s="12"/>
      <c r="C5757" s="12" t="s">
        <v>4797</v>
      </c>
      <c r="D5757" s="12" t="s">
        <v>5657</v>
      </c>
      <c r="E5757" t="b">
        <v>0</v>
      </c>
      <c r="F5757">
        <v>0</v>
      </c>
      <c r="G5757">
        <v>0</v>
      </c>
      <c r="H5757">
        <v>44044</v>
      </c>
      <c r="I5757" s="12" t="s">
        <v>3543</v>
      </c>
      <c r="J5757">
        <v>12</v>
      </c>
      <c r="K5757">
        <v>10876</v>
      </c>
      <c r="L5757">
        <v>0</v>
      </c>
      <c r="M5757">
        <v>0</v>
      </c>
      <c r="N5757">
        <v>0</v>
      </c>
      <c r="O5757">
        <v>233000</v>
      </c>
      <c r="P5757">
        <v>136347000</v>
      </c>
      <c r="Q5757">
        <v>7773</v>
      </c>
      <c r="R5757" t="b">
        <v>0</v>
      </c>
      <c r="S5757">
        <v>0</v>
      </c>
    </row>
    <row r="5758" spans="1:19">
      <c r="A5758">
        <v>41701001</v>
      </c>
      <c r="B5758" s="12"/>
      <c r="C5758" s="12" t="s">
        <v>4797</v>
      </c>
      <c r="D5758" s="12" t="s">
        <v>5657</v>
      </c>
      <c r="E5758" t="b">
        <v>0</v>
      </c>
      <c r="F5758">
        <v>0</v>
      </c>
      <c r="G5758">
        <v>0</v>
      </c>
      <c r="H5758">
        <v>44044</v>
      </c>
      <c r="I5758" s="12" t="s">
        <v>3544</v>
      </c>
      <c r="J5758">
        <v>12</v>
      </c>
      <c r="K5758">
        <v>10877</v>
      </c>
      <c r="L5758">
        <v>0</v>
      </c>
      <c r="M5758">
        <v>0</v>
      </c>
      <c r="N5758">
        <v>0</v>
      </c>
      <c r="O5758">
        <v>233000</v>
      </c>
      <c r="P5758">
        <v>136580000</v>
      </c>
      <c r="Q5758">
        <v>7774</v>
      </c>
      <c r="R5758" t="b">
        <v>0</v>
      </c>
      <c r="S5758">
        <v>0</v>
      </c>
    </row>
    <row r="5759" spans="1:19">
      <c r="A5759">
        <v>41701001</v>
      </c>
      <c r="B5759" s="12"/>
      <c r="C5759" s="12" t="s">
        <v>4797</v>
      </c>
      <c r="D5759" s="12" t="s">
        <v>5657</v>
      </c>
      <c r="E5759" t="b">
        <v>0</v>
      </c>
      <c r="F5759">
        <v>0</v>
      </c>
      <c r="G5759">
        <v>0</v>
      </c>
      <c r="H5759">
        <v>44044</v>
      </c>
      <c r="I5759" s="12" t="s">
        <v>3545</v>
      </c>
      <c r="J5759">
        <v>12</v>
      </c>
      <c r="K5759">
        <v>10878</v>
      </c>
      <c r="L5759">
        <v>0</v>
      </c>
      <c r="M5759">
        <v>0</v>
      </c>
      <c r="N5759">
        <v>0</v>
      </c>
      <c r="O5759">
        <v>210000</v>
      </c>
      <c r="P5759">
        <v>136790000</v>
      </c>
      <c r="Q5759">
        <v>7775</v>
      </c>
      <c r="R5759" t="b">
        <v>0</v>
      </c>
      <c r="S5759">
        <v>0</v>
      </c>
    </row>
    <row r="5760" spans="1:19">
      <c r="A5760">
        <v>41701001</v>
      </c>
      <c r="B5760" s="12"/>
      <c r="C5760" s="12" t="s">
        <v>4797</v>
      </c>
      <c r="D5760" s="12" t="s">
        <v>5657</v>
      </c>
      <c r="E5760" t="b">
        <v>0</v>
      </c>
      <c r="F5760">
        <v>0</v>
      </c>
      <c r="G5760">
        <v>0</v>
      </c>
      <c r="H5760">
        <v>44044</v>
      </c>
      <c r="I5760" s="12" t="s">
        <v>3546</v>
      </c>
      <c r="J5760">
        <v>12</v>
      </c>
      <c r="K5760">
        <v>10879</v>
      </c>
      <c r="L5760">
        <v>0</v>
      </c>
      <c r="M5760">
        <v>0</v>
      </c>
      <c r="N5760">
        <v>0</v>
      </c>
      <c r="O5760">
        <v>233000</v>
      </c>
      <c r="P5760">
        <v>137023000</v>
      </c>
      <c r="Q5760">
        <v>7776</v>
      </c>
      <c r="R5760" t="b">
        <v>0</v>
      </c>
      <c r="S5760">
        <v>0</v>
      </c>
    </row>
    <row r="5761" spans="1:19">
      <c r="A5761">
        <v>41701001</v>
      </c>
      <c r="B5761" s="12"/>
      <c r="C5761" s="12" t="s">
        <v>4797</v>
      </c>
      <c r="D5761" s="12" t="s">
        <v>5657</v>
      </c>
      <c r="E5761" t="b">
        <v>0</v>
      </c>
      <c r="F5761">
        <v>0</v>
      </c>
      <c r="G5761">
        <v>0</v>
      </c>
      <c r="H5761">
        <v>44044</v>
      </c>
      <c r="I5761" s="12" t="s">
        <v>3547</v>
      </c>
      <c r="J5761">
        <v>12</v>
      </c>
      <c r="K5761">
        <v>10880</v>
      </c>
      <c r="L5761">
        <v>0</v>
      </c>
      <c r="M5761">
        <v>0</v>
      </c>
      <c r="N5761">
        <v>0</v>
      </c>
      <c r="O5761">
        <v>210000</v>
      </c>
      <c r="P5761">
        <v>137233000</v>
      </c>
      <c r="Q5761">
        <v>7777</v>
      </c>
      <c r="R5761" t="b">
        <v>0</v>
      </c>
      <c r="S5761">
        <v>0</v>
      </c>
    </row>
    <row r="5762" spans="1:19">
      <c r="A5762">
        <v>41701001</v>
      </c>
      <c r="B5762" s="12"/>
      <c r="C5762" s="12" t="s">
        <v>4797</v>
      </c>
      <c r="D5762" s="12" t="s">
        <v>5657</v>
      </c>
      <c r="E5762" t="b">
        <v>0</v>
      </c>
      <c r="F5762">
        <v>0</v>
      </c>
      <c r="G5762">
        <v>0</v>
      </c>
      <c r="H5762">
        <v>44044</v>
      </c>
      <c r="I5762" s="12" t="s">
        <v>3548</v>
      </c>
      <c r="J5762">
        <v>12</v>
      </c>
      <c r="K5762">
        <v>10881</v>
      </c>
      <c r="L5762">
        <v>0</v>
      </c>
      <c r="M5762">
        <v>0</v>
      </c>
      <c r="N5762">
        <v>0</v>
      </c>
      <c r="O5762">
        <v>233000</v>
      </c>
      <c r="P5762">
        <v>137466000</v>
      </c>
      <c r="Q5762">
        <v>7778</v>
      </c>
      <c r="R5762" t="b">
        <v>0</v>
      </c>
      <c r="S5762">
        <v>0</v>
      </c>
    </row>
    <row r="5763" spans="1:19">
      <c r="A5763">
        <v>41701001</v>
      </c>
      <c r="B5763" s="12"/>
      <c r="C5763" s="12" t="s">
        <v>4797</v>
      </c>
      <c r="D5763" s="12" t="s">
        <v>5657</v>
      </c>
      <c r="E5763" t="b">
        <v>0</v>
      </c>
      <c r="F5763">
        <v>0</v>
      </c>
      <c r="G5763">
        <v>0</v>
      </c>
      <c r="H5763">
        <v>44044</v>
      </c>
      <c r="I5763" s="12" t="s">
        <v>3549</v>
      </c>
      <c r="J5763">
        <v>12</v>
      </c>
      <c r="K5763">
        <v>10882</v>
      </c>
      <c r="L5763">
        <v>0</v>
      </c>
      <c r="M5763">
        <v>0</v>
      </c>
      <c r="N5763">
        <v>0</v>
      </c>
      <c r="O5763">
        <v>210000</v>
      </c>
      <c r="P5763">
        <v>137676000</v>
      </c>
      <c r="Q5763">
        <v>7779</v>
      </c>
      <c r="R5763" t="b">
        <v>0</v>
      </c>
      <c r="S5763">
        <v>0</v>
      </c>
    </row>
    <row r="5764" spans="1:19">
      <c r="A5764">
        <v>41701001</v>
      </c>
      <c r="B5764" s="12"/>
      <c r="C5764" s="12" t="s">
        <v>4797</v>
      </c>
      <c r="D5764" s="12" t="s">
        <v>5657</v>
      </c>
      <c r="E5764" t="b">
        <v>0</v>
      </c>
      <c r="F5764">
        <v>0</v>
      </c>
      <c r="G5764">
        <v>0</v>
      </c>
      <c r="H5764">
        <v>44044</v>
      </c>
      <c r="I5764" s="12" t="s">
        <v>3550</v>
      </c>
      <c r="J5764">
        <v>12</v>
      </c>
      <c r="K5764">
        <v>10883</v>
      </c>
      <c r="L5764">
        <v>0</v>
      </c>
      <c r="M5764">
        <v>0</v>
      </c>
      <c r="N5764">
        <v>0</v>
      </c>
      <c r="O5764">
        <v>210000</v>
      </c>
      <c r="P5764">
        <v>137886000</v>
      </c>
      <c r="Q5764">
        <v>7780</v>
      </c>
      <c r="R5764" t="b">
        <v>0</v>
      </c>
      <c r="S5764">
        <v>0</v>
      </c>
    </row>
    <row r="5765" spans="1:19">
      <c r="A5765">
        <v>41701001</v>
      </c>
      <c r="B5765" s="12"/>
      <c r="C5765" s="12" t="s">
        <v>4797</v>
      </c>
      <c r="D5765" s="12" t="s">
        <v>5657</v>
      </c>
      <c r="E5765" t="b">
        <v>0</v>
      </c>
      <c r="F5765">
        <v>0</v>
      </c>
      <c r="G5765">
        <v>0</v>
      </c>
      <c r="H5765">
        <v>44044</v>
      </c>
      <c r="I5765" s="12" t="s">
        <v>3551</v>
      </c>
      <c r="J5765">
        <v>12</v>
      </c>
      <c r="K5765">
        <v>10884</v>
      </c>
      <c r="L5765">
        <v>0</v>
      </c>
      <c r="M5765">
        <v>0</v>
      </c>
      <c r="N5765">
        <v>0</v>
      </c>
      <c r="O5765">
        <v>210000</v>
      </c>
      <c r="P5765">
        <v>138096000</v>
      </c>
      <c r="Q5765">
        <v>7781</v>
      </c>
      <c r="R5765" t="b">
        <v>0</v>
      </c>
      <c r="S5765">
        <v>0</v>
      </c>
    </row>
    <row r="5766" spans="1:19">
      <c r="A5766">
        <v>41701001</v>
      </c>
      <c r="B5766" s="12"/>
      <c r="C5766" s="12" t="s">
        <v>4797</v>
      </c>
      <c r="D5766" s="12" t="s">
        <v>5657</v>
      </c>
      <c r="E5766" t="b">
        <v>0</v>
      </c>
      <c r="F5766">
        <v>0</v>
      </c>
      <c r="G5766">
        <v>0</v>
      </c>
      <c r="H5766">
        <v>44044</v>
      </c>
      <c r="I5766" s="12" t="s">
        <v>3552</v>
      </c>
      <c r="J5766">
        <v>12</v>
      </c>
      <c r="K5766">
        <v>10885</v>
      </c>
      <c r="L5766">
        <v>0</v>
      </c>
      <c r="M5766">
        <v>0</v>
      </c>
      <c r="N5766">
        <v>0</v>
      </c>
      <c r="O5766">
        <v>210000</v>
      </c>
      <c r="P5766">
        <v>138306000</v>
      </c>
      <c r="Q5766">
        <v>7782</v>
      </c>
      <c r="R5766" t="b">
        <v>0</v>
      </c>
      <c r="S5766">
        <v>0</v>
      </c>
    </row>
    <row r="5767" spans="1:19">
      <c r="A5767">
        <v>41701001</v>
      </c>
      <c r="B5767" s="12"/>
      <c r="C5767" s="12" t="s">
        <v>4797</v>
      </c>
      <c r="D5767" s="12" t="s">
        <v>5657</v>
      </c>
      <c r="E5767" t="b">
        <v>0</v>
      </c>
      <c r="F5767">
        <v>0</v>
      </c>
      <c r="G5767">
        <v>0</v>
      </c>
      <c r="H5767">
        <v>44044</v>
      </c>
      <c r="I5767" s="12" t="s">
        <v>3553</v>
      </c>
      <c r="J5767">
        <v>12</v>
      </c>
      <c r="K5767">
        <v>10886</v>
      </c>
      <c r="L5767">
        <v>0</v>
      </c>
      <c r="M5767">
        <v>0</v>
      </c>
      <c r="N5767">
        <v>0</v>
      </c>
      <c r="O5767">
        <v>233000</v>
      </c>
      <c r="P5767">
        <v>138539000</v>
      </c>
      <c r="Q5767">
        <v>7783</v>
      </c>
      <c r="R5767" t="b">
        <v>0</v>
      </c>
      <c r="S5767">
        <v>0</v>
      </c>
    </row>
    <row r="5768" spans="1:19">
      <c r="A5768">
        <v>41701001</v>
      </c>
      <c r="B5768" s="12"/>
      <c r="C5768" s="12" t="s">
        <v>4797</v>
      </c>
      <c r="D5768" s="12" t="s">
        <v>5657</v>
      </c>
      <c r="E5768" t="b">
        <v>0</v>
      </c>
      <c r="F5768">
        <v>0</v>
      </c>
      <c r="G5768">
        <v>0</v>
      </c>
      <c r="H5768">
        <v>44044</v>
      </c>
      <c r="I5768" s="12" t="s">
        <v>3554</v>
      </c>
      <c r="J5768">
        <v>12</v>
      </c>
      <c r="K5768">
        <v>10887</v>
      </c>
      <c r="L5768">
        <v>0</v>
      </c>
      <c r="M5768">
        <v>0</v>
      </c>
      <c r="N5768">
        <v>0</v>
      </c>
      <c r="O5768">
        <v>210000</v>
      </c>
      <c r="P5768">
        <v>138749000</v>
      </c>
      <c r="Q5768">
        <v>7784</v>
      </c>
      <c r="R5768" t="b">
        <v>0</v>
      </c>
      <c r="S5768">
        <v>0</v>
      </c>
    </row>
    <row r="5769" spans="1:19">
      <c r="A5769">
        <v>41701001</v>
      </c>
      <c r="B5769" s="12"/>
      <c r="C5769" s="12" t="s">
        <v>4797</v>
      </c>
      <c r="D5769" s="12" t="s">
        <v>5657</v>
      </c>
      <c r="E5769" t="b">
        <v>0</v>
      </c>
      <c r="F5769">
        <v>0</v>
      </c>
      <c r="G5769">
        <v>0</v>
      </c>
      <c r="H5769">
        <v>44044</v>
      </c>
      <c r="I5769" s="12" t="s">
        <v>3555</v>
      </c>
      <c r="J5769">
        <v>12</v>
      </c>
      <c r="K5769">
        <v>10888</v>
      </c>
      <c r="L5769">
        <v>0</v>
      </c>
      <c r="M5769">
        <v>0</v>
      </c>
      <c r="N5769">
        <v>0</v>
      </c>
      <c r="O5769">
        <v>233000</v>
      </c>
      <c r="P5769">
        <v>138982000</v>
      </c>
      <c r="Q5769">
        <v>7785</v>
      </c>
      <c r="R5769" t="b">
        <v>0</v>
      </c>
      <c r="S5769">
        <v>0</v>
      </c>
    </row>
    <row r="5770" spans="1:19">
      <c r="A5770">
        <v>41701001</v>
      </c>
      <c r="B5770" s="12"/>
      <c r="C5770" s="12" t="s">
        <v>4797</v>
      </c>
      <c r="D5770" s="12" t="s">
        <v>5657</v>
      </c>
      <c r="E5770" t="b">
        <v>0</v>
      </c>
      <c r="F5770">
        <v>0</v>
      </c>
      <c r="G5770">
        <v>0</v>
      </c>
      <c r="H5770">
        <v>44044</v>
      </c>
      <c r="I5770" s="12" t="s">
        <v>3556</v>
      </c>
      <c r="J5770">
        <v>12</v>
      </c>
      <c r="K5770">
        <v>10889</v>
      </c>
      <c r="L5770">
        <v>0</v>
      </c>
      <c r="M5770">
        <v>0</v>
      </c>
      <c r="N5770">
        <v>0</v>
      </c>
      <c r="O5770">
        <v>210000</v>
      </c>
      <c r="P5770">
        <v>139192000</v>
      </c>
      <c r="Q5770">
        <v>7786</v>
      </c>
      <c r="R5770" t="b">
        <v>0</v>
      </c>
      <c r="S5770">
        <v>0</v>
      </c>
    </row>
    <row r="5771" spans="1:19">
      <c r="A5771">
        <v>41701001</v>
      </c>
      <c r="B5771" s="12"/>
      <c r="C5771" s="12" t="s">
        <v>4797</v>
      </c>
      <c r="D5771" s="12" t="s">
        <v>5657</v>
      </c>
      <c r="E5771" t="b">
        <v>0</v>
      </c>
      <c r="F5771">
        <v>0</v>
      </c>
      <c r="G5771">
        <v>0</v>
      </c>
      <c r="H5771">
        <v>44044</v>
      </c>
      <c r="I5771" s="12" t="s">
        <v>3557</v>
      </c>
      <c r="J5771">
        <v>12</v>
      </c>
      <c r="K5771">
        <v>10890</v>
      </c>
      <c r="L5771">
        <v>0</v>
      </c>
      <c r="M5771">
        <v>0</v>
      </c>
      <c r="N5771">
        <v>0</v>
      </c>
      <c r="O5771">
        <v>210000</v>
      </c>
      <c r="P5771">
        <v>139402000</v>
      </c>
      <c r="Q5771">
        <v>7787</v>
      </c>
      <c r="R5771" t="b">
        <v>0</v>
      </c>
      <c r="S5771">
        <v>0</v>
      </c>
    </row>
    <row r="5772" spans="1:19">
      <c r="A5772">
        <v>41701001</v>
      </c>
      <c r="B5772" s="12"/>
      <c r="C5772" s="12" t="s">
        <v>4797</v>
      </c>
      <c r="D5772" s="12" t="s">
        <v>5657</v>
      </c>
      <c r="E5772" t="b">
        <v>0</v>
      </c>
      <c r="F5772">
        <v>0</v>
      </c>
      <c r="G5772">
        <v>0</v>
      </c>
      <c r="H5772">
        <v>44044</v>
      </c>
      <c r="I5772" s="12" t="s">
        <v>3558</v>
      </c>
      <c r="J5772">
        <v>12</v>
      </c>
      <c r="K5772">
        <v>10891</v>
      </c>
      <c r="L5772">
        <v>0</v>
      </c>
      <c r="M5772">
        <v>0</v>
      </c>
      <c r="N5772">
        <v>0</v>
      </c>
      <c r="O5772">
        <v>233000</v>
      </c>
      <c r="P5772">
        <v>139635000</v>
      </c>
      <c r="Q5772">
        <v>7788</v>
      </c>
      <c r="R5772" t="b">
        <v>0</v>
      </c>
      <c r="S5772">
        <v>0</v>
      </c>
    </row>
    <row r="5773" spans="1:19">
      <c r="A5773">
        <v>41701001</v>
      </c>
      <c r="B5773" s="12"/>
      <c r="C5773" s="12" t="s">
        <v>4797</v>
      </c>
      <c r="D5773" s="12" t="s">
        <v>5657</v>
      </c>
      <c r="E5773" t="b">
        <v>0</v>
      </c>
      <c r="F5773">
        <v>0</v>
      </c>
      <c r="G5773">
        <v>0</v>
      </c>
      <c r="H5773">
        <v>44044</v>
      </c>
      <c r="I5773" s="12" t="s">
        <v>3559</v>
      </c>
      <c r="J5773">
        <v>12</v>
      </c>
      <c r="K5773">
        <v>10892</v>
      </c>
      <c r="L5773">
        <v>0</v>
      </c>
      <c r="M5773">
        <v>0</v>
      </c>
      <c r="N5773">
        <v>0</v>
      </c>
      <c r="O5773">
        <v>210000</v>
      </c>
      <c r="P5773">
        <v>139845000</v>
      </c>
      <c r="Q5773">
        <v>7789</v>
      </c>
      <c r="R5773" t="b">
        <v>0</v>
      </c>
      <c r="S5773">
        <v>0</v>
      </c>
    </row>
    <row r="5774" spans="1:19">
      <c r="A5774">
        <v>41701001</v>
      </c>
      <c r="B5774" s="12"/>
      <c r="C5774" s="12" t="s">
        <v>4797</v>
      </c>
      <c r="D5774" s="12" t="s">
        <v>5657</v>
      </c>
      <c r="E5774" t="b">
        <v>0</v>
      </c>
      <c r="F5774">
        <v>0</v>
      </c>
      <c r="G5774">
        <v>0</v>
      </c>
      <c r="H5774">
        <v>44044</v>
      </c>
      <c r="I5774" s="12" t="s">
        <v>3560</v>
      </c>
      <c r="J5774">
        <v>12</v>
      </c>
      <c r="K5774">
        <v>10893</v>
      </c>
      <c r="L5774">
        <v>0</v>
      </c>
      <c r="M5774">
        <v>0</v>
      </c>
      <c r="N5774">
        <v>0</v>
      </c>
      <c r="O5774">
        <v>210000</v>
      </c>
      <c r="P5774">
        <v>140055000</v>
      </c>
      <c r="Q5774">
        <v>7790</v>
      </c>
      <c r="R5774" t="b">
        <v>0</v>
      </c>
      <c r="S5774">
        <v>0</v>
      </c>
    </row>
    <row r="5775" spans="1:19">
      <c r="A5775">
        <v>41701001</v>
      </c>
      <c r="B5775" s="12"/>
      <c r="C5775" s="12" t="s">
        <v>4797</v>
      </c>
      <c r="D5775" s="12" t="s">
        <v>5657</v>
      </c>
      <c r="E5775" t="b">
        <v>0</v>
      </c>
      <c r="F5775">
        <v>0</v>
      </c>
      <c r="G5775">
        <v>0</v>
      </c>
      <c r="H5775">
        <v>44044</v>
      </c>
      <c r="I5775" s="12" t="s">
        <v>3561</v>
      </c>
      <c r="J5775">
        <v>12</v>
      </c>
      <c r="K5775">
        <v>10894</v>
      </c>
      <c r="L5775">
        <v>0</v>
      </c>
      <c r="M5775">
        <v>0</v>
      </c>
      <c r="N5775">
        <v>0</v>
      </c>
      <c r="O5775">
        <v>233000</v>
      </c>
      <c r="P5775">
        <v>140288000</v>
      </c>
      <c r="Q5775">
        <v>7791</v>
      </c>
      <c r="R5775" t="b">
        <v>0</v>
      </c>
      <c r="S5775">
        <v>0</v>
      </c>
    </row>
    <row r="5776" spans="1:19">
      <c r="A5776">
        <v>41701001</v>
      </c>
      <c r="B5776" s="12"/>
      <c r="C5776" s="12" t="s">
        <v>4797</v>
      </c>
      <c r="D5776" s="12" t="s">
        <v>5657</v>
      </c>
      <c r="E5776" t="b">
        <v>0</v>
      </c>
      <c r="F5776">
        <v>0</v>
      </c>
      <c r="G5776">
        <v>0</v>
      </c>
      <c r="H5776">
        <v>44075</v>
      </c>
      <c r="I5776" s="12" t="s">
        <v>3562</v>
      </c>
      <c r="J5776">
        <v>12</v>
      </c>
      <c r="K5776">
        <v>10895</v>
      </c>
      <c r="L5776">
        <v>0</v>
      </c>
      <c r="M5776">
        <v>0</v>
      </c>
      <c r="N5776">
        <v>0</v>
      </c>
      <c r="O5776">
        <v>233000</v>
      </c>
      <c r="P5776">
        <v>140521000</v>
      </c>
      <c r="Q5776">
        <v>7792</v>
      </c>
      <c r="R5776" t="b">
        <v>0</v>
      </c>
      <c r="S5776">
        <v>0</v>
      </c>
    </row>
    <row r="5777" spans="1:19">
      <c r="A5777">
        <v>41701001</v>
      </c>
      <c r="B5777" s="12"/>
      <c r="C5777" s="12" t="s">
        <v>4797</v>
      </c>
      <c r="D5777" s="12" t="s">
        <v>5657</v>
      </c>
      <c r="E5777" t="b">
        <v>0</v>
      </c>
      <c r="F5777">
        <v>0</v>
      </c>
      <c r="G5777">
        <v>0</v>
      </c>
      <c r="H5777">
        <v>44075</v>
      </c>
      <c r="I5777" s="12" t="s">
        <v>3563</v>
      </c>
      <c r="J5777">
        <v>12</v>
      </c>
      <c r="K5777">
        <v>10896</v>
      </c>
      <c r="L5777">
        <v>0</v>
      </c>
      <c r="M5777">
        <v>0</v>
      </c>
      <c r="N5777">
        <v>0</v>
      </c>
      <c r="O5777">
        <v>210000</v>
      </c>
      <c r="P5777">
        <v>140731000</v>
      </c>
      <c r="Q5777">
        <v>7793</v>
      </c>
      <c r="R5777" t="b">
        <v>0</v>
      </c>
      <c r="S5777">
        <v>0</v>
      </c>
    </row>
    <row r="5778" spans="1:19">
      <c r="A5778">
        <v>41701001</v>
      </c>
      <c r="B5778" s="12"/>
      <c r="C5778" s="12" t="s">
        <v>4797</v>
      </c>
      <c r="D5778" s="12" t="s">
        <v>5657</v>
      </c>
      <c r="E5778" t="b">
        <v>0</v>
      </c>
      <c r="F5778">
        <v>0</v>
      </c>
      <c r="G5778">
        <v>0</v>
      </c>
      <c r="H5778">
        <v>44075</v>
      </c>
      <c r="I5778" s="12" t="s">
        <v>3564</v>
      </c>
      <c r="J5778">
        <v>12</v>
      </c>
      <c r="K5778">
        <v>10897</v>
      </c>
      <c r="L5778">
        <v>0</v>
      </c>
      <c r="M5778">
        <v>0</v>
      </c>
      <c r="N5778">
        <v>0</v>
      </c>
      <c r="O5778">
        <v>210000</v>
      </c>
      <c r="P5778">
        <v>140941000</v>
      </c>
      <c r="Q5778">
        <v>7794</v>
      </c>
      <c r="R5778" t="b">
        <v>0</v>
      </c>
      <c r="S5778">
        <v>0</v>
      </c>
    </row>
    <row r="5779" spans="1:19">
      <c r="A5779">
        <v>41701001</v>
      </c>
      <c r="B5779" s="12"/>
      <c r="C5779" s="12" t="s">
        <v>4797</v>
      </c>
      <c r="D5779" s="12" t="s">
        <v>5657</v>
      </c>
      <c r="E5779" t="b">
        <v>0</v>
      </c>
      <c r="F5779">
        <v>0</v>
      </c>
      <c r="G5779">
        <v>0</v>
      </c>
      <c r="H5779">
        <v>44075</v>
      </c>
      <c r="I5779" s="12" t="s">
        <v>3565</v>
      </c>
      <c r="J5779">
        <v>12</v>
      </c>
      <c r="K5779">
        <v>10898</v>
      </c>
      <c r="L5779">
        <v>0</v>
      </c>
      <c r="M5779">
        <v>0</v>
      </c>
      <c r="N5779">
        <v>0</v>
      </c>
      <c r="O5779">
        <v>210000</v>
      </c>
      <c r="P5779">
        <v>141151000</v>
      </c>
      <c r="Q5779">
        <v>7795</v>
      </c>
      <c r="R5779" t="b">
        <v>0</v>
      </c>
      <c r="S5779">
        <v>0</v>
      </c>
    </row>
    <row r="5780" spans="1:19">
      <c r="A5780">
        <v>41701001</v>
      </c>
      <c r="B5780" s="12"/>
      <c r="C5780" s="12" t="s">
        <v>4797</v>
      </c>
      <c r="D5780" s="12" t="s">
        <v>5657</v>
      </c>
      <c r="E5780" t="b">
        <v>0</v>
      </c>
      <c r="F5780">
        <v>0</v>
      </c>
      <c r="G5780">
        <v>0</v>
      </c>
      <c r="H5780">
        <v>44075</v>
      </c>
      <c r="I5780" s="12" t="s">
        <v>3566</v>
      </c>
      <c r="J5780">
        <v>12</v>
      </c>
      <c r="K5780">
        <v>10899</v>
      </c>
      <c r="L5780">
        <v>0</v>
      </c>
      <c r="M5780">
        <v>0</v>
      </c>
      <c r="N5780">
        <v>0</v>
      </c>
      <c r="O5780">
        <v>210000</v>
      </c>
      <c r="P5780">
        <v>141361000</v>
      </c>
      <c r="Q5780">
        <v>7796</v>
      </c>
      <c r="R5780" t="b">
        <v>0</v>
      </c>
      <c r="S5780">
        <v>0</v>
      </c>
    </row>
    <row r="5781" spans="1:19">
      <c r="A5781">
        <v>41701001</v>
      </c>
      <c r="B5781" s="12"/>
      <c r="C5781" s="12" t="s">
        <v>4797</v>
      </c>
      <c r="D5781" s="12" t="s">
        <v>5657</v>
      </c>
      <c r="E5781" t="b">
        <v>0</v>
      </c>
      <c r="F5781">
        <v>0</v>
      </c>
      <c r="G5781">
        <v>0</v>
      </c>
      <c r="H5781">
        <v>44075</v>
      </c>
      <c r="I5781" s="12" t="s">
        <v>3567</v>
      </c>
      <c r="J5781">
        <v>12</v>
      </c>
      <c r="K5781">
        <v>10900</v>
      </c>
      <c r="L5781">
        <v>0</v>
      </c>
      <c r="M5781">
        <v>0</v>
      </c>
      <c r="N5781">
        <v>0</v>
      </c>
      <c r="O5781">
        <v>233000</v>
      </c>
      <c r="P5781">
        <v>141594000</v>
      </c>
      <c r="Q5781">
        <v>7797</v>
      </c>
      <c r="R5781" t="b">
        <v>0</v>
      </c>
      <c r="S5781">
        <v>0</v>
      </c>
    </row>
    <row r="5782" spans="1:19">
      <c r="A5782">
        <v>41701001</v>
      </c>
      <c r="B5782" s="12"/>
      <c r="C5782" s="12" t="s">
        <v>4797</v>
      </c>
      <c r="D5782" s="12" t="s">
        <v>5657</v>
      </c>
      <c r="E5782" t="b">
        <v>0</v>
      </c>
      <c r="F5782">
        <v>0</v>
      </c>
      <c r="G5782">
        <v>0</v>
      </c>
      <c r="H5782">
        <v>44075</v>
      </c>
      <c r="I5782" s="12" t="s">
        <v>3568</v>
      </c>
      <c r="J5782">
        <v>12</v>
      </c>
      <c r="K5782">
        <v>10901</v>
      </c>
      <c r="L5782">
        <v>0</v>
      </c>
      <c r="M5782">
        <v>0</v>
      </c>
      <c r="N5782">
        <v>0</v>
      </c>
      <c r="O5782">
        <v>233000</v>
      </c>
      <c r="P5782">
        <v>141827000</v>
      </c>
      <c r="Q5782">
        <v>7798</v>
      </c>
      <c r="R5782" t="b">
        <v>0</v>
      </c>
      <c r="S5782">
        <v>0</v>
      </c>
    </row>
    <row r="5783" spans="1:19">
      <c r="A5783">
        <v>41701001</v>
      </c>
      <c r="B5783" s="12"/>
      <c r="C5783" s="12" t="s">
        <v>4797</v>
      </c>
      <c r="D5783" s="12" t="s">
        <v>5657</v>
      </c>
      <c r="E5783" t="b">
        <v>0</v>
      </c>
      <c r="F5783">
        <v>0</v>
      </c>
      <c r="G5783">
        <v>0</v>
      </c>
      <c r="H5783">
        <v>44075</v>
      </c>
      <c r="I5783" s="12" t="s">
        <v>3569</v>
      </c>
      <c r="J5783">
        <v>12</v>
      </c>
      <c r="K5783">
        <v>10902</v>
      </c>
      <c r="L5783">
        <v>0</v>
      </c>
      <c r="M5783">
        <v>0</v>
      </c>
      <c r="N5783">
        <v>0</v>
      </c>
      <c r="O5783">
        <v>210000</v>
      </c>
      <c r="P5783">
        <v>142037000</v>
      </c>
      <c r="Q5783">
        <v>7799</v>
      </c>
      <c r="R5783" t="b">
        <v>0</v>
      </c>
      <c r="S5783">
        <v>0</v>
      </c>
    </row>
    <row r="5784" spans="1:19">
      <c r="A5784">
        <v>41701001</v>
      </c>
      <c r="B5784" s="12"/>
      <c r="C5784" s="12" t="s">
        <v>4797</v>
      </c>
      <c r="D5784" s="12" t="s">
        <v>5657</v>
      </c>
      <c r="E5784" t="b">
        <v>0</v>
      </c>
      <c r="F5784">
        <v>0</v>
      </c>
      <c r="G5784">
        <v>0</v>
      </c>
      <c r="H5784">
        <v>44075</v>
      </c>
      <c r="I5784" s="12" t="s">
        <v>3570</v>
      </c>
      <c r="J5784">
        <v>12</v>
      </c>
      <c r="K5784">
        <v>10903</v>
      </c>
      <c r="L5784">
        <v>0</v>
      </c>
      <c r="M5784">
        <v>0</v>
      </c>
      <c r="N5784">
        <v>0</v>
      </c>
      <c r="O5784">
        <v>233000</v>
      </c>
      <c r="P5784">
        <v>142270000</v>
      </c>
      <c r="Q5784">
        <v>7800</v>
      </c>
      <c r="R5784" t="b">
        <v>0</v>
      </c>
      <c r="S5784">
        <v>0</v>
      </c>
    </row>
    <row r="5785" spans="1:19">
      <c r="A5785">
        <v>41701001</v>
      </c>
      <c r="B5785" s="12"/>
      <c r="C5785" s="12" t="s">
        <v>4797</v>
      </c>
      <c r="D5785" s="12" t="s">
        <v>5657</v>
      </c>
      <c r="E5785" t="b">
        <v>0</v>
      </c>
      <c r="F5785">
        <v>0</v>
      </c>
      <c r="G5785">
        <v>0</v>
      </c>
      <c r="H5785">
        <v>44075</v>
      </c>
      <c r="I5785" s="12" t="s">
        <v>3571</v>
      </c>
      <c r="J5785">
        <v>12</v>
      </c>
      <c r="K5785">
        <v>10904</v>
      </c>
      <c r="L5785">
        <v>0</v>
      </c>
      <c r="M5785">
        <v>0</v>
      </c>
      <c r="N5785">
        <v>0</v>
      </c>
      <c r="O5785">
        <v>210000</v>
      </c>
      <c r="P5785">
        <v>142480000</v>
      </c>
      <c r="Q5785">
        <v>7801</v>
      </c>
      <c r="R5785" t="b">
        <v>0</v>
      </c>
      <c r="S5785">
        <v>0</v>
      </c>
    </row>
    <row r="5786" spans="1:19">
      <c r="A5786">
        <v>41701001</v>
      </c>
      <c r="B5786" s="12"/>
      <c r="C5786" s="12" t="s">
        <v>4797</v>
      </c>
      <c r="D5786" s="12" t="s">
        <v>5657</v>
      </c>
      <c r="E5786" t="b">
        <v>0</v>
      </c>
      <c r="F5786">
        <v>0</v>
      </c>
      <c r="G5786">
        <v>0</v>
      </c>
      <c r="H5786">
        <v>44075</v>
      </c>
      <c r="I5786" s="12" t="s">
        <v>3572</v>
      </c>
      <c r="J5786">
        <v>12</v>
      </c>
      <c r="K5786">
        <v>10905</v>
      </c>
      <c r="L5786">
        <v>0</v>
      </c>
      <c r="M5786">
        <v>0</v>
      </c>
      <c r="N5786">
        <v>0</v>
      </c>
      <c r="O5786">
        <v>210000</v>
      </c>
      <c r="P5786">
        <v>142690000</v>
      </c>
      <c r="Q5786">
        <v>7802</v>
      </c>
      <c r="R5786" t="b">
        <v>0</v>
      </c>
      <c r="S5786">
        <v>0</v>
      </c>
    </row>
    <row r="5787" spans="1:19">
      <c r="A5787">
        <v>41701001</v>
      </c>
      <c r="B5787" s="12"/>
      <c r="C5787" s="12" t="s">
        <v>4797</v>
      </c>
      <c r="D5787" s="12" t="s">
        <v>5657</v>
      </c>
      <c r="E5787" t="b">
        <v>0</v>
      </c>
      <c r="F5787">
        <v>0</v>
      </c>
      <c r="G5787">
        <v>0</v>
      </c>
      <c r="H5787">
        <v>44075</v>
      </c>
      <c r="I5787" s="12" t="s">
        <v>3573</v>
      </c>
      <c r="J5787">
        <v>12</v>
      </c>
      <c r="K5787">
        <v>10906</v>
      </c>
      <c r="L5787">
        <v>0</v>
      </c>
      <c r="M5787">
        <v>0</v>
      </c>
      <c r="N5787">
        <v>0</v>
      </c>
      <c r="O5787">
        <v>210000</v>
      </c>
      <c r="P5787">
        <v>142900000</v>
      </c>
      <c r="Q5787">
        <v>7803</v>
      </c>
      <c r="R5787" t="b">
        <v>0</v>
      </c>
      <c r="S5787">
        <v>0</v>
      </c>
    </row>
    <row r="5788" spans="1:19">
      <c r="A5788">
        <v>41701001</v>
      </c>
      <c r="B5788" s="12"/>
      <c r="C5788" s="12" t="s">
        <v>4797</v>
      </c>
      <c r="D5788" s="12" t="s">
        <v>5657</v>
      </c>
      <c r="E5788" t="b">
        <v>0</v>
      </c>
      <c r="F5788">
        <v>0</v>
      </c>
      <c r="G5788">
        <v>0</v>
      </c>
      <c r="H5788">
        <v>44075</v>
      </c>
      <c r="I5788" s="12" t="s">
        <v>3574</v>
      </c>
      <c r="J5788">
        <v>12</v>
      </c>
      <c r="K5788">
        <v>10907</v>
      </c>
      <c r="L5788">
        <v>0</v>
      </c>
      <c r="M5788">
        <v>0</v>
      </c>
      <c r="N5788">
        <v>0</v>
      </c>
      <c r="O5788">
        <v>210000</v>
      </c>
      <c r="P5788">
        <v>143110000</v>
      </c>
      <c r="Q5788">
        <v>7804</v>
      </c>
      <c r="R5788" t="b">
        <v>0</v>
      </c>
      <c r="S5788">
        <v>0</v>
      </c>
    </row>
    <row r="5789" spans="1:19">
      <c r="A5789">
        <v>41701001</v>
      </c>
      <c r="B5789" s="12"/>
      <c r="C5789" s="12" t="s">
        <v>4797</v>
      </c>
      <c r="D5789" s="12" t="s">
        <v>5657</v>
      </c>
      <c r="E5789" t="b">
        <v>0</v>
      </c>
      <c r="F5789">
        <v>0</v>
      </c>
      <c r="G5789">
        <v>0</v>
      </c>
      <c r="H5789">
        <v>44075</v>
      </c>
      <c r="I5789" s="12" t="s">
        <v>3575</v>
      </c>
      <c r="J5789">
        <v>12</v>
      </c>
      <c r="K5789">
        <v>10908</v>
      </c>
      <c r="L5789">
        <v>0</v>
      </c>
      <c r="M5789">
        <v>0</v>
      </c>
      <c r="N5789">
        <v>0</v>
      </c>
      <c r="O5789">
        <v>210000</v>
      </c>
      <c r="P5789">
        <v>143320000</v>
      </c>
      <c r="Q5789">
        <v>7805</v>
      </c>
      <c r="R5789" t="b">
        <v>0</v>
      </c>
      <c r="S5789">
        <v>0</v>
      </c>
    </row>
    <row r="5790" spans="1:19">
      <c r="A5790">
        <v>41701001</v>
      </c>
      <c r="B5790" s="12"/>
      <c r="C5790" s="12" t="s">
        <v>4797</v>
      </c>
      <c r="D5790" s="12" t="s">
        <v>5657</v>
      </c>
      <c r="E5790" t="b">
        <v>0</v>
      </c>
      <c r="F5790">
        <v>0</v>
      </c>
      <c r="G5790">
        <v>0</v>
      </c>
      <c r="H5790">
        <v>44075</v>
      </c>
      <c r="I5790" s="12" t="s">
        <v>3576</v>
      </c>
      <c r="J5790">
        <v>12</v>
      </c>
      <c r="K5790">
        <v>10909</v>
      </c>
      <c r="L5790">
        <v>0</v>
      </c>
      <c r="M5790">
        <v>0</v>
      </c>
      <c r="N5790">
        <v>0</v>
      </c>
      <c r="O5790">
        <v>233000</v>
      </c>
      <c r="P5790">
        <v>143553000</v>
      </c>
      <c r="Q5790">
        <v>7806</v>
      </c>
      <c r="R5790" t="b">
        <v>0</v>
      </c>
      <c r="S5790">
        <v>0</v>
      </c>
    </row>
    <row r="5791" spans="1:19">
      <c r="A5791">
        <v>41701001</v>
      </c>
      <c r="B5791" s="12"/>
      <c r="C5791" s="12" t="s">
        <v>4797</v>
      </c>
      <c r="D5791" s="12" t="s">
        <v>5657</v>
      </c>
      <c r="E5791" t="b">
        <v>0</v>
      </c>
      <c r="F5791">
        <v>0</v>
      </c>
      <c r="G5791">
        <v>0</v>
      </c>
      <c r="H5791">
        <v>44075</v>
      </c>
      <c r="I5791" s="12" t="s">
        <v>3577</v>
      </c>
      <c r="J5791">
        <v>12</v>
      </c>
      <c r="K5791">
        <v>10910</v>
      </c>
      <c r="L5791">
        <v>0</v>
      </c>
      <c r="M5791">
        <v>0</v>
      </c>
      <c r="N5791">
        <v>0</v>
      </c>
      <c r="O5791">
        <v>210000</v>
      </c>
      <c r="P5791">
        <v>143763000</v>
      </c>
      <c r="Q5791">
        <v>7807</v>
      </c>
      <c r="R5791" t="b">
        <v>0</v>
      </c>
      <c r="S5791">
        <v>0</v>
      </c>
    </row>
    <row r="5792" spans="1:19">
      <c r="A5792">
        <v>41701001</v>
      </c>
      <c r="B5792" s="12"/>
      <c r="C5792" s="12" t="s">
        <v>4797</v>
      </c>
      <c r="D5792" s="12" t="s">
        <v>5657</v>
      </c>
      <c r="E5792" t="b">
        <v>0</v>
      </c>
      <c r="F5792">
        <v>0</v>
      </c>
      <c r="G5792">
        <v>0</v>
      </c>
      <c r="H5792">
        <v>44075</v>
      </c>
      <c r="I5792" s="12" t="s">
        <v>3578</v>
      </c>
      <c r="J5792">
        <v>12</v>
      </c>
      <c r="K5792">
        <v>10911</v>
      </c>
      <c r="L5792">
        <v>0</v>
      </c>
      <c r="M5792">
        <v>0</v>
      </c>
      <c r="N5792">
        <v>0</v>
      </c>
      <c r="O5792">
        <v>210000</v>
      </c>
      <c r="P5792">
        <v>143973000</v>
      </c>
      <c r="Q5792">
        <v>7808</v>
      </c>
      <c r="R5792" t="b">
        <v>0</v>
      </c>
      <c r="S5792">
        <v>0</v>
      </c>
    </row>
    <row r="5793" spans="1:19">
      <c r="A5793">
        <v>41701001</v>
      </c>
      <c r="B5793" s="12"/>
      <c r="C5793" s="12" t="s">
        <v>4797</v>
      </c>
      <c r="D5793" s="12" t="s">
        <v>5657</v>
      </c>
      <c r="E5793" t="b">
        <v>0</v>
      </c>
      <c r="F5793">
        <v>0</v>
      </c>
      <c r="G5793">
        <v>0</v>
      </c>
      <c r="H5793">
        <v>44075</v>
      </c>
      <c r="I5793" s="12" t="s">
        <v>3579</v>
      </c>
      <c r="J5793">
        <v>12</v>
      </c>
      <c r="K5793">
        <v>10912</v>
      </c>
      <c r="L5793">
        <v>0</v>
      </c>
      <c r="M5793">
        <v>0</v>
      </c>
      <c r="N5793">
        <v>0</v>
      </c>
      <c r="O5793">
        <v>233000</v>
      </c>
      <c r="P5793">
        <v>144206000</v>
      </c>
      <c r="Q5793">
        <v>7809</v>
      </c>
      <c r="R5793" t="b">
        <v>0</v>
      </c>
      <c r="S5793">
        <v>0</v>
      </c>
    </row>
    <row r="5794" spans="1:19">
      <c r="A5794">
        <v>41701001</v>
      </c>
      <c r="B5794" s="12"/>
      <c r="C5794" s="12" t="s">
        <v>4797</v>
      </c>
      <c r="D5794" s="12" t="s">
        <v>5657</v>
      </c>
      <c r="E5794" t="b">
        <v>0</v>
      </c>
      <c r="F5794">
        <v>0</v>
      </c>
      <c r="G5794">
        <v>0</v>
      </c>
      <c r="H5794">
        <v>44075</v>
      </c>
      <c r="I5794" s="12" t="s">
        <v>3580</v>
      </c>
      <c r="J5794">
        <v>12</v>
      </c>
      <c r="K5794">
        <v>10913</v>
      </c>
      <c r="L5794">
        <v>0</v>
      </c>
      <c r="M5794">
        <v>0</v>
      </c>
      <c r="N5794">
        <v>0</v>
      </c>
      <c r="O5794">
        <v>233000</v>
      </c>
      <c r="P5794">
        <v>144439000</v>
      </c>
      <c r="Q5794">
        <v>7810</v>
      </c>
      <c r="R5794" t="b">
        <v>0</v>
      </c>
      <c r="S5794">
        <v>0</v>
      </c>
    </row>
    <row r="5795" spans="1:19">
      <c r="A5795">
        <v>41701001</v>
      </c>
      <c r="B5795" s="12"/>
      <c r="C5795" s="12" t="s">
        <v>4797</v>
      </c>
      <c r="D5795" s="12" t="s">
        <v>5657</v>
      </c>
      <c r="E5795" t="b">
        <v>0</v>
      </c>
      <c r="F5795">
        <v>0</v>
      </c>
      <c r="G5795">
        <v>0</v>
      </c>
      <c r="H5795">
        <v>44075</v>
      </c>
      <c r="I5795" s="12" t="s">
        <v>3581</v>
      </c>
      <c r="J5795">
        <v>12</v>
      </c>
      <c r="K5795">
        <v>10914</v>
      </c>
      <c r="L5795">
        <v>0</v>
      </c>
      <c r="M5795">
        <v>0</v>
      </c>
      <c r="N5795">
        <v>0</v>
      </c>
      <c r="O5795">
        <v>233000</v>
      </c>
      <c r="P5795">
        <v>144672000</v>
      </c>
      <c r="Q5795">
        <v>7811</v>
      </c>
      <c r="R5795" t="b">
        <v>0</v>
      </c>
      <c r="S5795">
        <v>0</v>
      </c>
    </row>
    <row r="5796" spans="1:19">
      <c r="A5796">
        <v>41701001</v>
      </c>
      <c r="B5796" s="12"/>
      <c r="C5796" s="12" t="s">
        <v>4797</v>
      </c>
      <c r="D5796" s="12" t="s">
        <v>5657</v>
      </c>
      <c r="E5796" t="b">
        <v>0</v>
      </c>
      <c r="F5796">
        <v>0</v>
      </c>
      <c r="G5796">
        <v>0</v>
      </c>
      <c r="H5796">
        <v>44075</v>
      </c>
      <c r="I5796" s="12" t="s">
        <v>3582</v>
      </c>
      <c r="J5796">
        <v>12</v>
      </c>
      <c r="K5796">
        <v>10915</v>
      </c>
      <c r="L5796">
        <v>0</v>
      </c>
      <c r="M5796">
        <v>0</v>
      </c>
      <c r="N5796">
        <v>0</v>
      </c>
      <c r="O5796">
        <v>233000</v>
      </c>
      <c r="P5796">
        <v>144905000</v>
      </c>
      <c r="Q5796">
        <v>7812</v>
      </c>
      <c r="R5796" t="b">
        <v>0</v>
      </c>
      <c r="S5796">
        <v>0</v>
      </c>
    </row>
    <row r="5797" spans="1:19">
      <c r="A5797">
        <v>41701001</v>
      </c>
      <c r="B5797" s="12"/>
      <c r="C5797" s="12" t="s">
        <v>4797</v>
      </c>
      <c r="D5797" s="12" t="s">
        <v>5657</v>
      </c>
      <c r="E5797" t="b">
        <v>0</v>
      </c>
      <c r="F5797">
        <v>0</v>
      </c>
      <c r="G5797">
        <v>0</v>
      </c>
      <c r="H5797">
        <v>44075</v>
      </c>
      <c r="I5797" s="12" t="s">
        <v>3583</v>
      </c>
      <c r="J5797">
        <v>12</v>
      </c>
      <c r="K5797">
        <v>10916</v>
      </c>
      <c r="L5797">
        <v>0</v>
      </c>
      <c r="M5797">
        <v>0</v>
      </c>
      <c r="N5797">
        <v>0</v>
      </c>
      <c r="O5797">
        <v>210000</v>
      </c>
      <c r="P5797">
        <v>145115000</v>
      </c>
      <c r="Q5797">
        <v>7813</v>
      </c>
      <c r="R5797" t="b">
        <v>0</v>
      </c>
      <c r="S5797">
        <v>0</v>
      </c>
    </row>
    <row r="5798" spans="1:19">
      <c r="A5798">
        <v>41701001</v>
      </c>
      <c r="B5798" s="12"/>
      <c r="C5798" s="12" t="s">
        <v>4797</v>
      </c>
      <c r="D5798" s="12" t="s">
        <v>5657</v>
      </c>
      <c r="E5798" t="b">
        <v>0</v>
      </c>
      <c r="F5798">
        <v>0</v>
      </c>
      <c r="G5798">
        <v>0</v>
      </c>
      <c r="H5798">
        <v>44075</v>
      </c>
      <c r="I5798" s="12" t="s">
        <v>3584</v>
      </c>
      <c r="J5798">
        <v>12</v>
      </c>
      <c r="K5798">
        <v>10917</v>
      </c>
      <c r="L5798">
        <v>0</v>
      </c>
      <c r="M5798">
        <v>0</v>
      </c>
      <c r="N5798">
        <v>0</v>
      </c>
      <c r="O5798">
        <v>233000</v>
      </c>
      <c r="P5798">
        <v>145348000</v>
      </c>
      <c r="Q5798">
        <v>7814</v>
      </c>
      <c r="R5798" t="b">
        <v>0</v>
      </c>
      <c r="S5798">
        <v>0</v>
      </c>
    </row>
    <row r="5799" spans="1:19">
      <c r="A5799">
        <v>41701001</v>
      </c>
      <c r="B5799" s="12"/>
      <c r="C5799" s="12" t="s">
        <v>4797</v>
      </c>
      <c r="D5799" s="12" t="s">
        <v>5657</v>
      </c>
      <c r="E5799" t="b">
        <v>0</v>
      </c>
      <c r="F5799">
        <v>0</v>
      </c>
      <c r="G5799">
        <v>0</v>
      </c>
      <c r="H5799">
        <v>44075</v>
      </c>
      <c r="I5799" s="12" t="s">
        <v>3585</v>
      </c>
      <c r="J5799">
        <v>12</v>
      </c>
      <c r="K5799">
        <v>10918</v>
      </c>
      <c r="L5799">
        <v>0</v>
      </c>
      <c r="M5799">
        <v>0</v>
      </c>
      <c r="N5799">
        <v>0</v>
      </c>
      <c r="O5799">
        <v>210000</v>
      </c>
      <c r="P5799">
        <v>145558000</v>
      </c>
      <c r="Q5799">
        <v>7815</v>
      </c>
      <c r="R5799" t="b">
        <v>0</v>
      </c>
      <c r="S5799">
        <v>0</v>
      </c>
    </row>
    <row r="5800" spans="1:19">
      <c r="A5800">
        <v>41701001</v>
      </c>
      <c r="B5800" s="12"/>
      <c r="C5800" s="12" t="s">
        <v>4797</v>
      </c>
      <c r="D5800" s="12" t="s">
        <v>5657</v>
      </c>
      <c r="E5800" t="b">
        <v>0</v>
      </c>
      <c r="F5800">
        <v>0</v>
      </c>
      <c r="G5800">
        <v>0</v>
      </c>
      <c r="H5800">
        <v>44075</v>
      </c>
      <c r="I5800" s="12" t="s">
        <v>3586</v>
      </c>
      <c r="J5800">
        <v>12</v>
      </c>
      <c r="K5800">
        <v>10919</v>
      </c>
      <c r="L5800">
        <v>0</v>
      </c>
      <c r="M5800">
        <v>0</v>
      </c>
      <c r="N5800">
        <v>0</v>
      </c>
      <c r="O5800">
        <v>233000</v>
      </c>
      <c r="P5800">
        <v>145791000</v>
      </c>
      <c r="Q5800">
        <v>7816</v>
      </c>
      <c r="R5800" t="b">
        <v>0</v>
      </c>
      <c r="S5800">
        <v>0</v>
      </c>
    </row>
    <row r="5801" spans="1:19">
      <c r="A5801">
        <v>41701001</v>
      </c>
      <c r="B5801" s="12"/>
      <c r="C5801" s="12" t="s">
        <v>4797</v>
      </c>
      <c r="D5801" s="12" t="s">
        <v>5657</v>
      </c>
      <c r="E5801" t="b">
        <v>0</v>
      </c>
      <c r="F5801">
        <v>0</v>
      </c>
      <c r="G5801">
        <v>0</v>
      </c>
      <c r="H5801">
        <v>44075</v>
      </c>
      <c r="I5801" s="12" t="s">
        <v>3587</v>
      </c>
      <c r="J5801">
        <v>12</v>
      </c>
      <c r="K5801">
        <v>10920</v>
      </c>
      <c r="L5801">
        <v>0</v>
      </c>
      <c r="M5801">
        <v>0</v>
      </c>
      <c r="N5801">
        <v>0</v>
      </c>
      <c r="O5801">
        <v>210000</v>
      </c>
      <c r="P5801">
        <v>146001000</v>
      </c>
      <c r="Q5801">
        <v>7817</v>
      </c>
      <c r="R5801" t="b">
        <v>0</v>
      </c>
      <c r="S5801">
        <v>0</v>
      </c>
    </row>
    <row r="5802" spans="1:19">
      <c r="A5802">
        <v>41701001</v>
      </c>
      <c r="B5802" s="12"/>
      <c r="C5802" s="12" t="s">
        <v>4797</v>
      </c>
      <c r="D5802" s="12" t="s">
        <v>5657</v>
      </c>
      <c r="E5802" t="b">
        <v>0</v>
      </c>
      <c r="F5802">
        <v>0</v>
      </c>
      <c r="G5802">
        <v>0</v>
      </c>
      <c r="H5802">
        <v>44075</v>
      </c>
      <c r="I5802" s="12" t="s">
        <v>3588</v>
      </c>
      <c r="J5802">
        <v>12</v>
      </c>
      <c r="K5802">
        <v>10921</v>
      </c>
      <c r="L5802">
        <v>0</v>
      </c>
      <c r="M5802">
        <v>0</v>
      </c>
      <c r="N5802">
        <v>0</v>
      </c>
      <c r="O5802">
        <v>210000</v>
      </c>
      <c r="P5802">
        <v>146211000</v>
      </c>
      <c r="Q5802">
        <v>7818</v>
      </c>
      <c r="R5802" t="b">
        <v>0</v>
      </c>
      <c r="S5802">
        <v>0</v>
      </c>
    </row>
    <row r="5803" spans="1:19">
      <c r="A5803">
        <v>41701001</v>
      </c>
      <c r="B5803" s="12"/>
      <c r="C5803" s="12" t="s">
        <v>4797</v>
      </c>
      <c r="D5803" s="12" t="s">
        <v>5657</v>
      </c>
      <c r="E5803" t="b">
        <v>0</v>
      </c>
      <c r="F5803">
        <v>0</v>
      </c>
      <c r="G5803">
        <v>0</v>
      </c>
      <c r="H5803">
        <v>44075</v>
      </c>
      <c r="I5803" s="12" t="s">
        <v>3589</v>
      </c>
      <c r="J5803">
        <v>12</v>
      </c>
      <c r="K5803">
        <v>10922</v>
      </c>
      <c r="L5803">
        <v>0</v>
      </c>
      <c r="M5803">
        <v>0</v>
      </c>
      <c r="N5803">
        <v>0</v>
      </c>
      <c r="O5803">
        <v>233000</v>
      </c>
      <c r="P5803">
        <v>146444000</v>
      </c>
      <c r="Q5803">
        <v>7819</v>
      </c>
      <c r="R5803" t="b">
        <v>0</v>
      </c>
      <c r="S5803">
        <v>0</v>
      </c>
    </row>
    <row r="5804" spans="1:19">
      <c r="A5804">
        <v>41701001</v>
      </c>
      <c r="B5804" s="12"/>
      <c r="C5804" s="12" t="s">
        <v>4797</v>
      </c>
      <c r="D5804" s="12" t="s">
        <v>5657</v>
      </c>
      <c r="E5804" t="b">
        <v>0</v>
      </c>
      <c r="F5804">
        <v>0</v>
      </c>
      <c r="G5804">
        <v>0</v>
      </c>
      <c r="H5804">
        <v>44075</v>
      </c>
      <c r="I5804" s="12" t="s">
        <v>3590</v>
      </c>
      <c r="J5804">
        <v>12</v>
      </c>
      <c r="K5804">
        <v>10923</v>
      </c>
      <c r="L5804">
        <v>0</v>
      </c>
      <c r="M5804">
        <v>0</v>
      </c>
      <c r="N5804">
        <v>0</v>
      </c>
      <c r="O5804">
        <v>210000</v>
      </c>
      <c r="P5804">
        <v>146654000</v>
      </c>
      <c r="Q5804">
        <v>7820</v>
      </c>
      <c r="R5804" t="b">
        <v>0</v>
      </c>
      <c r="S5804">
        <v>0</v>
      </c>
    </row>
    <row r="5805" spans="1:19">
      <c r="A5805">
        <v>41701001</v>
      </c>
      <c r="B5805" s="12"/>
      <c r="C5805" s="12" t="s">
        <v>4797</v>
      </c>
      <c r="D5805" s="12" t="s">
        <v>5657</v>
      </c>
      <c r="E5805" t="b">
        <v>0</v>
      </c>
      <c r="F5805">
        <v>0</v>
      </c>
      <c r="G5805">
        <v>0</v>
      </c>
      <c r="H5805">
        <v>44075</v>
      </c>
      <c r="I5805" s="12" t="s">
        <v>3591</v>
      </c>
      <c r="J5805">
        <v>12</v>
      </c>
      <c r="K5805">
        <v>10924</v>
      </c>
      <c r="L5805">
        <v>0</v>
      </c>
      <c r="M5805">
        <v>0</v>
      </c>
      <c r="N5805">
        <v>0</v>
      </c>
      <c r="O5805">
        <v>210000</v>
      </c>
      <c r="P5805">
        <v>146864000</v>
      </c>
      <c r="Q5805">
        <v>7821</v>
      </c>
      <c r="R5805" t="b">
        <v>0</v>
      </c>
      <c r="S5805">
        <v>0</v>
      </c>
    </row>
    <row r="5806" spans="1:19">
      <c r="A5806">
        <v>41701001</v>
      </c>
      <c r="B5806" s="12"/>
      <c r="C5806" s="12" t="s">
        <v>4797</v>
      </c>
      <c r="D5806" s="12" t="s">
        <v>5657</v>
      </c>
      <c r="E5806" t="b">
        <v>0</v>
      </c>
      <c r="F5806">
        <v>0</v>
      </c>
      <c r="G5806">
        <v>0</v>
      </c>
      <c r="H5806">
        <v>44075</v>
      </c>
      <c r="I5806" s="12" t="s">
        <v>3592</v>
      </c>
      <c r="J5806">
        <v>12</v>
      </c>
      <c r="K5806">
        <v>10925</v>
      </c>
      <c r="L5806">
        <v>0</v>
      </c>
      <c r="M5806">
        <v>0</v>
      </c>
      <c r="N5806">
        <v>0</v>
      </c>
      <c r="O5806">
        <v>233000</v>
      </c>
      <c r="P5806">
        <v>147097000</v>
      </c>
      <c r="Q5806">
        <v>7822</v>
      </c>
      <c r="R5806" t="b">
        <v>0</v>
      </c>
      <c r="S5806">
        <v>0</v>
      </c>
    </row>
    <row r="5807" spans="1:19">
      <c r="A5807">
        <v>41701001</v>
      </c>
      <c r="B5807" s="12"/>
      <c r="C5807" s="12" t="s">
        <v>4797</v>
      </c>
      <c r="D5807" s="12" t="s">
        <v>5657</v>
      </c>
      <c r="E5807" t="b">
        <v>0</v>
      </c>
      <c r="F5807">
        <v>0</v>
      </c>
      <c r="G5807">
        <v>0</v>
      </c>
      <c r="H5807">
        <v>44075</v>
      </c>
      <c r="I5807" s="12" t="s">
        <v>3593</v>
      </c>
      <c r="J5807">
        <v>12</v>
      </c>
      <c r="K5807">
        <v>10926</v>
      </c>
      <c r="L5807">
        <v>0</v>
      </c>
      <c r="M5807">
        <v>0</v>
      </c>
      <c r="N5807">
        <v>0</v>
      </c>
      <c r="O5807">
        <v>233000</v>
      </c>
      <c r="P5807">
        <v>147330000</v>
      </c>
      <c r="Q5807">
        <v>7823</v>
      </c>
      <c r="R5807" t="b">
        <v>0</v>
      </c>
      <c r="S5807">
        <v>0</v>
      </c>
    </row>
    <row r="5808" spans="1:19">
      <c r="A5808">
        <v>41701001</v>
      </c>
      <c r="B5808" s="12"/>
      <c r="C5808" s="12" t="s">
        <v>4797</v>
      </c>
      <c r="D5808" s="12" t="s">
        <v>5657</v>
      </c>
      <c r="E5808" t="b">
        <v>0</v>
      </c>
      <c r="F5808">
        <v>0</v>
      </c>
      <c r="G5808">
        <v>0</v>
      </c>
      <c r="H5808">
        <v>44075</v>
      </c>
      <c r="I5808" s="12" t="s">
        <v>3594</v>
      </c>
      <c r="J5808">
        <v>12</v>
      </c>
      <c r="K5808">
        <v>10927</v>
      </c>
      <c r="L5808">
        <v>0</v>
      </c>
      <c r="M5808">
        <v>0</v>
      </c>
      <c r="N5808">
        <v>0</v>
      </c>
      <c r="O5808">
        <v>210000</v>
      </c>
      <c r="P5808">
        <v>147540000</v>
      </c>
      <c r="Q5808">
        <v>7824</v>
      </c>
      <c r="R5808" t="b">
        <v>0</v>
      </c>
      <c r="S5808">
        <v>0</v>
      </c>
    </row>
    <row r="5809" spans="1:19">
      <c r="A5809">
        <v>41701001</v>
      </c>
      <c r="B5809" s="12"/>
      <c r="C5809" s="12" t="s">
        <v>4797</v>
      </c>
      <c r="D5809" s="12" t="s">
        <v>5657</v>
      </c>
      <c r="E5809" t="b">
        <v>0</v>
      </c>
      <c r="F5809">
        <v>0</v>
      </c>
      <c r="G5809">
        <v>0</v>
      </c>
      <c r="H5809">
        <v>44075</v>
      </c>
      <c r="I5809" s="12" t="s">
        <v>3595</v>
      </c>
      <c r="J5809">
        <v>12</v>
      </c>
      <c r="K5809">
        <v>10928</v>
      </c>
      <c r="L5809">
        <v>0</v>
      </c>
      <c r="M5809">
        <v>0</v>
      </c>
      <c r="N5809">
        <v>0</v>
      </c>
      <c r="O5809">
        <v>233000</v>
      </c>
      <c r="P5809">
        <v>147773000</v>
      </c>
      <c r="Q5809">
        <v>7825</v>
      </c>
      <c r="R5809" t="b">
        <v>0</v>
      </c>
      <c r="S5809">
        <v>0</v>
      </c>
    </row>
    <row r="5810" spans="1:19">
      <c r="A5810">
        <v>41701001</v>
      </c>
      <c r="B5810" s="12"/>
      <c r="C5810" s="12" t="s">
        <v>4797</v>
      </c>
      <c r="D5810" s="12" t="s">
        <v>5657</v>
      </c>
      <c r="E5810" t="b">
        <v>0</v>
      </c>
      <c r="F5810">
        <v>0</v>
      </c>
      <c r="G5810">
        <v>0</v>
      </c>
      <c r="H5810">
        <v>44075</v>
      </c>
      <c r="I5810" s="12" t="s">
        <v>3596</v>
      </c>
      <c r="J5810">
        <v>12</v>
      </c>
      <c r="K5810">
        <v>10929</v>
      </c>
      <c r="L5810">
        <v>0</v>
      </c>
      <c r="M5810">
        <v>0</v>
      </c>
      <c r="N5810">
        <v>0</v>
      </c>
      <c r="O5810">
        <v>210000</v>
      </c>
      <c r="P5810">
        <v>147983000</v>
      </c>
      <c r="Q5810">
        <v>7826</v>
      </c>
      <c r="R5810" t="b">
        <v>0</v>
      </c>
      <c r="S5810">
        <v>0</v>
      </c>
    </row>
    <row r="5811" spans="1:19">
      <c r="A5811">
        <v>41701001</v>
      </c>
      <c r="B5811" s="12"/>
      <c r="C5811" s="12" t="s">
        <v>4797</v>
      </c>
      <c r="D5811" s="12" t="s">
        <v>5657</v>
      </c>
      <c r="E5811" t="b">
        <v>0</v>
      </c>
      <c r="F5811">
        <v>0</v>
      </c>
      <c r="G5811">
        <v>0</v>
      </c>
      <c r="H5811">
        <v>44075</v>
      </c>
      <c r="I5811" s="12" t="s">
        <v>3597</v>
      </c>
      <c r="J5811">
        <v>12</v>
      </c>
      <c r="K5811">
        <v>10930</v>
      </c>
      <c r="L5811">
        <v>0</v>
      </c>
      <c r="M5811">
        <v>0</v>
      </c>
      <c r="N5811">
        <v>0</v>
      </c>
      <c r="O5811">
        <v>233000</v>
      </c>
      <c r="P5811">
        <v>148216000</v>
      </c>
      <c r="Q5811">
        <v>7827</v>
      </c>
      <c r="R5811" t="b">
        <v>0</v>
      </c>
      <c r="S5811">
        <v>0</v>
      </c>
    </row>
    <row r="5812" spans="1:19">
      <c r="A5812">
        <v>41701001</v>
      </c>
      <c r="B5812" s="12"/>
      <c r="C5812" s="12" t="s">
        <v>4797</v>
      </c>
      <c r="D5812" s="12" t="s">
        <v>5657</v>
      </c>
      <c r="E5812" t="b">
        <v>0</v>
      </c>
      <c r="F5812">
        <v>0</v>
      </c>
      <c r="G5812">
        <v>0</v>
      </c>
      <c r="H5812">
        <v>44075</v>
      </c>
      <c r="I5812" s="12" t="s">
        <v>3598</v>
      </c>
      <c r="J5812">
        <v>12</v>
      </c>
      <c r="K5812">
        <v>10931</v>
      </c>
      <c r="L5812">
        <v>0</v>
      </c>
      <c r="M5812">
        <v>0</v>
      </c>
      <c r="N5812">
        <v>0</v>
      </c>
      <c r="O5812">
        <v>210000</v>
      </c>
      <c r="P5812">
        <v>148426000</v>
      </c>
      <c r="Q5812">
        <v>7828</v>
      </c>
      <c r="R5812" t="b">
        <v>0</v>
      </c>
      <c r="S5812">
        <v>0</v>
      </c>
    </row>
    <row r="5813" spans="1:19">
      <c r="A5813">
        <v>41701001</v>
      </c>
      <c r="B5813" s="12"/>
      <c r="C5813" s="12" t="s">
        <v>4797</v>
      </c>
      <c r="D5813" s="12" t="s">
        <v>5657</v>
      </c>
      <c r="E5813" t="b">
        <v>0</v>
      </c>
      <c r="F5813">
        <v>0</v>
      </c>
      <c r="G5813">
        <v>0</v>
      </c>
      <c r="H5813">
        <v>44075</v>
      </c>
      <c r="I5813" s="12" t="s">
        <v>3599</v>
      </c>
      <c r="J5813">
        <v>12</v>
      </c>
      <c r="K5813">
        <v>10932</v>
      </c>
      <c r="L5813">
        <v>0</v>
      </c>
      <c r="M5813">
        <v>0</v>
      </c>
      <c r="N5813">
        <v>0</v>
      </c>
      <c r="O5813">
        <v>210000</v>
      </c>
      <c r="P5813">
        <v>148636000</v>
      </c>
      <c r="Q5813">
        <v>7829</v>
      </c>
      <c r="R5813" t="b">
        <v>0</v>
      </c>
      <c r="S5813">
        <v>0</v>
      </c>
    </row>
    <row r="5814" spans="1:19">
      <c r="A5814">
        <v>41701001</v>
      </c>
      <c r="B5814" s="12"/>
      <c r="C5814" s="12" t="s">
        <v>4797</v>
      </c>
      <c r="D5814" s="12" t="s">
        <v>5657</v>
      </c>
      <c r="E5814" t="b">
        <v>0</v>
      </c>
      <c r="F5814">
        <v>0</v>
      </c>
      <c r="G5814">
        <v>0</v>
      </c>
      <c r="H5814">
        <v>44075</v>
      </c>
      <c r="I5814" s="12" t="s">
        <v>3600</v>
      </c>
      <c r="J5814">
        <v>12</v>
      </c>
      <c r="K5814">
        <v>10933</v>
      </c>
      <c r="L5814">
        <v>0</v>
      </c>
      <c r="M5814">
        <v>0</v>
      </c>
      <c r="N5814">
        <v>0</v>
      </c>
      <c r="O5814">
        <v>210000</v>
      </c>
      <c r="P5814">
        <v>148846000</v>
      </c>
      <c r="Q5814">
        <v>7830</v>
      </c>
      <c r="R5814" t="b">
        <v>0</v>
      </c>
      <c r="S5814">
        <v>0</v>
      </c>
    </row>
    <row r="5815" spans="1:19">
      <c r="A5815">
        <v>41701001</v>
      </c>
      <c r="B5815" s="12"/>
      <c r="C5815" s="12" t="s">
        <v>4797</v>
      </c>
      <c r="D5815" s="12" t="s">
        <v>5657</v>
      </c>
      <c r="E5815" t="b">
        <v>0</v>
      </c>
      <c r="F5815">
        <v>0</v>
      </c>
      <c r="G5815">
        <v>0</v>
      </c>
      <c r="H5815">
        <v>44075</v>
      </c>
      <c r="I5815" s="12" t="s">
        <v>3601</v>
      </c>
      <c r="J5815">
        <v>12</v>
      </c>
      <c r="K5815">
        <v>10934</v>
      </c>
      <c r="L5815">
        <v>0</v>
      </c>
      <c r="M5815">
        <v>0</v>
      </c>
      <c r="N5815">
        <v>0</v>
      </c>
      <c r="O5815">
        <v>210000</v>
      </c>
      <c r="P5815">
        <v>149056000</v>
      </c>
      <c r="Q5815">
        <v>7831</v>
      </c>
      <c r="R5815" t="b">
        <v>0</v>
      </c>
      <c r="S5815">
        <v>0</v>
      </c>
    </row>
    <row r="5816" spans="1:19">
      <c r="A5816">
        <v>41701001</v>
      </c>
      <c r="B5816" s="12"/>
      <c r="C5816" s="12" t="s">
        <v>4797</v>
      </c>
      <c r="D5816" s="12" t="s">
        <v>5657</v>
      </c>
      <c r="E5816" t="b">
        <v>0</v>
      </c>
      <c r="F5816">
        <v>0</v>
      </c>
      <c r="G5816">
        <v>0</v>
      </c>
      <c r="H5816">
        <v>44075</v>
      </c>
      <c r="I5816" s="12" t="s">
        <v>3602</v>
      </c>
      <c r="J5816">
        <v>12</v>
      </c>
      <c r="K5816">
        <v>10935</v>
      </c>
      <c r="L5816">
        <v>0</v>
      </c>
      <c r="M5816">
        <v>0</v>
      </c>
      <c r="N5816">
        <v>0</v>
      </c>
      <c r="O5816">
        <v>233000</v>
      </c>
      <c r="P5816">
        <v>149289000</v>
      </c>
      <c r="Q5816">
        <v>7832</v>
      </c>
      <c r="R5816" t="b">
        <v>0</v>
      </c>
      <c r="S5816">
        <v>0</v>
      </c>
    </row>
    <row r="5817" spans="1:19">
      <c r="A5817">
        <v>41701001</v>
      </c>
      <c r="B5817" s="12"/>
      <c r="C5817" s="12" t="s">
        <v>4797</v>
      </c>
      <c r="D5817" s="12" t="s">
        <v>5657</v>
      </c>
      <c r="E5817" t="b">
        <v>0</v>
      </c>
      <c r="F5817">
        <v>0</v>
      </c>
      <c r="G5817">
        <v>0</v>
      </c>
      <c r="H5817">
        <v>44075</v>
      </c>
      <c r="I5817" s="12" t="s">
        <v>3603</v>
      </c>
      <c r="J5817">
        <v>12</v>
      </c>
      <c r="K5817">
        <v>10936</v>
      </c>
      <c r="L5817">
        <v>0</v>
      </c>
      <c r="M5817">
        <v>0</v>
      </c>
      <c r="N5817">
        <v>0</v>
      </c>
      <c r="O5817">
        <v>210000</v>
      </c>
      <c r="P5817">
        <v>149499000</v>
      </c>
      <c r="Q5817">
        <v>7833</v>
      </c>
      <c r="R5817" t="b">
        <v>0</v>
      </c>
      <c r="S5817">
        <v>0</v>
      </c>
    </row>
    <row r="5818" spans="1:19">
      <c r="A5818">
        <v>41701001</v>
      </c>
      <c r="B5818" s="12"/>
      <c r="C5818" s="12" t="s">
        <v>4797</v>
      </c>
      <c r="D5818" s="12" t="s">
        <v>5657</v>
      </c>
      <c r="E5818" t="b">
        <v>0</v>
      </c>
      <c r="F5818">
        <v>0</v>
      </c>
      <c r="G5818">
        <v>0</v>
      </c>
      <c r="H5818">
        <v>44075</v>
      </c>
      <c r="I5818" s="12" t="s">
        <v>3604</v>
      </c>
      <c r="J5818">
        <v>12</v>
      </c>
      <c r="K5818">
        <v>10937</v>
      </c>
      <c r="L5818">
        <v>0</v>
      </c>
      <c r="M5818">
        <v>0</v>
      </c>
      <c r="N5818">
        <v>0</v>
      </c>
      <c r="O5818">
        <v>233000</v>
      </c>
      <c r="P5818">
        <v>149732000</v>
      </c>
      <c r="Q5818">
        <v>7834</v>
      </c>
      <c r="R5818" t="b">
        <v>0</v>
      </c>
      <c r="S5818">
        <v>0</v>
      </c>
    </row>
    <row r="5819" spans="1:19">
      <c r="A5819">
        <v>41701001</v>
      </c>
      <c r="B5819" s="12"/>
      <c r="C5819" s="12" t="s">
        <v>4797</v>
      </c>
      <c r="D5819" s="12" t="s">
        <v>5657</v>
      </c>
      <c r="E5819" t="b">
        <v>0</v>
      </c>
      <c r="F5819">
        <v>0</v>
      </c>
      <c r="G5819">
        <v>0</v>
      </c>
      <c r="H5819">
        <v>44075</v>
      </c>
      <c r="I5819" s="12" t="s">
        <v>3605</v>
      </c>
      <c r="J5819">
        <v>12</v>
      </c>
      <c r="K5819">
        <v>10938</v>
      </c>
      <c r="L5819">
        <v>0</v>
      </c>
      <c r="M5819">
        <v>0</v>
      </c>
      <c r="N5819">
        <v>0</v>
      </c>
      <c r="O5819">
        <v>233000</v>
      </c>
      <c r="P5819">
        <v>149965000</v>
      </c>
      <c r="Q5819">
        <v>7835</v>
      </c>
      <c r="R5819" t="b">
        <v>0</v>
      </c>
      <c r="S5819">
        <v>0</v>
      </c>
    </row>
    <row r="5820" spans="1:19">
      <c r="A5820">
        <v>41701001</v>
      </c>
      <c r="B5820" s="12"/>
      <c r="C5820" s="12" t="s">
        <v>4797</v>
      </c>
      <c r="D5820" s="12" t="s">
        <v>5657</v>
      </c>
      <c r="E5820" t="b">
        <v>0</v>
      </c>
      <c r="F5820">
        <v>0</v>
      </c>
      <c r="G5820">
        <v>0</v>
      </c>
      <c r="H5820">
        <v>44075</v>
      </c>
      <c r="I5820" s="12" t="s">
        <v>3606</v>
      </c>
      <c r="J5820">
        <v>12</v>
      </c>
      <c r="K5820">
        <v>10939</v>
      </c>
      <c r="L5820">
        <v>0</v>
      </c>
      <c r="M5820">
        <v>0</v>
      </c>
      <c r="N5820">
        <v>0</v>
      </c>
      <c r="O5820">
        <v>233000</v>
      </c>
      <c r="P5820">
        <v>150198000</v>
      </c>
      <c r="Q5820">
        <v>7836</v>
      </c>
      <c r="R5820" t="b">
        <v>0</v>
      </c>
      <c r="S5820">
        <v>0</v>
      </c>
    </row>
    <row r="5821" spans="1:19">
      <c r="A5821">
        <v>41701001</v>
      </c>
      <c r="B5821" s="12"/>
      <c r="C5821" s="12" t="s">
        <v>4797</v>
      </c>
      <c r="D5821" s="12" t="s">
        <v>5657</v>
      </c>
      <c r="E5821" t="b">
        <v>0</v>
      </c>
      <c r="F5821">
        <v>0</v>
      </c>
      <c r="G5821">
        <v>0</v>
      </c>
      <c r="H5821">
        <v>44075</v>
      </c>
      <c r="I5821" s="12" t="s">
        <v>3607</v>
      </c>
      <c r="J5821">
        <v>12</v>
      </c>
      <c r="K5821">
        <v>10940</v>
      </c>
      <c r="L5821">
        <v>0</v>
      </c>
      <c r="M5821">
        <v>0</v>
      </c>
      <c r="N5821">
        <v>0</v>
      </c>
      <c r="O5821">
        <v>210000</v>
      </c>
      <c r="P5821">
        <v>150408000</v>
      </c>
      <c r="Q5821">
        <v>7837</v>
      </c>
      <c r="R5821" t="b">
        <v>0</v>
      </c>
      <c r="S5821">
        <v>0</v>
      </c>
    </row>
    <row r="5822" spans="1:19">
      <c r="A5822">
        <v>41701001</v>
      </c>
      <c r="B5822" s="12"/>
      <c r="C5822" s="12" t="s">
        <v>4797</v>
      </c>
      <c r="D5822" s="12" t="s">
        <v>5657</v>
      </c>
      <c r="E5822" t="b">
        <v>0</v>
      </c>
      <c r="F5822">
        <v>0</v>
      </c>
      <c r="G5822">
        <v>0</v>
      </c>
      <c r="H5822">
        <v>44075</v>
      </c>
      <c r="I5822" s="12" t="s">
        <v>3608</v>
      </c>
      <c r="J5822">
        <v>12</v>
      </c>
      <c r="K5822">
        <v>10941</v>
      </c>
      <c r="L5822">
        <v>0</v>
      </c>
      <c r="M5822">
        <v>0</v>
      </c>
      <c r="N5822">
        <v>0</v>
      </c>
      <c r="O5822">
        <v>210000</v>
      </c>
      <c r="P5822">
        <v>150618000</v>
      </c>
      <c r="Q5822">
        <v>7838</v>
      </c>
      <c r="R5822" t="b">
        <v>0</v>
      </c>
      <c r="S5822">
        <v>0</v>
      </c>
    </row>
    <row r="5823" spans="1:19">
      <c r="A5823">
        <v>41701001</v>
      </c>
      <c r="B5823" s="12"/>
      <c r="C5823" s="12" t="s">
        <v>4797</v>
      </c>
      <c r="D5823" s="12" t="s">
        <v>5657</v>
      </c>
      <c r="E5823" t="b">
        <v>0</v>
      </c>
      <c r="F5823">
        <v>0</v>
      </c>
      <c r="G5823">
        <v>0</v>
      </c>
      <c r="H5823">
        <v>44075</v>
      </c>
      <c r="I5823" s="12" t="s">
        <v>3609</v>
      </c>
      <c r="J5823">
        <v>12</v>
      </c>
      <c r="K5823">
        <v>10942</v>
      </c>
      <c r="L5823">
        <v>0</v>
      </c>
      <c r="M5823">
        <v>0</v>
      </c>
      <c r="N5823">
        <v>0</v>
      </c>
      <c r="O5823">
        <v>210000</v>
      </c>
      <c r="P5823">
        <v>150828000</v>
      </c>
      <c r="Q5823">
        <v>7839</v>
      </c>
      <c r="R5823" t="b">
        <v>0</v>
      </c>
      <c r="S5823">
        <v>0</v>
      </c>
    </row>
    <row r="5824" spans="1:19">
      <c r="A5824">
        <v>41701001</v>
      </c>
      <c r="B5824" s="12"/>
      <c r="C5824" s="12" t="s">
        <v>4797</v>
      </c>
      <c r="D5824" s="12" t="s">
        <v>5657</v>
      </c>
      <c r="E5824" t="b">
        <v>0</v>
      </c>
      <c r="F5824">
        <v>0</v>
      </c>
      <c r="G5824">
        <v>0</v>
      </c>
      <c r="H5824">
        <v>44075</v>
      </c>
      <c r="I5824" s="12" t="s">
        <v>3610</v>
      </c>
      <c r="J5824">
        <v>12</v>
      </c>
      <c r="K5824">
        <v>10943</v>
      </c>
      <c r="L5824">
        <v>0</v>
      </c>
      <c r="M5824">
        <v>0</v>
      </c>
      <c r="N5824">
        <v>0</v>
      </c>
      <c r="O5824">
        <v>210000</v>
      </c>
      <c r="P5824">
        <v>151038000</v>
      </c>
      <c r="Q5824">
        <v>7840</v>
      </c>
      <c r="R5824" t="b">
        <v>0</v>
      </c>
      <c r="S5824">
        <v>0</v>
      </c>
    </row>
    <row r="5825" spans="1:19">
      <c r="A5825">
        <v>41701001</v>
      </c>
      <c r="B5825" s="12"/>
      <c r="C5825" s="12" t="s">
        <v>4797</v>
      </c>
      <c r="D5825" s="12" t="s">
        <v>5657</v>
      </c>
      <c r="E5825" t="b">
        <v>0</v>
      </c>
      <c r="F5825">
        <v>0</v>
      </c>
      <c r="G5825">
        <v>0</v>
      </c>
      <c r="H5825">
        <v>44075</v>
      </c>
      <c r="I5825" s="12" t="s">
        <v>3611</v>
      </c>
      <c r="J5825">
        <v>12</v>
      </c>
      <c r="K5825">
        <v>10944</v>
      </c>
      <c r="L5825">
        <v>0</v>
      </c>
      <c r="M5825">
        <v>0</v>
      </c>
      <c r="N5825">
        <v>0</v>
      </c>
      <c r="O5825">
        <v>210000</v>
      </c>
      <c r="P5825">
        <v>151248000</v>
      </c>
      <c r="Q5825">
        <v>7841</v>
      </c>
      <c r="R5825" t="b">
        <v>0</v>
      </c>
      <c r="S5825">
        <v>0</v>
      </c>
    </row>
    <row r="5826" spans="1:19">
      <c r="A5826">
        <v>41701001</v>
      </c>
      <c r="B5826" s="12"/>
      <c r="C5826" s="12" t="s">
        <v>4797</v>
      </c>
      <c r="D5826" s="12" t="s">
        <v>5657</v>
      </c>
      <c r="E5826" t="b">
        <v>0</v>
      </c>
      <c r="F5826">
        <v>0</v>
      </c>
      <c r="G5826">
        <v>0</v>
      </c>
      <c r="H5826">
        <v>44075</v>
      </c>
      <c r="I5826" s="12" t="s">
        <v>3612</v>
      </c>
      <c r="J5826">
        <v>12</v>
      </c>
      <c r="K5826">
        <v>10945</v>
      </c>
      <c r="L5826">
        <v>0</v>
      </c>
      <c r="M5826">
        <v>0</v>
      </c>
      <c r="N5826">
        <v>0</v>
      </c>
      <c r="O5826">
        <v>210000</v>
      </c>
      <c r="P5826">
        <v>151458000</v>
      </c>
      <c r="Q5826">
        <v>7842</v>
      </c>
      <c r="R5826" t="b">
        <v>0</v>
      </c>
      <c r="S5826">
        <v>0</v>
      </c>
    </row>
    <row r="5827" spans="1:19">
      <c r="A5827">
        <v>41701001</v>
      </c>
      <c r="B5827" s="12"/>
      <c r="C5827" s="12" t="s">
        <v>4797</v>
      </c>
      <c r="D5827" s="12" t="s">
        <v>5657</v>
      </c>
      <c r="E5827" t="b">
        <v>0</v>
      </c>
      <c r="F5827">
        <v>0</v>
      </c>
      <c r="G5827">
        <v>0</v>
      </c>
      <c r="H5827">
        <v>44075</v>
      </c>
      <c r="I5827" s="12" t="s">
        <v>3613</v>
      </c>
      <c r="J5827">
        <v>12</v>
      </c>
      <c r="K5827">
        <v>10946</v>
      </c>
      <c r="L5827">
        <v>0</v>
      </c>
      <c r="M5827">
        <v>0</v>
      </c>
      <c r="N5827">
        <v>0</v>
      </c>
      <c r="O5827">
        <v>233000</v>
      </c>
      <c r="P5827">
        <v>151691000</v>
      </c>
      <c r="Q5827">
        <v>7843</v>
      </c>
      <c r="R5827" t="b">
        <v>0</v>
      </c>
      <c r="S5827">
        <v>0</v>
      </c>
    </row>
    <row r="5828" spans="1:19">
      <c r="A5828">
        <v>41701001</v>
      </c>
      <c r="B5828" s="12"/>
      <c r="C5828" s="12" t="s">
        <v>4797</v>
      </c>
      <c r="D5828" s="12" t="s">
        <v>5657</v>
      </c>
      <c r="E5828" t="b">
        <v>0</v>
      </c>
      <c r="F5828">
        <v>0</v>
      </c>
      <c r="G5828">
        <v>0</v>
      </c>
      <c r="H5828">
        <v>44075</v>
      </c>
      <c r="I5828" s="12" t="s">
        <v>3614</v>
      </c>
      <c r="J5828">
        <v>12</v>
      </c>
      <c r="K5828">
        <v>10947</v>
      </c>
      <c r="L5828">
        <v>0</v>
      </c>
      <c r="M5828">
        <v>0</v>
      </c>
      <c r="N5828">
        <v>0</v>
      </c>
      <c r="O5828">
        <v>210000</v>
      </c>
      <c r="P5828">
        <v>151901000</v>
      </c>
      <c r="Q5828">
        <v>7844</v>
      </c>
      <c r="R5828" t="b">
        <v>0</v>
      </c>
      <c r="S5828">
        <v>0</v>
      </c>
    </row>
    <row r="5829" spans="1:19">
      <c r="A5829">
        <v>41701001</v>
      </c>
      <c r="B5829" s="12"/>
      <c r="C5829" s="12" t="s">
        <v>4797</v>
      </c>
      <c r="D5829" s="12" t="s">
        <v>5657</v>
      </c>
      <c r="E5829" t="b">
        <v>0</v>
      </c>
      <c r="F5829">
        <v>0</v>
      </c>
      <c r="G5829">
        <v>0</v>
      </c>
      <c r="H5829">
        <v>44075</v>
      </c>
      <c r="I5829" s="12" t="s">
        <v>3615</v>
      </c>
      <c r="J5829">
        <v>12</v>
      </c>
      <c r="K5829">
        <v>10948</v>
      </c>
      <c r="L5829">
        <v>0</v>
      </c>
      <c r="M5829">
        <v>0</v>
      </c>
      <c r="N5829">
        <v>0</v>
      </c>
      <c r="O5829">
        <v>233000</v>
      </c>
      <c r="P5829">
        <v>152134000</v>
      </c>
      <c r="Q5829">
        <v>7845</v>
      </c>
      <c r="R5829" t="b">
        <v>0</v>
      </c>
      <c r="S5829">
        <v>0</v>
      </c>
    </row>
    <row r="5830" spans="1:19">
      <c r="A5830">
        <v>41701001</v>
      </c>
      <c r="B5830" s="12"/>
      <c r="C5830" s="12" t="s">
        <v>4797</v>
      </c>
      <c r="D5830" s="12" t="s">
        <v>5657</v>
      </c>
      <c r="E5830" t="b">
        <v>0</v>
      </c>
      <c r="F5830">
        <v>0</v>
      </c>
      <c r="G5830">
        <v>0</v>
      </c>
      <c r="H5830">
        <v>44075</v>
      </c>
      <c r="I5830" s="12" t="s">
        <v>3616</v>
      </c>
      <c r="J5830">
        <v>12</v>
      </c>
      <c r="K5830">
        <v>10949</v>
      </c>
      <c r="L5830">
        <v>0</v>
      </c>
      <c r="M5830">
        <v>0</v>
      </c>
      <c r="N5830">
        <v>0</v>
      </c>
      <c r="O5830">
        <v>210000</v>
      </c>
      <c r="P5830">
        <v>152344000</v>
      </c>
      <c r="Q5830">
        <v>7846</v>
      </c>
      <c r="R5830" t="b">
        <v>0</v>
      </c>
      <c r="S5830">
        <v>0</v>
      </c>
    </row>
    <row r="5831" spans="1:19">
      <c r="A5831">
        <v>41701001</v>
      </c>
      <c r="B5831" s="12"/>
      <c r="C5831" s="12" t="s">
        <v>4797</v>
      </c>
      <c r="D5831" s="12" t="s">
        <v>5657</v>
      </c>
      <c r="E5831" t="b">
        <v>0</v>
      </c>
      <c r="F5831">
        <v>0</v>
      </c>
      <c r="G5831">
        <v>0</v>
      </c>
      <c r="H5831">
        <v>44075</v>
      </c>
      <c r="I5831" s="12" t="s">
        <v>3617</v>
      </c>
      <c r="J5831">
        <v>12</v>
      </c>
      <c r="K5831">
        <v>10950</v>
      </c>
      <c r="L5831">
        <v>0</v>
      </c>
      <c r="M5831">
        <v>0</v>
      </c>
      <c r="N5831">
        <v>0</v>
      </c>
      <c r="O5831">
        <v>233000</v>
      </c>
      <c r="P5831">
        <v>152577000</v>
      </c>
      <c r="Q5831">
        <v>7847</v>
      </c>
      <c r="R5831" t="b">
        <v>0</v>
      </c>
      <c r="S5831">
        <v>0</v>
      </c>
    </row>
    <row r="5832" spans="1:19">
      <c r="A5832">
        <v>41701001</v>
      </c>
      <c r="B5832" s="12"/>
      <c r="C5832" s="12" t="s">
        <v>4797</v>
      </c>
      <c r="D5832" s="12" t="s">
        <v>5657</v>
      </c>
      <c r="E5832" t="b">
        <v>0</v>
      </c>
      <c r="F5832">
        <v>0</v>
      </c>
      <c r="G5832">
        <v>0</v>
      </c>
      <c r="H5832">
        <v>44075</v>
      </c>
      <c r="I5832" s="12" t="s">
        <v>3618</v>
      </c>
      <c r="J5832">
        <v>12</v>
      </c>
      <c r="K5832">
        <v>10951</v>
      </c>
      <c r="L5832">
        <v>0</v>
      </c>
      <c r="M5832">
        <v>0</v>
      </c>
      <c r="N5832">
        <v>0</v>
      </c>
      <c r="O5832">
        <v>210000</v>
      </c>
      <c r="P5832">
        <v>152787000</v>
      </c>
      <c r="Q5832">
        <v>7848</v>
      </c>
      <c r="R5832" t="b">
        <v>0</v>
      </c>
      <c r="S5832">
        <v>0</v>
      </c>
    </row>
    <row r="5833" spans="1:19">
      <c r="A5833">
        <v>41701001</v>
      </c>
      <c r="B5833" s="12"/>
      <c r="C5833" s="12" t="s">
        <v>4797</v>
      </c>
      <c r="D5833" s="12" t="s">
        <v>5657</v>
      </c>
      <c r="E5833" t="b">
        <v>0</v>
      </c>
      <c r="F5833">
        <v>0</v>
      </c>
      <c r="G5833">
        <v>0</v>
      </c>
      <c r="H5833">
        <v>44075</v>
      </c>
      <c r="I5833" s="12" t="s">
        <v>3619</v>
      </c>
      <c r="J5833">
        <v>12</v>
      </c>
      <c r="K5833">
        <v>10952</v>
      </c>
      <c r="L5833">
        <v>0</v>
      </c>
      <c r="M5833">
        <v>0</v>
      </c>
      <c r="N5833">
        <v>0</v>
      </c>
      <c r="O5833">
        <v>210000</v>
      </c>
      <c r="P5833">
        <v>152997000</v>
      </c>
      <c r="Q5833">
        <v>7849</v>
      </c>
      <c r="R5833" t="b">
        <v>0</v>
      </c>
      <c r="S5833">
        <v>0</v>
      </c>
    </row>
    <row r="5834" spans="1:19">
      <c r="A5834">
        <v>41701001</v>
      </c>
      <c r="B5834" s="12"/>
      <c r="C5834" s="12" t="s">
        <v>4797</v>
      </c>
      <c r="D5834" s="12" t="s">
        <v>5657</v>
      </c>
      <c r="E5834" t="b">
        <v>0</v>
      </c>
      <c r="F5834">
        <v>0</v>
      </c>
      <c r="G5834">
        <v>0</v>
      </c>
      <c r="H5834">
        <v>44075</v>
      </c>
      <c r="I5834" s="12" t="s">
        <v>3620</v>
      </c>
      <c r="J5834">
        <v>12</v>
      </c>
      <c r="K5834">
        <v>10953</v>
      </c>
      <c r="L5834">
        <v>0</v>
      </c>
      <c r="M5834">
        <v>0</v>
      </c>
      <c r="N5834">
        <v>0</v>
      </c>
      <c r="O5834">
        <v>210000</v>
      </c>
      <c r="P5834">
        <v>153207000</v>
      </c>
      <c r="Q5834">
        <v>7850</v>
      </c>
      <c r="R5834" t="b">
        <v>0</v>
      </c>
      <c r="S5834">
        <v>0</v>
      </c>
    </row>
    <row r="5835" spans="1:19">
      <c r="A5835">
        <v>41701001</v>
      </c>
      <c r="B5835" s="12"/>
      <c r="C5835" s="12" t="s">
        <v>4797</v>
      </c>
      <c r="D5835" s="12" t="s">
        <v>5657</v>
      </c>
      <c r="E5835" t="b">
        <v>0</v>
      </c>
      <c r="F5835">
        <v>0</v>
      </c>
      <c r="G5835">
        <v>0</v>
      </c>
      <c r="H5835">
        <v>44075</v>
      </c>
      <c r="I5835" s="12" t="s">
        <v>3621</v>
      </c>
      <c r="J5835">
        <v>12</v>
      </c>
      <c r="K5835">
        <v>10954</v>
      </c>
      <c r="L5835">
        <v>0</v>
      </c>
      <c r="M5835">
        <v>0</v>
      </c>
      <c r="N5835">
        <v>0</v>
      </c>
      <c r="O5835">
        <v>233000</v>
      </c>
      <c r="P5835">
        <v>153440000</v>
      </c>
      <c r="Q5835">
        <v>7851</v>
      </c>
      <c r="R5835" t="b">
        <v>0</v>
      </c>
      <c r="S5835">
        <v>0</v>
      </c>
    </row>
    <row r="5836" spans="1:19">
      <c r="A5836">
        <v>41701001</v>
      </c>
      <c r="B5836" s="12"/>
      <c r="C5836" s="12" t="s">
        <v>4797</v>
      </c>
      <c r="D5836" s="12" t="s">
        <v>5657</v>
      </c>
      <c r="E5836" t="b">
        <v>0</v>
      </c>
      <c r="F5836">
        <v>0</v>
      </c>
      <c r="G5836">
        <v>0</v>
      </c>
      <c r="H5836">
        <v>44075</v>
      </c>
      <c r="I5836" s="12" t="s">
        <v>3622</v>
      </c>
      <c r="J5836">
        <v>12</v>
      </c>
      <c r="K5836">
        <v>10955</v>
      </c>
      <c r="L5836">
        <v>0</v>
      </c>
      <c r="M5836">
        <v>0</v>
      </c>
      <c r="N5836">
        <v>0</v>
      </c>
      <c r="O5836">
        <v>210000</v>
      </c>
      <c r="P5836">
        <v>153650000</v>
      </c>
      <c r="Q5836">
        <v>7852</v>
      </c>
      <c r="R5836" t="b">
        <v>0</v>
      </c>
      <c r="S5836">
        <v>0</v>
      </c>
    </row>
    <row r="5837" spans="1:19">
      <c r="A5837">
        <v>41701001</v>
      </c>
      <c r="B5837" s="12"/>
      <c r="C5837" s="12" t="s">
        <v>4797</v>
      </c>
      <c r="D5837" s="12" t="s">
        <v>5657</v>
      </c>
      <c r="E5837" t="b">
        <v>0</v>
      </c>
      <c r="F5837">
        <v>0</v>
      </c>
      <c r="G5837">
        <v>0</v>
      </c>
      <c r="H5837">
        <v>44075</v>
      </c>
      <c r="I5837" s="12" t="s">
        <v>3623</v>
      </c>
      <c r="J5837">
        <v>12</v>
      </c>
      <c r="K5837">
        <v>10956</v>
      </c>
      <c r="L5837">
        <v>0</v>
      </c>
      <c r="M5837">
        <v>0</v>
      </c>
      <c r="N5837">
        <v>0</v>
      </c>
      <c r="O5837">
        <v>233000</v>
      </c>
      <c r="P5837">
        <v>153883000</v>
      </c>
      <c r="Q5837">
        <v>7853</v>
      </c>
      <c r="R5837" t="b">
        <v>0</v>
      </c>
      <c r="S5837">
        <v>0</v>
      </c>
    </row>
    <row r="5838" spans="1:19">
      <c r="A5838">
        <v>41701001</v>
      </c>
      <c r="B5838" s="12"/>
      <c r="C5838" s="12" t="s">
        <v>4797</v>
      </c>
      <c r="D5838" s="12" t="s">
        <v>5657</v>
      </c>
      <c r="E5838" t="b">
        <v>0</v>
      </c>
      <c r="F5838">
        <v>0</v>
      </c>
      <c r="G5838">
        <v>0</v>
      </c>
      <c r="H5838">
        <v>44075</v>
      </c>
      <c r="I5838" s="12" t="s">
        <v>3624</v>
      </c>
      <c r="J5838">
        <v>12</v>
      </c>
      <c r="K5838">
        <v>10957</v>
      </c>
      <c r="L5838">
        <v>0</v>
      </c>
      <c r="M5838">
        <v>0</v>
      </c>
      <c r="N5838">
        <v>0</v>
      </c>
      <c r="O5838">
        <v>233000</v>
      </c>
      <c r="P5838">
        <v>154116000</v>
      </c>
      <c r="Q5838">
        <v>7854</v>
      </c>
      <c r="R5838" t="b">
        <v>0</v>
      </c>
      <c r="S5838">
        <v>0</v>
      </c>
    </row>
    <row r="5839" spans="1:19">
      <c r="A5839">
        <v>41701001</v>
      </c>
      <c r="B5839" s="12"/>
      <c r="C5839" s="12" t="s">
        <v>4797</v>
      </c>
      <c r="D5839" s="12" t="s">
        <v>5657</v>
      </c>
      <c r="E5839" t="b">
        <v>0</v>
      </c>
      <c r="F5839">
        <v>0</v>
      </c>
      <c r="G5839">
        <v>0</v>
      </c>
      <c r="H5839">
        <v>44075</v>
      </c>
      <c r="I5839" s="12" t="s">
        <v>3625</v>
      </c>
      <c r="J5839">
        <v>12</v>
      </c>
      <c r="K5839">
        <v>10958</v>
      </c>
      <c r="L5839">
        <v>0</v>
      </c>
      <c r="M5839">
        <v>0</v>
      </c>
      <c r="N5839">
        <v>0</v>
      </c>
      <c r="O5839">
        <v>210000</v>
      </c>
      <c r="P5839">
        <v>154326000</v>
      </c>
      <c r="Q5839">
        <v>7855</v>
      </c>
      <c r="R5839" t="b">
        <v>0</v>
      </c>
      <c r="S5839">
        <v>0</v>
      </c>
    </row>
    <row r="5840" spans="1:19">
      <c r="A5840">
        <v>41701001</v>
      </c>
      <c r="B5840" s="12"/>
      <c r="C5840" s="12" t="s">
        <v>4797</v>
      </c>
      <c r="D5840" s="12" t="s">
        <v>5657</v>
      </c>
      <c r="E5840" t="b">
        <v>0</v>
      </c>
      <c r="F5840">
        <v>0</v>
      </c>
      <c r="G5840">
        <v>0</v>
      </c>
      <c r="H5840">
        <v>44075</v>
      </c>
      <c r="I5840" s="12" t="s">
        <v>3626</v>
      </c>
      <c r="J5840">
        <v>12</v>
      </c>
      <c r="K5840">
        <v>10959</v>
      </c>
      <c r="L5840">
        <v>0</v>
      </c>
      <c r="M5840">
        <v>0</v>
      </c>
      <c r="N5840">
        <v>0</v>
      </c>
      <c r="O5840">
        <v>233000</v>
      </c>
      <c r="P5840">
        <v>154559000</v>
      </c>
      <c r="Q5840">
        <v>7856</v>
      </c>
      <c r="R5840" t="b">
        <v>0</v>
      </c>
      <c r="S5840">
        <v>0</v>
      </c>
    </row>
    <row r="5841" spans="1:19">
      <c r="A5841">
        <v>41701001</v>
      </c>
      <c r="B5841" s="12"/>
      <c r="C5841" s="12" t="s">
        <v>4797</v>
      </c>
      <c r="D5841" s="12" t="s">
        <v>5657</v>
      </c>
      <c r="E5841" t="b">
        <v>0</v>
      </c>
      <c r="F5841">
        <v>0</v>
      </c>
      <c r="G5841">
        <v>0</v>
      </c>
      <c r="H5841">
        <v>44075</v>
      </c>
      <c r="I5841" s="12" t="s">
        <v>3627</v>
      </c>
      <c r="J5841">
        <v>12</v>
      </c>
      <c r="K5841">
        <v>10960</v>
      </c>
      <c r="L5841">
        <v>0</v>
      </c>
      <c r="M5841">
        <v>0</v>
      </c>
      <c r="N5841">
        <v>0</v>
      </c>
      <c r="O5841">
        <v>210000</v>
      </c>
      <c r="P5841">
        <v>154769000</v>
      </c>
      <c r="Q5841">
        <v>7857</v>
      </c>
      <c r="R5841" t="b">
        <v>0</v>
      </c>
      <c r="S5841">
        <v>0</v>
      </c>
    </row>
    <row r="5842" spans="1:19">
      <c r="A5842">
        <v>41701001</v>
      </c>
      <c r="B5842" s="12"/>
      <c r="C5842" s="12" t="s">
        <v>4797</v>
      </c>
      <c r="D5842" s="12" t="s">
        <v>5657</v>
      </c>
      <c r="E5842" t="b">
        <v>0</v>
      </c>
      <c r="F5842">
        <v>0</v>
      </c>
      <c r="G5842">
        <v>0</v>
      </c>
      <c r="H5842">
        <v>44075</v>
      </c>
      <c r="I5842" s="12" t="s">
        <v>3628</v>
      </c>
      <c r="J5842">
        <v>12</v>
      </c>
      <c r="K5842">
        <v>10961</v>
      </c>
      <c r="L5842">
        <v>0</v>
      </c>
      <c r="M5842">
        <v>0</v>
      </c>
      <c r="N5842">
        <v>0</v>
      </c>
      <c r="O5842">
        <v>233000</v>
      </c>
      <c r="P5842">
        <v>155002000</v>
      </c>
      <c r="Q5842">
        <v>7858</v>
      </c>
      <c r="R5842" t="b">
        <v>0</v>
      </c>
      <c r="S5842">
        <v>0</v>
      </c>
    </row>
    <row r="5843" spans="1:19">
      <c r="A5843">
        <v>41701001</v>
      </c>
      <c r="B5843" s="12"/>
      <c r="C5843" s="12" t="s">
        <v>4797</v>
      </c>
      <c r="D5843" s="12" t="s">
        <v>5657</v>
      </c>
      <c r="E5843" t="b">
        <v>0</v>
      </c>
      <c r="F5843">
        <v>0</v>
      </c>
      <c r="G5843">
        <v>0</v>
      </c>
      <c r="H5843">
        <v>44075</v>
      </c>
      <c r="I5843" s="12" t="s">
        <v>3629</v>
      </c>
      <c r="J5843">
        <v>12</v>
      </c>
      <c r="K5843">
        <v>10962</v>
      </c>
      <c r="L5843">
        <v>0</v>
      </c>
      <c r="M5843">
        <v>0</v>
      </c>
      <c r="N5843">
        <v>0</v>
      </c>
      <c r="O5843">
        <v>210000</v>
      </c>
      <c r="P5843">
        <v>155212000</v>
      </c>
      <c r="Q5843">
        <v>7859</v>
      </c>
      <c r="R5843" t="b">
        <v>0</v>
      </c>
      <c r="S5843">
        <v>0</v>
      </c>
    </row>
    <row r="5844" spans="1:19">
      <c r="A5844">
        <v>41701001</v>
      </c>
      <c r="B5844" s="12"/>
      <c r="C5844" s="12" t="s">
        <v>4797</v>
      </c>
      <c r="D5844" s="12" t="s">
        <v>5657</v>
      </c>
      <c r="E5844" t="b">
        <v>0</v>
      </c>
      <c r="F5844">
        <v>0</v>
      </c>
      <c r="G5844">
        <v>0</v>
      </c>
      <c r="H5844">
        <v>44075</v>
      </c>
      <c r="I5844" s="12" t="s">
        <v>3630</v>
      </c>
      <c r="J5844">
        <v>12</v>
      </c>
      <c r="K5844">
        <v>10963</v>
      </c>
      <c r="L5844">
        <v>0</v>
      </c>
      <c r="M5844">
        <v>0</v>
      </c>
      <c r="N5844">
        <v>0</v>
      </c>
      <c r="O5844">
        <v>210000</v>
      </c>
      <c r="P5844">
        <v>155422000</v>
      </c>
      <c r="Q5844">
        <v>7860</v>
      </c>
      <c r="R5844" t="b">
        <v>0</v>
      </c>
      <c r="S5844">
        <v>0</v>
      </c>
    </row>
    <row r="5845" spans="1:19">
      <c r="A5845">
        <v>41701001</v>
      </c>
      <c r="B5845" s="12"/>
      <c r="C5845" s="12" t="s">
        <v>4797</v>
      </c>
      <c r="D5845" s="12" t="s">
        <v>5657</v>
      </c>
      <c r="E5845" t="b">
        <v>0</v>
      </c>
      <c r="F5845">
        <v>0</v>
      </c>
      <c r="G5845">
        <v>0</v>
      </c>
      <c r="H5845">
        <v>44075</v>
      </c>
      <c r="I5845" s="12" t="s">
        <v>3631</v>
      </c>
      <c r="J5845">
        <v>12</v>
      </c>
      <c r="K5845">
        <v>10964</v>
      </c>
      <c r="L5845">
        <v>0</v>
      </c>
      <c r="M5845">
        <v>0</v>
      </c>
      <c r="N5845">
        <v>0</v>
      </c>
      <c r="O5845">
        <v>210000</v>
      </c>
      <c r="P5845">
        <v>155632000</v>
      </c>
      <c r="Q5845">
        <v>7861</v>
      </c>
      <c r="R5845" t="b">
        <v>0</v>
      </c>
      <c r="S5845">
        <v>0</v>
      </c>
    </row>
    <row r="5846" spans="1:19">
      <c r="A5846">
        <v>41701001</v>
      </c>
      <c r="B5846" s="12"/>
      <c r="C5846" s="12" t="s">
        <v>4797</v>
      </c>
      <c r="D5846" s="12" t="s">
        <v>5657</v>
      </c>
      <c r="E5846" t="b">
        <v>0</v>
      </c>
      <c r="F5846">
        <v>0</v>
      </c>
      <c r="G5846">
        <v>0</v>
      </c>
      <c r="H5846">
        <v>44075</v>
      </c>
      <c r="I5846" s="12" t="s">
        <v>3632</v>
      </c>
      <c r="J5846">
        <v>12</v>
      </c>
      <c r="K5846">
        <v>10965</v>
      </c>
      <c r="L5846">
        <v>0</v>
      </c>
      <c r="M5846">
        <v>0</v>
      </c>
      <c r="N5846">
        <v>0</v>
      </c>
      <c r="O5846">
        <v>210000</v>
      </c>
      <c r="P5846">
        <v>155842000</v>
      </c>
      <c r="Q5846">
        <v>7862</v>
      </c>
      <c r="R5846" t="b">
        <v>0</v>
      </c>
      <c r="S5846">
        <v>0</v>
      </c>
    </row>
    <row r="5847" spans="1:19">
      <c r="A5847">
        <v>41701001</v>
      </c>
      <c r="B5847" s="12"/>
      <c r="C5847" s="12" t="s">
        <v>4797</v>
      </c>
      <c r="D5847" s="12" t="s">
        <v>5657</v>
      </c>
      <c r="E5847" t="b">
        <v>0</v>
      </c>
      <c r="F5847">
        <v>0</v>
      </c>
      <c r="G5847">
        <v>0</v>
      </c>
      <c r="H5847">
        <v>44075</v>
      </c>
      <c r="I5847" s="12" t="s">
        <v>3633</v>
      </c>
      <c r="J5847">
        <v>12</v>
      </c>
      <c r="K5847">
        <v>10966</v>
      </c>
      <c r="L5847">
        <v>0</v>
      </c>
      <c r="M5847">
        <v>0</v>
      </c>
      <c r="N5847">
        <v>0</v>
      </c>
      <c r="O5847">
        <v>233000</v>
      </c>
      <c r="P5847">
        <v>156075000</v>
      </c>
      <c r="Q5847">
        <v>7863</v>
      </c>
      <c r="R5847" t="b">
        <v>0</v>
      </c>
      <c r="S5847">
        <v>0</v>
      </c>
    </row>
    <row r="5848" spans="1:19">
      <c r="A5848">
        <v>41701001</v>
      </c>
      <c r="B5848" s="12"/>
      <c r="C5848" s="12" t="s">
        <v>4797</v>
      </c>
      <c r="D5848" s="12" t="s">
        <v>5657</v>
      </c>
      <c r="E5848" t="b">
        <v>0</v>
      </c>
      <c r="F5848">
        <v>0</v>
      </c>
      <c r="G5848">
        <v>0</v>
      </c>
      <c r="H5848">
        <v>44075</v>
      </c>
      <c r="I5848" s="12" t="s">
        <v>3634</v>
      </c>
      <c r="J5848">
        <v>12</v>
      </c>
      <c r="K5848">
        <v>10967</v>
      </c>
      <c r="L5848">
        <v>0</v>
      </c>
      <c r="M5848">
        <v>0</v>
      </c>
      <c r="N5848">
        <v>0</v>
      </c>
      <c r="O5848">
        <v>210000</v>
      </c>
      <c r="P5848">
        <v>156285000</v>
      </c>
      <c r="Q5848">
        <v>7864</v>
      </c>
      <c r="R5848" t="b">
        <v>0</v>
      </c>
      <c r="S5848">
        <v>0</v>
      </c>
    </row>
    <row r="5849" spans="1:19">
      <c r="A5849">
        <v>41701001</v>
      </c>
      <c r="B5849" s="12"/>
      <c r="C5849" s="12" t="s">
        <v>4797</v>
      </c>
      <c r="D5849" s="12" t="s">
        <v>5657</v>
      </c>
      <c r="E5849" t="b">
        <v>0</v>
      </c>
      <c r="F5849">
        <v>0</v>
      </c>
      <c r="G5849">
        <v>0</v>
      </c>
      <c r="H5849">
        <v>44075</v>
      </c>
      <c r="I5849" s="12" t="s">
        <v>3635</v>
      </c>
      <c r="J5849">
        <v>12</v>
      </c>
      <c r="K5849">
        <v>10968</v>
      </c>
      <c r="L5849">
        <v>0</v>
      </c>
      <c r="M5849">
        <v>0</v>
      </c>
      <c r="N5849">
        <v>0</v>
      </c>
      <c r="O5849">
        <v>233000</v>
      </c>
      <c r="P5849">
        <v>156518000</v>
      </c>
      <c r="Q5849">
        <v>7865</v>
      </c>
      <c r="R5849" t="b">
        <v>0</v>
      </c>
      <c r="S5849">
        <v>0</v>
      </c>
    </row>
    <row r="5850" spans="1:19">
      <c r="A5850">
        <v>41701001</v>
      </c>
      <c r="B5850" s="12"/>
      <c r="C5850" s="12" t="s">
        <v>4797</v>
      </c>
      <c r="D5850" s="12" t="s">
        <v>5657</v>
      </c>
      <c r="E5850" t="b">
        <v>0</v>
      </c>
      <c r="F5850">
        <v>0</v>
      </c>
      <c r="G5850">
        <v>0</v>
      </c>
      <c r="H5850">
        <v>44075</v>
      </c>
      <c r="I5850" s="12" t="s">
        <v>3636</v>
      </c>
      <c r="J5850">
        <v>12</v>
      </c>
      <c r="K5850">
        <v>10969</v>
      </c>
      <c r="L5850">
        <v>0</v>
      </c>
      <c r="M5850">
        <v>0</v>
      </c>
      <c r="N5850">
        <v>0</v>
      </c>
      <c r="O5850">
        <v>210000</v>
      </c>
      <c r="P5850">
        <v>156728000</v>
      </c>
      <c r="Q5850">
        <v>7866</v>
      </c>
      <c r="R5850" t="b">
        <v>0</v>
      </c>
      <c r="S5850">
        <v>0</v>
      </c>
    </row>
    <row r="5851" spans="1:19">
      <c r="A5851">
        <v>41701001</v>
      </c>
      <c r="B5851" s="12"/>
      <c r="C5851" s="12" t="s">
        <v>4797</v>
      </c>
      <c r="D5851" s="12" t="s">
        <v>5657</v>
      </c>
      <c r="E5851" t="b">
        <v>0</v>
      </c>
      <c r="F5851">
        <v>0</v>
      </c>
      <c r="G5851">
        <v>0</v>
      </c>
      <c r="H5851">
        <v>44075</v>
      </c>
      <c r="I5851" s="12" t="s">
        <v>3637</v>
      </c>
      <c r="J5851">
        <v>12</v>
      </c>
      <c r="K5851">
        <v>10970</v>
      </c>
      <c r="L5851">
        <v>0</v>
      </c>
      <c r="M5851">
        <v>0</v>
      </c>
      <c r="N5851">
        <v>0</v>
      </c>
      <c r="O5851">
        <v>210000</v>
      </c>
      <c r="P5851">
        <v>156938000</v>
      </c>
      <c r="Q5851">
        <v>7867</v>
      </c>
      <c r="R5851" t="b">
        <v>0</v>
      </c>
      <c r="S5851">
        <v>0</v>
      </c>
    </row>
    <row r="5852" spans="1:19">
      <c r="A5852">
        <v>41701001</v>
      </c>
      <c r="B5852" s="12"/>
      <c r="C5852" s="12" t="s">
        <v>4797</v>
      </c>
      <c r="D5852" s="12" t="s">
        <v>5657</v>
      </c>
      <c r="E5852" t="b">
        <v>0</v>
      </c>
      <c r="F5852">
        <v>0</v>
      </c>
      <c r="G5852">
        <v>0</v>
      </c>
      <c r="H5852">
        <v>44075</v>
      </c>
      <c r="I5852" s="12" t="s">
        <v>3638</v>
      </c>
      <c r="J5852">
        <v>12</v>
      </c>
      <c r="K5852">
        <v>10971</v>
      </c>
      <c r="L5852">
        <v>0</v>
      </c>
      <c r="M5852">
        <v>0</v>
      </c>
      <c r="N5852">
        <v>0</v>
      </c>
      <c r="O5852">
        <v>233000</v>
      </c>
      <c r="P5852">
        <v>157171000</v>
      </c>
      <c r="Q5852">
        <v>7868</v>
      </c>
      <c r="R5852" t="b">
        <v>0</v>
      </c>
      <c r="S5852">
        <v>0</v>
      </c>
    </row>
    <row r="5853" spans="1:19">
      <c r="A5853">
        <v>41701001</v>
      </c>
      <c r="B5853" s="12"/>
      <c r="C5853" s="12" t="s">
        <v>4797</v>
      </c>
      <c r="D5853" s="12" t="s">
        <v>5657</v>
      </c>
      <c r="E5853" t="b">
        <v>0</v>
      </c>
      <c r="F5853">
        <v>0</v>
      </c>
      <c r="G5853">
        <v>0</v>
      </c>
      <c r="H5853">
        <v>44075</v>
      </c>
      <c r="I5853" s="12" t="s">
        <v>3639</v>
      </c>
      <c r="J5853">
        <v>12</v>
      </c>
      <c r="K5853">
        <v>10972</v>
      </c>
      <c r="L5853">
        <v>0</v>
      </c>
      <c r="M5853">
        <v>0</v>
      </c>
      <c r="N5853">
        <v>0</v>
      </c>
      <c r="O5853">
        <v>210000</v>
      </c>
      <c r="P5853">
        <v>157381000</v>
      </c>
      <c r="Q5853">
        <v>7869</v>
      </c>
      <c r="R5853" t="b">
        <v>0</v>
      </c>
      <c r="S5853">
        <v>0</v>
      </c>
    </row>
    <row r="5854" spans="1:19">
      <c r="A5854">
        <v>41701001</v>
      </c>
      <c r="B5854" s="12"/>
      <c r="C5854" s="12" t="s">
        <v>4797</v>
      </c>
      <c r="D5854" s="12" t="s">
        <v>5657</v>
      </c>
      <c r="E5854" t="b">
        <v>0</v>
      </c>
      <c r="F5854">
        <v>0</v>
      </c>
      <c r="G5854">
        <v>0</v>
      </c>
      <c r="H5854">
        <v>44075</v>
      </c>
      <c r="I5854" s="12" t="s">
        <v>3640</v>
      </c>
      <c r="J5854">
        <v>12</v>
      </c>
      <c r="K5854">
        <v>10973</v>
      </c>
      <c r="L5854">
        <v>0</v>
      </c>
      <c r="M5854">
        <v>0</v>
      </c>
      <c r="N5854">
        <v>0</v>
      </c>
      <c r="O5854">
        <v>210000</v>
      </c>
      <c r="P5854">
        <v>157591000</v>
      </c>
      <c r="Q5854">
        <v>7870</v>
      </c>
      <c r="R5854" t="b">
        <v>0</v>
      </c>
      <c r="S5854">
        <v>0</v>
      </c>
    </row>
    <row r="5855" spans="1:19">
      <c r="A5855">
        <v>41701001</v>
      </c>
      <c r="B5855" s="12"/>
      <c r="C5855" s="12" t="s">
        <v>4797</v>
      </c>
      <c r="D5855" s="12" t="s">
        <v>5657</v>
      </c>
      <c r="E5855" t="b">
        <v>0</v>
      </c>
      <c r="F5855">
        <v>0</v>
      </c>
      <c r="G5855">
        <v>0</v>
      </c>
      <c r="H5855">
        <v>44075</v>
      </c>
      <c r="I5855" s="12" t="s">
        <v>3641</v>
      </c>
      <c r="J5855">
        <v>12</v>
      </c>
      <c r="K5855">
        <v>10974</v>
      </c>
      <c r="L5855">
        <v>0</v>
      </c>
      <c r="M5855">
        <v>0</v>
      </c>
      <c r="N5855">
        <v>0</v>
      </c>
      <c r="O5855">
        <v>233000</v>
      </c>
      <c r="P5855">
        <v>157824000</v>
      </c>
      <c r="Q5855">
        <v>7871</v>
      </c>
      <c r="R5855" t="b">
        <v>0</v>
      </c>
      <c r="S5855">
        <v>0</v>
      </c>
    </row>
    <row r="5856" spans="1:19">
      <c r="A5856">
        <v>41701001</v>
      </c>
      <c r="B5856" s="12"/>
      <c r="C5856" s="12" t="s">
        <v>4797</v>
      </c>
      <c r="D5856" s="12" t="s">
        <v>5657</v>
      </c>
      <c r="E5856" t="b">
        <v>0</v>
      </c>
      <c r="F5856">
        <v>0</v>
      </c>
      <c r="G5856">
        <v>0</v>
      </c>
      <c r="H5856">
        <v>44105</v>
      </c>
      <c r="I5856" s="12" t="s">
        <v>3642</v>
      </c>
      <c r="J5856">
        <v>12</v>
      </c>
      <c r="K5856">
        <v>10975</v>
      </c>
      <c r="L5856">
        <v>0</v>
      </c>
      <c r="M5856">
        <v>0</v>
      </c>
      <c r="N5856">
        <v>0</v>
      </c>
      <c r="O5856">
        <v>233000</v>
      </c>
      <c r="P5856">
        <v>158057000</v>
      </c>
      <c r="Q5856">
        <v>7872</v>
      </c>
      <c r="R5856" t="b">
        <v>0</v>
      </c>
      <c r="S5856">
        <v>0</v>
      </c>
    </row>
    <row r="5857" spans="1:19">
      <c r="A5857">
        <v>41701001</v>
      </c>
      <c r="B5857" s="12"/>
      <c r="C5857" s="12" t="s">
        <v>4797</v>
      </c>
      <c r="D5857" s="12" t="s">
        <v>5657</v>
      </c>
      <c r="E5857" t="b">
        <v>0</v>
      </c>
      <c r="F5857">
        <v>0</v>
      </c>
      <c r="G5857">
        <v>0</v>
      </c>
      <c r="H5857">
        <v>44105</v>
      </c>
      <c r="I5857" s="12" t="s">
        <v>3643</v>
      </c>
      <c r="J5857">
        <v>12</v>
      </c>
      <c r="K5857">
        <v>10976</v>
      </c>
      <c r="L5857">
        <v>0</v>
      </c>
      <c r="M5857">
        <v>0</v>
      </c>
      <c r="N5857">
        <v>0</v>
      </c>
      <c r="O5857">
        <v>210000</v>
      </c>
      <c r="P5857">
        <v>158267000</v>
      </c>
      <c r="Q5857">
        <v>7873</v>
      </c>
      <c r="R5857" t="b">
        <v>0</v>
      </c>
      <c r="S5857">
        <v>0</v>
      </c>
    </row>
    <row r="5858" spans="1:19">
      <c r="A5858">
        <v>41701001</v>
      </c>
      <c r="B5858" s="12"/>
      <c r="C5858" s="12" t="s">
        <v>4797</v>
      </c>
      <c r="D5858" s="12" t="s">
        <v>5657</v>
      </c>
      <c r="E5858" t="b">
        <v>0</v>
      </c>
      <c r="F5858">
        <v>0</v>
      </c>
      <c r="G5858">
        <v>0</v>
      </c>
      <c r="H5858">
        <v>44105</v>
      </c>
      <c r="I5858" s="12" t="s">
        <v>3644</v>
      </c>
      <c r="J5858">
        <v>12</v>
      </c>
      <c r="K5858">
        <v>10977</v>
      </c>
      <c r="L5858">
        <v>0</v>
      </c>
      <c r="M5858">
        <v>0</v>
      </c>
      <c r="N5858">
        <v>0</v>
      </c>
      <c r="O5858">
        <v>210000</v>
      </c>
      <c r="P5858">
        <v>158477000</v>
      </c>
      <c r="Q5858">
        <v>7874</v>
      </c>
      <c r="R5858" t="b">
        <v>0</v>
      </c>
      <c r="S5858">
        <v>0</v>
      </c>
    </row>
    <row r="5859" spans="1:19">
      <c r="A5859">
        <v>41701001</v>
      </c>
      <c r="B5859" s="12"/>
      <c r="C5859" s="12" t="s">
        <v>4797</v>
      </c>
      <c r="D5859" s="12" t="s">
        <v>5657</v>
      </c>
      <c r="E5859" t="b">
        <v>0</v>
      </c>
      <c r="F5859">
        <v>0</v>
      </c>
      <c r="G5859">
        <v>0</v>
      </c>
      <c r="H5859">
        <v>44105</v>
      </c>
      <c r="I5859" s="12" t="s">
        <v>3645</v>
      </c>
      <c r="J5859">
        <v>12</v>
      </c>
      <c r="K5859">
        <v>10978</v>
      </c>
      <c r="L5859">
        <v>0</v>
      </c>
      <c r="M5859">
        <v>0</v>
      </c>
      <c r="N5859">
        <v>0</v>
      </c>
      <c r="O5859">
        <v>210000</v>
      </c>
      <c r="P5859">
        <v>158687000</v>
      </c>
      <c r="Q5859">
        <v>7875</v>
      </c>
      <c r="R5859" t="b">
        <v>0</v>
      </c>
      <c r="S5859">
        <v>0</v>
      </c>
    </row>
    <row r="5860" spans="1:19">
      <c r="A5860">
        <v>41701001</v>
      </c>
      <c r="B5860" s="12"/>
      <c r="C5860" s="12" t="s">
        <v>4797</v>
      </c>
      <c r="D5860" s="12" t="s">
        <v>5657</v>
      </c>
      <c r="E5860" t="b">
        <v>0</v>
      </c>
      <c r="F5860">
        <v>0</v>
      </c>
      <c r="G5860">
        <v>0</v>
      </c>
      <c r="H5860">
        <v>44105</v>
      </c>
      <c r="I5860" s="12" t="s">
        <v>3646</v>
      </c>
      <c r="J5860">
        <v>12</v>
      </c>
      <c r="K5860">
        <v>10979</v>
      </c>
      <c r="L5860">
        <v>0</v>
      </c>
      <c r="M5860">
        <v>0</v>
      </c>
      <c r="N5860">
        <v>0</v>
      </c>
      <c r="O5860">
        <v>210000</v>
      </c>
      <c r="P5860">
        <v>158897000</v>
      </c>
      <c r="Q5860">
        <v>7876</v>
      </c>
      <c r="R5860" t="b">
        <v>0</v>
      </c>
      <c r="S5860">
        <v>0</v>
      </c>
    </row>
    <row r="5861" spans="1:19">
      <c r="A5861">
        <v>41701001</v>
      </c>
      <c r="B5861" s="12"/>
      <c r="C5861" s="12" t="s">
        <v>4797</v>
      </c>
      <c r="D5861" s="12" t="s">
        <v>5657</v>
      </c>
      <c r="E5861" t="b">
        <v>0</v>
      </c>
      <c r="F5861">
        <v>0</v>
      </c>
      <c r="G5861">
        <v>0</v>
      </c>
      <c r="H5861">
        <v>44105</v>
      </c>
      <c r="I5861" s="12" t="s">
        <v>3647</v>
      </c>
      <c r="J5861">
        <v>12</v>
      </c>
      <c r="K5861">
        <v>10980</v>
      </c>
      <c r="L5861">
        <v>0</v>
      </c>
      <c r="M5861">
        <v>0</v>
      </c>
      <c r="N5861">
        <v>0</v>
      </c>
      <c r="O5861">
        <v>233000</v>
      </c>
      <c r="P5861">
        <v>159130000</v>
      </c>
      <c r="Q5861">
        <v>7877</v>
      </c>
      <c r="R5861" t="b">
        <v>0</v>
      </c>
      <c r="S5861">
        <v>0</v>
      </c>
    </row>
    <row r="5862" spans="1:19">
      <c r="A5862">
        <v>41701001</v>
      </c>
      <c r="B5862" s="12"/>
      <c r="C5862" s="12" t="s">
        <v>4797</v>
      </c>
      <c r="D5862" s="12" t="s">
        <v>5657</v>
      </c>
      <c r="E5862" t="b">
        <v>0</v>
      </c>
      <c r="F5862">
        <v>0</v>
      </c>
      <c r="G5862">
        <v>0</v>
      </c>
      <c r="H5862">
        <v>44105</v>
      </c>
      <c r="I5862" s="12" t="s">
        <v>3648</v>
      </c>
      <c r="J5862">
        <v>12</v>
      </c>
      <c r="K5862">
        <v>10981</v>
      </c>
      <c r="L5862">
        <v>0</v>
      </c>
      <c r="M5862">
        <v>0</v>
      </c>
      <c r="N5862">
        <v>0</v>
      </c>
      <c r="O5862">
        <v>233000</v>
      </c>
      <c r="P5862">
        <v>159363000</v>
      </c>
      <c r="Q5862">
        <v>7878</v>
      </c>
      <c r="R5862" t="b">
        <v>0</v>
      </c>
      <c r="S5862">
        <v>0</v>
      </c>
    </row>
    <row r="5863" spans="1:19">
      <c r="A5863">
        <v>41701001</v>
      </c>
      <c r="B5863" s="12"/>
      <c r="C5863" s="12" t="s">
        <v>4797</v>
      </c>
      <c r="D5863" s="12" t="s">
        <v>5657</v>
      </c>
      <c r="E5863" t="b">
        <v>0</v>
      </c>
      <c r="F5863">
        <v>0</v>
      </c>
      <c r="G5863">
        <v>0</v>
      </c>
      <c r="H5863">
        <v>44105</v>
      </c>
      <c r="I5863" s="12" t="s">
        <v>3649</v>
      </c>
      <c r="J5863">
        <v>12</v>
      </c>
      <c r="K5863">
        <v>10982</v>
      </c>
      <c r="L5863">
        <v>0</v>
      </c>
      <c r="M5863">
        <v>0</v>
      </c>
      <c r="N5863">
        <v>0</v>
      </c>
      <c r="O5863">
        <v>210000</v>
      </c>
      <c r="P5863">
        <v>159573000</v>
      </c>
      <c r="Q5863">
        <v>7879</v>
      </c>
      <c r="R5863" t="b">
        <v>0</v>
      </c>
      <c r="S5863">
        <v>0</v>
      </c>
    </row>
    <row r="5864" spans="1:19">
      <c r="A5864">
        <v>41701001</v>
      </c>
      <c r="B5864" s="12"/>
      <c r="C5864" s="12" t="s">
        <v>4797</v>
      </c>
      <c r="D5864" s="12" t="s">
        <v>5657</v>
      </c>
      <c r="E5864" t="b">
        <v>0</v>
      </c>
      <c r="F5864">
        <v>0</v>
      </c>
      <c r="G5864">
        <v>0</v>
      </c>
      <c r="H5864">
        <v>44105</v>
      </c>
      <c r="I5864" s="12" t="s">
        <v>3650</v>
      </c>
      <c r="J5864">
        <v>12</v>
      </c>
      <c r="K5864">
        <v>10983</v>
      </c>
      <c r="L5864">
        <v>0</v>
      </c>
      <c r="M5864">
        <v>0</v>
      </c>
      <c r="N5864">
        <v>0</v>
      </c>
      <c r="O5864">
        <v>233000</v>
      </c>
      <c r="P5864">
        <v>159806000</v>
      </c>
      <c r="Q5864">
        <v>7880</v>
      </c>
      <c r="R5864" t="b">
        <v>0</v>
      </c>
      <c r="S5864">
        <v>0</v>
      </c>
    </row>
    <row r="5865" spans="1:19">
      <c r="A5865">
        <v>41701001</v>
      </c>
      <c r="B5865" s="12"/>
      <c r="C5865" s="12" t="s">
        <v>4797</v>
      </c>
      <c r="D5865" s="12" t="s">
        <v>5657</v>
      </c>
      <c r="E5865" t="b">
        <v>0</v>
      </c>
      <c r="F5865">
        <v>0</v>
      </c>
      <c r="G5865">
        <v>0</v>
      </c>
      <c r="H5865">
        <v>44105</v>
      </c>
      <c r="I5865" s="12" t="s">
        <v>3651</v>
      </c>
      <c r="J5865">
        <v>12</v>
      </c>
      <c r="K5865">
        <v>10984</v>
      </c>
      <c r="L5865">
        <v>0</v>
      </c>
      <c r="M5865">
        <v>0</v>
      </c>
      <c r="N5865">
        <v>0</v>
      </c>
      <c r="O5865">
        <v>210000</v>
      </c>
      <c r="P5865">
        <v>160016000</v>
      </c>
      <c r="Q5865">
        <v>7881</v>
      </c>
      <c r="R5865" t="b">
        <v>0</v>
      </c>
      <c r="S5865">
        <v>0</v>
      </c>
    </row>
    <row r="5866" spans="1:19">
      <c r="A5866">
        <v>41701001</v>
      </c>
      <c r="B5866" s="12"/>
      <c r="C5866" s="12" t="s">
        <v>4797</v>
      </c>
      <c r="D5866" s="12" t="s">
        <v>5657</v>
      </c>
      <c r="E5866" t="b">
        <v>0</v>
      </c>
      <c r="F5866">
        <v>0</v>
      </c>
      <c r="G5866">
        <v>0</v>
      </c>
      <c r="H5866">
        <v>44105</v>
      </c>
      <c r="I5866" s="12" t="s">
        <v>3652</v>
      </c>
      <c r="J5866">
        <v>12</v>
      </c>
      <c r="K5866">
        <v>10985</v>
      </c>
      <c r="L5866">
        <v>0</v>
      </c>
      <c r="M5866">
        <v>0</v>
      </c>
      <c r="N5866">
        <v>0</v>
      </c>
      <c r="O5866">
        <v>210000</v>
      </c>
      <c r="P5866">
        <v>160226000</v>
      </c>
      <c r="Q5866">
        <v>7882</v>
      </c>
      <c r="R5866" t="b">
        <v>0</v>
      </c>
      <c r="S5866">
        <v>0</v>
      </c>
    </row>
    <row r="5867" spans="1:19">
      <c r="A5867">
        <v>41701001</v>
      </c>
      <c r="B5867" s="12"/>
      <c r="C5867" s="12" t="s">
        <v>4797</v>
      </c>
      <c r="D5867" s="12" t="s">
        <v>5657</v>
      </c>
      <c r="E5867" t="b">
        <v>0</v>
      </c>
      <c r="F5867">
        <v>0</v>
      </c>
      <c r="G5867">
        <v>0</v>
      </c>
      <c r="H5867">
        <v>44105</v>
      </c>
      <c r="I5867" s="12" t="s">
        <v>3653</v>
      </c>
      <c r="J5867">
        <v>12</v>
      </c>
      <c r="K5867">
        <v>10986</v>
      </c>
      <c r="L5867">
        <v>0</v>
      </c>
      <c r="M5867">
        <v>0</v>
      </c>
      <c r="N5867">
        <v>0</v>
      </c>
      <c r="O5867">
        <v>210000</v>
      </c>
      <c r="P5867">
        <v>160436000</v>
      </c>
      <c r="Q5867">
        <v>7883</v>
      </c>
      <c r="R5867" t="b">
        <v>0</v>
      </c>
      <c r="S5867">
        <v>0</v>
      </c>
    </row>
    <row r="5868" spans="1:19">
      <c r="A5868">
        <v>41701001</v>
      </c>
      <c r="B5868" s="12"/>
      <c r="C5868" s="12" t="s">
        <v>4797</v>
      </c>
      <c r="D5868" s="12" t="s">
        <v>5657</v>
      </c>
      <c r="E5868" t="b">
        <v>0</v>
      </c>
      <c r="F5868">
        <v>0</v>
      </c>
      <c r="G5868">
        <v>0</v>
      </c>
      <c r="H5868">
        <v>44105</v>
      </c>
      <c r="I5868" s="12" t="s">
        <v>3654</v>
      </c>
      <c r="J5868">
        <v>12</v>
      </c>
      <c r="K5868">
        <v>10987</v>
      </c>
      <c r="L5868">
        <v>0</v>
      </c>
      <c r="M5868">
        <v>0</v>
      </c>
      <c r="N5868">
        <v>0</v>
      </c>
      <c r="O5868">
        <v>210000</v>
      </c>
      <c r="P5868">
        <v>160646000</v>
      </c>
      <c r="Q5868">
        <v>7884</v>
      </c>
      <c r="R5868" t="b">
        <v>0</v>
      </c>
      <c r="S5868">
        <v>0</v>
      </c>
    </row>
    <row r="5869" spans="1:19">
      <c r="A5869">
        <v>41701001</v>
      </c>
      <c r="B5869" s="12"/>
      <c r="C5869" s="12" t="s">
        <v>4797</v>
      </c>
      <c r="D5869" s="12" t="s">
        <v>5657</v>
      </c>
      <c r="E5869" t="b">
        <v>0</v>
      </c>
      <c r="F5869">
        <v>0</v>
      </c>
      <c r="G5869">
        <v>0</v>
      </c>
      <c r="H5869">
        <v>44105</v>
      </c>
      <c r="I5869" s="12" t="s">
        <v>3655</v>
      </c>
      <c r="J5869">
        <v>12</v>
      </c>
      <c r="K5869">
        <v>10988</v>
      </c>
      <c r="L5869">
        <v>0</v>
      </c>
      <c r="M5869">
        <v>0</v>
      </c>
      <c r="N5869">
        <v>0</v>
      </c>
      <c r="O5869">
        <v>210000</v>
      </c>
      <c r="P5869">
        <v>160856000</v>
      </c>
      <c r="Q5869">
        <v>7885</v>
      </c>
      <c r="R5869" t="b">
        <v>0</v>
      </c>
      <c r="S5869">
        <v>0</v>
      </c>
    </row>
    <row r="5870" spans="1:19">
      <c r="A5870">
        <v>41701001</v>
      </c>
      <c r="B5870" s="12"/>
      <c r="C5870" s="12" t="s">
        <v>4797</v>
      </c>
      <c r="D5870" s="12" t="s">
        <v>5657</v>
      </c>
      <c r="E5870" t="b">
        <v>0</v>
      </c>
      <c r="F5870">
        <v>0</v>
      </c>
      <c r="G5870">
        <v>0</v>
      </c>
      <c r="H5870">
        <v>44105</v>
      </c>
      <c r="I5870" s="12" t="s">
        <v>3656</v>
      </c>
      <c r="J5870">
        <v>12</v>
      </c>
      <c r="K5870">
        <v>10989</v>
      </c>
      <c r="L5870">
        <v>0</v>
      </c>
      <c r="M5870">
        <v>0</v>
      </c>
      <c r="N5870">
        <v>0</v>
      </c>
      <c r="O5870">
        <v>233000</v>
      </c>
      <c r="P5870">
        <v>161089000</v>
      </c>
      <c r="Q5870">
        <v>7886</v>
      </c>
      <c r="R5870" t="b">
        <v>0</v>
      </c>
      <c r="S5870">
        <v>0</v>
      </c>
    </row>
    <row r="5871" spans="1:19">
      <c r="A5871">
        <v>41701001</v>
      </c>
      <c r="B5871" s="12"/>
      <c r="C5871" s="12" t="s">
        <v>4797</v>
      </c>
      <c r="D5871" s="12" t="s">
        <v>5657</v>
      </c>
      <c r="E5871" t="b">
        <v>0</v>
      </c>
      <c r="F5871">
        <v>0</v>
      </c>
      <c r="G5871">
        <v>0</v>
      </c>
      <c r="H5871">
        <v>44105</v>
      </c>
      <c r="I5871" s="12" t="s">
        <v>3657</v>
      </c>
      <c r="J5871">
        <v>12</v>
      </c>
      <c r="K5871">
        <v>10990</v>
      </c>
      <c r="L5871">
        <v>0</v>
      </c>
      <c r="M5871">
        <v>0</v>
      </c>
      <c r="N5871">
        <v>0</v>
      </c>
      <c r="O5871">
        <v>210000</v>
      </c>
      <c r="P5871">
        <v>161299000</v>
      </c>
      <c r="Q5871">
        <v>7887</v>
      </c>
      <c r="R5871" t="b">
        <v>0</v>
      </c>
      <c r="S5871">
        <v>0</v>
      </c>
    </row>
    <row r="5872" spans="1:19">
      <c r="A5872">
        <v>41701001</v>
      </c>
      <c r="B5872" s="12"/>
      <c r="C5872" s="12" t="s">
        <v>4797</v>
      </c>
      <c r="D5872" s="12" t="s">
        <v>5657</v>
      </c>
      <c r="E5872" t="b">
        <v>0</v>
      </c>
      <c r="F5872">
        <v>0</v>
      </c>
      <c r="G5872">
        <v>0</v>
      </c>
      <c r="H5872">
        <v>44105</v>
      </c>
      <c r="I5872" s="12" t="s">
        <v>3658</v>
      </c>
      <c r="J5872">
        <v>12</v>
      </c>
      <c r="K5872">
        <v>10991</v>
      </c>
      <c r="L5872">
        <v>0</v>
      </c>
      <c r="M5872">
        <v>0</v>
      </c>
      <c r="N5872">
        <v>0</v>
      </c>
      <c r="O5872">
        <v>210000</v>
      </c>
      <c r="P5872">
        <v>161509000</v>
      </c>
      <c r="Q5872">
        <v>7888</v>
      </c>
      <c r="R5872" t="b">
        <v>0</v>
      </c>
      <c r="S5872">
        <v>0</v>
      </c>
    </row>
    <row r="5873" spans="1:19">
      <c r="A5873">
        <v>41701001</v>
      </c>
      <c r="B5873" s="12"/>
      <c r="C5873" s="12" t="s">
        <v>4797</v>
      </c>
      <c r="D5873" s="12" t="s">
        <v>5657</v>
      </c>
      <c r="E5873" t="b">
        <v>0</v>
      </c>
      <c r="F5873">
        <v>0</v>
      </c>
      <c r="G5873">
        <v>0</v>
      </c>
      <c r="H5873">
        <v>44105</v>
      </c>
      <c r="I5873" s="12" t="s">
        <v>3659</v>
      </c>
      <c r="J5873">
        <v>12</v>
      </c>
      <c r="K5873">
        <v>10992</v>
      </c>
      <c r="L5873">
        <v>0</v>
      </c>
      <c r="M5873">
        <v>0</v>
      </c>
      <c r="N5873">
        <v>0</v>
      </c>
      <c r="O5873">
        <v>233000</v>
      </c>
      <c r="P5873">
        <v>161742000</v>
      </c>
      <c r="Q5873">
        <v>7889</v>
      </c>
      <c r="R5873" t="b">
        <v>0</v>
      </c>
      <c r="S5873">
        <v>0</v>
      </c>
    </row>
    <row r="5874" spans="1:19">
      <c r="A5874">
        <v>41701001</v>
      </c>
      <c r="B5874" s="12"/>
      <c r="C5874" s="12" t="s">
        <v>4797</v>
      </c>
      <c r="D5874" s="12" t="s">
        <v>5657</v>
      </c>
      <c r="E5874" t="b">
        <v>0</v>
      </c>
      <c r="F5874">
        <v>0</v>
      </c>
      <c r="G5874">
        <v>0</v>
      </c>
      <c r="H5874">
        <v>44105</v>
      </c>
      <c r="I5874" s="12" t="s">
        <v>3660</v>
      </c>
      <c r="J5874">
        <v>12</v>
      </c>
      <c r="K5874">
        <v>10993</v>
      </c>
      <c r="L5874">
        <v>0</v>
      </c>
      <c r="M5874">
        <v>0</v>
      </c>
      <c r="N5874">
        <v>0</v>
      </c>
      <c r="O5874">
        <v>233000</v>
      </c>
      <c r="P5874">
        <v>161975000</v>
      </c>
      <c r="Q5874">
        <v>7890</v>
      </c>
      <c r="R5874" t="b">
        <v>0</v>
      </c>
      <c r="S5874">
        <v>0</v>
      </c>
    </row>
    <row r="5875" spans="1:19">
      <c r="A5875">
        <v>41701001</v>
      </c>
      <c r="B5875" s="12"/>
      <c r="C5875" s="12" t="s">
        <v>4797</v>
      </c>
      <c r="D5875" s="12" t="s">
        <v>5657</v>
      </c>
      <c r="E5875" t="b">
        <v>0</v>
      </c>
      <c r="F5875">
        <v>0</v>
      </c>
      <c r="G5875">
        <v>0</v>
      </c>
      <c r="H5875">
        <v>44105</v>
      </c>
      <c r="I5875" s="12" t="s">
        <v>3661</v>
      </c>
      <c r="J5875">
        <v>12</v>
      </c>
      <c r="K5875">
        <v>10994</v>
      </c>
      <c r="L5875">
        <v>0</v>
      </c>
      <c r="M5875">
        <v>0</v>
      </c>
      <c r="N5875">
        <v>0</v>
      </c>
      <c r="O5875">
        <v>233000</v>
      </c>
      <c r="P5875">
        <v>162208000</v>
      </c>
      <c r="Q5875">
        <v>7891</v>
      </c>
      <c r="R5875" t="b">
        <v>0</v>
      </c>
      <c r="S5875">
        <v>0</v>
      </c>
    </row>
    <row r="5876" spans="1:19">
      <c r="A5876">
        <v>41701001</v>
      </c>
      <c r="B5876" s="12"/>
      <c r="C5876" s="12" t="s">
        <v>4797</v>
      </c>
      <c r="D5876" s="12" t="s">
        <v>5657</v>
      </c>
      <c r="E5876" t="b">
        <v>0</v>
      </c>
      <c r="F5876">
        <v>0</v>
      </c>
      <c r="G5876">
        <v>0</v>
      </c>
      <c r="H5876">
        <v>44105</v>
      </c>
      <c r="I5876" s="12" t="s">
        <v>3662</v>
      </c>
      <c r="J5876">
        <v>12</v>
      </c>
      <c r="K5876">
        <v>10995</v>
      </c>
      <c r="L5876">
        <v>0</v>
      </c>
      <c r="M5876">
        <v>0</v>
      </c>
      <c r="N5876">
        <v>0</v>
      </c>
      <c r="O5876">
        <v>233000</v>
      </c>
      <c r="P5876">
        <v>162441000</v>
      </c>
      <c r="Q5876">
        <v>7892</v>
      </c>
      <c r="R5876" t="b">
        <v>0</v>
      </c>
      <c r="S5876">
        <v>0</v>
      </c>
    </row>
    <row r="5877" spans="1:19">
      <c r="A5877">
        <v>41701001</v>
      </c>
      <c r="B5877" s="12"/>
      <c r="C5877" s="12" t="s">
        <v>4797</v>
      </c>
      <c r="D5877" s="12" t="s">
        <v>5657</v>
      </c>
      <c r="E5877" t="b">
        <v>0</v>
      </c>
      <c r="F5877">
        <v>0</v>
      </c>
      <c r="G5877">
        <v>0</v>
      </c>
      <c r="H5877">
        <v>44105</v>
      </c>
      <c r="I5877" s="12" t="s">
        <v>3663</v>
      </c>
      <c r="J5877">
        <v>12</v>
      </c>
      <c r="K5877">
        <v>10996</v>
      </c>
      <c r="L5877">
        <v>0</v>
      </c>
      <c r="M5877">
        <v>0</v>
      </c>
      <c r="N5877">
        <v>0</v>
      </c>
      <c r="O5877">
        <v>210000</v>
      </c>
      <c r="P5877">
        <v>162651000</v>
      </c>
      <c r="Q5877">
        <v>7893</v>
      </c>
      <c r="R5877" t="b">
        <v>0</v>
      </c>
      <c r="S5877">
        <v>0</v>
      </c>
    </row>
    <row r="5878" spans="1:19">
      <c r="A5878">
        <v>41701001</v>
      </c>
      <c r="B5878" s="12"/>
      <c r="C5878" s="12" t="s">
        <v>4797</v>
      </c>
      <c r="D5878" s="12" t="s">
        <v>5657</v>
      </c>
      <c r="E5878" t="b">
        <v>0</v>
      </c>
      <c r="F5878">
        <v>0</v>
      </c>
      <c r="G5878">
        <v>0</v>
      </c>
      <c r="H5878">
        <v>44105</v>
      </c>
      <c r="I5878" s="12" t="s">
        <v>3664</v>
      </c>
      <c r="J5878">
        <v>12</v>
      </c>
      <c r="K5878">
        <v>10997</v>
      </c>
      <c r="L5878">
        <v>0</v>
      </c>
      <c r="M5878">
        <v>0</v>
      </c>
      <c r="N5878">
        <v>0</v>
      </c>
      <c r="O5878">
        <v>233000</v>
      </c>
      <c r="P5878">
        <v>162884000</v>
      </c>
      <c r="Q5878">
        <v>7894</v>
      </c>
      <c r="R5878" t="b">
        <v>0</v>
      </c>
      <c r="S5878">
        <v>0</v>
      </c>
    </row>
    <row r="5879" spans="1:19">
      <c r="A5879">
        <v>41701001</v>
      </c>
      <c r="B5879" s="12"/>
      <c r="C5879" s="12" t="s">
        <v>4797</v>
      </c>
      <c r="D5879" s="12" t="s">
        <v>5657</v>
      </c>
      <c r="E5879" t="b">
        <v>0</v>
      </c>
      <c r="F5879">
        <v>0</v>
      </c>
      <c r="G5879">
        <v>0</v>
      </c>
      <c r="H5879">
        <v>44105</v>
      </c>
      <c r="I5879" s="12" t="s">
        <v>3665</v>
      </c>
      <c r="J5879">
        <v>12</v>
      </c>
      <c r="K5879">
        <v>10998</v>
      </c>
      <c r="L5879">
        <v>0</v>
      </c>
      <c r="M5879">
        <v>0</v>
      </c>
      <c r="N5879">
        <v>0</v>
      </c>
      <c r="O5879">
        <v>210000</v>
      </c>
      <c r="P5879">
        <v>163094000</v>
      </c>
      <c r="Q5879">
        <v>7895</v>
      </c>
      <c r="R5879" t="b">
        <v>0</v>
      </c>
      <c r="S5879">
        <v>0</v>
      </c>
    </row>
    <row r="5880" spans="1:19">
      <c r="A5880">
        <v>41701001</v>
      </c>
      <c r="B5880" s="12"/>
      <c r="C5880" s="12" t="s">
        <v>4797</v>
      </c>
      <c r="D5880" s="12" t="s">
        <v>5657</v>
      </c>
      <c r="E5880" t="b">
        <v>0</v>
      </c>
      <c r="F5880">
        <v>0</v>
      </c>
      <c r="G5880">
        <v>0</v>
      </c>
      <c r="H5880">
        <v>44105</v>
      </c>
      <c r="I5880" s="12" t="s">
        <v>3666</v>
      </c>
      <c r="J5880">
        <v>12</v>
      </c>
      <c r="K5880">
        <v>10999</v>
      </c>
      <c r="L5880">
        <v>0</v>
      </c>
      <c r="M5880">
        <v>0</v>
      </c>
      <c r="N5880">
        <v>0</v>
      </c>
      <c r="O5880">
        <v>233000</v>
      </c>
      <c r="P5880">
        <v>163327000</v>
      </c>
      <c r="Q5880">
        <v>7896</v>
      </c>
      <c r="R5880" t="b">
        <v>0</v>
      </c>
      <c r="S5880">
        <v>0</v>
      </c>
    </row>
    <row r="5881" spans="1:19">
      <c r="A5881">
        <v>41701001</v>
      </c>
      <c r="B5881" s="12"/>
      <c r="C5881" s="12" t="s">
        <v>4797</v>
      </c>
      <c r="D5881" s="12" t="s">
        <v>5657</v>
      </c>
      <c r="E5881" t="b">
        <v>0</v>
      </c>
      <c r="F5881">
        <v>0</v>
      </c>
      <c r="G5881">
        <v>0</v>
      </c>
      <c r="H5881">
        <v>44105</v>
      </c>
      <c r="I5881" s="12" t="s">
        <v>3667</v>
      </c>
      <c r="J5881">
        <v>12</v>
      </c>
      <c r="K5881">
        <v>11000</v>
      </c>
      <c r="L5881">
        <v>0</v>
      </c>
      <c r="M5881">
        <v>0</v>
      </c>
      <c r="N5881">
        <v>0</v>
      </c>
      <c r="O5881">
        <v>210000</v>
      </c>
      <c r="P5881">
        <v>163537000</v>
      </c>
      <c r="Q5881">
        <v>7897</v>
      </c>
      <c r="R5881" t="b">
        <v>0</v>
      </c>
      <c r="S5881">
        <v>0</v>
      </c>
    </row>
    <row r="5882" spans="1:19">
      <c r="A5882">
        <v>41701001</v>
      </c>
      <c r="B5882" s="12"/>
      <c r="C5882" s="12" t="s">
        <v>4797</v>
      </c>
      <c r="D5882" s="12" t="s">
        <v>5657</v>
      </c>
      <c r="E5882" t="b">
        <v>0</v>
      </c>
      <c r="F5882">
        <v>0</v>
      </c>
      <c r="G5882">
        <v>0</v>
      </c>
      <c r="H5882">
        <v>44105</v>
      </c>
      <c r="I5882" s="12" t="s">
        <v>3668</v>
      </c>
      <c r="J5882">
        <v>12</v>
      </c>
      <c r="K5882">
        <v>11001</v>
      </c>
      <c r="L5882">
        <v>0</v>
      </c>
      <c r="M5882">
        <v>0</v>
      </c>
      <c r="N5882">
        <v>0</v>
      </c>
      <c r="O5882">
        <v>210000</v>
      </c>
      <c r="P5882">
        <v>163747000</v>
      </c>
      <c r="Q5882">
        <v>7898</v>
      </c>
      <c r="R5882" t="b">
        <v>0</v>
      </c>
      <c r="S5882">
        <v>0</v>
      </c>
    </row>
    <row r="5883" spans="1:19">
      <c r="A5883">
        <v>41701001</v>
      </c>
      <c r="B5883" s="12"/>
      <c r="C5883" s="12" t="s">
        <v>4797</v>
      </c>
      <c r="D5883" s="12" t="s">
        <v>5657</v>
      </c>
      <c r="E5883" t="b">
        <v>0</v>
      </c>
      <c r="F5883">
        <v>0</v>
      </c>
      <c r="G5883">
        <v>0</v>
      </c>
      <c r="H5883">
        <v>44105</v>
      </c>
      <c r="I5883" s="12" t="s">
        <v>3669</v>
      </c>
      <c r="J5883">
        <v>12</v>
      </c>
      <c r="K5883">
        <v>11002</v>
      </c>
      <c r="L5883">
        <v>0</v>
      </c>
      <c r="M5883">
        <v>0</v>
      </c>
      <c r="N5883">
        <v>0</v>
      </c>
      <c r="O5883">
        <v>233000</v>
      </c>
      <c r="P5883">
        <v>163980000</v>
      </c>
      <c r="Q5883">
        <v>7899</v>
      </c>
      <c r="R5883" t="b">
        <v>0</v>
      </c>
      <c r="S5883">
        <v>0</v>
      </c>
    </row>
    <row r="5884" spans="1:19">
      <c r="A5884">
        <v>41701001</v>
      </c>
      <c r="B5884" s="12"/>
      <c r="C5884" s="12" t="s">
        <v>4797</v>
      </c>
      <c r="D5884" s="12" t="s">
        <v>5657</v>
      </c>
      <c r="E5884" t="b">
        <v>0</v>
      </c>
      <c r="F5884">
        <v>0</v>
      </c>
      <c r="G5884">
        <v>0</v>
      </c>
      <c r="H5884">
        <v>44105</v>
      </c>
      <c r="I5884" s="12" t="s">
        <v>3670</v>
      </c>
      <c r="J5884">
        <v>12</v>
      </c>
      <c r="K5884">
        <v>11003</v>
      </c>
      <c r="L5884">
        <v>0</v>
      </c>
      <c r="M5884">
        <v>0</v>
      </c>
      <c r="N5884">
        <v>0</v>
      </c>
      <c r="O5884">
        <v>210000</v>
      </c>
      <c r="P5884">
        <v>164190000</v>
      </c>
      <c r="Q5884">
        <v>7900</v>
      </c>
      <c r="R5884" t="b">
        <v>0</v>
      </c>
      <c r="S5884">
        <v>0</v>
      </c>
    </row>
    <row r="5885" spans="1:19">
      <c r="A5885">
        <v>41701001</v>
      </c>
      <c r="B5885" s="12"/>
      <c r="C5885" s="12" t="s">
        <v>4797</v>
      </c>
      <c r="D5885" s="12" t="s">
        <v>5657</v>
      </c>
      <c r="E5885" t="b">
        <v>0</v>
      </c>
      <c r="F5885">
        <v>0</v>
      </c>
      <c r="G5885">
        <v>0</v>
      </c>
      <c r="H5885">
        <v>44105</v>
      </c>
      <c r="I5885" s="12" t="s">
        <v>3671</v>
      </c>
      <c r="J5885">
        <v>12</v>
      </c>
      <c r="K5885">
        <v>11004</v>
      </c>
      <c r="L5885">
        <v>0</v>
      </c>
      <c r="M5885">
        <v>0</v>
      </c>
      <c r="N5885">
        <v>0</v>
      </c>
      <c r="O5885">
        <v>210000</v>
      </c>
      <c r="P5885">
        <v>164400000</v>
      </c>
      <c r="Q5885">
        <v>7901</v>
      </c>
      <c r="R5885" t="b">
        <v>0</v>
      </c>
      <c r="S5885">
        <v>0</v>
      </c>
    </row>
    <row r="5886" spans="1:19">
      <c r="A5886">
        <v>41701001</v>
      </c>
      <c r="B5886" s="12"/>
      <c r="C5886" s="12" t="s">
        <v>4797</v>
      </c>
      <c r="D5886" s="12" t="s">
        <v>5657</v>
      </c>
      <c r="E5886" t="b">
        <v>0</v>
      </c>
      <c r="F5886">
        <v>0</v>
      </c>
      <c r="G5886">
        <v>0</v>
      </c>
      <c r="H5886">
        <v>44105</v>
      </c>
      <c r="I5886" s="12" t="s">
        <v>3672</v>
      </c>
      <c r="J5886">
        <v>12</v>
      </c>
      <c r="K5886">
        <v>11005</v>
      </c>
      <c r="L5886">
        <v>0</v>
      </c>
      <c r="M5886">
        <v>0</v>
      </c>
      <c r="N5886">
        <v>0</v>
      </c>
      <c r="O5886">
        <v>233000</v>
      </c>
      <c r="P5886">
        <v>164633000</v>
      </c>
      <c r="Q5886">
        <v>7902</v>
      </c>
      <c r="R5886" t="b">
        <v>0</v>
      </c>
      <c r="S5886">
        <v>0</v>
      </c>
    </row>
    <row r="5887" spans="1:19">
      <c r="A5887">
        <v>41701001</v>
      </c>
      <c r="B5887" s="12"/>
      <c r="C5887" s="12" t="s">
        <v>4797</v>
      </c>
      <c r="D5887" s="12" t="s">
        <v>5657</v>
      </c>
      <c r="E5887" t="b">
        <v>0</v>
      </c>
      <c r="F5887">
        <v>0</v>
      </c>
      <c r="G5887">
        <v>0</v>
      </c>
      <c r="H5887">
        <v>44105</v>
      </c>
      <c r="I5887" s="12" t="s">
        <v>3673</v>
      </c>
      <c r="J5887">
        <v>12</v>
      </c>
      <c r="K5887">
        <v>11006</v>
      </c>
      <c r="L5887">
        <v>0</v>
      </c>
      <c r="M5887">
        <v>0</v>
      </c>
      <c r="N5887">
        <v>0</v>
      </c>
      <c r="O5887">
        <v>233000</v>
      </c>
      <c r="P5887">
        <v>164866000</v>
      </c>
      <c r="Q5887">
        <v>7903</v>
      </c>
      <c r="R5887" t="b">
        <v>0</v>
      </c>
      <c r="S5887">
        <v>0</v>
      </c>
    </row>
    <row r="5888" spans="1:19">
      <c r="A5888">
        <v>41701001</v>
      </c>
      <c r="B5888" s="12"/>
      <c r="C5888" s="12" t="s">
        <v>4797</v>
      </c>
      <c r="D5888" s="12" t="s">
        <v>5657</v>
      </c>
      <c r="E5888" t="b">
        <v>0</v>
      </c>
      <c r="F5888">
        <v>0</v>
      </c>
      <c r="G5888">
        <v>0</v>
      </c>
      <c r="H5888">
        <v>44105</v>
      </c>
      <c r="I5888" s="12" t="s">
        <v>3674</v>
      </c>
      <c r="J5888">
        <v>12</v>
      </c>
      <c r="K5888">
        <v>11007</v>
      </c>
      <c r="L5888">
        <v>0</v>
      </c>
      <c r="M5888">
        <v>0</v>
      </c>
      <c r="N5888">
        <v>0</v>
      </c>
      <c r="O5888">
        <v>210000</v>
      </c>
      <c r="P5888">
        <v>165076000</v>
      </c>
      <c r="Q5888">
        <v>7904</v>
      </c>
      <c r="R5888" t="b">
        <v>0</v>
      </c>
      <c r="S5888">
        <v>0</v>
      </c>
    </row>
    <row r="5889" spans="1:19">
      <c r="A5889">
        <v>41701001</v>
      </c>
      <c r="B5889" s="12"/>
      <c r="C5889" s="12" t="s">
        <v>4797</v>
      </c>
      <c r="D5889" s="12" t="s">
        <v>5657</v>
      </c>
      <c r="E5889" t="b">
        <v>0</v>
      </c>
      <c r="F5889">
        <v>0</v>
      </c>
      <c r="G5889">
        <v>0</v>
      </c>
      <c r="H5889">
        <v>44105</v>
      </c>
      <c r="I5889" s="12" t="s">
        <v>3675</v>
      </c>
      <c r="J5889">
        <v>12</v>
      </c>
      <c r="K5889">
        <v>11008</v>
      </c>
      <c r="L5889">
        <v>0</v>
      </c>
      <c r="M5889">
        <v>0</v>
      </c>
      <c r="N5889">
        <v>0</v>
      </c>
      <c r="O5889">
        <v>233000</v>
      </c>
      <c r="P5889">
        <v>165309000</v>
      </c>
      <c r="Q5889">
        <v>7905</v>
      </c>
      <c r="R5889" t="b">
        <v>0</v>
      </c>
      <c r="S5889">
        <v>0</v>
      </c>
    </row>
    <row r="5890" spans="1:19">
      <c r="A5890">
        <v>41701001</v>
      </c>
      <c r="B5890" s="12"/>
      <c r="C5890" s="12" t="s">
        <v>4797</v>
      </c>
      <c r="D5890" s="12" t="s">
        <v>5657</v>
      </c>
      <c r="E5890" t="b">
        <v>0</v>
      </c>
      <c r="F5890">
        <v>0</v>
      </c>
      <c r="G5890">
        <v>0</v>
      </c>
      <c r="H5890">
        <v>44105</v>
      </c>
      <c r="I5890" s="12" t="s">
        <v>3676</v>
      </c>
      <c r="J5890">
        <v>12</v>
      </c>
      <c r="K5890">
        <v>11009</v>
      </c>
      <c r="L5890">
        <v>0</v>
      </c>
      <c r="M5890">
        <v>0</v>
      </c>
      <c r="N5890">
        <v>0</v>
      </c>
      <c r="O5890">
        <v>210000</v>
      </c>
      <c r="P5890">
        <v>165519000</v>
      </c>
      <c r="Q5890">
        <v>7906</v>
      </c>
      <c r="R5890" t="b">
        <v>0</v>
      </c>
      <c r="S5890">
        <v>0</v>
      </c>
    </row>
    <row r="5891" spans="1:19">
      <c r="A5891">
        <v>41701001</v>
      </c>
      <c r="B5891" s="12"/>
      <c r="C5891" s="12" t="s">
        <v>4797</v>
      </c>
      <c r="D5891" s="12" t="s">
        <v>5657</v>
      </c>
      <c r="E5891" t="b">
        <v>0</v>
      </c>
      <c r="F5891">
        <v>0</v>
      </c>
      <c r="G5891">
        <v>0</v>
      </c>
      <c r="H5891">
        <v>44105</v>
      </c>
      <c r="I5891" s="12" t="s">
        <v>3677</v>
      </c>
      <c r="J5891">
        <v>12</v>
      </c>
      <c r="K5891">
        <v>11010</v>
      </c>
      <c r="L5891">
        <v>0</v>
      </c>
      <c r="M5891">
        <v>0</v>
      </c>
      <c r="N5891">
        <v>0</v>
      </c>
      <c r="O5891">
        <v>233000</v>
      </c>
      <c r="P5891">
        <v>165752000</v>
      </c>
      <c r="Q5891">
        <v>7907</v>
      </c>
      <c r="R5891" t="b">
        <v>0</v>
      </c>
      <c r="S5891">
        <v>0</v>
      </c>
    </row>
    <row r="5892" spans="1:19">
      <c r="A5892">
        <v>41701001</v>
      </c>
      <c r="B5892" s="12"/>
      <c r="C5892" s="12" t="s">
        <v>4797</v>
      </c>
      <c r="D5892" s="12" t="s">
        <v>5657</v>
      </c>
      <c r="E5892" t="b">
        <v>0</v>
      </c>
      <c r="F5892">
        <v>0</v>
      </c>
      <c r="G5892">
        <v>0</v>
      </c>
      <c r="H5892">
        <v>44105</v>
      </c>
      <c r="I5892" s="12" t="s">
        <v>3678</v>
      </c>
      <c r="J5892">
        <v>12</v>
      </c>
      <c r="K5892">
        <v>11011</v>
      </c>
      <c r="L5892">
        <v>0</v>
      </c>
      <c r="M5892">
        <v>0</v>
      </c>
      <c r="N5892">
        <v>0</v>
      </c>
      <c r="O5892">
        <v>210000</v>
      </c>
      <c r="P5892">
        <v>165962000</v>
      </c>
      <c r="Q5892">
        <v>7908</v>
      </c>
      <c r="R5892" t="b">
        <v>0</v>
      </c>
      <c r="S5892">
        <v>0</v>
      </c>
    </row>
    <row r="5893" spans="1:19">
      <c r="A5893">
        <v>41701001</v>
      </c>
      <c r="B5893" s="12"/>
      <c r="C5893" s="12" t="s">
        <v>4797</v>
      </c>
      <c r="D5893" s="12" t="s">
        <v>5657</v>
      </c>
      <c r="E5893" t="b">
        <v>0</v>
      </c>
      <c r="F5893">
        <v>0</v>
      </c>
      <c r="G5893">
        <v>0</v>
      </c>
      <c r="H5893">
        <v>44105</v>
      </c>
      <c r="I5893" s="12" t="s">
        <v>3679</v>
      </c>
      <c r="J5893">
        <v>12</v>
      </c>
      <c r="K5893">
        <v>11012</v>
      </c>
      <c r="L5893">
        <v>0</v>
      </c>
      <c r="M5893">
        <v>0</v>
      </c>
      <c r="N5893">
        <v>0</v>
      </c>
      <c r="O5893">
        <v>210000</v>
      </c>
      <c r="P5893">
        <v>166172000</v>
      </c>
      <c r="Q5893">
        <v>7909</v>
      </c>
      <c r="R5893" t="b">
        <v>0</v>
      </c>
      <c r="S5893">
        <v>0</v>
      </c>
    </row>
    <row r="5894" spans="1:19">
      <c r="A5894">
        <v>41701001</v>
      </c>
      <c r="B5894" s="12"/>
      <c r="C5894" s="12" t="s">
        <v>4797</v>
      </c>
      <c r="D5894" s="12" t="s">
        <v>5657</v>
      </c>
      <c r="E5894" t="b">
        <v>0</v>
      </c>
      <c r="F5894">
        <v>0</v>
      </c>
      <c r="G5894">
        <v>0</v>
      </c>
      <c r="H5894">
        <v>44105</v>
      </c>
      <c r="I5894" s="12" t="s">
        <v>3680</v>
      </c>
      <c r="J5894">
        <v>12</v>
      </c>
      <c r="K5894">
        <v>11013</v>
      </c>
      <c r="L5894">
        <v>0</v>
      </c>
      <c r="M5894">
        <v>0</v>
      </c>
      <c r="N5894">
        <v>0</v>
      </c>
      <c r="O5894">
        <v>210000</v>
      </c>
      <c r="P5894">
        <v>166382000</v>
      </c>
      <c r="Q5894">
        <v>7910</v>
      </c>
      <c r="R5894" t="b">
        <v>0</v>
      </c>
      <c r="S5894">
        <v>0</v>
      </c>
    </row>
    <row r="5895" spans="1:19">
      <c r="A5895">
        <v>41701001</v>
      </c>
      <c r="B5895" s="12"/>
      <c r="C5895" s="12" t="s">
        <v>4797</v>
      </c>
      <c r="D5895" s="12" t="s">
        <v>5657</v>
      </c>
      <c r="E5895" t="b">
        <v>0</v>
      </c>
      <c r="F5895">
        <v>0</v>
      </c>
      <c r="G5895">
        <v>0</v>
      </c>
      <c r="H5895">
        <v>44105</v>
      </c>
      <c r="I5895" s="12" t="s">
        <v>3681</v>
      </c>
      <c r="J5895">
        <v>12</v>
      </c>
      <c r="K5895">
        <v>11014</v>
      </c>
      <c r="L5895">
        <v>0</v>
      </c>
      <c r="M5895">
        <v>0</v>
      </c>
      <c r="N5895">
        <v>0</v>
      </c>
      <c r="O5895">
        <v>210000</v>
      </c>
      <c r="P5895">
        <v>166592000</v>
      </c>
      <c r="Q5895">
        <v>7911</v>
      </c>
      <c r="R5895" t="b">
        <v>0</v>
      </c>
      <c r="S5895">
        <v>0</v>
      </c>
    </row>
    <row r="5896" spans="1:19">
      <c r="A5896">
        <v>41701001</v>
      </c>
      <c r="B5896" s="12"/>
      <c r="C5896" s="12" t="s">
        <v>4797</v>
      </c>
      <c r="D5896" s="12" t="s">
        <v>5657</v>
      </c>
      <c r="E5896" t="b">
        <v>0</v>
      </c>
      <c r="F5896">
        <v>0</v>
      </c>
      <c r="G5896">
        <v>0</v>
      </c>
      <c r="H5896">
        <v>44105</v>
      </c>
      <c r="I5896" s="12" t="s">
        <v>3682</v>
      </c>
      <c r="J5896">
        <v>12</v>
      </c>
      <c r="K5896">
        <v>11015</v>
      </c>
      <c r="L5896">
        <v>0</v>
      </c>
      <c r="M5896">
        <v>0</v>
      </c>
      <c r="N5896">
        <v>0</v>
      </c>
      <c r="O5896">
        <v>233000</v>
      </c>
      <c r="P5896">
        <v>166825000</v>
      </c>
      <c r="Q5896">
        <v>7912</v>
      </c>
      <c r="R5896" t="b">
        <v>0</v>
      </c>
      <c r="S5896">
        <v>0</v>
      </c>
    </row>
    <row r="5897" spans="1:19">
      <c r="A5897">
        <v>41701001</v>
      </c>
      <c r="B5897" s="12"/>
      <c r="C5897" s="12" t="s">
        <v>4797</v>
      </c>
      <c r="D5897" s="12" t="s">
        <v>5657</v>
      </c>
      <c r="E5897" t="b">
        <v>0</v>
      </c>
      <c r="F5897">
        <v>0</v>
      </c>
      <c r="G5897">
        <v>0</v>
      </c>
      <c r="H5897">
        <v>44105</v>
      </c>
      <c r="I5897" s="12" t="s">
        <v>3683</v>
      </c>
      <c r="J5897">
        <v>12</v>
      </c>
      <c r="K5897">
        <v>11016</v>
      </c>
      <c r="L5897">
        <v>0</v>
      </c>
      <c r="M5897">
        <v>0</v>
      </c>
      <c r="N5897">
        <v>0</v>
      </c>
      <c r="O5897">
        <v>210000</v>
      </c>
      <c r="P5897">
        <v>167035000</v>
      </c>
      <c r="Q5897">
        <v>7913</v>
      </c>
      <c r="R5897" t="b">
        <v>0</v>
      </c>
      <c r="S5897">
        <v>0</v>
      </c>
    </row>
    <row r="5898" spans="1:19">
      <c r="A5898">
        <v>41701001</v>
      </c>
      <c r="B5898" s="12"/>
      <c r="C5898" s="12" t="s">
        <v>4797</v>
      </c>
      <c r="D5898" s="12" t="s">
        <v>5657</v>
      </c>
      <c r="E5898" t="b">
        <v>0</v>
      </c>
      <c r="F5898">
        <v>0</v>
      </c>
      <c r="G5898">
        <v>0</v>
      </c>
      <c r="H5898">
        <v>44105</v>
      </c>
      <c r="I5898" s="12" t="s">
        <v>3684</v>
      </c>
      <c r="J5898">
        <v>12</v>
      </c>
      <c r="K5898">
        <v>11017</v>
      </c>
      <c r="L5898">
        <v>0</v>
      </c>
      <c r="M5898">
        <v>0</v>
      </c>
      <c r="N5898">
        <v>0</v>
      </c>
      <c r="O5898">
        <v>233000</v>
      </c>
      <c r="P5898">
        <v>167268000</v>
      </c>
      <c r="Q5898">
        <v>7914</v>
      </c>
      <c r="R5898" t="b">
        <v>0</v>
      </c>
      <c r="S5898">
        <v>0</v>
      </c>
    </row>
    <row r="5899" spans="1:19">
      <c r="A5899">
        <v>41701001</v>
      </c>
      <c r="B5899" s="12"/>
      <c r="C5899" s="12" t="s">
        <v>4797</v>
      </c>
      <c r="D5899" s="12" t="s">
        <v>5657</v>
      </c>
      <c r="E5899" t="b">
        <v>0</v>
      </c>
      <c r="F5899">
        <v>0</v>
      </c>
      <c r="G5899">
        <v>0</v>
      </c>
      <c r="H5899">
        <v>44105</v>
      </c>
      <c r="I5899" s="12" t="s">
        <v>3685</v>
      </c>
      <c r="J5899">
        <v>12</v>
      </c>
      <c r="K5899">
        <v>11018</v>
      </c>
      <c r="L5899">
        <v>0</v>
      </c>
      <c r="M5899">
        <v>0</v>
      </c>
      <c r="N5899">
        <v>0</v>
      </c>
      <c r="O5899">
        <v>233000</v>
      </c>
      <c r="P5899">
        <v>167501000</v>
      </c>
      <c r="Q5899">
        <v>7915</v>
      </c>
      <c r="R5899" t="b">
        <v>0</v>
      </c>
      <c r="S5899">
        <v>0</v>
      </c>
    </row>
    <row r="5900" spans="1:19">
      <c r="A5900">
        <v>41701001</v>
      </c>
      <c r="B5900" s="12"/>
      <c r="C5900" s="12" t="s">
        <v>4797</v>
      </c>
      <c r="D5900" s="12" t="s">
        <v>5657</v>
      </c>
      <c r="E5900" t="b">
        <v>0</v>
      </c>
      <c r="F5900">
        <v>0</v>
      </c>
      <c r="G5900">
        <v>0</v>
      </c>
      <c r="H5900">
        <v>44105</v>
      </c>
      <c r="I5900" s="12" t="s">
        <v>3686</v>
      </c>
      <c r="J5900">
        <v>12</v>
      </c>
      <c r="K5900">
        <v>11019</v>
      </c>
      <c r="L5900">
        <v>0</v>
      </c>
      <c r="M5900">
        <v>0</v>
      </c>
      <c r="N5900">
        <v>0</v>
      </c>
      <c r="O5900">
        <v>233000</v>
      </c>
      <c r="P5900">
        <v>167734000</v>
      </c>
      <c r="Q5900">
        <v>7916</v>
      </c>
      <c r="R5900" t="b">
        <v>0</v>
      </c>
      <c r="S5900">
        <v>0</v>
      </c>
    </row>
    <row r="5901" spans="1:19">
      <c r="A5901">
        <v>41701001</v>
      </c>
      <c r="B5901" s="12"/>
      <c r="C5901" s="12" t="s">
        <v>4797</v>
      </c>
      <c r="D5901" s="12" t="s">
        <v>5657</v>
      </c>
      <c r="E5901" t="b">
        <v>0</v>
      </c>
      <c r="F5901">
        <v>0</v>
      </c>
      <c r="G5901">
        <v>0</v>
      </c>
      <c r="H5901">
        <v>44105</v>
      </c>
      <c r="I5901" s="12" t="s">
        <v>3687</v>
      </c>
      <c r="J5901">
        <v>12</v>
      </c>
      <c r="K5901">
        <v>11020</v>
      </c>
      <c r="L5901">
        <v>0</v>
      </c>
      <c r="M5901">
        <v>0</v>
      </c>
      <c r="N5901">
        <v>0</v>
      </c>
      <c r="O5901">
        <v>210000</v>
      </c>
      <c r="P5901">
        <v>167944000</v>
      </c>
      <c r="Q5901">
        <v>7917</v>
      </c>
      <c r="R5901" t="b">
        <v>0</v>
      </c>
      <c r="S5901">
        <v>0</v>
      </c>
    </row>
    <row r="5902" spans="1:19">
      <c r="A5902">
        <v>41701001</v>
      </c>
      <c r="B5902" s="12"/>
      <c r="C5902" s="12" t="s">
        <v>4797</v>
      </c>
      <c r="D5902" s="12" t="s">
        <v>5657</v>
      </c>
      <c r="E5902" t="b">
        <v>0</v>
      </c>
      <c r="F5902">
        <v>0</v>
      </c>
      <c r="G5902">
        <v>0</v>
      </c>
      <c r="H5902">
        <v>44105</v>
      </c>
      <c r="I5902" s="12" t="s">
        <v>3688</v>
      </c>
      <c r="J5902">
        <v>12</v>
      </c>
      <c r="K5902">
        <v>11021</v>
      </c>
      <c r="L5902">
        <v>0</v>
      </c>
      <c r="M5902">
        <v>0</v>
      </c>
      <c r="N5902">
        <v>0</v>
      </c>
      <c r="O5902">
        <v>210000</v>
      </c>
      <c r="P5902">
        <v>168154000</v>
      </c>
      <c r="Q5902">
        <v>7918</v>
      </c>
      <c r="R5902" t="b">
        <v>0</v>
      </c>
      <c r="S5902">
        <v>0</v>
      </c>
    </row>
    <row r="5903" spans="1:19">
      <c r="A5903">
        <v>41701001</v>
      </c>
      <c r="B5903" s="12"/>
      <c r="C5903" s="12" t="s">
        <v>4797</v>
      </c>
      <c r="D5903" s="12" t="s">
        <v>5657</v>
      </c>
      <c r="E5903" t="b">
        <v>0</v>
      </c>
      <c r="F5903">
        <v>0</v>
      </c>
      <c r="G5903">
        <v>0</v>
      </c>
      <c r="H5903">
        <v>44105</v>
      </c>
      <c r="I5903" s="12" t="s">
        <v>3689</v>
      </c>
      <c r="J5903">
        <v>12</v>
      </c>
      <c r="K5903">
        <v>11022</v>
      </c>
      <c r="L5903">
        <v>0</v>
      </c>
      <c r="M5903">
        <v>0</v>
      </c>
      <c r="N5903">
        <v>0</v>
      </c>
      <c r="O5903">
        <v>210000</v>
      </c>
      <c r="P5903">
        <v>168364000</v>
      </c>
      <c r="Q5903">
        <v>7919</v>
      </c>
      <c r="R5903" t="b">
        <v>0</v>
      </c>
      <c r="S5903">
        <v>0</v>
      </c>
    </row>
    <row r="5904" spans="1:19">
      <c r="A5904">
        <v>41701001</v>
      </c>
      <c r="B5904" s="12"/>
      <c r="C5904" s="12" t="s">
        <v>4797</v>
      </c>
      <c r="D5904" s="12" t="s">
        <v>5657</v>
      </c>
      <c r="E5904" t="b">
        <v>0</v>
      </c>
      <c r="F5904">
        <v>0</v>
      </c>
      <c r="G5904">
        <v>0</v>
      </c>
      <c r="H5904">
        <v>44105</v>
      </c>
      <c r="I5904" s="12" t="s">
        <v>3690</v>
      </c>
      <c r="J5904">
        <v>12</v>
      </c>
      <c r="K5904">
        <v>11023</v>
      </c>
      <c r="L5904">
        <v>0</v>
      </c>
      <c r="M5904">
        <v>0</v>
      </c>
      <c r="N5904">
        <v>0</v>
      </c>
      <c r="O5904">
        <v>210000</v>
      </c>
      <c r="P5904">
        <v>168574000</v>
      </c>
      <c r="Q5904">
        <v>7920</v>
      </c>
      <c r="R5904" t="b">
        <v>0</v>
      </c>
      <c r="S5904">
        <v>0</v>
      </c>
    </row>
    <row r="5905" spans="1:19">
      <c r="A5905">
        <v>41701001</v>
      </c>
      <c r="B5905" s="12"/>
      <c r="C5905" s="12" t="s">
        <v>4797</v>
      </c>
      <c r="D5905" s="12" t="s">
        <v>5657</v>
      </c>
      <c r="E5905" t="b">
        <v>0</v>
      </c>
      <c r="F5905">
        <v>0</v>
      </c>
      <c r="G5905">
        <v>0</v>
      </c>
      <c r="H5905">
        <v>44105</v>
      </c>
      <c r="I5905" s="12" t="s">
        <v>3691</v>
      </c>
      <c r="J5905">
        <v>12</v>
      </c>
      <c r="K5905">
        <v>11024</v>
      </c>
      <c r="L5905">
        <v>0</v>
      </c>
      <c r="M5905">
        <v>0</v>
      </c>
      <c r="N5905">
        <v>0</v>
      </c>
      <c r="O5905">
        <v>210000</v>
      </c>
      <c r="P5905">
        <v>168784000</v>
      </c>
      <c r="Q5905">
        <v>7921</v>
      </c>
      <c r="R5905" t="b">
        <v>0</v>
      </c>
      <c r="S5905">
        <v>0</v>
      </c>
    </row>
    <row r="5906" spans="1:19">
      <c r="A5906">
        <v>41701001</v>
      </c>
      <c r="B5906" s="12"/>
      <c r="C5906" s="12" t="s">
        <v>4797</v>
      </c>
      <c r="D5906" s="12" t="s">
        <v>5657</v>
      </c>
      <c r="E5906" t="b">
        <v>0</v>
      </c>
      <c r="F5906">
        <v>0</v>
      </c>
      <c r="G5906">
        <v>0</v>
      </c>
      <c r="H5906">
        <v>44105</v>
      </c>
      <c r="I5906" s="12" t="s">
        <v>3692</v>
      </c>
      <c r="J5906">
        <v>12</v>
      </c>
      <c r="K5906">
        <v>11025</v>
      </c>
      <c r="L5906">
        <v>0</v>
      </c>
      <c r="M5906">
        <v>0</v>
      </c>
      <c r="N5906">
        <v>0</v>
      </c>
      <c r="O5906">
        <v>210000</v>
      </c>
      <c r="P5906">
        <v>168994000</v>
      </c>
      <c r="Q5906">
        <v>7922</v>
      </c>
      <c r="R5906" t="b">
        <v>0</v>
      </c>
      <c r="S5906">
        <v>0</v>
      </c>
    </row>
    <row r="5907" spans="1:19">
      <c r="A5907">
        <v>41701001</v>
      </c>
      <c r="B5907" s="12"/>
      <c r="C5907" s="12" t="s">
        <v>4797</v>
      </c>
      <c r="D5907" s="12" t="s">
        <v>5657</v>
      </c>
      <c r="E5907" t="b">
        <v>0</v>
      </c>
      <c r="F5907">
        <v>0</v>
      </c>
      <c r="G5907">
        <v>0</v>
      </c>
      <c r="H5907">
        <v>44105</v>
      </c>
      <c r="I5907" s="12" t="s">
        <v>3693</v>
      </c>
      <c r="J5907">
        <v>12</v>
      </c>
      <c r="K5907">
        <v>11026</v>
      </c>
      <c r="L5907">
        <v>0</v>
      </c>
      <c r="M5907">
        <v>0</v>
      </c>
      <c r="N5907">
        <v>0</v>
      </c>
      <c r="O5907">
        <v>233000</v>
      </c>
      <c r="P5907">
        <v>169227000</v>
      </c>
      <c r="Q5907">
        <v>7923</v>
      </c>
      <c r="R5907" t="b">
        <v>0</v>
      </c>
      <c r="S5907">
        <v>0</v>
      </c>
    </row>
    <row r="5908" spans="1:19">
      <c r="A5908">
        <v>41701001</v>
      </c>
      <c r="B5908" s="12"/>
      <c r="C5908" s="12" t="s">
        <v>4797</v>
      </c>
      <c r="D5908" s="12" t="s">
        <v>5657</v>
      </c>
      <c r="E5908" t="b">
        <v>0</v>
      </c>
      <c r="F5908">
        <v>0</v>
      </c>
      <c r="G5908">
        <v>0</v>
      </c>
      <c r="H5908">
        <v>44105</v>
      </c>
      <c r="I5908" s="12" t="s">
        <v>3694</v>
      </c>
      <c r="J5908">
        <v>12</v>
      </c>
      <c r="K5908">
        <v>11027</v>
      </c>
      <c r="L5908">
        <v>0</v>
      </c>
      <c r="M5908">
        <v>0</v>
      </c>
      <c r="N5908">
        <v>0</v>
      </c>
      <c r="O5908">
        <v>210000</v>
      </c>
      <c r="P5908">
        <v>169437000</v>
      </c>
      <c r="Q5908">
        <v>7924</v>
      </c>
      <c r="R5908" t="b">
        <v>0</v>
      </c>
      <c r="S5908">
        <v>0</v>
      </c>
    </row>
    <row r="5909" spans="1:19">
      <c r="A5909">
        <v>41701001</v>
      </c>
      <c r="B5909" s="12"/>
      <c r="C5909" s="12" t="s">
        <v>4797</v>
      </c>
      <c r="D5909" s="12" t="s">
        <v>5657</v>
      </c>
      <c r="E5909" t="b">
        <v>0</v>
      </c>
      <c r="F5909">
        <v>0</v>
      </c>
      <c r="G5909">
        <v>0</v>
      </c>
      <c r="H5909">
        <v>44105</v>
      </c>
      <c r="I5909" s="12" t="s">
        <v>3695</v>
      </c>
      <c r="J5909">
        <v>12</v>
      </c>
      <c r="K5909">
        <v>11028</v>
      </c>
      <c r="L5909">
        <v>0</v>
      </c>
      <c r="M5909">
        <v>0</v>
      </c>
      <c r="N5909">
        <v>0</v>
      </c>
      <c r="O5909">
        <v>233000</v>
      </c>
      <c r="P5909">
        <v>169670000</v>
      </c>
      <c r="Q5909">
        <v>7925</v>
      </c>
      <c r="R5909" t="b">
        <v>0</v>
      </c>
      <c r="S5909">
        <v>0</v>
      </c>
    </row>
    <row r="5910" spans="1:19">
      <c r="A5910">
        <v>41701001</v>
      </c>
      <c r="B5910" s="12"/>
      <c r="C5910" s="12" t="s">
        <v>4797</v>
      </c>
      <c r="D5910" s="12" t="s">
        <v>5657</v>
      </c>
      <c r="E5910" t="b">
        <v>0</v>
      </c>
      <c r="F5910">
        <v>0</v>
      </c>
      <c r="G5910">
        <v>0</v>
      </c>
      <c r="H5910">
        <v>44105</v>
      </c>
      <c r="I5910" s="12" t="s">
        <v>3696</v>
      </c>
      <c r="J5910">
        <v>12</v>
      </c>
      <c r="K5910">
        <v>11029</v>
      </c>
      <c r="L5910">
        <v>0</v>
      </c>
      <c r="M5910">
        <v>0</v>
      </c>
      <c r="N5910">
        <v>0</v>
      </c>
      <c r="O5910">
        <v>210000</v>
      </c>
      <c r="P5910">
        <v>169880000</v>
      </c>
      <c r="Q5910">
        <v>7926</v>
      </c>
      <c r="R5910" t="b">
        <v>0</v>
      </c>
      <c r="S5910">
        <v>0</v>
      </c>
    </row>
    <row r="5911" spans="1:19">
      <c r="A5911">
        <v>41701001</v>
      </c>
      <c r="B5911" s="12"/>
      <c r="C5911" s="12" t="s">
        <v>4797</v>
      </c>
      <c r="D5911" s="12" t="s">
        <v>5657</v>
      </c>
      <c r="E5911" t="b">
        <v>0</v>
      </c>
      <c r="F5911">
        <v>0</v>
      </c>
      <c r="G5911">
        <v>0</v>
      </c>
      <c r="H5911">
        <v>44105</v>
      </c>
      <c r="I5911" s="12" t="s">
        <v>3697</v>
      </c>
      <c r="J5911">
        <v>12</v>
      </c>
      <c r="K5911">
        <v>11030</v>
      </c>
      <c r="L5911">
        <v>0</v>
      </c>
      <c r="M5911">
        <v>0</v>
      </c>
      <c r="N5911">
        <v>0</v>
      </c>
      <c r="O5911">
        <v>233000</v>
      </c>
      <c r="P5911">
        <v>170113000</v>
      </c>
      <c r="Q5911">
        <v>7927</v>
      </c>
      <c r="R5911" t="b">
        <v>0</v>
      </c>
      <c r="S5911">
        <v>0</v>
      </c>
    </row>
    <row r="5912" spans="1:19">
      <c r="A5912">
        <v>41701001</v>
      </c>
      <c r="B5912" s="12"/>
      <c r="C5912" s="12" t="s">
        <v>4797</v>
      </c>
      <c r="D5912" s="12" t="s">
        <v>5657</v>
      </c>
      <c r="E5912" t="b">
        <v>0</v>
      </c>
      <c r="F5912">
        <v>0</v>
      </c>
      <c r="G5912">
        <v>0</v>
      </c>
      <c r="H5912">
        <v>44105</v>
      </c>
      <c r="I5912" s="12" t="s">
        <v>3698</v>
      </c>
      <c r="J5912">
        <v>12</v>
      </c>
      <c r="K5912">
        <v>11031</v>
      </c>
      <c r="L5912">
        <v>0</v>
      </c>
      <c r="M5912">
        <v>0</v>
      </c>
      <c r="N5912">
        <v>0</v>
      </c>
      <c r="O5912">
        <v>210000</v>
      </c>
      <c r="P5912">
        <v>170323000</v>
      </c>
      <c r="Q5912">
        <v>7928</v>
      </c>
      <c r="R5912" t="b">
        <v>0</v>
      </c>
      <c r="S5912">
        <v>0</v>
      </c>
    </row>
    <row r="5913" spans="1:19">
      <c r="A5913">
        <v>41701001</v>
      </c>
      <c r="B5913" s="12"/>
      <c r="C5913" s="12" t="s">
        <v>4797</v>
      </c>
      <c r="D5913" s="12" t="s">
        <v>5657</v>
      </c>
      <c r="E5913" t="b">
        <v>0</v>
      </c>
      <c r="F5913">
        <v>0</v>
      </c>
      <c r="G5913">
        <v>0</v>
      </c>
      <c r="H5913">
        <v>44105</v>
      </c>
      <c r="I5913" s="12" t="s">
        <v>3699</v>
      </c>
      <c r="J5913">
        <v>12</v>
      </c>
      <c r="K5913">
        <v>11032</v>
      </c>
      <c r="L5913">
        <v>0</v>
      </c>
      <c r="M5913">
        <v>0</v>
      </c>
      <c r="N5913">
        <v>0</v>
      </c>
      <c r="O5913">
        <v>210000</v>
      </c>
      <c r="P5913">
        <v>170533000</v>
      </c>
      <c r="Q5913">
        <v>7929</v>
      </c>
      <c r="R5913" t="b">
        <v>0</v>
      </c>
      <c r="S5913">
        <v>0</v>
      </c>
    </row>
    <row r="5914" spans="1:19">
      <c r="A5914">
        <v>41701001</v>
      </c>
      <c r="B5914" s="12"/>
      <c r="C5914" s="12" t="s">
        <v>4797</v>
      </c>
      <c r="D5914" s="12" t="s">
        <v>5657</v>
      </c>
      <c r="E5914" t="b">
        <v>0</v>
      </c>
      <c r="F5914">
        <v>0</v>
      </c>
      <c r="G5914">
        <v>0</v>
      </c>
      <c r="H5914">
        <v>44105</v>
      </c>
      <c r="I5914" s="12" t="s">
        <v>3700</v>
      </c>
      <c r="J5914">
        <v>12</v>
      </c>
      <c r="K5914">
        <v>11033</v>
      </c>
      <c r="L5914">
        <v>0</v>
      </c>
      <c r="M5914">
        <v>0</v>
      </c>
      <c r="N5914">
        <v>0</v>
      </c>
      <c r="O5914">
        <v>210000</v>
      </c>
      <c r="P5914">
        <v>170743000</v>
      </c>
      <c r="Q5914">
        <v>7930</v>
      </c>
      <c r="R5914" t="b">
        <v>0</v>
      </c>
      <c r="S5914">
        <v>0</v>
      </c>
    </row>
    <row r="5915" spans="1:19">
      <c r="A5915">
        <v>41701001</v>
      </c>
      <c r="B5915" s="12"/>
      <c r="C5915" s="12" t="s">
        <v>4797</v>
      </c>
      <c r="D5915" s="12" t="s">
        <v>5657</v>
      </c>
      <c r="E5915" t="b">
        <v>0</v>
      </c>
      <c r="F5915">
        <v>0</v>
      </c>
      <c r="G5915">
        <v>0</v>
      </c>
      <c r="H5915">
        <v>44105</v>
      </c>
      <c r="I5915" s="12" t="s">
        <v>3701</v>
      </c>
      <c r="J5915">
        <v>12</v>
      </c>
      <c r="K5915">
        <v>11034</v>
      </c>
      <c r="L5915">
        <v>0</v>
      </c>
      <c r="M5915">
        <v>0</v>
      </c>
      <c r="N5915">
        <v>0</v>
      </c>
      <c r="O5915">
        <v>233000</v>
      </c>
      <c r="P5915">
        <v>170976000</v>
      </c>
      <c r="Q5915">
        <v>7931</v>
      </c>
      <c r="R5915" t="b">
        <v>0</v>
      </c>
      <c r="S5915">
        <v>0</v>
      </c>
    </row>
    <row r="5916" spans="1:19">
      <c r="A5916">
        <v>41701001</v>
      </c>
      <c r="B5916" s="12"/>
      <c r="C5916" s="12" t="s">
        <v>4797</v>
      </c>
      <c r="D5916" s="12" t="s">
        <v>5657</v>
      </c>
      <c r="E5916" t="b">
        <v>0</v>
      </c>
      <c r="F5916">
        <v>0</v>
      </c>
      <c r="G5916">
        <v>0</v>
      </c>
      <c r="H5916">
        <v>44105</v>
      </c>
      <c r="I5916" s="12" t="s">
        <v>3702</v>
      </c>
      <c r="J5916">
        <v>12</v>
      </c>
      <c r="K5916">
        <v>11035</v>
      </c>
      <c r="L5916">
        <v>0</v>
      </c>
      <c r="M5916">
        <v>0</v>
      </c>
      <c r="N5916">
        <v>0</v>
      </c>
      <c r="O5916">
        <v>210000</v>
      </c>
      <c r="P5916">
        <v>171186000</v>
      </c>
      <c r="Q5916">
        <v>7932</v>
      </c>
      <c r="R5916" t="b">
        <v>0</v>
      </c>
      <c r="S5916">
        <v>0</v>
      </c>
    </row>
    <row r="5917" spans="1:19">
      <c r="A5917">
        <v>41701001</v>
      </c>
      <c r="B5917" s="12"/>
      <c r="C5917" s="12" t="s">
        <v>4797</v>
      </c>
      <c r="D5917" s="12" t="s">
        <v>5657</v>
      </c>
      <c r="E5917" t="b">
        <v>0</v>
      </c>
      <c r="F5917">
        <v>0</v>
      </c>
      <c r="G5917">
        <v>0</v>
      </c>
      <c r="H5917">
        <v>44105</v>
      </c>
      <c r="I5917" s="12" t="s">
        <v>3703</v>
      </c>
      <c r="J5917">
        <v>12</v>
      </c>
      <c r="K5917">
        <v>11036</v>
      </c>
      <c r="L5917">
        <v>0</v>
      </c>
      <c r="M5917">
        <v>0</v>
      </c>
      <c r="N5917">
        <v>0</v>
      </c>
      <c r="O5917">
        <v>233000</v>
      </c>
      <c r="P5917">
        <v>171419000</v>
      </c>
      <c r="Q5917">
        <v>7933</v>
      </c>
      <c r="R5917" t="b">
        <v>0</v>
      </c>
      <c r="S5917">
        <v>0</v>
      </c>
    </row>
    <row r="5918" spans="1:19">
      <c r="A5918">
        <v>41701001</v>
      </c>
      <c r="B5918" s="12"/>
      <c r="C5918" s="12" t="s">
        <v>4797</v>
      </c>
      <c r="D5918" s="12" t="s">
        <v>5657</v>
      </c>
      <c r="E5918" t="b">
        <v>0</v>
      </c>
      <c r="F5918">
        <v>0</v>
      </c>
      <c r="G5918">
        <v>0</v>
      </c>
      <c r="H5918">
        <v>44105</v>
      </c>
      <c r="I5918" s="12" t="s">
        <v>3704</v>
      </c>
      <c r="J5918">
        <v>12</v>
      </c>
      <c r="K5918">
        <v>11037</v>
      </c>
      <c r="L5918">
        <v>0</v>
      </c>
      <c r="M5918">
        <v>0</v>
      </c>
      <c r="N5918">
        <v>0</v>
      </c>
      <c r="O5918">
        <v>233000</v>
      </c>
      <c r="P5918">
        <v>171652000</v>
      </c>
      <c r="Q5918">
        <v>7934</v>
      </c>
      <c r="R5918" t="b">
        <v>0</v>
      </c>
      <c r="S5918">
        <v>0</v>
      </c>
    </row>
    <row r="5919" spans="1:19">
      <c r="A5919">
        <v>41701001</v>
      </c>
      <c r="B5919" s="12"/>
      <c r="C5919" s="12" t="s">
        <v>4797</v>
      </c>
      <c r="D5919" s="12" t="s">
        <v>5657</v>
      </c>
      <c r="E5919" t="b">
        <v>0</v>
      </c>
      <c r="F5919">
        <v>0</v>
      </c>
      <c r="G5919">
        <v>0</v>
      </c>
      <c r="H5919">
        <v>44105</v>
      </c>
      <c r="I5919" s="12" t="s">
        <v>3705</v>
      </c>
      <c r="J5919">
        <v>12</v>
      </c>
      <c r="K5919">
        <v>11038</v>
      </c>
      <c r="L5919">
        <v>0</v>
      </c>
      <c r="M5919">
        <v>0</v>
      </c>
      <c r="N5919">
        <v>0</v>
      </c>
      <c r="O5919">
        <v>210000</v>
      </c>
      <c r="P5919">
        <v>171862000</v>
      </c>
      <c r="Q5919">
        <v>7935</v>
      </c>
      <c r="R5919" t="b">
        <v>0</v>
      </c>
      <c r="S5919">
        <v>0</v>
      </c>
    </row>
    <row r="5920" spans="1:19">
      <c r="A5920">
        <v>41701001</v>
      </c>
      <c r="B5920" s="12"/>
      <c r="C5920" s="12" t="s">
        <v>4797</v>
      </c>
      <c r="D5920" s="12" t="s">
        <v>5657</v>
      </c>
      <c r="E5920" t="b">
        <v>0</v>
      </c>
      <c r="F5920">
        <v>0</v>
      </c>
      <c r="G5920">
        <v>0</v>
      </c>
      <c r="H5920">
        <v>44105</v>
      </c>
      <c r="I5920" s="12" t="s">
        <v>3706</v>
      </c>
      <c r="J5920">
        <v>12</v>
      </c>
      <c r="K5920">
        <v>11039</v>
      </c>
      <c r="L5920">
        <v>0</v>
      </c>
      <c r="M5920">
        <v>0</v>
      </c>
      <c r="N5920">
        <v>0</v>
      </c>
      <c r="O5920">
        <v>233000</v>
      </c>
      <c r="P5920">
        <v>172095000</v>
      </c>
      <c r="Q5920">
        <v>7936</v>
      </c>
      <c r="R5920" t="b">
        <v>0</v>
      </c>
      <c r="S5920">
        <v>0</v>
      </c>
    </row>
    <row r="5921" spans="1:19">
      <c r="A5921">
        <v>41701001</v>
      </c>
      <c r="B5921" s="12"/>
      <c r="C5921" s="12" t="s">
        <v>4797</v>
      </c>
      <c r="D5921" s="12" t="s">
        <v>5657</v>
      </c>
      <c r="E5921" t="b">
        <v>0</v>
      </c>
      <c r="F5921">
        <v>0</v>
      </c>
      <c r="G5921">
        <v>0</v>
      </c>
      <c r="H5921">
        <v>44105</v>
      </c>
      <c r="I5921" s="12" t="s">
        <v>3707</v>
      </c>
      <c r="J5921">
        <v>12</v>
      </c>
      <c r="K5921">
        <v>11040</v>
      </c>
      <c r="L5921">
        <v>0</v>
      </c>
      <c r="M5921">
        <v>0</v>
      </c>
      <c r="N5921">
        <v>0</v>
      </c>
      <c r="O5921">
        <v>210000</v>
      </c>
      <c r="P5921">
        <v>172305000</v>
      </c>
      <c r="Q5921">
        <v>7937</v>
      </c>
      <c r="R5921" t="b">
        <v>0</v>
      </c>
      <c r="S5921">
        <v>0</v>
      </c>
    </row>
    <row r="5922" spans="1:19">
      <c r="A5922">
        <v>41701001</v>
      </c>
      <c r="B5922" s="12"/>
      <c r="C5922" s="12" t="s">
        <v>4797</v>
      </c>
      <c r="D5922" s="12" t="s">
        <v>5657</v>
      </c>
      <c r="E5922" t="b">
        <v>0</v>
      </c>
      <c r="F5922">
        <v>0</v>
      </c>
      <c r="G5922">
        <v>0</v>
      </c>
      <c r="H5922">
        <v>44105</v>
      </c>
      <c r="I5922" s="12" t="s">
        <v>3708</v>
      </c>
      <c r="J5922">
        <v>12</v>
      </c>
      <c r="K5922">
        <v>11041</v>
      </c>
      <c r="L5922">
        <v>0</v>
      </c>
      <c r="M5922">
        <v>0</v>
      </c>
      <c r="N5922">
        <v>0</v>
      </c>
      <c r="O5922">
        <v>233000</v>
      </c>
      <c r="P5922">
        <v>172538000</v>
      </c>
      <c r="Q5922">
        <v>7938</v>
      </c>
      <c r="R5922" t="b">
        <v>0</v>
      </c>
      <c r="S5922">
        <v>0</v>
      </c>
    </row>
    <row r="5923" spans="1:19">
      <c r="A5923">
        <v>41701001</v>
      </c>
      <c r="B5923" s="12"/>
      <c r="C5923" s="12" t="s">
        <v>4797</v>
      </c>
      <c r="D5923" s="12" t="s">
        <v>5657</v>
      </c>
      <c r="E5923" t="b">
        <v>0</v>
      </c>
      <c r="F5923">
        <v>0</v>
      </c>
      <c r="G5923">
        <v>0</v>
      </c>
      <c r="H5923">
        <v>44105</v>
      </c>
      <c r="I5923" s="12" t="s">
        <v>3709</v>
      </c>
      <c r="J5923">
        <v>12</v>
      </c>
      <c r="K5923">
        <v>11042</v>
      </c>
      <c r="L5923">
        <v>0</v>
      </c>
      <c r="M5923">
        <v>0</v>
      </c>
      <c r="N5923">
        <v>0</v>
      </c>
      <c r="O5923">
        <v>210000</v>
      </c>
      <c r="P5923">
        <v>172748000</v>
      </c>
      <c r="Q5923">
        <v>7939</v>
      </c>
      <c r="R5923" t="b">
        <v>0</v>
      </c>
      <c r="S5923">
        <v>0</v>
      </c>
    </row>
    <row r="5924" spans="1:19">
      <c r="A5924">
        <v>41701001</v>
      </c>
      <c r="B5924" s="12"/>
      <c r="C5924" s="12" t="s">
        <v>4797</v>
      </c>
      <c r="D5924" s="12" t="s">
        <v>5657</v>
      </c>
      <c r="E5924" t="b">
        <v>0</v>
      </c>
      <c r="F5924">
        <v>0</v>
      </c>
      <c r="G5924">
        <v>0</v>
      </c>
      <c r="H5924">
        <v>44105</v>
      </c>
      <c r="I5924" s="12" t="s">
        <v>3710</v>
      </c>
      <c r="J5924">
        <v>12</v>
      </c>
      <c r="K5924">
        <v>11043</v>
      </c>
      <c r="L5924">
        <v>0</v>
      </c>
      <c r="M5924">
        <v>0</v>
      </c>
      <c r="N5924">
        <v>0</v>
      </c>
      <c r="O5924">
        <v>210000</v>
      </c>
      <c r="P5924">
        <v>172958000</v>
      </c>
      <c r="Q5924">
        <v>7940</v>
      </c>
      <c r="R5924" t="b">
        <v>0</v>
      </c>
      <c r="S5924">
        <v>0</v>
      </c>
    </row>
    <row r="5925" spans="1:19">
      <c r="A5925">
        <v>41701001</v>
      </c>
      <c r="B5925" s="12"/>
      <c r="C5925" s="12" t="s">
        <v>4797</v>
      </c>
      <c r="D5925" s="12" t="s">
        <v>5657</v>
      </c>
      <c r="E5925" t="b">
        <v>0</v>
      </c>
      <c r="F5925">
        <v>0</v>
      </c>
      <c r="G5925">
        <v>0</v>
      </c>
      <c r="H5925">
        <v>44105</v>
      </c>
      <c r="I5925" s="12" t="s">
        <v>3711</v>
      </c>
      <c r="J5925">
        <v>12</v>
      </c>
      <c r="K5925">
        <v>11044</v>
      </c>
      <c r="L5925">
        <v>0</v>
      </c>
      <c r="M5925">
        <v>0</v>
      </c>
      <c r="N5925">
        <v>0</v>
      </c>
      <c r="O5925">
        <v>210000</v>
      </c>
      <c r="P5925">
        <v>173168000</v>
      </c>
      <c r="Q5925">
        <v>7941</v>
      </c>
      <c r="R5925" t="b">
        <v>0</v>
      </c>
      <c r="S5925">
        <v>0</v>
      </c>
    </row>
    <row r="5926" spans="1:19">
      <c r="A5926">
        <v>41701001</v>
      </c>
      <c r="B5926" s="12"/>
      <c r="C5926" s="12" t="s">
        <v>4797</v>
      </c>
      <c r="D5926" s="12" t="s">
        <v>5657</v>
      </c>
      <c r="E5926" t="b">
        <v>0</v>
      </c>
      <c r="F5926">
        <v>0</v>
      </c>
      <c r="G5926">
        <v>0</v>
      </c>
      <c r="H5926">
        <v>44105</v>
      </c>
      <c r="I5926" s="12" t="s">
        <v>3712</v>
      </c>
      <c r="J5926">
        <v>12</v>
      </c>
      <c r="K5926">
        <v>11045</v>
      </c>
      <c r="L5926">
        <v>0</v>
      </c>
      <c r="M5926">
        <v>0</v>
      </c>
      <c r="N5926">
        <v>0</v>
      </c>
      <c r="O5926">
        <v>210000</v>
      </c>
      <c r="P5926">
        <v>173378000</v>
      </c>
      <c r="Q5926">
        <v>7942</v>
      </c>
      <c r="R5926" t="b">
        <v>0</v>
      </c>
      <c r="S5926">
        <v>0</v>
      </c>
    </row>
    <row r="5927" spans="1:19">
      <c r="A5927">
        <v>41701001</v>
      </c>
      <c r="B5927" s="12"/>
      <c r="C5927" s="12" t="s">
        <v>4797</v>
      </c>
      <c r="D5927" s="12" t="s">
        <v>5657</v>
      </c>
      <c r="E5927" t="b">
        <v>0</v>
      </c>
      <c r="F5927">
        <v>0</v>
      </c>
      <c r="G5927">
        <v>0</v>
      </c>
      <c r="H5927">
        <v>44105</v>
      </c>
      <c r="I5927" s="12" t="s">
        <v>3713</v>
      </c>
      <c r="J5927">
        <v>12</v>
      </c>
      <c r="K5927">
        <v>11046</v>
      </c>
      <c r="L5927">
        <v>0</v>
      </c>
      <c r="M5927">
        <v>0</v>
      </c>
      <c r="N5927">
        <v>0</v>
      </c>
      <c r="O5927">
        <v>233000</v>
      </c>
      <c r="P5927">
        <v>173611000</v>
      </c>
      <c r="Q5927">
        <v>7943</v>
      </c>
      <c r="R5927" t="b">
        <v>0</v>
      </c>
      <c r="S5927">
        <v>0</v>
      </c>
    </row>
    <row r="5928" spans="1:19">
      <c r="A5928">
        <v>41701001</v>
      </c>
      <c r="B5928" s="12"/>
      <c r="C5928" s="12" t="s">
        <v>4797</v>
      </c>
      <c r="D5928" s="12" t="s">
        <v>5657</v>
      </c>
      <c r="E5928" t="b">
        <v>0</v>
      </c>
      <c r="F5928">
        <v>0</v>
      </c>
      <c r="G5928">
        <v>0</v>
      </c>
      <c r="H5928">
        <v>44105</v>
      </c>
      <c r="I5928" s="12" t="s">
        <v>3714</v>
      </c>
      <c r="J5928">
        <v>12</v>
      </c>
      <c r="K5928">
        <v>11047</v>
      </c>
      <c r="L5928">
        <v>0</v>
      </c>
      <c r="M5928">
        <v>0</v>
      </c>
      <c r="N5928">
        <v>0</v>
      </c>
      <c r="O5928">
        <v>210000</v>
      </c>
      <c r="P5928">
        <v>173821000</v>
      </c>
      <c r="Q5928">
        <v>7944</v>
      </c>
      <c r="R5928" t="b">
        <v>0</v>
      </c>
      <c r="S5928">
        <v>0</v>
      </c>
    </row>
    <row r="5929" spans="1:19">
      <c r="A5929">
        <v>41701001</v>
      </c>
      <c r="B5929" s="12"/>
      <c r="C5929" s="12" t="s">
        <v>4797</v>
      </c>
      <c r="D5929" s="12" t="s">
        <v>5657</v>
      </c>
      <c r="E5929" t="b">
        <v>0</v>
      </c>
      <c r="F5929">
        <v>0</v>
      </c>
      <c r="G5929">
        <v>0</v>
      </c>
      <c r="H5929">
        <v>44105</v>
      </c>
      <c r="I5929" s="12" t="s">
        <v>3715</v>
      </c>
      <c r="J5929">
        <v>12</v>
      </c>
      <c r="K5929">
        <v>11048</v>
      </c>
      <c r="L5929">
        <v>0</v>
      </c>
      <c r="M5929">
        <v>0</v>
      </c>
      <c r="N5929">
        <v>0</v>
      </c>
      <c r="O5929">
        <v>233000</v>
      </c>
      <c r="P5929">
        <v>174054000</v>
      </c>
      <c r="Q5929">
        <v>7945</v>
      </c>
      <c r="R5929" t="b">
        <v>0</v>
      </c>
      <c r="S5929">
        <v>0</v>
      </c>
    </row>
    <row r="5930" spans="1:19">
      <c r="A5930">
        <v>41701001</v>
      </c>
      <c r="B5930" s="12"/>
      <c r="C5930" s="12" t="s">
        <v>4797</v>
      </c>
      <c r="D5930" s="12" t="s">
        <v>5657</v>
      </c>
      <c r="E5930" t="b">
        <v>0</v>
      </c>
      <c r="F5930">
        <v>0</v>
      </c>
      <c r="G5930">
        <v>0</v>
      </c>
      <c r="H5930">
        <v>44105</v>
      </c>
      <c r="I5930" s="12" t="s">
        <v>3716</v>
      </c>
      <c r="J5930">
        <v>12</v>
      </c>
      <c r="K5930">
        <v>11049</v>
      </c>
      <c r="L5930">
        <v>0</v>
      </c>
      <c r="M5930">
        <v>0</v>
      </c>
      <c r="N5930">
        <v>0</v>
      </c>
      <c r="O5930">
        <v>210000</v>
      </c>
      <c r="P5930">
        <v>174264000</v>
      </c>
      <c r="Q5930">
        <v>7946</v>
      </c>
      <c r="R5930" t="b">
        <v>0</v>
      </c>
      <c r="S5930">
        <v>0</v>
      </c>
    </row>
    <row r="5931" spans="1:19">
      <c r="A5931">
        <v>41701001</v>
      </c>
      <c r="B5931" s="12"/>
      <c r="C5931" s="12" t="s">
        <v>4797</v>
      </c>
      <c r="D5931" s="12" t="s">
        <v>5657</v>
      </c>
      <c r="E5931" t="b">
        <v>0</v>
      </c>
      <c r="F5931">
        <v>0</v>
      </c>
      <c r="G5931">
        <v>0</v>
      </c>
      <c r="H5931">
        <v>44105</v>
      </c>
      <c r="I5931" s="12" t="s">
        <v>3717</v>
      </c>
      <c r="J5931">
        <v>12</v>
      </c>
      <c r="K5931">
        <v>11050</v>
      </c>
      <c r="L5931">
        <v>0</v>
      </c>
      <c r="M5931">
        <v>0</v>
      </c>
      <c r="N5931">
        <v>0</v>
      </c>
      <c r="O5931">
        <v>210000</v>
      </c>
      <c r="P5931">
        <v>174474000</v>
      </c>
      <c r="Q5931">
        <v>7947</v>
      </c>
      <c r="R5931" t="b">
        <v>0</v>
      </c>
      <c r="S5931">
        <v>0</v>
      </c>
    </row>
    <row r="5932" spans="1:19">
      <c r="A5932">
        <v>41701001</v>
      </c>
      <c r="B5932" s="12"/>
      <c r="C5932" s="12" t="s">
        <v>4797</v>
      </c>
      <c r="D5932" s="12" t="s">
        <v>5657</v>
      </c>
      <c r="E5932" t="b">
        <v>0</v>
      </c>
      <c r="F5932">
        <v>0</v>
      </c>
      <c r="G5932">
        <v>0</v>
      </c>
      <c r="H5932">
        <v>44105</v>
      </c>
      <c r="I5932" s="12" t="s">
        <v>3718</v>
      </c>
      <c r="J5932">
        <v>12</v>
      </c>
      <c r="K5932">
        <v>11051</v>
      </c>
      <c r="L5932">
        <v>0</v>
      </c>
      <c r="M5932">
        <v>0</v>
      </c>
      <c r="N5932">
        <v>0</v>
      </c>
      <c r="O5932">
        <v>233000</v>
      </c>
      <c r="P5932">
        <v>174707000</v>
      </c>
      <c r="Q5932">
        <v>7948</v>
      </c>
      <c r="R5932" t="b">
        <v>0</v>
      </c>
      <c r="S5932">
        <v>0</v>
      </c>
    </row>
    <row r="5933" spans="1:19">
      <c r="A5933">
        <v>41701001</v>
      </c>
      <c r="B5933" s="12"/>
      <c r="C5933" s="12" t="s">
        <v>4797</v>
      </c>
      <c r="D5933" s="12" t="s">
        <v>5657</v>
      </c>
      <c r="E5933" t="b">
        <v>0</v>
      </c>
      <c r="F5933">
        <v>0</v>
      </c>
      <c r="G5933">
        <v>0</v>
      </c>
      <c r="H5933">
        <v>44105</v>
      </c>
      <c r="I5933" s="12" t="s">
        <v>3719</v>
      </c>
      <c r="J5933">
        <v>12</v>
      </c>
      <c r="K5933">
        <v>11052</v>
      </c>
      <c r="L5933">
        <v>0</v>
      </c>
      <c r="M5933">
        <v>0</v>
      </c>
      <c r="N5933">
        <v>0</v>
      </c>
      <c r="O5933">
        <v>210000</v>
      </c>
      <c r="P5933">
        <v>174917000</v>
      </c>
      <c r="Q5933">
        <v>7949</v>
      </c>
      <c r="R5933" t="b">
        <v>0</v>
      </c>
      <c r="S5933">
        <v>0</v>
      </c>
    </row>
    <row r="5934" spans="1:19">
      <c r="A5934">
        <v>41701001</v>
      </c>
      <c r="B5934" s="12"/>
      <c r="C5934" s="12" t="s">
        <v>4797</v>
      </c>
      <c r="D5934" s="12" t="s">
        <v>5657</v>
      </c>
      <c r="E5934" t="b">
        <v>0</v>
      </c>
      <c r="F5934">
        <v>0</v>
      </c>
      <c r="G5934">
        <v>0</v>
      </c>
      <c r="H5934">
        <v>44105</v>
      </c>
      <c r="I5934" s="12" t="s">
        <v>3720</v>
      </c>
      <c r="J5934">
        <v>12</v>
      </c>
      <c r="K5934">
        <v>11053</v>
      </c>
      <c r="L5934">
        <v>0</v>
      </c>
      <c r="M5934">
        <v>0</v>
      </c>
      <c r="N5934">
        <v>0</v>
      </c>
      <c r="O5934">
        <v>210000</v>
      </c>
      <c r="P5934">
        <v>175127000</v>
      </c>
      <c r="Q5934">
        <v>7950</v>
      </c>
      <c r="R5934" t="b">
        <v>0</v>
      </c>
      <c r="S5934">
        <v>0</v>
      </c>
    </row>
    <row r="5935" spans="1:19">
      <c r="A5935">
        <v>41701001</v>
      </c>
      <c r="B5935" s="12"/>
      <c r="C5935" s="12" t="s">
        <v>4797</v>
      </c>
      <c r="D5935" s="12" t="s">
        <v>5657</v>
      </c>
      <c r="E5935" t="b">
        <v>0</v>
      </c>
      <c r="F5935">
        <v>0</v>
      </c>
      <c r="G5935">
        <v>0</v>
      </c>
      <c r="H5935">
        <v>44105</v>
      </c>
      <c r="I5935" s="12" t="s">
        <v>3721</v>
      </c>
      <c r="J5935">
        <v>12</v>
      </c>
      <c r="K5935">
        <v>11054</v>
      </c>
      <c r="L5935">
        <v>0</v>
      </c>
      <c r="M5935">
        <v>0</v>
      </c>
      <c r="N5935">
        <v>0</v>
      </c>
      <c r="O5935">
        <v>233000</v>
      </c>
      <c r="P5935">
        <v>175360000</v>
      </c>
      <c r="Q5935">
        <v>7951</v>
      </c>
      <c r="R5935" t="b">
        <v>0</v>
      </c>
      <c r="S5935">
        <v>0</v>
      </c>
    </row>
    <row r="5936" spans="1:19">
      <c r="A5936">
        <v>41701001</v>
      </c>
      <c r="B5936" s="12"/>
      <c r="C5936" s="12" t="s">
        <v>4797</v>
      </c>
      <c r="D5936" s="12" t="s">
        <v>5657</v>
      </c>
      <c r="E5936" t="b">
        <v>0</v>
      </c>
      <c r="F5936">
        <v>0</v>
      </c>
      <c r="G5936">
        <v>0</v>
      </c>
      <c r="H5936">
        <v>44136</v>
      </c>
      <c r="I5936" s="12" t="s">
        <v>3722</v>
      </c>
      <c r="J5936">
        <v>12</v>
      </c>
      <c r="K5936">
        <v>11055</v>
      </c>
      <c r="L5936">
        <v>0</v>
      </c>
      <c r="M5936">
        <v>0</v>
      </c>
      <c r="N5936">
        <v>0</v>
      </c>
      <c r="O5936">
        <v>233000</v>
      </c>
      <c r="P5936">
        <v>175593000</v>
      </c>
      <c r="Q5936">
        <v>7952</v>
      </c>
      <c r="R5936" t="b">
        <v>0</v>
      </c>
      <c r="S5936">
        <v>0</v>
      </c>
    </row>
    <row r="5937" spans="1:19">
      <c r="A5937">
        <v>41701001</v>
      </c>
      <c r="B5937" s="12"/>
      <c r="C5937" s="12" t="s">
        <v>4797</v>
      </c>
      <c r="D5937" s="12" t="s">
        <v>5657</v>
      </c>
      <c r="E5937" t="b">
        <v>0</v>
      </c>
      <c r="F5937">
        <v>0</v>
      </c>
      <c r="G5937">
        <v>0</v>
      </c>
      <c r="H5937">
        <v>44136</v>
      </c>
      <c r="I5937" s="12" t="s">
        <v>3723</v>
      </c>
      <c r="J5937">
        <v>12</v>
      </c>
      <c r="K5937">
        <v>11056</v>
      </c>
      <c r="L5937">
        <v>0</v>
      </c>
      <c r="M5937">
        <v>0</v>
      </c>
      <c r="N5937">
        <v>0</v>
      </c>
      <c r="O5937">
        <v>210000</v>
      </c>
      <c r="P5937">
        <v>175803000</v>
      </c>
      <c r="Q5937">
        <v>7953</v>
      </c>
      <c r="R5937" t="b">
        <v>0</v>
      </c>
      <c r="S5937">
        <v>0</v>
      </c>
    </row>
    <row r="5938" spans="1:19">
      <c r="A5938">
        <v>41701001</v>
      </c>
      <c r="B5938" s="12"/>
      <c r="C5938" s="12" t="s">
        <v>4797</v>
      </c>
      <c r="D5938" s="12" t="s">
        <v>5657</v>
      </c>
      <c r="E5938" t="b">
        <v>0</v>
      </c>
      <c r="F5938">
        <v>0</v>
      </c>
      <c r="G5938">
        <v>0</v>
      </c>
      <c r="H5938">
        <v>44136</v>
      </c>
      <c r="I5938" s="12" t="s">
        <v>3724</v>
      </c>
      <c r="J5938">
        <v>12</v>
      </c>
      <c r="K5938">
        <v>11057</v>
      </c>
      <c r="L5938">
        <v>0</v>
      </c>
      <c r="M5938">
        <v>0</v>
      </c>
      <c r="N5938">
        <v>0</v>
      </c>
      <c r="O5938">
        <v>210000</v>
      </c>
      <c r="P5938">
        <v>176013000</v>
      </c>
      <c r="Q5938">
        <v>7954</v>
      </c>
      <c r="R5938" t="b">
        <v>0</v>
      </c>
      <c r="S5938">
        <v>0</v>
      </c>
    </row>
    <row r="5939" spans="1:19">
      <c r="A5939">
        <v>41701001</v>
      </c>
      <c r="B5939" s="12"/>
      <c r="C5939" s="12" t="s">
        <v>4797</v>
      </c>
      <c r="D5939" s="12" t="s">
        <v>5657</v>
      </c>
      <c r="E5939" t="b">
        <v>0</v>
      </c>
      <c r="F5939">
        <v>0</v>
      </c>
      <c r="G5939">
        <v>0</v>
      </c>
      <c r="H5939">
        <v>44136</v>
      </c>
      <c r="I5939" s="12" t="s">
        <v>3725</v>
      </c>
      <c r="J5939">
        <v>12</v>
      </c>
      <c r="K5939">
        <v>11058</v>
      </c>
      <c r="L5939">
        <v>0</v>
      </c>
      <c r="M5939">
        <v>0</v>
      </c>
      <c r="N5939">
        <v>0</v>
      </c>
      <c r="O5939">
        <v>210000</v>
      </c>
      <c r="P5939">
        <v>176223000</v>
      </c>
      <c r="Q5939">
        <v>7955</v>
      </c>
      <c r="R5939" t="b">
        <v>0</v>
      </c>
      <c r="S5939">
        <v>0</v>
      </c>
    </row>
    <row r="5940" spans="1:19">
      <c r="A5940">
        <v>41701001</v>
      </c>
      <c r="B5940" s="12"/>
      <c r="C5940" s="12" t="s">
        <v>4797</v>
      </c>
      <c r="D5940" s="12" t="s">
        <v>5657</v>
      </c>
      <c r="E5940" t="b">
        <v>0</v>
      </c>
      <c r="F5940">
        <v>0</v>
      </c>
      <c r="G5940">
        <v>0</v>
      </c>
      <c r="H5940">
        <v>44136</v>
      </c>
      <c r="I5940" s="12" t="s">
        <v>3726</v>
      </c>
      <c r="J5940">
        <v>12</v>
      </c>
      <c r="K5940">
        <v>11059</v>
      </c>
      <c r="L5940">
        <v>0</v>
      </c>
      <c r="M5940">
        <v>0</v>
      </c>
      <c r="N5940">
        <v>0</v>
      </c>
      <c r="O5940">
        <v>210000</v>
      </c>
      <c r="P5940">
        <v>176433000</v>
      </c>
      <c r="Q5940">
        <v>7956</v>
      </c>
      <c r="R5940" t="b">
        <v>0</v>
      </c>
      <c r="S5940">
        <v>0</v>
      </c>
    </row>
    <row r="5941" spans="1:19">
      <c r="A5941">
        <v>41701001</v>
      </c>
      <c r="B5941" s="12"/>
      <c r="C5941" s="12" t="s">
        <v>4797</v>
      </c>
      <c r="D5941" s="12" t="s">
        <v>5657</v>
      </c>
      <c r="E5941" t="b">
        <v>0</v>
      </c>
      <c r="F5941">
        <v>0</v>
      </c>
      <c r="G5941">
        <v>0</v>
      </c>
      <c r="H5941">
        <v>44136</v>
      </c>
      <c r="I5941" s="12" t="s">
        <v>3727</v>
      </c>
      <c r="J5941">
        <v>12</v>
      </c>
      <c r="K5941">
        <v>11060</v>
      </c>
      <c r="L5941">
        <v>0</v>
      </c>
      <c r="M5941">
        <v>0</v>
      </c>
      <c r="N5941">
        <v>0</v>
      </c>
      <c r="O5941">
        <v>233000</v>
      </c>
      <c r="P5941">
        <v>176666000</v>
      </c>
      <c r="Q5941">
        <v>7957</v>
      </c>
      <c r="R5941" t="b">
        <v>0</v>
      </c>
      <c r="S5941">
        <v>0</v>
      </c>
    </row>
    <row r="5942" spans="1:19">
      <c r="A5942">
        <v>41701001</v>
      </c>
      <c r="B5942" s="12"/>
      <c r="C5942" s="12" t="s">
        <v>4797</v>
      </c>
      <c r="D5942" s="12" t="s">
        <v>5657</v>
      </c>
      <c r="E5942" t="b">
        <v>0</v>
      </c>
      <c r="F5942">
        <v>0</v>
      </c>
      <c r="G5942">
        <v>0</v>
      </c>
      <c r="H5942">
        <v>44136</v>
      </c>
      <c r="I5942" s="12" t="s">
        <v>3728</v>
      </c>
      <c r="J5942">
        <v>12</v>
      </c>
      <c r="K5942">
        <v>11061</v>
      </c>
      <c r="L5942">
        <v>0</v>
      </c>
      <c r="M5942">
        <v>0</v>
      </c>
      <c r="N5942">
        <v>0</v>
      </c>
      <c r="O5942">
        <v>233000</v>
      </c>
      <c r="P5942">
        <v>176899000</v>
      </c>
      <c r="Q5942">
        <v>7958</v>
      </c>
      <c r="R5942" t="b">
        <v>0</v>
      </c>
      <c r="S5942">
        <v>0</v>
      </c>
    </row>
    <row r="5943" spans="1:19">
      <c r="A5943">
        <v>41701001</v>
      </c>
      <c r="B5943" s="12"/>
      <c r="C5943" s="12" t="s">
        <v>4797</v>
      </c>
      <c r="D5943" s="12" t="s">
        <v>5657</v>
      </c>
      <c r="E5943" t="b">
        <v>0</v>
      </c>
      <c r="F5943">
        <v>0</v>
      </c>
      <c r="G5943">
        <v>0</v>
      </c>
      <c r="H5943">
        <v>44136</v>
      </c>
      <c r="I5943" s="12" t="s">
        <v>3729</v>
      </c>
      <c r="J5943">
        <v>12</v>
      </c>
      <c r="K5943">
        <v>11062</v>
      </c>
      <c r="L5943">
        <v>0</v>
      </c>
      <c r="M5943">
        <v>0</v>
      </c>
      <c r="N5943">
        <v>0</v>
      </c>
      <c r="O5943">
        <v>210000</v>
      </c>
      <c r="P5943">
        <v>177109000</v>
      </c>
      <c r="Q5943">
        <v>7959</v>
      </c>
      <c r="R5943" t="b">
        <v>0</v>
      </c>
      <c r="S5943">
        <v>0</v>
      </c>
    </row>
    <row r="5944" spans="1:19">
      <c r="A5944">
        <v>41701001</v>
      </c>
      <c r="B5944" s="12"/>
      <c r="C5944" s="12" t="s">
        <v>4797</v>
      </c>
      <c r="D5944" s="12" t="s">
        <v>5657</v>
      </c>
      <c r="E5944" t="b">
        <v>0</v>
      </c>
      <c r="F5944">
        <v>0</v>
      </c>
      <c r="G5944">
        <v>0</v>
      </c>
      <c r="H5944">
        <v>44136</v>
      </c>
      <c r="I5944" s="12" t="s">
        <v>3730</v>
      </c>
      <c r="J5944">
        <v>12</v>
      </c>
      <c r="K5944">
        <v>11063</v>
      </c>
      <c r="L5944">
        <v>0</v>
      </c>
      <c r="M5944">
        <v>0</v>
      </c>
      <c r="N5944">
        <v>0</v>
      </c>
      <c r="O5944">
        <v>233000</v>
      </c>
      <c r="P5944">
        <v>177342000</v>
      </c>
      <c r="Q5944">
        <v>7960</v>
      </c>
      <c r="R5944" t="b">
        <v>0</v>
      </c>
      <c r="S5944">
        <v>0</v>
      </c>
    </row>
    <row r="5945" spans="1:19">
      <c r="A5945">
        <v>41701001</v>
      </c>
      <c r="B5945" s="12"/>
      <c r="C5945" s="12" t="s">
        <v>4797</v>
      </c>
      <c r="D5945" s="12" t="s">
        <v>5657</v>
      </c>
      <c r="E5945" t="b">
        <v>0</v>
      </c>
      <c r="F5945">
        <v>0</v>
      </c>
      <c r="G5945">
        <v>0</v>
      </c>
      <c r="H5945">
        <v>44136</v>
      </c>
      <c r="I5945" s="12" t="s">
        <v>3731</v>
      </c>
      <c r="J5945">
        <v>12</v>
      </c>
      <c r="K5945">
        <v>11064</v>
      </c>
      <c r="L5945">
        <v>0</v>
      </c>
      <c r="M5945">
        <v>0</v>
      </c>
      <c r="N5945">
        <v>0</v>
      </c>
      <c r="O5945">
        <v>210000</v>
      </c>
      <c r="P5945">
        <v>177552000</v>
      </c>
      <c r="Q5945">
        <v>7961</v>
      </c>
      <c r="R5945" t="b">
        <v>0</v>
      </c>
      <c r="S5945">
        <v>0</v>
      </c>
    </row>
    <row r="5946" spans="1:19">
      <c r="A5946">
        <v>41701001</v>
      </c>
      <c r="B5946" s="12"/>
      <c r="C5946" s="12" t="s">
        <v>4797</v>
      </c>
      <c r="D5946" s="12" t="s">
        <v>5657</v>
      </c>
      <c r="E5946" t="b">
        <v>0</v>
      </c>
      <c r="F5946">
        <v>0</v>
      </c>
      <c r="G5946">
        <v>0</v>
      </c>
      <c r="H5946">
        <v>44136</v>
      </c>
      <c r="I5946" s="12" t="s">
        <v>3732</v>
      </c>
      <c r="J5946">
        <v>12</v>
      </c>
      <c r="K5946">
        <v>11065</v>
      </c>
      <c r="L5946">
        <v>0</v>
      </c>
      <c r="M5946">
        <v>0</v>
      </c>
      <c r="N5946">
        <v>0</v>
      </c>
      <c r="O5946">
        <v>210000</v>
      </c>
      <c r="P5946">
        <v>177762000</v>
      </c>
      <c r="Q5946">
        <v>7962</v>
      </c>
      <c r="R5946" t="b">
        <v>0</v>
      </c>
      <c r="S5946">
        <v>0</v>
      </c>
    </row>
    <row r="5947" spans="1:19">
      <c r="A5947">
        <v>41701001</v>
      </c>
      <c r="B5947" s="12"/>
      <c r="C5947" s="12" t="s">
        <v>4797</v>
      </c>
      <c r="D5947" s="12" t="s">
        <v>5657</v>
      </c>
      <c r="E5947" t="b">
        <v>0</v>
      </c>
      <c r="F5947">
        <v>0</v>
      </c>
      <c r="G5947">
        <v>0</v>
      </c>
      <c r="H5947">
        <v>44136</v>
      </c>
      <c r="I5947" s="12" t="s">
        <v>3733</v>
      </c>
      <c r="J5947">
        <v>12</v>
      </c>
      <c r="K5947">
        <v>11066</v>
      </c>
      <c r="L5947">
        <v>0</v>
      </c>
      <c r="M5947">
        <v>0</v>
      </c>
      <c r="N5947">
        <v>0</v>
      </c>
      <c r="O5947">
        <v>210000</v>
      </c>
      <c r="P5947">
        <v>177972000</v>
      </c>
      <c r="Q5947">
        <v>7963</v>
      </c>
      <c r="R5947" t="b">
        <v>0</v>
      </c>
      <c r="S5947">
        <v>0</v>
      </c>
    </row>
    <row r="5948" spans="1:19">
      <c r="A5948">
        <v>41701001</v>
      </c>
      <c r="B5948" s="12"/>
      <c r="C5948" s="12" t="s">
        <v>4797</v>
      </c>
      <c r="D5948" s="12" t="s">
        <v>5657</v>
      </c>
      <c r="E5948" t="b">
        <v>0</v>
      </c>
      <c r="F5948">
        <v>0</v>
      </c>
      <c r="G5948">
        <v>0</v>
      </c>
      <c r="H5948">
        <v>44136</v>
      </c>
      <c r="I5948" s="12" t="s">
        <v>3734</v>
      </c>
      <c r="J5948">
        <v>12</v>
      </c>
      <c r="K5948">
        <v>11067</v>
      </c>
      <c r="L5948">
        <v>0</v>
      </c>
      <c r="M5948">
        <v>0</v>
      </c>
      <c r="N5948">
        <v>0</v>
      </c>
      <c r="O5948">
        <v>210000</v>
      </c>
      <c r="P5948">
        <v>178182000</v>
      </c>
      <c r="Q5948">
        <v>7964</v>
      </c>
      <c r="R5948" t="b">
        <v>0</v>
      </c>
      <c r="S5948">
        <v>0</v>
      </c>
    </row>
    <row r="5949" spans="1:19">
      <c r="A5949">
        <v>41701001</v>
      </c>
      <c r="B5949" s="12"/>
      <c r="C5949" s="12" t="s">
        <v>4797</v>
      </c>
      <c r="D5949" s="12" t="s">
        <v>5657</v>
      </c>
      <c r="E5949" t="b">
        <v>0</v>
      </c>
      <c r="F5949">
        <v>0</v>
      </c>
      <c r="G5949">
        <v>0</v>
      </c>
      <c r="H5949">
        <v>44136</v>
      </c>
      <c r="I5949" s="12" t="s">
        <v>3735</v>
      </c>
      <c r="J5949">
        <v>12</v>
      </c>
      <c r="K5949">
        <v>11068</v>
      </c>
      <c r="L5949">
        <v>0</v>
      </c>
      <c r="M5949">
        <v>0</v>
      </c>
      <c r="N5949">
        <v>0</v>
      </c>
      <c r="O5949">
        <v>210000</v>
      </c>
      <c r="P5949">
        <v>178392000</v>
      </c>
      <c r="Q5949">
        <v>7965</v>
      </c>
      <c r="R5949" t="b">
        <v>0</v>
      </c>
      <c r="S5949">
        <v>0</v>
      </c>
    </row>
    <row r="5950" spans="1:19">
      <c r="A5950">
        <v>41701001</v>
      </c>
      <c r="B5950" s="12"/>
      <c r="C5950" s="12" t="s">
        <v>4797</v>
      </c>
      <c r="D5950" s="12" t="s">
        <v>5657</v>
      </c>
      <c r="E5950" t="b">
        <v>0</v>
      </c>
      <c r="F5950">
        <v>0</v>
      </c>
      <c r="G5950">
        <v>0</v>
      </c>
      <c r="H5950">
        <v>44136</v>
      </c>
      <c r="I5950" s="12" t="s">
        <v>3736</v>
      </c>
      <c r="J5950">
        <v>12</v>
      </c>
      <c r="K5950">
        <v>11069</v>
      </c>
      <c r="L5950">
        <v>0</v>
      </c>
      <c r="M5950">
        <v>0</v>
      </c>
      <c r="N5950">
        <v>0</v>
      </c>
      <c r="O5950">
        <v>233000</v>
      </c>
      <c r="P5950">
        <v>178625000</v>
      </c>
      <c r="Q5950">
        <v>7966</v>
      </c>
      <c r="R5950" t="b">
        <v>0</v>
      </c>
      <c r="S5950">
        <v>0</v>
      </c>
    </row>
    <row r="5951" spans="1:19">
      <c r="A5951">
        <v>41701001</v>
      </c>
      <c r="B5951" s="12"/>
      <c r="C5951" s="12" t="s">
        <v>4797</v>
      </c>
      <c r="D5951" s="12" t="s">
        <v>5657</v>
      </c>
      <c r="E5951" t="b">
        <v>0</v>
      </c>
      <c r="F5951">
        <v>0</v>
      </c>
      <c r="G5951">
        <v>0</v>
      </c>
      <c r="H5951">
        <v>44136</v>
      </c>
      <c r="I5951" s="12" t="s">
        <v>3737</v>
      </c>
      <c r="J5951">
        <v>12</v>
      </c>
      <c r="K5951">
        <v>11070</v>
      </c>
      <c r="L5951">
        <v>0</v>
      </c>
      <c r="M5951">
        <v>0</v>
      </c>
      <c r="N5951">
        <v>0</v>
      </c>
      <c r="O5951">
        <v>210000</v>
      </c>
      <c r="P5951">
        <v>178835000</v>
      </c>
      <c r="Q5951">
        <v>7967</v>
      </c>
      <c r="R5951" t="b">
        <v>0</v>
      </c>
      <c r="S5951">
        <v>0</v>
      </c>
    </row>
    <row r="5952" spans="1:19">
      <c r="A5952">
        <v>41701001</v>
      </c>
      <c r="B5952" s="12"/>
      <c r="C5952" s="12" t="s">
        <v>4797</v>
      </c>
      <c r="D5952" s="12" t="s">
        <v>5657</v>
      </c>
      <c r="E5952" t="b">
        <v>0</v>
      </c>
      <c r="F5952">
        <v>0</v>
      </c>
      <c r="G5952">
        <v>0</v>
      </c>
      <c r="H5952">
        <v>44136</v>
      </c>
      <c r="I5952" s="12" t="s">
        <v>3738</v>
      </c>
      <c r="J5952">
        <v>12</v>
      </c>
      <c r="K5952">
        <v>11071</v>
      </c>
      <c r="L5952">
        <v>0</v>
      </c>
      <c r="M5952">
        <v>0</v>
      </c>
      <c r="N5952">
        <v>0</v>
      </c>
      <c r="O5952">
        <v>210000</v>
      </c>
      <c r="P5952">
        <v>179045000</v>
      </c>
      <c r="Q5952">
        <v>7968</v>
      </c>
      <c r="R5952" t="b">
        <v>0</v>
      </c>
      <c r="S5952">
        <v>0</v>
      </c>
    </row>
    <row r="5953" spans="1:19">
      <c r="A5953">
        <v>41701001</v>
      </c>
      <c r="B5953" s="12"/>
      <c r="C5953" s="12" t="s">
        <v>4797</v>
      </c>
      <c r="D5953" s="12" t="s">
        <v>5657</v>
      </c>
      <c r="E5953" t="b">
        <v>0</v>
      </c>
      <c r="F5953">
        <v>0</v>
      </c>
      <c r="G5953">
        <v>0</v>
      </c>
      <c r="H5953">
        <v>44136</v>
      </c>
      <c r="I5953" s="12" t="s">
        <v>3739</v>
      </c>
      <c r="J5953">
        <v>12</v>
      </c>
      <c r="K5953">
        <v>11072</v>
      </c>
      <c r="L5953">
        <v>0</v>
      </c>
      <c r="M5953">
        <v>0</v>
      </c>
      <c r="N5953">
        <v>0</v>
      </c>
      <c r="O5953">
        <v>233000</v>
      </c>
      <c r="P5953">
        <v>179278000</v>
      </c>
      <c r="Q5953">
        <v>7969</v>
      </c>
      <c r="R5953" t="b">
        <v>0</v>
      </c>
      <c r="S5953">
        <v>0</v>
      </c>
    </row>
    <row r="5954" spans="1:19">
      <c r="A5954">
        <v>41701001</v>
      </c>
      <c r="B5954" s="12"/>
      <c r="C5954" s="12" t="s">
        <v>4797</v>
      </c>
      <c r="D5954" s="12" t="s">
        <v>5657</v>
      </c>
      <c r="E5954" t="b">
        <v>0</v>
      </c>
      <c r="F5954">
        <v>0</v>
      </c>
      <c r="G5954">
        <v>0</v>
      </c>
      <c r="H5954">
        <v>44136</v>
      </c>
      <c r="I5954" s="12" t="s">
        <v>3740</v>
      </c>
      <c r="J5954">
        <v>12</v>
      </c>
      <c r="K5954">
        <v>11073</v>
      </c>
      <c r="L5954">
        <v>0</v>
      </c>
      <c r="M5954">
        <v>0</v>
      </c>
      <c r="N5954">
        <v>0</v>
      </c>
      <c r="O5954">
        <v>233000</v>
      </c>
      <c r="P5954">
        <v>179511000</v>
      </c>
      <c r="Q5954">
        <v>7970</v>
      </c>
      <c r="R5954" t="b">
        <v>0</v>
      </c>
      <c r="S5954">
        <v>0</v>
      </c>
    </row>
    <row r="5955" spans="1:19">
      <c r="A5955">
        <v>41701001</v>
      </c>
      <c r="B5955" s="12"/>
      <c r="C5955" s="12" t="s">
        <v>4797</v>
      </c>
      <c r="D5955" s="12" t="s">
        <v>5657</v>
      </c>
      <c r="E5955" t="b">
        <v>0</v>
      </c>
      <c r="F5955">
        <v>0</v>
      </c>
      <c r="G5955">
        <v>0</v>
      </c>
      <c r="H5955">
        <v>44136</v>
      </c>
      <c r="I5955" s="12" t="s">
        <v>3741</v>
      </c>
      <c r="J5955">
        <v>12</v>
      </c>
      <c r="K5955">
        <v>11074</v>
      </c>
      <c r="L5955">
        <v>0</v>
      </c>
      <c r="M5955">
        <v>0</v>
      </c>
      <c r="N5955">
        <v>0</v>
      </c>
      <c r="O5955">
        <v>233000</v>
      </c>
      <c r="P5955">
        <v>179744000</v>
      </c>
      <c r="Q5955">
        <v>7971</v>
      </c>
      <c r="R5955" t="b">
        <v>0</v>
      </c>
      <c r="S5955">
        <v>0</v>
      </c>
    </row>
    <row r="5956" spans="1:19">
      <c r="A5956">
        <v>41701001</v>
      </c>
      <c r="B5956" s="12"/>
      <c r="C5956" s="12" t="s">
        <v>4797</v>
      </c>
      <c r="D5956" s="12" t="s">
        <v>5657</v>
      </c>
      <c r="E5956" t="b">
        <v>0</v>
      </c>
      <c r="F5956">
        <v>0</v>
      </c>
      <c r="G5956">
        <v>0</v>
      </c>
      <c r="H5956">
        <v>44136</v>
      </c>
      <c r="I5956" s="12" t="s">
        <v>3742</v>
      </c>
      <c r="J5956">
        <v>12</v>
      </c>
      <c r="K5956">
        <v>11075</v>
      </c>
      <c r="L5956">
        <v>0</v>
      </c>
      <c r="M5956">
        <v>0</v>
      </c>
      <c r="N5956">
        <v>0</v>
      </c>
      <c r="O5956">
        <v>233000</v>
      </c>
      <c r="P5956">
        <v>179977000</v>
      </c>
      <c r="Q5956">
        <v>7972</v>
      </c>
      <c r="R5956" t="b">
        <v>0</v>
      </c>
      <c r="S5956">
        <v>0</v>
      </c>
    </row>
    <row r="5957" spans="1:19">
      <c r="A5957">
        <v>41701001</v>
      </c>
      <c r="B5957" s="12"/>
      <c r="C5957" s="12" t="s">
        <v>4797</v>
      </c>
      <c r="D5957" s="12" t="s">
        <v>5657</v>
      </c>
      <c r="E5957" t="b">
        <v>0</v>
      </c>
      <c r="F5957">
        <v>0</v>
      </c>
      <c r="G5957">
        <v>0</v>
      </c>
      <c r="H5957">
        <v>44136</v>
      </c>
      <c r="I5957" s="12" t="s">
        <v>3743</v>
      </c>
      <c r="J5957">
        <v>12</v>
      </c>
      <c r="K5957">
        <v>11076</v>
      </c>
      <c r="L5957">
        <v>0</v>
      </c>
      <c r="M5957">
        <v>0</v>
      </c>
      <c r="N5957">
        <v>0</v>
      </c>
      <c r="O5957">
        <v>210000</v>
      </c>
      <c r="P5957">
        <v>180187000</v>
      </c>
      <c r="Q5957">
        <v>7973</v>
      </c>
      <c r="R5957" t="b">
        <v>0</v>
      </c>
      <c r="S5957">
        <v>0</v>
      </c>
    </row>
    <row r="5958" spans="1:19">
      <c r="A5958">
        <v>41701001</v>
      </c>
      <c r="B5958" s="12"/>
      <c r="C5958" s="12" t="s">
        <v>4797</v>
      </c>
      <c r="D5958" s="12" t="s">
        <v>5657</v>
      </c>
      <c r="E5958" t="b">
        <v>0</v>
      </c>
      <c r="F5958">
        <v>0</v>
      </c>
      <c r="G5958">
        <v>0</v>
      </c>
      <c r="H5958">
        <v>44136</v>
      </c>
      <c r="I5958" s="12" t="s">
        <v>3744</v>
      </c>
      <c r="J5958">
        <v>12</v>
      </c>
      <c r="K5958">
        <v>11077</v>
      </c>
      <c r="L5958">
        <v>0</v>
      </c>
      <c r="M5958">
        <v>0</v>
      </c>
      <c r="N5958">
        <v>0</v>
      </c>
      <c r="O5958">
        <v>233000</v>
      </c>
      <c r="P5958">
        <v>180420000</v>
      </c>
      <c r="Q5958">
        <v>7974</v>
      </c>
      <c r="R5958" t="b">
        <v>0</v>
      </c>
      <c r="S5958">
        <v>0</v>
      </c>
    </row>
    <row r="5959" spans="1:19">
      <c r="A5959">
        <v>41701001</v>
      </c>
      <c r="B5959" s="12"/>
      <c r="C5959" s="12" t="s">
        <v>4797</v>
      </c>
      <c r="D5959" s="12" t="s">
        <v>5657</v>
      </c>
      <c r="E5959" t="b">
        <v>0</v>
      </c>
      <c r="F5959">
        <v>0</v>
      </c>
      <c r="G5959">
        <v>0</v>
      </c>
      <c r="H5959">
        <v>44136</v>
      </c>
      <c r="I5959" s="12" t="s">
        <v>3745</v>
      </c>
      <c r="J5959">
        <v>12</v>
      </c>
      <c r="K5959">
        <v>11078</v>
      </c>
      <c r="L5959">
        <v>0</v>
      </c>
      <c r="M5959">
        <v>0</v>
      </c>
      <c r="N5959">
        <v>0</v>
      </c>
      <c r="O5959">
        <v>210000</v>
      </c>
      <c r="P5959">
        <v>180630000</v>
      </c>
      <c r="Q5959">
        <v>7975</v>
      </c>
      <c r="R5959" t="b">
        <v>0</v>
      </c>
      <c r="S5959">
        <v>0</v>
      </c>
    </row>
    <row r="5960" spans="1:19">
      <c r="A5960">
        <v>41701001</v>
      </c>
      <c r="B5960" s="12"/>
      <c r="C5960" s="12" t="s">
        <v>4797</v>
      </c>
      <c r="D5960" s="12" t="s">
        <v>5657</v>
      </c>
      <c r="E5960" t="b">
        <v>0</v>
      </c>
      <c r="F5960">
        <v>0</v>
      </c>
      <c r="G5960">
        <v>0</v>
      </c>
      <c r="H5960">
        <v>44136</v>
      </c>
      <c r="I5960" s="12" t="s">
        <v>3746</v>
      </c>
      <c r="J5960">
        <v>12</v>
      </c>
      <c r="K5960">
        <v>11079</v>
      </c>
      <c r="L5960">
        <v>0</v>
      </c>
      <c r="M5960">
        <v>0</v>
      </c>
      <c r="N5960">
        <v>0</v>
      </c>
      <c r="O5960">
        <v>233000</v>
      </c>
      <c r="P5960">
        <v>180863000</v>
      </c>
      <c r="Q5960">
        <v>7976</v>
      </c>
      <c r="R5960" t="b">
        <v>0</v>
      </c>
      <c r="S5960">
        <v>0</v>
      </c>
    </row>
    <row r="5961" spans="1:19">
      <c r="A5961">
        <v>41701001</v>
      </c>
      <c r="B5961" s="12"/>
      <c r="C5961" s="12" t="s">
        <v>4797</v>
      </c>
      <c r="D5961" s="12" t="s">
        <v>5657</v>
      </c>
      <c r="E5961" t="b">
        <v>0</v>
      </c>
      <c r="F5961">
        <v>0</v>
      </c>
      <c r="G5961">
        <v>0</v>
      </c>
      <c r="H5961">
        <v>44136</v>
      </c>
      <c r="I5961" s="12" t="s">
        <v>3747</v>
      </c>
      <c r="J5961">
        <v>12</v>
      </c>
      <c r="K5961">
        <v>11080</v>
      </c>
      <c r="L5961">
        <v>0</v>
      </c>
      <c r="M5961">
        <v>0</v>
      </c>
      <c r="N5961">
        <v>0</v>
      </c>
      <c r="O5961">
        <v>210000</v>
      </c>
      <c r="P5961">
        <v>181073000</v>
      </c>
      <c r="Q5961">
        <v>7977</v>
      </c>
      <c r="R5961" t="b">
        <v>0</v>
      </c>
      <c r="S5961">
        <v>0</v>
      </c>
    </row>
    <row r="5962" spans="1:19">
      <c r="A5962">
        <v>41701001</v>
      </c>
      <c r="B5962" s="12"/>
      <c r="C5962" s="12" t="s">
        <v>4797</v>
      </c>
      <c r="D5962" s="12" t="s">
        <v>5657</v>
      </c>
      <c r="E5962" t="b">
        <v>0</v>
      </c>
      <c r="F5962">
        <v>0</v>
      </c>
      <c r="G5962">
        <v>0</v>
      </c>
      <c r="H5962">
        <v>44136</v>
      </c>
      <c r="I5962" s="12" t="s">
        <v>3748</v>
      </c>
      <c r="J5962">
        <v>12</v>
      </c>
      <c r="K5962">
        <v>11081</v>
      </c>
      <c r="L5962">
        <v>0</v>
      </c>
      <c r="M5962">
        <v>0</v>
      </c>
      <c r="N5962">
        <v>0</v>
      </c>
      <c r="O5962">
        <v>210000</v>
      </c>
      <c r="P5962">
        <v>181283000</v>
      </c>
      <c r="Q5962">
        <v>7978</v>
      </c>
      <c r="R5962" t="b">
        <v>0</v>
      </c>
      <c r="S5962">
        <v>0</v>
      </c>
    </row>
    <row r="5963" spans="1:19">
      <c r="A5963">
        <v>41701001</v>
      </c>
      <c r="B5963" s="12"/>
      <c r="C5963" s="12" t="s">
        <v>4797</v>
      </c>
      <c r="D5963" s="12" t="s">
        <v>5657</v>
      </c>
      <c r="E5963" t="b">
        <v>0</v>
      </c>
      <c r="F5963">
        <v>0</v>
      </c>
      <c r="G5963">
        <v>0</v>
      </c>
      <c r="H5963">
        <v>44136</v>
      </c>
      <c r="I5963" s="12" t="s">
        <v>3749</v>
      </c>
      <c r="J5963">
        <v>12</v>
      </c>
      <c r="K5963">
        <v>11082</v>
      </c>
      <c r="L5963">
        <v>0</v>
      </c>
      <c r="M5963">
        <v>0</v>
      </c>
      <c r="N5963">
        <v>0</v>
      </c>
      <c r="O5963">
        <v>233000</v>
      </c>
      <c r="P5963">
        <v>181516000</v>
      </c>
      <c r="Q5963">
        <v>7979</v>
      </c>
      <c r="R5963" t="b">
        <v>0</v>
      </c>
      <c r="S5963">
        <v>0</v>
      </c>
    </row>
    <row r="5964" spans="1:19">
      <c r="A5964">
        <v>41701001</v>
      </c>
      <c r="B5964" s="12"/>
      <c r="C5964" s="12" t="s">
        <v>4797</v>
      </c>
      <c r="D5964" s="12" t="s">
        <v>5657</v>
      </c>
      <c r="E5964" t="b">
        <v>0</v>
      </c>
      <c r="F5964">
        <v>0</v>
      </c>
      <c r="G5964">
        <v>0</v>
      </c>
      <c r="H5964">
        <v>44136</v>
      </c>
      <c r="I5964" s="12" t="s">
        <v>3750</v>
      </c>
      <c r="J5964">
        <v>12</v>
      </c>
      <c r="K5964">
        <v>11083</v>
      </c>
      <c r="L5964">
        <v>0</v>
      </c>
      <c r="M5964">
        <v>0</v>
      </c>
      <c r="N5964">
        <v>0</v>
      </c>
      <c r="O5964">
        <v>210000</v>
      </c>
      <c r="P5964">
        <v>181726000</v>
      </c>
      <c r="Q5964">
        <v>7980</v>
      </c>
      <c r="R5964" t="b">
        <v>0</v>
      </c>
      <c r="S5964">
        <v>0</v>
      </c>
    </row>
    <row r="5965" spans="1:19">
      <c r="A5965">
        <v>41701001</v>
      </c>
      <c r="B5965" s="12"/>
      <c r="C5965" s="12" t="s">
        <v>4797</v>
      </c>
      <c r="D5965" s="12" t="s">
        <v>5657</v>
      </c>
      <c r="E5965" t="b">
        <v>0</v>
      </c>
      <c r="F5965">
        <v>0</v>
      </c>
      <c r="G5965">
        <v>0</v>
      </c>
      <c r="H5965">
        <v>44136</v>
      </c>
      <c r="I5965" s="12" t="s">
        <v>3751</v>
      </c>
      <c r="J5965">
        <v>12</v>
      </c>
      <c r="K5965">
        <v>11084</v>
      </c>
      <c r="L5965">
        <v>0</v>
      </c>
      <c r="M5965">
        <v>0</v>
      </c>
      <c r="N5965">
        <v>0</v>
      </c>
      <c r="O5965">
        <v>210000</v>
      </c>
      <c r="P5965">
        <v>181936000</v>
      </c>
      <c r="Q5965">
        <v>7981</v>
      </c>
      <c r="R5965" t="b">
        <v>0</v>
      </c>
      <c r="S5965">
        <v>0</v>
      </c>
    </row>
    <row r="5966" spans="1:19">
      <c r="A5966">
        <v>41701001</v>
      </c>
      <c r="B5966" s="12"/>
      <c r="C5966" s="12" t="s">
        <v>4797</v>
      </c>
      <c r="D5966" s="12" t="s">
        <v>5657</v>
      </c>
      <c r="E5966" t="b">
        <v>0</v>
      </c>
      <c r="F5966">
        <v>0</v>
      </c>
      <c r="G5966">
        <v>0</v>
      </c>
      <c r="H5966">
        <v>44136</v>
      </c>
      <c r="I5966" s="12" t="s">
        <v>3752</v>
      </c>
      <c r="J5966">
        <v>12</v>
      </c>
      <c r="K5966">
        <v>11085</v>
      </c>
      <c r="L5966">
        <v>0</v>
      </c>
      <c r="M5966">
        <v>0</v>
      </c>
      <c r="N5966">
        <v>0</v>
      </c>
      <c r="O5966">
        <v>233000</v>
      </c>
      <c r="P5966">
        <v>182169000</v>
      </c>
      <c r="Q5966">
        <v>7982</v>
      </c>
      <c r="R5966" t="b">
        <v>0</v>
      </c>
      <c r="S5966">
        <v>0</v>
      </c>
    </row>
    <row r="5967" spans="1:19">
      <c r="A5967">
        <v>41701001</v>
      </c>
      <c r="B5967" s="12"/>
      <c r="C5967" s="12" t="s">
        <v>4797</v>
      </c>
      <c r="D5967" s="12" t="s">
        <v>5657</v>
      </c>
      <c r="E5967" t="b">
        <v>0</v>
      </c>
      <c r="F5967">
        <v>0</v>
      </c>
      <c r="G5967">
        <v>0</v>
      </c>
      <c r="H5967">
        <v>44136</v>
      </c>
      <c r="I5967" s="12" t="s">
        <v>3753</v>
      </c>
      <c r="J5967">
        <v>12</v>
      </c>
      <c r="K5967">
        <v>11086</v>
      </c>
      <c r="L5967">
        <v>0</v>
      </c>
      <c r="M5967">
        <v>0</v>
      </c>
      <c r="N5967">
        <v>0</v>
      </c>
      <c r="O5967">
        <v>233000</v>
      </c>
      <c r="P5967">
        <v>182402000</v>
      </c>
      <c r="Q5967">
        <v>7983</v>
      </c>
      <c r="R5967" t="b">
        <v>0</v>
      </c>
      <c r="S5967">
        <v>0</v>
      </c>
    </row>
    <row r="5968" spans="1:19">
      <c r="A5968">
        <v>41701001</v>
      </c>
      <c r="B5968" s="12"/>
      <c r="C5968" s="12" t="s">
        <v>4797</v>
      </c>
      <c r="D5968" s="12" t="s">
        <v>5657</v>
      </c>
      <c r="E5968" t="b">
        <v>0</v>
      </c>
      <c r="F5968">
        <v>0</v>
      </c>
      <c r="G5968">
        <v>0</v>
      </c>
      <c r="H5968">
        <v>44136</v>
      </c>
      <c r="I5968" s="12" t="s">
        <v>3754</v>
      </c>
      <c r="J5968">
        <v>12</v>
      </c>
      <c r="K5968">
        <v>11087</v>
      </c>
      <c r="L5968">
        <v>0</v>
      </c>
      <c r="M5968">
        <v>0</v>
      </c>
      <c r="N5968">
        <v>0</v>
      </c>
      <c r="O5968">
        <v>210000</v>
      </c>
      <c r="P5968">
        <v>182612000</v>
      </c>
      <c r="Q5968">
        <v>7984</v>
      </c>
      <c r="R5968" t="b">
        <v>0</v>
      </c>
      <c r="S5968">
        <v>0</v>
      </c>
    </row>
    <row r="5969" spans="1:19">
      <c r="A5969">
        <v>41701001</v>
      </c>
      <c r="B5969" s="12"/>
      <c r="C5969" s="12" t="s">
        <v>4797</v>
      </c>
      <c r="D5969" s="12" t="s">
        <v>5657</v>
      </c>
      <c r="E5969" t="b">
        <v>0</v>
      </c>
      <c r="F5969">
        <v>0</v>
      </c>
      <c r="G5969">
        <v>0</v>
      </c>
      <c r="H5969">
        <v>44136</v>
      </c>
      <c r="I5969" s="12" t="s">
        <v>3755</v>
      </c>
      <c r="J5969">
        <v>12</v>
      </c>
      <c r="K5969">
        <v>11088</v>
      </c>
      <c r="L5969">
        <v>0</v>
      </c>
      <c r="M5969">
        <v>0</v>
      </c>
      <c r="N5969">
        <v>0</v>
      </c>
      <c r="O5969">
        <v>233000</v>
      </c>
      <c r="P5969">
        <v>182845000</v>
      </c>
      <c r="Q5969">
        <v>7985</v>
      </c>
      <c r="R5969" t="b">
        <v>0</v>
      </c>
      <c r="S5969">
        <v>0</v>
      </c>
    </row>
    <row r="5970" spans="1:19">
      <c r="A5970">
        <v>41701001</v>
      </c>
      <c r="B5970" s="12"/>
      <c r="C5970" s="12" t="s">
        <v>4797</v>
      </c>
      <c r="D5970" s="12" t="s">
        <v>5657</v>
      </c>
      <c r="E5970" t="b">
        <v>0</v>
      </c>
      <c r="F5970">
        <v>0</v>
      </c>
      <c r="G5970">
        <v>0</v>
      </c>
      <c r="H5970">
        <v>44136</v>
      </c>
      <c r="I5970" s="12" t="s">
        <v>3756</v>
      </c>
      <c r="J5970">
        <v>12</v>
      </c>
      <c r="K5970">
        <v>11089</v>
      </c>
      <c r="L5970">
        <v>0</v>
      </c>
      <c r="M5970">
        <v>0</v>
      </c>
      <c r="N5970">
        <v>0</v>
      </c>
      <c r="O5970">
        <v>210000</v>
      </c>
      <c r="P5970">
        <v>183055000</v>
      </c>
      <c r="Q5970">
        <v>7986</v>
      </c>
      <c r="R5970" t="b">
        <v>0</v>
      </c>
      <c r="S5970">
        <v>0</v>
      </c>
    </row>
    <row r="5971" spans="1:19">
      <c r="A5971">
        <v>41701001</v>
      </c>
      <c r="B5971" s="12"/>
      <c r="C5971" s="12" t="s">
        <v>4797</v>
      </c>
      <c r="D5971" s="12" t="s">
        <v>5657</v>
      </c>
      <c r="E5971" t="b">
        <v>0</v>
      </c>
      <c r="F5971">
        <v>0</v>
      </c>
      <c r="G5971">
        <v>0</v>
      </c>
      <c r="H5971">
        <v>44136</v>
      </c>
      <c r="I5971" s="12" t="s">
        <v>3757</v>
      </c>
      <c r="J5971">
        <v>12</v>
      </c>
      <c r="K5971">
        <v>11090</v>
      </c>
      <c r="L5971">
        <v>0</v>
      </c>
      <c r="M5971">
        <v>0</v>
      </c>
      <c r="N5971">
        <v>0</v>
      </c>
      <c r="O5971">
        <v>233000</v>
      </c>
      <c r="P5971">
        <v>183288000</v>
      </c>
      <c r="Q5971">
        <v>7987</v>
      </c>
      <c r="R5971" t="b">
        <v>0</v>
      </c>
      <c r="S5971">
        <v>0</v>
      </c>
    </row>
    <row r="5972" spans="1:19">
      <c r="A5972">
        <v>41701001</v>
      </c>
      <c r="B5972" s="12"/>
      <c r="C5972" s="12" t="s">
        <v>4797</v>
      </c>
      <c r="D5972" s="12" t="s">
        <v>5657</v>
      </c>
      <c r="E5972" t="b">
        <v>0</v>
      </c>
      <c r="F5972">
        <v>0</v>
      </c>
      <c r="G5972">
        <v>0</v>
      </c>
      <c r="H5972">
        <v>44136</v>
      </c>
      <c r="I5972" s="12" t="s">
        <v>3758</v>
      </c>
      <c r="J5972">
        <v>12</v>
      </c>
      <c r="K5972">
        <v>11091</v>
      </c>
      <c r="L5972">
        <v>0</v>
      </c>
      <c r="M5972">
        <v>0</v>
      </c>
      <c r="N5972">
        <v>0</v>
      </c>
      <c r="O5972">
        <v>210000</v>
      </c>
      <c r="P5972">
        <v>183498000</v>
      </c>
      <c r="Q5972">
        <v>7988</v>
      </c>
      <c r="R5972" t="b">
        <v>0</v>
      </c>
      <c r="S5972">
        <v>0</v>
      </c>
    </row>
    <row r="5973" spans="1:19">
      <c r="A5973">
        <v>41701001</v>
      </c>
      <c r="B5973" s="12"/>
      <c r="C5973" s="12" t="s">
        <v>4797</v>
      </c>
      <c r="D5973" s="12" t="s">
        <v>5657</v>
      </c>
      <c r="E5973" t="b">
        <v>0</v>
      </c>
      <c r="F5973">
        <v>0</v>
      </c>
      <c r="G5973">
        <v>0</v>
      </c>
      <c r="H5973">
        <v>44136</v>
      </c>
      <c r="I5973" s="12" t="s">
        <v>3759</v>
      </c>
      <c r="J5973">
        <v>12</v>
      </c>
      <c r="K5973">
        <v>11092</v>
      </c>
      <c r="L5973">
        <v>0</v>
      </c>
      <c r="M5973">
        <v>0</v>
      </c>
      <c r="N5973">
        <v>0</v>
      </c>
      <c r="O5973">
        <v>210000</v>
      </c>
      <c r="P5973">
        <v>183708000</v>
      </c>
      <c r="Q5973">
        <v>7989</v>
      </c>
      <c r="R5973" t="b">
        <v>0</v>
      </c>
      <c r="S5973">
        <v>0</v>
      </c>
    </row>
    <row r="5974" spans="1:19">
      <c r="A5974">
        <v>41701001</v>
      </c>
      <c r="B5974" s="12"/>
      <c r="C5974" s="12" t="s">
        <v>4797</v>
      </c>
      <c r="D5974" s="12" t="s">
        <v>5657</v>
      </c>
      <c r="E5974" t="b">
        <v>0</v>
      </c>
      <c r="F5974">
        <v>0</v>
      </c>
      <c r="G5974">
        <v>0</v>
      </c>
      <c r="H5974">
        <v>44136</v>
      </c>
      <c r="I5974" s="12" t="s">
        <v>3760</v>
      </c>
      <c r="J5974">
        <v>12</v>
      </c>
      <c r="K5974">
        <v>11093</v>
      </c>
      <c r="L5974">
        <v>0</v>
      </c>
      <c r="M5974">
        <v>0</v>
      </c>
      <c r="N5974">
        <v>0</v>
      </c>
      <c r="O5974">
        <v>210000</v>
      </c>
      <c r="P5974">
        <v>183918000</v>
      </c>
      <c r="Q5974">
        <v>7990</v>
      </c>
      <c r="R5974" t="b">
        <v>0</v>
      </c>
      <c r="S5974">
        <v>0</v>
      </c>
    </row>
    <row r="5975" spans="1:19">
      <c r="A5975">
        <v>41701001</v>
      </c>
      <c r="B5975" s="12"/>
      <c r="C5975" s="12" t="s">
        <v>4797</v>
      </c>
      <c r="D5975" s="12" t="s">
        <v>5657</v>
      </c>
      <c r="E5975" t="b">
        <v>0</v>
      </c>
      <c r="F5975">
        <v>0</v>
      </c>
      <c r="G5975">
        <v>0</v>
      </c>
      <c r="H5975">
        <v>44136</v>
      </c>
      <c r="I5975" s="12" t="s">
        <v>3761</v>
      </c>
      <c r="J5975">
        <v>12</v>
      </c>
      <c r="K5975">
        <v>11094</v>
      </c>
      <c r="L5975">
        <v>0</v>
      </c>
      <c r="M5975">
        <v>0</v>
      </c>
      <c r="N5975">
        <v>0</v>
      </c>
      <c r="O5975">
        <v>210000</v>
      </c>
      <c r="P5975">
        <v>184128000</v>
      </c>
      <c r="Q5975">
        <v>7991</v>
      </c>
      <c r="R5975" t="b">
        <v>0</v>
      </c>
      <c r="S5975">
        <v>0</v>
      </c>
    </row>
    <row r="5976" spans="1:19">
      <c r="A5976">
        <v>41701001</v>
      </c>
      <c r="B5976" s="12"/>
      <c r="C5976" s="12" t="s">
        <v>4797</v>
      </c>
      <c r="D5976" s="12" t="s">
        <v>5657</v>
      </c>
      <c r="E5976" t="b">
        <v>0</v>
      </c>
      <c r="F5976">
        <v>0</v>
      </c>
      <c r="G5976">
        <v>0</v>
      </c>
      <c r="H5976">
        <v>44136</v>
      </c>
      <c r="I5976" s="12" t="s">
        <v>3762</v>
      </c>
      <c r="J5976">
        <v>12</v>
      </c>
      <c r="K5976">
        <v>11095</v>
      </c>
      <c r="L5976">
        <v>0</v>
      </c>
      <c r="M5976">
        <v>0</v>
      </c>
      <c r="N5976">
        <v>0</v>
      </c>
      <c r="O5976">
        <v>233000</v>
      </c>
      <c r="P5976">
        <v>184361000</v>
      </c>
      <c r="Q5976">
        <v>7992</v>
      </c>
      <c r="R5976" t="b">
        <v>0</v>
      </c>
      <c r="S5976">
        <v>0</v>
      </c>
    </row>
    <row r="5977" spans="1:19">
      <c r="A5977">
        <v>41701001</v>
      </c>
      <c r="B5977" s="12"/>
      <c r="C5977" s="12" t="s">
        <v>4797</v>
      </c>
      <c r="D5977" s="12" t="s">
        <v>5657</v>
      </c>
      <c r="E5977" t="b">
        <v>0</v>
      </c>
      <c r="F5977">
        <v>0</v>
      </c>
      <c r="G5977">
        <v>0</v>
      </c>
      <c r="H5977">
        <v>44136</v>
      </c>
      <c r="I5977" s="12" t="s">
        <v>3763</v>
      </c>
      <c r="J5977">
        <v>12</v>
      </c>
      <c r="K5977">
        <v>11096</v>
      </c>
      <c r="L5977">
        <v>0</v>
      </c>
      <c r="M5977">
        <v>0</v>
      </c>
      <c r="N5977">
        <v>0</v>
      </c>
      <c r="O5977">
        <v>210000</v>
      </c>
      <c r="P5977">
        <v>184571000</v>
      </c>
      <c r="Q5977">
        <v>7993</v>
      </c>
      <c r="R5977" t="b">
        <v>0</v>
      </c>
      <c r="S5977">
        <v>0</v>
      </c>
    </row>
    <row r="5978" spans="1:19">
      <c r="A5978">
        <v>41701001</v>
      </c>
      <c r="B5978" s="12"/>
      <c r="C5978" s="12" t="s">
        <v>4797</v>
      </c>
      <c r="D5978" s="12" t="s">
        <v>5657</v>
      </c>
      <c r="E5978" t="b">
        <v>0</v>
      </c>
      <c r="F5978">
        <v>0</v>
      </c>
      <c r="G5978">
        <v>0</v>
      </c>
      <c r="H5978">
        <v>44136</v>
      </c>
      <c r="I5978" s="12" t="s">
        <v>3764</v>
      </c>
      <c r="J5978">
        <v>12</v>
      </c>
      <c r="K5978">
        <v>11097</v>
      </c>
      <c r="L5978">
        <v>0</v>
      </c>
      <c r="M5978">
        <v>0</v>
      </c>
      <c r="N5978">
        <v>0</v>
      </c>
      <c r="O5978">
        <v>233000</v>
      </c>
      <c r="P5978">
        <v>184804000</v>
      </c>
      <c r="Q5978">
        <v>7994</v>
      </c>
      <c r="R5978" t="b">
        <v>0</v>
      </c>
      <c r="S5978">
        <v>0</v>
      </c>
    </row>
    <row r="5979" spans="1:19">
      <c r="A5979">
        <v>41701001</v>
      </c>
      <c r="B5979" s="12"/>
      <c r="C5979" s="12" t="s">
        <v>4797</v>
      </c>
      <c r="D5979" s="12" t="s">
        <v>5657</v>
      </c>
      <c r="E5979" t="b">
        <v>0</v>
      </c>
      <c r="F5979">
        <v>0</v>
      </c>
      <c r="G5979">
        <v>0</v>
      </c>
      <c r="H5979">
        <v>44136</v>
      </c>
      <c r="I5979" s="12" t="s">
        <v>3765</v>
      </c>
      <c r="J5979">
        <v>12</v>
      </c>
      <c r="K5979">
        <v>11098</v>
      </c>
      <c r="L5979">
        <v>0</v>
      </c>
      <c r="M5979">
        <v>0</v>
      </c>
      <c r="N5979">
        <v>0</v>
      </c>
      <c r="O5979">
        <v>233000</v>
      </c>
      <c r="P5979">
        <v>185037000</v>
      </c>
      <c r="Q5979">
        <v>7995</v>
      </c>
      <c r="R5979" t="b">
        <v>0</v>
      </c>
      <c r="S5979">
        <v>0</v>
      </c>
    </row>
    <row r="5980" spans="1:19">
      <c r="A5980">
        <v>41701001</v>
      </c>
      <c r="B5980" s="12"/>
      <c r="C5980" s="12" t="s">
        <v>4797</v>
      </c>
      <c r="D5980" s="12" t="s">
        <v>5657</v>
      </c>
      <c r="E5980" t="b">
        <v>0</v>
      </c>
      <c r="F5980">
        <v>0</v>
      </c>
      <c r="G5980">
        <v>0</v>
      </c>
      <c r="H5980">
        <v>44136</v>
      </c>
      <c r="I5980" s="12" t="s">
        <v>3766</v>
      </c>
      <c r="J5980">
        <v>12</v>
      </c>
      <c r="K5980">
        <v>11099</v>
      </c>
      <c r="L5980">
        <v>0</v>
      </c>
      <c r="M5980">
        <v>0</v>
      </c>
      <c r="N5980">
        <v>0</v>
      </c>
      <c r="O5980">
        <v>233000</v>
      </c>
      <c r="P5980">
        <v>185270000</v>
      </c>
      <c r="Q5980">
        <v>7996</v>
      </c>
      <c r="R5980" t="b">
        <v>0</v>
      </c>
      <c r="S5980">
        <v>0</v>
      </c>
    </row>
    <row r="5981" spans="1:19">
      <c r="A5981">
        <v>41701001</v>
      </c>
      <c r="B5981" s="12"/>
      <c r="C5981" s="12" t="s">
        <v>4797</v>
      </c>
      <c r="D5981" s="12" t="s">
        <v>5657</v>
      </c>
      <c r="E5981" t="b">
        <v>0</v>
      </c>
      <c r="F5981">
        <v>0</v>
      </c>
      <c r="G5981">
        <v>0</v>
      </c>
      <c r="H5981">
        <v>44136</v>
      </c>
      <c r="I5981" s="12" t="s">
        <v>3767</v>
      </c>
      <c r="J5981">
        <v>12</v>
      </c>
      <c r="K5981">
        <v>11100</v>
      </c>
      <c r="L5981">
        <v>0</v>
      </c>
      <c r="M5981">
        <v>0</v>
      </c>
      <c r="N5981">
        <v>0</v>
      </c>
      <c r="O5981">
        <v>210000</v>
      </c>
      <c r="P5981">
        <v>185480000</v>
      </c>
      <c r="Q5981">
        <v>7997</v>
      </c>
      <c r="R5981" t="b">
        <v>0</v>
      </c>
      <c r="S5981">
        <v>0</v>
      </c>
    </row>
    <row r="5982" spans="1:19">
      <c r="A5982">
        <v>41701001</v>
      </c>
      <c r="B5982" s="12"/>
      <c r="C5982" s="12" t="s">
        <v>4797</v>
      </c>
      <c r="D5982" s="12" t="s">
        <v>5657</v>
      </c>
      <c r="E5982" t="b">
        <v>0</v>
      </c>
      <c r="F5982">
        <v>0</v>
      </c>
      <c r="G5982">
        <v>0</v>
      </c>
      <c r="H5982">
        <v>44136</v>
      </c>
      <c r="I5982" s="12" t="s">
        <v>3768</v>
      </c>
      <c r="J5982">
        <v>12</v>
      </c>
      <c r="K5982">
        <v>11101</v>
      </c>
      <c r="L5982">
        <v>0</v>
      </c>
      <c r="M5982">
        <v>0</v>
      </c>
      <c r="N5982">
        <v>0</v>
      </c>
      <c r="O5982">
        <v>210000</v>
      </c>
      <c r="P5982">
        <v>185690000</v>
      </c>
      <c r="Q5982">
        <v>7998</v>
      </c>
      <c r="R5982" t="b">
        <v>0</v>
      </c>
      <c r="S5982">
        <v>0</v>
      </c>
    </row>
    <row r="5983" spans="1:19">
      <c r="A5983">
        <v>41701001</v>
      </c>
      <c r="B5983" s="12"/>
      <c r="C5983" s="12" t="s">
        <v>4797</v>
      </c>
      <c r="D5983" s="12" t="s">
        <v>5657</v>
      </c>
      <c r="E5983" t="b">
        <v>0</v>
      </c>
      <c r="F5983">
        <v>0</v>
      </c>
      <c r="G5983">
        <v>0</v>
      </c>
      <c r="H5983">
        <v>44136</v>
      </c>
      <c r="I5983" s="12" t="s">
        <v>3769</v>
      </c>
      <c r="J5983">
        <v>12</v>
      </c>
      <c r="K5983">
        <v>11102</v>
      </c>
      <c r="L5983">
        <v>0</v>
      </c>
      <c r="M5983">
        <v>0</v>
      </c>
      <c r="N5983">
        <v>0</v>
      </c>
      <c r="O5983">
        <v>210000</v>
      </c>
      <c r="P5983">
        <v>185900000</v>
      </c>
      <c r="Q5983">
        <v>7999</v>
      </c>
      <c r="R5983" t="b">
        <v>0</v>
      </c>
      <c r="S5983">
        <v>0</v>
      </c>
    </row>
    <row r="5984" spans="1:19">
      <c r="A5984">
        <v>41701001</v>
      </c>
      <c r="B5984" s="12"/>
      <c r="C5984" s="12" t="s">
        <v>4797</v>
      </c>
      <c r="D5984" s="12" t="s">
        <v>5657</v>
      </c>
      <c r="E5984" t="b">
        <v>0</v>
      </c>
      <c r="F5984">
        <v>0</v>
      </c>
      <c r="G5984">
        <v>0</v>
      </c>
      <c r="H5984">
        <v>44136</v>
      </c>
      <c r="I5984" s="12" t="s">
        <v>3770</v>
      </c>
      <c r="J5984">
        <v>12</v>
      </c>
      <c r="K5984">
        <v>11103</v>
      </c>
      <c r="L5984">
        <v>0</v>
      </c>
      <c r="M5984">
        <v>0</v>
      </c>
      <c r="N5984">
        <v>0</v>
      </c>
      <c r="O5984">
        <v>210000</v>
      </c>
      <c r="P5984">
        <v>186110000</v>
      </c>
      <c r="Q5984">
        <v>8000</v>
      </c>
      <c r="R5984" t="b">
        <v>0</v>
      </c>
      <c r="S5984">
        <v>0</v>
      </c>
    </row>
    <row r="5985" spans="1:19">
      <c r="A5985">
        <v>41701001</v>
      </c>
      <c r="B5985" s="12"/>
      <c r="C5985" s="12" t="s">
        <v>4797</v>
      </c>
      <c r="D5985" s="12" t="s">
        <v>5657</v>
      </c>
      <c r="E5985" t="b">
        <v>0</v>
      </c>
      <c r="F5985">
        <v>0</v>
      </c>
      <c r="G5985">
        <v>0</v>
      </c>
      <c r="H5985">
        <v>44136</v>
      </c>
      <c r="I5985" s="12" t="s">
        <v>3771</v>
      </c>
      <c r="J5985">
        <v>12</v>
      </c>
      <c r="K5985">
        <v>11104</v>
      </c>
      <c r="L5985">
        <v>0</v>
      </c>
      <c r="M5985">
        <v>0</v>
      </c>
      <c r="N5985">
        <v>0</v>
      </c>
      <c r="O5985">
        <v>210000</v>
      </c>
      <c r="P5985">
        <v>186320000</v>
      </c>
      <c r="Q5985">
        <v>8001</v>
      </c>
      <c r="R5985" t="b">
        <v>0</v>
      </c>
      <c r="S5985">
        <v>0</v>
      </c>
    </row>
    <row r="5986" spans="1:19">
      <c r="A5986">
        <v>41701001</v>
      </c>
      <c r="B5986" s="12"/>
      <c r="C5986" s="12" t="s">
        <v>4797</v>
      </c>
      <c r="D5986" s="12" t="s">
        <v>5657</v>
      </c>
      <c r="E5986" t="b">
        <v>0</v>
      </c>
      <c r="F5986">
        <v>0</v>
      </c>
      <c r="G5986">
        <v>0</v>
      </c>
      <c r="H5986">
        <v>44136</v>
      </c>
      <c r="I5986" s="12" t="s">
        <v>3772</v>
      </c>
      <c r="J5986">
        <v>12</v>
      </c>
      <c r="K5986">
        <v>11105</v>
      </c>
      <c r="L5986">
        <v>0</v>
      </c>
      <c r="M5986">
        <v>0</v>
      </c>
      <c r="N5986">
        <v>0</v>
      </c>
      <c r="O5986">
        <v>210000</v>
      </c>
      <c r="P5986">
        <v>186530000</v>
      </c>
      <c r="Q5986">
        <v>8002</v>
      </c>
      <c r="R5986" t="b">
        <v>0</v>
      </c>
      <c r="S5986">
        <v>0</v>
      </c>
    </row>
    <row r="5987" spans="1:19">
      <c r="A5987">
        <v>41701001</v>
      </c>
      <c r="B5987" s="12"/>
      <c r="C5987" s="12" t="s">
        <v>4797</v>
      </c>
      <c r="D5987" s="12" t="s">
        <v>5657</v>
      </c>
      <c r="E5987" t="b">
        <v>0</v>
      </c>
      <c r="F5987">
        <v>0</v>
      </c>
      <c r="G5987">
        <v>0</v>
      </c>
      <c r="H5987">
        <v>44136</v>
      </c>
      <c r="I5987" s="12" t="s">
        <v>3773</v>
      </c>
      <c r="J5987">
        <v>12</v>
      </c>
      <c r="K5987">
        <v>11106</v>
      </c>
      <c r="L5987">
        <v>0</v>
      </c>
      <c r="M5987">
        <v>0</v>
      </c>
      <c r="N5987">
        <v>0</v>
      </c>
      <c r="O5987">
        <v>233000</v>
      </c>
      <c r="P5987">
        <v>186763000</v>
      </c>
      <c r="Q5987">
        <v>8003</v>
      </c>
      <c r="R5987" t="b">
        <v>0</v>
      </c>
      <c r="S5987">
        <v>0</v>
      </c>
    </row>
    <row r="5988" spans="1:19">
      <c r="A5988">
        <v>41701001</v>
      </c>
      <c r="B5988" s="12"/>
      <c r="C5988" s="12" t="s">
        <v>4797</v>
      </c>
      <c r="D5988" s="12" t="s">
        <v>5657</v>
      </c>
      <c r="E5988" t="b">
        <v>0</v>
      </c>
      <c r="F5988">
        <v>0</v>
      </c>
      <c r="G5988">
        <v>0</v>
      </c>
      <c r="H5988">
        <v>44136</v>
      </c>
      <c r="I5988" s="12" t="s">
        <v>3774</v>
      </c>
      <c r="J5988">
        <v>12</v>
      </c>
      <c r="K5988">
        <v>11107</v>
      </c>
      <c r="L5988">
        <v>0</v>
      </c>
      <c r="M5988">
        <v>0</v>
      </c>
      <c r="N5988">
        <v>0</v>
      </c>
      <c r="O5988">
        <v>210000</v>
      </c>
      <c r="P5988">
        <v>186973000</v>
      </c>
      <c r="Q5988">
        <v>8004</v>
      </c>
      <c r="R5988" t="b">
        <v>0</v>
      </c>
      <c r="S5988">
        <v>0</v>
      </c>
    </row>
    <row r="5989" spans="1:19">
      <c r="A5989">
        <v>41701001</v>
      </c>
      <c r="B5989" s="12"/>
      <c r="C5989" s="12" t="s">
        <v>4797</v>
      </c>
      <c r="D5989" s="12" t="s">
        <v>5657</v>
      </c>
      <c r="E5989" t="b">
        <v>0</v>
      </c>
      <c r="F5989">
        <v>0</v>
      </c>
      <c r="G5989">
        <v>0</v>
      </c>
      <c r="H5989">
        <v>44136</v>
      </c>
      <c r="I5989" s="12" t="s">
        <v>3775</v>
      </c>
      <c r="J5989">
        <v>12</v>
      </c>
      <c r="K5989">
        <v>11108</v>
      </c>
      <c r="L5989">
        <v>0</v>
      </c>
      <c r="M5989">
        <v>0</v>
      </c>
      <c r="N5989">
        <v>0</v>
      </c>
      <c r="O5989">
        <v>233000</v>
      </c>
      <c r="P5989">
        <v>187206000</v>
      </c>
      <c r="Q5989">
        <v>8005</v>
      </c>
      <c r="R5989" t="b">
        <v>0</v>
      </c>
      <c r="S5989">
        <v>0</v>
      </c>
    </row>
    <row r="5990" spans="1:19">
      <c r="A5990">
        <v>41701001</v>
      </c>
      <c r="B5990" s="12"/>
      <c r="C5990" s="12" t="s">
        <v>4797</v>
      </c>
      <c r="D5990" s="12" t="s">
        <v>5657</v>
      </c>
      <c r="E5990" t="b">
        <v>0</v>
      </c>
      <c r="F5990">
        <v>0</v>
      </c>
      <c r="G5990">
        <v>0</v>
      </c>
      <c r="H5990">
        <v>44136</v>
      </c>
      <c r="I5990" s="12" t="s">
        <v>3776</v>
      </c>
      <c r="J5990">
        <v>12</v>
      </c>
      <c r="K5990">
        <v>11109</v>
      </c>
      <c r="L5990">
        <v>0</v>
      </c>
      <c r="M5990">
        <v>0</v>
      </c>
      <c r="N5990">
        <v>0</v>
      </c>
      <c r="O5990">
        <v>210000</v>
      </c>
      <c r="P5990">
        <v>187416000</v>
      </c>
      <c r="Q5990">
        <v>8006</v>
      </c>
      <c r="R5990" t="b">
        <v>0</v>
      </c>
      <c r="S5990">
        <v>0</v>
      </c>
    </row>
    <row r="5991" spans="1:19">
      <c r="A5991">
        <v>41701001</v>
      </c>
      <c r="B5991" s="12"/>
      <c r="C5991" s="12" t="s">
        <v>4797</v>
      </c>
      <c r="D5991" s="12" t="s">
        <v>5657</v>
      </c>
      <c r="E5991" t="b">
        <v>0</v>
      </c>
      <c r="F5991">
        <v>0</v>
      </c>
      <c r="G5991">
        <v>0</v>
      </c>
      <c r="H5991">
        <v>44136</v>
      </c>
      <c r="I5991" s="12" t="s">
        <v>3777</v>
      </c>
      <c r="J5991">
        <v>12</v>
      </c>
      <c r="K5991">
        <v>11110</v>
      </c>
      <c r="L5991">
        <v>0</v>
      </c>
      <c r="M5991">
        <v>0</v>
      </c>
      <c r="N5991">
        <v>0</v>
      </c>
      <c r="O5991">
        <v>233000</v>
      </c>
      <c r="P5991">
        <v>187649000</v>
      </c>
      <c r="Q5991">
        <v>8007</v>
      </c>
      <c r="R5991" t="b">
        <v>0</v>
      </c>
      <c r="S5991">
        <v>0</v>
      </c>
    </row>
    <row r="5992" spans="1:19">
      <c r="A5992">
        <v>41701001</v>
      </c>
      <c r="B5992" s="12"/>
      <c r="C5992" s="12" t="s">
        <v>4797</v>
      </c>
      <c r="D5992" s="12" t="s">
        <v>5657</v>
      </c>
      <c r="E5992" t="b">
        <v>0</v>
      </c>
      <c r="F5992">
        <v>0</v>
      </c>
      <c r="G5992">
        <v>0</v>
      </c>
      <c r="H5992">
        <v>44136</v>
      </c>
      <c r="I5992" s="12" t="s">
        <v>3778</v>
      </c>
      <c r="J5992">
        <v>12</v>
      </c>
      <c r="K5992">
        <v>11111</v>
      </c>
      <c r="L5992">
        <v>0</v>
      </c>
      <c r="M5992">
        <v>0</v>
      </c>
      <c r="N5992">
        <v>0</v>
      </c>
      <c r="O5992">
        <v>210000</v>
      </c>
      <c r="P5992">
        <v>187859000</v>
      </c>
      <c r="Q5992">
        <v>8008</v>
      </c>
      <c r="R5992" t="b">
        <v>0</v>
      </c>
      <c r="S5992">
        <v>0</v>
      </c>
    </row>
    <row r="5993" spans="1:19">
      <c r="A5993">
        <v>41701001</v>
      </c>
      <c r="B5993" s="12"/>
      <c r="C5993" s="12" t="s">
        <v>4797</v>
      </c>
      <c r="D5993" s="12" t="s">
        <v>5657</v>
      </c>
      <c r="E5993" t="b">
        <v>0</v>
      </c>
      <c r="F5993">
        <v>0</v>
      </c>
      <c r="G5993">
        <v>0</v>
      </c>
      <c r="H5993">
        <v>44136</v>
      </c>
      <c r="I5993" s="12" t="s">
        <v>3779</v>
      </c>
      <c r="J5993">
        <v>12</v>
      </c>
      <c r="K5993">
        <v>11112</v>
      </c>
      <c r="L5993">
        <v>0</v>
      </c>
      <c r="M5993">
        <v>0</v>
      </c>
      <c r="N5993">
        <v>0</v>
      </c>
      <c r="O5993">
        <v>210000</v>
      </c>
      <c r="P5993">
        <v>188069000</v>
      </c>
      <c r="Q5993">
        <v>8009</v>
      </c>
      <c r="R5993" t="b">
        <v>0</v>
      </c>
      <c r="S5993">
        <v>0</v>
      </c>
    </row>
    <row r="5994" spans="1:19">
      <c r="A5994">
        <v>41701001</v>
      </c>
      <c r="B5994" s="12"/>
      <c r="C5994" s="12" t="s">
        <v>4797</v>
      </c>
      <c r="D5994" s="12" t="s">
        <v>5657</v>
      </c>
      <c r="E5994" t="b">
        <v>0</v>
      </c>
      <c r="F5994">
        <v>0</v>
      </c>
      <c r="G5994">
        <v>0</v>
      </c>
      <c r="H5994">
        <v>44136</v>
      </c>
      <c r="I5994" s="12" t="s">
        <v>3780</v>
      </c>
      <c r="J5994">
        <v>12</v>
      </c>
      <c r="K5994">
        <v>11113</v>
      </c>
      <c r="L5994">
        <v>0</v>
      </c>
      <c r="M5994">
        <v>0</v>
      </c>
      <c r="N5994">
        <v>0</v>
      </c>
      <c r="O5994">
        <v>210000</v>
      </c>
      <c r="P5994">
        <v>188279000</v>
      </c>
      <c r="Q5994">
        <v>8010</v>
      </c>
      <c r="R5994" t="b">
        <v>0</v>
      </c>
      <c r="S5994">
        <v>0</v>
      </c>
    </row>
    <row r="5995" spans="1:19">
      <c r="A5995">
        <v>41701001</v>
      </c>
      <c r="B5995" s="12"/>
      <c r="C5995" s="12" t="s">
        <v>4797</v>
      </c>
      <c r="D5995" s="12" t="s">
        <v>5657</v>
      </c>
      <c r="E5995" t="b">
        <v>0</v>
      </c>
      <c r="F5995">
        <v>0</v>
      </c>
      <c r="G5995">
        <v>0</v>
      </c>
      <c r="H5995">
        <v>44136</v>
      </c>
      <c r="I5995" s="12" t="s">
        <v>3781</v>
      </c>
      <c r="J5995">
        <v>12</v>
      </c>
      <c r="K5995">
        <v>11114</v>
      </c>
      <c r="L5995">
        <v>0</v>
      </c>
      <c r="M5995">
        <v>0</v>
      </c>
      <c r="N5995">
        <v>0</v>
      </c>
      <c r="O5995">
        <v>233000</v>
      </c>
      <c r="P5995">
        <v>188512000</v>
      </c>
      <c r="Q5995">
        <v>8011</v>
      </c>
      <c r="R5995" t="b">
        <v>0</v>
      </c>
      <c r="S5995">
        <v>0</v>
      </c>
    </row>
    <row r="5996" spans="1:19">
      <c r="A5996">
        <v>41701001</v>
      </c>
      <c r="B5996" s="12"/>
      <c r="C5996" s="12" t="s">
        <v>4797</v>
      </c>
      <c r="D5996" s="12" t="s">
        <v>5657</v>
      </c>
      <c r="E5996" t="b">
        <v>0</v>
      </c>
      <c r="F5996">
        <v>0</v>
      </c>
      <c r="G5996">
        <v>0</v>
      </c>
      <c r="H5996">
        <v>44136</v>
      </c>
      <c r="I5996" s="12" t="s">
        <v>3782</v>
      </c>
      <c r="J5996">
        <v>12</v>
      </c>
      <c r="K5996">
        <v>11115</v>
      </c>
      <c r="L5996">
        <v>0</v>
      </c>
      <c r="M5996">
        <v>0</v>
      </c>
      <c r="N5996">
        <v>0</v>
      </c>
      <c r="O5996">
        <v>210000</v>
      </c>
      <c r="P5996">
        <v>188722000</v>
      </c>
      <c r="Q5996">
        <v>8012</v>
      </c>
      <c r="R5996" t="b">
        <v>0</v>
      </c>
      <c r="S5996">
        <v>0</v>
      </c>
    </row>
    <row r="5997" spans="1:19">
      <c r="A5997">
        <v>41701001</v>
      </c>
      <c r="B5997" s="12"/>
      <c r="C5997" s="12" t="s">
        <v>4797</v>
      </c>
      <c r="D5997" s="12" t="s">
        <v>5657</v>
      </c>
      <c r="E5997" t="b">
        <v>0</v>
      </c>
      <c r="F5997">
        <v>0</v>
      </c>
      <c r="G5997">
        <v>0</v>
      </c>
      <c r="H5997">
        <v>44136</v>
      </c>
      <c r="I5997" s="12" t="s">
        <v>3783</v>
      </c>
      <c r="J5997">
        <v>12</v>
      </c>
      <c r="K5997">
        <v>11116</v>
      </c>
      <c r="L5997">
        <v>0</v>
      </c>
      <c r="M5997">
        <v>0</v>
      </c>
      <c r="N5997">
        <v>0</v>
      </c>
      <c r="O5997">
        <v>233000</v>
      </c>
      <c r="P5997">
        <v>188955000</v>
      </c>
      <c r="Q5997">
        <v>8013</v>
      </c>
      <c r="R5997" t="b">
        <v>0</v>
      </c>
      <c r="S5997">
        <v>0</v>
      </c>
    </row>
    <row r="5998" spans="1:19">
      <c r="A5998">
        <v>41701001</v>
      </c>
      <c r="B5998" s="12"/>
      <c r="C5998" s="12" t="s">
        <v>4797</v>
      </c>
      <c r="D5998" s="12" t="s">
        <v>5657</v>
      </c>
      <c r="E5998" t="b">
        <v>0</v>
      </c>
      <c r="F5998">
        <v>0</v>
      </c>
      <c r="G5998">
        <v>0</v>
      </c>
      <c r="H5998">
        <v>44136</v>
      </c>
      <c r="I5998" s="12" t="s">
        <v>3784</v>
      </c>
      <c r="J5998">
        <v>12</v>
      </c>
      <c r="K5998">
        <v>11117</v>
      </c>
      <c r="L5998">
        <v>0</v>
      </c>
      <c r="M5998">
        <v>0</v>
      </c>
      <c r="N5998">
        <v>0</v>
      </c>
      <c r="O5998">
        <v>233000</v>
      </c>
      <c r="P5998">
        <v>189188000</v>
      </c>
      <c r="Q5998">
        <v>8014</v>
      </c>
      <c r="R5998" t="b">
        <v>0</v>
      </c>
      <c r="S5998">
        <v>0</v>
      </c>
    </row>
    <row r="5999" spans="1:19">
      <c r="A5999">
        <v>41701001</v>
      </c>
      <c r="B5999" s="12"/>
      <c r="C5999" s="12" t="s">
        <v>4797</v>
      </c>
      <c r="D5999" s="12" t="s">
        <v>5657</v>
      </c>
      <c r="E5999" t="b">
        <v>0</v>
      </c>
      <c r="F5999">
        <v>0</v>
      </c>
      <c r="G5999">
        <v>0</v>
      </c>
      <c r="H5999">
        <v>44136</v>
      </c>
      <c r="I5999" s="12" t="s">
        <v>3785</v>
      </c>
      <c r="J5999">
        <v>12</v>
      </c>
      <c r="K5999">
        <v>11118</v>
      </c>
      <c r="L5999">
        <v>0</v>
      </c>
      <c r="M5999">
        <v>0</v>
      </c>
      <c r="N5999">
        <v>0</v>
      </c>
      <c r="O5999">
        <v>210000</v>
      </c>
      <c r="P5999">
        <v>189398000</v>
      </c>
      <c r="Q5999">
        <v>8015</v>
      </c>
      <c r="R5999" t="b">
        <v>0</v>
      </c>
      <c r="S5999">
        <v>0</v>
      </c>
    </row>
    <row r="6000" spans="1:19">
      <c r="A6000">
        <v>41701001</v>
      </c>
      <c r="B6000" s="12"/>
      <c r="C6000" s="12" t="s">
        <v>4797</v>
      </c>
      <c r="D6000" s="12" t="s">
        <v>5657</v>
      </c>
      <c r="E6000" t="b">
        <v>0</v>
      </c>
      <c r="F6000">
        <v>0</v>
      </c>
      <c r="G6000">
        <v>0</v>
      </c>
      <c r="H6000">
        <v>44136</v>
      </c>
      <c r="I6000" s="12" t="s">
        <v>3786</v>
      </c>
      <c r="J6000">
        <v>12</v>
      </c>
      <c r="K6000">
        <v>11119</v>
      </c>
      <c r="L6000">
        <v>0</v>
      </c>
      <c r="M6000">
        <v>0</v>
      </c>
      <c r="N6000">
        <v>0</v>
      </c>
      <c r="O6000">
        <v>233000</v>
      </c>
      <c r="P6000">
        <v>189631000</v>
      </c>
      <c r="Q6000">
        <v>8016</v>
      </c>
      <c r="R6000" t="b">
        <v>0</v>
      </c>
      <c r="S6000">
        <v>0</v>
      </c>
    </row>
    <row r="6001" spans="1:19">
      <c r="A6001">
        <v>41701001</v>
      </c>
      <c r="B6001" s="12"/>
      <c r="C6001" s="12" t="s">
        <v>4797</v>
      </c>
      <c r="D6001" s="12" t="s">
        <v>5657</v>
      </c>
      <c r="E6001" t="b">
        <v>0</v>
      </c>
      <c r="F6001">
        <v>0</v>
      </c>
      <c r="G6001">
        <v>0</v>
      </c>
      <c r="H6001">
        <v>44136</v>
      </c>
      <c r="I6001" s="12" t="s">
        <v>3787</v>
      </c>
      <c r="J6001">
        <v>12</v>
      </c>
      <c r="K6001">
        <v>11120</v>
      </c>
      <c r="L6001">
        <v>0</v>
      </c>
      <c r="M6001">
        <v>0</v>
      </c>
      <c r="N6001">
        <v>0</v>
      </c>
      <c r="O6001">
        <v>210000</v>
      </c>
      <c r="P6001">
        <v>189841000</v>
      </c>
      <c r="Q6001">
        <v>8017</v>
      </c>
      <c r="R6001" t="b">
        <v>0</v>
      </c>
      <c r="S6001">
        <v>0</v>
      </c>
    </row>
    <row r="6002" spans="1:19">
      <c r="A6002">
        <v>41701001</v>
      </c>
      <c r="B6002" s="12"/>
      <c r="C6002" s="12" t="s">
        <v>4797</v>
      </c>
      <c r="D6002" s="12" t="s">
        <v>5657</v>
      </c>
      <c r="E6002" t="b">
        <v>0</v>
      </c>
      <c r="F6002">
        <v>0</v>
      </c>
      <c r="G6002">
        <v>0</v>
      </c>
      <c r="H6002">
        <v>44136</v>
      </c>
      <c r="I6002" s="12" t="s">
        <v>3788</v>
      </c>
      <c r="J6002">
        <v>12</v>
      </c>
      <c r="K6002">
        <v>11121</v>
      </c>
      <c r="L6002">
        <v>0</v>
      </c>
      <c r="M6002">
        <v>0</v>
      </c>
      <c r="N6002">
        <v>0</v>
      </c>
      <c r="O6002">
        <v>233000</v>
      </c>
      <c r="P6002">
        <v>190074000</v>
      </c>
      <c r="Q6002">
        <v>8018</v>
      </c>
      <c r="R6002" t="b">
        <v>0</v>
      </c>
      <c r="S6002">
        <v>0</v>
      </c>
    </row>
    <row r="6003" spans="1:19">
      <c r="A6003">
        <v>41701001</v>
      </c>
      <c r="B6003" s="12"/>
      <c r="C6003" s="12" t="s">
        <v>4797</v>
      </c>
      <c r="D6003" s="12" t="s">
        <v>5657</v>
      </c>
      <c r="E6003" t="b">
        <v>0</v>
      </c>
      <c r="F6003">
        <v>0</v>
      </c>
      <c r="G6003">
        <v>0</v>
      </c>
      <c r="H6003">
        <v>44136</v>
      </c>
      <c r="I6003" s="12" t="s">
        <v>3789</v>
      </c>
      <c r="J6003">
        <v>12</v>
      </c>
      <c r="K6003">
        <v>11122</v>
      </c>
      <c r="L6003">
        <v>0</v>
      </c>
      <c r="M6003">
        <v>0</v>
      </c>
      <c r="N6003">
        <v>0</v>
      </c>
      <c r="O6003">
        <v>210000</v>
      </c>
      <c r="P6003">
        <v>190284000</v>
      </c>
      <c r="Q6003">
        <v>8019</v>
      </c>
      <c r="R6003" t="b">
        <v>0</v>
      </c>
      <c r="S6003">
        <v>0</v>
      </c>
    </row>
    <row r="6004" spans="1:19">
      <c r="A6004">
        <v>41701001</v>
      </c>
      <c r="B6004" s="12"/>
      <c r="C6004" s="12" t="s">
        <v>4797</v>
      </c>
      <c r="D6004" s="12" t="s">
        <v>5657</v>
      </c>
      <c r="E6004" t="b">
        <v>0</v>
      </c>
      <c r="F6004">
        <v>0</v>
      </c>
      <c r="G6004">
        <v>0</v>
      </c>
      <c r="H6004">
        <v>44136</v>
      </c>
      <c r="I6004" s="12" t="s">
        <v>3790</v>
      </c>
      <c r="J6004">
        <v>12</v>
      </c>
      <c r="K6004">
        <v>11123</v>
      </c>
      <c r="L6004">
        <v>0</v>
      </c>
      <c r="M6004">
        <v>0</v>
      </c>
      <c r="N6004">
        <v>0</v>
      </c>
      <c r="O6004">
        <v>210000</v>
      </c>
      <c r="P6004">
        <v>190494000</v>
      </c>
      <c r="Q6004">
        <v>8020</v>
      </c>
      <c r="R6004" t="b">
        <v>0</v>
      </c>
      <c r="S6004">
        <v>0</v>
      </c>
    </row>
    <row r="6005" spans="1:19">
      <c r="A6005">
        <v>41701001</v>
      </c>
      <c r="B6005" s="12"/>
      <c r="C6005" s="12" t="s">
        <v>4797</v>
      </c>
      <c r="D6005" s="12" t="s">
        <v>5657</v>
      </c>
      <c r="E6005" t="b">
        <v>0</v>
      </c>
      <c r="F6005">
        <v>0</v>
      </c>
      <c r="G6005">
        <v>0</v>
      </c>
      <c r="H6005">
        <v>44136</v>
      </c>
      <c r="I6005" s="12" t="s">
        <v>3791</v>
      </c>
      <c r="J6005">
        <v>12</v>
      </c>
      <c r="K6005">
        <v>11124</v>
      </c>
      <c r="L6005">
        <v>0</v>
      </c>
      <c r="M6005">
        <v>0</v>
      </c>
      <c r="N6005">
        <v>0</v>
      </c>
      <c r="O6005">
        <v>210000</v>
      </c>
      <c r="P6005">
        <v>190704000</v>
      </c>
      <c r="Q6005">
        <v>8021</v>
      </c>
      <c r="R6005" t="b">
        <v>0</v>
      </c>
      <c r="S6005">
        <v>0</v>
      </c>
    </row>
    <row r="6006" spans="1:19">
      <c r="A6006">
        <v>41701001</v>
      </c>
      <c r="B6006" s="12"/>
      <c r="C6006" s="12" t="s">
        <v>4797</v>
      </c>
      <c r="D6006" s="12" t="s">
        <v>5657</v>
      </c>
      <c r="E6006" t="b">
        <v>0</v>
      </c>
      <c r="F6006">
        <v>0</v>
      </c>
      <c r="G6006">
        <v>0</v>
      </c>
      <c r="H6006">
        <v>44136</v>
      </c>
      <c r="I6006" s="12" t="s">
        <v>3792</v>
      </c>
      <c r="J6006">
        <v>12</v>
      </c>
      <c r="K6006">
        <v>11125</v>
      </c>
      <c r="L6006">
        <v>0</v>
      </c>
      <c r="M6006">
        <v>0</v>
      </c>
      <c r="N6006">
        <v>0</v>
      </c>
      <c r="O6006">
        <v>210000</v>
      </c>
      <c r="P6006">
        <v>190914000</v>
      </c>
      <c r="Q6006">
        <v>8022</v>
      </c>
      <c r="R6006" t="b">
        <v>0</v>
      </c>
      <c r="S6006">
        <v>0</v>
      </c>
    </row>
    <row r="6007" spans="1:19">
      <c r="A6007">
        <v>41701001</v>
      </c>
      <c r="B6007" s="12"/>
      <c r="C6007" s="12" t="s">
        <v>4797</v>
      </c>
      <c r="D6007" s="12" t="s">
        <v>5657</v>
      </c>
      <c r="E6007" t="b">
        <v>0</v>
      </c>
      <c r="F6007">
        <v>0</v>
      </c>
      <c r="G6007">
        <v>0</v>
      </c>
      <c r="H6007">
        <v>44136</v>
      </c>
      <c r="I6007" s="12" t="s">
        <v>3793</v>
      </c>
      <c r="J6007">
        <v>12</v>
      </c>
      <c r="K6007">
        <v>11126</v>
      </c>
      <c r="L6007">
        <v>0</v>
      </c>
      <c r="M6007">
        <v>0</v>
      </c>
      <c r="N6007">
        <v>0</v>
      </c>
      <c r="O6007">
        <v>233000</v>
      </c>
      <c r="P6007">
        <v>191147000</v>
      </c>
      <c r="Q6007">
        <v>8023</v>
      </c>
      <c r="R6007" t="b">
        <v>0</v>
      </c>
      <c r="S6007">
        <v>0</v>
      </c>
    </row>
    <row r="6008" spans="1:19">
      <c r="A6008">
        <v>41701001</v>
      </c>
      <c r="B6008" s="12"/>
      <c r="C6008" s="12" t="s">
        <v>4797</v>
      </c>
      <c r="D6008" s="12" t="s">
        <v>5657</v>
      </c>
      <c r="E6008" t="b">
        <v>0</v>
      </c>
      <c r="F6008">
        <v>0</v>
      </c>
      <c r="G6008">
        <v>0</v>
      </c>
      <c r="H6008">
        <v>44136</v>
      </c>
      <c r="I6008" s="12" t="s">
        <v>3794</v>
      </c>
      <c r="J6008">
        <v>12</v>
      </c>
      <c r="K6008">
        <v>11127</v>
      </c>
      <c r="L6008">
        <v>0</v>
      </c>
      <c r="M6008">
        <v>0</v>
      </c>
      <c r="N6008">
        <v>0</v>
      </c>
      <c r="O6008">
        <v>210000</v>
      </c>
      <c r="P6008">
        <v>191357000</v>
      </c>
      <c r="Q6008">
        <v>8024</v>
      </c>
      <c r="R6008" t="b">
        <v>0</v>
      </c>
      <c r="S6008">
        <v>0</v>
      </c>
    </row>
    <row r="6009" spans="1:19">
      <c r="A6009">
        <v>41701001</v>
      </c>
      <c r="B6009" s="12"/>
      <c r="C6009" s="12" t="s">
        <v>4797</v>
      </c>
      <c r="D6009" s="12" t="s">
        <v>5657</v>
      </c>
      <c r="E6009" t="b">
        <v>0</v>
      </c>
      <c r="F6009">
        <v>0</v>
      </c>
      <c r="G6009">
        <v>0</v>
      </c>
      <c r="H6009">
        <v>44136</v>
      </c>
      <c r="I6009" s="12" t="s">
        <v>3795</v>
      </c>
      <c r="J6009">
        <v>12</v>
      </c>
      <c r="K6009">
        <v>11128</v>
      </c>
      <c r="L6009">
        <v>0</v>
      </c>
      <c r="M6009">
        <v>0</v>
      </c>
      <c r="N6009">
        <v>0</v>
      </c>
      <c r="O6009">
        <v>233000</v>
      </c>
      <c r="P6009">
        <v>191590000</v>
      </c>
      <c r="Q6009">
        <v>8025</v>
      </c>
      <c r="R6009" t="b">
        <v>0</v>
      </c>
      <c r="S6009">
        <v>0</v>
      </c>
    </row>
    <row r="6010" spans="1:19">
      <c r="A6010">
        <v>41701001</v>
      </c>
      <c r="B6010" s="12"/>
      <c r="C6010" s="12" t="s">
        <v>4797</v>
      </c>
      <c r="D6010" s="12" t="s">
        <v>5657</v>
      </c>
      <c r="E6010" t="b">
        <v>0</v>
      </c>
      <c r="F6010">
        <v>0</v>
      </c>
      <c r="G6010">
        <v>0</v>
      </c>
      <c r="H6010">
        <v>44136</v>
      </c>
      <c r="I6010" s="12" t="s">
        <v>3796</v>
      </c>
      <c r="J6010">
        <v>12</v>
      </c>
      <c r="K6010">
        <v>11129</v>
      </c>
      <c r="L6010">
        <v>0</v>
      </c>
      <c r="M6010">
        <v>0</v>
      </c>
      <c r="N6010">
        <v>0</v>
      </c>
      <c r="O6010">
        <v>210000</v>
      </c>
      <c r="P6010">
        <v>191800000</v>
      </c>
      <c r="Q6010">
        <v>8026</v>
      </c>
      <c r="R6010" t="b">
        <v>0</v>
      </c>
      <c r="S6010">
        <v>0</v>
      </c>
    </row>
    <row r="6011" spans="1:19">
      <c r="A6011">
        <v>41701001</v>
      </c>
      <c r="B6011" s="12"/>
      <c r="C6011" s="12" t="s">
        <v>4797</v>
      </c>
      <c r="D6011" s="12" t="s">
        <v>5657</v>
      </c>
      <c r="E6011" t="b">
        <v>0</v>
      </c>
      <c r="F6011">
        <v>0</v>
      </c>
      <c r="G6011">
        <v>0</v>
      </c>
      <c r="H6011">
        <v>44136</v>
      </c>
      <c r="I6011" s="12" t="s">
        <v>3797</v>
      </c>
      <c r="J6011">
        <v>12</v>
      </c>
      <c r="K6011">
        <v>11130</v>
      </c>
      <c r="L6011">
        <v>0</v>
      </c>
      <c r="M6011">
        <v>0</v>
      </c>
      <c r="N6011">
        <v>0</v>
      </c>
      <c r="O6011">
        <v>210000</v>
      </c>
      <c r="P6011">
        <v>192010000</v>
      </c>
      <c r="Q6011">
        <v>8027</v>
      </c>
      <c r="R6011" t="b">
        <v>0</v>
      </c>
      <c r="S6011">
        <v>0</v>
      </c>
    </row>
    <row r="6012" spans="1:19">
      <c r="A6012">
        <v>41701001</v>
      </c>
      <c r="B6012" s="12"/>
      <c r="C6012" s="12" t="s">
        <v>4797</v>
      </c>
      <c r="D6012" s="12" t="s">
        <v>5657</v>
      </c>
      <c r="E6012" t="b">
        <v>0</v>
      </c>
      <c r="F6012">
        <v>0</v>
      </c>
      <c r="G6012">
        <v>0</v>
      </c>
      <c r="H6012">
        <v>44136</v>
      </c>
      <c r="I6012" s="12" t="s">
        <v>3798</v>
      </c>
      <c r="J6012">
        <v>12</v>
      </c>
      <c r="K6012">
        <v>11131</v>
      </c>
      <c r="L6012">
        <v>0</v>
      </c>
      <c r="M6012">
        <v>0</v>
      </c>
      <c r="N6012">
        <v>0</v>
      </c>
      <c r="O6012">
        <v>233000</v>
      </c>
      <c r="P6012">
        <v>192243000</v>
      </c>
      <c r="Q6012">
        <v>8028</v>
      </c>
      <c r="R6012" t="b">
        <v>0</v>
      </c>
      <c r="S6012">
        <v>0</v>
      </c>
    </row>
    <row r="6013" spans="1:19">
      <c r="A6013">
        <v>41701001</v>
      </c>
      <c r="B6013" s="12"/>
      <c r="C6013" s="12" t="s">
        <v>4797</v>
      </c>
      <c r="D6013" s="12" t="s">
        <v>5657</v>
      </c>
      <c r="E6013" t="b">
        <v>0</v>
      </c>
      <c r="F6013">
        <v>0</v>
      </c>
      <c r="G6013">
        <v>0</v>
      </c>
      <c r="H6013">
        <v>44136</v>
      </c>
      <c r="I6013" s="12" t="s">
        <v>3799</v>
      </c>
      <c r="J6013">
        <v>12</v>
      </c>
      <c r="K6013">
        <v>11132</v>
      </c>
      <c r="L6013">
        <v>0</v>
      </c>
      <c r="M6013">
        <v>0</v>
      </c>
      <c r="N6013">
        <v>0</v>
      </c>
      <c r="O6013">
        <v>210000</v>
      </c>
      <c r="P6013">
        <v>192453000</v>
      </c>
      <c r="Q6013">
        <v>8029</v>
      </c>
      <c r="R6013" t="b">
        <v>0</v>
      </c>
      <c r="S6013">
        <v>0</v>
      </c>
    </row>
    <row r="6014" spans="1:19">
      <c r="A6014">
        <v>41701001</v>
      </c>
      <c r="B6014" s="12"/>
      <c r="C6014" s="12" t="s">
        <v>4797</v>
      </c>
      <c r="D6014" s="12" t="s">
        <v>5657</v>
      </c>
      <c r="E6014" t="b">
        <v>0</v>
      </c>
      <c r="F6014">
        <v>0</v>
      </c>
      <c r="G6014">
        <v>0</v>
      </c>
      <c r="H6014">
        <v>44136</v>
      </c>
      <c r="I6014" s="12" t="s">
        <v>3800</v>
      </c>
      <c r="J6014">
        <v>12</v>
      </c>
      <c r="K6014">
        <v>11133</v>
      </c>
      <c r="L6014">
        <v>0</v>
      </c>
      <c r="M6014">
        <v>0</v>
      </c>
      <c r="N6014">
        <v>0</v>
      </c>
      <c r="O6014">
        <v>210000</v>
      </c>
      <c r="P6014">
        <v>192663000</v>
      </c>
      <c r="Q6014">
        <v>8030</v>
      </c>
      <c r="R6014" t="b">
        <v>0</v>
      </c>
      <c r="S6014">
        <v>0</v>
      </c>
    </row>
    <row r="6015" spans="1:19">
      <c r="A6015">
        <v>41701001</v>
      </c>
      <c r="B6015" s="12"/>
      <c r="C6015" s="12" t="s">
        <v>4797</v>
      </c>
      <c r="D6015" s="12" t="s">
        <v>5657</v>
      </c>
      <c r="E6015" t="b">
        <v>0</v>
      </c>
      <c r="F6015">
        <v>0</v>
      </c>
      <c r="G6015">
        <v>0</v>
      </c>
      <c r="H6015">
        <v>44136</v>
      </c>
      <c r="I6015" s="12" t="s">
        <v>3801</v>
      </c>
      <c r="J6015">
        <v>12</v>
      </c>
      <c r="K6015">
        <v>11134</v>
      </c>
      <c r="L6015">
        <v>0</v>
      </c>
      <c r="M6015">
        <v>0</v>
      </c>
      <c r="N6015">
        <v>0</v>
      </c>
      <c r="O6015">
        <v>233000</v>
      </c>
      <c r="P6015">
        <v>192896000</v>
      </c>
      <c r="Q6015">
        <v>8031</v>
      </c>
      <c r="R6015" t="b">
        <v>0</v>
      </c>
      <c r="S6015">
        <v>0</v>
      </c>
    </row>
    <row r="6016" spans="1:19">
      <c r="A6016">
        <v>41701001</v>
      </c>
      <c r="B6016" s="12"/>
      <c r="C6016" s="12" t="s">
        <v>4797</v>
      </c>
      <c r="D6016" s="12" t="s">
        <v>5657</v>
      </c>
      <c r="E6016" t="b">
        <v>0</v>
      </c>
      <c r="F6016">
        <v>0</v>
      </c>
      <c r="G6016">
        <v>0</v>
      </c>
      <c r="H6016">
        <v>44166</v>
      </c>
      <c r="I6016" s="12" t="s">
        <v>3802</v>
      </c>
      <c r="J6016">
        <v>12</v>
      </c>
      <c r="K6016">
        <v>11135</v>
      </c>
      <c r="L6016">
        <v>0</v>
      </c>
      <c r="M6016">
        <v>0</v>
      </c>
      <c r="N6016">
        <v>0</v>
      </c>
      <c r="O6016">
        <v>233000</v>
      </c>
      <c r="P6016">
        <v>193129000</v>
      </c>
      <c r="Q6016">
        <v>8032</v>
      </c>
      <c r="R6016" t="b">
        <v>0</v>
      </c>
      <c r="S6016">
        <v>0</v>
      </c>
    </row>
    <row r="6017" spans="1:19">
      <c r="A6017">
        <v>41701001</v>
      </c>
      <c r="B6017" s="12"/>
      <c r="C6017" s="12" t="s">
        <v>4797</v>
      </c>
      <c r="D6017" s="12" t="s">
        <v>5657</v>
      </c>
      <c r="E6017" t="b">
        <v>0</v>
      </c>
      <c r="F6017">
        <v>0</v>
      </c>
      <c r="G6017">
        <v>0</v>
      </c>
      <c r="H6017">
        <v>44166</v>
      </c>
      <c r="I6017" s="12" t="s">
        <v>3803</v>
      </c>
      <c r="J6017">
        <v>12</v>
      </c>
      <c r="K6017">
        <v>11136</v>
      </c>
      <c r="L6017">
        <v>0</v>
      </c>
      <c r="M6017">
        <v>0</v>
      </c>
      <c r="N6017">
        <v>0</v>
      </c>
      <c r="O6017">
        <v>210000</v>
      </c>
      <c r="P6017">
        <v>193339000</v>
      </c>
      <c r="Q6017">
        <v>8033</v>
      </c>
      <c r="R6017" t="b">
        <v>0</v>
      </c>
      <c r="S6017">
        <v>0</v>
      </c>
    </row>
    <row r="6018" spans="1:19">
      <c r="A6018">
        <v>41701001</v>
      </c>
      <c r="B6018" s="12"/>
      <c r="C6018" s="12" t="s">
        <v>4797</v>
      </c>
      <c r="D6018" s="12" t="s">
        <v>5657</v>
      </c>
      <c r="E6018" t="b">
        <v>0</v>
      </c>
      <c r="F6018">
        <v>0</v>
      </c>
      <c r="G6018">
        <v>0</v>
      </c>
      <c r="H6018">
        <v>44166</v>
      </c>
      <c r="I6018" s="12" t="s">
        <v>3804</v>
      </c>
      <c r="J6018">
        <v>12</v>
      </c>
      <c r="K6018">
        <v>11137</v>
      </c>
      <c r="L6018">
        <v>0</v>
      </c>
      <c r="M6018">
        <v>0</v>
      </c>
      <c r="N6018">
        <v>0</v>
      </c>
      <c r="O6018">
        <v>210000</v>
      </c>
      <c r="P6018">
        <v>193549000</v>
      </c>
      <c r="Q6018">
        <v>8034</v>
      </c>
      <c r="R6018" t="b">
        <v>0</v>
      </c>
      <c r="S6018">
        <v>0</v>
      </c>
    </row>
    <row r="6019" spans="1:19">
      <c r="A6019">
        <v>41701001</v>
      </c>
      <c r="B6019" s="12"/>
      <c r="C6019" s="12" t="s">
        <v>4797</v>
      </c>
      <c r="D6019" s="12" t="s">
        <v>5657</v>
      </c>
      <c r="E6019" t="b">
        <v>0</v>
      </c>
      <c r="F6019">
        <v>0</v>
      </c>
      <c r="G6019">
        <v>0</v>
      </c>
      <c r="H6019">
        <v>44166</v>
      </c>
      <c r="I6019" s="12" t="s">
        <v>3805</v>
      </c>
      <c r="J6019">
        <v>12</v>
      </c>
      <c r="K6019">
        <v>11138</v>
      </c>
      <c r="L6019">
        <v>0</v>
      </c>
      <c r="M6019">
        <v>0</v>
      </c>
      <c r="N6019">
        <v>0</v>
      </c>
      <c r="O6019">
        <v>210000</v>
      </c>
      <c r="P6019">
        <v>193759000</v>
      </c>
      <c r="Q6019">
        <v>8035</v>
      </c>
      <c r="R6019" t="b">
        <v>0</v>
      </c>
      <c r="S6019">
        <v>0</v>
      </c>
    </row>
    <row r="6020" spans="1:19">
      <c r="A6020">
        <v>41701001</v>
      </c>
      <c r="B6020" s="12"/>
      <c r="C6020" s="12" t="s">
        <v>4797</v>
      </c>
      <c r="D6020" s="12" t="s">
        <v>5657</v>
      </c>
      <c r="E6020" t="b">
        <v>0</v>
      </c>
      <c r="F6020">
        <v>0</v>
      </c>
      <c r="G6020">
        <v>0</v>
      </c>
      <c r="H6020">
        <v>44166</v>
      </c>
      <c r="I6020" s="12" t="s">
        <v>3806</v>
      </c>
      <c r="J6020">
        <v>12</v>
      </c>
      <c r="K6020">
        <v>11139</v>
      </c>
      <c r="L6020">
        <v>0</v>
      </c>
      <c r="M6020">
        <v>0</v>
      </c>
      <c r="N6020">
        <v>0</v>
      </c>
      <c r="O6020">
        <v>210000</v>
      </c>
      <c r="P6020">
        <v>193969000</v>
      </c>
      <c r="Q6020">
        <v>8036</v>
      </c>
      <c r="R6020" t="b">
        <v>0</v>
      </c>
      <c r="S6020">
        <v>0</v>
      </c>
    </row>
    <row r="6021" spans="1:19">
      <c r="A6021">
        <v>41701001</v>
      </c>
      <c r="B6021" s="12"/>
      <c r="C6021" s="12" t="s">
        <v>4797</v>
      </c>
      <c r="D6021" s="12" t="s">
        <v>5657</v>
      </c>
      <c r="E6021" t="b">
        <v>0</v>
      </c>
      <c r="F6021">
        <v>0</v>
      </c>
      <c r="G6021">
        <v>0</v>
      </c>
      <c r="H6021">
        <v>44166</v>
      </c>
      <c r="I6021" s="12" t="s">
        <v>3807</v>
      </c>
      <c r="J6021">
        <v>12</v>
      </c>
      <c r="K6021">
        <v>11140</v>
      </c>
      <c r="L6021">
        <v>0</v>
      </c>
      <c r="M6021">
        <v>0</v>
      </c>
      <c r="N6021">
        <v>0</v>
      </c>
      <c r="O6021">
        <v>233000</v>
      </c>
      <c r="P6021">
        <v>194202000</v>
      </c>
      <c r="Q6021">
        <v>8037</v>
      </c>
      <c r="R6021" t="b">
        <v>0</v>
      </c>
      <c r="S6021">
        <v>0</v>
      </c>
    </row>
    <row r="6022" spans="1:19">
      <c r="A6022">
        <v>41701001</v>
      </c>
      <c r="B6022" s="12"/>
      <c r="C6022" s="12" t="s">
        <v>4797</v>
      </c>
      <c r="D6022" s="12" t="s">
        <v>5657</v>
      </c>
      <c r="E6022" t="b">
        <v>0</v>
      </c>
      <c r="F6022">
        <v>0</v>
      </c>
      <c r="G6022">
        <v>0</v>
      </c>
      <c r="H6022">
        <v>44166</v>
      </c>
      <c r="I6022" s="12" t="s">
        <v>3808</v>
      </c>
      <c r="J6022">
        <v>12</v>
      </c>
      <c r="K6022">
        <v>11141</v>
      </c>
      <c r="L6022">
        <v>0</v>
      </c>
      <c r="M6022">
        <v>0</v>
      </c>
      <c r="N6022">
        <v>0</v>
      </c>
      <c r="O6022">
        <v>233000</v>
      </c>
      <c r="P6022">
        <v>194435000</v>
      </c>
      <c r="Q6022">
        <v>8038</v>
      </c>
      <c r="R6022" t="b">
        <v>0</v>
      </c>
      <c r="S6022">
        <v>0</v>
      </c>
    </row>
    <row r="6023" spans="1:19">
      <c r="A6023">
        <v>41701001</v>
      </c>
      <c r="B6023" s="12"/>
      <c r="C6023" s="12" t="s">
        <v>4797</v>
      </c>
      <c r="D6023" s="12" t="s">
        <v>5657</v>
      </c>
      <c r="E6023" t="b">
        <v>0</v>
      </c>
      <c r="F6023">
        <v>0</v>
      </c>
      <c r="G6023">
        <v>0</v>
      </c>
      <c r="H6023">
        <v>44166</v>
      </c>
      <c r="I6023" s="12" t="s">
        <v>3809</v>
      </c>
      <c r="J6023">
        <v>12</v>
      </c>
      <c r="K6023">
        <v>11142</v>
      </c>
      <c r="L6023">
        <v>0</v>
      </c>
      <c r="M6023">
        <v>0</v>
      </c>
      <c r="N6023">
        <v>0</v>
      </c>
      <c r="O6023">
        <v>210000</v>
      </c>
      <c r="P6023">
        <v>194645000</v>
      </c>
      <c r="Q6023">
        <v>8039</v>
      </c>
      <c r="R6023" t="b">
        <v>0</v>
      </c>
      <c r="S6023">
        <v>0</v>
      </c>
    </row>
    <row r="6024" spans="1:19">
      <c r="A6024">
        <v>41701001</v>
      </c>
      <c r="B6024" s="12"/>
      <c r="C6024" s="12" t="s">
        <v>4797</v>
      </c>
      <c r="D6024" s="12" t="s">
        <v>5657</v>
      </c>
      <c r="E6024" t="b">
        <v>0</v>
      </c>
      <c r="F6024">
        <v>0</v>
      </c>
      <c r="G6024">
        <v>0</v>
      </c>
      <c r="H6024">
        <v>44166</v>
      </c>
      <c r="I6024" s="12" t="s">
        <v>3810</v>
      </c>
      <c r="J6024">
        <v>12</v>
      </c>
      <c r="K6024">
        <v>11143</v>
      </c>
      <c r="L6024">
        <v>0</v>
      </c>
      <c r="M6024">
        <v>0</v>
      </c>
      <c r="N6024">
        <v>0</v>
      </c>
      <c r="O6024">
        <v>233000</v>
      </c>
      <c r="P6024">
        <v>194878000</v>
      </c>
      <c r="Q6024">
        <v>8040</v>
      </c>
      <c r="R6024" t="b">
        <v>0</v>
      </c>
      <c r="S6024">
        <v>0</v>
      </c>
    </row>
    <row r="6025" spans="1:19">
      <c r="A6025">
        <v>41701001</v>
      </c>
      <c r="B6025" s="12"/>
      <c r="C6025" s="12" t="s">
        <v>4797</v>
      </c>
      <c r="D6025" s="12" t="s">
        <v>5657</v>
      </c>
      <c r="E6025" t="b">
        <v>0</v>
      </c>
      <c r="F6025">
        <v>0</v>
      </c>
      <c r="G6025">
        <v>0</v>
      </c>
      <c r="H6025">
        <v>44166</v>
      </c>
      <c r="I6025" s="12" t="s">
        <v>3811</v>
      </c>
      <c r="J6025">
        <v>12</v>
      </c>
      <c r="K6025">
        <v>11144</v>
      </c>
      <c r="L6025">
        <v>0</v>
      </c>
      <c r="M6025">
        <v>0</v>
      </c>
      <c r="N6025">
        <v>0</v>
      </c>
      <c r="O6025">
        <v>210000</v>
      </c>
      <c r="P6025">
        <v>195088000</v>
      </c>
      <c r="Q6025">
        <v>8041</v>
      </c>
      <c r="R6025" t="b">
        <v>0</v>
      </c>
      <c r="S6025">
        <v>0</v>
      </c>
    </row>
    <row r="6026" spans="1:19">
      <c r="A6026">
        <v>41701001</v>
      </c>
      <c r="B6026" s="12"/>
      <c r="C6026" s="12" t="s">
        <v>4797</v>
      </c>
      <c r="D6026" s="12" t="s">
        <v>5657</v>
      </c>
      <c r="E6026" t="b">
        <v>0</v>
      </c>
      <c r="F6026">
        <v>0</v>
      </c>
      <c r="G6026">
        <v>0</v>
      </c>
      <c r="H6026">
        <v>44166</v>
      </c>
      <c r="I6026" s="12" t="s">
        <v>3812</v>
      </c>
      <c r="J6026">
        <v>12</v>
      </c>
      <c r="K6026">
        <v>11145</v>
      </c>
      <c r="L6026">
        <v>0</v>
      </c>
      <c r="M6026">
        <v>0</v>
      </c>
      <c r="N6026">
        <v>0</v>
      </c>
      <c r="O6026">
        <v>210000</v>
      </c>
      <c r="P6026">
        <v>195298000</v>
      </c>
      <c r="Q6026">
        <v>8042</v>
      </c>
      <c r="R6026" t="b">
        <v>0</v>
      </c>
      <c r="S6026">
        <v>0</v>
      </c>
    </row>
    <row r="6027" spans="1:19">
      <c r="A6027">
        <v>41701001</v>
      </c>
      <c r="B6027" s="12"/>
      <c r="C6027" s="12" t="s">
        <v>4797</v>
      </c>
      <c r="D6027" s="12" t="s">
        <v>5657</v>
      </c>
      <c r="E6027" t="b">
        <v>0</v>
      </c>
      <c r="F6027">
        <v>0</v>
      </c>
      <c r="G6027">
        <v>0</v>
      </c>
      <c r="H6027">
        <v>44166</v>
      </c>
      <c r="I6027" s="12" t="s">
        <v>3813</v>
      </c>
      <c r="J6027">
        <v>12</v>
      </c>
      <c r="K6027">
        <v>11146</v>
      </c>
      <c r="L6027">
        <v>0</v>
      </c>
      <c r="M6027">
        <v>0</v>
      </c>
      <c r="N6027">
        <v>0</v>
      </c>
      <c r="O6027">
        <v>210000</v>
      </c>
      <c r="P6027">
        <v>195508000</v>
      </c>
      <c r="Q6027">
        <v>8043</v>
      </c>
      <c r="R6027" t="b">
        <v>0</v>
      </c>
      <c r="S6027">
        <v>0</v>
      </c>
    </row>
    <row r="6028" spans="1:19">
      <c r="A6028">
        <v>41701001</v>
      </c>
      <c r="B6028" s="12"/>
      <c r="C6028" s="12" t="s">
        <v>4797</v>
      </c>
      <c r="D6028" s="12" t="s">
        <v>5657</v>
      </c>
      <c r="E6028" t="b">
        <v>0</v>
      </c>
      <c r="F6028">
        <v>0</v>
      </c>
      <c r="G6028">
        <v>0</v>
      </c>
      <c r="H6028">
        <v>44166</v>
      </c>
      <c r="I6028" s="12" t="s">
        <v>3814</v>
      </c>
      <c r="J6028">
        <v>12</v>
      </c>
      <c r="K6028">
        <v>11147</v>
      </c>
      <c r="L6028">
        <v>0</v>
      </c>
      <c r="M6028">
        <v>0</v>
      </c>
      <c r="N6028">
        <v>0</v>
      </c>
      <c r="O6028">
        <v>210000</v>
      </c>
      <c r="P6028">
        <v>195718000</v>
      </c>
      <c r="Q6028">
        <v>8044</v>
      </c>
      <c r="R6028" t="b">
        <v>0</v>
      </c>
      <c r="S6028">
        <v>0</v>
      </c>
    </row>
    <row r="6029" spans="1:19">
      <c r="A6029">
        <v>41701001</v>
      </c>
      <c r="B6029" s="12"/>
      <c r="C6029" s="12" t="s">
        <v>4797</v>
      </c>
      <c r="D6029" s="12" t="s">
        <v>5657</v>
      </c>
      <c r="E6029" t="b">
        <v>0</v>
      </c>
      <c r="F6029">
        <v>0</v>
      </c>
      <c r="G6029">
        <v>0</v>
      </c>
      <c r="H6029">
        <v>44166</v>
      </c>
      <c r="I6029" s="12" t="s">
        <v>3815</v>
      </c>
      <c r="J6029">
        <v>12</v>
      </c>
      <c r="K6029">
        <v>11148</v>
      </c>
      <c r="L6029">
        <v>0</v>
      </c>
      <c r="M6029">
        <v>0</v>
      </c>
      <c r="N6029">
        <v>0</v>
      </c>
      <c r="O6029">
        <v>210000</v>
      </c>
      <c r="P6029">
        <v>195928000</v>
      </c>
      <c r="Q6029">
        <v>8045</v>
      </c>
      <c r="R6029" t="b">
        <v>0</v>
      </c>
      <c r="S6029">
        <v>0</v>
      </c>
    </row>
    <row r="6030" spans="1:19">
      <c r="A6030">
        <v>41701001</v>
      </c>
      <c r="B6030" s="12"/>
      <c r="C6030" s="12" t="s">
        <v>4797</v>
      </c>
      <c r="D6030" s="12" t="s">
        <v>5657</v>
      </c>
      <c r="E6030" t="b">
        <v>0</v>
      </c>
      <c r="F6030">
        <v>0</v>
      </c>
      <c r="G6030">
        <v>0</v>
      </c>
      <c r="H6030">
        <v>44166</v>
      </c>
      <c r="I6030" s="12" t="s">
        <v>3816</v>
      </c>
      <c r="J6030">
        <v>12</v>
      </c>
      <c r="K6030">
        <v>11149</v>
      </c>
      <c r="L6030">
        <v>0</v>
      </c>
      <c r="M6030">
        <v>0</v>
      </c>
      <c r="N6030">
        <v>0</v>
      </c>
      <c r="O6030">
        <v>233000</v>
      </c>
      <c r="P6030">
        <v>196161000</v>
      </c>
      <c r="Q6030">
        <v>8046</v>
      </c>
      <c r="R6030" t="b">
        <v>0</v>
      </c>
      <c r="S6030">
        <v>0</v>
      </c>
    </row>
    <row r="6031" spans="1:19">
      <c r="A6031">
        <v>41701001</v>
      </c>
      <c r="B6031" s="12"/>
      <c r="C6031" s="12" t="s">
        <v>4797</v>
      </c>
      <c r="D6031" s="12" t="s">
        <v>5657</v>
      </c>
      <c r="E6031" t="b">
        <v>0</v>
      </c>
      <c r="F6031">
        <v>0</v>
      </c>
      <c r="G6031">
        <v>0</v>
      </c>
      <c r="H6031">
        <v>44166</v>
      </c>
      <c r="I6031" s="12" t="s">
        <v>3817</v>
      </c>
      <c r="J6031">
        <v>12</v>
      </c>
      <c r="K6031">
        <v>11150</v>
      </c>
      <c r="L6031">
        <v>0</v>
      </c>
      <c r="M6031">
        <v>0</v>
      </c>
      <c r="N6031">
        <v>0</v>
      </c>
      <c r="O6031">
        <v>210000</v>
      </c>
      <c r="P6031">
        <v>196371000</v>
      </c>
      <c r="Q6031">
        <v>8047</v>
      </c>
      <c r="R6031" t="b">
        <v>0</v>
      </c>
      <c r="S6031">
        <v>0</v>
      </c>
    </row>
    <row r="6032" spans="1:19">
      <c r="A6032">
        <v>41701001</v>
      </c>
      <c r="B6032" s="12"/>
      <c r="C6032" s="12" t="s">
        <v>4797</v>
      </c>
      <c r="D6032" s="12" t="s">
        <v>5657</v>
      </c>
      <c r="E6032" t="b">
        <v>0</v>
      </c>
      <c r="F6032">
        <v>0</v>
      </c>
      <c r="G6032">
        <v>0</v>
      </c>
      <c r="H6032">
        <v>44166</v>
      </c>
      <c r="I6032" s="12" t="s">
        <v>3818</v>
      </c>
      <c r="J6032">
        <v>12</v>
      </c>
      <c r="K6032">
        <v>11151</v>
      </c>
      <c r="L6032">
        <v>0</v>
      </c>
      <c r="M6032">
        <v>0</v>
      </c>
      <c r="N6032">
        <v>0</v>
      </c>
      <c r="O6032">
        <v>210000</v>
      </c>
      <c r="P6032">
        <v>196581000</v>
      </c>
      <c r="Q6032">
        <v>8048</v>
      </c>
      <c r="R6032" t="b">
        <v>0</v>
      </c>
      <c r="S6032">
        <v>0</v>
      </c>
    </row>
    <row r="6033" spans="1:19">
      <c r="A6033">
        <v>41701001</v>
      </c>
      <c r="B6033" s="12"/>
      <c r="C6033" s="12" t="s">
        <v>4797</v>
      </c>
      <c r="D6033" s="12" t="s">
        <v>5657</v>
      </c>
      <c r="E6033" t="b">
        <v>0</v>
      </c>
      <c r="F6033">
        <v>0</v>
      </c>
      <c r="G6033">
        <v>0</v>
      </c>
      <c r="H6033">
        <v>44166</v>
      </c>
      <c r="I6033" s="12" t="s">
        <v>3819</v>
      </c>
      <c r="J6033">
        <v>12</v>
      </c>
      <c r="K6033">
        <v>11152</v>
      </c>
      <c r="L6033">
        <v>0</v>
      </c>
      <c r="M6033">
        <v>0</v>
      </c>
      <c r="N6033">
        <v>0</v>
      </c>
      <c r="O6033">
        <v>233000</v>
      </c>
      <c r="P6033">
        <v>196814000</v>
      </c>
      <c r="Q6033">
        <v>8049</v>
      </c>
      <c r="R6033" t="b">
        <v>0</v>
      </c>
      <c r="S6033">
        <v>0</v>
      </c>
    </row>
    <row r="6034" spans="1:19">
      <c r="A6034">
        <v>41701001</v>
      </c>
      <c r="B6034" s="12"/>
      <c r="C6034" s="12" t="s">
        <v>4797</v>
      </c>
      <c r="D6034" s="12" t="s">
        <v>5657</v>
      </c>
      <c r="E6034" t="b">
        <v>0</v>
      </c>
      <c r="F6034">
        <v>0</v>
      </c>
      <c r="G6034">
        <v>0</v>
      </c>
      <c r="H6034">
        <v>44166</v>
      </c>
      <c r="I6034" s="12" t="s">
        <v>3820</v>
      </c>
      <c r="J6034">
        <v>12</v>
      </c>
      <c r="K6034">
        <v>11153</v>
      </c>
      <c r="L6034">
        <v>0</v>
      </c>
      <c r="M6034">
        <v>0</v>
      </c>
      <c r="N6034">
        <v>0</v>
      </c>
      <c r="O6034">
        <v>233000</v>
      </c>
      <c r="P6034">
        <v>197047000</v>
      </c>
      <c r="Q6034">
        <v>8050</v>
      </c>
      <c r="R6034" t="b">
        <v>0</v>
      </c>
      <c r="S6034">
        <v>0</v>
      </c>
    </row>
    <row r="6035" spans="1:19">
      <c r="A6035">
        <v>41701001</v>
      </c>
      <c r="B6035" s="12"/>
      <c r="C6035" s="12" t="s">
        <v>4797</v>
      </c>
      <c r="D6035" s="12" t="s">
        <v>5657</v>
      </c>
      <c r="E6035" t="b">
        <v>0</v>
      </c>
      <c r="F6035">
        <v>0</v>
      </c>
      <c r="G6035">
        <v>0</v>
      </c>
      <c r="H6035">
        <v>44166</v>
      </c>
      <c r="I6035" s="12" t="s">
        <v>3821</v>
      </c>
      <c r="J6035">
        <v>12</v>
      </c>
      <c r="K6035">
        <v>11154</v>
      </c>
      <c r="L6035">
        <v>0</v>
      </c>
      <c r="M6035">
        <v>0</v>
      </c>
      <c r="N6035">
        <v>0</v>
      </c>
      <c r="O6035">
        <v>233000</v>
      </c>
      <c r="P6035">
        <v>197280000</v>
      </c>
      <c r="Q6035">
        <v>8051</v>
      </c>
      <c r="R6035" t="b">
        <v>0</v>
      </c>
      <c r="S6035">
        <v>0</v>
      </c>
    </row>
    <row r="6036" spans="1:19">
      <c r="A6036">
        <v>41701001</v>
      </c>
      <c r="B6036" s="12"/>
      <c r="C6036" s="12" t="s">
        <v>4797</v>
      </c>
      <c r="D6036" s="12" t="s">
        <v>5657</v>
      </c>
      <c r="E6036" t="b">
        <v>0</v>
      </c>
      <c r="F6036">
        <v>0</v>
      </c>
      <c r="G6036">
        <v>0</v>
      </c>
      <c r="H6036">
        <v>44166</v>
      </c>
      <c r="I6036" s="12" t="s">
        <v>3822</v>
      </c>
      <c r="J6036">
        <v>12</v>
      </c>
      <c r="K6036">
        <v>11155</v>
      </c>
      <c r="L6036">
        <v>0</v>
      </c>
      <c r="M6036">
        <v>0</v>
      </c>
      <c r="N6036">
        <v>0</v>
      </c>
      <c r="O6036">
        <v>233000</v>
      </c>
      <c r="P6036">
        <v>197513000</v>
      </c>
      <c r="Q6036">
        <v>8052</v>
      </c>
      <c r="R6036" t="b">
        <v>0</v>
      </c>
      <c r="S6036">
        <v>0</v>
      </c>
    </row>
    <row r="6037" spans="1:19">
      <c r="A6037">
        <v>41701001</v>
      </c>
      <c r="B6037" s="12"/>
      <c r="C6037" s="12" t="s">
        <v>4797</v>
      </c>
      <c r="D6037" s="12" t="s">
        <v>5657</v>
      </c>
      <c r="E6037" t="b">
        <v>0</v>
      </c>
      <c r="F6037">
        <v>0</v>
      </c>
      <c r="G6037">
        <v>0</v>
      </c>
      <c r="H6037">
        <v>44166</v>
      </c>
      <c r="I6037" s="12" t="s">
        <v>3823</v>
      </c>
      <c r="J6037">
        <v>12</v>
      </c>
      <c r="K6037">
        <v>11156</v>
      </c>
      <c r="L6037">
        <v>0</v>
      </c>
      <c r="M6037">
        <v>0</v>
      </c>
      <c r="N6037">
        <v>0</v>
      </c>
      <c r="O6037">
        <v>210000</v>
      </c>
      <c r="P6037">
        <v>197723000</v>
      </c>
      <c r="Q6037">
        <v>8053</v>
      </c>
      <c r="R6037" t="b">
        <v>0</v>
      </c>
      <c r="S6037">
        <v>0</v>
      </c>
    </row>
    <row r="6038" spans="1:19">
      <c r="A6038">
        <v>41701001</v>
      </c>
      <c r="B6038" s="12"/>
      <c r="C6038" s="12" t="s">
        <v>4797</v>
      </c>
      <c r="D6038" s="12" t="s">
        <v>5657</v>
      </c>
      <c r="E6038" t="b">
        <v>0</v>
      </c>
      <c r="F6038">
        <v>0</v>
      </c>
      <c r="G6038">
        <v>0</v>
      </c>
      <c r="H6038">
        <v>44166</v>
      </c>
      <c r="I6038" s="12" t="s">
        <v>3824</v>
      </c>
      <c r="J6038">
        <v>12</v>
      </c>
      <c r="K6038">
        <v>11157</v>
      </c>
      <c r="L6038">
        <v>0</v>
      </c>
      <c r="M6038">
        <v>0</v>
      </c>
      <c r="N6038">
        <v>0</v>
      </c>
      <c r="O6038">
        <v>233000</v>
      </c>
      <c r="P6038">
        <v>197956000</v>
      </c>
      <c r="Q6038">
        <v>8054</v>
      </c>
      <c r="R6038" t="b">
        <v>0</v>
      </c>
      <c r="S6038">
        <v>0</v>
      </c>
    </row>
    <row r="6039" spans="1:19">
      <c r="A6039">
        <v>41701001</v>
      </c>
      <c r="B6039" s="12"/>
      <c r="C6039" s="12" t="s">
        <v>4797</v>
      </c>
      <c r="D6039" s="12" t="s">
        <v>5657</v>
      </c>
      <c r="E6039" t="b">
        <v>0</v>
      </c>
      <c r="F6039">
        <v>0</v>
      </c>
      <c r="G6039">
        <v>0</v>
      </c>
      <c r="H6039">
        <v>44166</v>
      </c>
      <c r="I6039" s="12" t="s">
        <v>3825</v>
      </c>
      <c r="J6039">
        <v>12</v>
      </c>
      <c r="K6039">
        <v>11158</v>
      </c>
      <c r="L6039">
        <v>0</v>
      </c>
      <c r="M6039">
        <v>0</v>
      </c>
      <c r="N6039">
        <v>0</v>
      </c>
      <c r="O6039">
        <v>210000</v>
      </c>
      <c r="P6039">
        <v>198166000</v>
      </c>
      <c r="Q6039">
        <v>8055</v>
      </c>
      <c r="R6039" t="b">
        <v>0</v>
      </c>
      <c r="S6039">
        <v>0</v>
      </c>
    </row>
    <row r="6040" spans="1:19">
      <c r="A6040">
        <v>41701001</v>
      </c>
      <c r="B6040" s="12"/>
      <c r="C6040" s="12" t="s">
        <v>4797</v>
      </c>
      <c r="D6040" s="12" t="s">
        <v>5657</v>
      </c>
      <c r="E6040" t="b">
        <v>0</v>
      </c>
      <c r="F6040">
        <v>0</v>
      </c>
      <c r="G6040">
        <v>0</v>
      </c>
      <c r="H6040">
        <v>44166</v>
      </c>
      <c r="I6040" s="12" t="s">
        <v>3826</v>
      </c>
      <c r="J6040">
        <v>12</v>
      </c>
      <c r="K6040">
        <v>11159</v>
      </c>
      <c r="L6040">
        <v>0</v>
      </c>
      <c r="M6040">
        <v>0</v>
      </c>
      <c r="N6040">
        <v>0</v>
      </c>
      <c r="O6040">
        <v>233000</v>
      </c>
      <c r="P6040">
        <v>198399000</v>
      </c>
      <c r="Q6040">
        <v>8056</v>
      </c>
      <c r="R6040" t="b">
        <v>0</v>
      </c>
      <c r="S6040">
        <v>0</v>
      </c>
    </row>
    <row r="6041" spans="1:19">
      <c r="A6041">
        <v>41701001</v>
      </c>
      <c r="B6041" s="12"/>
      <c r="C6041" s="12" t="s">
        <v>4797</v>
      </c>
      <c r="D6041" s="12" t="s">
        <v>5657</v>
      </c>
      <c r="E6041" t="b">
        <v>0</v>
      </c>
      <c r="F6041">
        <v>0</v>
      </c>
      <c r="G6041">
        <v>0</v>
      </c>
      <c r="H6041">
        <v>44166</v>
      </c>
      <c r="I6041" s="12" t="s">
        <v>3827</v>
      </c>
      <c r="J6041">
        <v>12</v>
      </c>
      <c r="K6041">
        <v>11160</v>
      </c>
      <c r="L6041">
        <v>0</v>
      </c>
      <c r="M6041">
        <v>0</v>
      </c>
      <c r="N6041">
        <v>0</v>
      </c>
      <c r="O6041">
        <v>210000</v>
      </c>
      <c r="P6041">
        <v>198609000</v>
      </c>
      <c r="Q6041">
        <v>8057</v>
      </c>
      <c r="R6041" t="b">
        <v>0</v>
      </c>
      <c r="S6041">
        <v>0</v>
      </c>
    </row>
    <row r="6042" spans="1:19">
      <c r="A6042">
        <v>41701001</v>
      </c>
      <c r="B6042" s="12"/>
      <c r="C6042" s="12" t="s">
        <v>4797</v>
      </c>
      <c r="D6042" s="12" t="s">
        <v>5657</v>
      </c>
      <c r="E6042" t="b">
        <v>0</v>
      </c>
      <c r="F6042">
        <v>0</v>
      </c>
      <c r="G6042">
        <v>0</v>
      </c>
      <c r="H6042">
        <v>44166</v>
      </c>
      <c r="I6042" s="12" t="s">
        <v>3828</v>
      </c>
      <c r="J6042">
        <v>12</v>
      </c>
      <c r="K6042">
        <v>11161</v>
      </c>
      <c r="L6042">
        <v>0</v>
      </c>
      <c r="M6042">
        <v>0</v>
      </c>
      <c r="N6042">
        <v>0</v>
      </c>
      <c r="O6042">
        <v>210000</v>
      </c>
      <c r="P6042">
        <v>198819000</v>
      </c>
      <c r="Q6042">
        <v>8058</v>
      </c>
      <c r="R6042" t="b">
        <v>0</v>
      </c>
      <c r="S6042">
        <v>0</v>
      </c>
    </row>
    <row r="6043" spans="1:19">
      <c r="A6043">
        <v>41701001</v>
      </c>
      <c r="B6043" s="12"/>
      <c r="C6043" s="12" t="s">
        <v>4797</v>
      </c>
      <c r="D6043" s="12" t="s">
        <v>5657</v>
      </c>
      <c r="E6043" t="b">
        <v>0</v>
      </c>
      <c r="F6043">
        <v>0</v>
      </c>
      <c r="G6043">
        <v>0</v>
      </c>
      <c r="H6043">
        <v>44166</v>
      </c>
      <c r="I6043" s="12" t="s">
        <v>3829</v>
      </c>
      <c r="J6043">
        <v>12</v>
      </c>
      <c r="K6043">
        <v>11162</v>
      </c>
      <c r="L6043">
        <v>0</v>
      </c>
      <c r="M6043">
        <v>0</v>
      </c>
      <c r="N6043">
        <v>0</v>
      </c>
      <c r="O6043">
        <v>233000</v>
      </c>
      <c r="P6043">
        <v>199052000</v>
      </c>
      <c r="Q6043">
        <v>8059</v>
      </c>
      <c r="R6043" t="b">
        <v>0</v>
      </c>
      <c r="S6043">
        <v>0</v>
      </c>
    </row>
    <row r="6044" spans="1:19">
      <c r="A6044">
        <v>41701001</v>
      </c>
      <c r="B6044" s="12"/>
      <c r="C6044" s="12" t="s">
        <v>4797</v>
      </c>
      <c r="D6044" s="12" t="s">
        <v>5657</v>
      </c>
      <c r="E6044" t="b">
        <v>0</v>
      </c>
      <c r="F6044">
        <v>0</v>
      </c>
      <c r="G6044">
        <v>0</v>
      </c>
      <c r="H6044">
        <v>44166</v>
      </c>
      <c r="I6044" s="12" t="s">
        <v>3830</v>
      </c>
      <c r="J6044">
        <v>12</v>
      </c>
      <c r="K6044">
        <v>11163</v>
      </c>
      <c r="L6044">
        <v>0</v>
      </c>
      <c r="M6044">
        <v>0</v>
      </c>
      <c r="N6044">
        <v>0</v>
      </c>
      <c r="O6044">
        <v>210000</v>
      </c>
      <c r="P6044">
        <v>199262000</v>
      </c>
      <c r="Q6044">
        <v>8060</v>
      </c>
      <c r="R6044" t="b">
        <v>0</v>
      </c>
      <c r="S6044">
        <v>0</v>
      </c>
    </row>
    <row r="6045" spans="1:19">
      <c r="A6045">
        <v>41701001</v>
      </c>
      <c r="B6045" s="12"/>
      <c r="C6045" s="12" t="s">
        <v>4797</v>
      </c>
      <c r="D6045" s="12" t="s">
        <v>5657</v>
      </c>
      <c r="E6045" t="b">
        <v>0</v>
      </c>
      <c r="F6045">
        <v>0</v>
      </c>
      <c r="G6045">
        <v>0</v>
      </c>
      <c r="H6045">
        <v>44166</v>
      </c>
      <c r="I6045" s="12" t="s">
        <v>3831</v>
      </c>
      <c r="J6045">
        <v>12</v>
      </c>
      <c r="K6045">
        <v>11164</v>
      </c>
      <c r="L6045">
        <v>0</v>
      </c>
      <c r="M6045">
        <v>0</v>
      </c>
      <c r="N6045">
        <v>0</v>
      </c>
      <c r="O6045">
        <v>210000</v>
      </c>
      <c r="P6045">
        <v>199472000</v>
      </c>
      <c r="Q6045">
        <v>8061</v>
      </c>
      <c r="R6045" t="b">
        <v>0</v>
      </c>
      <c r="S6045">
        <v>0</v>
      </c>
    </row>
    <row r="6046" spans="1:19">
      <c r="A6046">
        <v>41701001</v>
      </c>
      <c r="B6046" s="12"/>
      <c r="C6046" s="12" t="s">
        <v>4797</v>
      </c>
      <c r="D6046" s="12" t="s">
        <v>5657</v>
      </c>
      <c r="E6046" t="b">
        <v>0</v>
      </c>
      <c r="F6046">
        <v>0</v>
      </c>
      <c r="G6046">
        <v>0</v>
      </c>
      <c r="H6046">
        <v>44166</v>
      </c>
      <c r="I6046" s="12" t="s">
        <v>3832</v>
      </c>
      <c r="J6046">
        <v>12</v>
      </c>
      <c r="K6046">
        <v>11165</v>
      </c>
      <c r="L6046">
        <v>0</v>
      </c>
      <c r="M6046">
        <v>0</v>
      </c>
      <c r="N6046">
        <v>0</v>
      </c>
      <c r="O6046">
        <v>233000</v>
      </c>
      <c r="P6046">
        <v>199705000</v>
      </c>
      <c r="Q6046">
        <v>8062</v>
      </c>
      <c r="R6046" t="b">
        <v>0</v>
      </c>
      <c r="S6046">
        <v>0</v>
      </c>
    </row>
    <row r="6047" spans="1:19">
      <c r="A6047">
        <v>41701001</v>
      </c>
      <c r="B6047" s="12"/>
      <c r="C6047" s="12" t="s">
        <v>4797</v>
      </c>
      <c r="D6047" s="12" t="s">
        <v>5657</v>
      </c>
      <c r="E6047" t="b">
        <v>0</v>
      </c>
      <c r="F6047">
        <v>0</v>
      </c>
      <c r="G6047">
        <v>0</v>
      </c>
      <c r="H6047">
        <v>44166</v>
      </c>
      <c r="I6047" s="12" t="s">
        <v>3833</v>
      </c>
      <c r="J6047">
        <v>12</v>
      </c>
      <c r="K6047">
        <v>11166</v>
      </c>
      <c r="L6047">
        <v>0</v>
      </c>
      <c r="M6047">
        <v>0</v>
      </c>
      <c r="N6047">
        <v>0</v>
      </c>
      <c r="O6047">
        <v>233000</v>
      </c>
      <c r="P6047">
        <v>199938000</v>
      </c>
      <c r="Q6047">
        <v>8063</v>
      </c>
      <c r="R6047" t="b">
        <v>0</v>
      </c>
      <c r="S6047">
        <v>0</v>
      </c>
    </row>
    <row r="6048" spans="1:19">
      <c r="A6048">
        <v>41701001</v>
      </c>
      <c r="B6048" s="12"/>
      <c r="C6048" s="12" t="s">
        <v>4797</v>
      </c>
      <c r="D6048" s="12" t="s">
        <v>5657</v>
      </c>
      <c r="E6048" t="b">
        <v>0</v>
      </c>
      <c r="F6048">
        <v>0</v>
      </c>
      <c r="G6048">
        <v>0</v>
      </c>
      <c r="H6048">
        <v>44166</v>
      </c>
      <c r="I6048" s="12" t="s">
        <v>3834</v>
      </c>
      <c r="J6048">
        <v>12</v>
      </c>
      <c r="K6048">
        <v>11167</v>
      </c>
      <c r="L6048">
        <v>0</v>
      </c>
      <c r="M6048">
        <v>0</v>
      </c>
      <c r="N6048">
        <v>0</v>
      </c>
      <c r="O6048">
        <v>210000</v>
      </c>
      <c r="P6048">
        <v>200148000</v>
      </c>
      <c r="Q6048">
        <v>8064</v>
      </c>
      <c r="R6048" t="b">
        <v>0</v>
      </c>
      <c r="S6048">
        <v>0</v>
      </c>
    </row>
    <row r="6049" spans="1:19">
      <c r="A6049">
        <v>41701001</v>
      </c>
      <c r="B6049" s="12"/>
      <c r="C6049" s="12" t="s">
        <v>4797</v>
      </c>
      <c r="D6049" s="12" t="s">
        <v>5657</v>
      </c>
      <c r="E6049" t="b">
        <v>0</v>
      </c>
      <c r="F6049">
        <v>0</v>
      </c>
      <c r="G6049">
        <v>0</v>
      </c>
      <c r="H6049">
        <v>44166</v>
      </c>
      <c r="I6049" s="12" t="s">
        <v>3835</v>
      </c>
      <c r="J6049">
        <v>12</v>
      </c>
      <c r="K6049">
        <v>11168</v>
      </c>
      <c r="L6049">
        <v>0</v>
      </c>
      <c r="M6049">
        <v>0</v>
      </c>
      <c r="N6049">
        <v>0</v>
      </c>
      <c r="O6049">
        <v>233000</v>
      </c>
      <c r="P6049">
        <v>200381000</v>
      </c>
      <c r="Q6049">
        <v>8065</v>
      </c>
      <c r="R6049" t="b">
        <v>0</v>
      </c>
      <c r="S6049">
        <v>0</v>
      </c>
    </row>
    <row r="6050" spans="1:19">
      <c r="A6050">
        <v>41701001</v>
      </c>
      <c r="B6050" s="12"/>
      <c r="C6050" s="12" t="s">
        <v>4797</v>
      </c>
      <c r="D6050" s="12" t="s">
        <v>5657</v>
      </c>
      <c r="E6050" t="b">
        <v>0</v>
      </c>
      <c r="F6050">
        <v>0</v>
      </c>
      <c r="G6050">
        <v>0</v>
      </c>
      <c r="H6050">
        <v>44166</v>
      </c>
      <c r="I6050" s="12" t="s">
        <v>3836</v>
      </c>
      <c r="J6050">
        <v>12</v>
      </c>
      <c r="K6050">
        <v>11169</v>
      </c>
      <c r="L6050">
        <v>0</v>
      </c>
      <c r="M6050">
        <v>0</v>
      </c>
      <c r="N6050">
        <v>0</v>
      </c>
      <c r="O6050">
        <v>210000</v>
      </c>
      <c r="P6050">
        <v>200591000</v>
      </c>
      <c r="Q6050">
        <v>8066</v>
      </c>
      <c r="R6050" t="b">
        <v>0</v>
      </c>
      <c r="S6050">
        <v>0</v>
      </c>
    </row>
    <row r="6051" spans="1:19">
      <c r="A6051">
        <v>41701001</v>
      </c>
      <c r="B6051" s="12"/>
      <c r="C6051" s="12" t="s">
        <v>4797</v>
      </c>
      <c r="D6051" s="12" t="s">
        <v>5657</v>
      </c>
      <c r="E6051" t="b">
        <v>0</v>
      </c>
      <c r="F6051">
        <v>0</v>
      </c>
      <c r="G6051">
        <v>0</v>
      </c>
      <c r="H6051">
        <v>44166</v>
      </c>
      <c r="I6051" s="12" t="s">
        <v>3837</v>
      </c>
      <c r="J6051">
        <v>12</v>
      </c>
      <c r="K6051">
        <v>11170</v>
      </c>
      <c r="L6051">
        <v>0</v>
      </c>
      <c r="M6051">
        <v>0</v>
      </c>
      <c r="N6051">
        <v>0</v>
      </c>
      <c r="O6051">
        <v>233000</v>
      </c>
      <c r="P6051">
        <v>200824000</v>
      </c>
      <c r="Q6051">
        <v>8067</v>
      </c>
      <c r="R6051" t="b">
        <v>0</v>
      </c>
      <c r="S6051">
        <v>0</v>
      </c>
    </row>
    <row r="6052" spans="1:19">
      <c r="A6052">
        <v>41701001</v>
      </c>
      <c r="B6052" s="12"/>
      <c r="C6052" s="12" t="s">
        <v>4797</v>
      </c>
      <c r="D6052" s="12" t="s">
        <v>5657</v>
      </c>
      <c r="E6052" t="b">
        <v>0</v>
      </c>
      <c r="F6052">
        <v>0</v>
      </c>
      <c r="G6052">
        <v>0</v>
      </c>
      <c r="H6052">
        <v>44166</v>
      </c>
      <c r="I6052" s="12" t="s">
        <v>3838</v>
      </c>
      <c r="J6052">
        <v>12</v>
      </c>
      <c r="K6052">
        <v>11171</v>
      </c>
      <c r="L6052">
        <v>0</v>
      </c>
      <c r="M6052">
        <v>0</v>
      </c>
      <c r="N6052">
        <v>0</v>
      </c>
      <c r="O6052">
        <v>210000</v>
      </c>
      <c r="P6052">
        <v>201034000</v>
      </c>
      <c r="Q6052">
        <v>8068</v>
      </c>
      <c r="R6052" t="b">
        <v>0</v>
      </c>
      <c r="S6052">
        <v>0</v>
      </c>
    </row>
    <row r="6053" spans="1:19">
      <c r="A6053">
        <v>41701001</v>
      </c>
      <c r="B6053" s="12"/>
      <c r="C6053" s="12" t="s">
        <v>4797</v>
      </c>
      <c r="D6053" s="12" t="s">
        <v>5657</v>
      </c>
      <c r="E6053" t="b">
        <v>0</v>
      </c>
      <c r="F6053">
        <v>0</v>
      </c>
      <c r="G6053">
        <v>0</v>
      </c>
      <c r="H6053">
        <v>44166</v>
      </c>
      <c r="I6053" s="12" t="s">
        <v>3839</v>
      </c>
      <c r="J6053">
        <v>12</v>
      </c>
      <c r="K6053">
        <v>11172</v>
      </c>
      <c r="L6053">
        <v>0</v>
      </c>
      <c r="M6053">
        <v>0</v>
      </c>
      <c r="N6053">
        <v>0</v>
      </c>
      <c r="O6053">
        <v>210000</v>
      </c>
      <c r="P6053">
        <v>201244000</v>
      </c>
      <c r="Q6053">
        <v>8069</v>
      </c>
      <c r="R6053" t="b">
        <v>0</v>
      </c>
      <c r="S6053">
        <v>0</v>
      </c>
    </row>
    <row r="6054" spans="1:19">
      <c r="A6054">
        <v>41701001</v>
      </c>
      <c r="B6054" s="12"/>
      <c r="C6054" s="12" t="s">
        <v>4797</v>
      </c>
      <c r="D6054" s="12" t="s">
        <v>5657</v>
      </c>
      <c r="E6054" t="b">
        <v>0</v>
      </c>
      <c r="F6054">
        <v>0</v>
      </c>
      <c r="G6054">
        <v>0</v>
      </c>
      <c r="H6054">
        <v>44166</v>
      </c>
      <c r="I6054" s="12" t="s">
        <v>3840</v>
      </c>
      <c r="J6054">
        <v>12</v>
      </c>
      <c r="K6054">
        <v>11173</v>
      </c>
      <c r="L6054">
        <v>0</v>
      </c>
      <c r="M6054">
        <v>0</v>
      </c>
      <c r="N6054">
        <v>0</v>
      </c>
      <c r="O6054">
        <v>210000</v>
      </c>
      <c r="P6054">
        <v>201454000</v>
      </c>
      <c r="Q6054">
        <v>8070</v>
      </c>
      <c r="R6054" t="b">
        <v>0</v>
      </c>
      <c r="S6054">
        <v>0</v>
      </c>
    </row>
    <row r="6055" spans="1:19">
      <c r="A6055">
        <v>41701001</v>
      </c>
      <c r="B6055" s="12"/>
      <c r="C6055" s="12" t="s">
        <v>4797</v>
      </c>
      <c r="D6055" s="12" t="s">
        <v>5657</v>
      </c>
      <c r="E6055" t="b">
        <v>0</v>
      </c>
      <c r="F6055">
        <v>0</v>
      </c>
      <c r="G6055">
        <v>0</v>
      </c>
      <c r="H6055">
        <v>44166</v>
      </c>
      <c r="I6055" s="12" t="s">
        <v>3841</v>
      </c>
      <c r="J6055">
        <v>12</v>
      </c>
      <c r="K6055">
        <v>11174</v>
      </c>
      <c r="L6055">
        <v>0</v>
      </c>
      <c r="M6055">
        <v>0</v>
      </c>
      <c r="N6055">
        <v>0</v>
      </c>
      <c r="O6055">
        <v>210000</v>
      </c>
      <c r="P6055">
        <v>201664000</v>
      </c>
      <c r="Q6055">
        <v>8071</v>
      </c>
      <c r="R6055" t="b">
        <v>0</v>
      </c>
      <c r="S6055">
        <v>0</v>
      </c>
    </row>
    <row r="6056" spans="1:19">
      <c r="A6056">
        <v>41701001</v>
      </c>
      <c r="B6056" s="12"/>
      <c r="C6056" s="12" t="s">
        <v>4797</v>
      </c>
      <c r="D6056" s="12" t="s">
        <v>5657</v>
      </c>
      <c r="E6056" t="b">
        <v>0</v>
      </c>
      <c r="F6056">
        <v>0</v>
      </c>
      <c r="G6056">
        <v>0</v>
      </c>
      <c r="H6056">
        <v>44166</v>
      </c>
      <c r="I6056" s="12" t="s">
        <v>3842</v>
      </c>
      <c r="J6056">
        <v>12</v>
      </c>
      <c r="K6056">
        <v>11175</v>
      </c>
      <c r="L6056">
        <v>0</v>
      </c>
      <c r="M6056">
        <v>0</v>
      </c>
      <c r="N6056">
        <v>0</v>
      </c>
      <c r="O6056">
        <v>233000</v>
      </c>
      <c r="P6056">
        <v>201897000</v>
      </c>
      <c r="Q6056">
        <v>8072</v>
      </c>
      <c r="R6056" t="b">
        <v>0</v>
      </c>
      <c r="S6056">
        <v>0</v>
      </c>
    </row>
    <row r="6057" spans="1:19">
      <c r="A6057">
        <v>41701001</v>
      </c>
      <c r="B6057" s="12"/>
      <c r="C6057" s="12" t="s">
        <v>4797</v>
      </c>
      <c r="D6057" s="12" t="s">
        <v>5657</v>
      </c>
      <c r="E6057" t="b">
        <v>0</v>
      </c>
      <c r="F6057">
        <v>0</v>
      </c>
      <c r="G6057">
        <v>0</v>
      </c>
      <c r="H6057">
        <v>44166</v>
      </c>
      <c r="I6057" s="12" t="s">
        <v>3843</v>
      </c>
      <c r="J6057">
        <v>12</v>
      </c>
      <c r="K6057">
        <v>11176</v>
      </c>
      <c r="L6057">
        <v>0</v>
      </c>
      <c r="M6057">
        <v>0</v>
      </c>
      <c r="N6057">
        <v>0</v>
      </c>
      <c r="O6057">
        <v>210000</v>
      </c>
      <c r="P6057">
        <v>202107000</v>
      </c>
      <c r="Q6057">
        <v>8073</v>
      </c>
      <c r="R6057" t="b">
        <v>0</v>
      </c>
      <c r="S6057">
        <v>0</v>
      </c>
    </row>
    <row r="6058" spans="1:19">
      <c r="A6058">
        <v>41701001</v>
      </c>
      <c r="B6058" s="12"/>
      <c r="C6058" s="12" t="s">
        <v>4797</v>
      </c>
      <c r="D6058" s="12" t="s">
        <v>5657</v>
      </c>
      <c r="E6058" t="b">
        <v>0</v>
      </c>
      <c r="F6058">
        <v>0</v>
      </c>
      <c r="G6058">
        <v>0</v>
      </c>
      <c r="H6058">
        <v>44166</v>
      </c>
      <c r="I6058" s="12" t="s">
        <v>3844</v>
      </c>
      <c r="J6058">
        <v>12</v>
      </c>
      <c r="K6058">
        <v>11177</v>
      </c>
      <c r="L6058">
        <v>0</v>
      </c>
      <c r="M6058">
        <v>0</v>
      </c>
      <c r="N6058">
        <v>0</v>
      </c>
      <c r="O6058">
        <v>233000</v>
      </c>
      <c r="P6058">
        <v>202340000</v>
      </c>
      <c r="Q6058">
        <v>8074</v>
      </c>
      <c r="R6058" t="b">
        <v>0</v>
      </c>
      <c r="S6058">
        <v>0</v>
      </c>
    </row>
    <row r="6059" spans="1:19">
      <c r="A6059">
        <v>41701001</v>
      </c>
      <c r="B6059" s="12"/>
      <c r="C6059" s="12" t="s">
        <v>4797</v>
      </c>
      <c r="D6059" s="12" t="s">
        <v>5657</v>
      </c>
      <c r="E6059" t="b">
        <v>0</v>
      </c>
      <c r="F6059">
        <v>0</v>
      </c>
      <c r="G6059">
        <v>0</v>
      </c>
      <c r="H6059">
        <v>44166</v>
      </c>
      <c r="I6059" s="12" t="s">
        <v>3845</v>
      </c>
      <c r="J6059">
        <v>12</v>
      </c>
      <c r="K6059">
        <v>11178</v>
      </c>
      <c r="L6059">
        <v>0</v>
      </c>
      <c r="M6059">
        <v>0</v>
      </c>
      <c r="N6059">
        <v>0</v>
      </c>
      <c r="O6059">
        <v>233000</v>
      </c>
      <c r="P6059">
        <v>202573000</v>
      </c>
      <c r="Q6059">
        <v>8075</v>
      </c>
      <c r="R6059" t="b">
        <v>0</v>
      </c>
      <c r="S6059">
        <v>0</v>
      </c>
    </row>
    <row r="6060" spans="1:19">
      <c r="A6060">
        <v>41701001</v>
      </c>
      <c r="B6060" s="12"/>
      <c r="C6060" s="12" t="s">
        <v>4797</v>
      </c>
      <c r="D6060" s="12" t="s">
        <v>5657</v>
      </c>
      <c r="E6060" t="b">
        <v>0</v>
      </c>
      <c r="F6060">
        <v>0</v>
      </c>
      <c r="G6060">
        <v>0</v>
      </c>
      <c r="H6060">
        <v>44166</v>
      </c>
      <c r="I6060" s="12" t="s">
        <v>3846</v>
      </c>
      <c r="J6060">
        <v>12</v>
      </c>
      <c r="K6060">
        <v>11179</v>
      </c>
      <c r="L6060">
        <v>0</v>
      </c>
      <c r="M6060">
        <v>0</v>
      </c>
      <c r="N6060">
        <v>0</v>
      </c>
      <c r="O6060">
        <v>233000</v>
      </c>
      <c r="P6060">
        <v>202806000</v>
      </c>
      <c r="Q6060">
        <v>8076</v>
      </c>
      <c r="R6060" t="b">
        <v>0</v>
      </c>
      <c r="S6060">
        <v>0</v>
      </c>
    </row>
    <row r="6061" spans="1:19">
      <c r="A6061">
        <v>41701001</v>
      </c>
      <c r="B6061" s="12"/>
      <c r="C6061" s="12" t="s">
        <v>4797</v>
      </c>
      <c r="D6061" s="12" t="s">
        <v>5657</v>
      </c>
      <c r="E6061" t="b">
        <v>0</v>
      </c>
      <c r="F6061">
        <v>0</v>
      </c>
      <c r="G6061">
        <v>0</v>
      </c>
      <c r="H6061">
        <v>44166</v>
      </c>
      <c r="I6061" s="12" t="s">
        <v>3847</v>
      </c>
      <c r="J6061">
        <v>12</v>
      </c>
      <c r="K6061">
        <v>11180</v>
      </c>
      <c r="L6061">
        <v>0</v>
      </c>
      <c r="M6061">
        <v>0</v>
      </c>
      <c r="N6061">
        <v>0</v>
      </c>
      <c r="O6061">
        <v>210000</v>
      </c>
      <c r="P6061">
        <v>203016000</v>
      </c>
      <c r="Q6061">
        <v>8077</v>
      </c>
      <c r="R6061" t="b">
        <v>0</v>
      </c>
      <c r="S6061">
        <v>0</v>
      </c>
    </row>
    <row r="6062" spans="1:19">
      <c r="A6062">
        <v>41701001</v>
      </c>
      <c r="B6062" s="12"/>
      <c r="C6062" s="12" t="s">
        <v>4797</v>
      </c>
      <c r="D6062" s="12" t="s">
        <v>5657</v>
      </c>
      <c r="E6062" t="b">
        <v>0</v>
      </c>
      <c r="F6062">
        <v>0</v>
      </c>
      <c r="G6062">
        <v>0</v>
      </c>
      <c r="H6062">
        <v>44166</v>
      </c>
      <c r="I6062" s="12" t="s">
        <v>3848</v>
      </c>
      <c r="J6062">
        <v>12</v>
      </c>
      <c r="K6062">
        <v>11181</v>
      </c>
      <c r="L6062">
        <v>0</v>
      </c>
      <c r="M6062">
        <v>0</v>
      </c>
      <c r="N6062">
        <v>0</v>
      </c>
      <c r="O6062">
        <v>210000</v>
      </c>
      <c r="P6062">
        <v>203226000</v>
      </c>
      <c r="Q6062">
        <v>8078</v>
      </c>
      <c r="R6062" t="b">
        <v>0</v>
      </c>
      <c r="S6062">
        <v>0</v>
      </c>
    </row>
    <row r="6063" spans="1:19">
      <c r="A6063">
        <v>41701001</v>
      </c>
      <c r="B6063" s="12"/>
      <c r="C6063" s="12" t="s">
        <v>4797</v>
      </c>
      <c r="D6063" s="12" t="s">
        <v>5657</v>
      </c>
      <c r="E6063" t="b">
        <v>0</v>
      </c>
      <c r="F6063">
        <v>0</v>
      </c>
      <c r="G6063">
        <v>0</v>
      </c>
      <c r="H6063">
        <v>44166</v>
      </c>
      <c r="I6063" s="12" t="s">
        <v>3849</v>
      </c>
      <c r="J6063">
        <v>12</v>
      </c>
      <c r="K6063">
        <v>11182</v>
      </c>
      <c r="L6063">
        <v>0</v>
      </c>
      <c r="M6063">
        <v>0</v>
      </c>
      <c r="N6063">
        <v>0</v>
      </c>
      <c r="O6063">
        <v>210000</v>
      </c>
      <c r="P6063">
        <v>203436000</v>
      </c>
      <c r="Q6063">
        <v>8079</v>
      </c>
      <c r="R6063" t="b">
        <v>0</v>
      </c>
      <c r="S6063">
        <v>0</v>
      </c>
    </row>
    <row r="6064" spans="1:19">
      <c r="A6064">
        <v>41701001</v>
      </c>
      <c r="B6064" s="12"/>
      <c r="C6064" s="12" t="s">
        <v>4797</v>
      </c>
      <c r="D6064" s="12" t="s">
        <v>5657</v>
      </c>
      <c r="E6064" t="b">
        <v>0</v>
      </c>
      <c r="F6064">
        <v>0</v>
      </c>
      <c r="G6064">
        <v>0</v>
      </c>
      <c r="H6064">
        <v>44166</v>
      </c>
      <c r="I6064" s="12" t="s">
        <v>3850</v>
      </c>
      <c r="J6064">
        <v>12</v>
      </c>
      <c r="K6064">
        <v>11183</v>
      </c>
      <c r="L6064">
        <v>0</v>
      </c>
      <c r="M6064">
        <v>0</v>
      </c>
      <c r="N6064">
        <v>0</v>
      </c>
      <c r="O6064">
        <v>210000</v>
      </c>
      <c r="P6064">
        <v>203646000</v>
      </c>
      <c r="Q6064">
        <v>8080</v>
      </c>
      <c r="R6064" t="b">
        <v>0</v>
      </c>
      <c r="S6064">
        <v>0</v>
      </c>
    </row>
    <row r="6065" spans="1:19">
      <c r="A6065">
        <v>41701001</v>
      </c>
      <c r="B6065" s="12"/>
      <c r="C6065" s="12" t="s">
        <v>4797</v>
      </c>
      <c r="D6065" s="12" t="s">
        <v>5657</v>
      </c>
      <c r="E6065" t="b">
        <v>0</v>
      </c>
      <c r="F6065">
        <v>0</v>
      </c>
      <c r="G6065">
        <v>0</v>
      </c>
      <c r="H6065">
        <v>44166</v>
      </c>
      <c r="I6065" s="12" t="s">
        <v>3851</v>
      </c>
      <c r="J6065">
        <v>12</v>
      </c>
      <c r="K6065">
        <v>11184</v>
      </c>
      <c r="L6065">
        <v>0</v>
      </c>
      <c r="M6065">
        <v>0</v>
      </c>
      <c r="N6065">
        <v>0</v>
      </c>
      <c r="O6065">
        <v>210000</v>
      </c>
      <c r="P6065">
        <v>203856000</v>
      </c>
      <c r="Q6065">
        <v>8081</v>
      </c>
      <c r="R6065" t="b">
        <v>0</v>
      </c>
      <c r="S6065">
        <v>0</v>
      </c>
    </row>
    <row r="6066" spans="1:19">
      <c r="A6066">
        <v>41701001</v>
      </c>
      <c r="B6066" s="12"/>
      <c r="C6066" s="12" t="s">
        <v>4797</v>
      </c>
      <c r="D6066" s="12" t="s">
        <v>5657</v>
      </c>
      <c r="E6066" t="b">
        <v>0</v>
      </c>
      <c r="F6066">
        <v>0</v>
      </c>
      <c r="G6066">
        <v>0</v>
      </c>
      <c r="H6066">
        <v>44166</v>
      </c>
      <c r="I6066" s="12" t="s">
        <v>3852</v>
      </c>
      <c r="J6066">
        <v>12</v>
      </c>
      <c r="K6066">
        <v>11185</v>
      </c>
      <c r="L6066">
        <v>0</v>
      </c>
      <c r="M6066">
        <v>0</v>
      </c>
      <c r="N6066">
        <v>0</v>
      </c>
      <c r="O6066">
        <v>210000</v>
      </c>
      <c r="P6066">
        <v>204066000</v>
      </c>
      <c r="Q6066">
        <v>8082</v>
      </c>
      <c r="R6066" t="b">
        <v>0</v>
      </c>
      <c r="S6066">
        <v>0</v>
      </c>
    </row>
    <row r="6067" spans="1:19">
      <c r="A6067">
        <v>41701001</v>
      </c>
      <c r="B6067" s="12"/>
      <c r="C6067" s="12" t="s">
        <v>4797</v>
      </c>
      <c r="D6067" s="12" t="s">
        <v>5657</v>
      </c>
      <c r="E6067" t="b">
        <v>0</v>
      </c>
      <c r="F6067">
        <v>0</v>
      </c>
      <c r="G6067">
        <v>0</v>
      </c>
      <c r="H6067">
        <v>44166</v>
      </c>
      <c r="I6067" s="12" t="s">
        <v>3853</v>
      </c>
      <c r="J6067">
        <v>12</v>
      </c>
      <c r="K6067">
        <v>11186</v>
      </c>
      <c r="L6067">
        <v>0</v>
      </c>
      <c r="M6067">
        <v>0</v>
      </c>
      <c r="N6067">
        <v>0</v>
      </c>
      <c r="O6067">
        <v>233000</v>
      </c>
      <c r="P6067">
        <v>204299000</v>
      </c>
      <c r="Q6067">
        <v>8083</v>
      </c>
      <c r="R6067" t="b">
        <v>0</v>
      </c>
      <c r="S6067">
        <v>0</v>
      </c>
    </row>
    <row r="6068" spans="1:19">
      <c r="A6068">
        <v>41701001</v>
      </c>
      <c r="B6068" s="12"/>
      <c r="C6068" s="12" t="s">
        <v>4797</v>
      </c>
      <c r="D6068" s="12" t="s">
        <v>5657</v>
      </c>
      <c r="E6068" t="b">
        <v>0</v>
      </c>
      <c r="F6068">
        <v>0</v>
      </c>
      <c r="G6068">
        <v>0</v>
      </c>
      <c r="H6068">
        <v>44166</v>
      </c>
      <c r="I6068" s="12" t="s">
        <v>3854</v>
      </c>
      <c r="J6068">
        <v>12</v>
      </c>
      <c r="K6068">
        <v>11187</v>
      </c>
      <c r="L6068">
        <v>0</v>
      </c>
      <c r="M6068">
        <v>0</v>
      </c>
      <c r="N6068">
        <v>0</v>
      </c>
      <c r="O6068">
        <v>210000</v>
      </c>
      <c r="P6068">
        <v>204509000</v>
      </c>
      <c r="Q6068">
        <v>8084</v>
      </c>
      <c r="R6068" t="b">
        <v>0</v>
      </c>
      <c r="S6068">
        <v>0</v>
      </c>
    </row>
    <row r="6069" spans="1:19">
      <c r="A6069">
        <v>41701001</v>
      </c>
      <c r="B6069" s="12"/>
      <c r="C6069" s="12" t="s">
        <v>4797</v>
      </c>
      <c r="D6069" s="12" t="s">
        <v>5657</v>
      </c>
      <c r="E6069" t="b">
        <v>0</v>
      </c>
      <c r="F6069">
        <v>0</v>
      </c>
      <c r="G6069">
        <v>0</v>
      </c>
      <c r="H6069">
        <v>44166</v>
      </c>
      <c r="I6069" s="12" t="s">
        <v>3855</v>
      </c>
      <c r="J6069">
        <v>12</v>
      </c>
      <c r="K6069">
        <v>11188</v>
      </c>
      <c r="L6069">
        <v>0</v>
      </c>
      <c r="M6069">
        <v>0</v>
      </c>
      <c r="N6069">
        <v>0</v>
      </c>
      <c r="O6069">
        <v>233000</v>
      </c>
      <c r="P6069">
        <v>204742000</v>
      </c>
      <c r="Q6069">
        <v>8085</v>
      </c>
      <c r="R6069" t="b">
        <v>0</v>
      </c>
      <c r="S6069">
        <v>0</v>
      </c>
    </row>
    <row r="6070" spans="1:19">
      <c r="A6070">
        <v>41701001</v>
      </c>
      <c r="B6070" s="12"/>
      <c r="C6070" s="12" t="s">
        <v>4797</v>
      </c>
      <c r="D6070" s="12" t="s">
        <v>5657</v>
      </c>
      <c r="E6070" t="b">
        <v>0</v>
      </c>
      <c r="F6070">
        <v>0</v>
      </c>
      <c r="G6070">
        <v>0</v>
      </c>
      <c r="H6070">
        <v>44166</v>
      </c>
      <c r="I6070" s="12" t="s">
        <v>3856</v>
      </c>
      <c r="J6070">
        <v>12</v>
      </c>
      <c r="K6070">
        <v>11189</v>
      </c>
      <c r="L6070">
        <v>0</v>
      </c>
      <c r="M6070">
        <v>0</v>
      </c>
      <c r="N6070">
        <v>0</v>
      </c>
      <c r="O6070">
        <v>210000</v>
      </c>
      <c r="P6070">
        <v>204952000</v>
      </c>
      <c r="Q6070">
        <v>8086</v>
      </c>
      <c r="R6070" t="b">
        <v>0</v>
      </c>
      <c r="S6070">
        <v>0</v>
      </c>
    </row>
    <row r="6071" spans="1:19">
      <c r="A6071">
        <v>41701001</v>
      </c>
      <c r="B6071" s="12"/>
      <c r="C6071" s="12" t="s">
        <v>4797</v>
      </c>
      <c r="D6071" s="12" t="s">
        <v>5657</v>
      </c>
      <c r="E6071" t="b">
        <v>0</v>
      </c>
      <c r="F6071">
        <v>0</v>
      </c>
      <c r="G6071">
        <v>0</v>
      </c>
      <c r="H6071">
        <v>44166</v>
      </c>
      <c r="I6071" s="12" t="s">
        <v>3857</v>
      </c>
      <c r="J6071">
        <v>12</v>
      </c>
      <c r="K6071">
        <v>11190</v>
      </c>
      <c r="L6071">
        <v>0</v>
      </c>
      <c r="M6071">
        <v>0</v>
      </c>
      <c r="N6071">
        <v>0</v>
      </c>
      <c r="O6071">
        <v>233000</v>
      </c>
      <c r="P6071">
        <v>205185000</v>
      </c>
      <c r="Q6071">
        <v>8087</v>
      </c>
      <c r="R6071" t="b">
        <v>0</v>
      </c>
      <c r="S6071">
        <v>0</v>
      </c>
    </row>
    <row r="6072" spans="1:19">
      <c r="A6072">
        <v>41701001</v>
      </c>
      <c r="B6072" s="12"/>
      <c r="C6072" s="12" t="s">
        <v>4797</v>
      </c>
      <c r="D6072" s="12" t="s">
        <v>5657</v>
      </c>
      <c r="E6072" t="b">
        <v>0</v>
      </c>
      <c r="F6072">
        <v>0</v>
      </c>
      <c r="G6072">
        <v>0</v>
      </c>
      <c r="H6072">
        <v>44166</v>
      </c>
      <c r="I6072" s="12" t="s">
        <v>3858</v>
      </c>
      <c r="J6072">
        <v>12</v>
      </c>
      <c r="K6072">
        <v>11191</v>
      </c>
      <c r="L6072">
        <v>0</v>
      </c>
      <c r="M6072">
        <v>0</v>
      </c>
      <c r="N6072">
        <v>0</v>
      </c>
      <c r="O6072">
        <v>210000</v>
      </c>
      <c r="P6072">
        <v>205395000</v>
      </c>
      <c r="Q6072">
        <v>8088</v>
      </c>
      <c r="R6072" t="b">
        <v>0</v>
      </c>
      <c r="S6072">
        <v>0</v>
      </c>
    </row>
    <row r="6073" spans="1:19">
      <c r="A6073">
        <v>41701001</v>
      </c>
      <c r="B6073" s="12"/>
      <c r="C6073" s="12" t="s">
        <v>4797</v>
      </c>
      <c r="D6073" s="12" t="s">
        <v>5657</v>
      </c>
      <c r="E6073" t="b">
        <v>0</v>
      </c>
      <c r="F6073">
        <v>0</v>
      </c>
      <c r="G6073">
        <v>0</v>
      </c>
      <c r="H6073">
        <v>44166</v>
      </c>
      <c r="I6073" s="12" t="s">
        <v>3859</v>
      </c>
      <c r="J6073">
        <v>12</v>
      </c>
      <c r="K6073">
        <v>11192</v>
      </c>
      <c r="L6073">
        <v>0</v>
      </c>
      <c r="M6073">
        <v>0</v>
      </c>
      <c r="N6073">
        <v>0</v>
      </c>
      <c r="O6073">
        <v>210000</v>
      </c>
      <c r="P6073">
        <v>205605000</v>
      </c>
      <c r="Q6073">
        <v>8089</v>
      </c>
      <c r="R6073" t="b">
        <v>0</v>
      </c>
      <c r="S6073">
        <v>0</v>
      </c>
    </row>
    <row r="6074" spans="1:19">
      <c r="A6074">
        <v>41701001</v>
      </c>
      <c r="B6074" s="12"/>
      <c r="C6074" s="12" t="s">
        <v>4797</v>
      </c>
      <c r="D6074" s="12" t="s">
        <v>5657</v>
      </c>
      <c r="E6074" t="b">
        <v>0</v>
      </c>
      <c r="F6074">
        <v>0</v>
      </c>
      <c r="G6074">
        <v>0</v>
      </c>
      <c r="H6074">
        <v>44166</v>
      </c>
      <c r="I6074" s="12" t="s">
        <v>3860</v>
      </c>
      <c r="J6074">
        <v>12</v>
      </c>
      <c r="K6074">
        <v>11193</v>
      </c>
      <c r="L6074">
        <v>0</v>
      </c>
      <c r="M6074">
        <v>0</v>
      </c>
      <c r="N6074">
        <v>0</v>
      </c>
      <c r="O6074">
        <v>210000</v>
      </c>
      <c r="P6074">
        <v>205815000</v>
      </c>
      <c r="Q6074">
        <v>8090</v>
      </c>
      <c r="R6074" t="b">
        <v>0</v>
      </c>
      <c r="S6074">
        <v>0</v>
      </c>
    </row>
    <row r="6075" spans="1:19">
      <c r="A6075">
        <v>41701001</v>
      </c>
      <c r="B6075" s="12"/>
      <c r="C6075" s="12" t="s">
        <v>4797</v>
      </c>
      <c r="D6075" s="12" t="s">
        <v>5657</v>
      </c>
      <c r="E6075" t="b">
        <v>0</v>
      </c>
      <c r="F6075">
        <v>0</v>
      </c>
      <c r="G6075">
        <v>0</v>
      </c>
      <c r="H6075">
        <v>44166</v>
      </c>
      <c r="I6075" s="12" t="s">
        <v>3861</v>
      </c>
      <c r="J6075">
        <v>12</v>
      </c>
      <c r="K6075">
        <v>11194</v>
      </c>
      <c r="L6075">
        <v>0</v>
      </c>
      <c r="M6075">
        <v>0</v>
      </c>
      <c r="N6075">
        <v>0</v>
      </c>
      <c r="O6075">
        <v>233000</v>
      </c>
      <c r="P6075">
        <v>206048000</v>
      </c>
      <c r="Q6075">
        <v>8091</v>
      </c>
      <c r="R6075" t="b">
        <v>0</v>
      </c>
      <c r="S6075">
        <v>0</v>
      </c>
    </row>
    <row r="6076" spans="1:19">
      <c r="A6076">
        <v>41701001</v>
      </c>
      <c r="B6076" s="12"/>
      <c r="C6076" s="12" t="s">
        <v>4797</v>
      </c>
      <c r="D6076" s="12" t="s">
        <v>5657</v>
      </c>
      <c r="E6076" t="b">
        <v>0</v>
      </c>
      <c r="F6076">
        <v>0</v>
      </c>
      <c r="G6076">
        <v>0</v>
      </c>
      <c r="H6076">
        <v>44166</v>
      </c>
      <c r="I6076" s="12" t="s">
        <v>3862</v>
      </c>
      <c r="J6076">
        <v>12</v>
      </c>
      <c r="K6076">
        <v>11195</v>
      </c>
      <c r="L6076">
        <v>0</v>
      </c>
      <c r="M6076">
        <v>0</v>
      </c>
      <c r="N6076">
        <v>0</v>
      </c>
      <c r="O6076">
        <v>210000</v>
      </c>
      <c r="P6076">
        <v>206258000</v>
      </c>
      <c r="Q6076">
        <v>8092</v>
      </c>
      <c r="R6076" t="b">
        <v>0</v>
      </c>
      <c r="S6076">
        <v>0</v>
      </c>
    </row>
    <row r="6077" spans="1:19">
      <c r="A6077">
        <v>41701001</v>
      </c>
      <c r="B6077" s="12"/>
      <c r="C6077" s="12" t="s">
        <v>4797</v>
      </c>
      <c r="D6077" s="12" t="s">
        <v>5657</v>
      </c>
      <c r="E6077" t="b">
        <v>0</v>
      </c>
      <c r="F6077">
        <v>0</v>
      </c>
      <c r="G6077">
        <v>0</v>
      </c>
      <c r="H6077">
        <v>44166</v>
      </c>
      <c r="I6077" s="12" t="s">
        <v>3863</v>
      </c>
      <c r="J6077">
        <v>12</v>
      </c>
      <c r="K6077">
        <v>11196</v>
      </c>
      <c r="L6077">
        <v>0</v>
      </c>
      <c r="M6077">
        <v>0</v>
      </c>
      <c r="N6077">
        <v>0</v>
      </c>
      <c r="O6077">
        <v>233000</v>
      </c>
      <c r="P6077">
        <v>206491000</v>
      </c>
      <c r="Q6077">
        <v>8093</v>
      </c>
      <c r="R6077" t="b">
        <v>0</v>
      </c>
      <c r="S6077">
        <v>0</v>
      </c>
    </row>
    <row r="6078" spans="1:19">
      <c r="A6078">
        <v>41701001</v>
      </c>
      <c r="B6078" s="12"/>
      <c r="C6078" s="12" t="s">
        <v>4797</v>
      </c>
      <c r="D6078" s="12" t="s">
        <v>5657</v>
      </c>
      <c r="E6078" t="b">
        <v>0</v>
      </c>
      <c r="F6078">
        <v>0</v>
      </c>
      <c r="G6078">
        <v>0</v>
      </c>
      <c r="H6078">
        <v>44166</v>
      </c>
      <c r="I6078" s="12" t="s">
        <v>3864</v>
      </c>
      <c r="J6078">
        <v>12</v>
      </c>
      <c r="K6078">
        <v>11197</v>
      </c>
      <c r="L6078">
        <v>0</v>
      </c>
      <c r="M6078">
        <v>0</v>
      </c>
      <c r="N6078">
        <v>0</v>
      </c>
      <c r="O6078">
        <v>233000</v>
      </c>
      <c r="P6078">
        <v>206724000</v>
      </c>
      <c r="Q6078">
        <v>8094</v>
      </c>
      <c r="R6078" t="b">
        <v>0</v>
      </c>
      <c r="S6078">
        <v>0</v>
      </c>
    </row>
    <row r="6079" spans="1:19">
      <c r="A6079">
        <v>41701001</v>
      </c>
      <c r="B6079" s="12"/>
      <c r="C6079" s="12" t="s">
        <v>4797</v>
      </c>
      <c r="D6079" s="12" t="s">
        <v>5657</v>
      </c>
      <c r="E6079" t="b">
        <v>0</v>
      </c>
      <c r="F6079">
        <v>0</v>
      </c>
      <c r="G6079">
        <v>0</v>
      </c>
      <c r="H6079">
        <v>44166</v>
      </c>
      <c r="I6079" s="12" t="s">
        <v>3865</v>
      </c>
      <c r="J6079">
        <v>12</v>
      </c>
      <c r="K6079">
        <v>11198</v>
      </c>
      <c r="L6079">
        <v>0</v>
      </c>
      <c r="M6079">
        <v>0</v>
      </c>
      <c r="N6079">
        <v>0</v>
      </c>
      <c r="O6079">
        <v>210000</v>
      </c>
      <c r="P6079">
        <v>206934000</v>
      </c>
      <c r="Q6079">
        <v>8095</v>
      </c>
      <c r="R6079" t="b">
        <v>0</v>
      </c>
      <c r="S6079">
        <v>0</v>
      </c>
    </row>
    <row r="6080" spans="1:19">
      <c r="A6080">
        <v>41701001</v>
      </c>
      <c r="B6080" s="12"/>
      <c r="C6080" s="12" t="s">
        <v>4797</v>
      </c>
      <c r="D6080" s="12" t="s">
        <v>5657</v>
      </c>
      <c r="E6080" t="b">
        <v>0</v>
      </c>
      <c r="F6080">
        <v>0</v>
      </c>
      <c r="G6080">
        <v>0</v>
      </c>
      <c r="H6080">
        <v>44166</v>
      </c>
      <c r="I6080" s="12" t="s">
        <v>3866</v>
      </c>
      <c r="J6080">
        <v>12</v>
      </c>
      <c r="K6080">
        <v>11199</v>
      </c>
      <c r="L6080">
        <v>0</v>
      </c>
      <c r="M6080">
        <v>0</v>
      </c>
      <c r="N6080">
        <v>0</v>
      </c>
      <c r="O6080">
        <v>233000</v>
      </c>
      <c r="P6080">
        <v>207167000</v>
      </c>
      <c r="Q6080">
        <v>8096</v>
      </c>
      <c r="R6080" t="b">
        <v>0</v>
      </c>
      <c r="S6080">
        <v>0</v>
      </c>
    </row>
    <row r="6081" spans="1:19">
      <c r="A6081">
        <v>41701001</v>
      </c>
      <c r="B6081" s="12"/>
      <c r="C6081" s="12" t="s">
        <v>4797</v>
      </c>
      <c r="D6081" s="12" t="s">
        <v>5657</v>
      </c>
      <c r="E6081" t="b">
        <v>0</v>
      </c>
      <c r="F6081">
        <v>0</v>
      </c>
      <c r="G6081">
        <v>0</v>
      </c>
      <c r="H6081">
        <v>44166</v>
      </c>
      <c r="I6081" s="12" t="s">
        <v>3867</v>
      </c>
      <c r="J6081">
        <v>12</v>
      </c>
      <c r="K6081">
        <v>11200</v>
      </c>
      <c r="L6081">
        <v>0</v>
      </c>
      <c r="M6081">
        <v>0</v>
      </c>
      <c r="N6081">
        <v>0</v>
      </c>
      <c r="O6081">
        <v>210000</v>
      </c>
      <c r="P6081">
        <v>207377000</v>
      </c>
      <c r="Q6081">
        <v>8097</v>
      </c>
      <c r="R6081" t="b">
        <v>0</v>
      </c>
      <c r="S6081">
        <v>0</v>
      </c>
    </row>
    <row r="6082" spans="1:19">
      <c r="A6082">
        <v>41701001</v>
      </c>
      <c r="B6082" s="12"/>
      <c r="C6082" s="12" t="s">
        <v>4797</v>
      </c>
      <c r="D6082" s="12" t="s">
        <v>5657</v>
      </c>
      <c r="E6082" t="b">
        <v>0</v>
      </c>
      <c r="F6082">
        <v>0</v>
      </c>
      <c r="G6082">
        <v>0</v>
      </c>
      <c r="H6082">
        <v>44166</v>
      </c>
      <c r="I6082" s="12" t="s">
        <v>3868</v>
      </c>
      <c r="J6082">
        <v>12</v>
      </c>
      <c r="K6082">
        <v>11201</v>
      </c>
      <c r="L6082">
        <v>0</v>
      </c>
      <c r="M6082">
        <v>0</v>
      </c>
      <c r="N6082">
        <v>0</v>
      </c>
      <c r="O6082">
        <v>233000</v>
      </c>
      <c r="P6082">
        <v>207610000</v>
      </c>
      <c r="Q6082">
        <v>8098</v>
      </c>
      <c r="R6082" t="b">
        <v>0</v>
      </c>
      <c r="S6082">
        <v>0</v>
      </c>
    </row>
    <row r="6083" spans="1:19">
      <c r="A6083">
        <v>41701001</v>
      </c>
      <c r="B6083" s="12"/>
      <c r="C6083" s="12" t="s">
        <v>4797</v>
      </c>
      <c r="D6083" s="12" t="s">
        <v>5657</v>
      </c>
      <c r="E6083" t="b">
        <v>0</v>
      </c>
      <c r="F6083">
        <v>0</v>
      </c>
      <c r="G6083">
        <v>0</v>
      </c>
      <c r="H6083">
        <v>44166</v>
      </c>
      <c r="I6083" s="12" t="s">
        <v>3869</v>
      </c>
      <c r="J6083">
        <v>12</v>
      </c>
      <c r="K6083">
        <v>11202</v>
      </c>
      <c r="L6083">
        <v>0</v>
      </c>
      <c r="M6083">
        <v>0</v>
      </c>
      <c r="N6083">
        <v>0</v>
      </c>
      <c r="O6083">
        <v>210000</v>
      </c>
      <c r="P6083">
        <v>207820000</v>
      </c>
      <c r="Q6083">
        <v>8099</v>
      </c>
      <c r="R6083" t="b">
        <v>0</v>
      </c>
      <c r="S6083">
        <v>0</v>
      </c>
    </row>
    <row r="6084" spans="1:19">
      <c r="A6084">
        <v>41701001</v>
      </c>
      <c r="B6084" s="12"/>
      <c r="C6084" s="12" t="s">
        <v>4797</v>
      </c>
      <c r="D6084" s="12" t="s">
        <v>5657</v>
      </c>
      <c r="E6084" t="b">
        <v>0</v>
      </c>
      <c r="F6084">
        <v>0</v>
      </c>
      <c r="G6084">
        <v>0</v>
      </c>
      <c r="H6084">
        <v>44166</v>
      </c>
      <c r="I6084" s="12" t="s">
        <v>3870</v>
      </c>
      <c r="J6084">
        <v>12</v>
      </c>
      <c r="K6084">
        <v>11203</v>
      </c>
      <c r="L6084">
        <v>0</v>
      </c>
      <c r="M6084">
        <v>0</v>
      </c>
      <c r="N6084">
        <v>0</v>
      </c>
      <c r="O6084">
        <v>210000</v>
      </c>
      <c r="P6084">
        <v>208030000</v>
      </c>
      <c r="Q6084">
        <v>8100</v>
      </c>
      <c r="R6084" t="b">
        <v>0</v>
      </c>
      <c r="S6084">
        <v>0</v>
      </c>
    </row>
    <row r="6085" spans="1:19">
      <c r="A6085">
        <v>41701001</v>
      </c>
      <c r="B6085" s="12"/>
      <c r="C6085" s="12" t="s">
        <v>4797</v>
      </c>
      <c r="D6085" s="12" t="s">
        <v>5657</v>
      </c>
      <c r="E6085" t="b">
        <v>0</v>
      </c>
      <c r="F6085">
        <v>0</v>
      </c>
      <c r="G6085">
        <v>0</v>
      </c>
      <c r="H6085">
        <v>44166</v>
      </c>
      <c r="I6085" s="12" t="s">
        <v>3871</v>
      </c>
      <c r="J6085">
        <v>12</v>
      </c>
      <c r="K6085">
        <v>11204</v>
      </c>
      <c r="L6085">
        <v>0</v>
      </c>
      <c r="M6085">
        <v>0</v>
      </c>
      <c r="N6085">
        <v>0</v>
      </c>
      <c r="O6085">
        <v>210000</v>
      </c>
      <c r="P6085">
        <v>208240000</v>
      </c>
      <c r="Q6085">
        <v>8101</v>
      </c>
      <c r="R6085" t="b">
        <v>0</v>
      </c>
      <c r="S6085">
        <v>0</v>
      </c>
    </row>
    <row r="6086" spans="1:19">
      <c r="A6086">
        <v>41701001</v>
      </c>
      <c r="B6086" s="12"/>
      <c r="C6086" s="12" t="s">
        <v>4797</v>
      </c>
      <c r="D6086" s="12" t="s">
        <v>5657</v>
      </c>
      <c r="E6086" t="b">
        <v>0</v>
      </c>
      <c r="F6086">
        <v>0</v>
      </c>
      <c r="G6086">
        <v>0</v>
      </c>
      <c r="H6086">
        <v>44166</v>
      </c>
      <c r="I6086" s="12" t="s">
        <v>3872</v>
      </c>
      <c r="J6086">
        <v>12</v>
      </c>
      <c r="K6086">
        <v>11205</v>
      </c>
      <c r="L6086">
        <v>0</v>
      </c>
      <c r="M6086">
        <v>0</v>
      </c>
      <c r="N6086">
        <v>0</v>
      </c>
      <c r="O6086">
        <v>210000</v>
      </c>
      <c r="P6086">
        <v>208450000</v>
      </c>
      <c r="Q6086">
        <v>8102</v>
      </c>
      <c r="R6086" t="b">
        <v>0</v>
      </c>
      <c r="S6086">
        <v>0</v>
      </c>
    </row>
    <row r="6087" spans="1:19">
      <c r="A6087">
        <v>41701001</v>
      </c>
      <c r="B6087" s="12"/>
      <c r="C6087" s="12" t="s">
        <v>4797</v>
      </c>
      <c r="D6087" s="12" t="s">
        <v>5657</v>
      </c>
      <c r="E6087" t="b">
        <v>0</v>
      </c>
      <c r="F6087">
        <v>0</v>
      </c>
      <c r="G6087">
        <v>0</v>
      </c>
      <c r="H6087">
        <v>44166</v>
      </c>
      <c r="I6087" s="12" t="s">
        <v>3873</v>
      </c>
      <c r="J6087">
        <v>12</v>
      </c>
      <c r="K6087">
        <v>11206</v>
      </c>
      <c r="L6087">
        <v>0</v>
      </c>
      <c r="M6087">
        <v>0</v>
      </c>
      <c r="N6087">
        <v>0</v>
      </c>
      <c r="O6087">
        <v>233000</v>
      </c>
      <c r="P6087">
        <v>208683000</v>
      </c>
      <c r="Q6087">
        <v>8103</v>
      </c>
      <c r="R6087" t="b">
        <v>0</v>
      </c>
      <c r="S6087">
        <v>0</v>
      </c>
    </row>
    <row r="6088" spans="1:19">
      <c r="A6088">
        <v>41701001</v>
      </c>
      <c r="B6088" s="12"/>
      <c r="C6088" s="12" t="s">
        <v>4797</v>
      </c>
      <c r="D6088" s="12" t="s">
        <v>5657</v>
      </c>
      <c r="E6088" t="b">
        <v>0</v>
      </c>
      <c r="F6088">
        <v>0</v>
      </c>
      <c r="G6088">
        <v>0</v>
      </c>
      <c r="H6088">
        <v>44166</v>
      </c>
      <c r="I6088" s="12" t="s">
        <v>3874</v>
      </c>
      <c r="J6088">
        <v>12</v>
      </c>
      <c r="K6088">
        <v>11207</v>
      </c>
      <c r="L6088">
        <v>0</v>
      </c>
      <c r="M6088">
        <v>0</v>
      </c>
      <c r="N6088">
        <v>0</v>
      </c>
      <c r="O6088">
        <v>210000</v>
      </c>
      <c r="P6088">
        <v>208893000</v>
      </c>
      <c r="Q6088">
        <v>8104</v>
      </c>
      <c r="R6088" t="b">
        <v>0</v>
      </c>
      <c r="S6088">
        <v>0</v>
      </c>
    </row>
    <row r="6089" spans="1:19">
      <c r="A6089">
        <v>41701001</v>
      </c>
      <c r="B6089" s="12"/>
      <c r="C6089" s="12" t="s">
        <v>4797</v>
      </c>
      <c r="D6089" s="12" t="s">
        <v>5657</v>
      </c>
      <c r="E6089" t="b">
        <v>0</v>
      </c>
      <c r="F6089">
        <v>0</v>
      </c>
      <c r="G6089">
        <v>0</v>
      </c>
      <c r="H6089">
        <v>44166</v>
      </c>
      <c r="I6089" s="12" t="s">
        <v>3875</v>
      </c>
      <c r="J6089">
        <v>12</v>
      </c>
      <c r="K6089">
        <v>11208</v>
      </c>
      <c r="L6089">
        <v>0</v>
      </c>
      <c r="M6089">
        <v>0</v>
      </c>
      <c r="N6089">
        <v>0</v>
      </c>
      <c r="O6089">
        <v>233000</v>
      </c>
      <c r="P6089">
        <v>209126000</v>
      </c>
      <c r="Q6089">
        <v>8105</v>
      </c>
      <c r="R6089" t="b">
        <v>0</v>
      </c>
      <c r="S6089">
        <v>0</v>
      </c>
    </row>
    <row r="6090" spans="1:19">
      <c r="A6090">
        <v>41701001</v>
      </c>
      <c r="B6090" s="12"/>
      <c r="C6090" s="12" t="s">
        <v>4797</v>
      </c>
      <c r="D6090" s="12" t="s">
        <v>5657</v>
      </c>
      <c r="E6090" t="b">
        <v>0</v>
      </c>
      <c r="F6090">
        <v>0</v>
      </c>
      <c r="G6090">
        <v>0</v>
      </c>
      <c r="H6090">
        <v>44166</v>
      </c>
      <c r="I6090" s="12" t="s">
        <v>3876</v>
      </c>
      <c r="J6090">
        <v>12</v>
      </c>
      <c r="K6090">
        <v>11209</v>
      </c>
      <c r="L6090">
        <v>0</v>
      </c>
      <c r="M6090">
        <v>0</v>
      </c>
      <c r="N6090">
        <v>0</v>
      </c>
      <c r="O6090">
        <v>210000</v>
      </c>
      <c r="P6090">
        <v>209336000</v>
      </c>
      <c r="Q6090">
        <v>8106</v>
      </c>
      <c r="R6090" t="b">
        <v>0</v>
      </c>
      <c r="S6090">
        <v>0</v>
      </c>
    </row>
    <row r="6091" spans="1:19">
      <c r="A6091">
        <v>41701001</v>
      </c>
      <c r="B6091" s="12"/>
      <c r="C6091" s="12" t="s">
        <v>4797</v>
      </c>
      <c r="D6091" s="12" t="s">
        <v>5657</v>
      </c>
      <c r="E6091" t="b">
        <v>0</v>
      </c>
      <c r="F6091">
        <v>0</v>
      </c>
      <c r="G6091">
        <v>0</v>
      </c>
      <c r="H6091">
        <v>44166</v>
      </c>
      <c r="I6091" s="12" t="s">
        <v>3877</v>
      </c>
      <c r="J6091">
        <v>12</v>
      </c>
      <c r="K6091">
        <v>11210</v>
      </c>
      <c r="L6091">
        <v>0</v>
      </c>
      <c r="M6091">
        <v>0</v>
      </c>
      <c r="N6091">
        <v>0</v>
      </c>
      <c r="O6091">
        <v>210000</v>
      </c>
      <c r="P6091">
        <v>209546000</v>
      </c>
      <c r="Q6091">
        <v>8107</v>
      </c>
      <c r="R6091" t="b">
        <v>0</v>
      </c>
      <c r="S6091">
        <v>0</v>
      </c>
    </row>
    <row r="6092" spans="1:19">
      <c r="A6092">
        <v>41701001</v>
      </c>
      <c r="B6092" s="12"/>
      <c r="C6092" s="12" t="s">
        <v>4797</v>
      </c>
      <c r="D6092" s="12" t="s">
        <v>5657</v>
      </c>
      <c r="E6092" t="b">
        <v>0</v>
      </c>
      <c r="F6092">
        <v>0</v>
      </c>
      <c r="G6092">
        <v>0</v>
      </c>
      <c r="H6092">
        <v>44166</v>
      </c>
      <c r="I6092" s="12" t="s">
        <v>3878</v>
      </c>
      <c r="J6092">
        <v>12</v>
      </c>
      <c r="K6092">
        <v>11211</v>
      </c>
      <c r="L6092">
        <v>0</v>
      </c>
      <c r="M6092">
        <v>0</v>
      </c>
      <c r="N6092">
        <v>0</v>
      </c>
      <c r="O6092">
        <v>233000</v>
      </c>
      <c r="P6092">
        <v>209779000</v>
      </c>
      <c r="Q6092">
        <v>8108</v>
      </c>
      <c r="R6092" t="b">
        <v>0</v>
      </c>
      <c r="S6092">
        <v>0</v>
      </c>
    </row>
    <row r="6093" spans="1:19">
      <c r="A6093">
        <v>41701001</v>
      </c>
      <c r="B6093" s="12"/>
      <c r="C6093" s="12" t="s">
        <v>4797</v>
      </c>
      <c r="D6093" s="12" t="s">
        <v>5657</v>
      </c>
      <c r="E6093" t="b">
        <v>0</v>
      </c>
      <c r="F6093">
        <v>0</v>
      </c>
      <c r="G6093">
        <v>0</v>
      </c>
      <c r="H6093">
        <v>44166</v>
      </c>
      <c r="I6093" s="12" t="s">
        <v>3879</v>
      </c>
      <c r="J6093">
        <v>12</v>
      </c>
      <c r="K6093">
        <v>11212</v>
      </c>
      <c r="L6093">
        <v>0</v>
      </c>
      <c r="M6093">
        <v>0</v>
      </c>
      <c r="N6093">
        <v>0</v>
      </c>
      <c r="O6093">
        <v>210000</v>
      </c>
      <c r="P6093">
        <v>209989000</v>
      </c>
      <c r="Q6093">
        <v>8109</v>
      </c>
      <c r="R6093" t="b">
        <v>0</v>
      </c>
      <c r="S6093">
        <v>0</v>
      </c>
    </row>
    <row r="6094" spans="1:19">
      <c r="A6094">
        <v>41701001</v>
      </c>
      <c r="B6094" s="12"/>
      <c r="C6094" s="12" t="s">
        <v>4797</v>
      </c>
      <c r="D6094" s="12" t="s">
        <v>5657</v>
      </c>
      <c r="E6094" t="b">
        <v>0</v>
      </c>
      <c r="F6094">
        <v>0</v>
      </c>
      <c r="G6094">
        <v>0</v>
      </c>
      <c r="H6094">
        <v>44166</v>
      </c>
      <c r="I6094" s="12" t="s">
        <v>3880</v>
      </c>
      <c r="J6094">
        <v>12</v>
      </c>
      <c r="K6094">
        <v>11213</v>
      </c>
      <c r="L6094">
        <v>0</v>
      </c>
      <c r="M6094">
        <v>0</v>
      </c>
      <c r="N6094">
        <v>0</v>
      </c>
      <c r="O6094">
        <v>210000</v>
      </c>
      <c r="P6094">
        <v>210199000</v>
      </c>
      <c r="Q6094">
        <v>8110</v>
      </c>
      <c r="R6094" t="b">
        <v>0</v>
      </c>
      <c r="S6094">
        <v>0</v>
      </c>
    </row>
    <row r="6095" spans="1:19">
      <c r="A6095">
        <v>41701001</v>
      </c>
      <c r="B6095" s="12"/>
      <c r="C6095" s="12" t="s">
        <v>4797</v>
      </c>
      <c r="D6095" s="12" t="s">
        <v>5657</v>
      </c>
      <c r="E6095" t="b">
        <v>0</v>
      </c>
      <c r="F6095">
        <v>0</v>
      </c>
      <c r="G6095">
        <v>0</v>
      </c>
      <c r="H6095">
        <v>44166</v>
      </c>
      <c r="I6095" s="12" t="s">
        <v>3881</v>
      </c>
      <c r="J6095">
        <v>12</v>
      </c>
      <c r="K6095">
        <v>11214</v>
      </c>
      <c r="L6095">
        <v>0</v>
      </c>
      <c r="M6095">
        <v>0</v>
      </c>
      <c r="N6095">
        <v>0</v>
      </c>
      <c r="O6095">
        <v>233000</v>
      </c>
      <c r="P6095">
        <v>210432000</v>
      </c>
      <c r="Q6095">
        <v>8111</v>
      </c>
      <c r="R6095" t="b">
        <v>0</v>
      </c>
      <c r="S6095">
        <v>0</v>
      </c>
    </row>
    <row r="6096" spans="1:19">
      <c r="A6096">
        <v>41701001</v>
      </c>
      <c r="B6096" s="12" t="s">
        <v>6062</v>
      </c>
      <c r="C6096" s="12" t="s">
        <v>4797</v>
      </c>
      <c r="D6096" s="12" t="s">
        <v>6062</v>
      </c>
      <c r="E6096" t="b">
        <v>0</v>
      </c>
      <c r="F6096">
        <v>0</v>
      </c>
      <c r="G6096">
        <v>0</v>
      </c>
      <c r="H6096" t="s">
        <v>21</v>
      </c>
      <c r="I6096" s="12"/>
      <c r="K6096">
        <v>0</v>
      </c>
      <c r="L6096">
        <v>0</v>
      </c>
      <c r="M6096">
        <v>0</v>
      </c>
      <c r="N6096">
        <v>0</v>
      </c>
      <c r="O6096">
        <v>210432000</v>
      </c>
      <c r="P6096">
        <v>210432000</v>
      </c>
      <c r="Q6096">
        <v>8112</v>
      </c>
      <c r="R6096" t="b">
        <v>1</v>
      </c>
      <c r="S6096">
        <v>0</v>
      </c>
    </row>
    <row r="6097" spans="1:19">
      <c r="A6097">
        <v>41701002</v>
      </c>
      <c r="B6097" s="12" t="s">
        <v>6063</v>
      </c>
      <c r="C6097" s="12" t="s">
        <v>4797</v>
      </c>
      <c r="D6097" s="12" t="s">
        <v>6063</v>
      </c>
      <c r="E6097" t="b">
        <v>1</v>
      </c>
      <c r="F6097">
        <v>0</v>
      </c>
      <c r="G6097">
        <v>0</v>
      </c>
      <c r="H6097" t="s">
        <v>21</v>
      </c>
      <c r="I6097" s="12"/>
      <c r="K6097">
        <v>0</v>
      </c>
      <c r="L6097">
        <v>5756</v>
      </c>
      <c r="M6097">
        <v>5139071.16</v>
      </c>
      <c r="N6097">
        <v>0</v>
      </c>
      <c r="O6097">
        <v>0</v>
      </c>
      <c r="P6097">
        <v>0</v>
      </c>
      <c r="Q6097">
        <v>8115</v>
      </c>
      <c r="R6097" t="b">
        <v>1</v>
      </c>
      <c r="S6097">
        <v>0</v>
      </c>
    </row>
    <row r="6098" spans="1:19">
      <c r="A6098">
        <v>41701002</v>
      </c>
      <c r="B6098" s="12" t="s">
        <v>4815</v>
      </c>
      <c r="C6098" s="12" t="s">
        <v>4797</v>
      </c>
      <c r="D6098" s="12" t="s">
        <v>4815</v>
      </c>
      <c r="E6098" t="b">
        <v>0</v>
      </c>
      <c r="F6098">
        <v>0</v>
      </c>
      <c r="G6098">
        <v>1102</v>
      </c>
      <c r="H6098" t="s">
        <v>21</v>
      </c>
      <c r="I6098" s="12"/>
      <c r="K6098">
        <v>0</v>
      </c>
      <c r="L6098">
        <v>0</v>
      </c>
      <c r="M6098">
        <v>37167</v>
      </c>
      <c r="N6098">
        <v>0</v>
      </c>
      <c r="O6098">
        <v>0</v>
      </c>
      <c r="P6098">
        <v>0</v>
      </c>
      <c r="Q6098">
        <v>8118</v>
      </c>
      <c r="R6098" t="b">
        <v>0</v>
      </c>
      <c r="S6098">
        <v>0</v>
      </c>
    </row>
    <row r="6099" spans="1:19">
      <c r="A6099">
        <v>41701002</v>
      </c>
      <c r="B6099" s="12"/>
      <c r="C6099" s="12" t="s">
        <v>4797</v>
      </c>
      <c r="D6099" s="12" t="s">
        <v>4815</v>
      </c>
      <c r="E6099" t="b">
        <v>0</v>
      </c>
      <c r="F6099">
        <v>0</v>
      </c>
      <c r="G6099">
        <v>1102</v>
      </c>
      <c r="H6099">
        <v>44098</v>
      </c>
      <c r="I6099" s="12" t="s">
        <v>6063</v>
      </c>
      <c r="J6099">
        <v>1</v>
      </c>
      <c r="K6099">
        <v>14095</v>
      </c>
      <c r="L6099">
        <v>0</v>
      </c>
      <c r="M6099">
        <v>0</v>
      </c>
      <c r="N6099">
        <v>0</v>
      </c>
      <c r="O6099">
        <v>3011</v>
      </c>
      <c r="P6099">
        <v>3011</v>
      </c>
      <c r="Q6099">
        <v>8119</v>
      </c>
      <c r="R6099" t="b">
        <v>0</v>
      </c>
      <c r="S6099">
        <v>0</v>
      </c>
    </row>
    <row r="6100" spans="1:19">
      <c r="A6100">
        <v>41701002</v>
      </c>
      <c r="B6100" s="12"/>
      <c r="C6100" s="12" t="s">
        <v>4797</v>
      </c>
      <c r="D6100" s="12" t="s">
        <v>4815</v>
      </c>
      <c r="E6100" t="b">
        <v>0</v>
      </c>
      <c r="F6100">
        <v>0</v>
      </c>
      <c r="G6100">
        <v>1102</v>
      </c>
      <c r="H6100">
        <v>44175</v>
      </c>
      <c r="I6100" s="12" t="s">
        <v>6063</v>
      </c>
      <c r="J6100">
        <v>1</v>
      </c>
      <c r="K6100">
        <v>14297</v>
      </c>
      <c r="L6100">
        <v>0</v>
      </c>
      <c r="M6100">
        <v>0</v>
      </c>
      <c r="N6100">
        <v>0</v>
      </c>
      <c r="O6100">
        <v>34156</v>
      </c>
      <c r="P6100">
        <v>37167</v>
      </c>
      <c r="Q6100">
        <v>8120</v>
      </c>
      <c r="R6100" t="b">
        <v>0</v>
      </c>
      <c r="S6100">
        <v>0</v>
      </c>
    </row>
    <row r="6101" spans="1:19">
      <c r="A6101">
        <v>41701002</v>
      </c>
      <c r="B6101" s="12" t="s">
        <v>3885</v>
      </c>
      <c r="C6101" s="12" t="s">
        <v>4797</v>
      </c>
      <c r="D6101" s="12" t="s">
        <v>3885</v>
      </c>
      <c r="E6101" t="b">
        <v>0</v>
      </c>
      <c r="F6101">
        <v>0</v>
      </c>
      <c r="G6101">
        <v>1102</v>
      </c>
      <c r="H6101" t="s">
        <v>21</v>
      </c>
      <c r="I6101" s="12"/>
      <c r="K6101">
        <v>0</v>
      </c>
      <c r="L6101">
        <v>0</v>
      </c>
      <c r="M6101">
        <v>0</v>
      </c>
      <c r="N6101">
        <v>0</v>
      </c>
      <c r="O6101">
        <v>37167</v>
      </c>
      <c r="P6101">
        <v>37167</v>
      </c>
      <c r="Q6101">
        <v>8121</v>
      </c>
      <c r="R6101" t="b">
        <v>0</v>
      </c>
      <c r="S6101">
        <v>0</v>
      </c>
    </row>
    <row r="6102" spans="1:19">
      <c r="A6102">
        <v>41701002</v>
      </c>
      <c r="B6102" s="12" t="s">
        <v>4894</v>
      </c>
      <c r="C6102" s="12" t="s">
        <v>4797</v>
      </c>
      <c r="D6102" s="12" t="s">
        <v>4894</v>
      </c>
      <c r="E6102" t="b">
        <v>0</v>
      </c>
      <c r="F6102">
        <v>0</v>
      </c>
      <c r="G6102">
        <v>1502</v>
      </c>
      <c r="H6102" t="s">
        <v>21</v>
      </c>
      <c r="I6102" s="12"/>
      <c r="K6102">
        <v>0</v>
      </c>
      <c r="L6102">
        <v>0</v>
      </c>
      <c r="M6102">
        <v>7326</v>
      </c>
      <c r="N6102">
        <v>0</v>
      </c>
      <c r="O6102">
        <v>0</v>
      </c>
      <c r="P6102">
        <v>0</v>
      </c>
      <c r="Q6102">
        <v>8126</v>
      </c>
      <c r="R6102" t="b">
        <v>0</v>
      </c>
      <c r="S6102">
        <v>0</v>
      </c>
    </row>
    <row r="6103" spans="1:19">
      <c r="A6103">
        <v>41701002</v>
      </c>
      <c r="B6103" s="12"/>
      <c r="C6103" s="12" t="s">
        <v>4797</v>
      </c>
      <c r="D6103" s="12" t="s">
        <v>4894</v>
      </c>
      <c r="E6103" t="b">
        <v>0</v>
      </c>
      <c r="F6103">
        <v>0</v>
      </c>
      <c r="G6103">
        <v>1502</v>
      </c>
      <c r="H6103">
        <v>43889</v>
      </c>
      <c r="I6103" s="12" t="s">
        <v>6063</v>
      </c>
      <c r="J6103">
        <v>1</v>
      </c>
      <c r="K6103">
        <v>13603</v>
      </c>
      <c r="L6103">
        <v>0</v>
      </c>
      <c r="M6103">
        <v>0</v>
      </c>
      <c r="N6103">
        <v>0</v>
      </c>
      <c r="O6103">
        <v>4387</v>
      </c>
      <c r="P6103">
        <v>4387</v>
      </c>
      <c r="Q6103">
        <v>8127</v>
      </c>
      <c r="R6103" t="b">
        <v>0</v>
      </c>
      <c r="S6103">
        <v>0</v>
      </c>
    </row>
    <row r="6104" spans="1:19">
      <c r="A6104">
        <v>41701002</v>
      </c>
      <c r="B6104" s="12"/>
      <c r="C6104" s="12" t="s">
        <v>4797</v>
      </c>
      <c r="D6104" s="12" t="s">
        <v>4894</v>
      </c>
      <c r="E6104" t="b">
        <v>0</v>
      </c>
      <c r="F6104">
        <v>0</v>
      </c>
      <c r="G6104">
        <v>1502</v>
      </c>
      <c r="H6104">
        <v>43949</v>
      </c>
      <c r="I6104" s="12" t="s">
        <v>6063</v>
      </c>
      <c r="J6104">
        <v>1</v>
      </c>
      <c r="K6104">
        <v>13724</v>
      </c>
      <c r="L6104">
        <v>0</v>
      </c>
      <c r="M6104">
        <v>0</v>
      </c>
      <c r="N6104">
        <v>0</v>
      </c>
      <c r="O6104">
        <v>2939</v>
      </c>
      <c r="P6104">
        <v>7326</v>
      </c>
      <c r="Q6104">
        <v>8128</v>
      </c>
      <c r="R6104" t="b">
        <v>0</v>
      </c>
      <c r="S6104">
        <v>0</v>
      </c>
    </row>
    <row r="6105" spans="1:19">
      <c r="A6105">
        <v>41701002</v>
      </c>
      <c r="B6105" s="12" t="s">
        <v>3886</v>
      </c>
      <c r="C6105" s="12" t="s">
        <v>4797</v>
      </c>
      <c r="D6105" s="12" t="s">
        <v>3886</v>
      </c>
      <c r="E6105" t="b">
        <v>0</v>
      </c>
      <c r="F6105">
        <v>0</v>
      </c>
      <c r="G6105">
        <v>1502</v>
      </c>
      <c r="H6105" t="s">
        <v>21</v>
      </c>
      <c r="I6105" s="12"/>
      <c r="K6105">
        <v>0</v>
      </c>
      <c r="L6105">
        <v>0</v>
      </c>
      <c r="M6105">
        <v>0</v>
      </c>
      <c r="N6105">
        <v>0</v>
      </c>
      <c r="O6105">
        <v>7326</v>
      </c>
      <c r="P6105">
        <v>7326</v>
      </c>
      <c r="Q6105">
        <v>8129</v>
      </c>
      <c r="R6105" t="b">
        <v>0</v>
      </c>
      <c r="S6105">
        <v>0</v>
      </c>
    </row>
    <row r="6106" spans="1:19">
      <c r="A6106">
        <v>41701002</v>
      </c>
      <c r="B6106" s="12" t="s">
        <v>4919</v>
      </c>
      <c r="C6106" s="12" t="s">
        <v>4797</v>
      </c>
      <c r="D6106" s="12" t="s">
        <v>4919</v>
      </c>
      <c r="E6106" t="b">
        <v>0</v>
      </c>
      <c r="F6106">
        <v>0</v>
      </c>
      <c r="G6106">
        <v>2201</v>
      </c>
      <c r="H6106" t="s">
        <v>21</v>
      </c>
      <c r="I6106" s="12"/>
      <c r="K6106">
        <v>0</v>
      </c>
      <c r="L6106">
        <v>0</v>
      </c>
      <c r="M6106">
        <v>300</v>
      </c>
      <c r="N6106">
        <v>0</v>
      </c>
      <c r="O6106">
        <v>0</v>
      </c>
      <c r="P6106">
        <v>0</v>
      </c>
      <c r="Q6106">
        <v>8130</v>
      </c>
      <c r="R6106" t="b">
        <v>0</v>
      </c>
      <c r="S6106">
        <v>0</v>
      </c>
    </row>
    <row r="6107" spans="1:19">
      <c r="A6107">
        <v>41701002</v>
      </c>
      <c r="B6107" s="12"/>
      <c r="C6107" s="12" t="s">
        <v>4797</v>
      </c>
      <c r="D6107" s="12" t="s">
        <v>4919</v>
      </c>
      <c r="E6107" t="b">
        <v>0</v>
      </c>
      <c r="F6107">
        <v>0</v>
      </c>
      <c r="G6107">
        <v>2201</v>
      </c>
      <c r="H6107">
        <v>44029</v>
      </c>
      <c r="I6107" s="12" t="s">
        <v>6063</v>
      </c>
      <c r="J6107">
        <v>1</v>
      </c>
      <c r="K6107">
        <v>13929</v>
      </c>
      <c r="L6107">
        <v>0</v>
      </c>
      <c r="M6107">
        <v>0</v>
      </c>
      <c r="N6107">
        <v>0</v>
      </c>
      <c r="O6107">
        <v>300</v>
      </c>
      <c r="P6107">
        <v>300</v>
      </c>
      <c r="Q6107">
        <v>8131</v>
      </c>
      <c r="R6107" t="b">
        <v>0</v>
      </c>
      <c r="S6107">
        <v>0</v>
      </c>
    </row>
    <row r="6108" spans="1:19">
      <c r="A6108">
        <v>41701002</v>
      </c>
      <c r="B6108" s="12" t="s">
        <v>3887</v>
      </c>
      <c r="C6108" s="12" t="s">
        <v>4797</v>
      </c>
      <c r="D6108" s="12" t="s">
        <v>3887</v>
      </c>
      <c r="E6108" t="b">
        <v>0</v>
      </c>
      <c r="F6108">
        <v>0</v>
      </c>
      <c r="G6108">
        <v>2201</v>
      </c>
      <c r="H6108" t="s">
        <v>21</v>
      </c>
      <c r="I6108" s="12"/>
      <c r="K6108">
        <v>0</v>
      </c>
      <c r="L6108">
        <v>0</v>
      </c>
      <c r="M6108">
        <v>0</v>
      </c>
      <c r="N6108">
        <v>0</v>
      </c>
      <c r="O6108">
        <v>300</v>
      </c>
      <c r="P6108">
        <v>300</v>
      </c>
      <c r="Q6108">
        <v>8132</v>
      </c>
      <c r="R6108" t="b">
        <v>0</v>
      </c>
      <c r="S6108">
        <v>0</v>
      </c>
    </row>
    <row r="6109" spans="1:19">
      <c r="A6109">
        <v>41701002</v>
      </c>
      <c r="B6109" s="12" t="s">
        <v>4958</v>
      </c>
      <c r="C6109" s="12" t="s">
        <v>4797</v>
      </c>
      <c r="D6109" s="12" t="s">
        <v>4958</v>
      </c>
      <c r="E6109" t="b">
        <v>0</v>
      </c>
      <c r="F6109">
        <v>0</v>
      </c>
      <c r="G6109">
        <v>2401</v>
      </c>
      <c r="H6109" t="s">
        <v>21</v>
      </c>
      <c r="I6109" s="12"/>
      <c r="K6109">
        <v>0</v>
      </c>
      <c r="L6109">
        <v>0</v>
      </c>
      <c r="M6109">
        <v>27613</v>
      </c>
      <c r="N6109">
        <v>0</v>
      </c>
      <c r="O6109">
        <v>0</v>
      </c>
      <c r="P6109">
        <v>0</v>
      </c>
      <c r="Q6109">
        <v>8135</v>
      </c>
      <c r="R6109" t="b">
        <v>0</v>
      </c>
      <c r="S6109">
        <v>0</v>
      </c>
    </row>
    <row r="6110" spans="1:19">
      <c r="A6110">
        <v>41701002</v>
      </c>
      <c r="B6110" s="12"/>
      <c r="C6110" s="12" t="s">
        <v>4797</v>
      </c>
      <c r="D6110" s="12" t="s">
        <v>4958</v>
      </c>
      <c r="E6110" t="b">
        <v>0</v>
      </c>
      <c r="F6110">
        <v>0</v>
      </c>
      <c r="G6110">
        <v>2401</v>
      </c>
      <c r="H6110">
        <v>43838</v>
      </c>
      <c r="I6110" s="12" t="s">
        <v>6063</v>
      </c>
      <c r="J6110">
        <v>1</v>
      </c>
      <c r="K6110">
        <v>13482</v>
      </c>
      <c r="L6110">
        <v>0</v>
      </c>
      <c r="M6110">
        <v>0</v>
      </c>
      <c r="N6110">
        <v>0</v>
      </c>
      <c r="O6110">
        <v>4610</v>
      </c>
      <c r="P6110">
        <v>4610</v>
      </c>
      <c r="Q6110">
        <v>8136</v>
      </c>
      <c r="R6110" t="b">
        <v>0</v>
      </c>
      <c r="S6110">
        <v>0</v>
      </c>
    </row>
    <row r="6111" spans="1:19">
      <c r="A6111">
        <v>41701002</v>
      </c>
      <c r="B6111" s="12"/>
      <c r="C6111" s="12" t="s">
        <v>4797</v>
      </c>
      <c r="D6111" s="12" t="s">
        <v>4958</v>
      </c>
      <c r="E6111" t="b">
        <v>0</v>
      </c>
      <c r="F6111">
        <v>0</v>
      </c>
      <c r="G6111">
        <v>2401</v>
      </c>
      <c r="H6111">
        <v>43866</v>
      </c>
      <c r="I6111" s="12" t="s">
        <v>6063</v>
      </c>
      <c r="J6111">
        <v>1</v>
      </c>
      <c r="K6111">
        <v>13547</v>
      </c>
      <c r="L6111">
        <v>0</v>
      </c>
      <c r="M6111">
        <v>0</v>
      </c>
      <c r="N6111">
        <v>0</v>
      </c>
      <c r="O6111">
        <v>15790</v>
      </c>
      <c r="P6111">
        <v>20400</v>
      </c>
      <c r="Q6111">
        <v>8137</v>
      </c>
      <c r="R6111" t="b">
        <v>0</v>
      </c>
      <c r="S6111">
        <v>0</v>
      </c>
    </row>
    <row r="6112" spans="1:19">
      <c r="A6112">
        <v>41701002</v>
      </c>
      <c r="B6112" s="12"/>
      <c r="C6112" s="12" t="s">
        <v>4797</v>
      </c>
      <c r="D6112" s="12" t="s">
        <v>4958</v>
      </c>
      <c r="E6112" t="b">
        <v>0</v>
      </c>
      <c r="F6112">
        <v>0</v>
      </c>
      <c r="G6112">
        <v>2401</v>
      </c>
      <c r="H6112">
        <v>43900</v>
      </c>
      <c r="I6112" s="12" t="s">
        <v>6063</v>
      </c>
      <c r="J6112">
        <v>1</v>
      </c>
      <c r="K6112">
        <v>13642</v>
      </c>
      <c r="L6112">
        <v>0</v>
      </c>
      <c r="M6112">
        <v>0</v>
      </c>
      <c r="N6112">
        <v>0</v>
      </c>
      <c r="O6112">
        <v>7213</v>
      </c>
      <c r="P6112">
        <v>27613</v>
      </c>
      <c r="Q6112">
        <v>8138</v>
      </c>
      <c r="R6112" t="b">
        <v>0</v>
      </c>
      <c r="S6112">
        <v>0</v>
      </c>
    </row>
    <row r="6113" spans="1:19">
      <c r="A6113">
        <v>41701002</v>
      </c>
      <c r="B6113" s="12" t="s">
        <v>3888</v>
      </c>
      <c r="C6113" s="12" t="s">
        <v>4797</v>
      </c>
      <c r="D6113" s="12" t="s">
        <v>3888</v>
      </c>
      <c r="E6113" t="b">
        <v>0</v>
      </c>
      <c r="F6113">
        <v>0</v>
      </c>
      <c r="G6113">
        <v>2401</v>
      </c>
      <c r="H6113" t="s">
        <v>21</v>
      </c>
      <c r="I6113" s="12"/>
      <c r="K6113">
        <v>0</v>
      </c>
      <c r="L6113">
        <v>0</v>
      </c>
      <c r="M6113">
        <v>0</v>
      </c>
      <c r="N6113">
        <v>0</v>
      </c>
      <c r="O6113">
        <v>27613</v>
      </c>
      <c r="P6113">
        <v>27613</v>
      </c>
      <c r="Q6113">
        <v>8139</v>
      </c>
      <c r="R6113" t="b">
        <v>0</v>
      </c>
      <c r="S6113">
        <v>0</v>
      </c>
    </row>
    <row r="6114" spans="1:19">
      <c r="A6114">
        <v>41701002</v>
      </c>
      <c r="B6114" s="12" t="s">
        <v>4968</v>
      </c>
      <c r="C6114" s="12" t="s">
        <v>4797</v>
      </c>
      <c r="D6114" s="12" t="s">
        <v>4968</v>
      </c>
      <c r="E6114" t="b">
        <v>0</v>
      </c>
      <c r="F6114">
        <v>0</v>
      </c>
      <c r="G6114">
        <v>2402</v>
      </c>
      <c r="H6114" t="s">
        <v>21</v>
      </c>
      <c r="I6114" s="12"/>
      <c r="K6114">
        <v>0</v>
      </c>
      <c r="L6114">
        <v>0</v>
      </c>
      <c r="M6114">
        <v>84632</v>
      </c>
      <c r="N6114">
        <v>0</v>
      </c>
      <c r="O6114">
        <v>0</v>
      </c>
      <c r="P6114">
        <v>0</v>
      </c>
      <c r="Q6114">
        <v>8140</v>
      </c>
      <c r="R6114" t="b">
        <v>0</v>
      </c>
      <c r="S6114">
        <v>0</v>
      </c>
    </row>
    <row r="6115" spans="1:19">
      <c r="A6115">
        <v>41701002</v>
      </c>
      <c r="B6115" s="12"/>
      <c r="C6115" s="12" t="s">
        <v>4797</v>
      </c>
      <c r="D6115" s="12" t="s">
        <v>4968</v>
      </c>
      <c r="E6115" t="b">
        <v>0</v>
      </c>
      <c r="F6115">
        <v>0</v>
      </c>
      <c r="G6115">
        <v>2402</v>
      </c>
      <c r="H6115">
        <v>43955</v>
      </c>
      <c r="I6115" s="12" t="s">
        <v>6063</v>
      </c>
      <c r="J6115">
        <v>1</v>
      </c>
      <c r="K6115">
        <v>13787</v>
      </c>
      <c r="L6115">
        <v>0</v>
      </c>
      <c r="M6115">
        <v>0</v>
      </c>
      <c r="N6115">
        <v>0</v>
      </c>
      <c r="O6115">
        <v>10343</v>
      </c>
      <c r="P6115">
        <v>10343</v>
      </c>
      <c r="Q6115">
        <v>8141</v>
      </c>
      <c r="R6115" t="b">
        <v>0</v>
      </c>
      <c r="S6115">
        <v>0</v>
      </c>
    </row>
    <row r="6116" spans="1:19">
      <c r="A6116">
        <v>41701002</v>
      </c>
      <c r="B6116" s="12"/>
      <c r="C6116" s="12" t="s">
        <v>4797</v>
      </c>
      <c r="D6116" s="12" t="s">
        <v>4968</v>
      </c>
      <c r="E6116" t="b">
        <v>0</v>
      </c>
      <c r="F6116">
        <v>0</v>
      </c>
      <c r="G6116">
        <v>2402</v>
      </c>
      <c r="H6116">
        <v>43964</v>
      </c>
      <c r="I6116" s="12" t="s">
        <v>6063</v>
      </c>
      <c r="J6116">
        <v>1</v>
      </c>
      <c r="K6116">
        <v>13788</v>
      </c>
      <c r="L6116">
        <v>0</v>
      </c>
      <c r="M6116">
        <v>0</v>
      </c>
      <c r="N6116">
        <v>0</v>
      </c>
      <c r="O6116">
        <v>15297</v>
      </c>
      <c r="P6116">
        <v>25640</v>
      </c>
      <c r="Q6116">
        <v>8142</v>
      </c>
      <c r="R6116" t="b">
        <v>0</v>
      </c>
      <c r="S6116">
        <v>0</v>
      </c>
    </row>
    <row r="6117" spans="1:19">
      <c r="A6117">
        <v>41701002</v>
      </c>
      <c r="B6117" s="12"/>
      <c r="C6117" s="12" t="s">
        <v>4797</v>
      </c>
      <c r="D6117" s="12" t="s">
        <v>4968</v>
      </c>
      <c r="E6117" t="b">
        <v>0</v>
      </c>
      <c r="F6117">
        <v>0</v>
      </c>
      <c r="G6117">
        <v>2402</v>
      </c>
      <c r="H6117">
        <v>43983</v>
      </c>
      <c r="I6117" s="12" t="s">
        <v>6063</v>
      </c>
      <c r="J6117">
        <v>1</v>
      </c>
      <c r="K6117">
        <v>13871</v>
      </c>
      <c r="L6117">
        <v>0</v>
      </c>
      <c r="M6117">
        <v>0</v>
      </c>
      <c r="N6117">
        <v>0</v>
      </c>
      <c r="O6117">
        <v>32305</v>
      </c>
      <c r="P6117">
        <v>57945</v>
      </c>
      <c r="Q6117">
        <v>8143</v>
      </c>
      <c r="R6117" t="b">
        <v>0</v>
      </c>
      <c r="S6117">
        <v>0</v>
      </c>
    </row>
    <row r="6118" spans="1:19">
      <c r="A6118">
        <v>41701002</v>
      </c>
      <c r="B6118" s="12"/>
      <c r="C6118" s="12" t="s">
        <v>4797</v>
      </c>
      <c r="D6118" s="12" t="s">
        <v>4968</v>
      </c>
      <c r="E6118" t="b">
        <v>0</v>
      </c>
      <c r="F6118">
        <v>0</v>
      </c>
      <c r="G6118">
        <v>2402</v>
      </c>
      <c r="H6118">
        <v>44074</v>
      </c>
      <c r="I6118" s="12" t="s">
        <v>6063</v>
      </c>
      <c r="J6118">
        <v>1</v>
      </c>
      <c r="K6118">
        <v>14003</v>
      </c>
      <c r="L6118">
        <v>0</v>
      </c>
      <c r="M6118">
        <v>0</v>
      </c>
      <c r="N6118">
        <v>0</v>
      </c>
      <c r="O6118">
        <v>26687</v>
      </c>
      <c r="P6118">
        <v>84632</v>
      </c>
      <c r="Q6118">
        <v>8144</v>
      </c>
      <c r="R6118" t="b">
        <v>0</v>
      </c>
      <c r="S6118">
        <v>0</v>
      </c>
    </row>
    <row r="6119" spans="1:19">
      <c r="A6119">
        <v>41701002</v>
      </c>
      <c r="B6119" s="12" t="s">
        <v>3889</v>
      </c>
      <c r="C6119" s="12" t="s">
        <v>4797</v>
      </c>
      <c r="D6119" s="12" t="s">
        <v>3889</v>
      </c>
      <c r="E6119" t="b">
        <v>0</v>
      </c>
      <c r="F6119">
        <v>0</v>
      </c>
      <c r="G6119">
        <v>2402</v>
      </c>
      <c r="H6119" t="s">
        <v>21</v>
      </c>
      <c r="I6119" s="12"/>
      <c r="K6119">
        <v>0</v>
      </c>
      <c r="L6119">
        <v>0</v>
      </c>
      <c r="M6119">
        <v>0</v>
      </c>
      <c r="N6119">
        <v>0</v>
      </c>
      <c r="O6119">
        <v>84632</v>
      </c>
      <c r="P6119">
        <v>84632</v>
      </c>
      <c r="Q6119">
        <v>8145</v>
      </c>
      <c r="R6119" t="b">
        <v>0</v>
      </c>
      <c r="S6119">
        <v>0</v>
      </c>
    </row>
    <row r="6120" spans="1:19">
      <c r="A6120">
        <v>41701002</v>
      </c>
      <c r="B6120" s="12" t="s">
        <v>4977</v>
      </c>
      <c r="C6120" s="12" t="s">
        <v>4797</v>
      </c>
      <c r="D6120" s="12" t="s">
        <v>4977</v>
      </c>
      <c r="E6120" t="b">
        <v>0</v>
      </c>
      <c r="F6120">
        <v>0</v>
      </c>
      <c r="G6120">
        <v>2501</v>
      </c>
      <c r="H6120" t="s">
        <v>21</v>
      </c>
      <c r="I6120" s="12"/>
      <c r="K6120">
        <v>0</v>
      </c>
      <c r="L6120">
        <v>0</v>
      </c>
      <c r="M6120">
        <v>2352</v>
      </c>
      <c r="N6120">
        <v>0</v>
      </c>
      <c r="O6120">
        <v>0</v>
      </c>
      <c r="P6120">
        <v>0</v>
      </c>
      <c r="Q6120">
        <v>8146</v>
      </c>
      <c r="R6120" t="b">
        <v>0</v>
      </c>
      <c r="S6120">
        <v>0</v>
      </c>
    </row>
    <row r="6121" spans="1:19">
      <c r="A6121">
        <v>41701002</v>
      </c>
      <c r="B6121" s="12"/>
      <c r="C6121" s="12" t="s">
        <v>4797</v>
      </c>
      <c r="D6121" s="12" t="s">
        <v>4977</v>
      </c>
      <c r="E6121" t="b">
        <v>0</v>
      </c>
      <c r="F6121">
        <v>0</v>
      </c>
      <c r="G6121">
        <v>2501</v>
      </c>
      <c r="H6121">
        <v>44077</v>
      </c>
      <c r="I6121" s="12" t="s">
        <v>6063</v>
      </c>
      <c r="J6121">
        <v>1</v>
      </c>
      <c r="K6121">
        <v>14030</v>
      </c>
      <c r="L6121">
        <v>0</v>
      </c>
      <c r="M6121">
        <v>0</v>
      </c>
      <c r="N6121">
        <v>0</v>
      </c>
      <c r="O6121">
        <v>2352</v>
      </c>
      <c r="P6121">
        <v>2352</v>
      </c>
      <c r="Q6121">
        <v>8147</v>
      </c>
      <c r="R6121" t="b">
        <v>0</v>
      </c>
      <c r="S6121">
        <v>0</v>
      </c>
    </row>
    <row r="6122" spans="1:19">
      <c r="A6122">
        <v>41701002</v>
      </c>
      <c r="B6122" s="12" t="s">
        <v>3890</v>
      </c>
      <c r="C6122" s="12" t="s">
        <v>4797</v>
      </c>
      <c r="D6122" s="12" t="s">
        <v>3890</v>
      </c>
      <c r="E6122" t="b">
        <v>0</v>
      </c>
      <c r="F6122">
        <v>0</v>
      </c>
      <c r="G6122">
        <v>2501</v>
      </c>
      <c r="H6122" t="s">
        <v>21</v>
      </c>
      <c r="I6122" s="12"/>
      <c r="K6122">
        <v>0</v>
      </c>
      <c r="L6122">
        <v>0</v>
      </c>
      <c r="M6122">
        <v>0</v>
      </c>
      <c r="N6122">
        <v>0</v>
      </c>
      <c r="O6122">
        <v>2352</v>
      </c>
      <c r="P6122">
        <v>2352</v>
      </c>
      <c r="Q6122">
        <v>8148</v>
      </c>
      <c r="R6122" t="b">
        <v>0</v>
      </c>
      <c r="S6122">
        <v>0</v>
      </c>
    </row>
    <row r="6123" spans="1:19">
      <c r="A6123">
        <v>41701002</v>
      </c>
      <c r="B6123" s="12" t="s">
        <v>4987</v>
      </c>
      <c r="C6123" s="12" t="s">
        <v>4797</v>
      </c>
      <c r="D6123" s="12" t="s">
        <v>4987</v>
      </c>
      <c r="E6123" t="b">
        <v>0</v>
      </c>
      <c r="F6123">
        <v>0</v>
      </c>
      <c r="G6123">
        <v>2502</v>
      </c>
      <c r="H6123" t="s">
        <v>21</v>
      </c>
      <c r="I6123" s="12"/>
      <c r="K6123">
        <v>0</v>
      </c>
      <c r="L6123">
        <v>0</v>
      </c>
      <c r="M6123">
        <v>8183</v>
      </c>
      <c r="N6123">
        <v>0</v>
      </c>
      <c r="O6123">
        <v>0</v>
      </c>
      <c r="P6123">
        <v>0</v>
      </c>
      <c r="Q6123">
        <v>8149</v>
      </c>
      <c r="R6123" t="b">
        <v>0</v>
      </c>
      <c r="S6123">
        <v>0</v>
      </c>
    </row>
    <row r="6124" spans="1:19">
      <c r="A6124">
        <v>41701002</v>
      </c>
      <c r="B6124" s="12"/>
      <c r="C6124" s="12" t="s">
        <v>4797</v>
      </c>
      <c r="D6124" s="12" t="s">
        <v>4987</v>
      </c>
      <c r="E6124" t="b">
        <v>0</v>
      </c>
      <c r="F6124">
        <v>0</v>
      </c>
      <c r="G6124">
        <v>2502</v>
      </c>
      <c r="H6124">
        <v>43941</v>
      </c>
      <c r="I6124" s="12" t="s">
        <v>6063</v>
      </c>
      <c r="J6124">
        <v>1</v>
      </c>
      <c r="K6124">
        <v>13720</v>
      </c>
      <c r="L6124">
        <v>0</v>
      </c>
      <c r="M6124">
        <v>0</v>
      </c>
      <c r="N6124">
        <v>0</v>
      </c>
      <c r="O6124">
        <v>8183</v>
      </c>
      <c r="P6124">
        <v>8183</v>
      </c>
      <c r="Q6124">
        <v>8150</v>
      </c>
      <c r="R6124" t="b">
        <v>0</v>
      </c>
      <c r="S6124">
        <v>0</v>
      </c>
    </row>
    <row r="6125" spans="1:19">
      <c r="A6125">
        <v>41701002</v>
      </c>
      <c r="B6125" s="12" t="s">
        <v>3891</v>
      </c>
      <c r="C6125" s="12" t="s">
        <v>4797</v>
      </c>
      <c r="D6125" s="12" t="s">
        <v>3891</v>
      </c>
      <c r="E6125" t="b">
        <v>0</v>
      </c>
      <c r="F6125">
        <v>0</v>
      </c>
      <c r="G6125">
        <v>2502</v>
      </c>
      <c r="H6125" t="s">
        <v>21</v>
      </c>
      <c r="I6125" s="12"/>
      <c r="K6125">
        <v>0</v>
      </c>
      <c r="L6125">
        <v>0</v>
      </c>
      <c r="M6125">
        <v>0</v>
      </c>
      <c r="N6125">
        <v>0</v>
      </c>
      <c r="O6125">
        <v>8183</v>
      </c>
      <c r="P6125">
        <v>8183</v>
      </c>
      <c r="Q6125">
        <v>8151</v>
      </c>
      <c r="R6125" t="b">
        <v>0</v>
      </c>
      <c r="S6125">
        <v>0</v>
      </c>
    </row>
    <row r="6126" spans="1:19">
      <c r="A6126">
        <v>41701002</v>
      </c>
      <c r="B6126" s="12" t="s">
        <v>5027</v>
      </c>
      <c r="C6126" s="12" t="s">
        <v>4797</v>
      </c>
      <c r="D6126" s="12" t="s">
        <v>5027</v>
      </c>
      <c r="E6126" t="b">
        <v>0</v>
      </c>
      <c r="F6126">
        <v>0</v>
      </c>
      <c r="G6126">
        <v>3202</v>
      </c>
      <c r="H6126" t="s">
        <v>21</v>
      </c>
      <c r="I6126" s="12"/>
      <c r="K6126">
        <v>0</v>
      </c>
      <c r="L6126">
        <v>0</v>
      </c>
      <c r="M6126">
        <v>71745</v>
      </c>
      <c r="N6126">
        <v>0</v>
      </c>
      <c r="O6126">
        <v>0</v>
      </c>
      <c r="P6126">
        <v>0</v>
      </c>
      <c r="Q6126">
        <v>8152</v>
      </c>
      <c r="R6126" t="b">
        <v>0</v>
      </c>
      <c r="S6126">
        <v>0</v>
      </c>
    </row>
    <row r="6127" spans="1:19">
      <c r="A6127">
        <v>41701002</v>
      </c>
      <c r="B6127" s="12"/>
      <c r="C6127" s="12" t="s">
        <v>4797</v>
      </c>
      <c r="D6127" s="12" t="s">
        <v>5027</v>
      </c>
      <c r="E6127" t="b">
        <v>0</v>
      </c>
      <c r="F6127">
        <v>0</v>
      </c>
      <c r="G6127">
        <v>3202</v>
      </c>
      <c r="H6127">
        <v>43901</v>
      </c>
      <c r="I6127" s="12" t="s">
        <v>6063</v>
      </c>
      <c r="J6127">
        <v>1</v>
      </c>
      <c r="K6127">
        <v>13652</v>
      </c>
      <c r="L6127">
        <v>0</v>
      </c>
      <c r="M6127">
        <v>0</v>
      </c>
      <c r="N6127">
        <v>0</v>
      </c>
      <c r="O6127">
        <v>4039</v>
      </c>
      <c r="P6127">
        <v>4039</v>
      </c>
      <c r="Q6127">
        <v>8153</v>
      </c>
      <c r="R6127" t="b">
        <v>0</v>
      </c>
      <c r="S6127">
        <v>0</v>
      </c>
    </row>
    <row r="6128" spans="1:19">
      <c r="A6128">
        <v>41701002</v>
      </c>
      <c r="B6128" s="12"/>
      <c r="C6128" s="12" t="s">
        <v>4797</v>
      </c>
      <c r="D6128" s="12" t="s">
        <v>5027</v>
      </c>
      <c r="E6128" t="b">
        <v>0</v>
      </c>
      <c r="F6128">
        <v>0</v>
      </c>
      <c r="G6128">
        <v>3202</v>
      </c>
      <c r="H6128">
        <v>44083</v>
      </c>
      <c r="I6128" s="12" t="s">
        <v>6063</v>
      </c>
      <c r="J6128">
        <v>1</v>
      </c>
      <c r="K6128">
        <v>14051</v>
      </c>
      <c r="L6128">
        <v>0</v>
      </c>
      <c r="M6128">
        <v>0</v>
      </c>
      <c r="N6128">
        <v>0</v>
      </c>
      <c r="O6128">
        <v>4457</v>
      </c>
      <c r="P6128">
        <v>8496</v>
      </c>
      <c r="Q6128">
        <v>8154</v>
      </c>
      <c r="R6128" t="b">
        <v>0</v>
      </c>
      <c r="S6128">
        <v>0</v>
      </c>
    </row>
    <row r="6129" spans="1:19">
      <c r="A6129">
        <v>41701002</v>
      </c>
      <c r="B6129" s="12"/>
      <c r="C6129" s="12" t="s">
        <v>4797</v>
      </c>
      <c r="D6129" s="12" t="s">
        <v>5027</v>
      </c>
      <c r="E6129" t="b">
        <v>0</v>
      </c>
      <c r="F6129">
        <v>0</v>
      </c>
      <c r="G6129">
        <v>3202</v>
      </c>
      <c r="H6129">
        <v>44165</v>
      </c>
      <c r="I6129" s="12" t="s">
        <v>6063</v>
      </c>
      <c r="J6129">
        <v>1</v>
      </c>
      <c r="K6129">
        <v>14216</v>
      </c>
      <c r="L6129">
        <v>0</v>
      </c>
      <c r="M6129">
        <v>0</v>
      </c>
      <c r="N6129">
        <v>0</v>
      </c>
      <c r="O6129">
        <v>63249</v>
      </c>
      <c r="P6129">
        <v>71745</v>
      </c>
      <c r="Q6129">
        <v>8155</v>
      </c>
      <c r="R6129" t="b">
        <v>0</v>
      </c>
      <c r="S6129">
        <v>0</v>
      </c>
    </row>
    <row r="6130" spans="1:19">
      <c r="A6130">
        <v>41701002</v>
      </c>
      <c r="B6130" s="12" t="s">
        <v>3892</v>
      </c>
      <c r="C6130" s="12" t="s">
        <v>4797</v>
      </c>
      <c r="D6130" s="12" t="s">
        <v>3892</v>
      </c>
      <c r="E6130" t="b">
        <v>0</v>
      </c>
      <c r="F6130">
        <v>0</v>
      </c>
      <c r="G6130">
        <v>3202</v>
      </c>
      <c r="H6130" t="s">
        <v>21</v>
      </c>
      <c r="I6130" s="12"/>
      <c r="K6130">
        <v>0</v>
      </c>
      <c r="L6130">
        <v>0</v>
      </c>
      <c r="M6130">
        <v>0</v>
      </c>
      <c r="N6130">
        <v>0</v>
      </c>
      <c r="O6130">
        <v>71745</v>
      </c>
      <c r="P6130">
        <v>71745</v>
      </c>
      <c r="Q6130">
        <v>8156</v>
      </c>
      <c r="R6130" t="b">
        <v>0</v>
      </c>
      <c r="S6130">
        <v>0</v>
      </c>
    </row>
    <row r="6131" spans="1:19">
      <c r="A6131">
        <v>41701002</v>
      </c>
      <c r="B6131" s="12" t="s">
        <v>5122</v>
      </c>
      <c r="C6131" s="12" t="s">
        <v>4797</v>
      </c>
      <c r="D6131" s="12" t="s">
        <v>5122</v>
      </c>
      <c r="E6131" t="b">
        <v>0</v>
      </c>
      <c r="F6131">
        <v>0</v>
      </c>
      <c r="G6131">
        <v>4202</v>
      </c>
      <c r="H6131" t="s">
        <v>21</v>
      </c>
      <c r="I6131" s="12"/>
      <c r="K6131">
        <v>0</v>
      </c>
      <c r="L6131">
        <v>0</v>
      </c>
      <c r="M6131">
        <v>27054</v>
      </c>
      <c r="N6131">
        <v>0</v>
      </c>
      <c r="O6131">
        <v>0</v>
      </c>
      <c r="P6131">
        <v>0</v>
      </c>
      <c r="Q6131">
        <v>8163</v>
      </c>
      <c r="R6131" t="b">
        <v>0</v>
      </c>
      <c r="S6131">
        <v>0</v>
      </c>
    </row>
    <row r="6132" spans="1:19">
      <c r="A6132">
        <v>41701002</v>
      </c>
      <c r="B6132" s="12"/>
      <c r="C6132" s="12" t="s">
        <v>4797</v>
      </c>
      <c r="D6132" s="12" t="s">
        <v>5122</v>
      </c>
      <c r="E6132" t="b">
        <v>0</v>
      </c>
      <c r="F6132">
        <v>0</v>
      </c>
      <c r="G6132">
        <v>4202</v>
      </c>
      <c r="H6132">
        <v>43874</v>
      </c>
      <c r="I6132" s="12" t="s">
        <v>6063</v>
      </c>
      <c r="J6132">
        <v>1</v>
      </c>
      <c r="K6132">
        <v>13589</v>
      </c>
      <c r="L6132">
        <v>0</v>
      </c>
      <c r="M6132">
        <v>0</v>
      </c>
      <c r="N6132">
        <v>0</v>
      </c>
      <c r="O6132">
        <v>4868</v>
      </c>
      <c r="P6132">
        <v>4868</v>
      </c>
      <c r="Q6132">
        <v>8164</v>
      </c>
      <c r="R6132" t="b">
        <v>0</v>
      </c>
      <c r="S6132">
        <v>0</v>
      </c>
    </row>
    <row r="6133" spans="1:19">
      <c r="A6133">
        <v>41701002</v>
      </c>
      <c r="B6133" s="12"/>
      <c r="C6133" s="12" t="s">
        <v>4797</v>
      </c>
      <c r="D6133" s="12" t="s">
        <v>5122</v>
      </c>
      <c r="E6133" t="b">
        <v>0</v>
      </c>
      <c r="F6133">
        <v>0</v>
      </c>
      <c r="G6133">
        <v>4202</v>
      </c>
      <c r="H6133">
        <v>43990</v>
      </c>
      <c r="I6133" s="12" t="s">
        <v>6063</v>
      </c>
      <c r="J6133">
        <v>1</v>
      </c>
      <c r="K6133">
        <v>13819</v>
      </c>
      <c r="L6133">
        <v>0</v>
      </c>
      <c r="M6133">
        <v>0</v>
      </c>
      <c r="N6133">
        <v>0</v>
      </c>
      <c r="O6133">
        <v>3349</v>
      </c>
      <c r="P6133">
        <v>8217</v>
      </c>
      <c r="Q6133">
        <v>8165</v>
      </c>
      <c r="R6133" t="b">
        <v>0</v>
      </c>
      <c r="S6133">
        <v>0</v>
      </c>
    </row>
    <row r="6134" spans="1:19">
      <c r="A6134">
        <v>41701002</v>
      </c>
      <c r="B6134" s="12"/>
      <c r="C6134" s="12" t="s">
        <v>4797</v>
      </c>
      <c r="D6134" s="12" t="s">
        <v>5122</v>
      </c>
      <c r="E6134" t="b">
        <v>0</v>
      </c>
      <c r="F6134">
        <v>0</v>
      </c>
      <c r="G6134">
        <v>4202</v>
      </c>
      <c r="H6134">
        <v>44081</v>
      </c>
      <c r="I6134" s="12" t="s">
        <v>6063</v>
      </c>
      <c r="J6134">
        <v>1</v>
      </c>
      <c r="K6134">
        <v>14039</v>
      </c>
      <c r="L6134">
        <v>0</v>
      </c>
      <c r="M6134">
        <v>0</v>
      </c>
      <c r="N6134">
        <v>0</v>
      </c>
      <c r="O6134">
        <v>14267</v>
      </c>
      <c r="P6134">
        <v>22484</v>
      </c>
      <c r="Q6134">
        <v>8166</v>
      </c>
      <c r="R6134" t="b">
        <v>0</v>
      </c>
      <c r="S6134">
        <v>0</v>
      </c>
    </row>
    <row r="6135" spans="1:19">
      <c r="A6135">
        <v>41701002</v>
      </c>
      <c r="B6135" s="12"/>
      <c r="C6135" s="12" t="s">
        <v>4797</v>
      </c>
      <c r="D6135" s="12" t="s">
        <v>5122</v>
      </c>
      <c r="E6135" t="b">
        <v>0</v>
      </c>
      <c r="F6135">
        <v>0</v>
      </c>
      <c r="G6135">
        <v>4202</v>
      </c>
      <c r="H6135">
        <v>44176</v>
      </c>
      <c r="I6135" s="12" t="s">
        <v>6063</v>
      </c>
      <c r="J6135">
        <v>1</v>
      </c>
      <c r="K6135">
        <v>14270</v>
      </c>
      <c r="L6135">
        <v>0</v>
      </c>
      <c r="M6135">
        <v>0</v>
      </c>
      <c r="N6135">
        <v>0</v>
      </c>
      <c r="O6135">
        <v>4570</v>
      </c>
      <c r="P6135">
        <v>27054</v>
      </c>
      <c r="Q6135">
        <v>8167</v>
      </c>
      <c r="R6135" t="b">
        <v>0</v>
      </c>
      <c r="S6135">
        <v>0</v>
      </c>
    </row>
    <row r="6136" spans="1:19">
      <c r="A6136">
        <v>41701002</v>
      </c>
      <c r="B6136" s="12" t="s">
        <v>3893</v>
      </c>
      <c r="C6136" s="12" t="s">
        <v>4797</v>
      </c>
      <c r="D6136" s="12" t="s">
        <v>3893</v>
      </c>
      <c r="E6136" t="b">
        <v>0</v>
      </c>
      <c r="F6136">
        <v>0</v>
      </c>
      <c r="G6136">
        <v>4202</v>
      </c>
      <c r="H6136" t="s">
        <v>21</v>
      </c>
      <c r="I6136" s="12"/>
      <c r="K6136">
        <v>0</v>
      </c>
      <c r="L6136">
        <v>0</v>
      </c>
      <c r="M6136">
        <v>0</v>
      </c>
      <c r="N6136">
        <v>0</v>
      </c>
      <c r="O6136">
        <v>27054</v>
      </c>
      <c r="P6136">
        <v>27054</v>
      </c>
      <c r="Q6136">
        <v>8168</v>
      </c>
      <c r="R6136" t="b">
        <v>0</v>
      </c>
      <c r="S6136">
        <v>0</v>
      </c>
    </row>
    <row r="6137" spans="1:19">
      <c r="A6137">
        <v>41701002</v>
      </c>
      <c r="B6137" s="12" t="s">
        <v>5137</v>
      </c>
      <c r="C6137" s="12" t="s">
        <v>4797</v>
      </c>
      <c r="D6137" s="12" t="s">
        <v>5137</v>
      </c>
      <c r="E6137" t="b">
        <v>0</v>
      </c>
      <c r="F6137">
        <v>0</v>
      </c>
      <c r="G6137">
        <v>4302</v>
      </c>
      <c r="H6137" t="s">
        <v>21</v>
      </c>
      <c r="I6137" s="12"/>
      <c r="K6137">
        <v>0</v>
      </c>
      <c r="L6137">
        <v>4756</v>
      </c>
      <c r="M6137">
        <v>4756</v>
      </c>
      <c r="N6137">
        <v>0</v>
      </c>
      <c r="O6137">
        <v>0</v>
      </c>
      <c r="P6137">
        <v>0</v>
      </c>
      <c r="Q6137">
        <v>8169</v>
      </c>
      <c r="R6137" t="b">
        <v>0</v>
      </c>
      <c r="S6137">
        <v>0</v>
      </c>
    </row>
    <row r="6138" spans="1:19">
      <c r="A6138">
        <v>41701002</v>
      </c>
      <c r="B6138" s="12"/>
      <c r="C6138" s="12" t="s">
        <v>4797</v>
      </c>
      <c r="D6138" s="12" t="s">
        <v>5137</v>
      </c>
      <c r="E6138" t="b">
        <v>0</v>
      </c>
      <c r="F6138">
        <v>0</v>
      </c>
      <c r="G6138">
        <v>4302</v>
      </c>
      <c r="H6138">
        <v>44053</v>
      </c>
      <c r="I6138" s="12" t="s">
        <v>6063</v>
      </c>
      <c r="J6138">
        <v>1</v>
      </c>
      <c r="K6138">
        <v>13968</v>
      </c>
      <c r="L6138">
        <v>0</v>
      </c>
      <c r="M6138">
        <v>0</v>
      </c>
      <c r="N6138">
        <v>0</v>
      </c>
      <c r="O6138">
        <v>4756</v>
      </c>
      <c r="P6138">
        <v>4756</v>
      </c>
      <c r="Q6138">
        <v>8170</v>
      </c>
      <c r="R6138" t="b">
        <v>0</v>
      </c>
      <c r="S6138">
        <v>0</v>
      </c>
    </row>
    <row r="6139" spans="1:19">
      <c r="A6139">
        <v>41701002</v>
      </c>
      <c r="B6139" s="12"/>
      <c r="C6139" s="12" t="s">
        <v>4797</v>
      </c>
      <c r="D6139" s="12" t="s">
        <v>5137</v>
      </c>
      <c r="E6139" t="b">
        <v>0</v>
      </c>
      <c r="F6139">
        <v>0</v>
      </c>
      <c r="G6139">
        <v>4302</v>
      </c>
      <c r="H6139">
        <v>44074</v>
      </c>
      <c r="I6139" s="12" t="s">
        <v>6064</v>
      </c>
      <c r="J6139">
        <v>1</v>
      </c>
      <c r="K6139">
        <v>14024</v>
      </c>
      <c r="L6139">
        <v>0</v>
      </c>
      <c r="M6139">
        <v>0</v>
      </c>
      <c r="N6139">
        <v>4756</v>
      </c>
      <c r="O6139">
        <v>0</v>
      </c>
      <c r="P6139">
        <v>0</v>
      </c>
      <c r="Q6139">
        <v>8171</v>
      </c>
      <c r="R6139" t="b">
        <v>0</v>
      </c>
      <c r="S6139">
        <v>0</v>
      </c>
    </row>
    <row r="6140" spans="1:19">
      <c r="A6140">
        <v>41701002</v>
      </c>
      <c r="B6140" s="12" t="s">
        <v>3895</v>
      </c>
      <c r="C6140" s="12" t="s">
        <v>4797</v>
      </c>
      <c r="D6140" s="12" t="s">
        <v>3895</v>
      </c>
      <c r="E6140" t="b">
        <v>0</v>
      </c>
      <c r="F6140">
        <v>0</v>
      </c>
      <c r="G6140">
        <v>4302</v>
      </c>
      <c r="H6140" t="s">
        <v>21</v>
      </c>
      <c r="I6140" s="12"/>
      <c r="K6140">
        <v>0</v>
      </c>
      <c r="L6140">
        <v>0</v>
      </c>
      <c r="M6140">
        <v>0</v>
      </c>
      <c r="N6140">
        <v>4756</v>
      </c>
      <c r="O6140">
        <v>4756</v>
      </c>
      <c r="P6140">
        <v>0</v>
      </c>
      <c r="Q6140">
        <v>8172</v>
      </c>
      <c r="R6140" t="b">
        <v>0</v>
      </c>
      <c r="S6140">
        <v>0</v>
      </c>
    </row>
    <row r="6141" spans="1:19">
      <c r="A6141">
        <v>41701002</v>
      </c>
      <c r="B6141" s="12" t="s">
        <v>5156</v>
      </c>
      <c r="C6141" s="12" t="s">
        <v>4797</v>
      </c>
      <c r="D6141" s="12" t="s">
        <v>5156</v>
      </c>
      <c r="E6141" t="b">
        <v>0</v>
      </c>
      <c r="F6141">
        <v>0</v>
      </c>
      <c r="G6141">
        <v>4402</v>
      </c>
      <c r="H6141" t="s">
        <v>21</v>
      </c>
      <c r="I6141" s="12"/>
      <c r="K6141">
        <v>0</v>
      </c>
      <c r="L6141">
        <v>0</v>
      </c>
      <c r="M6141">
        <v>294442</v>
      </c>
      <c r="N6141">
        <v>0</v>
      </c>
      <c r="O6141">
        <v>0</v>
      </c>
      <c r="P6141">
        <v>0</v>
      </c>
      <c r="Q6141">
        <v>8175</v>
      </c>
      <c r="R6141" t="b">
        <v>0</v>
      </c>
      <c r="S6141">
        <v>0</v>
      </c>
    </row>
    <row r="6142" spans="1:19">
      <c r="A6142">
        <v>41701002</v>
      </c>
      <c r="B6142" s="12"/>
      <c r="C6142" s="12" t="s">
        <v>4797</v>
      </c>
      <c r="D6142" s="12" t="s">
        <v>5156</v>
      </c>
      <c r="E6142" t="b">
        <v>0</v>
      </c>
      <c r="F6142">
        <v>0</v>
      </c>
      <c r="G6142">
        <v>4402</v>
      </c>
      <c r="H6142">
        <v>44027</v>
      </c>
      <c r="I6142" s="12" t="s">
        <v>6063</v>
      </c>
      <c r="J6142">
        <v>1</v>
      </c>
      <c r="K6142">
        <v>13946</v>
      </c>
      <c r="L6142">
        <v>0</v>
      </c>
      <c r="M6142">
        <v>0</v>
      </c>
      <c r="N6142">
        <v>0</v>
      </c>
      <c r="O6142">
        <v>116821</v>
      </c>
      <c r="P6142">
        <v>116821</v>
      </c>
      <c r="Q6142">
        <v>8176</v>
      </c>
      <c r="R6142" t="b">
        <v>0</v>
      </c>
      <c r="S6142">
        <v>0</v>
      </c>
    </row>
    <row r="6143" spans="1:19">
      <c r="A6143">
        <v>41701002</v>
      </c>
      <c r="B6143" s="12"/>
      <c r="C6143" s="12" t="s">
        <v>4797</v>
      </c>
      <c r="D6143" s="12" t="s">
        <v>5156</v>
      </c>
      <c r="E6143" t="b">
        <v>0</v>
      </c>
      <c r="F6143">
        <v>0</v>
      </c>
      <c r="G6143">
        <v>4402</v>
      </c>
      <c r="H6143">
        <v>44097</v>
      </c>
      <c r="I6143" s="12" t="s">
        <v>6063</v>
      </c>
      <c r="J6143">
        <v>1</v>
      </c>
      <c r="K6143">
        <v>14069</v>
      </c>
      <c r="L6143">
        <v>0</v>
      </c>
      <c r="M6143">
        <v>0</v>
      </c>
      <c r="N6143">
        <v>0</v>
      </c>
      <c r="O6143">
        <v>40008</v>
      </c>
      <c r="P6143">
        <v>156829</v>
      </c>
      <c r="Q6143">
        <v>8177</v>
      </c>
      <c r="R6143" t="b">
        <v>0</v>
      </c>
      <c r="S6143">
        <v>0</v>
      </c>
    </row>
    <row r="6144" spans="1:19">
      <c r="A6144">
        <v>41701002</v>
      </c>
      <c r="B6144" s="12"/>
      <c r="C6144" s="12" t="s">
        <v>4797</v>
      </c>
      <c r="D6144" s="12" t="s">
        <v>5156</v>
      </c>
      <c r="E6144" t="b">
        <v>0</v>
      </c>
      <c r="F6144">
        <v>0</v>
      </c>
      <c r="G6144">
        <v>4402</v>
      </c>
      <c r="H6144">
        <v>44165</v>
      </c>
      <c r="I6144" s="12" t="s">
        <v>6063</v>
      </c>
      <c r="J6144">
        <v>1</v>
      </c>
      <c r="K6144">
        <v>14214</v>
      </c>
      <c r="L6144">
        <v>0</v>
      </c>
      <c r="M6144">
        <v>0</v>
      </c>
      <c r="N6144">
        <v>0</v>
      </c>
      <c r="O6144">
        <v>60147</v>
      </c>
      <c r="P6144">
        <v>216976</v>
      </c>
      <c r="Q6144">
        <v>8178</v>
      </c>
      <c r="R6144" t="b">
        <v>0</v>
      </c>
      <c r="S6144">
        <v>0</v>
      </c>
    </row>
    <row r="6145" spans="1:19">
      <c r="A6145">
        <v>41701002</v>
      </c>
      <c r="B6145" s="12"/>
      <c r="C6145" s="12" t="s">
        <v>4797</v>
      </c>
      <c r="D6145" s="12" t="s">
        <v>5156</v>
      </c>
      <c r="E6145" t="b">
        <v>0</v>
      </c>
      <c r="F6145">
        <v>0</v>
      </c>
      <c r="G6145">
        <v>4402</v>
      </c>
      <c r="H6145">
        <v>44195</v>
      </c>
      <c r="I6145" s="12" t="s">
        <v>6063</v>
      </c>
      <c r="J6145">
        <v>1</v>
      </c>
      <c r="K6145">
        <v>14288</v>
      </c>
      <c r="L6145">
        <v>0</v>
      </c>
      <c r="M6145">
        <v>0</v>
      </c>
      <c r="N6145">
        <v>0</v>
      </c>
      <c r="O6145">
        <v>77466</v>
      </c>
      <c r="P6145">
        <v>294442</v>
      </c>
      <c r="Q6145">
        <v>8179</v>
      </c>
      <c r="R6145" t="b">
        <v>0</v>
      </c>
      <c r="S6145">
        <v>0</v>
      </c>
    </row>
    <row r="6146" spans="1:19">
      <c r="A6146">
        <v>41701002</v>
      </c>
      <c r="B6146" s="12" t="s">
        <v>3896</v>
      </c>
      <c r="C6146" s="12" t="s">
        <v>4797</v>
      </c>
      <c r="D6146" s="12" t="s">
        <v>3896</v>
      </c>
      <c r="E6146" t="b">
        <v>0</v>
      </c>
      <c r="F6146">
        <v>0</v>
      </c>
      <c r="G6146">
        <v>4402</v>
      </c>
      <c r="H6146" t="s">
        <v>21</v>
      </c>
      <c r="I6146" s="12"/>
      <c r="K6146">
        <v>0</v>
      </c>
      <c r="L6146">
        <v>0</v>
      </c>
      <c r="M6146">
        <v>0</v>
      </c>
      <c r="N6146">
        <v>0</v>
      </c>
      <c r="O6146">
        <v>294442</v>
      </c>
      <c r="P6146">
        <v>294442</v>
      </c>
      <c r="Q6146">
        <v>8180</v>
      </c>
      <c r="R6146" t="b">
        <v>0</v>
      </c>
      <c r="S6146">
        <v>0</v>
      </c>
    </row>
    <row r="6147" spans="1:19">
      <c r="A6147">
        <v>41701002</v>
      </c>
      <c r="B6147" s="12" t="s">
        <v>5194</v>
      </c>
      <c r="C6147" s="12" t="s">
        <v>4797</v>
      </c>
      <c r="D6147" s="12" t="s">
        <v>5194</v>
      </c>
      <c r="E6147" t="b">
        <v>0</v>
      </c>
      <c r="F6147">
        <v>0</v>
      </c>
      <c r="G6147">
        <v>5201</v>
      </c>
      <c r="H6147" t="s">
        <v>21</v>
      </c>
      <c r="I6147" s="12"/>
      <c r="K6147">
        <v>0</v>
      </c>
      <c r="L6147">
        <v>0</v>
      </c>
      <c r="M6147">
        <v>318239</v>
      </c>
      <c r="N6147">
        <v>0</v>
      </c>
      <c r="O6147">
        <v>0</v>
      </c>
      <c r="P6147">
        <v>0</v>
      </c>
      <c r="Q6147">
        <v>8183</v>
      </c>
      <c r="R6147" t="b">
        <v>0</v>
      </c>
      <c r="S6147">
        <v>0</v>
      </c>
    </row>
    <row r="6148" spans="1:19">
      <c r="A6148">
        <v>41701002</v>
      </c>
      <c r="B6148" s="12"/>
      <c r="C6148" s="12" t="s">
        <v>4797</v>
      </c>
      <c r="D6148" s="12" t="s">
        <v>5194</v>
      </c>
      <c r="E6148" t="b">
        <v>0</v>
      </c>
      <c r="F6148">
        <v>0</v>
      </c>
      <c r="G6148">
        <v>5201</v>
      </c>
      <c r="H6148">
        <v>43851</v>
      </c>
      <c r="I6148" s="12" t="s">
        <v>6063</v>
      </c>
      <c r="J6148">
        <v>1</v>
      </c>
      <c r="K6148">
        <v>13526</v>
      </c>
      <c r="L6148">
        <v>0</v>
      </c>
      <c r="M6148">
        <v>0</v>
      </c>
      <c r="N6148">
        <v>0</v>
      </c>
      <c r="O6148">
        <v>318239</v>
      </c>
      <c r="P6148">
        <v>318239</v>
      </c>
      <c r="Q6148">
        <v>8184</v>
      </c>
      <c r="R6148" t="b">
        <v>0</v>
      </c>
      <c r="S6148">
        <v>0</v>
      </c>
    </row>
    <row r="6149" spans="1:19">
      <c r="A6149">
        <v>41701002</v>
      </c>
      <c r="B6149" s="12" t="s">
        <v>3897</v>
      </c>
      <c r="C6149" s="12" t="s">
        <v>4797</v>
      </c>
      <c r="D6149" s="12" t="s">
        <v>3897</v>
      </c>
      <c r="E6149" t="b">
        <v>0</v>
      </c>
      <c r="F6149">
        <v>0</v>
      </c>
      <c r="G6149">
        <v>5201</v>
      </c>
      <c r="H6149" t="s">
        <v>21</v>
      </c>
      <c r="I6149" s="12"/>
      <c r="K6149">
        <v>0</v>
      </c>
      <c r="L6149">
        <v>0</v>
      </c>
      <c r="M6149">
        <v>0</v>
      </c>
      <c r="N6149">
        <v>0</v>
      </c>
      <c r="O6149">
        <v>318239</v>
      </c>
      <c r="P6149">
        <v>318239</v>
      </c>
      <c r="Q6149">
        <v>8185</v>
      </c>
      <c r="R6149" t="b">
        <v>0</v>
      </c>
      <c r="S6149">
        <v>0</v>
      </c>
    </row>
    <row r="6150" spans="1:19">
      <c r="A6150">
        <v>41701002</v>
      </c>
      <c r="B6150" s="12" t="s">
        <v>5204</v>
      </c>
      <c r="C6150" s="12" t="s">
        <v>4797</v>
      </c>
      <c r="D6150" s="12" t="s">
        <v>5204</v>
      </c>
      <c r="E6150" t="b">
        <v>0</v>
      </c>
      <c r="F6150">
        <v>0</v>
      </c>
      <c r="G6150">
        <v>5202</v>
      </c>
      <c r="H6150" t="s">
        <v>21</v>
      </c>
      <c r="I6150" s="12"/>
      <c r="K6150">
        <v>0</v>
      </c>
      <c r="L6150">
        <v>0</v>
      </c>
      <c r="M6150">
        <v>5375</v>
      </c>
      <c r="N6150">
        <v>0</v>
      </c>
      <c r="O6150">
        <v>0</v>
      </c>
      <c r="P6150">
        <v>0</v>
      </c>
      <c r="Q6150">
        <v>8186</v>
      </c>
      <c r="R6150" t="b">
        <v>0</v>
      </c>
      <c r="S6150">
        <v>0</v>
      </c>
    </row>
    <row r="6151" spans="1:19">
      <c r="A6151">
        <v>41701002</v>
      </c>
      <c r="B6151" s="12"/>
      <c r="C6151" s="12" t="s">
        <v>4797</v>
      </c>
      <c r="D6151" s="12" t="s">
        <v>5204</v>
      </c>
      <c r="E6151" t="b">
        <v>0</v>
      </c>
      <c r="F6151">
        <v>0</v>
      </c>
      <c r="G6151">
        <v>5202</v>
      </c>
      <c r="H6151">
        <v>43906</v>
      </c>
      <c r="I6151" s="12" t="s">
        <v>6063</v>
      </c>
      <c r="J6151">
        <v>1</v>
      </c>
      <c r="K6151">
        <v>13667</v>
      </c>
      <c r="L6151">
        <v>0</v>
      </c>
      <c r="M6151">
        <v>0</v>
      </c>
      <c r="N6151">
        <v>0</v>
      </c>
      <c r="O6151">
        <v>5375</v>
      </c>
      <c r="P6151">
        <v>5375</v>
      </c>
      <c r="Q6151">
        <v>8187</v>
      </c>
      <c r="R6151" t="b">
        <v>0</v>
      </c>
      <c r="S6151">
        <v>0</v>
      </c>
    </row>
    <row r="6152" spans="1:19">
      <c r="A6152">
        <v>41701002</v>
      </c>
      <c r="B6152" s="12" t="s">
        <v>3898</v>
      </c>
      <c r="C6152" s="12" t="s">
        <v>4797</v>
      </c>
      <c r="D6152" s="12" t="s">
        <v>3898</v>
      </c>
      <c r="E6152" t="b">
        <v>0</v>
      </c>
      <c r="F6152">
        <v>0</v>
      </c>
      <c r="G6152">
        <v>5202</v>
      </c>
      <c r="H6152" t="s">
        <v>21</v>
      </c>
      <c r="I6152" s="12"/>
      <c r="K6152">
        <v>0</v>
      </c>
      <c r="L6152">
        <v>0</v>
      </c>
      <c r="M6152">
        <v>0</v>
      </c>
      <c r="N6152">
        <v>0</v>
      </c>
      <c r="O6152">
        <v>5375</v>
      </c>
      <c r="P6152">
        <v>5375</v>
      </c>
      <c r="Q6152">
        <v>8188</v>
      </c>
      <c r="R6152" t="b">
        <v>0</v>
      </c>
      <c r="S6152">
        <v>0</v>
      </c>
    </row>
    <row r="6153" spans="1:19">
      <c r="A6153">
        <v>41701002</v>
      </c>
      <c r="B6153" s="12" t="s">
        <v>5215</v>
      </c>
      <c r="C6153" s="12" t="s">
        <v>4797</v>
      </c>
      <c r="D6153" s="12" t="s">
        <v>5215</v>
      </c>
      <c r="E6153" t="b">
        <v>0</v>
      </c>
      <c r="F6153">
        <v>0</v>
      </c>
      <c r="G6153">
        <v>5301</v>
      </c>
      <c r="H6153" t="s">
        <v>21</v>
      </c>
      <c r="I6153" s="12"/>
      <c r="K6153">
        <v>0</v>
      </c>
      <c r="L6153">
        <v>0</v>
      </c>
      <c r="M6153">
        <v>533668</v>
      </c>
      <c r="N6153">
        <v>0</v>
      </c>
      <c r="O6153">
        <v>0</v>
      </c>
      <c r="P6153">
        <v>0</v>
      </c>
      <c r="Q6153">
        <v>8189</v>
      </c>
      <c r="R6153" t="b">
        <v>0</v>
      </c>
      <c r="S6153">
        <v>0</v>
      </c>
    </row>
    <row r="6154" spans="1:19">
      <c r="A6154">
        <v>41701002</v>
      </c>
      <c r="B6154" s="12"/>
      <c r="C6154" s="12" t="s">
        <v>4797</v>
      </c>
      <c r="D6154" s="12" t="s">
        <v>5215</v>
      </c>
      <c r="E6154" t="b">
        <v>0</v>
      </c>
      <c r="F6154">
        <v>0</v>
      </c>
      <c r="G6154">
        <v>5301</v>
      </c>
      <c r="H6154">
        <v>43844</v>
      </c>
      <c r="I6154" s="12" t="s">
        <v>6063</v>
      </c>
      <c r="J6154">
        <v>1</v>
      </c>
      <c r="K6154">
        <v>13513</v>
      </c>
      <c r="L6154">
        <v>0</v>
      </c>
      <c r="M6154">
        <v>0</v>
      </c>
      <c r="N6154">
        <v>0</v>
      </c>
      <c r="O6154">
        <v>99714</v>
      </c>
      <c r="P6154">
        <v>99714</v>
      </c>
      <c r="Q6154">
        <v>8190</v>
      </c>
      <c r="R6154" t="b">
        <v>0</v>
      </c>
      <c r="S6154">
        <v>0</v>
      </c>
    </row>
    <row r="6155" spans="1:19">
      <c r="A6155">
        <v>41701002</v>
      </c>
      <c r="B6155" s="12"/>
      <c r="C6155" s="12" t="s">
        <v>4797</v>
      </c>
      <c r="D6155" s="12" t="s">
        <v>5215</v>
      </c>
      <c r="E6155" t="b">
        <v>0</v>
      </c>
      <c r="F6155">
        <v>0</v>
      </c>
      <c r="G6155">
        <v>5301</v>
      </c>
      <c r="H6155">
        <v>44001</v>
      </c>
      <c r="I6155" s="12" t="s">
        <v>6063</v>
      </c>
      <c r="J6155">
        <v>1</v>
      </c>
      <c r="K6155">
        <v>13846</v>
      </c>
      <c r="L6155">
        <v>0</v>
      </c>
      <c r="M6155">
        <v>0</v>
      </c>
      <c r="N6155">
        <v>0</v>
      </c>
      <c r="O6155">
        <v>103964</v>
      </c>
      <c r="P6155">
        <v>203678</v>
      </c>
      <c r="Q6155">
        <v>8191</v>
      </c>
      <c r="R6155" t="b">
        <v>0</v>
      </c>
      <c r="S6155">
        <v>0</v>
      </c>
    </row>
    <row r="6156" spans="1:19">
      <c r="A6156">
        <v>41701002</v>
      </c>
      <c r="B6156" s="12"/>
      <c r="C6156" s="12" t="s">
        <v>4797</v>
      </c>
      <c r="D6156" s="12" t="s">
        <v>5215</v>
      </c>
      <c r="E6156" t="b">
        <v>0</v>
      </c>
      <c r="F6156">
        <v>0</v>
      </c>
      <c r="G6156">
        <v>5301</v>
      </c>
      <c r="H6156">
        <v>44043</v>
      </c>
      <c r="I6156" s="12" t="s">
        <v>6063</v>
      </c>
      <c r="J6156">
        <v>1</v>
      </c>
      <c r="K6156">
        <v>13944</v>
      </c>
      <c r="L6156">
        <v>0</v>
      </c>
      <c r="M6156">
        <v>0</v>
      </c>
      <c r="N6156">
        <v>0</v>
      </c>
      <c r="O6156">
        <v>180670</v>
      </c>
      <c r="P6156">
        <v>384348</v>
      </c>
      <c r="Q6156">
        <v>8192</v>
      </c>
      <c r="R6156" t="b">
        <v>0</v>
      </c>
      <c r="S6156">
        <v>0</v>
      </c>
    </row>
    <row r="6157" spans="1:19">
      <c r="A6157">
        <v>41701002</v>
      </c>
      <c r="B6157" s="12"/>
      <c r="C6157" s="12" t="s">
        <v>4797</v>
      </c>
      <c r="D6157" s="12" t="s">
        <v>5215</v>
      </c>
      <c r="E6157" t="b">
        <v>0</v>
      </c>
      <c r="F6157">
        <v>0</v>
      </c>
      <c r="G6157">
        <v>5301</v>
      </c>
      <c r="H6157">
        <v>44070</v>
      </c>
      <c r="I6157" s="12" t="s">
        <v>6063</v>
      </c>
      <c r="J6157">
        <v>1</v>
      </c>
      <c r="K6157">
        <v>13999</v>
      </c>
      <c r="L6157">
        <v>0</v>
      </c>
      <c r="M6157">
        <v>0</v>
      </c>
      <c r="N6157">
        <v>0</v>
      </c>
      <c r="O6157">
        <v>78207</v>
      </c>
      <c r="P6157">
        <v>462555</v>
      </c>
      <c r="Q6157">
        <v>8193</v>
      </c>
      <c r="R6157" t="b">
        <v>0</v>
      </c>
      <c r="S6157">
        <v>0</v>
      </c>
    </row>
    <row r="6158" spans="1:19">
      <c r="A6158">
        <v>41701002</v>
      </c>
      <c r="B6158" s="12"/>
      <c r="C6158" s="12" t="s">
        <v>4797</v>
      </c>
      <c r="D6158" s="12" t="s">
        <v>5215</v>
      </c>
      <c r="E6158" t="b">
        <v>0</v>
      </c>
      <c r="F6158">
        <v>0</v>
      </c>
      <c r="G6158">
        <v>5301</v>
      </c>
      <c r="H6158">
        <v>44104</v>
      </c>
      <c r="I6158" s="12" t="s">
        <v>6063</v>
      </c>
      <c r="J6158">
        <v>1</v>
      </c>
      <c r="K6158">
        <v>14074</v>
      </c>
      <c r="L6158">
        <v>0</v>
      </c>
      <c r="M6158">
        <v>0</v>
      </c>
      <c r="N6158">
        <v>0</v>
      </c>
      <c r="O6158">
        <v>71113</v>
      </c>
      <c r="P6158">
        <v>533668</v>
      </c>
      <c r="Q6158">
        <v>8194</v>
      </c>
      <c r="R6158" t="b">
        <v>0</v>
      </c>
      <c r="S6158">
        <v>0</v>
      </c>
    </row>
    <row r="6159" spans="1:19">
      <c r="A6159">
        <v>41701002</v>
      </c>
      <c r="B6159" s="12" t="s">
        <v>3899</v>
      </c>
      <c r="C6159" s="12" t="s">
        <v>4797</v>
      </c>
      <c r="D6159" s="12" t="s">
        <v>3899</v>
      </c>
      <c r="E6159" t="b">
        <v>0</v>
      </c>
      <c r="F6159">
        <v>0</v>
      </c>
      <c r="G6159">
        <v>5301</v>
      </c>
      <c r="H6159" t="s">
        <v>21</v>
      </c>
      <c r="I6159" s="12"/>
      <c r="K6159">
        <v>0</v>
      </c>
      <c r="L6159">
        <v>0</v>
      </c>
      <c r="M6159">
        <v>0</v>
      </c>
      <c r="N6159">
        <v>0</v>
      </c>
      <c r="O6159">
        <v>533668</v>
      </c>
      <c r="P6159">
        <v>533668</v>
      </c>
      <c r="Q6159">
        <v>8195</v>
      </c>
      <c r="R6159" t="b">
        <v>0</v>
      </c>
      <c r="S6159">
        <v>0</v>
      </c>
    </row>
    <row r="6160" spans="1:19">
      <c r="A6160">
        <v>41701002</v>
      </c>
      <c r="B6160" s="12" t="s">
        <v>5219</v>
      </c>
      <c r="C6160" s="12" t="s">
        <v>4797</v>
      </c>
      <c r="D6160" s="12" t="s">
        <v>5219</v>
      </c>
      <c r="E6160" t="b">
        <v>0</v>
      </c>
      <c r="F6160">
        <v>0</v>
      </c>
      <c r="G6160">
        <v>5302</v>
      </c>
      <c r="H6160" t="s">
        <v>21</v>
      </c>
      <c r="I6160" s="12"/>
      <c r="K6160">
        <v>0</v>
      </c>
      <c r="L6160">
        <v>0</v>
      </c>
      <c r="M6160">
        <v>25925</v>
      </c>
      <c r="N6160">
        <v>0</v>
      </c>
      <c r="O6160">
        <v>0</v>
      </c>
      <c r="P6160">
        <v>0</v>
      </c>
      <c r="Q6160">
        <v>8196</v>
      </c>
      <c r="R6160" t="b">
        <v>0</v>
      </c>
      <c r="S6160">
        <v>0</v>
      </c>
    </row>
    <row r="6161" spans="1:19">
      <c r="A6161">
        <v>41701002</v>
      </c>
      <c r="B6161" s="12"/>
      <c r="C6161" s="12" t="s">
        <v>4797</v>
      </c>
      <c r="D6161" s="12" t="s">
        <v>5219</v>
      </c>
      <c r="E6161" t="b">
        <v>0</v>
      </c>
      <c r="F6161">
        <v>0</v>
      </c>
      <c r="G6161">
        <v>5302</v>
      </c>
      <c r="H6161">
        <v>43893</v>
      </c>
      <c r="I6161" s="12" t="s">
        <v>6063</v>
      </c>
      <c r="J6161">
        <v>1</v>
      </c>
      <c r="K6161">
        <v>13673</v>
      </c>
      <c r="L6161">
        <v>0</v>
      </c>
      <c r="M6161">
        <v>0</v>
      </c>
      <c r="N6161">
        <v>0</v>
      </c>
      <c r="O6161">
        <v>13161</v>
      </c>
      <c r="P6161">
        <v>13161</v>
      </c>
      <c r="Q6161">
        <v>8197</v>
      </c>
      <c r="R6161" t="b">
        <v>0</v>
      </c>
      <c r="S6161">
        <v>0</v>
      </c>
    </row>
    <row r="6162" spans="1:19">
      <c r="A6162">
        <v>41701002</v>
      </c>
      <c r="B6162" s="12"/>
      <c r="C6162" s="12" t="s">
        <v>4797</v>
      </c>
      <c r="D6162" s="12" t="s">
        <v>5219</v>
      </c>
      <c r="E6162" t="b">
        <v>0</v>
      </c>
      <c r="F6162">
        <v>0</v>
      </c>
      <c r="G6162">
        <v>5302</v>
      </c>
      <c r="H6162">
        <v>44049</v>
      </c>
      <c r="I6162" s="12" t="s">
        <v>6063</v>
      </c>
      <c r="J6162">
        <v>1</v>
      </c>
      <c r="K6162">
        <v>14005</v>
      </c>
      <c r="L6162">
        <v>0</v>
      </c>
      <c r="M6162">
        <v>0</v>
      </c>
      <c r="N6162">
        <v>0</v>
      </c>
      <c r="O6162">
        <v>8572</v>
      </c>
      <c r="P6162">
        <v>21733</v>
      </c>
      <c r="Q6162">
        <v>8198</v>
      </c>
      <c r="R6162" t="b">
        <v>0</v>
      </c>
      <c r="S6162">
        <v>0</v>
      </c>
    </row>
    <row r="6163" spans="1:19">
      <c r="A6163">
        <v>41701002</v>
      </c>
      <c r="B6163" s="12"/>
      <c r="C6163" s="12" t="s">
        <v>4797</v>
      </c>
      <c r="D6163" s="12" t="s">
        <v>5219</v>
      </c>
      <c r="E6163" t="b">
        <v>0</v>
      </c>
      <c r="F6163">
        <v>0</v>
      </c>
      <c r="G6163">
        <v>5302</v>
      </c>
      <c r="H6163">
        <v>44159</v>
      </c>
      <c r="I6163" s="12" t="s">
        <v>6063</v>
      </c>
      <c r="J6163">
        <v>1</v>
      </c>
      <c r="K6163">
        <v>14233</v>
      </c>
      <c r="L6163">
        <v>0</v>
      </c>
      <c r="M6163">
        <v>0</v>
      </c>
      <c r="N6163">
        <v>0</v>
      </c>
      <c r="O6163">
        <v>4192</v>
      </c>
      <c r="P6163">
        <v>25925</v>
      </c>
      <c r="Q6163">
        <v>8199</v>
      </c>
      <c r="R6163" t="b">
        <v>0</v>
      </c>
      <c r="S6163">
        <v>0</v>
      </c>
    </row>
    <row r="6164" spans="1:19">
      <c r="A6164">
        <v>41701002</v>
      </c>
      <c r="B6164" s="12" t="s">
        <v>3900</v>
      </c>
      <c r="C6164" s="12" t="s">
        <v>4797</v>
      </c>
      <c r="D6164" s="12" t="s">
        <v>3900</v>
      </c>
      <c r="E6164" t="b">
        <v>0</v>
      </c>
      <c r="F6164">
        <v>0</v>
      </c>
      <c r="G6164">
        <v>5302</v>
      </c>
      <c r="H6164" t="s">
        <v>21</v>
      </c>
      <c r="I6164" s="12"/>
      <c r="K6164">
        <v>0</v>
      </c>
      <c r="L6164">
        <v>0</v>
      </c>
      <c r="M6164">
        <v>0</v>
      </c>
      <c r="N6164">
        <v>0</v>
      </c>
      <c r="O6164">
        <v>25925</v>
      </c>
      <c r="P6164">
        <v>25925</v>
      </c>
      <c r="Q6164">
        <v>8200</v>
      </c>
      <c r="R6164" t="b">
        <v>0</v>
      </c>
      <c r="S6164">
        <v>0</v>
      </c>
    </row>
    <row r="6165" spans="1:19">
      <c r="A6165">
        <v>41701002</v>
      </c>
      <c r="B6165" s="12" t="s">
        <v>5224</v>
      </c>
      <c r="C6165" s="12" t="s">
        <v>4797</v>
      </c>
      <c r="D6165" s="12" t="s">
        <v>5224</v>
      </c>
      <c r="E6165" t="b">
        <v>0</v>
      </c>
      <c r="F6165">
        <v>0</v>
      </c>
      <c r="G6165">
        <v>5401</v>
      </c>
      <c r="H6165" t="s">
        <v>21</v>
      </c>
      <c r="I6165" s="12"/>
      <c r="K6165">
        <v>0</v>
      </c>
      <c r="L6165">
        <v>0</v>
      </c>
      <c r="M6165">
        <v>18942</v>
      </c>
      <c r="N6165">
        <v>0</v>
      </c>
      <c r="O6165">
        <v>0</v>
      </c>
      <c r="P6165">
        <v>0</v>
      </c>
      <c r="Q6165">
        <v>8201</v>
      </c>
      <c r="R6165" t="b">
        <v>0</v>
      </c>
      <c r="S6165">
        <v>0</v>
      </c>
    </row>
    <row r="6166" spans="1:19">
      <c r="A6166">
        <v>41701002</v>
      </c>
      <c r="B6166" s="12"/>
      <c r="C6166" s="12" t="s">
        <v>4797</v>
      </c>
      <c r="D6166" s="12" t="s">
        <v>5224</v>
      </c>
      <c r="E6166" t="b">
        <v>0</v>
      </c>
      <c r="F6166">
        <v>0</v>
      </c>
      <c r="G6166">
        <v>5401</v>
      </c>
      <c r="H6166">
        <v>44025</v>
      </c>
      <c r="I6166" s="12" t="s">
        <v>6063</v>
      </c>
      <c r="J6166">
        <v>1</v>
      </c>
      <c r="K6166">
        <v>13913</v>
      </c>
      <c r="L6166">
        <v>0</v>
      </c>
      <c r="M6166">
        <v>0</v>
      </c>
      <c r="N6166">
        <v>0</v>
      </c>
      <c r="O6166">
        <v>2783</v>
      </c>
      <c r="P6166">
        <v>2783</v>
      </c>
      <c r="Q6166">
        <v>8202</v>
      </c>
      <c r="R6166" t="b">
        <v>0</v>
      </c>
      <c r="S6166">
        <v>0</v>
      </c>
    </row>
    <row r="6167" spans="1:19">
      <c r="A6167">
        <v>41701002</v>
      </c>
      <c r="B6167" s="12"/>
      <c r="C6167" s="12" t="s">
        <v>4797</v>
      </c>
      <c r="D6167" s="12" t="s">
        <v>5224</v>
      </c>
      <c r="E6167" t="b">
        <v>0</v>
      </c>
      <c r="F6167">
        <v>0</v>
      </c>
      <c r="G6167">
        <v>5401</v>
      </c>
      <c r="H6167">
        <v>44144</v>
      </c>
      <c r="I6167" s="12" t="s">
        <v>6063</v>
      </c>
      <c r="J6167">
        <v>1</v>
      </c>
      <c r="K6167">
        <v>14182</v>
      </c>
      <c r="L6167">
        <v>0</v>
      </c>
      <c r="M6167">
        <v>0</v>
      </c>
      <c r="N6167">
        <v>0</v>
      </c>
      <c r="O6167">
        <v>2863</v>
      </c>
      <c r="P6167">
        <v>5646</v>
      </c>
      <c r="Q6167">
        <v>8203</v>
      </c>
      <c r="R6167" t="b">
        <v>0</v>
      </c>
      <c r="S6167">
        <v>0</v>
      </c>
    </row>
    <row r="6168" spans="1:19">
      <c r="A6168">
        <v>41701002</v>
      </c>
      <c r="B6168" s="12"/>
      <c r="C6168" s="12" t="s">
        <v>4797</v>
      </c>
      <c r="D6168" s="12" t="s">
        <v>5224</v>
      </c>
      <c r="E6168" t="b">
        <v>0</v>
      </c>
      <c r="F6168">
        <v>0</v>
      </c>
      <c r="G6168">
        <v>5401</v>
      </c>
      <c r="H6168">
        <v>44144</v>
      </c>
      <c r="I6168" s="12" t="s">
        <v>6063</v>
      </c>
      <c r="J6168">
        <v>1</v>
      </c>
      <c r="K6168">
        <v>14183</v>
      </c>
      <c r="L6168">
        <v>0</v>
      </c>
      <c r="M6168">
        <v>0</v>
      </c>
      <c r="N6168">
        <v>0</v>
      </c>
      <c r="O6168">
        <v>3067</v>
      </c>
      <c r="P6168">
        <v>8713</v>
      </c>
      <c r="Q6168">
        <v>8204</v>
      </c>
      <c r="R6168" t="b">
        <v>0</v>
      </c>
      <c r="S6168">
        <v>0</v>
      </c>
    </row>
    <row r="6169" spans="1:19">
      <c r="A6169">
        <v>41701002</v>
      </c>
      <c r="B6169" s="12"/>
      <c r="C6169" s="12" t="s">
        <v>4797</v>
      </c>
      <c r="D6169" s="12" t="s">
        <v>5224</v>
      </c>
      <c r="E6169" t="b">
        <v>0</v>
      </c>
      <c r="F6169">
        <v>0</v>
      </c>
      <c r="G6169">
        <v>5401</v>
      </c>
      <c r="H6169">
        <v>44144</v>
      </c>
      <c r="I6169" s="12" t="s">
        <v>6063</v>
      </c>
      <c r="J6169">
        <v>1</v>
      </c>
      <c r="K6169">
        <v>14184</v>
      </c>
      <c r="L6169">
        <v>0</v>
      </c>
      <c r="M6169">
        <v>0</v>
      </c>
      <c r="N6169">
        <v>0</v>
      </c>
      <c r="O6169">
        <v>3037</v>
      </c>
      <c r="P6169">
        <v>11750</v>
      </c>
      <c r="Q6169">
        <v>8205</v>
      </c>
      <c r="R6169" t="b">
        <v>0</v>
      </c>
      <c r="S6169">
        <v>0</v>
      </c>
    </row>
    <row r="6170" spans="1:19">
      <c r="A6170">
        <v>41701002</v>
      </c>
      <c r="B6170" s="12"/>
      <c r="C6170" s="12" t="s">
        <v>4797</v>
      </c>
      <c r="D6170" s="12" t="s">
        <v>5224</v>
      </c>
      <c r="E6170" t="b">
        <v>0</v>
      </c>
      <c r="F6170">
        <v>0</v>
      </c>
      <c r="G6170">
        <v>5401</v>
      </c>
      <c r="H6170">
        <v>44169</v>
      </c>
      <c r="I6170" s="12" t="s">
        <v>6063</v>
      </c>
      <c r="J6170">
        <v>1</v>
      </c>
      <c r="K6170">
        <v>14249</v>
      </c>
      <c r="L6170">
        <v>0</v>
      </c>
      <c r="M6170">
        <v>0</v>
      </c>
      <c r="N6170">
        <v>0</v>
      </c>
      <c r="O6170">
        <v>7192</v>
      </c>
      <c r="P6170">
        <v>18942</v>
      </c>
      <c r="Q6170">
        <v>8206</v>
      </c>
      <c r="R6170" t="b">
        <v>0</v>
      </c>
      <c r="S6170">
        <v>0</v>
      </c>
    </row>
    <row r="6171" spans="1:19">
      <c r="A6171">
        <v>41701002</v>
      </c>
      <c r="B6171" s="12" t="s">
        <v>3901</v>
      </c>
      <c r="C6171" s="12" t="s">
        <v>4797</v>
      </c>
      <c r="D6171" s="12" t="s">
        <v>3901</v>
      </c>
      <c r="E6171" t="b">
        <v>0</v>
      </c>
      <c r="F6171">
        <v>0</v>
      </c>
      <c r="G6171">
        <v>5401</v>
      </c>
      <c r="H6171" t="s">
        <v>21</v>
      </c>
      <c r="I6171" s="12"/>
      <c r="K6171">
        <v>0</v>
      </c>
      <c r="L6171">
        <v>0</v>
      </c>
      <c r="M6171">
        <v>0</v>
      </c>
      <c r="N6171">
        <v>0</v>
      </c>
      <c r="O6171">
        <v>18942</v>
      </c>
      <c r="P6171">
        <v>18942</v>
      </c>
      <c r="Q6171">
        <v>8207</v>
      </c>
      <c r="R6171" t="b">
        <v>0</v>
      </c>
      <c r="S6171">
        <v>0</v>
      </c>
    </row>
    <row r="6172" spans="1:19">
      <c r="A6172">
        <v>41701002</v>
      </c>
      <c r="B6172" s="12" t="s">
        <v>5234</v>
      </c>
      <c r="C6172" s="12" t="s">
        <v>4797</v>
      </c>
      <c r="D6172" s="12" t="s">
        <v>5234</v>
      </c>
      <c r="E6172" t="b">
        <v>0</v>
      </c>
      <c r="F6172">
        <v>0</v>
      </c>
      <c r="G6172">
        <v>5402</v>
      </c>
      <c r="H6172" t="s">
        <v>21</v>
      </c>
      <c r="I6172" s="12"/>
      <c r="K6172">
        <v>0</v>
      </c>
      <c r="L6172">
        <v>0</v>
      </c>
      <c r="M6172">
        <v>7384</v>
      </c>
      <c r="N6172">
        <v>0</v>
      </c>
      <c r="O6172">
        <v>0</v>
      </c>
      <c r="P6172">
        <v>0</v>
      </c>
      <c r="Q6172">
        <v>8208</v>
      </c>
      <c r="R6172" t="b">
        <v>0</v>
      </c>
      <c r="S6172">
        <v>0</v>
      </c>
    </row>
    <row r="6173" spans="1:19">
      <c r="A6173">
        <v>41701002</v>
      </c>
      <c r="B6173" s="12"/>
      <c r="C6173" s="12" t="s">
        <v>4797</v>
      </c>
      <c r="D6173" s="12" t="s">
        <v>5234</v>
      </c>
      <c r="E6173" t="b">
        <v>0</v>
      </c>
      <c r="F6173">
        <v>0</v>
      </c>
      <c r="G6173">
        <v>5402</v>
      </c>
      <c r="H6173">
        <v>43837</v>
      </c>
      <c r="I6173" s="12" t="s">
        <v>6063</v>
      </c>
      <c r="J6173">
        <v>1</v>
      </c>
      <c r="K6173">
        <v>13477</v>
      </c>
      <c r="L6173">
        <v>0</v>
      </c>
      <c r="M6173">
        <v>0</v>
      </c>
      <c r="N6173">
        <v>0</v>
      </c>
      <c r="O6173">
        <v>4220</v>
      </c>
      <c r="P6173">
        <v>4220</v>
      </c>
      <c r="Q6173">
        <v>8209</v>
      </c>
      <c r="R6173" t="b">
        <v>0</v>
      </c>
      <c r="S6173">
        <v>0</v>
      </c>
    </row>
    <row r="6174" spans="1:19">
      <c r="A6174">
        <v>41701002</v>
      </c>
      <c r="B6174" s="12"/>
      <c r="C6174" s="12" t="s">
        <v>4797</v>
      </c>
      <c r="D6174" s="12" t="s">
        <v>5234</v>
      </c>
      <c r="E6174" t="b">
        <v>0</v>
      </c>
      <c r="F6174">
        <v>0</v>
      </c>
      <c r="G6174">
        <v>5402</v>
      </c>
      <c r="H6174">
        <v>43962</v>
      </c>
      <c r="I6174" s="12" t="s">
        <v>6063</v>
      </c>
      <c r="J6174">
        <v>1</v>
      </c>
      <c r="K6174">
        <v>13758</v>
      </c>
      <c r="L6174">
        <v>0</v>
      </c>
      <c r="M6174">
        <v>0</v>
      </c>
      <c r="N6174">
        <v>0</v>
      </c>
      <c r="O6174">
        <v>3164</v>
      </c>
      <c r="P6174">
        <v>7384</v>
      </c>
      <c r="Q6174">
        <v>8210</v>
      </c>
      <c r="R6174" t="b">
        <v>0</v>
      </c>
      <c r="S6174">
        <v>0</v>
      </c>
    </row>
    <row r="6175" spans="1:19">
      <c r="A6175">
        <v>41701002</v>
      </c>
      <c r="B6175" s="12" t="s">
        <v>3902</v>
      </c>
      <c r="C6175" s="12" t="s">
        <v>4797</v>
      </c>
      <c r="D6175" s="12" t="s">
        <v>3902</v>
      </c>
      <c r="E6175" t="b">
        <v>0</v>
      </c>
      <c r="F6175">
        <v>0</v>
      </c>
      <c r="G6175">
        <v>5402</v>
      </c>
      <c r="H6175" t="s">
        <v>21</v>
      </c>
      <c r="I6175" s="12"/>
      <c r="K6175">
        <v>0</v>
      </c>
      <c r="L6175">
        <v>0</v>
      </c>
      <c r="M6175">
        <v>0</v>
      </c>
      <c r="N6175">
        <v>0</v>
      </c>
      <c r="O6175">
        <v>7384</v>
      </c>
      <c r="P6175">
        <v>7384</v>
      </c>
      <c r="Q6175">
        <v>8211</v>
      </c>
      <c r="R6175" t="b">
        <v>0</v>
      </c>
      <c r="S6175">
        <v>0</v>
      </c>
    </row>
    <row r="6176" spans="1:19">
      <c r="A6176">
        <v>41701002</v>
      </c>
      <c r="B6176" s="12" t="s">
        <v>5240</v>
      </c>
      <c r="C6176" s="12" t="s">
        <v>4797</v>
      </c>
      <c r="D6176" s="12" t="s">
        <v>5240</v>
      </c>
      <c r="E6176" t="b">
        <v>0</v>
      </c>
      <c r="F6176">
        <v>0</v>
      </c>
      <c r="G6176">
        <v>5501</v>
      </c>
      <c r="H6176" t="s">
        <v>21</v>
      </c>
      <c r="I6176" s="12"/>
      <c r="K6176">
        <v>0</v>
      </c>
      <c r="L6176">
        <v>0</v>
      </c>
      <c r="M6176">
        <v>1188212</v>
      </c>
      <c r="N6176">
        <v>0</v>
      </c>
      <c r="O6176">
        <v>0</v>
      </c>
      <c r="P6176">
        <v>0</v>
      </c>
      <c r="Q6176">
        <v>8212</v>
      </c>
      <c r="R6176" t="b">
        <v>0</v>
      </c>
      <c r="S6176">
        <v>0</v>
      </c>
    </row>
    <row r="6177" spans="1:19">
      <c r="A6177">
        <v>41701002</v>
      </c>
      <c r="B6177" s="12"/>
      <c r="C6177" s="12" t="s">
        <v>4797</v>
      </c>
      <c r="D6177" s="12" t="s">
        <v>5240</v>
      </c>
      <c r="E6177" t="b">
        <v>0</v>
      </c>
      <c r="F6177">
        <v>0</v>
      </c>
      <c r="G6177">
        <v>5501</v>
      </c>
      <c r="H6177">
        <v>43838</v>
      </c>
      <c r="I6177" s="12" t="s">
        <v>6063</v>
      </c>
      <c r="J6177">
        <v>1</v>
      </c>
      <c r="K6177">
        <v>13480</v>
      </c>
      <c r="L6177">
        <v>0</v>
      </c>
      <c r="M6177">
        <v>0</v>
      </c>
      <c r="N6177">
        <v>0</v>
      </c>
      <c r="O6177">
        <v>446928</v>
      </c>
      <c r="P6177">
        <v>446928</v>
      </c>
      <c r="Q6177">
        <v>8213</v>
      </c>
      <c r="R6177" t="b">
        <v>0</v>
      </c>
      <c r="S6177">
        <v>0</v>
      </c>
    </row>
    <row r="6178" spans="1:19">
      <c r="A6178">
        <v>41701002</v>
      </c>
      <c r="B6178" s="12"/>
      <c r="C6178" s="12" t="s">
        <v>4797</v>
      </c>
      <c r="D6178" s="12" t="s">
        <v>5240</v>
      </c>
      <c r="E6178" t="b">
        <v>0</v>
      </c>
      <c r="F6178">
        <v>0</v>
      </c>
      <c r="G6178">
        <v>5501</v>
      </c>
      <c r="H6178">
        <v>43867</v>
      </c>
      <c r="I6178" s="12" t="s">
        <v>6063</v>
      </c>
      <c r="J6178">
        <v>1</v>
      </c>
      <c r="K6178">
        <v>13552</v>
      </c>
      <c r="L6178">
        <v>0</v>
      </c>
      <c r="M6178">
        <v>0</v>
      </c>
      <c r="N6178">
        <v>0</v>
      </c>
      <c r="O6178">
        <v>489816</v>
      </c>
      <c r="P6178">
        <v>936744</v>
      </c>
      <c r="Q6178">
        <v>8214</v>
      </c>
      <c r="R6178" t="b">
        <v>0</v>
      </c>
      <c r="S6178">
        <v>0</v>
      </c>
    </row>
    <row r="6179" spans="1:19">
      <c r="A6179">
        <v>41701002</v>
      </c>
      <c r="B6179" s="12"/>
      <c r="C6179" s="12" t="s">
        <v>4797</v>
      </c>
      <c r="D6179" s="12" t="s">
        <v>5240</v>
      </c>
      <c r="E6179" t="b">
        <v>0</v>
      </c>
      <c r="F6179">
        <v>0</v>
      </c>
      <c r="G6179">
        <v>5501</v>
      </c>
      <c r="H6179">
        <v>43896</v>
      </c>
      <c r="I6179" s="12" t="s">
        <v>6063</v>
      </c>
      <c r="J6179">
        <v>1</v>
      </c>
      <c r="K6179">
        <v>13624</v>
      </c>
      <c r="L6179">
        <v>0</v>
      </c>
      <c r="M6179">
        <v>0</v>
      </c>
      <c r="N6179">
        <v>0</v>
      </c>
      <c r="O6179">
        <v>251468</v>
      </c>
      <c r="P6179">
        <v>1188212</v>
      </c>
      <c r="Q6179">
        <v>8215</v>
      </c>
      <c r="R6179" t="b">
        <v>0</v>
      </c>
      <c r="S6179">
        <v>0</v>
      </c>
    </row>
    <row r="6180" spans="1:19">
      <c r="A6180">
        <v>41701002</v>
      </c>
      <c r="B6180" s="12" t="s">
        <v>3903</v>
      </c>
      <c r="C6180" s="12" t="s">
        <v>4797</v>
      </c>
      <c r="D6180" s="12" t="s">
        <v>3903</v>
      </c>
      <c r="E6180" t="b">
        <v>0</v>
      </c>
      <c r="F6180">
        <v>0</v>
      </c>
      <c r="G6180">
        <v>5501</v>
      </c>
      <c r="H6180" t="s">
        <v>21</v>
      </c>
      <c r="I6180" s="12"/>
      <c r="K6180">
        <v>0</v>
      </c>
      <c r="L6180">
        <v>0</v>
      </c>
      <c r="M6180">
        <v>0</v>
      </c>
      <c r="N6180">
        <v>0</v>
      </c>
      <c r="O6180">
        <v>1188212</v>
      </c>
      <c r="P6180">
        <v>1188212</v>
      </c>
      <c r="Q6180">
        <v>8216</v>
      </c>
      <c r="R6180" t="b">
        <v>0</v>
      </c>
      <c r="S6180">
        <v>0</v>
      </c>
    </row>
    <row r="6181" spans="1:19">
      <c r="A6181">
        <v>41701002</v>
      </c>
      <c r="B6181" s="12" t="s">
        <v>5250</v>
      </c>
      <c r="C6181" s="12" t="s">
        <v>4797</v>
      </c>
      <c r="D6181" s="12" t="s">
        <v>5250</v>
      </c>
      <c r="E6181" t="b">
        <v>0</v>
      </c>
      <c r="F6181">
        <v>0</v>
      </c>
      <c r="G6181">
        <v>5502</v>
      </c>
      <c r="H6181" t="s">
        <v>21</v>
      </c>
      <c r="I6181" s="12"/>
      <c r="K6181">
        <v>0</v>
      </c>
      <c r="L6181">
        <v>0</v>
      </c>
      <c r="M6181">
        <v>4387</v>
      </c>
      <c r="N6181">
        <v>0</v>
      </c>
      <c r="O6181">
        <v>0</v>
      </c>
      <c r="P6181">
        <v>0</v>
      </c>
      <c r="Q6181">
        <v>8217</v>
      </c>
      <c r="R6181" t="b">
        <v>0</v>
      </c>
      <c r="S6181">
        <v>0</v>
      </c>
    </row>
    <row r="6182" spans="1:19">
      <c r="A6182">
        <v>41701002</v>
      </c>
      <c r="B6182" s="12"/>
      <c r="C6182" s="12" t="s">
        <v>4797</v>
      </c>
      <c r="D6182" s="12" t="s">
        <v>5250</v>
      </c>
      <c r="E6182" t="b">
        <v>0</v>
      </c>
      <c r="F6182">
        <v>0</v>
      </c>
      <c r="G6182">
        <v>5502</v>
      </c>
      <c r="H6182">
        <v>43871</v>
      </c>
      <c r="I6182" s="12" t="s">
        <v>6063</v>
      </c>
      <c r="J6182">
        <v>1</v>
      </c>
      <c r="K6182">
        <v>13565</v>
      </c>
      <c r="L6182">
        <v>0</v>
      </c>
      <c r="M6182">
        <v>0</v>
      </c>
      <c r="N6182">
        <v>0</v>
      </c>
      <c r="O6182">
        <v>4387</v>
      </c>
      <c r="P6182">
        <v>4387</v>
      </c>
      <c r="Q6182">
        <v>8218</v>
      </c>
      <c r="R6182" t="b">
        <v>0</v>
      </c>
      <c r="S6182">
        <v>0</v>
      </c>
    </row>
    <row r="6183" spans="1:19">
      <c r="A6183">
        <v>41701002</v>
      </c>
      <c r="B6183" s="12" t="s">
        <v>3904</v>
      </c>
      <c r="C6183" s="12" t="s">
        <v>4797</v>
      </c>
      <c r="D6183" s="12" t="s">
        <v>3904</v>
      </c>
      <c r="E6183" t="b">
        <v>0</v>
      </c>
      <c r="F6183">
        <v>0</v>
      </c>
      <c r="G6183">
        <v>5502</v>
      </c>
      <c r="H6183" t="s">
        <v>21</v>
      </c>
      <c r="I6183" s="12"/>
      <c r="K6183">
        <v>0</v>
      </c>
      <c r="L6183">
        <v>0</v>
      </c>
      <c r="M6183">
        <v>0</v>
      </c>
      <c r="N6183">
        <v>0</v>
      </c>
      <c r="O6183">
        <v>4387</v>
      </c>
      <c r="P6183">
        <v>4387</v>
      </c>
      <c r="Q6183">
        <v>8219</v>
      </c>
      <c r="R6183" t="b">
        <v>0</v>
      </c>
      <c r="S6183">
        <v>0</v>
      </c>
    </row>
    <row r="6184" spans="1:19">
      <c r="A6184">
        <v>41701002</v>
      </c>
      <c r="B6184" s="12" t="s">
        <v>5289</v>
      </c>
      <c r="C6184" s="12" t="s">
        <v>4797</v>
      </c>
      <c r="D6184" s="12" t="s">
        <v>5289</v>
      </c>
      <c r="E6184" t="b">
        <v>0</v>
      </c>
      <c r="F6184">
        <v>0</v>
      </c>
      <c r="G6184">
        <v>6202</v>
      </c>
      <c r="H6184" t="s">
        <v>21</v>
      </c>
      <c r="I6184" s="12"/>
      <c r="K6184">
        <v>0</v>
      </c>
      <c r="L6184">
        <v>1000</v>
      </c>
      <c r="M6184">
        <v>26967</v>
      </c>
      <c r="N6184">
        <v>0</v>
      </c>
      <c r="O6184">
        <v>0</v>
      </c>
      <c r="P6184">
        <v>0</v>
      </c>
      <c r="Q6184">
        <v>8224</v>
      </c>
      <c r="R6184" t="b">
        <v>0</v>
      </c>
      <c r="S6184">
        <v>0</v>
      </c>
    </row>
    <row r="6185" spans="1:19">
      <c r="A6185">
        <v>41701002</v>
      </c>
      <c r="B6185" s="12"/>
      <c r="C6185" s="12" t="s">
        <v>4797</v>
      </c>
      <c r="D6185" s="12" t="s">
        <v>5289</v>
      </c>
      <c r="E6185" t="b">
        <v>0</v>
      </c>
      <c r="F6185">
        <v>0</v>
      </c>
      <c r="G6185">
        <v>6202</v>
      </c>
      <c r="H6185">
        <v>43998</v>
      </c>
      <c r="I6185" s="12" t="s">
        <v>6063</v>
      </c>
      <c r="J6185">
        <v>1</v>
      </c>
      <c r="K6185">
        <v>13877</v>
      </c>
      <c r="L6185">
        <v>0</v>
      </c>
      <c r="M6185">
        <v>0</v>
      </c>
      <c r="N6185">
        <v>0</v>
      </c>
      <c r="O6185">
        <v>4721</v>
      </c>
      <c r="P6185">
        <v>4721</v>
      </c>
      <c r="Q6185">
        <v>8225</v>
      </c>
      <c r="R6185" t="b">
        <v>0</v>
      </c>
      <c r="S6185">
        <v>0</v>
      </c>
    </row>
    <row r="6186" spans="1:19">
      <c r="A6186">
        <v>41701002</v>
      </c>
      <c r="B6186" s="12"/>
      <c r="C6186" s="12" t="s">
        <v>4797</v>
      </c>
      <c r="D6186" s="12" t="s">
        <v>5289</v>
      </c>
      <c r="E6186" t="b">
        <v>0</v>
      </c>
      <c r="F6186">
        <v>0</v>
      </c>
      <c r="G6186">
        <v>6202</v>
      </c>
      <c r="H6186">
        <v>44055</v>
      </c>
      <c r="I6186" s="12" t="s">
        <v>6065</v>
      </c>
      <c r="J6186">
        <v>1</v>
      </c>
      <c r="K6186">
        <v>13969</v>
      </c>
      <c r="L6186">
        <v>0</v>
      </c>
      <c r="M6186">
        <v>0</v>
      </c>
      <c r="N6186">
        <v>1000</v>
      </c>
      <c r="O6186">
        <v>0</v>
      </c>
      <c r="P6186">
        <v>3721</v>
      </c>
      <c r="Q6186">
        <v>8226</v>
      </c>
      <c r="R6186" t="b">
        <v>0</v>
      </c>
      <c r="S6186">
        <v>0</v>
      </c>
    </row>
    <row r="6187" spans="1:19">
      <c r="A6187">
        <v>41701002</v>
      </c>
      <c r="B6187" s="12"/>
      <c r="C6187" s="12" t="s">
        <v>4797</v>
      </c>
      <c r="D6187" s="12" t="s">
        <v>5289</v>
      </c>
      <c r="E6187" t="b">
        <v>0</v>
      </c>
      <c r="F6187">
        <v>0</v>
      </c>
      <c r="G6187">
        <v>6202</v>
      </c>
      <c r="H6187">
        <v>44117</v>
      </c>
      <c r="I6187" s="12" t="s">
        <v>6063</v>
      </c>
      <c r="J6187">
        <v>1</v>
      </c>
      <c r="K6187">
        <v>14149</v>
      </c>
      <c r="L6187">
        <v>0</v>
      </c>
      <c r="M6187">
        <v>0</v>
      </c>
      <c r="N6187">
        <v>0</v>
      </c>
      <c r="O6187">
        <v>9838</v>
      </c>
      <c r="P6187">
        <v>13559</v>
      </c>
      <c r="Q6187">
        <v>8227</v>
      </c>
      <c r="R6187" t="b">
        <v>0</v>
      </c>
      <c r="S6187">
        <v>0</v>
      </c>
    </row>
    <row r="6188" spans="1:19">
      <c r="A6188">
        <v>41701002</v>
      </c>
      <c r="B6188" s="12"/>
      <c r="C6188" s="12" t="s">
        <v>4797</v>
      </c>
      <c r="D6188" s="12" t="s">
        <v>5289</v>
      </c>
      <c r="E6188" t="b">
        <v>0</v>
      </c>
      <c r="F6188">
        <v>0</v>
      </c>
      <c r="G6188">
        <v>6202</v>
      </c>
      <c r="H6188">
        <v>44146</v>
      </c>
      <c r="I6188" s="12" t="s">
        <v>6063</v>
      </c>
      <c r="J6188">
        <v>1</v>
      </c>
      <c r="K6188">
        <v>14227</v>
      </c>
      <c r="L6188">
        <v>0</v>
      </c>
      <c r="M6188">
        <v>0</v>
      </c>
      <c r="N6188">
        <v>0</v>
      </c>
      <c r="O6188">
        <v>10063</v>
      </c>
      <c r="P6188">
        <v>23622</v>
      </c>
      <c r="Q6188">
        <v>8228</v>
      </c>
      <c r="R6188" t="b">
        <v>0</v>
      </c>
      <c r="S6188">
        <v>0</v>
      </c>
    </row>
    <row r="6189" spans="1:19">
      <c r="A6189">
        <v>41701002</v>
      </c>
      <c r="B6189" s="12"/>
      <c r="C6189" s="12" t="s">
        <v>4797</v>
      </c>
      <c r="D6189" s="12" t="s">
        <v>5289</v>
      </c>
      <c r="E6189" t="b">
        <v>0</v>
      </c>
      <c r="F6189">
        <v>0</v>
      </c>
      <c r="G6189">
        <v>6202</v>
      </c>
      <c r="H6189">
        <v>44176</v>
      </c>
      <c r="I6189" s="12" t="s">
        <v>6063</v>
      </c>
      <c r="J6189">
        <v>1</v>
      </c>
      <c r="K6189">
        <v>14302</v>
      </c>
      <c r="L6189">
        <v>0</v>
      </c>
      <c r="M6189">
        <v>0</v>
      </c>
      <c r="N6189">
        <v>0</v>
      </c>
      <c r="O6189">
        <v>2345</v>
      </c>
      <c r="P6189">
        <v>25967</v>
      </c>
      <c r="Q6189">
        <v>8229</v>
      </c>
      <c r="R6189" t="b">
        <v>0</v>
      </c>
      <c r="S6189">
        <v>0</v>
      </c>
    </row>
    <row r="6190" spans="1:19">
      <c r="A6190">
        <v>41701002</v>
      </c>
      <c r="B6190" s="12" t="s">
        <v>3906</v>
      </c>
      <c r="C6190" s="12" t="s">
        <v>4797</v>
      </c>
      <c r="D6190" s="12" t="s">
        <v>3906</v>
      </c>
      <c r="E6190" t="b">
        <v>0</v>
      </c>
      <c r="F6190">
        <v>0</v>
      </c>
      <c r="G6190">
        <v>6202</v>
      </c>
      <c r="H6190" t="s">
        <v>21</v>
      </c>
      <c r="I6190" s="12"/>
      <c r="K6190">
        <v>0</v>
      </c>
      <c r="L6190">
        <v>0</v>
      </c>
      <c r="M6190">
        <v>0</v>
      </c>
      <c r="N6190">
        <v>1000</v>
      </c>
      <c r="O6190">
        <v>26967</v>
      </c>
      <c r="P6190">
        <v>25967</v>
      </c>
      <c r="Q6190">
        <v>8230</v>
      </c>
      <c r="R6190" t="b">
        <v>0</v>
      </c>
      <c r="S6190">
        <v>0</v>
      </c>
    </row>
    <row r="6191" spans="1:19">
      <c r="A6191">
        <v>41701002</v>
      </c>
      <c r="B6191" s="12" t="s">
        <v>5309</v>
      </c>
      <c r="C6191" s="12" t="s">
        <v>4797</v>
      </c>
      <c r="D6191" s="12" t="s">
        <v>5309</v>
      </c>
      <c r="E6191" t="b">
        <v>0</v>
      </c>
      <c r="F6191">
        <v>0</v>
      </c>
      <c r="G6191">
        <v>6302</v>
      </c>
      <c r="H6191" t="s">
        <v>21</v>
      </c>
      <c r="I6191" s="12"/>
      <c r="K6191">
        <v>0</v>
      </c>
      <c r="L6191">
        <v>0</v>
      </c>
      <c r="M6191">
        <v>1678476</v>
      </c>
      <c r="N6191">
        <v>0</v>
      </c>
      <c r="O6191">
        <v>0</v>
      </c>
      <c r="P6191">
        <v>0</v>
      </c>
      <c r="Q6191">
        <v>8233</v>
      </c>
      <c r="R6191" t="b">
        <v>0</v>
      </c>
      <c r="S6191">
        <v>0</v>
      </c>
    </row>
    <row r="6192" spans="1:19">
      <c r="A6192">
        <v>41701002</v>
      </c>
      <c r="B6192" s="12"/>
      <c r="C6192" s="12" t="s">
        <v>4797</v>
      </c>
      <c r="D6192" s="12" t="s">
        <v>5309</v>
      </c>
      <c r="E6192" t="b">
        <v>0</v>
      </c>
      <c r="F6192">
        <v>0</v>
      </c>
      <c r="G6192">
        <v>6302</v>
      </c>
      <c r="H6192">
        <v>44012</v>
      </c>
      <c r="I6192" s="12" t="s">
        <v>6063</v>
      </c>
      <c r="J6192">
        <v>10</v>
      </c>
      <c r="K6192">
        <v>580</v>
      </c>
      <c r="L6192">
        <v>0</v>
      </c>
      <c r="M6192">
        <v>0</v>
      </c>
      <c r="N6192">
        <v>0</v>
      </c>
      <c r="O6192">
        <v>154044</v>
      </c>
      <c r="P6192">
        <v>154044</v>
      </c>
      <c r="Q6192">
        <v>8234</v>
      </c>
      <c r="R6192" t="b">
        <v>0</v>
      </c>
      <c r="S6192">
        <v>0</v>
      </c>
    </row>
    <row r="6193" spans="1:19">
      <c r="A6193">
        <v>41701002</v>
      </c>
      <c r="B6193" s="12"/>
      <c r="C6193" s="12" t="s">
        <v>4797</v>
      </c>
      <c r="D6193" s="12" t="s">
        <v>5309</v>
      </c>
      <c r="E6193" t="b">
        <v>0</v>
      </c>
      <c r="F6193">
        <v>0</v>
      </c>
      <c r="G6193">
        <v>6302</v>
      </c>
      <c r="H6193">
        <v>44172</v>
      </c>
      <c r="I6193" s="12" t="s">
        <v>6063</v>
      </c>
      <c r="J6193">
        <v>1</v>
      </c>
      <c r="K6193">
        <v>14291</v>
      </c>
      <c r="L6193">
        <v>0</v>
      </c>
      <c r="M6193">
        <v>0</v>
      </c>
      <c r="N6193">
        <v>0</v>
      </c>
      <c r="O6193">
        <v>82386</v>
      </c>
      <c r="P6193">
        <v>236430</v>
      </c>
      <c r="Q6193">
        <v>8235</v>
      </c>
      <c r="R6193" t="b">
        <v>0</v>
      </c>
      <c r="S6193">
        <v>0</v>
      </c>
    </row>
    <row r="6194" spans="1:19">
      <c r="A6194">
        <v>41701002</v>
      </c>
      <c r="B6194" s="12"/>
      <c r="C6194" s="12" t="s">
        <v>4797</v>
      </c>
      <c r="D6194" s="12" t="s">
        <v>5309</v>
      </c>
      <c r="E6194" t="b">
        <v>0</v>
      </c>
      <c r="F6194">
        <v>0</v>
      </c>
      <c r="G6194">
        <v>6302</v>
      </c>
      <c r="H6194">
        <v>44195</v>
      </c>
      <c r="I6194" s="12" t="s">
        <v>6063</v>
      </c>
      <c r="J6194">
        <v>10</v>
      </c>
      <c r="K6194">
        <v>585</v>
      </c>
      <c r="L6194">
        <v>0</v>
      </c>
      <c r="M6194">
        <v>0</v>
      </c>
      <c r="N6194">
        <v>0</v>
      </c>
      <c r="O6194">
        <v>1442046</v>
      </c>
      <c r="P6194">
        <v>1678476</v>
      </c>
      <c r="Q6194">
        <v>8236</v>
      </c>
      <c r="R6194" t="b">
        <v>0</v>
      </c>
      <c r="S6194">
        <v>0</v>
      </c>
    </row>
    <row r="6195" spans="1:19">
      <c r="A6195">
        <v>41701002</v>
      </c>
      <c r="B6195" s="12" t="s">
        <v>3907</v>
      </c>
      <c r="C6195" s="12" t="s">
        <v>4797</v>
      </c>
      <c r="D6195" s="12" t="s">
        <v>3907</v>
      </c>
      <c r="E6195" t="b">
        <v>0</v>
      </c>
      <c r="F6195">
        <v>0</v>
      </c>
      <c r="G6195">
        <v>6302</v>
      </c>
      <c r="H6195" t="s">
        <v>21</v>
      </c>
      <c r="I6195" s="12"/>
      <c r="K6195">
        <v>0</v>
      </c>
      <c r="L6195">
        <v>0</v>
      </c>
      <c r="M6195">
        <v>0</v>
      </c>
      <c r="N6195">
        <v>0</v>
      </c>
      <c r="O6195">
        <v>1678476</v>
      </c>
      <c r="P6195">
        <v>1678476</v>
      </c>
      <c r="Q6195">
        <v>8237</v>
      </c>
      <c r="R6195" t="b">
        <v>0</v>
      </c>
      <c r="S6195">
        <v>0</v>
      </c>
    </row>
    <row r="6196" spans="1:19">
      <c r="A6196">
        <v>41701002</v>
      </c>
      <c r="B6196" s="12" t="s">
        <v>5324</v>
      </c>
      <c r="C6196" s="12" t="s">
        <v>4797</v>
      </c>
      <c r="D6196" s="12" t="s">
        <v>5324</v>
      </c>
      <c r="E6196" t="b">
        <v>0</v>
      </c>
      <c r="F6196">
        <v>0</v>
      </c>
      <c r="G6196">
        <v>6402</v>
      </c>
      <c r="H6196" t="s">
        <v>21</v>
      </c>
      <c r="I6196" s="12"/>
      <c r="K6196">
        <v>0</v>
      </c>
      <c r="L6196">
        <v>0</v>
      </c>
      <c r="M6196">
        <v>13877</v>
      </c>
      <c r="N6196">
        <v>0</v>
      </c>
      <c r="O6196">
        <v>0</v>
      </c>
      <c r="P6196">
        <v>0</v>
      </c>
      <c r="Q6196">
        <v>8240</v>
      </c>
      <c r="R6196" t="b">
        <v>0</v>
      </c>
      <c r="S6196">
        <v>0</v>
      </c>
    </row>
    <row r="6197" spans="1:19">
      <c r="A6197">
        <v>41701002</v>
      </c>
      <c r="B6197" s="12"/>
      <c r="C6197" s="12" t="s">
        <v>4797</v>
      </c>
      <c r="D6197" s="12" t="s">
        <v>5324</v>
      </c>
      <c r="E6197" t="b">
        <v>0</v>
      </c>
      <c r="F6197">
        <v>0</v>
      </c>
      <c r="G6197">
        <v>6402</v>
      </c>
      <c r="H6197">
        <v>44036</v>
      </c>
      <c r="I6197" s="12" t="s">
        <v>6063</v>
      </c>
      <c r="J6197">
        <v>1</v>
      </c>
      <c r="K6197">
        <v>13920</v>
      </c>
      <c r="L6197">
        <v>0</v>
      </c>
      <c r="M6197">
        <v>0</v>
      </c>
      <c r="N6197">
        <v>0</v>
      </c>
      <c r="O6197">
        <v>3020</v>
      </c>
      <c r="P6197">
        <v>3020</v>
      </c>
      <c r="Q6197">
        <v>8241</v>
      </c>
      <c r="R6197" t="b">
        <v>0</v>
      </c>
      <c r="S6197">
        <v>0</v>
      </c>
    </row>
    <row r="6198" spans="1:19">
      <c r="A6198">
        <v>41701002</v>
      </c>
      <c r="B6198" s="12"/>
      <c r="C6198" s="12" t="s">
        <v>4797</v>
      </c>
      <c r="D6198" s="12" t="s">
        <v>5324</v>
      </c>
      <c r="E6198" t="b">
        <v>0</v>
      </c>
      <c r="F6198">
        <v>0</v>
      </c>
      <c r="G6198">
        <v>6402</v>
      </c>
      <c r="H6198">
        <v>44063</v>
      </c>
      <c r="I6198" s="12" t="s">
        <v>6063</v>
      </c>
      <c r="J6198">
        <v>1</v>
      </c>
      <c r="K6198">
        <v>13995</v>
      </c>
      <c r="L6198">
        <v>0</v>
      </c>
      <c r="M6198">
        <v>0</v>
      </c>
      <c r="N6198">
        <v>0</v>
      </c>
      <c r="O6198">
        <v>10857</v>
      </c>
      <c r="P6198">
        <v>13877</v>
      </c>
      <c r="Q6198">
        <v>8242</v>
      </c>
      <c r="R6198" t="b">
        <v>0</v>
      </c>
      <c r="S6198">
        <v>0</v>
      </c>
    </row>
    <row r="6199" spans="1:19">
      <c r="A6199">
        <v>41701002</v>
      </c>
      <c r="B6199" s="12" t="s">
        <v>3908</v>
      </c>
      <c r="C6199" s="12" t="s">
        <v>4797</v>
      </c>
      <c r="D6199" s="12" t="s">
        <v>3908</v>
      </c>
      <c r="E6199" t="b">
        <v>0</v>
      </c>
      <c r="F6199">
        <v>0</v>
      </c>
      <c r="G6199">
        <v>6402</v>
      </c>
      <c r="H6199" t="s">
        <v>21</v>
      </c>
      <c r="I6199" s="12"/>
      <c r="K6199">
        <v>0</v>
      </c>
      <c r="L6199">
        <v>0</v>
      </c>
      <c r="M6199">
        <v>0</v>
      </c>
      <c r="N6199">
        <v>0</v>
      </c>
      <c r="O6199">
        <v>13877</v>
      </c>
      <c r="P6199">
        <v>13877</v>
      </c>
      <c r="Q6199">
        <v>8243</v>
      </c>
      <c r="R6199" t="b">
        <v>0</v>
      </c>
      <c r="S6199">
        <v>0</v>
      </c>
    </row>
    <row r="6200" spans="1:19">
      <c r="A6200">
        <v>41701002</v>
      </c>
      <c r="B6200" s="12" t="s">
        <v>5360</v>
      </c>
      <c r="C6200" s="12" t="s">
        <v>4797</v>
      </c>
      <c r="D6200" s="12" t="s">
        <v>5360</v>
      </c>
      <c r="E6200" t="b">
        <v>0</v>
      </c>
      <c r="F6200">
        <v>0</v>
      </c>
      <c r="G6200">
        <v>7102</v>
      </c>
      <c r="H6200" t="s">
        <v>21</v>
      </c>
      <c r="I6200" s="12"/>
      <c r="K6200">
        <v>0</v>
      </c>
      <c r="L6200">
        <v>0</v>
      </c>
      <c r="M6200">
        <v>3339</v>
      </c>
      <c r="N6200">
        <v>0</v>
      </c>
      <c r="O6200">
        <v>0</v>
      </c>
      <c r="P6200">
        <v>0</v>
      </c>
      <c r="Q6200">
        <v>8246</v>
      </c>
      <c r="R6200" t="b">
        <v>0</v>
      </c>
      <c r="S6200">
        <v>0</v>
      </c>
    </row>
    <row r="6201" spans="1:19">
      <c r="A6201">
        <v>41701002</v>
      </c>
      <c r="B6201" s="12"/>
      <c r="C6201" s="12" t="s">
        <v>4797</v>
      </c>
      <c r="D6201" s="12" t="s">
        <v>5360</v>
      </c>
      <c r="E6201" t="b">
        <v>0</v>
      </c>
      <c r="F6201">
        <v>0</v>
      </c>
      <c r="G6201">
        <v>7102</v>
      </c>
      <c r="H6201">
        <v>44054</v>
      </c>
      <c r="I6201" s="12" t="s">
        <v>6063</v>
      </c>
      <c r="J6201">
        <v>1</v>
      </c>
      <c r="K6201">
        <v>14006</v>
      </c>
      <c r="L6201">
        <v>0</v>
      </c>
      <c r="M6201">
        <v>0</v>
      </c>
      <c r="N6201">
        <v>0</v>
      </c>
      <c r="O6201">
        <v>3339</v>
      </c>
      <c r="P6201">
        <v>3339</v>
      </c>
      <c r="Q6201">
        <v>8247</v>
      </c>
      <c r="R6201" t="b">
        <v>0</v>
      </c>
      <c r="S6201">
        <v>0</v>
      </c>
    </row>
    <row r="6202" spans="1:19">
      <c r="A6202">
        <v>41701002</v>
      </c>
      <c r="B6202" s="12" t="s">
        <v>3909</v>
      </c>
      <c r="C6202" s="12" t="s">
        <v>4797</v>
      </c>
      <c r="D6202" s="12" t="s">
        <v>3909</v>
      </c>
      <c r="E6202" t="b">
        <v>0</v>
      </c>
      <c r="F6202">
        <v>0</v>
      </c>
      <c r="G6202">
        <v>7102</v>
      </c>
      <c r="H6202" t="s">
        <v>21</v>
      </c>
      <c r="I6202" s="12"/>
      <c r="K6202">
        <v>0</v>
      </c>
      <c r="L6202">
        <v>0</v>
      </c>
      <c r="M6202">
        <v>0</v>
      </c>
      <c r="N6202">
        <v>0</v>
      </c>
      <c r="O6202">
        <v>3339</v>
      </c>
      <c r="P6202">
        <v>3339</v>
      </c>
      <c r="Q6202">
        <v>8248</v>
      </c>
      <c r="R6202" t="b">
        <v>0</v>
      </c>
      <c r="S6202">
        <v>0</v>
      </c>
    </row>
    <row r="6203" spans="1:19">
      <c r="A6203">
        <v>41701002</v>
      </c>
      <c r="B6203" s="12" t="s">
        <v>5324</v>
      </c>
      <c r="C6203" s="12" t="s">
        <v>4797</v>
      </c>
      <c r="D6203" s="12" t="s">
        <v>5324</v>
      </c>
      <c r="E6203" t="b">
        <v>0</v>
      </c>
      <c r="F6203">
        <v>0</v>
      </c>
      <c r="G6203">
        <v>7202</v>
      </c>
      <c r="H6203" t="s">
        <v>21</v>
      </c>
      <c r="I6203" s="12"/>
      <c r="K6203">
        <v>0</v>
      </c>
      <c r="L6203">
        <v>0</v>
      </c>
      <c r="M6203">
        <v>3164</v>
      </c>
      <c r="N6203">
        <v>0</v>
      </c>
      <c r="O6203">
        <v>0</v>
      </c>
      <c r="P6203">
        <v>0</v>
      </c>
      <c r="Q6203">
        <v>8251</v>
      </c>
      <c r="R6203" t="b">
        <v>0</v>
      </c>
      <c r="S6203">
        <v>0</v>
      </c>
    </row>
    <row r="6204" spans="1:19">
      <c r="A6204">
        <v>41701002</v>
      </c>
      <c r="B6204" s="12"/>
      <c r="C6204" s="12" t="s">
        <v>4797</v>
      </c>
      <c r="D6204" s="12" t="s">
        <v>5324</v>
      </c>
      <c r="E6204" t="b">
        <v>0</v>
      </c>
      <c r="F6204">
        <v>0</v>
      </c>
      <c r="G6204">
        <v>7202</v>
      </c>
      <c r="H6204">
        <v>43992</v>
      </c>
      <c r="I6204" s="12" t="s">
        <v>6063</v>
      </c>
      <c r="J6204">
        <v>1</v>
      </c>
      <c r="K6204">
        <v>13832</v>
      </c>
      <c r="L6204">
        <v>0</v>
      </c>
      <c r="M6204">
        <v>0</v>
      </c>
      <c r="N6204">
        <v>0</v>
      </c>
      <c r="O6204">
        <v>3164</v>
      </c>
      <c r="P6204">
        <v>3164</v>
      </c>
      <c r="Q6204">
        <v>8252</v>
      </c>
      <c r="R6204" t="b">
        <v>0</v>
      </c>
      <c r="S6204">
        <v>0</v>
      </c>
    </row>
    <row r="6205" spans="1:19">
      <c r="A6205">
        <v>41701002</v>
      </c>
      <c r="B6205" s="12" t="s">
        <v>3910</v>
      </c>
      <c r="C6205" s="12" t="s">
        <v>4797</v>
      </c>
      <c r="D6205" s="12" t="s">
        <v>3910</v>
      </c>
      <c r="E6205" t="b">
        <v>0</v>
      </c>
      <c r="F6205">
        <v>0</v>
      </c>
      <c r="G6205">
        <v>7202</v>
      </c>
      <c r="H6205" t="s">
        <v>21</v>
      </c>
      <c r="I6205" s="12"/>
      <c r="K6205">
        <v>0</v>
      </c>
      <c r="L6205">
        <v>0</v>
      </c>
      <c r="M6205">
        <v>0</v>
      </c>
      <c r="N6205">
        <v>0</v>
      </c>
      <c r="O6205">
        <v>3164</v>
      </c>
      <c r="P6205">
        <v>3164</v>
      </c>
      <c r="Q6205">
        <v>8253</v>
      </c>
      <c r="R6205" t="b">
        <v>0</v>
      </c>
      <c r="S6205">
        <v>0</v>
      </c>
    </row>
    <row r="6206" spans="1:19">
      <c r="A6206">
        <v>41701002</v>
      </c>
      <c r="B6206" s="12" t="s">
        <v>5398</v>
      </c>
      <c r="C6206" s="12" t="s">
        <v>4797</v>
      </c>
      <c r="D6206" s="12" t="s">
        <v>5398</v>
      </c>
      <c r="E6206" t="b">
        <v>0</v>
      </c>
      <c r="F6206">
        <v>0</v>
      </c>
      <c r="G6206">
        <v>7401</v>
      </c>
      <c r="H6206" t="s">
        <v>21</v>
      </c>
      <c r="I6206" s="12"/>
      <c r="K6206">
        <v>0</v>
      </c>
      <c r="L6206">
        <v>0</v>
      </c>
      <c r="M6206">
        <v>549491</v>
      </c>
      <c r="N6206">
        <v>0</v>
      </c>
      <c r="O6206">
        <v>0</v>
      </c>
      <c r="P6206">
        <v>0</v>
      </c>
      <c r="Q6206">
        <v>8258</v>
      </c>
      <c r="R6206" t="b">
        <v>0</v>
      </c>
      <c r="S6206">
        <v>0</v>
      </c>
    </row>
    <row r="6207" spans="1:19">
      <c r="A6207">
        <v>41701002</v>
      </c>
      <c r="B6207" s="12"/>
      <c r="C6207" s="12" t="s">
        <v>4797</v>
      </c>
      <c r="D6207" s="12" t="s">
        <v>5398</v>
      </c>
      <c r="E6207" t="b">
        <v>0</v>
      </c>
      <c r="F6207">
        <v>0</v>
      </c>
      <c r="G6207">
        <v>7401</v>
      </c>
      <c r="H6207">
        <v>43845</v>
      </c>
      <c r="I6207" s="12" t="s">
        <v>6063</v>
      </c>
      <c r="J6207">
        <v>1</v>
      </c>
      <c r="K6207">
        <v>13516</v>
      </c>
      <c r="L6207">
        <v>0</v>
      </c>
      <c r="M6207">
        <v>0</v>
      </c>
      <c r="N6207">
        <v>0</v>
      </c>
      <c r="O6207">
        <v>136547</v>
      </c>
      <c r="P6207">
        <v>136547</v>
      </c>
      <c r="Q6207">
        <v>8259</v>
      </c>
      <c r="R6207" t="b">
        <v>0</v>
      </c>
      <c r="S6207">
        <v>0</v>
      </c>
    </row>
    <row r="6208" spans="1:19">
      <c r="A6208">
        <v>41701002</v>
      </c>
      <c r="B6208" s="12"/>
      <c r="C6208" s="12" t="s">
        <v>4797</v>
      </c>
      <c r="D6208" s="12" t="s">
        <v>5398</v>
      </c>
      <c r="E6208" t="b">
        <v>0</v>
      </c>
      <c r="F6208">
        <v>0</v>
      </c>
      <c r="G6208">
        <v>7401</v>
      </c>
      <c r="H6208">
        <v>43906</v>
      </c>
      <c r="I6208" s="12" t="s">
        <v>6063</v>
      </c>
      <c r="J6208">
        <v>1</v>
      </c>
      <c r="K6208">
        <v>13666</v>
      </c>
      <c r="L6208">
        <v>0</v>
      </c>
      <c r="M6208">
        <v>0</v>
      </c>
      <c r="N6208">
        <v>0</v>
      </c>
      <c r="O6208">
        <v>139420</v>
      </c>
      <c r="P6208">
        <v>275967</v>
      </c>
      <c r="Q6208">
        <v>8260</v>
      </c>
      <c r="R6208" t="b">
        <v>0</v>
      </c>
      <c r="S6208">
        <v>0</v>
      </c>
    </row>
    <row r="6209" spans="1:19">
      <c r="A6209">
        <v>41701002</v>
      </c>
      <c r="B6209" s="12"/>
      <c r="C6209" s="12" t="s">
        <v>4797</v>
      </c>
      <c r="D6209" s="12" t="s">
        <v>5398</v>
      </c>
      <c r="E6209" t="b">
        <v>0</v>
      </c>
      <c r="F6209">
        <v>0</v>
      </c>
      <c r="G6209">
        <v>7401</v>
      </c>
      <c r="H6209">
        <v>43936</v>
      </c>
      <c r="I6209" s="12" t="s">
        <v>6063</v>
      </c>
      <c r="J6209">
        <v>1</v>
      </c>
      <c r="K6209">
        <v>13709</v>
      </c>
      <c r="L6209">
        <v>0</v>
      </c>
      <c r="M6209">
        <v>0</v>
      </c>
      <c r="N6209">
        <v>0</v>
      </c>
      <c r="O6209">
        <v>49071</v>
      </c>
      <c r="P6209">
        <v>325038</v>
      </c>
      <c r="Q6209">
        <v>8261</v>
      </c>
      <c r="R6209" t="b">
        <v>0</v>
      </c>
      <c r="S6209">
        <v>0</v>
      </c>
    </row>
    <row r="6210" spans="1:19">
      <c r="A6210">
        <v>41701002</v>
      </c>
      <c r="B6210" s="12"/>
      <c r="C6210" s="12" t="s">
        <v>4797</v>
      </c>
      <c r="D6210" s="12" t="s">
        <v>5398</v>
      </c>
      <c r="E6210" t="b">
        <v>0</v>
      </c>
      <c r="F6210">
        <v>0</v>
      </c>
      <c r="G6210">
        <v>7401</v>
      </c>
      <c r="H6210">
        <v>43965</v>
      </c>
      <c r="I6210" s="12" t="s">
        <v>6063</v>
      </c>
      <c r="J6210">
        <v>1</v>
      </c>
      <c r="K6210">
        <v>13778</v>
      </c>
      <c r="L6210">
        <v>0</v>
      </c>
      <c r="M6210">
        <v>0</v>
      </c>
      <c r="N6210">
        <v>0</v>
      </c>
      <c r="O6210">
        <v>110070</v>
      </c>
      <c r="P6210">
        <v>435108</v>
      </c>
      <c r="Q6210">
        <v>8262</v>
      </c>
      <c r="R6210" t="b">
        <v>0</v>
      </c>
      <c r="S6210">
        <v>0</v>
      </c>
    </row>
    <row r="6211" spans="1:19">
      <c r="A6211">
        <v>41701002</v>
      </c>
      <c r="B6211" s="12"/>
      <c r="C6211" s="12" t="s">
        <v>4797</v>
      </c>
      <c r="D6211" s="12" t="s">
        <v>5398</v>
      </c>
      <c r="E6211" t="b">
        <v>0</v>
      </c>
      <c r="F6211">
        <v>0</v>
      </c>
      <c r="G6211">
        <v>7401</v>
      </c>
      <c r="H6211">
        <v>44029</v>
      </c>
      <c r="I6211" s="12" t="s">
        <v>6063</v>
      </c>
      <c r="J6211">
        <v>1</v>
      </c>
      <c r="K6211">
        <v>13918</v>
      </c>
      <c r="L6211">
        <v>0</v>
      </c>
      <c r="M6211">
        <v>0</v>
      </c>
      <c r="N6211">
        <v>0</v>
      </c>
      <c r="O6211">
        <v>114383</v>
      </c>
      <c r="P6211">
        <v>549491</v>
      </c>
      <c r="Q6211">
        <v>8263</v>
      </c>
      <c r="R6211" t="b">
        <v>0</v>
      </c>
      <c r="S6211">
        <v>0</v>
      </c>
    </row>
    <row r="6212" spans="1:19">
      <c r="A6212">
        <v>41701002</v>
      </c>
      <c r="B6212" s="12" t="s">
        <v>3911</v>
      </c>
      <c r="C6212" s="12" t="s">
        <v>4797</v>
      </c>
      <c r="D6212" s="12" t="s">
        <v>3911</v>
      </c>
      <c r="E6212" t="b">
        <v>0</v>
      </c>
      <c r="F6212">
        <v>0</v>
      </c>
      <c r="G6212">
        <v>7401</v>
      </c>
      <c r="H6212" t="s">
        <v>21</v>
      </c>
      <c r="I6212" s="12"/>
      <c r="K6212">
        <v>0</v>
      </c>
      <c r="L6212">
        <v>0</v>
      </c>
      <c r="M6212">
        <v>0</v>
      </c>
      <c r="N6212">
        <v>0</v>
      </c>
      <c r="O6212">
        <v>549491</v>
      </c>
      <c r="P6212">
        <v>549491</v>
      </c>
      <c r="Q6212">
        <v>8264</v>
      </c>
      <c r="R6212" t="b">
        <v>0</v>
      </c>
      <c r="S6212">
        <v>0</v>
      </c>
    </row>
    <row r="6213" spans="1:19">
      <c r="A6213">
        <v>41701002</v>
      </c>
      <c r="B6213" s="12" t="s">
        <v>5417</v>
      </c>
      <c r="C6213" s="12" t="s">
        <v>4797</v>
      </c>
      <c r="D6213" s="12" t="s">
        <v>5417</v>
      </c>
      <c r="E6213" t="b">
        <v>0</v>
      </c>
      <c r="F6213">
        <v>0</v>
      </c>
      <c r="G6213">
        <v>7501</v>
      </c>
      <c r="H6213" t="s">
        <v>21</v>
      </c>
      <c r="I6213" s="12"/>
      <c r="K6213">
        <v>0</v>
      </c>
      <c r="L6213">
        <v>0</v>
      </c>
      <c r="M6213">
        <v>191011</v>
      </c>
      <c r="N6213">
        <v>0</v>
      </c>
      <c r="O6213">
        <v>0</v>
      </c>
      <c r="P6213">
        <v>0</v>
      </c>
      <c r="Q6213">
        <v>8265</v>
      </c>
      <c r="R6213" t="b">
        <v>0</v>
      </c>
      <c r="S6213">
        <v>0</v>
      </c>
    </row>
    <row r="6214" spans="1:19">
      <c r="A6214">
        <v>41701002</v>
      </c>
      <c r="B6214" s="12"/>
      <c r="C6214" s="12" t="s">
        <v>4797</v>
      </c>
      <c r="D6214" s="12" t="s">
        <v>5417</v>
      </c>
      <c r="E6214" t="b">
        <v>0</v>
      </c>
      <c r="F6214">
        <v>0</v>
      </c>
      <c r="G6214">
        <v>7501</v>
      </c>
      <c r="H6214">
        <v>43857</v>
      </c>
      <c r="I6214" s="12" t="s">
        <v>6063</v>
      </c>
      <c r="J6214">
        <v>1</v>
      </c>
      <c r="K6214">
        <v>13528</v>
      </c>
      <c r="L6214">
        <v>0</v>
      </c>
      <c r="M6214">
        <v>0</v>
      </c>
      <c r="N6214">
        <v>0</v>
      </c>
      <c r="O6214">
        <v>41081</v>
      </c>
      <c r="P6214">
        <v>41081</v>
      </c>
      <c r="Q6214">
        <v>8266</v>
      </c>
      <c r="R6214" t="b">
        <v>0</v>
      </c>
      <c r="S6214">
        <v>0</v>
      </c>
    </row>
    <row r="6215" spans="1:19">
      <c r="A6215">
        <v>41701002</v>
      </c>
      <c r="B6215" s="12"/>
      <c r="C6215" s="12" t="s">
        <v>4797</v>
      </c>
      <c r="D6215" s="12" t="s">
        <v>5417</v>
      </c>
      <c r="E6215" t="b">
        <v>0</v>
      </c>
      <c r="F6215">
        <v>0</v>
      </c>
      <c r="G6215">
        <v>7501</v>
      </c>
      <c r="H6215">
        <v>43959</v>
      </c>
      <c r="I6215" s="12" t="s">
        <v>6063</v>
      </c>
      <c r="J6215">
        <v>1</v>
      </c>
      <c r="K6215">
        <v>13754</v>
      </c>
      <c r="L6215">
        <v>0</v>
      </c>
      <c r="M6215">
        <v>0</v>
      </c>
      <c r="N6215">
        <v>0</v>
      </c>
      <c r="O6215">
        <v>44966</v>
      </c>
      <c r="P6215">
        <v>86047</v>
      </c>
      <c r="Q6215">
        <v>8267</v>
      </c>
      <c r="R6215" t="b">
        <v>0</v>
      </c>
      <c r="S6215">
        <v>0</v>
      </c>
    </row>
    <row r="6216" spans="1:19">
      <c r="A6216">
        <v>41701002</v>
      </c>
      <c r="B6216" s="12"/>
      <c r="C6216" s="12" t="s">
        <v>4797</v>
      </c>
      <c r="D6216" s="12" t="s">
        <v>5417</v>
      </c>
      <c r="E6216" t="b">
        <v>0</v>
      </c>
      <c r="F6216">
        <v>0</v>
      </c>
      <c r="G6216">
        <v>7501</v>
      </c>
      <c r="H6216">
        <v>44034</v>
      </c>
      <c r="I6216" s="12" t="s">
        <v>6063</v>
      </c>
      <c r="J6216">
        <v>1</v>
      </c>
      <c r="K6216">
        <v>13919</v>
      </c>
      <c r="L6216">
        <v>0</v>
      </c>
      <c r="M6216">
        <v>0</v>
      </c>
      <c r="N6216">
        <v>0</v>
      </c>
      <c r="O6216">
        <v>41296</v>
      </c>
      <c r="P6216">
        <v>127343</v>
      </c>
      <c r="Q6216">
        <v>8268</v>
      </c>
      <c r="R6216" t="b">
        <v>0</v>
      </c>
      <c r="S6216">
        <v>0</v>
      </c>
    </row>
    <row r="6217" spans="1:19">
      <c r="A6217">
        <v>41701002</v>
      </c>
      <c r="B6217" s="12"/>
      <c r="C6217" s="12" t="s">
        <v>4797</v>
      </c>
      <c r="D6217" s="12" t="s">
        <v>5417</v>
      </c>
      <c r="E6217" t="b">
        <v>0</v>
      </c>
      <c r="F6217">
        <v>0</v>
      </c>
      <c r="G6217">
        <v>7501</v>
      </c>
      <c r="H6217">
        <v>44145</v>
      </c>
      <c r="I6217" s="12" t="s">
        <v>6063</v>
      </c>
      <c r="J6217">
        <v>1</v>
      </c>
      <c r="K6217">
        <v>14191</v>
      </c>
      <c r="L6217">
        <v>0</v>
      </c>
      <c r="M6217">
        <v>0</v>
      </c>
      <c r="N6217">
        <v>0</v>
      </c>
      <c r="O6217">
        <v>63668</v>
      </c>
      <c r="P6217">
        <v>191011</v>
      </c>
      <c r="Q6217">
        <v>8269</v>
      </c>
      <c r="R6217" t="b">
        <v>0</v>
      </c>
      <c r="S6217">
        <v>0</v>
      </c>
    </row>
    <row r="6218" spans="1:19">
      <c r="A6218">
        <v>41701002</v>
      </c>
      <c r="B6218" s="12" t="s">
        <v>3912</v>
      </c>
      <c r="C6218" s="12" t="s">
        <v>4797</v>
      </c>
      <c r="D6218" s="12" t="s">
        <v>3912</v>
      </c>
      <c r="E6218" t="b">
        <v>0</v>
      </c>
      <c r="F6218">
        <v>0</v>
      </c>
      <c r="G6218">
        <v>7501</v>
      </c>
      <c r="H6218" t="s">
        <v>21</v>
      </c>
      <c r="I6218" s="12"/>
      <c r="K6218">
        <v>0</v>
      </c>
      <c r="L6218">
        <v>0</v>
      </c>
      <c r="M6218">
        <v>0</v>
      </c>
      <c r="N6218">
        <v>0</v>
      </c>
      <c r="O6218">
        <v>191011</v>
      </c>
      <c r="P6218">
        <v>191011</v>
      </c>
      <c r="Q6218">
        <v>8270</v>
      </c>
      <c r="R6218" t="b">
        <v>0</v>
      </c>
      <c r="S6218">
        <v>0</v>
      </c>
    </row>
    <row r="6219" spans="1:19">
      <c r="A6219">
        <v>41701002</v>
      </c>
      <c r="B6219" s="12" t="s">
        <v>5497</v>
      </c>
      <c r="C6219" s="12" t="s">
        <v>4797</v>
      </c>
      <c r="D6219" s="12" t="s">
        <v>5497</v>
      </c>
      <c r="E6219" t="b">
        <v>0</v>
      </c>
      <c r="F6219">
        <v>0</v>
      </c>
      <c r="G6219">
        <v>8402</v>
      </c>
      <c r="H6219" t="s">
        <v>21</v>
      </c>
      <c r="I6219" s="12"/>
      <c r="K6219">
        <v>0</v>
      </c>
      <c r="L6219">
        <v>0</v>
      </c>
      <c r="M6219">
        <v>4286</v>
      </c>
      <c r="N6219">
        <v>0</v>
      </c>
      <c r="O6219">
        <v>0</v>
      </c>
      <c r="P6219">
        <v>0</v>
      </c>
      <c r="Q6219">
        <v>8273</v>
      </c>
      <c r="R6219" t="b">
        <v>0</v>
      </c>
      <c r="S6219">
        <v>0</v>
      </c>
    </row>
    <row r="6220" spans="1:19">
      <c r="A6220">
        <v>41701002</v>
      </c>
      <c r="B6220" s="12"/>
      <c r="C6220" s="12" t="s">
        <v>4797</v>
      </c>
      <c r="D6220" s="12" t="s">
        <v>5497</v>
      </c>
      <c r="E6220" t="b">
        <v>0</v>
      </c>
      <c r="F6220">
        <v>0</v>
      </c>
      <c r="G6220">
        <v>8402</v>
      </c>
      <c r="H6220">
        <v>44053</v>
      </c>
      <c r="I6220" s="12" t="s">
        <v>6063</v>
      </c>
      <c r="J6220">
        <v>1</v>
      </c>
      <c r="K6220">
        <v>13962</v>
      </c>
      <c r="L6220">
        <v>0</v>
      </c>
      <c r="M6220">
        <v>0</v>
      </c>
      <c r="N6220">
        <v>0</v>
      </c>
      <c r="O6220">
        <v>4286</v>
      </c>
      <c r="P6220">
        <v>4286</v>
      </c>
      <c r="Q6220">
        <v>8274</v>
      </c>
      <c r="R6220" t="b">
        <v>0</v>
      </c>
      <c r="S6220">
        <v>0</v>
      </c>
    </row>
    <row r="6221" spans="1:19">
      <c r="A6221">
        <v>41701002</v>
      </c>
      <c r="B6221" s="12" t="s">
        <v>3913</v>
      </c>
      <c r="C6221" s="12" t="s">
        <v>4797</v>
      </c>
      <c r="D6221" s="12" t="s">
        <v>3913</v>
      </c>
      <c r="E6221" t="b">
        <v>0</v>
      </c>
      <c r="F6221">
        <v>0</v>
      </c>
      <c r="G6221">
        <v>8402</v>
      </c>
      <c r="H6221" t="s">
        <v>21</v>
      </c>
      <c r="I6221" s="12"/>
      <c r="K6221">
        <v>0</v>
      </c>
      <c r="L6221">
        <v>0</v>
      </c>
      <c r="M6221">
        <v>0</v>
      </c>
      <c r="N6221">
        <v>0</v>
      </c>
      <c r="O6221">
        <v>4286</v>
      </c>
      <c r="P6221">
        <v>4286</v>
      </c>
      <c r="Q6221">
        <v>8275</v>
      </c>
      <c r="R6221" t="b">
        <v>0</v>
      </c>
      <c r="S6221">
        <v>0</v>
      </c>
    </row>
    <row r="6222" spans="1:19">
      <c r="A6222">
        <v>41701002</v>
      </c>
      <c r="B6222" s="12" t="s">
        <v>5572</v>
      </c>
      <c r="C6222" s="12" t="s">
        <v>4797</v>
      </c>
      <c r="D6222" s="12" t="s">
        <v>5572</v>
      </c>
      <c r="E6222" t="b">
        <v>0</v>
      </c>
      <c r="F6222">
        <v>0</v>
      </c>
      <c r="G6222">
        <v>860034594</v>
      </c>
      <c r="H6222" t="s">
        <v>21</v>
      </c>
      <c r="I6222" s="12"/>
      <c r="K6222">
        <v>0</v>
      </c>
      <c r="L6222">
        <v>0</v>
      </c>
      <c r="M6222">
        <v>758.16</v>
      </c>
      <c r="N6222">
        <v>0</v>
      </c>
      <c r="O6222">
        <v>0</v>
      </c>
      <c r="P6222">
        <v>0</v>
      </c>
      <c r="Q6222">
        <v>8280</v>
      </c>
      <c r="R6222" t="b">
        <v>0</v>
      </c>
      <c r="S6222">
        <v>0</v>
      </c>
    </row>
    <row r="6223" spans="1:19">
      <c r="A6223">
        <v>41701002</v>
      </c>
      <c r="B6223" s="12"/>
      <c r="C6223" s="12" t="s">
        <v>4797</v>
      </c>
      <c r="D6223" s="12" t="s">
        <v>5572</v>
      </c>
      <c r="E6223" t="b">
        <v>0</v>
      </c>
      <c r="F6223">
        <v>0</v>
      </c>
      <c r="G6223">
        <v>860034594</v>
      </c>
      <c r="H6223">
        <v>44012</v>
      </c>
      <c r="I6223" s="12" t="s">
        <v>6066</v>
      </c>
      <c r="J6223">
        <v>14</v>
      </c>
      <c r="K6223">
        <v>186</v>
      </c>
      <c r="L6223">
        <v>0</v>
      </c>
      <c r="M6223">
        <v>0</v>
      </c>
      <c r="N6223">
        <v>0</v>
      </c>
      <c r="O6223">
        <v>758</v>
      </c>
      <c r="P6223">
        <v>758.16</v>
      </c>
      <c r="Q6223">
        <v>8281</v>
      </c>
      <c r="R6223" t="b">
        <v>0</v>
      </c>
      <c r="S6223">
        <v>0</v>
      </c>
    </row>
    <row r="6224" spans="1:19">
      <c r="A6224">
        <v>41701002</v>
      </c>
      <c r="B6224" s="12" t="s">
        <v>3915</v>
      </c>
      <c r="C6224" s="12" t="s">
        <v>4797</v>
      </c>
      <c r="D6224" s="12" t="s">
        <v>3915</v>
      </c>
      <c r="E6224" t="b">
        <v>0</v>
      </c>
      <c r="F6224">
        <v>0</v>
      </c>
      <c r="G6224">
        <v>860034594</v>
      </c>
      <c r="H6224" t="s">
        <v>21</v>
      </c>
      <c r="I6224" s="12"/>
      <c r="K6224">
        <v>0</v>
      </c>
      <c r="L6224">
        <v>0</v>
      </c>
      <c r="M6224">
        <v>0</v>
      </c>
      <c r="N6224">
        <v>0</v>
      </c>
      <c r="O6224">
        <v>758</v>
      </c>
      <c r="P6224">
        <v>758.16</v>
      </c>
      <c r="Q6224">
        <v>8282</v>
      </c>
      <c r="R6224" t="b">
        <v>0</v>
      </c>
      <c r="S6224">
        <v>0</v>
      </c>
    </row>
    <row r="6225" spans="1:19">
      <c r="A6225">
        <v>41701002</v>
      </c>
      <c r="B6225" s="12" t="s">
        <v>6067</v>
      </c>
      <c r="C6225" s="12" t="s">
        <v>4797</v>
      </c>
      <c r="D6225" s="12" t="s">
        <v>6067</v>
      </c>
      <c r="E6225" t="b">
        <v>0</v>
      </c>
      <c r="F6225">
        <v>0</v>
      </c>
      <c r="G6225">
        <v>0</v>
      </c>
      <c r="H6225" t="s">
        <v>21</v>
      </c>
      <c r="I6225" s="12"/>
      <c r="K6225">
        <v>0</v>
      </c>
      <c r="L6225">
        <v>0</v>
      </c>
      <c r="M6225">
        <v>0</v>
      </c>
      <c r="N6225">
        <v>5756</v>
      </c>
      <c r="O6225">
        <v>5139071</v>
      </c>
      <c r="P6225">
        <v>5133315.16</v>
      </c>
      <c r="Q6225">
        <v>8283</v>
      </c>
      <c r="R6225" t="b">
        <v>1</v>
      </c>
      <c r="S6225">
        <v>0</v>
      </c>
    </row>
    <row r="6226" spans="1:19">
      <c r="A6226">
        <v>41701012</v>
      </c>
      <c r="B6226" s="12" t="s">
        <v>5650</v>
      </c>
      <c r="C6226" s="12" t="s">
        <v>4797</v>
      </c>
      <c r="D6226" s="12" t="s">
        <v>5650</v>
      </c>
      <c r="E6226" t="b">
        <v>0</v>
      </c>
      <c r="F6226">
        <v>0</v>
      </c>
      <c r="G6226">
        <v>0</v>
      </c>
      <c r="H6226" t="s">
        <v>21</v>
      </c>
      <c r="I6226" s="12"/>
      <c r="K6226">
        <v>0</v>
      </c>
      <c r="L6226">
        <v>4209600</v>
      </c>
      <c r="M6226">
        <v>0</v>
      </c>
      <c r="N6226">
        <v>0</v>
      </c>
      <c r="O6226">
        <v>0</v>
      </c>
      <c r="P6226">
        <v>0</v>
      </c>
      <c r="Q6226">
        <v>8368</v>
      </c>
      <c r="R6226" t="b">
        <v>1</v>
      </c>
      <c r="S6226">
        <v>0</v>
      </c>
    </row>
    <row r="6227" spans="1:19">
      <c r="A6227">
        <v>41701012</v>
      </c>
      <c r="B6227" s="12"/>
      <c r="C6227" s="12" t="s">
        <v>4797</v>
      </c>
      <c r="D6227" s="12" t="s">
        <v>5650</v>
      </c>
      <c r="E6227" t="b">
        <v>0</v>
      </c>
      <c r="F6227">
        <v>0</v>
      </c>
      <c r="G6227">
        <v>0</v>
      </c>
      <c r="H6227">
        <v>43860</v>
      </c>
      <c r="I6227" s="12" t="s">
        <v>5793</v>
      </c>
      <c r="J6227">
        <v>15</v>
      </c>
      <c r="K6227">
        <v>54</v>
      </c>
      <c r="L6227">
        <v>0</v>
      </c>
      <c r="M6227">
        <v>0</v>
      </c>
      <c r="N6227">
        <v>175400</v>
      </c>
      <c r="O6227">
        <v>0</v>
      </c>
      <c r="P6227">
        <v>-175400</v>
      </c>
      <c r="Q6227">
        <v>8369</v>
      </c>
      <c r="R6227" t="b">
        <v>0</v>
      </c>
      <c r="S6227">
        <v>0</v>
      </c>
    </row>
    <row r="6228" spans="1:19">
      <c r="A6228">
        <v>41701012</v>
      </c>
      <c r="B6228" s="12"/>
      <c r="C6228" s="12" t="s">
        <v>4797</v>
      </c>
      <c r="D6228" s="12" t="s">
        <v>5650</v>
      </c>
      <c r="E6228" t="b">
        <v>0</v>
      </c>
      <c r="F6228">
        <v>0</v>
      </c>
      <c r="G6228">
        <v>0</v>
      </c>
      <c r="H6228">
        <v>43889</v>
      </c>
      <c r="I6228" s="12" t="s">
        <v>5793</v>
      </c>
      <c r="J6228">
        <v>15</v>
      </c>
      <c r="K6228">
        <v>55</v>
      </c>
      <c r="L6228">
        <v>0</v>
      </c>
      <c r="M6228">
        <v>0</v>
      </c>
      <c r="N6228">
        <v>175400</v>
      </c>
      <c r="O6228">
        <v>0</v>
      </c>
      <c r="P6228">
        <v>-350800</v>
      </c>
      <c r="Q6228">
        <v>8370</v>
      </c>
      <c r="R6228" t="b">
        <v>0</v>
      </c>
      <c r="S6228">
        <v>0</v>
      </c>
    </row>
    <row r="6229" spans="1:19">
      <c r="A6229">
        <v>41701012</v>
      </c>
      <c r="B6229" s="12"/>
      <c r="C6229" s="12" t="s">
        <v>4797</v>
      </c>
      <c r="D6229" s="12" t="s">
        <v>5650</v>
      </c>
      <c r="E6229" t="b">
        <v>0</v>
      </c>
      <c r="F6229">
        <v>0</v>
      </c>
      <c r="G6229">
        <v>0</v>
      </c>
      <c r="H6229">
        <v>43921</v>
      </c>
      <c r="I6229" s="12" t="s">
        <v>5793</v>
      </c>
      <c r="J6229">
        <v>15</v>
      </c>
      <c r="K6229">
        <v>56</v>
      </c>
      <c r="L6229">
        <v>0</v>
      </c>
      <c r="M6229">
        <v>0</v>
      </c>
      <c r="N6229">
        <v>175400</v>
      </c>
      <c r="O6229">
        <v>0</v>
      </c>
      <c r="P6229">
        <v>-526200</v>
      </c>
      <c r="Q6229">
        <v>8371</v>
      </c>
      <c r="R6229" t="b">
        <v>0</v>
      </c>
      <c r="S6229">
        <v>0</v>
      </c>
    </row>
    <row r="6230" spans="1:19">
      <c r="A6230">
        <v>41701012</v>
      </c>
      <c r="B6230" s="12"/>
      <c r="C6230" s="12" t="s">
        <v>4797</v>
      </c>
      <c r="D6230" s="12" t="s">
        <v>5650</v>
      </c>
      <c r="E6230" t="b">
        <v>0</v>
      </c>
      <c r="F6230">
        <v>0</v>
      </c>
      <c r="G6230">
        <v>0</v>
      </c>
      <c r="H6230">
        <v>43951</v>
      </c>
      <c r="I6230" s="12" t="s">
        <v>5793</v>
      </c>
      <c r="J6230">
        <v>15</v>
      </c>
      <c r="K6230">
        <v>57</v>
      </c>
      <c r="L6230">
        <v>0</v>
      </c>
      <c r="M6230">
        <v>0</v>
      </c>
      <c r="N6230">
        <v>175400</v>
      </c>
      <c r="O6230">
        <v>0</v>
      </c>
      <c r="P6230">
        <v>-701600</v>
      </c>
      <c r="Q6230">
        <v>8372</v>
      </c>
      <c r="R6230" t="b">
        <v>0</v>
      </c>
      <c r="S6230">
        <v>0</v>
      </c>
    </row>
    <row r="6231" spans="1:19">
      <c r="A6231">
        <v>41701012</v>
      </c>
      <c r="B6231" s="12"/>
      <c r="C6231" s="12" t="s">
        <v>4797</v>
      </c>
      <c r="D6231" s="12" t="s">
        <v>5650</v>
      </c>
      <c r="E6231" t="b">
        <v>0</v>
      </c>
      <c r="F6231">
        <v>0</v>
      </c>
      <c r="G6231">
        <v>0</v>
      </c>
      <c r="H6231">
        <v>43981</v>
      </c>
      <c r="I6231" s="12" t="s">
        <v>5793</v>
      </c>
      <c r="J6231">
        <v>15</v>
      </c>
      <c r="K6231">
        <v>58</v>
      </c>
      <c r="L6231">
        <v>0</v>
      </c>
      <c r="M6231">
        <v>0</v>
      </c>
      <c r="N6231">
        <v>175400</v>
      </c>
      <c r="O6231">
        <v>0</v>
      </c>
      <c r="P6231">
        <v>-877000</v>
      </c>
      <c r="Q6231">
        <v>8373</v>
      </c>
      <c r="R6231" t="b">
        <v>0</v>
      </c>
      <c r="S6231">
        <v>0</v>
      </c>
    </row>
    <row r="6232" spans="1:19">
      <c r="A6232">
        <v>41701012</v>
      </c>
      <c r="B6232" s="12"/>
      <c r="C6232" s="12" t="s">
        <v>4797</v>
      </c>
      <c r="D6232" s="12" t="s">
        <v>5650</v>
      </c>
      <c r="E6232" t="b">
        <v>0</v>
      </c>
      <c r="F6232">
        <v>0</v>
      </c>
      <c r="G6232">
        <v>0</v>
      </c>
      <c r="H6232">
        <v>44012</v>
      </c>
      <c r="I6232" s="12" t="s">
        <v>5793</v>
      </c>
      <c r="J6232">
        <v>15</v>
      </c>
      <c r="K6232">
        <v>59</v>
      </c>
      <c r="L6232">
        <v>0</v>
      </c>
      <c r="M6232">
        <v>0</v>
      </c>
      <c r="N6232">
        <v>175400</v>
      </c>
      <c r="O6232">
        <v>0</v>
      </c>
      <c r="P6232">
        <v>-1052400</v>
      </c>
      <c r="Q6232">
        <v>8374</v>
      </c>
      <c r="R6232" t="b">
        <v>0</v>
      </c>
      <c r="S6232">
        <v>0</v>
      </c>
    </row>
    <row r="6233" spans="1:19">
      <c r="A6233">
        <v>41701012</v>
      </c>
      <c r="B6233" s="12"/>
      <c r="C6233" s="12" t="s">
        <v>4797</v>
      </c>
      <c r="D6233" s="12" t="s">
        <v>5650</v>
      </c>
      <c r="E6233" t="b">
        <v>0</v>
      </c>
      <c r="F6233">
        <v>0</v>
      </c>
      <c r="G6233">
        <v>0</v>
      </c>
      <c r="H6233">
        <v>44042</v>
      </c>
      <c r="I6233" s="12" t="s">
        <v>5793</v>
      </c>
      <c r="J6233">
        <v>15</v>
      </c>
      <c r="K6233">
        <v>60</v>
      </c>
      <c r="L6233">
        <v>0</v>
      </c>
      <c r="M6233">
        <v>0</v>
      </c>
      <c r="N6233">
        <v>175400</v>
      </c>
      <c r="O6233">
        <v>0</v>
      </c>
      <c r="P6233">
        <v>-1227800</v>
      </c>
      <c r="Q6233">
        <v>8375</v>
      </c>
      <c r="R6233" t="b">
        <v>0</v>
      </c>
      <c r="S6233">
        <v>0</v>
      </c>
    </row>
    <row r="6234" spans="1:19">
      <c r="A6234">
        <v>41701012</v>
      </c>
      <c r="B6234" s="12"/>
      <c r="C6234" s="12" t="s">
        <v>4797</v>
      </c>
      <c r="D6234" s="12" t="s">
        <v>5650</v>
      </c>
      <c r="E6234" t="b">
        <v>0</v>
      </c>
      <c r="F6234">
        <v>0</v>
      </c>
      <c r="G6234">
        <v>0</v>
      </c>
      <c r="H6234">
        <v>44073</v>
      </c>
      <c r="I6234" s="12" t="s">
        <v>5793</v>
      </c>
      <c r="J6234">
        <v>15</v>
      </c>
      <c r="K6234">
        <v>61</v>
      </c>
      <c r="L6234">
        <v>0</v>
      </c>
      <c r="M6234">
        <v>0</v>
      </c>
      <c r="N6234">
        <v>175400</v>
      </c>
      <c r="O6234">
        <v>0</v>
      </c>
      <c r="P6234">
        <v>-1403200</v>
      </c>
      <c r="Q6234">
        <v>8376</v>
      </c>
      <c r="R6234" t="b">
        <v>0</v>
      </c>
      <c r="S6234">
        <v>0</v>
      </c>
    </row>
    <row r="6235" spans="1:19">
      <c r="A6235">
        <v>41701012</v>
      </c>
      <c r="B6235" s="12"/>
      <c r="C6235" s="12" t="s">
        <v>4797</v>
      </c>
      <c r="D6235" s="12" t="s">
        <v>5650</v>
      </c>
      <c r="E6235" t="b">
        <v>0</v>
      </c>
      <c r="F6235">
        <v>0</v>
      </c>
      <c r="G6235">
        <v>0</v>
      </c>
      <c r="H6235">
        <v>44104</v>
      </c>
      <c r="I6235" s="12" t="s">
        <v>5793</v>
      </c>
      <c r="J6235">
        <v>15</v>
      </c>
      <c r="K6235">
        <v>62</v>
      </c>
      <c r="L6235">
        <v>0</v>
      </c>
      <c r="M6235">
        <v>0</v>
      </c>
      <c r="N6235">
        <v>175400</v>
      </c>
      <c r="O6235">
        <v>0</v>
      </c>
      <c r="P6235">
        <v>-1578600</v>
      </c>
      <c r="Q6235">
        <v>8377</v>
      </c>
      <c r="R6235" t="b">
        <v>0</v>
      </c>
      <c r="S6235">
        <v>0</v>
      </c>
    </row>
    <row r="6236" spans="1:19">
      <c r="A6236">
        <v>41701012</v>
      </c>
      <c r="B6236" s="12"/>
      <c r="C6236" s="12" t="s">
        <v>4797</v>
      </c>
      <c r="D6236" s="12" t="s">
        <v>5650</v>
      </c>
      <c r="E6236" t="b">
        <v>0</v>
      </c>
      <c r="F6236">
        <v>0</v>
      </c>
      <c r="G6236">
        <v>0</v>
      </c>
      <c r="H6236">
        <v>44135</v>
      </c>
      <c r="I6236" s="12" t="s">
        <v>5793</v>
      </c>
      <c r="J6236">
        <v>15</v>
      </c>
      <c r="K6236">
        <v>63</v>
      </c>
      <c r="L6236">
        <v>0</v>
      </c>
      <c r="M6236">
        <v>0</v>
      </c>
      <c r="N6236">
        <v>175400</v>
      </c>
      <c r="O6236">
        <v>0</v>
      </c>
      <c r="P6236">
        <v>-1754000</v>
      </c>
      <c r="Q6236">
        <v>8378</v>
      </c>
      <c r="R6236" t="b">
        <v>0</v>
      </c>
      <c r="S6236">
        <v>0</v>
      </c>
    </row>
    <row r="6237" spans="1:19">
      <c r="A6237">
        <v>41701012</v>
      </c>
      <c r="B6237" s="12"/>
      <c r="C6237" s="12" t="s">
        <v>4797</v>
      </c>
      <c r="D6237" s="12" t="s">
        <v>5650</v>
      </c>
      <c r="E6237" t="b">
        <v>0</v>
      </c>
      <c r="F6237">
        <v>0</v>
      </c>
      <c r="G6237">
        <v>0</v>
      </c>
      <c r="H6237">
        <v>44165</v>
      </c>
      <c r="I6237" s="12" t="s">
        <v>5793</v>
      </c>
      <c r="J6237">
        <v>15</v>
      </c>
      <c r="K6237">
        <v>64</v>
      </c>
      <c r="L6237">
        <v>0</v>
      </c>
      <c r="M6237">
        <v>0</v>
      </c>
      <c r="N6237">
        <v>175400</v>
      </c>
      <c r="O6237">
        <v>0</v>
      </c>
      <c r="P6237">
        <v>-1929400</v>
      </c>
      <c r="Q6237">
        <v>8379</v>
      </c>
      <c r="R6237" t="b">
        <v>0</v>
      </c>
      <c r="S6237">
        <v>0</v>
      </c>
    </row>
    <row r="6238" spans="1:19">
      <c r="A6238">
        <v>41701012</v>
      </c>
      <c r="B6238" s="12"/>
      <c r="C6238" s="12" t="s">
        <v>4797</v>
      </c>
      <c r="D6238" s="12" t="s">
        <v>5650</v>
      </c>
      <c r="E6238" t="b">
        <v>0</v>
      </c>
      <c r="F6238">
        <v>0</v>
      </c>
      <c r="G6238">
        <v>0</v>
      </c>
      <c r="H6238">
        <v>44195</v>
      </c>
      <c r="I6238" s="12" t="s">
        <v>5793</v>
      </c>
      <c r="J6238">
        <v>15</v>
      </c>
      <c r="K6238">
        <v>65</v>
      </c>
      <c r="L6238">
        <v>0</v>
      </c>
      <c r="M6238">
        <v>0</v>
      </c>
      <c r="N6238">
        <v>175400</v>
      </c>
      <c r="O6238">
        <v>0</v>
      </c>
      <c r="P6238">
        <v>-2104800</v>
      </c>
      <c r="Q6238">
        <v>8380</v>
      </c>
      <c r="R6238" t="b">
        <v>0</v>
      </c>
      <c r="S6238">
        <v>0</v>
      </c>
    </row>
    <row r="6239" spans="1:19">
      <c r="A6239">
        <v>41701012</v>
      </c>
      <c r="B6239" s="12" t="s">
        <v>6068</v>
      </c>
      <c r="C6239" s="12" t="s">
        <v>4797</v>
      </c>
      <c r="D6239" s="12" t="s">
        <v>6068</v>
      </c>
      <c r="E6239" t="b">
        <v>0</v>
      </c>
      <c r="F6239">
        <v>0</v>
      </c>
      <c r="G6239">
        <v>0</v>
      </c>
      <c r="H6239" t="s">
        <v>21</v>
      </c>
      <c r="I6239" s="12"/>
      <c r="K6239">
        <v>0</v>
      </c>
      <c r="L6239">
        <v>0</v>
      </c>
      <c r="M6239">
        <v>0</v>
      </c>
      <c r="N6239">
        <v>2104800</v>
      </c>
      <c r="O6239">
        <v>0</v>
      </c>
      <c r="P6239">
        <v>-2104800</v>
      </c>
      <c r="Q6239">
        <v>8381</v>
      </c>
      <c r="R6239" t="b">
        <v>1</v>
      </c>
      <c r="S6239">
        <v>0</v>
      </c>
    </row>
    <row r="6240" spans="1:19">
      <c r="A6240">
        <v>417010</v>
      </c>
      <c r="B6240" s="12" t="s">
        <v>3919</v>
      </c>
      <c r="C6240" s="12" t="s">
        <v>4797</v>
      </c>
      <c r="D6240" s="12" t="s">
        <v>3919</v>
      </c>
      <c r="E6240" t="b">
        <v>0</v>
      </c>
      <c r="F6240">
        <v>0</v>
      </c>
      <c r="G6240">
        <v>0</v>
      </c>
      <c r="H6240" t="s">
        <v>21</v>
      </c>
      <c r="I6240" s="12"/>
      <c r="K6240">
        <v>0</v>
      </c>
      <c r="L6240">
        <v>0</v>
      </c>
      <c r="M6240">
        <v>0</v>
      </c>
      <c r="N6240">
        <v>2110556</v>
      </c>
      <c r="O6240">
        <v>215571071</v>
      </c>
      <c r="P6240">
        <v>213460515.16</v>
      </c>
      <c r="Q6240">
        <v>8382</v>
      </c>
      <c r="R6240" t="b">
        <v>0</v>
      </c>
      <c r="S6240">
        <v>0</v>
      </c>
    </row>
    <row r="6241" spans="1:19">
      <c r="A6241">
        <v>4170</v>
      </c>
      <c r="B6241" s="12" t="s">
        <v>3920</v>
      </c>
      <c r="C6241" s="12" t="s">
        <v>4797</v>
      </c>
      <c r="D6241" s="12" t="s">
        <v>3920</v>
      </c>
      <c r="E6241" t="b">
        <v>0</v>
      </c>
      <c r="F6241">
        <v>0</v>
      </c>
      <c r="G6241">
        <v>0</v>
      </c>
      <c r="H6241" t="s">
        <v>21</v>
      </c>
      <c r="I6241" s="12"/>
      <c r="K6241">
        <v>0</v>
      </c>
      <c r="L6241">
        <v>0</v>
      </c>
      <c r="M6241">
        <v>0</v>
      </c>
      <c r="N6241">
        <v>2110556</v>
      </c>
      <c r="O6241">
        <v>215571071</v>
      </c>
      <c r="P6241">
        <v>213460515.16</v>
      </c>
      <c r="Q6241">
        <v>8383</v>
      </c>
      <c r="R6241" t="b">
        <v>1</v>
      </c>
      <c r="S6241">
        <v>0</v>
      </c>
    </row>
    <row r="6242" spans="1:19">
      <c r="A6242">
        <v>4175</v>
      </c>
      <c r="B6242" s="12" t="s">
        <v>6069</v>
      </c>
      <c r="C6242" s="12" t="s">
        <v>2436</v>
      </c>
      <c r="D6242" s="12" t="s">
        <v>6069</v>
      </c>
      <c r="E6242" t="b">
        <v>0</v>
      </c>
      <c r="F6242">
        <v>0</v>
      </c>
      <c r="G6242">
        <v>0</v>
      </c>
      <c r="H6242" t="s">
        <v>21</v>
      </c>
      <c r="I6242" s="12"/>
      <c r="K6242">
        <v>0</v>
      </c>
      <c r="L6242">
        <v>14257626</v>
      </c>
      <c r="M6242">
        <v>0</v>
      </c>
      <c r="N6242">
        <v>0</v>
      </c>
      <c r="O6242">
        <v>0</v>
      </c>
      <c r="P6242">
        <v>0</v>
      </c>
      <c r="Q6242">
        <v>8385</v>
      </c>
      <c r="R6242" t="b">
        <v>1</v>
      </c>
      <c r="S6242">
        <v>0</v>
      </c>
    </row>
    <row r="6243" spans="1:19">
      <c r="A6243">
        <v>417501</v>
      </c>
      <c r="B6243" s="12" t="s">
        <v>6070</v>
      </c>
      <c r="C6243" s="12" t="s">
        <v>4797</v>
      </c>
      <c r="D6243" s="12" t="s">
        <v>6070</v>
      </c>
      <c r="E6243" t="b">
        <v>1</v>
      </c>
      <c r="F6243">
        <v>0</v>
      </c>
      <c r="G6243">
        <v>0</v>
      </c>
      <c r="H6243" t="s">
        <v>21</v>
      </c>
      <c r="I6243" s="12"/>
      <c r="K6243">
        <v>0</v>
      </c>
      <c r="L6243">
        <v>7128813</v>
      </c>
      <c r="M6243">
        <v>0</v>
      </c>
      <c r="N6243">
        <v>0</v>
      </c>
      <c r="O6243">
        <v>0</v>
      </c>
      <c r="P6243">
        <v>0</v>
      </c>
      <c r="Q6243">
        <v>8387</v>
      </c>
      <c r="R6243" t="b">
        <v>1</v>
      </c>
      <c r="S6243">
        <v>0</v>
      </c>
    </row>
    <row r="6244" spans="1:19">
      <c r="A6244">
        <v>417501</v>
      </c>
      <c r="B6244" s="12" t="s">
        <v>4805</v>
      </c>
      <c r="C6244" s="12" t="s">
        <v>4797</v>
      </c>
      <c r="D6244" s="12" t="s">
        <v>4805</v>
      </c>
      <c r="E6244" t="b">
        <v>0</v>
      </c>
      <c r="F6244">
        <v>0</v>
      </c>
      <c r="G6244">
        <v>1101</v>
      </c>
      <c r="H6244" t="s">
        <v>21</v>
      </c>
      <c r="I6244" s="12"/>
      <c r="K6244">
        <v>0</v>
      </c>
      <c r="L6244">
        <v>121000</v>
      </c>
      <c r="M6244">
        <v>0</v>
      </c>
      <c r="N6244">
        <v>0</v>
      </c>
      <c r="O6244">
        <v>0</v>
      </c>
      <c r="P6244">
        <v>0</v>
      </c>
      <c r="Q6244">
        <v>8388</v>
      </c>
      <c r="R6244" t="b">
        <v>0</v>
      </c>
      <c r="S6244">
        <v>0</v>
      </c>
    </row>
    <row r="6245" spans="1:19">
      <c r="A6245">
        <v>417501</v>
      </c>
      <c r="B6245" s="12"/>
      <c r="C6245" s="12" t="s">
        <v>4797</v>
      </c>
      <c r="D6245" s="12" t="s">
        <v>4805</v>
      </c>
      <c r="E6245" t="b">
        <v>0</v>
      </c>
      <c r="F6245">
        <v>0</v>
      </c>
      <c r="G6245">
        <v>1101</v>
      </c>
      <c r="H6245">
        <v>43872</v>
      </c>
      <c r="I6245" s="12" t="s">
        <v>6071</v>
      </c>
      <c r="J6245">
        <v>1</v>
      </c>
      <c r="K6245">
        <v>13570</v>
      </c>
      <c r="L6245">
        <v>0</v>
      </c>
      <c r="M6245">
        <v>0</v>
      </c>
      <c r="N6245">
        <v>11000</v>
      </c>
      <c r="O6245">
        <v>0</v>
      </c>
      <c r="P6245">
        <v>-11000</v>
      </c>
      <c r="Q6245">
        <v>8389</v>
      </c>
      <c r="R6245" t="b">
        <v>0</v>
      </c>
      <c r="S6245">
        <v>0</v>
      </c>
    </row>
    <row r="6246" spans="1:19">
      <c r="A6246">
        <v>417501</v>
      </c>
      <c r="B6246" s="12"/>
      <c r="C6246" s="12" t="s">
        <v>4797</v>
      </c>
      <c r="D6246" s="12" t="s">
        <v>4805</v>
      </c>
      <c r="E6246" t="b">
        <v>0</v>
      </c>
      <c r="F6246">
        <v>0</v>
      </c>
      <c r="G6246">
        <v>1101</v>
      </c>
      <c r="H6246">
        <v>43901</v>
      </c>
      <c r="I6246" s="12" t="s">
        <v>6071</v>
      </c>
      <c r="J6246">
        <v>1</v>
      </c>
      <c r="K6246">
        <v>13647</v>
      </c>
      <c r="L6246">
        <v>0</v>
      </c>
      <c r="M6246">
        <v>0</v>
      </c>
      <c r="N6246">
        <v>11000</v>
      </c>
      <c r="O6246">
        <v>0</v>
      </c>
      <c r="P6246">
        <v>-22000</v>
      </c>
      <c r="Q6246">
        <v>8390</v>
      </c>
      <c r="R6246" t="b">
        <v>0</v>
      </c>
      <c r="S6246">
        <v>0</v>
      </c>
    </row>
    <row r="6247" spans="1:19">
      <c r="A6247">
        <v>417501</v>
      </c>
      <c r="B6247" s="12"/>
      <c r="C6247" s="12" t="s">
        <v>4797</v>
      </c>
      <c r="D6247" s="12" t="s">
        <v>4805</v>
      </c>
      <c r="E6247" t="b">
        <v>0</v>
      </c>
      <c r="F6247">
        <v>0</v>
      </c>
      <c r="G6247">
        <v>1101</v>
      </c>
      <c r="H6247">
        <v>43927</v>
      </c>
      <c r="I6247" s="12" t="s">
        <v>6071</v>
      </c>
      <c r="J6247">
        <v>1</v>
      </c>
      <c r="K6247">
        <v>13689</v>
      </c>
      <c r="L6247">
        <v>0</v>
      </c>
      <c r="M6247">
        <v>0</v>
      </c>
      <c r="N6247">
        <v>11000</v>
      </c>
      <c r="O6247">
        <v>0</v>
      </c>
      <c r="P6247">
        <v>-33000</v>
      </c>
      <c r="Q6247">
        <v>8391</v>
      </c>
      <c r="R6247" t="b">
        <v>0</v>
      </c>
      <c r="S6247">
        <v>0</v>
      </c>
    </row>
    <row r="6248" spans="1:19">
      <c r="A6248">
        <v>417501</v>
      </c>
      <c r="B6248" s="12"/>
      <c r="C6248" s="12" t="s">
        <v>4797</v>
      </c>
      <c r="D6248" s="12" t="s">
        <v>4805</v>
      </c>
      <c r="E6248" t="b">
        <v>0</v>
      </c>
      <c r="F6248">
        <v>0</v>
      </c>
      <c r="G6248">
        <v>1101</v>
      </c>
      <c r="H6248">
        <v>43962</v>
      </c>
      <c r="I6248" s="12" t="s">
        <v>6071</v>
      </c>
      <c r="J6248">
        <v>1</v>
      </c>
      <c r="K6248">
        <v>13756</v>
      </c>
      <c r="L6248">
        <v>0</v>
      </c>
      <c r="M6248">
        <v>0</v>
      </c>
      <c r="N6248">
        <v>11000</v>
      </c>
      <c r="O6248">
        <v>0</v>
      </c>
      <c r="P6248">
        <v>-44000</v>
      </c>
      <c r="Q6248">
        <v>8392</v>
      </c>
      <c r="R6248" t="b">
        <v>0</v>
      </c>
      <c r="S6248">
        <v>0</v>
      </c>
    </row>
    <row r="6249" spans="1:19">
      <c r="A6249">
        <v>417501</v>
      </c>
      <c r="B6249" s="12"/>
      <c r="C6249" s="12" t="s">
        <v>4797</v>
      </c>
      <c r="D6249" s="12" t="s">
        <v>4805</v>
      </c>
      <c r="E6249" t="b">
        <v>0</v>
      </c>
      <c r="F6249">
        <v>0</v>
      </c>
      <c r="G6249">
        <v>1101</v>
      </c>
      <c r="H6249">
        <v>43991</v>
      </c>
      <c r="I6249" s="12" t="s">
        <v>6071</v>
      </c>
      <c r="J6249">
        <v>1</v>
      </c>
      <c r="K6249">
        <v>13824</v>
      </c>
      <c r="L6249">
        <v>0</v>
      </c>
      <c r="M6249">
        <v>0</v>
      </c>
      <c r="N6249">
        <v>11000</v>
      </c>
      <c r="O6249">
        <v>0</v>
      </c>
      <c r="P6249">
        <v>-55000</v>
      </c>
      <c r="Q6249">
        <v>8393</v>
      </c>
      <c r="R6249" t="b">
        <v>0</v>
      </c>
      <c r="S6249">
        <v>0</v>
      </c>
    </row>
    <row r="6250" spans="1:19">
      <c r="A6250">
        <v>417501</v>
      </c>
      <c r="B6250" s="12"/>
      <c r="C6250" s="12" t="s">
        <v>4797</v>
      </c>
      <c r="D6250" s="12" t="s">
        <v>4805</v>
      </c>
      <c r="E6250" t="b">
        <v>0</v>
      </c>
      <c r="F6250">
        <v>0</v>
      </c>
      <c r="G6250">
        <v>1101</v>
      </c>
      <c r="H6250">
        <v>44018</v>
      </c>
      <c r="I6250" s="12" t="s">
        <v>6071</v>
      </c>
      <c r="J6250">
        <v>1</v>
      </c>
      <c r="K6250">
        <v>13883</v>
      </c>
      <c r="L6250">
        <v>0</v>
      </c>
      <c r="M6250">
        <v>0</v>
      </c>
      <c r="N6250">
        <v>11000</v>
      </c>
      <c r="O6250">
        <v>0</v>
      </c>
      <c r="P6250">
        <v>-66000</v>
      </c>
      <c r="Q6250">
        <v>8394</v>
      </c>
      <c r="R6250" t="b">
        <v>0</v>
      </c>
      <c r="S6250">
        <v>0</v>
      </c>
    </row>
    <row r="6251" spans="1:19">
      <c r="A6251">
        <v>417501</v>
      </c>
      <c r="B6251" s="12"/>
      <c r="C6251" s="12" t="s">
        <v>4797</v>
      </c>
      <c r="D6251" s="12" t="s">
        <v>4805</v>
      </c>
      <c r="E6251" t="b">
        <v>0</v>
      </c>
      <c r="F6251">
        <v>0</v>
      </c>
      <c r="G6251">
        <v>1101</v>
      </c>
      <c r="H6251">
        <v>44061</v>
      </c>
      <c r="I6251" s="12" t="s">
        <v>6071</v>
      </c>
      <c r="J6251">
        <v>1</v>
      </c>
      <c r="K6251">
        <v>13992</v>
      </c>
      <c r="L6251">
        <v>0</v>
      </c>
      <c r="M6251">
        <v>0</v>
      </c>
      <c r="N6251">
        <v>11000</v>
      </c>
      <c r="O6251">
        <v>0</v>
      </c>
      <c r="P6251">
        <v>-77000</v>
      </c>
      <c r="Q6251">
        <v>8395</v>
      </c>
      <c r="R6251" t="b">
        <v>0</v>
      </c>
      <c r="S6251">
        <v>0</v>
      </c>
    </row>
    <row r="6252" spans="1:19">
      <c r="A6252">
        <v>417501</v>
      </c>
      <c r="B6252" s="12"/>
      <c r="C6252" s="12" t="s">
        <v>4797</v>
      </c>
      <c r="D6252" s="12" t="s">
        <v>4805</v>
      </c>
      <c r="E6252" t="b">
        <v>0</v>
      </c>
      <c r="F6252">
        <v>0</v>
      </c>
      <c r="G6252">
        <v>1101</v>
      </c>
      <c r="H6252">
        <v>44082</v>
      </c>
      <c r="I6252" s="12" t="s">
        <v>6071</v>
      </c>
      <c r="J6252">
        <v>1</v>
      </c>
      <c r="K6252">
        <v>14046</v>
      </c>
      <c r="L6252">
        <v>0</v>
      </c>
      <c r="M6252">
        <v>0</v>
      </c>
      <c r="N6252">
        <v>11000</v>
      </c>
      <c r="O6252">
        <v>0</v>
      </c>
      <c r="P6252">
        <v>-88000</v>
      </c>
      <c r="Q6252">
        <v>8396</v>
      </c>
      <c r="R6252" t="b">
        <v>0</v>
      </c>
      <c r="S6252">
        <v>0</v>
      </c>
    </row>
    <row r="6253" spans="1:19">
      <c r="A6253">
        <v>417501</v>
      </c>
      <c r="B6253" s="12"/>
      <c r="C6253" s="12" t="s">
        <v>4797</v>
      </c>
      <c r="D6253" s="12" t="s">
        <v>4805</v>
      </c>
      <c r="E6253" t="b">
        <v>0</v>
      </c>
      <c r="F6253">
        <v>0</v>
      </c>
      <c r="G6253">
        <v>1101</v>
      </c>
      <c r="H6253">
        <v>44105</v>
      </c>
      <c r="I6253" s="12" t="s">
        <v>6071</v>
      </c>
      <c r="J6253">
        <v>1</v>
      </c>
      <c r="K6253">
        <v>14100</v>
      </c>
      <c r="L6253">
        <v>0</v>
      </c>
      <c r="M6253">
        <v>0</v>
      </c>
      <c r="N6253">
        <v>11000</v>
      </c>
      <c r="O6253">
        <v>0</v>
      </c>
      <c r="P6253">
        <v>-99000</v>
      </c>
      <c r="Q6253">
        <v>8397</v>
      </c>
      <c r="R6253" t="b">
        <v>0</v>
      </c>
      <c r="S6253">
        <v>0</v>
      </c>
    </row>
    <row r="6254" spans="1:19">
      <c r="A6254">
        <v>417501</v>
      </c>
      <c r="B6254" s="12"/>
      <c r="C6254" s="12" t="s">
        <v>4797</v>
      </c>
      <c r="D6254" s="12" t="s">
        <v>4805</v>
      </c>
      <c r="E6254" t="b">
        <v>0</v>
      </c>
      <c r="F6254">
        <v>0</v>
      </c>
      <c r="G6254">
        <v>1101</v>
      </c>
      <c r="H6254">
        <v>44144</v>
      </c>
      <c r="I6254" s="12" t="s">
        <v>6071</v>
      </c>
      <c r="J6254">
        <v>1</v>
      </c>
      <c r="K6254">
        <v>14179</v>
      </c>
      <c r="L6254">
        <v>0</v>
      </c>
      <c r="M6254">
        <v>0</v>
      </c>
      <c r="N6254">
        <v>11000</v>
      </c>
      <c r="O6254">
        <v>0</v>
      </c>
      <c r="P6254">
        <v>-110000</v>
      </c>
      <c r="Q6254">
        <v>8398</v>
      </c>
      <c r="R6254" t="b">
        <v>0</v>
      </c>
      <c r="S6254">
        <v>0</v>
      </c>
    </row>
    <row r="6255" spans="1:19">
      <c r="A6255">
        <v>417501</v>
      </c>
      <c r="B6255" s="12"/>
      <c r="C6255" s="12" t="s">
        <v>4797</v>
      </c>
      <c r="D6255" s="12" t="s">
        <v>4805</v>
      </c>
      <c r="E6255" t="b">
        <v>0</v>
      </c>
      <c r="F6255">
        <v>0</v>
      </c>
      <c r="G6255">
        <v>1101</v>
      </c>
      <c r="H6255">
        <v>44179</v>
      </c>
      <c r="I6255" s="12" t="s">
        <v>6071</v>
      </c>
      <c r="J6255">
        <v>1</v>
      </c>
      <c r="K6255">
        <v>14274</v>
      </c>
      <c r="L6255">
        <v>0</v>
      </c>
      <c r="M6255">
        <v>0</v>
      </c>
      <c r="N6255">
        <v>11000</v>
      </c>
      <c r="O6255">
        <v>0</v>
      </c>
      <c r="P6255">
        <v>-121000</v>
      </c>
      <c r="Q6255">
        <v>8399</v>
      </c>
      <c r="R6255" t="b">
        <v>0</v>
      </c>
      <c r="S6255">
        <v>0</v>
      </c>
    </row>
    <row r="6256" spans="1:19">
      <c r="A6256">
        <v>417501</v>
      </c>
      <c r="B6256" s="12" t="s">
        <v>3926</v>
      </c>
      <c r="C6256" s="12" t="s">
        <v>4797</v>
      </c>
      <c r="D6256" s="12" t="s">
        <v>3926</v>
      </c>
      <c r="E6256" t="b">
        <v>0</v>
      </c>
      <c r="F6256">
        <v>0</v>
      </c>
      <c r="G6256">
        <v>1101</v>
      </c>
      <c r="H6256" t="s">
        <v>21</v>
      </c>
      <c r="I6256" s="12"/>
      <c r="K6256">
        <v>0</v>
      </c>
      <c r="L6256">
        <v>0</v>
      </c>
      <c r="M6256">
        <v>0</v>
      </c>
      <c r="N6256">
        <v>121000</v>
      </c>
      <c r="O6256">
        <v>0</v>
      </c>
      <c r="P6256">
        <v>-121000</v>
      </c>
      <c r="Q6256">
        <v>8400</v>
      </c>
      <c r="R6256" t="b">
        <v>0</v>
      </c>
      <c r="S6256">
        <v>0</v>
      </c>
    </row>
    <row r="6257" spans="1:19">
      <c r="A6257">
        <v>417501</v>
      </c>
      <c r="B6257" s="12" t="s">
        <v>4815</v>
      </c>
      <c r="C6257" s="12" t="s">
        <v>4797</v>
      </c>
      <c r="D6257" s="12" t="s">
        <v>4815</v>
      </c>
      <c r="E6257" t="b">
        <v>0</v>
      </c>
      <c r="F6257">
        <v>0</v>
      </c>
      <c r="G6257">
        <v>1102</v>
      </c>
      <c r="H6257" t="s">
        <v>21</v>
      </c>
      <c r="I6257" s="12"/>
      <c r="K6257">
        <v>0</v>
      </c>
      <c r="L6257">
        <v>10000</v>
      </c>
      <c r="M6257">
        <v>0</v>
      </c>
      <c r="N6257">
        <v>0</v>
      </c>
      <c r="O6257">
        <v>0</v>
      </c>
      <c r="P6257">
        <v>0</v>
      </c>
      <c r="Q6257">
        <v>8401</v>
      </c>
      <c r="R6257" t="b">
        <v>0</v>
      </c>
      <c r="S6257">
        <v>0</v>
      </c>
    </row>
    <row r="6258" spans="1:19">
      <c r="A6258">
        <v>417501</v>
      </c>
      <c r="B6258" s="12"/>
      <c r="C6258" s="12" t="s">
        <v>4797</v>
      </c>
      <c r="D6258" s="12" t="s">
        <v>4815</v>
      </c>
      <c r="E6258" t="b">
        <v>0</v>
      </c>
      <c r="F6258">
        <v>0</v>
      </c>
      <c r="G6258">
        <v>1102</v>
      </c>
      <c r="H6258">
        <v>43844</v>
      </c>
      <c r="I6258" s="12" t="s">
        <v>6072</v>
      </c>
      <c r="J6258">
        <v>1</v>
      </c>
      <c r="K6258">
        <v>13515</v>
      </c>
      <c r="L6258">
        <v>0</v>
      </c>
      <c r="M6258">
        <v>0</v>
      </c>
      <c r="N6258">
        <v>10000</v>
      </c>
      <c r="O6258">
        <v>0</v>
      </c>
      <c r="P6258">
        <v>-10000</v>
      </c>
      <c r="Q6258">
        <v>8402</v>
      </c>
      <c r="R6258" t="b">
        <v>0</v>
      </c>
      <c r="S6258">
        <v>0</v>
      </c>
    </row>
    <row r="6259" spans="1:19">
      <c r="A6259">
        <v>417501</v>
      </c>
      <c r="B6259" s="12" t="s">
        <v>3928</v>
      </c>
      <c r="C6259" s="12" t="s">
        <v>4797</v>
      </c>
      <c r="D6259" s="12" t="s">
        <v>3928</v>
      </c>
      <c r="E6259" t="b">
        <v>0</v>
      </c>
      <c r="F6259">
        <v>0</v>
      </c>
      <c r="G6259">
        <v>1102</v>
      </c>
      <c r="H6259" t="s">
        <v>21</v>
      </c>
      <c r="I6259" s="12"/>
      <c r="K6259">
        <v>0</v>
      </c>
      <c r="L6259">
        <v>0</v>
      </c>
      <c r="M6259">
        <v>0</v>
      </c>
      <c r="N6259">
        <v>10000</v>
      </c>
      <c r="O6259">
        <v>0</v>
      </c>
      <c r="P6259">
        <v>-10000</v>
      </c>
      <c r="Q6259">
        <v>8403</v>
      </c>
      <c r="R6259" t="b">
        <v>0</v>
      </c>
      <c r="S6259">
        <v>0</v>
      </c>
    </row>
    <row r="6260" spans="1:19">
      <c r="A6260">
        <v>417501</v>
      </c>
      <c r="B6260" s="12" t="s">
        <v>4822</v>
      </c>
      <c r="C6260" s="12" t="s">
        <v>4797</v>
      </c>
      <c r="D6260" s="12" t="s">
        <v>4822</v>
      </c>
      <c r="E6260" t="b">
        <v>0</v>
      </c>
      <c r="F6260">
        <v>0</v>
      </c>
      <c r="G6260">
        <v>1201</v>
      </c>
      <c r="H6260" t="s">
        <v>21</v>
      </c>
      <c r="I6260" s="12"/>
      <c r="K6260">
        <v>0</v>
      </c>
      <c r="L6260">
        <v>120000</v>
      </c>
      <c r="M6260">
        <v>0</v>
      </c>
      <c r="N6260">
        <v>0</v>
      </c>
      <c r="O6260">
        <v>0</v>
      </c>
      <c r="P6260">
        <v>0</v>
      </c>
      <c r="Q6260">
        <v>8404</v>
      </c>
      <c r="R6260" t="b">
        <v>0</v>
      </c>
      <c r="S6260">
        <v>0</v>
      </c>
    </row>
    <row r="6261" spans="1:19">
      <c r="A6261">
        <v>417501</v>
      </c>
      <c r="B6261" s="12"/>
      <c r="C6261" s="12" t="s">
        <v>4797</v>
      </c>
      <c r="D6261" s="12" t="s">
        <v>4822</v>
      </c>
      <c r="E6261" t="b">
        <v>0</v>
      </c>
      <c r="F6261">
        <v>0</v>
      </c>
      <c r="G6261">
        <v>1201</v>
      </c>
      <c r="H6261">
        <v>43839</v>
      </c>
      <c r="I6261" s="12" t="s">
        <v>6073</v>
      </c>
      <c r="J6261">
        <v>1</v>
      </c>
      <c r="K6261">
        <v>13488</v>
      </c>
      <c r="L6261">
        <v>0</v>
      </c>
      <c r="M6261">
        <v>0</v>
      </c>
      <c r="N6261">
        <v>10000</v>
      </c>
      <c r="O6261">
        <v>0</v>
      </c>
      <c r="P6261">
        <v>-10000</v>
      </c>
      <c r="Q6261">
        <v>8405</v>
      </c>
      <c r="R6261" t="b">
        <v>0</v>
      </c>
      <c r="S6261">
        <v>0</v>
      </c>
    </row>
    <row r="6262" spans="1:19">
      <c r="A6262">
        <v>417501</v>
      </c>
      <c r="B6262" s="12"/>
      <c r="C6262" s="12" t="s">
        <v>4797</v>
      </c>
      <c r="D6262" s="12" t="s">
        <v>4822</v>
      </c>
      <c r="E6262" t="b">
        <v>0</v>
      </c>
      <c r="F6262">
        <v>0</v>
      </c>
      <c r="G6262">
        <v>1201</v>
      </c>
      <c r="H6262">
        <v>43872</v>
      </c>
      <c r="I6262" s="12" t="s">
        <v>6073</v>
      </c>
      <c r="J6262">
        <v>1</v>
      </c>
      <c r="K6262">
        <v>13568</v>
      </c>
      <c r="L6262">
        <v>0</v>
      </c>
      <c r="M6262">
        <v>0</v>
      </c>
      <c r="N6262">
        <v>10000</v>
      </c>
      <c r="O6262">
        <v>0</v>
      </c>
      <c r="P6262">
        <v>-20000</v>
      </c>
      <c r="Q6262">
        <v>8406</v>
      </c>
      <c r="R6262" t="b">
        <v>0</v>
      </c>
      <c r="S6262">
        <v>0</v>
      </c>
    </row>
    <row r="6263" spans="1:19">
      <c r="A6263">
        <v>417501</v>
      </c>
      <c r="B6263" s="12"/>
      <c r="C6263" s="12" t="s">
        <v>4797</v>
      </c>
      <c r="D6263" s="12" t="s">
        <v>4822</v>
      </c>
      <c r="E6263" t="b">
        <v>0</v>
      </c>
      <c r="F6263">
        <v>0</v>
      </c>
      <c r="G6263">
        <v>1201</v>
      </c>
      <c r="H6263">
        <v>43900</v>
      </c>
      <c r="I6263" s="12" t="s">
        <v>6073</v>
      </c>
      <c r="J6263">
        <v>1</v>
      </c>
      <c r="K6263">
        <v>13639</v>
      </c>
      <c r="L6263">
        <v>0</v>
      </c>
      <c r="M6263">
        <v>0</v>
      </c>
      <c r="N6263">
        <v>10000</v>
      </c>
      <c r="O6263">
        <v>0</v>
      </c>
      <c r="P6263">
        <v>-30000</v>
      </c>
      <c r="Q6263">
        <v>8407</v>
      </c>
      <c r="R6263" t="b">
        <v>0</v>
      </c>
      <c r="S6263">
        <v>0</v>
      </c>
    </row>
    <row r="6264" spans="1:19">
      <c r="A6264">
        <v>417501</v>
      </c>
      <c r="B6264" s="12"/>
      <c r="C6264" s="12" t="s">
        <v>4797</v>
      </c>
      <c r="D6264" s="12" t="s">
        <v>4822</v>
      </c>
      <c r="E6264" t="b">
        <v>0</v>
      </c>
      <c r="F6264">
        <v>0</v>
      </c>
      <c r="G6264">
        <v>1201</v>
      </c>
      <c r="H6264">
        <v>43924</v>
      </c>
      <c r="I6264" s="12" t="s">
        <v>6073</v>
      </c>
      <c r="J6264">
        <v>1</v>
      </c>
      <c r="K6264">
        <v>13682</v>
      </c>
      <c r="L6264">
        <v>0</v>
      </c>
      <c r="M6264">
        <v>0</v>
      </c>
      <c r="N6264">
        <v>10000</v>
      </c>
      <c r="O6264">
        <v>0</v>
      </c>
      <c r="P6264">
        <v>-40000</v>
      </c>
      <c r="Q6264">
        <v>8408</v>
      </c>
      <c r="R6264" t="b">
        <v>0</v>
      </c>
      <c r="S6264">
        <v>0</v>
      </c>
    </row>
    <row r="6265" spans="1:19">
      <c r="A6265">
        <v>417501</v>
      </c>
      <c r="B6265" s="12"/>
      <c r="C6265" s="12" t="s">
        <v>4797</v>
      </c>
      <c r="D6265" s="12" t="s">
        <v>4822</v>
      </c>
      <c r="E6265" t="b">
        <v>0</v>
      </c>
      <c r="F6265">
        <v>0</v>
      </c>
      <c r="G6265">
        <v>1201</v>
      </c>
      <c r="H6265">
        <v>43963</v>
      </c>
      <c r="I6265" s="12" t="s">
        <v>6073</v>
      </c>
      <c r="J6265">
        <v>1</v>
      </c>
      <c r="K6265">
        <v>13760</v>
      </c>
      <c r="L6265">
        <v>0</v>
      </c>
      <c r="M6265">
        <v>0</v>
      </c>
      <c r="N6265">
        <v>10000</v>
      </c>
      <c r="O6265">
        <v>0</v>
      </c>
      <c r="P6265">
        <v>-50000</v>
      </c>
      <c r="Q6265">
        <v>8409</v>
      </c>
      <c r="R6265" t="b">
        <v>0</v>
      </c>
      <c r="S6265">
        <v>0</v>
      </c>
    </row>
    <row r="6266" spans="1:19">
      <c r="A6266">
        <v>417501</v>
      </c>
      <c r="B6266" s="12"/>
      <c r="C6266" s="12" t="s">
        <v>4797</v>
      </c>
      <c r="D6266" s="12" t="s">
        <v>4822</v>
      </c>
      <c r="E6266" t="b">
        <v>0</v>
      </c>
      <c r="F6266">
        <v>0</v>
      </c>
      <c r="G6266">
        <v>1201</v>
      </c>
      <c r="H6266">
        <v>43990</v>
      </c>
      <c r="I6266" s="12" t="s">
        <v>6073</v>
      </c>
      <c r="J6266">
        <v>1</v>
      </c>
      <c r="K6266">
        <v>13817</v>
      </c>
      <c r="L6266">
        <v>0</v>
      </c>
      <c r="M6266">
        <v>0</v>
      </c>
      <c r="N6266">
        <v>10000</v>
      </c>
      <c r="O6266">
        <v>0</v>
      </c>
      <c r="P6266">
        <v>-60000</v>
      </c>
      <c r="Q6266">
        <v>8410</v>
      </c>
      <c r="R6266" t="b">
        <v>0</v>
      </c>
      <c r="S6266">
        <v>0</v>
      </c>
    </row>
    <row r="6267" spans="1:19">
      <c r="A6267">
        <v>417501</v>
      </c>
      <c r="B6267" s="12"/>
      <c r="C6267" s="12" t="s">
        <v>4797</v>
      </c>
      <c r="D6267" s="12" t="s">
        <v>4822</v>
      </c>
      <c r="E6267" t="b">
        <v>0</v>
      </c>
      <c r="F6267">
        <v>0</v>
      </c>
      <c r="G6267">
        <v>1201</v>
      </c>
      <c r="H6267">
        <v>44019</v>
      </c>
      <c r="I6267" s="12" t="s">
        <v>6073</v>
      </c>
      <c r="J6267">
        <v>1</v>
      </c>
      <c r="K6267">
        <v>13895</v>
      </c>
      <c r="L6267">
        <v>0</v>
      </c>
      <c r="M6267">
        <v>0</v>
      </c>
      <c r="N6267">
        <v>10000</v>
      </c>
      <c r="O6267">
        <v>0</v>
      </c>
      <c r="P6267">
        <v>-70000</v>
      </c>
      <c r="Q6267">
        <v>8411</v>
      </c>
      <c r="R6267" t="b">
        <v>0</v>
      </c>
      <c r="S6267">
        <v>0</v>
      </c>
    </row>
    <row r="6268" spans="1:19">
      <c r="A6268">
        <v>417501</v>
      </c>
      <c r="B6268" s="12"/>
      <c r="C6268" s="12" t="s">
        <v>4797</v>
      </c>
      <c r="D6268" s="12" t="s">
        <v>4822</v>
      </c>
      <c r="E6268" t="b">
        <v>0</v>
      </c>
      <c r="F6268">
        <v>0</v>
      </c>
      <c r="G6268">
        <v>1201</v>
      </c>
      <c r="H6268">
        <v>44044</v>
      </c>
      <c r="I6268" s="12" t="s">
        <v>1094</v>
      </c>
      <c r="J6268">
        <v>3</v>
      </c>
      <c r="K6268">
        <v>572</v>
      </c>
      <c r="L6268">
        <v>0</v>
      </c>
      <c r="M6268">
        <v>0</v>
      </c>
      <c r="N6268">
        <v>10000</v>
      </c>
      <c r="O6268">
        <v>0</v>
      </c>
      <c r="P6268">
        <v>-80000</v>
      </c>
      <c r="Q6268">
        <v>8412</v>
      </c>
      <c r="R6268" t="b">
        <v>0</v>
      </c>
      <c r="S6268">
        <v>0</v>
      </c>
    </row>
    <row r="6269" spans="1:19">
      <c r="A6269">
        <v>417501</v>
      </c>
      <c r="B6269" s="12"/>
      <c r="C6269" s="12" t="s">
        <v>4797</v>
      </c>
      <c r="D6269" s="12" t="s">
        <v>4822</v>
      </c>
      <c r="E6269" t="b">
        <v>0</v>
      </c>
      <c r="F6269">
        <v>0</v>
      </c>
      <c r="G6269">
        <v>1201</v>
      </c>
      <c r="H6269">
        <v>44083</v>
      </c>
      <c r="I6269" s="12" t="s">
        <v>6073</v>
      </c>
      <c r="J6269">
        <v>1</v>
      </c>
      <c r="K6269">
        <v>14048</v>
      </c>
      <c r="L6269">
        <v>0</v>
      </c>
      <c r="M6269">
        <v>0</v>
      </c>
      <c r="N6269">
        <v>10000</v>
      </c>
      <c r="O6269">
        <v>0</v>
      </c>
      <c r="P6269">
        <v>-90000</v>
      </c>
      <c r="Q6269">
        <v>8413</v>
      </c>
      <c r="R6269" t="b">
        <v>0</v>
      </c>
      <c r="S6269">
        <v>0</v>
      </c>
    </row>
    <row r="6270" spans="1:19">
      <c r="A6270">
        <v>417501</v>
      </c>
      <c r="B6270" s="12"/>
      <c r="C6270" s="12" t="s">
        <v>4797</v>
      </c>
      <c r="D6270" s="12" t="s">
        <v>4822</v>
      </c>
      <c r="E6270" t="b">
        <v>0</v>
      </c>
      <c r="F6270">
        <v>0</v>
      </c>
      <c r="G6270">
        <v>1201</v>
      </c>
      <c r="H6270">
        <v>44110</v>
      </c>
      <c r="I6270" s="12" t="s">
        <v>6073</v>
      </c>
      <c r="J6270">
        <v>1</v>
      </c>
      <c r="K6270">
        <v>14112</v>
      </c>
      <c r="L6270">
        <v>0</v>
      </c>
      <c r="M6270">
        <v>0</v>
      </c>
      <c r="N6270">
        <v>10000</v>
      </c>
      <c r="O6270">
        <v>0</v>
      </c>
      <c r="P6270">
        <v>-100000</v>
      </c>
      <c r="Q6270">
        <v>8414</v>
      </c>
      <c r="R6270" t="b">
        <v>0</v>
      </c>
      <c r="S6270">
        <v>0</v>
      </c>
    </row>
    <row r="6271" spans="1:19">
      <c r="A6271">
        <v>417501</v>
      </c>
      <c r="B6271" s="12"/>
      <c r="C6271" s="12" t="s">
        <v>4797</v>
      </c>
      <c r="D6271" s="12" t="s">
        <v>4822</v>
      </c>
      <c r="E6271" t="b">
        <v>0</v>
      </c>
      <c r="F6271">
        <v>0</v>
      </c>
      <c r="G6271">
        <v>1201</v>
      </c>
      <c r="H6271">
        <v>44147</v>
      </c>
      <c r="I6271" s="12" t="s">
        <v>6073</v>
      </c>
      <c r="J6271">
        <v>1</v>
      </c>
      <c r="K6271">
        <v>14201</v>
      </c>
      <c r="L6271">
        <v>0</v>
      </c>
      <c r="M6271">
        <v>0</v>
      </c>
      <c r="N6271">
        <v>10000</v>
      </c>
      <c r="O6271">
        <v>0</v>
      </c>
      <c r="P6271">
        <v>-110000</v>
      </c>
      <c r="Q6271">
        <v>8415</v>
      </c>
      <c r="R6271" t="b">
        <v>0</v>
      </c>
      <c r="S6271">
        <v>0</v>
      </c>
    </row>
    <row r="6272" spans="1:19">
      <c r="A6272">
        <v>417501</v>
      </c>
      <c r="B6272" s="12"/>
      <c r="C6272" s="12" t="s">
        <v>4797</v>
      </c>
      <c r="D6272" s="12" t="s">
        <v>4822</v>
      </c>
      <c r="E6272" t="b">
        <v>0</v>
      </c>
      <c r="F6272">
        <v>0</v>
      </c>
      <c r="G6272">
        <v>1201</v>
      </c>
      <c r="H6272">
        <v>44172</v>
      </c>
      <c r="I6272" s="12" t="s">
        <v>6073</v>
      </c>
      <c r="J6272">
        <v>1</v>
      </c>
      <c r="K6272">
        <v>14254</v>
      </c>
      <c r="L6272">
        <v>0</v>
      </c>
      <c r="M6272">
        <v>0</v>
      </c>
      <c r="N6272">
        <v>10000</v>
      </c>
      <c r="O6272">
        <v>0</v>
      </c>
      <c r="P6272">
        <v>-120000</v>
      </c>
      <c r="Q6272">
        <v>8416</v>
      </c>
      <c r="R6272" t="b">
        <v>0</v>
      </c>
      <c r="S6272">
        <v>0</v>
      </c>
    </row>
    <row r="6273" spans="1:19">
      <c r="A6273">
        <v>417501</v>
      </c>
      <c r="B6273" s="12" t="s">
        <v>3930</v>
      </c>
      <c r="C6273" s="12" t="s">
        <v>4797</v>
      </c>
      <c r="D6273" s="12" t="s">
        <v>3930</v>
      </c>
      <c r="E6273" t="b">
        <v>0</v>
      </c>
      <c r="F6273">
        <v>0</v>
      </c>
      <c r="G6273">
        <v>1201</v>
      </c>
      <c r="H6273" t="s">
        <v>21</v>
      </c>
      <c r="I6273" s="12"/>
      <c r="K6273">
        <v>0</v>
      </c>
      <c r="L6273">
        <v>0</v>
      </c>
      <c r="M6273">
        <v>0</v>
      </c>
      <c r="N6273">
        <v>120000</v>
      </c>
      <c r="O6273">
        <v>0</v>
      </c>
      <c r="P6273">
        <v>-120000</v>
      </c>
      <c r="Q6273">
        <v>8417</v>
      </c>
      <c r="R6273" t="b">
        <v>0</v>
      </c>
      <c r="S6273">
        <v>0</v>
      </c>
    </row>
    <row r="6274" spans="1:19">
      <c r="A6274">
        <v>417501</v>
      </c>
      <c r="B6274" s="12" t="s">
        <v>4832</v>
      </c>
      <c r="C6274" s="12" t="s">
        <v>4797</v>
      </c>
      <c r="D6274" s="12" t="s">
        <v>4832</v>
      </c>
      <c r="E6274" t="b">
        <v>0</v>
      </c>
      <c r="F6274">
        <v>0</v>
      </c>
      <c r="G6274">
        <v>1202</v>
      </c>
      <c r="H6274" t="s">
        <v>21</v>
      </c>
      <c r="I6274" s="12"/>
      <c r="K6274">
        <v>0</v>
      </c>
      <c r="L6274">
        <v>120000</v>
      </c>
      <c r="M6274">
        <v>0</v>
      </c>
      <c r="N6274">
        <v>0</v>
      </c>
      <c r="O6274">
        <v>0</v>
      </c>
      <c r="P6274">
        <v>0</v>
      </c>
      <c r="Q6274">
        <v>8418</v>
      </c>
      <c r="R6274" t="b">
        <v>0</v>
      </c>
      <c r="S6274">
        <v>0</v>
      </c>
    </row>
    <row r="6275" spans="1:19">
      <c r="A6275">
        <v>417501</v>
      </c>
      <c r="B6275" s="12"/>
      <c r="C6275" s="12" t="s">
        <v>4797</v>
      </c>
      <c r="D6275" s="12" t="s">
        <v>4832</v>
      </c>
      <c r="E6275" t="b">
        <v>0</v>
      </c>
      <c r="F6275">
        <v>0</v>
      </c>
      <c r="G6275">
        <v>1202</v>
      </c>
      <c r="H6275">
        <v>43837</v>
      </c>
      <c r="I6275" s="12" t="s">
        <v>6074</v>
      </c>
      <c r="J6275">
        <v>1</v>
      </c>
      <c r="K6275">
        <v>13476</v>
      </c>
      <c r="L6275">
        <v>0</v>
      </c>
      <c r="M6275">
        <v>0</v>
      </c>
      <c r="N6275">
        <v>10000</v>
      </c>
      <c r="O6275">
        <v>0</v>
      </c>
      <c r="P6275">
        <v>-10000</v>
      </c>
      <c r="Q6275">
        <v>8419</v>
      </c>
      <c r="R6275" t="b">
        <v>0</v>
      </c>
      <c r="S6275">
        <v>0</v>
      </c>
    </row>
    <row r="6276" spans="1:19">
      <c r="A6276">
        <v>417501</v>
      </c>
      <c r="B6276" s="12"/>
      <c r="C6276" s="12" t="s">
        <v>4797</v>
      </c>
      <c r="D6276" s="12" t="s">
        <v>4832</v>
      </c>
      <c r="E6276" t="b">
        <v>0</v>
      </c>
      <c r="F6276">
        <v>0</v>
      </c>
      <c r="G6276">
        <v>1202</v>
      </c>
      <c r="H6276">
        <v>43867</v>
      </c>
      <c r="I6276" s="12" t="s">
        <v>6074</v>
      </c>
      <c r="J6276">
        <v>1</v>
      </c>
      <c r="K6276">
        <v>13554</v>
      </c>
      <c r="L6276">
        <v>0</v>
      </c>
      <c r="M6276">
        <v>0</v>
      </c>
      <c r="N6276">
        <v>10000</v>
      </c>
      <c r="O6276">
        <v>0</v>
      </c>
      <c r="P6276">
        <v>-20000</v>
      </c>
      <c r="Q6276">
        <v>8420</v>
      </c>
      <c r="R6276" t="b">
        <v>0</v>
      </c>
      <c r="S6276">
        <v>0</v>
      </c>
    </row>
    <row r="6277" spans="1:19">
      <c r="A6277">
        <v>417501</v>
      </c>
      <c r="B6277" s="12"/>
      <c r="C6277" s="12" t="s">
        <v>4797</v>
      </c>
      <c r="D6277" s="12" t="s">
        <v>4832</v>
      </c>
      <c r="E6277" t="b">
        <v>0</v>
      </c>
      <c r="F6277">
        <v>0</v>
      </c>
      <c r="G6277">
        <v>1202</v>
      </c>
      <c r="H6277">
        <v>43900</v>
      </c>
      <c r="I6277" s="12" t="s">
        <v>6074</v>
      </c>
      <c r="J6277">
        <v>1</v>
      </c>
      <c r="K6277">
        <v>13641</v>
      </c>
      <c r="L6277">
        <v>0</v>
      </c>
      <c r="M6277">
        <v>0</v>
      </c>
      <c r="N6277">
        <v>10000</v>
      </c>
      <c r="O6277">
        <v>0</v>
      </c>
      <c r="P6277">
        <v>-30000</v>
      </c>
      <c r="Q6277">
        <v>8421</v>
      </c>
      <c r="R6277" t="b">
        <v>0</v>
      </c>
      <c r="S6277">
        <v>0</v>
      </c>
    </row>
    <row r="6278" spans="1:19">
      <c r="A6278">
        <v>417501</v>
      </c>
      <c r="B6278" s="12"/>
      <c r="C6278" s="12" t="s">
        <v>4797</v>
      </c>
      <c r="D6278" s="12" t="s">
        <v>4832</v>
      </c>
      <c r="E6278" t="b">
        <v>0</v>
      </c>
      <c r="F6278">
        <v>0</v>
      </c>
      <c r="G6278">
        <v>1202</v>
      </c>
      <c r="H6278">
        <v>43927</v>
      </c>
      <c r="I6278" s="12" t="s">
        <v>6074</v>
      </c>
      <c r="J6278">
        <v>1</v>
      </c>
      <c r="K6278">
        <v>13687</v>
      </c>
      <c r="L6278">
        <v>0</v>
      </c>
      <c r="M6278">
        <v>0</v>
      </c>
      <c r="N6278">
        <v>10000</v>
      </c>
      <c r="O6278">
        <v>0</v>
      </c>
      <c r="P6278">
        <v>-40000</v>
      </c>
      <c r="Q6278">
        <v>8422</v>
      </c>
      <c r="R6278" t="b">
        <v>0</v>
      </c>
      <c r="S6278">
        <v>0</v>
      </c>
    </row>
    <row r="6279" spans="1:19">
      <c r="A6279">
        <v>417501</v>
      </c>
      <c r="B6279" s="12"/>
      <c r="C6279" s="12" t="s">
        <v>4797</v>
      </c>
      <c r="D6279" s="12" t="s">
        <v>4832</v>
      </c>
      <c r="E6279" t="b">
        <v>0</v>
      </c>
      <c r="F6279">
        <v>0</v>
      </c>
      <c r="G6279">
        <v>1202</v>
      </c>
      <c r="H6279">
        <v>43957</v>
      </c>
      <c r="I6279" s="12" t="s">
        <v>6074</v>
      </c>
      <c r="J6279">
        <v>1</v>
      </c>
      <c r="K6279">
        <v>13744</v>
      </c>
      <c r="L6279">
        <v>0</v>
      </c>
      <c r="M6279">
        <v>0</v>
      </c>
      <c r="N6279">
        <v>10000</v>
      </c>
      <c r="O6279">
        <v>0</v>
      </c>
      <c r="P6279">
        <v>-50000</v>
      </c>
      <c r="Q6279">
        <v>8423</v>
      </c>
      <c r="R6279" t="b">
        <v>0</v>
      </c>
      <c r="S6279">
        <v>0</v>
      </c>
    </row>
    <row r="6280" spans="1:19">
      <c r="A6280">
        <v>417501</v>
      </c>
      <c r="B6280" s="12"/>
      <c r="C6280" s="12" t="s">
        <v>4797</v>
      </c>
      <c r="D6280" s="12" t="s">
        <v>4832</v>
      </c>
      <c r="E6280" t="b">
        <v>0</v>
      </c>
      <c r="F6280">
        <v>0</v>
      </c>
      <c r="G6280">
        <v>1202</v>
      </c>
      <c r="H6280">
        <v>43990</v>
      </c>
      <c r="I6280" s="12" t="s">
        <v>6074</v>
      </c>
      <c r="J6280">
        <v>1</v>
      </c>
      <c r="K6280">
        <v>13821</v>
      </c>
      <c r="L6280">
        <v>0</v>
      </c>
      <c r="M6280">
        <v>0</v>
      </c>
      <c r="N6280">
        <v>10000</v>
      </c>
      <c r="O6280">
        <v>0</v>
      </c>
      <c r="P6280">
        <v>-60000</v>
      </c>
      <c r="Q6280">
        <v>8424</v>
      </c>
      <c r="R6280" t="b">
        <v>0</v>
      </c>
      <c r="S6280">
        <v>0</v>
      </c>
    </row>
    <row r="6281" spans="1:19">
      <c r="A6281">
        <v>417501</v>
      </c>
      <c r="B6281" s="12"/>
      <c r="C6281" s="12" t="s">
        <v>4797</v>
      </c>
      <c r="D6281" s="12" t="s">
        <v>4832</v>
      </c>
      <c r="E6281" t="b">
        <v>0</v>
      </c>
      <c r="F6281">
        <v>0</v>
      </c>
      <c r="G6281">
        <v>1202</v>
      </c>
      <c r="H6281">
        <v>44019</v>
      </c>
      <c r="I6281" s="12" t="s">
        <v>6074</v>
      </c>
      <c r="J6281">
        <v>1</v>
      </c>
      <c r="K6281">
        <v>13892</v>
      </c>
      <c r="L6281">
        <v>0</v>
      </c>
      <c r="M6281">
        <v>0</v>
      </c>
      <c r="N6281">
        <v>10000</v>
      </c>
      <c r="O6281">
        <v>0</v>
      </c>
      <c r="P6281">
        <v>-70000</v>
      </c>
      <c r="Q6281">
        <v>8425</v>
      </c>
      <c r="R6281" t="b">
        <v>0</v>
      </c>
      <c r="S6281">
        <v>0</v>
      </c>
    </row>
    <row r="6282" spans="1:19">
      <c r="A6282">
        <v>417501</v>
      </c>
      <c r="B6282" s="12"/>
      <c r="C6282" s="12" t="s">
        <v>4797</v>
      </c>
      <c r="D6282" s="12" t="s">
        <v>4832</v>
      </c>
      <c r="E6282" t="b">
        <v>0</v>
      </c>
      <c r="F6282">
        <v>0</v>
      </c>
      <c r="G6282">
        <v>1202</v>
      </c>
      <c r="H6282">
        <v>44049</v>
      </c>
      <c r="I6282" s="12" t="s">
        <v>6074</v>
      </c>
      <c r="J6282">
        <v>1</v>
      </c>
      <c r="K6282">
        <v>13960</v>
      </c>
      <c r="L6282">
        <v>0</v>
      </c>
      <c r="M6282">
        <v>0</v>
      </c>
      <c r="N6282">
        <v>10000</v>
      </c>
      <c r="O6282">
        <v>0</v>
      </c>
      <c r="P6282">
        <v>-80000</v>
      </c>
      <c r="Q6282">
        <v>8426</v>
      </c>
      <c r="R6282" t="b">
        <v>0</v>
      </c>
      <c r="S6282">
        <v>0</v>
      </c>
    </row>
    <row r="6283" spans="1:19">
      <c r="A6283">
        <v>417501</v>
      </c>
      <c r="B6283" s="12"/>
      <c r="C6283" s="12" t="s">
        <v>4797</v>
      </c>
      <c r="D6283" s="12" t="s">
        <v>4832</v>
      </c>
      <c r="E6283" t="b">
        <v>0</v>
      </c>
      <c r="F6283">
        <v>0</v>
      </c>
      <c r="G6283">
        <v>1202</v>
      </c>
      <c r="H6283">
        <v>44077</v>
      </c>
      <c r="I6283" s="12" t="s">
        <v>6074</v>
      </c>
      <c r="J6283">
        <v>1</v>
      </c>
      <c r="K6283">
        <v>14029</v>
      </c>
      <c r="L6283">
        <v>0</v>
      </c>
      <c r="M6283">
        <v>0</v>
      </c>
      <c r="N6283">
        <v>10000</v>
      </c>
      <c r="O6283">
        <v>0</v>
      </c>
      <c r="P6283">
        <v>-90000</v>
      </c>
      <c r="Q6283">
        <v>8427</v>
      </c>
      <c r="R6283" t="b">
        <v>0</v>
      </c>
      <c r="S6283">
        <v>0</v>
      </c>
    </row>
    <row r="6284" spans="1:19">
      <c r="A6284">
        <v>417501</v>
      </c>
      <c r="B6284" s="12"/>
      <c r="C6284" s="12" t="s">
        <v>4797</v>
      </c>
      <c r="D6284" s="12" t="s">
        <v>4832</v>
      </c>
      <c r="E6284" t="b">
        <v>0</v>
      </c>
      <c r="F6284">
        <v>0</v>
      </c>
      <c r="G6284">
        <v>1202</v>
      </c>
      <c r="H6284">
        <v>44110</v>
      </c>
      <c r="I6284" s="12" t="s">
        <v>6074</v>
      </c>
      <c r="J6284">
        <v>1</v>
      </c>
      <c r="K6284">
        <v>14113</v>
      </c>
      <c r="L6284">
        <v>0</v>
      </c>
      <c r="M6284">
        <v>0</v>
      </c>
      <c r="N6284">
        <v>10000</v>
      </c>
      <c r="O6284">
        <v>0</v>
      </c>
      <c r="P6284">
        <v>-100000</v>
      </c>
      <c r="Q6284">
        <v>8428</v>
      </c>
      <c r="R6284" t="b">
        <v>0</v>
      </c>
      <c r="S6284">
        <v>0</v>
      </c>
    </row>
    <row r="6285" spans="1:19">
      <c r="A6285">
        <v>417501</v>
      </c>
      <c r="B6285" s="12"/>
      <c r="C6285" s="12" t="s">
        <v>4797</v>
      </c>
      <c r="D6285" s="12" t="s">
        <v>4832</v>
      </c>
      <c r="E6285" t="b">
        <v>0</v>
      </c>
      <c r="F6285">
        <v>0</v>
      </c>
      <c r="G6285">
        <v>1202</v>
      </c>
      <c r="H6285">
        <v>44140</v>
      </c>
      <c r="I6285" s="12" t="s">
        <v>6074</v>
      </c>
      <c r="J6285">
        <v>1</v>
      </c>
      <c r="K6285">
        <v>14175</v>
      </c>
      <c r="L6285">
        <v>0</v>
      </c>
      <c r="M6285">
        <v>0</v>
      </c>
      <c r="N6285">
        <v>10000</v>
      </c>
      <c r="O6285">
        <v>0</v>
      </c>
      <c r="P6285">
        <v>-110000</v>
      </c>
      <c r="Q6285">
        <v>8429</v>
      </c>
      <c r="R6285" t="b">
        <v>0</v>
      </c>
      <c r="S6285">
        <v>0</v>
      </c>
    </row>
    <row r="6286" spans="1:19">
      <c r="A6286">
        <v>417501</v>
      </c>
      <c r="B6286" s="12"/>
      <c r="C6286" s="12" t="s">
        <v>4797</v>
      </c>
      <c r="D6286" s="12" t="s">
        <v>4832</v>
      </c>
      <c r="E6286" t="b">
        <v>0</v>
      </c>
      <c r="F6286">
        <v>0</v>
      </c>
      <c r="G6286">
        <v>1202</v>
      </c>
      <c r="H6286">
        <v>44167</v>
      </c>
      <c r="I6286" s="12" t="s">
        <v>6074</v>
      </c>
      <c r="J6286">
        <v>1</v>
      </c>
      <c r="K6286">
        <v>14244</v>
      </c>
      <c r="L6286">
        <v>0</v>
      </c>
      <c r="M6286">
        <v>0</v>
      </c>
      <c r="N6286">
        <v>10000</v>
      </c>
      <c r="O6286">
        <v>0</v>
      </c>
      <c r="P6286">
        <v>-120000</v>
      </c>
      <c r="Q6286">
        <v>8430</v>
      </c>
      <c r="R6286" t="b">
        <v>0</v>
      </c>
      <c r="S6286">
        <v>0</v>
      </c>
    </row>
    <row r="6287" spans="1:19">
      <c r="A6287">
        <v>417501</v>
      </c>
      <c r="B6287" s="12" t="s">
        <v>3932</v>
      </c>
      <c r="C6287" s="12" t="s">
        <v>4797</v>
      </c>
      <c r="D6287" s="12" t="s">
        <v>3932</v>
      </c>
      <c r="E6287" t="b">
        <v>0</v>
      </c>
      <c r="F6287">
        <v>0</v>
      </c>
      <c r="G6287">
        <v>1202</v>
      </c>
      <c r="H6287" t="s">
        <v>21</v>
      </c>
      <c r="I6287" s="12"/>
      <c r="K6287">
        <v>0</v>
      </c>
      <c r="L6287">
        <v>0</v>
      </c>
      <c r="M6287">
        <v>0</v>
      </c>
      <c r="N6287">
        <v>120000</v>
      </c>
      <c r="O6287">
        <v>0</v>
      </c>
      <c r="P6287">
        <v>-120000</v>
      </c>
      <c r="Q6287">
        <v>8431</v>
      </c>
      <c r="R6287" t="b">
        <v>0</v>
      </c>
      <c r="S6287">
        <v>0</v>
      </c>
    </row>
    <row r="6288" spans="1:19">
      <c r="A6288">
        <v>417501</v>
      </c>
      <c r="B6288" s="12" t="s">
        <v>4843</v>
      </c>
      <c r="C6288" s="12" t="s">
        <v>4797</v>
      </c>
      <c r="D6288" s="12" t="s">
        <v>4843</v>
      </c>
      <c r="E6288" t="b">
        <v>0</v>
      </c>
      <c r="F6288">
        <v>0</v>
      </c>
      <c r="G6288">
        <v>1301</v>
      </c>
      <c r="H6288" t="s">
        <v>21</v>
      </c>
      <c r="I6288" s="12"/>
      <c r="K6288">
        <v>0</v>
      </c>
      <c r="L6288">
        <v>120000</v>
      </c>
      <c r="M6288">
        <v>0</v>
      </c>
      <c r="N6288">
        <v>0</v>
      </c>
      <c r="O6288">
        <v>0</v>
      </c>
      <c r="P6288">
        <v>0</v>
      </c>
      <c r="Q6288">
        <v>8432</v>
      </c>
      <c r="R6288" t="b">
        <v>0</v>
      </c>
      <c r="S6288">
        <v>0</v>
      </c>
    </row>
    <row r="6289" spans="1:19">
      <c r="A6289">
        <v>417501</v>
      </c>
      <c r="B6289" s="12"/>
      <c r="C6289" s="12" t="s">
        <v>4797</v>
      </c>
      <c r="D6289" s="12" t="s">
        <v>4843</v>
      </c>
      <c r="E6289" t="b">
        <v>0</v>
      </c>
      <c r="F6289">
        <v>0</v>
      </c>
      <c r="G6289">
        <v>1301</v>
      </c>
      <c r="H6289">
        <v>43844</v>
      </c>
      <c r="I6289" s="12" t="s">
        <v>6075</v>
      </c>
      <c r="J6289">
        <v>1</v>
      </c>
      <c r="K6289">
        <v>13511</v>
      </c>
      <c r="L6289">
        <v>0</v>
      </c>
      <c r="M6289">
        <v>0</v>
      </c>
      <c r="N6289">
        <v>10000</v>
      </c>
      <c r="O6289">
        <v>0</v>
      </c>
      <c r="P6289">
        <v>-10000</v>
      </c>
      <c r="Q6289">
        <v>8433</v>
      </c>
      <c r="R6289" t="b">
        <v>0</v>
      </c>
      <c r="S6289">
        <v>0</v>
      </c>
    </row>
    <row r="6290" spans="1:19">
      <c r="A6290">
        <v>417501</v>
      </c>
      <c r="B6290" s="12"/>
      <c r="C6290" s="12" t="s">
        <v>4797</v>
      </c>
      <c r="D6290" s="12" t="s">
        <v>4843</v>
      </c>
      <c r="E6290" t="b">
        <v>0</v>
      </c>
      <c r="F6290">
        <v>0</v>
      </c>
      <c r="G6290">
        <v>1301</v>
      </c>
      <c r="H6290">
        <v>43874</v>
      </c>
      <c r="I6290" s="12" t="s">
        <v>6075</v>
      </c>
      <c r="J6290">
        <v>1</v>
      </c>
      <c r="K6290">
        <v>13585</v>
      </c>
      <c r="L6290">
        <v>0</v>
      </c>
      <c r="M6290">
        <v>0</v>
      </c>
      <c r="N6290">
        <v>10000</v>
      </c>
      <c r="O6290">
        <v>0</v>
      </c>
      <c r="P6290">
        <v>-20000</v>
      </c>
      <c r="Q6290">
        <v>8434</v>
      </c>
      <c r="R6290" t="b">
        <v>0</v>
      </c>
      <c r="S6290">
        <v>0</v>
      </c>
    </row>
    <row r="6291" spans="1:19">
      <c r="A6291">
        <v>417501</v>
      </c>
      <c r="B6291" s="12"/>
      <c r="C6291" s="12" t="s">
        <v>4797</v>
      </c>
      <c r="D6291" s="12" t="s">
        <v>4843</v>
      </c>
      <c r="E6291" t="b">
        <v>0</v>
      </c>
      <c r="F6291">
        <v>0</v>
      </c>
      <c r="G6291">
        <v>1301</v>
      </c>
      <c r="H6291">
        <v>43900</v>
      </c>
      <c r="I6291" s="12" t="s">
        <v>6075</v>
      </c>
      <c r="J6291">
        <v>1</v>
      </c>
      <c r="K6291">
        <v>13645</v>
      </c>
      <c r="L6291">
        <v>0</v>
      </c>
      <c r="M6291">
        <v>0</v>
      </c>
      <c r="N6291">
        <v>10000</v>
      </c>
      <c r="O6291">
        <v>0</v>
      </c>
      <c r="P6291">
        <v>-30000</v>
      </c>
      <c r="Q6291">
        <v>8435</v>
      </c>
      <c r="R6291" t="b">
        <v>0</v>
      </c>
      <c r="S6291">
        <v>0</v>
      </c>
    </row>
    <row r="6292" spans="1:19">
      <c r="A6292">
        <v>417501</v>
      </c>
      <c r="B6292" s="12"/>
      <c r="C6292" s="12" t="s">
        <v>4797</v>
      </c>
      <c r="D6292" s="12" t="s">
        <v>4843</v>
      </c>
      <c r="E6292" t="b">
        <v>0</v>
      </c>
      <c r="F6292">
        <v>0</v>
      </c>
      <c r="G6292">
        <v>1301</v>
      </c>
      <c r="H6292">
        <v>43924</v>
      </c>
      <c r="I6292" s="12" t="s">
        <v>6075</v>
      </c>
      <c r="J6292">
        <v>1</v>
      </c>
      <c r="K6292">
        <v>13684</v>
      </c>
      <c r="L6292">
        <v>0</v>
      </c>
      <c r="M6292">
        <v>0</v>
      </c>
      <c r="N6292">
        <v>10000</v>
      </c>
      <c r="O6292">
        <v>0</v>
      </c>
      <c r="P6292">
        <v>-40000</v>
      </c>
      <c r="Q6292">
        <v>8436</v>
      </c>
      <c r="R6292" t="b">
        <v>0</v>
      </c>
      <c r="S6292">
        <v>0</v>
      </c>
    </row>
    <row r="6293" spans="1:19">
      <c r="A6293">
        <v>417501</v>
      </c>
      <c r="B6293" s="12"/>
      <c r="C6293" s="12" t="s">
        <v>4797</v>
      </c>
      <c r="D6293" s="12" t="s">
        <v>4843</v>
      </c>
      <c r="E6293" t="b">
        <v>0</v>
      </c>
      <c r="F6293">
        <v>0</v>
      </c>
      <c r="G6293">
        <v>1301</v>
      </c>
      <c r="H6293">
        <v>43959</v>
      </c>
      <c r="I6293" s="12" t="s">
        <v>6075</v>
      </c>
      <c r="J6293">
        <v>1</v>
      </c>
      <c r="K6293">
        <v>13753</v>
      </c>
      <c r="L6293">
        <v>0</v>
      </c>
      <c r="M6293">
        <v>0</v>
      </c>
      <c r="N6293">
        <v>10000</v>
      </c>
      <c r="O6293">
        <v>0</v>
      </c>
      <c r="P6293">
        <v>-50000</v>
      </c>
      <c r="Q6293">
        <v>8437</v>
      </c>
      <c r="R6293" t="b">
        <v>0</v>
      </c>
      <c r="S6293">
        <v>0</v>
      </c>
    </row>
    <row r="6294" spans="1:19">
      <c r="A6294">
        <v>417501</v>
      </c>
      <c r="B6294" s="12"/>
      <c r="C6294" s="12" t="s">
        <v>4797</v>
      </c>
      <c r="D6294" s="12" t="s">
        <v>4843</v>
      </c>
      <c r="E6294" t="b">
        <v>0</v>
      </c>
      <c r="F6294">
        <v>0</v>
      </c>
      <c r="G6294">
        <v>1301</v>
      </c>
      <c r="H6294">
        <v>43994</v>
      </c>
      <c r="I6294" s="12" t="s">
        <v>6075</v>
      </c>
      <c r="J6294">
        <v>1</v>
      </c>
      <c r="K6294">
        <v>13841</v>
      </c>
      <c r="L6294">
        <v>0</v>
      </c>
      <c r="M6294">
        <v>0</v>
      </c>
      <c r="N6294">
        <v>10000</v>
      </c>
      <c r="O6294">
        <v>0</v>
      </c>
      <c r="P6294">
        <v>-60000</v>
      </c>
      <c r="Q6294">
        <v>8438</v>
      </c>
      <c r="R6294" t="b">
        <v>0</v>
      </c>
      <c r="S6294">
        <v>0</v>
      </c>
    </row>
    <row r="6295" spans="1:19">
      <c r="A6295">
        <v>417501</v>
      </c>
      <c r="B6295" s="12"/>
      <c r="C6295" s="12" t="s">
        <v>4797</v>
      </c>
      <c r="D6295" s="12" t="s">
        <v>4843</v>
      </c>
      <c r="E6295" t="b">
        <v>0</v>
      </c>
      <c r="F6295">
        <v>0</v>
      </c>
      <c r="G6295">
        <v>1301</v>
      </c>
      <c r="H6295">
        <v>44022</v>
      </c>
      <c r="I6295" s="12" t="s">
        <v>6075</v>
      </c>
      <c r="J6295">
        <v>1</v>
      </c>
      <c r="K6295">
        <v>13905</v>
      </c>
      <c r="L6295">
        <v>0</v>
      </c>
      <c r="M6295">
        <v>0</v>
      </c>
      <c r="N6295">
        <v>10000</v>
      </c>
      <c r="O6295">
        <v>0</v>
      </c>
      <c r="P6295">
        <v>-70000</v>
      </c>
      <c r="Q6295">
        <v>8439</v>
      </c>
      <c r="R6295" t="b">
        <v>0</v>
      </c>
      <c r="S6295">
        <v>0</v>
      </c>
    </row>
    <row r="6296" spans="1:19">
      <c r="A6296">
        <v>417501</v>
      </c>
      <c r="B6296" s="12"/>
      <c r="C6296" s="12" t="s">
        <v>4797</v>
      </c>
      <c r="D6296" s="12" t="s">
        <v>4843</v>
      </c>
      <c r="E6296" t="b">
        <v>0</v>
      </c>
      <c r="F6296">
        <v>0</v>
      </c>
      <c r="G6296">
        <v>1301</v>
      </c>
      <c r="H6296">
        <v>44057</v>
      </c>
      <c r="I6296" s="12" t="s">
        <v>6075</v>
      </c>
      <c r="J6296">
        <v>1</v>
      </c>
      <c r="K6296">
        <v>13980</v>
      </c>
      <c r="L6296">
        <v>0</v>
      </c>
      <c r="M6296">
        <v>0</v>
      </c>
      <c r="N6296">
        <v>10000</v>
      </c>
      <c r="O6296">
        <v>0</v>
      </c>
      <c r="P6296">
        <v>-80000</v>
      </c>
      <c r="Q6296">
        <v>8440</v>
      </c>
      <c r="R6296" t="b">
        <v>0</v>
      </c>
      <c r="S6296">
        <v>0</v>
      </c>
    </row>
    <row r="6297" spans="1:19">
      <c r="A6297">
        <v>417501</v>
      </c>
      <c r="B6297" s="12"/>
      <c r="C6297" s="12" t="s">
        <v>4797</v>
      </c>
      <c r="D6297" s="12" t="s">
        <v>4843</v>
      </c>
      <c r="E6297" t="b">
        <v>0</v>
      </c>
      <c r="F6297">
        <v>0</v>
      </c>
      <c r="G6297">
        <v>1301</v>
      </c>
      <c r="H6297">
        <v>44084</v>
      </c>
      <c r="I6297" s="12" t="s">
        <v>6075</v>
      </c>
      <c r="J6297">
        <v>1</v>
      </c>
      <c r="K6297">
        <v>14054</v>
      </c>
      <c r="L6297">
        <v>0</v>
      </c>
      <c r="M6297">
        <v>0</v>
      </c>
      <c r="N6297">
        <v>10000</v>
      </c>
      <c r="O6297">
        <v>0</v>
      </c>
      <c r="P6297">
        <v>-90000</v>
      </c>
      <c r="Q6297">
        <v>8441</v>
      </c>
      <c r="R6297" t="b">
        <v>0</v>
      </c>
      <c r="S6297">
        <v>0</v>
      </c>
    </row>
    <row r="6298" spans="1:19">
      <c r="A6298">
        <v>417501</v>
      </c>
      <c r="B6298" s="12"/>
      <c r="C6298" s="12" t="s">
        <v>4797</v>
      </c>
      <c r="D6298" s="12" t="s">
        <v>4843</v>
      </c>
      <c r="E6298" t="b">
        <v>0</v>
      </c>
      <c r="F6298">
        <v>0</v>
      </c>
      <c r="G6298">
        <v>1301</v>
      </c>
      <c r="H6298">
        <v>44112</v>
      </c>
      <c r="I6298" s="12" t="s">
        <v>6075</v>
      </c>
      <c r="J6298">
        <v>1</v>
      </c>
      <c r="K6298">
        <v>14118</v>
      </c>
      <c r="L6298">
        <v>0</v>
      </c>
      <c r="M6298">
        <v>0</v>
      </c>
      <c r="N6298">
        <v>10000</v>
      </c>
      <c r="O6298">
        <v>0</v>
      </c>
      <c r="P6298">
        <v>-100000</v>
      </c>
      <c r="Q6298">
        <v>8442</v>
      </c>
      <c r="R6298" t="b">
        <v>0</v>
      </c>
      <c r="S6298">
        <v>0</v>
      </c>
    </row>
    <row r="6299" spans="1:19">
      <c r="A6299">
        <v>417501</v>
      </c>
      <c r="B6299" s="12"/>
      <c r="C6299" s="12" t="s">
        <v>4797</v>
      </c>
      <c r="D6299" s="12" t="s">
        <v>4843</v>
      </c>
      <c r="E6299" t="b">
        <v>0</v>
      </c>
      <c r="F6299">
        <v>0</v>
      </c>
      <c r="G6299">
        <v>1301</v>
      </c>
      <c r="H6299">
        <v>44145</v>
      </c>
      <c r="I6299" s="12" t="s">
        <v>6075</v>
      </c>
      <c r="J6299">
        <v>1</v>
      </c>
      <c r="K6299">
        <v>14192</v>
      </c>
      <c r="L6299">
        <v>0</v>
      </c>
      <c r="M6299">
        <v>0</v>
      </c>
      <c r="N6299">
        <v>10000</v>
      </c>
      <c r="O6299">
        <v>0</v>
      </c>
      <c r="P6299">
        <v>-110000</v>
      </c>
      <c r="Q6299">
        <v>8443</v>
      </c>
      <c r="R6299" t="b">
        <v>0</v>
      </c>
      <c r="S6299">
        <v>0</v>
      </c>
    </row>
    <row r="6300" spans="1:19">
      <c r="A6300">
        <v>417501</v>
      </c>
      <c r="B6300" s="12"/>
      <c r="C6300" s="12" t="s">
        <v>4797</v>
      </c>
      <c r="D6300" s="12" t="s">
        <v>4843</v>
      </c>
      <c r="E6300" t="b">
        <v>0</v>
      </c>
      <c r="F6300">
        <v>0</v>
      </c>
      <c r="G6300">
        <v>1301</v>
      </c>
      <c r="H6300">
        <v>44179</v>
      </c>
      <c r="I6300" s="12" t="s">
        <v>6075</v>
      </c>
      <c r="J6300">
        <v>1</v>
      </c>
      <c r="K6300">
        <v>14277</v>
      </c>
      <c r="L6300">
        <v>0</v>
      </c>
      <c r="M6300">
        <v>0</v>
      </c>
      <c r="N6300">
        <v>10000</v>
      </c>
      <c r="O6300">
        <v>0</v>
      </c>
      <c r="P6300">
        <v>-120000</v>
      </c>
      <c r="Q6300">
        <v>8444</v>
      </c>
      <c r="R6300" t="b">
        <v>0</v>
      </c>
      <c r="S6300">
        <v>0</v>
      </c>
    </row>
    <row r="6301" spans="1:19">
      <c r="A6301">
        <v>417501</v>
      </c>
      <c r="B6301" s="12" t="s">
        <v>3934</v>
      </c>
      <c r="C6301" s="12" t="s">
        <v>4797</v>
      </c>
      <c r="D6301" s="12" t="s">
        <v>3934</v>
      </c>
      <c r="E6301" t="b">
        <v>0</v>
      </c>
      <c r="F6301">
        <v>0</v>
      </c>
      <c r="G6301">
        <v>1301</v>
      </c>
      <c r="H6301" t="s">
        <v>21</v>
      </c>
      <c r="I6301" s="12"/>
      <c r="K6301">
        <v>0</v>
      </c>
      <c r="L6301">
        <v>0</v>
      </c>
      <c r="M6301">
        <v>0</v>
      </c>
      <c r="N6301">
        <v>120000</v>
      </c>
      <c r="O6301">
        <v>0</v>
      </c>
      <c r="P6301">
        <v>-120000</v>
      </c>
      <c r="Q6301">
        <v>8445</v>
      </c>
      <c r="R6301" t="b">
        <v>0</v>
      </c>
      <c r="S6301">
        <v>0</v>
      </c>
    </row>
    <row r="6302" spans="1:19">
      <c r="A6302">
        <v>417501</v>
      </c>
      <c r="B6302" s="12" t="s">
        <v>4853</v>
      </c>
      <c r="C6302" s="12" t="s">
        <v>4797</v>
      </c>
      <c r="D6302" s="12" t="s">
        <v>4853</v>
      </c>
      <c r="E6302" t="b">
        <v>0</v>
      </c>
      <c r="F6302">
        <v>0</v>
      </c>
      <c r="G6302">
        <v>1302</v>
      </c>
      <c r="H6302" t="s">
        <v>21</v>
      </c>
      <c r="I6302" s="12"/>
      <c r="K6302">
        <v>0</v>
      </c>
      <c r="L6302">
        <v>132000</v>
      </c>
      <c r="M6302">
        <v>0</v>
      </c>
      <c r="N6302">
        <v>0</v>
      </c>
      <c r="O6302">
        <v>0</v>
      </c>
      <c r="P6302">
        <v>0</v>
      </c>
      <c r="Q6302">
        <v>8446</v>
      </c>
      <c r="R6302" t="b">
        <v>0</v>
      </c>
      <c r="S6302">
        <v>0</v>
      </c>
    </row>
    <row r="6303" spans="1:19">
      <c r="A6303">
        <v>417501</v>
      </c>
      <c r="B6303" s="12"/>
      <c r="C6303" s="12" t="s">
        <v>4797</v>
      </c>
      <c r="D6303" s="12" t="s">
        <v>4853</v>
      </c>
      <c r="E6303" t="b">
        <v>0</v>
      </c>
      <c r="F6303">
        <v>0</v>
      </c>
      <c r="G6303">
        <v>1302</v>
      </c>
      <c r="H6303">
        <v>43843</v>
      </c>
      <c r="I6303" s="12" t="s">
        <v>6076</v>
      </c>
      <c r="J6303">
        <v>1</v>
      </c>
      <c r="K6303">
        <v>13506</v>
      </c>
      <c r="L6303">
        <v>0</v>
      </c>
      <c r="M6303">
        <v>0</v>
      </c>
      <c r="N6303">
        <v>11000</v>
      </c>
      <c r="O6303">
        <v>0</v>
      </c>
      <c r="P6303">
        <v>-11000</v>
      </c>
      <c r="Q6303">
        <v>8447</v>
      </c>
      <c r="R6303" t="b">
        <v>0</v>
      </c>
      <c r="S6303">
        <v>0</v>
      </c>
    </row>
    <row r="6304" spans="1:19">
      <c r="A6304">
        <v>417501</v>
      </c>
      <c r="B6304" s="12"/>
      <c r="C6304" s="12" t="s">
        <v>4797</v>
      </c>
      <c r="D6304" s="12" t="s">
        <v>4853</v>
      </c>
      <c r="E6304" t="b">
        <v>0</v>
      </c>
      <c r="F6304">
        <v>0</v>
      </c>
      <c r="G6304">
        <v>1302</v>
      </c>
      <c r="H6304">
        <v>43874</v>
      </c>
      <c r="I6304" s="12" t="s">
        <v>6076</v>
      </c>
      <c r="J6304">
        <v>1</v>
      </c>
      <c r="K6304">
        <v>13590</v>
      </c>
      <c r="L6304">
        <v>0</v>
      </c>
      <c r="M6304">
        <v>0</v>
      </c>
      <c r="N6304">
        <v>11000</v>
      </c>
      <c r="O6304">
        <v>0</v>
      </c>
      <c r="P6304">
        <v>-22000</v>
      </c>
      <c r="Q6304">
        <v>8448</v>
      </c>
      <c r="R6304" t="b">
        <v>0</v>
      </c>
      <c r="S6304">
        <v>0</v>
      </c>
    </row>
    <row r="6305" spans="1:19">
      <c r="A6305">
        <v>417501</v>
      </c>
      <c r="B6305" s="12"/>
      <c r="C6305" s="12" t="s">
        <v>4797</v>
      </c>
      <c r="D6305" s="12" t="s">
        <v>4853</v>
      </c>
      <c r="E6305" t="b">
        <v>0</v>
      </c>
      <c r="F6305">
        <v>0</v>
      </c>
      <c r="G6305">
        <v>1302</v>
      </c>
      <c r="H6305">
        <v>43903</v>
      </c>
      <c r="I6305" s="12" t="s">
        <v>6076</v>
      </c>
      <c r="J6305">
        <v>1</v>
      </c>
      <c r="K6305">
        <v>13663</v>
      </c>
      <c r="L6305">
        <v>0</v>
      </c>
      <c r="M6305">
        <v>0</v>
      </c>
      <c r="N6305">
        <v>11000</v>
      </c>
      <c r="O6305">
        <v>0</v>
      </c>
      <c r="P6305">
        <v>-33000</v>
      </c>
      <c r="Q6305">
        <v>8449</v>
      </c>
      <c r="R6305" t="b">
        <v>0</v>
      </c>
      <c r="S6305">
        <v>0</v>
      </c>
    </row>
    <row r="6306" spans="1:19">
      <c r="A6306">
        <v>417501</v>
      </c>
      <c r="B6306" s="12"/>
      <c r="C6306" s="12" t="s">
        <v>4797</v>
      </c>
      <c r="D6306" s="12" t="s">
        <v>4853</v>
      </c>
      <c r="E6306" t="b">
        <v>0</v>
      </c>
      <c r="F6306">
        <v>0</v>
      </c>
      <c r="G6306">
        <v>1302</v>
      </c>
      <c r="H6306">
        <v>43927</v>
      </c>
      <c r="I6306" s="12" t="s">
        <v>6076</v>
      </c>
      <c r="J6306">
        <v>1</v>
      </c>
      <c r="K6306">
        <v>13690</v>
      </c>
      <c r="L6306">
        <v>0</v>
      </c>
      <c r="M6306">
        <v>0</v>
      </c>
      <c r="N6306">
        <v>11000</v>
      </c>
      <c r="O6306">
        <v>0</v>
      </c>
      <c r="P6306">
        <v>-44000</v>
      </c>
      <c r="Q6306">
        <v>8450</v>
      </c>
      <c r="R6306" t="b">
        <v>0</v>
      </c>
      <c r="S6306">
        <v>0</v>
      </c>
    </row>
    <row r="6307" spans="1:19">
      <c r="A6307">
        <v>417501</v>
      </c>
      <c r="B6307" s="12"/>
      <c r="C6307" s="12" t="s">
        <v>4797</v>
      </c>
      <c r="D6307" s="12" t="s">
        <v>4853</v>
      </c>
      <c r="E6307" t="b">
        <v>0</v>
      </c>
      <c r="F6307">
        <v>0</v>
      </c>
      <c r="G6307">
        <v>1302</v>
      </c>
      <c r="H6307">
        <v>43963</v>
      </c>
      <c r="I6307" s="12" t="s">
        <v>6076</v>
      </c>
      <c r="J6307">
        <v>1</v>
      </c>
      <c r="K6307">
        <v>13763</v>
      </c>
      <c r="L6307">
        <v>0</v>
      </c>
      <c r="M6307">
        <v>0</v>
      </c>
      <c r="N6307">
        <v>11000</v>
      </c>
      <c r="O6307">
        <v>0</v>
      </c>
      <c r="P6307">
        <v>-55000</v>
      </c>
      <c r="Q6307">
        <v>8451</v>
      </c>
      <c r="R6307" t="b">
        <v>0</v>
      </c>
      <c r="S6307">
        <v>0</v>
      </c>
    </row>
    <row r="6308" spans="1:19">
      <c r="A6308">
        <v>417501</v>
      </c>
      <c r="B6308" s="12"/>
      <c r="C6308" s="12" t="s">
        <v>4797</v>
      </c>
      <c r="D6308" s="12" t="s">
        <v>4853</v>
      </c>
      <c r="E6308" t="b">
        <v>0</v>
      </c>
      <c r="F6308">
        <v>0</v>
      </c>
      <c r="G6308">
        <v>1302</v>
      </c>
      <c r="H6308">
        <v>43991</v>
      </c>
      <c r="I6308" s="12" t="s">
        <v>6076</v>
      </c>
      <c r="J6308">
        <v>1</v>
      </c>
      <c r="K6308">
        <v>13825</v>
      </c>
      <c r="L6308">
        <v>0</v>
      </c>
      <c r="M6308">
        <v>0</v>
      </c>
      <c r="N6308">
        <v>11000</v>
      </c>
      <c r="O6308">
        <v>0</v>
      </c>
      <c r="P6308">
        <v>-66000</v>
      </c>
      <c r="Q6308">
        <v>8452</v>
      </c>
      <c r="R6308" t="b">
        <v>0</v>
      </c>
      <c r="S6308">
        <v>0</v>
      </c>
    </row>
    <row r="6309" spans="1:19">
      <c r="A6309">
        <v>417501</v>
      </c>
      <c r="B6309" s="12"/>
      <c r="C6309" s="12" t="s">
        <v>4797</v>
      </c>
      <c r="D6309" s="12" t="s">
        <v>4853</v>
      </c>
      <c r="E6309" t="b">
        <v>0</v>
      </c>
      <c r="F6309">
        <v>0</v>
      </c>
      <c r="G6309">
        <v>1302</v>
      </c>
      <c r="H6309">
        <v>44026</v>
      </c>
      <c r="I6309" s="12" t="s">
        <v>6076</v>
      </c>
      <c r="J6309">
        <v>1</v>
      </c>
      <c r="K6309">
        <v>13914</v>
      </c>
      <c r="L6309">
        <v>0</v>
      </c>
      <c r="M6309">
        <v>0</v>
      </c>
      <c r="N6309">
        <v>11000</v>
      </c>
      <c r="O6309">
        <v>0</v>
      </c>
      <c r="P6309">
        <v>-77000</v>
      </c>
      <c r="Q6309">
        <v>8453</v>
      </c>
      <c r="R6309" t="b">
        <v>0</v>
      </c>
      <c r="S6309">
        <v>0</v>
      </c>
    </row>
    <row r="6310" spans="1:19">
      <c r="A6310">
        <v>417501</v>
      </c>
      <c r="B6310" s="12"/>
      <c r="C6310" s="12" t="s">
        <v>4797</v>
      </c>
      <c r="D6310" s="12" t="s">
        <v>4853</v>
      </c>
      <c r="E6310" t="b">
        <v>0</v>
      </c>
      <c r="F6310">
        <v>0</v>
      </c>
      <c r="G6310">
        <v>1302</v>
      </c>
      <c r="H6310">
        <v>44057</v>
      </c>
      <c r="I6310" s="12" t="s">
        <v>6076</v>
      </c>
      <c r="J6310">
        <v>1</v>
      </c>
      <c r="K6310">
        <v>13982</v>
      </c>
      <c r="L6310">
        <v>0</v>
      </c>
      <c r="M6310">
        <v>0</v>
      </c>
      <c r="N6310">
        <v>11000</v>
      </c>
      <c r="O6310">
        <v>0</v>
      </c>
      <c r="P6310">
        <v>-88000</v>
      </c>
      <c r="Q6310">
        <v>8454</v>
      </c>
      <c r="R6310" t="b">
        <v>0</v>
      </c>
      <c r="S6310">
        <v>0</v>
      </c>
    </row>
    <row r="6311" spans="1:19">
      <c r="A6311">
        <v>417501</v>
      </c>
      <c r="B6311" s="12"/>
      <c r="C6311" s="12" t="s">
        <v>4797</v>
      </c>
      <c r="D6311" s="12" t="s">
        <v>4853</v>
      </c>
      <c r="E6311" t="b">
        <v>0</v>
      </c>
      <c r="F6311">
        <v>0</v>
      </c>
      <c r="G6311">
        <v>1302</v>
      </c>
      <c r="H6311">
        <v>44088</v>
      </c>
      <c r="I6311" s="12" t="s">
        <v>6076</v>
      </c>
      <c r="J6311">
        <v>1</v>
      </c>
      <c r="K6311">
        <v>14062</v>
      </c>
      <c r="L6311">
        <v>0</v>
      </c>
      <c r="M6311">
        <v>0</v>
      </c>
      <c r="N6311">
        <v>11000</v>
      </c>
      <c r="O6311">
        <v>0</v>
      </c>
      <c r="P6311">
        <v>-99000</v>
      </c>
      <c r="Q6311">
        <v>8455</v>
      </c>
      <c r="R6311" t="b">
        <v>0</v>
      </c>
      <c r="S6311">
        <v>0</v>
      </c>
    </row>
    <row r="6312" spans="1:19">
      <c r="A6312">
        <v>417501</v>
      </c>
      <c r="B6312" s="12"/>
      <c r="C6312" s="12" t="s">
        <v>4797</v>
      </c>
      <c r="D6312" s="12" t="s">
        <v>4853</v>
      </c>
      <c r="E6312" t="b">
        <v>0</v>
      </c>
      <c r="F6312">
        <v>0</v>
      </c>
      <c r="G6312">
        <v>1302</v>
      </c>
      <c r="H6312">
        <v>44119</v>
      </c>
      <c r="I6312" s="12" t="s">
        <v>6076</v>
      </c>
      <c r="J6312">
        <v>1</v>
      </c>
      <c r="K6312">
        <v>14134</v>
      </c>
      <c r="L6312">
        <v>0</v>
      </c>
      <c r="M6312">
        <v>0</v>
      </c>
      <c r="N6312">
        <v>11000</v>
      </c>
      <c r="O6312">
        <v>0</v>
      </c>
      <c r="P6312">
        <v>-110000</v>
      </c>
      <c r="Q6312">
        <v>8456</v>
      </c>
      <c r="R6312" t="b">
        <v>0</v>
      </c>
      <c r="S6312">
        <v>0</v>
      </c>
    </row>
    <row r="6313" spans="1:19">
      <c r="A6313">
        <v>417501</v>
      </c>
      <c r="B6313" s="12"/>
      <c r="C6313" s="12" t="s">
        <v>4797</v>
      </c>
      <c r="D6313" s="12" t="s">
        <v>4853</v>
      </c>
      <c r="E6313" t="b">
        <v>0</v>
      </c>
      <c r="F6313">
        <v>0</v>
      </c>
      <c r="G6313">
        <v>1302</v>
      </c>
      <c r="H6313">
        <v>44147</v>
      </c>
      <c r="I6313" s="12" t="s">
        <v>6076</v>
      </c>
      <c r="J6313">
        <v>1</v>
      </c>
      <c r="K6313">
        <v>14203</v>
      </c>
      <c r="L6313">
        <v>0</v>
      </c>
      <c r="M6313">
        <v>0</v>
      </c>
      <c r="N6313">
        <v>11000</v>
      </c>
      <c r="O6313">
        <v>0</v>
      </c>
      <c r="P6313">
        <v>-121000</v>
      </c>
      <c r="Q6313">
        <v>8457</v>
      </c>
      <c r="R6313" t="b">
        <v>0</v>
      </c>
      <c r="S6313">
        <v>0</v>
      </c>
    </row>
    <row r="6314" spans="1:19">
      <c r="A6314">
        <v>417501</v>
      </c>
      <c r="B6314" s="12"/>
      <c r="C6314" s="12" t="s">
        <v>4797</v>
      </c>
      <c r="D6314" s="12" t="s">
        <v>4853</v>
      </c>
      <c r="E6314" t="b">
        <v>0</v>
      </c>
      <c r="F6314">
        <v>0</v>
      </c>
      <c r="G6314">
        <v>1302</v>
      </c>
      <c r="H6314">
        <v>44179</v>
      </c>
      <c r="I6314" s="12" t="s">
        <v>6076</v>
      </c>
      <c r="J6314">
        <v>1</v>
      </c>
      <c r="K6314">
        <v>14273</v>
      </c>
      <c r="L6314">
        <v>0</v>
      </c>
      <c r="M6314">
        <v>0</v>
      </c>
      <c r="N6314">
        <v>11000</v>
      </c>
      <c r="O6314">
        <v>0</v>
      </c>
      <c r="P6314">
        <v>-132000</v>
      </c>
      <c r="Q6314">
        <v>8458</v>
      </c>
      <c r="R6314" t="b">
        <v>0</v>
      </c>
      <c r="S6314">
        <v>0</v>
      </c>
    </row>
    <row r="6315" spans="1:19">
      <c r="A6315">
        <v>417501</v>
      </c>
      <c r="B6315" s="12" t="s">
        <v>3936</v>
      </c>
      <c r="C6315" s="12" t="s">
        <v>4797</v>
      </c>
      <c r="D6315" s="12" t="s">
        <v>3936</v>
      </c>
      <c r="E6315" t="b">
        <v>0</v>
      </c>
      <c r="F6315">
        <v>0</v>
      </c>
      <c r="G6315">
        <v>1302</v>
      </c>
      <c r="H6315" t="s">
        <v>21</v>
      </c>
      <c r="I6315" s="12"/>
      <c r="K6315">
        <v>0</v>
      </c>
      <c r="L6315">
        <v>0</v>
      </c>
      <c r="M6315">
        <v>0</v>
      </c>
      <c r="N6315">
        <v>132000</v>
      </c>
      <c r="O6315">
        <v>0</v>
      </c>
      <c r="P6315">
        <v>-132000</v>
      </c>
      <c r="Q6315">
        <v>8459</v>
      </c>
      <c r="R6315" t="b">
        <v>0</v>
      </c>
      <c r="S6315">
        <v>0</v>
      </c>
    </row>
    <row r="6316" spans="1:19">
      <c r="A6316">
        <v>417501</v>
      </c>
      <c r="B6316" s="12" t="s">
        <v>4863</v>
      </c>
      <c r="C6316" s="12" t="s">
        <v>4797</v>
      </c>
      <c r="D6316" s="12" t="s">
        <v>4863</v>
      </c>
      <c r="E6316" t="b">
        <v>0</v>
      </c>
      <c r="F6316">
        <v>0</v>
      </c>
      <c r="G6316">
        <v>1401</v>
      </c>
      <c r="H6316" t="s">
        <v>21</v>
      </c>
      <c r="I6316" s="12"/>
      <c r="K6316">
        <v>0</v>
      </c>
      <c r="L6316">
        <v>121000</v>
      </c>
      <c r="M6316">
        <v>0</v>
      </c>
      <c r="N6316">
        <v>0</v>
      </c>
      <c r="O6316">
        <v>0</v>
      </c>
      <c r="P6316">
        <v>0</v>
      </c>
      <c r="Q6316">
        <v>8460</v>
      </c>
      <c r="R6316" t="b">
        <v>0</v>
      </c>
      <c r="S6316">
        <v>0</v>
      </c>
    </row>
    <row r="6317" spans="1:19">
      <c r="A6317">
        <v>417501</v>
      </c>
      <c r="B6317" s="12"/>
      <c r="C6317" s="12" t="s">
        <v>4797</v>
      </c>
      <c r="D6317" s="12" t="s">
        <v>4863</v>
      </c>
      <c r="E6317" t="b">
        <v>0</v>
      </c>
      <c r="F6317">
        <v>0</v>
      </c>
      <c r="G6317">
        <v>1401</v>
      </c>
      <c r="H6317">
        <v>43845</v>
      </c>
      <c r="I6317" s="12" t="s">
        <v>6077</v>
      </c>
      <c r="J6317">
        <v>1</v>
      </c>
      <c r="K6317">
        <v>13517</v>
      </c>
      <c r="L6317">
        <v>0</v>
      </c>
      <c r="M6317">
        <v>0</v>
      </c>
      <c r="N6317">
        <v>11000</v>
      </c>
      <c r="O6317">
        <v>0</v>
      </c>
      <c r="P6317">
        <v>-11000</v>
      </c>
      <c r="Q6317">
        <v>8461</v>
      </c>
      <c r="R6317" t="b">
        <v>0</v>
      </c>
      <c r="S6317">
        <v>0</v>
      </c>
    </row>
    <row r="6318" spans="1:19">
      <c r="A6318">
        <v>417501</v>
      </c>
      <c r="B6318" s="12"/>
      <c r="C6318" s="12" t="s">
        <v>4797</v>
      </c>
      <c r="D6318" s="12" t="s">
        <v>4863</v>
      </c>
      <c r="E6318" t="b">
        <v>0</v>
      </c>
      <c r="F6318">
        <v>0</v>
      </c>
      <c r="G6318">
        <v>1401</v>
      </c>
      <c r="H6318">
        <v>43902</v>
      </c>
      <c r="I6318" s="12" t="s">
        <v>6077</v>
      </c>
      <c r="J6318">
        <v>1</v>
      </c>
      <c r="K6318">
        <v>13653</v>
      </c>
      <c r="L6318">
        <v>0</v>
      </c>
      <c r="M6318">
        <v>0</v>
      </c>
      <c r="N6318">
        <v>11000</v>
      </c>
      <c r="O6318">
        <v>0</v>
      </c>
      <c r="P6318">
        <v>-22000</v>
      </c>
      <c r="Q6318">
        <v>8462</v>
      </c>
      <c r="R6318" t="b">
        <v>0</v>
      </c>
      <c r="S6318">
        <v>0</v>
      </c>
    </row>
    <row r="6319" spans="1:19">
      <c r="A6319">
        <v>417501</v>
      </c>
      <c r="B6319" s="12"/>
      <c r="C6319" s="12" t="s">
        <v>4797</v>
      </c>
      <c r="D6319" s="12" t="s">
        <v>4863</v>
      </c>
      <c r="E6319" t="b">
        <v>0</v>
      </c>
      <c r="F6319">
        <v>0</v>
      </c>
      <c r="G6319">
        <v>1401</v>
      </c>
      <c r="H6319">
        <v>43938</v>
      </c>
      <c r="I6319" s="12" t="s">
        <v>6077</v>
      </c>
      <c r="J6319">
        <v>1</v>
      </c>
      <c r="K6319">
        <v>13716</v>
      </c>
      <c r="L6319">
        <v>0</v>
      </c>
      <c r="M6319">
        <v>0</v>
      </c>
      <c r="N6319">
        <v>11000</v>
      </c>
      <c r="O6319">
        <v>0</v>
      </c>
      <c r="P6319">
        <v>-33000</v>
      </c>
      <c r="Q6319">
        <v>8463</v>
      </c>
      <c r="R6319" t="b">
        <v>0</v>
      </c>
      <c r="S6319">
        <v>0</v>
      </c>
    </row>
    <row r="6320" spans="1:19">
      <c r="A6320">
        <v>417501</v>
      </c>
      <c r="B6320" s="12"/>
      <c r="C6320" s="12" t="s">
        <v>4797</v>
      </c>
      <c r="D6320" s="12" t="s">
        <v>4863</v>
      </c>
      <c r="E6320" t="b">
        <v>0</v>
      </c>
      <c r="F6320">
        <v>0</v>
      </c>
      <c r="G6320">
        <v>1401</v>
      </c>
      <c r="H6320">
        <v>43981</v>
      </c>
      <c r="I6320" s="12" t="s">
        <v>6077</v>
      </c>
      <c r="J6320">
        <v>1</v>
      </c>
      <c r="K6320">
        <v>13790</v>
      </c>
      <c r="L6320">
        <v>0</v>
      </c>
      <c r="M6320">
        <v>0</v>
      </c>
      <c r="N6320">
        <v>11000</v>
      </c>
      <c r="O6320">
        <v>0</v>
      </c>
      <c r="P6320">
        <v>-44000</v>
      </c>
      <c r="Q6320">
        <v>8464</v>
      </c>
      <c r="R6320" t="b">
        <v>0</v>
      </c>
      <c r="S6320">
        <v>0</v>
      </c>
    </row>
    <row r="6321" spans="1:19">
      <c r="A6321">
        <v>417501</v>
      </c>
      <c r="B6321" s="12"/>
      <c r="C6321" s="12" t="s">
        <v>4797</v>
      </c>
      <c r="D6321" s="12" t="s">
        <v>4863</v>
      </c>
      <c r="E6321" t="b">
        <v>0</v>
      </c>
      <c r="F6321">
        <v>0</v>
      </c>
      <c r="G6321">
        <v>1401</v>
      </c>
      <c r="H6321">
        <v>43998</v>
      </c>
      <c r="I6321" s="12" t="s">
        <v>6077</v>
      </c>
      <c r="J6321">
        <v>1</v>
      </c>
      <c r="K6321">
        <v>13863</v>
      </c>
      <c r="L6321">
        <v>0</v>
      </c>
      <c r="M6321">
        <v>0</v>
      </c>
      <c r="N6321">
        <v>11000</v>
      </c>
      <c r="O6321">
        <v>0</v>
      </c>
      <c r="P6321">
        <v>-55000</v>
      </c>
      <c r="Q6321">
        <v>8465</v>
      </c>
      <c r="R6321" t="b">
        <v>0</v>
      </c>
      <c r="S6321">
        <v>0</v>
      </c>
    </row>
    <row r="6322" spans="1:19">
      <c r="A6322">
        <v>417501</v>
      </c>
      <c r="B6322" s="12"/>
      <c r="C6322" s="12" t="s">
        <v>4797</v>
      </c>
      <c r="D6322" s="12" t="s">
        <v>4863</v>
      </c>
      <c r="E6322" t="b">
        <v>0</v>
      </c>
      <c r="F6322">
        <v>0</v>
      </c>
      <c r="G6322">
        <v>1401</v>
      </c>
      <c r="H6322">
        <v>44026</v>
      </c>
      <c r="I6322" s="12" t="s">
        <v>6077</v>
      </c>
      <c r="J6322">
        <v>1</v>
      </c>
      <c r="K6322">
        <v>13935</v>
      </c>
      <c r="L6322">
        <v>0</v>
      </c>
      <c r="M6322">
        <v>0</v>
      </c>
      <c r="N6322">
        <v>11000</v>
      </c>
      <c r="O6322">
        <v>0</v>
      </c>
      <c r="P6322">
        <v>-66000</v>
      </c>
      <c r="Q6322">
        <v>8466</v>
      </c>
      <c r="R6322" t="b">
        <v>0</v>
      </c>
      <c r="S6322">
        <v>0</v>
      </c>
    </row>
    <row r="6323" spans="1:19">
      <c r="A6323">
        <v>417501</v>
      </c>
      <c r="B6323" s="12"/>
      <c r="C6323" s="12" t="s">
        <v>4797</v>
      </c>
      <c r="D6323" s="12" t="s">
        <v>4863</v>
      </c>
      <c r="E6323" t="b">
        <v>0</v>
      </c>
      <c r="F6323">
        <v>0</v>
      </c>
      <c r="G6323">
        <v>1401</v>
      </c>
      <c r="H6323">
        <v>44055</v>
      </c>
      <c r="I6323" s="12" t="s">
        <v>6077</v>
      </c>
      <c r="J6323">
        <v>1</v>
      </c>
      <c r="K6323">
        <v>14007</v>
      </c>
      <c r="L6323">
        <v>0</v>
      </c>
      <c r="M6323">
        <v>0</v>
      </c>
      <c r="N6323">
        <v>11000</v>
      </c>
      <c r="O6323">
        <v>0</v>
      </c>
      <c r="P6323">
        <v>-77000</v>
      </c>
      <c r="Q6323">
        <v>8467</v>
      </c>
      <c r="R6323" t="b">
        <v>0</v>
      </c>
      <c r="S6323">
        <v>0</v>
      </c>
    </row>
    <row r="6324" spans="1:19">
      <c r="A6324">
        <v>417501</v>
      </c>
      <c r="B6324" s="12"/>
      <c r="C6324" s="12" t="s">
        <v>4797</v>
      </c>
      <c r="D6324" s="12" t="s">
        <v>4863</v>
      </c>
      <c r="E6324" t="b">
        <v>0</v>
      </c>
      <c r="F6324">
        <v>0</v>
      </c>
      <c r="G6324">
        <v>1401</v>
      </c>
      <c r="H6324">
        <v>44085</v>
      </c>
      <c r="I6324" s="12" t="s">
        <v>6077</v>
      </c>
      <c r="J6324">
        <v>1</v>
      </c>
      <c r="K6324">
        <v>14058</v>
      </c>
      <c r="L6324">
        <v>0</v>
      </c>
      <c r="M6324">
        <v>0</v>
      </c>
      <c r="N6324">
        <v>11000</v>
      </c>
      <c r="O6324">
        <v>0</v>
      </c>
      <c r="P6324">
        <v>-88000</v>
      </c>
      <c r="Q6324">
        <v>8468</v>
      </c>
      <c r="R6324" t="b">
        <v>0</v>
      </c>
      <c r="S6324">
        <v>0</v>
      </c>
    </row>
    <row r="6325" spans="1:19">
      <c r="A6325">
        <v>417501</v>
      </c>
      <c r="B6325" s="12"/>
      <c r="C6325" s="12" t="s">
        <v>4797</v>
      </c>
      <c r="D6325" s="12" t="s">
        <v>4863</v>
      </c>
      <c r="E6325" t="b">
        <v>0</v>
      </c>
      <c r="F6325">
        <v>0</v>
      </c>
      <c r="G6325">
        <v>1401</v>
      </c>
      <c r="H6325">
        <v>44111</v>
      </c>
      <c r="I6325" s="12" t="s">
        <v>6077</v>
      </c>
      <c r="J6325">
        <v>1</v>
      </c>
      <c r="K6325">
        <v>14147</v>
      </c>
      <c r="L6325">
        <v>0</v>
      </c>
      <c r="M6325">
        <v>0</v>
      </c>
      <c r="N6325">
        <v>11000</v>
      </c>
      <c r="O6325">
        <v>0</v>
      </c>
      <c r="P6325">
        <v>-99000</v>
      </c>
      <c r="Q6325">
        <v>8469</v>
      </c>
      <c r="R6325" t="b">
        <v>0</v>
      </c>
      <c r="S6325">
        <v>0</v>
      </c>
    </row>
    <row r="6326" spans="1:19">
      <c r="A6326">
        <v>417501</v>
      </c>
      <c r="B6326" s="12"/>
      <c r="C6326" s="12" t="s">
        <v>4797</v>
      </c>
      <c r="D6326" s="12" t="s">
        <v>4863</v>
      </c>
      <c r="E6326" t="b">
        <v>0</v>
      </c>
      <c r="F6326">
        <v>0</v>
      </c>
      <c r="G6326">
        <v>1401</v>
      </c>
      <c r="H6326">
        <v>44146</v>
      </c>
      <c r="I6326" s="12" t="s">
        <v>6077</v>
      </c>
      <c r="J6326">
        <v>1</v>
      </c>
      <c r="K6326">
        <v>14226</v>
      </c>
      <c r="L6326">
        <v>0</v>
      </c>
      <c r="M6326">
        <v>0</v>
      </c>
      <c r="N6326">
        <v>11000</v>
      </c>
      <c r="O6326">
        <v>0</v>
      </c>
      <c r="P6326">
        <v>-110000</v>
      </c>
      <c r="Q6326">
        <v>8470</v>
      </c>
      <c r="R6326" t="b">
        <v>0</v>
      </c>
      <c r="S6326">
        <v>0</v>
      </c>
    </row>
    <row r="6327" spans="1:19">
      <c r="A6327">
        <v>417501</v>
      </c>
      <c r="B6327" s="12"/>
      <c r="C6327" s="12" t="s">
        <v>4797</v>
      </c>
      <c r="D6327" s="12" t="s">
        <v>4863</v>
      </c>
      <c r="E6327" t="b">
        <v>0</v>
      </c>
      <c r="F6327">
        <v>0</v>
      </c>
      <c r="G6327">
        <v>1401</v>
      </c>
      <c r="H6327">
        <v>44173</v>
      </c>
      <c r="I6327" s="12" t="s">
        <v>6077</v>
      </c>
      <c r="J6327">
        <v>1</v>
      </c>
      <c r="K6327">
        <v>14293</v>
      </c>
      <c r="L6327">
        <v>0</v>
      </c>
      <c r="M6327">
        <v>0</v>
      </c>
      <c r="N6327">
        <v>11000</v>
      </c>
      <c r="O6327">
        <v>0</v>
      </c>
      <c r="P6327">
        <v>-121000</v>
      </c>
      <c r="Q6327">
        <v>8471</v>
      </c>
      <c r="R6327" t="b">
        <v>0</v>
      </c>
      <c r="S6327">
        <v>0</v>
      </c>
    </row>
    <row r="6328" spans="1:19">
      <c r="A6328">
        <v>417501</v>
      </c>
      <c r="B6328" s="12" t="s">
        <v>3938</v>
      </c>
      <c r="C6328" s="12" t="s">
        <v>4797</v>
      </c>
      <c r="D6328" s="12" t="s">
        <v>3938</v>
      </c>
      <c r="E6328" t="b">
        <v>0</v>
      </c>
      <c r="F6328">
        <v>0</v>
      </c>
      <c r="G6328">
        <v>1401</v>
      </c>
      <c r="H6328" t="s">
        <v>21</v>
      </c>
      <c r="I6328" s="12"/>
      <c r="K6328">
        <v>0</v>
      </c>
      <c r="L6328">
        <v>0</v>
      </c>
      <c r="M6328">
        <v>0</v>
      </c>
      <c r="N6328">
        <v>121000</v>
      </c>
      <c r="O6328">
        <v>0</v>
      </c>
      <c r="P6328">
        <v>-121000</v>
      </c>
      <c r="Q6328">
        <v>8472</v>
      </c>
      <c r="R6328" t="b">
        <v>0</v>
      </c>
      <c r="S6328">
        <v>0</v>
      </c>
    </row>
    <row r="6329" spans="1:19">
      <c r="A6329">
        <v>417501</v>
      </c>
      <c r="B6329" s="12" t="s">
        <v>4874</v>
      </c>
      <c r="C6329" s="12" t="s">
        <v>4797</v>
      </c>
      <c r="D6329" s="12" t="s">
        <v>4874</v>
      </c>
      <c r="E6329" t="b">
        <v>0</v>
      </c>
      <c r="F6329">
        <v>0</v>
      </c>
      <c r="G6329">
        <v>1402</v>
      </c>
      <c r="H6329" t="s">
        <v>21</v>
      </c>
      <c r="I6329" s="12"/>
      <c r="K6329">
        <v>0</v>
      </c>
      <c r="L6329">
        <v>120000</v>
      </c>
      <c r="M6329">
        <v>0</v>
      </c>
      <c r="N6329">
        <v>0</v>
      </c>
      <c r="O6329">
        <v>0</v>
      </c>
      <c r="P6329">
        <v>0</v>
      </c>
      <c r="Q6329">
        <v>8473</v>
      </c>
      <c r="R6329" t="b">
        <v>0</v>
      </c>
      <c r="S6329">
        <v>0</v>
      </c>
    </row>
    <row r="6330" spans="1:19">
      <c r="A6330">
        <v>417501</v>
      </c>
      <c r="B6330" s="12"/>
      <c r="C6330" s="12" t="s">
        <v>4797</v>
      </c>
      <c r="D6330" s="12" t="s">
        <v>4874</v>
      </c>
      <c r="E6330" t="b">
        <v>0</v>
      </c>
      <c r="F6330">
        <v>0</v>
      </c>
      <c r="G6330">
        <v>1402</v>
      </c>
      <c r="H6330">
        <v>43843</v>
      </c>
      <c r="I6330" s="12" t="s">
        <v>6078</v>
      </c>
      <c r="J6330">
        <v>1</v>
      </c>
      <c r="K6330">
        <v>13500</v>
      </c>
      <c r="L6330">
        <v>0</v>
      </c>
      <c r="M6330">
        <v>0</v>
      </c>
      <c r="N6330">
        <v>10000</v>
      </c>
      <c r="O6330">
        <v>0</v>
      </c>
      <c r="P6330">
        <v>-10000</v>
      </c>
      <c r="Q6330">
        <v>8474</v>
      </c>
      <c r="R6330" t="b">
        <v>0</v>
      </c>
      <c r="S6330">
        <v>0</v>
      </c>
    </row>
    <row r="6331" spans="1:19">
      <c r="A6331">
        <v>417501</v>
      </c>
      <c r="B6331" s="12"/>
      <c r="C6331" s="12" t="s">
        <v>4797</v>
      </c>
      <c r="D6331" s="12" t="s">
        <v>4874</v>
      </c>
      <c r="E6331" t="b">
        <v>0</v>
      </c>
      <c r="F6331">
        <v>0</v>
      </c>
      <c r="G6331">
        <v>1402</v>
      </c>
      <c r="H6331">
        <v>43874</v>
      </c>
      <c r="I6331" s="12" t="s">
        <v>6078</v>
      </c>
      <c r="J6331">
        <v>1</v>
      </c>
      <c r="K6331">
        <v>13583</v>
      </c>
      <c r="L6331">
        <v>0</v>
      </c>
      <c r="M6331">
        <v>0</v>
      </c>
      <c r="N6331">
        <v>10000</v>
      </c>
      <c r="O6331">
        <v>0</v>
      </c>
      <c r="P6331">
        <v>-20000</v>
      </c>
      <c r="Q6331">
        <v>8475</v>
      </c>
      <c r="R6331" t="b">
        <v>0</v>
      </c>
      <c r="S6331">
        <v>0</v>
      </c>
    </row>
    <row r="6332" spans="1:19">
      <c r="A6332">
        <v>417501</v>
      </c>
      <c r="B6332" s="12"/>
      <c r="C6332" s="12" t="s">
        <v>4797</v>
      </c>
      <c r="D6332" s="12" t="s">
        <v>4874</v>
      </c>
      <c r="E6332" t="b">
        <v>0</v>
      </c>
      <c r="F6332">
        <v>0</v>
      </c>
      <c r="G6332">
        <v>1402</v>
      </c>
      <c r="H6332">
        <v>43900</v>
      </c>
      <c r="I6332" s="12" t="s">
        <v>6078</v>
      </c>
      <c r="J6332">
        <v>1</v>
      </c>
      <c r="K6332">
        <v>13636</v>
      </c>
      <c r="L6332">
        <v>0</v>
      </c>
      <c r="M6332">
        <v>0</v>
      </c>
      <c r="N6332">
        <v>10000</v>
      </c>
      <c r="O6332">
        <v>0</v>
      </c>
      <c r="P6332">
        <v>-30000</v>
      </c>
      <c r="Q6332">
        <v>8476</v>
      </c>
      <c r="R6332" t="b">
        <v>0</v>
      </c>
      <c r="S6332">
        <v>0</v>
      </c>
    </row>
    <row r="6333" spans="1:19">
      <c r="A6333">
        <v>417501</v>
      </c>
      <c r="B6333" s="12"/>
      <c r="C6333" s="12" t="s">
        <v>4797</v>
      </c>
      <c r="D6333" s="12" t="s">
        <v>4874</v>
      </c>
      <c r="E6333" t="b">
        <v>0</v>
      </c>
      <c r="F6333">
        <v>0</v>
      </c>
      <c r="G6333">
        <v>1402</v>
      </c>
      <c r="H6333">
        <v>43928</v>
      </c>
      <c r="I6333" s="12" t="s">
        <v>6078</v>
      </c>
      <c r="J6333">
        <v>1</v>
      </c>
      <c r="K6333">
        <v>13694</v>
      </c>
      <c r="L6333">
        <v>0</v>
      </c>
      <c r="M6333">
        <v>0</v>
      </c>
      <c r="N6333">
        <v>10000</v>
      </c>
      <c r="O6333">
        <v>0</v>
      </c>
      <c r="P6333">
        <v>-40000</v>
      </c>
      <c r="Q6333">
        <v>8477</v>
      </c>
      <c r="R6333" t="b">
        <v>0</v>
      </c>
      <c r="S6333">
        <v>0</v>
      </c>
    </row>
    <row r="6334" spans="1:19">
      <c r="A6334">
        <v>417501</v>
      </c>
      <c r="B6334" s="12"/>
      <c r="C6334" s="12" t="s">
        <v>4797</v>
      </c>
      <c r="D6334" s="12" t="s">
        <v>4874</v>
      </c>
      <c r="E6334" t="b">
        <v>0</v>
      </c>
      <c r="F6334">
        <v>0</v>
      </c>
      <c r="G6334">
        <v>1402</v>
      </c>
      <c r="H6334">
        <v>43964</v>
      </c>
      <c r="I6334" s="12" t="s">
        <v>6078</v>
      </c>
      <c r="J6334">
        <v>1</v>
      </c>
      <c r="K6334">
        <v>13765</v>
      </c>
      <c r="L6334">
        <v>0</v>
      </c>
      <c r="M6334">
        <v>0</v>
      </c>
      <c r="N6334">
        <v>10000</v>
      </c>
      <c r="O6334">
        <v>0</v>
      </c>
      <c r="P6334">
        <v>-50000</v>
      </c>
      <c r="Q6334">
        <v>8478</v>
      </c>
      <c r="R6334" t="b">
        <v>0</v>
      </c>
      <c r="S6334">
        <v>0</v>
      </c>
    </row>
    <row r="6335" spans="1:19">
      <c r="A6335">
        <v>417501</v>
      </c>
      <c r="B6335" s="12"/>
      <c r="C6335" s="12" t="s">
        <v>4797</v>
      </c>
      <c r="D6335" s="12" t="s">
        <v>4874</v>
      </c>
      <c r="E6335" t="b">
        <v>0</v>
      </c>
      <c r="F6335">
        <v>0</v>
      </c>
      <c r="G6335">
        <v>1402</v>
      </c>
      <c r="H6335">
        <v>43994</v>
      </c>
      <c r="I6335" s="12" t="s">
        <v>6078</v>
      </c>
      <c r="J6335">
        <v>1</v>
      </c>
      <c r="K6335">
        <v>13838</v>
      </c>
      <c r="L6335">
        <v>0</v>
      </c>
      <c r="M6335">
        <v>0</v>
      </c>
      <c r="N6335">
        <v>10000</v>
      </c>
      <c r="O6335">
        <v>0</v>
      </c>
      <c r="P6335">
        <v>-60000</v>
      </c>
      <c r="Q6335">
        <v>8479</v>
      </c>
      <c r="R6335" t="b">
        <v>0</v>
      </c>
      <c r="S6335">
        <v>0</v>
      </c>
    </row>
    <row r="6336" spans="1:19">
      <c r="A6336">
        <v>417501</v>
      </c>
      <c r="B6336" s="12"/>
      <c r="C6336" s="12" t="s">
        <v>4797</v>
      </c>
      <c r="D6336" s="12" t="s">
        <v>4874</v>
      </c>
      <c r="E6336" t="b">
        <v>0</v>
      </c>
      <c r="F6336">
        <v>0</v>
      </c>
      <c r="G6336">
        <v>1402</v>
      </c>
      <c r="H6336">
        <v>44020</v>
      </c>
      <c r="I6336" s="12" t="s">
        <v>6078</v>
      </c>
      <c r="J6336">
        <v>1</v>
      </c>
      <c r="K6336">
        <v>13897</v>
      </c>
      <c r="L6336">
        <v>0</v>
      </c>
      <c r="M6336">
        <v>0</v>
      </c>
      <c r="N6336">
        <v>10000</v>
      </c>
      <c r="O6336">
        <v>0</v>
      </c>
      <c r="P6336">
        <v>-70000</v>
      </c>
      <c r="Q6336">
        <v>8480</v>
      </c>
      <c r="R6336" t="b">
        <v>0</v>
      </c>
      <c r="S6336">
        <v>0</v>
      </c>
    </row>
    <row r="6337" spans="1:19">
      <c r="A6337">
        <v>417501</v>
      </c>
      <c r="B6337" s="12"/>
      <c r="C6337" s="12" t="s">
        <v>4797</v>
      </c>
      <c r="D6337" s="12" t="s">
        <v>4874</v>
      </c>
      <c r="E6337" t="b">
        <v>0</v>
      </c>
      <c r="F6337">
        <v>0</v>
      </c>
      <c r="G6337">
        <v>1402</v>
      </c>
      <c r="H6337">
        <v>44061</v>
      </c>
      <c r="I6337" s="12" t="s">
        <v>6078</v>
      </c>
      <c r="J6337">
        <v>1</v>
      </c>
      <c r="K6337">
        <v>13991</v>
      </c>
      <c r="L6337">
        <v>0</v>
      </c>
      <c r="M6337">
        <v>0</v>
      </c>
      <c r="N6337">
        <v>10000</v>
      </c>
      <c r="O6337">
        <v>0</v>
      </c>
      <c r="P6337">
        <v>-80000</v>
      </c>
      <c r="Q6337">
        <v>8481</v>
      </c>
      <c r="R6337" t="b">
        <v>0</v>
      </c>
      <c r="S6337">
        <v>0</v>
      </c>
    </row>
    <row r="6338" spans="1:19">
      <c r="A6338">
        <v>417501</v>
      </c>
      <c r="B6338" s="12"/>
      <c r="C6338" s="12" t="s">
        <v>4797</v>
      </c>
      <c r="D6338" s="12" t="s">
        <v>4874</v>
      </c>
      <c r="E6338" t="b">
        <v>0</v>
      </c>
      <c r="F6338">
        <v>0</v>
      </c>
      <c r="G6338">
        <v>1402</v>
      </c>
      <c r="H6338">
        <v>44082</v>
      </c>
      <c r="I6338" s="12" t="s">
        <v>6078</v>
      </c>
      <c r="J6338">
        <v>1</v>
      </c>
      <c r="K6338">
        <v>14044</v>
      </c>
      <c r="L6338">
        <v>0</v>
      </c>
      <c r="M6338">
        <v>0</v>
      </c>
      <c r="N6338">
        <v>10000</v>
      </c>
      <c r="O6338">
        <v>0</v>
      </c>
      <c r="P6338">
        <v>-90000</v>
      </c>
      <c r="Q6338">
        <v>8482</v>
      </c>
      <c r="R6338" t="b">
        <v>0</v>
      </c>
      <c r="S6338">
        <v>0</v>
      </c>
    </row>
    <row r="6339" spans="1:19">
      <c r="A6339">
        <v>417501</v>
      </c>
      <c r="B6339" s="12"/>
      <c r="C6339" s="12" t="s">
        <v>4797</v>
      </c>
      <c r="D6339" s="12" t="s">
        <v>4874</v>
      </c>
      <c r="E6339" t="b">
        <v>0</v>
      </c>
      <c r="F6339">
        <v>0</v>
      </c>
      <c r="G6339">
        <v>1402</v>
      </c>
      <c r="H6339">
        <v>44113</v>
      </c>
      <c r="I6339" s="12" t="s">
        <v>6078</v>
      </c>
      <c r="J6339">
        <v>1</v>
      </c>
      <c r="K6339">
        <v>14124</v>
      </c>
      <c r="L6339">
        <v>0</v>
      </c>
      <c r="M6339">
        <v>0</v>
      </c>
      <c r="N6339">
        <v>10000</v>
      </c>
      <c r="O6339">
        <v>0</v>
      </c>
      <c r="P6339">
        <v>-100000</v>
      </c>
      <c r="Q6339">
        <v>8483</v>
      </c>
      <c r="R6339" t="b">
        <v>0</v>
      </c>
      <c r="S6339">
        <v>0</v>
      </c>
    </row>
    <row r="6340" spans="1:19">
      <c r="A6340">
        <v>417501</v>
      </c>
      <c r="B6340" s="12"/>
      <c r="C6340" s="12" t="s">
        <v>4797</v>
      </c>
      <c r="D6340" s="12" t="s">
        <v>4874</v>
      </c>
      <c r="E6340" t="b">
        <v>0</v>
      </c>
      <c r="F6340">
        <v>0</v>
      </c>
      <c r="G6340">
        <v>1402</v>
      </c>
      <c r="H6340">
        <v>44145</v>
      </c>
      <c r="I6340" s="12" t="s">
        <v>6078</v>
      </c>
      <c r="J6340">
        <v>1</v>
      </c>
      <c r="K6340">
        <v>14190</v>
      </c>
      <c r="L6340">
        <v>0</v>
      </c>
      <c r="M6340">
        <v>0</v>
      </c>
      <c r="N6340">
        <v>10000</v>
      </c>
      <c r="O6340">
        <v>0</v>
      </c>
      <c r="P6340">
        <v>-110000</v>
      </c>
      <c r="Q6340">
        <v>8484</v>
      </c>
      <c r="R6340" t="b">
        <v>0</v>
      </c>
      <c r="S6340">
        <v>0</v>
      </c>
    </row>
    <row r="6341" spans="1:19">
      <c r="A6341">
        <v>417501</v>
      </c>
      <c r="B6341" s="12"/>
      <c r="C6341" s="12" t="s">
        <v>4797</v>
      </c>
      <c r="D6341" s="12" t="s">
        <v>4874</v>
      </c>
      <c r="E6341" t="b">
        <v>0</v>
      </c>
      <c r="F6341">
        <v>0</v>
      </c>
      <c r="G6341">
        <v>1402</v>
      </c>
      <c r="H6341">
        <v>44174</v>
      </c>
      <c r="I6341" s="12" t="s">
        <v>6078</v>
      </c>
      <c r="J6341">
        <v>1</v>
      </c>
      <c r="K6341">
        <v>14261</v>
      </c>
      <c r="L6341">
        <v>0</v>
      </c>
      <c r="M6341">
        <v>0</v>
      </c>
      <c r="N6341">
        <v>10000</v>
      </c>
      <c r="O6341">
        <v>0</v>
      </c>
      <c r="P6341">
        <v>-120000</v>
      </c>
      <c r="Q6341">
        <v>8485</v>
      </c>
      <c r="R6341" t="b">
        <v>0</v>
      </c>
      <c r="S6341">
        <v>0</v>
      </c>
    </row>
    <row r="6342" spans="1:19">
      <c r="A6342">
        <v>417501</v>
      </c>
      <c r="B6342" s="12" t="s">
        <v>3940</v>
      </c>
      <c r="C6342" s="12" t="s">
        <v>4797</v>
      </c>
      <c r="D6342" s="12" t="s">
        <v>3940</v>
      </c>
      <c r="E6342" t="b">
        <v>0</v>
      </c>
      <c r="F6342">
        <v>0</v>
      </c>
      <c r="G6342">
        <v>1402</v>
      </c>
      <c r="H6342" t="s">
        <v>21</v>
      </c>
      <c r="I6342" s="12"/>
      <c r="K6342">
        <v>0</v>
      </c>
      <c r="L6342">
        <v>0</v>
      </c>
      <c r="M6342">
        <v>0</v>
      </c>
      <c r="N6342">
        <v>120000</v>
      </c>
      <c r="O6342">
        <v>0</v>
      </c>
      <c r="P6342">
        <v>-120000</v>
      </c>
      <c r="Q6342">
        <v>8486</v>
      </c>
      <c r="R6342" t="b">
        <v>0</v>
      </c>
      <c r="S6342">
        <v>0</v>
      </c>
    </row>
    <row r="6343" spans="1:19">
      <c r="A6343">
        <v>417501</v>
      </c>
      <c r="B6343" s="12" t="s">
        <v>4884</v>
      </c>
      <c r="C6343" s="12" t="s">
        <v>4797</v>
      </c>
      <c r="D6343" s="12" t="s">
        <v>4884</v>
      </c>
      <c r="E6343" t="b">
        <v>0</v>
      </c>
      <c r="F6343">
        <v>0</v>
      </c>
      <c r="G6343">
        <v>1501</v>
      </c>
      <c r="H6343" t="s">
        <v>21</v>
      </c>
      <c r="I6343" s="12"/>
      <c r="K6343">
        <v>0</v>
      </c>
      <c r="L6343">
        <v>110000</v>
      </c>
      <c r="M6343">
        <v>0</v>
      </c>
      <c r="N6343">
        <v>0</v>
      </c>
      <c r="O6343">
        <v>0</v>
      </c>
      <c r="P6343">
        <v>0</v>
      </c>
      <c r="Q6343">
        <v>8487</v>
      </c>
      <c r="R6343" t="b">
        <v>0</v>
      </c>
      <c r="S6343">
        <v>0</v>
      </c>
    </row>
    <row r="6344" spans="1:19">
      <c r="A6344">
        <v>417501</v>
      </c>
      <c r="B6344" s="12"/>
      <c r="C6344" s="12" t="s">
        <v>4797</v>
      </c>
      <c r="D6344" s="12" t="s">
        <v>4884</v>
      </c>
      <c r="E6344" t="b">
        <v>0</v>
      </c>
      <c r="F6344">
        <v>0</v>
      </c>
      <c r="G6344">
        <v>1501</v>
      </c>
      <c r="H6344">
        <v>43891</v>
      </c>
      <c r="I6344" s="12" t="s">
        <v>1172</v>
      </c>
      <c r="J6344">
        <v>3</v>
      </c>
      <c r="K6344">
        <v>564</v>
      </c>
      <c r="L6344">
        <v>0</v>
      </c>
      <c r="M6344">
        <v>0</v>
      </c>
      <c r="N6344">
        <v>11000</v>
      </c>
      <c r="O6344">
        <v>0</v>
      </c>
      <c r="P6344">
        <v>-11000</v>
      </c>
      <c r="Q6344">
        <v>8488</v>
      </c>
      <c r="R6344" t="b">
        <v>0</v>
      </c>
      <c r="S6344">
        <v>0</v>
      </c>
    </row>
    <row r="6345" spans="1:19">
      <c r="A6345">
        <v>417501</v>
      </c>
      <c r="B6345" s="12"/>
      <c r="C6345" s="12" t="s">
        <v>4797</v>
      </c>
      <c r="D6345" s="12" t="s">
        <v>4884</v>
      </c>
      <c r="E6345" t="b">
        <v>0</v>
      </c>
      <c r="F6345">
        <v>0</v>
      </c>
      <c r="G6345">
        <v>1501</v>
      </c>
      <c r="H6345">
        <v>43932</v>
      </c>
      <c r="I6345" s="12" t="s">
        <v>6079</v>
      </c>
      <c r="J6345">
        <v>1</v>
      </c>
      <c r="K6345">
        <v>13729</v>
      </c>
      <c r="L6345">
        <v>0</v>
      </c>
      <c r="M6345">
        <v>0</v>
      </c>
      <c r="N6345">
        <v>11000</v>
      </c>
      <c r="O6345">
        <v>0</v>
      </c>
      <c r="P6345">
        <v>-22000</v>
      </c>
      <c r="Q6345">
        <v>8489</v>
      </c>
      <c r="R6345" t="b">
        <v>0</v>
      </c>
      <c r="S6345">
        <v>0</v>
      </c>
    </row>
    <row r="6346" spans="1:19">
      <c r="A6346">
        <v>417501</v>
      </c>
      <c r="B6346" s="12"/>
      <c r="C6346" s="12" t="s">
        <v>4797</v>
      </c>
      <c r="D6346" s="12" t="s">
        <v>4884</v>
      </c>
      <c r="E6346" t="b">
        <v>0</v>
      </c>
      <c r="F6346">
        <v>0</v>
      </c>
      <c r="G6346">
        <v>1501</v>
      </c>
      <c r="H6346">
        <v>43959</v>
      </c>
      <c r="I6346" s="12" t="s">
        <v>6079</v>
      </c>
      <c r="J6346">
        <v>1</v>
      </c>
      <c r="K6346">
        <v>13795</v>
      </c>
      <c r="L6346">
        <v>0</v>
      </c>
      <c r="M6346">
        <v>0</v>
      </c>
      <c r="N6346">
        <v>11000</v>
      </c>
      <c r="O6346">
        <v>0</v>
      </c>
      <c r="P6346">
        <v>-33000</v>
      </c>
      <c r="Q6346">
        <v>8490</v>
      </c>
      <c r="R6346" t="b">
        <v>0</v>
      </c>
      <c r="S6346">
        <v>0</v>
      </c>
    </row>
    <row r="6347" spans="1:19">
      <c r="A6347">
        <v>417501</v>
      </c>
      <c r="B6347" s="12"/>
      <c r="C6347" s="12" t="s">
        <v>4797</v>
      </c>
      <c r="D6347" s="12" t="s">
        <v>4884</v>
      </c>
      <c r="E6347" t="b">
        <v>0</v>
      </c>
      <c r="F6347">
        <v>0</v>
      </c>
      <c r="G6347">
        <v>1501</v>
      </c>
      <c r="H6347">
        <v>44007</v>
      </c>
      <c r="I6347" s="12" t="s">
        <v>6079</v>
      </c>
      <c r="J6347">
        <v>1</v>
      </c>
      <c r="K6347">
        <v>13856</v>
      </c>
      <c r="L6347">
        <v>0</v>
      </c>
      <c r="M6347">
        <v>0</v>
      </c>
      <c r="N6347">
        <v>11000</v>
      </c>
      <c r="O6347">
        <v>0</v>
      </c>
      <c r="P6347">
        <v>-44000</v>
      </c>
      <c r="Q6347">
        <v>8491</v>
      </c>
      <c r="R6347" t="b">
        <v>0</v>
      </c>
      <c r="S6347">
        <v>0</v>
      </c>
    </row>
    <row r="6348" spans="1:19">
      <c r="A6348">
        <v>417501</v>
      </c>
      <c r="B6348" s="12"/>
      <c r="C6348" s="12" t="s">
        <v>4797</v>
      </c>
      <c r="D6348" s="12" t="s">
        <v>4884</v>
      </c>
      <c r="E6348" t="b">
        <v>0</v>
      </c>
      <c r="F6348">
        <v>0</v>
      </c>
      <c r="G6348">
        <v>1501</v>
      </c>
      <c r="H6348">
        <v>44017</v>
      </c>
      <c r="I6348" s="12" t="s">
        <v>6079</v>
      </c>
      <c r="J6348">
        <v>1</v>
      </c>
      <c r="K6348">
        <v>13938</v>
      </c>
      <c r="L6348">
        <v>0</v>
      </c>
      <c r="M6348">
        <v>0</v>
      </c>
      <c r="N6348">
        <v>11000</v>
      </c>
      <c r="O6348">
        <v>0</v>
      </c>
      <c r="P6348">
        <v>-55000</v>
      </c>
      <c r="Q6348">
        <v>8492</v>
      </c>
      <c r="R6348" t="b">
        <v>0</v>
      </c>
      <c r="S6348">
        <v>0</v>
      </c>
    </row>
    <row r="6349" spans="1:19">
      <c r="A6349">
        <v>417501</v>
      </c>
      <c r="B6349" s="12"/>
      <c r="C6349" s="12" t="s">
        <v>4797</v>
      </c>
      <c r="D6349" s="12" t="s">
        <v>4884</v>
      </c>
      <c r="E6349" t="b">
        <v>0</v>
      </c>
      <c r="F6349">
        <v>0</v>
      </c>
      <c r="G6349">
        <v>1501</v>
      </c>
      <c r="H6349">
        <v>44048</v>
      </c>
      <c r="I6349" s="12" t="s">
        <v>6079</v>
      </c>
      <c r="J6349">
        <v>1</v>
      </c>
      <c r="K6349">
        <v>14004</v>
      </c>
      <c r="L6349">
        <v>0</v>
      </c>
      <c r="M6349">
        <v>0</v>
      </c>
      <c r="N6349">
        <v>11000</v>
      </c>
      <c r="O6349">
        <v>0</v>
      </c>
      <c r="P6349">
        <v>-66000</v>
      </c>
      <c r="Q6349">
        <v>8493</v>
      </c>
      <c r="R6349" t="b">
        <v>0</v>
      </c>
      <c r="S6349">
        <v>0</v>
      </c>
    </row>
    <row r="6350" spans="1:19">
      <c r="A6350">
        <v>417501</v>
      </c>
      <c r="B6350" s="12"/>
      <c r="C6350" s="12" t="s">
        <v>4797</v>
      </c>
      <c r="D6350" s="12" t="s">
        <v>4884</v>
      </c>
      <c r="E6350" t="b">
        <v>0</v>
      </c>
      <c r="F6350">
        <v>0</v>
      </c>
      <c r="G6350">
        <v>1501</v>
      </c>
      <c r="H6350">
        <v>44075</v>
      </c>
      <c r="I6350" s="12" t="s">
        <v>6079</v>
      </c>
      <c r="J6350">
        <v>1</v>
      </c>
      <c r="K6350">
        <v>14077</v>
      </c>
      <c r="L6350">
        <v>0</v>
      </c>
      <c r="M6350">
        <v>0</v>
      </c>
      <c r="N6350">
        <v>11000</v>
      </c>
      <c r="O6350">
        <v>0</v>
      </c>
      <c r="P6350">
        <v>-77000</v>
      </c>
      <c r="Q6350">
        <v>8494</v>
      </c>
      <c r="R6350" t="b">
        <v>0</v>
      </c>
      <c r="S6350">
        <v>0</v>
      </c>
    </row>
    <row r="6351" spans="1:19">
      <c r="A6351">
        <v>417501</v>
      </c>
      <c r="B6351" s="12"/>
      <c r="C6351" s="12" t="s">
        <v>4797</v>
      </c>
      <c r="D6351" s="12" t="s">
        <v>4884</v>
      </c>
      <c r="E6351" t="b">
        <v>0</v>
      </c>
      <c r="F6351">
        <v>0</v>
      </c>
      <c r="G6351">
        <v>1501</v>
      </c>
      <c r="H6351">
        <v>44113</v>
      </c>
      <c r="I6351" s="12" t="s">
        <v>6079</v>
      </c>
      <c r="J6351">
        <v>1</v>
      </c>
      <c r="K6351">
        <v>14166</v>
      </c>
      <c r="L6351">
        <v>0</v>
      </c>
      <c r="M6351">
        <v>0</v>
      </c>
      <c r="N6351">
        <v>11000</v>
      </c>
      <c r="O6351">
        <v>0</v>
      </c>
      <c r="P6351">
        <v>-88000</v>
      </c>
      <c r="Q6351">
        <v>8495</v>
      </c>
      <c r="R6351" t="b">
        <v>0</v>
      </c>
      <c r="S6351">
        <v>0</v>
      </c>
    </row>
    <row r="6352" spans="1:19">
      <c r="A6352">
        <v>417501</v>
      </c>
      <c r="B6352" s="12"/>
      <c r="C6352" s="12" t="s">
        <v>4797</v>
      </c>
      <c r="D6352" s="12" t="s">
        <v>4884</v>
      </c>
      <c r="E6352" t="b">
        <v>0</v>
      </c>
      <c r="F6352">
        <v>0</v>
      </c>
      <c r="G6352">
        <v>1501</v>
      </c>
      <c r="H6352">
        <v>44144</v>
      </c>
      <c r="I6352" s="12" t="s">
        <v>6079</v>
      </c>
      <c r="J6352">
        <v>1</v>
      </c>
      <c r="K6352">
        <v>14224</v>
      </c>
      <c r="L6352">
        <v>0</v>
      </c>
      <c r="M6352">
        <v>0</v>
      </c>
      <c r="N6352">
        <v>11000</v>
      </c>
      <c r="O6352">
        <v>0</v>
      </c>
      <c r="P6352">
        <v>-99000</v>
      </c>
      <c r="Q6352">
        <v>8496</v>
      </c>
      <c r="R6352" t="b">
        <v>0</v>
      </c>
      <c r="S6352">
        <v>0</v>
      </c>
    </row>
    <row r="6353" spans="1:19">
      <c r="A6353">
        <v>417501</v>
      </c>
      <c r="B6353" s="12"/>
      <c r="C6353" s="12" t="s">
        <v>4797</v>
      </c>
      <c r="D6353" s="12" t="s">
        <v>4884</v>
      </c>
      <c r="E6353" t="b">
        <v>0</v>
      </c>
      <c r="F6353">
        <v>0</v>
      </c>
      <c r="G6353">
        <v>1501</v>
      </c>
      <c r="H6353">
        <v>44168</v>
      </c>
      <c r="I6353" s="12" t="s">
        <v>6079</v>
      </c>
      <c r="J6353">
        <v>1</v>
      </c>
      <c r="K6353">
        <v>14296</v>
      </c>
      <c r="L6353">
        <v>0</v>
      </c>
      <c r="M6353">
        <v>0</v>
      </c>
      <c r="N6353">
        <v>11000</v>
      </c>
      <c r="O6353">
        <v>0</v>
      </c>
      <c r="P6353">
        <v>-110000</v>
      </c>
      <c r="Q6353">
        <v>8497</v>
      </c>
      <c r="R6353" t="b">
        <v>0</v>
      </c>
      <c r="S6353">
        <v>0</v>
      </c>
    </row>
    <row r="6354" spans="1:19">
      <c r="A6354">
        <v>417501</v>
      </c>
      <c r="B6354" s="12" t="s">
        <v>3942</v>
      </c>
      <c r="C6354" s="12" t="s">
        <v>4797</v>
      </c>
      <c r="D6354" s="12" t="s">
        <v>3942</v>
      </c>
      <c r="E6354" t="b">
        <v>0</v>
      </c>
      <c r="F6354">
        <v>0</v>
      </c>
      <c r="G6354">
        <v>1501</v>
      </c>
      <c r="H6354" t="s">
        <v>21</v>
      </c>
      <c r="I6354" s="12"/>
      <c r="K6354">
        <v>0</v>
      </c>
      <c r="L6354">
        <v>0</v>
      </c>
      <c r="M6354">
        <v>0</v>
      </c>
      <c r="N6354">
        <v>110000</v>
      </c>
      <c r="O6354">
        <v>0</v>
      </c>
      <c r="P6354">
        <v>-110000</v>
      </c>
      <c r="Q6354">
        <v>8498</v>
      </c>
      <c r="R6354" t="b">
        <v>0</v>
      </c>
      <c r="S6354">
        <v>0</v>
      </c>
    </row>
    <row r="6355" spans="1:19">
      <c r="A6355">
        <v>417501</v>
      </c>
      <c r="B6355" s="12" t="s">
        <v>4894</v>
      </c>
      <c r="C6355" s="12" t="s">
        <v>4797</v>
      </c>
      <c r="D6355" s="12" t="s">
        <v>4894</v>
      </c>
      <c r="E6355" t="b">
        <v>0</v>
      </c>
      <c r="F6355">
        <v>0</v>
      </c>
      <c r="G6355">
        <v>1502</v>
      </c>
      <c r="H6355" t="s">
        <v>21</v>
      </c>
      <c r="I6355" s="12"/>
      <c r="K6355">
        <v>0</v>
      </c>
      <c r="L6355">
        <v>40000</v>
      </c>
      <c r="M6355">
        <v>0</v>
      </c>
      <c r="N6355">
        <v>0</v>
      </c>
      <c r="O6355">
        <v>0</v>
      </c>
      <c r="P6355">
        <v>0</v>
      </c>
      <c r="Q6355">
        <v>8499</v>
      </c>
      <c r="R6355" t="b">
        <v>0</v>
      </c>
      <c r="S6355">
        <v>0</v>
      </c>
    </row>
    <row r="6356" spans="1:19">
      <c r="A6356">
        <v>417501</v>
      </c>
      <c r="B6356" s="12"/>
      <c r="C6356" s="12" t="s">
        <v>4797</v>
      </c>
      <c r="D6356" s="12" t="s">
        <v>4894</v>
      </c>
      <c r="E6356" t="b">
        <v>0</v>
      </c>
      <c r="F6356">
        <v>0</v>
      </c>
      <c r="G6356">
        <v>1502</v>
      </c>
      <c r="H6356">
        <v>43949</v>
      </c>
      <c r="I6356" s="12" t="s">
        <v>6080</v>
      </c>
      <c r="J6356">
        <v>1</v>
      </c>
      <c r="K6356">
        <v>13724</v>
      </c>
      <c r="L6356">
        <v>0</v>
      </c>
      <c r="M6356">
        <v>0</v>
      </c>
      <c r="N6356">
        <v>10000</v>
      </c>
      <c r="O6356">
        <v>0</v>
      </c>
      <c r="P6356">
        <v>-10000</v>
      </c>
      <c r="Q6356">
        <v>8500</v>
      </c>
      <c r="R6356" t="b">
        <v>0</v>
      </c>
      <c r="S6356">
        <v>0</v>
      </c>
    </row>
    <row r="6357" spans="1:19">
      <c r="A6357">
        <v>417501</v>
      </c>
      <c r="B6357" s="12"/>
      <c r="C6357" s="12" t="s">
        <v>4797</v>
      </c>
      <c r="D6357" s="12" t="s">
        <v>4894</v>
      </c>
      <c r="E6357" t="b">
        <v>0</v>
      </c>
      <c r="F6357">
        <v>0</v>
      </c>
      <c r="G6357">
        <v>1502</v>
      </c>
      <c r="H6357">
        <v>43979</v>
      </c>
      <c r="I6357" s="12" t="s">
        <v>6080</v>
      </c>
      <c r="J6357">
        <v>1</v>
      </c>
      <c r="K6357">
        <v>13785</v>
      </c>
      <c r="L6357">
        <v>0</v>
      </c>
      <c r="M6357">
        <v>0</v>
      </c>
      <c r="N6357">
        <v>10000</v>
      </c>
      <c r="O6357">
        <v>0</v>
      </c>
      <c r="P6357">
        <v>-20000</v>
      </c>
      <c r="Q6357">
        <v>8501</v>
      </c>
      <c r="R6357" t="b">
        <v>0</v>
      </c>
      <c r="S6357">
        <v>0</v>
      </c>
    </row>
    <row r="6358" spans="1:19">
      <c r="A6358">
        <v>417501</v>
      </c>
      <c r="B6358" s="12"/>
      <c r="C6358" s="12" t="s">
        <v>4797</v>
      </c>
      <c r="D6358" s="12" t="s">
        <v>4894</v>
      </c>
      <c r="E6358" t="b">
        <v>0</v>
      </c>
      <c r="F6358">
        <v>0</v>
      </c>
      <c r="G6358">
        <v>1502</v>
      </c>
      <c r="H6358">
        <v>44119</v>
      </c>
      <c r="I6358" s="12" t="s">
        <v>6080</v>
      </c>
      <c r="J6358">
        <v>1</v>
      </c>
      <c r="K6358">
        <v>14136</v>
      </c>
      <c r="L6358">
        <v>0</v>
      </c>
      <c r="M6358">
        <v>0</v>
      </c>
      <c r="N6358">
        <v>10000</v>
      </c>
      <c r="O6358">
        <v>0</v>
      </c>
      <c r="P6358">
        <v>-30000</v>
      </c>
      <c r="Q6358">
        <v>8502</v>
      </c>
      <c r="R6358" t="b">
        <v>0</v>
      </c>
      <c r="S6358">
        <v>0</v>
      </c>
    </row>
    <row r="6359" spans="1:19">
      <c r="A6359">
        <v>417501</v>
      </c>
      <c r="B6359" s="12"/>
      <c r="C6359" s="12" t="s">
        <v>4797</v>
      </c>
      <c r="D6359" s="12" t="s">
        <v>4894</v>
      </c>
      <c r="E6359" t="b">
        <v>0</v>
      </c>
      <c r="F6359">
        <v>0</v>
      </c>
      <c r="G6359">
        <v>1502</v>
      </c>
      <c r="H6359">
        <v>44146</v>
      </c>
      <c r="I6359" s="12" t="s">
        <v>6080</v>
      </c>
      <c r="J6359">
        <v>1</v>
      </c>
      <c r="K6359">
        <v>14199</v>
      </c>
      <c r="L6359">
        <v>0</v>
      </c>
      <c r="M6359">
        <v>0</v>
      </c>
      <c r="N6359">
        <v>10000</v>
      </c>
      <c r="O6359">
        <v>0</v>
      </c>
      <c r="P6359">
        <v>-40000</v>
      </c>
      <c r="Q6359">
        <v>8503</v>
      </c>
      <c r="R6359" t="b">
        <v>0</v>
      </c>
      <c r="S6359">
        <v>0</v>
      </c>
    </row>
    <row r="6360" spans="1:19">
      <c r="A6360">
        <v>417501</v>
      </c>
      <c r="B6360" s="12" t="s">
        <v>3944</v>
      </c>
      <c r="C6360" s="12" t="s">
        <v>4797</v>
      </c>
      <c r="D6360" s="12" t="s">
        <v>3944</v>
      </c>
      <c r="E6360" t="b">
        <v>0</v>
      </c>
      <c r="F6360">
        <v>0</v>
      </c>
      <c r="G6360">
        <v>1502</v>
      </c>
      <c r="H6360" t="s">
        <v>21</v>
      </c>
      <c r="I6360" s="12"/>
      <c r="K6360">
        <v>0</v>
      </c>
      <c r="L6360">
        <v>0</v>
      </c>
      <c r="M6360">
        <v>0</v>
      </c>
      <c r="N6360">
        <v>40000</v>
      </c>
      <c r="O6360">
        <v>0</v>
      </c>
      <c r="P6360">
        <v>-40000</v>
      </c>
      <c r="Q6360">
        <v>8504</v>
      </c>
      <c r="R6360" t="b">
        <v>0</v>
      </c>
      <c r="S6360">
        <v>0</v>
      </c>
    </row>
    <row r="6361" spans="1:19">
      <c r="A6361">
        <v>417501</v>
      </c>
      <c r="B6361" s="12" t="s">
        <v>4901</v>
      </c>
      <c r="C6361" s="12" t="s">
        <v>4797</v>
      </c>
      <c r="D6361" s="12" t="s">
        <v>4901</v>
      </c>
      <c r="E6361" t="b">
        <v>0</v>
      </c>
      <c r="F6361">
        <v>0</v>
      </c>
      <c r="G6361">
        <v>2101</v>
      </c>
      <c r="H6361" t="s">
        <v>21</v>
      </c>
      <c r="I6361" s="12"/>
      <c r="K6361">
        <v>0</v>
      </c>
      <c r="L6361">
        <v>120000</v>
      </c>
      <c r="M6361">
        <v>0</v>
      </c>
      <c r="N6361">
        <v>0</v>
      </c>
      <c r="O6361">
        <v>0</v>
      </c>
      <c r="P6361">
        <v>0</v>
      </c>
      <c r="Q6361">
        <v>8505</v>
      </c>
      <c r="R6361" t="b">
        <v>0</v>
      </c>
      <c r="S6361">
        <v>0</v>
      </c>
    </row>
    <row r="6362" spans="1:19">
      <c r="A6362">
        <v>417501</v>
      </c>
      <c r="B6362" s="12"/>
      <c r="C6362" s="12" t="s">
        <v>4797</v>
      </c>
      <c r="D6362" s="12" t="s">
        <v>4901</v>
      </c>
      <c r="E6362" t="b">
        <v>0</v>
      </c>
      <c r="F6362">
        <v>0</v>
      </c>
      <c r="G6362">
        <v>2101</v>
      </c>
      <c r="H6362">
        <v>43832</v>
      </c>
      <c r="I6362" s="12" t="s">
        <v>6081</v>
      </c>
      <c r="J6362">
        <v>1</v>
      </c>
      <c r="K6362">
        <v>13541</v>
      </c>
      <c r="L6362">
        <v>0</v>
      </c>
      <c r="M6362">
        <v>0</v>
      </c>
      <c r="N6362">
        <v>10000</v>
      </c>
      <c r="O6362">
        <v>0</v>
      </c>
      <c r="P6362">
        <v>-10000</v>
      </c>
      <c r="Q6362">
        <v>8506</v>
      </c>
      <c r="R6362" t="b">
        <v>0</v>
      </c>
      <c r="S6362">
        <v>0</v>
      </c>
    </row>
    <row r="6363" spans="1:19">
      <c r="A6363">
        <v>417501</v>
      </c>
      <c r="B6363" s="12"/>
      <c r="C6363" s="12" t="s">
        <v>4797</v>
      </c>
      <c r="D6363" s="12" t="s">
        <v>4901</v>
      </c>
      <c r="E6363" t="b">
        <v>0</v>
      </c>
      <c r="F6363">
        <v>0</v>
      </c>
      <c r="G6363">
        <v>2101</v>
      </c>
      <c r="H6363">
        <v>43866</v>
      </c>
      <c r="I6363" s="12" t="s">
        <v>6081</v>
      </c>
      <c r="J6363">
        <v>1</v>
      </c>
      <c r="K6363">
        <v>13546</v>
      </c>
      <c r="L6363">
        <v>0</v>
      </c>
      <c r="M6363">
        <v>0</v>
      </c>
      <c r="N6363">
        <v>10000</v>
      </c>
      <c r="O6363">
        <v>0</v>
      </c>
      <c r="P6363">
        <v>-20000</v>
      </c>
      <c r="Q6363">
        <v>8507</v>
      </c>
      <c r="R6363" t="b">
        <v>0</v>
      </c>
      <c r="S6363">
        <v>0</v>
      </c>
    </row>
    <row r="6364" spans="1:19">
      <c r="A6364">
        <v>417501</v>
      </c>
      <c r="B6364" s="12"/>
      <c r="C6364" s="12" t="s">
        <v>4797</v>
      </c>
      <c r="D6364" s="12" t="s">
        <v>4901</v>
      </c>
      <c r="E6364" t="b">
        <v>0</v>
      </c>
      <c r="F6364">
        <v>0</v>
      </c>
      <c r="G6364">
        <v>2101</v>
      </c>
      <c r="H6364">
        <v>43902</v>
      </c>
      <c r="I6364" s="12" t="s">
        <v>6081</v>
      </c>
      <c r="J6364">
        <v>1</v>
      </c>
      <c r="K6364">
        <v>13657</v>
      </c>
      <c r="L6364">
        <v>0</v>
      </c>
      <c r="M6364">
        <v>0</v>
      </c>
      <c r="N6364">
        <v>10000</v>
      </c>
      <c r="O6364">
        <v>0</v>
      </c>
      <c r="P6364">
        <v>-30000</v>
      </c>
      <c r="Q6364">
        <v>8508</v>
      </c>
      <c r="R6364" t="b">
        <v>0</v>
      </c>
      <c r="S6364">
        <v>0</v>
      </c>
    </row>
    <row r="6365" spans="1:19">
      <c r="A6365">
        <v>417501</v>
      </c>
      <c r="B6365" s="12"/>
      <c r="C6365" s="12" t="s">
        <v>4797</v>
      </c>
      <c r="D6365" s="12" t="s">
        <v>4901</v>
      </c>
      <c r="E6365" t="b">
        <v>0</v>
      </c>
      <c r="F6365">
        <v>0</v>
      </c>
      <c r="G6365">
        <v>2101</v>
      </c>
      <c r="H6365">
        <v>43990</v>
      </c>
      <c r="I6365" s="12" t="s">
        <v>6081</v>
      </c>
      <c r="J6365">
        <v>4</v>
      </c>
      <c r="K6365">
        <v>31</v>
      </c>
      <c r="L6365">
        <v>0</v>
      </c>
      <c r="M6365">
        <v>0</v>
      </c>
      <c r="N6365">
        <v>20000</v>
      </c>
      <c r="O6365">
        <v>0</v>
      </c>
      <c r="P6365">
        <v>-50000</v>
      </c>
      <c r="Q6365">
        <v>8509</v>
      </c>
      <c r="R6365" t="b">
        <v>0</v>
      </c>
      <c r="S6365">
        <v>0</v>
      </c>
    </row>
    <row r="6366" spans="1:19">
      <c r="A6366">
        <v>417501</v>
      </c>
      <c r="B6366" s="12"/>
      <c r="C6366" s="12" t="s">
        <v>4797</v>
      </c>
      <c r="D6366" s="12" t="s">
        <v>4901</v>
      </c>
      <c r="E6366" t="b">
        <v>0</v>
      </c>
      <c r="F6366">
        <v>0</v>
      </c>
      <c r="G6366">
        <v>2101</v>
      </c>
      <c r="H6366">
        <v>43998</v>
      </c>
      <c r="I6366" s="12" t="s">
        <v>6081</v>
      </c>
      <c r="J6366">
        <v>1</v>
      </c>
      <c r="K6366">
        <v>13862</v>
      </c>
      <c r="L6366">
        <v>0</v>
      </c>
      <c r="M6366">
        <v>0</v>
      </c>
      <c r="N6366">
        <v>10000</v>
      </c>
      <c r="O6366">
        <v>0</v>
      </c>
      <c r="P6366">
        <v>-60000</v>
      </c>
      <c r="Q6366">
        <v>8510</v>
      </c>
      <c r="R6366" t="b">
        <v>0</v>
      </c>
      <c r="S6366">
        <v>0</v>
      </c>
    </row>
    <row r="6367" spans="1:19">
      <c r="A6367">
        <v>417501</v>
      </c>
      <c r="B6367" s="12"/>
      <c r="C6367" s="12" t="s">
        <v>4797</v>
      </c>
      <c r="D6367" s="12" t="s">
        <v>4901</v>
      </c>
      <c r="E6367" t="b">
        <v>0</v>
      </c>
      <c r="F6367">
        <v>0</v>
      </c>
      <c r="G6367">
        <v>2101</v>
      </c>
      <c r="H6367">
        <v>44026</v>
      </c>
      <c r="I6367" s="12" t="s">
        <v>6081</v>
      </c>
      <c r="J6367">
        <v>1</v>
      </c>
      <c r="K6367">
        <v>13936</v>
      </c>
      <c r="L6367">
        <v>0</v>
      </c>
      <c r="M6367">
        <v>0</v>
      </c>
      <c r="N6367">
        <v>10000</v>
      </c>
      <c r="O6367">
        <v>0</v>
      </c>
      <c r="P6367">
        <v>-70000</v>
      </c>
      <c r="Q6367">
        <v>8511</v>
      </c>
      <c r="R6367" t="b">
        <v>0</v>
      </c>
      <c r="S6367">
        <v>0</v>
      </c>
    </row>
    <row r="6368" spans="1:19">
      <c r="A6368">
        <v>417501</v>
      </c>
      <c r="B6368" s="12"/>
      <c r="C6368" s="12" t="s">
        <v>4797</v>
      </c>
      <c r="D6368" s="12" t="s">
        <v>4901</v>
      </c>
      <c r="E6368" t="b">
        <v>0</v>
      </c>
      <c r="F6368">
        <v>0</v>
      </c>
      <c r="G6368">
        <v>2101</v>
      </c>
      <c r="H6368">
        <v>44048</v>
      </c>
      <c r="I6368" s="12" t="s">
        <v>6081</v>
      </c>
      <c r="J6368">
        <v>1</v>
      </c>
      <c r="K6368">
        <v>13959</v>
      </c>
      <c r="L6368">
        <v>0</v>
      </c>
      <c r="M6368">
        <v>0</v>
      </c>
      <c r="N6368">
        <v>10000</v>
      </c>
      <c r="O6368">
        <v>0</v>
      </c>
      <c r="P6368">
        <v>-80000</v>
      </c>
      <c r="Q6368">
        <v>8512</v>
      </c>
      <c r="R6368" t="b">
        <v>0</v>
      </c>
      <c r="S6368">
        <v>0</v>
      </c>
    </row>
    <row r="6369" spans="1:19">
      <c r="A6369">
        <v>417501</v>
      </c>
      <c r="B6369" s="12"/>
      <c r="C6369" s="12" t="s">
        <v>4797</v>
      </c>
      <c r="D6369" s="12" t="s">
        <v>4901</v>
      </c>
      <c r="E6369" t="b">
        <v>0</v>
      </c>
      <c r="F6369">
        <v>0</v>
      </c>
      <c r="G6369">
        <v>2101</v>
      </c>
      <c r="H6369">
        <v>44081</v>
      </c>
      <c r="I6369" s="12" t="s">
        <v>6081</v>
      </c>
      <c r="J6369">
        <v>1</v>
      </c>
      <c r="K6369">
        <v>14038</v>
      </c>
      <c r="L6369">
        <v>0</v>
      </c>
      <c r="M6369">
        <v>0</v>
      </c>
      <c r="N6369">
        <v>10000</v>
      </c>
      <c r="O6369">
        <v>0</v>
      </c>
      <c r="P6369">
        <v>-90000</v>
      </c>
      <c r="Q6369">
        <v>8513</v>
      </c>
      <c r="R6369" t="b">
        <v>0</v>
      </c>
      <c r="S6369">
        <v>0</v>
      </c>
    </row>
    <row r="6370" spans="1:19">
      <c r="A6370">
        <v>417501</v>
      </c>
      <c r="B6370" s="12"/>
      <c r="C6370" s="12" t="s">
        <v>4797</v>
      </c>
      <c r="D6370" s="12" t="s">
        <v>4901</v>
      </c>
      <c r="E6370" t="b">
        <v>0</v>
      </c>
      <c r="F6370">
        <v>0</v>
      </c>
      <c r="G6370">
        <v>2101</v>
      </c>
      <c r="H6370">
        <v>44112</v>
      </c>
      <c r="I6370" s="12" t="s">
        <v>6081</v>
      </c>
      <c r="J6370">
        <v>1</v>
      </c>
      <c r="K6370">
        <v>14155</v>
      </c>
      <c r="L6370">
        <v>0</v>
      </c>
      <c r="M6370">
        <v>0</v>
      </c>
      <c r="N6370">
        <v>10000</v>
      </c>
      <c r="O6370">
        <v>0</v>
      </c>
      <c r="P6370">
        <v>-100000</v>
      </c>
      <c r="Q6370">
        <v>8514</v>
      </c>
      <c r="R6370" t="b">
        <v>0</v>
      </c>
      <c r="S6370">
        <v>0</v>
      </c>
    </row>
    <row r="6371" spans="1:19">
      <c r="A6371">
        <v>417501</v>
      </c>
      <c r="B6371" s="12"/>
      <c r="C6371" s="12" t="s">
        <v>4797</v>
      </c>
      <c r="D6371" s="12" t="s">
        <v>4901</v>
      </c>
      <c r="E6371" t="b">
        <v>0</v>
      </c>
      <c r="F6371">
        <v>0</v>
      </c>
      <c r="G6371">
        <v>2101</v>
      </c>
      <c r="H6371">
        <v>44141</v>
      </c>
      <c r="I6371" s="12" t="s">
        <v>6081</v>
      </c>
      <c r="J6371">
        <v>1</v>
      </c>
      <c r="K6371">
        <v>14222</v>
      </c>
      <c r="L6371">
        <v>0</v>
      </c>
      <c r="M6371">
        <v>0</v>
      </c>
      <c r="N6371">
        <v>10000</v>
      </c>
      <c r="O6371">
        <v>0</v>
      </c>
      <c r="P6371">
        <v>-110000</v>
      </c>
      <c r="Q6371">
        <v>8515</v>
      </c>
      <c r="R6371" t="b">
        <v>0</v>
      </c>
      <c r="S6371">
        <v>0</v>
      </c>
    </row>
    <row r="6372" spans="1:19">
      <c r="A6372">
        <v>417501</v>
      </c>
      <c r="B6372" s="12"/>
      <c r="C6372" s="12" t="s">
        <v>4797</v>
      </c>
      <c r="D6372" s="12" t="s">
        <v>4901</v>
      </c>
      <c r="E6372" t="b">
        <v>0</v>
      </c>
      <c r="F6372">
        <v>0</v>
      </c>
      <c r="G6372">
        <v>2101</v>
      </c>
      <c r="H6372">
        <v>44172</v>
      </c>
      <c r="I6372" s="12" t="s">
        <v>6081</v>
      </c>
      <c r="J6372">
        <v>1</v>
      </c>
      <c r="K6372">
        <v>14256</v>
      </c>
      <c r="L6372">
        <v>0</v>
      </c>
      <c r="M6372">
        <v>0</v>
      </c>
      <c r="N6372">
        <v>10000</v>
      </c>
      <c r="O6372">
        <v>0</v>
      </c>
      <c r="P6372">
        <v>-120000</v>
      </c>
      <c r="Q6372">
        <v>8516</v>
      </c>
      <c r="R6372" t="b">
        <v>0</v>
      </c>
      <c r="S6372">
        <v>0</v>
      </c>
    </row>
    <row r="6373" spans="1:19">
      <c r="A6373">
        <v>417501</v>
      </c>
      <c r="B6373" s="12" t="s">
        <v>3946</v>
      </c>
      <c r="C6373" s="12" t="s">
        <v>4797</v>
      </c>
      <c r="D6373" s="12" t="s">
        <v>3946</v>
      </c>
      <c r="E6373" t="b">
        <v>0</v>
      </c>
      <c r="F6373">
        <v>0</v>
      </c>
      <c r="G6373">
        <v>2101</v>
      </c>
      <c r="H6373" t="s">
        <v>21</v>
      </c>
      <c r="I6373" s="12"/>
      <c r="K6373">
        <v>0</v>
      </c>
      <c r="L6373">
        <v>0</v>
      </c>
      <c r="M6373">
        <v>0</v>
      </c>
      <c r="N6373">
        <v>120000</v>
      </c>
      <c r="O6373">
        <v>0</v>
      </c>
      <c r="P6373">
        <v>-120000</v>
      </c>
      <c r="Q6373">
        <v>8517</v>
      </c>
      <c r="R6373" t="b">
        <v>0</v>
      </c>
      <c r="S6373">
        <v>0</v>
      </c>
    </row>
    <row r="6374" spans="1:19">
      <c r="A6374">
        <v>417501</v>
      </c>
      <c r="B6374" s="12" t="s">
        <v>4909</v>
      </c>
      <c r="C6374" s="12" t="s">
        <v>4797</v>
      </c>
      <c r="D6374" s="12" t="s">
        <v>4909</v>
      </c>
      <c r="E6374" t="b">
        <v>0</v>
      </c>
      <c r="F6374">
        <v>0</v>
      </c>
      <c r="G6374">
        <v>2102</v>
      </c>
      <c r="H6374" t="s">
        <v>21</v>
      </c>
      <c r="I6374" s="12"/>
      <c r="K6374">
        <v>0</v>
      </c>
      <c r="L6374">
        <v>120000</v>
      </c>
      <c r="M6374">
        <v>0</v>
      </c>
      <c r="N6374">
        <v>0</v>
      </c>
      <c r="O6374">
        <v>0</v>
      </c>
      <c r="P6374">
        <v>0</v>
      </c>
      <c r="Q6374">
        <v>8518</v>
      </c>
      <c r="R6374" t="b">
        <v>0</v>
      </c>
      <c r="S6374">
        <v>0</v>
      </c>
    </row>
    <row r="6375" spans="1:19">
      <c r="A6375">
        <v>417501</v>
      </c>
      <c r="B6375" s="12"/>
      <c r="C6375" s="12" t="s">
        <v>4797</v>
      </c>
      <c r="D6375" s="12" t="s">
        <v>4909</v>
      </c>
      <c r="E6375" t="b">
        <v>0</v>
      </c>
      <c r="F6375">
        <v>0</v>
      </c>
      <c r="G6375">
        <v>2102</v>
      </c>
      <c r="H6375">
        <v>43839</v>
      </c>
      <c r="I6375" s="12" t="s">
        <v>6082</v>
      </c>
      <c r="J6375">
        <v>1</v>
      </c>
      <c r="K6375">
        <v>13492</v>
      </c>
      <c r="L6375">
        <v>0</v>
      </c>
      <c r="M6375">
        <v>0</v>
      </c>
      <c r="N6375">
        <v>10000</v>
      </c>
      <c r="O6375">
        <v>0</v>
      </c>
      <c r="P6375">
        <v>-10000</v>
      </c>
      <c r="Q6375">
        <v>8519</v>
      </c>
      <c r="R6375" t="b">
        <v>0</v>
      </c>
      <c r="S6375">
        <v>0</v>
      </c>
    </row>
    <row r="6376" spans="1:19">
      <c r="A6376">
        <v>417501</v>
      </c>
      <c r="B6376" s="12"/>
      <c r="C6376" s="12" t="s">
        <v>4797</v>
      </c>
      <c r="D6376" s="12" t="s">
        <v>4909</v>
      </c>
      <c r="E6376" t="b">
        <v>0</v>
      </c>
      <c r="F6376">
        <v>0</v>
      </c>
      <c r="G6376">
        <v>2102</v>
      </c>
      <c r="H6376">
        <v>43868</v>
      </c>
      <c r="I6376" s="12" t="s">
        <v>6082</v>
      </c>
      <c r="J6376">
        <v>1</v>
      </c>
      <c r="K6376">
        <v>13557</v>
      </c>
      <c r="L6376">
        <v>0</v>
      </c>
      <c r="M6376">
        <v>0</v>
      </c>
      <c r="N6376">
        <v>10000</v>
      </c>
      <c r="O6376">
        <v>0</v>
      </c>
      <c r="P6376">
        <v>-20000</v>
      </c>
      <c r="Q6376">
        <v>8520</v>
      </c>
      <c r="R6376" t="b">
        <v>0</v>
      </c>
      <c r="S6376">
        <v>0</v>
      </c>
    </row>
    <row r="6377" spans="1:19">
      <c r="A6377">
        <v>417501</v>
      </c>
      <c r="B6377" s="12"/>
      <c r="C6377" s="12" t="s">
        <v>4797</v>
      </c>
      <c r="D6377" s="12" t="s">
        <v>4909</v>
      </c>
      <c r="E6377" t="b">
        <v>0</v>
      </c>
      <c r="F6377">
        <v>0</v>
      </c>
      <c r="G6377">
        <v>2102</v>
      </c>
      <c r="H6377">
        <v>43900</v>
      </c>
      <c r="I6377" s="12" t="s">
        <v>6082</v>
      </c>
      <c r="J6377">
        <v>1</v>
      </c>
      <c r="K6377">
        <v>13640</v>
      </c>
      <c r="L6377">
        <v>0</v>
      </c>
      <c r="M6377">
        <v>0</v>
      </c>
      <c r="N6377">
        <v>10000</v>
      </c>
      <c r="O6377">
        <v>0</v>
      </c>
      <c r="P6377">
        <v>-30000</v>
      </c>
      <c r="Q6377">
        <v>8521</v>
      </c>
      <c r="R6377" t="b">
        <v>0</v>
      </c>
      <c r="S6377">
        <v>0</v>
      </c>
    </row>
    <row r="6378" spans="1:19">
      <c r="A6378">
        <v>417501</v>
      </c>
      <c r="B6378" s="12"/>
      <c r="C6378" s="12" t="s">
        <v>4797</v>
      </c>
      <c r="D6378" s="12" t="s">
        <v>4909</v>
      </c>
      <c r="E6378" t="b">
        <v>0</v>
      </c>
      <c r="F6378">
        <v>0</v>
      </c>
      <c r="G6378">
        <v>2102</v>
      </c>
      <c r="H6378">
        <v>43929</v>
      </c>
      <c r="I6378" s="12" t="s">
        <v>6082</v>
      </c>
      <c r="J6378">
        <v>1</v>
      </c>
      <c r="K6378">
        <v>13700</v>
      </c>
      <c r="L6378">
        <v>0</v>
      </c>
      <c r="M6378">
        <v>0</v>
      </c>
      <c r="N6378">
        <v>10000</v>
      </c>
      <c r="O6378">
        <v>0</v>
      </c>
      <c r="P6378">
        <v>-40000</v>
      </c>
      <c r="Q6378">
        <v>8522</v>
      </c>
      <c r="R6378" t="b">
        <v>0</v>
      </c>
      <c r="S6378">
        <v>0</v>
      </c>
    </row>
    <row r="6379" spans="1:19">
      <c r="A6379">
        <v>417501</v>
      </c>
      <c r="B6379" s="12"/>
      <c r="C6379" s="12" t="s">
        <v>4797</v>
      </c>
      <c r="D6379" s="12" t="s">
        <v>4909</v>
      </c>
      <c r="E6379" t="b">
        <v>0</v>
      </c>
      <c r="F6379">
        <v>0</v>
      </c>
      <c r="G6379">
        <v>2102</v>
      </c>
      <c r="H6379">
        <v>43969</v>
      </c>
      <c r="I6379" s="12" t="s">
        <v>6082</v>
      </c>
      <c r="J6379">
        <v>1</v>
      </c>
      <c r="K6379">
        <v>13781</v>
      </c>
      <c r="L6379">
        <v>0</v>
      </c>
      <c r="M6379">
        <v>0</v>
      </c>
      <c r="N6379">
        <v>10000</v>
      </c>
      <c r="O6379">
        <v>0</v>
      </c>
      <c r="P6379">
        <v>-50000</v>
      </c>
      <c r="Q6379">
        <v>8523</v>
      </c>
      <c r="R6379" t="b">
        <v>0</v>
      </c>
      <c r="S6379">
        <v>0</v>
      </c>
    </row>
    <row r="6380" spans="1:19">
      <c r="A6380">
        <v>417501</v>
      </c>
      <c r="B6380" s="12"/>
      <c r="C6380" s="12" t="s">
        <v>4797</v>
      </c>
      <c r="D6380" s="12" t="s">
        <v>4909</v>
      </c>
      <c r="E6380" t="b">
        <v>0</v>
      </c>
      <c r="F6380">
        <v>0</v>
      </c>
      <c r="G6380">
        <v>2102</v>
      </c>
      <c r="H6380">
        <v>43993</v>
      </c>
      <c r="I6380" s="12" t="s">
        <v>6082</v>
      </c>
      <c r="J6380">
        <v>1</v>
      </c>
      <c r="K6380">
        <v>13835</v>
      </c>
      <c r="L6380">
        <v>0</v>
      </c>
      <c r="M6380">
        <v>0</v>
      </c>
      <c r="N6380">
        <v>10000</v>
      </c>
      <c r="O6380">
        <v>0</v>
      </c>
      <c r="P6380">
        <v>-60000</v>
      </c>
      <c r="Q6380">
        <v>8524</v>
      </c>
      <c r="R6380" t="b">
        <v>0</v>
      </c>
      <c r="S6380">
        <v>0</v>
      </c>
    </row>
    <row r="6381" spans="1:19">
      <c r="A6381">
        <v>417501</v>
      </c>
      <c r="B6381" s="12"/>
      <c r="C6381" s="12" t="s">
        <v>4797</v>
      </c>
      <c r="D6381" s="12" t="s">
        <v>4909</v>
      </c>
      <c r="E6381" t="b">
        <v>0</v>
      </c>
      <c r="F6381">
        <v>0</v>
      </c>
      <c r="G6381">
        <v>2102</v>
      </c>
      <c r="H6381">
        <v>44021</v>
      </c>
      <c r="I6381" s="12" t="s">
        <v>6082</v>
      </c>
      <c r="J6381">
        <v>1</v>
      </c>
      <c r="K6381">
        <v>13902</v>
      </c>
      <c r="L6381">
        <v>0</v>
      </c>
      <c r="M6381">
        <v>0</v>
      </c>
      <c r="N6381">
        <v>10000</v>
      </c>
      <c r="O6381">
        <v>0</v>
      </c>
      <c r="P6381">
        <v>-70000</v>
      </c>
      <c r="Q6381">
        <v>8525</v>
      </c>
      <c r="R6381" t="b">
        <v>0</v>
      </c>
      <c r="S6381">
        <v>0</v>
      </c>
    </row>
    <row r="6382" spans="1:19">
      <c r="A6382">
        <v>417501</v>
      </c>
      <c r="B6382" s="12"/>
      <c r="C6382" s="12" t="s">
        <v>4797</v>
      </c>
      <c r="D6382" s="12" t="s">
        <v>4909</v>
      </c>
      <c r="E6382" t="b">
        <v>0</v>
      </c>
      <c r="F6382">
        <v>0</v>
      </c>
      <c r="G6382">
        <v>2102</v>
      </c>
      <c r="H6382">
        <v>44054</v>
      </c>
      <c r="I6382" s="12" t="s">
        <v>6082</v>
      </c>
      <c r="J6382">
        <v>1</v>
      </c>
      <c r="K6382">
        <v>13972</v>
      </c>
      <c r="L6382">
        <v>0</v>
      </c>
      <c r="M6382">
        <v>0</v>
      </c>
      <c r="N6382">
        <v>10000</v>
      </c>
      <c r="O6382">
        <v>0</v>
      </c>
      <c r="P6382">
        <v>-80000</v>
      </c>
      <c r="Q6382">
        <v>8526</v>
      </c>
      <c r="R6382" t="b">
        <v>0</v>
      </c>
      <c r="S6382">
        <v>0</v>
      </c>
    </row>
    <row r="6383" spans="1:19">
      <c r="A6383">
        <v>417501</v>
      </c>
      <c r="B6383" s="12"/>
      <c r="C6383" s="12" t="s">
        <v>4797</v>
      </c>
      <c r="D6383" s="12" t="s">
        <v>4909</v>
      </c>
      <c r="E6383" t="b">
        <v>0</v>
      </c>
      <c r="F6383">
        <v>0</v>
      </c>
      <c r="G6383">
        <v>2102</v>
      </c>
      <c r="H6383">
        <v>44084</v>
      </c>
      <c r="I6383" s="12" t="s">
        <v>6082</v>
      </c>
      <c r="J6383">
        <v>1</v>
      </c>
      <c r="K6383">
        <v>14053</v>
      </c>
      <c r="L6383">
        <v>0</v>
      </c>
      <c r="M6383">
        <v>0</v>
      </c>
      <c r="N6383">
        <v>10000</v>
      </c>
      <c r="O6383">
        <v>0</v>
      </c>
      <c r="P6383">
        <v>-90000</v>
      </c>
      <c r="Q6383">
        <v>8527</v>
      </c>
      <c r="R6383" t="b">
        <v>0</v>
      </c>
      <c r="S6383">
        <v>0</v>
      </c>
    </row>
    <row r="6384" spans="1:19">
      <c r="A6384">
        <v>417501</v>
      </c>
      <c r="B6384" s="12"/>
      <c r="C6384" s="12" t="s">
        <v>4797</v>
      </c>
      <c r="D6384" s="12" t="s">
        <v>4909</v>
      </c>
      <c r="E6384" t="b">
        <v>0</v>
      </c>
      <c r="F6384">
        <v>0</v>
      </c>
      <c r="G6384">
        <v>2102</v>
      </c>
      <c r="H6384">
        <v>44117</v>
      </c>
      <c r="I6384" s="12" t="s">
        <v>6082</v>
      </c>
      <c r="J6384">
        <v>1</v>
      </c>
      <c r="K6384">
        <v>14128</v>
      </c>
      <c r="L6384">
        <v>0</v>
      </c>
      <c r="M6384">
        <v>0</v>
      </c>
      <c r="N6384">
        <v>10000</v>
      </c>
      <c r="O6384">
        <v>0</v>
      </c>
      <c r="P6384">
        <v>-100000</v>
      </c>
      <c r="Q6384">
        <v>8528</v>
      </c>
      <c r="R6384" t="b">
        <v>0</v>
      </c>
      <c r="S6384">
        <v>0</v>
      </c>
    </row>
    <row r="6385" spans="1:19">
      <c r="A6385">
        <v>417501</v>
      </c>
      <c r="B6385" s="12"/>
      <c r="C6385" s="12" t="s">
        <v>4797</v>
      </c>
      <c r="D6385" s="12" t="s">
        <v>4909</v>
      </c>
      <c r="E6385" t="b">
        <v>0</v>
      </c>
      <c r="F6385">
        <v>0</v>
      </c>
      <c r="G6385">
        <v>2102</v>
      </c>
      <c r="H6385">
        <v>44146</v>
      </c>
      <c r="I6385" s="12" t="s">
        <v>6082</v>
      </c>
      <c r="J6385">
        <v>1</v>
      </c>
      <c r="K6385">
        <v>14200</v>
      </c>
      <c r="L6385">
        <v>0</v>
      </c>
      <c r="M6385">
        <v>0</v>
      </c>
      <c r="N6385">
        <v>10000</v>
      </c>
      <c r="O6385">
        <v>0</v>
      </c>
      <c r="P6385">
        <v>-110000</v>
      </c>
      <c r="Q6385">
        <v>8529</v>
      </c>
      <c r="R6385" t="b">
        <v>0</v>
      </c>
      <c r="S6385">
        <v>0</v>
      </c>
    </row>
    <row r="6386" spans="1:19">
      <c r="A6386">
        <v>417501</v>
      </c>
      <c r="B6386" s="12"/>
      <c r="C6386" s="12" t="s">
        <v>4797</v>
      </c>
      <c r="D6386" s="12" t="s">
        <v>4909</v>
      </c>
      <c r="E6386" t="b">
        <v>0</v>
      </c>
      <c r="F6386">
        <v>0</v>
      </c>
      <c r="G6386">
        <v>2102</v>
      </c>
      <c r="H6386">
        <v>44174</v>
      </c>
      <c r="I6386" s="12" t="s">
        <v>6082</v>
      </c>
      <c r="J6386">
        <v>1</v>
      </c>
      <c r="K6386">
        <v>14264</v>
      </c>
      <c r="L6386">
        <v>0</v>
      </c>
      <c r="M6386">
        <v>0</v>
      </c>
      <c r="N6386">
        <v>10000</v>
      </c>
      <c r="O6386">
        <v>0</v>
      </c>
      <c r="P6386">
        <v>-120000</v>
      </c>
      <c r="Q6386">
        <v>8530</v>
      </c>
      <c r="R6386" t="b">
        <v>0</v>
      </c>
      <c r="S6386">
        <v>0</v>
      </c>
    </row>
    <row r="6387" spans="1:19">
      <c r="A6387">
        <v>417501</v>
      </c>
      <c r="B6387" s="12" t="s">
        <v>3948</v>
      </c>
      <c r="C6387" s="12" t="s">
        <v>4797</v>
      </c>
      <c r="D6387" s="12" t="s">
        <v>3948</v>
      </c>
      <c r="E6387" t="b">
        <v>0</v>
      </c>
      <c r="F6387">
        <v>0</v>
      </c>
      <c r="G6387">
        <v>2102</v>
      </c>
      <c r="H6387" t="s">
        <v>21</v>
      </c>
      <c r="I6387" s="12"/>
      <c r="K6387">
        <v>0</v>
      </c>
      <c r="L6387">
        <v>0</v>
      </c>
      <c r="M6387">
        <v>0</v>
      </c>
      <c r="N6387">
        <v>120000</v>
      </c>
      <c r="O6387">
        <v>0</v>
      </c>
      <c r="P6387">
        <v>-120000</v>
      </c>
      <c r="Q6387">
        <v>8531</v>
      </c>
      <c r="R6387" t="b">
        <v>0</v>
      </c>
      <c r="S6387">
        <v>0</v>
      </c>
    </row>
    <row r="6388" spans="1:19">
      <c r="A6388">
        <v>417501</v>
      </c>
      <c r="B6388" s="12" t="s">
        <v>4919</v>
      </c>
      <c r="C6388" s="12" t="s">
        <v>4797</v>
      </c>
      <c r="D6388" s="12" t="s">
        <v>4919</v>
      </c>
      <c r="E6388" t="b">
        <v>0</v>
      </c>
      <c r="F6388">
        <v>0</v>
      </c>
      <c r="G6388">
        <v>2201</v>
      </c>
      <c r="H6388" t="s">
        <v>21</v>
      </c>
      <c r="I6388" s="12"/>
      <c r="K6388">
        <v>0</v>
      </c>
      <c r="L6388">
        <v>90000</v>
      </c>
      <c r="M6388">
        <v>0</v>
      </c>
      <c r="N6388">
        <v>0</v>
      </c>
      <c r="O6388">
        <v>0</v>
      </c>
      <c r="P6388">
        <v>0</v>
      </c>
      <c r="Q6388">
        <v>8532</v>
      </c>
      <c r="R6388" t="b">
        <v>0</v>
      </c>
      <c r="S6388">
        <v>0</v>
      </c>
    </row>
    <row r="6389" spans="1:19">
      <c r="A6389">
        <v>417501</v>
      </c>
      <c r="B6389" s="12"/>
      <c r="C6389" s="12" t="s">
        <v>4797</v>
      </c>
      <c r="D6389" s="12" t="s">
        <v>4919</v>
      </c>
      <c r="E6389" t="b">
        <v>0</v>
      </c>
      <c r="F6389">
        <v>0</v>
      </c>
      <c r="G6389">
        <v>2201</v>
      </c>
      <c r="H6389">
        <v>43844</v>
      </c>
      <c r="I6389" s="12" t="s">
        <v>6083</v>
      </c>
      <c r="J6389">
        <v>1</v>
      </c>
      <c r="K6389">
        <v>13537</v>
      </c>
      <c r="L6389">
        <v>0</v>
      </c>
      <c r="M6389">
        <v>0</v>
      </c>
      <c r="N6389">
        <v>10000</v>
      </c>
      <c r="O6389">
        <v>0</v>
      </c>
      <c r="P6389">
        <v>-10000</v>
      </c>
      <c r="Q6389">
        <v>8533</v>
      </c>
      <c r="R6389" t="b">
        <v>0</v>
      </c>
      <c r="S6389">
        <v>0</v>
      </c>
    </row>
    <row r="6390" spans="1:19">
      <c r="A6390">
        <v>417501</v>
      </c>
      <c r="B6390" s="12"/>
      <c r="C6390" s="12" t="s">
        <v>4797</v>
      </c>
      <c r="D6390" s="12" t="s">
        <v>4919</v>
      </c>
      <c r="E6390" t="b">
        <v>0</v>
      </c>
      <c r="F6390">
        <v>0</v>
      </c>
      <c r="G6390">
        <v>2201</v>
      </c>
      <c r="H6390">
        <v>43874</v>
      </c>
      <c r="I6390" s="12" t="s">
        <v>6083</v>
      </c>
      <c r="J6390">
        <v>1</v>
      </c>
      <c r="K6390">
        <v>13608</v>
      </c>
      <c r="L6390">
        <v>0</v>
      </c>
      <c r="M6390">
        <v>0</v>
      </c>
      <c r="N6390">
        <v>10000</v>
      </c>
      <c r="O6390">
        <v>0</v>
      </c>
      <c r="P6390">
        <v>-20000</v>
      </c>
      <c r="Q6390">
        <v>8534</v>
      </c>
      <c r="R6390" t="b">
        <v>0</v>
      </c>
      <c r="S6390">
        <v>0</v>
      </c>
    </row>
    <row r="6391" spans="1:19">
      <c r="A6391">
        <v>417501</v>
      </c>
      <c r="B6391" s="12"/>
      <c r="C6391" s="12" t="s">
        <v>4797</v>
      </c>
      <c r="D6391" s="12" t="s">
        <v>4919</v>
      </c>
      <c r="E6391" t="b">
        <v>0</v>
      </c>
      <c r="F6391">
        <v>0</v>
      </c>
      <c r="G6391">
        <v>2201</v>
      </c>
      <c r="H6391">
        <v>43900</v>
      </c>
      <c r="I6391" s="12" t="s">
        <v>6083</v>
      </c>
      <c r="J6391">
        <v>1</v>
      </c>
      <c r="K6391">
        <v>13676</v>
      </c>
      <c r="L6391">
        <v>0</v>
      </c>
      <c r="M6391">
        <v>0</v>
      </c>
      <c r="N6391">
        <v>10000</v>
      </c>
      <c r="O6391">
        <v>0</v>
      </c>
      <c r="P6391">
        <v>-30000</v>
      </c>
      <c r="Q6391">
        <v>8535</v>
      </c>
      <c r="R6391" t="b">
        <v>0</v>
      </c>
      <c r="S6391">
        <v>0</v>
      </c>
    </row>
    <row r="6392" spans="1:19">
      <c r="A6392">
        <v>417501</v>
      </c>
      <c r="B6392" s="12"/>
      <c r="C6392" s="12" t="s">
        <v>4797</v>
      </c>
      <c r="D6392" s="12" t="s">
        <v>4919</v>
      </c>
      <c r="E6392" t="b">
        <v>0</v>
      </c>
      <c r="F6392">
        <v>0</v>
      </c>
      <c r="G6392">
        <v>2201</v>
      </c>
      <c r="H6392">
        <v>43959</v>
      </c>
      <c r="I6392" s="12" t="s">
        <v>6083</v>
      </c>
      <c r="J6392">
        <v>1</v>
      </c>
      <c r="K6392">
        <v>13804</v>
      </c>
      <c r="L6392">
        <v>0</v>
      </c>
      <c r="M6392">
        <v>0</v>
      </c>
      <c r="N6392">
        <v>10000</v>
      </c>
      <c r="O6392">
        <v>0</v>
      </c>
      <c r="P6392">
        <v>-40000</v>
      </c>
      <c r="Q6392">
        <v>8536</v>
      </c>
      <c r="R6392" t="b">
        <v>0</v>
      </c>
      <c r="S6392">
        <v>0</v>
      </c>
    </row>
    <row r="6393" spans="1:19">
      <c r="A6393">
        <v>417501</v>
      </c>
      <c r="B6393" s="12"/>
      <c r="C6393" s="12" t="s">
        <v>4797</v>
      </c>
      <c r="D6393" s="12" t="s">
        <v>4919</v>
      </c>
      <c r="E6393" t="b">
        <v>0</v>
      </c>
      <c r="F6393">
        <v>0</v>
      </c>
      <c r="G6393">
        <v>2201</v>
      </c>
      <c r="H6393">
        <v>44056</v>
      </c>
      <c r="I6393" s="12" t="s">
        <v>6083</v>
      </c>
      <c r="J6393">
        <v>1</v>
      </c>
      <c r="K6393">
        <v>14013</v>
      </c>
      <c r="L6393">
        <v>0</v>
      </c>
      <c r="M6393">
        <v>0</v>
      </c>
      <c r="N6393">
        <v>10000</v>
      </c>
      <c r="O6393">
        <v>0</v>
      </c>
      <c r="P6393">
        <v>-50000</v>
      </c>
      <c r="Q6393">
        <v>8537</v>
      </c>
      <c r="R6393" t="b">
        <v>0</v>
      </c>
      <c r="S6393">
        <v>0</v>
      </c>
    </row>
    <row r="6394" spans="1:19">
      <c r="A6394">
        <v>417501</v>
      </c>
      <c r="B6394" s="12"/>
      <c r="C6394" s="12" t="s">
        <v>4797</v>
      </c>
      <c r="D6394" s="12" t="s">
        <v>4919</v>
      </c>
      <c r="E6394" t="b">
        <v>0</v>
      </c>
      <c r="F6394">
        <v>0</v>
      </c>
      <c r="G6394">
        <v>2201</v>
      </c>
      <c r="H6394">
        <v>44088</v>
      </c>
      <c r="I6394" s="12" t="s">
        <v>6083</v>
      </c>
      <c r="J6394">
        <v>1</v>
      </c>
      <c r="K6394">
        <v>14076</v>
      </c>
      <c r="L6394">
        <v>0</v>
      </c>
      <c r="M6394">
        <v>0</v>
      </c>
      <c r="N6394">
        <v>10000</v>
      </c>
      <c r="O6394">
        <v>0</v>
      </c>
      <c r="P6394">
        <v>-60000</v>
      </c>
      <c r="Q6394">
        <v>8538</v>
      </c>
      <c r="R6394" t="b">
        <v>0</v>
      </c>
      <c r="S6394">
        <v>0</v>
      </c>
    </row>
    <row r="6395" spans="1:19">
      <c r="A6395">
        <v>417501</v>
      </c>
      <c r="B6395" s="12"/>
      <c r="C6395" s="12" t="s">
        <v>4797</v>
      </c>
      <c r="D6395" s="12" t="s">
        <v>4919</v>
      </c>
      <c r="E6395" t="b">
        <v>0</v>
      </c>
      <c r="F6395">
        <v>0</v>
      </c>
      <c r="G6395">
        <v>2201</v>
      </c>
      <c r="H6395">
        <v>44117</v>
      </c>
      <c r="I6395" s="12" t="s">
        <v>6083</v>
      </c>
      <c r="J6395">
        <v>1</v>
      </c>
      <c r="K6395">
        <v>14145</v>
      </c>
      <c r="L6395">
        <v>0</v>
      </c>
      <c r="M6395">
        <v>0</v>
      </c>
      <c r="N6395">
        <v>10000</v>
      </c>
      <c r="O6395">
        <v>0</v>
      </c>
      <c r="P6395">
        <v>-70000</v>
      </c>
      <c r="Q6395">
        <v>8539</v>
      </c>
      <c r="R6395" t="b">
        <v>0</v>
      </c>
      <c r="S6395">
        <v>0</v>
      </c>
    </row>
    <row r="6396" spans="1:19">
      <c r="A6396">
        <v>417501</v>
      </c>
      <c r="B6396" s="12"/>
      <c r="C6396" s="12" t="s">
        <v>4797</v>
      </c>
      <c r="D6396" s="12" t="s">
        <v>4919</v>
      </c>
      <c r="E6396" t="b">
        <v>0</v>
      </c>
      <c r="F6396">
        <v>0</v>
      </c>
      <c r="G6396">
        <v>2201</v>
      </c>
      <c r="H6396">
        <v>44147</v>
      </c>
      <c r="I6396" s="12" t="s">
        <v>6083</v>
      </c>
      <c r="J6396">
        <v>1</v>
      </c>
      <c r="K6396">
        <v>14239</v>
      </c>
      <c r="L6396">
        <v>0</v>
      </c>
      <c r="M6396">
        <v>0</v>
      </c>
      <c r="N6396">
        <v>10000</v>
      </c>
      <c r="O6396">
        <v>0</v>
      </c>
      <c r="P6396">
        <v>-80000</v>
      </c>
      <c r="Q6396">
        <v>8540</v>
      </c>
      <c r="R6396" t="b">
        <v>0</v>
      </c>
      <c r="S6396">
        <v>0</v>
      </c>
    </row>
    <row r="6397" spans="1:19">
      <c r="A6397">
        <v>417501</v>
      </c>
      <c r="B6397" s="12"/>
      <c r="C6397" s="12" t="s">
        <v>4797</v>
      </c>
      <c r="D6397" s="12" t="s">
        <v>4919</v>
      </c>
      <c r="E6397" t="b">
        <v>0</v>
      </c>
      <c r="F6397">
        <v>0</v>
      </c>
      <c r="G6397">
        <v>2201</v>
      </c>
      <c r="H6397">
        <v>44178</v>
      </c>
      <c r="I6397" s="12" t="s">
        <v>6083</v>
      </c>
      <c r="J6397">
        <v>1</v>
      </c>
      <c r="K6397">
        <v>14289</v>
      </c>
      <c r="L6397">
        <v>0</v>
      </c>
      <c r="M6397">
        <v>0</v>
      </c>
      <c r="N6397">
        <v>10000</v>
      </c>
      <c r="O6397">
        <v>0</v>
      </c>
      <c r="P6397">
        <v>-90000</v>
      </c>
      <c r="Q6397">
        <v>8541</v>
      </c>
      <c r="R6397" t="b">
        <v>0</v>
      </c>
      <c r="S6397">
        <v>0</v>
      </c>
    </row>
    <row r="6398" spans="1:19">
      <c r="A6398">
        <v>417501</v>
      </c>
      <c r="B6398" s="12" t="s">
        <v>3950</v>
      </c>
      <c r="C6398" s="12" t="s">
        <v>4797</v>
      </c>
      <c r="D6398" s="12" t="s">
        <v>3950</v>
      </c>
      <c r="E6398" t="b">
        <v>0</v>
      </c>
      <c r="F6398">
        <v>0</v>
      </c>
      <c r="G6398">
        <v>2201</v>
      </c>
      <c r="H6398" t="s">
        <v>21</v>
      </c>
      <c r="I6398" s="12"/>
      <c r="K6398">
        <v>0</v>
      </c>
      <c r="L6398">
        <v>0</v>
      </c>
      <c r="M6398">
        <v>0</v>
      </c>
      <c r="N6398">
        <v>90000</v>
      </c>
      <c r="O6398">
        <v>0</v>
      </c>
      <c r="P6398">
        <v>-90000</v>
      </c>
      <c r="Q6398">
        <v>8542</v>
      </c>
      <c r="R6398" t="b">
        <v>0</v>
      </c>
      <c r="S6398">
        <v>0</v>
      </c>
    </row>
    <row r="6399" spans="1:19">
      <c r="A6399">
        <v>417501</v>
      </c>
      <c r="B6399" s="12" t="s">
        <v>4928</v>
      </c>
      <c r="C6399" s="12" t="s">
        <v>4797</v>
      </c>
      <c r="D6399" s="12" t="s">
        <v>4928</v>
      </c>
      <c r="E6399" t="b">
        <v>0</v>
      </c>
      <c r="F6399">
        <v>0</v>
      </c>
      <c r="G6399">
        <v>2202</v>
      </c>
      <c r="H6399" t="s">
        <v>21</v>
      </c>
      <c r="I6399" s="12"/>
      <c r="K6399">
        <v>0</v>
      </c>
      <c r="L6399">
        <v>120000</v>
      </c>
      <c r="M6399">
        <v>0</v>
      </c>
      <c r="N6399">
        <v>0</v>
      </c>
      <c r="O6399">
        <v>0</v>
      </c>
      <c r="P6399">
        <v>0</v>
      </c>
      <c r="Q6399">
        <v>8543</v>
      </c>
      <c r="R6399" t="b">
        <v>0</v>
      </c>
      <c r="S6399">
        <v>0</v>
      </c>
    </row>
    <row r="6400" spans="1:19">
      <c r="A6400">
        <v>417501</v>
      </c>
      <c r="B6400" s="12"/>
      <c r="C6400" s="12" t="s">
        <v>4797</v>
      </c>
      <c r="D6400" s="12" t="s">
        <v>4928</v>
      </c>
      <c r="E6400" t="b">
        <v>0</v>
      </c>
      <c r="F6400">
        <v>0</v>
      </c>
      <c r="G6400">
        <v>2202</v>
      </c>
      <c r="H6400">
        <v>43990</v>
      </c>
      <c r="I6400" s="12" t="s">
        <v>6084</v>
      </c>
      <c r="J6400">
        <v>10</v>
      </c>
      <c r="K6400">
        <v>579</v>
      </c>
      <c r="L6400">
        <v>0</v>
      </c>
      <c r="M6400">
        <v>0</v>
      </c>
      <c r="N6400">
        <v>60000</v>
      </c>
      <c r="O6400">
        <v>0</v>
      </c>
      <c r="P6400">
        <v>-60000</v>
      </c>
      <c r="Q6400">
        <v>8544</v>
      </c>
      <c r="R6400" t="b">
        <v>0</v>
      </c>
      <c r="S6400">
        <v>0</v>
      </c>
    </row>
    <row r="6401" spans="1:19">
      <c r="A6401">
        <v>417501</v>
      </c>
      <c r="B6401" s="12"/>
      <c r="C6401" s="12" t="s">
        <v>4797</v>
      </c>
      <c r="D6401" s="12" t="s">
        <v>4928</v>
      </c>
      <c r="E6401" t="b">
        <v>0</v>
      </c>
      <c r="F6401">
        <v>0</v>
      </c>
      <c r="G6401">
        <v>2202</v>
      </c>
      <c r="H6401">
        <v>43998</v>
      </c>
      <c r="I6401" s="12" t="s">
        <v>6084</v>
      </c>
      <c r="J6401">
        <v>1</v>
      </c>
      <c r="K6401">
        <v>13843</v>
      </c>
      <c r="L6401">
        <v>0</v>
      </c>
      <c r="M6401">
        <v>0</v>
      </c>
      <c r="N6401">
        <v>10000</v>
      </c>
      <c r="O6401">
        <v>0</v>
      </c>
      <c r="P6401">
        <v>-70000</v>
      </c>
      <c r="Q6401">
        <v>8545</v>
      </c>
      <c r="R6401" t="b">
        <v>0</v>
      </c>
      <c r="S6401">
        <v>0</v>
      </c>
    </row>
    <row r="6402" spans="1:19">
      <c r="A6402">
        <v>417501</v>
      </c>
      <c r="B6402" s="12"/>
      <c r="C6402" s="12" t="s">
        <v>4797</v>
      </c>
      <c r="D6402" s="12" t="s">
        <v>4928</v>
      </c>
      <c r="E6402" t="b">
        <v>0</v>
      </c>
      <c r="F6402">
        <v>0</v>
      </c>
      <c r="G6402">
        <v>2202</v>
      </c>
      <c r="H6402">
        <v>44026</v>
      </c>
      <c r="I6402" s="12" t="s">
        <v>6084</v>
      </c>
      <c r="J6402">
        <v>1</v>
      </c>
      <c r="K6402">
        <v>13916</v>
      </c>
      <c r="L6402">
        <v>0</v>
      </c>
      <c r="M6402">
        <v>0</v>
      </c>
      <c r="N6402">
        <v>10000</v>
      </c>
      <c r="O6402">
        <v>0</v>
      </c>
      <c r="P6402">
        <v>-80000</v>
      </c>
      <c r="Q6402">
        <v>8546</v>
      </c>
      <c r="R6402" t="b">
        <v>0</v>
      </c>
      <c r="S6402">
        <v>0</v>
      </c>
    </row>
    <row r="6403" spans="1:19">
      <c r="A6403">
        <v>417501</v>
      </c>
      <c r="B6403" s="12"/>
      <c r="C6403" s="12" t="s">
        <v>4797</v>
      </c>
      <c r="D6403" s="12" t="s">
        <v>4928</v>
      </c>
      <c r="E6403" t="b">
        <v>0</v>
      </c>
      <c r="F6403">
        <v>0</v>
      </c>
      <c r="G6403">
        <v>2202</v>
      </c>
      <c r="H6403">
        <v>44062</v>
      </c>
      <c r="I6403" s="12" t="s">
        <v>6084</v>
      </c>
      <c r="J6403">
        <v>1</v>
      </c>
      <c r="K6403">
        <v>13994</v>
      </c>
      <c r="L6403">
        <v>0</v>
      </c>
      <c r="M6403">
        <v>0</v>
      </c>
      <c r="N6403">
        <v>10000</v>
      </c>
      <c r="O6403">
        <v>0</v>
      </c>
      <c r="P6403">
        <v>-90000</v>
      </c>
      <c r="Q6403">
        <v>8547</v>
      </c>
      <c r="R6403" t="b">
        <v>0</v>
      </c>
      <c r="S6403">
        <v>0</v>
      </c>
    </row>
    <row r="6404" spans="1:19">
      <c r="A6404">
        <v>417501</v>
      </c>
      <c r="B6404" s="12"/>
      <c r="C6404" s="12" t="s">
        <v>4797</v>
      </c>
      <c r="D6404" s="12" t="s">
        <v>4928</v>
      </c>
      <c r="E6404" t="b">
        <v>0</v>
      </c>
      <c r="F6404">
        <v>0</v>
      </c>
      <c r="G6404">
        <v>2202</v>
      </c>
      <c r="H6404">
        <v>44089</v>
      </c>
      <c r="I6404" s="12" t="s">
        <v>6084</v>
      </c>
      <c r="J6404">
        <v>1</v>
      </c>
      <c r="K6404">
        <v>14066</v>
      </c>
      <c r="L6404">
        <v>0</v>
      </c>
      <c r="M6404">
        <v>0</v>
      </c>
      <c r="N6404">
        <v>10000</v>
      </c>
      <c r="O6404">
        <v>0</v>
      </c>
      <c r="P6404">
        <v>-100000</v>
      </c>
      <c r="Q6404">
        <v>8548</v>
      </c>
      <c r="R6404" t="b">
        <v>0</v>
      </c>
      <c r="S6404">
        <v>0</v>
      </c>
    </row>
    <row r="6405" spans="1:19">
      <c r="A6405">
        <v>417501</v>
      </c>
      <c r="B6405" s="12"/>
      <c r="C6405" s="12" t="s">
        <v>4797</v>
      </c>
      <c r="D6405" s="12" t="s">
        <v>4928</v>
      </c>
      <c r="E6405" t="b">
        <v>0</v>
      </c>
      <c r="F6405">
        <v>0</v>
      </c>
      <c r="G6405">
        <v>2202</v>
      </c>
      <c r="H6405">
        <v>44146</v>
      </c>
      <c r="I6405" s="12" t="s">
        <v>6084</v>
      </c>
      <c r="J6405">
        <v>1</v>
      </c>
      <c r="K6405">
        <v>14195</v>
      </c>
      <c r="L6405">
        <v>0</v>
      </c>
      <c r="M6405">
        <v>0</v>
      </c>
      <c r="N6405">
        <v>10000</v>
      </c>
      <c r="O6405">
        <v>0</v>
      </c>
      <c r="P6405">
        <v>-110000</v>
      </c>
      <c r="Q6405">
        <v>8549</v>
      </c>
      <c r="R6405" t="b">
        <v>0</v>
      </c>
      <c r="S6405">
        <v>0</v>
      </c>
    </row>
    <row r="6406" spans="1:19">
      <c r="A6406">
        <v>417501</v>
      </c>
      <c r="B6406" s="12"/>
      <c r="C6406" s="12" t="s">
        <v>4797</v>
      </c>
      <c r="D6406" s="12" t="s">
        <v>4928</v>
      </c>
      <c r="E6406" t="b">
        <v>0</v>
      </c>
      <c r="F6406">
        <v>0</v>
      </c>
      <c r="G6406">
        <v>2202</v>
      </c>
      <c r="H6406">
        <v>44179</v>
      </c>
      <c r="I6406" s="12" t="s">
        <v>6084</v>
      </c>
      <c r="J6406">
        <v>1</v>
      </c>
      <c r="K6406">
        <v>14275</v>
      </c>
      <c r="L6406">
        <v>0</v>
      </c>
      <c r="M6406">
        <v>0</v>
      </c>
      <c r="N6406">
        <v>10000</v>
      </c>
      <c r="O6406">
        <v>0</v>
      </c>
      <c r="P6406">
        <v>-120000</v>
      </c>
      <c r="Q6406">
        <v>8550</v>
      </c>
      <c r="R6406" t="b">
        <v>0</v>
      </c>
      <c r="S6406">
        <v>0</v>
      </c>
    </row>
    <row r="6407" spans="1:19">
      <c r="A6407">
        <v>417501</v>
      </c>
      <c r="B6407" s="12" t="s">
        <v>3952</v>
      </c>
      <c r="C6407" s="12" t="s">
        <v>4797</v>
      </c>
      <c r="D6407" s="12" t="s">
        <v>3952</v>
      </c>
      <c r="E6407" t="b">
        <v>0</v>
      </c>
      <c r="F6407">
        <v>0</v>
      </c>
      <c r="G6407">
        <v>2202</v>
      </c>
      <c r="H6407" t="s">
        <v>21</v>
      </c>
      <c r="I6407" s="12"/>
      <c r="K6407">
        <v>0</v>
      </c>
      <c r="L6407">
        <v>0</v>
      </c>
      <c r="M6407">
        <v>0</v>
      </c>
      <c r="N6407">
        <v>120000</v>
      </c>
      <c r="O6407">
        <v>0</v>
      </c>
      <c r="P6407">
        <v>-120000</v>
      </c>
      <c r="Q6407">
        <v>8551</v>
      </c>
      <c r="R6407" t="b">
        <v>0</v>
      </c>
      <c r="S6407">
        <v>0</v>
      </c>
    </row>
    <row r="6408" spans="1:19">
      <c r="A6408">
        <v>417501</v>
      </c>
      <c r="B6408" s="12" t="s">
        <v>4937</v>
      </c>
      <c r="C6408" s="12" t="s">
        <v>4797</v>
      </c>
      <c r="D6408" s="12" t="s">
        <v>4937</v>
      </c>
      <c r="E6408" t="b">
        <v>0</v>
      </c>
      <c r="F6408">
        <v>0</v>
      </c>
      <c r="G6408">
        <v>2301</v>
      </c>
      <c r="H6408" t="s">
        <v>21</v>
      </c>
      <c r="I6408" s="12"/>
      <c r="K6408">
        <v>0</v>
      </c>
      <c r="L6408">
        <v>132000</v>
      </c>
      <c r="M6408">
        <v>0</v>
      </c>
      <c r="N6408">
        <v>0</v>
      </c>
      <c r="O6408">
        <v>0</v>
      </c>
      <c r="P6408">
        <v>0</v>
      </c>
      <c r="Q6408">
        <v>8552</v>
      </c>
      <c r="R6408" t="b">
        <v>0</v>
      </c>
      <c r="S6408">
        <v>0</v>
      </c>
    </row>
    <row r="6409" spans="1:19">
      <c r="A6409">
        <v>417501</v>
      </c>
      <c r="B6409" s="12"/>
      <c r="C6409" s="12" t="s">
        <v>4797</v>
      </c>
      <c r="D6409" s="12" t="s">
        <v>4937</v>
      </c>
      <c r="E6409" t="b">
        <v>0</v>
      </c>
      <c r="F6409">
        <v>0</v>
      </c>
      <c r="G6409">
        <v>2301</v>
      </c>
      <c r="H6409">
        <v>43831</v>
      </c>
      <c r="I6409" s="12" t="s">
        <v>1274</v>
      </c>
      <c r="J6409">
        <v>3</v>
      </c>
      <c r="K6409">
        <v>561</v>
      </c>
      <c r="L6409">
        <v>0</v>
      </c>
      <c r="M6409">
        <v>0</v>
      </c>
      <c r="N6409">
        <v>11000</v>
      </c>
      <c r="O6409">
        <v>0</v>
      </c>
      <c r="P6409">
        <v>-11000</v>
      </c>
      <c r="Q6409">
        <v>8553</v>
      </c>
      <c r="R6409" t="b">
        <v>0</v>
      </c>
      <c r="S6409">
        <v>0</v>
      </c>
    </row>
    <row r="6410" spans="1:19">
      <c r="A6410">
        <v>417501</v>
      </c>
      <c r="B6410" s="12"/>
      <c r="C6410" s="12" t="s">
        <v>4797</v>
      </c>
      <c r="D6410" s="12" t="s">
        <v>4937</v>
      </c>
      <c r="E6410" t="b">
        <v>0</v>
      </c>
      <c r="F6410">
        <v>0</v>
      </c>
      <c r="G6410">
        <v>2301</v>
      </c>
      <c r="H6410">
        <v>43891</v>
      </c>
      <c r="I6410" s="12" t="s">
        <v>6085</v>
      </c>
      <c r="J6410">
        <v>3</v>
      </c>
      <c r="K6410">
        <v>565</v>
      </c>
      <c r="L6410">
        <v>0</v>
      </c>
      <c r="M6410">
        <v>0</v>
      </c>
      <c r="N6410">
        <v>11000</v>
      </c>
      <c r="O6410">
        <v>0</v>
      </c>
      <c r="P6410">
        <v>-22000</v>
      </c>
      <c r="Q6410">
        <v>8554</v>
      </c>
      <c r="R6410" t="b">
        <v>0</v>
      </c>
      <c r="S6410">
        <v>0</v>
      </c>
    </row>
    <row r="6411" spans="1:19">
      <c r="A6411">
        <v>417501</v>
      </c>
      <c r="B6411" s="12"/>
      <c r="C6411" s="12" t="s">
        <v>4797</v>
      </c>
      <c r="D6411" s="12" t="s">
        <v>4937</v>
      </c>
      <c r="E6411" t="b">
        <v>0</v>
      </c>
      <c r="F6411">
        <v>0</v>
      </c>
      <c r="G6411">
        <v>2301</v>
      </c>
      <c r="H6411">
        <v>43903</v>
      </c>
      <c r="I6411" s="12" t="s">
        <v>6086</v>
      </c>
      <c r="J6411">
        <v>1</v>
      </c>
      <c r="K6411">
        <v>13672</v>
      </c>
      <c r="L6411">
        <v>0</v>
      </c>
      <c r="M6411">
        <v>0</v>
      </c>
      <c r="N6411">
        <v>11000</v>
      </c>
      <c r="O6411">
        <v>0</v>
      </c>
      <c r="P6411">
        <v>-33000</v>
      </c>
      <c r="Q6411">
        <v>8555</v>
      </c>
      <c r="R6411" t="b">
        <v>0</v>
      </c>
      <c r="S6411">
        <v>0</v>
      </c>
    </row>
    <row r="6412" spans="1:19">
      <c r="A6412">
        <v>417501</v>
      </c>
      <c r="B6412" s="12"/>
      <c r="C6412" s="12" t="s">
        <v>4797</v>
      </c>
      <c r="D6412" s="12" t="s">
        <v>4937</v>
      </c>
      <c r="E6412" t="b">
        <v>0</v>
      </c>
      <c r="F6412">
        <v>0</v>
      </c>
      <c r="G6412">
        <v>2301</v>
      </c>
      <c r="H6412">
        <v>43923</v>
      </c>
      <c r="I6412" s="12" t="s">
        <v>6086</v>
      </c>
      <c r="J6412">
        <v>1</v>
      </c>
      <c r="K6412">
        <v>13734</v>
      </c>
      <c r="L6412">
        <v>0</v>
      </c>
      <c r="M6412">
        <v>0</v>
      </c>
      <c r="N6412">
        <v>11000</v>
      </c>
      <c r="O6412">
        <v>0</v>
      </c>
      <c r="P6412">
        <v>-44000</v>
      </c>
      <c r="Q6412">
        <v>8556</v>
      </c>
      <c r="R6412" t="b">
        <v>0</v>
      </c>
      <c r="S6412">
        <v>0</v>
      </c>
    </row>
    <row r="6413" spans="1:19">
      <c r="A6413">
        <v>417501</v>
      </c>
      <c r="B6413" s="12"/>
      <c r="C6413" s="12" t="s">
        <v>4797</v>
      </c>
      <c r="D6413" s="12" t="s">
        <v>4937</v>
      </c>
      <c r="E6413" t="b">
        <v>0</v>
      </c>
      <c r="F6413">
        <v>0</v>
      </c>
      <c r="G6413">
        <v>2301</v>
      </c>
      <c r="H6413">
        <v>43958</v>
      </c>
      <c r="I6413" s="12" t="s">
        <v>6086</v>
      </c>
      <c r="J6413">
        <v>1</v>
      </c>
      <c r="K6413">
        <v>13801</v>
      </c>
      <c r="L6413">
        <v>0</v>
      </c>
      <c r="M6413">
        <v>0</v>
      </c>
      <c r="N6413">
        <v>11000</v>
      </c>
      <c r="O6413">
        <v>0</v>
      </c>
      <c r="P6413">
        <v>-55000</v>
      </c>
      <c r="Q6413">
        <v>8557</v>
      </c>
      <c r="R6413" t="b">
        <v>0</v>
      </c>
      <c r="S6413">
        <v>0</v>
      </c>
    </row>
    <row r="6414" spans="1:19">
      <c r="A6414">
        <v>417501</v>
      </c>
      <c r="B6414" s="12"/>
      <c r="C6414" s="12" t="s">
        <v>4797</v>
      </c>
      <c r="D6414" s="12" t="s">
        <v>4937</v>
      </c>
      <c r="E6414" t="b">
        <v>0</v>
      </c>
      <c r="F6414">
        <v>0</v>
      </c>
      <c r="G6414">
        <v>2301</v>
      </c>
      <c r="H6414">
        <v>43984</v>
      </c>
      <c r="I6414" s="12" t="s">
        <v>6086</v>
      </c>
      <c r="J6414">
        <v>1</v>
      </c>
      <c r="K6414">
        <v>13869</v>
      </c>
      <c r="L6414">
        <v>0</v>
      </c>
      <c r="M6414">
        <v>0</v>
      </c>
      <c r="N6414">
        <v>11000</v>
      </c>
      <c r="O6414">
        <v>0</v>
      </c>
      <c r="P6414">
        <v>-66000</v>
      </c>
      <c r="Q6414">
        <v>8558</v>
      </c>
      <c r="R6414" t="b">
        <v>0</v>
      </c>
      <c r="S6414">
        <v>0</v>
      </c>
    </row>
    <row r="6415" spans="1:19">
      <c r="A6415">
        <v>417501</v>
      </c>
      <c r="B6415" s="12"/>
      <c r="C6415" s="12" t="s">
        <v>4797</v>
      </c>
      <c r="D6415" s="12" t="s">
        <v>4937</v>
      </c>
      <c r="E6415" t="b">
        <v>0</v>
      </c>
      <c r="F6415">
        <v>0</v>
      </c>
      <c r="G6415">
        <v>2301</v>
      </c>
      <c r="H6415">
        <v>44014</v>
      </c>
      <c r="I6415" s="12" t="s">
        <v>6086</v>
      </c>
      <c r="J6415">
        <v>1</v>
      </c>
      <c r="K6415">
        <v>13941</v>
      </c>
      <c r="L6415">
        <v>0</v>
      </c>
      <c r="M6415">
        <v>0</v>
      </c>
      <c r="N6415">
        <v>11000</v>
      </c>
      <c r="O6415">
        <v>0</v>
      </c>
      <c r="P6415">
        <v>-77000</v>
      </c>
      <c r="Q6415">
        <v>8559</v>
      </c>
      <c r="R6415" t="b">
        <v>0</v>
      </c>
      <c r="S6415">
        <v>0</v>
      </c>
    </row>
    <row r="6416" spans="1:19">
      <c r="A6416">
        <v>417501</v>
      </c>
      <c r="B6416" s="12"/>
      <c r="C6416" s="12" t="s">
        <v>4797</v>
      </c>
      <c r="D6416" s="12" t="s">
        <v>4937</v>
      </c>
      <c r="E6416" t="b">
        <v>0</v>
      </c>
      <c r="F6416">
        <v>0</v>
      </c>
      <c r="G6416">
        <v>2301</v>
      </c>
      <c r="H6416">
        <v>44047</v>
      </c>
      <c r="I6416" s="12" t="s">
        <v>6086</v>
      </c>
      <c r="J6416">
        <v>1</v>
      </c>
      <c r="K6416">
        <v>14016</v>
      </c>
      <c r="L6416">
        <v>0</v>
      </c>
      <c r="M6416">
        <v>0</v>
      </c>
      <c r="N6416">
        <v>11000</v>
      </c>
      <c r="O6416">
        <v>0</v>
      </c>
      <c r="P6416">
        <v>-88000</v>
      </c>
      <c r="Q6416">
        <v>8560</v>
      </c>
      <c r="R6416" t="b">
        <v>0</v>
      </c>
      <c r="S6416">
        <v>0</v>
      </c>
    </row>
    <row r="6417" spans="1:19">
      <c r="A6417">
        <v>417501</v>
      </c>
      <c r="B6417" s="12"/>
      <c r="C6417" s="12" t="s">
        <v>4797</v>
      </c>
      <c r="D6417" s="12" t="s">
        <v>4937</v>
      </c>
      <c r="E6417" t="b">
        <v>0</v>
      </c>
      <c r="F6417">
        <v>0</v>
      </c>
      <c r="G6417">
        <v>2301</v>
      </c>
      <c r="H6417">
        <v>44076</v>
      </c>
      <c r="I6417" s="12" t="s">
        <v>6086</v>
      </c>
      <c r="J6417">
        <v>1</v>
      </c>
      <c r="K6417">
        <v>14089</v>
      </c>
      <c r="L6417">
        <v>0</v>
      </c>
      <c r="M6417">
        <v>0</v>
      </c>
      <c r="N6417">
        <v>11000</v>
      </c>
      <c r="O6417">
        <v>0</v>
      </c>
      <c r="P6417">
        <v>-99000</v>
      </c>
      <c r="Q6417">
        <v>8561</v>
      </c>
      <c r="R6417" t="b">
        <v>0</v>
      </c>
      <c r="S6417">
        <v>0</v>
      </c>
    </row>
    <row r="6418" spans="1:19">
      <c r="A6418">
        <v>417501</v>
      </c>
      <c r="B6418" s="12"/>
      <c r="C6418" s="12" t="s">
        <v>4797</v>
      </c>
      <c r="D6418" s="12" t="s">
        <v>4937</v>
      </c>
      <c r="E6418" t="b">
        <v>0</v>
      </c>
      <c r="F6418">
        <v>0</v>
      </c>
      <c r="G6418">
        <v>2301</v>
      </c>
      <c r="H6418">
        <v>44105</v>
      </c>
      <c r="I6418" s="12" t="s">
        <v>6086</v>
      </c>
      <c r="J6418">
        <v>1</v>
      </c>
      <c r="K6418">
        <v>14160</v>
      </c>
      <c r="L6418">
        <v>0</v>
      </c>
      <c r="M6418">
        <v>0</v>
      </c>
      <c r="N6418">
        <v>11000</v>
      </c>
      <c r="O6418">
        <v>0</v>
      </c>
      <c r="P6418">
        <v>-110000</v>
      </c>
      <c r="Q6418">
        <v>8562</v>
      </c>
      <c r="R6418" t="b">
        <v>0</v>
      </c>
      <c r="S6418">
        <v>0</v>
      </c>
    </row>
    <row r="6419" spans="1:19">
      <c r="A6419">
        <v>417501</v>
      </c>
      <c r="B6419" s="12"/>
      <c r="C6419" s="12" t="s">
        <v>4797</v>
      </c>
      <c r="D6419" s="12" t="s">
        <v>4937</v>
      </c>
      <c r="E6419" t="b">
        <v>0</v>
      </c>
      <c r="F6419">
        <v>0</v>
      </c>
      <c r="G6419">
        <v>2301</v>
      </c>
      <c r="H6419">
        <v>44138</v>
      </c>
      <c r="I6419" s="12" t="s">
        <v>6086</v>
      </c>
      <c r="J6419">
        <v>1</v>
      </c>
      <c r="K6419">
        <v>14235</v>
      </c>
      <c r="L6419">
        <v>0</v>
      </c>
      <c r="M6419">
        <v>0</v>
      </c>
      <c r="N6419">
        <v>11000</v>
      </c>
      <c r="O6419">
        <v>0</v>
      </c>
      <c r="P6419">
        <v>-121000</v>
      </c>
      <c r="Q6419">
        <v>8563</v>
      </c>
      <c r="R6419" t="b">
        <v>0</v>
      </c>
      <c r="S6419">
        <v>0</v>
      </c>
    </row>
    <row r="6420" spans="1:19">
      <c r="A6420">
        <v>417501</v>
      </c>
      <c r="B6420" s="12"/>
      <c r="C6420" s="12" t="s">
        <v>4797</v>
      </c>
      <c r="D6420" s="12" t="s">
        <v>4937</v>
      </c>
      <c r="E6420" t="b">
        <v>0</v>
      </c>
      <c r="F6420">
        <v>0</v>
      </c>
      <c r="G6420">
        <v>2301</v>
      </c>
      <c r="H6420">
        <v>44169</v>
      </c>
      <c r="I6420" s="12" t="s">
        <v>6086</v>
      </c>
      <c r="J6420">
        <v>1</v>
      </c>
      <c r="K6420">
        <v>14304</v>
      </c>
      <c r="L6420">
        <v>0</v>
      </c>
      <c r="M6420">
        <v>0</v>
      </c>
      <c r="N6420">
        <v>11000</v>
      </c>
      <c r="O6420">
        <v>0</v>
      </c>
      <c r="P6420">
        <v>-132000</v>
      </c>
      <c r="Q6420">
        <v>8564</v>
      </c>
      <c r="R6420" t="b">
        <v>0</v>
      </c>
      <c r="S6420">
        <v>0</v>
      </c>
    </row>
    <row r="6421" spans="1:19">
      <c r="A6421">
        <v>417501</v>
      </c>
      <c r="B6421" s="12" t="s">
        <v>3955</v>
      </c>
      <c r="C6421" s="12" t="s">
        <v>4797</v>
      </c>
      <c r="D6421" s="12" t="s">
        <v>3955</v>
      </c>
      <c r="E6421" t="b">
        <v>0</v>
      </c>
      <c r="F6421">
        <v>0</v>
      </c>
      <c r="G6421">
        <v>2301</v>
      </c>
      <c r="H6421" t="s">
        <v>21</v>
      </c>
      <c r="I6421" s="12"/>
      <c r="K6421">
        <v>0</v>
      </c>
      <c r="L6421">
        <v>0</v>
      </c>
      <c r="M6421">
        <v>0</v>
      </c>
      <c r="N6421">
        <v>132000</v>
      </c>
      <c r="O6421">
        <v>0</v>
      </c>
      <c r="P6421">
        <v>-132000</v>
      </c>
      <c r="Q6421">
        <v>8565</v>
      </c>
      <c r="R6421" t="b">
        <v>0</v>
      </c>
      <c r="S6421">
        <v>0</v>
      </c>
    </row>
    <row r="6422" spans="1:19">
      <c r="A6422">
        <v>417501</v>
      </c>
      <c r="B6422" s="12" t="s">
        <v>4948</v>
      </c>
      <c r="C6422" s="12" t="s">
        <v>4797</v>
      </c>
      <c r="D6422" s="12" t="s">
        <v>4948</v>
      </c>
      <c r="E6422" t="b">
        <v>0</v>
      </c>
      <c r="F6422">
        <v>0</v>
      </c>
      <c r="G6422">
        <v>2302</v>
      </c>
      <c r="H6422" t="s">
        <v>21</v>
      </c>
      <c r="I6422" s="12"/>
      <c r="K6422">
        <v>0</v>
      </c>
      <c r="L6422">
        <v>120000</v>
      </c>
      <c r="M6422">
        <v>0</v>
      </c>
      <c r="N6422">
        <v>0</v>
      </c>
      <c r="O6422">
        <v>0</v>
      </c>
      <c r="P6422">
        <v>0</v>
      </c>
      <c r="Q6422">
        <v>8566</v>
      </c>
      <c r="R6422" t="b">
        <v>0</v>
      </c>
      <c r="S6422">
        <v>0</v>
      </c>
    </row>
    <row r="6423" spans="1:19">
      <c r="A6423">
        <v>417501</v>
      </c>
      <c r="B6423" s="12"/>
      <c r="C6423" s="12" t="s">
        <v>4797</v>
      </c>
      <c r="D6423" s="12" t="s">
        <v>4948</v>
      </c>
      <c r="E6423" t="b">
        <v>0</v>
      </c>
      <c r="F6423">
        <v>0</v>
      </c>
      <c r="G6423">
        <v>2302</v>
      </c>
      <c r="H6423">
        <v>43844</v>
      </c>
      <c r="I6423" s="12" t="s">
        <v>6087</v>
      </c>
      <c r="J6423">
        <v>1</v>
      </c>
      <c r="K6423">
        <v>13512</v>
      </c>
      <c r="L6423">
        <v>0</v>
      </c>
      <c r="M6423">
        <v>0</v>
      </c>
      <c r="N6423">
        <v>10000</v>
      </c>
      <c r="O6423">
        <v>0</v>
      </c>
      <c r="P6423">
        <v>-10000</v>
      </c>
      <c r="Q6423">
        <v>8567</v>
      </c>
      <c r="R6423" t="b">
        <v>0</v>
      </c>
      <c r="S6423">
        <v>0</v>
      </c>
    </row>
    <row r="6424" spans="1:19">
      <c r="A6424">
        <v>417501</v>
      </c>
      <c r="B6424" s="12"/>
      <c r="C6424" s="12" t="s">
        <v>4797</v>
      </c>
      <c r="D6424" s="12" t="s">
        <v>4948</v>
      </c>
      <c r="E6424" t="b">
        <v>0</v>
      </c>
      <c r="F6424">
        <v>0</v>
      </c>
      <c r="G6424">
        <v>2302</v>
      </c>
      <c r="H6424">
        <v>43874</v>
      </c>
      <c r="I6424" s="12" t="s">
        <v>6087</v>
      </c>
      <c r="J6424">
        <v>1</v>
      </c>
      <c r="K6424">
        <v>13586</v>
      </c>
      <c r="L6424">
        <v>0</v>
      </c>
      <c r="M6424">
        <v>0</v>
      </c>
      <c r="N6424">
        <v>10000</v>
      </c>
      <c r="O6424">
        <v>0</v>
      </c>
      <c r="P6424">
        <v>-20000</v>
      </c>
      <c r="Q6424">
        <v>8568</v>
      </c>
      <c r="R6424" t="b">
        <v>0</v>
      </c>
      <c r="S6424">
        <v>0</v>
      </c>
    </row>
    <row r="6425" spans="1:19">
      <c r="A6425">
        <v>417501</v>
      </c>
      <c r="B6425" s="12"/>
      <c r="C6425" s="12" t="s">
        <v>4797</v>
      </c>
      <c r="D6425" s="12" t="s">
        <v>4948</v>
      </c>
      <c r="E6425" t="b">
        <v>0</v>
      </c>
      <c r="F6425">
        <v>0</v>
      </c>
      <c r="G6425">
        <v>2302</v>
      </c>
      <c r="H6425">
        <v>43902</v>
      </c>
      <c r="I6425" s="12" t="s">
        <v>6087</v>
      </c>
      <c r="J6425">
        <v>1</v>
      </c>
      <c r="K6425">
        <v>13655</v>
      </c>
      <c r="L6425">
        <v>0</v>
      </c>
      <c r="M6425">
        <v>0</v>
      </c>
      <c r="N6425">
        <v>10000</v>
      </c>
      <c r="O6425">
        <v>0</v>
      </c>
      <c r="P6425">
        <v>-30000</v>
      </c>
      <c r="Q6425">
        <v>8569</v>
      </c>
      <c r="R6425" t="b">
        <v>0</v>
      </c>
      <c r="S6425">
        <v>0</v>
      </c>
    </row>
    <row r="6426" spans="1:19">
      <c r="A6426">
        <v>417501</v>
      </c>
      <c r="B6426" s="12"/>
      <c r="C6426" s="12" t="s">
        <v>4797</v>
      </c>
      <c r="D6426" s="12" t="s">
        <v>4948</v>
      </c>
      <c r="E6426" t="b">
        <v>0</v>
      </c>
      <c r="F6426">
        <v>0</v>
      </c>
      <c r="G6426">
        <v>2302</v>
      </c>
      <c r="H6426">
        <v>43950</v>
      </c>
      <c r="I6426" s="12" t="s">
        <v>6087</v>
      </c>
      <c r="J6426">
        <v>1</v>
      </c>
      <c r="K6426">
        <v>13725</v>
      </c>
      <c r="L6426">
        <v>0</v>
      </c>
      <c r="M6426">
        <v>0</v>
      </c>
      <c r="N6426">
        <v>10000</v>
      </c>
      <c r="O6426">
        <v>0</v>
      </c>
      <c r="P6426">
        <v>-40000</v>
      </c>
      <c r="Q6426">
        <v>8570</v>
      </c>
      <c r="R6426" t="b">
        <v>0</v>
      </c>
      <c r="S6426">
        <v>0</v>
      </c>
    </row>
    <row r="6427" spans="1:19">
      <c r="A6427">
        <v>417501</v>
      </c>
      <c r="B6427" s="12"/>
      <c r="C6427" s="12" t="s">
        <v>4797</v>
      </c>
      <c r="D6427" s="12" t="s">
        <v>4948</v>
      </c>
      <c r="E6427" t="b">
        <v>0</v>
      </c>
      <c r="F6427">
        <v>0</v>
      </c>
      <c r="G6427">
        <v>2302</v>
      </c>
      <c r="H6427">
        <v>43969</v>
      </c>
      <c r="I6427" s="12" t="s">
        <v>6087</v>
      </c>
      <c r="J6427">
        <v>1</v>
      </c>
      <c r="K6427">
        <v>13798</v>
      </c>
      <c r="L6427">
        <v>0</v>
      </c>
      <c r="M6427">
        <v>0</v>
      </c>
      <c r="N6427">
        <v>10000</v>
      </c>
      <c r="O6427">
        <v>0</v>
      </c>
      <c r="P6427">
        <v>-50000</v>
      </c>
      <c r="Q6427">
        <v>8571</v>
      </c>
      <c r="R6427" t="b">
        <v>0</v>
      </c>
      <c r="S6427">
        <v>0</v>
      </c>
    </row>
    <row r="6428" spans="1:19">
      <c r="A6428">
        <v>417501</v>
      </c>
      <c r="B6428" s="12"/>
      <c r="C6428" s="12" t="s">
        <v>4797</v>
      </c>
      <c r="D6428" s="12" t="s">
        <v>4948</v>
      </c>
      <c r="E6428" t="b">
        <v>0</v>
      </c>
      <c r="F6428">
        <v>0</v>
      </c>
      <c r="G6428">
        <v>2302</v>
      </c>
      <c r="H6428">
        <v>43998</v>
      </c>
      <c r="I6428" s="12" t="s">
        <v>6087</v>
      </c>
      <c r="J6428">
        <v>1</v>
      </c>
      <c r="K6428">
        <v>13864</v>
      </c>
      <c r="L6428">
        <v>0</v>
      </c>
      <c r="M6428">
        <v>0</v>
      </c>
      <c r="N6428">
        <v>10000</v>
      </c>
      <c r="O6428">
        <v>0</v>
      </c>
      <c r="P6428">
        <v>-60000</v>
      </c>
      <c r="Q6428">
        <v>8572</v>
      </c>
      <c r="R6428" t="b">
        <v>0</v>
      </c>
      <c r="S6428">
        <v>0</v>
      </c>
    </row>
    <row r="6429" spans="1:19">
      <c r="A6429">
        <v>417501</v>
      </c>
      <c r="B6429" s="12"/>
      <c r="C6429" s="12" t="s">
        <v>4797</v>
      </c>
      <c r="D6429" s="12" t="s">
        <v>4948</v>
      </c>
      <c r="E6429" t="b">
        <v>0</v>
      </c>
      <c r="F6429">
        <v>0</v>
      </c>
      <c r="G6429">
        <v>2302</v>
      </c>
      <c r="H6429">
        <v>44026</v>
      </c>
      <c r="I6429" s="12" t="s">
        <v>6087</v>
      </c>
      <c r="J6429">
        <v>1</v>
      </c>
      <c r="K6429">
        <v>13934</v>
      </c>
      <c r="L6429">
        <v>0</v>
      </c>
      <c r="M6429">
        <v>0</v>
      </c>
      <c r="N6429">
        <v>10000</v>
      </c>
      <c r="O6429">
        <v>0</v>
      </c>
      <c r="P6429">
        <v>-70000</v>
      </c>
      <c r="Q6429">
        <v>8573</v>
      </c>
      <c r="R6429" t="b">
        <v>0</v>
      </c>
      <c r="S6429">
        <v>0</v>
      </c>
    </row>
    <row r="6430" spans="1:19">
      <c r="A6430">
        <v>417501</v>
      </c>
      <c r="B6430" s="12"/>
      <c r="C6430" s="12" t="s">
        <v>4797</v>
      </c>
      <c r="D6430" s="12" t="s">
        <v>4948</v>
      </c>
      <c r="E6430" t="b">
        <v>0</v>
      </c>
      <c r="F6430">
        <v>0</v>
      </c>
      <c r="G6430">
        <v>2302</v>
      </c>
      <c r="H6430">
        <v>44057</v>
      </c>
      <c r="I6430" s="12" t="s">
        <v>6087</v>
      </c>
      <c r="J6430">
        <v>1</v>
      </c>
      <c r="K6430">
        <v>14009</v>
      </c>
      <c r="L6430">
        <v>0</v>
      </c>
      <c r="M6430">
        <v>0</v>
      </c>
      <c r="N6430">
        <v>10000</v>
      </c>
      <c r="O6430">
        <v>0</v>
      </c>
      <c r="P6430">
        <v>-80000</v>
      </c>
      <c r="Q6430">
        <v>8574</v>
      </c>
      <c r="R6430" t="b">
        <v>0</v>
      </c>
      <c r="S6430">
        <v>0</v>
      </c>
    </row>
    <row r="6431" spans="1:19">
      <c r="A6431">
        <v>417501</v>
      </c>
      <c r="B6431" s="12"/>
      <c r="C6431" s="12" t="s">
        <v>4797</v>
      </c>
      <c r="D6431" s="12" t="s">
        <v>4948</v>
      </c>
      <c r="E6431" t="b">
        <v>0</v>
      </c>
      <c r="F6431">
        <v>0</v>
      </c>
      <c r="G6431">
        <v>2302</v>
      </c>
      <c r="H6431">
        <v>44088</v>
      </c>
      <c r="I6431" s="12" t="s">
        <v>6087</v>
      </c>
      <c r="J6431">
        <v>1</v>
      </c>
      <c r="K6431">
        <v>14080</v>
      </c>
      <c r="L6431">
        <v>0</v>
      </c>
      <c r="M6431">
        <v>0</v>
      </c>
      <c r="N6431">
        <v>10000</v>
      </c>
      <c r="O6431">
        <v>0</v>
      </c>
      <c r="P6431">
        <v>-90000</v>
      </c>
      <c r="Q6431">
        <v>8575</v>
      </c>
      <c r="R6431" t="b">
        <v>0</v>
      </c>
      <c r="S6431">
        <v>0</v>
      </c>
    </row>
    <row r="6432" spans="1:19">
      <c r="A6432">
        <v>417501</v>
      </c>
      <c r="B6432" s="12"/>
      <c r="C6432" s="12" t="s">
        <v>4797</v>
      </c>
      <c r="D6432" s="12" t="s">
        <v>4948</v>
      </c>
      <c r="E6432" t="b">
        <v>0</v>
      </c>
      <c r="F6432">
        <v>0</v>
      </c>
      <c r="G6432">
        <v>2302</v>
      </c>
      <c r="H6432">
        <v>44117</v>
      </c>
      <c r="I6432" s="12" t="s">
        <v>6087</v>
      </c>
      <c r="J6432">
        <v>1</v>
      </c>
      <c r="K6432">
        <v>14130</v>
      </c>
      <c r="L6432">
        <v>0</v>
      </c>
      <c r="M6432">
        <v>0</v>
      </c>
      <c r="N6432">
        <v>10000</v>
      </c>
      <c r="O6432">
        <v>0</v>
      </c>
      <c r="P6432">
        <v>-100000</v>
      </c>
      <c r="Q6432">
        <v>8576</v>
      </c>
      <c r="R6432" t="b">
        <v>0</v>
      </c>
      <c r="S6432">
        <v>0</v>
      </c>
    </row>
    <row r="6433" spans="1:19">
      <c r="A6433">
        <v>417501</v>
      </c>
      <c r="B6433" s="12"/>
      <c r="C6433" s="12" t="s">
        <v>4797</v>
      </c>
      <c r="D6433" s="12" t="s">
        <v>4948</v>
      </c>
      <c r="E6433" t="b">
        <v>0</v>
      </c>
      <c r="F6433">
        <v>0</v>
      </c>
      <c r="G6433">
        <v>2302</v>
      </c>
      <c r="H6433">
        <v>44148</v>
      </c>
      <c r="I6433" s="12" t="s">
        <v>6087</v>
      </c>
      <c r="J6433">
        <v>1</v>
      </c>
      <c r="K6433">
        <v>14206</v>
      </c>
      <c r="L6433">
        <v>0</v>
      </c>
      <c r="M6433">
        <v>0</v>
      </c>
      <c r="N6433">
        <v>10000</v>
      </c>
      <c r="O6433">
        <v>0</v>
      </c>
      <c r="P6433">
        <v>-110000</v>
      </c>
      <c r="Q6433">
        <v>8577</v>
      </c>
      <c r="R6433" t="b">
        <v>0</v>
      </c>
      <c r="S6433">
        <v>0</v>
      </c>
    </row>
    <row r="6434" spans="1:19">
      <c r="A6434">
        <v>417501</v>
      </c>
      <c r="B6434" s="12"/>
      <c r="C6434" s="12" t="s">
        <v>4797</v>
      </c>
      <c r="D6434" s="12" t="s">
        <v>4948</v>
      </c>
      <c r="E6434" t="b">
        <v>0</v>
      </c>
      <c r="F6434">
        <v>0</v>
      </c>
      <c r="G6434">
        <v>2302</v>
      </c>
      <c r="H6434">
        <v>44180</v>
      </c>
      <c r="I6434" s="12" t="s">
        <v>6087</v>
      </c>
      <c r="J6434">
        <v>1</v>
      </c>
      <c r="K6434">
        <v>14279</v>
      </c>
      <c r="L6434">
        <v>0</v>
      </c>
      <c r="M6434">
        <v>0</v>
      </c>
      <c r="N6434">
        <v>10000</v>
      </c>
      <c r="O6434">
        <v>0</v>
      </c>
      <c r="P6434">
        <v>-120000</v>
      </c>
      <c r="Q6434">
        <v>8578</v>
      </c>
      <c r="R6434" t="b">
        <v>0</v>
      </c>
      <c r="S6434">
        <v>0</v>
      </c>
    </row>
    <row r="6435" spans="1:19">
      <c r="A6435">
        <v>417501</v>
      </c>
      <c r="B6435" s="12" t="s">
        <v>3957</v>
      </c>
      <c r="C6435" s="12" t="s">
        <v>4797</v>
      </c>
      <c r="D6435" s="12" t="s">
        <v>3957</v>
      </c>
      <c r="E6435" t="b">
        <v>0</v>
      </c>
      <c r="F6435">
        <v>0</v>
      </c>
      <c r="G6435">
        <v>2302</v>
      </c>
      <c r="H6435" t="s">
        <v>21</v>
      </c>
      <c r="I6435" s="12"/>
      <c r="K6435">
        <v>0</v>
      </c>
      <c r="L6435">
        <v>0</v>
      </c>
      <c r="M6435">
        <v>0</v>
      </c>
      <c r="N6435">
        <v>120000</v>
      </c>
      <c r="O6435">
        <v>0</v>
      </c>
      <c r="P6435">
        <v>-120000</v>
      </c>
      <c r="Q6435">
        <v>8579</v>
      </c>
      <c r="R6435" t="b">
        <v>0</v>
      </c>
      <c r="S6435">
        <v>0</v>
      </c>
    </row>
    <row r="6436" spans="1:19">
      <c r="A6436">
        <v>417501</v>
      </c>
      <c r="B6436" s="12" t="s">
        <v>4958</v>
      </c>
      <c r="C6436" s="12" t="s">
        <v>4797</v>
      </c>
      <c r="D6436" s="12" t="s">
        <v>4958</v>
      </c>
      <c r="E6436" t="b">
        <v>0</v>
      </c>
      <c r="F6436">
        <v>0</v>
      </c>
      <c r="G6436">
        <v>2401</v>
      </c>
      <c r="H6436" t="s">
        <v>21</v>
      </c>
      <c r="I6436" s="12"/>
      <c r="K6436">
        <v>0</v>
      </c>
      <c r="L6436">
        <v>100000</v>
      </c>
      <c r="M6436">
        <v>0</v>
      </c>
      <c r="N6436">
        <v>0</v>
      </c>
      <c r="O6436">
        <v>0</v>
      </c>
      <c r="P6436">
        <v>0</v>
      </c>
      <c r="Q6436">
        <v>8580</v>
      </c>
      <c r="R6436" t="b">
        <v>0</v>
      </c>
      <c r="S6436">
        <v>0</v>
      </c>
    </row>
    <row r="6437" spans="1:19">
      <c r="A6437">
        <v>417501</v>
      </c>
      <c r="B6437" s="12"/>
      <c r="C6437" s="12" t="s">
        <v>4797</v>
      </c>
      <c r="D6437" s="12" t="s">
        <v>4958</v>
      </c>
      <c r="E6437" t="b">
        <v>0</v>
      </c>
      <c r="F6437">
        <v>0</v>
      </c>
      <c r="G6437">
        <v>2401</v>
      </c>
      <c r="H6437">
        <v>43866</v>
      </c>
      <c r="I6437" s="12" t="s">
        <v>6088</v>
      </c>
      <c r="J6437">
        <v>1</v>
      </c>
      <c r="K6437">
        <v>13547</v>
      </c>
      <c r="L6437">
        <v>0</v>
      </c>
      <c r="M6437">
        <v>0</v>
      </c>
      <c r="N6437">
        <v>10000</v>
      </c>
      <c r="O6437">
        <v>0</v>
      </c>
      <c r="P6437">
        <v>-10000</v>
      </c>
      <c r="Q6437">
        <v>8581</v>
      </c>
      <c r="R6437" t="b">
        <v>0</v>
      </c>
      <c r="S6437">
        <v>0</v>
      </c>
    </row>
    <row r="6438" spans="1:19">
      <c r="A6438">
        <v>417501</v>
      </c>
      <c r="B6438" s="12"/>
      <c r="C6438" s="12" t="s">
        <v>4797</v>
      </c>
      <c r="D6438" s="12" t="s">
        <v>4958</v>
      </c>
      <c r="E6438" t="b">
        <v>0</v>
      </c>
      <c r="F6438">
        <v>0</v>
      </c>
      <c r="G6438">
        <v>2401</v>
      </c>
      <c r="H6438">
        <v>43900</v>
      </c>
      <c r="I6438" s="12" t="s">
        <v>6088</v>
      </c>
      <c r="J6438">
        <v>1</v>
      </c>
      <c r="K6438">
        <v>13642</v>
      </c>
      <c r="L6438">
        <v>0</v>
      </c>
      <c r="M6438">
        <v>0</v>
      </c>
      <c r="N6438">
        <v>10000</v>
      </c>
      <c r="O6438">
        <v>0</v>
      </c>
      <c r="P6438">
        <v>-20000</v>
      </c>
      <c r="Q6438">
        <v>8582</v>
      </c>
      <c r="R6438" t="b">
        <v>0</v>
      </c>
      <c r="S6438">
        <v>0</v>
      </c>
    </row>
    <row r="6439" spans="1:19">
      <c r="A6439">
        <v>417501</v>
      </c>
      <c r="B6439" s="12"/>
      <c r="C6439" s="12" t="s">
        <v>4797</v>
      </c>
      <c r="D6439" s="12" t="s">
        <v>4958</v>
      </c>
      <c r="E6439" t="b">
        <v>0</v>
      </c>
      <c r="F6439">
        <v>0</v>
      </c>
      <c r="G6439">
        <v>2401</v>
      </c>
      <c r="H6439">
        <v>43936</v>
      </c>
      <c r="I6439" s="12" t="s">
        <v>6088</v>
      </c>
      <c r="J6439">
        <v>1</v>
      </c>
      <c r="K6439">
        <v>13727</v>
      </c>
      <c r="L6439">
        <v>0</v>
      </c>
      <c r="M6439">
        <v>0</v>
      </c>
      <c r="N6439">
        <v>10000</v>
      </c>
      <c r="O6439">
        <v>0</v>
      </c>
      <c r="P6439">
        <v>-30000</v>
      </c>
      <c r="Q6439">
        <v>8583</v>
      </c>
      <c r="R6439" t="b">
        <v>0</v>
      </c>
      <c r="S6439">
        <v>0</v>
      </c>
    </row>
    <row r="6440" spans="1:19">
      <c r="A6440">
        <v>417501</v>
      </c>
      <c r="B6440" s="12"/>
      <c r="C6440" s="12" t="s">
        <v>4797</v>
      </c>
      <c r="D6440" s="12" t="s">
        <v>4958</v>
      </c>
      <c r="E6440" t="b">
        <v>0</v>
      </c>
      <c r="F6440">
        <v>0</v>
      </c>
      <c r="G6440">
        <v>2401</v>
      </c>
      <c r="H6440">
        <v>43964</v>
      </c>
      <c r="I6440" s="12" t="s">
        <v>6088</v>
      </c>
      <c r="J6440">
        <v>1</v>
      </c>
      <c r="K6440">
        <v>13792</v>
      </c>
      <c r="L6440">
        <v>0</v>
      </c>
      <c r="M6440">
        <v>0</v>
      </c>
      <c r="N6440">
        <v>10000</v>
      </c>
      <c r="O6440">
        <v>0</v>
      </c>
      <c r="P6440">
        <v>-40000</v>
      </c>
      <c r="Q6440">
        <v>8584</v>
      </c>
      <c r="R6440" t="b">
        <v>0</v>
      </c>
      <c r="S6440">
        <v>0</v>
      </c>
    </row>
    <row r="6441" spans="1:19">
      <c r="A6441">
        <v>417501</v>
      </c>
      <c r="B6441" s="12"/>
      <c r="C6441" s="12" t="s">
        <v>4797</v>
      </c>
      <c r="D6441" s="12" t="s">
        <v>4958</v>
      </c>
      <c r="E6441" t="b">
        <v>0</v>
      </c>
      <c r="F6441">
        <v>0</v>
      </c>
      <c r="G6441">
        <v>2401</v>
      </c>
      <c r="H6441">
        <v>43984</v>
      </c>
      <c r="I6441" s="12" t="s">
        <v>6088</v>
      </c>
      <c r="J6441">
        <v>1</v>
      </c>
      <c r="K6441">
        <v>13855</v>
      </c>
      <c r="L6441">
        <v>0</v>
      </c>
      <c r="M6441">
        <v>0</v>
      </c>
      <c r="N6441">
        <v>10000</v>
      </c>
      <c r="O6441">
        <v>0</v>
      </c>
      <c r="P6441">
        <v>-50000</v>
      </c>
      <c r="Q6441">
        <v>8585</v>
      </c>
      <c r="R6441" t="b">
        <v>0</v>
      </c>
      <c r="S6441">
        <v>0</v>
      </c>
    </row>
    <row r="6442" spans="1:19">
      <c r="A6442">
        <v>417501</v>
      </c>
      <c r="B6442" s="12"/>
      <c r="C6442" s="12" t="s">
        <v>4797</v>
      </c>
      <c r="D6442" s="12" t="s">
        <v>4958</v>
      </c>
      <c r="E6442" t="b">
        <v>0</v>
      </c>
      <c r="F6442">
        <v>0</v>
      </c>
      <c r="G6442">
        <v>2401</v>
      </c>
      <c r="H6442">
        <v>44021</v>
      </c>
      <c r="I6442" s="12" t="s">
        <v>6088</v>
      </c>
      <c r="J6442">
        <v>1</v>
      </c>
      <c r="K6442">
        <v>13937</v>
      </c>
      <c r="L6442">
        <v>0</v>
      </c>
      <c r="M6442">
        <v>0</v>
      </c>
      <c r="N6442">
        <v>10000</v>
      </c>
      <c r="O6442">
        <v>0</v>
      </c>
      <c r="P6442">
        <v>-60000</v>
      </c>
      <c r="Q6442">
        <v>8586</v>
      </c>
      <c r="R6442" t="b">
        <v>0</v>
      </c>
      <c r="S6442">
        <v>0</v>
      </c>
    </row>
    <row r="6443" spans="1:19">
      <c r="A6443">
        <v>417501</v>
      </c>
      <c r="B6443" s="12"/>
      <c r="C6443" s="12" t="s">
        <v>4797</v>
      </c>
      <c r="D6443" s="12" t="s">
        <v>4958</v>
      </c>
      <c r="E6443" t="b">
        <v>0</v>
      </c>
      <c r="F6443">
        <v>0</v>
      </c>
      <c r="G6443">
        <v>2401</v>
      </c>
      <c r="H6443">
        <v>44082</v>
      </c>
      <c r="I6443" s="12" t="s">
        <v>6088</v>
      </c>
      <c r="J6443">
        <v>1</v>
      </c>
      <c r="K6443">
        <v>14096</v>
      </c>
      <c r="L6443">
        <v>0</v>
      </c>
      <c r="M6443">
        <v>0</v>
      </c>
      <c r="N6443">
        <v>10000</v>
      </c>
      <c r="O6443">
        <v>0</v>
      </c>
      <c r="P6443">
        <v>-70000</v>
      </c>
      <c r="Q6443">
        <v>8587</v>
      </c>
      <c r="R6443" t="b">
        <v>0</v>
      </c>
      <c r="S6443">
        <v>0</v>
      </c>
    </row>
    <row r="6444" spans="1:19">
      <c r="A6444">
        <v>417501</v>
      </c>
      <c r="B6444" s="12"/>
      <c r="C6444" s="12" t="s">
        <v>4797</v>
      </c>
      <c r="D6444" s="12" t="s">
        <v>4958</v>
      </c>
      <c r="E6444" t="b">
        <v>0</v>
      </c>
      <c r="F6444">
        <v>0</v>
      </c>
      <c r="G6444">
        <v>2401</v>
      </c>
      <c r="H6444">
        <v>44117</v>
      </c>
      <c r="I6444" s="12" t="s">
        <v>6088</v>
      </c>
      <c r="J6444">
        <v>1</v>
      </c>
      <c r="K6444">
        <v>14129</v>
      </c>
      <c r="L6444">
        <v>0</v>
      </c>
      <c r="M6444">
        <v>0</v>
      </c>
      <c r="N6444">
        <v>10000</v>
      </c>
      <c r="O6444">
        <v>0</v>
      </c>
      <c r="P6444">
        <v>-80000</v>
      </c>
      <c r="Q6444">
        <v>8588</v>
      </c>
      <c r="R6444" t="b">
        <v>0</v>
      </c>
      <c r="S6444">
        <v>0</v>
      </c>
    </row>
    <row r="6445" spans="1:19">
      <c r="A6445">
        <v>417501</v>
      </c>
      <c r="B6445" s="12"/>
      <c r="C6445" s="12" t="s">
        <v>4797</v>
      </c>
      <c r="D6445" s="12" t="s">
        <v>4958</v>
      </c>
      <c r="E6445" t="b">
        <v>0</v>
      </c>
      <c r="F6445">
        <v>0</v>
      </c>
      <c r="G6445">
        <v>2401</v>
      </c>
      <c r="H6445">
        <v>44141</v>
      </c>
      <c r="I6445" s="12" t="s">
        <v>6088</v>
      </c>
      <c r="J6445">
        <v>1</v>
      </c>
      <c r="K6445">
        <v>14177</v>
      </c>
      <c r="L6445">
        <v>0</v>
      </c>
      <c r="M6445">
        <v>0</v>
      </c>
      <c r="N6445">
        <v>10000</v>
      </c>
      <c r="O6445">
        <v>0</v>
      </c>
      <c r="P6445">
        <v>-90000</v>
      </c>
      <c r="Q6445">
        <v>8589</v>
      </c>
      <c r="R6445" t="b">
        <v>0</v>
      </c>
      <c r="S6445">
        <v>0</v>
      </c>
    </row>
    <row r="6446" spans="1:19">
      <c r="A6446">
        <v>417501</v>
      </c>
      <c r="B6446" s="12"/>
      <c r="C6446" s="12" t="s">
        <v>4797</v>
      </c>
      <c r="D6446" s="12" t="s">
        <v>4958</v>
      </c>
      <c r="E6446" t="b">
        <v>0</v>
      </c>
      <c r="F6446">
        <v>0</v>
      </c>
      <c r="G6446">
        <v>2401</v>
      </c>
      <c r="H6446">
        <v>44169</v>
      </c>
      <c r="I6446" s="12" t="s">
        <v>6088</v>
      </c>
      <c r="J6446">
        <v>1</v>
      </c>
      <c r="K6446">
        <v>14248</v>
      </c>
      <c r="L6446">
        <v>0</v>
      </c>
      <c r="M6446">
        <v>0</v>
      </c>
      <c r="N6446">
        <v>10000</v>
      </c>
      <c r="O6446">
        <v>0</v>
      </c>
      <c r="P6446">
        <v>-100000</v>
      </c>
      <c r="Q6446">
        <v>8590</v>
      </c>
      <c r="R6446" t="b">
        <v>0</v>
      </c>
      <c r="S6446">
        <v>0</v>
      </c>
    </row>
    <row r="6447" spans="1:19">
      <c r="A6447">
        <v>417501</v>
      </c>
      <c r="B6447" s="12" t="s">
        <v>3959</v>
      </c>
      <c r="C6447" s="12" t="s">
        <v>4797</v>
      </c>
      <c r="D6447" s="12" t="s">
        <v>3959</v>
      </c>
      <c r="E6447" t="b">
        <v>0</v>
      </c>
      <c r="F6447">
        <v>0</v>
      </c>
      <c r="G6447">
        <v>2401</v>
      </c>
      <c r="H6447" t="s">
        <v>21</v>
      </c>
      <c r="I6447" s="12"/>
      <c r="K6447">
        <v>0</v>
      </c>
      <c r="L6447">
        <v>0</v>
      </c>
      <c r="M6447">
        <v>0</v>
      </c>
      <c r="N6447">
        <v>100000</v>
      </c>
      <c r="O6447">
        <v>0</v>
      </c>
      <c r="P6447">
        <v>-100000</v>
      </c>
      <c r="Q6447">
        <v>8591</v>
      </c>
      <c r="R6447" t="b">
        <v>0</v>
      </c>
      <c r="S6447">
        <v>0</v>
      </c>
    </row>
    <row r="6448" spans="1:19">
      <c r="A6448">
        <v>417501</v>
      </c>
      <c r="B6448" s="12" t="s">
        <v>4968</v>
      </c>
      <c r="C6448" s="12" t="s">
        <v>4797</v>
      </c>
      <c r="D6448" s="12" t="s">
        <v>4968</v>
      </c>
      <c r="E6448" t="b">
        <v>0</v>
      </c>
      <c r="F6448">
        <v>0</v>
      </c>
      <c r="G6448">
        <v>2402</v>
      </c>
      <c r="H6448" t="s">
        <v>21</v>
      </c>
      <c r="I6448" s="12"/>
      <c r="K6448">
        <v>0</v>
      </c>
      <c r="L6448">
        <v>33000</v>
      </c>
      <c r="M6448">
        <v>0</v>
      </c>
      <c r="N6448">
        <v>0</v>
      </c>
      <c r="O6448">
        <v>0</v>
      </c>
      <c r="P6448">
        <v>0</v>
      </c>
      <c r="Q6448">
        <v>8592</v>
      </c>
      <c r="R6448" t="b">
        <v>0</v>
      </c>
      <c r="S6448">
        <v>0</v>
      </c>
    </row>
    <row r="6449" spans="1:19">
      <c r="A6449">
        <v>417501</v>
      </c>
      <c r="B6449" s="12"/>
      <c r="C6449" s="12" t="s">
        <v>4797</v>
      </c>
      <c r="D6449" s="12" t="s">
        <v>4968</v>
      </c>
      <c r="E6449" t="b">
        <v>0</v>
      </c>
      <c r="F6449">
        <v>0</v>
      </c>
      <c r="G6449">
        <v>2402</v>
      </c>
      <c r="H6449">
        <v>44105</v>
      </c>
      <c r="I6449" s="12" t="s">
        <v>3960</v>
      </c>
      <c r="J6449">
        <v>3</v>
      </c>
      <c r="K6449">
        <v>575</v>
      </c>
      <c r="L6449">
        <v>0</v>
      </c>
      <c r="M6449">
        <v>0</v>
      </c>
      <c r="N6449">
        <v>11000</v>
      </c>
      <c r="O6449">
        <v>0</v>
      </c>
      <c r="P6449">
        <v>-11000</v>
      </c>
      <c r="Q6449">
        <v>8593</v>
      </c>
      <c r="R6449" t="b">
        <v>0</v>
      </c>
      <c r="S6449">
        <v>0</v>
      </c>
    </row>
    <row r="6450" spans="1:19">
      <c r="A6450">
        <v>417501</v>
      </c>
      <c r="B6450" s="12"/>
      <c r="C6450" s="12" t="s">
        <v>4797</v>
      </c>
      <c r="D6450" s="12" t="s">
        <v>4968</v>
      </c>
      <c r="E6450" t="b">
        <v>0</v>
      </c>
      <c r="F6450">
        <v>0</v>
      </c>
      <c r="G6450">
        <v>2402</v>
      </c>
      <c r="H6450">
        <v>44148</v>
      </c>
      <c r="I6450" s="12" t="s">
        <v>6089</v>
      </c>
      <c r="J6450">
        <v>1</v>
      </c>
      <c r="K6450">
        <v>14240</v>
      </c>
      <c r="L6450">
        <v>0</v>
      </c>
      <c r="M6450">
        <v>0</v>
      </c>
      <c r="N6450">
        <v>11000</v>
      </c>
      <c r="O6450">
        <v>0</v>
      </c>
      <c r="P6450">
        <v>-22000</v>
      </c>
      <c r="Q6450">
        <v>8594</v>
      </c>
      <c r="R6450" t="b">
        <v>0</v>
      </c>
      <c r="S6450">
        <v>0</v>
      </c>
    </row>
    <row r="6451" spans="1:19">
      <c r="A6451">
        <v>417501</v>
      </c>
      <c r="B6451" s="12"/>
      <c r="C6451" s="12" t="s">
        <v>4797</v>
      </c>
      <c r="D6451" s="12" t="s">
        <v>4968</v>
      </c>
      <c r="E6451" t="b">
        <v>0</v>
      </c>
      <c r="F6451">
        <v>0</v>
      </c>
      <c r="G6451">
        <v>2402</v>
      </c>
      <c r="H6451">
        <v>44179</v>
      </c>
      <c r="I6451" s="12" t="s">
        <v>6089</v>
      </c>
      <c r="J6451">
        <v>1</v>
      </c>
      <c r="K6451">
        <v>14309</v>
      </c>
      <c r="L6451">
        <v>0</v>
      </c>
      <c r="M6451">
        <v>0</v>
      </c>
      <c r="N6451">
        <v>11000</v>
      </c>
      <c r="O6451">
        <v>0</v>
      </c>
      <c r="P6451">
        <v>-33000</v>
      </c>
      <c r="Q6451">
        <v>8595</v>
      </c>
      <c r="R6451" t="b">
        <v>0</v>
      </c>
      <c r="S6451">
        <v>0</v>
      </c>
    </row>
    <row r="6452" spans="1:19">
      <c r="A6452">
        <v>417501</v>
      </c>
      <c r="B6452" s="12" t="s">
        <v>3962</v>
      </c>
      <c r="C6452" s="12" t="s">
        <v>4797</v>
      </c>
      <c r="D6452" s="12" t="s">
        <v>3962</v>
      </c>
      <c r="E6452" t="b">
        <v>0</v>
      </c>
      <c r="F6452">
        <v>0</v>
      </c>
      <c r="G6452">
        <v>2402</v>
      </c>
      <c r="H6452" t="s">
        <v>21</v>
      </c>
      <c r="I6452" s="12"/>
      <c r="K6452">
        <v>0</v>
      </c>
      <c r="L6452">
        <v>0</v>
      </c>
      <c r="M6452">
        <v>0</v>
      </c>
      <c r="N6452">
        <v>33000</v>
      </c>
      <c r="O6452">
        <v>0</v>
      </c>
      <c r="P6452">
        <v>-33000</v>
      </c>
      <c r="Q6452">
        <v>8596</v>
      </c>
      <c r="R6452" t="b">
        <v>0</v>
      </c>
      <c r="S6452">
        <v>0</v>
      </c>
    </row>
    <row r="6453" spans="1:19">
      <c r="A6453">
        <v>417501</v>
      </c>
      <c r="B6453" s="12" t="s">
        <v>4977</v>
      </c>
      <c r="C6453" s="12" t="s">
        <v>4797</v>
      </c>
      <c r="D6453" s="12" t="s">
        <v>4977</v>
      </c>
      <c r="E6453" t="b">
        <v>0</v>
      </c>
      <c r="F6453">
        <v>0</v>
      </c>
      <c r="G6453">
        <v>2501</v>
      </c>
      <c r="H6453" t="s">
        <v>21</v>
      </c>
      <c r="I6453" s="12"/>
      <c r="K6453">
        <v>0</v>
      </c>
      <c r="L6453">
        <v>77000</v>
      </c>
      <c r="M6453">
        <v>0</v>
      </c>
      <c r="N6453">
        <v>0</v>
      </c>
      <c r="O6453">
        <v>0</v>
      </c>
      <c r="P6453">
        <v>0</v>
      </c>
      <c r="Q6453">
        <v>8597</v>
      </c>
      <c r="R6453" t="b">
        <v>0</v>
      </c>
      <c r="S6453">
        <v>0</v>
      </c>
    </row>
    <row r="6454" spans="1:19">
      <c r="A6454">
        <v>417501</v>
      </c>
      <c r="B6454" s="12"/>
      <c r="C6454" s="12" t="s">
        <v>4797</v>
      </c>
      <c r="D6454" s="12" t="s">
        <v>4977</v>
      </c>
      <c r="E6454" t="b">
        <v>0</v>
      </c>
      <c r="F6454">
        <v>0</v>
      </c>
      <c r="G6454">
        <v>2501</v>
      </c>
      <c r="H6454">
        <v>43832</v>
      </c>
      <c r="I6454" s="12" t="s">
        <v>6090</v>
      </c>
      <c r="J6454">
        <v>1</v>
      </c>
      <c r="K6454">
        <v>13473</v>
      </c>
      <c r="L6454">
        <v>0</v>
      </c>
      <c r="M6454">
        <v>0</v>
      </c>
      <c r="N6454">
        <v>11000</v>
      </c>
      <c r="O6454">
        <v>0</v>
      </c>
      <c r="P6454">
        <v>-11000</v>
      </c>
      <c r="Q6454">
        <v>8598</v>
      </c>
      <c r="R6454" t="b">
        <v>0</v>
      </c>
      <c r="S6454">
        <v>0</v>
      </c>
    </row>
    <row r="6455" spans="1:19">
      <c r="A6455">
        <v>417501</v>
      </c>
      <c r="B6455" s="12"/>
      <c r="C6455" s="12" t="s">
        <v>4797</v>
      </c>
      <c r="D6455" s="12" t="s">
        <v>4977</v>
      </c>
      <c r="E6455" t="b">
        <v>0</v>
      </c>
      <c r="F6455">
        <v>0</v>
      </c>
      <c r="G6455">
        <v>2501</v>
      </c>
      <c r="H6455">
        <v>43864</v>
      </c>
      <c r="I6455" s="12" t="s">
        <v>6090</v>
      </c>
      <c r="J6455">
        <v>1</v>
      </c>
      <c r="K6455">
        <v>13543</v>
      </c>
      <c r="L6455">
        <v>0</v>
      </c>
      <c r="M6455">
        <v>0</v>
      </c>
      <c r="N6455">
        <v>11000</v>
      </c>
      <c r="O6455">
        <v>0</v>
      </c>
      <c r="P6455">
        <v>-22000</v>
      </c>
      <c r="Q6455">
        <v>8599</v>
      </c>
      <c r="R6455" t="b">
        <v>0</v>
      </c>
      <c r="S6455">
        <v>0</v>
      </c>
    </row>
    <row r="6456" spans="1:19">
      <c r="A6456">
        <v>417501</v>
      </c>
      <c r="B6456" s="12"/>
      <c r="C6456" s="12" t="s">
        <v>4797</v>
      </c>
      <c r="D6456" s="12" t="s">
        <v>4977</v>
      </c>
      <c r="E6456" t="b">
        <v>0</v>
      </c>
      <c r="F6456">
        <v>0</v>
      </c>
      <c r="G6456">
        <v>2501</v>
      </c>
      <c r="H6456">
        <v>43893</v>
      </c>
      <c r="I6456" s="12" t="s">
        <v>6090</v>
      </c>
      <c r="J6456">
        <v>1</v>
      </c>
      <c r="K6456">
        <v>13616</v>
      </c>
      <c r="L6456">
        <v>0</v>
      </c>
      <c r="M6456">
        <v>0</v>
      </c>
      <c r="N6456">
        <v>11000</v>
      </c>
      <c r="O6456">
        <v>0</v>
      </c>
      <c r="P6456">
        <v>-33000</v>
      </c>
      <c r="Q6456">
        <v>8600</v>
      </c>
      <c r="R6456" t="b">
        <v>0</v>
      </c>
      <c r="S6456">
        <v>0</v>
      </c>
    </row>
    <row r="6457" spans="1:19">
      <c r="A6457">
        <v>417501</v>
      </c>
      <c r="B6457" s="12"/>
      <c r="C6457" s="12" t="s">
        <v>4797</v>
      </c>
      <c r="D6457" s="12" t="s">
        <v>4977</v>
      </c>
      <c r="E6457" t="b">
        <v>0</v>
      </c>
      <c r="F6457">
        <v>0</v>
      </c>
      <c r="G6457">
        <v>2501</v>
      </c>
      <c r="H6457">
        <v>43924</v>
      </c>
      <c r="I6457" s="12" t="s">
        <v>6090</v>
      </c>
      <c r="J6457">
        <v>1</v>
      </c>
      <c r="K6457">
        <v>13683</v>
      </c>
      <c r="L6457">
        <v>0</v>
      </c>
      <c r="M6457">
        <v>0</v>
      </c>
      <c r="N6457">
        <v>11000</v>
      </c>
      <c r="O6457">
        <v>0</v>
      </c>
      <c r="P6457">
        <v>-44000</v>
      </c>
      <c r="Q6457">
        <v>8601</v>
      </c>
      <c r="R6457" t="b">
        <v>0</v>
      </c>
      <c r="S6457">
        <v>0</v>
      </c>
    </row>
    <row r="6458" spans="1:19">
      <c r="A6458">
        <v>417501</v>
      </c>
      <c r="B6458" s="12"/>
      <c r="C6458" s="12" t="s">
        <v>4797</v>
      </c>
      <c r="D6458" s="12" t="s">
        <v>4977</v>
      </c>
      <c r="E6458" t="b">
        <v>0</v>
      </c>
      <c r="F6458">
        <v>0</v>
      </c>
      <c r="G6458">
        <v>2501</v>
      </c>
      <c r="H6458">
        <v>44168</v>
      </c>
      <c r="I6458" s="12" t="s">
        <v>6090</v>
      </c>
      <c r="J6458">
        <v>1</v>
      </c>
      <c r="K6458">
        <v>14246</v>
      </c>
      <c r="L6458">
        <v>0</v>
      </c>
      <c r="M6458">
        <v>0</v>
      </c>
      <c r="N6458">
        <v>11000</v>
      </c>
      <c r="O6458">
        <v>0</v>
      </c>
      <c r="P6458">
        <v>-55000</v>
      </c>
      <c r="Q6458">
        <v>8602</v>
      </c>
      <c r="R6458" t="b">
        <v>0</v>
      </c>
      <c r="S6458">
        <v>0</v>
      </c>
    </row>
    <row r="6459" spans="1:19">
      <c r="A6459">
        <v>417501</v>
      </c>
      <c r="B6459" s="12"/>
      <c r="C6459" s="12" t="s">
        <v>4797</v>
      </c>
      <c r="D6459" s="12" t="s">
        <v>4977</v>
      </c>
      <c r="E6459" t="b">
        <v>0</v>
      </c>
      <c r="F6459">
        <v>0</v>
      </c>
      <c r="G6459">
        <v>2501</v>
      </c>
      <c r="H6459">
        <v>44195</v>
      </c>
      <c r="I6459" s="12" t="s">
        <v>6091</v>
      </c>
      <c r="J6459">
        <v>10</v>
      </c>
      <c r="K6459">
        <v>587</v>
      </c>
      <c r="L6459">
        <v>0</v>
      </c>
      <c r="M6459">
        <v>0</v>
      </c>
      <c r="N6459">
        <v>22000</v>
      </c>
      <c r="O6459">
        <v>0</v>
      </c>
      <c r="P6459">
        <v>-77000</v>
      </c>
      <c r="Q6459">
        <v>8603</v>
      </c>
      <c r="R6459" t="b">
        <v>0</v>
      </c>
      <c r="S6459">
        <v>0</v>
      </c>
    </row>
    <row r="6460" spans="1:19">
      <c r="A6460">
        <v>417501</v>
      </c>
      <c r="B6460" s="12" t="s">
        <v>3965</v>
      </c>
      <c r="C6460" s="12" t="s">
        <v>4797</v>
      </c>
      <c r="D6460" s="12" t="s">
        <v>3965</v>
      </c>
      <c r="E6460" t="b">
        <v>0</v>
      </c>
      <c r="F6460">
        <v>0</v>
      </c>
      <c r="G6460">
        <v>2501</v>
      </c>
      <c r="H6460" t="s">
        <v>21</v>
      </c>
      <c r="I6460" s="12"/>
      <c r="K6460">
        <v>0</v>
      </c>
      <c r="L6460">
        <v>0</v>
      </c>
      <c r="M6460">
        <v>0</v>
      </c>
      <c r="N6460">
        <v>77000</v>
      </c>
      <c r="O6460">
        <v>0</v>
      </c>
      <c r="P6460">
        <v>-77000</v>
      </c>
      <c r="Q6460">
        <v>8604</v>
      </c>
      <c r="R6460" t="b">
        <v>0</v>
      </c>
      <c r="S6460">
        <v>0</v>
      </c>
    </row>
    <row r="6461" spans="1:19">
      <c r="A6461">
        <v>417501</v>
      </c>
      <c r="B6461" s="12" t="s">
        <v>4987</v>
      </c>
      <c r="C6461" s="12" t="s">
        <v>4797</v>
      </c>
      <c r="D6461" s="12" t="s">
        <v>4987</v>
      </c>
      <c r="E6461" t="b">
        <v>0</v>
      </c>
      <c r="F6461">
        <v>0</v>
      </c>
      <c r="G6461">
        <v>2502</v>
      </c>
      <c r="H6461" t="s">
        <v>21</v>
      </c>
      <c r="I6461" s="12"/>
      <c r="K6461">
        <v>0</v>
      </c>
      <c r="L6461">
        <v>88000</v>
      </c>
      <c r="M6461">
        <v>0</v>
      </c>
      <c r="N6461">
        <v>0</v>
      </c>
      <c r="O6461">
        <v>0</v>
      </c>
      <c r="P6461">
        <v>0</v>
      </c>
      <c r="Q6461">
        <v>8605</v>
      </c>
      <c r="R6461" t="b">
        <v>0</v>
      </c>
      <c r="S6461">
        <v>0</v>
      </c>
    </row>
    <row r="6462" spans="1:19">
      <c r="A6462">
        <v>417501</v>
      </c>
      <c r="B6462" s="12"/>
      <c r="C6462" s="12" t="s">
        <v>4797</v>
      </c>
      <c r="D6462" s="12" t="s">
        <v>4987</v>
      </c>
      <c r="E6462" t="b">
        <v>0</v>
      </c>
      <c r="F6462">
        <v>0</v>
      </c>
      <c r="G6462">
        <v>2502</v>
      </c>
      <c r="H6462">
        <v>43941</v>
      </c>
      <c r="I6462" s="12" t="s">
        <v>6092</v>
      </c>
      <c r="J6462">
        <v>1</v>
      </c>
      <c r="K6462">
        <v>13720</v>
      </c>
      <c r="L6462">
        <v>0</v>
      </c>
      <c r="M6462">
        <v>0</v>
      </c>
      <c r="N6462">
        <v>11000</v>
      </c>
      <c r="O6462">
        <v>0</v>
      </c>
      <c r="P6462">
        <v>-11000</v>
      </c>
      <c r="Q6462">
        <v>8606</v>
      </c>
      <c r="R6462" t="b">
        <v>0</v>
      </c>
      <c r="S6462">
        <v>0</v>
      </c>
    </row>
    <row r="6463" spans="1:19">
      <c r="A6463">
        <v>417501</v>
      </c>
      <c r="B6463" s="12"/>
      <c r="C6463" s="12" t="s">
        <v>4797</v>
      </c>
      <c r="D6463" s="12" t="s">
        <v>4987</v>
      </c>
      <c r="E6463" t="b">
        <v>0</v>
      </c>
      <c r="F6463">
        <v>0</v>
      </c>
      <c r="G6463">
        <v>2502</v>
      </c>
      <c r="H6463">
        <v>43973</v>
      </c>
      <c r="I6463" s="12" t="s">
        <v>6092</v>
      </c>
      <c r="J6463">
        <v>1</v>
      </c>
      <c r="K6463">
        <v>13782</v>
      </c>
      <c r="L6463">
        <v>0</v>
      </c>
      <c r="M6463">
        <v>0</v>
      </c>
      <c r="N6463">
        <v>11000</v>
      </c>
      <c r="O6463">
        <v>0</v>
      </c>
      <c r="P6463">
        <v>-22000</v>
      </c>
      <c r="Q6463">
        <v>8607</v>
      </c>
      <c r="R6463" t="b">
        <v>0</v>
      </c>
      <c r="S6463">
        <v>0</v>
      </c>
    </row>
    <row r="6464" spans="1:19">
      <c r="A6464">
        <v>417501</v>
      </c>
      <c r="B6464" s="12"/>
      <c r="C6464" s="12" t="s">
        <v>4797</v>
      </c>
      <c r="D6464" s="12" t="s">
        <v>4987</v>
      </c>
      <c r="E6464" t="b">
        <v>0</v>
      </c>
      <c r="F6464">
        <v>0</v>
      </c>
      <c r="G6464">
        <v>2502</v>
      </c>
      <c r="H6464">
        <v>44006</v>
      </c>
      <c r="I6464" s="12" t="s">
        <v>6092</v>
      </c>
      <c r="J6464">
        <v>1</v>
      </c>
      <c r="K6464">
        <v>13850</v>
      </c>
      <c r="L6464">
        <v>0</v>
      </c>
      <c r="M6464">
        <v>0</v>
      </c>
      <c r="N6464">
        <v>11000</v>
      </c>
      <c r="O6464">
        <v>0</v>
      </c>
      <c r="P6464">
        <v>-33000</v>
      </c>
      <c r="Q6464">
        <v>8608</v>
      </c>
      <c r="R6464" t="b">
        <v>0</v>
      </c>
      <c r="S6464">
        <v>0</v>
      </c>
    </row>
    <row r="6465" spans="1:19">
      <c r="A6465">
        <v>417501</v>
      </c>
      <c r="B6465" s="12"/>
      <c r="C6465" s="12" t="s">
        <v>4797</v>
      </c>
      <c r="D6465" s="12" t="s">
        <v>4987</v>
      </c>
      <c r="E6465" t="b">
        <v>0</v>
      </c>
      <c r="F6465">
        <v>0</v>
      </c>
      <c r="G6465">
        <v>2502</v>
      </c>
      <c r="H6465">
        <v>44022</v>
      </c>
      <c r="I6465" s="12" t="s">
        <v>6092</v>
      </c>
      <c r="J6465">
        <v>1</v>
      </c>
      <c r="K6465">
        <v>13908</v>
      </c>
      <c r="L6465">
        <v>0</v>
      </c>
      <c r="M6465">
        <v>0</v>
      </c>
      <c r="N6465">
        <v>11000</v>
      </c>
      <c r="O6465">
        <v>0</v>
      </c>
      <c r="P6465">
        <v>-44000</v>
      </c>
      <c r="Q6465">
        <v>8609</v>
      </c>
      <c r="R6465" t="b">
        <v>0</v>
      </c>
      <c r="S6465">
        <v>0</v>
      </c>
    </row>
    <row r="6466" spans="1:19">
      <c r="A6466">
        <v>417501</v>
      </c>
      <c r="B6466" s="12"/>
      <c r="C6466" s="12" t="s">
        <v>4797</v>
      </c>
      <c r="D6466" s="12" t="s">
        <v>4987</v>
      </c>
      <c r="E6466" t="b">
        <v>0</v>
      </c>
      <c r="F6466">
        <v>0</v>
      </c>
      <c r="G6466">
        <v>2502</v>
      </c>
      <c r="H6466">
        <v>44057</v>
      </c>
      <c r="I6466" s="12" t="s">
        <v>6092</v>
      </c>
      <c r="J6466">
        <v>1</v>
      </c>
      <c r="K6466">
        <v>13984</v>
      </c>
      <c r="L6466">
        <v>0</v>
      </c>
      <c r="M6466">
        <v>0</v>
      </c>
      <c r="N6466">
        <v>11000</v>
      </c>
      <c r="O6466">
        <v>0</v>
      </c>
      <c r="P6466">
        <v>-55000</v>
      </c>
      <c r="Q6466">
        <v>8610</v>
      </c>
      <c r="R6466" t="b">
        <v>0</v>
      </c>
      <c r="S6466">
        <v>0</v>
      </c>
    </row>
    <row r="6467" spans="1:19">
      <c r="A6467">
        <v>417501</v>
      </c>
      <c r="B6467" s="12"/>
      <c r="C6467" s="12" t="s">
        <v>4797</v>
      </c>
      <c r="D6467" s="12" t="s">
        <v>4987</v>
      </c>
      <c r="E6467" t="b">
        <v>0</v>
      </c>
      <c r="F6467">
        <v>0</v>
      </c>
      <c r="G6467">
        <v>2502</v>
      </c>
      <c r="H6467">
        <v>44088</v>
      </c>
      <c r="I6467" s="12" t="s">
        <v>6092</v>
      </c>
      <c r="J6467">
        <v>1</v>
      </c>
      <c r="K6467">
        <v>14065</v>
      </c>
      <c r="L6467">
        <v>0</v>
      </c>
      <c r="M6467">
        <v>0</v>
      </c>
      <c r="N6467">
        <v>11000</v>
      </c>
      <c r="O6467">
        <v>0</v>
      </c>
      <c r="P6467">
        <v>-66000</v>
      </c>
      <c r="Q6467">
        <v>8611</v>
      </c>
      <c r="R6467" t="b">
        <v>0</v>
      </c>
      <c r="S6467">
        <v>0</v>
      </c>
    </row>
    <row r="6468" spans="1:19">
      <c r="A6468">
        <v>417501</v>
      </c>
      <c r="B6468" s="12"/>
      <c r="C6468" s="12" t="s">
        <v>4797</v>
      </c>
      <c r="D6468" s="12" t="s">
        <v>4987</v>
      </c>
      <c r="E6468" t="b">
        <v>0</v>
      </c>
      <c r="F6468">
        <v>0</v>
      </c>
      <c r="G6468">
        <v>2502</v>
      </c>
      <c r="H6468">
        <v>44119</v>
      </c>
      <c r="I6468" s="12" t="s">
        <v>6092</v>
      </c>
      <c r="J6468">
        <v>1</v>
      </c>
      <c r="K6468">
        <v>14142</v>
      </c>
      <c r="L6468">
        <v>0</v>
      </c>
      <c r="M6468">
        <v>0</v>
      </c>
      <c r="N6468">
        <v>11000</v>
      </c>
      <c r="O6468">
        <v>0</v>
      </c>
      <c r="P6468">
        <v>-77000</v>
      </c>
      <c r="Q6468">
        <v>8612</v>
      </c>
      <c r="R6468" t="b">
        <v>0</v>
      </c>
      <c r="S6468">
        <v>0</v>
      </c>
    </row>
    <row r="6469" spans="1:19">
      <c r="A6469">
        <v>417501</v>
      </c>
      <c r="B6469" s="12"/>
      <c r="C6469" s="12" t="s">
        <v>4797</v>
      </c>
      <c r="D6469" s="12" t="s">
        <v>4987</v>
      </c>
      <c r="E6469" t="b">
        <v>0</v>
      </c>
      <c r="F6469">
        <v>0</v>
      </c>
      <c r="G6469">
        <v>2502</v>
      </c>
      <c r="H6469">
        <v>44150</v>
      </c>
      <c r="I6469" s="12" t="s">
        <v>6092</v>
      </c>
      <c r="J6469">
        <v>1</v>
      </c>
      <c r="K6469">
        <v>14217</v>
      </c>
      <c r="L6469">
        <v>0</v>
      </c>
      <c r="M6469">
        <v>0</v>
      </c>
      <c r="N6469">
        <v>11000</v>
      </c>
      <c r="O6469">
        <v>0</v>
      </c>
      <c r="P6469">
        <v>-88000</v>
      </c>
      <c r="Q6469">
        <v>8613</v>
      </c>
      <c r="R6469" t="b">
        <v>0</v>
      </c>
      <c r="S6469">
        <v>0</v>
      </c>
    </row>
    <row r="6470" spans="1:19">
      <c r="A6470">
        <v>417501</v>
      </c>
      <c r="B6470" s="12" t="s">
        <v>3967</v>
      </c>
      <c r="C6470" s="12" t="s">
        <v>4797</v>
      </c>
      <c r="D6470" s="12" t="s">
        <v>3967</v>
      </c>
      <c r="E6470" t="b">
        <v>0</v>
      </c>
      <c r="F6470">
        <v>0</v>
      </c>
      <c r="G6470">
        <v>2502</v>
      </c>
      <c r="H6470" t="s">
        <v>21</v>
      </c>
      <c r="I6470" s="12"/>
      <c r="K6470">
        <v>0</v>
      </c>
      <c r="L6470">
        <v>0</v>
      </c>
      <c r="M6470">
        <v>0</v>
      </c>
      <c r="N6470">
        <v>88000</v>
      </c>
      <c r="O6470">
        <v>0</v>
      </c>
      <c r="P6470">
        <v>-88000</v>
      </c>
      <c r="Q6470">
        <v>8614</v>
      </c>
      <c r="R6470" t="b">
        <v>0</v>
      </c>
      <c r="S6470">
        <v>0</v>
      </c>
    </row>
    <row r="6471" spans="1:19">
      <c r="A6471">
        <v>417501</v>
      </c>
      <c r="B6471" s="12" t="s">
        <v>4996</v>
      </c>
      <c r="C6471" s="12" t="s">
        <v>4797</v>
      </c>
      <c r="D6471" s="12" t="s">
        <v>4996</v>
      </c>
      <c r="E6471" t="b">
        <v>0</v>
      </c>
      <c r="F6471">
        <v>0</v>
      </c>
      <c r="G6471">
        <v>3101</v>
      </c>
      <c r="H6471" t="s">
        <v>21</v>
      </c>
      <c r="I6471" s="12"/>
      <c r="K6471">
        <v>0</v>
      </c>
      <c r="L6471">
        <v>121000</v>
      </c>
      <c r="M6471">
        <v>0</v>
      </c>
      <c r="N6471">
        <v>0</v>
      </c>
      <c r="O6471">
        <v>0</v>
      </c>
      <c r="P6471">
        <v>0</v>
      </c>
      <c r="Q6471">
        <v>8615</v>
      </c>
      <c r="R6471" t="b">
        <v>0</v>
      </c>
      <c r="S6471">
        <v>0</v>
      </c>
    </row>
    <row r="6472" spans="1:19">
      <c r="A6472">
        <v>417501</v>
      </c>
      <c r="B6472" s="12"/>
      <c r="C6472" s="12" t="s">
        <v>4797</v>
      </c>
      <c r="D6472" s="12" t="s">
        <v>4996</v>
      </c>
      <c r="E6472" t="b">
        <v>0</v>
      </c>
      <c r="F6472">
        <v>0</v>
      </c>
      <c r="G6472">
        <v>3101</v>
      </c>
      <c r="H6472">
        <v>43837</v>
      </c>
      <c r="I6472" s="12" t="s">
        <v>6093</v>
      </c>
      <c r="J6472">
        <v>1</v>
      </c>
      <c r="K6472">
        <v>13535</v>
      </c>
      <c r="L6472">
        <v>0</v>
      </c>
      <c r="M6472">
        <v>0</v>
      </c>
      <c r="N6472">
        <v>11000</v>
      </c>
      <c r="O6472">
        <v>0</v>
      </c>
      <c r="P6472">
        <v>-11000</v>
      </c>
      <c r="Q6472">
        <v>8616</v>
      </c>
      <c r="R6472" t="b">
        <v>0</v>
      </c>
      <c r="S6472">
        <v>0</v>
      </c>
    </row>
    <row r="6473" spans="1:19">
      <c r="A6473">
        <v>417501</v>
      </c>
      <c r="B6473" s="12"/>
      <c r="C6473" s="12" t="s">
        <v>4797</v>
      </c>
      <c r="D6473" s="12" t="s">
        <v>4996</v>
      </c>
      <c r="E6473" t="b">
        <v>0</v>
      </c>
      <c r="F6473">
        <v>0</v>
      </c>
      <c r="G6473">
        <v>3101</v>
      </c>
      <c r="H6473">
        <v>43863</v>
      </c>
      <c r="I6473" s="12" t="s">
        <v>6093</v>
      </c>
      <c r="J6473">
        <v>1</v>
      </c>
      <c r="K6473">
        <v>13607</v>
      </c>
      <c r="L6473">
        <v>0</v>
      </c>
      <c r="M6473">
        <v>0</v>
      </c>
      <c r="N6473">
        <v>11000</v>
      </c>
      <c r="O6473">
        <v>0</v>
      </c>
      <c r="P6473">
        <v>-22000</v>
      </c>
      <c r="Q6473">
        <v>8617</v>
      </c>
      <c r="R6473" t="b">
        <v>0</v>
      </c>
      <c r="S6473">
        <v>0</v>
      </c>
    </row>
    <row r="6474" spans="1:19">
      <c r="A6474">
        <v>417501</v>
      </c>
      <c r="B6474" s="12"/>
      <c r="C6474" s="12" t="s">
        <v>4797</v>
      </c>
      <c r="D6474" s="12" t="s">
        <v>4996</v>
      </c>
      <c r="E6474" t="b">
        <v>0</v>
      </c>
      <c r="F6474">
        <v>0</v>
      </c>
      <c r="G6474">
        <v>3101</v>
      </c>
      <c r="H6474">
        <v>43900</v>
      </c>
      <c r="I6474" s="12" t="s">
        <v>6093</v>
      </c>
      <c r="J6474">
        <v>1</v>
      </c>
      <c r="K6474">
        <v>13675</v>
      </c>
      <c r="L6474">
        <v>0</v>
      </c>
      <c r="M6474">
        <v>0</v>
      </c>
      <c r="N6474">
        <v>11000</v>
      </c>
      <c r="O6474">
        <v>0</v>
      </c>
      <c r="P6474">
        <v>-33000</v>
      </c>
      <c r="Q6474">
        <v>8618</v>
      </c>
      <c r="R6474" t="b">
        <v>0</v>
      </c>
      <c r="S6474">
        <v>0</v>
      </c>
    </row>
    <row r="6475" spans="1:19">
      <c r="A6475">
        <v>417501</v>
      </c>
      <c r="B6475" s="12"/>
      <c r="C6475" s="12" t="s">
        <v>4797</v>
      </c>
      <c r="D6475" s="12" t="s">
        <v>4996</v>
      </c>
      <c r="E6475" t="b">
        <v>0</v>
      </c>
      <c r="F6475">
        <v>0</v>
      </c>
      <c r="G6475">
        <v>3101</v>
      </c>
      <c r="H6475">
        <v>43928</v>
      </c>
      <c r="I6475" s="12" t="s">
        <v>6093</v>
      </c>
      <c r="J6475">
        <v>1</v>
      </c>
      <c r="K6475">
        <v>13738</v>
      </c>
      <c r="L6475">
        <v>0</v>
      </c>
      <c r="M6475">
        <v>0</v>
      </c>
      <c r="N6475">
        <v>11000</v>
      </c>
      <c r="O6475">
        <v>0</v>
      </c>
      <c r="P6475">
        <v>-44000</v>
      </c>
      <c r="Q6475">
        <v>8619</v>
      </c>
      <c r="R6475" t="b">
        <v>0</v>
      </c>
      <c r="S6475">
        <v>0</v>
      </c>
    </row>
    <row r="6476" spans="1:19">
      <c r="A6476">
        <v>417501</v>
      </c>
      <c r="B6476" s="12"/>
      <c r="C6476" s="12" t="s">
        <v>4797</v>
      </c>
      <c r="D6476" s="12" t="s">
        <v>4996</v>
      </c>
      <c r="E6476" t="b">
        <v>0</v>
      </c>
      <c r="F6476">
        <v>0</v>
      </c>
      <c r="G6476">
        <v>3101</v>
      </c>
      <c r="H6476">
        <v>43956</v>
      </c>
      <c r="I6476" s="12" t="s">
        <v>6093</v>
      </c>
      <c r="J6476">
        <v>1</v>
      </c>
      <c r="K6476">
        <v>13803</v>
      </c>
      <c r="L6476">
        <v>0</v>
      </c>
      <c r="M6476">
        <v>0</v>
      </c>
      <c r="N6476">
        <v>11000</v>
      </c>
      <c r="O6476">
        <v>0</v>
      </c>
      <c r="P6476">
        <v>-55000</v>
      </c>
      <c r="Q6476">
        <v>8620</v>
      </c>
      <c r="R6476" t="b">
        <v>0</v>
      </c>
      <c r="S6476">
        <v>0</v>
      </c>
    </row>
    <row r="6477" spans="1:19">
      <c r="A6477">
        <v>417501</v>
      </c>
      <c r="B6477" s="12"/>
      <c r="C6477" s="12" t="s">
        <v>4797</v>
      </c>
      <c r="D6477" s="12" t="s">
        <v>4996</v>
      </c>
      <c r="E6477" t="b">
        <v>0</v>
      </c>
      <c r="F6477">
        <v>0</v>
      </c>
      <c r="G6477">
        <v>3101</v>
      </c>
      <c r="H6477">
        <v>43984</v>
      </c>
      <c r="I6477" s="12" t="s">
        <v>6093</v>
      </c>
      <c r="J6477">
        <v>1</v>
      </c>
      <c r="K6477">
        <v>13872</v>
      </c>
      <c r="L6477">
        <v>0</v>
      </c>
      <c r="M6477">
        <v>0</v>
      </c>
      <c r="N6477">
        <v>11000</v>
      </c>
      <c r="O6477">
        <v>0</v>
      </c>
      <c r="P6477">
        <v>-66000</v>
      </c>
      <c r="Q6477">
        <v>8621</v>
      </c>
      <c r="R6477" t="b">
        <v>0</v>
      </c>
      <c r="S6477">
        <v>0</v>
      </c>
    </row>
    <row r="6478" spans="1:19">
      <c r="A6478">
        <v>417501</v>
      </c>
      <c r="B6478" s="12"/>
      <c r="C6478" s="12" t="s">
        <v>4797</v>
      </c>
      <c r="D6478" s="12" t="s">
        <v>4996</v>
      </c>
      <c r="E6478" t="b">
        <v>0</v>
      </c>
      <c r="F6478">
        <v>0</v>
      </c>
      <c r="G6478">
        <v>3101</v>
      </c>
      <c r="H6478">
        <v>44018</v>
      </c>
      <c r="I6478" s="12" t="s">
        <v>6093</v>
      </c>
      <c r="J6478">
        <v>1</v>
      </c>
      <c r="K6478">
        <v>13951</v>
      </c>
      <c r="L6478">
        <v>0</v>
      </c>
      <c r="M6478">
        <v>0</v>
      </c>
      <c r="N6478">
        <v>11000</v>
      </c>
      <c r="O6478">
        <v>0</v>
      </c>
      <c r="P6478">
        <v>-77000</v>
      </c>
      <c r="Q6478">
        <v>8622</v>
      </c>
      <c r="R6478" t="b">
        <v>0</v>
      </c>
      <c r="S6478">
        <v>0</v>
      </c>
    </row>
    <row r="6479" spans="1:19">
      <c r="A6479">
        <v>417501</v>
      </c>
      <c r="B6479" s="12"/>
      <c r="C6479" s="12" t="s">
        <v>4797</v>
      </c>
      <c r="D6479" s="12" t="s">
        <v>4996</v>
      </c>
      <c r="E6479" t="b">
        <v>0</v>
      </c>
      <c r="F6479">
        <v>0</v>
      </c>
      <c r="G6479">
        <v>3101</v>
      </c>
      <c r="H6479">
        <v>44047</v>
      </c>
      <c r="I6479" s="12" t="s">
        <v>6093</v>
      </c>
      <c r="J6479">
        <v>1</v>
      </c>
      <c r="K6479">
        <v>14018</v>
      </c>
      <c r="L6479">
        <v>0</v>
      </c>
      <c r="M6479">
        <v>0</v>
      </c>
      <c r="N6479">
        <v>11000</v>
      </c>
      <c r="O6479">
        <v>0</v>
      </c>
      <c r="P6479">
        <v>-88000</v>
      </c>
      <c r="Q6479">
        <v>8623</v>
      </c>
      <c r="R6479" t="b">
        <v>0</v>
      </c>
      <c r="S6479">
        <v>0</v>
      </c>
    </row>
    <row r="6480" spans="1:19">
      <c r="A6480">
        <v>417501</v>
      </c>
      <c r="B6480" s="12"/>
      <c r="C6480" s="12" t="s">
        <v>4797</v>
      </c>
      <c r="D6480" s="12" t="s">
        <v>4996</v>
      </c>
      <c r="E6480" t="b">
        <v>0</v>
      </c>
      <c r="F6480">
        <v>0</v>
      </c>
      <c r="G6480">
        <v>3101</v>
      </c>
      <c r="H6480">
        <v>44109</v>
      </c>
      <c r="I6480" s="12" t="s">
        <v>6093</v>
      </c>
      <c r="J6480">
        <v>1</v>
      </c>
      <c r="K6480">
        <v>14108</v>
      </c>
      <c r="L6480">
        <v>0</v>
      </c>
      <c r="M6480">
        <v>0</v>
      </c>
      <c r="N6480">
        <v>11000</v>
      </c>
      <c r="O6480">
        <v>0</v>
      </c>
      <c r="P6480">
        <v>-99000</v>
      </c>
      <c r="Q6480">
        <v>8624</v>
      </c>
      <c r="R6480" t="b">
        <v>0</v>
      </c>
      <c r="S6480">
        <v>0</v>
      </c>
    </row>
    <row r="6481" spans="1:19">
      <c r="A6481">
        <v>417501</v>
      </c>
      <c r="B6481" s="12"/>
      <c r="C6481" s="12" t="s">
        <v>4797</v>
      </c>
      <c r="D6481" s="12" t="s">
        <v>4996</v>
      </c>
      <c r="E6481" t="b">
        <v>0</v>
      </c>
      <c r="F6481">
        <v>0</v>
      </c>
      <c r="G6481">
        <v>3101</v>
      </c>
      <c r="H6481">
        <v>44138</v>
      </c>
      <c r="I6481" s="12" t="s">
        <v>6093</v>
      </c>
      <c r="J6481">
        <v>1</v>
      </c>
      <c r="K6481">
        <v>14237</v>
      </c>
      <c r="L6481">
        <v>0</v>
      </c>
      <c r="M6481">
        <v>0</v>
      </c>
      <c r="N6481">
        <v>11000</v>
      </c>
      <c r="O6481">
        <v>0</v>
      </c>
      <c r="P6481">
        <v>-110000</v>
      </c>
      <c r="Q6481">
        <v>8625</v>
      </c>
      <c r="R6481" t="b">
        <v>0</v>
      </c>
      <c r="S6481">
        <v>0</v>
      </c>
    </row>
    <row r="6482" spans="1:19">
      <c r="A6482">
        <v>417501</v>
      </c>
      <c r="B6482" s="12"/>
      <c r="C6482" s="12" t="s">
        <v>4797</v>
      </c>
      <c r="D6482" s="12" t="s">
        <v>4996</v>
      </c>
      <c r="E6482" t="b">
        <v>0</v>
      </c>
      <c r="F6482">
        <v>0</v>
      </c>
      <c r="G6482">
        <v>3101</v>
      </c>
      <c r="H6482">
        <v>44175</v>
      </c>
      <c r="I6482" s="12" t="s">
        <v>6093</v>
      </c>
      <c r="J6482">
        <v>1</v>
      </c>
      <c r="K6482">
        <v>14265</v>
      </c>
      <c r="L6482">
        <v>0</v>
      </c>
      <c r="M6482">
        <v>0</v>
      </c>
      <c r="N6482">
        <v>11000</v>
      </c>
      <c r="O6482">
        <v>0</v>
      </c>
      <c r="P6482">
        <v>-121000</v>
      </c>
      <c r="Q6482">
        <v>8626</v>
      </c>
      <c r="R6482" t="b">
        <v>0</v>
      </c>
      <c r="S6482">
        <v>0</v>
      </c>
    </row>
    <row r="6483" spans="1:19">
      <c r="A6483">
        <v>417501</v>
      </c>
      <c r="B6483" s="12" t="s">
        <v>3969</v>
      </c>
      <c r="C6483" s="12" t="s">
        <v>4797</v>
      </c>
      <c r="D6483" s="12" t="s">
        <v>3969</v>
      </c>
      <c r="E6483" t="b">
        <v>0</v>
      </c>
      <c r="F6483">
        <v>0</v>
      </c>
      <c r="G6483">
        <v>3101</v>
      </c>
      <c r="H6483" t="s">
        <v>21</v>
      </c>
      <c r="I6483" s="12"/>
      <c r="K6483">
        <v>0</v>
      </c>
      <c r="L6483">
        <v>0</v>
      </c>
      <c r="M6483">
        <v>0</v>
      </c>
      <c r="N6483">
        <v>121000</v>
      </c>
      <c r="O6483">
        <v>0</v>
      </c>
      <c r="P6483">
        <v>-121000</v>
      </c>
      <c r="Q6483">
        <v>8627</v>
      </c>
      <c r="R6483" t="b">
        <v>0</v>
      </c>
      <c r="S6483">
        <v>0</v>
      </c>
    </row>
    <row r="6484" spans="1:19">
      <c r="A6484">
        <v>417501</v>
      </c>
      <c r="B6484" s="12" t="s">
        <v>5006</v>
      </c>
      <c r="C6484" s="12" t="s">
        <v>4797</v>
      </c>
      <c r="D6484" s="12" t="s">
        <v>5006</v>
      </c>
      <c r="E6484" t="b">
        <v>0</v>
      </c>
      <c r="F6484">
        <v>0</v>
      </c>
      <c r="G6484">
        <v>3102</v>
      </c>
      <c r="H6484" t="s">
        <v>21</v>
      </c>
      <c r="I6484" s="12"/>
      <c r="K6484">
        <v>0</v>
      </c>
      <c r="L6484">
        <v>120000</v>
      </c>
      <c r="M6484">
        <v>0</v>
      </c>
      <c r="N6484">
        <v>0</v>
      </c>
      <c r="O6484">
        <v>0</v>
      </c>
      <c r="P6484">
        <v>0</v>
      </c>
      <c r="Q6484">
        <v>8628</v>
      </c>
      <c r="R6484" t="b">
        <v>0</v>
      </c>
      <c r="S6484">
        <v>0</v>
      </c>
    </row>
    <row r="6485" spans="1:19">
      <c r="A6485">
        <v>417501</v>
      </c>
      <c r="B6485" s="12"/>
      <c r="C6485" s="12" t="s">
        <v>4797</v>
      </c>
      <c r="D6485" s="12" t="s">
        <v>5006</v>
      </c>
      <c r="E6485" t="b">
        <v>0</v>
      </c>
      <c r="F6485">
        <v>0</v>
      </c>
      <c r="G6485">
        <v>3102</v>
      </c>
      <c r="H6485">
        <v>43843</v>
      </c>
      <c r="I6485" s="12" t="s">
        <v>6094</v>
      </c>
      <c r="J6485">
        <v>1</v>
      </c>
      <c r="K6485">
        <v>13502</v>
      </c>
      <c r="L6485">
        <v>0</v>
      </c>
      <c r="M6485">
        <v>0</v>
      </c>
      <c r="N6485">
        <v>10000</v>
      </c>
      <c r="O6485">
        <v>0</v>
      </c>
      <c r="P6485">
        <v>-10000</v>
      </c>
      <c r="Q6485">
        <v>8629</v>
      </c>
      <c r="R6485" t="b">
        <v>0</v>
      </c>
      <c r="S6485">
        <v>0</v>
      </c>
    </row>
    <row r="6486" spans="1:19">
      <c r="A6486">
        <v>417501</v>
      </c>
      <c r="B6486" s="12"/>
      <c r="C6486" s="12" t="s">
        <v>4797</v>
      </c>
      <c r="D6486" s="12" t="s">
        <v>5006</v>
      </c>
      <c r="E6486" t="b">
        <v>0</v>
      </c>
      <c r="F6486">
        <v>0</v>
      </c>
      <c r="G6486">
        <v>3102</v>
      </c>
      <c r="H6486">
        <v>43872</v>
      </c>
      <c r="I6486" s="12" t="s">
        <v>6094</v>
      </c>
      <c r="J6486">
        <v>1</v>
      </c>
      <c r="K6486">
        <v>13571</v>
      </c>
      <c r="L6486">
        <v>0</v>
      </c>
      <c r="M6486">
        <v>0</v>
      </c>
      <c r="N6486">
        <v>10000</v>
      </c>
      <c r="O6486">
        <v>0</v>
      </c>
      <c r="P6486">
        <v>-20000</v>
      </c>
      <c r="Q6486">
        <v>8630</v>
      </c>
      <c r="R6486" t="b">
        <v>0</v>
      </c>
      <c r="S6486">
        <v>0</v>
      </c>
    </row>
    <row r="6487" spans="1:19">
      <c r="A6487">
        <v>417501</v>
      </c>
      <c r="B6487" s="12"/>
      <c r="C6487" s="12" t="s">
        <v>4797</v>
      </c>
      <c r="D6487" s="12" t="s">
        <v>5006</v>
      </c>
      <c r="E6487" t="b">
        <v>0</v>
      </c>
      <c r="F6487">
        <v>0</v>
      </c>
      <c r="G6487">
        <v>3102</v>
      </c>
      <c r="H6487">
        <v>43902</v>
      </c>
      <c r="I6487" s="12" t="s">
        <v>6094</v>
      </c>
      <c r="J6487">
        <v>1</v>
      </c>
      <c r="K6487">
        <v>13654</v>
      </c>
      <c r="L6487">
        <v>0</v>
      </c>
      <c r="M6487">
        <v>0</v>
      </c>
      <c r="N6487">
        <v>10000</v>
      </c>
      <c r="O6487">
        <v>0</v>
      </c>
      <c r="P6487">
        <v>-30000</v>
      </c>
      <c r="Q6487">
        <v>8631</v>
      </c>
      <c r="R6487" t="b">
        <v>0</v>
      </c>
      <c r="S6487">
        <v>0</v>
      </c>
    </row>
    <row r="6488" spans="1:19">
      <c r="A6488">
        <v>417501</v>
      </c>
      <c r="B6488" s="12"/>
      <c r="C6488" s="12" t="s">
        <v>4797</v>
      </c>
      <c r="D6488" s="12" t="s">
        <v>5006</v>
      </c>
      <c r="E6488" t="b">
        <v>0</v>
      </c>
      <c r="F6488">
        <v>0</v>
      </c>
      <c r="G6488">
        <v>3102</v>
      </c>
      <c r="H6488">
        <v>43928</v>
      </c>
      <c r="I6488" s="12" t="s">
        <v>6094</v>
      </c>
      <c r="J6488">
        <v>1</v>
      </c>
      <c r="K6488">
        <v>13693</v>
      </c>
      <c r="L6488">
        <v>0</v>
      </c>
      <c r="M6488">
        <v>0</v>
      </c>
      <c r="N6488">
        <v>10000</v>
      </c>
      <c r="O6488">
        <v>0</v>
      </c>
      <c r="P6488">
        <v>-40000</v>
      </c>
      <c r="Q6488">
        <v>8632</v>
      </c>
      <c r="R6488" t="b">
        <v>0</v>
      </c>
      <c r="S6488">
        <v>0</v>
      </c>
    </row>
    <row r="6489" spans="1:19">
      <c r="A6489">
        <v>417501</v>
      </c>
      <c r="B6489" s="12"/>
      <c r="C6489" s="12" t="s">
        <v>4797</v>
      </c>
      <c r="D6489" s="12" t="s">
        <v>5006</v>
      </c>
      <c r="E6489" t="b">
        <v>0</v>
      </c>
      <c r="F6489">
        <v>0</v>
      </c>
      <c r="G6489">
        <v>3102</v>
      </c>
      <c r="H6489">
        <v>43965</v>
      </c>
      <c r="I6489" s="12" t="s">
        <v>6094</v>
      </c>
      <c r="J6489">
        <v>1</v>
      </c>
      <c r="K6489">
        <v>13771</v>
      </c>
      <c r="L6489">
        <v>0</v>
      </c>
      <c r="M6489">
        <v>0</v>
      </c>
      <c r="N6489">
        <v>10000</v>
      </c>
      <c r="O6489">
        <v>0</v>
      </c>
      <c r="P6489">
        <v>-50000</v>
      </c>
      <c r="Q6489">
        <v>8633</v>
      </c>
      <c r="R6489" t="b">
        <v>0</v>
      </c>
      <c r="S6489">
        <v>0</v>
      </c>
    </row>
    <row r="6490" spans="1:19">
      <c r="A6490">
        <v>417501</v>
      </c>
      <c r="B6490" s="12"/>
      <c r="C6490" s="12" t="s">
        <v>4797</v>
      </c>
      <c r="D6490" s="12" t="s">
        <v>5006</v>
      </c>
      <c r="E6490" t="b">
        <v>0</v>
      </c>
      <c r="F6490">
        <v>0</v>
      </c>
      <c r="G6490">
        <v>3102</v>
      </c>
      <c r="H6490">
        <v>44006</v>
      </c>
      <c r="I6490" s="12" t="s">
        <v>6094</v>
      </c>
      <c r="J6490">
        <v>1</v>
      </c>
      <c r="K6490">
        <v>13847</v>
      </c>
      <c r="L6490">
        <v>0</v>
      </c>
      <c r="M6490">
        <v>0</v>
      </c>
      <c r="N6490">
        <v>10000</v>
      </c>
      <c r="O6490">
        <v>0</v>
      </c>
      <c r="P6490">
        <v>-60000</v>
      </c>
      <c r="Q6490">
        <v>8634</v>
      </c>
      <c r="R6490" t="b">
        <v>0</v>
      </c>
      <c r="S6490">
        <v>0</v>
      </c>
    </row>
    <row r="6491" spans="1:19">
      <c r="A6491">
        <v>417501</v>
      </c>
      <c r="B6491" s="12"/>
      <c r="C6491" s="12" t="s">
        <v>4797</v>
      </c>
      <c r="D6491" s="12" t="s">
        <v>5006</v>
      </c>
      <c r="E6491" t="b">
        <v>0</v>
      </c>
      <c r="F6491">
        <v>0</v>
      </c>
      <c r="G6491">
        <v>3102</v>
      </c>
      <c r="H6491">
        <v>44022</v>
      </c>
      <c r="I6491" s="12" t="s">
        <v>6094</v>
      </c>
      <c r="J6491">
        <v>1</v>
      </c>
      <c r="K6491">
        <v>13907</v>
      </c>
      <c r="L6491">
        <v>0</v>
      </c>
      <c r="M6491">
        <v>0</v>
      </c>
      <c r="N6491">
        <v>10000</v>
      </c>
      <c r="O6491">
        <v>0</v>
      </c>
      <c r="P6491">
        <v>-70000</v>
      </c>
      <c r="Q6491">
        <v>8635</v>
      </c>
      <c r="R6491" t="b">
        <v>0</v>
      </c>
      <c r="S6491">
        <v>0</v>
      </c>
    </row>
    <row r="6492" spans="1:19">
      <c r="A6492">
        <v>417501</v>
      </c>
      <c r="B6492" s="12"/>
      <c r="C6492" s="12" t="s">
        <v>4797</v>
      </c>
      <c r="D6492" s="12" t="s">
        <v>5006</v>
      </c>
      <c r="E6492" t="b">
        <v>0</v>
      </c>
      <c r="F6492">
        <v>0</v>
      </c>
      <c r="G6492">
        <v>3102</v>
      </c>
      <c r="H6492">
        <v>44055</v>
      </c>
      <c r="I6492" s="12" t="s">
        <v>6094</v>
      </c>
      <c r="J6492">
        <v>1</v>
      </c>
      <c r="K6492">
        <v>13975</v>
      </c>
      <c r="L6492">
        <v>0</v>
      </c>
      <c r="M6492">
        <v>0</v>
      </c>
      <c r="N6492">
        <v>10000</v>
      </c>
      <c r="O6492">
        <v>0</v>
      </c>
      <c r="P6492">
        <v>-80000</v>
      </c>
      <c r="Q6492">
        <v>8636</v>
      </c>
      <c r="R6492" t="b">
        <v>0</v>
      </c>
      <c r="S6492">
        <v>0</v>
      </c>
    </row>
    <row r="6493" spans="1:19">
      <c r="A6493">
        <v>417501</v>
      </c>
      <c r="B6493" s="12"/>
      <c r="C6493" s="12" t="s">
        <v>4797</v>
      </c>
      <c r="D6493" s="12" t="s">
        <v>5006</v>
      </c>
      <c r="E6493" t="b">
        <v>0</v>
      </c>
      <c r="F6493">
        <v>0</v>
      </c>
      <c r="G6493">
        <v>3102</v>
      </c>
      <c r="H6493">
        <v>44083</v>
      </c>
      <c r="I6493" s="12" t="s">
        <v>6094</v>
      </c>
      <c r="J6493">
        <v>1</v>
      </c>
      <c r="K6493">
        <v>14050</v>
      </c>
      <c r="L6493">
        <v>0</v>
      </c>
      <c r="M6493">
        <v>0</v>
      </c>
      <c r="N6493">
        <v>10000</v>
      </c>
      <c r="O6493">
        <v>0</v>
      </c>
      <c r="P6493">
        <v>-90000</v>
      </c>
      <c r="Q6493">
        <v>8637</v>
      </c>
      <c r="R6493" t="b">
        <v>0</v>
      </c>
      <c r="S6493">
        <v>0</v>
      </c>
    </row>
    <row r="6494" spans="1:19">
      <c r="A6494">
        <v>417501</v>
      </c>
      <c r="B6494" s="12"/>
      <c r="C6494" s="12" t="s">
        <v>4797</v>
      </c>
      <c r="D6494" s="12" t="s">
        <v>5006</v>
      </c>
      <c r="E6494" t="b">
        <v>0</v>
      </c>
      <c r="F6494">
        <v>0</v>
      </c>
      <c r="G6494">
        <v>3102</v>
      </c>
      <c r="H6494">
        <v>44113</v>
      </c>
      <c r="I6494" s="12" t="s">
        <v>6094</v>
      </c>
      <c r="J6494">
        <v>1</v>
      </c>
      <c r="K6494">
        <v>14125</v>
      </c>
      <c r="L6494">
        <v>0</v>
      </c>
      <c r="M6494">
        <v>0</v>
      </c>
      <c r="N6494">
        <v>10000</v>
      </c>
      <c r="O6494">
        <v>0</v>
      </c>
      <c r="P6494">
        <v>-100000</v>
      </c>
      <c r="Q6494">
        <v>8638</v>
      </c>
      <c r="R6494" t="b">
        <v>0</v>
      </c>
      <c r="S6494">
        <v>0</v>
      </c>
    </row>
    <row r="6495" spans="1:19">
      <c r="A6495">
        <v>417501</v>
      </c>
      <c r="B6495" s="12"/>
      <c r="C6495" s="12" t="s">
        <v>4797</v>
      </c>
      <c r="D6495" s="12" t="s">
        <v>5006</v>
      </c>
      <c r="E6495" t="b">
        <v>0</v>
      </c>
      <c r="F6495">
        <v>0</v>
      </c>
      <c r="G6495">
        <v>3102</v>
      </c>
      <c r="H6495">
        <v>44147</v>
      </c>
      <c r="I6495" s="12" t="s">
        <v>6094</v>
      </c>
      <c r="J6495">
        <v>1</v>
      </c>
      <c r="K6495">
        <v>14204</v>
      </c>
      <c r="L6495">
        <v>0</v>
      </c>
      <c r="M6495">
        <v>0</v>
      </c>
      <c r="N6495">
        <v>10000</v>
      </c>
      <c r="O6495">
        <v>0</v>
      </c>
      <c r="P6495">
        <v>-110000</v>
      </c>
      <c r="Q6495">
        <v>8639</v>
      </c>
      <c r="R6495" t="b">
        <v>0</v>
      </c>
      <c r="S6495">
        <v>0</v>
      </c>
    </row>
    <row r="6496" spans="1:19">
      <c r="A6496">
        <v>417501</v>
      </c>
      <c r="B6496" s="12"/>
      <c r="C6496" s="12" t="s">
        <v>4797</v>
      </c>
      <c r="D6496" s="12" t="s">
        <v>5006</v>
      </c>
      <c r="E6496" t="b">
        <v>0</v>
      </c>
      <c r="F6496">
        <v>0</v>
      </c>
      <c r="G6496">
        <v>3102</v>
      </c>
      <c r="H6496">
        <v>44174</v>
      </c>
      <c r="I6496" s="12" t="s">
        <v>6094</v>
      </c>
      <c r="J6496">
        <v>1</v>
      </c>
      <c r="K6496">
        <v>14260</v>
      </c>
      <c r="L6496">
        <v>0</v>
      </c>
      <c r="M6496">
        <v>0</v>
      </c>
      <c r="N6496">
        <v>10000</v>
      </c>
      <c r="O6496">
        <v>0</v>
      </c>
      <c r="P6496">
        <v>-120000</v>
      </c>
      <c r="Q6496">
        <v>8640</v>
      </c>
      <c r="R6496" t="b">
        <v>0</v>
      </c>
      <c r="S6496">
        <v>0</v>
      </c>
    </row>
    <row r="6497" spans="1:19">
      <c r="A6497">
        <v>417501</v>
      </c>
      <c r="B6497" s="12" t="s">
        <v>3971</v>
      </c>
      <c r="C6497" s="12" t="s">
        <v>4797</v>
      </c>
      <c r="D6497" s="12" t="s">
        <v>3971</v>
      </c>
      <c r="E6497" t="b">
        <v>0</v>
      </c>
      <c r="F6497">
        <v>0</v>
      </c>
      <c r="G6497">
        <v>3102</v>
      </c>
      <c r="H6497" t="s">
        <v>21</v>
      </c>
      <c r="I6497" s="12"/>
      <c r="K6497">
        <v>0</v>
      </c>
      <c r="L6497">
        <v>0</v>
      </c>
      <c r="M6497">
        <v>0</v>
      </c>
      <c r="N6497">
        <v>120000</v>
      </c>
      <c r="O6497">
        <v>0</v>
      </c>
      <c r="P6497">
        <v>-120000</v>
      </c>
      <c r="Q6497">
        <v>8641</v>
      </c>
      <c r="R6497" t="b">
        <v>0</v>
      </c>
      <c r="S6497">
        <v>0</v>
      </c>
    </row>
    <row r="6498" spans="1:19">
      <c r="A6498">
        <v>417501</v>
      </c>
      <c r="B6498" s="12" t="s">
        <v>5016</v>
      </c>
      <c r="C6498" s="12" t="s">
        <v>4797</v>
      </c>
      <c r="D6498" s="12" t="s">
        <v>5016</v>
      </c>
      <c r="E6498" t="b">
        <v>0</v>
      </c>
      <c r="F6498">
        <v>0</v>
      </c>
      <c r="G6498">
        <v>3201</v>
      </c>
      <c r="H6498" t="s">
        <v>21</v>
      </c>
      <c r="I6498" s="12"/>
      <c r="K6498">
        <v>0</v>
      </c>
      <c r="L6498">
        <v>132000</v>
      </c>
      <c r="M6498">
        <v>0</v>
      </c>
      <c r="N6498">
        <v>0</v>
      </c>
      <c r="O6498">
        <v>0</v>
      </c>
      <c r="P6498">
        <v>0</v>
      </c>
      <c r="Q6498">
        <v>8642</v>
      </c>
      <c r="R6498" t="b">
        <v>0</v>
      </c>
      <c r="S6498">
        <v>0</v>
      </c>
    </row>
    <row r="6499" spans="1:19">
      <c r="A6499">
        <v>417501</v>
      </c>
      <c r="B6499" s="12"/>
      <c r="C6499" s="12" t="s">
        <v>4797</v>
      </c>
      <c r="D6499" s="12" t="s">
        <v>5016</v>
      </c>
      <c r="E6499" t="b">
        <v>0</v>
      </c>
      <c r="F6499">
        <v>0</v>
      </c>
      <c r="G6499">
        <v>3201</v>
      </c>
      <c r="H6499">
        <v>43839</v>
      </c>
      <c r="I6499" s="12" t="s">
        <v>6095</v>
      </c>
      <c r="J6499">
        <v>1</v>
      </c>
      <c r="K6499">
        <v>13489</v>
      </c>
      <c r="L6499">
        <v>0</v>
      </c>
      <c r="M6499">
        <v>0</v>
      </c>
      <c r="N6499">
        <v>11000</v>
      </c>
      <c r="O6499">
        <v>0</v>
      </c>
      <c r="P6499">
        <v>-11000</v>
      </c>
      <c r="Q6499">
        <v>8643</v>
      </c>
      <c r="R6499" t="b">
        <v>0</v>
      </c>
      <c r="S6499">
        <v>0</v>
      </c>
    </row>
    <row r="6500" spans="1:19">
      <c r="A6500">
        <v>417501</v>
      </c>
      <c r="B6500" s="12"/>
      <c r="C6500" s="12" t="s">
        <v>4797</v>
      </c>
      <c r="D6500" s="12" t="s">
        <v>5016</v>
      </c>
      <c r="E6500" t="b">
        <v>0</v>
      </c>
      <c r="F6500">
        <v>0</v>
      </c>
      <c r="G6500">
        <v>3201</v>
      </c>
      <c r="H6500">
        <v>43872</v>
      </c>
      <c r="I6500" s="12" t="s">
        <v>6095</v>
      </c>
      <c r="J6500">
        <v>1</v>
      </c>
      <c r="K6500">
        <v>13567</v>
      </c>
      <c r="L6500">
        <v>0</v>
      </c>
      <c r="M6500">
        <v>0</v>
      </c>
      <c r="N6500">
        <v>11000</v>
      </c>
      <c r="O6500">
        <v>0</v>
      </c>
      <c r="P6500">
        <v>-22000</v>
      </c>
      <c r="Q6500">
        <v>8644</v>
      </c>
      <c r="R6500" t="b">
        <v>0</v>
      </c>
      <c r="S6500">
        <v>0</v>
      </c>
    </row>
    <row r="6501" spans="1:19">
      <c r="A6501">
        <v>417501</v>
      </c>
      <c r="B6501" s="12"/>
      <c r="C6501" s="12" t="s">
        <v>4797</v>
      </c>
      <c r="D6501" s="12" t="s">
        <v>5016</v>
      </c>
      <c r="E6501" t="b">
        <v>0</v>
      </c>
      <c r="F6501">
        <v>0</v>
      </c>
      <c r="G6501">
        <v>3201</v>
      </c>
      <c r="H6501">
        <v>43901</v>
      </c>
      <c r="I6501" s="12" t="s">
        <v>6095</v>
      </c>
      <c r="J6501">
        <v>1</v>
      </c>
      <c r="K6501">
        <v>13648</v>
      </c>
      <c r="L6501">
        <v>0</v>
      </c>
      <c r="M6501">
        <v>0</v>
      </c>
      <c r="N6501">
        <v>11000</v>
      </c>
      <c r="O6501">
        <v>0</v>
      </c>
      <c r="P6501">
        <v>-33000</v>
      </c>
      <c r="Q6501">
        <v>8645</v>
      </c>
      <c r="R6501" t="b">
        <v>0</v>
      </c>
      <c r="S6501">
        <v>0</v>
      </c>
    </row>
    <row r="6502" spans="1:19">
      <c r="A6502">
        <v>417501</v>
      </c>
      <c r="B6502" s="12"/>
      <c r="C6502" s="12" t="s">
        <v>4797</v>
      </c>
      <c r="D6502" s="12" t="s">
        <v>5016</v>
      </c>
      <c r="E6502" t="b">
        <v>0</v>
      </c>
      <c r="F6502">
        <v>0</v>
      </c>
      <c r="G6502">
        <v>3201</v>
      </c>
      <c r="H6502">
        <v>43924</v>
      </c>
      <c r="I6502" s="12" t="s">
        <v>6095</v>
      </c>
      <c r="J6502">
        <v>1</v>
      </c>
      <c r="K6502">
        <v>13681</v>
      </c>
      <c r="L6502">
        <v>0</v>
      </c>
      <c r="M6502">
        <v>0</v>
      </c>
      <c r="N6502">
        <v>11000</v>
      </c>
      <c r="O6502">
        <v>0</v>
      </c>
      <c r="P6502">
        <v>-44000</v>
      </c>
      <c r="Q6502">
        <v>8646</v>
      </c>
      <c r="R6502" t="b">
        <v>0</v>
      </c>
      <c r="S6502">
        <v>0</v>
      </c>
    </row>
    <row r="6503" spans="1:19">
      <c r="A6503">
        <v>417501</v>
      </c>
      <c r="B6503" s="12"/>
      <c r="C6503" s="12" t="s">
        <v>4797</v>
      </c>
      <c r="D6503" s="12" t="s">
        <v>5016</v>
      </c>
      <c r="E6503" t="b">
        <v>0</v>
      </c>
      <c r="F6503">
        <v>0</v>
      </c>
      <c r="G6503">
        <v>3201</v>
      </c>
      <c r="H6503">
        <v>43962</v>
      </c>
      <c r="I6503" s="12" t="s">
        <v>6095</v>
      </c>
      <c r="J6503">
        <v>1</v>
      </c>
      <c r="K6503">
        <v>13759</v>
      </c>
      <c r="L6503">
        <v>0</v>
      </c>
      <c r="M6503">
        <v>0</v>
      </c>
      <c r="N6503">
        <v>11000</v>
      </c>
      <c r="O6503">
        <v>0</v>
      </c>
      <c r="P6503">
        <v>-55000</v>
      </c>
      <c r="Q6503">
        <v>8647</v>
      </c>
      <c r="R6503" t="b">
        <v>0</v>
      </c>
      <c r="S6503">
        <v>0</v>
      </c>
    </row>
    <row r="6504" spans="1:19">
      <c r="A6504">
        <v>417501</v>
      </c>
      <c r="B6504" s="12"/>
      <c r="C6504" s="12" t="s">
        <v>4797</v>
      </c>
      <c r="D6504" s="12" t="s">
        <v>5016</v>
      </c>
      <c r="E6504" t="b">
        <v>0</v>
      </c>
      <c r="F6504">
        <v>0</v>
      </c>
      <c r="G6504">
        <v>3201</v>
      </c>
      <c r="H6504">
        <v>43990</v>
      </c>
      <c r="I6504" s="12" t="s">
        <v>6095</v>
      </c>
      <c r="J6504">
        <v>1</v>
      </c>
      <c r="K6504">
        <v>13818</v>
      </c>
      <c r="L6504">
        <v>0</v>
      </c>
      <c r="M6504">
        <v>0</v>
      </c>
      <c r="N6504">
        <v>11000</v>
      </c>
      <c r="O6504">
        <v>0</v>
      </c>
      <c r="P6504">
        <v>-66000</v>
      </c>
      <c r="Q6504">
        <v>8648</v>
      </c>
      <c r="R6504" t="b">
        <v>0</v>
      </c>
      <c r="S6504">
        <v>0</v>
      </c>
    </row>
    <row r="6505" spans="1:19">
      <c r="A6505">
        <v>417501</v>
      </c>
      <c r="B6505" s="12"/>
      <c r="C6505" s="12" t="s">
        <v>4797</v>
      </c>
      <c r="D6505" s="12" t="s">
        <v>5016</v>
      </c>
      <c r="E6505" t="b">
        <v>0</v>
      </c>
      <c r="F6505">
        <v>0</v>
      </c>
      <c r="G6505">
        <v>3201</v>
      </c>
      <c r="H6505">
        <v>44019</v>
      </c>
      <c r="I6505" s="12" t="s">
        <v>6095</v>
      </c>
      <c r="J6505">
        <v>1</v>
      </c>
      <c r="K6505">
        <v>13894</v>
      </c>
      <c r="L6505">
        <v>0</v>
      </c>
      <c r="M6505">
        <v>0</v>
      </c>
      <c r="N6505">
        <v>11000</v>
      </c>
      <c r="O6505">
        <v>0</v>
      </c>
      <c r="P6505">
        <v>-77000</v>
      </c>
      <c r="Q6505">
        <v>8649</v>
      </c>
      <c r="R6505" t="b">
        <v>0</v>
      </c>
      <c r="S6505">
        <v>0</v>
      </c>
    </row>
    <row r="6506" spans="1:19">
      <c r="A6506">
        <v>417501</v>
      </c>
      <c r="B6506" s="12"/>
      <c r="C6506" s="12" t="s">
        <v>4797</v>
      </c>
      <c r="D6506" s="12" t="s">
        <v>5016</v>
      </c>
      <c r="E6506" t="b">
        <v>0</v>
      </c>
      <c r="F6506">
        <v>0</v>
      </c>
      <c r="G6506">
        <v>3201</v>
      </c>
      <c r="H6506">
        <v>44044</v>
      </c>
      <c r="I6506" s="12" t="s">
        <v>1401</v>
      </c>
      <c r="J6506">
        <v>3</v>
      </c>
      <c r="K6506">
        <v>572</v>
      </c>
      <c r="L6506">
        <v>0</v>
      </c>
      <c r="M6506">
        <v>0</v>
      </c>
      <c r="N6506">
        <v>11000</v>
      </c>
      <c r="O6506">
        <v>0</v>
      </c>
      <c r="P6506">
        <v>-88000</v>
      </c>
      <c r="Q6506">
        <v>8650</v>
      </c>
      <c r="R6506" t="b">
        <v>0</v>
      </c>
      <c r="S6506">
        <v>0</v>
      </c>
    </row>
    <row r="6507" spans="1:19">
      <c r="A6507">
        <v>417501</v>
      </c>
      <c r="B6507" s="12"/>
      <c r="C6507" s="12" t="s">
        <v>4797</v>
      </c>
      <c r="D6507" s="12" t="s">
        <v>5016</v>
      </c>
      <c r="E6507" t="b">
        <v>0</v>
      </c>
      <c r="F6507">
        <v>0</v>
      </c>
      <c r="G6507">
        <v>3201</v>
      </c>
      <c r="H6507">
        <v>44083</v>
      </c>
      <c r="I6507" s="12" t="s">
        <v>6095</v>
      </c>
      <c r="J6507">
        <v>1</v>
      </c>
      <c r="K6507">
        <v>14049</v>
      </c>
      <c r="L6507">
        <v>0</v>
      </c>
      <c r="M6507">
        <v>0</v>
      </c>
      <c r="N6507">
        <v>11000</v>
      </c>
      <c r="O6507">
        <v>0</v>
      </c>
      <c r="P6507">
        <v>-99000</v>
      </c>
      <c r="Q6507">
        <v>8651</v>
      </c>
      <c r="R6507" t="b">
        <v>0</v>
      </c>
      <c r="S6507">
        <v>0</v>
      </c>
    </row>
    <row r="6508" spans="1:19">
      <c r="A6508">
        <v>417501</v>
      </c>
      <c r="B6508" s="12"/>
      <c r="C6508" s="12" t="s">
        <v>4797</v>
      </c>
      <c r="D6508" s="12" t="s">
        <v>5016</v>
      </c>
      <c r="E6508" t="b">
        <v>0</v>
      </c>
      <c r="F6508">
        <v>0</v>
      </c>
      <c r="G6508">
        <v>3201</v>
      </c>
      <c r="H6508">
        <v>44110</v>
      </c>
      <c r="I6508" s="12" t="s">
        <v>6095</v>
      </c>
      <c r="J6508">
        <v>1</v>
      </c>
      <c r="K6508">
        <v>14111</v>
      </c>
      <c r="L6508">
        <v>0</v>
      </c>
      <c r="M6508">
        <v>0</v>
      </c>
      <c r="N6508">
        <v>11000</v>
      </c>
      <c r="O6508">
        <v>0</v>
      </c>
      <c r="P6508">
        <v>-110000</v>
      </c>
      <c r="Q6508">
        <v>8652</v>
      </c>
      <c r="R6508" t="b">
        <v>0</v>
      </c>
      <c r="S6508">
        <v>0</v>
      </c>
    </row>
    <row r="6509" spans="1:19">
      <c r="A6509">
        <v>417501</v>
      </c>
      <c r="B6509" s="12"/>
      <c r="C6509" s="12" t="s">
        <v>4797</v>
      </c>
      <c r="D6509" s="12" t="s">
        <v>5016</v>
      </c>
      <c r="E6509" t="b">
        <v>0</v>
      </c>
      <c r="F6509">
        <v>0</v>
      </c>
      <c r="G6509">
        <v>3201</v>
      </c>
      <c r="H6509">
        <v>44147</v>
      </c>
      <c r="I6509" s="12" t="s">
        <v>6095</v>
      </c>
      <c r="J6509">
        <v>1</v>
      </c>
      <c r="K6509">
        <v>14202</v>
      </c>
      <c r="L6509">
        <v>0</v>
      </c>
      <c r="M6509">
        <v>0</v>
      </c>
      <c r="N6509">
        <v>11000</v>
      </c>
      <c r="O6509">
        <v>0</v>
      </c>
      <c r="P6509">
        <v>-121000</v>
      </c>
      <c r="Q6509">
        <v>8653</v>
      </c>
      <c r="R6509" t="b">
        <v>0</v>
      </c>
      <c r="S6509">
        <v>0</v>
      </c>
    </row>
    <row r="6510" spans="1:19">
      <c r="A6510">
        <v>417501</v>
      </c>
      <c r="B6510" s="12"/>
      <c r="C6510" s="12" t="s">
        <v>4797</v>
      </c>
      <c r="D6510" s="12" t="s">
        <v>5016</v>
      </c>
      <c r="E6510" t="b">
        <v>0</v>
      </c>
      <c r="F6510">
        <v>0</v>
      </c>
      <c r="G6510">
        <v>3201</v>
      </c>
      <c r="H6510">
        <v>44172</v>
      </c>
      <c r="I6510" s="12" t="s">
        <v>6095</v>
      </c>
      <c r="J6510">
        <v>1</v>
      </c>
      <c r="K6510">
        <v>14253</v>
      </c>
      <c r="L6510">
        <v>0</v>
      </c>
      <c r="M6510">
        <v>0</v>
      </c>
      <c r="N6510">
        <v>11000</v>
      </c>
      <c r="O6510">
        <v>0</v>
      </c>
      <c r="P6510">
        <v>-132000</v>
      </c>
      <c r="Q6510">
        <v>8654</v>
      </c>
      <c r="R6510" t="b">
        <v>0</v>
      </c>
      <c r="S6510">
        <v>0</v>
      </c>
    </row>
    <row r="6511" spans="1:19">
      <c r="A6511">
        <v>417501</v>
      </c>
      <c r="B6511" s="12" t="s">
        <v>3973</v>
      </c>
      <c r="C6511" s="12" t="s">
        <v>4797</v>
      </c>
      <c r="D6511" s="12" t="s">
        <v>3973</v>
      </c>
      <c r="E6511" t="b">
        <v>0</v>
      </c>
      <c r="F6511">
        <v>0</v>
      </c>
      <c r="G6511">
        <v>3201</v>
      </c>
      <c r="H6511" t="s">
        <v>21</v>
      </c>
      <c r="I6511" s="12"/>
      <c r="K6511">
        <v>0</v>
      </c>
      <c r="L6511">
        <v>0</v>
      </c>
      <c r="M6511">
        <v>0</v>
      </c>
      <c r="N6511">
        <v>132000</v>
      </c>
      <c r="O6511">
        <v>0</v>
      </c>
      <c r="P6511">
        <v>-132000</v>
      </c>
      <c r="Q6511">
        <v>8655</v>
      </c>
      <c r="R6511" t="b">
        <v>0</v>
      </c>
      <c r="S6511">
        <v>0</v>
      </c>
    </row>
    <row r="6512" spans="1:19">
      <c r="A6512">
        <v>417501</v>
      </c>
      <c r="B6512" s="12" t="s">
        <v>5027</v>
      </c>
      <c r="C6512" s="12" t="s">
        <v>4797</v>
      </c>
      <c r="D6512" s="12" t="s">
        <v>5027</v>
      </c>
      <c r="E6512" t="b">
        <v>0</v>
      </c>
      <c r="F6512">
        <v>0</v>
      </c>
      <c r="G6512">
        <v>3202</v>
      </c>
      <c r="H6512" t="s">
        <v>21</v>
      </c>
      <c r="I6512" s="12"/>
      <c r="K6512">
        <v>0</v>
      </c>
      <c r="L6512">
        <v>10000</v>
      </c>
      <c r="M6512">
        <v>0</v>
      </c>
      <c r="N6512">
        <v>0</v>
      </c>
      <c r="O6512">
        <v>0</v>
      </c>
      <c r="P6512">
        <v>0</v>
      </c>
      <c r="Q6512">
        <v>8656</v>
      </c>
      <c r="R6512" t="b">
        <v>0</v>
      </c>
      <c r="S6512">
        <v>0</v>
      </c>
    </row>
    <row r="6513" spans="1:19">
      <c r="A6513">
        <v>417501</v>
      </c>
      <c r="B6513" s="12"/>
      <c r="C6513" s="12" t="s">
        <v>4797</v>
      </c>
      <c r="D6513" s="12" t="s">
        <v>5027</v>
      </c>
      <c r="E6513" t="b">
        <v>0</v>
      </c>
      <c r="F6513">
        <v>0</v>
      </c>
      <c r="G6513">
        <v>3202</v>
      </c>
      <c r="H6513">
        <v>43901</v>
      </c>
      <c r="I6513" s="12" t="s">
        <v>6096</v>
      </c>
      <c r="J6513">
        <v>1</v>
      </c>
      <c r="K6513">
        <v>13652</v>
      </c>
      <c r="L6513">
        <v>0</v>
      </c>
      <c r="M6513">
        <v>0</v>
      </c>
      <c r="N6513">
        <v>10000</v>
      </c>
      <c r="O6513">
        <v>0</v>
      </c>
      <c r="P6513">
        <v>-10000</v>
      </c>
      <c r="Q6513">
        <v>8657</v>
      </c>
      <c r="R6513" t="b">
        <v>0</v>
      </c>
      <c r="S6513">
        <v>0</v>
      </c>
    </row>
    <row r="6514" spans="1:19">
      <c r="A6514">
        <v>417501</v>
      </c>
      <c r="B6514" s="12" t="s">
        <v>3975</v>
      </c>
      <c r="C6514" s="12" t="s">
        <v>4797</v>
      </c>
      <c r="D6514" s="12" t="s">
        <v>3975</v>
      </c>
      <c r="E6514" t="b">
        <v>0</v>
      </c>
      <c r="F6514">
        <v>0</v>
      </c>
      <c r="G6514">
        <v>3202</v>
      </c>
      <c r="H6514" t="s">
        <v>21</v>
      </c>
      <c r="I6514" s="12"/>
      <c r="K6514">
        <v>0</v>
      </c>
      <c r="L6514">
        <v>0</v>
      </c>
      <c r="M6514">
        <v>0</v>
      </c>
      <c r="N6514">
        <v>10000</v>
      </c>
      <c r="O6514">
        <v>0</v>
      </c>
      <c r="P6514">
        <v>-10000</v>
      </c>
      <c r="Q6514">
        <v>8658</v>
      </c>
      <c r="R6514" t="b">
        <v>0</v>
      </c>
      <c r="S6514">
        <v>0</v>
      </c>
    </row>
    <row r="6515" spans="1:19">
      <c r="A6515">
        <v>417501</v>
      </c>
      <c r="B6515" s="12" t="s">
        <v>5032</v>
      </c>
      <c r="C6515" s="12" t="s">
        <v>4797</v>
      </c>
      <c r="D6515" s="12" t="s">
        <v>5032</v>
      </c>
      <c r="E6515" t="b">
        <v>0</v>
      </c>
      <c r="F6515">
        <v>0</v>
      </c>
      <c r="G6515">
        <v>3301</v>
      </c>
      <c r="H6515" t="s">
        <v>21</v>
      </c>
      <c r="I6515" s="12"/>
      <c r="K6515">
        <v>0</v>
      </c>
      <c r="L6515">
        <v>132000</v>
      </c>
      <c r="M6515">
        <v>0</v>
      </c>
      <c r="N6515">
        <v>0</v>
      </c>
      <c r="O6515">
        <v>0</v>
      </c>
      <c r="P6515">
        <v>0</v>
      </c>
      <c r="Q6515">
        <v>8659</v>
      </c>
      <c r="R6515" t="b">
        <v>0</v>
      </c>
      <c r="S6515">
        <v>0</v>
      </c>
    </row>
    <row r="6516" spans="1:19">
      <c r="A6516">
        <v>417501</v>
      </c>
      <c r="B6516" s="12"/>
      <c r="C6516" s="12" t="s">
        <v>4797</v>
      </c>
      <c r="D6516" s="12" t="s">
        <v>5032</v>
      </c>
      <c r="E6516" t="b">
        <v>0</v>
      </c>
      <c r="F6516">
        <v>0</v>
      </c>
      <c r="G6516">
        <v>3301</v>
      </c>
      <c r="H6516">
        <v>43844</v>
      </c>
      <c r="I6516" s="12" t="s">
        <v>6097</v>
      </c>
      <c r="J6516">
        <v>1</v>
      </c>
      <c r="K6516">
        <v>13508</v>
      </c>
      <c r="L6516">
        <v>0</v>
      </c>
      <c r="M6516">
        <v>0</v>
      </c>
      <c r="N6516">
        <v>11000</v>
      </c>
      <c r="O6516">
        <v>0</v>
      </c>
      <c r="P6516">
        <v>-11000</v>
      </c>
      <c r="Q6516">
        <v>8660</v>
      </c>
      <c r="R6516" t="b">
        <v>0</v>
      </c>
      <c r="S6516">
        <v>0</v>
      </c>
    </row>
    <row r="6517" spans="1:19">
      <c r="A6517">
        <v>417501</v>
      </c>
      <c r="B6517" s="12"/>
      <c r="C6517" s="12" t="s">
        <v>4797</v>
      </c>
      <c r="D6517" s="12" t="s">
        <v>5032</v>
      </c>
      <c r="E6517" t="b">
        <v>0</v>
      </c>
      <c r="F6517">
        <v>0</v>
      </c>
      <c r="G6517">
        <v>3301</v>
      </c>
      <c r="H6517">
        <v>43868</v>
      </c>
      <c r="I6517" s="12" t="s">
        <v>6097</v>
      </c>
      <c r="J6517">
        <v>1</v>
      </c>
      <c r="K6517">
        <v>13555</v>
      </c>
      <c r="L6517">
        <v>0</v>
      </c>
      <c r="M6517">
        <v>0</v>
      </c>
      <c r="N6517">
        <v>11000</v>
      </c>
      <c r="O6517">
        <v>0</v>
      </c>
      <c r="P6517">
        <v>-22000</v>
      </c>
      <c r="Q6517">
        <v>8661</v>
      </c>
      <c r="R6517" t="b">
        <v>0</v>
      </c>
      <c r="S6517">
        <v>0</v>
      </c>
    </row>
    <row r="6518" spans="1:19">
      <c r="A6518">
        <v>417501</v>
      </c>
      <c r="B6518" s="12"/>
      <c r="C6518" s="12" t="s">
        <v>4797</v>
      </c>
      <c r="D6518" s="12" t="s">
        <v>5032</v>
      </c>
      <c r="E6518" t="b">
        <v>0</v>
      </c>
      <c r="F6518">
        <v>0</v>
      </c>
      <c r="G6518">
        <v>3301</v>
      </c>
      <c r="H6518">
        <v>43903</v>
      </c>
      <c r="I6518" s="12" t="s">
        <v>6097</v>
      </c>
      <c r="J6518">
        <v>1</v>
      </c>
      <c r="K6518">
        <v>13660</v>
      </c>
      <c r="L6518">
        <v>0</v>
      </c>
      <c r="M6518">
        <v>0</v>
      </c>
      <c r="N6518">
        <v>11000</v>
      </c>
      <c r="O6518">
        <v>0</v>
      </c>
      <c r="P6518">
        <v>-33000</v>
      </c>
      <c r="Q6518">
        <v>8662</v>
      </c>
      <c r="R6518" t="b">
        <v>0</v>
      </c>
      <c r="S6518">
        <v>0</v>
      </c>
    </row>
    <row r="6519" spans="1:19">
      <c r="A6519">
        <v>417501</v>
      </c>
      <c r="B6519" s="12"/>
      <c r="C6519" s="12" t="s">
        <v>4797</v>
      </c>
      <c r="D6519" s="12" t="s">
        <v>5032</v>
      </c>
      <c r="E6519" t="b">
        <v>0</v>
      </c>
      <c r="F6519">
        <v>0</v>
      </c>
      <c r="G6519">
        <v>3301</v>
      </c>
      <c r="H6519">
        <v>43934</v>
      </c>
      <c r="I6519" s="12" t="s">
        <v>6097</v>
      </c>
      <c r="J6519">
        <v>1</v>
      </c>
      <c r="K6519">
        <v>13702</v>
      </c>
      <c r="L6519">
        <v>0</v>
      </c>
      <c r="M6519">
        <v>0</v>
      </c>
      <c r="N6519">
        <v>11000</v>
      </c>
      <c r="O6519">
        <v>0</v>
      </c>
      <c r="P6519">
        <v>-44000</v>
      </c>
      <c r="Q6519">
        <v>8663</v>
      </c>
      <c r="R6519" t="b">
        <v>0</v>
      </c>
      <c r="S6519">
        <v>0</v>
      </c>
    </row>
    <row r="6520" spans="1:19">
      <c r="A6520">
        <v>417501</v>
      </c>
      <c r="B6520" s="12"/>
      <c r="C6520" s="12" t="s">
        <v>4797</v>
      </c>
      <c r="D6520" s="12" t="s">
        <v>5032</v>
      </c>
      <c r="E6520" t="b">
        <v>0</v>
      </c>
      <c r="F6520">
        <v>0</v>
      </c>
      <c r="G6520">
        <v>3301</v>
      </c>
      <c r="H6520">
        <v>43962</v>
      </c>
      <c r="I6520" s="12" t="s">
        <v>6097</v>
      </c>
      <c r="J6520">
        <v>1</v>
      </c>
      <c r="K6520">
        <v>13757</v>
      </c>
      <c r="L6520">
        <v>0</v>
      </c>
      <c r="M6520">
        <v>0</v>
      </c>
      <c r="N6520">
        <v>11000</v>
      </c>
      <c r="O6520">
        <v>0</v>
      </c>
      <c r="P6520">
        <v>-55000</v>
      </c>
      <c r="Q6520">
        <v>8664</v>
      </c>
      <c r="R6520" t="b">
        <v>0</v>
      </c>
      <c r="S6520">
        <v>0</v>
      </c>
    </row>
    <row r="6521" spans="1:19">
      <c r="A6521">
        <v>417501</v>
      </c>
      <c r="B6521" s="12"/>
      <c r="C6521" s="12" t="s">
        <v>4797</v>
      </c>
      <c r="D6521" s="12" t="s">
        <v>5032</v>
      </c>
      <c r="E6521" t="b">
        <v>0</v>
      </c>
      <c r="F6521">
        <v>0</v>
      </c>
      <c r="G6521">
        <v>3301</v>
      </c>
      <c r="H6521">
        <v>43994</v>
      </c>
      <c r="I6521" s="12" t="s">
        <v>6097</v>
      </c>
      <c r="J6521">
        <v>1</v>
      </c>
      <c r="K6521">
        <v>13839</v>
      </c>
      <c r="L6521">
        <v>0</v>
      </c>
      <c r="M6521">
        <v>0</v>
      </c>
      <c r="N6521">
        <v>11000</v>
      </c>
      <c r="O6521">
        <v>0</v>
      </c>
      <c r="P6521">
        <v>-66000</v>
      </c>
      <c r="Q6521">
        <v>8665</v>
      </c>
      <c r="R6521" t="b">
        <v>0</v>
      </c>
      <c r="S6521">
        <v>0</v>
      </c>
    </row>
    <row r="6522" spans="1:19">
      <c r="A6522">
        <v>417501</v>
      </c>
      <c r="B6522" s="12"/>
      <c r="C6522" s="12" t="s">
        <v>4797</v>
      </c>
      <c r="D6522" s="12" t="s">
        <v>5032</v>
      </c>
      <c r="E6522" t="b">
        <v>0</v>
      </c>
      <c r="F6522">
        <v>0</v>
      </c>
      <c r="G6522">
        <v>3301</v>
      </c>
      <c r="H6522">
        <v>44020</v>
      </c>
      <c r="I6522" s="12" t="s">
        <v>6097</v>
      </c>
      <c r="J6522">
        <v>1</v>
      </c>
      <c r="K6522">
        <v>13899</v>
      </c>
      <c r="L6522">
        <v>0</v>
      </c>
      <c r="M6522">
        <v>0</v>
      </c>
      <c r="N6522">
        <v>11000</v>
      </c>
      <c r="O6522">
        <v>0</v>
      </c>
      <c r="P6522">
        <v>-77000</v>
      </c>
      <c r="Q6522">
        <v>8666</v>
      </c>
      <c r="R6522" t="b">
        <v>0</v>
      </c>
      <c r="S6522">
        <v>0</v>
      </c>
    </row>
    <row r="6523" spans="1:19">
      <c r="A6523">
        <v>417501</v>
      </c>
      <c r="B6523" s="12"/>
      <c r="C6523" s="12" t="s">
        <v>4797</v>
      </c>
      <c r="D6523" s="12" t="s">
        <v>5032</v>
      </c>
      <c r="E6523" t="b">
        <v>0</v>
      </c>
      <c r="F6523">
        <v>0</v>
      </c>
      <c r="G6523">
        <v>3301</v>
      </c>
      <c r="H6523">
        <v>44057</v>
      </c>
      <c r="I6523" s="12" t="s">
        <v>6097</v>
      </c>
      <c r="J6523">
        <v>1</v>
      </c>
      <c r="K6523">
        <v>13981</v>
      </c>
      <c r="L6523">
        <v>0</v>
      </c>
      <c r="M6523">
        <v>0</v>
      </c>
      <c r="N6523">
        <v>11000</v>
      </c>
      <c r="O6523">
        <v>0</v>
      </c>
      <c r="P6523">
        <v>-88000</v>
      </c>
      <c r="Q6523">
        <v>8667</v>
      </c>
      <c r="R6523" t="b">
        <v>0</v>
      </c>
      <c r="S6523">
        <v>0</v>
      </c>
    </row>
    <row r="6524" spans="1:19">
      <c r="A6524">
        <v>417501</v>
      </c>
      <c r="B6524" s="12"/>
      <c r="C6524" s="12" t="s">
        <v>4797</v>
      </c>
      <c r="D6524" s="12" t="s">
        <v>5032</v>
      </c>
      <c r="E6524" t="b">
        <v>0</v>
      </c>
      <c r="F6524">
        <v>0</v>
      </c>
      <c r="G6524">
        <v>3301</v>
      </c>
      <c r="H6524">
        <v>44082</v>
      </c>
      <c r="I6524" s="12" t="s">
        <v>6097</v>
      </c>
      <c r="J6524">
        <v>1</v>
      </c>
      <c r="K6524">
        <v>14045</v>
      </c>
      <c r="L6524">
        <v>0</v>
      </c>
      <c r="M6524">
        <v>0</v>
      </c>
      <c r="N6524">
        <v>11000</v>
      </c>
      <c r="O6524">
        <v>0</v>
      </c>
      <c r="P6524">
        <v>-99000</v>
      </c>
      <c r="Q6524">
        <v>8668</v>
      </c>
      <c r="R6524" t="b">
        <v>0</v>
      </c>
      <c r="S6524">
        <v>0</v>
      </c>
    </row>
    <row r="6525" spans="1:19">
      <c r="A6525">
        <v>417501</v>
      </c>
      <c r="B6525" s="12"/>
      <c r="C6525" s="12" t="s">
        <v>4797</v>
      </c>
      <c r="D6525" s="12" t="s">
        <v>5032</v>
      </c>
      <c r="E6525" t="b">
        <v>0</v>
      </c>
      <c r="F6525">
        <v>0</v>
      </c>
      <c r="G6525">
        <v>3301</v>
      </c>
      <c r="H6525">
        <v>44111</v>
      </c>
      <c r="I6525" s="12" t="s">
        <v>6097</v>
      </c>
      <c r="J6525">
        <v>1</v>
      </c>
      <c r="K6525">
        <v>14115</v>
      </c>
      <c r="L6525">
        <v>0</v>
      </c>
      <c r="M6525">
        <v>0</v>
      </c>
      <c r="N6525">
        <v>11000</v>
      </c>
      <c r="O6525">
        <v>0</v>
      </c>
      <c r="P6525">
        <v>-110000</v>
      </c>
      <c r="Q6525">
        <v>8669</v>
      </c>
      <c r="R6525" t="b">
        <v>0</v>
      </c>
      <c r="S6525">
        <v>0</v>
      </c>
    </row>
    <row r="6526" spans="1:19">
      <c r="A6526">
        <v>417501</v>
      </c>
      <c r="B6526" s="12"/>
      <c r="C6526" s="12" t="s">
        <v>4797</v>
      </c>
      <c r="D6526" s="12" t="s">
        <v>5032</v>
      </c>
      <c r="E6526" t="b">
        <v>0</v>
      </c>
      <c r="F6526">
        <v>0</v>
      </c>
      <c r="G6526">
        <v>3301</v>
      </c>
      <c r="H6526">
        <v>44140</v>
      </c>
      <c r="I6526" s="12" t="s">
        <v>6097</v>
      </c>
      <c r="J6526">
        <v>1</v>
      </c>
      <c r="K6526">
        <v>14174</v>
      </c>
      <c r="L6526">
        <v>0</v>
      </c>
      <c r="M6526">
        <v>0</v>
      </c>
      <c r="N6526">
        <v>11000</v>
      </c>
      <c r="O6526">
        <v>0</v>
      </c>
      <c r="P6526">
        <v>-121000</v>
      </c>
      <c r="Q6526">
        <v>8670</v>
      </c>
      <c r="R6526" t="b">
        <v>0</v>
      </c>
      <c r="S6526">
        <v>0</v>
      </c>
    </row>
    <row r="6527" spans="1:19">
      <c r="A6527">
        <v>417501</v>
      </c>
      <c r="B6527" s="12"/>
      <c r="C6527" s="12" t="s">
        <v>4797</v>
      </c>
      <c r="D6527" s="12" t="s">
        <v>5032</v>
      </c>
      <c r="E6527" t="b">
        <v>0</v>
      </c>
      <c r="F6527">
        <v>0</v>
      </c>
      <c r="G6527">
        <v>3301</v>
      </c>
      <c r="H6527">
        <v>44168</v>
      </c>
      <c r="I6527" s="12" t="s">
        <v>6097</v>
      </c>
      <c r="J6527">
        <v>1</v>
      </c>
      <c r="K6527">
        <v>14245</v>
      </c>
      <c r="L6527">
        <v>0</v>
      </c>
      <c r="M6527">
        <v>0</v>
      </c>
      <c r="N6527">
        <v>11000</v>
      </c>
      <c r="O6527">
        <v>0</v>
      </c>
      <c r="P6527">
        <v>-132000</v>
      </c>
      <c r="Q6527">
        <v>8671</v>
      </c>
      <c r="R6527" t="b">
        <v>0</v>
      </c>
      <c r="S6527">
        <v>0</v>
      </c>
    </row>
    <row r="6528" spans="1:19">
      <c r="A6528">
        <v>417501</v>
      </c>
      <c r="B6528" s="12" t="s">
        <v>3977</v>
      </c>
      <c r="C6528" s="12" t="s">
        <v>4797</v>
      </c>
      <c r="D6528" s="12" t="s">
        <v>3977</v>
      </c>
      <c r="E6528" t="b">
        <v>0</v>
      </c>
      <c r="F6528">
        <v>0</v>
      </c>
      <c r="G6528">
        <v>3301</v>
      </c>
      <c r="H6528" t="s">
        <v>21</v>
      </c>
      <c r="I6528" s="12"/>
      <c r="K6528">
        <v>0</v>
      </c>
      <c r="L6528">
        <v>0</v>
      </c>
      <c r="M6528">
        <v>0</v>
      </c>
      <c r="N6528">
        <v>132000</v>
      </c>
      <c r="O6528">
        <v>0</v>
      </c>
      <c r="P6528">
        <v>-132000</v>
      </c>
      <c r="Q6528">
        <v>8672</v>
      </c>
      <c r="R6528" t="b">
        <v>0</v>
      </c>
      <c r="S6528">
        <v>0</v>
      </c>
    </row>
    <row r="6529" spans="1:19">
      <c r="A6529">
        <v>417501</v>
      </c>
      <c r="B6529" s="12" t="s">
        <v>5043</v>
      </c>
      <c r="C6529" s="12" t="s">
        <v>4797</v>
      </c>
      <c r="D6529" s="12" t="s">
        <v>5043</v>
      </c>
      <c r="E6529" t="b">
        <v>0</v>
      </c>
      <c r="F6529">
        <v>0</v>
      </c>
      <c r="G6529">
        <v>3302</v>
      </c>
      <c r="H6529" t="s">
        <v>21</v>
      </c>
      <c r="I6529" s="12"/>
      <c r="K6529">
        <v>0</v>
      </c>
      <c r="L6529">
        <v>90000</v>
      </c>
      <c r="M6529">
        <v>0</v>
      </c>
      <c r="N6529">
        <v>0</v>
      </c>
      <c r="O6529">
        <v>0</v>
      </c>
      <c r="P6529">
        <v>0</v>
      </c>
      <c r="Q6529">
        <v>8673</v>
      </c>
      <c r="R6529" t="b">
        <v>0</v>
      </c>
      <c r="S6529">
        <v>0</v>
      </c>
    </row>
    <row r="6530" spans="1:19">
      <c r="A6530">
        <v>417501</v>
      </c>
      <c r="B6530" s="12"/>
      <c r="C6530" s="12" t="s">
        <v>4797</v>
      </c>
      <c r="D6530" s="12" t="s">
        <v>5043</v>
      </c>
      <c r="E6530" t="b">
        <v>0</v>
      </c>
      <c r="F6530">
        <v>0</v>
      </c>
      <c r="G6530">
        <v>3302</v>
      </c>
      <c r="H6530">
        <v>43838</v>
      </c>
      <c r="I6530" s="12" t="s">
        <v>6098</v>
      </c>
      <c r="J6530">
        <v>1</v>
      </c>
      <c r="K6530">
        <v>13479</v>
      </c>
      <c r="L6530">
        <v>0</v>
      </c>
      <c r="M6530">
        <v>0</v>
      </c>
      <c r="N6530">
        <v>10000</v>
      </c>
      <c r="O6530">
        <v>0</v>
      </c>
      <c r="P6530">
        <v>-10000</v>
      </c>
      <c r="Q6530">
        <v>8674</v>
      </c>
      <c r="R6530" t="b">
        <v>0</v>
      </c>
      <c r="S6530">
        <v>0</v>
      </c>
    </row>
    <row r="6531" spans="1:19">
      <c r="A6531">
        <v>417501</v>
      </c>
      <c r="B6531" s="12"/>
      <c r="C6531" s="12" t="s">
        <v>4797</v>
      </c>
      <c r="D6531" s="12" t="s">
        <v>5043</v>
      </c>
      <c r="E6531" t="b">
        <v>0</v>
      </c>
      <c r="F6531">
        <v>0</v>
      </c>
      <c r="G6531">
        <v>3302</v>
      </c>
      <c r="H6531">
        <v>43875</v>
      </c>
      <c r="I6531" s="12" t="s">
        <v>6098</v>
      </c>
      <c r="J6531">
        <v>1</v>
      </c>
      <c r="K6531">
        <v>13595</v>
      </c>
      <c r="L6531">
        <v>0</v>
      </c>
      <c r="M6531">
        <v>0</v>
      </c>
      <c r="N6531">
        <v>10000</v>
      </c>
      <c r="O6531">
        <v>0</v>
      </c>
      <c r="P6531">
        <v>-20000</v>
      </c>
      <c r="Q6531">
        <v>8675</v>
      </c>
      <c r="R6531" t="b">
        <v>0</v>
      </c>
      <c r="S6531">
        <v>0</v>
      </c>
    </row>
    <row r="6532" spans="1:19">
      <c r="A6532">
        <v>417501</v>
      </c>
      <c r="B6532" s="12"/>
      <c r="C6532" s="12" t="s">
        <v>4797</v>
      </c>
      <c r="D6532" s="12" t="s">
        <v>5043</v>
      </c>
      <c r="E6532" t="b">
        <v>0</v>
      </c>
      <c r="F6532">
        <v>0</v>
      </c>
      <c r="G6532">
        <v>3302</v>
      </c>
      <c r="H6532">
        <v>43903</v>
      </c>
      <c r="I6532" s="12" t="s">
        <v>6098</v>
      </c>
      <c r="J6532">
        <v>1</v>
      </c>
      <c r="K6532">
        <v>13661</v>
      </c>
      <c r="L6532">
        <v>0</v>
      </c>
      <c r="M6532">
        <v>0</v>
      </c>
      <c r="N6532">
        <v>10000</v>
      </c>
      <c r="O6532">
        <v>0</v>
      </c>
      <c r="P6532">
        <v>-30000</v>
      </c>
      <c r="Q6532">
        <v>8676</v>
      </c>
      <c r="R6532" t="b">
        <v>0</v>
      </c>
      <c r="S6532">
        <v>0</v>
      </c>
    </row>
    <row r="6533" spans="1:19">
      <c r="A6533">
        <v>417501</v>
      </c>
      <c r="B6533" s="12"/>
      <c r="C6533" s="12" t="s">
        <v>4797</v>
      </c>
      <c r="D6533" s="12" t="s">
        <v>5043</v>
      </c>
      <c r="E6533" t="b">
        <v>0</v>
      </c>
      <c r="F6533">
        <v>0</v>
      </c>
      <c r="G6533">
        <v>3302</v>
      </c>
      <c r="H6533">
        <v>43934</v>
      </c>
      <c r="I6533" s="12" t="s">
        <v>6098</v>
      </c>
      <c r="J6533">
        <v>1</v>
      </c>
      <c r="K6533">
        <v>13704</v>
      </c>
      <c r="L6533">
        <v>0</v>
      </c>
      <c r="M6533">
        <v>0</v>
      </c>
      <c r="N6533">
        <v>10000</v>
      </c>
      <c r="O6533">
        <v>0</v>
      </c>
      <c r="P6533">
        <v>-40000</v>
      </c>
      <c r="Q6533">
        <v>8677</v>
      </c>
      <c r="R6533" t="b">
        <v>0</v>
      </c>
      <c r="S6533">
        <v>0</v>
      </c>
    </row>
    <row r="6534" spans="1:19">
      <c r="A6534">
        <v>417501</v>
      </c>
      <c r="B6534" s="12"/>
      <c r="C6534" s="12" t="s">
        <v>4797</v>
      </c>
      <c r="D6534" s="12" t="s">
        <v>5043</v>
      </c>
      <c r="E6534" t="b">
        <v>0</v>
      </c>
      <c r="F6534">
        <v>0</v>
      </c>
      <c r="G6534">
        <v>3302</v>
      </c>
      <c r="H6534">
        <v>43994</v>
      </c>
      <c r="I6534" s="12" t="s">
        <v>6098</v>
      </c>
      <c r="J6534">
        <v>1</v>
      </c>
      <c r="K6534">
        <v>13836</v>
      </c>
      <c r="L6534">
        <v>0</v>
      </c>
      <c r="M6534">
        <v>0</v>
      </c>
      <c r="N6534">
        <v>10000</v>
      </c>
      <c r="O6534">
        <v>0</v>
      </c>
      <c r="P6534">
        <v>-50000</v>
      </c>
      <c r="Q6534">
        <v>8678</v>
      </c>
      <c r="R6534" t="b">
        <v>0</v>
      </c>
      <c r="S6534">
        <v>0</v>
      </c>
    </row>
    <row r="6535" spans="1:19">
      <c r="A6535">
        <v>417501</v>
      </c>
      <c r="B6535" s="12"/>
      <c r="C6535" s="12" t="s">
        <v>4797</v>
      </c>
      <c r="D6535" s="12" t="s">
        <v>5043</v>
      </c>
      <c r="E6535" t="b">
        <v>0</v>
      </c>
      <c r="F6535">
        <v>0</v>
      </c>
      <c r="G6535">
        <v>3302</v>
      </c>
      <c r="H6535">
        <v>44027</v>
      </c>
      <c r="I6535" s="12" t="s">
        <v>6098</v>
      </c>
      <c r="J6535">
        <v>1</v>
      </c>
      <c r="K6535">
        <v>13917</v>
      </c>
      <c r="L6535">
        <v>0</v>
      </c>
      <c r="M6535">
        <v>0</v>
      </c>
      <c r="N6535">
        <v>10000</v>
      </c>
      <c r="O6535">
        <v>0</v>
      </c>
      <c r="P6535">
        <v>-60000</v>
      </c>
      <c r="Q6535">
        <v>8679</v>
      </c>
      <c r="R6535" t="b">
        <v>0</v>
      </c>
      <c r="S6535">
        <v>0</v>
      </c>
    </row>
    <row r="6536" spans="1:19">
      <c r="A6536">
        <v>417501</v>
      </c>
      <c r="B6536" s="12"/>
      <c r="C6536" s="12" t="s">
        <v>4797</v>
      </c>
      <c r="D6536" s="12" t="s">
        <v>5043</v>
      </c>
      <c r="E6536" t="b">
        <v>0</v>
      </c>
      <c r="F6536">
        <v>0</v>
      </c>
      <c r="G6536">
        <v>3302</v>
      </c>
      <c r="H6536">
        <v>44057</v>
      </c>
      <c r="I6536" s="12" t="s">
        <v>6098</v>
      </c>
      <c r="J6536">
        <v>1</v>
      </c>
      <c r="K6536">
        <v>13988</v>
      </c>
      <c r="L6536">
        <v>0</v>
      </c>
      <c r="M6536">
        <v>0</v>
      </c>
      <c r="N6536">
        <v>10000</v>
      </c>
      <c r="O6536">
        <v>0</v>
      </c>
      <c r="P6536">
        <v>-70000</v>
      </c>
      <c r="Q6536">
        <v>8680</v>
      </c>
      <c r="R6536" t="b">
        <v>0</v>
      </c>
      <c r="S6536">
        <v>0</v>
      </c>
    </row>
    <row r="6537" spans="1:19">
      <c r="A6537">
        <v>417501</v>
      </c>
      <c r="B6537" s="12"/>
      <c r="C6537" s="12" t="s">
        <v>4797</v>
      </c>
      <c r="D6537" s="12" t="s">
        <v>5043</v>
      </c>
      <c r="E6537" t="b">
        <v>0</v>
      </c>
      <c r="F6537">
        <v>0</v>
      </c>
      <c r="G6537">
        <v>3302</v>
      </c>
      <c r="H6537">
        <v>44083</v>
      </c>
      <c r="I6537" s="12" t="s">
        <v>6098</v>
      </c>
      <c r="J6537">
        <v>1</v>
      </c>
      <c r="K6537">
        <v>14052</v>
      </c>
      <c r="L6537">
        <v>0</v>
      </c>
      <c r="M6537">
        <v>0</v>
      </c>
      <c r="N6537">
        <v>10000</v>
      </c>
      <c r="O6537">
        <v>0</v>
      </c>
      <c r="P6537">
        <v>-80000</v>
      </c>
      <c r="Q6537">
        <v>8681</v>
      </c>
      <c r="R6537" t="b">
        <v>0</v>
      </c>
      <c r="S6537">
        <v>0</v>
      </c>
    </row>
    <row r="6538" spans="1:19">
      <c r="A6538">
        <v>417501</v>
      </c>
      <c r="B6538" s="12"/>
      <c r="C6538" s="12" t="s">
        <v>4797</v>
      </c>
      <c r="D6538" s="12" t="s">
        <v>5043</v>
      </c>
      <c r="E6538" t="b">
        <v>0</v>
      </c>
      <c r="F6538">
        <v>0</v>
      </c>
      <c r="G6538">
        <v>3302</v>
      </c>
      <c r="H6538">
        <v>44112</v>
      </c>
      <c r="I6538" s="12" t="s">
        <v>6098</v>
      </c>
      <c r="J6538">
        <v>1</v>
      </c>
      <c r="K6538">
        <v>14119</v>
      </c>
      <c r="L6538">
        <v>0</v>
      </c>
      <c r="M6538">
        <v>0</v>
      </c>
      <c r="N6538">
        <v>10000</v>
      </c>
      <c r="O6538">
        <v>0</v>
      </c>
      <c r="P6538">
        <v>-90000</v>
      </c>
      <c r="Q6538">
        <v>8682</v>
      </c>
      <c r="R6538" t="b">
        <v>0</v>
      </c>
      <c r="S6538">
        <v>0</v>
      </c>
    </row>
    <row r="6539" spans="1:19">
      <c r="A6539">
        <v>417501</v>
      </c>
      <c r="B6539" s="12" t="s">
        <v>3979</v>
      </c>
      <c r="C6539" s="12" t="s">
        <v>4797</v>
      </c>
      <c r="D6539" s="12" t="s">
        <v>3979</v>
      </c>
      <c r="E6539" t="b">
        <v>0</v>
      </c>
      <c r="F6539">
        <v>0</v>
      </c>
      <c r="G6539">
        <v>3302</v>
      </c>
      <c r="H6539" t="s">
        <v>21</v>
      </c>
      <c r="I6539" s="12"/>
      <c r="K6539">
        <v>0</v>
      </c>
      <c r="L6539">
        <v>0</v>
      </c>
      <c r="M6539">
        <v>0</v>
      </c>
      <c r="N6539">
        <v>90000</v>
      </c>
      <c r="O6539">
        <v>0</v>
      </c>
      <c r="P6539">
        <v>-90000</v>
      </c>
      <c r="Q6539">
        <v>8683</v>
      </c>
      <c r="R6539" t="b">
        <v>0</v>
      </c>
      <c r="S6539">
        <v>0</v>
      </c>
    </row>
    <row r="6540" spans="1:19">
      <c r="A6540">
        <v>417501</v>
      </c>
      <c r="B6540" s="12" t="s">
        <v>5052</v>
      </c>
      <c r="C6540" s="12" t="s">
        <v>4797</v>
      </c>
      <c r="D6540" s="12" t="s">
        <v>5052</v>
      </c>
      <c r="E6540" t="b">
        <v>0</v>
      </c>
      <c r="F6540">
        <v>0</v>
      </c>
      <c r="G6540">
        <v>3401</v>
      </c>
      <c r="H6540" t="s">
        <v>21</v>
      </c>
      <c r="I6540" s="12"/>
      <c r="K6540">
        <v>0</v>
      </c>
      <c r="L6540">
        <v>120000</v>
      </c>
      <c r="M6540">
        <v>0</v>
      </c>
      <c r="N6540">
        <v>0</v>
      </c>
      <c r="O6540">
        <v>0</v>
      </c>
      <c r="P6540">
        <v>0</v>
      </c>
      <c r="Q6540">
        <v>8684</v>
      </c>
      <c r="R6540" t="b">
        <v>0</v>
      </c>
      <c r="S6540">
        <v>0</v>
      </c>
    </row>
    <row r="6541" spans="1:19">
      <c r="A6541">
        <v>417501</v>
      </c>
      <c r="B6541" s="12"/>
      <c r="C6541" s="12" t="s">
        <v>4797</v>
      </c>
      <c r="D6541" s="12" t="s">
        <v>5052</v>
      </c>
      <c r="E6541" t="b">
        <v>0</v>
      </c>
      <c r="F6541">
        <v>0</v>
      </c>
      <c r="G6541">
        <v>3401</v>
      </c>
      <c r="H6541">
        <v>43831</v>
      </c>
      <c r="I6541" s="12" t="s">
        <v>1448</v>
      </c>
      <c r="J6541">
        <v>3</v>
      </c>
      <c r="K6541">
        <v>561</v>
      </c>
      <c r="L6541">
        <v>0</v>
      </c>
      <c r="M6541">
        <v>0</v>
      </c>
      <c r="N6541">
        <v>10000</v>
      </c>
      <c r="O6541">
        <v>0</v>
      </c>
      <c r="P6541">
        <v>-10000</v>
      </c>
      <c r="Q6541">
        <v>8685</v>
      </c>
      <c r="R6541" t="b">
        <v>0</v>
      </c>
      <c r="S6541">
        <v>0</v>
      </c>
    </row>
    <row r="6542" spans="1:19">
      <c r="A6542">
        <v>417501</v>
      </c>
      <c r="B6542" s="12"/>
      <c r="C6542" s="12" t="s">
        <v>4797</v>
      </c>
      <c r="D6542" s="12" t="s">
        <v>5052</v>
      </c>
      <c r="E6542" t="b">
        <v>0</v>
      </c>
      <c r="F6542">
        <v>0</v>
      </c>
      <c r="G6542">
        <v>3401</v>
      </c>
      <c r="H6542">
        <v>43875</v>
      </c>
      <c r="I6542" s="12" t="s">
        <v>6099</v>
      </c>
      <c r="J6542">
        <v>1</v>
      </c>
      <c r="K6542">
        <v>13591</v>
      </c>
      <c r="L6542">
        <v>0</v>
      </c>
      <c r="M6542">
        <v>0</v>
      </c>
      <c r="N6542">
        <v>10000</v>
      </c>
      <c r="O6542">
        <v>0</v>
      </c>
      <c r="P6542">
        <v>-20000</v>
      </c>
      <c r="Q6542">
        <v>8686</v>
      </c>
      <c r="R6542" t="b">
        <v>0</v>
      </c>
      <c r="S6542">
        <v>0</v>
      </c>
    </row>
    <row r="6543" spans="1:19">
      <c r="A6543">
        <v>417501</v>
      </c>
      <c r="B6543" s="12"/>
      <c r="C6543" s="12" t="s">
        <v>4797</v>
      </c>
      <c r="D6543" s="12" t="s">
        <v>5052</v>
      </c>
      <c r="E6543" t="b">
        <v>0</v>
      </c>
      <c r="F6543">
        <v>0</v>
      </c>
      <c r="G6543">
        <v>3401</v>
      </c>
      <c r="H6543">
        <v>43906</v>
      </c>
      <c r="I6543" s="12" t="s">
        <v>6099</v>
      </c>
      <c r="J6543">
        <v>1</v>
      </c>
      <c r="K6543">
        <v>13664</v>
      </c>
      <c r="L6543">
        <v>0</v>
      </c>
      <c r="M6543">
        <v>0</v>
      </c>
      <c r="N6543">
        <v>10000</v>
      </c>
      <c r="O6543">
        <v>0</v>
      </c>
      <c r="P6543">
        <v>-30000</v>
      </c>
      <c r="Q6543">
        <v>8687</v>
      </c>
      <c r="R6543" t="b">
        <v>0</v>
      </c>
      <c r="S6543">
        <v>0</v>
      </c>
    </row>
    <row r="6544" spans="1:19">
      <c r="A6544">
        <v>417501</v>
      </c>
      <c r="B6544" s="12"/>
      <c r="C6544" s="12" t="s">
        <v>4797</v>
      </c>
      <c r="D6544" s="12" t="s">
        <v>5052</v>
      </c>
      <c r="E6544" t="b">
        <v>0</v>
      </c>
      <c r="F6544">
        <v>0</v>
      </c>
      <c r="G6544">
        <v>3401</v>
      </c>
      <c r="H6544">
        <v>43936</v>
      </c>
      <c r="I6544" s="12" t="s">
        <v>6099</v>
      </c>
      <c r="J6544">
        <v>1</v>
      </c>
      <c r="K6544">
        <v>13708</v>
      </c>
      <c r="L6544">
        <v>0</v>
      </c>
      <c r="M6544">
        <v>0</v>
      </c>
      <c r="N6544">
        <v>10000</v>
      </c>
      <c r="O6544">
        <v>0</v>
      </c>
      <c r="P6544">
        <v>-40000</v>
      </c>
      <c r="Q6544">
        <v>8688</v>
      </c>
      <c r="R6544" t="b">
        <v>0</v>
      </c>
      <c r="S6544">
        <v>0</v>
      </c>
    </row>
    <row r="6545" spans="1:19">
      <c r="A6545">
        <v>417501</v>
      </c>
      <c r="B6545" s="12"/>
      <c r="C6545" s="12" t="s">
        <v>4797</v>
      </c>
      <c r="D6545" s="12" t="s">
        <v>5052</v>
      </c>
      <c r="E6545" t="b">
        <v>0</v>
      </c>
      <c r="F6545">
        <v>0</v>
      </c>
      <c r="G6545">
        <v>3401</v>
      </c>
      <c r="H6545">
        <v>43957</v>
      </c>
      <c r="I6545" s="12" t="s">
        <v>6099</v>
      </c>
      <c r="J6545">
        <v>1</v>
      </c>
      <c r="K6545">
        <v>13745</v>
      </c>
      <c r="L6545">
        <v>0</v>
      </c>
      <c r="M6545">
        <v>0</v>
      </c>
      <c r="N6545">
        <v>10000</v>
      </c>
      <c r="O6545">
        <v>0</v>
      </c>
      <c r="P6545">
        <v>-50000</v>
      </c>
      <c r="Q6545">
        <v>8689</v>
      </c>
      <c r="R6545" t="b">
        <v>0</v>
      </c>
      <c r="S6545">
        <v>0</v>
      </c>
    </row>
    <row r="6546" spans="1:19">
      <c r="A6546">
        <v>417501</v>
      </c>
      <c r="B6546" s="12"/>
      <c r="C6546" s="12" t="s">
        <v>4797</v>
      </c>
      <c r="D6546" s="12" t="s">
        <v>5052</v>
      </c>
      <c r="E6546" t="b">
        <v>0</v>
      </c>
      <c r="F6546">
        <v>0</v>
      </c>
      <c r="G6546">
        <v>3401</v>
      </c>
      <c r="H6546">
        <v>43983</v>
      </c>
      <c r="I6546" s="12" t="s">
        <v>6099</v>
      </c>
      <c r="J6546">
        <v>1</v>
      </c>
      <c r="K6546">
        <v>13809</v>
      </c>
      <c r="L6546">
        <v>0</v>
      </c>
      <c r="M6546">
        <v>0</v>
      </c>
      <c r="N6546">
        <v>10000</v>
      </c>
      <c r="O6546">
        <v>0</v>
      </c>
      <c r="P6546">
        <v>-60000</v>
      </c>
      <c r="Q6546">
        <v>8690</v>
      </c>
      <c r="R6546" t="b">
        <v>0</v>
      </c>
      <c r="S6546">
        <v>0</v>
      </c>
    </row>
    <row r="6547" spans="1:19">
      <c r="A6547">
        <v>417501</v>
      </c>
      <c r="B6547" s="12"/>
      <c r="C6547" s="12" t="s">
        <v>4797</v>
      </c>
      <c r="D6547" s="12" t="s">
        <v>5052</v>
      </c>
      <c r="E6547" t="b">
        <v>0</v>
      </c>
      <c r="F6547">
        <v>0</v>
      </c>
      <c r="G6547">
        <v>3401</v>
      </c>
      <c r="H6547">
        <v>44018</v>
      </c>
      <c r="I6547" s="12" t="s">
        <v>6099</v>
      </c>
      <c r="J6547">
        <v>1</v>
      </c>
      <c r="K6547">
        <v>13887</v>
      </c>
      <c r="L6547">
        <v>0</v>
      </c>
      <c r="M6547">
        <v>0</v>
      </c>
      <c r="N6547">
        <v>10000</v>
      </c>
      <c r="O6547">
        <v>0</v>
      </c>
      <c r="P6547">
        <v>-70000</v>
      </c>
      <c r="Q6547">
        <v>8691</v>
      </c>
      <c r="R6547" t="b">
        <v>0</v>
      </c>
      <c r="S6547">
        <v>0</v>
      </c>
    </row>
    <row r="6548" spans="1:19">
      <c r="A6548">
        <v>417501</v>
      </c>
      <c r="B6548" s="12"/>
      <c r="C6548" s="12" t="s">
        <v>4797</v>
      </c>
      <c r="D6548" s="12" t="s">
        <v>5052</v>
      </c>
      <c r="E6548" t="b">
        <v>0</v>
      </c>
      <c r="F6548">
        <v>0</v>
      </c>
      <c r="G6548">
        <v>3401</v>
      </c>
      <c r="H6548">
        <v>44047</v>
      </c>
      <c r="I6548" s="12" t="s">
        <v>6099</v>
      </c>
      <c r="J6548">
        <v>1</v>
      </c>
      <c r="K6548">
        <v>13958</v>
      </c>
      <c r="L6548">
        <v>0</v>
      </c>
      <c r="M6548">
        <v>0</v>
      </c>
      <c r="N6548">
        <v>10000</v>
      </c>
      <c r="O6548">
        <v>0</v>
      </c>
      <c r="P6548">
        <v>-80000</v>
      </c>
      <c r="Q6548">
        <v>8692</v>
      </c>
      <c r="R6548" t="b">
        <v>0</v>
      </c>
      <c r="S6548">
        <v>0</v>
      </c>
    </row>
    <row r="6549" spans="1:19">
      <c r="A6549">
        <v>417501</v>
      </c>
      <c r="B6549" s="12"/>
      <c r="C6549" s="12" t="s">
        <v>4797</v>
      </c>
      <c r="D6549" s="12" t="s">
        <v>5052</v>
      </c>
      <c r="E6549" t="b">
        <v>0</v>
      </c>
      <c r="F6549">
        <v>0</v>
      </c>
      <c r="G6549">
        <v>3401</v>
      </c>
      <c r="H6549">
        <v>44078</v>
      </c>
      <c r="I6549" s="12" t="s">
        <v>6099</v>
      </c>
      <c r="J6549">
        <v>1</v>
      </c>
      <c r="K6549">
        <v>14036</v>
      </c>
      <c r="L6549">
        <v>0</v>
      </c>
      <c r="M6549">
        <v>0</v>
      </c>
      <c r="N6549">
        <v>10000</v>
      </c>
      <c r="O6549">
        <v>0</v>
      </c>
      <c r="P6549">
        <v>-90000</v>
      </c>
      <c r="Q6549">
        <v>8693</v>
      </c>
      <c r="R6549" t="b">
        <v>0</v>
      </c>
      <c r="S6549">
        <v>0</v>
      </c>
    </row>
    <row r="6550" spans="1:19">
      <c r="A6550">
        <v>417501</v>
      </c>
      <c r="B6550" s="12"/>
      <c r="C6550" s="12" t="s">
        <v>4797</v>
      </c>
      <c r="D6550" s="12" t="s">
        <v>5052</v>
      </c>
      <c r="E6550" t="b">
        <v>0</v>
      </c>
      <c r="F6550">
        <v>0</v>
      </c>
      <c r="G6550">
        <v>3401</v>
      </c>
      <c r="H6550">
        <v>44111</v>
      </c>
      <c r="I6550" s="12" t="s">
        <v>6099</v>
      </c>
      <c r="J6550">
        <v>1</v>
      </c>
      <c r="K6550">
        <v>14117</v>
      </c>
      <c r="L6550">
        <v>0</v>
      </c>
      <c r="M6550">
        <v>0</v>
      </c>
      <c r="N6550">
        <v>10000</v>
      </c>
      <c r="O6550">
        <v>0</v>
      </c>
      <c r="P6550">
        <v>-100000</v>
      </c>
      <c r="Q6550">
        <v>8694</v>
      </c>
      <c r="R6550" t="b">
        <v>0</v>
      </c>
      <c r="S6550">
        <v>0</v>
      </c>
    </row>
    <row r="6551" spans="1:19">
      <c r="A6551">
        <v>417501</v>
      </c>
      <c r="B6551" s="12"/>
      <c r="C6551" s="12" t="s">
        <v>4797</v>
      </c>
      <c r="D6551" s="12" t="s">
        <v>5052</v>
      </c>
      <c r="E6551" t="b">
        <v>0</v>
      </c>
      <c r="F6551">
        <v>0</v>
      </c>
      <c r="G6551">
        <v>3401</v>
      </c>
      <c r="H6551">
        <v>44147</v>
      </c>
      <c r="I6551" s="12" t="s">
        <v>6099</v>
      </c>
      <c r="J6551">
        <v>1</v>
      </c>
      <c r="K6551">
        <v>14205</v>
      </c>
      <c r="L6551">
        <v>0</v>
      </c>
      <c r="M6551">
        <v>0</v>
      </c>
      <c r="N6551">
        <v>10000</v>
      </c>
      <c r="O6551">
        <v>0</v>
      </c>
      <c r="P6551">
        <v>-110000</v>
      </c>
      <c r="Q6551">
        <v>8695</v>
      </c>
      <c r="R6551" t="b">
        <v>0</v>
      </c>
      <c r="S6551">
        <v>0</v>
      </c>
    </row>
    <row r="6552" spans="1:19">
      <c r="A6552">
        <v>417501</v>
      </c>
      <c r="B6552" s="12"/>
      <c r="C6552" s="12" t="s">
        <v>4797</v>
      </c>
      <c r="D6552" s="12" t="s">
        <v>5052</v>
      </c>
      <c r="E6552" t="b">
        <v>0</v>
      </c>
      <c r="F6552">
        <v>0</v>
      </c>
      <c r="G6552">
        <v>3401</v>
      </c>
      <c r="H6552">
        <v>44172</v>
      </c>
      <c r="I6552" s="12" t="s">
        <v>6099</v>
      </c>
      <c r="J6552">
        <v>1</v>
      </c>
      <c r="K6552">
        <v>14258</v>
      </c>
      <c r="L6552">
        <v>0</v>
      </c>
      <c r="M6552">
        <v>0</v>
      </c>
      <c r="N6552">
        <v>10000</v>
      </c>
      <c r="O6552">
        <v>0</v>
      </c>
      <c r="P6552">
        <v>-120000</v>
      </c>
      <c r="Q6552">
        <v>8696</v>
      </c>
      <c r="R6552" t="b">
        <v>0</v>
      </c>
      <c r="S6552">
        <v>0</v>
      </c>
    </row>
    <row r="6553" spans="1:19">
      <c r="A6553">
        <v>417501</v>
      </c>
      <c r="B6553" s="12" t="s">
        <v>3981</v>
      </c>
      <c r="C6553" s="12" t="s">
        <v>4797</v>
      </c>
      <c r="D6553" s="12" t="s">
        <v>3981</v>
      </c>
      <c r="E6553" t="b">
        <v>0</v>
      </c>
      <c r="F6553">
        <v>0</v>
      </c>
      <c r="G6553">
        <v>3401</v>
      </c>
      <c r="H6553" t="s">
        <v>21</v>
      </c>
      <c r="I6553" s="12"/>
      <c r="K6553">
        <v>0</v>
      </c>
      <c r="L6553">
        <v>0</v>
      </c>
      <c r="M6553">
        <v>0</v>
      </c>
      <c r="N6553">
        <v>120000</v>
      </c>
      <c r="O6553">
        <v>0</v>
      </c>
      <c r="P6553">
        <v>-120000</v>
      </c>
      <c r="Q6553">
        <v>8697</v>
      </c>
      <c r="R6553" t="b">
        <v>0</v>
      </c>
      <c r="S6553">
        <v>0</v>
      </c>
    </row>
    <row r="6554" spans="1:19">
      <c r="A6554">
        <v>417501</v>
      </c>
      <c r="B6554" s="12" t="s">
        <v>5062</v>
      </c>
      <c r="C6554" s="12" t="s">
        <v>4797</v>
      </c>
      <c r="D6554" s="12" t="s">
        <v>5062</v>
      </c>
      <c r="E6554" t="b">
        <v>0</v>
      </c>
      <c r="F6554">
        <v>0</v>
      </c>
      <c r="G6554">
        <v>3402</v>
      </c>
      <c r="H6554" t="s">
        <v>21</v>
      </c>
      <c r="I6554" s="12"/>
      <c r="K6554">
        <v>0</v>
      </c>
      <c r="L6554">
        <v>120000</v>
      </c>
      <c r="M6554">
        <v>0</v>
      </c>
      <c r="N6554">
        <v>0</v>
      </c>
      <c r="O6554">
        <v>0</v>
      </c>
      <c r="P6554">
        <v>0</v>
      </c>
      <c r="Q6554">
        <v>8698</v>
      </c>
      <c r="R6554" t="b">
        <v>0</v>
      </c>
      <c r="S6554">
        <v>0</v>
      </c>
    </row>
    <row r="6555" spans="1:19">
      <c r="A6555">
        <v>417501</v>
      </c>
      <c r="B6555" s="12"/>
      <c r="C6555" s="12" t="s">
        <v>4797</v>
      </c>
      <c r="D6555" s="12" t="s">
        <v>5062</v>
      </c>
      <c r="E6555" t="b">
        <v>0</v>
      </c>
      <c r="F6555">
        <v>0</v>
      </c>
      <c r="G6555">
        <v>3402</v>
      </c>
      <c r="H6555">
        <v>43875</v>
      </c>
      <c r="I6555" s="12" t="s">
        <v>6100</v>
      </c>
      <c r="J6555">
        <v>1</v>
      </c>
      <c r="K6555">
        <v>13592</v>
      </c>
      <c r="L6555">
        <v>0</v>
      </c>
      <c r="M6555">
        <v>0</v>
      </c>
      <c r="N6555">
        <v>11000</v>
      </c>
      <c r="O6555">
        <v>0</v>
      </c>
      <c r="P6555">
        <v>-11000</v>
      </c>
      <c r="Q6555">
        <v>8699</v>
      </c>
      <c r="R6555" t="b">
        <v>0</v>
      </c>
      <c r="S6555">
        <v>0</v>
      </c>
    </row>
    <row r="6556" spans="1:19">
      <c r="A6556">
        <v>417501</v>
      </c>
      <c r="B6556" s="12"/>
      <c r="C6556" s="12" t="s">
        <v>4797</v>
      </c>
      <c r="D6556" s="12" t="s">
        <v>5062</v>
      </c>
      <c r="E6556" t="b">
        <v>0</v>
      </c>
      <c r="F6556">
        <v>0</v>
      </c>
      <c r="G6556">
        <v>3402</v>
      </c>
      <c r="H6556">
        <v>43906</v>
      </c>
      <c r="I6556" s="12" t="s">
        <v>6100</v>
      </c>
      <c r="J6556">
        <v>1</v>
      </c>
      <c r="K6556">
        <v>13665</v>
      </c>
      <c r="L6556">
        <v>0</v>
      </c>
      <c r="M6556">
        <v>0</v>
      </c>
      <c r="N6556">
        <v>10000</v>
      </c>
      <c r="O6556">
        <v>0</v>
      </c>
      <c r="P6556">
        <v>-21000</v>
      </c>
      <c r="Q6556">
        <v>8700</v>
      </c>
      <c r="R6556" t="b">
        <v>0</v>
      </c>
      <c r="S6556">
        <v>0</v>
      </c>
    </row>
    <row r="6557" spans="1:19">
      <c r="A6557">
        <v>417501</v>
      </c>
      <c r="B6557" s="12"/>
      <c r="C6557" s="12" t="s">
        <v>4797</v>
      </c>
      <c r="D6557" s="12" t="s">
        <v>5062</v>
      </c>
      <c r="E6557" t="b">
        <v>0</v>
      </c>
      <c r="F6557">
        <v>0</v>
      </c>
      <c r="G6557">
        <v>3402</v>
      </c>
      <c r="H6557">
        <v>43936</v>
      </c>
      <c r="I6557" s="12" t="s">
        <v>6100</v>
      </c>
      <c r="J6557">
        <v>1</v>
      </c>
      <c r="K6557">
        <v>13730</v>
      </c>
      <c r="L6557">
        <v>0</v>
      </c>
      <c r="M6557">
        <v>0</v>
      </c>
      <c r="N6557">
        <v>11000</v>
      </c>
      <c r="O6557">
        <v>0</v>
      </c>
      <c r="P6557">
        <v>-32000</v>
      </c>
      <c r="Q6557">
        <v>8701</v>
      </c>
      <c r="R6557" t="b">
        <v>0</v>
      </c>
      <c r="S6557">
        <v>0</v>
      </c>
    </row>
    <row r="6558" spans="1:19">
      <c r="A6558">
        <v>417501</v>
      </c>
      <c r="B6558" s="12"/>
      <c r="C6558" s="12" t="s">
        <v>4797</v>
      </c>
      <c r="D6558" s="12" t="s">
        <v>5062</v>
      </c>
      <c r="E6558" t="b">
        <v>0</v>
      </c>
      <c r="F6558">
        <v>0</v>
      </c>
      <c r="G6558">
        <v>3402</v>
      </c>
      <c r="H6558">
        <v>43957</v>
      </c>
      <c r="I6558" s="12" t="s">
        <v>6100</v>
      </c>
      <c r="J6558">
        <v>1</v>
      </c>
      <c r="K6558">
        <v>13791</v>
      </c>
      <c r="L6558">
        <v>0</v>
      </c>
      <c r="M6558">
        <v>0</v>
      </c>
      <c r="N6558">
        <v>11000</v>
      </c>
      <c r="O6558">
        <v>0</v>
      </c>
      <c r="P6558">
        <v>-43000</v>
      </c>
      <c r="Q6558">
        <v>8702</v>
      </c>
      <c r="R6558" t="b">
        <v>0</v>
      </c>
      <c r="S6558">
        <v>0</v>
      </c>
    </row>
    <row r="6559" spans="1:19">
      <c r="A6559">
        <v>417501</v>
      </c>
      <c r="B6559" s="12"/>
      <c r="C6559" s="12" t="s">
        <v>4797</v>
      </c>
      <c r="D6559" s="12" t="s">
        <v>5062</v>
      </c>
      <c r="E6559" t="b">
        <v>0</v>
      </c>
      <c r="F6559">
        <v>0</v>
      </c>
      <c r="G6559">
        <v>3402</v>
      </c>
      <c r="H6559">
        <v>43992</v>
      </c>
      <c r="I6559" s="12" t="s">
        <v>6100</v>
      </c>
      <c r="J6559">
        <v>1</v>
      </c>
      <c r="K6559">
        <v>13860</v>
      </c>
      <c r="L6559">
        <v>0</v>
      </c>
      <c r="M6559">
        <v>0</v>
      </c>
      <c r="N6559">
        <v>11000</v>
      </c>
      <c r="O6559">
        <v>0</v>
      </c>
      <c r="P6559">
        <v>-54000</v>
      </c>
      <c r="Q6559">
        <v>8703</v>
      </c>
      <c r="R6559" t="b">
        <v>0</v>
      </c>
      <c r="S6559">
        <v>0</v>
      </c>
    </row>
    <row r="6560" spans="1:19">
      <c r="A6560">
        <v>417501</v>
      </c>
      <c r="B6560" s="12"/>
      <c r="C6560" s="12" t="s">
        <v>4797</v>
      </c>
      <c r="D6560" s="12" t="s">
        <v>5062</v>
      </c>
      <c r="E6560" t="b">
        <v>0</v>
      </c>
      <c r="F6560">
        <v>0</v>
      </c>
      <c r="G6560">
        <v>3402</v>
      </c>
      <c r="H6560">
        <v>44027</v>
      </c>
      <c r="I6560" s="12" t="s">
        <v>6100</v>
      </c>
      <c r="J6560">
        <v>1</v>
      </c>
      <c r="K6560">
        <v>13933</v>
      </c>
      <c r="L6560">
        <v>0</v>
      </c>
      <c r="M6560">
        <v>0</v>
      </c>
      <c r="N6560">
        <v>11000</v>
      </c>
      <c r="O6560">
        <v>0</v>
      </c>
      <c r="P6560">
        <v>-65000</v>
      </c>
      <c r="Q6560">
        <v>8704</v>
      </c>
      <c r="R6560" t="b">
        <v>0</v>
      </c>
      <c r="S6560">
        <v>0</v>
      </c>
    </row>
    <row r="6561" spans="1:19">
      <c r="A6561">
        <v>417501</v>
      </c>
      <c r="B6561" s="12"/>
      <c r="C6561" s="12" t="s">
        <v>4797</v>
      </c>
      <c r="D6561" s="12" t="s">
        <v>5062</v>
      </c>
      <c r="E6561" t="b">
        <v>0</v>
      </c>
      <c r="F6561">
        <v>0</v>
      </c>
      <c r="G6561">
        <v>3402</v>
      </c>
      <c r="H6561">
        <v>44061</v>
      </c>
      <c r="I6561" s="12" t="s">
        <v>6100</v>
      </c>
      <c r="J6561">
        <v>1</v>
      </c>
      <c r="K6561">
        <v>14014</v>
      </c>
      <c r="L6561">
        <v>0</v>
      </c>
      <c r="M6561">
        <v>0</v>
      </c>
      <c r="N6561">
        <v>11000</v>
      </c>
      <c r="O6561">
        <v>0</v>
      </c>
      <c r="P6561">
        <v>-76000</v>
      </c>
      <c r="Q6561">
        <v>8705</v>
      </c>
      <c r="R6561" t="b">
        <v>0</v>
      </c>
      <c r="S6561">
        <v>0</v>
      </c>
    </row>
    <row r="6562" spans="1:19">
      <c r="A6562">
        <v>417501</v>
      </c>
      <c r="B6562" s="12"/>
      <c r="C6562" s="12" t="s">
        <v>4797</v>
      </c>
      <c r="D6562" s="12" t="s">
        <v>5062</v>
      </c>
      <c r="E6562" t="b">
        <v>0</v>
      </c>
      <c r="F6562">
        <v>0</v>
      </c>
      <c r="G6562">
        <v>3402</v>
      </c>
      <c r="H6562">
        <v>44088</v>
      </c>
      <c r="I6562" s="12" t="s">
        <v>6100</v>
      </c>
      <c r="J6562">
        <v>1</v>
      </c>
      <c r="K6562">
        <v>14081</v>
      </c>
      <c r="L6562">
        <v>0</v>
      </c>
      <c r="M6562">
        <v>0</v>
      </c>
      <c r="N6562">
        <v>11000</v>
      </c>
      <c r="O6562">
        <v>0</v>
      </c>
      <c r="P6562">
        <v>-87000</v>
      </c>
      <c r="Q6562">
        <v>8706</v>
      </c>
      <c r="R6562" t="b">
        <v>0</v>
      </c>
      <c r="S6562">
        <v>0</v>
      </c>
    </row>
    <row r="6563" spans="1:19">
      <c r="A6563">
        <v>417501</v>
      </c>
      <c r="B6563" s="12"/>
      <c r="C6563" s="12" t="s">
        <v>4797</v>
      </c>
      <c r="D6563" s="12" t="s">
        <v>5062</v>
      </c>
      <c r="E6563" t="b">
        <v>0</v>
      </c>
      <c r="F6563">
        <v>0</v>
      </c>
      <c r="G6563">
        <v>3402</v>
      </c>
      <c r="H6563">
        <v>44117</v>
      </c>
      <c r="I6563" s="12" t="s">
        <v>6100</v>
      </c>
      <c r="J6563">
        <v>1</v>
      </c>
      <c r="K6563">
        <v>14167</v>
      </c>
      <c r="L6563">
        <v>0</v>
      </c>
      <c r="M6563">
        <v>0</v>
      </c>
      <c r="N6563">
        <v>11000</v>
      </c>
      <c r="O6563">
        <v>0</v>
      </c>
      <c r="P6563">
        <v>-98000</v>
      </c>
      <c r="Q6563">
        <v>8707</v>
      </c>
      <c r="R6563" t="b">
        <v>0</v>
      </c>
      <c r="S6563">
        <v>0</v>
      </c>
    </row>
    <row r="6564" spans="1:19">
      <c r="A6564">
        <v>417501</v>
      </c>
      <c r="B6564" s="12"/>
      <c r="C6564" s="12" t="s">
        <v>4797</v>
      </c>
      <c r="D6564" s="12" t="s">
        <v>5062</v>
      </c>
      <c r="E6564" t="b">
        <v>0</v>
      </c>
      <c r="F6564">
        <v>0</v>
      </c>
      <c r="G6564">
        <v>3402</v>
      </c>
      <c r="H6564">
        <v>44148</v>
      </c>
      <c r="I6564" s="12" t="s">
        <v>6100</v>
      </c>
      <c r="J6564">
        <v>1</v>
      </c>
      <c r="K6564">
        <v>14221</v>
      </c>
      <c r="L6564">
        <v>0</v>
      </c>
      <c r="M6564">
        <v>0</v>
      </c>
      <c r="N6564">
        <v>11000</v>
      </c>
      <c r="O6564">
        <v>0</v>
      </c>
      <c r="P6564">
        <v>-109000</v>
      </c>
      <c r="Q6564">
        <v>8708</v>
      </c>
      <c r="R6564" t="b">
        <v>0</v>
      </c>
      <c r="S6564">
        <v>0</v>
      </c>
    </row>
    <row r="6565" spans="1:19">
      <c r="A6565">
        <v>417501</v>
      </c>
      <c r="B6565" s="12"/>
      <c r="C6565" s="12" t="s">
        <v>4797</v>
      </c>
      <c r="D6565" s="12" t="s">
        <v>5062</v>
      </c>
      <c r="E6565" t="b">
        <v>0</v>
      </c>
      <c r="F6565">
        <v>0</v>
      </c>
      <c r="G6565">
        <v>3402</v>
      </c>
      <c r="H6565">
        <v>44179</v>
      </c>
      <c r="I6565" s="12" t="s">
        <v>6100</v>
      </c>
      <c r="J6565">
        <v>1</v>
      </c>
      <c r="K6565">
        <v>14300</v>
      </c>
      <c r="L6565">
        <v>0</v>
      </c>
      <c r="M6565">
        <v>0</v>
      </c>
      <c r="N6565">
        <v>11000</v>
      </c>
      <c r="O6565">
        <v>0</v>
      </c>
      <c r="P6565">
        <v>-120000</v>
      </c>
      <c r="Q6565">
        <v>8709</v>
      </c>
      <c r="R6565" t="b">
        <v>0</v>
      </c>
      <c r="S6565">
        <v>0</v>
      </c>
    </row>
    <row r="6566" spans="1:19">
      <c r="A6566">
        <v>417501</v>
      </c>
      <c r="B6566" s="12" t="s">
        <v>3983</v>
      </c>
      <c r="C6566" s="12" t="s">
        <v>4797</v>
      </c>
      <c r="D6566" s="12" t="s">
        <v>3983</v>
      </c>
      <c r="E6566" t="b">
        <v>0</v>
      </c>
      <c r="F6566">
        <v>0</v>
      </c>
      <c r="G6566">
        <v>3402</v>
      </c>
      <c r="H6566" t="s">
        <v>21</v>
      </c>
      <c r="I6566" s="12"/>
      <c r="K6566">
        <v>0</v>
      </c>
      <c r="L6566">
        <v>0</v>
      </c>
      <c r="M6566">
        <v>0</v>
      </c>
      <c r="N6566">
        <v>120000</v>
      </c>
      <c r="O6566">
        <v>0</v>
      </c>
      <c r="P6566">
        <v>-120000</v>
      </c>
      <c r="Q6566">
        <v>8710</v>
      </c>
      <c r="R6566" t="b">
        <v>0</v>
      </c>
      <c r="S6566">
        <v>0</v>
      </c>
    </row>
    <row r="6567" spans="1:19">
      <c r="A6567">
        <v>417501</v>
      </c>
      <c r="B6567" s="12" t="s">
        <v>5072</v>
      </c>
      <c r="C6567" s="12" t="s">
        <v>4797</v>
      </c>
      <c r="D6567" s="12" t="s">
        <v>5072</v>
      </c>
      <c r="E6567" t="b">
        <v>0</v>
      </c>
      <c r="F6567">
        <v>0</v>
      </c>
      <c r="G6567">
        <v>3501</v>
      </c>
      <c r="H6567" t="s">
        <v>21</v>
      </c>
      <c r="I6567" s="12"/>
      <c r="K6567">
        <v>0</v>
      </c>
      <c r="L6567">
        <v>120000</v>
      </c>
      <c r="M6567">
        <v>0</v>
      </c>
      <c r="N6567">
        <v>0</v>
      </c>
      <c r="O6567">
        <v>0</v>
      </c>
      <c r="P6567">
        <v>0</v>
      </c>
      <c r="Q6567">
        <v>8711</v>
      </c>
      <c r="R6567" t="b">
        <v>0</v>
      </c>
      <c r="S6567">
        <v>0</v>
      </c>
    </row>
    <row r="6568" spans="1:19">
      <c r="A6568">
        <v>417501</v>
      </c>
      <c r="B6568" s="12"/>
      <c r="C6568" s="12" t="s">
        <v>4797</v>
      </c>
      <c r="D6568" s="12" t="s">
        <v>5072</v>
      </c>
      <c r="E6568" t="b">
        <v>0</v>
      </c>
      <c r="F6568">
        <v>0</v>
      </c>
      <c r="G6568">
        <v>3501</v>
      </c>
      <c r="H6568">
        <v>43839</v>
      </c>
      <c r="I6568" s="12" t="s">
        <v>6101</v>
      </c>
      <c r="J6568">
        <v>1</v>
      </c>
      <c r="K6568">
        <v>13485</v>
      </c>
      <c r="L6568">
        <v>0</v>
      </c>
      <c r="M6568">
        <v>0</v>
      </c>
      <c r="N6568">
        <v>10000</v>
      </c>
      <c r="O6568">
        <v>0</v>
      </c>
      <c r="P6568">
        <v>-10000</v>
      </c>
      <c r="Q6568">
        <v>8712</v>
      </c>
      <c r="R6568" t="b">
        <v>0</v>
      </c>
      <c r="S6568">
        <v>0</v>
      </c>
    </row>
    <row r="6569" spans="1:19">
      <c r="A6569">
        <v>417501</v>
      </c>
      <c r="B6569" s="12"/>
      <c r="C6569" s="12" t="s">
        <v>4797</v>
      </c>
      <c r="D6569" s="12" t="s">
        <v>5072</v>
      </c>
      <c r="E6569" t="b">
        <v>0</v>
      </c>
      <c r="F6569">
        <v>0</v>
      </c>
      <c r="G6569">
        <v>3501</v>
      </c>
      <c r="H6569">
        <v>43873</v>
      </c>
      <c r="I6569" s="12" t="s">
        <v>6101</v>
      </c>
      <c r="J6569">
        <v>1</v>
      </c>
      <c r="K6569">
        <v>13578</v>
      </c>
      <c r="L6569">
        <v>0</v>
      </c>
      <c r="M6569">
        <v>0</v>
      </c>
      <c r="N6569">
        <v>10000</v>
      </c>
      <c r="O6569">
        <v>0</v>
      </c>
      <c r="P6569">
        <v>-20000</v>
      </c>
      <c r="Q6569">
        <v>8713</v>
      </c>
      <c r="R6569" t="b">
        <v>0</v>
      </c>
      <c r="S6569">
        <v>0</v>
      </c>
    </row>
    <row r="6570" spans="1:19">
      <c r="A6570">
        <v>417501</v>
      </c>
      <c r="B6570" s="12"/>
      <c r="C6570" s="12" t="s">
        <v>4797</v>
      </c>
      <c r="D6570" s="12" t="s">
        <v>5072</v>
      </c>
      <c r="E6570" t="b">
        <v>0</v>
      </c>
      <c r="F6570">
        <v>0</v>
      </c>
      <c r="G6570">
        <v>3501</v>
      </c>
      <c r="H6570">
        <v>43900</v>
      </c>
      <c r="I6570" s="12" t="s">
        <v>6101</v>
      </c>
      <c r="J6570">
        <v>1</v>
      </c>
      <c r="K6570">
        <v>13643</v>
      </c>
      <c r="L6570">
        <v>0</v>
      </c>
      <c r="M6570">
        <v>0</v>
      </c>
      <c r="N6570">
        <v>10000</v>
      </c>
      <c r="O6570">
        <v>0</v>
      </c>
      <c r="P6570">
        <v>-30000</v>
      </c>
      <c r="Q6570">
        <v>8714</v>
      </c>
      <c r="R6570" t="b">
        <v>0</v>
      </c>
      <c r="S6570">
        <v>0</v>
      </c>
    </row>
    <row r="6571" spans="1:19">
      <c r="A6571">
        <v>417501</v>
      </c>
      <c r="B6571" s="12"/>
      <c r="C6571" s="12" t="s">
        <v>4797</v>
      </c>
      <c r="D6571" s="12" t="s">
        <v>5072</v>
      </c>
      <c r="E6571" t="b">
        <v>0</v>
      </c>
      <c r="F6571">
        <v>0</v>
      </c>
      <c r="G6571">
        <v>3501</v>
      </c>
      <c r="H6571">
        <v>43938</v>
      </c>
      <c r="I6571" s="12" t="s">
        <v>6101</v>
      </c>
      <c r="J6571">
        <v>1</v>
      </c>
      <c r="K6571">
        <v>13718</v>
      </c>
      <c r="L6571">
        <v>0</v>
      </c>
      <c r="M6571">
        <v>0</v>
      </c>
      <c r="N6571">
        <v>10000</v>
      </c>
      <c r="O6571">
        <v>0</v>
      </c>
      <c r="P6571">
        <v>-40000</v>
      </c>
      <c r="Q6571">
        <v>8715</v>
      </c>
      <c r="R6571" t="b">
        <v>0</v>
      </c>
      <c r="S6571">
        <v>0</v>
      </c>
    </row>
    <row r="6572" spans="1:19">
      <c r="A6572">
        <v>417501</v>
      </c>
      <c r="B6572" s="12"/>
      <c r="C6572" s="12" t="s">
        <v>4797</v>
      </c>
      <c r="D6572" s="12" t="s">
        <v>5072</v>
      </c>
      <c r="E6572" t="b">
        <v>0</v>
      </c>
      <c r="F6572">
        <v>0</v>
      </c>
      <c r="G6572">
        <v>3501</v>
      </c>
      <c r="H6572">
        <v>43965</v>
      </c>
      <c r="I6572" s="12" t="s">
        <v>6101</v>
      </c>
      <c r="J6572">
        <v>1</v>
      </c>
      <c r="K6572">
        <v>13773</v>
      </c>
      <c r="L6572">
        <v>0</v>
      </c>
      <c r="M6572">
        <v>0</v>
      </c>
      <c r="N6572">
        <v>10000</v>
      </c>
      <c r="O6572">
        <v>0</v>
      </c>
      <c r="P6572">
        <v>-50000</v>
      </c>
      <c r="Q6572">
        <v>8716</v>
      </c>
      <c r="R6572" t="b">
        <v>0</v>
      </c>
      <c r="S6572">
        <v>0</v>
      </c>
    </row>
    <row r="6573" spans="1:19">
      <c r="A6573">
        <v>417501</v>
      </c>
      <c r="B6573" s="12"/>
      <c r="C6573" s="12" t="s">
        <v>4797</v>
      </c>
      <c r="D6573" s="12" t="s">
        <v>5072</v>
      </c>
      <c r="E6573" t="b">
        <v>0</v>
      </c>
      <c r="F6573">
        <v>0</v>
      </c>
      <c r="G6573">
        <v>3501</v>
      </c>
      <c r="H6573">
        <v>43992</v>
      </c>
      <c r="I6573" s="12" t="s">
        <v>6101</v>
      </c>
      <c r="J6573">
        <v>1</v>
      </c>
      <c r="K6573">
        <v>13827</v>
      </c>
      <c r="L6573">
        <v>0</v>
      </c>
      <c r="M6573">
        <v>0</v>
      </c>
      <c r="N6573">
        <v>10000</v>
      </c>
      <c r="O6573">
        <v>0</v>
      </c>
      <c r="P6573">
        <v>-60000</v>
      </c>
      <c r="Q6573">
        <v>8717</v>
      </c>
      <c r="R6573" t="b">
        <v>0</v>
      </c>
      <c r="S6573">
        <v>0</v>
      </c>
    </row>
    <row r="6574" spans="1:19">
      <c r="A6574">
        <v>417501</v>
      </c>
      <c r="B6574" s="12"/>
      <c r="C6574" s="12" t="s">
        <v>4797</v>
      </c>
      <c r="D6574" s="12" t="s">
        <v>5072</v>
      </c>
      <c r="E6574" t="b">
        <v>0</v>
      </c>
      <c r="F6574">
        <v>0</v>
      </c>
      <c r="G6574">
        <v>3501</v>
      </c>
      <c r="H6574">
        <v>44018</v>
      </c>
      <c r="I6574" s="12" t="s">
        <v>6101</v>
      </c>
      <c r="J6574">
        <v>1</v>
      </c>
      <c r="K6574">
        <v>13889</v>
      </c>
      <c r="L6574">
        <v>0</v>
      </c>
      <c r="M6574">
        <v>0</v>
      </c>
      <c r="N6574">
        <v>10000</v>
      </c>
      <c r="O6574">
        <v>0</v>
      </c>
      <c r="P6574">
        <v>-70000</v>
      </c>
      <c r="Q6574">
        <v>8718</v>
      </c>
      <c r="R6574" t="b">
        <v>0</v>
      </c>
      <c r="S6574">
        <v>0</v>
      </c>
    </row>
    <row r="6575" spans="1:19">
      <c r="A6575">
        <v>417501</v>
      </c>
      <c r="B6575" s="12"/>
      <c r="C6575" s="12" t="s">
        <v>4797</v>
      </c>
      <c r="D6575" s="12" t="s">
        <v>5072</v>
      </c>
      <c r="E6575" t="b">
        <v>0</v>
      </c>
      <c r="F6575">
        <v>0</v>
      </c>
      <c r="G6575">
        <v>3501</v>
      </c>
      <c r="H6575">
        <v>44053</v>
      </c>
      <c r="I6575" s="12" t="s">
        <v>6101</v>
      </c>
      <c r="J6575">
        <v>1</v>
      </c>
      <c r="K6575">
        <v>13967</v>
      </c>
      <c r="L6575">
        <v>0</v>
      </c>
      <c r="M6575">
        <v>0</v>
      </c>
      <c r="N6575">
        <v>10000</v>
      </c>
      <c r="O6575">
        <v>0</v>
      </c>
      <c r="P6575">
        <v>-80000</v>
      </c>
      <c r="Q6575">
        <v>8719</v>
      </c>
      <c r="R6575" t="b">
        <v>0</v>
      </c>
      <c r="S6575">
        <v>0</v>
      </c>
    </row>
    <row r="6576" spans="1:19">
      <c r="A6576">
        <v>417501</v>
      </c>
      <c r="B6576" s="12"/>
      <c r="C6576" s="12" t="s">
        <v>4797</v>
      </c>
      <c r="D6576" s="12" t="s">
        <v>5072</v>
      </c>
      <c r="E6576" t="b">
        <v>0</v>
      </c>
      <c r="F6576">
        <v>0</v>
      </c>
      <c r="G6576">
        <v>3501</v>
      </c>
      <c r="H6576">
        <v>44077</v>
      </c>
      <c r="I6576" s="12" t="s">
        <v>6101</v>
      </c>
      <c r="J6576">
        <v>1</v>
      </c>
      <c r="K6576">
        <v>14032</v>
      </c>
      <c r="L6576">
        <v>0</v>
      </c>
      <c r="M6576">
        <v>0</v>
      </c>
      <c r="N6576">
        <v>10000</v>
      </c>
      <c r="O6576">
        <v>0</v>
      </c>
      <c r="P6576">
        <v>-90000</v>
      </c>
      <c r="Q6576">
        <v>8720</v>
      </c>
      <c r="R6576" t="b">
        <v>0</v>
      </c>
      <c r="S6576">
        <v>0</v>
      </c>
    </row>
    <row r="6577" spans="1:19">
      <c r="A6577">
        <v>417501</v>
      </c>
      <c r="B6577" s="12"/>
      <c r="C6577" s="12" t="s">
        <v>4797</v>
      </c>
      <c r="D6577" s="12" t="s">
        <v>5072</v>
      </c>
      <c r="E6577" t="b">
        <v>0</v>
      </c>
      <c r="F6577">
        <v>0</v>
      </c>
      <c r="G6577">
        <v>3501</v>
      </c>
      <c r="H6577">
        <v>44106</v>
      </c>
      <c r="I6577" s="12" t="s">
        <v>6101</v>
      </c>
      <c r="J6577">
        <v>1</v>
      </c>
      <c r="K6577">
        <v>14106</v>
      </c>
      <c r="L6577">
        <v>0</v>
      </c>
      <c r="M6577">
        <v>0</v>
      </c>
      <c r="N6577">
        <v>10000</v>
      </c>
      <c r="O6577">
        <v>0</v>
      </c>
      <c r="P6577">
        <v>-100000</v>
      </c>
      <c r="Q6577">
        <v>8721</v>
      </c>
      <c r="R6577" t="b">
        <v>0</v>
      </c>
      <c r="S6577">
        <v>0</v>
      </c>
    </row>
    <row r="6578" spans="1:19">
      <c r="A6578">
        <v>417501</v>
      </c>
      <c r="B6578" s="12"/>
      <c r="C6578" s="12" t="s">
        <v>4797</v>
      </c>
      <c r="D6578" s="12" t="s">
        <v>5072</v>
      </c>
      <c r="E6578" t="b">
        <v>0</v>
      </c>
      <c r="F6578">
        <v>0</v>
      </c>
      <c r="G6578">
        <v>3501</v>
      </c>
      <c r="H6578">
        <v>44139</v>
      </c>
      <c r="I6578" s="12" t="s">
        <v>6101</v>
      </c>
      <c r="J6578">
        <v>1</v>
      </c>
      <c r="K6578">
        <v>14173</v>
      </c>
      <c r="L6578">
        <v>0</v>
      </c>
      <c r="M6578">
        <v>0</v>
      </c>
      <c r="N6578">
        <v>10000</v>
      </c>
      <c r="O6578">
        <v>0</v>
      </c>
      <c r="P6578">
        <v>-110000</v>
      </c>
      <c r="Q6578">
        <v>8722</v>
      </c>
      <c r="R6578" t="b">
        <v>0</v>
      </c>
      <c r="S6578">
        <v>0</v>
      </c>
    </row>
    <row r="6579" spans="1:19">
      <c r="A6579">
        <v>417501</v>
      </c>
      <c r="B6579" s="12"/>
      <c r="C6579" s="12" t="s">
        <v>4797</v>
      </c>
      <c r="D6579" s="12" t="s">
        <v>5072</v>
      </c>
      <c r="E6579" t="b">
        <v>0</v>
      </c>
      <c r="F6579">
        <v>0</v>
      </c>
      <c r="G6579">
        <v>3501</v>
      </c>
      <c r="H6579">
        <v>44169</v>
      </c>
      <c r="I6579" s="12" t="s">
        <v>6101</v>
      </c>
      <c r="J6579">
        <v>1</v>
      </c>
      <c r="K6579">
        <v>14251</v>
      </c>
      <c r="L6579">
        <v>0</v>
      </c>
      <c r="M6579">
        <v>0</v>
      </c>
      <c r="N6579">
        <v>10000</v>
      </c>
      <c r="O6579">
        <v>0</v>
      </c>
      <c r="P6579">
        <v>-120000</v>
      </c>
      <c r="Q6579">
        <v>8723</v>
      </c>
      <c r="R6579" t="b">
        <v>0</v>
      </c>
      <c r="S6579">
        <v>0</v>
      </c>
    </row>
    <row r="6580" spans="1:19">
      <c r="A6580">
        <v>417501</v>
      </c>
      <c r="B6580" s="12" t="s">
        <v>3985</v>
      </c>
      <c r="C6580" s="12" t="s">
        <v>4797</v>
      </c>
      <c r="D6580" s="12" t="s">
        <v>3985</v>
      </c>
      <c r="E6580" t="b">
        <v>0</v>
      </c>
      <c r="F6580">
        <v>0</v>
      </c>
      <c r="G6580">
        <v>3501</v>
      </c>
      <c r="H6580" t="s">
        <v>21</v>
      </c>
      <c r="I6580" s="12"/>
      <c r="K6580">
        <v>0</v>
      </c>
      <c r="L6580">
        <v>0</v>
      </c>
      <c r="M6580">
        <v>0</v>
      </c>
      <c r="N6580">
        <v>120000</v>
      </c>
      <c r="O6580">
        <v>0</v>
      </c>
      <c r="P6580">
        <v>-120000</v>
      </c>
      <c r="Q6580">
        <v>8724</v>
      </c>
      <c r="R6580" t="b">
        <v>0</v>
      </c>
      <c r="S6580">
        <v>0</v>
      </c>
    </row>
    <row r="6581" spans="1:19">
      <c r="A6581">
        <v>417501</v>
      </c>
      <c r="B6581" s="12" t="s">
        <v>5082</v>
      </c>
      <c r="C6581" s="12" t="s">
        <v>4797</v>
      </c>
      <c r="D6581" s="12" t="s">
        <v>5082</v>
      </c>
      <c r="E6581" t="b">
        <v>0</v>
      </c>
      <c r="F6581">
        <v>0</v>
      </c>
      <c r="G6581">
        <v>3502</v>
      </c>
      <c r="H6581" t="s">
        <v>21</v>
      </c>
      <c r="I6581" s="12"/>
      <c r="K6581">
        <v>0</v>
      </c>
      <c r="L6581">
        <v>120000</v>
      </c>
      <c r="M6581">
        <v>0</v>
      </c>
      <c r="N6581">
        <v>0</v>
      </c>
      <c r="O6581">
        <v>0</v>
      </c>
      <c r="P6581">
        <v>0</v>
      </c>
      <c r="Q6581">
        <v>8725</v>
      </c>
      <c r="R6581" t="b">
        <v>0</v>
      </c>
      <c r="S6581">
        <v>0</v>
      </c>
    </row>
    <row r="6582" spans="1:19">
      <c r="A6582">
        <v>417501</v>
      </c>
      <c r="B6582" s="12"/>
      <c r="C6582" s="12" t="s">
        <v>4797</v>
      </c>
      <c r="D6582" s="12" t="s">
        <v>5082</v>
      </c>
      <c r="E6582" t="b">
        <v>0</v>
      </c>
      <c r="F6582">
        <v>0</v>
      </c>
      <c r="G6582">
        <v>3502</v>
      </c>
      <c r="H6582">
        <v>43845</v>
      </c>
      <c r="I6582" s="12" t="s">
        <v>6102</v>
      </c>
      <c r="J6582">
        <v>1</v>
      </c>
      <c r="K6582">
        <v>13520</v>
      </c>
      <c r="L6582">
        <v>0</v>
      </c>
      <c r="M6582">
        <v>0</v>
      </c>
      <c r="N6582">
        <v>10000</v>
      </c>
      <c r="O6582">
        <v>0</v>
      </c>
      <c r="P6582">
        <v>-10000</v>
      </c>
      <c r="Q6582">
        <v>8726</v>
      </c>
      <c r="R6582" t="b">
        <v>0</v>
      </c>
      <c r="S6582">
        <v>0</v>
      </c>
    </row>
    <row r="6583" spans="1:19">
      <c r="A6583">
        <v>417501</v>
      </c>
      <c r="B6583" s="12"/>
      <c r="C6583" s="12" t="s">
        <v>4797</v>
      </c>
      <c r="D6583" s="12" t="s">
        <v>5082</v>
      </c>
      <c r="E6583" t="b">
        <v>0</v>
      </c>
      <c r="F6583">
        <v>0</v>
      </c>
      <c r="G6583">
        <v>3502</v>
      </c>
      <c r="H6583">
        <v>43871</v>
      </c>
      <c r="I6583" s="12" t="s">
        <v>6102</v>
      </c>
      <c r="J6583">
        <v>1</v>
      </c>
      <c r="K6583">
        <v>13559</v>
      </c>
      <c r="L6583">
        <v>0</v>
      </c>
      <c r="M6583">
        <v>0</v>
      </c>
      <c r="N6583">
        <v>10000</v>
      </c>
      <c r="O6583">
        <v>0</v>
      </c>
      <c r="P6583">
        <v>-20000</v>
      </c>
      <c r="Q6583">
        <v>8727</v>
      </c>
      <c r="R6583" t="b">
        <v>0</v>
      </c>
      <c r="S6583">
        <v>0</v>
      </c>
    </row>
    <row r="6584" spans="1:19">
      <c r="A6584">
        <v>417501</v>
      </c>
      <c r="B6584" s="12"/>
      <c r="C6584" s="12" t="s">
        <v>4797</v>
      </c>
      <c r="D6584" s="12" t="s">
        <v>5082</v>
      </c>
      <c r="E6584" t="b">
        <v>0</v>
      </c>
      <c r="F6584">
        <v>0</v>
      </c>
      <c r="G6584">
        <v>3502</v>
      </c>
      <c r="H6584">
        <v>43896</v>
      </c>
      <c r="I6584" s="12" t="s">
        <v>6102</v>
      </c>
      <c r="J6584">
        <v>1</v>
      </c>
      <c r="K6584">
        <v>13621</v>
      </c>
      <c r="L6584">
        <v>0</v>
      </c>
      <c r="M6584">
        <v>0</v>
      </c>
      <c r="N6584">
        <v>10000</v>
      </c>
      <c r="O6584">
        <v>0</v>
      </c>
      <c r="P6584">
        <v>-30000</v>
      </c>
      <c r="Q6584">
        <v>8728</v>
      </c>
      <c r="R6584" t="b">
        <v>0</v>
      </c>
      <c r="S6584">
        <v>0</v>
      </c>
    </row>
    <row r="6585" spans="1:19">
      <c r="A6585">
        <v>417501</v>
      </c>
      <c r="B6585" s="12"/>
      <c r="C6585" s="12" t="s">
        <v>4797</v>
      </c>
      <c r="D6585" s="12" t="s">
        <v>5082</v>
      </c>
      <c r="E6585" t="b">
        <v>0</v>
      </c>
      <c r="F6585">
        <v>0</v>
      </c>
      <c r="G6585">
        <v>3502</v>
      </c>
      <c r="H6585">
        <v>43949</v>
      </c>
      <c r="I6585" s="12" t="s">
        <v>6102</v>
      </c>
      <c r="J6585">
        <v>1</v>
      </c>
      <c r="K6585">
        <v>13732</v>
      </c>
      <c r="L6585">
        <v>0</v>
      </c>
      <c r="M6585">
        <v>0</v>
      </c>
      <c r="N6585">
        <v>10000</v>
      </c>
      <c r="O6585">
        <v>0</v>
      </c>
      <c r="P6585">
        <v>-40000</v>
      </c>
      <c r="Q6585">
        <v>8729</v>
      </c>
      <c r="R6585" t="b">
        <v>0</v>
      </c>
      <c r="S6585">
        <v>0</v>
      </c>
    </row>
    <row r="6586" spans="1:19">
      <c r="A6586">
        <v>417501</v>
      </c>
      <c r="B6586" s="12"/>
      <c r="C6586" s="12" t="s">
        <v>4797</v>
      </c>
      <c r="D6586" s="12" t="s">
        <v>5082</v>
      </c>
      <c r="E6586" t="b">
        <v>0</v>
      </c>
      <c r="F6586">
        <v>0</v>
      </c>
      <c r="G6586">
        <v>3502</v>
      </c>
      <c r="H6586">
        <v>43981</v>
      </c>
      <c r="I6586" s="12" t="s">
        <v>6102</v>
      </c>
      <c r="J6586">
        <v>1</v>
      </c>
      <c r="K6586">
        <v>13799</v>
      </c>
      <c r="L6586">
        <v>0</v>
      </c>
      <c r="M6586">
        <v>0</v>
      </c>
      <c r="N6586">
        <v>10000</v>
      </c>
      <c r="O6586">
        <v>0</v>
      </c>
      <c r="P6586">
        <v>-50000</v>
      </c>
      <c r="Q6586">
        <v>8730</v>
      </c>
      <c r="R6586" t="b">
        <v>0</v>
      </c>
      <c r="S6586">
        <v>0</v>
      </c>
    </row>
    <row r="6587" spans="1:19">
      <c r="A6587">
        <v>417501</v>
      </c>
      <c r="B6587" s="12"/>
      <c r="C6587" s="12" t="s">
        <v>4797</v>
      </c>
      <c r="D6587" s="12" t="s">
        <v>5082</v>
      </c>
      <c r="E6587" t="b">
        <v>0</v>
      </c>
      <c r="F6587">
        <v>0</v>
      </c>
      <c r="G6587">
        <v>3502</v>
      </c>
      <c r="H6587">
        <v>43994</v>
      </c>
      <c r="I6587" s="12" t="s">
        <v>6102</v>
      </c>
      <c r="J6587">
        <v>1</v>
      </c>
      <c r="K6587">
        <v>13861</v>
      </c>
      <c r="L6587">
        <v>0</v>
      </c>
      <c r="M6587">
        <v>0</v>
      </c>
      <c r="N6587">
        <v>10000</v>
      </c>
      <c r="O6587">
        <v>0</v>
      </c>
      <c r="P6587">
        <v>-60000</v>
      </c>
      <c r="Q6587">
        <v>8731</v>
      </c>
      <c r="R6587" t="b">
        <v>0</v>
      </c>
      <c r="S6587">
        <v>0</v>
      </c>
    </row>
    <row r="6588" spans="1:19">
      <c r="A6588">
        <v>417501</v>
      </c>
      <c r="B6588" s="12"/>
      <c r="C6588" s="12" t="s">
        <v>4797</v>
      </c>
      <c r="D6588" s="12" t="s">
        <v>5082</v>
      </c>
      <c r="E6588" t="b">
        <v>0</v>
      </c>
      <c r="F6588">
        <v>0</v>
      </c>
      <c r="G6588">
        <v>3502</v>
      </c>
      <c r="H6588">
        <v>44026</v>
      </c>
      <c r="I6588" s="12" t="s">
        <v>6102</v>
      </c>
      <c r="J6588">
        <v>1</v>
      </c>
      <c r="K6588">
        <v>13952</v>
      </c>
      <c r="L6588">
        <v>0</v>
      </c>
      <c r="M6588">
        <v>0</v>
      </c>
      <c r="N6588">
        <v>10000</v>
      </c>
      <c r="O6588">
        <v>0</v>
      </c>
      <c r="P6588">
        <v>-70000</v>
      </c>
      <c r="Q6588">
        <v>8732</v>
      </c>
      <c r="R6588" t="b">
        <v>0</v>
      </c>
      <c r="S6588">
        <v>0</v>
      </c>
    </row>
    <row r="6589" spans="1:19">
      <c r="A6589">
        <v>417501</v>
      </c>
      <c r="B6589" s="12"/>
      <c r="C6589" s="12" t="s">
        <v>4797</v>
      </c>
      <c r="D6589" s="12" t="s">
        <v>5082</v>
      </c>
      <c r="E6589" t="b">
        <v>0</v>
      </c>
      <c r="F6589">
        <v>0</v>
      </c>
      <c r="G6589">
        <v>3502</v>
      </c>
      <c r="H6589">
        <v>44055</v>
      </c>
      <c r="I6589" s="12" t="s">
        <v>6102</v>
      </c>
      <c r="J6589">
        <v>1</v>
      </c>
      <c r="K6589">
        <v>14020</v>
      </c>
      <c r="L6589">
        <v>0</v>
      </c>
      <c r="M6589">
        <v>0</v>
      </c>
      <c r="N6589">
        <v>10000</v>
      </c>
      <c r="O6589">
        <v>0</v>
      </c>
      <c r="P6589">
        <v>-80000</v>
      </c>
      <c r="Q6589">
        <v>8733</v>
      </c>
      <c r="R6589" t="b">
        <v>0</v>
      </c>
      <c r="S6589">
        <v>0</v>
      </c>
    </row>
    <row r="6590" spans="1:19">
      <c r="A6590">
        <v>417501</v>
      </c>
      <c r="B6590" s="12"/>
      <c r="C6590" s="12" t="s">
        <v>4797</v>
      </c>
      <c r="D6590" s="12" t="s">
        <v>5082</v>
      </c>
      <c r="E6590" t="b">
        <v>0</v>
      </c>
      <c r="F6590">
        <v>0</v>
      </c>
      <c r="G6590">
        <v>3502</v>
      </c>
      <c r="H6590">
        <v>44086</v>
      </c>
      <c r="I6590" s="12" t="s">
        <v>6102</v>
      </c>
      <c r="J6590">
        <v>1</v>
      </c>
      <c r="K6590">
        <v>14079</v>
      </c>
      <c r="L6590">
        <v>0</v>
      </c>
      <c r="M6590">
        <v>0</v>
      </c>
      <c r="N6590">
        <v>10000</v>
      </c>
      <c r="O6590">
        <v>0</v>
      </c>
      <c r="P6590">
        <v>-90000</v>
      </c>
      <c r="Q6590">
        <v>8734</v>
      </c>
      <c r="R6590" t="b">
        <v>0</v>
      </c>
      <c r="S6590">
        <v>0</v>
      </c>
    </row>
    <row r="6591" spans="1:19">
      <c r="A6591">
        <v>417501</v>
      </c>
      <c r="B6591" s="12"/>
      <c r="C6591" s="12" t="s">
        <v>4797</v>
      </c>
      <c r="D6591" s="12" t="s">
        <v>5082</v>
      </c>
      <c r="E6591" t="b">
        <v>0</v>
      </c>
      <c r="F6591">
        <v>0</v>
      </c>
      <c r="G6591">
        <v>3502</v>
      </c>
      <c r="H6591">
        <v>44118</v>
      </c>
      <c r="I6591" s="12" t="s">
        <v>6102</v>
      </c>
      <c r="J6591">
        <v>1</v>
      </c>
      <c r="K6591">
        <v>14154</v>
      </c>
      <c r="L6591">
        <v>0</v>
      </c>
      <c r="M6591">
        <v>0</v>
      </c>
      <c r="N6591">
        <v>10000</v>
      </c>
      <c r="O6591">
        <v>0</v>
      </c>
      <c r="P6591">
        <v>-100000</v>
      </c>
      <c r="Q6591">
        <v>8735</v>
      </c>
      <c r="R6591" t="b">
        <v>0</v>
      </c>
      <c r="S6591">
        <v>0</v>
      </c>
    </row>
    <row r="6592" spans="1:19">
      <c r="A6592">
        <v>417501</v>
      </c>
      <c r="B6592" s="12"/>
      <c r="C6592" s="12" t="s">
        <v>4797</v>
      </c>
      <c r="D6592" s="12" t="s">
        <v>5082</v>
      </c>
      <c r="E6592" t="b">
        <v>0</v>
      </c>
      <c r="F6592">
        <v>0</v>
      </c>
      <c r="G6592">
        <v>3502</v>
      </c>
      <c r="H6592">
        <v>44149</v>
      </c>
      <c r="I6592" s="12" t="s">
        <v>6102</v>
      </c>
      <c r="J6592">
        <v>1</v>
      </c>
      <c r="K6592">
        <v>14231</v>
      </c>
      <c r="L6592">
        <v>0</v>
      </c>
      <c r="M6592">
        <v>0</v>
      </c>
      <c r="N6592">
        <v>10000</v>
      </c>
      <c r="O6592">
        <v>0</v>
      </c>
      <c r="P6592">
        <v>-110000</v>
      </c>
      <c r="Q6592">
        <v>8736</v>
      </c>
      <c r="R6592" t="b">
        <v>0</v>
      </c>
      <c r="S6592">
        <v>0</v>
      </c>
    </row>
    <row r="6593" spans="1:19">
      <c r="A6593">
        <v>417501</v>
      </c>
      <c r="B6593" s="12"/>
      <c r="C6593" s="12" t="s">
        <v>4797</v>
      </c>
      <c r="D6593" s="12" t="s">
        <v>5082</v>
      </c>
      <c r="E6593" t="b">
        <v>0</v>
      </c>
      <c r="F6593">
        <v>0</v>
      </c>
      <c r="G6593">
        <v>3502</v>
      </c>
      <c r="H6593">
        <v>44179</v>
      </c>
      <c r="I6593" s="12" t="s">
        <v>6102</v>
      </c>
      <c r="J6593">
        <v>1</v>
      </c>
      <c r="K6593">
        <v>14310</v>
      </c>
      <c r="L6593">
        <v>0</v>
      </c>
      <c r="M6593">
        <v>0</v>
      </c>
      <c r="N6593">
        <v>10000</v>
      </c>
      <c r="O6593">
        <v>0</v>
      </c>
      <c r="P6593">
        <v>-120000</v>
      </c>
      <c r="Q6593">
        <v>8737</v>
      </c>
      <c r="R6593" t="b">
        <v>0</v>
      </c>
      <c r="S6593">
        <v>0</v>
      </c>
    </row>
    <row r="6594" spans="1:19">
      <c r="A6594">
        <v>417501</v>
      </c>
      <c r="B6594" s="12" t="s">
        <v>3987</v>
      </c>
      <c r="C6594" s="12" t="s">
        <v>4797</v>
      </c>
      <c r="D6594" s="12" t="s">
        <v>3987</v>
      </c>
      <c r="E6594" t="b">
        <v>0</v>
      </c>
      <c r="F6594">
        <v>0</v>
      </c>
      <c r="G6594">
        <v>3502</v>
      </c>
      <c r="H6594" t="s">
        <v>21</v>
      </c>
      <c r="I6594" s="12"/>
      <c r="K6594">
        <v>0</v>
      </c>
      <c r="L6594">
        <v>0</v>
      </c>
      <c r="M6594">
        <v>0</v>
      </c>
      <c r="N6594">
        <v>120000</v>
      </c>
      <c r="O6594">
        <v>0</v>
      </c>
      <c r="P6594">
        <v>-120000</v>
      </c>
      <c r="Q6594">
        <v>8738</v>
      </c>
      <c r="R6594" t="b">
        <v>0</v>
      </c>
      <c r="S6594">
        <v>0</v>
      </c>
    </row>
    <row r="6595" spans="1:19">
      <c r="A6595">
        <v>417501</v>
      </c>
      <c r="B6595" s="12" t="s">
        <v>5092</v>
      </c>
      <c r="C6595" s="12" t="s">
        <v>4797</v>
      </c>
      <c r="D6595" s="12" t="s">
        <v>5092</v>
      </c>
      <c r="E6595" t="b">
        <v>0</v>
      </c>
      <c r="F6595">
        <v>0</v>
      </c>
      <c r="G6595">
        <v>4101</v>
      </c>
      <c r="H6595" t="s">
        <v>21</v>
      </c>
      <c r="I6595" s="12"/>
      <c r="K6595">
        <v>0</v>
      </c>
      <c r="L6595">
        <v>132000</v>
      </c>
      <c r="M6595">
        <v>0</v>
      </c>
      <c r="N6595">
        <v>0</v>
      </c>
      <c r="O6595">
        <v>0</v>
      </c>
      <c r="P6595">
        <v>0</v>
      </c>
      <c r="Q6595">
        <v>8739</v>
      </c>
      <c r="R6595" t="b">
        <v>0</v>
      </c>
      <c r="S6595">
        <v>0</v>
      </c>
    </row>
    <row r="6596" spans="1:19">
      <c r="A6596">
        <v>417501</v>
      </c>
      <c r="B6596" s="12"/>
      <c r="C6596" s="12" t="s">
        <v>4797</v>
      </c>
      <c r="D6596" s="12" t="s">
        <v>5092</v>
      </c>
      <c r="E6596" t="b">
        <v>0</v>
      </c>
      <c r="F6596">
        <v>0</v>
      </c>
      <c r="G6596">
        <v>4101</v>
      </c>
      <c r="H6596">
        <v>43838</v>
      </c>
      <c r="I6596" s="12" t="s">
        <v>6103</v>
      </c>
      <c r="J6596">
        <v>1</v>
      </c>
      <c r="K6596">
        <v>13478</v>
      </c>
      <c r="L6596">
        <v>0</v>
      </c>
      <c r="M6596">
        <v>0</v>
      </c>
      <c r="N6596">
        <v>11000</v>
      </c>
      <c r="O6596">
        <v>0</v>
      </c>
      <c r="P6596">
        <v>-11000</v>
      </c>
      <c r="Q6596">
        <v>8740</v>
      </c>
      <c r="R6596" t="b">
        <v>0</v>
      </c>
      <c r="S6596">
        <v>0</v>
      </c>
    </row>
    <row r="6597" spans="1:19">
      <c r="A6597">
        <v>417501</v>
      </c>
      <c r="B6597" s="12"/>
      <c r="C6597" s="12" t="s">
        <v>4797</v>
      </c>
      <c r="D6597" s="12" t="s">
        <v>5092</v>
      </c>
      <c r="E6597" t="b">
        <v>0</v>
      </c>
      <c r="F6597">
        <v>0</v>
      </c>
      <c r="G6597">
        <v>4101</v>
      </c>
      <c r="H6597">
        <v>43867</v>
      </c>
      <c r="I6597" s="12" t="s">
        <v>6103</v>
      </c>
      <c r="J6597">
        <v>1</v>
      </c>
      <c r="K6597">
        <v>13549</v>
      </c>
      <c r="L6597">
        <v>0</v>
      </c>
      <c r="M6597">
        <v>0</v>
      </c>
      <c r="N6597">
        <v>11000</v>
      </c>
      <c r="O6597">
        <v>0</v>
      </c>
      <c r="P6597">
        <v>-22000</v>
      </c>
      <c r="Q6597">
        <v>8741</v>
      </c>
      <c r="R6597" t="b">
        <v>0</v>
      </c>
      <c r="S6597">
        <v>0</v>
      </c>
    </row>
    <row r="6598" spans="1:19">
      <c r="A6598">
        <v>417501</v>
      </c>
      <c r="B6598" s="12"/>
      <c r="C6598" s="12" t="s">
        <v>4797</v>
      </c>
      <c r="D6598" s="12" t="s">
        <v>5092</v>
      </c>
      <c r="E6598" t="b">
        <v>0</v>
      </c>
      <c r="F6598">
        <v>0</v>
      </c>
      <c r="G6598">
        <v>4101</v>
      </c>
      <c r="H6598">
        <v>43896</v>
      </c>
      <c r="I6598" s="12" t="s">
        <v>6103</v>
      </c>
      <c r="J6598">
        <v>1</v>
      </c>
      <c r="K6598">
        <v>13620</v>
      </c>
      <c r="L6598">
        <v>0</v>
      </c>
      <c r="M6598">
        <v>0</v>
      </c>
      <c r="N6598">
        <v>11000</v>
      </c>
      <c r="O6598">
        <v>0</v>
      </c>
      <c r="P6598">
        <v>-33000</v>
      </c>
      <c r="Q6598">
        <v>8742</v>
      </c>
      <c r="R6598" t="b">
        <v>0</v>
      </c>
      <c r="S6598">
        <v>0</v>
      </c>
    </row>
    <row r="6599" spans="1:19">
      <c r="A6599">
        <v>417501</v>
      </c>
      <c r="B6599" s="12"/>
      <c r="C6599" s="12" t="s">
        <v>4797</v>
      </c>
      <c r="D6599" s="12" t="s">
        <v>5092</v>
      </c>
      <c r="E6599" t="b">
        <v>0</v>
      </c>
      <c r="F6599">
        <v>0</v>
      </c>
      <c r="G6599">
        <v>4101</v>
      </c>
      <c r="H6599">
        <v>43934</v>
      </c>
      <c r="I6599" s="12" t="s">
        <v>6103</v>
      </c>
      <c r="J6599">
        <v>1</v>
      </c>
      <c r="K6599">
        <v>13703</v>
      </c>
      <c r="L6599">
        <v>0</v>
      </c>
      <c r="M6599">
        <v>0</v>
      </c>
      <c r="N6599">
        <v>11000</v>
      </c>
      <c r="O6599">
        <v>0</v>
      </c>
      <c r="P6599">
        <v>-44000</v>
      </c>
      <c r="Q6599">
        <v>8743</v>
      </c>
      <c r="R6599" t="b">
        <v>0</v>
      </c>
      <c r="S6599">
        <v>0</v>
      </c>
    </row>
    <row r="6600" spans="1:19">
      <c r="A6600">
        <v>417501</v>
      </c>
      <c r="B6600" s="12"/>
      <c r="C6600" s="12" t="s">
        <v>4797</v>
      </c>
      <c r="D6600" s="12" t="s">
        <v>5092</v>
      </c>
      <c r="E6600" t="b">
        <v>0</v>
      </c>
      <c r="F6600">
        <v>0</v>
      </c>
      <c r="G6600">
        <v>4101</v>
      </c>
      <c r="H6600">
        <v>43958</v>
      </c>
      <c r="I6600" s="12" t="s">
        <v>6103</v>
      </c>
      <c r="J6600">
        <v>1</v>
      </c>
      <c r="K6600">
        <v>13747</v>
      </c>
      <c r="L6600">
        <v>0</v>
      </c>
      <c r="M6600">
        <v>0</v>
      </c>
      <c r="N6600">
        <v>11000</v>
      </c>
      <c r="O6600">
        <v>0</v>
      </c>
      <c r="P6600">
        <v>-55000</v>
      </c>
      <c r="Q6600">
        <v>8744</v>
      </c>
      <c r="R6600" t="b">
        <v>0</v>
      </c>
      <c r="S6600">
        <v>0</v>
      </c>
    </row>
    <row r="6601" spans="1:19">
      <c r="A6601">
        <v>417501</v>
      </c>
      <c r="B6601" s="12"/>
      <c r="C6601" s="12" t="s">
        <v>4797</v>
      </c>
      <c r="D6601" s="12" t="s">
        <v>5092</v>
      </c>
      <c r="E6601" t="b">
        <v>0</v>
      </c>
      <c r="F6601">
        <v>0</v>
      </c>
      <c r="G6601">
        <v>4101</v>
      </c>
      <c r="H6601">
        <v>43990</v>
      </c>
      <c r="I6601" s="12" t="s">
        <v>6103</v>
      </c>
      <c r="J6601">
        <v>1</v>
      </c>
      <c r="K6601">
        <v>13816</v>
      </c>
      <c r="L6601">
        <v>0</v>
      </c>
      <c r="M6601">
        <v>0</v>
      </c>
      <c r="N6601">
        <v>11000</v>
      </c>
      <c r="O6601">
        <v>0</v>
      </c>
      <c r="P6601">
        <v>-66000</v>
      </c>
      <c r="Q6601">
        <v>8745</v>
      </c>
      <c r="R6601" t="b">
        <v>0</v>
      </c>
      <c r="S6601">
        <v>0</v>
      </c>
    </row>
    <row r="6602" spans="1:19">
      <c r="A6602">
        <v>417501</v>
      </c>
      <c r="B6602" s="12"/>
      <c r="C6602" s="12" t="s">
        <v>4797</v>
      </c>
      <c r="D6602" s="12" t="s">
        <v>5092</v>
      </c>
      <c r="E6602" t="b">
        <v>0</v>
      </c>
      <c r="F6602">
        <v>0</v>
      </c>
      <c r="G6602">
        <v>4101</v>
      </c>
      <c r="H6602">
        <v>44020</v>
      </c>
      <c r="I6602" s="12" t="s">
        <v>6103</v>
      </c>
      <c r="J6602">
        <v>1</v>
      </c>
      <c r="K6602">
        <v>13896</v>
      </c>
      <c r="L6602">
        <v>0</v>
      </c>
      <c r="M6602">
        <v>0</v>
      </c>
      <c r="N6602">
        <v>11000</v>
      </c>
      <c r="O6602">
        <v>0</v>
      </c>
      <c r="P6602">
        <v>-77000</v>
      </c>
      <c r="Q6602">
        <v>8746</v>
      </c>
      <c r="R6602" t="b">
        <v>0</v>
      </c>
      <c r="S6602">
        <v>0</v>
      </c>
    </row>
    <row r="6603" spans="1:19">
      <c r="A6603">
        <v>417501</v>
      </c>
      <c r="B6603" s="12"/>
      <c r="C6603" s="12" t="s">
        <v>4797</v>
      </c>
      <c r="D6603" s="12" t="s">
        <v>5092</v>
      </c>
      <c r="E6603" t="b">
        <v>0</v>
      </c>
      <c r="F6603">
        <v>0</v>
      </c>
      <c r="G6603">
        <v>4101</v>
      </c>
      <c r="H6603">
        <v>44053</v>
      </c>
      <c r="I6603" s="12" t="s">
        <v>6103</v>
      </c>
      <c r="J6603">
        <v>1</v>
      </c>
      <c r="K6603">
        <v>13963</v>
      </c>
      <c r="L6603">
        <v>0</v>
      </c>
      <c r="M6603">
        <v>0</v>
      </c>
      <c r="N6603">
        <v>11000</v>
      </c>
      <c r="O6603">
        <v>0</v>
      </c>
      <c r="P6603">
        <v>-88000</v>
      </c>
      <c r="Q6603">
        <v>8747</v>
      </c>
      <c r="R6603" t="b">
        <v>0</v>
      </c>
      <c r="S6603">
        <v>0</v>
      </c>
    </row>
    <row r="6604" spans="1:19">
      <c r="A6604">
        <v>417501</v>
      </c>
      <c r="B6604" s="12"/>
      <c r="C6604" s="12" t="s">
        <v>4797</v>
      </c>
      <c r="D6604" s="12" t="s">
        <v>5092</v>
      </c>
      <c r="E6604" t="b">
        <v>0</v>
      </c>
      <c r="F6604">
        <v>0</v>
      </c>
      <c r="G6604">
        <v>4101</v>
      </c>
      <c r="H6604">
        <v>44082</v>
      </c>
      <c r="I6604" s="12" t="s">
        <v>6103</v>
      </c>
      <c r="J6604">
        <v>1</v>
      </c>
      <c r="K6604">
        <v>14047</v>
      </c>
      <c r="L6604">
        <v>0</v>
      </c>
      <c r="M6604">
        <v>0</v>
      </c>
      <c r="N6604">
        <v>11000</v>
      </c>
      <c r="O6604">
        <v>0</v>
      </c>
      <c r="P6604">
        <v>-99000</v>
      </c>
      <c r="Q6604">
        <v>8748</v>
      </c>
      <c r="R6604" t="b">
        <v>0</v>
      </c>
      <c r="S6604">
        <v>0</v>
      </c>
    </row>
    <row r="6605" spans="1:19">
      <c r="A6605">
        <v>417501</v>
      </c>
      <c r="B6605" s="12"/>
      <c r="C6605" s="12" t="s">
        <v>4797</v>
      </c>
      <c r="D6605" s="12" t="s">
        <v>5092</v>
      </c>
      <c r="E6605" t="b">
        <v>0</v>
      </c>
      <c r="F6605">
        <v>0</v>
      </c>
      <c r="G6605">
        <v>4101</v>
      </c>
      <c r="H6605">
        <v>44109</v>
      </c>
      <c r="I6605" s="12" t="s">
        <v>6103</v>
      </c>
      <c r="J6605">
        <v>1</v>
      </c>
      <c r="K6605">
        <v>14109</v>
      </c>
      <c r="L6605">
        <v>0</v>
      </c>
      <c r="M6605">
        <v>0</v>
      </c>
      <c r="N6605">
        <v>11000</v>
      </c>
      <c r="O6605">
        <v>0</v>
      </c>
      <c r="P6605">
        <v>-110000</v>
      </c>
      <c r="Q6605">
        <v>8749</v>
      </c>
      <c r="R6605" t="b">
        <v>0</v>
      </c>
      <c r="S6605">
        <v>0</v>
      </c>
    </row>
    <row r="6606" spans="1:19">
      <c r="A6606">
        <v>417501</v>
      </c>
      <c r="B6606" s="12"/>
      <c r="C6606" s="12" t="s">
        <v>4797</v>
      </c>
      <c r="D6606" s="12" t="s">
        <v>5092</v>
      </c>
      <c r="E6606" t="b">
        <v>0</v>
      </c>
      <c r="F6606">
        <v>0</v>
      </c>
      <c r="G6606">
        <v>4101</v>
      </c>
      <c r="H6606">
        <v>44140</v>
      </c>
      <c r="I6606" s="12" t="s">
        <v>6103</v>
      </c>
      <c r="J6606">
        <v>1</v>
      </c>
      <c r="K6606">
        <v>14176</v>
      </c>
      <c r="L6606">
        <v>0</v>
      </c>
      <c r="M6606">
        <v>0</v>
      </c>
      <c r="N6606">
        <v>11000</v>
      </c>
      <c r="O6606">
        <v>0</v>
      </c>
      <c r="P6606">
        <v>-121000</v>
      </c>
      <c r="Q6606">
        <v>8750</v>
      </c>
      <c r="R6606" t="b">
        <v>0</v>
      </c>
      <c r="S6606">
        <v>0</v>
      </c>
    </row>
    <row r="6607" spans="1:19">
      <c r="A6607">
        <v>417501</v>
      </c>
      <c r="B6607" s="12"/>
      <c r="C6607" s="12" t="s">
        <v>4797</v>
      </c>
      <c r="D6607" s="12" t="s">
        <v>5092</v>
      </c>
      <c r="E6607" t="b">
        <v>0</v>
      </c>
      <c r="F6607">
        <v>0</v>
      </c>
      <c r="G6607">
        <v>4101</v>
      </c>
      <c r="H6607">
        <v>44172</v>
      </c>
      <c r="I6607" s="12" t="s">
        <v>6103</v>
      </c>
      <c r="J6607">
        <v>1</v>
      </c>
      <c r="K6607">
        <v>14252</v>
      </c>
      <c r="L6607">
        <v>0</v>
      </c>
      <c r="M6607">
        <v>0</v>
      </c>
      <c r="N6607">
        <v>11000</v>
      </c>
      <c r="O6607">
        <v>0</v>
      </c>
      <c r="P6607">
        <v>-132000</v>
      </c>
      <c r="Q6607">
        <v>8751</v>
      </c>
      <c r="R6607" t="b">
        <v>0</v>
      </c>
      <c r="S6607">
        <v>0</v>
      </c>
    </row>
    <row r="6608" spans="1:19">
      <c r="A6608">
        <v>417501</v>
      </c>
      <c r="B6608" s="12" t="s">
        <v>3989</v>
      </c>
      <c r="C6608" s="12" t="s">
        <v>4797</v>
      </c>
      <c r="D6608" s="12" t="s">
        <v>3989</v>
      </c>
      <c r="E6608" t="b">
        <v>0</v>
      </c>
      <c r="F6608">
        <v>0</v>
      </c>
      <c r="G6608">
        <v>4101</v>
      </c>
      <c r="H6608" t="s">
        <v>21</v>
      </c>
      <c r="I6608" s="12"/>
      <c r="K6608">
        <v>0</v>
      </c>
      <c r="L6608">
        <v>0</v>
      </c>
      <c r="M6608">
        <v>0</v>
      </c>
      <c r="N6608">
        <v>132000</v>
      </c>
      <c r="O6608">
        <v>0</v>
      </c>
      <c r="P6608">
        <v>-132000</v>
      </c>
      <c r="Q6608">
        <v>8752</v>
      </c>
      <c r="R6608" t="b">
        <v>0</v>
      </c>
      <c r="S6608">
        <v>0</v>
      </c>
    </row>
    <row r="6609" spans="1:19">
      <c r="A6609">
        <v>417501</v>
      </c>
      <c r="B6609" s="12" t="s">
        <v>5102</v>
      </c>
      <c r="C6609" s="12" t="s">
        <v>4797</v>
      </c>
      <c r="D6609" s="12" t="s">
        <v>5102</v>
      </c>
      <c r="E6609" t="b">
        <v>0</v>
      </c>
      <c r="F6609">
        <v>0</v>
      </c>
      <c r="G6609">
        <v>4102</v>
      </c>
      <c r="H6609" t="s">
        <v>21</v>
      </c>
      <c r="I6609" s="12"/>
      <c r="K6609">
        <v>0</v>
      </c>
      <c r="L6609">
        <v>110000</v>
      </c>
      <c r="M6609">
        <v>0</v>
      </c>
      <c r="N6609">
        <v>0</v>
      </c>
      <c r="O6609">
        <v>0</v>
      </c>
      <c r="P6609">
        <v>0</v>
      </c>
      <c r="Q6609">
        <v>8753</v>
      </c>
      <c r="R6609" t="b">
        <v>0</v>
      </c>
      <c r="S6609">
        <v>0</v>
      </c>
    </row>
    <row r="6610" spans="1:19">
      <c r="A6610">
        <v>417501</v>
      </c>
      <c r="B6610" s="12"/>
      <c r="C6610" s="12" t="s">
        <v>4797</v>
      </c>
      <c r="D6610" s="12" t="s">
        <v>5102</v>
      </c>
      <c r="E6610" t="b">
        <v>0</v>
      </c>
      <c r="F6610">
        <v>0</v>
      </c>
      <c r="G6610">
        <v>4102</v>
      </c>
      <c r="H6610">
        <v>43906</v>
      </c>
      <c r="I6610" s="12" t="s">
        <v>6104</v>
      </c>
      <c r="J6610">
        <v>1</v>
      </c>
      <c r="K6610">
        <v>13679</v>
      </c>
      <c r="L6610">
        <v>0</v>
      </c>
      <c r="M6610">
        <v>0</v>
      </c>
      <c r="N6610">
        <v>11000</v>
      </c>
      <c r="O6610">
        <v>0</v>
      </c>
      <c r="P6610">
        <v>-11000</v>
      </c>
      <c r="Q6610">
        <v>8754</v>
      </c>
      <c r="R6610" t="b">
        <v>0</v>
      </c>
      <c r="S6610">
        <v>0</v>
      </c>
    </row>
    <row r="6611" spans="1:19">
      <c r="A6611">
        <v>417501</v>
      </c>
      <c r="B6611" s="12"/>
      <c r="C6611" s="12" t="s">
        <v>4797</v>
      </c>
      <c r="D6611" s="12" t="s">
        <v>5102</v>
      </c>
      <c r="E6611" t="b">
        <v>0</v>
      </c>
      <c r="F6611">
        <v>0</v>
      </c>
      <c r="G6611">
        <v>4102</v>
      </c>
      <c r="H6611">
        <v>43950</v>
      </c>
      <c r="I6611" s="12" t="s">
        <v>6104</v>
      </c>
      <c r="J6611">
        <v>1</v>
      </c>
      <c r="K6611">
        <v>13731</v>
      </c>
      <c r="L6611">
        <v>0</v>
      </c>
      <c r="M6611">
        <v>0</v>
      </c>
      <c r="N6611">
        <v>11000</v>
      </c>
      <c r="O6611">
        <v>0</v>
      </c>
      <c r="P6611">
        <v>-22000</v>
      </c>
      <c r="Q6611">
        <v>8755</v>
      </c>
      <c r="R6611" t="b">
        <v>0</v>
      </c>
      <c r="S6611">
        <v>0</v>
      </c>
    </row>
    <row r="6612" spans="1:19">
      <c r="A6612">
        <v>417501</v>
      </c>
      <c r="B6612" s="12"/>
      <c r="C6612" s="12" t="s">
        <v>4797</v>
      </c>
      <c r="D6612" s="12" t="s">
        <v>5102</v>
      </c>
      <c r="E6612" t="b">
        <v>0</v>
      </c>
      <c r="F6612">
        <v>0</v>
      </c>
      <c r="G6612">
        <v>4102</v>
      </c>
      <c r="H6612">
        <v>43962</v>
      </c>
      <c r="I6612" s="12" t="s">
        <v>6104</v>
      </c>
      <c r="J6612">
        <v>1</v>
      </c>
      <c r="K6612">
        <v>13793</v>
      </c>
      <c r="L6612">
        <v>0</v>
      </c>
      <c r="M6612">
        <v>0</v>
      </c>
      <c r="N6612">
        <v>11000</v>
      </c>
      <c r="O6612">
        <v>0</v>
      </c>
      <c r="P6612">
        <v>-33000</v>
      </c>
      <c r="Q6612">
        <v>8756</v>
      </c>
      <c r="R6612" t="b">
        <v>0</v>
      </c>
      <c r="S6612">
        <v>0</v>
      </c>
    </row>
    <row r="6613" spans="1:19">
      <c r="A6613">
        <v>417501</v>
      </c>
      <c r="B6613" s="12"/>
      <c r="C6613" s="12" t="s">
        <v>4797</v>
      </c>
      <c r="D6613" s="12" t="s">
        <v>5102</v>
      </c>
      <c r="E6613" t="b">
        <v>0</v>
      </c>
      <c r="F6613">
        <v>0</v>
      </c>
      <c r="G6613">
        <v>4102</v>
      </c>
      <c r="H6613">
        <v>44006</v>
      </c>
      <c r="I6613" s="12" t="s">
        <v>6104</v>
      </c>
      <c r="J6613">
        <v>1</v>
      </c>
      <c r="K6613">
        <v>13867</v>
      </c>
      <c r="L6613">
        <v>0</v>
      </c>
      <c r="M6613">
        <v>0</v>
      </c>
      <c r="N6613">
        <v>11000</v>
      </c>
      <c r="O6613">
        <v>0</v>
      </c>
      <c r="P6613">
        <v>-44000</v>
      </c>
      <c r="Q6613">
        <v>8757</v>
      </c>
      <c r="R6613" t="b">
        <v>0</v>
      </c>
      <c r="S6613">
        <v>0</v>
      </c>
    </row>
    <row r="6614" spans="1:19">
      <c r="A6614">
        <v>417501</v>
      </c>
      <c r="B6614" s="12"/>
      <c r="C6614" s="12" t="s">
        <v>4797</v>
      </c>
      <c r="D6614" s="12" t="s">
        <v>5102</v>
      </c>
      <c r="E6614" t="b">
        <v>0</v>
      </c>
      <c r="F6614">
        <v>0</v>
      </c>
      <c r="G6614">
        <v>4102</v>
      </c>
      <c r="H6614">
        <v>44027</v>
      </c>
      <c r="I6614" s="12" t="s">
        <v>6104</v>
      </c>
      <c r="J6614">
        <v>1</v>
      </c>
      <c r="K6614">
        <v>13932</v>
      </c>
      <c r="L6614">
        <v>0</v>
      </c>
      <c r="M6614">
        <v>0</v>
      </c>
      <c r="N6614">
        <v>11000</v>
      </c>
      <c r="O6614">
        <v>0</v>
      </c>
      <c r="P6614">
        <v>-55000</v>
      </c>
      <c r="Q6614">
        <v>8758</v>
      </c>
      <c r="R6614" t="b">
        <v>0</v>
      </c>
      <c r="S6614">
        <v>0</v>
      </c>
    </row>
    <row r="6615" spans="1:19">
      <c r="A6615">
        <v>417501</v>
      </c>
      <c r="B6615" s="12"/>
      <c r="C6615" s="12" t="s">
        <v>4797</v>
      </c>
      <c r="D6615" s="12" t="s">
        <v>5102</v>
      </c>
      <c r="E6615" t="b">
        <v>0</v>
      </c>
      <c r="F6615">
        <v>0</v>
      </c>
      <c r="G6615">
        <v>4102</v>
      </c>
      <c r="H6615">
        <v>44064</v>
      </c>
      <c r="I6615" s="12" t="s">
        <v>6104</v>
      </c>
      <c r="J6615">
        <v>1</v>
      </c>
      <c r="K6615">
        <v>14012</v>
      </c>
      <c r="L6615">
        <v>0</v>
      </c>
      <c r="M6615">
        <v>0</v>
      </c>
      <c r="N6615">
        <v>11000</v>
      </c>
      <c r="O6615">
        <v>0</v>
      </c>
      <c r="P6615">
        <v>-66000</v>
      </c>
      <c r="Q6615">
        <v>8759</v>
      </c>
      <c r="R6615" t="b">
        <v>0</v>
      </c>
      <c r="S6615">
        <v>0</v>
      </c>
    </row>
    <row r="6616" spans="1:19">
      <c r="A6616">
        <v>417501</v>
      </c>
      <c r="B6616" s="12"/>
      <c r="C6616" s="12" t="s">
        <v>4797</v>
      </c>
      <c r="D6616" s="12" t="s">
        <v>5102</v>
      </c>
      <c r="E6616" t="b">
        <v>0</v>
      </c>
      <c r="F6616">
        <v>0</v>
      </c>
      <c r="G6616">
        <v>4102</v>
      </c>
      <c r="H6616">
        <v>44089</v>
      </c>
      <c r="I6616" s="12" t="s">
        <v>6104</v>
      </c>
      <c r="J6616">
        <v>1</v>
      </c>
      <c r="K6616">
        <v>14083</v>
      </c>
      <c r="L6616">
        <v>0</v>
      </c>
      <c r="M6616">
        <v>0</v>
      </c>
      <c r="N6616">
        <v>11000</v>
      </c>
      <c r="O6616">
        <v>0</v>
      </c>
      <c r="P6616">
        <v>-77000</v>
      </c>
      <c r="Q6616">
        <v>8760</v>
      </c>
      <c r="R6616" t="b">
        <v>0</v>
      </c>
      <c r="S6616">
        <v>0</v>
      </c>
    </row>
    <row r="6617" spans="1:19">
      <c r="A6617">
        <v>417501</v>
      </c>
      <c r="B6617" s="12"/>
      <c r="C6617" s="12" t="s">
        <v>4797</v>
      </c>
      <c r="D6617" s="12" t="s">
        <v>5102</v>
      </c>
      <c r="E6617" t="b">
        <v>0</v>
      </c>
      <c r="F6617">
        <v>0</v>
      </c>
      <c r="G6617">
        <v>4102</v>
      </c>
      <c r="H6617">
        <v>44119</v>
      </c>
      <c r="I6617" s="12" t="s">
        <v>6104</v>
      </c>
      <c r="J6617">
        <v>1</v>
      </c>
      <c r="K6617">
        <v>14153</v>
      </c>
      <c r="L6617">
        <v>0</v>
      </c>
      <c r="M6617">
        <v>0</v>
      </c>
      <c r="N6617">
        <v>11000</v>
      </c>
      <c r="O6617">
        <v>0</v>
      </c>
      <c r="P6617">
        <v>-88000</v>
      </c>
      <c r="Q6617">
        <v>8761</v>
      </c>
      <c r="R6617" t="b">
        <v>0</v>
      </c>
      <c r="S6617">
        <v>0</v>
      </c>
    </row>
    <row r="6618" spans="1:19">
      <c r="A6618">
        <v>417501</v>
      </c>
      <c r="B6618" s="12"/>
      <c r="C6618" s="12" t="s">
        <v>4797</v>
      </c>
      <c r="D6618" s="12" t="s">
        <v>5102</v>
      </c>
      <c r="E6618" t="b">
        <v>0</v>
      </c>
      <c r="F6618">
        <v>0</v>
      </c>
      <c r="G6618">
        <v>4102</v>
      </c>
      <c r="H6618">
        <v>44149</v>
      </c>
      <c r="I6618" s="12" t="s">
        <v>6104</v>
      </c>
      <c r="J6618">
        <v>1</v>
      </c>
      <c r="K6618">
        <v>14230</v>
      </c>
      <c r="L6618">
        <v>0</v>
      </c>
      <c r="M6618">
        <v>0</v>
      </c>
      <c r="N6618">
        <v>11000</v>
      </c>
      <c r="O6618">
        <v>0</v>
      </c>
      <c r="P6618">
        <v>-99000</v>
      </c>
      <c r="Q6618">
        <v>8762</v>
      </c>
      <c r="R6618" t="b">
        <v>0</v>
      </c>
      <c r="S6618">
        <v>0</v>
      </c>
    </row>
    <row r="6619" spans="1:19">
      <c r="A6619">
        <v>417501</v>
      </c>
      <c r="B6619" s="12"/>
      <c r="C6619" s="12" t="s">
        <v>4797</v>
      </c>
      <c r="D6619" s="12" t="s">
        <v>5102</v>
      </c>
      <c r="E6619" t="b">
        <v>0</v>
      </c>
      <c r="F6619">
        <v>0</v>
      </c>
      <c r="G6619">
        <v>4102</v>
      </c>
      <c r="H6619">
        <v>44180</v>
      </c>
      <c r="I6619" s="12" t="s">
        <v>6104</v>
      </c>
      <c r="J6619">
        <v>1</v>
      </c>
      <c r="K6619">
        <v>14301</v>
      </c>
      <c r="L6619">
        <v>0</v>
      </c>
      <c r="M6619">
        <v>0</v>
      </c>
      <c r="N6619">
        <v>11000</v>
      </c>
      <c r="O6619">
        <v>0</v>
      </c>
      <c r="P6619">
        <v>-110000</v>
      </c>
      <c r="Q6619">
        <v>8763</v>
      </c>
      <c r="R6619" t="b">
        <v>0</v>
      </c>
      <c r="S6619">
        <v>0</v>
      </c>
    </row>
    <row r="6620" spans="1:19">
      <c r="A6620">
        <v>417501</v>
      </c>
      <c r="B6620" s="12" t="s">
        <v>3991</v>
      </c>
      <c r="C6620" s="12" t="s">
        <v>4797</v>
      </c>
      <c r="D6620" s="12" t="s">
        <v>3991</v>
      </c>
      <c r="E6620" t="b">
        <v>0</v>
      </c>
      <c r="F6620">
        <v>0</v>
      </c>
      <c r="G6620">
        <v>4102</v>
      </c>
      <c r="H6620" t="s">
        <v>21</v>
      </c>
      <c r="I6620" s="12"/>
      <c r="K6620">
        <v>0</v>
      </c>
      <c r="L6620">
        <v>0</v>
      </c>
      <c r="M6620">
        <v>0</v>
      </c>
      <c r="N6620">
        <v>110000</v>
      </c>
      <c r="O6620">
        <v>0</v>
      </c>
      <c r="P6620">
        <v>-110000</v>
      </c>
      <c r="Q6620">
        <v>8764</v>
      </c>
      <c r="R6620" t="b">
        <v>0</v>
      </c>
      <c r="S6620">
        <v>0</v>
      </c>
    </row>
    <row r="6621" spans="1:19">
      <c r="A6621">
        <v>417501</v>
      </c>
      <c r="B6621" s="12" t="s">
        <v>5112</v>
      </c>
      <c r="C6621" s="12" t="s">
        <v>4797</v>
      </c>
      <c r="D6621" s="12" t="s">
        <v>5112</v>
      </c>
      <c r="E6621" t="b">
        <v>0</v>
      </c>
      <c r="F6621">
        <v>0</v>
      </c>
      <c r="G6621">
        <v>4201</v>
      </c>
      <c r="H6621" t="s">
        <v>21</v>
      </c>
      <c r="I6621" s="12"/>
      <c r="K6621">
        <v>0</v>
      </c>
      <c r="L6621">
        <v>120000</v>
      </c>
      <c r="M6621">
        <v>0</v>
      </c>
      <c r="N6621">
        <v>0</v>
      </c>
      <c r="O6621">
        <v>0</v>
      </c>
      <c r="P6621">
        <v>0</v>
      </c>
      <c r="Q6621">
        <v>8765</v>
      </c>
      <c r="R6621" t="b">
        <v>0</v>
      </c>
      <c r="S6621">
        <v>0</v>
      </c>
    </row>
    <row r="6622" spans="1:19">
      <c r="A6622">
        <v>417501</v>
      </c>
      <c r="B6622" s="12"/>
      <c r="C6622" s="12" t="s">
        <v>4797</v>
      </c>
      <c r="D6622" s="12" t="s">
        <v>5112</v>
      </c>
      <c r="E6622" t="b">
        <v>0</v>
      </c>
      <c r="F6622">
        <v>0</v>
      </c>
      <c r="G6622">
        <v>4201</v>
      </c>
      <c r="H6622">
        <v>43843</v>
      </c>
      <c r="I6622" s="12" t="s">
        <v>6105</v>
      </c>
      <c r="J6622">
        <v>1</v>
      </c>
      <c r="K6622">
        <v>13505</v>
      </c>
      <c r="L6622">
        <v>0</v>
      </c>
      <c r="M6622">
        <v>0</v>
      </c>
      <c r="N6622">
        <v>10000</v>
      </c>
      <c r="O6622">
        <v>0</v>
      </c>
      <c r="P6622">
        <v>-10000</v>
      </c>
      <c r="Q6622">
        <v>8766</v>
      </c>
      <c r="R6622" t="b">
        <v>0</v>
      </c>
      <c r="S6622">
        <v>0</v>
      </c>
    </row>
    <row r="6623" spans="1:19">
      <c r="A6623">
        <v>417501</v>
      </c>
      <c r="B6623" s="12"/>
      <c r="C6623" s="12" t="s">
        <v>4797</v>
      </c>
      <c r="D6623" s="12" t="s">
        <v>5112</v>
      </c>
      <c r="E6623" t="b">
        <v>0</v>
      </c>
      <c r="F6623">
        <v>0</v>
      </c>
      <c r="G6623">
        <v>4201</v>
      </c>
      <c r="H6623">
        <v>43872</v>
      </c>
      <c r="I6623" s="12" t="s">
        <v>6105</v>
      </c>
      <c r="J6623">
        <v>1</v>
      </c>
      <c r="K6623">
        <v>13574</v>
      </c>
      <c r="L6623">
        <v>0</v>
      </c>
      <c r="M6623">
        <v>0</v>
      </c>
      <c r="N6623">
        <v>10000</v>
      </c>
      <c r="O6623">
        <v>0</v>
      </c>
      <c r="P6623">
        <v>-20000</v>
      </c>
      <c r="Q6623">
        <v>8767</v>
      </c>
      <c r="R6623" t="b">
        <v>0</v>
      </c>
      <c r="S6623">
        <v>0</v>
      </c>
    </row>
    <row r="6624" spans="1:19">
      <c r="A6624">
        <v>417501</v>
      </c>
      <c r="B6624" s="12"/>
      <c r="C6624" s="12" t="s">
        <v>4797</v>
      </c>
      <c r="D6624" s="12" t="s">
        <v>5112</v>
      </c>
      <c r="E6624" t="b">
        <v>0</v>
      </c>
      <c r="F6624">
        <v>0</v>
      </c>
      <c r="G6624">
        <v>4201</v>
      </c>
      <c r="H6624">
        <v>43901</v>
      </c>
      <c r="I6624" s="12" t="s">
        <v>6105</v>
      </c>
      <c r="J6624">
        <v>1</v>
      </c>
      <c r="K6624">
        <v>13649</v>
      </c>
      <c r="L6624">
        <v>0</v>
      </c>
      <c r="M6624">
        <v>0</v>
      </c>
      <c r="N6624">
        <v>10000</v>
      </c>
      <c r="O6624">
        <v>0</v>
      </c>
      <c r="P6624">
        <v>-30000</v>
      </c>
      <c r="Q6624">
        <v>8768</v>
      </c>
      <c r="R6624" t="b">
        <v>0</v>
      </c>
      <c r="S6624">
        <v>0</v>
      </c>
    </row>
    <row r="6625" spans="1:19">
      <c r="A6625">
        <v>417501</v>
      </c>
      <c r="B6625" s="12"/>
      <c r="C6625" s="12" t="s">
        <v>4797</v>
      </c>
      <c r="D6625" s="12" t="s">
        <v>5112</v>
      </c>
      <c r="E6625" t="b">
        <v>0</v>
      </c>
      <c r="F6625">
        <v>0</v>
      </c>
      <c r="G6625">
        <v>4201</v>
      </c>
      <c r="H6625">
        <v>43927</v>
      </c>
      <c r="I6625" s="12" t="s">
        <v>6105</v>
      </c>
      <c r="J6625">
        <v>1</v>
      </c>
      <c r="K6625">
        <v>13685</v>
      </c>
      <c r="L6625">
        <v>0</v>
      </c>
      <c r="M6625">
        <v>0</v>
      </c>
      <c r="N6625">
        <v>10000</v>
      </c>
      <c r="O6625">
        <v>0</v>
      </c>
      <c r="P6625">
        <v>-40000</v>
      </c>
      <c r="Q6625">
        <v>8769</v>
      </c>
      <c r="R6625" t="b">
        <v>0</v>
      </c>
      <c r="S6625">
        <v>0</v>
      </c>
    </row>
    <row r="6626" spans="1:19">
      <c r="A6626">
        <v>417501</v>
      </c>
      <c r="B6626" s="12"/>
      <c r="C6626" s="12" t="s">
        <v>4797</v>
      </c>
      <c r="D6626" s="12" t="s">
        <v>5112</v>
      </c>
      <c r="E6626" t="b">
        <v>0</v>
      </c>
      <c r="F6626">
        <v>0</v>
      </c>
      <c r="G6626">
        <v>4201</v>
      </c>
      <c r="H6626">
        <v>43963</v>
      </c>
      <c r="I6626" s="12" t="s">
        <v>6105</v>
      </c>
      <c r="J6626">
        <v>1</v>
      </c>
      <c r="K6626">
        <v>13761</v>
      </c>
      <c r="L6626">
        <v>0</v>
      </c>
      <c r="M6626">
        <v>0</v>
      </c>
      <c r="N6626">
        <v>10000</v>
      </c>
      <c r="O6626">
        <v>0</v>
      </c>
      <c r="P6626">
        <v>-50000</v>
      </c>
      <c r="Q6626">
        <v>8770</v>
      </c>
      <c r="R6626" t="b">
        <v>0</v>
      </c>
      <c r="S6626">
        <v>0</v>
      </c>
    </row>
    <row r="6627" spans="1:19">
      <c r="A6627">
        <v>417501</v>
      </c>
      <c r="B6627" s="12"/>
      <c r="C6627" s="12" t="s">
        <v>4797</v>
      </c>
      <c r="D6627" s="12" t="s">
        <v>5112</v>
      </c>
      <c r="E6627" t="b">
        <v>0</v>
      </c>
      <c r="F6627">
        <v>0</v>
      </c>
      <c r="G6627">
        <v>4201</v>
      </c>
      <c r="H6627">
        <v>43998</v>
      </c>
      <c r="I6627" s="12" t="s">
        <v>6105</v>
      </c>
      <c r="J6627">
        <v>1</v>
      </c>
      <c r="K6627">
        <v>13844</v>
      </c>
      <c r="L6627">
        <v>0</v>
      </c>
      <c r="M6627">
        <v>0</v>
      </c>
      <c r="N6627">
        <v>10000</v>
      </c>
      <c r="O6627">
        <v>0</v>
      </c>
      <c r="P6627">
        <v>-60000</v>
      </c>
      <c r="Q6627">
        <v>8771</v>
      </c>
      <c r="R6627" t="b">
        <v>0</v>
      </c>
      <c r="S6627">
        <v>0</v>
      </c>
    </row>
    <row r="6628" spans="1:19">
      <c r="A6628">
        <v>417501</v>
      </c>
      <c r="B6628" s="12"/>
      <c r="C6628" s="12" t="s">
        <v>4797</v>
      </c>
      <c r="D6628" s="12" t="s">
        <v>5112</v>
      </c>
      <c r="E6628" t="b">
        <v>0</v>
      </c>
      <c r="F6628">
        <v>0</v>
      </c>
      <c r="G6628">
        <v>4201</v>
      </c>
      <c r="H6628">
        <v>44025</v>
      </c>
      <c r="I6628" s="12" t="s">
        <v>6105</v>
      </c>
      <c r="J6628">
        <v>1</v>
      </c>
      <c r="K6628">
        <v>13911</v>
      </c>
      <c r="L6628">
        <v>0</v>
      </c>
      <c r="M6628">
        <v>0</v>
      </c>
      <c r="N6628">
        <v>10000</v>
      </c>
      <c r="O6628">
        <v>0</v>
      </c>
      <c r="P6628">
        <v>-70000</v>
      </c>
      <c r="Q6628">
        <v>8772</v>
      </c>
      <c r="R6628" t="b">
        <v>0</v>
      </c>
      <c r="S6628">
        <v>0</v>
      </c>
    </row>
    <row r="6629" spans="1:19">
      <c r="A6629">
        <v>417501</v>
      </c>
      <c r="B6629" s="12"/>
      <c r="C6629" s="12" t="s">
        <v>4797</v>
      </c>
      <c r="D6629" s="12" t="s">
        <v>5112</v>
      </c>
      <c r="E6629" t="b">
        <v>0</v>
      </c>
      <c r="F6629">
        <v>0</v>
      </c>
      <c r="G6629">
        <v>4201</v>
      </c>
      <c r="H6629">
        <v>44053</v>
      </c>
      <c r="I6629" s="12" t="s">
        <v>6105</v>
      </c>
      <c r="J6629">
        <v>1</v>
      </c>
      <c r="K6629">
        <v>13964</v>
      </c>
      <c r="L6629">
        <v>0</v>
      </c>
      <c r="M6629">
        <v>0</v>
      </c>
      <c r="N6629">
        <v>10000</v>
      </c>
      <c r="O6629">
        <v>0</v>
      </c>
      <c r="P6629">
        <v>-80000</v>
      </c>
      <c r="Q6629">
        <v>8773</v>
      </c>
      <c r="R6629" t="b">
        <v>0</v>
      </c>
      <c r="S6629">
        <v>0</v>
      </c>
    </row>
    <row r="6630" spans="1:19">
      <c r="A6630">
        <v>417501</v>
      </c>
      <c r="B6630" s="12"/>
      <c r="C6630" s="12" t="s">
        <v>4797</v>
      </c>
      <c r="D6630" s="12" t="s">
        <v>5112</v>
      </c>
      <c r="E6630" t="b">
        <v>0</v>
      </c>
      <c r="F6630">
        <v>0</v>
      </c>
      <c r="G6630">
        <v>4201</v>
      </c>
      <c r="H6630">
        <v>44085</v>
      </c>
      <c r="I6630" s="12" t="s">
        <v>6105</v>
      </c>
      <c r="J6630">
        <v>1</v>
      </c>
      <c r="K6630">
        <v>14056</v>
      </c>
      <c r="L6630">
        <v>0</v>
      </c>
      <c r="M6630">
        <v>0</v>
      </c>
      <c r="N6630">
        <v>10000</v>
      </c>
      <c r="O6630">
        <v>0</v>
      </c>
      <c r="P6630">
        <v>-90000</v>
      </c>
      <c r="Q6630">
        <v>8774</v>
      </c>
      <c r="R6630" t="b">
        <v>0</v>
      </c>
      <c r="S6630">
        <v>0</v>
      </c>
    </row>
    <row r="6631" spans="1:19">
      <c r="A6631">
        <v>417501</v>
      </c>
      <c r="B6631" s="12"/>
      <c r="C6631" s="12" t="s">
        <v>4797</v>
      </c>
      <c r="D6631" s="12" t="s">
        <v>5112</v>
      </c>
      <c r="E6631" t="b">
        <v>0</v>
      </c>
      <c r="F6631">
        <v>0</v>
      </c>
      <c r="G6631">
        <v>4201</v>
      </c>
      <c r="H6631">
        <v>44118</v>
      </c>
      <c r="I6631" s="12" t="s">
        <v>6105</v>
      </c>
      <c r="J6631">
        <v>1</v>
      </c>
      <c r="K6631">
        <v>14132</v>
      </c>
      <c r="L6631">
        <v>0</v>
      </c>
      <c r="M6631">
        <v>0</v>
      </c>
      <c r="N6631">
        <v>10000</v>
      </c>
      <c r="O6631">
        <v>0</v>
      </c>
      <c r="P6631">
        <v>-100000</v>
      </c>
      <c r="Q6631">
        <v>8775</v>
      </c>
      <c r="R6631" t="b">
        <v>0</v>
      </c>
      <c r="S6631">
        <v>0</v>
      </c>
    </row>
    <row r="6632" spans="1:19">
      <c r="A6632">
        <v>417501</v>
      </c>
      <c r="B6632" s="12"/>
      <c r="C6632" s="12" t="s">
        <v>4797</v>
      </c>
      <c r="D6632" s="12" t="s">
        <v>5112</v>
      </c>
      <c r="E6632" t="b">
        <v>0</v>
      </c>
      <c r="F6632">
        <v>0</v>
      </c>
      <c r="G6632">
        <v>4201</v>
      </c>
      <c r="H6632">
        <v>44146</v>
      </c>
      <c r="I6632" s="12" t="s">
        <v>6105</v>
      </c>
      <c r="J6632">
        <v>1</v>
      </c>
      <c r="K6632">
        <v>14197</v>
      </c>
      <c r="L6632">
        <v>0</v>
      </c>
      <c r="M6632">
        <v>0</v>
      </c>
      <c r="N6632">
        <v>10000</v>
      </c>
      <c r="O6632">
        <v>0</v>
      </c>
      <c r="P6632">
        <v>-110000</v>
      </c>
      <c r="Q6632">
        <v>8776</v>
      </c>
      <c r="R6632" t="b">
        <v>0</v>
      </c>
      <c r="S6632">
        <v>0</v>
      </c>
    </row>
    <row r="6633" spans="1:19">
      <c r="A6633">
        <v>417501</v>
      </c>
      <c r="B6633" s="12"/>
      <c r="C6633" s="12" t="s">
        <v>4797</v>
      </c>
      <c r="D6633" s="12" t="s">
        <v>5112</v>
      </c>
      <c r="E6633" t="b">
        <v>0</v>
      </c>
      <c r="F6633">
        <v>0</v>
      </c>
      <c r="G6633">
        <v>4201</v>
      </c>
      <c r="H6633">
        <v>44179</v>
      </c>
      <c r="I6633" s="12" t="s">
        <v>6105</v>
      </c>
      <c r="J6633">
        <v>1</v>
      </c>
      <c r="K6633">
        <v>14272</v>
      </c>
      <c r="L6633">
        <v>0</v>
      </c>
      <c r="M6633">
        <v>0</v>
      </c>
      <c r="N6633">
        <v>10000</v>
      </c>
      <c r="O6633">
        <v>0</v>
      </c>
      <c r="P6633">
        <v>-120000</v>
      </c>
      <c r="Q6633">
        <v>8777</v>
      </c>
      <c r="R6633" t="b">
        <v>0</v>
      </c>
      <c r="S6633">
        <v>0</v>
      </c>
    </row>
    <row r="6634" spans="1:19">
      <c r="A6634">
        <v>417501</v>
      </c>
      <c r="B6634" s="12" t="s">
        <v>3993</v>
      </c>
      <c r="C6634" s="12" t="s">
        <v>4797</v>
      </c>
      <c r="D6634" s="12" t="s">
        <v>3993</v>
      </c>
      <c r="E6634" t="b">
        <v>0</v>
      </c>
      <c r="F6634">
        <v>0</v>
      </c>
      <c r="G6634">
        <v>4201</v>
      </c>
      <c r="H6634" t="s">
        <v>21</v>
      </c>
      <c r="I6634" s="12"/>
      <c r="K6634">
        <v>0</v>
      </c>
      <c r="L6634">
        <v>0</v>
      </c>
      <c r="M6634">
        <v>0</v>
      </c>
      <c r="N6634">
        <v>120000</v>
      </c>
      <c r="O6634">
        <v>0</v>
      </c>
      <c r="P6634">
        <v>-120000</v>
      </c>
      <c r="Q6634">
        <v>8778</v>
      </c>
      <c r="R6634" t="b">
        <v>0</v>
      </c>
      <c r="S6634">
        <v>0</v>
      </c>
    </row>
    <row r="6635" spans="1:19">
      <c r="A6635">
        <v>417501</v>
      </c>
      <c r="B6635" s="12" t="s">
        <v>5122</v>
      </c>
      <c r="C6635" s="12" t="s">
        <v>4797</v>
      </c>
      <c r="D6635" s="12" t="s">
        <v>5122</v>
      </c>
      <c r="E6635" t="b">
        <v>0</v>
      </c>
      <c r="F6635">
        <v>0</v>
      </c>
      <c r="G6635">
        <v>4202</v>
      </c>
      <c r="H6635" t="s">
        <v>21</v>
      </c>
      <c r="I6635" s="12"/>
      <c r="K6635">
        <v>0</v>
      </c>
      <c r="L6635">
        <v>44000</v>
      </c>
      <c r="M6635">
        <v>0</v>
      </c>
      <c r="N6635">
        <v>0</v>
      </c>
      <c r="O6635">
        <v>0</v>
      </c>
      <c r="P6635">
        <v>0</v>
      </c>
      <c r="Q6635">
        <v>8779</v>
      </c>
      <c r="R6635" t="b">
        <v>0</v>
      </c>
      <c r="S6635">
        <v>0</v>
      </c>
    </row>
    <row r="6636" spans="1:19">
      <c r="A6636">
        <v>417501</v>
      </c>
      <c r="B6636" s="12"/>
      <c r="C6636" s="12" t="s">
        <v>4797</v>
      </c>
      <c r="D6636" s="12" t="s">
        <v>5122</v>
      </c>
      <c r="E6636" t="b">
        <v>0</v>
      </c>
      <c r="F6636">
        <v>0</v>
      </c>
      <c r="G6636">
        <v>4202</v>
      </c>
      <c r="H6636">
        <v>43874</v>
      </c>
      <c r="I6636" s="12" t="s">
        <v>6106</v>
      </c>
      <c r="J6636">
        <v>1</v>
      </c>
      <c r="K6636">
        <v>13589</v>
      </c>
      <c r="L6636">
        <v>0</v>
      </c>
      <c r="M6636">
        <v>0</v>
      </c>
      <c r="N6636">
        <v>11000</v>
      </c>
      <c r="O6636">
        <v>0</v>
      </c>
      <c r="P6636">
        <v>-11000</v>
      </c>
      <c r="Q6636">
        <v>8780</v>
      </c>
      <c r="R6636" t="b">
        <v>0</v>
      </c>
      <c r="S6636">
        <v>0</v>
      </c>
    </row>
    <row r="6637" spans="1:19">
      <c r="A6637">
        <v>417501</v>
      </c>
      <c r="B6637" s="12"/>
      <c r="C6637" s="12" t="s">
        <v>4797</v>
      </c>
      <c r="D6637" s="12" t="s">
        <v>5122</v>
      </c>
      <c r="E6637" t="b">
        <v>0</v>
      </c>
      <c r="F6637">
        <v>0</v>
      </c>
      <c r="G6637">
        <v>4202</v>
      </c>
      <c r="H6637">
        <v>43990</v>
      </c>
      <c r="I6637" s="12" t="s">
        <v>6106</v>
      </c>
      <c r="J6637">
        <v>1</v>
      </c>
      <c r="K6637">
        <v>13819</v>
      </c>
      <c r="L6637">
        <v>0</v>
      </c>
      <c r="M6637">
        <v>0</v>
      </c>
      <c r="N6637">
        <v>11000</v>
      </c>
      <c r="O6637">
        <v>0</v>
      </c>
      <c r="P6637">
        <v>-22000</v>
      </c>
      <c r="Q6637">
        <v>8781</v>
      </c>
      <c r="R6637" t="b">
        <v>0</v>
      </c>
      <c r="S6637">
        <v>0</v>
      </c>
    </row>
    <row r="6638" spans="1:19">
      <c r="A6638">
        <v>417501</v>
      </c>
      <c r="B6638" s="12"/>
      <c r="C6638" s="12" t="s">
        <v>4797</v>
      </c>
      <c r="D6638" s="12" t="s">
        <v>5122</v>
      </c>
      <c r="E6638" t="b">
        <v>0</v>
      </c>
      <c r="F6638">
        <v>0</v>
      </c>
      <c r="G6638">
        <v>4202</v>
      </c>
      <c r="H6638">
        <v>44081</v>
      </c>
      <c r="I6638" s="12" t="s">
        <v>6106</v>
      </c>
      <c r="J6638">
        <v>1</v>
      </c>
      <c r="K6638">
        <v>14039</v>
      </c>
      <c r="L6638">
        <v>0</v>
      </c>
      <c r="M6638">
        <v>0</v>
      </c>
      <c r="N6638">
        <v>11000</v>
      </c>
      <c r="O6638">
        <v>0</v>
      </c>
      <c r="P6638">
        <v>-33000</v>
      </c>
      <c r="Q6638">
        <v>8782</v>
      </c>
      <c r="R6638" t="b">
        <v>0</v>
      </c>
      <c r="S6638">
        <v>0</v>
      </c>
    </row>
    <row r="6639" spans="1:19">
      <c r="A6639">
        <v>417501</v>
      </c>
      <c r="B6639" s="12"/>
      <c r="C6639" s="12" t="s">
        <v>4797</v>
      </c>
      <c r="D6639" s="12" t="s">
        <v>5122</v>
      </c>
      <c r="E6639" t="b">
        <v>0</v>
      </c>
      <c r="F6639">
        <v>0</v>
      </c>
      <c r="G6639">
        <v>4202</v>
      </c>
      <c r="H6639">
        <v>44176</v>
      </c>
      <c r="I6639" s="12" t="s">
        <v>6106</v>
      </c>
      <c r="J6639">
        <v>1</v>
      </c>
      <c r="K6639">
        <v>14270</v>
      </c>
      <c r="L6639">
        <v>0</v>
      </c>
      <c r="M6639">
        <v>0</v>
      </c>
      <c r="N6639">
        <v>11000</v>
      </c>
      <c r="O6639">
        <v>0</v>
      </c>
      <c r="P6639">
        <v>-44000</v>
      </c>
      <c r="Q6639">
        <v>8783</v>
      </c>
      <c r="R6639" t="b">
        <v>0</v>
      </c>
      <c r="S6639">
        <v>0</v>
      </c>
    </row>
    <row r="6640" spans="1:19">
      <c r="A6640">
        <v>417501</v>
      </c>
      <c r="B6640" s="12" t="s">
        <v>3995</v>
      </c>
      <c r="C6640" s="12" t="s">
        <v>4797</v>
      </c>
      <c r="D6640" s="12" t="s">
        <v>3995</v>
      </c>
      <c r="E6640" t="b">
        <v>0</v>
      </c>
      <c r="F6640">
        <v>0</v>
      </c>
      <c r="G6640">
        <v>4202</v>
      </c>
      <c r="H6640" t="s">
        <v>21</v>
      </c>
      <c r="I6640" s="12"/>
      <c r="K6640">
        <v>0</v>
      </c>
      <c r="L6640">
        <v>0</v>
      </c>
      <c r="M6640">
        <v>0</v>
      </c>
      <c r="N6640">
        <v>44000</v>
      </c>
      <c r="O6640">
        <v>0</v>
      </c>
      <c r="P6640">
        <v>-44000</v>
      </c>
      <c r="Q6640">
        <v>8784</v>
      </c>
      <c r="R6640" t="b">
        <v>0</v>
      </c>
      <c r="S6640">
        <v>0</v>
      </c>
    </row>
    <row r="6641" spans="1:19">
      <c r="A6641">
        <v>417501</v>
      </c>
      <c r="B6641" s="12" t="s">
        <v>5127</v>
      </c>
      <c r="C6641" s="12" t="s">
        <v>4797</v>
      </c>
      <c r="D6641" s="12" t="s">
        <v>5127</v>
      </c>
      <c r="E6641" t="b">
        <v>0</v>
      </c>
      <c r="F6641">
        <v>0</v>
      </c>
      <c r="G6641">
        <v>4301</v>
      </c>
      <c r="H6641" t="s">
        <v>21</v>
      </c>
      <c r="I6641" s="12"/>
      <c r="K6641">
        <v>0</v>
      </c>
      <c r="L6641">
        <v>120000</v>
      </c>
      <c r="M6641">
        <v>0</v>
      </c>
      <c r="N6641">
        <v>0</v>
      </c>
      <c r="O6641">
        <v>0</v>
      </c>
      <c r="P6641">
        <v>0</v>
      </c>
      <c r="Q6641">
        <v>8785</v>
      </c>
      <c r="R6641" t="b">
        <v>0</v>
      </c>
      <c r="S6641">
        <v>0</v>
      </c>
    </row>
    <row r="6642" spans="1:19">
      <c r="A6642">
        <v>417501</v>
      </c>
      <c r="B6642" s="12"/>
      <c r="C6642" s="12" t="s">
        <v>4797</v>
      </c>
      <c r="D6642" s="12" t="s">
        <v>5127</v>
      </c>
      <c r="E6642" t="b">
        <v>0</v>
      </c>
      <c r="F6642">
        <v>0</v>
      </c>
      <c r="G6642">
        <v>4301</v>
      </c>
      <c r="H6642">
        <v>43840</v>
      </c>
      <c r="I6642" s="12" t="s">
        <v>6107</v>
      </c>
      <c r="J6642">
        <v>1</v>
      </c>
      <c r="K6642">
        <v>13496</v>
      </c>
      <c r="L6642">
        <v>0</v>
      </c>
      <c r="M6642">
        <v>0</v>
      </c>
      <c r="N6642">
        <v>10000</v>
      </c>
      <c r="O6642">
        <v>0</v>
      </c>
      <c r="P6642">
        <v>-10000</v>
      </c>
      <c r="Q6642">
        <v>8786</v>
      </c>
      <c r="R6642" t="b">
        <v>0</v>
      </c>
      <c r="S6642">
        <v>0</v>
      </c>
    </row>
    <row r="6643" spans="1:19">
      <c r="A6643">
        <v>417501</v>
      </c>
      <c r="B6643" s="12"/>
      <c r="C6643" s="12" t="s">
        <v>4797</v>
      </c>
      <c r="D6643" s="12" t="s">
        <v>5127</v>
      </c>
      <c r="E6643" t="b">
        <v>0</v>
      </c>
      <c r="F6643">
        <v>0</v>
      </c>
      <c r="G6643">
        <v>4301</v>
      </c>
      <c r="H6643">
        <v>43867</v>
      </c>
      <c r="I6643" s="12" t="s">
        <v>6107</v>
      </c>
      <c r="J6643">
        <v>1</v>
      </c>
      <c r="K6643">
        <v>13553</v>
      </c>
      <c r="L6643">
        <v>0</v>
      </c>
      <c r="M6643">
        <v>0</v>
      </c>
      <c r="N6643">
        <v>10000</v>
      </c>
      <c r="O6643">
        <v>0</v>
      </c>
      <c r="P6643">
        <v>-20000</v>
      </c>
      <c r="Q6643">
        <v>8787</v>
      </c>
      <c r="R6643" t="b">
        <v>0</v>
      </c>
      <c r="S6643">
        <v>0</v>
      </c>
    </row>
    <row r="6644" spans="1:19">
      <c r="A6644">
        <v>417501</v>
      </c>
      <c r="B6644" s="12"/>
      <c r="C6644" s="12" t="s">
        <v>4797</v>
      </c>
      <c r="D6644" s="12" t="s">
        <v>5127</v>
      </c>
      <c r="E6644" t="b">
        <v>0</v>
      </c>
      <c r="F6644">
        <v>0</v>
      </c>
      <c r="G6644">
        <v>4301</v>
      </c>
      <c r="H6644">
        <v>43899</v>
      </c>
      <c r="I6644" s="12" t="s">
        <v>6107</v>
      </c>
      <c r="J6644">
        <v>1</v>
      </c>
      <c r="K6644">
        <v>13633</v>
      </c>
      <c r="L6644">
        <v>0</v>
      </c>
      <c r="M6644">
        <v>0</v>
      </c>
      <c r="N6644">
        <v>10000</v>
      </c>
      <c r="O6644">
        <v>0</v>
      </c>
      <c r="P6644">
        <v>-30000</v>
      </c>
      <c r="Q6644">
        <v>8788</v>
      </c>
      <c r="R6644" t="b">
        <v>0</v>
      </c>
      <c r="S6644">
        <v>0</v>
      </c>
    </row>
    <row r="6645" spans="1:19">
      <c r="A6645">
        <v>417501</v>
      </c>
      <c r="B6645" s="12"/>
      <c r="C6645" s="12" t="s">
        <v>4797</v>
      </c>
      <c r="D6645" s="12" t="s">
        <v>5127</v>
      </c>
      <c r="E6645" t="b">
        <v>0</v>
      </c>
      <c r="F6645">
        <v>0</v>
      </c>
      <c r="G6645">
        <v>4301</v>
      </c>
      <c r="H6645">
        <v>43928</v>
      </c>
      <c r="I6645" s="12" t="s">
        <v>6107</v>
      </c>
      <c r="J6645">
        <v>1</v>
      </c>
      <c r="K6645">
        <v>13691</v>
      </c>
      <c r="L6645">
        <v>0</v>
      </c>
      <c r="M6645">
        <v>0</v>
      </c>
      <c r="N6645">
        <v>10000</v>
      </c>
      <c r="O6645">
        <v>0</v>
      </c>
      <c r="P6645">
        <v>-40000</v>
      </c>
      <c r="Q6645">
        <v>8789</v>
      </c>
      <c r="R6645" t="b">
        <v>0</v>
      </c>
      <c r="S6645">
        <v>0</v>
      </c>
    </row>
    <row r="6646" spans="1:19">
      <c r="A6646">
        <v>417501</v>
      </c>
      <c r="B6646" s="12"/>
      <c r="C6646" s="12" t="s">
        <v>4797</v>
      </c>
      <c r="D6646" s="12" t="s">
        <v>5127</v>
      </c>
      <c r="E6646" t="b">
        <v>0</v>
      </c>
      <c r="F6646">
        <v>0</v>
      </c>
      <c r="G6646">
        <v>4301</v>
      </c>
      <c r="H6646">
        <v>43959</v>
      </c>
      <c r="I6646" s="12" t="s">
        <v>6107</v>
      </c>
      <c r="J6646">
        <v>1</v>
      </c>
      <c r="K6646">
        <v>13752</v>
      </c>
      <c r="L6646">
        <v>0</v>
      </c>
      <c r="M6646">
        <v>0</v>
      </c>
      <c r="N6646">
        <v>10000</v>
      </c>
      <c r="O6646">
        <v>0</v>
      </c>
      <c r="P6646">
        <v>-50000</v>
      </c>
      <c r="Q6646">
        <v>8790</v>
      </c>
      <c r="R6646" t="b">
        <v>0</v>
      </c>
      <c r="S6646">
        <v>0</v>
      </c>
    </row>
    <row r="6647" spans="1:19">
      <c r="A6647">
        <v>417501</v>
      </c>
      <c r="B6647" s="12"/>
      <c r="C6647" s="12" t="s">
        <v>4797</v>
      </c>
      <c r="D6647" s="12" t="s">
        <v>5127</v>
      </c>
      <c r="E6647" t="b">
        <v>0</v>
      </c>
      <c r="F6647">
        <v>0</v>
      </c>
      <c r="G6647">
        <v>4301</v>
      </c>
      <c r="H6647">
        <v>43987</v>
      </c>
      <c r="I6647" s="12" t="s">
        <v>6107</v>
      </c>
      <c r="J6647">
        <v>1</v>
      </c>
      <c r="K6647">
        <v>13815</v>
      </c>
      <c r="L6647">
        <v>0</v>
      </c>
      <c r="M6647">
        <v>0</v>
      </c>
      <c r="N6647">
        <v>10000</v>
      </c>
      <c r="O6647">
        <v>0</v>
      </c>
      <c r="P6647">
        <v>-60000</v>
      </c>
      <c r="Q6647">
        <v>8791</v>
      </c>
      <c r="R6647" t="b">
        <v>0</v>
      </c>
      <c r="S6647">
        <v>0</v>
      </c>
    </row>
    <row r="6648" spans="1:19">
      <c r="A6648">
        <v>417501</v>
      </c>
      <c r="B6648" s="12"/>
      <c r="C6648" s="12" t="s">
        <v>4797</v>
      </c>
      <c r="D6648" s="12" t="s">
        <v>5127</v>
      </c>
      <c r="E6648" t="b">
        <v>0</v>
      </c>
      <c r="F6648">
        <v>0</v>
      </c>
      <c r="G6648">
        <v>4301</v>
      </c>
      <c r="H6648">
        <v>44015</v>
      </c>
      <c r="I6648" s="12" t="s">
        <v>6107</v>
      </c>
      <c r="J6648">
        <v>1</v>
      </c>
      <c r="K6648">
        <v>13882</v>
      </c>
      <c r="L6648">
        <v>0</v>
      </c>
      <c r="M6648">
        <v>0</v>
      </c>
      <c r="N6648">
        <v>10000</v>
      </c>
      <c r="O6648">
        <v>0</v>
      </c>
      <c r="P6648">
        <v>-70000</v>
      </c>
      <c r="Q6648">
        <v>8792</v>
      </c>
      <c r="R6648" t="b">
        <v>0</v>
      </c>
      <c r="S6648">
        <v>0</v>
      </c>
    </row>
    <row r="6649" spans="1:19">
      <c r="A6649">
        <v>417501</v>
      </c>
      <c r="B6649" s="12"/>
      <c r="C6649" s="12" t="s">
        <v>4797</v>
      </c>
      <c r="D6649" s="12" t="s">
        <v>5127</v>
      </c>
      <c r="E6649" t="b">
        <v>0</v>
      </c>
      <c r="F6649">
        <v>0</v>
      </c>
      <c r="G6649">
        <v>4301</v>
      </c>
      <c r="H6649">
        <v>44044</v>
      </c>
      <c r="I6649" s="12" t="s">
        <v>1593</v>
      </c>
      <c r="J6649">
        <v>3</v>
      </c>
      <c r="K6649">
        <v>572</v>
      </c>
      <c r="L6649">
        <v>0</v>
      </c>
      <c r="M6649">
        <v>0</v>
      </c>
      <c r="N6649">
        <v>10000</v>
      </c>
      <c r="O6649">
        <v>0</v>
      </c>
      <c r="P6649">
        <v>-80000</v>
      </c>
      <c r="Q6649">
        <v>8793</v>
      </c>
      <c r="R6649" t="b">
        <v>0</v>
      </c>
      <c r="S6649">
        <v>0</v>
      </c>
    </row>
    <row r="6650" spans="1:19">
      <c r="A6650">
        <v>417501</v>
      </c>
      <c r="B6650" s="12"/>
      <c r="C6650" s="12" t="s">
        <v>4797</v>
      </c>
      <c r="D6650" s="12" t="s">
        <v>5127</v>
      </c>
      <c r="E6650" t="b">
        <v>0</v>
      </c>
      <c r="F6650">
        <v>0</v>
      </c>
      <c r="G6650">
        <v>4301</v>
      </c>
      <c r="H6650">
        <v>44082</v>
      </c>
      <c r="I6650" s="12" t="s">
        <v>6107</v>
      </c>
      <c r="J6650">
        <v>1</v>
      </c>
      <c r="K6650">
        <v>14040</v>
      </c>
      <c r="L6650">
        <v>0</v>
      </c>
      <c r="M6650">
        <v>0</v>
      </c>
      <c r="N6650">
        <v>10000</v>
      </c>
      <c r="O6650">
        <v>0</v>
      </c>
      <c r="P6650">
        <v>-90000</v>
      </c>
      <c r="Q6650">
        <v>8794</v>
      </c>
      <c r="R6650" t="b">
        <v>0</v>
      </c>
      <c r="S6650">
        <v>0</v>
      </c>
    </row>
    <row r="6651" spans="1:19">
      <c r="A6651">
        <v>417501</v>
      </c>
      <c r="B6651" s="12"/>
      <c r="C6651" s="12" t="s">
        <v>4797</v>
      </c>
      <c r="D6651" s="12" t="s">
        <v>5127</v>
      </c>
      <c r="E6651" t="b">
        <v>0</v>
      </c>
      <c r="F6651">
        <v>0</v>
      </c>
      <c r="G6651">
        <v>4301</v>
      </c>
      <c r="H6651">
        <v>44105</v>
      </c>
      <c r="I6651" s="12" t="s">
        <v>6107</v>
      </c>
      <c r="J6651">
        <v>1</v>
      </c>
      <c r="K6651">
        <v>14101</v>
      </c>
      <c r="L6651">
        <v>0</v>
      </c>
      <c r="M6651">
        <v>0</v>
      </c>
      <c r="N6651">
        <v>10000</v>
      </c>
      <c r="O6651">
        <v>0</v>
      </c>
      <c r="P6651">
        <v>-100000</v>
      </c>
      <c r="Q6651">
        <v>8795</v>
      </c>
      <c r="R6651" t="b">
        <v>0</v>
      </c>
      <c r="S6651">
        <v>0</v>
      </c>
    </row>
    <row r="6652" spans="1:19">
      <c r="A6652">
        <v>417501</v>
      </c>
      <c r="B6652" s="12"/>
      <c r="C6652" s="12" t="s">
        <v>4797</v>
      </c>
      <c r="D6652" s="12" t="s">
        <v>5127</v>
      </c>
      <c r="E6652" t="b">
        <v>0</v>
      </c>
      <c r="F6652">
        <v>0</v>
      </c>
      <c r="G6652">
        <v>4301</v>
      </c>
      <c r="H6652">
        <v>44145</v>
      </c>
      <c r="I6652" s="12" t="s">
        <v>6107</v>
      </c>
      <c r="J6652">
        <v>1</v>
      </c>
      <c r="K6652">
        <v>14187</v>
      </c>
      <c r="L6652">
        <v>0</v>
      </c>
      <c r="M6652">
        <v>0</v>
      </c>
      <c r="N6652">
        <v>10000</v>
      </c>
      <c r="O6652">
        <v>0</v>
      </c>
      <c r="P6652">
        <v>-110000</v>
      </c>
      <c r="Q6652">
        <v>8796</v>
      </c>
      <c r="R6652" t="b">
        <v>0</v>
      </c>
      <c r="S6652">
        <v>0</v>
      </c>
    </row>
    <row r="6653" spans="1:19">
      <c r="A6653">
        <v>417501</v>
      </c>
      <c r="B6653" s="12"/>
      <c r="C6653" s="12" t="s">
        <v>4797</v>
      </c>
      <c r="D6653" s="12" t="s">
        <v>5127</v>
      </c>
      <c r="E6653" t="b">
        <v>0</v>
      </c>
      <c r="F6653">
        <v>0</v>
      </c>
      <c r="G6653">
        <v>4301</v>
      </c>
      <c r="H6653">
        <v>44175</v>
      </c>
      <c r="I6653" s="12" t="s">
        <v>6107</v>
      </c>
      <c r="J6653">
        <v>1</v>
      </c>
      <c r="K6653">
        <v>14266</v>
      </c>
      <c r="L6653">
        <v>0</v>
      </c>
      <c r="M6653">
        <v>0</v>
      </c>
      <c r="N6653">
        <v>10000</v>
      </c>
      <c r="O6653">
        <v>0</v>
      </c>
      <c r="P6653">
        <v>-120000</v>
      </c>
      <c r="Q6653">
        <v>8797</v>
      </c>
      <c r="R6653" t="b">
        <v>0</v>
      </c>
      <c r="S6653">
        <v>0</v>
      </c>
    </row>
    <row r="6654" spans="1:19">
      <c r="A6654">
        <v>417501</v>
      </c>
      <c r="B6654" s="12" t="s">
        <v>3997</v>
      </c>
      <c r="C6654" s="12" t="s">
        <v>4797</v>
      </c>
      <c r="D6654" s="12" t="s">
        <v>3997</v>
      </c>
      <c r="E6654" t="b">
        <v>0</v>
      </c>
      <c r="F6654">
        <v>0</v>
      </c>
      <c r="G6654">
        <v>4301</v>
      </c>
      <c r="H6654" t="s">
        <v>21</v>
      </c>
      <c r="I6654" s="12"/>
      <c r="K6654">
        <v>0</v>
      </c>
      <c r="L6654">
        <v>0</v>
      </c>
      <c r="M6654">
        <v>0</v>
      </c>
      <c r="N6654">
        <v>120000</v>
      </c>
      <c r="O6654">
        <v>0</v>
      </c>
      <c r="P6654">
        <v>-120000</v>
      </c>
      <c r="Q6654">
        <v>8798</v>
      </c>
      <c r="R6654" t="b">
        <v>0</v>
      </c>
      <c r="S6654">
        <v>0</v>
      </c>
    </row>
    <row r="6655" spans="1:19">
      <c r="A6655">
        <v>417501</v>
      </c>
      <c r="B6655" s="12" t="s">
        <v>5137</v>
      </c>
      <c r="C6655" s="12" t="s">
        <v>4797</v>
      </c>
      <c r="D6655" s="12" t="s">
        <v>5137</v>
      </c>
      <c r="E6655" t="b">
        <v>0</v>
      </c>
      <c r="F6655">
        <v>0</v>
      </c>
      <c r="G6655">
        <v>4302</v>
      </c>
      <c r="H6655" t="s">
        <v>21</v>
      </c>
      <c r="I6655" s="12"/>
      <c r="K6655">
        <v>0</v>
      </c>
      <c r="L6655">
        <v>132000</v>
      </c>
      <c r="M6655">
        <v>0</v>
      </c>
      <c r="N6655">
        <v>0</v>
      </c>
      <c r="O6655">
        <v>0</v>
      </c>
      <c r="P6655">
        <v>0</v>
      </c>
      <c r="Q6655">
        <v>8799</v>
      </c>
      <c r="R6655" t="b">
        <v>0</v>
      </c>
      <c r="S6655">
        <v>0</v>
      </c>
    </row>
    <row r="6656" spans="1:19">
      <c r="A6656">
        <v>417501</v>
      </c>
      <c r="B6656" s="12"/>
      <c r="C6656" s="12" t="s">
        <v>4797</v>
      </c>
      <c r="D6656" s="12" t="s">
        <v>5137</v>
      </c>
      <c r="E6656" t="b">
        <v>0</v>
      </c>
      <c r="F6656">
        <v>0</v>
      </c>
      <c r="G6656">
        <v>4302</v>
      </c>
      <c r="H6656">
        <v>43845</v>
      </c>
      <c r="I6656" s="12" t="s">
        <v>6108</v>
      </c>
      <c r="J6656">
        <v>1</v>
      </c>
      <c r="K6656">
        <v>13521</v>
      </c>
      <c r="L6656">
        <v>0</v>
      </c>
      <c r="M6656">
        <v>0</v>
      </c>
      <c r="N6656">
        <v>11000</v>
      </c>
      <c r="O6656">
        <v>0</v>
      </c>
      <c r="P6656">
        <v>-11000</v>
      </c>
      <c r="Q6656">
        <v>8800</v>
      </c>
      <c r="R6656" t="b">
        <v>0</v>
      </c>
      <c r="S6656">
        <v>0</v>
      </c>
    </row>
    <row r="6657" spans="1:19">
      <c r="A6657">
        <v>417501</v>
      </c>
      <c r="B6657" s="12"/>
      <c r="C6657" s="12" t="s">
        <v>4797</v>
      </c>
      <c r="D6657" s="12" t="s">
        <v>5137</v>
      </c>
      <c r="E6657" t="b">
        <v>0</v>
      </c>
      <c r="F6657">
        <v>0</v>
      </c>
      <c r="G6657">
        <v>4302</v>
      </c>
      <c r="H6657">
        <v>43875</v>
      </c>
      <c r="I6657" s="12" t="s">
        <v>6108</v>
      </c>
      <c r="J6657">
        <v>1</v>
      </c>
      <c r="K6657">
        <v>13594</v>
      </c>
      <c r="L6657">
        <v>0</v>
      </c>
      <c r="M6657">
        <v>0</v>
      </c>
      <c r="N6657">
        <v>11000</v>
      </c>
      <c r="O6657">
        <v>0</v>
      </c>
      <c r="P6657">
        <v>-22000</v>
      </c>
      <c r="Q6657">
        <v>8801</v>
      </c>
      <c r="R6657" t="b">
        <v>0</v>
      </c>
      <c r="S6657">
        <v>0</v>
      </c>
    </row>
    <row r="6658" spans="1:19">
      <c r="A6658">
        <v>417501</v>
      </c>
      <c r="B6658" s="12"/>
      <c r="C6658" s="12" t="s">
        <v>4797</v>
      </c>
      <c r="D6658" s="12" t="s">
        <v>5137</v>
      </c>
      <c r="E6658" t="b">
        <v>0</v>
      </c>
      <c r="F6658">
        <v>0</v>
      </c>
      <c r="G6658">
        <v>4302</v>
      </c>
      <c r="H6658">
        <v>43922</v>
      </c>
      <c r="I6658" s="12" t="s">
        <v>6109</v>
      </c>
      <c r="J6658">
        <v>3</v>
      </c>
      <c r="K6658">
        <v>567</v>
      </c>
      <c r="L6658">
        <v>0</v>
      </c>
      <c r="M6658">
        <v>0</v>
      </c>
      <c r="N6658">
        <v>11000</v>
      </c>
      <c r="O6658">
        <v>0</v>
      </c>
      <c r="P6658">
        <v>-33000</v>
      </c>
      <c r="Q6658">
        <v>8802</v>
      </c>
      <c r="R6658" t="b">
        <v>0</v>
      </c>
      <c r="S6658">
        <v>0</v>
      </c>
    </row>
    <row r="6659" spans="1:19">
      <c r="A6659">
        <v>417501</v>
      </c>
      <c r="B6659" s="12"/>
      <c r="C6659" s="12" t="s">
        <v>4797</v>
      </c>
      <c r="D6659" s="12" t="s">
        <v>5137</v>
      </c>
      <c r="E6659" t="b">
        <v>0</v>
      </c>
      <c r="F6659">
        <v>0</v>
      </c>
      <c r="G6659">
        <v>4302</v>
      </c>
      <c r="H6659">
        <v>43942</v>
      </c>
      <c r="I6659" s="12" t="s">
        <v>6108</v>
      </c>
      <c r="J6659">
        <v>1</v>
      </c>
      <c r="K6659">
        <v>13721</v>
      </c>
      <c r="L6659">
        <v>0</v>
      </c>
      <c r="M6659">
        <v>0</v>
      </c>
      <c r="N6659">
        <v>11000</v>
      </c>
      <c r="O6659">
        <v>0</v>
      </c>
      <c r="P6659">
        <v>-44000</v>
      </c>
      <c r="Q6659">
        <v>8803</v>
      </c>
      <c r="R6659" t="b">
        <v>0</v>
      </c>
      <c r="S6659">
        <v>0</v>
      </c>
    </row>
    <row r="6660" spans="1:19">
      <c r="A6660">
        <v>417501</v>
      </c>
      <c r="B6660" s="12"/>
      <c r="C6660" s="12" t="s">
        <v>4797</v>
      </c>
      <c r="D6660" s="12" t="s">
        <v>5137</v>
      </c>
      <c r="E6660" t="b">
        <v>0</v>
      </c>
      <c r="F6660">
        <v>0</v>
      </c>
      <c r="G6660">
        <v>4302</v>
      </c>
      <c r="H6660">
        <v>43965</v>
      </c>
      <c r="I6660" s="12" t="s">
        <v>6108</v>
      </c>
      <c r="J6660">
        <v>1</v>
      </c>
      <c r="K6660">
        <v>13777</v>
      </c>
      <c r="L6660">
        <v>0</v>
      </c>
      <c r="M6660">
        <v>0</v>
      </c>
      <c r="N6660">
        <v>11000</v>
      </c>
      <c r="O6660">
        <v>0</v>
      </c>
      <c r="P6660">
        <v>-55000</v>
      </c>
      <c r="Q6660">
        <v>8804</v>
      </c>
      <c r="R6660" t="b">
        <v>0</v>
      </c>
      <c r="S6660">
        <v>0</v>
      </c>
    </row>
    <row r="6661" spans="1:19">
      <c r="A6661">
        <v>417501</v>
      </c>
      <c r="B6661" s="12"/>
      <c r="C6661" s="12" t="s">
        <v>4797</v>
      </c>
      <c r="D6661" s="12" t="s">
        <v>5137</v>
      </c>
      <c r="E6661" t="b">
        <v>0</v>
      </c>
      <c r="F6661">
        <v>0</v>
      </c>
      <c r="G6661">
        <v>4302</v>
      </c>
      <c r="H6661">
        <v>44006</v>
      </c>
      <c r="I6661" s="12" t="s">
        <v>6108</v>
      </c>
      <c r="J6661">
        <v>1</v>
      </c>
      <c r="K6661">
        <v>13849</v>
      </c>
      <c r="L6661">
        <v>0</v>
      </c>
      <c r="M6661">
        <v>0</v>
      </c>
      <c r="N6661">
        <v>11000</v>
      </c>
      <c r="O6661">
        <v>0</v>
      </c>
      <c r="P6661">
        <v>-66000</v>
      </c>
      <c r="Q6661">
        <v>8805</v>
      </c>
      <c r="R6661" t="b">
        <v>0</v>
      </c>
      <c r="S6661">
        <v>0</v>
      </c>
    </row>
    <row r="6662" spans="1:19">
      <c r="A6662">
        <v>417501</v>
      </c>
      <c r="B6662" s="12"/>
      <c r="C6662" s="12" t="s">
        <v>4797</v>
      </c>
      <c r="D6662" s="12" t="s">
        <v>5137</v>
      </c>
      <c r="E6662" t="b">
        <v>0</v>
      </c>
      <c r="F6662">
        <v>0</v>
      </c>
      <c r="G6662">
        <v>4302</v>
      </c>
      <c r="H6662">
        <v>44074</v>
      </c>
      <c r="I6662" s="12" t="s">
        <v>6108</v>
      </c>
      <c r="J6662">
        <v>1</v>
      </c>
      <c r="K6662">
        <v>14024</v>
      </c>
      <c r="L6662">
        <v>0</v>
      </c>
      <c r="M6662">
        <v>0</v>
      </c>
      <c r="N6662">
        <v>22000</v>
      </c>
      <c r="O6662">
        <v>0</v>
      </c>
      <c r="P6662">
        <v>-88000</v>
      </c>
      <c r="Q6662">
        <v>8806</v>
      </c>
      <c r="R6662" t="b">
        <v>0</v>
      </c>
      <c r="S6662">
        <v>0</v>
      </c>
    </row>
    <row r="6663" spans="1:19">
      <c r="A6663">
        <v>417501</v>
      </c>
      <c r="B6663" s="12"/>
      <c r="C6663" s="12" t="s">
        <v>4797</v>
      </c>
      <c r="D6663" s="12" t="s">
        <v>5137</v>
      </c>
      <c r="E6663" t="b">
        <v>0</v>
      </c>
      <c r="F6663">
        <v>0</v>
      </c>
      <c r="G6663">
        <v>4302</v>
      </c>
      <c r="H6663">
        <v>44089</v>
      </c>
      <c r="I6663" s="12" t="s">
        <v>6108</v>
      </c>
      <c r="J6663">
        <v>1</v>
      </c>
      <c r="K6663">
        <v>14087</v>
      </c>
      <c r="L6663">
        <v>0</v>
      </c>
      <c r="M6663">
        <v>0</v>
      </c>
      <c r="N6663">
        <v>11000</v>
      </c>
      <c r="O6663">
        <v>0</v>
      </c>
      <c r="P6663">
        <v>-99000</v>
      </c>
      <c r="Q6663">
        <v>8807</v>
      </c>
      <c r="R6663" t="b">
        <v>0</v>
      </c>
      <c r="S6663">
        <v>0</v>
      </c>
    </row>
    <row r="6664" spans="1:19">
      <c r="A6664">
        <v>417501</v>
      </c>
      <c r="B6664" s="12"/>
      <c r="C6664" s="12" t="s">
        <v>4797</v>
      </c>
      <c r="D6664" s="12" t="s">
        <v>5137</v>
      </c>
      <c r="E6664" t="b">
        <v>0</v>
      </c>
      <c r="F6664">
        <v>0</v>
      </c>
      <c r="G6664">
        <v>4302</v>
      </c>
      <c r="H6664">
        <v>44118</v>
      </c>
      <c r="I6664" s="12" t="s">
        <v>6108</v>
      </c>
      <c r="J6664">
        <v>1</v>
      </c>
      <c r="K6664">
        <v>14156</v>
      </c>
      <c r="L6664">
        <v>0</v>
      </c>
      <c r="M6664">
        <v>0</v>
      </c>
      <c r="N6664">
        <v>11000</v>
      </c>
      <c r="O6664">
        <v>0</v>
      </c>
      <c r="P6664">
        <v>-110000</v>
      </c>
      <c r="Q6664">
        <v>8808</v>
      </c>
      <c r="R6664" t="b">
        <v>0</v>
      </c>
      <c r="S6664">
        <v>0</v>
      </c>
    </row>
    <row r="6665" spans="1:19">
      <c r="A6665">
        <v>417501</v>
      </c>
      <c r="B6665" s="12"/>
      <c r="C6665" s="12" t="s">
        <v>4797</v>
      </c>
      <c r="D6665" s="12" t="s">
        <v>5137</v>
      </c>
      <c r="E6665" t="b">
        <v>0</v>
      </c>
      <c r="F6665">
        <v>0</v>
      </c>
      <c r="G6665">
        <v>4302</v>
      </c>
      <c r="H6665">
        <v>44152</v>
      </c>
      <c r="I6665" s="12" t="s">
        <v>6108</v>
      </c>
      <c r="J6665">
        <v>1</v>
      </c>
      <c r="K6665">
        <v>14242</v>
      </c>
      <c r="L6665">
        <v>0</v>
      </c>
      <c r="M6665">
        <v>0</v>
      </c>
      <c r="N6665">
        <v>11000</v>
      </c>
      <c r="O6665">
        <v>0</v>
      </c>
      <c r="P6665">
        <v>-121000</v>
      </c>
      <c r="Q6665">
        <v>8809</v>
      </c>
      <c r="R6665" t="b">
        <v>0</v>
      </c>
      <c r="S6665">
        <v>0</v>
      </c>
    </row>
    <row r="6666" spans="1:19">
      <c r="A6666">
        <v>417501</v>
      </c>
      <c r="B6666" s="12"/>
      <c r="C6666" s="12" t="s">
        <v>4797</v>
      </c>
      <c r="D6666" s="12" t="s">
        <v>5137</v>
      </c>
      <c r="E6666" t="b">
        <v>0</v>
      </c>
      <c r="F6666">
        <v>0</v>
      </c>
      <c r="G6666">
        <v>4302</v>
      </c>
      <c r="H6666">
        <v>44180</v>
      </c>
      <c r="I6666" s="12" t="s">
        <v>6108</v>
      </c>
      <c r="J6666">
        <v>1</v>
      </c>
      <c r="K6666">
        <v>14280</v>
      </c>
      <c r="L6666">
        <v>0</v>
      </c>
      <c r="M6666">
        <v>0</v>
      </c>
      <c r="N6666">
        <v>11000</v>
      </c>
      <c r="O6666">
        <v>0</v>
      </c>
      <c r="P6666">
        <v>-132000</v>
      </c>
      <c r="Q6666">
        <v>8810</v>
      </c>
      <c r="R6666" t="b">
        <v>0</v>
      </c>
      <c r="S6666">
        <v>0</v>
      </c>
    </row>
    <row r="6667" spans="1:19">
      <c r="A6667">
        <v>417501</v>
      </c>
      <c r="B6667" s="12" t="s">
        <v>4000</v>
      </c>
      <c r="C6667" s="12" t="s">
        <v>4797</v>
      </c>
      <c r="D6667" s="12" t="s">
        <v>4000</v>
      </c>
      <c r="E6667" t="b">
        <v>0</v>
      </c>
      <c r="F6667">
        <v>0</v>
      </c>
      <c r="G6667">
        <v>4302</v>
      </c>
      <c r="H6667" t="s">
        <v>21</v>
      </c>
      <c r="I6667" s="12"/>
      <c r="K6667">
        <v>0</v>
      </c>
      <c r="L6667">
        <v>0</v>
      </c>
      <c r="M6667">
        <v>0</v>
      </c>
      <c r="N6667">
        <v>132000</v>
      </c>
      <c r="O6667">
        <v>0</v>
      </c>
      <c r="P6667">
        <v>-132000</v>
      </c>
      <c r="Q6667">
        <v>8811</v>
      </c>
      <c r="R6667" t="b">
        <v>0</v>
      </c>
      <c r="S6667">
        <v>0</v>
      </c>
    </row>
    <row r="6668" spans="1:19">
      <c r="A6668">
        <v>417501</v>
      </c>
      <c r="B6668" s="12" t="s">
        <v>5146</v>
      </c>
      <c r="C6668" s="12" t="s">
        <v>4797</v>
      </c>
      <c r="D6668" s="12" t="s">
        <v>5146</v>
      </c>
      <c r="E6668" t="b">
        <v>0</v>
      </c>
      <c r="F6668">
        <v>0</v>
      </c>
      <c r="G6668">
        <v>4401</v>
      </c>
      <c r="H6668" t="s">
        <v>21</v>
      </c>
      <c r="I6668" s="12"/>
      <c r="K6668">
        <v>0</v>
      </c>
      <c r="L6668">
        <v>120000</v>
      </c>
      <c r="M6668">
        <v>0</v>
      </c>
      <c r="N6668">
        <v>0</v>
      </c>
      <c r="O6668">
        <v>0</v>
      </c>
      <c r="P6668">
        <v>0</v>
      </c>
      <c r="Q6668">
        <v>8812</v>
      </c>
      <c r="R6668" t="b">
        <v>0</v>
      </c>
      <c r="S6668">
        <v>0</v>
      </c>
    </row>
    <row r="6669" spans="1:19">
      <c r="A6669">
        <v>417501</v>
      </c>
      <c r="B6669" s="12"/>
      <c r="C6669" s="12" t="s">
        <v>4797</v>
      </c>
      <c r="D6669" s="12" t="s">
        <v>5146</v>
      </c>
      <c r="E6669" t="b">
        <v>0</v>
      </c>
      <c r="F6669">
        <v>0</v>
      </c>
      <c r="G6669">
        <v>4401</v>
      </c>
      <c r="H6669">
        <v>43844</v>
      </c>
      <c r="I6669" s="12" t="s">
        <v>6110</v>
      </c>
      <c r="J6669">
        <v>1</v>
      </c>
      <c r="K6669">
        <v>13509</v>
      </c>
      <c r="L6669">
        <v>0</v>
      </c>
      <c r="M6669">
        <v>0</v>
      </c>
      <c r="N6669">
        <v>10000</v>
      </c>
      <c r="O6669">
        <v>0</v>
      </c>
      <c r="P6669">
        <v>-10000</v>
      </c>
      <c r="Q6669">
        <v>8813</v>
      </c>
      <c r="R6669" t="b">
        <v>0</v>
      </c>
      <c r="S6669">
        <v>0</v>
      </c>
    </row>
    <row r="6670" spans="1:19">
      <c r="A6670">
        <v>417501</v>
      </c>
      <c r="B6670" s="12"/>
      <c r="C6670" s="12" t="s">
        <v>4797</v>
      </c>
      <c r="D6670" s="12" t="s">
        <v>5146</v>
      </c>
      <c r="E6670" t="b">
        <v>0</v>
      </c>
      <c r="F6670">
        <v>0</v>
      </c>
      <c r="G6670">
        <v>4401</v>
      </c>
      <c r="H6670">
        <v>43868</v>
      </c>
      <c r="I6670" s="12" t="s">
        <v>6110</v>
      </c>
      <c r="J6670">
        <v>1</v>
      </c>
      <c r="K6670">
        <v>13558</v>
      </c>
      <c r="L6670">
        <v>0</v>
      </c>
      <c r="M6670">
        <v>0</v>
      </c>
      <c r="N6670">
        <v>10000</v>
      </c>
      <c r="O6670">
        <v>0</v>
      </c>
      <c r="P6670">
        <v>-20000</v>
      </c>
      <c r="Q6670">
        <v>8814</v>
      </c>
      <c r="R6670" t="b">
        <v>0</v>
      </c>
      <c r="S6670">
        <v>0</v>
      </c>
    </row>
    <row r="6671" spans="1:19">
      <c r="A6671">
        <v>417501</v>
      </c>
      <c r="B6671" s="12"/>
      <c r="C6671" s="12" t="s">
        <v>4797</v>
      </c>
      <c r="D6671" s="12" t="s">
        <v>5146</v>
      </c>
      <c r="E6671" t="b">
        <v>0</v>
      </c>
      <c r="F6671">
        <v>0</v>
      </c>
      <c r="G6671">
        <v>4401</v>
      </c>
      <c r="H6671">
        <v>43903</v>
      </c>
      <c r="I6671" s="12" t="s">
        <v>6110</v>
      </c>
      <c r="J6671">
        <v>1</v>
      </c>
      <c r="K6671">
        <v>13658</v>
      </c>
      <c r="L6671">
        <v>0</v>
      </c>
      <c r="M6671">
        <v>0</v>
      </c>
      <c r="N6671">
        <v>10000</v>
      </c>
      <c r="O6671">
        <v>0</v>
      </c>
      <c r="P6671">
        <v>-30000</v>
      </c>
      <c r="Q6671">
        <v>8815</v>
      </c>
      <c r="R6671" t="b">
        <v>0</v>
      </c>
      <c r="S6671">
        <v>0</v>
      </c>
    </row>
    <row r="6672" spans="1:19">
      <c r="A6672">
        <v>417501</v>
      </c>
      <c r="B6672" s="12"/>
      <c r="C6672" s="12" t="s">
        <v>4797</v>
      </c>
      <c r="D6672" s="12" t="s">
        <v>5146</v>
      </c>
      <c r="E6672" t="b">
        <v>0</v>
      </c>
      <c r="F6672">
        <v>0</v>
      </c>
      <c r="G6672">
        <v>4401</v>
      </c>
      <c r="H6672">
        <v>43937</v>
      </c>
      <c r="I6672" s="12" t="s">
        <v>6110</v>
      </c>
      <c r="J6672">
        <v>1</v>
      </c>
      <c r="K6672">
        <v>13710</v>
      </c>
      <c r="L6672">
        <v>0</v>
      </c>
      <c r="M6672">
        <v>0</v>
      </c>
      <c r="N6672">
        <v>10000</v>
      </c>
      <c r="O6672">
        <v>0</v>
      </c>
      <c r="P6672">
        <v>-40000</v>
      </c>
      <c r="Q6672">
        <v>8816</v>
      </c>
      <c r="R6672" t="b">
        <v>0</v>
      </c>
      <c r="S6672">
        <v>0</v>
      </c>
    </row>
    <row r="6673" spans="1:19">
      <c r="A6673">
        <v>417501</v>
      </c>
      <c r="B6673" s="12"/>
      <c r="C6673" s="12" t="s">
        <v>4797</v>
      </c>
      <c r="D6673" s="12" t="s">
        <v>5146</v>
      </c>
      <c r="E6673" t="b">
        <v>0</v>
      </c>
      <c r="F6673">
        <v>0</v>
      </c>
      <c r="G6673">
        <v>4401</v>
      </c>
      <c r="H6673">
        <v>43963</v>
      </c>
      <c r="I6673" s="12" t="s">
        <v>6110</v>
      </c>
      <c r="J6673">
        <v>1</v>
      </c>
      <c r="K6673">
        <v>13764</v>
      </c>
      <c r="L6673">
        <v>0</v>
      </c>
      <c r="M6673">
        <v>0</v>
      </c>
      <c r="N6673">
        <v>10000</v>
      </c>
      <c r="O6673">
        <v>0</v>
      </c>
      <c r="P6673">
        <v>-50000</v>
      </c>
      <c r="Q6673">
        <v>8817</v>
      </c>
      <c r="R6673" t="b">
        <v>0</v>
      </c>
      <c r="S6673">
        <v>0</v>
      </c>
    </row>
    <row r="6674" spans="1:19">
      <c r="A6674">
        <v>417501</v>
      </c>
      <c r="B6674" s="12"/>
      <c r="C6674" s="12" t="s">
        <v>4797</v>
      </c>
      <c r="D6674" s="12" t="s">
        <v>5146</v>
      </c>
      <c r="E6674" t="b">
        <v>0</v>
      </c>
      <c r="F6674">
        <v>0</v>
      </c>
      <c r="G6674">
        <v>4401</v>
      </c>
      <c r="H6674">
        <v>43992</v>
      </c>
      <c r="I6674" s="12" t="s">
        <v>6110</v>
      </c>
      <c r="J6674">
        <v>1</v>
      </c>
      <c r="K6674">
        <v>13833</v>
      </c>
      <c r="L6674">
        <v>0</v>
      </c>
      <c r="M6674">
        <v>0</v>
      </c>
      <c r="N6674">
        <v>10000</v>
      </c>
      <c r="O6674">
        <v>0</v>
      </c>
      <c r="P6674">
        <v>-60000</v>
      </c>
      <c r="Q6674">
        <v>8818</v>
      </c>
      <c r="R6674" t="b">
        <v>0</v>
      </c>
      <c r="S6674">
        <v>0</v>
      </c>
    </row>
    <row r="6675" spans="1:19">
      <c r="A6675">
        <v>417501</v>
      </c>
      <c r="B6675" s="12"/>
      <c r="C6675" s="12" t="s">
        <v>4797</v>
      </c>
      <c r="D6675" s="12" t="s">
        <v>5146</v>
      </c>
      <c r="E6675" t="b">
        <v>0</v>
      </c>
      <c r="F6675">
        <v>0</v>
      </c>
      <c r="G6675">
        <v>4401</v>
      </c>
      <c r="H6675">
        <v>44020</v>
      </c>
      <c r="I6675" s="12" t="s">
        <v>6110</v>
      </c>
      <c r="J6675">
        <v>1</v>
      </c>
      <c r="K6675">
        <v>13900</v>
      </c>
      <c r="L6675">
        <v>0</v>
      </c>
      <c r="M6675">
        <v>0</v>
      </c>
      <c r="N6675">
        <v>10000</v>
      </c>
      <c r="O6675">
        <v>0</v>
      </c>
      <c r="P6675">
        <v>-70000</v>
      </c>
      <c r="Q6675">
        <v>8819</v>
      </c>
      <c r="R6675" t="b">
        <v>0</v>
      </c>
      <c r="S6675">
        <v>0</v>
      </c>
    </row>
    <row r="6676" spans="1:19">
      <c r="A6676">
        <v>417501</v>
      </c>
      <c r="B6676" s="12"/>
      <c r="C6676" s="12" t="s">
        <v>4797</v>
      </c>
      <c r="D6676" s="12" t="s">
        <v>5146</v>
      </c>
      <c r="E6676" t="b">
        <v>0</v>
      </c>
      <c r="F6676">
        <v>0</v>
      </c>
      <c r="G6676">
        <v>4401</v>
      </c>
      <c r="H6676">
        <v>44053</v>
      </c>
      <c r="I6676" s="12" t="s">
        <v>6110</v>
      </c>
      <c r="J6676">
        <v>1</v>
      </c>
      <c r="K6676">
        <v>14026</v>
      </c>
      <c r="L6676">
        <v>0</v>
      </c>
      <c r="M6676">
        <v>0</v>
      </c>
      <c r="N6676">
        <v>10000</v>
      </c>
      <c r="O6676">
        <v>0</v>
      </c>
      <c r="P6676">
        <v>-80000</v>
      </c>
      <c r="Q6676">
        <v>8820</v>
      </c>
      <c r="R6676" t="b">
        <v>0</v>
      </c>
      <c r="S6676">
        <v>0</v>
      </c>
    </row>
    <row r="6677" spans="1:19">
      <c r="A6677">
        <v>417501</v>
      </c>
      <c r="B6677" s="12"/>
      <c r="C6677" s="12" t="s">
        <v>4797</v>
      </c>
      <c r="D6677" s="12" t="s">
        <v>5146</v>
      </c>
      <c r="E6677" t="b">
        <v>0</v>
      </c>
      <c r="F6677">
        <v>0</v>
      </c>
      <c r="G6677">
        <v>4401</v>
      </c>
      <c r="H6677">
        <v>44085</v>
      </c>
      <c r="I6677" s="12" t="s">
        <v>6110</v>
      </c>
      <c r="J6677">
        <v>1</v>
      </c>
      <c r="K6677">
        <v>14060</v>
      </c>
      <c r="L6677">
        <v>0</v>
      </c>
      <c r="M6677">
        <v>0</v>
      </c>
      <c r="N6677">
        <v>10000</v>
      </c>
      <c r="O6677">
        <v>0</v>
      </c>
      <c r="P6677">
        <v>-90000</v>
      </c>
      <c r="Q6677">
        <v>8821</v>
      </c>
      <c r="R6677" t="b">
        <v>0</v>
      </c>
      <c r="S6677">
        <v>0</v>
      </c>
    </row>
    <row r="6678" spans="1:19">
      <c r="A6678">
        <v>417501</v>
      </c>
      <c r="B6678" s="12"/>
      <c r="C6678" s="12" t="s">
        <v>4797</v>
      </c>
      <c r="D6678" s="12" t="s">
        <v>5146</v>
      </c>
      <c r="E6678" t="b">
        <v>0</v>
      </c>
      <c r="F6678">
        <v>0</v>
      </c>
      <c r="G6678">
        <v>4401</v>
      </c>
      <c r="H6678">
        <v>44112</v>
      </c>
      <c r="I6678" s="12" t="s">
        <v>6110</v>
      </c>
      <c r="J6678">
        <v>1</v>
      </c>
      <c r="K6678">
        <v>14120</v>
      </c>
      <c r="L6678">
        <v>0</v>
      </c>
      <c r="M6678">
        <v>0</v>
      </c>
      <c r="N6678">
        <v>10000</v>
      </c>
      <c r="O6678">
        <v>0</v>
      </c>
      <c r="P6678">
        <v>-100000</v>
      </c>
      <c r="Q6678">
        <v>8822</v>
      </c>
      <c r="R6678" t="b">
        <v>0</v>
      </c>
      <c r="S6678">
        <v>0</v>
      </c>
    </row>
    <row r="6679" spans="1:19">
      <c r="A6679">
        <v>417501</v>
      </c>
      <c r="B6679" s="12"/>
      <c r="C6679" s="12" t="s">
        <v>4797</v>
      </c>
      <c r="D6679" s="12" t="s">
        <v>5146</v>
      </c>
      <c r="E6679" t="b">
        <v>0</v>
      </c>
      <c r="F6679">
        <v>0</v>
      </c>
      <c r="G6679">
        <v>4401</v>
      </c>
      <c r="H6679">
        <v>44148</v>
      </c>
      <c r="I6679" s="12" t="s">
        <v>6110</v>
      </c>
      <c r="J6679">
        <v>1</v>
      </c>
      <c r="K6679">
        <v>14207</v>
      </c>
      <c r="L6679">
        <v>0</v>
      </c>
      <c r="M6679">
        <v>0</v>
      </c>
      <c r="N6679">
        <v>10000</v>
      </c>
      <c r="O6679">
        <v>0</v>
      </c>
      <c r="P6679">
        <v>-110000</v>
      </c>
      <c r="Q6679">
        <v>8823</v>
      </c>
      <c r="R6679" t="b">
        <v>0</v>
      </c>
      <c r="S6679">
        <v>0</v>
      </c>
    </row>
    <row r="6680" spans="1:19">
      <c r="A6680">
        <v>417501</v>
      </c>
      <c r="B6680" s="12"/>
      <c r="C6680" s="12" t="s">
        <v>4797</v>
      </c>
      <c r="D6680" s="12" t="s">
        <v>5146</v>
      </c>
      <c r="E6680" t="b">
        <v>0</v>
      </c>
      <c r="F6680">
        <v>0</v>
      </c>
      <c r="G6680">
        <v>4401</v>
      </c>
      <c r="H6680">
        <v>44179</v>
      </c>
      <c r="I6680" s="12" t="s">
        <v>6110</v>
      </c>
      <c r="J6680">
        <v>1</v>
      </c>
      <c r="K6680">
        <v>14276</v>
      </c>
      <c r="L6680">
        <v>0</v>
      </c>
      <c r="M6680">
        <v>0</v>
      </c>
      <c r="N6680">
        <v>10000</v>
      </c>
      <c r="O6680">
        <v>0</v>
      </c>
      <c r="P6680">
        <v>-120000</v>
      </c>
      <c r="Q6680">
        <v>8824</v>
      </c>
      <c r="R6680" t="b">
        <v>0</v>
      </c>
      <c r="S6680">
        <v>0</v>
      </c>
    </row>
    <row r="6681" spans="1:19">
      <c r="A6681">
        <v>417501</v>
      </c>
      <c r="B6681" s="12" t="s">
        <v>4002</v>
      </c>
      <c r="C6681" s="12" t="s">
        <v>4797</v>
      </c>
      <c r="D6681" s="12" t="s">
        <v>4002</v>
      </c>
      <c r="E6681" t="b">
        <v>0</v>
      </c>
      <c r="F6681">
        <v>0</v>
      </c>
      <c r="G6681">
        <v>4401</v>
      </c>
      <c r="H6681" t="s">
        <v>21</v>
      </c>
      <c r="I6681" s="12"/>
      <c r="K6681">
        <v>0</v>
      </c>
      <c r="L6681">
        <v>0</v>
      </c>
      <c r="M6681">
        <v>0</v>
      </c>
      <c r="N6681">
        <v>120000</v>
      </c>
      <c r="O6681">
        <v>0</v>
      </c>
      <c r="P6681">
        <v>-120000</v>
      </c>
      <c r="Q6681">
        <v>8825</v>
      </c>
      <c r="R6681" t="b">
        <v>0</v>
      </c>
      <c r="S6681">
        <v>0</v>
      </c>
    </row>
    <row r="6682" spans="1:19">
      <c r="A6682">
        <v>417501</v>
      </c>
      <c r="B6682" s="12" t="s">
        <v>5162</v>
      </c>
      <c r="C6682" s="12" t="s">
        <v>4797</v>
      </c>
      <c r="D6682" s="12" t="s">
        <v>5162</v>
      </c>
      <c r="E6682" t="b">
        <v>0</v>
      </c>
      <c r="F6682">
        <v>0</v>
      </c>
      <c r="G6682">
        <v>4501</v>
      </c>
      <c r="H6682" t="s">
        <v>21</v>
      </c>
      <c r="I6682" s="12"/>
      <c r="K6682">
        <v>0</v>
      </c>
      <c r="L6682">
        <v>120000</v>
      </c>
      <c r="M6682">
        <v>0</v>
      </c>
      <c r="N6682">
        <v>0</v>
      </c>
      <c r="O6682">
        <v>0</v>
      </c>
      <c r="P6682">
        <v>0</v>
      </c>
      <c r="Q6682">
        <v>8826</v>
      </c>
      <c r="R6682" t="b">
        <v>0</v>
      </c>
      <c r="S6682">
        <v>0</v>
      </c>
    </row>
    <row r="6683" spans="1:19">
      <c r="A6683">
        <v>417501</v>
      </c>
      <c r="B6683" s="12"/>
      <c r="C6683" s="12" t="s">
        <v>4797</v>
      </c>
      <c r="D6683" s="12" t="s">
        <v>5162</v>
      </c>
      <c r="E6683" t="b">
        <v>0</v>
      </c>
      <c r="F6683">
        <v>0</v>
      </c>
      <c r="G6683">
        <v>4501</v>
      </c>
      <c r="H6683">
        <v>43839</v>
      </c>
      <c r="I6683" s="12" t="s">
        <v>6111</v>
      </c>
      <c r="J6683">
        <v>1</v>
      </c>
      <c r="K6683">
        <v>13486</v>
      </c>
      <c r="L6683">
        <v>0</v>
      </c>
      <c r="M6683">
        <v>0</v>
      </c>
      <c r="N6683">
        <v>10000</v>
      </c>
      <c r="O6683">
        <v>0</v>
      </c>
      <c r="P6683">
        <v>-10000</v>
      </c>
      <c r="Q6683">
        <v>8827</v>
      </c>
      <c r="R6683" t="b">
        <v>0</v>
      </c>
      <c r="S6683">
        <v>0</v>
      </c>
    </row>
    <row r="6684" spans="1:19">
      <c r="A6684">
        <v>417501</v>
      </c>
      <c r="B6684" s="12"/>
      <c r="C6684" s="12" t="s">
        <v>4797</v>
      </c>
      <c r="D6684" s="12" t="s">
        <v>5162</v>
      </c>
      <c r="E6684" t="b">
        <v>0</v>
      </c>
      <c r="F6684">
        <v>0</v>
      </c>
      <c r="G6684">
        <v>4501</v>
      </c>
      <c r="H6684">
        <v>43873</v>
      </c>
      <c r="I6684" s="12" t="s">
        <v>6111</v>
      </c>
      <c r="J6684">
        <v>1</v>
      </c>
      <c r="K6684">
        <v>13577</v>
      </c>
      <c r="L6684">
        <v>0</v>
      </c>
      <c r="M6684">
        <v>0</v>
      </c>
      <c r="N6684">
        <v>10000</v>
      </c>
      <c r="O6684">
        <v>0</v>
      </c>
      <c r="P6684">
        <v>-20000</v>
      </c>
      <c r="Q6684">
        <v>8828</v>
      </c>
      <c r="R6684" t="b">
        <v>0</v>
      </c>
      <c r="S6684">
        <v>0</v>
      </c>
    </row>
    <row r="6685" spans="1:19">
      <c r="A6685">
        <v>417501</v>
      </c>
      <c r="B6685" s="12"/>
      <c r="C6685" s="12" t="s">
        <v>4797</v>
      </c>
      <c r="D6685" s="12" t="s">
        <v>5162</v>
      </c>
      <c r="E6685" t="b">
        <v>0</v>
      </c>
      <c r="F6685">
        <v>0</v>
      </c>
      <c r="G6685">
        <v>4501</v>
      </c>
      <c r="H6685">
        <v>43900</v>
      </c>
      <c r="I6685" s="12" t="s">
        <v>6111</v>
      </c>
      <c r="J6685">
        <v>1</v>
      </c>
      <c r="K6685">
        <v>13644</v>
      </c>
      <c r="L6685">
        <v>0</v>
      </c>
      <c r="M6685">
        <v>0</v>
      </c>
      <c r="N6685">
        <v>10000</v>
      </c>
      <c r="O6685">
        <v>0</v>
      </c>
      <c r="P6685">
        <v>-30000</v>
      </c>
      <c r="Q6685">
        <v>8829</v>
      </c>
      <c r="R6685" t="b">
        <v>0</v>
      </c>
      <c r="S6685">
        <v>0</v>
      </c>
    </row>
    <row r="6686" spans="1:19">
      <c r="A6686">
        <v>417501</v>
      </c>
      <c r="B6686" s="12"/>
      <c r="C6686" s="12" t="s">
        <v>4797</v>
      </c>
      <c r="D6686" s="12" t="s">
        <v>5162</v>
      </c>
      <c r="E6686" t="b">
        <v>0</v>
      </c>
      <c r="F6686">
        <v>0</v>
      </c>
      <c r="G6686">
        <v>4501</v>
      </c>
      <c r="H6686">
        <v>43938</v>
      </c>
      <c r="I6686" s="12" t="s">
        <v>6111</v>
      </c>
      <c r="J6686">
        <v>1</v>
      </c>
      <c r="K6686">
        <v>13714</v>
      </c>
      <c r="L6686">
        <v>0</v>
      </c>
      <c r="M6686">
        <v>0</v>
      </c>
      <c r="N6686">
        <v>10000</v>
      </c>
      <c r="O6686">
        <v>0</v>
      </c>
      <c r="P6686">
        <v>-40000</v>
      </c>
      <c r="Q6686">
        <v>8830</v>
      </c>
      <c r="R6686" t="b">
        <v>0</v>
      </c>
      <c r="S6686">
        <v>0</v>
      </c>
    </row>
    <row r="6687" spans="1:19">
      <c r="A6687">
        <v>417501</v>
      </c>
      <c r="B6687" s="12"/>
      <c r="C6687" s="12" t="s">
        <v>4797</v>
      </c>
      <c r="D6687" s="12" t="s">
        <v>5162</v>
      </c>
      <c r="E6687" t="b">
        <v>0</v>
      </c>
      <c r="F6687">
        <v>0</v>
      </c>
      <c r="G6687">
        <v>4501</v>
      </c>
      <c r="H6687">
        <v>43965</v>
      </c>
      <c r="I6687" s="12" t="s">
        <v>6111</v>
      </c>
      <c r="J6687">
        <v>1</v>
      </c>
      <c r="K6687">
        <v>13776</v>
      </c>
      <c r="L6687">
        <v>0</v>
      </c>
      <c r="M6687">
        <v>0</v>
      </c>
      <c r="N6687">
        <v>10000</v>
      </c>
      <c r="O6687">
        <v>0</v>
      </c>
      <c r="P6687">
        <v>-50000</v>
      </c>
      <c r="Q6687">
        <v>8831</v>
      </c>
      <c r="R6687" t="b">
        <v>0</v>
      </c>
      <c r="S6687">
        <v>0</v>
      </c>
    </row>
    <row r="6688" spans="1:19">
      <c r="A6688">
        <v>417501</v>
      </c>
      <c r="B6688" s="12"/>
      <c r="C6688" s="12" t="s">
        <v>4797</v>
      </c>
      <c r="D6688" s="12" t="s">
        <v>5162</v>
      </c>
      <c r="E6688" t="b">
        <v>0</v>
      </c>
      <c r="F6688">
        <v>0</v>
      </c>
      <c r="G6688">
        <v>4501</v>
      </c>
      <c r="H6688">
        <v>43992</v>
      </c>
      <c r="I6688" s="12" t="s">
        <v>6111</v>
      </c>
      <c r="J6688">
        <v>1</v>
      </c>
      <c r="K6688">
        <v>13828</v>
      </c>
      <c r="L6688">
        <v>0</v>
      </c>
      <c r="M6688">
        <v>0</v>
      </c>
      <c r="N6688">
        <v>10000</v>
      </c>
      <c r="O6688">
        <v>0</v>
      </c>
      <c r="P6688">
        <v>-60000</v>
      </c>
      <c r="Q6688">
        <v>8832</v>
      </c>
      <c r="R6688" t="b">
        <v>0</v>
      </c>
      <c r="S6688">
        <v>0</v>
      </c>
    </row>
    <row r="6689" spans="1:19">
      <c r="A6689">
        <v>417501</v>
      </c>
      <c r="B6689" s="12"/>
      <c r="C6689" s="12" t="s">
        <v>4797</v>
      </c>
      <c r="D6689" s="12" t="s">
        <v>5162</v>
      </c>
      <c r="E6689" t="b">
        <v>0</v>
      </c>
      <c r="F6689">
        <v>0</v>
      </c>
      <c r="G6689">
        <v>4501</v>
      </c>
      <c r="H6689">
        <v>44018</v>
      </c>
      <c r="I6689" s="12" t="s">
        <v>6111</v>
      </c>
      <c r="J6689">
        <v>1</v>
      </c>
      <c r="K6689">
        <v>13888</v>
      </c>
      <c r="L6689">
        <v>0</v>
      </c>
      <c r="M6689">
        <v>0</v>
      </c>
      <c r="N6689">
        <v>10000</v>
      </c>
      <c r="O6689">
        <v>0</v>
      </c>
      <c r="P6689">
        <v>-70000</v>
      </c>
      <c r="Q6689">
        <v>8833</v>
      </c>
      <c r="R6689" t="b">
        <v>0</v>
      </c>
      <c r="S6689">
        <v>0</v>
      </c>
    </row>
    <row r="6690" spans="1:19">
      <c r="A6690">
        <v>417501</v>
      </c>
      <c r="B6690" s="12"/>
      <c r="C6690" s="12" t="s">
        <v>4797</v>
      </c>
      <c r="D6690" s="12" t="s">
        <v>5162</v>
      </c>
      <c r="E6690" t="b">
        <v>0</v>
      </c>
      <c r="F6690">
        <v>0</v>
      </c>
      <c r="G6690">
        <v>4501</v>
      </c>
      <c r="H6690">
        <v>44053</v>
      </c>
      <c r="I6690" s="12" t="s">
        <v>6111</v>
      </c>
      <c r="J6690">
        <v>1</v>
      </c>
      <c r="K6690">
        <v>13966</v>
      </c>
      <c r="L6690">
        <v>0</v>
      </c>
      <c r="M6690">
        <v>0</v>
      </c>
      <c r="N6690">
        <v>10000</v>
      </c>
      <c r="O6690">
        <v>0</v>
      </c>
      <c r="P6690">
        <v>-80000</v>
      </c>
      <c r="Q6690">
        <v>8834</v>
      </c>
      <c r="R6690" t="b">
        <v>0</v>
      </c>
      <c r="S6690">
        <v>0</v>
      </c>
    </row>
    <row r="6691" spans="1:19">
      <c r="A6691">
        <v>417501</v>
      </c>
      <c r="B6691" s="12"/>
      <c r="C6691" s="12" t="s">
        <v>4797</v>
      </c>
      <c r="D6691" s="12" t="s">
        <v>5162</v>
      </c>
      <c r="E6691" t="b">
        <v>0</v>
      </c>
      <c r="F6691">
        <v>0</v>
      </c>
      <c r="G6691">
        <v>4501</v>
      </c>
      <c r="H6691">
        <v>44077</v>
      </c>
      <c r="I6691" s="12" t="s">
        <v>6111</v>
      </c>
      <c r="J6691">
        <v>1</v>
      </c>
      <c r="K6691">
        <v>14031</v>
      </c>
      <c r="L6691">
        <v>0</v>
      </c>
      <c r="M6691">
        <v>0</v>
      </c>
      <c r="N6691">
        <v>10000</v>
      </c>
      <c r="O6691">
        <v>0</v>
      </c>
      <c r="P6691">
        <v>-90000</v>
      </c>
      <c r="Q6691">
        <v>8835</v>
      </c>
      <c r="R6691" t="b">
        <v>0</v>
      </c>
      <c r="S6691">
        <v>0</v>
      </c>
    </row>
    <row r="6692" spans="1:19">
      <c r="A6692">
        <v>417501</v>
      </c>
      <c r="B6692" s="12"/>
      <c r="C6692" s="12" t="s">
        <v>4797</v>
      </c>
      <c r="D6692" s="12" t="s">
        <v>5162</v>
      </c>
      <c r="E6692" t="b">
        <v>0</v>
      </c>
      <c r="F6692">
        <v>0</v>
      </c>
      <c r="G6692">
        <v>4501</v>
      </c>
      <c r="H6692">
        <v>44106</v>
      </c>
      <c r="I6692" s="12" t="s">
        <v>6111</v>
      </c>
      <c r="J6692">
        <v>1</v>
      </c>
      <c r="K6692">
        <v>14105</v>
      </c>
      <c r="L6692">
        <v>0</v>
      </c>
      <c r="M6692">
        <v>0</v>
      </c>
      <c r="N6692">
        <v>10000</v>
      </c>
      <c r="O6692">
        <v>0</v>
      </c>
      <c r="P6692">
        <v>-100000</v>
      </c>
      <c r="Q6692">
        <v>8836</v>
      </c>
      <c r="R6692" t="b">
        <v>0</v>
      </c>
      <c r="S6692">
        <v>0</v>
      </c>
    </row>
    <row r="6693" spans="1:19">
      <c r="A6693">
        <v>417501</v>
      </c>
      <c r="B6693" s="12"/>
      <c r="C6693" s="12" t="s">
        <v>4797</v>
      </c>
      <c r="D6693" s="12" t="s">
        <v>5162</v>
      </c>
      <c r="E6693" t="b">
        <v>0</v>
      </c>
      <c r="F6693">
        <v>0</v>
      </c>
      <c r="G6693">
        <v>4501</v>
      </c>
      <c r="H6693">
        <v>44139</v>
      </c>
      <c r="I6693" s="12" t="s">
        <v>6111</v>
      </c>
      <c r="J6693">
        <v>1</v>
      </c>
      <c r="K6693">
        <v>14172</v>
      </c>
      <c r="L6693">
        <v>0</v>
      </c>
      <c r="M6693">
        <v>0</v>
      </c>
      <c r="N6693">
        <v>10000</v>
      </c>
      <c r="O6693">
        <v>0</v>
      </c>
      <c r="P6693">
        <v>-110000</v>
      </c>
      <c r="Q6693">
        <v>8837</v>
      </c>
      <c r="R6693" t="b">
        <v>0</v>
      </c>
      <c r="S6693">
        <v>0</v>
      </c>
    </row>
    <row r="6694" spans="1:19">
      <c r="A6694">
        <v>417501</v>
      </c>
      <c r="B6694" s="12"/>
      <c r="C6694" s="12" t="s">
        <v>4797</v>
      </c>
      <c r="D6694" s="12" t="s">
        <v>5162</v>
      </c>
      <c r="E6694" t="b">
        <v>0</v>
      </c>
      <c r="F6694">
        <v>0</v>
      </c>
      <c r="G6694">
        <v>4501</v>
      </c>
      <c r="H6694">
        <v>44169</v>
      </c>
      <c r="I6694" s="12" t="s">
        <v>6111</v>
      </c>
      <c r="J6694">
        <v>1</v>
      </c>
      <c r="K6694">
        <v>14250</v>
      </c>
      <c r="L6694">
        <v>0</v>
      </c>
      <c r="M6694">
        <v>0</v>
      </c>
      <c r="N6694">
        <v>10000</v>
      </c>
      <c r="O6694">
        <v>0</v>
      </c>
      <c r="P6694">
        <v>-120000</v>
      </c>
      <c r="Q6694">
        <v>8838</v>
      </c>
      <c r="R6694" t="b">
        <v>0</v>
      </c>
      <c r="S6694">
        <v>0</v>
      </c>
    </row>
    <row r="6695" spans="1:19">
      <c r="A6695">
        <v>417501</v>
      </c>
      <c r="B6695" s="12" t="s">
        <v>4004</v>
      </c>
      <c r="C6695" s="12" t="s">
        <v>4797</v>
      </c>
      <c r="D6695" s="12" t="s">
        <v>4004</v>
      </c>
      <c r="E6695" t="b">
        <v>0</v>
      </c>
      <c r="F6695">
        <v>0</v>
      </c>
      <c r="G6695">
        <v>4501</v>
      </c>
      <c r="H6695" t="s">
        <v>21</v>
      </c>
      <c r="I6695" s="12"/>
      <c r="K6695">
        <v>0</v>
      </c>
      <c r="L6695">
        <v>0</v>
      </c>
      <c r="M6695">
        <v>0</v>
      </c>
      <c r="N6695">
        <v>120000</v>
      </c>
      <c r="O6695">
        <v>0</v>
      </c>
      <c r="P6695">
        <v>-120000</v>
      </c>
      <c r="Q6695">
        <v>8839</v>
      </c>
      <c r="R6695" t="b">
        <v>0</v>
      </c>
      <c r="S6695">
        <v>0</v>
      </c>
    </row>
    <row r="6696" spans="1:19">
      <c r="A6696">
        <v>417501</v>
      </c>
      <c r="B6696" s="12" t="s">
        <v>5173</v>
      </c>
      <c r="C6696" s="12" t="s">
        <v>4797</v>
      </c>
      <c r="D6696" s="12" t="s">
        <v>5173</v>
      </c>
      <c r="E6696" t="b">
        <v>0</v>
      </c>
      <c r="F6696">
        <v>0</v>
      </c>
      <c r="G6696">
        <v>4502</v>
      </c>
      <c r="H6696" t="s">
        <v>21</v>
      </c>
      <c r="I6696" s="12"/>
      <c r="K6696">
        <v>0</v>
      </c>
      <c r="L6696">
        <v>120000</v>
      </c>
      <c r="M6696">
        <v>0</v>
      </c>
      <c r="N6696">
        <v>0</v>
      </c>
      <c r="O6696">
        <v>0</v>
      </c>
      <c r="P6696">
        <v>0</v>
      </c>
      <c r="Q6696">
        <v>8840</v>
      </c>
      <c r="R6696" t="b">
        <v>0</v>
      </c>
      <c r="S6696">
        <v>0</v>
      </c>
    </row>
    <row r="6697" spans="1:19">
      <c r="A6697">
        <v>417501</v>
      </c>
      <c r="B6697" s="12"/>
      <c r="C6697" s="12" t="s">
        <v>4797</v>
      </c>
      <c r="D6697" s="12" t="s">
        <v>5173</v>
      </c>
      <c r="E6697" t="b">
        <v>0</v>
      </c>
      <c r="F6697">
        <v>0</v>
      </c>
      <c r="G6697">
        <v>4502</v>
      </c>
      <c r="H6697">
        <v>43839</v>
      </c>
      <c r="I6697" s="12" t="s">
        <v>6112</v>
      </c>
      <c r="J6697">
        <v>1</v>
      </c>
      <c r="K6697">
        <v>13481</v>
      </c>
      <c r="L6697">
        <v>0</v>
      </c>
      <c r="M6697">
        <v>0</v>
      </c>
      <c r="N6697">
        <v>10000</v>
      </c>
      <c r="O6697">
        <v>0</v>
      </c>
      <c r="P6697">
        <v>-10000</v>
      </c>
      <c r="Q6697">
        <v>8841</v>
      </c>
      <c r="R6697" t="b">
        <v>0</v>
      </c>
      <c r="S6697">
        <v>0</v>
      </c>
    </row>
    <row r="6698" spans="1:19">
      <c r="A6698">
        <v>417501</v>
      </c>
      <c r="B6698" s="12"/>
      <c r="C6698" s="12" t="s">
        <v>4797</v>
      </c>
      <c r="D6698" s="12" t="s">
        <v>5173</v>
      </c>
      <c r="E6698" t="b">
        <v>0</v>
      </c>
      <c r="F6698">
        <v>0</v>
      </c>
      <c r="G6698">
        <v>4502</v>
      </c>
      <c r="H6698">
        <v>43871</v>
      </c>
      <c r="I6698" s="12" t="s">
        <v>6112</v>
      </c>
      <c r="J6698">
        <v>1</v>
      </c>
      <c r="K6698">
        <v>13562</v>
      </c>
      <c r="L6698">
        <v>0</v>
      </c>
      <c r="M6698">
        <v>0</v>
      </c>
      <c r="N6698">
        <v>10000</v>
      </c>
      <c r="O6698">
        <v>0</v>
      </c>
      <c r="P6698">
        <v>-20000</v>
      </c>
      <c r="Q6698">
        <v>8842</v>
      </c>
      <c r="R6698" t="b">
        <v>0</v>
      </c>
      <c r="S6698">
        <v>0</v>
      </c>
    </row>
    <row r="6699" spans="1:19">
      <c r="A6699">
        <v>417501</v>
      </c>
      <c r="B6699" s="12"/>
      <c r="C6699" s="12" t="s">
        <v>4797</v>
      </c>
      <c r="D6699" s="12" t="s">
        <v>5173</v>
      </c>
      <c r="E6699" t="b">
        <v>0</v>
      </c>
      <c r="F6699">
        <v>0</v>
      </c>
      <c r="G6699">
        <v>4502</v>
      </c>
      <c r="H6699">
        <v>43899</v>
      </c>
      <c r="I6699" s="12" t="s">
        <v>6112</v>
      </c>
      <c r="J6699">
        <v>1</v>
      </c>
      <c r="K6699">
        <v>13631</v>
      </c>
      <c r="L6699">
        <v>0</v>
      </c>
      <c r="M6699">
        <v>0</v>
      </c>
      <c r="N6699">
        <v>10000</v>
      </c>
      <c r="O6699">
        <v>0</v>
      </c>
      <c r="P6699">
        <v>-30000</v>
      </c>
      <c r="Q6699">
        <v>8843</v>
      </c>
      <c r="R6699" t="b">
        <v>0</v>
      </c>
      <c r="S6699">
        <v>0</v>
      </c>
    </row>
    <row r="6700" spans="1:19">
      <c r="A6700">
        <v>417501</v>
      </c>
      <c r="B6700" s="12"/>
      <c r="C6700" s="12" t="s">
        <v>4797</v>
      </c>
      <c r="D6700" s="12" t="s">
        <v>5173</v>
      </c>
      <c r="E6700" t="b">
        <v>0</v>
      </c>
      <c r="F6700">
        <v>0</v>
      </c>
      <c r="G6700">
        <v>4502</v>
      </c>
      <c r="H6700">
        <v>43938</v>
      </c>
      <c r="I6700" s="12" t="s">
        <v>6112</v>
      </c>
      <c r="J6700">
        <v>1</v>
      </c>
      <c r="K6700">
        <v>13717</v>
      </c>
      <c r="L6700">
        <v>0</v>
      </c>
      <c r="M6700">
        <v>0</v>
      </c>
      <c r="N6700">
        <v>10000</v>
      </c>
      <c r="O6700">
        <v>0</v>
      </c>
      <c r="P6700">
        <v>-40000</v>
      </c>
      <c r="Q6700">
        <v>8844</v>
      </c>
      <c r="R6700" t="b">
        <v>0</v>
      </c>
      <c r="S6700">
        <v>0</v>
      </c>
    </row>
    <row r="6701" spans="1:19">
      <c r="A6701">
        <v>417501</v>
      </c>
      <c r="B6701" s="12"/>
      <c r="C6701" s="12" t="s">
        <v>4797</v>
      </c>
      <c r="D6701" s="12" t="s">
        <v>5173</v>
      </c>
      <c r="E6701" t="b">
        <v>0</v>
      </c>
      <c r="F6701">
        <v>0</v>
      </c>
      <c r="G6701">
        <v>4502</v>
      </c>
      <c r="H6701">
        <v>43965</v>
      </c>
      <c r="I6701" s="12" t="s">
        <v>6112</v>
      </c>
      <c r="J6701">
        <v>1</v>
      </c>
      <c r="K6701">
        <v>13772</v>
      </c>
      <c r="L6701">
        <v>0</v>
      </c>
      <c r="M6701">
        <v>0</v>
      </c>
      <c r="N6701">
        <v>10000</v>
      </c>
      <c r="O6701">
        <v>0</v>
      </c>
      <c r="P6701">
        <v>-50000</v>
      </c>
      <c r="Q6701">
        <v>8845</v>
      </c>
      <c r="R6701" t="b">
        <v>0</v>
      </c>
      <c r="S6701">
        <v>0</v>
      </c>
    </row>
    <row r="6702" spans="1:19">
      <c r="A6702">
        <v>417501</v>
      </c>
      <c r="B6702" s="12"/>
      <c r="C6702" s="12" t="s">
        <v>4797</v>
      </c>
      <c r="D6702" s="12" t="s">
        <v>5173</v>
      </c>
      <c r="E6702" t="b">
        <v>0</v>
      </c>
      <c r="F6702">
        <v>0</v>
      </c>
      <c r="G6702">
        <v>4502</v>
      </c>
      <c r="H6702">
        <v>43992</v>
      </c>
      <c r="I6702" s="12" t="s">
        <v>6112</v>
      </c>
      <c r="J6702">
        <v>1</v>
      </c>
      <c r="K6702">
        <v>13829</v>
      </c>
      <c r="L6702">
        <v>0</v>
      </c>
      <c r="M6702">
        <v>0</v>
      </c>
      <c r="N6702">
        <v>10000</v>
      </c>
      <c r="O6702">
        <v>0</v>
      </c>
      <c r="P6702">
        <v>-60000</v>
      </c>
      <c r="Q6702">
        <v>8846</v>
      </c>
      <c r="R6702" t="b">
        <v>0</v>
      </c>
      <c r="S6702">
        <v>0</v>
      </c>
    </row>
    <row r="6703" spans="1:19">
      <c r="A6703">
        <v>417501</v>
      </c>
      <c r="B6703" s="12"/>
      <c r="C6703" s="12" t="s">
        <v>4797</v>
      </c>
      <c r="D6703" s="12" t="s">
        <v>5173</v>
      </c>
      <c r="E6703" t="b">
        <v>0</v>
      </c>
      <c r="F6703">
        <v>0</v>
      </c>
      <c r="G6703">
        <v>4502</v>
      </c>
      <c r="H6703">
        <v>44018</v>
      </c>
      <c r="I6703" s="12" t="s">
        <v>6112</v>
      </c>
      <c r="J6703">
        <v>1</v>
      </c>
      <c r="K6703">
        <v>13884</v>
      </c>
      <c r="L6703">
        <v>0</v>
      </c>
      <c r="M6703">
        <v>0</v>
      </c>
      <c r="N6703">
        <v>10000</v>
      </c>
      <c r="O6703">
        <v>0</v>
      </c>
      <c r="P6703">
        <v>-70000</v>
      </c>
      <c r="Q6703">
        <v>8847</v>
      </c>
      <c r="R6703" t="b">
        <v>0</v>
      </c>
      <c r="S6703">
        <v>0</v>
      </c>
    </row>
    <row r="6704" spans="1:19">
      <c r="A6704">
        <v>417501</v>
      </c>
      <c r="B6704" s="12"/>
      <c r="C6704" s="12" t="s">
        <v>4797</v>
      </c>
      <c r="D6704" s="12" t="s">
        <v>5173</v>
      </c>
      <c r="E6704" t="b">
        <v>0</v>
      </c>
      <c r="F6704">
        <v>0</v>
      </c>
      <c r="G6704">
        <v>4502</v>
      </c>
      <c r="H6704">
        <v>44057</v>
      </c>
      <c r="I6704" s="12" t="s">
        <v>6112</v>
      </c>
      <c r="J6704">
        <v>1</v>
      </c>
      <c r="K6704">
        <v>13985</v>
      </c>
      <c r="L6704">
        <v>0</v>
      </c>
      <c r="M6704">
        <v>0</v>
      </c>
      <c r="N6704">
        <v>10000</v>
      </c>
      <c r="O6704">
        <v>0</v>
      </c>
      <c r="P6704">
        <v>-80000</v>
      </c>
      <c r="Q6704">
        <v>8848</v>
      </c>
      <c r="R6704" t="b">
        <v>0</v>
      </c>
      <c r="S6704">
        <v>0</v>
      </c>
    </row>
    <row r="6705" spans="1:19">
      <c r="A6705">
        <v>417501</v>
      </c>
      <c r="B6705" s="12"/>
      <c r="C6705" s="12" t="s">
        <v>4797</v>
      </c>
      <c r="D6705" s="12" t="s">
        <v>5173</v>
      </c>
      <c r="E6705" t="b">
        <v>0</v>
      </c>
      <c r="F6705">
        <v>0</v>
      </c>
      <c r="G6705">
        <v>4502</v>
      </c>
      <c r="H6705">
        <v>44088</v>
      </c>
      <c r="I6705" s="12" t="s">
        <v>6112</v>
      </c>
      <c r="J6705">
        <v>1</v>
      </c>
      <c r="K6705">
        <v>14064</v>
      </c>
      <c r="L6705">
        <v>0</v>
      </c>
      <c r="M6705">
        <v>0</v>
      </c>
      <c r="N6705">
        <v>10000</v>
      </c>
      <c r="O6705">
        <v>0</v>
      </c>
      <c r="P6705">
        <v>-90000</v>
      </c>
      <c r="Q6705">
        <v>8849</v>
      </c>
      <c r="R6705" t="b">
        <v>0</v>
      </c>
      <c r="S6705">
        <v>0</v>
      </c>
    </row>
    <row r="6706" spans="1:19">
      <c r="A6706">
        <v>417501</v>
      </c>
      <c r="B6706" s="12"/>
      <c r="C6706" s="12" t="s">
        <v>4797</v>
      </c>
      <c r="D6706" s="12" t="s">
        <v>5173</v>
      </c>
      <c r="E6706" t="b">
        <v>0</v>
      </c>
      <c r="F6706">
        <v>0</v>
      </c>
      <c r="G6706">
        <v>4502</v>
      </c>
      <c r="H6706">
        <v>44113</v>
      </c>
      <c r="I6706" s="12" t="s">
        <v>6112</v>
      </c>
      <c r="J6706">
        <v>1</v>
      </c>
      <c r="K6706">
        <v>14126</v>
      </c>
      <c r="L6706">
        <v>0</v>
      </c>
      <c r="M6706">
        <v>0</v>
      </c>
      <c r="N6706">
        <v>10000</v>
      </c>
      <c r="O6706">
        <v>0</v>
      </c>
      <c r="P6706">
        <v>-100000</v>
      </c>
      <c r="Q6706">
        <v>8850</v>
      </c>
      <c r="R6706" t="b">
        <v>0</v>
      </c>
      <c r="S6706">
        <v>0</v>
      </c>
    </row>
    <row r="6707" spans="1:19">
      <c r="A6707">
        <v>417501</v>
      </c>
      <c r="B6707" s="12"/>
      <c r="C6707" s="12" t="s">
        <v>4797</v>
      </c>
      <c r="D6707" s="12" t="s">
        <v>5173</v>
      </c>
      <c r="E6707" t="b">
        <v>0</v>
      </c>
      <c r="F6707">
        <v>0</v>
      </c>
      <c r="G6707">
        <v>4502</v>
      </c>
      <c r="H6707">
        <v>44145</v>
      </c>
      <c r="I6707" s="12" t="s">
        <v>6112</v>
      </c>
      <c r="J6707">
        <v>1</v>
      </c>
      <c r="K6707">
        <v>14193</v>
      </c>
      <c r="L6707">
        <v>0</v>
      </c>
      <c r="M6707">
        <v>0</v>
      </c>
      <c r="N6707">
        <v>10000</v>
      </c>
      <c r="O6707">
        <v>0</v>
      </c>
      <c r="P6707">
        <v>-110000</v>
      </c>
      <c r="Q6707">
        <v>8851</v>
      </c>
      <c r="R6707" t="b">
        <v>0</v>
      </c>
      <c r="S6707">
        <v>0</v>
      </c>
    </row>
    <row r="6708" spans="1:19">
      <c r="A6708">
        <v>417501</v>
      </c>
      <c r="B6708" s="12"/>
      <c r="C6708" s="12" t="s">
        <v>4797</v>
      </c>
      <c r="D6708" s="12" t="s">
        <v>5173</v>
      </c>
      <c r="E6708" t="b">
        <v>0</v>
      </c>
      <c r="F6708">
        <v>0</v>
      </c>
      <c r="G6708">
        <v>4502</v>
      </c>
      <c r="H6708">
        <v>44172</v>
      </c>
      <c r="I6708" s="12" t="s">
        <v>6112</v>
      </c>
      <c r="J6708">
        <v>1</v>
      </c>
      <c r="K6708">
        <v>14255</v>
      </c>
      <c r="L6708">
        <v>0</v>
      </c>
      <c r="M6708">
        <v>0</v>
      </c>
      <c r="N6708">
        <v>10000</v>
      </c>
      <c r="O6708">
        <v>0</v>
      </c>
      <c r="P6708">
        <v>-120000</v>
      </c>
      <c r="Q6708">
        <v>8852</v>
      </c>
      <c r="R6708" t="b">
        <v>0</v>
      </c>
      <c r="S6708">
        <v>0</v>
      </c>
    </row>
    <row r="6709" spans="1:19">
      <c r="A6709">
        <v>417501</v>
      </c>
      <c r="B6709" s="12" t="s">
        <v>4006</v>
      </c>
      <c r="C6709" s="12" t="s">
        <v>4797</v>
      </c>
      <c r="D6709" s="12" t="s">
        <v>4006</v>
      </c>
      <c r="E6709" t="b">
        <v>0</v>
      </c>
      <c r="F6709">
        <v>0</v>
      </c>
      <c r="G6709">
        <v>4502</v>
      </c>
      <c r="H6709" t="s">
        <v>21</v>
      </c>
      <c r="I6709" s="12"/>
      <c r="K6709">
        <v>0</v>
      </c>
      <c r="L6709">
        <v>0</v>
      </c>
      <c r="M6709">
        <v>0</v>
      </c>
      <c r="N6709">
        <v>120000</v>
      </c>
      <c r="O6709">
        <v>0</v>
      </c>
      <c r="P6709">
        <v>-120000</v>
      </c>
      <c r="Q6709">
        <v>8853</v>
      </c>
      <c r="R6709" t="b">
        <v>0</v>
      </c>
      <c r="S6709">
        <v>0</v>
      </c>
    </row>
    <row r="6710" spans="1:19">
      <c r="A6710">
        <v>417501</v>
      </c>
      <c r="B6710" s="12" t="s">
        <v>5183</v>
      </c>
      <c r="C6710" s="12" t="s">
        <v>4797</v>
      </c>
      <c r="D6710" s="12" t="s">
        <v>5183</v>
      </c>
      <c r="E6710" t="b">
        <v>0</v>
      </c>
      <c r="F6710">
        <v>0</v>
      </c>
      <c r="G6710">
        <v>5101</v>
      </c>
      <c r="H6710" t="s">
        <v>21</v>
      </c>
      <c r="I6710" s="12"/>
      <c r="K6710">
        <v>0</v>
      </c>
      <c r="L6710">
        <v>77000</v>
      </c>
      <c r="M6710">
        <v>0</v>
      </c>
      <c r="N6710">
        <v>0</v>
      </c>
      <c r="O6710">
        <v>0</v>
      </c>
      <c r="P6710">
        <v>0</v>
      </c>
      <c r="Q6710">
        <v>8854</v>
      </c>
      <c r="R6710" t="b">
        <v>0</v>
      </c>
      <c r="S6710">
        <v>0</v>
      </c>
    </row>
    <row r="6711" spans="1:19">
      <c r="A6711">
        <v>417501</v>
      </c>
      <c r="B6711" s="12"/>
      <c r="C6711" s="12" t="s">
        <v>4797</v>
      </c>
      <c r="D6711" s="12" t="s">
        <v>5183</v>
      </c>
      <c r="E6711" t="b">
        <v>0</v>
      </c>
      <c r="F6711">
        <v>0</v>
      </c>
      <c r="G6711">
        <v>5101</v>
      </c>
      <c r="H6711">
        <v>43845</v>
      </c>
      <c r="I6711" s="12" t="s">
        <v>6113</v>
      </c>
      <c r="J6711">
        <v>1</v>
      </c>
      <c r="K6711">
        <v>13518</v>
      </c>
      <c r="L6711">
        <v>0</v>
      </c>
      <c r="M6711">
        <v>0</v>
      </c>
      <c r="N6711">
        <v>11000</v>
      </c>
      <c r="O6711">
        <v>0</v>
      </c>
      <c r="P6711">
        <v>-11000</v>
      </c>
      <c r="Q6711">
        <v>8855</v>
      </c>
      <c r="R6711" t="b">
        <v>0</v>
      </c>
      <c r="S6711">
        <v>0</v>
      </c>
    </row>
    <row r="6712" spans="1:19">
      <c r="A6712">
        <v>417501</v>
      </c>
      <c r="B6712" s="12"/>
      <c r="C6712" s="12" t="s">
        <v>4797</v>
      </c>
      <c r="D6712" s="12" t="s">
        <v>5183</v>
      </c>
      <c r="E6712" t="b">
        <v>0</v>
      </c>
      <c r="F6712">
        <v>0</v>
      </c>
      <c r="G6712">
        <v>5101</v>
      </c>
      <c r="H6712">
        <v>43901</v>
      </c>
      <c r="I6712" s="12" t="s">
        <v>6113</v>
      </c>
      <c r="J6712">
        <v>1</v>
      </c>
      <c r="K6712">
        <v>13646</v>
      </c>
      <c r="L6712">
        <v>0</v>
      </c>
      <c r="M6712">
        <v>0</v>
      </c>
      <c r="N6712">
        <v>11000</v>
      </c>
      <c r="O6712">
        <v>0</v>
      </c>
      <c r="P6712">
        <v>-22000</v>
      </c>
      <c r="Q6712">
        <v>8856</v>
      </c>
      <c r="R6712" t="b">
        <v>0</v>
      </c>
      <c r="S6712">
        <v>0</v>
      </c>
    </row>
    <row r="6713" spans="1:19">
      <c r="A6713">
        <v>417501</v>
      </c>
      <c r="B6713" s="12"/>
      <c r="C6713" s="12" t="s">
        <v>4797</v>
      </c>
      <c r="D6713" s="12" t="s">
        <v>5183</v>
      </c>
      <c r="E6713" t="b">
        <v>0</v>
      </c>
      <c r="F6713">
        <v>0</v>
      </c>
      <c r="G6713">
        <v>5101</v>
      </c>
      <c r="H6713">
        <v>43936</v>
      </c>
      <c r="I6713" s="12" t="s">
        <v>6113</v>
      </c>
      <c r="J6713">
        <v>1</v>
      </c>
      <c r="K6713">
        <v>13707</v>
      </c>
      <c r="L6713">
        <v>0</v>
      </c>
      <c r="M6713">
        <v>0</v>
      </c>
      <c r="N6713">
        <v>11000</v>
      </c>
      <c r="O6713">
        <v>0</v>
      </c>
      <c r="P6713">
        <v>-33000</v>
      </c>
      <c r="Q6713">
        <v>8857</v>
      </c>
      <c r="R6713" t="b">
        <v>0</v>
      </c>
      <c r="S6713">
        <v>0</v>
      </c>
    </row>
    <row r="6714" spans="1:19">
      <c r="A6714">
        <v>417501</v>
      </c>
      <c r="B6714" s="12"/>
      <c r="C6714" s="12" t="s">
        <v>4797</v>
      </c>
      <c r="D6714" s="12" t="s">
        <v>5183</v>
      </c>
      <c r="E6714" t="b">
        <v>0</v>
      </c>
      <c r="F6714">
        <v>0</v>
      </c>
      <c r="G6714">
        <v>5101</v>
      </c>
      <c r="H6714">
        <v>43980</v>
      </c>
      <c r="I6714" s="12" t="s">
        <v>6113</v>
      </c>
      <c r="J6714">
        <v>1</v>
      </c>
      <c r="K6714">
        <v>13786</v>
      </c>
      <c r="L6714">
        <v>0</v>
      </c>
      <c r="M6714">
        <v>0</v>
      </c>
      <c r="N6714">
        <v>11000</v>
      </c>
      <c r="O6714">
        <v>0</v>
      </c>
      <c r="P6714">
        <v>-44000</v>
      </c>
      <c r="Q6714">
        <v>8858</v>
      </c>
      <c r="R6714" t="b">
        <v>0</v>
      </c>
      <c r="S6714">
        <v>0</v>
      </c>
    </row>
    <row r="6715" spans="1:19">
      <c r="A6715">
        <v>417501</v>
      </c>
      <c r="B6715" s="12"/>
      <c r="C6715" s="12" t="s">
        <v>4797</v>
      </c>
      <c r="D6715" s="12" t="s">
        <v>5183</v>
      </c>
      <c r="E6715" t="b">
        <v>0</v>
      </c>
      <c r="F6715">
        <v>0</v>
      </c>
      <c r="G6715">
        <v>5101</v>
      </c>
      <c r="H6715">
        <v>44007</v>
      </c>
      <c r="I6715" s="12" t="s">
        <v>6113</v>
      </c>
      <c r="J6715">
        <v>1</v>
      </c>
      <c r="K6715">
        <v>13854</v>
      </c>
      <c r="L6715">
        <v>0</v>
      </c>
      <c r="M6715">
        <v>0</v>
      </c>
      <c r="N6715">
        <v>11000</v>
      </c>
      <c r="O6715">
        <v>0</v>
      </c>
      <c r="P6715">
        <v>-55000</v>
      </c>
      <c r="Q6715">
        <v>8859</v>
      </c>
      <c r="R6715" t="b">
        <v>0</v>
      </c>
      <c r="S6715">
        <v>0</v>
      </c>
    </row>
    <row r="6716" spans="1:19">
      <c r="A6716">
        <v>417501</v>
      </c>
      <c r="B6716" s="12"/>
      <c r="C6716" s="12" t="s">
        <v>4797</v>
      </c>
      <c r="D6716" s="12" t="s">
        <v>5183</v>
      </c>
      <c r="E6716" t="b">
        <v>0</v>
      </c>
      <c r="F6716">
        <v>0</v>
      </c>
      <c r="G6716">
        <v>5101</v>
      </c>
      <c r="H6716">
        <v>44063</v>
      </c>
      <c r="I6716" s="12" t="s">
        <v>6113</v>
      </c>
      <c r="J6716">
        <v>1</v>
      </c>
      <c r="K6716">
        <v>14010</v>
      </c>
      <c r="L6716">
        <v>0</v>
      </c>
      <c r="M6716">
        <v>0</v>
      </c>
      <c r="N6716">
        <v>11000</v>
      </c>
      <c r="O6716">
        <v>0</v>
      </c>
      <c r="P6716">
        <v>-66000</v>
      </c>
      <c r="Q6716">
        <v>8860</v>
      </c>
      <c r="R6716" t="b">
        <v>0</v>
      </c>
      <c r="S6716">
        <v>0</v>
      </c>
    </row>
    <row r="6717" spans="1:19">
      <c r="A6717">
        <v>417501</v>
      </c>
      <c r="B6717" s="12"/>
      <c r="C6717" s="12" t="s">
        <v>4797</v>
      </c>
      <c r="D6717" s="12" t="s">
        <v>5183</v>
      </c>
      <c r="E6717" t="b">
        <v>0</v>
      </c>
      <c r="F6717">
        <v>0</v>
      </c>
      <c r="G6717">
        <v>5101</v>
      </c>
      <c r="H6717">
        <v>44176</v>
      </c>
      <c r="I6717" s="12" t="s">
        <v>6113</v>
      </c>
      <c r="J6717">
        <v>1</v>
      </c>
      <c r="K6717">
        <v>14298</v>
      </c>
      <c r="L6717">
        <v>0</v>
      </c>
      <c r="M6717">
        <v>0</v>
      </c>
      <c r="N6717">
        <v>11000</v>
      </c>
      <c r="O6717">
        <v>0</v>
      </c>
      <c r="P6717">
        <v>-77000</v>
      </c>
      <c r="Q6717">
        <v>8861</v>
      </c>
      <c r="R6717" t="b">
        <v>0</v>
      </c>
      <c r="S6717">
        <v>0</v>
      </c>
    </row>
    <row r="6718" spans="1:19">
      <c r="A6718">
        <v>417501</v>
      </c>
      <c r="B6718" s="12" t="s">
        <v>4008</v>
      </c>
      <c r="C6718" s="12" t="s">
        <v>4797</v>
      </c>
      <c r="D6718" s="12" t="s">
        <v>4008</v>
      </c>
      <c r="E6718" t="b">
        <v>0</v>
      </c>
      <c r="F6718">
        <v>0</v>
      </c>
      <c r="G6718">
        <v>5101</v>
      </c>
      <c r="H6718" t="s">
        <v>21</v>
      </c>
      <c r="I6718" s="12"/>
      <c r="K6718">
        <v>0</v>
      </c>
      <c r="L6718">
        <v>0</v>
      </c>
      <c r="M6718">
        <v>0</v>
      </c>
      <c r="N6718">
        <v>77000</v>
      </c>
      <c r="O6718">
        <v>0</v>
      </c>
      <c r="P6718">
        <v>-77000</v>
      </c>
      <c r="Q6718">
        <v>8862</v>
      </c>
      <c r="R6718" t="b">
        <v>0</v>
      </c>
      <c r="S6718">
        <v>0</v>
      </c>
    </row>
    <row r="6719" spans="1:19">
      <c r="A6719">
        <v>417501</v>
      </c>
      <c r="B6719" s="12" t="s">
        <v>5194</v>
      </c>
      <c r="C6719" s="12" t="s">
        <v>4797</v>
      </c>
      <c r="D6719" s="12" t="s">
        <v>5194</v>
      </c>
      <c r="E6719" t="b">
        <v>0</v>
      </c>
      <c r="F6719">
        <v>0</v>
      </c>
      <c r="G6719">
        <v>5201</v>
      </c>
      <c r="H6719" t="s">
        <v>21</v>
      </c>
      <c r="I6719" s="12"/>
      <c r="K6719">
        <v>0</v>
      </c>
      <c r="L6719">
        <v>99000</v>
      </c>
      <c r="M6719">
        <v>0</v>
      </c>
      <c r="N6719">
        <v>0</v>
      </c>
      <c r="O6719">
        <v>0</v>
      </c>
      <c r="P6719">
        <v>0</v>
      </c>
      <c r="Q6719">
        <v>8863</v>
      </c>
      <c r="R6719" t="b">
        <v>0</v>
      </c>
      <c r="S6719">
        <v>0</v>
      </c>
    </row>
    <row r="6720" spans="1:19">
      <c r="A6720">
        <v>417501</v>
      </c>
      <c r="B6720" s="12"/>
      <c r="C6720" s="12" t="s">
        <v>4797</v>
      </c>
      <c r="D6720" s="12" t="s">
        <v>5194</v>
      </c>
      <c r="E6720" t="b">
        <v>0</v>
      </c>
      <c r="F6720">
        <v>0</v>
      </c>
      <c r="G6720">
        <v>5201</v>
      </c>
      <c r="H6720">
        <v>43873</v>
      </c>
      <c r="I6720" s="12" t="s">
        <v>6114</v>
      </c>
      <c r="J6720">
        <v>1</v>
      </c>
      <c r="K6720">
        <v>13579</v>
      </c>
      <c r="L6720">
        <v>0</v>
      </c>
      <c r="M6720">
        <v>0</v>
      </c>
      <c r="N6720">
        <v>11000</v>
      </c>
      <c r="O6720">
        <v>0</v>
      </c>
      <c r="P6720">
        <v>-11000</v>
      </c>
      <c r="Q6720">
        <v>8864</v>
      </c>
      <c r="R6720" t="b">
        <v>0</v>
      </c>
      <c r="S6720">
        <v>0</v>
      </c>
    </row>
    <row r="6721" spans="1:19">
      <c r="A6721">
        <v>417501</v>
      </c>
      <c r="B6721" s="12"/>
      <c r="C6721" s="12" t="s">
        <v>4797</v>
      </c>
      <c r="D6721" s="12" t="s">
        <v>5194</v>
      </c>
      <c r="E6721" t="b">
        <v>0</v>
      </c>
      <c r="F6721">
        <v>0</v>
      </c>
      <c r="G6721">
        <v>5201</v>
      </c>
      <c r="H6721">
        <v>43929</v>
      </c>
      <c r="I6721" s="12" t="s">
        <v>6114</v>
      </c>
      <c r="J6721">
        <v>1</v>
      </c>
      <c r="K6721">
        <v>13699</v>
      </c>
      <c r="L6721">
        <v>0</v>
      </c>
      <c r="M6721">
        <v>0</v>
      </c>
      <c r="N6721">
        <v>11000</v>
      </c>
      <c r="O6721">
        <v>0</v>
      </c>
      <c r="P6721">
        <v>-22000</v>
      </c>
      <c r="Q6721">
        <v>8865</v>
      </c>
      <c r="R6721" t="b">
        <v>0</v>
      </c>
      <c r="S6721">
        <v>0</v>
      </c>
    </row>
    <row r="6722" spans="1:19">
      <c r="A6722">
        <v>417501</v>
      </c>
      <c r="B6722" s="12"/>
      <c r="C6722" s="12" t="s">
        <v>4797</v>
      </c>
      <c r="D6722" s="12" t="s">
        <v>5194</v>
      </c>
      <c r="E6722" t="b">
        <v>0</v>
      </c>
      <c r="F6722">
        <v>0</v>
      </c>
      <c r="G6722">
        <v>5201</v>
      </c>
      <c r="H6722">
        <v>43958</v>
      </c>
      <c r="I6722" s="12" t="s">
        <v>6114</v>
      </c>
      <c r="J6722">
        <v>1</v>
      </c>
      <c r="K6722">
        <v>13749</v>
      </c>
      <c r="L6722">
        <v>0</v>
      </c>
      <c r="M6722">
        <v>0</v>
      </c>
      <c r="N6722">
        <v>11000</v>
      </c>
      <c r="O6722">
        <v>0</v>
      </c>
      <c r="P6722">
        <v>-33000</v>
      </c>
      <c r="Q6722">
        <v>8866</v>
      </c>
      <c r="R6722" t="b">
        <v>0</v>
      </c>
      <c r="S6722">
        <v>0</v>
      </c>
    </row>
    <row r="6723" spans="1:19">
      <c r="A6723">
        <v>417501</v>
      </c>
      <c r="B6723" s="12"/>
      <c r="C6723" s="12" t="s">
        <v>4797</v>
      </c>
      <c r="D6723" s="12" t="s">
        <v>5194</v>
      </c>
      <c r="E6723" t="b">
        <v>0</v>
      </c>
      <c r="F6723">
        <v>0</v>
      </c>
      <c r="G6723">
        <v>5201</v>
      </c>
      <c r="H6723">
        <v>43985</v>
      </c>
      <c r="I6723" s="12" t="s">
        <v>6114</v>
      </c>
      <c r="J6723">
        <v>1</v>
      </c>
      <c r="K6723">
        <v>13812</v>
      </c>
      <c r="L6723">
        <v>0</v>
      </c>
      <c r="M6723">
        <v>0</v>
      </c>
      <c r="N6723">
        <v>11000</v>
      </c>
      <c r="O6723">
        <v>0</v>
      </c>
      <c r="P6723">
        <v>-44000</v>
      </c>
      <c r="Q6723">
        <v>8867</v>
      </c>
      <c r="R6723" t="b">
        <v>0</v>
      </c>
      <c r="S6723">
        <v>0</v>
      </c>
    </row>
    <row r="6724" spans="1:19">
      <c r="A6724">
        <v>417501</v>
      </c>
      <c r="B6724" s="12"/>
      <c r="C6724" s="12" t="s">
        <v>4797</v>
      </c>
      <c r="D6724" s="12" t="s">
        <v>5194</v>
      </c>
      <c r="E6724" t="b">
        <v>0</v>
      </c>
      <c r="F6724">
        <v>0</v>
      </c>
      <c r="G6724">
        <v>5201</v>
      </c>
      <c r="H6724">
        <v>44022</v>
      </c>
      <c r="I6724" s="12" t="s">
        <v>6114</v>
      </c>
      <c r="J6724">
        <v>1</v>
      </c>
      <c r="K6724">
        <v>13904</v>
      </c>
      <c r="L6724">
        <v>0</v>
      </c>
      <c r="M6724">
        <v>0</v>
      </c>
      <c r="N6724">
        <v>11000</v>
      </c>
      <c r="O6724">
        <v>0</v>
      </c>
      <c r="P6724">
        <v>-55000</v>
      </c>
      <c r="Q6724">
        <v>8868</v>
      </c>
      <c r="R6724" t="b">
        <v>0</v>
      </c>
      <c r="S6724">
        <v>0</v>
      </c>
    </row>
    <row r="6725" spans="1:19">
      <c r="A6725">
        <v>417501</v>
      </c>
      <c r="B6725" s="12"/>
      <c r="C6725" s="12" t="s">
        <v>4797</v>
      </c>
      <c r="D6725" s="12" t="s">
        <v>5194</v>
      </c>
      <c r="E6725" t="b">
        <v>0</v>
      </c>
      <c r="F6725">
        <v>0</v>
      </c>
      <c r="G6725">
        <v>5201</v>
      </c>
      <c r="H6725">
        <v>44055</v>
      </c>
      <c r="I6725" s="12" t="s">
        <v>6114</v>
      </c>
      <c r="J6725">
        <v>1</v>
      </c>
      <c r="K6725">
        <v>13973</v>
      </c>
      <c r="L6725">
        <v>0</v>
      </c>
      <c r="M6725">
        <v>0</v>
      </c>
      <c r="N6725">
        <v>11000</v>
      </c>
      <c r="O6725">
        <v>0</v>
      </c>
      <c r="P6725">
        <v>-66000</v>
      </c>
      <c r="Q6725">
        <v>8869</v>
      </c>
      <c r="R6725" t="b">
        <v>0</v>
      </c>
      <c r="S6725">
        <v>0</v>
      </c>
    </row>
    <row r="6726" spans="1:19">
      <c r="A6726">
        <v>417501</v>
      </c>
      <c r="B6726" s="12"/>
      <c r="C6726" s="12" t="s">
        <v>4797</v>
      </c>
      <c r="D6726" s="12" t="s">
        <v>5194</v>
      </c>
      <c r="E6726" t="b">
        <v>0</v>
      </c>
      <c r="F6726">
        <v>0</v>
      </c>
      <c r="G6726">
        <v>5201</v>
      </c>
      <c r="H6726">
        <v>44076</v>
      </c>
      <c r="I6726" s="12" t="s">
        <v>6114</v>
      </c>
      <c r="J6726">
        <v>1</v>
      </c>
      <c r="K6726">
        <v>14028</v>
      </c>
      <c r="L6726">
        <v>0</v>
      </c>
      <c r="M6726">
        <v>0</v>
      </c>
      <c r="N6726">
        <v>11000</v>
      </c>
      <c r="O6726">
        <v>0</v>
      </c>
      <c r="P6726">
        <v>-77000</v>
      </c>
      <c r="Q6726">
        <v>8870</v>
      </c>
      <c r="R6726" t="b">
        <v>0</v>
      </c>
      <c r="S6726">
        <v>0</v>
      </c>
    </row>
    <row r="6727" spans="1:19">
      <c r="A6727">
        <v>417501</v>
      </c>
      <c r="B6727" s="12"/>
      <c r="C6727" s="12" t="s">
        <v>4797</v>
      </c>
      <c r="D6727" s="12" t="s">
        <v>5194</v>
      </c>
      <c r="E6727" t="b">
        <v>0</v>
      </c>
      <c r="F6727">
        <v>0</v>
      </c>
      <c r="G6727">
        <v>5201</v>
      </c>
      <c r="H6727">
        <v>44105</v>
      </c>
      <c r="I6727" s="12" t="s">
        <v>1724</v>
      </c>
      <c r="J6727">
        <v>3</v>
      </c>
      <c r="K6727">
        <v>575</v>
      </c>
      <c r="L6727">
        <v>0</v>
      </c>
      <c r="M6727">
        <v>0</v>
      </c>
      <c r="N6727">
        <v>11000</v>
      </c>
      <c r="O6727">
        <v>0</v>
      </c>
      <c r="P6727">
        <v>-88000</v>
      </c>
      <c r="Q6727">
        <v>8871</v>
      </c>
      <c r="R6727" t="b">
        <v>0</v>
      </c>
      <c r="S6727">
        <v>0</v>
      </c>
    </row>
    <row r="6728" spans="1:19">
      <c r="A6728">
        <v>417501</v>
      </c>
      <c r="B6728" s="12"/>
      <c r="C6728" s="12" t="s">
        <v>4797</v>
      </c>
      <c r="D6728" s="12" t="s">
        <v>5194</v>
      </c>
      <c r="E6728" t="b">
        <v>0</v>
      </c>
      <c r="F6728">
        <v>0</v>
      </c>
      <c r="G6728">
        <v>5201</v>
      </c>
      <c r="H6728">
        <v>44166</v>
      </c>
      <c r="I6728" s="12" t="s">
        <v>1728</v>
      </c>
      <c r="J6728">
        <v>3</v>
      </c>
      <c r="K6728">
        <v>577</v>
      </c>
      <c r="L6728">
        <v>0</v>
      </c>
      <c r="M6728">
        <v>0</v>
      </c>
      <c r="N6728">
        <v>11000</v>
      </c>
      <c r="O6728">
        <v>0</v>
      </c>
      <c r="P6728">
        <v>-99000</v>
      </c>
      <c r="Q6728">
        <v>8872</v>
      </c>
      <c r="R6728" t="b">
        <v>0</v>
      </c>
      <c r="S6728">
        <v>0</v>
      </c>
    </row>
    <row r="6729" spans="1:19">
      <c r="A6729">
        <v>417501</v>
      </c>
      <c r="B6729" s="12" t="s">
        <v>4010</v>
      </c>
      <c r="C6729" s="12" t="s">
        <v>4797</v>
      </c>
      <c r="D6729" s="12" t="s">
        <v>4010</v>
      </c>
      <c r="E6729" t="b">
        <v>0</v>
      </c>
      <c r="F6729">
        <v>0</v>
      </c>
      <c r="G6729">
        <v>5201</v>
      </c>
      <c r="H6729" t="s">
        <v>21</v>
      </c>
      <c r="I6729" s="12"/>
      <c r="K6729">
        <v>0</v>
      </c>
      <c r="L6729">
        <v>0</v>
      </c>
      <c r="M6729">
        <v>0</v>
      </c>
      <c r="N6729">
        <v>99000</v>
      </c>
      <c r="O6729">
        <v>0</v>
      </c>
      <c r="P6729">
        <v>-99000</v>
      </c>
      <c r="Q6729">
        <v>8873</v>
      </c>
      <c r="R6729" t="b">
        <v>0</v>
      </c>
      <c r="S6729">
        <v>0</v>
      </c>
    </row>
    <row r="6730" spans="1:19">
      <c r="A6730">
        <v>417501</v>
      </c>
      <c r="B6730" s="12" t="s">
        <v>5204</v>
      </c>
      <c r="C6730" s="12" t="s">
        <v>4797</v>
      </c>
      <c r="D6730" s="12" t="s">
        <v>5204</v>
      </c>
      <c r="E6730" t="b">
        <v>0</v>
      </c>
      <c r="F6730">
        <v>0</v>
      </c>
      <c r="G6730">
        <v>5202</v>
      </c>
      <c r="H6730" t="s">
        <v>21</v>
      </c>
      <c r="I6730" s="12"/>
      <c r="K6730">
        <v>0</v>
      </c>
      <c r="L6730">
        <v>121000</v>
      </c>
      <c r="M6730">
        <v>0</v>
      </c>
      <c r="N6730">
        <v>0</v>
      </c>
      <c r="O6730">
        <v>0</v>
      </c>
      <c r="P6730">
        <v>0</v>
      </c>
      <c r="Q6730">
        <v>8874</v>
      </c>
      <c r="R6730" t="b">
        <v>0</v>
      </c>
      <c r="S6730">
        <v>0</v>
      </c>
    </row>
    <row r="6731" spans="1:19">
      <c r="A6731">
        <v>417501</v>
      </c>
      <c r="B6731" s="12"/>
      <c r="C6731" s="12" t="s">
        <v>4797</v>
      </c>
      <c r="D6731" s="12" t="s">
        <v>5204</v>
      </c>
      <c r="E6731" t="b">
        <v>0</v>
      </c>
      <c r="F6731">
        <v>0</v>
      </c>
      <c r="G6731">
        <v>5202</v>
      </c>
      <c r="H6731">
        <v>43833</v>
      </c>
      <c r="I6731" s="12" t="s">
        <v>6115</v>
      </c>
      <c r="J6731">
        <v>1</v>
      </c>
      <c r="K6731">
        <v>13474</v>
      </c>
      <c r="L6731">
        <v>0</v>
      </c>
      <c r="M6731">
        <v>0</v>
      </c>
      <c r="N6731">
        <v>11000</v>
      </c>
      <c r="O6731">
        <v>0</v>
      </c>
      <c r="P6731">
        <v>-11000</v>
      </c>
      <c r="Q6731">
        <v>8875</v>
      </c>
      <c r="R6731" t="b">
        <v>0</v>
      </c>
      <c r="S6731">
        <v>0</v>
      </c>
    </row>
    <row r="6732" spans="1:19">
      <c r="A6732">
        <v>417501</v>
      </c>
      <c r="B6732" s="12"/>
      <c r="C6732" s="12" t="s">
        <v>4797</v>
      </c>
      <c r="D6732" s="12" t="s">
        <v>5204</v>
      </c>
      <c r="E6732" t="b">
        <v>0</v>
      </c>
      <c r="F6732">
        <v>0</v>
      </c>
      <c r="G6732">
        <v>5202</v>
      </c>
      <c r="H6732">
        <v>43934</v>
      </c>
      <c r="I6732" s="12" t="s">
        <v>6115</v>
      </c>
      <c r="J6732">
        <v>1</v>
      </c>
      <c r="K6732">
        <v>13701</v>
      </c>
      <c r="L6732">
        <v>0</v>
      </c>
      <c r="M6732">
        <v>0</v>
      </c>
      <c r="N6732">
        <v>11000</v>
      </c>
      <c r="O6732">
        <v>0</v>
      </c>
      <c r="P6732">
        <v>-22000</v>
      </c>
      <c r="Q6732">
        <v>8876</v>
      </c>
      <c r="R6732" t="b">
        <v>0</v>
      </c>
      <c r="S6732">
        <v>0</v>
      </c>
    </row>
    <row r="6733" spans="1:19">
      <c r="A6733">
        <v>417501</v>
      </c>
      <c r="B6733" s="12"/>
      <c r="C6733" s="12" t="s">
        <v>4797</v>
      </c>
      <c r="D6733" s="12" t="s">
        <v>5204</v>
      </c>
      <c r="E6733" t="b">
        <v>0</v>
      </c>
      <c r="F6733">
        <v>0</v>
      </c>
      <c r="G6733">
        <v>5202</v>
      </c>
      <c r="H6733">
        <v>43977</v>
      </c>
      <c r="I6733" s="12" t="s">
        <v>6115</v>
      </c>
      <c r="J6733">
        <v>1</v>
      </c>
      <c r="K6733">
        <v>13783</v>
      </c>
      <c r="L6733">
        <v>0</v>
      </c>
      <c r="M6733">
        <v>0</v>
      </c>
      <c r="N6733">
        <v>11000</v>
      </c>
      <c r="O6733">
        <v>0</v>
      </c>
      <c r="P6733">
        <v>-33000</v>
      </c>
      <c r="Q6733">
        <v>8877</v>
      </c>
      <c r="R6733" t="b">
        <v>0</v>
      </c>
      <c r="S6733">
        <v>0</v>
      </c>
    </row>
    <row r="6734" spans="1:19">
      <c r="A6734">
        <v>417501</v>
      </c>
      <c r="B6734" s="12"/>
      <c r="C6734" s="12" t="s">
        <v>4797</v>
      </c>
      <c r="D6734" s="12" t="s">
        <v>5204</v>
      </c>
      <c r="E6734" t="b">
        <v>0</v>
      </c>
      <c r="F6734">
        <v>0</v>
      </c>
      <c r="G6734">
        <v>5202</v>
      </c>
      <c r="H6734">
        <v>44007</v>
      </c>
      <c r="I6734" s="12" t="s">
        <v>6115</v>
      </c>
      <c r="J6734">
        <v>1</v>
      </c>
      <c r="K6734">
        <v>13852</v>
      </c>
      <c r="L6734">
        <v>0</v>
      </c>
      <c r="M6734">
        <v>0</v>
      </c>
      <c r="N6734">
        <v>11000</v>
      </c>
      <c r="O6734">
        <v>0</v>
      </c>
      <c r="P6734">
        <v>-44000</v>
      </c>
      <c r="Q6734">
        <v>8878</v>
      </c>
      <c r="R6734" t="b">
        <v>0</v>
      </c>
      <c r="S6734">
        <v>0</v>
      </c>
    </row>
    <row r="6735" spans="1:19">
      <c r="A6735">
        <v>417501</v>
      </c>
      <c r="B6735" s="12"/>
      <c r="C6735" s="12" t="s">
        <v>4797</v>
      </c>
      <c r="D6735" s="12" t="s">
        <v>5204</v>
      </c>
      <c r="E6735" t="b">
        <v>0</v>
      </c>
      <c r="F6735">
        <v>0</v>
      </c>
      <c r="G6735">
        <v>5202</v>
      </c>
      <c r="H6735">
        <v>44022</v>
      </c>
      <c r="I6735" s="12" t="s">
        <v>6115</v>
      </c>
      <c r="J6735">
        <v>1</v>
      </c>
      <c r="K6735">
        <v>13909</v>
      </c>
      <c r="L6735">
        <v>0</v>
      </c>
      <c r="M6735">
        <v>0</v>
      </c>
      <c r="N6735">
        <v>11000</v>
      </c>
      <c r="O6735">
        <v>0</v>
      </c>
      <c r="P6735">
        <v>-55000</v>
      </c>
      <c r="Q6735">
        <v>8879</v>
      </c>
      <c r="R6735" t="b">
        <v>0</v>
      </c>
      <c r="S6735">
        <v>0</v>
      </c>
    </row>
    <row r="6736" spans="1:19">
      <c r="A6736">
        <v>417501</v>
      </c>
      <c r="B6736" s="12"/>
      <c r="C6736" s="12" t="s">
        <v>4797</v>
      </c>
      <c r="D6736" s="12" t="s">
        <v>5204</v>
      </c>
      <c r="E6736" t="b">
        <v>0</v>
      </c>
      <c r="F6736">
        <v>0</v>
      </c>
      <c r="G6736">
        <v>5202</v>
      </c>
      <c r="H6736">
        <v>44049</v>
      </c>
      <c r="I6736" s="12" t="s">
        <v>6115</v>
      </c>
      <c r="J6736">
        <v>1</v>
      </c>
      <c r="K6736">
        <v>13961</v>
      </c>
      <c r="L6736">
        <v>0</v>
      </c>
      <c r="M6736">
        <v>0</v>
      </c>
      <c r="N6736">
        <v>11000</v>
      </c>
      <c r="O6736">
        <v>0</v>
      </c>
      <c r="P6736">
        <v>-66000</v>
      </c>
      <c r="Q6736">
        <v>8880</v>
      </c>
      <c r="R6736" t="b">
        <v>0</v>
      </c>
      <c r="S6736">
        <v>0</v>
      </c>
    </row>
    <row r="6737" spans="1:19">
      <c r="A6737">
        <v>417501</v>
      </c>
      <c r="B6737" s="12"/>
      <c r="C6737" s="12" t="s">
        <v>4797</v>
      </c>
      <c r="D6737" s="12" t="s">
        <v>5204</v>
      </c>
      <c r="E6737" t="b">
        <v>0</v>
      </c>
      <c r="F6737">
        <v>0</v>
      </c>
      <c r="G6737">
        <v>5202</v>
      </c>
      <c r="H6737">
        <v>44084</v>
      </c>
      <c r="I6737" s="12" t="s">
        <v>6115</v>
      </c>
      <c r="J6737">
        <v>1</v>
      </c>
      <c r="K6737">
        <v>14055</v>
      </c>
      <c r="L6737">
        <v>0</v>
      </c>
      <c r="M6737">
        <v>0</v>
      </c>
      <c r="N6737">
        <v>11000</v>
      </c>
      <c r="O6737">
        <v>0</v>
      </c>
      <c r="P6737">
        <v>-77000</v>
      </c>
      <c r="Q6737">
        <v>8881</v>
      </c>
      <c r="R6737" t="b">
        <v>0</v>
      </c>
      <c r="S6737">
        <v>0</v>
      </c>
    </row>
    <row r="6738" spans="1:19">
      <c r="A6738">
        <v>417501</v>
      </c>
      <c r="B6738" s="12"/>
      <c r="C6738" s="12" t="s">
        <v>4797</v>
      </c>
      <c r="D6738" s="12" t="s">
        <v>5204</v>
      </c>
      <c r="E6738" t="b">
        <v>0</v>
      </c>
      <c r="F6738">
        <v>0</v>
      </c>
      <c r="G6738">
        <v>5202</v>
      </c>
      <c r="H6738">
        <v>44110</v>
      </c>
      <c r="I6738" s="12" t="s">
        <v>6115</v>
      </c>
      <c r="J6738">
        <v>1</v>
      </c>
      <c r="K6738">
        <v>14114</v>
      </c>
      <c r="L6738">
        <v>0</v>
      </c>
      <c r="M6738">
        <v>0</v>
      </c>
      <c r="N6738">
        <v>11000</v>
      </c>
      <c r="O6738">
        <v>0</v>
      </c>
      <c r="P6738">
        <v>-88000</v>
      </c>
      <c r="Q6738">
        <v>8882</v>
      </c>
      <c r="R6738" t="b">
        <v>0</v>
      </c>
      <c r="S6738">
        <v>0</v>
      </c>
    </row>
    <row r="6739" spans="1:19">
      <c r="A6739">
        <v>417501</v>
      </c>
      <c r="B6739" s="12"/>
      <c r="C6739" s="12" t="s">
        <v>4797</v>
      </c>
      <c r="D6739" s="12" t="s">
        <v>5204</v>
      </c>
      <c r="E6739" t="b">
        <v>0</v>
      </c>
      <c r="F6739">
        <v>0</v>
      </c>
      <c r="G6739">
        <v>5202</v>
      </c>
      <c r="H6739">
        <v>44145</v>
      </c>
      <c r="I6739" s="12" t="s">
        <v>6115</v>
      </c>
      <c r="J6739">
        <v>1</v>
      </c>
      <c r="K6739">
        <v>14194</v>
      </c>
      <c r="L6739">
        <v>0</v>
      </c>
      <c r="M6739">
        <v>0</v>
      </c>
      <c r="N6739">
        <v>11000</v>
      </c>
      <c r="O6739">
        <v>0</v>
      </c>
      <c r="P6739">
        <v>-99000</v>
      </c>
      <c r="Q6739">
        <v>8883</v>
      </c>
      <c r="R6739" t="b">
        <v>0</v>
      </c>
      <c r="S6739">
        <v>0</v>
      </c>
    </row>
    <row r="6740" spans="1:19">
      <c r="A6740">
        <v>417501</v>
      </c>
      <c r="B6740" s="12"/>
      <c r="C6740" s="12" t="s">
        <v>4797</v>
      </c>
      <c r="D6740" s="12" t="s">
        <v>5204</v>
      </c>
      <c r="E6740" t="b">
        <v>0</v>
      </c>
      <c r="F6740">
        <v>0</v>
      </c>
      <c r="G6740">
        <v>5202</v>
      </c>
      <c r="H6740">
        <v>44172</v>
      </c>
      <c r="I6740" s="12" t="s">
        <v>6115</v>
      </c>
      <c r="J6740">
        <v>1</v>
      </c>
      <c r="K6740">
        <v>14259</v>
      </c>
      <c r="L6740">
        <v>0</v>
      </c>
      <c r="M6740">
        <v>0</v>
      </c>
      <c r="N6740">
        <v>11000</v>
      </c>
      <c r="O6740">
        <v>0</v>
      </c>
      <c r="P6740">
        <v>-110000</v>
      </c>
      <c r="Q6740">
        <v>8884</v>
      </c>
      <c r="R6740" t="b">
        <v>0</v>
      </c>
      <c r="S6740">
        <v>0</v>
      </c>
    </row>
    <row r="6741" spans="1:19">
      <c r="A6741">
        <v>417501</v>
      </c>
      <c r="B6741" s="12"/>
      <c r="C6741" s="12" t="s">
        <v>4797</v>
      </c>
      <c r="D6741" s="12" t="s">
        <v>5204</v>
      </c>
      <c r="E6741" t="b">
        <v>0</v>
      </c>
      <c r="F6741">
        <v>0</v>
      </c>
      <c r="G6741">
        <v>5202</v>
      </c>
      <c r="H6741">
        <v>44195</v>
      </c>
      <c r="I6741" s="12" t="s">
        <v>6116</v>
      </c>
      <c r="J6741">
        <v>10</v>
      </c>
      <c r="K6741">
        <v>583</v>
      </c>
      <c r="L6741">
        <v>0</v>
      </c>
      <c r="M6741">
        <v>0</v>
      </c>
      <c r="N6741">
        <v>11000</v>
      </c>
      <c r="O6741">
        <v>0</v>
      </c>
      <c r="P6741">
        <v>-121000</v>
      </c>
      <c r="Q6741">
        <v>8885</v>
      </c>
      <c r="R6741" t="b">
        <v>0</v>
      </c>
      <c r="S6741">
        <v>0</v>
      </c>
    </row>
    <row r="6742" spans="1:19">
      <c r="A6742">
        <v>417501</v>
      </c>
      <c r="B6742" s="12" t="s">
        <v>4013</v>
      </c>
      <c r="C6742" s="12" t="s">
        <v>4797</v>
      </c>
      <c r="D6742" s="12" t="s">
        <v>4013</v>
      </c>
      <c r="E6742" t="b">
        <v>0</v>
      </c>
      <c r="F6742">
        <v>0</v>
      </c>
      <c r="G6742">
        <v>5202</v>
      </c>
      <c r="H6742" t="s">
        <v>21</v>
      </c>
      <c r="I6742" s="12"/>
      <c r="K6742">
        <v>0</v>
      </c>
      <c r="L6742">
        <v>0</v>
      </c>
      <c r="M6742">
        <v>0</v>
      </c>
      <c r="N6742">
        <v>121000</v>
      </c>
      <c r="O6742">
        <v>0</v>
      </c>
      <c r="P6742">
        <v>-121000</v>
      </c>
      <c r="Q6742">
        <v>8886</v>
      </c>
      <c r="R6742" t="b">
        <v>0</v>
      </c>
      <c r="S6742">
        <v>0</v>
      </c>
    </row>
    <row r="6743" spans="1:19">
      <c r="A6743">
        <v>417501</v>
      </c>
      <c r="B6743" s="12" t="s">
        <v>5219</v>
      </c>
      <c r="C6743" s="12" t="s">
        <v>4797</v>
      </c>
      <c r="D6743" s="12" t="s">
        <v>5219</v>
      </c>
      <c r="E6743" t="b">
        <v>0</v>
      </c>
      <c r="F6743">
        <v>0</v>
      </c>
      <c r="G6743">
        <v>5302</v>
      </c>
      <c r="H6743" t="s">
        <v>21</v>
      </c>
      <c r="I6743" s="12"/>
      <c r="K6743">
        <v>0</v>
      </c>
      <c r="L6743">
        <v>50000</v>
      </c>
      <c r="M6743">
        <v>0</v>
      </c>
      <c r="N6743">
        <v>0</v>
      </c>
      <c r="O6743">
        <v>0</v>
      </c>
      <c r="P6743">
        <v>0</v>
      </c>
      <c r="Q6743">
        <v>8889</v>
      </c>
      <c r="R6743" t="b">
        <v>0</v>
      </c>
      <c r="S6743">
        <v>0</v>
      </c>
    </row>
    <row r="6744" spans="1:19">
      <c r="A6744">
        <v>417501</v>
      </c>
      <c r="B6744" s="12"/>
      <c r="C6744" s="12" t="s">
        <v>4797</v>
      </c>
      <c r="D6744" s="12" t="s">
        <v>5219</v>
      </c>
      <c r="E6744" t="b">
        <v>0</v>
      </c>
      <c r="F6744">
        <v>0</v>
      </c>
      <c r="G6744">
        <v>5302</v>
      </c>
      <c r="H6744">
        <v>43893</v>
      </c>
      <c r="I6744" s="12" t="s">
        <v>6117</v>
      </c>
      <c r="J6744">
        <v>1</v>
      </c>
      <c r="K6744">
        <v>13673</v>
      </c>
      <c r="L6744">
        <v>0</v>
      </c>
      <c r="M6744">
        <v>0</v>
      </c>
      <c r="N6744">
        <v>10000</v>
      </c>
      <c r="O6744">
        <v>0</v>
      </c>
      <c r="P6744">
        <v>-10000</v>
      </c>
      <c r="Q6744">
        <v>8890</v>
      </c>
      <c r="R6744" t="b">
        <v>0</v>
      </c>
      <c r="S6744">
        <v>0</v>
      </c>
    </row>
    <row r="6745" spans="1:19">
      <c r="A6745">
        <v>417501</v>
      </c>
      <c r="B6745" s="12"/>
      <c r="C6745" s="12" t="s">
        <v>4797</v>
      </c>
      <c r="D6745" s="12" t="s">
        <v>5219</v>
      </c>
      <c r="E6745" t="b">
        <v>0</v>
      </c>
      <c r="F6745">
        <v>0</v>
      </c>
      <c r="G6745">
        <v>5302</v>
      </c>
      <c r="H6745">
        <v>43922</v>
      </c>
      <c r="I6745" s="12" t="s">
        <v>1761</v>
      </c>
      <c r="J6745">
        <v>3</v>
      </c>
      <c r="K6745">
        <v>566</v>
      </c>
      <c r="L6745">
        <v>0</v>
      </c>
      <c r="M6745">
        <v>0</v>
      </c>
      <c r="N6745">
        <v>10000</v>
      </c>
      <c r="O6745">
        <v>0</v>
      </c>
      <c r="P6745">
        <v>-20000</v>
      </c>
      <c r="Q6745">
        <v>8891</v>
      </c>
      <c r="R6745" t="b">
        <v>0</v>
      </c>
      <c r="S6745">
        <v>0</v>
      </c>
    </row>
    <row r="6746" spans="1:19">
      <c r="A6746">
        <v>417501</v>
      </c>
      <c r="B6746" s="12"/>
      <c r="C6746" s="12" t="s">
        <v>4797</v>
      </c>
      <c r="D6746" s="12" t="s">
        <v>5219</v>
      </c>
      <c r="E6746" t="b">
        <v>0</v>
      </c>
      <c r="F6746">
        <v>0</v>
      </c>
      <c r="G6746">
        <v>5302</v>
      </c>
      <c r="H6746">
        <v>43962</v>
      </c>
      <c r="I6746" s="12" t="s">
        <v>6117</v>
      </c>
      <c r="J6746">
        <v>1</v>
      </c>
      <c r="K6746">
        <v>13794</v>
      </c>
      <c r="L6746">
        <v>0</v>
      </c>
      <c r="M6746">
        <v>0</v>
      </c>
      <c r="N6746">
        <v>10000</v>
      </c>
      <c r="O6746">
        <v>0</v>
      </c>
      <c r="P6746">
        <v>-30000</v>
      </c>
      <c r="Q6746">
        <v>8892</v>
      </c>
      <c r="R6746" t="b">
        <v>0</v>
      </c>
      <c r="S6746">
        <v>0</v>
      </c>
    </row>
    <row r="6747" spans="1:19">
      <c r="A6747">
        <v>417501</v>
      </c>
      <c r="B6747" s="12"/>
      <c r="C6747" s="12" t="s">
        <v>4797</v>
      </c>
      <c r="D6747" s="12" t="s">
        <v>5219</v>
      </c>
      <c r="E6747" t="b">
        <v>0</v>
      </c>
      <c r="F6747">
        <v>0</v>
      </c>
      <c r="G6747">
        <v>5302</v>
      </c>
      <c r="H6747">
        <v>44049</v>
      </c>
      <c r="I6747" s="12" t="s">
        <v>6117</v>
      </c>
      <c r="J6747">
        <v>1</v>
      </c>
      <c r="K6747">
        <v>14005</v>
      </c>
      <c r="L6747">
        <v>0</v>
      </c>
      <c r="M6747">
        <v>0</v>
      </c>
      <c r="N6747">
        <v>10000</v>
      </c>
      <c r="O6747">
        <v>0</v>
      </c>
      <c r="P6747">
        <v>-40000</v>
      </c>
      <c r="Q6747">
        <v>8893</v>
      </c>
      <c r="R6747" t="b">
        <v>0</v>
      </c>
      <c r="S6747">
        <v>0</v>
      </c>
    </row>
    <row r="6748" spans="1:19">
      <c r="A6748">
        <v>417501</v>
      </c>
      <c r="B6748" s="12"/>
      <c r="C6748" s="12" t="s">
        <v>4797</v>
      </c>
      <c r="D6748" s="12" t="s">
        <v>5219</v>
      </c>
      <c r="E6748" t="b">
        <v>0</v>
      </c>
      <c r="F6748">
        <v>0</v>
      </c>
      <c r="G6748">
        <v>5302</v>
      </c>
      <c r="H6748">
        <v>44166</v>
      </c>
      <c r="I6748" s="12" t="s">
        <v>1771</v>
      </c>
      <c r="J6748">
        <v>3</v>
      </c>
      <c r="K6748">
        <v>577</v>
      </c>
      <c r="L6748">
        <v>0</v>
      </c>
      <c r="M6748">
        <v>0</v>
      </c>
      <c r="N6748">
        <v>10000</v>
      </c>
      <c r="O6748">
        <v>0</v>
      </c>
      <c r="P6748">
        <v>-50000</v>
      </c>
      <c r="Q6748">
        <v>8894</v>
      </c>
      <c r="R6748" t="b">
        <v>0</v>
      </c>
      <c r="S6748">
        <v>0</v>
      </c>
    </row>
    <row r="6749" spans="1:19">
      <c r="A6749">
        <v>417501</v>
      </c>
      <c r="B6749" s="12" t="s">
        <v>4015</v>
      </c>
      <c r="C6749" s="12" t="s">
        <v>4797</v>
      </c>
      <c r="D6749" s="12" t="s">
        <v>4015</v>
      </c>
      <c r="E6749" t="b">
        <v>0</v>
      </c>
      <c r="F6749">
        <v>0</v>
      </c>
      <c r="G6749">
        <v>5302</v>
      </c>
      <c r="H6749" t="s">
        <v>21</v>
      </c>
      <c r="I6749" s="12"/>
      <c r="K6749">
        <v>0</v>
      </c>
      <c r="L6749">
        <v>0</v>
      </c>
      <c r="M6749">
        <v>0</v>
      </c>
      <c r="N6749">
        <v>50000</v>
      </c>
      <c r="O6749">
        <v>0</v>
      </c>
      <c r="P6749">
        <v>-50000</v>
      </c>
      <c r="Q6749">
        <v>8895</v>
      </c>
      <c r="R6749" t="b">
        <v>0</v>
      </c>
      <c r="S6749">
        <v>0</v>
      </c>
    </row>
    <row r="6750" spans="1:19">
      <c r="A6750">
        <v>417501</v>
      </c>
      <c r="B6750" s="12" t="s">
        <v>5224</v>
      </c>
      <c r="C6750" s="12" t="s">
        <v>4797</v>
      </c>
      <c r="D6750" s="12" t="s">
        <v>5224</v>
      </c>
      <c r="E6750" t="b">
        <v>0</v>
      </c>
      <c r="F6750">
        <v>0</v>
      </c>
      <c r="G6750">
        <v>5401</v>
      </c>
      <c r="H6750" t="s">
        <v>21</v>
      </c>
      <c r="I6750" s="12"/>
      <c r="K6750">
        <v>0</v>
      </c>
      <c r="L6750">
        <v>10000</v>
      </c>
      <c r="M6750">
        <v>0</v>
      </c>
      <c r="N6750">
        <v>0</v>
      </c>
      <c r="O6750">
        <v>0</v>
      </c>
      <c r="P6750">
        <v>0</v>
      </c>
      <c r="Q6750">
        <v>8896</v>
      </c>
      <c r="R6750" t="b">
        <v>0</v>
      </c>
      <c r="S6750">
        <v>0</v>
      </c>
    </row>
    <row r="6751" spans="1:19">
      <c r="A6751">
        <v>417501</v>
      </c>
      <c r="B6751" s="12"/>
      <c r="C6751" s="12" t="s">
        <v>4797</v>
      </c>
      <c r="D6751" s="12" t="s">
        <v>5224</v>
      </c>
      <c r="E6751" t="b">
        <v>0</v>
      </c>
      <c r="F6751">
        <v>0</v>
      </c>
      <c r="G6751">
        <v>5401</v>
      </c>
      <c r="H6751">
        <v>44169</v>
      </c>
      <c r="I6751" s="12" t="s">
        <v>6118</v>
      </c>
      <c r="J6751">
        <v>1</v>
      </c>
      <c r="K6751">
        <v>14249</v>
      </c>
      <c r="L6751">
        <v>0</v>
      </c>
      <c r="M6751">
        <v>0</v>
      </c>
      <c r="N6751">
        <v>10000</v>
      </c>
      <c r="O6751">
        <v>0</v>
      </c>
      <c r="P6751">
        <v>-10000</v>
      </c>
      <c r="Q6751">
        <v>8897</v>
      </c>
      <c r="R6751" t="b">
        <v>0</v>
      </c>
      <c r="S6751">
        <v>0</v>
      </c>
    </row>
    <row r="6752" spans="1:19">
      <c r="A6752">
        <v>417501</v>
      </c>
      <c r="B6752" s="12" t="s">
        <v>4017</v>
      </c>
      <c r="C6752" s="12" t="s">
        <v>4797</v>
      </c>
      <c r="D6752" s="12" t="s">
        <v>4017</v>
      </c>
      <c r="E6752" t="b">
        <v>0</v>
      </c>
      <c r="F6752">
        <v>0</v>
      </c>
      <c r="G6752">
        <v>5401</v>
      </c>
      <c r="H6752" t="s">
        <v>21</v>
      </c>
      <c r="I6752" s="12"/>
      <c r="K6752">
        <v>0</v>
      </c>
      <c r="L6752">
        <v>0</v>
      </c>
      <c r="M6752">
        <v>0</v>
      </c>
      <c r="N6752">
        <v>10000</v>
      </c>
      <c r="O6752">
        <v>0</v>
      </c>
      <c r="P6752">
        <v>-10000</v>
      </c>
      <c r="Q6752">
        <v>8898</v>
      </c>
      <c r="R6752" t="b">
        <v>0</v>
      </c>
      <c r="S6752">
        <v>0</v>
      </c>
    </row>
    <row r="6753" spans="1:19">
      <c r="A6753">
        <v>417501</v>
      </c>
      <c r="B6753" s="12" t="s">
        <v>5234</v>
      </c>
      <c r="C6753" s="12" t="s">
        <v>4797</v>
      </c>
      <c r="D6753" s="12" t="s">
        <v>5234</v>
      </c>
      <c r="E6753" t="b">
        <v>0</v>
      </c>
      <c r="F6753">
        <v>0</v>
      </c>
      <c r="G6753">
        <v>5402</v>
      </c>
      <c r="H6753" t="s">
        <v>21</v>
      </c>
      <c r="I6753" s="12"/>
      <c r="K6753">
        <v>0</v>
      </c>
      <c r="L6753">
        <v>60000</v>
      </c>
      <c r="M6753">
        <v>0</v>
      </c>
      <c r="N6753">
        <v>0</v>
      </c>
      <c r="O6753">
        <v>0</v>
      </c>
      <c r="P6753">
        <v>0</v>
      </c>
      <c r="Q6753">
        <v>8899</v>
      </c>
      <c r="R6753" t="b">
        <v>0</v>
      </c>
      <c r="S6753">
        <v>0</v>
      </c>
    </row>
    <row r="6754" spans="1:19">
      <c r="A6754">
        <v>417501</v>
      </c>
      <c r="B6754" s="12"/>
      <c r="C6754" s="12" t="s">
        <v>4797</v>
      </c>
      <c r="D6754" s="12" t="s">
        <v>5234</v>
      </c>
      <c r="E6754" t="b">
        <v>0</v>
      </c>
      <c r="F6754">
        <v>0</v>
      </c>
      <c r="G6754">
        <v>5402</v>
      </c>
      <c r="H6754">
        <v>43837</v>
      </c>
      <c r="I6754" s="12" t="s">
        <v>6119</v>
      </c>
      <c r="J6754">
        <v>1</v>
      </c>
      <c r="K6754">
        <v>13477</v>
      </c>
      <c r="L6754">
        <v>0</v>
      </c>
      <c r="M6754">
        <v>0</v>
      </c>
      <c r="N6754">
        <v>10000</v>
      </c>
      <c r="O6754">
        <v>0</v>
      </c>
      <c r="P6754">
        <v>-10000</v>
      </c>
      <c r="Q6754">
        <v>8900</v>
      </c>
      <c r="R6754" t="b">
        <v>0</v>
      </c>
      <c r="S6754">
        <v>0</v>
      </c>
    </row>
    <row r="6755" spans="1:19">
      <c r="A6755">
        <v>417501</v>
      </c>
      <c r="B6755" s="12"/>
      <c r="C6755" s="12" t="s">
        <v>4797</v>
      </c>
      <c r="D6755" s="12" t="s">
        <v>5234</v>
      </c>
      <c r="E6755" t="b">
        <v>0</v>
      </c>
      <c r="F6755">
        <v>0</v>
      </c>
      <c r="G6755">
        <v>5402</v>
      </c>
      <c r="H6755">
        <v>43962</v>
      </c>
      <c r="I6755" s="12" t="s">
        <v>6119</v>
      </c>
      <c r="J6755">
        <v>1</v>
      </c>
      <c r="K6755">
        <v>13758</v>
      </c>
      <c r="L6755">
        <v>0</v>
      </c>
      <c r="M6755">
        <v>0</v>
      </c>
      <c r="N6755">
        <v>10000</v>
      </c>
      <c r="O6755">
        <v>0</v>
      </c>
      <c r="P6755">
        <v>-20000</v>
      </c>
      <c r="Q6755">
        <v>8901</v>
      </c>
      <c r="R6755" t="b">
        <v>0</v>
      </c>
      <c r="S6755">
        <v>0</v>
      </c>
    </row>
    <row r="6756" spans="1:19">
      <c r="A6756">
        <v>417501</v>
      </c>
      <c r="B6756" s="12"/>
      <c r="C6756" s="12" t="s">
        <v>4797</v>
      </c>
      <c r="D6756" s="12" t="s">
        <v>5234</v>
      </c>
      <c r="E6756" t="b">
        <v>0</v>
      </c>
      <c r="F6756">
        <v>0</v>
      </c>
      <c r="G6756">
        <v>5402</v>
      </c>
      <c r="H6756">
        <v>44007</v>
      </c>
      <c r="I6756" s="12" t="s">
        <v>6119</v>
      </c>
      <c r="J6756">
        <v>1</v>
      </c>
      <c r="K6756">
        <v>13853</v>
      </c>
      <c r="L6756">
        <v>0</v>
      </c>
      <c r="M6756">
        <v>0</v>
      </c>
      <c r="N6756">
        <v>10000</v>
      </c>
      <c r="O6756">
        <v>0</v>
      </c>
      <c r="P6756">
        <v>-30000</v>
      </c>
      <c r="Q6756">
        <v>8902</v>
      </c>
      <c r="R6756" t="b">
        <v>0</v>
      </c>
      <c r="S6756">
        <v>0</v>
      </c>
    </row>
    <row r="6757" spans="1:19">
      <c r="A6757">
        <v>417501</v>
      </c>
      <c r="B6757" s="12"/>
      <c r="C6757" s="12" t="s">
        <v>4797</v>
      </c>
      <c r="D6757" s="12" t="s">
        <v>5234</v>
      </c>
      <c r="E6757" t="b">
        <v>0</v>
      </c>
      <c r="F6757">
        <v>0</v>
      </c>
      <c r="G6757">
        <v>5402</v>
      </c>
      <c r="H6757">
        <v>44044</v>
      </c>
      <c r="I6757" s="12" t="s">
        <v>1794</v>
      </c>
      <c r="J6757">
        <v>3</v>
      </c>
      <c r="K6757">
        <v>572</v>
      </c>
      <c r="L6757">
        <v>0</v>
      </c>
      <c r="M6757">
        <v>0</v>
      </c>
      <c r="N6757">
        <v>10000</v>
      </c>
      <c r="O6757">
        <v>0</v>
      </c>
      <c r="P6757">
        <v>-40000</v>
      </c>
      <c r="Q6757">
        <v>8903</v>
      </c>
      <c r="R6757" t="b">
        <v>0</v>
      </c>
      <c r="S6757">
        <v>0</v>
      </c>
    </row>
    <row r="6758" spans="1:19">
      <c r="A6758">
        <v>417501</v>
      </c>
      <c r="B6758" s="12"/>
      <c r="C6758" s="12" t="s">
        <v>4797</v>
      </c>
      <c r="D6758" s="12" t="s">
        <v>5234</v>
      </c>
      <c r="E6758" t="b">
        <v>0</v>
      </c>
      <c r="F6758">
        <v>0</v>
      </c>
      <c r="G6758">
        <v>5402</v>
      </c>
      <c r="H6758">
        <v>44075</v>
      </c>
      <c r="I6758" s="12" t="s">
        <v>1796</v>
      </c>
      <c r="J6758">
        <v>3</v>
      </c>
      <c r="K6758">
        <v>573</v>
      </c>
      <c r="L6758">
        <v>0</v>
      </c>
      <c r="M6758">
        <v>0</v>
      </c>
      <c r="N6758">
        <v>10000</v>
      </c>
      <c r="O6758">
        <v>0</v>
      </c>
      <c r="P6758">
        <v>-50000</v>
      </c>
      <c r="Q6758">
        <v>8904</v>
      </c>
      <c r="R6758" t="b">
        <v>0</v>
      </c>
      <c r="S6758">
        <v>0</v>
      </c>
    </row>
    <row r="6759" spans="1:19">
      <c r="A6759">
        <v>417501</v>
      </c>
      <c r="B6759" s="12"/>
      <c r="C6759" s="12" t="s">
        <v>4797</v>
      </c>
      <c r="D6759" s="12" t="s">
        <v>5234</v>
      </c>
      <c r="E6759" t="b">
        <v>0</v>
      </c>
      <c r="F6759">
        <v>0</v>
      </c>
      <c r="G6759">
        <v>5402</v>
      </c>
      <c r="H6759">
        <v>44106</v>
      </c>
      <c r="I6759" s="12" t="s">
        <v>6119</v>
      </c>
      <c r="J6759">
        <v>1</v>
      </c>
      <c r="K6759">
        <v>14103</v>
      </c>
      <c r="L6759">
        <v>0</v>
      </c>
      <c r="M6759">
        <v>0</v>
      </c>
      <c r="N6759">
        <v>10000</v>
      </c>
      <c r="O6759">
        <v>0</v>
      </c>
      <c r="P6759">
        <v>-60000</v>
      </c>
      <c r="Q6759">
        <v>8905</v>
      </c>
      <c r="R6759" t="b">
        <v>0</v>
      </c>
      <c r="S6759">
        <v>0</v>
      </c>
    </row>
    <row r="6760" spans="1:19">
      <c r="A6760">
        <v>417501</v>
      </c>
      <c r="B6760" s="12" t="s">
        <v>4019</v>
      </c>
      <c r="C6760" s="12" t="s">
        <v>4797</v>
      </c>
      <c r="D6760" s="12" t="s">
        <v>4019</v>
      </c>
      <c r="E6760" t="b">
        <v>0</v>
      </c>
      <c r="F6760">
        <v>0</v>
      </c>
      <c r="G6760">
        <v>5402</v>
      </c>
      <c r="H6760" t="s">
        <v>21</v>
      </c>
      <c r="I6760" s="12"/>
      <c r="K6760">
        <v>0</v>
      </c>
      <c r="L6760">
        <v>0</v>
      </c>
      <c r="M6760">
        <v>0</v>
      </c>
      <c r="N6760">
        <v>60000</v>
      </c>
      <c r="O6760">
        <v>0</v>
      </c>
      <c r="P6760">
        <v>-60000</v>
      </c>
      <c r="Q6760">
        <v>8906</v>
      </c>
      <c r="R6760" t="b">
        <v>0</v>
      </c>
      <c r="S6760">
        <v>0</v>
      </c>
    </row>
    <row r="6761" spans="1:19">
      <c r="A6761">
        <v>417501</v>
      </c>
      <c r="B6761" s="12" t="s">
        <v>5240</v>
      </c>
      <c r="C6761" s="12" t="s">
        <v>4797</v>
      </c>
      <c r="D6761" s="12" t="s">
        <v>5240</v>
      </c>
      <c r="E6761" t="b">
        <v>0</v>
      </c>
      <c r="F6761">
        <v>0</v>
      </c>
      <c r="G6761">
        <v>5501</v>
      </c>
      <c r="H6761" t="s">
        <v>21</v>
      </c>
      <c r="I6761" s="12"/>
      <c r="K6761">
        <v>0</v>
      </c>
      <c r="L6761">
        <v>26813</v>
      </c>
      <c r="M6761">
        <v>0</v>
      </c>
      <c r="N6761">
        <v>0</v>
      </c>
      <c r="O6761">
        <v>0</v>
      </c>
      <c r="P6761">
        <v>0</v>
      </c>
      <c r="Q6761">
        <v>8907</v>
      </c>
      <c r="R6761" t="b">
        <v>0</v>
      </c>
      <c r="S6761">
        <v>0</v>
      </c>
    </row>
    <row r="6762" spans="1:19">
      <c r="A6762">
        <v>417501</v>
      </c>
      <c r="B6762" s="12"/>
      <c r="C6762" s="12" t="s">
        <v>4797</v>
      </c>
      <c r="D6762" s="12" t="s">
        <v>5240</v>
      </c>
      <c r="E6762" t="b">
        <v>0</v>
      </c>
      <c r="F6762">
        <v>0</v>
      </c>
      <c r="G6762">
        <v>5501</v>
      </c>
      <c r="H6762">
        <v>44111</v>
      </c>
      <c r="I6762" s="12" t="s">
        <v>6120</v>
      </c>
      <c r="J6762">
        <v>1</v>
      </c>
      <c r="K6762">
        <v>14163</v>
      </c>
      <c r="L6762">
        <v>0</v>
      </c>
      <c r="M6762">
        <v>0</v>
      </c>
      <c r="N6762">
        <v>10000</v>
      </c>
      <c r="O6762">
        <v>0</v>
      </c>
      <c r="P6762">
        <v>-10000</v>
      </c>
      <c r="Q6762">
        <v>8908</v>
      </c>
      <c r="R6762" t="b">
        <v>0</v>
      </c>
      <c r="S6762">
        <v>0</v>
      </c>
    </row>
    <row r="6763" spans="1:19">
      <c r="A6763">
        <v>417501</v>
      </c>
      <c r="B6763" s="12"/>
      <c r="C6763" s="12" t="s">
        <v>4797</v>
      </c>
      <c r="D6763" s="12" t="s">
        <v>5240</v>
      </c>
      <c r="E6763" t="b">
        <v>0</v>
      </c>
      <c r="F6763">
        <v>0</v>
      </c>
      <c r="G6763">
        <v>5501</v>
      </c>
      <c r="H6763">
        <v>44169</v>
      </c>
      <c r="I6763" s="12" t="s">
        <v>6120</v>
      </c>
      <c r="J6763">
        <v>1</v>
      </c>
      <c r="K6763">
        <v>14290</v>
      </c>
      <c r="L6763">
        <v>0</v>
      </c>
      <c r="M6763">
        <v>0</v>
      </c>
      <c r="N6763">
        <v>10000</v>
      </c>
      <c r="O6763">
        <v>0</v>
      </c>
      <c r="P6763">
        <v>-20000</v>
      </c>
      <c r="Q6763">
        <v>8909</v>
      </c>
      <c r="R6763" t="b">
        <v>0</v>
      </c>
      <c r="S6763">
        <v>0</v>
      </c>
    </row>
    <row r="6764" spans="1:19">
      <c r="A6764">
        <v>417501</v>
      </c>
      <c r="B6764" s="12"/>
      <c r="C6764" s="12" t="s">
        <v>4797</v>
      </c>
      <c r="D6764" s="12" t="s">
        <v>5240</v>
      </c>
      <c r="E6764" t="b">
        <v>0</v>
      </c>
      <c r="F6764">
        <v>0</v>
      </c>
      <c r="G6764">
        <v>5501</v>
      </c>
      <c r="H6764">
        <v>44195</v>
      </c>
      <c r="I6764" s="12" t="s">
        <v>6121</v>
      </c>
      <c r="J6764">
        <v>10</v>
      </c>
      <c r="K6764">
        <v>582</v>
      </c>
      <c r="L6764">
        <v>0</v>
      </c>
      <c r="M6764">
        <v>0</v>
      </c>
      <c r="N6764">
        <v>6813</v>
      </c>
      <c r="O6764">
        <v>0</v>
      </c>
      <c r="P6764">
        <v>-26813</v>
      </c>
      <c r="Q6764">
        <v>8910</v>
      </c>
      <c r="R6764" t="b">
        <v>0</v>
      </c>
      <c r="S6764">
        <v>0</v>
      </c>
    </row>
    <row r="6765" spans="1:19">
      <c r="A6765">
        <v>417501</v>
      </c>
      <c r="B6765" s="12" t="s">
        <v>4022</v>
      </c>
      <c r="C6765" s="12" t="s">
        <v>4797</v>
      </c>
      <c r="D6765" s="12" t="s">
        <v>4022</v>
      </c>
      <c r="E6765" t="b">
        <v>0</v>
      </c>
      <c r="F6765">
        <v>0</v>
      </c>
      <c r="G6765">
        <v>5501</v>
      </c>
      <c r="H6765" t="s">
        <v>21</v>
      </c>
      <c r="I6765" s="12"/>
      <c r="K6765">
        <v>0</v>
      </c>
      <c r="L6765">
        <v>0</v>
      </c>
      <c r="M6765">
        <v>0</v>
      </c>
      <c r="N6765">
        <v>26813</v>
      </c>
      <c r="O6765">
        <v>0</v>
      </c>
      <c r="P6765">
        <v>-26813</v>
      </c>
      <c r="Q6765">
        <v>8911</v>
      </c>
      <c r="R6765" t="b">
        <v>0</v>
      </c>
      <c r="S6765">
        <v>0</v>
      </c>
    </row>
    <row r="6766" spans="1:19">
      <c r="A6766">
        <v>417501</v>
      </c>
      <c r="B6766" s="12" t="s">
        <v>5250</v>
      </c>
      <c r="C6766" s="12" t="s">
        <v>4797</v>
      </c>
      <c r="D6766" s="12" t="s">
        <v>5250</v>
      </c>
      <c r="E6766" t="b">
        <v>0</v>
      </c>
      <c r="F6766">
        <v>0</v>
      </c>
      <c r="G6766">
        <v>5502</v>
      </c>
      <c r="H6766" t="s">
        <v>21</v>
      </c>
      <c r="I6766" s="12"/>
      <c r="K6766">
        <v>0</v>
      </c>
      <c r="L6766">
        <v>110000</v>
      </c>
      <c r="M6766">
        <v>0</v>
      </c>
      <c r="N6766">
        <v>0</v>
      </c>
      <c r="O6766">
        <v>0</v>
      </c>
      <c r="P6766">
        <v>0</v>
      </c>
      <c r="Q6766">
        <v>8912</v>
      </c>
      <c r="R6766" t="b">
        <v>0</v>
      </c>
      <c r="S6766">
        <v>0</v>
      </c>
    </row>
    <row r="6767" spans="1:19">
      <c r="A6767">
        <v>417501</v>
      </c>
      <c r="B6767" s="12"/>
      <c r="C6767" s="12" t="s">
        <v>4797</v>
      </c>
      <c r="D6767" s="12" t="s">
        <v>5250</v>
      </c>
      <c r="E6767" t="b">
        <v>0</v>
      </c>
      <c r="F6767">
        <v>0</v>
      </c>
      <c r="G6767">
        <v>5502</v>
      </c>
      <c r="H6767">
        <v>43833</v>
      </c>
      <c r="I6767" s="12" t="s">
        <v>6122</v>
      </c>
      <c r="J6767">
        <v>1</v>
      </c>
      <c r="K6767">
        <v>13536</v>
      </c>
      <c r="L6767">
        <v>0</v>
      </c>
      <c r="M6767">
        <v>0</v>
      </c>
      <c r="N6767">
        <v>10000</v>
      </c>
      <c r="O6767">
        <v>0</v>
      </c>
      <c r="P6767">
        <v>-10000</v>
      </c>
      <c r="Q6767">
        <v>8913</v>
      </c>
      <c r="R6767" t="b">
        <v>0</v>
      </c>
      <c r="S6767">
        <v>0</v>
      </c>
    </row>
    <row r="6768" spans="1:19">
      <c r="A6768">
        <v>417501</v>
      </c>
      <c r="B6768" s="12"/>
      <c r="C6768" s="12" t="s">
        <v>4797</v>
      </c>
      <c r="D6768" s="12" t="s">
        <v>5250</v>
      </c>
      <c r="E6768" t="b">
        <v>0</v>
      </c>
      <c r="F6768">
        <v>0</v>
      </c>
      <c r="G6768">
        <v>5502</v>
      </c>
      <c r="H6768">
        <v>43871</v>
      </c>
      <c r="I6768" s="12" t="s">
        <v>6122</v>
      </c>
      <c r="J6768">
        <v>1</v>
      </c>
      <c r="K6768">
        <v>13565</v>
      </c>
      <c r="L6768">
        <v>0</v>
      </c>
      <c r="M6768">
        <v>0</v>
      </c>
      <c r="N6768">
        <v>10000</v>
      </c>
      <c r="O6768">
        <v>0</v>
      </c>
      <c r="P6768">
        <v>-20000</v>
      </c>
      <c r="Q6768">
        <v>8914</v>
      </c>
      <c r="R6768" t="b">
        <v>0</v>
      </c>
      <c r="S6768">
        <v>0</v>
      </c>
    </row>
    <row r="6769" spans="1:19">
      <c r="A6769">
        <v>417501</v>
      </c>
      <c r="B6769" s="12"/>
      <c r="C6769" s="12" t="s">
        <v>4797</v>
      </c>
      <c r="D6769" s="12" t="s">
        <v>5250</v>
      </c>
      <c r="E6769" t="b">
        <v>0</v>
      </c>
      <c r="F6769">
        <v>0</v>
      </c>
      <c r="G6769">
        <v>5502</v>
      </c>
      <c r="H6769">
        <v>43899</v>
      </c>
      <c r="I6769" s="12" t="s">
        <v>6122</v>
      </c>
      <c r="J6769">
        <v>1</v>
      </c>
      <c r="K6769">
        <v>13634</v>
      </c>
      <c r="L6769">
        <v>0</v>
      </c>
      <c r="M6769">
        <v>0</v>
      </c>
      <c r="N6769">
        <v>10000</v>
      </c>
      <c r="O6769">
        <v>0</v>
      </c>
      <c r="P6769">
        <v>-30000</v>
      </c>
      <c r="Q6769">
        <v>8915</v>
      </c>
      <c r="R6769" t="b">
        <v>0</v>
      </c>
      <c r="S6769">
        <v>0</v>
      </c>
    </row>
    <row r="6770" spans="1:19">
      <c r="A6770">
        <v>417501</v>
      </c>
      <c r="B6770" s="12"/>
      <c r="C6770" s="12" t="s">
        <v>4797</v>
      </c>
      <c r="D6770" s="12" t="s">
        <v>5250</v>
      </c>
      <c r="E6770" t="b">
        <v>0</v>
      </c>
      <c r="F6770">
        <v>0</v>
      </c>
      <c r="G6770">
        <v>5502</v>
      </c>
      <c r="H6770">
        <v>43941</v>
      </c>
      <c r="I6770" s="12" t="s">
        <v>6122</v>
      </c>
      <c r="J6770">
        <v>1</v>
      </c>
      <c r="K6770">
        <v>13719</v>
      </c>
      <c r="L6770">
        <v>0</v>
      </c>
      <c r="M6770">
        <v>0</v>
      </c>
      <c r="N6770">
        <v>10000</v>
      </c>
      <c r="O6770">
        <v>0</v>
      </c>
      <c r="P6770">
        <v>-40000</v>
      </c>
      <c r="Q6770">
        <v>8916</v>
      </c>
      <c r="R6770" t="b">
        <v>0</v>
      </c>
      <c r="S6770">
        <v>0</v>
      </c>
    </row>
    <row r="6771" spans="1:19">
      <c r="A6771">
        <v>417501</v>
      </c>
      <c r="B6771" s="12"/>
      <c r="C6771" s="12" t="s">
        <v>4797</v>
      </c>
      <c r="D6771" s="12" t="s">
        <v>5250</v>
      </c>
      <c r="E6771" t="b">
        <v>0</v>
      </c>
      <c r="F6771">
        <v>0</v>
      </c>
      <c r="G6771">
        <v>5502</v>
      </c>
      <c r="H6771">
        <v>43965</v>
      </c>
      <c r="I6771" s="12" t="s">
        <v>6122</v>
      </c>
      <c r="J6771">
        <v>1</v>
      </c>
      <c r="K6771">
        <v>13774</v>
      </c>
      <c r="L6771">
        <v>0</v>
      </c>
      <c r="M6771">
        <v>0</v>
      </c>
      <c r="N6771">
        <v>10000</v>
      </c>
      <c r="O6771">
        <v>0</v>
      </c>
      <c r="P6771">
        <v>-50000</v>
      </c>
      <c r="Q6771">
        <v>8917</v>
      </c>
      <c r="R6771" t="b">
        <v>0</v>
      </c>
      <c r="S6771">
        <v>0</v>
      </c>
    </row>
    <row r="6772" spans="1:19">
      <c r="A6772">
        <v>417501</v>
      </c>
      <c r="B6772" s="12"/>
      <c r="C6772" s="12" t="s">
        <v>4797</v>
      </c>
      <c r="D6772" s="12" t="s">
        <v>5250</v>
      </c>
      <c r="E6772" t="b">
        <v>0</v>
      </c>
      <c r="F6772">
        <v>0</v>
      </c>
      <c r="G6772">
        <v>5502</v>
      </c>
      <c r="H6772">
        <v>43985</v>
      </c>
      <c r="I6772" s="12" t="s">
        <v>6122</v>
      </c>
      <c r="J6772">
        <v>1</v>
      </c>
      <c r="K6772">
        <v>13813</v>
      </c>
      <c r="L6772">
        <v>0</v>
      </c>
      <c r="M6772">
        <v>0</v>
      </c>
      <c r="N6772">
        <v>10000</v>
      </c>
      <c r="O6772">
        <v>0</v>
      </c>
      <c r="P6772">
        <v>-60000</v>
      </c>
      <c r="Q6772">
        <v>8918</v>
      </c>
      <c r="R6772" t="b">
        <v>0</v>
      </c>
      <c r="S6772">
        <v>0</v>
      </c>
    </row>
    <row r="6773" spans="1:19">
      <c r="A6773">
        <v>417501</v>
      </c>
      <c r="B6773" s="12"/>
      <c r="C6773" s="12" t="s">
        <v>4797</v>
      </c>
      <c r="D6773" s="12" t="s">
        <v>5250</v>
      </c>
      <c r="E6773" t="b">
        <v>0</v>
      </c>
      <c r="F6773">
        <v>0</v>
      </c>
      <c r="G6773">
        <v>5502</v>
      </c>
      <c r="H6773">
        <v>44019</v>
      </c>
      <c r="I6773" s="12" t="s">
        <v>6122</v>
      </c>
      <c r="J6773">
        <v>1</v>
      </c>
      <c r="K6773">
        <v>13893</v>
      </c>
      <c r="L6773">
        <v>0</v>
      </c>
      <c r="M6773">
        <v>0</v>
      </c>
      <c r="N6773">
        <v>10000</v>
      </c>
      <c r="O6773">
        <v>0</v>
      </c>
      <c r="P6773">
        <v>-70000</v>
      </c>
      <c r="Q6773">
        <v>8919</v>
      </c>
      <c r="R6773" t="b">
        <v>0</v>
      </c>
      <c r="S6773">
        <v>0</v>
      </c>
    </row>
    <row r="6774" spans="1:19">
      <c r="A6774">
        <v>417501</v>
      </c>
      <c r="B6774" s="12"/>
      <c r="C6774" s="12" t="s">
        <v>4797</v>
      </c>
      <c r="D6774" s="12" t="s">
        <v>5250</v>
      </c>
      <c r="E6774" t="b">
        <v>0</v>
      </c>
      <c r="F6774">
        <v>0</v>
      </c>
      <c r="G6774">
        <v>5502</v>
      </c>
      <c r="H6774">
        <v>44056</v>
      </c>
      <c r="I6774" s="12" t="s">
        <v>6122</v>
      </c>
      <c r="J6774">
        <v>1</v>
      </c>
      <c r="K6774">
        <v>13979</v>
      </c>
      <c r="L6774">
        <v>0</v>
      </c>
      <c r="M6774">
        <v>0</v>
      </c>
      <c r="N6774">
        <v>10000</v>
      </c>
      <c r="O6774">
        <v>0</v>
      </c>
      <c r="P6774">
        <v>-80000</v>
      </c>
      <c r="Q6774">
        <v>8920</v>
      </c>
      <c r="R6774" t="b">
        <v>0</v>
      </c>
      <c r="S6774">
        <v>0</v>
      </c>
    </row>
    <row r="6775" spans="1:19">
      <c r="A6775">
        <v>417501</v>
      </c>
      <c r="B6775" s="12"/>
      <c r="C6775" s="12" t="s">
        <v>4797</v>
      </c>
      <c r="D6775" s="12" t="s">
        <v>5250</v>
      </c>
      <c r="E6775" t="b">
        <v>0</v>
      </c>
      <c r="F6775">
        <v>0</v>
      </c>
      <c r="G6775">
        <v>5502</v>
      </c>
      <c r="H6775">
        <v>44089</v>
      </c>
      <c r="I6775" s="12" t="s">
        <v>6122</v>
      </c>
      <c r="J6775">
        <v>1</v>
      </c>
      <c r="K6775">
        <v>14067</v>
      </c>
      <c r="L6775">
        <v>0</v>
      </c>
      <c r="M6775">
        <v>0</v>
      </c>
      <c r="N6775">
        <v>10000</v>
      </c>
      <c r="O6775">
        <v>0</v>
      </c>
      <c r="P6775">
        <v>-90000</v>
      </c>
      <c r="Q6775">
        <v>8921</v>
      </c>
      <c r="R6775" t="b">
        <v>0</v>
      </c>
      <c r="S6775">
        <v>0</v>
      </c>
    </row>
    <row r="6776" spans="1:19">
      <c r="A6776">
        <v>417501</v>
      </c>
      <c r="B6776" s="12"/>
      <c r="C6776" s="12" t="s">
        <v>4797</v>
      </c>
      <c r="D6776" s="12" t="s">
        <v>5250</v>
      </c>
      <c r="E6776" t="b">
        <v>0</v>
      </c>
      <c r="F6776">
        <v>0</v>
      </c>
      <c r="G6776">
        <v>5502</v>
      </c>
      <c r="H6776">
        <v>44119</v>
      </c>
      <c r="I6776" s="12" t="s">
        <v>6122</v>
      </c>
      <c r="J6776">
        <v>1</v>
      </c>
      <c r="K6776">
        <v>14137</v>
      </c>
      <c r="L6776">
        <v>0</v>
      </c>
      <c r="M6776">
        <v>0</v>
      </c>
      <c r="N6776">
        <v>10000</v>
      </c>
      <c r="O6776">
        <v>0</v>
      </c>
      <c r="P6776">
        <v>-100000</v>
      </c>
      <c r="Q6776">
        <v>8922</v>
      </c>
      <c r="R6776" t="b">
        <v>0</v>
      </c>
      <c r="S6776">
        <v>0</v>
      </c>
    </row>
    <row r="6777" spans="1:19">
      <c r="A6777">
        <v>417501</v>
      </c>
      <c r="B6777" s="12"/>
      <c r="C6777" s="12" t="s">
        <v>4797</v>
      </c>
      <c r="D6777" s="12" t="s">
        <v>5250</v>
      </c>
      <c r="E6777" t="b">
        <v>0</v>
      </c>
      <c r="F6777">
        <v>0</v>
      </c>
      <c r="G6777">
        <v>5502</v>
      </c>
      <c r="H6777">
        <v>44180</v>
      </c>
      <c r="I6777" s="12" t="s">
        <v>6122</v>
      </c>
      <c r="J6777">
        <v>1</v>
      </c>
      <c r="K6777">
        <v>14281</v>
      </c>
      <c r="L6777">
        <v>0</v>
      </c>
      <c r="M6777">
        <v>0</v>
      </c>
      <c r="N6777">
        <v>10000</v>
      </c>
      <c r="O6777">
        <v>0</v>
      </c>
      <c r="P6777">
        <v>-110000</v>
      </c>
      <c r="Q6777">
        <v>8923</v>
      </c>
      <c r="R6777" t="b">
        <v>0</v>
      </c>
      <c r="S6777">
        <v>0</v>
      </c>
    </row>
    <row r="6778" spans="1:19">
      <c r="A6778">
        <v>417501</v>
      </c>
      <c r="B6778" s="12" t="s">
        <v>4024</v>
      </c>
      <c r="C6778" s="12" t="s">
        <v>4797</v>
      </c>
      <c r="D6778" s="12" t="s">
        <v>4024</v>
      </c>
      <c r="E6778" t="b">
        <v>0</v>
      </c>
      <c r="F6778">
        <v>0</v>
      </c>
      <c r="G6778">
        <v>5502</v>
      </c>
      <c r="H6778" t="s">
        <v>21</v>
      </c>
      <c r="I6778" s="12"/>
      <c r="K6778">
        <v>0</v>
      </c>
      <c r="L6778">
        <v>0</v>
      </c>
      <c r="M6778">
        <v>0</v>
      </c>
      <c r="N6778">
        <v>110000</v>
      </c>
      <c r="O6778">
        <v>0</v>
      </c>
      <c r="P6778">
        <v>-110000</v>
      </c>
      <c r="Q6778">
        <v>8924</v>
      </c>
      <c r="R6778" t="b">
        <v>0</v>
      </c>
      <c r="S6778">
        <v>0</v>
      </c>
    </row>
    <row r="6779" spans="1:19">
      <c r="A6779">
        <v>417501</v>
      </c>
      <c r="B6779" s="12" t="s">
        <v>5261</v>
      </c>
      <c r="C6779" s="12" t="s">
        <v>4797</v>
      </c>
      <c r="D6779" s="12" t="s">
        <v>5261</v>
      </c>
      <c r="E6779" t="b">
        <v>0</v>
      </c>
      <c r="F6779">
        <v>0</v>
      </c>
      <c r="G6779">
        <v>6101</v>
      </c>
      <c r="H6779" t="s">
        <v>21</v>
      </c>
      <c r="I6779" s="12"/>
      <c r="K6779">
        <v>0</v>
      </c>
      <c r="L6779">
        <v>20000</v>
      </c>
      <c r="M6779">
        <v>0</v>
      </c>
      <c r="N6779">
        <v>0</v>
      </c>
      <c r="O6779">
        <v>0</v>
      </c>
      <c r="P6779">
        <v>0</v>
      </c>
      <c r="Q6779">
        <v>8925</v>
      </c>
      <c r="R6779" t="b">
        <v>0</v>
      </c>
      <c r="S6779">
        <v>0</v>
      </c>
    </row>
    <row r="6780" spans="1:19">
      <c r="A6780">
        <v>417501</v>
      </c>
      <c r="B6780" s="12"/>
      <c r="C6780" s="12" t="s">
        <v>4797</v>
      </c>
      <c r="D6780" s="12" t="s">
        <v>5261</v>
      </c>
      <c r="E6780" t="b">
        <v>0</v>
      </c>
      <c r="F6780">
        <v>0</v>
      </c>
      <c r="G6780">
        <v>6101</v>
      </c>
      <c r="H6780">
        <v>44002</v>
      </c>
      <c r="I6780" s="12" t="s">
        <v>6123</v>
      </c>
      <c r="J6780">
        <v>1</v>
      </c>
      <c r="K6780">
        <v>13866</v>
      </c>
      <c r="L6780">
        <v>0</v>
      </c>
      <c r="M6780">
        <v>0</v>
      </c>
      <c r="N6780">
        <v>10000</v>
      </c>
      <c r="O6780">
        <v>0</v>
      </c>
      <c r="P6780">
        <v>-10000</v>
      </c>
      <c r="Q6780">
        <v>8926</v>
      </c>
      <c r="R6780" t="b">
        <v>0</v>
      </c>
      <c r="S6780">
        <v>0</v>
      </c>
    </row>
    <row r="6781" spans="1:19">
      <c r="A6781">
        <v>417501</v>
      </c>
      <c r="B6781" s="12"/>
      <c r="C6781" s="12" t="s">
        <v>4797</v>
      </c>
      <c r="D6781" s="12" t="s">
        <v>5261</v>
      </c>
      <c r="E6781" t="b">
        <v>0</v>
      </c>
      <c r="F6781">
        <v>0</v>
      </c>
      <c r="G6781">
        <v>6101</v>
      </c>
      <c r="H6781">
        <v>44061</v>
      </c>
      <c r="I6781" s="12" t="s">
        <v>6123</v>
      </c>
      <c r="J6781">
        <v>1</v>
      </c>
      <c r="K6781">
        <v>13993</v>
      </c>
      <c r="L6781">
        <v>0</v>
      </c>
      <c r="M6781">
        <v>0</v>
      </c>
      <c r="N6781">
        <v>10000</v>
      </c>
      <c r="O6781">
        <v>0</v>
      </c>
      <c r="P6781">
        <v>-20000</v>
      </c>
      <c r="Q6781">
        <v>8927</v>
      </c>
      <c r="R6781" t="b">
        <v>0</v>
      </c>
      <c r="S6781">
        <v>0</v>
      </c>
    </row>
    <row r="6782" spans="1:19">
      <c r="A6782">
        <v>417501</v>
      </c>
      <c r="B6782" s="12" t="s">
        <v>4026</v>
      </c>
      <c r="C6782" s="12" t="s">
        <v>4797</v>
      </c>
      <c r="D6782" s="12" t="s">
        <v>4026</v>
      </c>
      <c r="E6782" t="b">
        <v>0</v>
      </c>
      <c r="F6782">
        <v>0</v>
      </c>
      <c r="G6782">
        <v>6101</v>
      </c>
      <c r="H6782" t="s">
        <v>21</v>
      </c>
      <c r="I6782" s="12"/>
      <c r="K6782">
        <v>0</v>
      </c>
      <c r="L6782">
        <v>0</v>
      </c>
      <c r="M6782">
        <v>0</v>
      </c>
      <c r="N6782">
        <v>20000</v>
      </c>
      <c r="O6782">
        <v>0</v>
      </c>
      <c r="P6782">
        <v>-20000</v>
      </c>
      <c r="Q6782">
        <v>8928</v>
      </c>
      <c r="R6782" t="b">
        <v>0</v>
      </c>
      <c r="S6782">
        <v>0</v>
      </c>
    </row>
    <row r="6783" spans="1:19">
      <c r="A6783">
        <v>417501</v>
      </c>
      <c r="B6783" s="12" t="s">
        <v>5269</v>
      </c>
      <c r="C6783" s="12" t="s">
        <v>4797</v>
      </c>
      <c r="D6783" s="12" t="s">
        <v>5269</v>
      </c>
      <c r="E6783" t="b">
        <v>0</v>
      </c>
      <c r="F6783">
        <v>0</v>
      </c>
      <c r="G6783">
        <v>6102</v>
      </c>
      <c r="H6783" t="s">
        <v>21</v>
      </c>
      <c r="I6783" s="12"/>
      <c r="K6783">
        <v>0</v>
      </c>
      <c r="L6783">
        <v>121000</v>
      </c>
      <c r="M6783">
        <v>0</v>
      </c>
      <c r="N6783">
        <v>0</v>
      </c>
      <c r="O6783">
        <v>0</v>
      </c>
      <c r="P6783">
        <v>0</v>
      </c>
      <c r="Q6783">
        <v>8929</v>
      </c>
      <c r="R6783" t="b">
        <v>0</v>
      </c>
      <c r="S6783">
        <v>0</v>
      </c>
    </row>
    <row r="6784" spans="1:19">
      <c r="A6784">
        <v>417501</v>
      </c>
      <c r="B6784" s="12"/>
      <c r="C6784" s="12" t="s">
        <v>4797</v>
      </c>
      <c r="D6784" s="12" t="s">
        <v>5269</v>
      </c>
      <c r="E6784" t="b">
        <v>0</v>
      </c>
      <c r="F6784">
        <v>0</v>
      </c>
      <c r="G6784">
        <v>6102</v>
      </c>
      <c r="H6784">
        <v>43843</v>
      </c>
      <c r="I6784" s="12" t="s">
        <v>6124</v>
      </c>
      <c r="J6784">
        <v>1</v>
      </c>
      <c r="K6784">
        <v>13504</v>
      </c>
      <c r="L6784">
        <v>0</v>
      </c>
      <c r="M6784">
        <v>0</v>
      </c>
      <c r="N6784">
        <v>11000</v>
      </c>
      <c r="O6784">
        <v>0</v>
      </c>
      <c r="P6784">
        <v>-11000</v>
      </c>
      <c r="Q6784">
        <v>8930</v>
      </c>
      <c r="R6784" t="b">
        <v>0</v>
      </c>
      <c r="S6784">
        <v>0</v>
      </c>
    </row>
    <row r="6785" spans="1:19">
      <c r="A6785">
        <v>417501</v>
      </c>
      <c r="B6785" s="12"/>
      <c r="C6785" s="12" t="s">
        <v>4797</v>
      </c>
      <c r="D6785" s="12" t="s">
        <v>5269</v>
      </c>
      <c r="E6785" t="b">
        <v>0</v>
      </c>
      <c r="F6785">
        <v>0</v>
      </c>
      <c r="G6785">
        <v>6102</v>
      </c>
      <c r="H6785">
        <v>43872</v>
      </c>
      <c r="I6785" s="12" t="s">
        <v>6124</v>
      </c>
      <c r="J6785">
        <v>1</v>
      </c>
      <c r="K6785">
        <v>13569</v>
      </c>
      <c r="L6785">
        <v>0</v>
      </c>
      <c r="M6785">
        <v>0</v>
      </c>
      <c r="N6785">
        <v>11000</v>
      </c>
      <c r="O6785">
        <v>0</v>
      </c>
      <c r="P6785">
        <v>-22000</v>
      </c>
      <c r="Q6785">
        <v>8931</v>
      </c>
      <c r="R6785" t="b">
        <v>0</v>
      </c>
      <c r="S6785">
        <v>0</v>
      </c>
    </row>
    <row r="6786" spans="1:19">
      <c r="A6786">
        <v>417501</v>
      </c>
      <c r="B6786" s="12"/>
      <c r="C6786" s="12" t="s">
        <v>4797</v>
      </c>
      <c r="D6786" s="12" t="s">
        <v>5269</v>
      </c>
      <c r="E6786" t="b">
        <v>0</v>
      </c>
      <c r="F6786">
        <v>0</v>
      </c>
      <c r="G6786">
        <v>6102</v>
      </c>
      <c r="H6786">
        <v>43903</v>
      </c>
      <c r="I6786" s="12" t="s">
        <v>6124</v>
      </c>
      <c r="J6786">
        <v>1</v>
      </c>
      <c r="K6786">
        <v>13662</v>
      </c>
      <c r="L6786">
        <v>0</v>
      </c>
      <c r="M6786">
        <v>0</v>
      </c>
      <c r="N6786">
        <v>11000</v>
      </c>
      <c r="O6786">
        <v>0</v>
      </c>
      <c r="P6786">
        <v>-33000</v>
      </c>
      <c r="Q6786">
        <v>8932</v>
      </c>
      <c r="R6786" t="b">
        <v>0</v>
      </c>
      <c r="S6786">
        <v>0</v>
      </c>
    </row>
    <row r="6787" spans="1:19">
      <c r="A6787">
        <v>417501</v>
      </c>
      <c r="B6787" s="12"/>
      <c r="C6787" s="12" t="s">
        <v>4797</v>
      </c>
      <c r="D6787" s="12" t="s">
        <v>5269</v>
      </c>
      <c r="E6787" t="b">
        <v>0</v>
      </c>
      <c r="F6787">
        <v>0</v>
      </c>
      <c r="G6787">
        <v>6102</v>
      </c>
      <c r="H6787">
        <v>43929</v>
      </c>
      <c r="I6787" s="12" t="s">
        <v>6124</v>
      </c>
      <c r="J6787">
        <v>1</v>
      </c>
      <c r="K6787">
        <v>13742</v>
      </c>
      <c r="L6787">
        <v>0</v>
      </c>
      <c r="M6787">
        <v>0</v>
      </c>
      <c r="N6787">
        <v>11000</v>
      </c>
      <c r="O6787">
        <v>0</v>
      </c>
      <c r="P6787">
        <v>-44000</v>
      </c>
      <c r="Q6787">
        <v>8933</v>
      </c>
      <c r="R6787" t="b">
        <v>0</v>
      </c>
      <c r="S6787">
        <v>0</v>
      </c>
    </row>
    <row r="6788" spans="1:19">
      <c r="A6788">
        <v>417501</v>
      </c>
      <c r="B6788" s="12"/>
      <c r="C6788" s="12" t="s">
        <v>4797</v>
      </c>
      <c r="D6788" s="12" t="s">
        <v>5269</v>
      </c>
      <c r="E6788" t="b">
        <v>0</v>
      </c>
      <c r="F6788">
        <v>0</v>
      </c>
      <c r="G6788">
        <v>6102</v>
      </c>
      <c r="H6788">
        <v>43965</v>
      </c>
      <c r="I6788" s="12" t="s">
        <v>6124</v>
      </c>
      <c r="J6788">
        <v>1</v>
      </c>
      <c r="K6788">
        <v>13768</v>
      </c>
      <c r="L6788">
        <v>0</v>
      </c>
      <c r="M6788">
        <v>0</v>
      </c>
      <c r="N6788">
        <v>11000</v>
      </c>
      <c r="O6788">
        <v>0</v>
      </c>
      <c r="P6788">
        <v>-55000</v>
      </c>
      <c r="Q6788">
        <v>8934</v>
      </c>
      <c r="R6788" t="b">
        <v>0</v>
      </c>
      <c r="S6788">
        <v>0</v>
      </c>
    </row>
    <row r="6789" spans="1:19">
      <c r="A6789">
        <v>417501</v>
      </c>
      <c r="B6789" s="12"/>
      <c r="C6789" s="12" t="s">
        <v>4797</v>
      </c>
      <c r="D6789" s="12" t="s">
        <v>5269</v>
      </c>
      <c r="E6789" t="b">
        <v>0</v>
      </c>
      <c r="F6789">
        <v>0</v>
      </c>
      <c r="G6789">
        <v>6102</v>
      </c>
      <c r="H6789">
        <v>43992</v>
      </c>
      <c r="I6789" s="12" t="s">
        <v>6124</v>
      </c>
      <c r="J6789">
        <v>1</v>
      </c>
      <c r="K6789">
        <v>13834</v>
      </c>
      <c r="L6789">
        <v>0</v>
      </c>
      <c r="M6789">
        <v>0</v>
      </c>
      <c r="N6789">
        <v>11000</v>
      </c>
      <c r="O6789">
        <v>0</v>
      </c>
      <c r="P6789">
        <v>-66000</v>
      </c>
      <c r="Q6789">
        <v>8935</v>
      </c>
      <c r="R6789" t="b">
        <v>0</v>
      </c>
      <c r="S6789">
        <v>0</v>
      </c>
    </row>
    <row r="6790" spans="1:19">
      <c r="A6790">
        <v>417501</v>
      </c>
      <c r="B6790" s="12"/>
      <c r="C6790" s="12" t="s">
        <v>4797</v>
      </c>
      <c r="D6790" s="12" t="s">
        <v>5269</v>
      </c>
      <c r="E6790" t="b">
        <v>0</v>
      </c>
      <c r="F6790">
        <v>0</v>
      </c>
      <c r="G6790">
        <v>6102</v>
      </c>
      <c r="H6790">
        <v>44026</v>
      </c>
      <c r="I6790" s="12" t="s">
        <v>6124</v>
      </c>
      <c r="J6790">
        <v>1</v>
      </c>
      <c r="K6790">
        <v>13915</v>
      </c>
      <c r="L6790">
        <v>0</v>
      </c>
      <c r="M6790">
        <v>0</v>
      </c>
      <c r="N6790">
        <v>11000</v>
      </c>
      <c r="O6790">
        <v>0</v>
      </c>
      <c r="P6790">
        <v>-77000</v>
      </c>
      <c r="Q6790">
        <v>8936</v>
      </c>
      <c r="R6790" t="b">
        <v>0</v>
      </c>
      <c r="S6790">
        <v>0</v>
      </c>
    </row>
    <row r="6791" spans="1:19">
      <c r="A6791">
        <v>417501</v>
      </c>
      <c r="B6791" s="12"/>
      <c r="C6791" s="12" t="s">
        <v>4797</v>
      </c>
      <c r="D6791" s="12" t="s">
        <v>5269</v>
      </c>
      <c r="E6791" t="b">
        <v>0</v>
      </c>
      <c r="F6791">
        <v>0</v>
      </c>
      <c r="G6791">
        <v>6102</v>
      </c>
      <c r="H6791">
        <v>44063</v>
      </c>
      <c r="I6791" s="12" t="s">
        <v>6124</v>
      </c>
      <c r="J6791">
        <v>1</v>
      </c>
      <c r="K6791">
        <v>14011</v>
      </c>
      <c r="L6791">
        <v>0</v>
      </c>
      <c r="M6791">
        <v>0</v>
      </c>
      <c r="N6791">
        <v>11000</v>
      </c>
      <c r="O6791">
        <v>0</v>
      </c>
      <c r="P6791">
        <v>-88000</v>
      </c>
      <c r="Q6791">
        <v>8937</v>
      </c>
      <c r="R6791" t="b">
        <v>0</v>
      </c>
      <c r="S6791">
        <v>0</v>
      </c>
    </row>
    <row r="6792" spans="1:19">
      <c r="A6792">
        <v>417501</v>
      </c>
      <c r="B6792" s="12"/>
      <c r="C6792" s="12" t="s">
        <v>4797</v>
      </c>
      <c r="D6792" s="12" t="s">
        <v>5269</v>
      </c>
      <c r="E6792" t="b">
        <v>0</v>
      </c>
      <c r="F6792">
        <v>0</v>
      </c>
      <c r="G6792">
        <v>6102</v>
      </c>
      <c r="H6792">
        <v>44118</v>
      </c>
      <c r="I6792" s="12" t="s">
        <v>6124</v>
      </c>
      <c r="J6792">
        <v>1</v>
      </c>
      <c r="K6792">
        <v>14151</v>
      </c>
      <c r="L6792">
        <v>0</v>
      </c>
      <c r="M6792">
        <v>0</v>
      </c>
      <c r="N6792">
        <v>11000</v>
      </c>
      <c r="O6792">
        <v>0</v>
      </c>
      <c r="P6792">
        <v>-99000</v>
      </c>
      <c r="Q6792">
        <v>8938</v>
      </c>
      <c r="R6792" t="b">
        <v>0</v>
      </c>
      <c r="S6792">
        <v>0</v>
      </c>
    </row>
    <row r="6793" spans="1:19">
      <c r="A6793">
        <v>417501</v>
      </c>
      <c r="B6793" s="12"/>
      <c r="C6793" s="12" t="s">
        <v>4797</v>
      </c>
      <c r="D6793" s="12" t="s">
        <v>5269</v>
      </c>
      <c r="E6793" t="b">
        <v>0</v>
      </c>
      <c r="F6793">
        <v>0</v>
      </c>
      <c r="G6793">
        <v>6102</v>
      </c>
      <c r="H6793">
        <v>44148</v>
      </c>
      <c r="I6793" s="12" t="s">
        <v>6124</v>
      </c>
      <c r="J6793">
        <v>1</v>
      </c>
      <c r="K6793">
        <v>14229</v>
      </c>
      <c r="L6793">
        <v>0</v>
      </c>
      <c r="M6793">
        <v>0</v>
      </c>
      <c r="N6793">
        <v>11000</v>
      </c>
      <c r="O6793">
        <v>0</v>
      </c>
      <c r="P6793">
        <v>-110000</v>
      </c>
      <c r="Q6793">
        <v>8939</v>
      </c>
      <c r="R6793" t="b">
        <v>0</v>
      </c>
      <c r="S6793">
        <v>0</v>
      </c>
    </row>
    <row r="6794" spans="1:19">
      <c r="A6794">
        <v>417501</v>
      </c>
      <c r="B6794" s="12"/>
      <c r="C6794" s="12" t="s">
        <v>4797</v>
      </c>
      <c r="D6794" s="12" t="s">
        <v>5269</v>
      </c>
      <c r="E6794" t="b">
        <v>0</v>
      </c>
      <c r="F6794">
        <v>0</v>
      </c>
      <c r="G6794">
        <v>6102</v>
      </c>
      <c r="H6794">
        <v>44176</v>
      </c>
      <c r="I6794" s="12" t="s">
        <v>6124</v>
      </c>
      <c r="J6794">
        <v>1</v>
      </c>
      <c r="K6794">
        <v>14299</v>
      </c>
      <c r="L6794">
        <v>0</v>
      </c>
      <c r="M6794">
        <v>0</v>
      </c>
      <c r="N6794">
        <v>11000</v>
      </c>
      <c r="O6794">
        <v>0</v>
      </c>
      <c r="P6794">
        <v>-121000</v>
      </c>
      <c r="Q6794">
        <v>8940</v>
      </c>
      <c r="R6794" t="b">
        <v>0</v>
      </c>
      <c r="S6794">
        <v>0</v>
      </c>
    </row>
    <row r="6795" spans="1:19">
      <c r="A6795">
        <v>417501</v>
      </c>
      <c r="B6795" s="12" t="s">
        <v>4028</v>
      </c>
      <c r="C6795" s="12" t="s">
        <v>4797</v>
      </c>
      <c r="D6795" s="12" t="s">
        <v>4028</v>
      </c>
      <c r="E6795" t="b">
        <v>0</v>
      </c>
      <c r="F6795">
        <v>0</v>
      </c>
      <c r="G6795">
        <v>6102</v>
      </c>
      <c r="H6795" t="s">
        <v>21</v>
      </c>
      <c r="I6795" s="12"/>
      <c r="K6795">
        <v>0</v>
      </c>
      <c r="L6795">
        <v>0</v>
      </c>
      <c r="M6795">
        <v>0</v>
      </c>
      <c r="N6795">
        <v>121000</v>
      </c>
      <c r="O6795">
        <v>0</v>
      </c>
      <c r="P6795">
        <v>-121000</v>
      </c>
      <c r="Q6795">
        <v>8941</v>
      </c>
      <c r="R6795" t="b">
        <v>0</v>
      </c>
      <c r="S6795">
        <v>0</v>
      </c>
    </row>
    <row r="6796" spans="1:19">
      <c r="A6796">
        <v>417501</v>
      </c>
      <c r="B6796" s="12" t="s">
        <v>5279</v>
      </c>
      <c r="C6796" s="12" t="s">
        <v>4797</v>
      </c>
      <c r="D6796" s="12" t="s">
        <v>5279</v>
      </c>
      <c r="E6796" t="b">
        <v>0</v>
      </c>
      <c r="F6796">
        <v>0</v>
      </c>
      <c r="G6796">
        <v>6201</v>
      </c>
      <c r="H6796" t="s">
        <v>21</v>
      </c>
      <c r="I6796" s="12"/>
      <c r="K6796">
        <v>0</v>
      </c>
      <c r="L6796">
        <v>120000</v>
      </c>
      <c r="M6796">
        <v>0</v>
      </c>
      <c r="N6796">
        <v>0</v>
      </c>
      <c r="O6796">
        <v>0</v>
      </c>
      <c r="P6796">
        <v>0</v>
      </c>
      <c r="Q6796">
        <v>8942</v>
      </c>
      <c r="R6796" t="b">
        <v>0</v>
      </c>
      <c r="S6796">
        <v>0</v>
      </c>
    </row>
    <row r="6797" spans="1:19">
      <c r="A6797">
        <v>417501</v>
      </c>
      <c r="B6797" s="12"/>
      <c r="C6797" s="12" t="s">
        <v>4797</v>
      </c>
      <c r="D6797" s="12" t="s">
        <v>5279</v>
      </c>
      <c r="E6797" t="b">
        <v>0</v>
      </c>
      <c r="F6797">
        <v>0</v>
      </c>
      <c r="G6797">
        <v>6201</v>
      </c>
      <c r="H6797">
        <v>43843</v>
      </c>
      <c r="I6797" s="12" t="s">
        <v>6125</v>
      </c>
      <c r="J6797">
        <v>1</v>
      </c>
      <c r="K6797">
        <v>13499</v>
      </c>
      <c r="L6797">
        <v>0</v>
      </c>
      <c r="M6797">
        <v>0</v>
      </c>
      <c r="N6797">
        <v>10000</v>
      </c>
      <c r="O6797">
        <v>0</v>
      </c>
      <c r="P6797">
        <v>-10000</v>
      </c>
      <c r="Q6797">
        <v>8943</v>
      </c>
      <c r="R6797" t="b">
        <v>0</v>
      </c>
      <c r="S6797">
        <v>0</v>
      </c>
    </row>
    <row r="6798" spans="1:19">
      <c r="A6798">
        <v>417501</v>
      </c>
      <c r="B6798" s="12"/>
      <c r="C6798" s="12" t="s">
        <v>4797</v>
      </c>
      <c r="D6798" s="12" t="s">
        <v>5279</v>
      </c>
      <c r="E6798" t="b">
        <v>0</v>
      </c>
      <c r="F6798">
        <v>0</v>
      </c>
      <c r="G6798">
        <v>6201</v>
      </c>
      <c r="H6798">
        <v>43871</v>
      </c>
      <c r="I6798" s="12" t="s">
        <v>6125</v>
      </c>
      <c r="J6798">
        <v>1</v>
      </c>
      <c r="K6798">
        <v>13560</v>
      </c>
      <c r="L6798">
        <v>0</v>
      </c>
      <c r="M6798">
        <v>0</v>
      </c>
      <c r="N6798">
        <v>10000</v>
      </c>
      <c r="O6798">
        <v>0</v>
      </c>
      <c r="P6798">
        <v>-20000</v>
      </c>
      <c r="Q6798">
        <v>8944</v>
      </c>
      <c r="R6798" t="b">
        <v>0</v>
      </c>
      <c r="S6798">
        <v>0</v>
      </c>
    </row>
    <row r="6799" spans="1:19">
      <c r="A6799">
        <v>417501</v>
      </c>
      <c r="B6799" s="12"/>
      <c r="C6799" s="12" t="s">
        <v>4797</v>
      </c>
      <c r="D6799" s="12" t="s">
        <v>5279</v>
      </c>
      <c r="E6799" t="b">
        <v>0</v>
      </c>
      <c r="F6799">
        <v>0</v>
      </c>
      <c r="G6799">
        <v>6201</v>
      </c>
      <c r="H6799">
        <v>43899</v>
      </c>
      <c r="I6799" s="12" t="s">
        <v>6125</v>
      </c>
      <c r="J6799">
        <v>1</v>
      </c>
      <c r="K6799">
        <v>13628</v>
      </c>
      <c r="L6799">
        <v>0</v>
      </c>
      <c r="M6799">
        <v>0</v>
      </c>
      <c r="N6799">
        <v>10000</v>
      </c>
      <c r="O6799">
        <v>0</v>
      </c>
      <c r="P6799">
        <v>-30000</v>
      </c>
      <c r="Q6799">
        <v>8945</v>
      </c>
      <c r="R6799" t="b">
        <v>0</v>
      </c>
      <c r="S6799">
        <v>0</v>
      </c>
    </row>
    <row r="6800" spans="1:19">
      <c r="A6800">
        <v>417501</v>
      </c>
      <c r="B6800" s="12"/>
      <c r="C6800" s="12" t="s">
        <v>4797</v>
      </c>
      <c r="D6800" s="12" t="s">
        <v>5279</v>
      </c>
      <c r="E6800" t="b">
        <v>0</v>
      </c>
      <c r="F6800">
        <v>0</v>
      </c>
      <c r="G6800">
        <v>6201</v>
      </c>
      <c r="H6800">
        <v>43944</v>
      </c>
      <c r="I6800" s="12" t="s">
        <v>6125</v>
      </c>
      <c r="J6800">
        <v>1</v>
      </c>
      <c r="K6800">
        <v>13722</v>
      </c>
      <c r="L6800">
        <v>0</v>
      </c>
      <c r="M6800">
        <v>0</v>
      </c>
      <c r="N6800">
        <v>10000</v>
      </c>
      <c r="O6800">
        <v>0</v>
      </c>
      <c r="P6800">
        <v>-40000</v>
      </c>
      <c r="Q6800">
        <v>8946</v>
      </c>
      <c r="R6800" t="b">
        <v>0</v>
      </c>
      <c r="S6800">
        <v>0</v>
      </c>
    </row>
    <row r="6801" spans="1:19">
      <c r="A6801">
        <v>417501</v>
      </c>
      <c r="B6801" s="12"/>
      <c r="C6801" s="12" t="s">
        <v>4797</v>
      </c>
      <c r="D6801" s="12" t="s">
        <v>5279</v>
      </c>
      <c r="E6801" t="b">
        <v>0</v>
      </c>
      <c r="F6801">
        <v>0</v>
      </c>
      <c r="G6801">
        <v>6201</v>
      </c>
      <c r="H6801">
        <v>43965</v>
      </c>
      <c r="I6801" s="12" t="s">
        <v>6125</v>
      </c>
      <c r="J6801">
        <v>1</v>
      </c>
      <c r="K6801">
        <v>13767</v>
      </c>
      <c r="L6801">
        <v>0</v>
      </c>
      <c r="M6801">
        <v>0</v>
      </c>
      <c r="N6801">
        <v>10000</v>
      </c>
      <c r="O6801">
        <v>0</v>
      </c>
      <c r="P6801">
        <v>-50000</v>
      </c>
      <c r="Q6801">
        <v>8947</v>
      </c>
      <c r="R6801" t="b">
        <v>0</v>
      </c>
      <c r="S6801">
        <v>0</v>
      </c>
    </row>
    <row r="6802" spans="1:19">
      <c r="A6802">
        <v>417501</v>
      </c>
      <c r="B6802" s="12"/>
      <c r="C6802" s="12" t="s">
        <v>4797</v>
      </c>
      <c r="D6802" s="12" t="s">
        <v>5279</v>
      </c>
      <c r="E6802" t="b">
        <v>0</v>
      </c>
      <c r="F6802">
        <v>0</v>
      </c>
      <c r="G6802">
        <v>6201</v>
      </c>
      <c r="H6802">
        <v>43986</v>
      </c>
      <c r="I6802" s="12" t="s">
        <v>6125</v>
      </c>
      <c r="J6802">
        <v>1</v>
      </c>
      <c r="K6802">
        <v>13814</v>
      </c>
      <c r="L6802">
        <v>0</v>
      </c>
      <c r="M6802">
        <v>0</v>
      </c>
      <c r="N6802">
        <v>10000</v>
      </c>
      <c r="O6802">
        <v>0</v>
      </c>
      <c r="P6802">
        <v>-60000</v>
      </c>
      <c r="Q6802">
        <v>8948</v>
      </c>
      <c r="R6802" t="b">
        <v>0</v>
      </c>
      <c r="S6802">
        <v>0</v>
      </c>
    </row>
    <row r="6803" spans="1:19">
      <c r="A6803">
        <v>417501</v>
      </c>
      <c r="B6803" s="12"/>
      <c r="C6803" s="12" t="s">
        <v>4797</v>
      </c>
      <c r="D6803" s="12" t="s">
        <v>5279</v>
      </c>
      <c r="E6803" t="b">
        <v>0</v>
      </c>
      <c r="F6803">
        <v>0</v>
      </c>
      <c r="G6803">
        <v>6201</v>
      </c>
      <c r="H6803">
        <v>44021</v>
      </c>
      <c r="I6803" s="12" t="s">
        <v>6125</v>
      </c>
      <c r="J6803">
        <v>1</v>
      </c>
      <c r="K6803">
        <v>13901</v>
      </c>
      <c r="L6803">
        <v>0</v>
      </c>
      <c r="M6803">
        <v>0</v>
      </c>
      <c r="N6803">
        <v>10000</v>
      </c>
      <c r="O6803">
        <v>0</v>
      </c>
      <c r="P6803">
        <v>-70000</v>
      </c>
      <c r="Q6803">
        <v>8949</v>
      </c>
      <c r="R6803" t="b">
        <v>0</v>
      </c>
      <c r="S6803">
        <v>0</v>
      </c>
    </row>
    <row r="6804" spans="1:19">
      <c r="A6804">
        <v>417501</v>
      </c>
      <c r="B6804" s="12"/>
      <c r="C6804" s="12" t="s">
        <v>4797</v>
      </c>
      <c r="D6804" s="12" t="s">
        <v>5279</v>
      </c>
      <c r="E6804" t="b">
        <v>0</v>
      </c>
      <c r="F6804">
        <v>0</v>
      </c>
      <c r="G6804">
        <v>6201</v>
      </c>
      <c r="H6804">
        <v>44056</v>
      </c>
      <c r="I6804" s="12" t="s">
        <v>6125</v>
      </c>
      <c r="J6804">
        <v>1</v>
      </c>
      <c r="K6804">
        <v>13976</v>
      </c>
      <c r="L6804">
        <v>0</v>
      </c>
      <c r="M6804">
        <v>0</v>
      </c>
      <c r="N6804">
        <v>10000</v>
      </c>
      <c r="O6804">
        <v>0</v>
      </c>
      <c r="P6804">
        <v>-80000</v>
      </c>
      <c r="Q6804">
        <v>8950</v>
      </c>
      <c r="R6804" t="b">
        <v>0</v>
      </c>
      <c r="S6804">
        <v>0</v>
      </c>
    </row>
    <row r="6805" spans="1:19">
      <c r="A6805">
        <v>417501</v>
      </c>
      <c r="B6805" s="12"/>
      <c r="C6805" s="12" t="s">
        <v>4797</v>
      </c>
      <c r="D6805" s="12" t="s">
        <v>5279</v>
      </c>
      <c r="E6805" t="b">
        <v>0</v>
      </c>
      <c r="F6805">
        <v>0</v>
      </c>
      <c r="G6805">
        <v>6201</v>
      </c>
      <c r="H6805">
        <v>44085</v>
      </c>
      <c r="I6805" s="12" t="s">
        <v>6125</v>
      </c>
      <c r="J6805">
        <v>1</v>
      </c>
      <c r="K6805">
        <v>14059</v>
      </c>
      <c r="L6805">
        <v>0</v>
      </c>
      <c r="M6805">
        <v>0</v>
      </c>
      <c r="N6805">
        <v>10000</v>
      </c>
      <c r="O6805">
        <v>0</v>
      </c>
      <c r="P6805">
        <v>-90000</v>
      </c>
      <c r="Q6805">
        <v>8951</v>
      </c>
      <c r="R6805" t="b">
        <v>0</v>
      </c>
      <c r="S6805">
        <v>0</v>
      </c>
    </row>
    <row r="6806" spans="1:19">
      <c r="A6806">
        <v>417501</v>
      </c>
      <c r="B6806" s="12"/>
      <c r="C6806" s="12" t="s">
        <v>4797</v>
      </c>
      <c r="D6806" s="12" t="s">
        <v>5279</v>
      </c>
      <c r="E6806" t="b">
        <v>0</v>
      </c>
      <c r="F6806">
        <v>0</v>
      </c>
      <c r="G6806">
        <v>6201</v>
      </c>
      <c r="H6806">
        <v>44111</v>
      </c>
      <c r="I6806" s="12" t="s">
        <v>6125</v>
      </c>
      <c r="J6806">
        <v>1</v>
      </c>
      <c r="K6806">
        <v>14116</v>
      </c>
      <c r="L6806">
        <v>0</v>
      </c>
      <c r="M6806">
        <v>0</v>
      </c>
      <c r="N6806">
        <v>10000</v>
      </c>
      <c r="O6806">
        <v>0</v>
      </c>
      <c r="P6806">
        <v>-100000</v>
      </c>
      <c r="Q6806">
        <v>8952</v>
      </c>
      <c r="R6806" t="b">
        <v>0</v>
      </c>
      <c r="S6806">
        <v>0</v>
      </c>
    </row>
    <row r="6807" spans="1:19">
      <c r="A6807">
        <v>417501</v>
      </c>
      <c r="B6807" s="12"/>
      <c r="C6807" s="12" t="s">
        <v>4797</v>
      </c>
      <c r="D6807" s="12" t="s">
        <v>5279</v>
      </c>
      <c r="E6807" t="b">
        <v>0</v>
      </c>
      <c r="F6807">
        <v>0</v>
      </c>
      <c r="G6807">
        <v>6201</v>
      </c>
      <c r="H6807">
        <v>44146</v>
      </c>
      <c r="I6807" s="12" t="s">
        <v>6125</v>
      </c>
      <c r="J6807">
        <v>1</v>
      </c>
      <c r="K6807">
        <v>14196</v>
      </c>
      <c r="L6807">
        <v>0</v>
      </c>
      <c r="M6807">
        <v>0</v>
      </c>
      <c r="N6807">
        <v>10000</v>
      </c>
      <c r="O6807">
        <v>0</v>
      </c>
      <c r="P6807">
        <v>-110000</v>
      </c>
      <c r="Q6807">
        <v>8953</v>
      </c>
      <c r="R6807" t="b">
        <v>0</v>
      </c>
      <c r="S6807">
        <v>0</v>
      </c>
    </row>
    <row r="6808" spans="1:19">
      <c r="A6808">
        <v>417501</v>
      </c>
      <c r="B6808" s="12"/>
      <c r="C6808" s="12" t="s">
        <v>4797</v>
      </c>
      <c r="D6808" s="12" t="s">
        <v>5279</v>
      </c>
      <c r="E6808" t="b">
        <v>0</v>
      </c>
      <c r="F6808">
        <v>0</v>
      </c>
      <c r="G6808">
        <v>6201</v>
      </c>
      <c r="H6808">
        <v>44176</v>
      </c>
      <c r="I6808" s="12" t="s">
        <v>6125</v>
      </c>
      <c r="J6808">
        <v>1</v>
      </c>
      <c r="K6808">
        <v>14269</v>
      </c>
      <c r="L6808">
        <v>0</v>
      </c>
      <c r="M6808">
        <v>0</v>
      </c>
      <c r="N6808">
        <v>10000</v>
      </c>
      <c r="O6808">
        <v>0</v>
      </c>
      <c r="P6808">
        <v>-120000</v>
      </c>
      <c r="Q6808">
        <v>8954</v>
      </c>
      <c r="R6808" t="b">
        <v>0</v>
      </c>
      <c r="S6808">
        <v>0</v>
      </c>
    </row>
    <row r="6809" spans="1:19">
      <c r="A6809">
        <v>417501</v>
      </c>
      <c r="B6809" s="12" t="s">
        <v>4030</v>
      </c>
      <c r="C6809" s="12" t="s">
        <v>4797</v>
      </c>
      <c r="D6809" s="12" t="s">
        <v>4030</v>
      </c>
      <c r="E6809" t="b">
        <v>0</v>
      </c>
      <c r="F6809">
        <v>0</v>
      </c>
      <c r="G6809">
        <v>6201</v>
      </c>
      <c r="H6809" t="s">
        <v>21</v>
      </c>
      <c r="I6809" s="12"/>
      <c r="K6809">
        <v>0</v>
      </c>
      <c r="L6809">
        <v>0</v>
      </c>
      <c r="M6809">
        <v>0</v>
      </c>
      <c r="N6809">
        <v>120000</v>
      </c>
      <c r="O6809">
        <v>0</v>
      </c>
      <c r="P6809">
        <v>-120000</v>
      </c>
      <c r="Q6809">
        <v>8955</v>
      </c>
      <c r="R6809" t="b">
        <v>0</v>
      </c>
      <c r="S6809">
        <v>0</v>
      </c>
    </row>
    <row r="6810" spans="1:19">
      <c r="A6810">
        <v>417501</v>
      </c>
      <c r="B6810" s="12" t="s">
        <v>5289</v>
      </c>
      <c r="C6810" s="12" t="s">
        <v>4797</v>
      </c>
      <c r="D6810" s="12" t="s">
        <v>5289</v>
      </c>
      <c r="E6810" t="b">
        <v>0</v>
      </c>
      <c r="F6810">
        <v>0</v>
      </c>
      <c r="G6810">
        <v>6202</v>
      </c>
      <c r="H6810" t="s">
        <v>21</v>
      </c>
      <c r="I6810" s="12"/>
      <c r="K6810">
        <v>0</v>
      </c>
      <c r="L6810">
        <v>44000</v>
      </c>
      <c r="M6810">
        <v>0</v>
      </c>
      <c r="N6810">
        <v>0</v>
      </c>
      <c r="O6810">
        <v>0</v>
      </c>
      <c r="P6810">
        <v>0</v>
      </c>
      <c r="Q6810">
        <v>8956</v>
      </c>
      <c r="R6810" t="b">
        <v>0</v>
      </c>
      <c r="S6810">
        <v>0</v>
      </c>
    </row>
    <row r="6811" spans="1:19">
      <c r="A6811">
        <v>417501</v>
      </c>
      <c r="B6811" s="12"/>
      <c r="C6811" s="12" t="s">
        <v>4797</v>
      </c>
      <c r="D6811" s="12" t="s">
        <v>5289</v>
      </c>
      <c r="E6811" t="b">
        <v>0</v>
      </c>
      <c r="F6811">
        <v>0</v>
      </c>
      <c r="G6811">
        <v>6202</v>
      </c>
      <c r="H6811">
        <v>43840</v>
      </c>
      <c r="I6811" s="12" t="s">
        <v>6126</v>
      </c>
      <c r="J6811">
        <v>1</v>
      </c>
      <c r="K6811">
        <v>13495</v>
      </c>
      <c r="L6811">
        <v>0</v>
      </c>
      <c r="M6811">
        <v>0</v>
      </c>
      <c r="N6811">
        <v>11000</v>
      </c>
      <c r="O6811">
        <v>0</v>
      </c>
      <c r="P6811">
        <v>-11000</v>
      </c>
      <c r="Q6811">
        <v>8957</v>
      </c>
      <c r="R6811" t="b">
        <v>0</v>
      </c>
      <c r="S6811">
        <v>0</v>
      </c>
    </row>
    <row r="6812" spans="1:19">
      <c r="A6812">
        <v>417501</v>
      </c>
      <c r="B6812" s="12"/>
      <c r="C6812" s="12" t="s">
        <v>4797</v>
      </c>
      <c r="D6812" s="12" t="s">
        <v>5289</v>
      </c>
      <c r="E6812" t="b">
        <v>0</v>
      </c>
      <c r="F6812">
        <v>0</v>
      </c>
      <c r="G6812">
        <v>6202</v>
      </c>
      <c r="H6812">
        <v>43873</v>
      </c>
      <c r="I6812" s="12" t="s">
        <v>6126</v>
      </c>
      <c r="J6812">
        <v>1</v>
      </c>
      <c r="K6812">
        <v>13580</v>
      </c>
      <c r="L6812">
        <v>0</v>
      </c>
      <c r="M6812">
        <v>0</v>
      </c>
      <c r="N6812">
        <v>11000</v>
      </c>
      <c r="O6812">
        <v>0</v>
      </c>
      <c r="P6812">
        <v>-22000</v>
      </c>
      <c r="Q6812">
        <v>8958</v>
      </c>
      <c r="R6812" t="b">
        <v>0</v>
      </c>
      <c r="S6812">
        <v>0</v>
      </c>
    </row>
    <row r="6813" spans="1:19">
      <c r="A6813">
        <v>417501</v>
      </c>
      <c r="B6813" s="12"/>
      <c r="C6813" s="12" t="s">
        <v>4797</v>
      </c>
      <c r="D6813" s="12" t="s">
        <v>5289</v>
      </c>
      <c r="E6813" t="b">
        <v>0</v>
      </c>
      <c r="F6813">
        <v>0</v>
      </c>
      <c r="G6813">
        <v>6202</v>
      </c>
      <c r="H6813">
        <v>43896</v>
      </c>
      <c r="I6813" s="12" t="s">
        <v>6126</v>
      </c>
      <c r="J6813">
        <v>1</v>
      </c>
      <c r="K6813">
        <v>13623</v>
      </c>
      <c r="L6813">
        <v>0</v>
      </c>
      <c r="M6813">
        <v>0</v>
      </c>
      <c r="N6813">
        <v>11000</v>
      </c>
      <c r="O6813">
        <v>0</v>
      </c>
      <c r="P6813">
        <v>-33000</v>
      </c>
      <c r="Q6813">
        <v>8959</v>
      </c>
      <c r="R6813" t="b">
        <v>0</v>
      </c>
      <c r="S6813">
        <v>0</v>
      </c>
    </row>
    <row r="6814" spans="1:19">
      <c r="A6814">
        <v>417501</v>
      </c>
      <c r="B6814" s="12"/>
      <c r="C6814" s="12" t="s">
        <v>4797</v>
      </c>
      <c r="D6814" s="12" t="s">
        <v>5289</v>
      </c>
      <c r="E6814" t="b">
        <v>0</v>
      </c>
      <c r="F6814">
        <v>0</v>
      </c>
      <c r="G6814">
        <v>6202</v>
      </c>
      <c r="H6814">
        <v>43928</v>
      </c>
      <c r="I6814" s="12" t="s">
        <v>6126</v>
      </c>
      <c r="J6814">
        <v>1</v>
      </c>
      <c r="K6814">
        <v>13692</v>
      </c>
      <c r="L6814">
        <v>0</v>
      </c>
      <c r="M6814">
        <v>0</v>
      </c>
      <c r="N6814">
        <v>11000</v>
      </c>
      <c r="O6814">
        <v>0</v>
      </c>
      <c r="P6814">
        <v>-44000</v>
      </c>
      <c r="Q6814">
        <v>8960</v>
      </c>
      <c r="R6814" t="b">
        <v>0</v>
      </c>
      <c r="S6814">
        <v>0</v>
      </c>
    </row>
    <row r="6815" spans="1:19">
      <c r="A6815">
        <v>417501</v>
      </c>
      <c r="B6815" s="12" t="s">
        <v>4032</v>
      </c>
      <c r="C6815" s="12" t="s">
        <v>4797</v>
      </c>
      <c r="D6815" s="12" t="s">
        <v>4032</v>
      </c>
      <c r="E6815" t="b">
        <v>0</v>
      </c>
      <c r="F6815">
        <v>0</v>
      </c>
      <c r="G6815">
        <v>6202</v>
      </c>
      <c r="H6815" t="s">
        <v>21</v>
      </c>
      <c r="I6815" s="12"/>
      <c r="K6815">
        <v>0</v>
      </c>
      <c r="L6815">
        <v>0</v>
      </c>
      <c r="M6815">
        <v>0</v>
      </c>
      <c r="N6815">
        <v>44000</v>
      </c>
      <c r="O6815">
        <v>0</v>
      </c>
      <c r="P6815">
        <v>-44000</v>
      </c>
      <c r="Q6815">
        <v>8961</v>
      </c>
      <c r="R6815" t="b">
        <v>0</v>
      </c>
      <c r="S6815">
        <v>0</v>
      </c>
    </row>
    <row r="6816" spans="1:19">
      <c r="A6816">
        <v>417501</v>
      </c>
      <c r="B6816" s="12" t="s">
        <v>5299</v>
      </c>
      <c r="C6816" s="12" t="s">
        <v>4797</v>
      </c>
      <c r="D6816" s="12" t="s">
        <v>5299</v>
      </c>
      <c r="E6816" t="b">
        <v>0</v>
      </c>
      <c r="F6816">
        <v>0</v>
      </c>
      <c r="G6816">
        <v>6301</v>
      </c>
      <c r="H6816" t="s">
        <v>21</v>
      </c>
      <c r="I6816" s="12"/>
      <c r="K6816">
        <v>0</v>
      </c>
      <c r="L6816">
        <v>110000</v>
      </c>
      <c r="M6816">
        <v>0</v>
      </c>
      <c r="N6816">
        <v>0</v>
      </c>
      <c r="O6816">
        <v>0</v>
      </c>
      <c r="P6816">
        <v>0</v>
      </c>
      <c r="Q6816">
        <v>8962</v>
      </c>
      <c r="R6816" t="b">
        <v>0</v>
      </c>
      <c r="S6816">
        <v>0</v>
      </c>
    </row>
    <row r="6817" spans="1:19">
      <c r="A6817">
        <v>417501</v>
      </c>
      <c r="B6817" s="12"/>
      <c r="C6817" s="12" t="s">
        <v>4797</v>
      </c>
      <c r="D6817" s="12" t="s">
        <v>5299</v>
      </c>
      <c r="E6817" t="b">
        <v>0</v>
      </c>
      <c r="F6817">
        <v>0</v>
      </c>
      <c r="G6817">
        <v>6301</v>
      </c>
      <c r="H6817">
        <v>43845</v>
      </c>
      <c r="I6817" s="12" t="s">
        <v>6127</v>
      </c>
      <c r="J6817">
        <v>1</v>
      </c>
      <c r="K6817">
        <v>13519</v>
      </c>
      <c r="L6817">
        <v>0</v>
      </c>
      <c r="M6817">
        <v>0</v>
      </c>
      <c r="N6817">
        <v>10000</v>
      </c>
      <c r="O6817">
        <v>0</v>
      </c>
      <c r="P6817">
        <v>-10000</v>
      </c>
      <c r="Q6817">
        <v>8963</v>
      </c>
      <c r="R6817" t="b">
        <v>0</v>
      </c>
      <c r="S6817">
        <v>0</v>
      </c>
    </row>
    <row r="6818" spans="1:19">
      <c r="A6818">
        <v>417501</v>
      </c>
      <c r="B6818" s="12"/>
      <c r="C6818" s="12" t="s">
        <v>4797</v>
      </c>
      <c r="D6818" s="12" t="s">
        <v>5299</v>
      </c>
      <c r="E6818" t="b">
        <v>0</v>
      </c>
      <c r="F6818">
        <v>0</v>
      </c>
      <c r="G6818">
        <v>6301</v>
      </c>
      <c r="H6818">
        <v>43899</v>
      </c>
      <c r="I6818" s="12" t="s">
        <v>6127</v>
      </c>
      <c r="J6818">
        <v>1</v>
      </c>
      <c r="K6818">
        <v>13625</v>
      </c>
      <c r="L6818">
        <v>0</v>
      </c>
      <c r="M6818">
        <v>0</v>
      </c>
      <c r="N6818">
        <v>10000</v>
      </c>
      <c r="O6818">
        <v>0</v>
      </c>
      <c r="P6818">
        <v>-20000</v>
      </c>
      <c r="Q6818">
        <v>8964</v>
      </c>
      <c r="R6818" t="b">
        <v>0</v>
      </c>
      <c r="S6818">
        <v>0</v>
      </c>
    </row>
    <row r="6819" spans="1:19">
      <c r="A6819">
        <v>417501</v>
      </c>
      <c r="B6819" s="12"/>
      <c r="C6819" s="12" t="s">
        <v>4797</v>
      </c>
      <c r="D6819" s="12" t="s">
        <v>5299</v>
      </c>
      <c r="E6819" t="b">
        <v>0</v>
      </c>
      <c r="F6819">
        <v>0</v>
      </c>
      <c r="G6819">
        <v>6301</v>
      </c>
      <c r="H6819">
        <v>43934</v>
      </c>
      <c r="I6819" s="12" t="s">
        <v>6127</v>
      </c>
      <c r="J6819">
        <v>1</v>
      </c>
      <c r="K6819">
        <v>13706</v>
      </c>
      <c r="L6819">
        <v>0</v>
      </c>
      <c r="M6819">
        <v>0</v>
      </c>
      <c r="N6819">
        <v>10000</v>
      </c>
      <c r="O6819">
        <v>0</v>
      </c>
      <c r="P6819">
        <v>-30000</v>
      </c>
      <c r="Q6819">
        <v>8965</v>
      </c>
      <c r="R6819" t="b">
        <v>0</v>
      </c>
      <c r="S6819">
        <v>0</v>
      </c>
    </row>
    <row r="6820" spans="1:19">
      <c r="A6820">
        <v>417501</v>
      </c>
      <c r="B6820" s="12"/>
      <c r="C6820" s="12" t="s">
        <v>4797</v>
      </c>
      <c r="D6820" s="12" t="s">
        <v>5299</v>
      </c>
      <c r="E6820" t="b">
        <v>0</v>
      </c>
      <c r="F6820">
        <v>0</v>
      </c>
      <c r="G6820">
        <v>6301</v>
      </c>
      <c r="H6820">
        <v>43969</v>
      </c>
      <c r="I6820" s="12" t="s">
        <v>6127</v>
      </c>
      <c r="J6820">
        <v>1</v>
      </c>
      <c r="K6820">
        <v>13780</v>
      </c>
      <c r="L6820">
        <v>0</v>
      </c>
      <c r="M6820">
        <v>0</v>
      </c>
      <c r="N6820">
        <v>10000</v>
      </c>
      <c r="O6820">
        <v>0</v>
      </c>
      <c r="P6820">
        <v>-40000</v>
      </c>
      <c r="Q6820">
        <v>8966</v>
      </c>
      <c r="R6820" t="b">
        <v>0</v>
      </c>
      <c r="S6820">
        <v>0</v>
      </c>
    </row>
    <row r="6821" spans="1:19">
      <c r="A6821">
        <v>417501</v>
      </c>
      <c r="B6821" s="12"/>
      <c r="C6821" s="12" t="s">
        <v>4797</v>
      </c>
      <c r="D6821" s="12" t="s">
        <v>5299</v>
      </c>
      <c r="E6821" t="b">
        <v>0</v>
      </c>
      <c r="F6821">
        <v>0</v>
      </c>
      <c r="G6821">
        <v>6301</v>
      </c>
      <c r="H6821">
        <v>43994</v>
      </c>
      <c r="I6821" s="12" t="s">
        <v>6127</v>
      </c>
      <c r="J6821">
        <v>1</v>
      </c>
      <c r="K6821">
        <v>13842</v>
      </c>
      <c r="L6821">
        <v>0</v>
      </c>
      <c r="M6821">
        <v>0</v>
      </c>
      <c r="N6821">
        <v>10000</v>
      </c>
      <c r="O6821">
        <v>0</v>
      </c>
      <c r="P6821">
        <v>-50000</v>
      </c>
      <c r="Q6821">
        <v>8967</v>
      </c>
      <c r="R6821" t="b">
        <v>0</v>
      </c>
      <c r="S6821">
        <v>0</v>
      </c>
    </row>
    <row r="6822" spans="1:19">
      <c r="A6822">
        <v>417501</v>
      </c>
      <c r="B6822" s="12"/>
      <c r="C6822" s="12" t="s">
        <v>4797</v>
      </c>
      <c r="D6822" s="12" t="s">
        <v>5299</v>
      </c>
      <c r="E6822" t="b">
        <v>0</v>
      </c>
      <c r="F6822">
        <v>0</v>
      </c>
      <c r="G6822">
        <v>6301</v>
      </c>
      <c r="H6822">
        <v>44025</v>
      </c>
      <c r="I6822" s="12" t="s">
        <v>6127</v>
      </c>
      <c r="J6822">
        <v>1</v>
      </c>
      <c r="K6822">
        <v>13910</v>
      </c>
      <c r="L6822">
        <v>0</v>
      </c>
      <c r="M6822">
        <v>0</v>
      </c>
      <c r="N6822">
        <v>10000</v>
      </c>
      <c r="O6822">
        <v>0</v>
      </c>
      <c r="P6822">
        <v>-60000</v>
      </c>
      <c r="Q6822">
        <v>8968</v>
      </c>
      <c r="R6822" t="b">
        <v>0</v>
      </c>
      <c r="S6822">
        <v>0</v>
      </c>
    </row>
    <row r="6823" spans="1:19">
      <c r="A6823">
        <v>417501</v>
      </c>
      <c r="B6823" s="12"/>
      <c r="C6823" s="12" t="s">
        <v>4797</v>
      </c>
      <c r="D6823" s="12" t="s">
        <v>5299</v>
      </c>
      <c r="E6823" t="b">
        <v>0</v>
      </c>
      <c r="F6823">
        <v>0</v>
      </c>
      <c r="G6823">
        <v>6301</v>
      </c>
      <c r="H6823">
        <v>44061</v>
      </c>
      <c r="I6823" s="12" t="s">
        <v>6127</v>
      </c>
      <c r="J6823">
        <v>1</v>
      </c>
      <c r="K6823">
        <v>13989</v>
      </c>
      <c r="L6823">
        <v>0</v>
      </c>
      <c r="M6823">
        <v>0</v>
      </c>
      <c r="N6823">
        <v>10000</v>
      </c>
      <c r="O6823">
        <v>0</v>
      </c>
      <c r="P6823">
        <v>-70000</v>
      </c>
      <c r="Q6823">
        <v>8969</v>
      </c>
      <c r="R6823" t="b">
        <v>0</v>
      </c>
      <c r="S6823">
        <v>0</v>
      </c>
    </row>
    <row r="6824" spans="1:19">
      <c r="A6824">
        <v>417501</v>
      </c>
      <c r="B6824" s="12"/>
      <c r="C6824" s="12" t="s">
        <v>4797</v>
      </c>
      <c r="D6824" s="12" t="s">
        <v>5299</v>
      </c>
      <c r="E6824" t="b">
        <v>0</v>
      </c>
      <c r="F6824">
        <v>0</v>
      </c>
      <c r="G6824">
        <v>6301</v>
      </c>
      <c r="H6824">
        <v>44088</v>
      </c>
      <c r="I6824" s="12" t="s">
        <v>6127</v>
      </c>
      <c r="J6824">
        <v>1</v>
      </c>
      <c r="K6824">
        <v>14061</v>
      </c>
      <c r="L6824">
        <v>0</v>
      </c>
      <c r="M6824">
        <v>0</v>
      </c>
      <c r="N6824">
        <v>10000</v>
      </c>
      <c r="O6824">
        <v>0</v>
      </c>
      <c r="P6824">
        <v>-80000</v>
      </c>
      <c r="Q6824">
        <v>8970</v>
      </c>
      <c r="R6824" t="b">
        <v>0</v>
      </c>
      <c r="S6824">
        <v>0</v>
      </c>
    </row>
    <row r="6825" spans="1:19">
      <c r="A6825">
        <v>417501</v>
      </c>
      <c r="B6825" s="12"/>
      <c r="C6825" s="12" t="s">
        <v>4797</v>
      </c>
      <c r="D6825" s="12" t="s">
        <v>5299</v>
      </c>
      <c r="E6825" t="b">
        <v>0</v>
      </c>
      <c r="F6825">
        <v>0</v>
      </c>
      <c r="G6825">
        <v>6301</v>
      </c>
      <c r="H6825">
        <v>44118</v>
      </c>
      <c r="I6825" s="12" t="s">
        <v>6127</v>
      </c>
      <c r="J6825">
        <v>1</v>
      </c>
      <c r="K6825">
        <v>14133</v>
      </c>
      <c r="L6825">
        <v>0</v>
      </c>
      <c r="M6825">
        <v>0</v>
      </c>
      <c r="N6825">
        <v>10000</v>
      </c>
      <c r="O6825">
        <v>0</v>
      </c>
      <c r="P6825">
        <v>-90000</v>
      </c>
      <c r="Q6825">
        <v>8971</v>
      </c>
      <c r="R6825" t="b">
        <v>0</v>
      </c>
      <c r="S6825">
        <v>0</v>
      </c>
    </row>
    <row r="6826" spans="1:19">
      <c r="A6826">
        <v>417501</v>
      </c>
      <c r="B6826" s="12"/>
      <c r="C6826" s="12" t="s">
        <v>4797</v>
      </c>
      <c r="D6826" s="12" t="s">
        <v>5299</v>
      </c>
      <c r="E6826" t="b">
        <v>0</v>
      </c>
      <c r="F6826">
        <v>0</v>
      </c>
      <c r="G6826">
        <v>6301</v>
      </c>
      <c r="H6826">
        <v>44148</v>
      </c>
      <c r="I6826" s="12" t="s">
        <v>6127</v>
      </c>
      <c r="J6826">
        <v>1</v>
      </c>
      <c r="K6826">
        <v>14208</v>
      </c>
      <c r="L6826">
        <v>0</v>
      </c>
      <c r="M6826">
        <v>0</v>
      </c>
      <c r="N6826">
        <v>10000</v>
      </c>
      <c r="O6826">
        <v>0</v>
      </c>
      <c r="P6826">
        <v>-100000</v>
      </c>
      <c r="Q6826">
        <v>8972</v>
      </c>
      <c r="R6826" t="b">
        <v>0</v>
      </c>
      <c r="S6826">
        <v>0</v>
      </c>
    </row>
    <row r="6827" spans="1:19">
      <c r="A6827">
        <v>417501</v>
      </c>
      <c r="B6827" s="12"/>
      <c r="C6827" s="12" t="s">
        <v>4797</v>
      </c>
      <c r="D6827" s="12" t="s">
        <v>5299</v>
      </c>
      <c r="E6827" t="b">
        <v>0</v>
      </c>
      <c r="F6827">
        <v>0</v>
      </c>
      <c r="G6827">
        <v>6301</v>
      </c>
      <c r="H6827">
        <v>44179</v>
      </c>
      <c r="I6827" s="12" t="s">
        <v>6127</v>
      </c>
      <c r="J6827">
        <v>1</v>
      </c>
      <c r="K6827">
        <v>14278</v>
      </c>
      <c r="L6827">
        <v>0</v>
      </c>
      <c r="M6827">
        <v>0</v>
      </c>
      <c r="N6827">
        <v>10000</v>
      </c>
      <c r="O6827">
        <v>0</v>
      </c>
      <c r="P6827">
        <v>-110000</v>
      </c>
      <c r="Q6827">
        <v>8973</v>
      </c>
      <c r="R6827" t="b">
        <v>0</v>
      </c>
      <c r="S6827">
        <v>0</v>
      </c>
    </row>
    <row r="6828" spans="1:19">
      <c r="A6828">
        <v>417501</v>
      </c>
      <c r="B6828" s="12" t="s">
        <v>4034</v>
      </c>
      <c r="C6828" s="12" t="s">
        <v>4797</v>
      </c>
      <c r="D6828" s="12" t="s">
        <v>4034</v>
      </c>
      <c r="E6828" t="b">
        <v>0</v>
      </c>
      <c r="F6828">
        <v>0</v>
      </c>
      <c r="G6828">
        <v>6301</v>
      </c>
      <c r="H6828" t="s">
        <v>21</v>
      </c>
      <c r="I6828" s="12"/>
      <c r="K6828">
        <v>0</v>
      </c>
      <c r="L6828">
        <v>0</v>
      </c>
      <c r="M6828">
        <v>0</v>
      </c>
      <c r="N6828">
        <v>110000</v>
      </c>
      <c r="O6828">
        <v>0</v>
      </c>
      <c r="P6828">
        <v>-110000</v>
      </c>
      <c r="Q6828">
        <v>8974</v>
      </c>
      <c r="R6828" t="b">
        <v>0</v>
      </c>
      <c r="S6828">
        <v>0</v>
      </c>
    </row>
    <row r="6829" spans="1:19">
      <c r="A6829">
        <v>417501</v>
      </c>
      <c r="B6829" s="12" t="s">
        <v>5313</v>
      </c>
      <c r="C6829" s="12" t="s">
        <v>4797</v>
      </c>
      <c r="D6829" s="12" t="s">
        <v>5313</v>
      </c>
      <c r="E6829" t="b">
        <v>0</v>
      </c>
      <c r="F6829">
        <v>0</v>
      </c>
      <c r="G6829">
        <v>6401</v>
      </c>
      <c r="H6829" t="s">
        <v>21</v>
      </c>
      <c r="I6829" s="12"/>
      <c r="K6829">
        <v>0</v>
      </c>
      <c r="L6829">
        <v>120000</v>
      </c>
      <c r="M6829">
        <v>0</v>
      </c>
      <c r="N6829">
        <v>0</v>
      </c>
      <c r="O6829">
        <v>0</v>
      </c>
      <c r="P6829">
        <v>0</v>
      </c>
      <c r="Q6829">
        <v>8975</v>
      </c>
      <c r="R6829" t="b">
        <v>0</v>
      </c>
      <c r="S6829">
        <v>0</v>
      </c>
    </row>
    <row r="6830" spans="1:19">
      <c r="A6830">
        <v>417501</v>
      </c>
      <c r="B6830" s="12"/>
      <c r="C6830" s="12" t="s">
        <v>4797</v>
      </c>
      <c r="D6830" s="12" t="s">
        <v>5313</v>
      </c>
      <c r="E6830" t="b">
        <v>0</v>
      </c>
      <c r="F6830">
        <v>0</v>
      </c>
      <c r="G6830">
        <v>6401</v>
      </c>
      <c r="H6830">
        <v>43845</v>
      </c>
      <c r="I6830" s="12" t="s">
        <v>6128</v>
      </c>
      <c r="J6830">
        <v>1</v>
      </c>
      <c r="K6830">
        <v>13538</v>
      </c>
      <c r="L6830">
        <v>0</v>
      </c>
      <c r="M6830">
        <v>0</v>
      </c>
      <c r="N6830">
        <v>10000</v>
      </c>
      <c r="O6830">
        <v>0</v>
      </c>
      <c r="P6830">
        <v>-10000</v>
      </c>
      <c r="Q6830">
        <v>8976</v>
      </c>
      <c r="R6830" t="b">
        <v>0</v>
      </c>
      <c r="S6830">
        <v>0</v>
      </c>
    </row>
    <row r="6831" spans="1:19">
      <c r="A6831">
        <v>417501</v>
      </c>
      <c r="B6831" s="12"/>
      <c r="C6831" s="12" t="s">
        <v>4797</v>
      </c>
      <c r="D6831" s="12" t="s">
        <v>5313</v>
      </c>
      <c r="E6831" t="b">
        <v>0</v>
      </c>
      <c r="F6831">
        <v>0</v>
      </c>
      <c r="G6831">
        <v>6401</v>
      </c>
      <c r="H6831">
        <v>43878</v>
      </c>
      <c r="I6831" s="12" t="s">
        <v>6128</v>
      </c>
      <c r="J6831">
        <v>1</v>
      </c>
      <c r="K6831">
        <v>13609</v>
      </c>
      <c r="L6831">
        <v>0</v>
      </c>
      <c r="M6831">
        <v>0</v>
      </c>
      <c r="N6831">
        <v>10000</v>
      </c>
      <c r="O6831">
        <v>0</v>
      </c>
      <c r="P6831">
        <v>-20000</v>
      </c>
      <c r="Q6831">
        <v>8977</v>
      </c>
      <c r="R6831" t="b">
        <v>0</v>
      </c>
      <c r="S6831">
        <v>0</v>
      </c>
    </row>
    <row r="6832" spans="1:19">
      <c r="A6832">
        <v>417501</v>
      </c>
      <c r="B6832" s="12"/>
      <c r="C6832" s="12" t="s">
        <v>4797</v>
      </c>
      <c r="D6832" s="12" t="s">
        <v>5313</v>
      </c>
      <c r="E6832" t="b">
        <v>0</v>
      </c>
      <c r="F6832">
        <v>0</v>
      </c>
      <c r="G6832">
        <v>6401</v>
      </c>
      <c r="H6832">
        <v>43906</v>
      </c>
      <c r="I6832" s="12" t="s">
        <v>6128</v>
      </c>
      <c r="J6832">
        <v>1</v>
      </c>
      <c r="K6832">
        <v>13677</v>
      </c>
      <c r="L6832">
        <v>0</v>
      </c>
      <c r="M6832">
        <v>0</v>
      </c>
      <c r="N6832">
        <v>10000</v>
      </c>
      <c r="O6832">
        <v>0</v>
      </c>
      <c r="P6832">
        <v>-30000</v>
      </c>
      <c r="Q6832">
        <v>8978</v>
      </c>
      <c r="R6832" t="b">
        <v>0</v>
      </c>
      <c r="S6832">
        <v>0</v>
      </c>
    </row>
    <row r="6833" spans="1:19">
      <c r="A6833">
        <v>417501</v>
      </c>
      <c r="B6833" s="12"/>
      <c r="C6833" s="12" t="s">
        <v>4797</v>
      </c>
      <c r="D6833" s="12" t="s">
        <v>5313</v>
      </c>
      <c r="E6833" t="b">
        <v>0</v>
      </c>
      <c r="F6833">
        <v>0</v>
      </c>
      <c r="G6833">
        <v>6401</v>
      </c>
      <c r="H6833">
        <v>43934</v>
      </c>
      <c r="I6833" s="12" t="s">
        <v>6128</v>
      </c>
      <c r="J6833">
        <v>1</v>
      </c>
      <c r="K6833">
        <v>13739</v>
      </c>
      <c r="L6833">
        <v>0</v>
      </c>
      <c r="M6833">
        <v>0</v>
      </c>
      <c r="N6833">
        <v>10000</v>
      </c>
      <c r="O6833">
        <v>0</v>
      </c>
      <c r="P6833">
        <v>-40000</v>
      </c>
      <c r="Q6833">
        <v>8979</v>
      </c>
      <c r="R6833" t="b">
        <v>0</v>
      </c>
      <c r="S6833">
        <v>0</v>
      </c>
    </row>
    <row r="6834" spans="1:19">
      <c r="A6834">
        <v>417501</v>
      </c>
      <c r="B6834" s="12"/>
      <c r="C6834" s="12" t="s">
        <v>4797</v>
      </c>
      <c r="D6834" s="12" t="s">
        <v>5313</v>
      </c>
      <c r="E6834" t="b">
        <v>0</v>
      </c>
      <c r="F6834">
        <v>0</v>
      </c>
      <c r="G6834">
        <v>6401</v>
      </c>
      <c r="H6834">
        <v>43962</v>
      </c>
      <c r="I6834" s="12" t="s">
        <v>6128</v>
      </c>
      <c r="J6834">
        <v>1</v>
      </c>
      <c r="K6834">
        <v>13806</v>
      </c>
      <c r="L6834">
        <v>0</v>
      </c>
      <c r="M6834">
        <v>0</v>
      </c>
      <c r="N6834">
        <v>10000</v>
      </c>
      <c r="O6834">
        <v>0</v>
      </c>
      <c r="P6834">
        <v>-50000</v>
      </c>
      <c r="Q6834">
        <v>8980</v>
      </c>
      <c r="R6834" t="b">
        <v>0</v>
      </c>
      <c r="S6834">
        <v>0</v>
      </c>
    </row>
    <row r="6835" spans="1:19">
      <c r="A6835">
        <v>417501</v>
      </c>
      <c r="B6835" s="12"/>
      <c r="C6835" s="12" t="s">
        <v>4797</v>
      </c>
      <c r="D6835" s="12" t="s">
        <v>5313</v>
      </c>
      <c r="E6835" t="b">
        <v>0</v>
      </c>
      <c r="F6835">
        <v>0</v>
      </c>
      <c r="G6835">
        <v>6401</v>
      </c>
      <c r="H6835">
        <v>43998</v>
      </c>
      <c r="I6835" s="12" t="s">
        <v>6128</v>
      </c>
      <c r="J6835">
        <v>1</v>
      </c>
      <c r="K6835">
        <v>13876</v>
      </c>
      <c r="L6835">
        <v>0</v>
      </c>
      <c r="M6835">
        <v>0</v>
      </c>
      <c r="N6835">
        <v>10000</v>
      </c>
      <c r="O6835">
        <v>0</v>
      </c>
      <c r="P6835">
        <v>-60000</v>
      </c>
      <c r="Q6835">
        <v>8981</v>
      </c>
      <c r="R6835" t="b">
        <v>0</v>
      </c>
      <c r="S6835">
        <v>0</v>
      </c>
    </row>
    <row r="6836" spans="1:19">
      <c r="A6836">
        <v>417501</v>
      </c>
      <c r="B6836" s="12"/>
      <c r="C6836" s="12" t="s">
        <v>4797</v>
      </c>
      <c r="D6836" s="12" t="s">
        <v>5313</v>
      </c>
      <c r="E6836" t="b">
        <v>0</v>
      </c>
      <c r="F6836">
        <v>0</v>
      </c>
      <c r="G6836">
        <v>6401</v>
      </c>
      <c r="H6836">
        <v>44039</v>
      </c>
      <c r="I6836" s="12" t="s">
        <v>6128</v>
      </c>
      <c r="J6836">
        <v>1</v>
      </c>
      <c r="K6836">
        <v>13931</v>
      </c>
      <c r="L6836">
        <v>0</v>
      </c>
      <c r="M6836">
        <v>0</v>
      </c>
      <c r="N6836">
        <v>10000</v>
      </c>
      <c r="O6836">
        <v>0</v>
      </c>
      <c r="P6836">
        <v>-70000</v>
      </c>
      <c r="Q6836">
        <v>8982</v>
      </c>
      <c r="R6836" t="b">
        <v>0</v>
      </c>
      <c r="S6836">
        <v>0</v>
      </c>
    </row>
    <row r="6837" spans="1:19">
      <c r="A6837">
        <v>417501</v>
      </c>
      <c r="B6837" s="12"/>
      <c r="C6837" s="12" t="s">
        <v>4797</v>
      </c>
      <c r="D6837" s="12" t="s">
        <v>5313</v>
      </c>
      <c r="E6837" t="b">
        <v>0</v>
      </c>
      <c r="F6837">
        <v>0</v>
      </c>
      <c r="G6837">
        <v>6401</v>
      </c>
      <c r="H6837">
        <v>44057</v>
      </c>
      <c r="I6837" s="12" t="s">
        <v>6128</v>
      </c>
      <c r="J6837">
        <v>1</v>
      </c>
      <c r="K6837">
        <v>14021</v>
      </c>
      <c r="L6837">
        <v>0</v>
      </c>
      <c r="M6837">
        <v>0</v>
      </c>
      <c r="N6837">
        <v>10000</v>
      </c>
      <c r="O6837">
        <v>0</v>
      </c>
      <c r="P6837">
        <v>-80000</v>
      </c>
      <c r="Q6837">
        <v>8983</v>
      </c>
      <c r="R6837" t="b">
        <v>0</v>
      </c>
      <c r="S6837">
        <v>0</v>
      </c>
    </row>
    <row r="6838" spans="1:19">
      <c r="A6838">
        <v>417501</v>
      </c>
      <c r="B6838" s="12"/>
      <c r="C6838" s="12" t="s">
        <v>4797</v>
      </c>
      <c r="D6838" s="12" t="s">
        <v>5313</v>
      </c>
      <c r="E6838" t="b">
        <v>0</v>
      </c>
      <c r="F6838">
        <v>0</v>
      </c>
      <c r="G6838">
        <v>6401</v>
      </c>
      <c r="H6838">
        <v>44088</v>
      </c>
      <c r="I6838" s="12" t="s">
        <v>6128</v>
      </c>
      <c r="J6838">
        <v>1</v>
      </c>
      <c r="K6838">
        <v>14094</v>
      </c>
      <c r="L6838">
        <v>0</v>
      </c>
      <c r="M6838">
        <v>0</v>
      </c>
      <c r="N6838">
        <v>10000</v>
      </c>
      <c r="O6838">
        <v>0</v>
      </c>
      <c r="P6838">
        <v>-90000</v>
      </c>
      <c r="Q6838">
        <v>8984</v>
      </c>
      <c r="R6838" t="b">
        <v>0</v>
      </c>
      <c r="S6838">
        <v>0</v>
      </c>
    </row>
    <row r="6839" spans="1:19">
      <c r="A6839">
        <v>417501</v>
      </c>
      <c r="B6839" s="12"/>
      <c r="C6839" s="12" t="s">
        <v>4797</v>
      </c>
      <c r="D6839" s="12" t="s">
        <v>5313</v>
      </c>
      <c r="E6839" t="b">
        <v>0</v>
      </c>
      <c r="F6839">
        <v>0</v>
      </c>
      <c r="G6839">
        <v>6401</v>
      </c>
      <c r="H6839">
        <v>44112</v>
      </c>
      <c r="I6839" s="12" t="s">
        <v>6128</v>
      </c>
      <c r="J6839">
        <v>1</v>
      </c>
      <c r="K6839">
        <v>14165</v>
      </c>
      <c r="L6839">
        <v>0</v>
      </c>
      <c r="M6839">
        <v>0</v>
      </c>
      <c r="N6839">
        <v>10000</v>
      </c>
      <c r="O6839">
        <v>0</v>
      </c>
      <c r="P6839">
        <v>-100000</v>
      </c>
      <c r="Q6839">
        <v>8985</v>
      </c>
      <c r="R6839" t="b">
        <v>0</v>
      </c>
      <c r="S6839">
        <v>0</v>
      </c>
    </row>
    <row r="6840" spans="1:19">
      <c r="A6840">
        <v>417501</v>
      </c>
      <c r="B6840" s="12"/>
      <c r="C6840" s="12" t="s">
        <v>4797</v>
      </c>
      <c r="D6840" s="12" t="s">
        <v>5313</v>
      </c>
      <c r="E6840" t="b">
        <v>0</v>
      </c>
      <c r="F6840">
        <v>0</v>
      </c>
      <c r="G6840">
        <v>6401</v>
      </c>
      <c r="H6840">
        <v>44144</v>
      </c>
      <c r="I6840" s="12" t="s">
        <v>6128</v>
      </c>
      <c r="J6840">
        <v>1</v>
      </c>
      <c r="K6840">
        <v>14225</v>
      </c>
      <c r="L6840">
        <v>0</v>
      </c>
      <c r="M6840">
        <v>0</v>
      </c>
      <c r="N6840">
        <v>10000</v>
      </c>
      <c r="O6840">
        <v>0</v>
      </c>
      <c r="P6840">
        <v>-110000</v>
      </c>
      <c r="Q6840">
        <v>8986</v>
      </c>
      <c r="R6840" t="b">
        <v>0</v>
      </c>
      <c r="S6840">
        <v>0</v>
      </c>
    </row>
    <row r="6841" spans="1:19">
      <c r="A6841">
        <v>417501</v>
      </c>
      <c r="B6841" s="12"/>
      <c r="C6841" s="12" t="s">
        <v>4797</v>
      </c>
      <c r="D6841" s="12" t="s">
        <v>5313</v>
      </c>
      <c r="E6841" t="b">
        <v>0</v>
      </c>
      <c r="F6841">
        <v>0</v>
      </c>
      <c r="G6841">
        <v>6401</v>
      </c>
      <c r="H6841">
        <v>44174</v>
      </c>
      <c r="I6841" s="12" t="s">
        <v>6128</v>
      </c>
      <c r="J6841">
        <v>1</v>
      </c>
      <c r="K6841">
        <v>14308</v>
      </c>
      <c r="L6841">
        <v>0</v>
      </c>
      <c r="M6841">
        <v>0</v>
      </c>
      <c r="N6841">
        <v>10000</v>
      </c>
      <c r="O6841">
        <v>0</v>
      </c>
      <c r="P6841">
        <v>-120000</v>
      </c>
      <c r="Q6841">
        <v>8987</v>
      </c>
      <c r="R6841" t="b">
        <v>0</v>
      </c>
      <c r="S6841">
        <v>0</v>
      </c>
    </row>
    <row r="6842" spans="1:19">
      <c r="A6842">
        <v>417501</v>
      </c>
      <c r="B6842" s="12" t="s">
        <v>4036</v>
      </c>
      <c r="C6842" s="12" t="s">
        <v>4797</v>
      </c>
      <c r="D6842" s="12" t="s">
        <v>4036</v>
      </c>
      <c r="E6842" t="b">
        <v>0</v>
      </c>
      <c r="F6842">
        <v>0</v>
      </c>
      <c r="G6842">
        <v>6401</v>
      </c>
      <c r="H6842" t="s">
        <v>21</v>
      </c>
      <c r="I6842" s="12"/>
      <c r="K6842">
        <v>0</v>
      </c>
      <c r="L6842">
        <v>0</v>
      </c>
      <c r="M6842">
        <v>0</v>
      </c>
      <c r="N6842">
        <v>120000</v>
      </c>
      <c r="O6842">
        <v>0</v>
      </c>
      <c r="P6842">
        <v>-120000</v>
      </c>
      <c r="Q6842">
        <v>8988</v>
      </c>
      <c r="R6842" t="b">
        <v>0</v>
      </c>
      <c r="S6842">
        <v>0</v>
      </c>
    </row>
    <row r="6843" spans="1:19">
      <c r="A6843">
        <v>417501</v>
      </c>
      <c r="B6843" s="12" t="s">
        <v>5324</v>
      </c>
      <c r="C6843" s="12" t="s">
        <v>4797</v>
      </c>
      <c r="D6843" s="12" t="s">
        <v>5324</v>
      </c>
      <c r="E6843" t="b">
        <v>0</v>
      </c>
      <c r="F6843">
        <v>0</v>
      </c>
      <c r="G6843">
        <v>6402</v>
      </c>
      <c r="H6843" t="s">
        <v>21</v>
      </c>
      <c r="I6843" s="12"/>
      <c r="K6843">
        <v>0</v>
      </c>
      <c r="L6843">
        <v>50000</v>
      </c>
      <c r="M6843">
        <v>0</v>
      </c>
      <c r="N6843">
        <v>0</v>
      </c>
      <c r="O6843">
        <v>0</v>
      </c>
      <c r="P6843">
        <v>0</v>
      </c>
      <c r="Q6843">
        <v>8989</v>
      </c>
      <c r="R6843" t="b">
        <v>0</v>
      </c>
      <c r="S6843">
        <v>0</v>
      </c>
    </row>
    <row r="6844" spans="1:19">
      <c r="A6844">
        <v>417501</v>
      </c>
      <c r="B6844" s="12"/>
      <c r="C6844" s="12" t="s">
        <v>4797</v>
      </c>
      <c r="D6844" s="12" t="s">
        <v>5324</v>
      </c>
      <c r="E6844" t="b">
        <v>0</v>
      </c>
      <c r="F6844">
        <v>0</v>
      </c>
      <c r="G6844">
        <v>6402</v>
      </c>
      <c r="H6844">
        <v>43874</v>
      </c>
      <c r="I6844" s="12" t="s">
        <v>6129</v>
      </c>
      <c r="J6844">
        <v>1</v>
      </c>
      <c r="K6844">
        <v>13588</v>
      </c>
      <c r="L6844">
        <v>0</v>
      </c>
      <c r="M6844">
        <v>0</v>
      </c>
      <c r="N6844">
        <v>10000</v>
      </c>
      <c r="O6844">
        <v>0</v>
      </c>
      <c r="P6844">
        <v>-10000</v>
      </c>
      <c r="Q6844">
        <v>8990</v>
      </c>
      <c r="R6844" t="b">
        <v>0</v>
      </c>
      <c r="S6844">
        <v>0</v>
      </c>
    </row>
    <row r="6845" spans="1:19">
      <c r="A6845">
        <v>417501</v>
      </c>
      <c r="B6845" s="12"/>
      <c r="C6845" s="12" t="s">
        <v>4797</v>
      </c>
      <c r="D6845" s="12" t="s">
        <v>5324</v>
      </c>
      <c r="E6845" t="b">
        <v>0</v>
      </c>
      <c r="F6845">
        <v>0</v>
      </c>
      <c r="G6845">
        <v>6402</v>
      </c>
      <c r="H6845">
        <v>44073</v>
      </c>
      <c r="I6845" s="12" t="s">
        <v>5325</v>
      </c>
      <c r="J6845">
        <v>3</v>
      </c>
      <c r="K6845">
        <v>574</v>
      </c>
      <c r="L6845">
        <v>0</v>
      </c>
      <c r="M6845">
        <v>0</v>
      </c>
      <c r="N6845">
        <v>40000</v>
      </c>
      <c r="O6845">
        <v>0</v>
      </c>
      <c r="P6845">
        <v>-50000</v>
      </c>
      <c r="Q6845">
        <v>8991</v>
      </c>
      <c r="R6845" t="b">
        <v>0</v>
      </c>
      <c r="S6845">
        <v>0</v>
      </c>
    </row>
    <row r="6846" spans="1:19">
      <c r="A6846">
        <v>417501</v>
      </c>
      <c r="B6846" s="12" t="s">
        <v>4038</v>
      </c>
      <c r="C6846" s="12" t="s">
        <v>4797</v>
      </c>
      <c r="D6846" s="12" t="s">
        <v>4038</v>
      </c>
      <c r="E6846" t="b">
        <v>0</v>
      </c>
      <c r="F6846">
        <v>0</v>
      </c>
      <c r="G6846">
        <v>6402</v>
      </c>
      <c r="H6846" t="s">
        <v>21</v>
      </c>
      <c r="I6846" s="12"/>
      <c r="K6846">
        <v>0</v>
      </c>
      <c r="L6846">
        <v>0</v>
      </c>
      <c r="M6846">
        <v>0</v>
      </c>
      <c r="N6846">
        <v>50000</v>
      </c>
      <c r="O6846">
        <v>0</v>
      </c>
      <c r="P6846">
        <v>-50000</v>
      </c>
      <c r="Q6846">
        <v>8992</v>
      </c>
      <c r="R6846" t="b">
        <v>0</v>
      </c>
      <c r="S6846">
        <v>0</v>
      </c>
    </row>
    <row r="6847" spans="1:19">
      <c r="A6847">
        <v>417501</v>
      </c>
      <c r="B6847" s="12" t="s">
        <v>5332</v>
      </c>
      <c r="C6847" s="12" t="s">
        <v>4797</v>
      </c>
      <c r="D6847" s="12" t="s">
        <v>5332</v>
      </c>
      <c r="E6847" t="b">
        <v>0</v>
      </c>
      <c r="F6847">
        <v>0</v>
      </c>
      <c r="G6847">
        <v>6501</v>
      </c>
      <c r="H6847" t="s">
        <v>21</v>
      </c>
      <c r="I6847" s="12"/>
      <c r="K6847">
        <v>0</v>
      </c>
      <c r="L6847">
        <v>80000</v>
      </c>
      <c r="M6847">
        <v>0</v>
      </c>
      <c r="N6847">
        <v>0</v>
      </c>
      <c r="O6847">
        <v>0</v>
      </c>
      <c r="P6847">
        <v>0</v>
      </c>
      <c r="Q6847">
        <v>8993</v>
      </c>
      <c r="R6847" t="b">
        <v>0</v>
      </c>
      <c r="S6847">
        <v>0</v>
      </c>
    </row>
    <row r="6848" spans="1:19">
      <c r="A6848">
        <v>417501</v>
      </c>
      <c r="B6848" s="12"/>
      <c r="C6848" s="12" t="s">
        <v>4797</v>
      </c>
      <c r="D6848" s="12" t="s">
        <v>5332</v>
      </c>
      <c r="E6848" t="b">
        <v>0</v>
      </c>
      <c r="F6848">
        <v>0</v>
      </c>
      <c r="G6848">
        <v>6501</v>
      </c>
      <c r="H6848">
        <v>43871</v>
      </c>
      <c r="I6848" s="12" t="s">
        <v>6130</v>
      </c>
      <c r="J6848">
        <v>1</v>
      </c>
      <c r="K6848">
        <v>13561</v>
      </c>
      <c r="L6848">
        <v>0</v>
      </c>
      <c r="M6848">
        <v>0</v>
      </c>
      <c r="N6848">
        <v>10000</v>
      </c>
      <c r="O6848">
        <v>0</v>
      </c>
      <c r="P6848">
        <v>-10000</v>
      </c>
      <c r="Q6848">
        <v>8994</v>
      </c>
      <c r="R6848" t="b">
        <v>0</v>
      </c>
      <c r="S6848">
        <v>0</v>
      </c>
    </row>
    <row r="6849" spans="1:19">
      <c r="A6849">
        <v>417501</v>
      </c>
      <c r="B6849" s="12"/>
      <c r="C6849" s="12" t="s">
        <v>4797</v>
      </c>
      <c r="D6849" s="12" t="s">
        <v>5332</v>
      </c>
      <c r="E6849" t="b">
        <v>0</v>
      </c>
      <c r="F6849">
        <v>0</v>
      </c>
      <c r="G6849">
        <v>6501</v>
      </c>
      <c r="H6849">
        <v>43903</v>
      </c>
      <c r="I6849" s="12" t="s">
        <v>6130</v>
      </c>
      <c r="J6849">
        <v>1</v>
      </c>
      <c r="K6849">
        <v>13659</v>
      </c>
      <c r="L6849">
        <v>0</v>
      </c>
      <c r="M6849">
        <v>0</v>
      </c>
      <c r="N6849">
        <v>10000</v>
      </c>
      <c r="O6849">
        <v>0</v>
      </c>
      <c r="P6849">
        <v>-20000</v>
      </c>
      <c r="Q6849">
        <v>8995</v>
      </c>
      <c r="R6849" t="b">
        <v>0</v>
      </c>
      <c r="S6849">
        <v>0</v>
      </c>
    </row>
    <row r="6850" spans="1:19">
      <c r="A6850">
        <v>417501</v>
      </c>
      <c r="B6850" s="12"/>
      <c r="C6850" s="12" t="s">
        <v>4797</v>
      </c>
      <c r="D6850" s="12" t="s">
        <v>5332</v>
      </c>
      <c r="E6850" t="b">
        <v>0</v>
      </c>
      <c r="F6850">
        <v>0</v>
      </c>
      <c r="G6850">
        <v>6501</v>
      </c>
      <c r="H6850">
        <v>43950</v>
      </c>
      <c r="I6850" s="12" t="s">
        <v>6130</v>
      </c>
      <c r="J6850">
        <v>1</v>
      </c>
      <c r="K6850">
        <v>13726</v>
      </c>
      <c r="L6850">
        <v>0</v>
      </c>
      <c r="M6850">
        <v>0</v>
      </c>
      <c r="N6850">
        <v>10000</v>
      </c>
      <c r="O6850">
        <v>0</v>
      </c>
      <c r="P6850">
        <v>-30000</v>
      </c>
      <c r="Q6850">
        <v>8996</v>
      </c>
      <c r="R6850" t="b">
        <v>0</v>
      </c>
      <c r="S6850">
        <v>0</v>
      </c>
    </row>
    <row r="6851" spans="1:19">
      <c r="A6851">
        <v>417501</v>
      </c>
      <c r="B6851" s="12"/>
      <c r="C6851" s="12" t="s">
        <v>4797</v>
      </c>
      <c r="D6851" s="12" t="s">
        <v>5332</v>
      </c>
      <c r="E6851" t="b">
        <v>0</v>
      </c>
      <c r="F6851">
        <v>0</v>
      </c>
      <c r="G6851">
        <v>6501</v>
      </c>
      <c r="H6851">
        <v>43965</v>
      </c>
      <c r="I6851" s="12" t="s">
        <v>6130</v>
      </c>
      <c r="J6851">
        <v>1</v>
      </c>
      <c r="K6851">
        <v>13769</v>
      </c>
      <c r="L6851">
        <v>0</v>
      </c>
      <c r="M6851">
        <v>0</v>
      </c>
      <c r="N6851">
        <v>10000</v>
      </c>
      <c r="O6851">
        <v>0</v>
      </c>
      <c r="P6851">
        <v>-40000</v>
      </c>
      <c r="Q6851">
        <v>8997</v>
      </c>
      <c r="R6851" t="b">
        <v>0</v>
      </c>
      <c r="S6851">
        <v>0</v>
      </c>
    </row>
    <row r="6852" spans="1:19">
      <c r="A6852">
        <v>417501</v>
      </c>
      <c r="B6852" s="12"/>
      <c r="C6852" s="12" t="s">
        <v>4797</v>
      </c>
      <c r="D6852" s="12" t="s">
        <v>5332</v>
      </c>
      <c r="E6852" t="b">
        <v>0</v>
      </c>
      <c r="F6852">
        <v>0</v>
      </c>
      <c r="G6852">
        <v>6501</v>
      </c>
      <c r="H6852">
        <v>44006</v>
      </c>
      <c r="I6852" s="12" t="s">
        <v>6130</v>
      </c>
      <c r="J6852">
        <v>1</v>
      </c>
      <c r="K6852">
        <v>13848</v>
      </c>
      <c r="L6852">
        <v>0</v>
      </c>
      <c r="M6852">
        <v>0</v>
      </c>
      <c r="N6852">
        <v>10000</v>
      </c>
      <c r="O6852">
        <v>0</v>
      </c>
      <c r="P6852">
        <v>-50000</v>
      </c>
      <c r="Q6852">
        <v>8998</v>
      </c>
      <c r="R6852" t="b">
        <v>0</v>
      </c>
      <c r="S6852">
        <v>0</v>
      </c>
    </row>
    <row r="6853" spans="1:19">
      <c r="A6853">
        <v>417501</v>
      </c>
      <c r="B6853" s="12"/>
      <c r="C6853" s="12" t="s">
        <v>4797</v>
      </c>
      <c r="D6853" s="12" t="s">
        <v>5332</v>
      </c>
      <c r="E6853" t="b">
        <v>0</v>
      </c>
      <c r="F6853">
        <v>0</v>
      </c>
      <c r="G6853">
        <v>6501</v>
      </c>
      <c r="H6853">
        <v>44063</v>
      </c>
      <c r="I6853" s="12" t="s">
        <v>6130</v>
      </c>
      <c r="J6853">
        <v>1</v>
      </c>
      <c r="K6853">
        <v>14025</v>
      </c>
      <c r="L6853">
        <v>0</v>
      </c>
      <c r="M6853">
        <v>0</v>
      </c>
      <c r="N6853">
        <v>10000</v>
      </c>
      <c r="O6853">
        <v>0</v>
      </c>
      <c r="P6853">
        <v>-60000</v>
      </c>
      <c r="Q6853">
        <v>8999</v>
      </c>
      <c r="R6853" t="b">
        <v>0</v>
      </c>
      <c r="S6853">
        <v>0</v>
      </c>
    </row>
    <row r="6854" spans="1:19">
      <c r="A6854">
        <v>417501</v>
      </c>
      <c r="B6854" s="12"/>
      <c r="C6854" s="12" t="s">
        <v>4797</v>
      </c>
      <c r="D6854" s="12" t="s">
        <v>5332</v>
      </c>
      <c r="E6854" t="b">
        <v>0</v>
      </c>
      <c r="F6854">
        <v>0</v>
      </c>
      <c r="G6854">
        <v>6501</v>
      </c>
      <c r="H6854">
        <v>44144</v>
      </c>
      <c r="I6854" s="12" t="s">
        <v>6130</v>
      </c>
      <c r="J6854">
        <v>1</v>
      </c>
      <c r="K6854">
        <v>14178</v>
      </c>
      <c r="L6854">
        <v>0</v>
      </c>
      <c r="M6854">
        <v>0</v>
      </c>
      <c r="N6854">
        <v>10000</v>
      </c>
      <c r="O6854">
        <v>0</v>
      </c>
      <c r="P6854">
        <v>-70000</v>
      </c>
      <c r="Q6854">
        <v>9000</v>
      </c>
      <c r="R6854" t="b">
        <v>0</v>
      </c>
      <c r="S6854">
        <v>0</v>
      </c>
    </row>
    <row r="6855" spans="1:19">
      <c r="A6855">
        <v>417501</v>
      </c>
      <c r="B6855" s="12"/>
      <c r="C6855" s="12" t="s">
        <v>4797</v>
      </c>
      <c r="D6855" s="12" t="s">
        <v>5332</v>
      </c>
      <c r="E6855" t="b">
        <v>0</v>
      </c>
      <c r="F6855">
        <v>0</v>
      </c>
      <c r="G6855">
        <v>6501</v>
      </c>
      <c r="H6855">
        <v>44172</v>
      </c>
      <c r="I6855" s="12" t="s">
        <v>6130</v>
      </c>
      <c r="J6855">
        <v>1</v>
      </c>
      <c r="K6855">
        <v>14312</v>
      </c>
      <c r="L6855">
        <v>0</v>
      </c>
      <c r="M6855">
        <v>0</v>
      </c>
      <c r="N6855">
        <v>10000</v>
      </c>
      <c r="O6855">
        <v>0</v>
      </c>
      <c r="P6855">
        <v>-80000</v>
      </c>
      <c r="Q6855">
        <v>9001</v>
      </c>
      <c r="R6855" t="b">
        <v>0</v>
      </c>
      <c r="S6855">
        <v>0</v>
      </c>
    </row>
    <row r="6856" spans="1:19">
      <c r="A6856">
        <v>417501</v>
      </c>
      <c r="B6856" s="12" t="s">
        <v>4040</v>
      </c>
      <c r="C6856" s="12" t="s">
        <v>4797</v>
      </c>
      <c r="D6856" s="12" t="s">
        <v>4040</v>
      </c>
      <c r="E6856" t="b">
        <v>0</v>
      </c>
      <c r="F6856">
        <v>0</v>
      </c>
      <c r="G6856">
        <v>6501</v>
      </c>
      <c r="H6856" t="s">
        <v>21</v>
      </c>
      <c r="I6856" s="12"/>
      <c r="K6856">
        <v>0</v>
      </c>
      <c r="L6856">
        <v>0</v>
      </c>
      <c r="M6856">
        <v>0</v>
      </c>
      <c r="N6856">
        <v>80000</v>
      </c>
      <c r="O6856">
        <v>0</v>
      </c>
      <c r="P6856">
        <v>-80000</v>
      </c>
      <c r="Q6856">
        <v>9002</v>
      </c>
      <c r="R6856" t="b">
        <v>0</v>
      </c>
      <c r="S6856">
        <v>0</v>
      </c>
    </row>
    <row r="6857" spans="1:19">
      <c r="A6857">
        <v>417501</v>
      </c>
      <c r="B6857" s="12" t="s">
        <v>5342</v>
      </c>
      <c r="C6857" s="12" t="s">
        <v>4797</v>
      </c>
      <c r="D6857" s="12" t="s">
        <v>5342</v>
      </c>
      <c r="E6857" t="b">
        <v>0</v>
      </c>
      <c r="F6857">
        <v>0</v>
      </c>
      <c r="G6857">
        <v>6502</v>
      </c>
      <c r="H6857" t="s">
        <v>21</v>
      </c>
      <c r="I6857" s="12"/>
      <c r="K6857">
        <v>0</v>
      </c>
      <c r="L6857">
        <v>132000</v>
      </c>
      <c r="M6857">
        <v>0</v>
      </c>
      <c r="N6857">
        <v>0</v>
      </c>
      <c r="O6857">
        <v>0</v>
      </c>
      <c r="P6857">
        <v>0</v>
      </c>
      <c r="Q6857">
        <v>9003</v>
      </c>
      <c r="R6857" t="b">
        <v>0</v>
      </c>
      <c r="S6857">
        <v>0</v>
      </c>
    </row>
    <row r="6858" spans="1:19">
      <c r="A6858">
        <v>417501</v>
      </c>
      <c r="B6858" s="12"/>
      <c r="C6858" s="12" t="s">
        <v>4797</v>
      </c>
      <c r="D6858" s="12" t="s">
        <v>5342</v>
      </c>
      <c r="E6858" t="b">
        <v>0</v>
      </c>
      <c r="F6858">
        <v>0</v>
      </c>
      <c r="G6858">
        <v>6502</v>
      </c>
      <c r="H6858">
        <v>43844</v>
      </c>
      <c r="I6858" s="12" t="s">
        <v>6131</v>
      </c>
      <c r="J6858">
        <v>1</v>
      </c>
      <c r="K6858">
        <v>13510</v>
      </c>
      <c r="L6858">
        <v>0</v>
      </c>
      <c r="M6858">
        <v>0</v>
      </c>
      <c r="N6858">
        <v>11000</v>
      </c>
      <c r="O6858">
        <v>0</v>
      </c>
      <c r="P6858">
        <v>-11000</v>
      </c>
      <c r="Q6858">
        <v>9004</v>
      </c>
      <c r="R6858" t="b">
        <v>0</v>
      </c>
      <c r="S6858">
        <v>0</v>
      </c>
    </row>
    <row r="6859" spans="1:19">
      <c r="A6859">
        <v>417501</v>
      </c>
      <c r="B6859" s="12"/>
      <c r="C6859" s="12" t="s">
        <v>4797</v>
      </c>
      <c r="D6859" s="12" t="s">
        <v>5342</v>
      </c>
      <c r="E6859" t="b">
        <v>0</v>
      </c>
      <c r="F6859">
        <v>0</v>
      </c>
      <c r="G6859">
        <v>6502</v>
      </c>
      <c r="H6859">
        <v>43871</v>
      </c>
      <c r="I6859" s="12" t="s">
        <v>6131</v>
      </c>
      <c r="J6859">
        <v>1</v>
      </c>
      <c r="K6859">
        <v>13563</v>
      </c>
      <c r="L6859">
        <v>0</v>
      </c>
      <c r="M6859">
        <v>0</v>
      </c>
      <c r="N6859">
        <v>11000</v>
      </c>
      <c r="O6859">
        <v>0</v>
      </c>
      <c r="P6859">
        <v>-22000</v>
      </c>
      <c r="Q6859">
        <v>9005</v>
      </c>
      <c r="R6859" t="b">
        <v>0</v>
      </c>
      <c r="S6859">
        <v>0</v>
      </c>
    </row>
    <row r="6860" spans="1:19">
      <c r="A6860">
        <v>417501</v>
      </c>
      <c r="B6860" s="12"/>
      <c r="C6860" s="12" t="s">
        <v>4797</v>
      </c>
      <c r="D6860" s="12" t="s">
        <v>5342</v>
      </c>
      <c r="E6860" t="b">
        <v>0</v>
      </c>
      <c r="F6860">
        <v>0</v>
      </c>
      <c r="G6860">
        <v>6502</v>
      </c>
      <c r="H6860">
        <v>43899</v>
      </c>
      <c r="I6860" s="12" t="s">
        <v>6131</v>
      </c>
      <c r="J6860">
        <v>1</v>
      </c>
      <c r="K6860">
        <v>13627</v>
      </c>
      <c r="L6860">
        <v>0</v>
      </c>
      <c r="M6860">
        <v>0</v>
      </c>
      <c r="N6860">
        <v>11000</v>
      </c>
      <c r="O6860">
        <v>0</v>
      </c>
      <c r="P6860">
        <v>-33000</v>
      </c>
      <c r="Q6860">
        <v>9006</v>
      </c>
      <c r="R6860" t="b">
        <v>0</v>
      </c>
      <c r="S6860">
        <v>0</v>
      </c>
    </row>
    <row r="6861" spans="1:19">
      <c r="A6861">
        <v>417501</v>
      </c>
      <c r="B6861" s="12"/>
      <c r="C6861" s="12" t="s">
        <v>4797</v>
      </c>
      <c r="D6861" s="12" t="s">
        <v>5342</v>
      </c>
      <c r="E6861" t="b">
        <v>0</v>
      </c>
      <c r="F6861">
        <v>0</v>
      </c>
      <c r="G6861">
        <v>6502</v>
      </c>
      <c r="H6861">
        <v>43928</v>
      </c>
      <c r="I6861" s="12" t="s">
        <v>6131</v>
      </c>
      <c r="J6861">
        <v>1</v>
      </c>
      <c r="K6861">
        <v>13741</v>
      </c>
      <c r="L6861">
        <v>0</v>
      </c>
      <c r="M6861">
        <v>0</v>
      </c>
      <c r="N6861">
        <v>11000</v>
      </c>
      <c r="O6861">
        <v>0</v>
      </c>
      <c r="P6861">
        <v>-44000</v>
      </c>
      <c r="Q6861">
        <v>9007</v>
      </c>
      <c r="R6861" t="b">
        <v>0</v>
      </c>
      <c r="S6861">
        <v>0</v>
      </c>
    </row>
    <row r="6862" spans="1:19">
      <c r="A6862">
        <v>417501</v>
      </c>
      <c r="B6862" s="12"/>
      <c r="C6862" s="12" t="s">
        <v>4797</v>
      </c>
      <c r="D6862" s="12" t="s">
        <v>5342</v>
      </c>
      <c r="E6862" t="b">
        <v>0</v>
      </c>
      <c r="F6862">
        <v>0</v>
      </c>
      <c r="G6862">
        <v>6502</v>
      </c>
      <c r="H6862">
        <v>43962</v>
      </c>
      <c r="I6862" s="12" t="s">
        <v>6131</v>
      </c>
      <c r="J6862">
        <v>1</v>
      </c>
      <c r="K6862">
        <v>13797</v>
      </c>
      <c r="L6862">
        <v>0</v>
      </c>
      <c r="M6862">
        <v>0</v>
      </c>
      <c r="N6862">
        <v>11000</v>
      </c>
      <c r="O6862">
        <v>0</v>
      </c>
      <c r="P6862">
        <v>-55000</v>
      </c>
      <c r="Q6862">
        <v>9008</v>
      </c>
      <c r="R6862" t="b">
        <v>0</v>
      </c>
      <c r="S6862">
        <v>0</v>
      </c>
    </row>
    <row r="6863" spans="1:19">
      <c r="A6863">
        <v>417501</v>
      </c>
      <c r="B6863" s="12"/>
      <c r="C6863" s="12" t="s">
        <v>4797</v>
      </c>
      <c r="D6863" s="12" t="s">
        <v>5342</v>
      </c>
      <c r="E6863" t="b">
        <v>0</v>
      </c>
      <c r="F6863">
        <v>0</v>
      </c>
      <c r="G6863">
        <v>6502</v>
      </c>
      <c r="H6863">
        <v>43994</v>
      </c>
      <c r="I6863" s="12" t="s">
        <v>6131</v>
      </c>
      <c r="J6863">
        <v>1</v>
      </c>
      <c r="K6863">
        <v>13868</v>
      </c>
      <c r="L6863">
        <v>0</v>
      </c>
      <c r="M6863">
        <v>0</v>
      </c>
      <c r="N6863">
        <v>11000</v>
      </c>
      <c r="O6863">
        <v>0</v>
      </c>
      <c r="P6863">
        <v>-66000</v>
      </c>
      <c r="Q6863">
        <v>9009</v>
      </c>
      <c r="R6863" t="b">
        <v>0</v>
      </c>
      <c r="S6863">
        <v>0</v>
      </c>
    </row>
    <row r="6864" spans="1:19">
      <c r="A6864">
        <v>417501</v>
      </c>
      <c r="B6864" s="12"/>
      <c r="C6864" s="12" t="s">
        <v>4797</v>
      </c>
      <c r="D6864" s="12" t="s">
        <v>5342</v>
      </c>
      <c r="E6864" t="b">
        <v>0</v>
      </c>
      <c r="F6864">
        <v>0</v>
      </c>
      <c r="G6864">
        <v>6502</v>
      </c>
      <c r="H6864">
        <v>44022</v>
      </c>
      <c r="I6864" s="12" t="s">
        <v>6131</v>
      </c>
      <c r="J6864">
        <v>1</v>
      </c>
      <c r="K6864">
        <v>13940</v>
      </c>
      <c r="L6864">
        <v>0</v>
      </c>
      <c r="M6864">
        <v>0</v>
      </c>
      <c r="N6864">
        <v>11000</v>
      </c>
      <c r="O6864">
        <v>0</v>
      </c>
      <c r="P6864">
        <v>-77000</v>
      </c>
      <c r="Q6864">
        <v>9010</v>
      </c>
      <c r="R6864" t="b">
        <v>0</v>
      </c>
      <c r="S6864">
        <v>0</v>
      </c>
    </row>
    <row r="6865" spans="1:19">
      <c r="A6865">
        <v>417501</v>
      </c>
      <c r="B6865" s="12"/>
      <c r="C6865" s="12" t="s">
        <v>4797</v>
      </c>
      <c r="D6865" s="12" t="s">
        <v>5342</v>
      </c>
      <c r="E6865" t="b">
        <v>0</v>
      </c>
      <c r="F6865">
        <v>0</v>
      </c>
      <c r="G6865">
        <v>6502</v>
      </c>
      <c r="H6865">
        <v>44054</v>
      </c>
      <c r="I6865" s="12" t="s">
        <v>6131</v>
      </c>
      <c r="J6865">
        <v>1</v>
      </c>
      <c r="K6865">
        <v>14015</v>
      </c>
      <c r="L6865">
        <v>0</v>
      </c>
      <c r="M6865">
        <v>0</v>
      </c>
      <c r="N6865">
        <v>11000</v>
      </c>
      <c r="O6865">
        <v>0</v>
      </c>
      <c r="P6865">
        <v>-88000</v>
      </c>
      <c r="Q6865">
        <v>9011</v>
      </c>
      <c r="R6865" t="b">
        <v>0</v>
      </c>
      <c r="S6865">
        <v>0</v>
      </c>
    </row>
    <row r="6866" spans="1:19">
      <c r="A6866">
        <v>417501</v>
      </c>
      <c r="B6866" s="12"/>
      <c r="C6866" s="12" t="s">
        <v>4797</v>
      </c>
      <c r="D6866" s="12" t="s">
        <v>5342</v>
      </c>
      <c r="E6866" t="b">
        <v>0</v>
      </c>
      <c r="F6866">
        <v>0</v>
      </c>
      <c r="G6866">
        <v>6502</v>
      </c>
      <c r="H6866">
        <v>44085</v>
      </c>
      <c r="I6866" s="12" t="s">
        <v>6131</v>
      </c>
      <c r="J6866">
        <v>1</v>
      </c>
      <c r="K6866">
        <v>14075</v>
      </c>
      <c r="L6866">
        <v>0</v>
      </c>
      <c r="M6866">
        <v>0</v>
      </c>
      <c r="N6866">
        <v>11000</v>
      </c>
      <c r="O6866">
        <v>0</v>
      </c>
      <c r="P6866">
        <v>-99000</v>
      </c>
      <c r="Q6866">
        <v>9012</v>
      </c>
      <c r="R6866" t="b">
        <v>0</v>
      </c>
      <c r="S6866">
        <v>0</v>
      </c>
    </row>
    <row r="6867" spans="1:19">
      <c r="A6867">
        <v>417501</v>
      </c>
      <c r="B6867" s="12"/>
      <c r="C6867" s="12" t="s">
        <v>4797</v>
      </c>
      <c r="D6867" s="12" t="s">
        <v>5342</v>
      </c>
      <c r="E6867" t="b">
        <v>0</v>
      </c>
      <c r="F6867">
        <v>0</v>
      </c>
      <c r="G6867">
        <v>6502</v>
      </c>
      <c r="H6867">
        <v>44117</v>
      </c>
      <c r="I6867" s="12" t="s">
        <v>6131</v>
      </c>
      <c r="J6867">
        <v>1</v>
      </c>
      <c r="K6867">
        <v>14158</v>
      </c>
      <c r="L6867">
        <v>0</v>
      </c>
      <c r="M6867">
        <v>0</v>
      </c>
      <c r="N6867">
        <v>11000</v>
      </c>
      <c r="O6867">
        <v>0</v>
      </c>
      <c r="P6867">
        <v>-110000</v>
      </c>
      <c r="Q6867">
        <v>9013</v>
      </c>
      <c r="R6867" t="b">
        <v>0</v>
      </c>
      <c r="S6867">
        <v>0</v>
      </c>
    </row>
    <row r="6868" spans="1:19">
      <c r="A6868">
        <v>417501</v>
      </c>
      <c r="B6868" s="12"/>
      <c r="C6868" s="12" t="s">
        <v>4797</v>
      </c>
      <c r="D6868" s="12" t="s">
        <v>5342</v>
      </c>
      <c r="E6868" t="b">
        <v>0</v>
      </c>
      <c r="F6868">
        <v>0</v>
      </c>
      <c r="G6868">
        <v>6502</v>
      </c>
      <c r="H6868">
        <v>44144</v>
      </c>
      <c r="I6868" s="12" t="s">
        <v>6131</v>
      </c>
      <c r="J6868">
        <v>1</v>
      </c>
      <c r="K6868">
        <v>14238</v>
      </c>
      <c r="L6868">
        <v>0</v>
      </c>
      <c r="M6868">
        <v>0</v>
      </c>
      <c r="N6868">
        <v>11000</v>
      </c>
      <c r="O6868">
        <v>0</v>
      </c>
      <c r="P6868">
        <v>-121000</v>
      </c>
      <c r="Q6868">
        <v>9014</v>
      </c>
      <c r="R6868" t="b">
        <v>0</v>
      </c>
      <c r="S6868">
        <v>0</v>
      </c>
    </row>
    <row r="6869" spans="1:19">
      <c r="A6869">
        <v>417501</v>
      </c>
      <c r="B6869" s="12"/>
      <c r="C6869" s="12" t="s">
        <v>4797</v>
      </c>
      <c r="D6869" s="12" t="s">
        <v>5342</v>
      </c>
      <c r="E6869" t="b">
        <v>0</v>
      </c>
      <c r="F6869">
        <v>0</v>
      </c>
      <c r="G6869">
        <v>6502</v>
      </c>
      <c r="H6869">
        <v>44172</v>
      </c>
      <c r="I6869" s="12" t="s">
        <v>6131</v>
      </c>
      <c r="J6869">
        <v>1</v>
      </c>
      <c r="K6869">
        <v>14311</v>
      </c>
      <c r="L6869">
        <v>0</v>
      </c>
      <c r="M6869">
        <v>0</v>
      </c>
      <c r="N6869">
        <v>11000</v>
      </c>
      <c r="O6869">
        <v>0</v>
      </c>
      <c r="P6869">
        <v>-132000</v>
      </c>
      <c r="Q6869">
        <v>9015</v>
      </c>
      <c r="R6869" t="b">
        <v>0</v>
      </c>
      <c r="S6869">
        <v>0</v>
      </c>
    </row>
    <row r="6870" spans="1:19">
      <c r="A6870">
        <v>417501</v>
      </c>
      <c r="B6870" s="12" t="s">
        <v>4042</v>
      </c>
      <c r="C6870" s="12" t="s">
        <v>4797</v>
      </c>
      <c r="D6870" s="12" t="s">
        <v>4042</v>
      </c>
      <c r="E6870" t="b">
        <v>0</v>
      </c>
      <c r="F6870">
        <v>0</v>
      </c>
      <c r="G6870">
        <v>6502</v>
      </c>
      <c r="H6870" t="s">
        <v>21</v>
      </c>
      <c r="I6870" s="12"/>
      <c r="K6870">
        <v>0</v>
      </c>
      <c r="L6870">
        <v>0</v>
      </c>
      <c r="M6870">
        <v>0</v>
      </c>
      <c r="N6870">
        <v>132000</v>
      </c>
      <c r="O6870">
        <v>0</v>
      </c>
      <c r="P6870">
        <v>-132000</v>
      </c>
      <c r="Q6870">
        <v>9016</v>
      </c>
      <c r="R6870" t="b">
        <v>0</v>
      </c>
      <c r="S6870">
        <v>0</v>
      </c>
    </row>
    <row r="6871" spans="1:19">
      <c r="A6871">
        <v>417501</v>
      </c>
      <c r="B6871" s="12" t="s">
        <v>5352</v>
      </c>
      <c r="C6871" s="12" t="s">
        <v>4797</v>
      </c>
      <c r="D6871" s="12" t="s">
        <v>5352</v>
      </c>
      <c r="E6871" t="b">
        <v>0</v>
      </c>
      <c r="F6871">
        <v>0</v>
      </c>
      <c r="G6871">
        <v>7101</v>
      </c>
      <c r="H6871" t="s">
        <v>21</v>
      </c>
      <c r="I6871" s="12"/>
      <c r="K6871">
        <v>0</v>
      </c>
      <c r="L6871">
        <v>110000</v>
      </c>
      <c r="M6871">
        <v>0</v>
      </c>
      <c r="N6871">
        <v>0</v>
      </c>
      <c r="O6871">
        <v>0</v>
      </c>
      <c r="P6871">
        <v>0</v>
      </c>
      <c r="Q6871">
        <v>9017</v>
      </c>
      <c r="R6871" t="b">
        <v>0</v>
      </c>
      <c r="S6871">
        <v>0</v>
      </c>
    </row>
    <row r="6872" spans="1:19">
      <c r="A6872">
        <v>417501</v>
      </c>
      <c r="B6872" s="12"/>
      <c r="C6872" s="12" t="s">
        <v>4797</v>
      </c>
      <c r="D6872" s="12" t="s">
        <v>5352</v>
      </c>
      <c r="E6872" t="b">
        <v>0</v>
      </c>
      <c r="F6872">
        <v>0</v>
      </c>
      <c r="G6872">
        <v>7101</v>
      </c>
      <c r="H6872">
        <v>43844</v>
      </c>
      <c r="I6872" s="12" t="s">
        <v>6132</v>
      </c>
      <c r="J6872">
        <v>1</v>
      </c>
      <c r="K6872">
        <v>13514</v>
      </c>
      <c r="L6872">
        <v>0</v>
      </c>
      <c r="M6872">
        <v>0</v>
      </c>
      <c r="N6872">
        <v>10000</v>
      </c>
      <c r="O6872">
        <v>0</v>
      </c>
      <c r="P6872">
        <v>-10000</v>
      </c>
      <c r="Q6872">
        <v>9018</v>
      </c>
      <c r="R6872" t="b">
        <v>0</v>
      </c>
      <c r="S6872">
        <v>0</v>
      </c>
    </row>
    <row r="6873" spans="1:19">
      <c r="A6873">
        <v>417501</v>
      </c>
      <c r="B6873" s="12"/>
      <c r="C6873" s="12" t="s">
        <v>4797</v>
      </c>
      <c r="D6873" s="12" t="s">
        <v>5352</v>
      </c>
      <c r="E6873" t="b">
        <v>0</v>
      </c>
      <c r="F6873">
        <v>0</v>
      </c>
      <c r="G6873">
        <v>7101</v>
      </c>
      <c r="H6873">
        <v>43872</v>
      </c>
      <c r="I6873" s="12" t="s">
        <v>6132</v>
      </c>
      <c r="J6873">
        <v>1</v>
      </c>
      <c r="K6873">
        <v>13573</v>
      </c>
      <c r="L6873">
        <v>0</v>
      </c>
      <c r="M6873">
        <v>0</v>
      </c>
      <c r="N6873">
        <v>10000</v>
      </c>
      <c r="O6873">
        <v>0</v>
      </c>
      <c r="P6873">
        <v>-20000</v>
      </c>
      <c r="Q6873">
        <v>9019</v>
      </c>
      <c r="R6873" t="b">
        <v>0</v>
      </c>
      <c r="S6873">
        <v>0</v>
      </c>
    </row>
    <row r="6874" spans="1:19">
      <c r="A6874">
        <v>417501</v>
      </c>
      <c r="B6874" s="12"/>
      <c r="C6874" s="12" t="s">
        <v>4797</v>
      </c>
      <c r="D6874" s="12" t="s">
        <v>5352</v>
      </c>
      <c r="E6874" t="b">
        <v>0</v>
      </c>
      <c r="F6874">
        <v>0</v>
      </c>
      <c r="G6874">
        <v>7101</v>
      </c>
      <c r="H6874">
        <v>43901</v>
      </c>
      <c r="I6874" s="12" t="s">
        <v>6132</v>
      </c>
      <c r="J6874">
        <v>1</v>
      </c>
      <c r="K6874">
        <v>13651</v>
      </c>
      <c r="L6874">
        <v>0</v>
      </c>
      <c r="M6874">
        <v>0</v>
      </c>
      <c r="N6874">
        <v>10000</v>
      </c>
      <c r="O6874">
        <v>0</v>
      </c>
      <c r="P6874">
        <v>-30000</v>
      </c>
      <c r="Q6874">
        <v>9020</v>
      </c>
      <c r="R6874" t="b">
        <v>0</v>
      </c>
      <c r="S6874">
        <v>0</v>
      </c>
    </row>
    <row r="6875" spans="1:19">
      <c r="A6875">
        <v>417501</v>
      </c>
      <c r="B6875" s="12"/>
      <c r="C6875" s="12" t="s">
        <v>4797</v>
      </c>
      <c r="D6875" s="12" t="s">
        <v>5352</v>
      </c>
      <c r="E6875" t="b">
        <v>0</v>
      </c>
      <c r="F6875">
        <v>0</v>
      </c>
      <c r="G6875">
        <v>7101</v>
      </c>
      <c r="H6875">
        <v>43934</v>
      </c>
      <c r="I6875" s="12" t="s">
        <v>6132</v>
      </c>
      <c r="J6875">
        <v>1</v>
      </c>
      <c r="K6875">
        <v>13705</v>
      </c>
      <c r="L6875">
        <v>0</v>
      </c>
      <c r="M6875">
        <v>0</v>
      </c>
      <c r="N6875">
        <v>10000</v>
      </c>
      <c r="O6875">
        <v>0</v>
      </c>
      <c r="P6875">
        <v>-40000</v>
      </c>
      <c r="Q6875">
        <v>9021</v>
      </c>
      <c r="R6875" t="b">
        <v>0</v>
      </c>
      <c r="S6875">
        <v>0</v>
      </c>
    </row>
    <row r="6876" spans="1:19">
      <c r="A6876">
        <v>417501</v>
      </c>
      <c r="B6876" s="12"/>
      <c r="C6876" s="12" t="s">
        <v>4797</v>
      </c>
      <c r="D6876" s="12" t="s">
        <v>5352</v>
      </c>
      <c r="E6876" t="b">
        <v>0</v>
      </c>
      <c r="F6876">
        <v>0</v>
      </c>
      <c r="G6876">
        <v>7101</v>
      </c>
      <c r="H6876">
        <v>43990</v>
      </c>
      <c r="I6876" s="12" t="s">
        <v>6132</v>
      </c>
      <c r="J6876">
        <v>4</v>
      </c>
      <c r="K6876">
        <v>32</v>
      </c>
      <c r="L6876">
        <v>0</v>
      </c>
      <c r="M6876">
        <v>0</v>
      </c>
      <c r="N6876">
        <v>10000</v>
      </c>
      <c r="O6876">
        <v>0</v>
      </c>
      <c r="P6876">
        <v>-50000</v>
      </c>
      <c r="Q6876">
        <v>9022</v>
      </c>
      <c r="R6876" t="b">
        <v>0</v>
      </c>
      <c r="S6876">
        <v>0</v>
      </c>
    </row>
    <row r="6877" spans="1:19">
      <c r="A6877">
        <v>417501</v>
      </c>
      <c r="B6877" s="12"/>
      <c r="C6877" s="12" t="s">
        <v>4797</v>
      </c>
      <c r="D6877" s="12" t="s">
        <v>5352</v>
      </c>
      <c r="E6877" t="b">
        <v>0</v>
      </c>
      <c r="F6877">
        <v>0</v>
      </c>
      <c r="G6877">
        <v>7101</v>
      </c>
      <c r="H6877">
        <v>44025</v>
      </c>
      <c r="I6877" s="12" t="s">
        <v>6132</v>
      </c>
      <c r="J6877">
        <v>1</v>
      </c>
      <c r="K6877">
        <v>13954</v>
      </c>
      <c r="L6877">
        <v>0</v>
      </c>
      <c r="M6877">
        <v>0</v>
      </c>
      <c r="N6877">
        <v>10000</v>
      </c>
      <c r="O6877">
        <v>0</v>
      </c>
      <c r="P6877">
        <v>-60000</v>
      </c>
      <c r="Q6877">
        <v>9023</v>
      </c>
      <c r="R6877" t="b">
        <v>0</v>
      </c>
      <c r="S6877">
        <v>0</v>
      </c>
    </row>
    <row r="6878" spans="1:19">
      <c r="A6878">
        <v>417501</v>
      </c>
      <c r="B6878" s="12"/>
      <c r="C6878" s="12" t="s">
        <v>4797</v>
      </c>
      <c r="D6878" s="12" t="s">
        <v>5352</v>
      </c>
      <c r="E6878" t="b">
        <v>0</v>
      </c>
      <c r="F6878">
        <v>0</v>
      </c>
      <c r="G6878">
        <v>7101</v>
      </c>
      <c r="H6878">
        <v>44054</v>
      </c>
      <c r="I6878" s="12" t="s">
        <v>6132</v>
      </c>
      <c r="J6878">
        <v>1</v>
      </c>
      <c r="K6878">
        <v>14008</v>
      </c>
      <c r="L6878">
        <v>0</v>
      </c>
      <c r="M6878">
        <v>0</v>
      </c>
      <c r="N6878">
        <v>10000</v>
      </c>
      <c r="O6878">
        <v>0</v>
      </c>
      <c r="P6878">
        <v>-70000</v>
      </c>
      <c r="Q6878">
        <v>9024</v>
      </c>
      <c r="R6878" t="b">
        <v>0</v>
      </c>
      <c r="S6878">
        <v>0</v>
      </c>
    </row>
    <row r="6879" spans="1:19">
      <c r="A6879">
        <v>417501</v>
      </c>
      <c r="B6879" s="12"/>
      <c r="C6879" s="12" t="s">
        <v>4797</v>
      </c>
      <c r="D6879" s="12" t="s">
        <v>5352</v>
      </c>
      <c r="E6879" t="b">
        <v>0</v>
      </c>
      <c r="F6879">
        <v>0</v>
      </c>
      <c r="G6879">
        <v>7101</v>
      </c>
      <c r="H6879">
        <v>44080</v>
      </c>
      <c r="I6879" s="12" t="s">
        <v>6132</v>
      </c>
      <c r="J6879">
        <v>1</v>
      </c>
      <c r="K6879">
        <v>14078</v>
      </c>
      <c r="L6879">
        <v>0</v>
      </c>
      <c r="M6879">
        <v>0</v>
      </c>
      <c r="N6879">
        <v>10000</v>
      </c>
      <c r="O6879">
        <v>0</v>
      </c>
      <c r="P6879">
        <v>-80000</v>
      </c>
      <c r="Q6879">
        <v>9025</v>
      </c>
      <c r="R6879" t="b">
        <v>0</v>
      </c>
      <c r="S6879">
        <v>0</v>
      </c>
    </row>
    <row r="6880" spans="1:19">
      <c r="A6880">
        <v>417501</v>
      </c>
      <c r="B6880" s="12"/>
      <c r="C6880" s="12" t="s">
        <v>4797</v>
      </c>
      <c r="D6880" s="12" t="s">
        <v>5352</v>
      </c>
      <c r="E6880" t="b">
        <v>0</v>
      </c>
      <c r="F6880">
        <v>0</v>
      </c>
      <c r="G6880">
        <v>7101</v>
      </c>
      <c r="H6880">
        <v>44118</v>
      </c>
      <c r="I6880" s="12" t="s">
        <v>6132</v>
      </c>
      <c r="J6880">
        <v>1</v>
      </c>
      <c r="K6880">
        <v>14152</v>
      </c>
      <c r="L6880">
        <v>0</v>
      </c>
      <c r="M6880">
        <v>0</v>
      </c>
      <c r="N6880">
        <v>10000</v>
      </c>
      <c r="O6880">
        <v>0</v>
      </c>
      <c r="P6880">
        <v>-90000</v>
      </c>
      <c r="Q6880">
        <v>9026</v>
      </c>
      <c r="R6880" t="b">
        <v>0</v>
      </c>
      <c r="S6880">
        <v>0</v>
      </c>
    </row>
    <row r="6881" spans="1:19">
      <c r="A6881">
        <v>417501</v>
      </c>
      <c r="B6881" s="12"/>
      <c r="C6881" s="12" t="s">
        <v>4797</v>
      </c>
      <c r="D6881" s="12" t="s">
        <v>5352</v>
      </c>
      <c r="E6881" t="b">
        <v>0</v>
      </c>
      <c r="F6881">
        <v>0</v>
      </c>
      <c r="G6881">
        <v>7101</v>
      </c>
      <c r="H6881">
        <v>44146</v>
      </c>
      <c r="I6881" s="12" t="s">
        <v>6132</v>
      </c>
      <c r="J6881">
        <v>1</v>
      </c>
      <c r="K6881">
        <v>14228</v>
      </c>
      <c r="L6881">
        <v>0</v>
      </c>
      <c r="M6881">
        <v>0</v>
      </c>
      <c r="N6881">
        <v>10000</v>
      </c>
      <c r="O6881">
        <v>0</v>
      </c>
      <c r="P6881">
        <v>-100000</v>
      </c>
      <c r="Q6881">
        <v>9027</v>
      </c>
      <c r="R6881" t="b">
        <v>0</v>
      </c>
      <c r="S6881">
        <v>0</v>
      </c>
    </row>
    <row r="6882" spans="1:19">
      <c r="A6882">
        <v>417501</v>
      </c>
      <c r="B6882" s="12"/>
      <c r="C6882" s="12" t="s">
        <v>4797</v>
      </c>
      <c r="D6882" s="12" t="s">
        <v>5352</v>
      </c>
      <c r="E6882" t="b">
        <v>0</v>
      </c>
      <c r="F6882">
        <v>0</v>
      </c>
      <c r="G6882">
        <v>7101</v>
      </c>
      <c r="H6882">
        <v>44174</v>
      </c>
      <c r="I6882" s="12" t="s">
        <v>6132</v>
      </c>
      <c r="J6882">
        <v>1</v>
      </c>
      <c r="K6882">
        <v>14294</v>
      </c>
      <c r="L6882">
        <v>0</v>
      </c>
      <c r="M6882">
        <v>0</v>
      </c>
      <c r="N6882">
        <v>10000</v>
      </c>
      <c r="O6882">
        <v>0</v>
      </c>
      <c r="P6882">
        <v>-110000</v>
      </c>
      <c r="Q6882">
        <v>9028</v>
      </c>
      <c r="R6882" t="b">
        <v>0</v>
      </c>
      <c r="S6882">
        <v>0</v>
      </c>
    </row>
    <row r="6883" spans="1:19">
      <c r="A6883">
        <v>417501</v>
      </c>
      <c r="B6883" s="12" t="s">
        <v>4044</v>
      </c>
      <c r="C6883" s="12" t="s">
        <v>4797</v>
      </c>
      <c r="D6883" s="12" t="s">
        <v>4044</v>
      </c>
      <c r="E6883" t="b">
        <v>0</v>
      </c>
      <c r="F6883">
        <v>0</v>
      </c>
      <c r="G6883">
        <v>7101</v>
      </c>
      <c r="H6883" t="s">
        <v>21</v>
      </c>
      <c r="I6883" s="12"/>
      <c r="K6883">
        <v>0</v>
      </c>
      <c r="L6883">
        <v>0</v>
      </c>
      <c r="M6883">
        <v>0</v>
      </c>
      <c r="N6883">
        <v>110000</v>
      </c>
      <c r="O6883">
        <v>0</v>
      </c>
      <c r="P6883">
        <v>-110000</v>
      </c>
      <c r="Q6883">
        <v>9029</v>
      </c>
      <c r="R6883" t="b">
        <v>0</v>
      </c>
      <c r="S6883">
        <v>0</v>
      </c>
    </row>
    <row r="6884" spans="1:19">
      <c r="A6884">
        <v>417501</v>
      </c>
      <c r="B6884" s="12" t="s">
        <v>5360</v>
      </c>
      <c r="C6884" s="12" t="s">
        <v>4797</v>
      </c>
      <c r="D6884" s="12" t="s">
        <v>5360</v>
      </c>
      <c r="E6884" t="b">
        <v>0</v>
      </c>
      <c r="F6884">
        <v>0</v>
      </c>
      <c r="G6884">
        <v>7102</v>
      </c>
      <c r="H6884" t="s">
        <v>21</v>
      </c>
      <c r="I6884" s="12"/>
      <c r="K6884">
        <v>0</v>
      </c>
      <c r="L6884">
        <v>33000</v>
      </c>
      <c r="M6884">
        <v>0</v>
      </c>
      <c r="N6884">
        <v>0</v>
      </c>
      <c r="O6884">
        <v>0</v>
      </c>
      <c r="P6884">
        <v>0</v>
      </c>
      <c r="Q6884">
        <v>9030</v>
      </c>
      <c r="R6884" t="b">
        <v>0</v>
      </c>
      <c r="S6884">
        <v>0</v>
      </c>
    </row>
    <row r="6885" spans="1:19">
      <c r="A6885">
        <v>417501</v>
      </c>
      <c r="B6885" s="12"/>
      <c r="C6885" s="12" t="s">
        <v>4797</v>
      </c>
      <c r="D6885" s="12" t="s">
        <v>5360</v>
      </c>
      <c r="E6885" t="b">
        <v>0</v>
      </c>
      <c r="F6885">
        <v>0</v>
      </c>
      <c r="G6885">
        <v>7102</v>
      </c>
      <c r="H6885">
        <v>44111</v>
      </c>
      <c r="I6885" s="12" t="s">
        <v>6133</v>
      </c>
      <c r="J6885">
        <v>1</v>
      </c>
      <c r="K6885">
        <v>14164</v>
      </c>
      <c r="L6885">
        <v>0</v>
      </c>
      <c r="M6885">
        <v>0</v>
      </c>
      <c r="N6885">
        <v>11000</v>
      </c>
      <c r="O6885">
        <v>0</v>
      </c>
      <c r="P6885">
        <v>-11000</v>
      </c>
      <c r="Q6885">
        <v>9031</v>
      </c>
      <c r="R6885" t="b">
        <v>0</v>
      </c>
      <c r="S6885">
        <v>0</v>
      </c>
    </row>
    <row r="6886" spans="1:19">
      <c r="A6886">
        <v>417501</v>
      </c>
      <c r="B6886" s="12"/>
      <c r="C6886" s="12" t="s">
        <v>4797</v>
      </c>
      <c r="D6886" s="12" t="s">
        <v>5360</v>
      </c>
      <c r="E6886" t="b">
        <v>0</v>
      </c>
      <c r="F6886">
        <v>0</v>
      </c>
      <c r="G6886">
        <v>7102</v>
      </c>
      <c r="H6886">
        <v>44142</v>
      </c>
      <c r="I6886" s="12" t="s">
        <v>6133</v>
      </c>
      <c r="J6886">
        <v>1</v>
      </c>
      <c r="K6886">
        <v>14223</v>
      </c>
      <c r="L6886">
        <v>0</v>
      </c>
      <c r="M6886">
        <v>0</v>
      </c>
      <c r="N6886">
        <v>11000</v>
      </c>
      <c r="O6886">
        <v>0</v>
      </c>
      <c r="P6886">
        <v>-22000</v>
      </c>
      <c r="Q6886">
        <v>9032</v>
      </c>
      <c r="R6886" t="b">
        <v>0</v>
      </c>
      <c r="S6886">
        <v>0</v>
      </c>
    </row>
    <row r="6887" spans="1:19">
      <c r="A6887">
        <v>417501</v>
      </c>
      <c r="B6887" s="12"/>
      <c r="C6887" s="12" t="s">
        <v>4797</v>
      </c>
      <c r="D6887" s="12" t="s">
        <v>5360</v>
      </c>
      <c r="E6887" t="b">
        <v>0</v>
      </c>
      <c r="F6887">
        <v>0</v>
      </c>
      <c r="G6887">
        <v>7102</v>
      </c>
      <c r="H6887">
        <v>44174</v>
      </c>
      <c r="I6887" s="12" t="s">
        <v>6133</v>
      </c>
      <c r="J6887">
        <v>1</v>
      </c>
      <c r="K6887">
        <v>14295</v>
      </c>
      <c r="L6887">
        <v>0</v>
      </c>
      <c r="M6887">
        <v>0</v>
      </c>
      <c r="N6887">
        <v>11000</v>
      </c>
      <c r="O6887">
        <v>0</v>
      </c>
      <c r="P6887">
        <v>-33000</v>
      </c>
      <c r="Q6887">
        <v>9033</v>
      </c>
      <c r="R6887" t="b">
        <v>0</v>
      </c>
      <c r="S6887">
        <v>0</v>
      </c>
    </row>
    <row r="6888" spans="1:19">
      <c r="A6888">
        <v>417501</v>
      </c>
      <c r="B6888" s="12" t="s">
        <v>4046</v>
      </c>
      <c r="C6888" s="12" t="s">
        <v>4797</v>
      </c>
      <c r="D6888" s="12" t="s">
        <v>4046</v>
      </c>
      <c r="E6888" t="b">
        <v>0</v>
      </c>
      <c r="F6888">
        <v>0</v>
      </c>
      <c r="G6888">
        <v>7102</v>
      </c>
      <c r="H6888" t="s">
        <v>21</v>
      </c>
      <c r="I6888" s="12"/>
      <c r="K6888">
        <v>0</v>
      </c>
      <c r="L6888">
        <v>0</v>
      </c>
      <c r="M6888">
        <v>0</v>
      </c>
      <c r="N6888">
        <v>33000</v>
      </c>
      <c r="O6888">
        <v>0</v>
      </c>
      <c r="P6888">
        <v>-33000</v>
      </c>
      <c r="Q6888">
        <v>9034</v>
      </c>
      <c r="R6888" t="b">
        <v>0</v>
      </c>
      <c r="S6888">
        <v>0</v>
      </c>
    </row>
    <row r="6889" spans="1:19">
      <c r="A6889">
        <v>417501</v>
      </c>
      <c r="B6889" s="12" t="s">
        <v>5370</v>
      </c>
      <c r="C6889" s="12" t="s">
        <v>4797</v>
      </c>
      <c r="D6889" s="12" t="s">
        <v>5370</v>
      </c>
      <c r="E6889" t="b">
        <v>0</v>
      </c>
      <c r="F6889">
        <v>0</v>
      </c>
      <c r="G6889">
        <v>7201</v>
      </c>
      <c r="H6889" t="s">
        <v>21</v>
      </c>
      <c r="I6889" s="12"/>
      <c r="K6889">
        <v>0</v>
      </c>
      <c r="L6889">
        <v>11000</v>
      </c>
      <c r="M6889">
        <v>0</v>
      </c>
      <c r="N6889">
        <v>0</v>
      </c>
      <c r="O6889">
        <v>0</v>
      </c>
      <c r="P6889">
        <v>0</v>
      </c>
      <c r="Q6889">
        <v>9035</v>
      </c>
      <c r="R6889" t="b">
        <v>0</v>
      </c>
      <c r="S6889">
        <v>0</v>
      </c>
    </row>
    <row r="6890" spans="1:19">
      <c r="A6890">
        <v>417501</v>
      </c>
      <c r="B6890" s="12"/>
      <c r="C6890" s="12" t="s">
        <v>4797</v>
      </c>
      <c r="D6890" s="12" t="s">
        <v>5370</v>
      </c>
      <c r="E6890" t="b">
        <v>0</v>
      </c>
      <c r="F6890">
        <v>0</v>
      </c>
      <c r="G6890">
        <v>7201</v>
      </c>
      <c r="H6890">
        <v>44081</v>
      </c>
      <c r="I6890" s="12" t="s">
        <v>6134</v>
      </c>
      <c r="J6890">
        <v>1</v>
      </c>
      <c r="K6890">
        <v>14037</v>
      </c>
      <c r="L6890">
        <v>0</v>
      </c>
      <c r="M6890">
        <v>0</v>
      </c>
      <c r="N6890">
        <v>11000</v>
      </c>
      <c r="O6890">
        <v>0</v>
      </c>
      <c r="P6890">
        <v>-11000</v>
      </c>
      <c r="Q6890">
        <v>9036</v>
      </c>
      <c r="R6890" t="b">
        <v>0</v>
      </c>
      <c r="S6890">
        <v>0</v>
      </c>
    </row>
    <row r="6891" spans="1:19">
      <c r="A6891">
        <v>417501</v>
      </c>
      <c r="B6891" s="12" t="s">
        <v>4048</v>
      </c>
      <c r="C6891" s="12" t="s">
        <v>4797</v>
      </c>
      <c r="D6891" s="12" t="s">
        <v>4048</v>
      </c>
      <c r="E6891" t="b">
        <v>0</v>
      </c>
      <c r="F6891">
        <v>0</v>
      </c>
      <c r="G6891">
        <v>7201</v>
      </c>
      <c r="H6891" t="s">
        <v>21</v>
      </c>
      <c r="I6891" s="12"/>
      <c r="K6891">
        <v>0</v>
      </c>
      <c r="L6891">
        <v>0</v>
      </c>
      <c r="M6891">
        <v>0</v>
      </c>
      <c r="N6891">
        <v>11000</v>
      </c>
      <c r="O6891">
        <v>0</v>
      </c>
      <c r="P6891">
        <v>-11000</v>
      </c>
      <c r="Q6891">
        <v>9037</v>
      </c>
      <c r="R6891" t="b">
        <v>0</v>
      </c>
      <c r="S6891">
        <v>0</v>
      </c>
    </row>
    <row r="6892" spans="1:19">
      <c r="A6892">
        <v>417501</v>
      </c>
      <c r="B6892" s="12" t="s">
        <v>5324</v>
      </c>
      <c r="C6892" s="12" t="s">
        <v>4797</v>
      </c>
      <c r="D6892" s="12" t="s">
        <v>5324</v>
      </c>
      <c r="E6892" t="b">
        <v>0</v>
      </c>
      <c r="F6892">
        <v>0</v>
      </c>
      <c r="G6892">
        <v>7202</v>
      </c>
      <c r="H6892" t="s">
        <v>21</v>
      </c>
      <c r="I6892" s="12"/>
      <c r="K6892">
        <v>0</v>
      </c>
      <c r="L6892">
        <v>50000</v>
      </c>
      <c r="M6892">
        <v>0</v>
      </c>
      <c r="N6892">
        <v>0</v>
      </c>
      <c r="O6892">
        <v>0</v>
      </c>
      <c r="P6892">
        <v>0</v>
      </c>
      <c r="Q6892">
        <v>9038</v>
      </c>
      <c r="R6892" t="b">
        <v>0</v>
      </c>
      <c r="S6892">
        <v>0</v>
      </c>
    </row>
    <row r="6893" spans="1:19">
      <c r="A6893">
        <v>417501</v>
      </c>
      <c r="B6893" s="12"/>
      <c r="C6893" s="12" t="s">
        <v>4797</v>
      </c>
      <c r="D6893" s="12" t="s">
        <v>5324</v>
      </c>
      <c r="E6893" t="b">
        <v>0</v>
      </c>
      <c r="F6893">
        <v>0</v>
      </c>
      <c r="G6893">
        <v>7202</v>
      </c>
      <c r="H6893">
        <v>43874</v>
      </c>
      <c r="I6893" s="12" t="s">
        <v>6135</v>
      </c>
      <c r="J6893">
        <v>1</v>
      </c>
      <c r="K6893">
        <v>13587</v>
      </c>
      <c r="L6893">
        <v>0</v>
      </c>
      <c r="M6893">
        <v>0</v>
      </c>
      <c r="N6893">
        <v>10000</v>
      </c>
      <c r="O6893">
        <v>0</v>
      </c>
      <c r="P6893">
        <v>-10000</v>
      </c>
      <c r="Q6893">
        <v>9039</v>
      </c>
      <c r="R6893" t="b">
        <v>0</v>
      </c>
      <c r="S6893">
        <v>0</v>
      </c>
    </row>
    <row r="6894" spans="1:19">
      <c r="A6894">
        <v>417501</v>
      </c>
      <c r="B6894" s="12"/>
      <c r="C6894" s="12" t="s">
        <v>4797</v>
      </c>
      <c r="D6894" s="12" t="s">
        <v>5324</v>
      </c>
      <c r="E6894" t="b">
        <v>0</v>
      </c>
      <c r="F6894">
        <v>0</v>
      </c>
      <c r="G6894">
        <v>7202</v>
      </c>
      <c r="H6894">
        <v>44073</v>
      </c>
      <c r="I6894" s="12" t="s">
        <v>5375</v>
      </c>
      <c r="J6894">
        <v>1</v>
      </c>
      <c r="K6894">
        <v>14027</v>
      </c>
      <c r="L6894">
        <v>0</v>
      </c>
      <c r="M6894">
        <v>0</v>
      </c>
      <c r="N6894">
        <v>40000</v>
      </c>
      <c r="O6894">
        <v>0</v>
      </c>
      <c r="P6894">
        <v>-50000</v>
      </c>
      <c r="Q6894">
        <v>9040</v>
      </c>
      <c r="R6894" t="b">
        <v>0</v>
      </c>
      <c r="S6894">
        <v>0</v>
      </c>
    </row>
    <row r="6895" spans="1:19">
      <c r="A6895">
        <v>417501</v>
      </c>
      <c r="B6895" s="12" t="s">
        <v>4050</v>
      </c>
      <c r="C6895" s="12" t="s">
        <v>4797</v>
      </c>
      <c r="D6895" s="12" t="s">
        <v>4050</v>
      </c>
      <c r="E6895" t="b">
        <v>0</v>
      </c>
      <c r="F6895">
        <v>0</v>
      </c>
      <c r="G6895">
        <v>7202</v>
      </c>
      <c r="H6895" t="s">
        <v>21</v>
      </c>
      <c r="I6895" s="12"/>
      <c r="K6895">
        <v>0</v>
      </c>
      <c r="L6895">
        <v>0</v>
      </c>
      <c r="M6895">
        <v>0</v>
      </c>
      <c r="N6895">
        <v>50000</v>
      </c>
      <c r="O6895">
        <v>0</v>
      </c>
      <c r="P6895">
        <v>-50000</v>
      </c>
      <c r="Q6895">
        <v>9041</v>
      </c>
      <c r="R6895" t="b">
        <v>0</v>
      </c>
      <c r="S6895">
        <v>0</v>
      </c>
    </row>
    <row r="6896" spans="1:19">
      <c r="A6896">
        <v>417501</v>
      </c>
      <c r="B6896" s="12" t="s">
        <v>5382</v>
      </c>
      <c r="C6896" s="12" t="s">
        <v>4797</v>
      </c>
      <c r="D6896" s="12" t="s">
        <v>5382</v>
      </c>
      <c r="E6896" t="b">
        <v>0</v>
      </c>
      <c r="F6896">
        <v>0</v>
      </c>
      <c r="G6896">
        <v>7301</v>
      </c>
      <c r="H6896" t="s">
        <v>21</v>
      </c>
      <c r="I6896" s="12"/>
      <c r="K6896">
        <v>0</v>
      </c>
      <c r="L6896">
        <v>132000</v>
      </c>
      <c r="M6896">
        <v>0</v>
      </c>
      <c r="N6896">
        <v>0</v>
      </c>
      <c r="O6896">
        <v>0</v>
      </c>
      <c r="P6896">
        <v>0</v>
      </c>
      <c r="Q6896">
        <v>9042</v>
      </c>
      <c r="R6896" t="b">
        <v>0</v>
      </c>
      <c r="S6896">
        <v>0</v>
      </c>
    </row>
    <row r="6897" spans="1:19">
      <c r="A6897">
        <v>417501</v>
      </c>
      <c r="B6897" s="12"/>
      <c r="C6897" s="12" t="s">
        <v>4797</v>
      </c>
      <c r="D6897" s="12" t="s">
        <v>5382</v>
      </c>
      <c r="E6897" t="b">
        <v>0</v>
      </c>
      <c r="F6897">
        <v>0</v>
      </c>
      <c r="G6897">
        <v>7301</v>
      </c>
      <c r="H6897">
        <v>43840</v>
      </c>
      <c r="I6897" s="12" t="s">
        <v>6136</v>
      </c>
      <c r="J6897">
        <v>1</v>
      </c>
      <c r="K6897">
        <v>13493</v>
      </c>
      <c r="L6897">
        <v>0</v>
      </c>
      <c r="M6897">
        <v>0</v>
      </c>
      <c r="N6897">
        <v>11000</v>
      </c>
      <c r="O6897">
        <v>0</v>
      </c>
      <c r="P6897">
        <v>-11000</v>
      </c>
      <c r="Q6897">
        <v>9043</v>
      </c>
      <c r="R6897" t="b">
        <v>0</v>
      </c>
      <c r="S6897">
        <v>0</v>
      </c>
    </row>
    <row r="6898" spans="1:19">
      <c r="A6898">
        <v>417501</v>
      </c>
      <c r="B6898" s="12"/>
      <c r="C6898" s="12" t="s">
        <v>4797</v>
      </c>
      <c r="D6898" s="12" t="s">
        <v>5382</v>
      </c>
      <c r="E6898" t="b">
        <v>0</v>
      </c>
      <c r="F6898">
        <v>0</v>
      </c>
      <c r="G6898">
        <v>7301</v>
      </c>
      <c r="H6898">
        <v>43865</v>
      </c>
      <c r="I6898" s="12" t="s">
        <v>6136</v>
      </c>
      <c r="J6898">
        <v>1</v>
      </c>
      <c r="K6898">
        <v>13544</v>
      </c>
      <c r="L6898">
        <v>0</v>
      </c>
      <c r="M6898">
        <v>0</v>
      </c>
      <c r="N6898">
        <v>11000</v>
      </c>
      <c r="O6898">
        <v>0</v>
      </c>
      <c r="P6898">
        <v>-22000</v>
      </c>
      <c r="Q6898">
        <v>9044</v>
      </c>
      <c r="R6898" t="b">
        <v>0</v>
      </c>
      <c r="S6898">
        <v>0</v>
      </c>
    </row>
    <row r="6899" spans="1:19">
      <c r="A6899">
        <v>417501</v>
      </c>
      <c r="B6899" s="12"/>
      <c r="C6899" s="12" t="s">
        <v>4797</v>
      </c>
      <c r="D6899" s="12" t="s">
        <v>5382</v>
      </c>
      <c r="E6899" t="b">
        <v>0</v>
      </c>
      <c r="F6899">
        <v>0</v>
      </c>
      <c r="G6899">
        <v>7301</v>
      </c>
      <c r="H6899">
        <v>43892</v>
      </c>
      <c r="I6899" s="12" t="s">
        <v>6136</v>
      </c>
      <c r="J6899">
        <v>1</v>
      </c>
      <c r="K6899">
        <v>13615</v>
      </c>
      <c r="L6899">
        <v>0</v>
      </c>
      <c r="M6899">
        <v>0</v>
      </c>
      <c r="N6899">
        <v>11000</v>
      </c>
      <c r="O6899">
        <v>0</v>
      </c>
      <c r="P6899">
        <v>-33000</v>
      </c>
      <c r="Q6899">
        <v>9045</v>
      </c>
      <c r="R6899" t="b">
        <v>0</v>
      </c>
      <c r="S6899">
        <v>0</v>
      </c>
    </row>
    <row r="6900" spans="1:19">
      <c r="A6900">
        <v>417501</v>
      </c>
      <c r="B6900" s="12"/>
      <c r="C6900" s="12" t="s">
        <v>4797</v>
      </c>
      <c r="D6900" s="12" t="s">
        <v>5382</v>
      </c>
      <c r="E6900" t="b">
        <v>0</v>
      </c>
      <c r="F6900">
        <v>0</v>
      </c>
      <c r="G6900">
        <v>7301</v>
      </c>
      <c r="H6900">
        <v>43938</v>
      </c>
      <c r="I6900" s="12" t="s">
        <v>6136</v>
      </c>
      <c r="J6900">
        <v>1</v>
      </c>
      <c r="K6900">
        <v>13711</v>
      </c>
      <c r="L6900">
        <v>0</v>
      </c>
      <c r="M6900">
        <v>0</v>
      </c>
      <c r="N6900">
        <v>11000</v>
      </c>
      <c r="O6900">
        <v>0</v>
      </c>
      <c r="P6900">
        <v>-44000</v>
      </c>
      <c r="Q6900">
        <v>9046</v>
      </c>
      <c r="R6900" t="b">
        <v>0</v>
      </c>
      <c r="S6900">
        <v>0</v>
      </c>
    </row>
    <row r="6901" spans="1:19">
      <c r="A6901">
        <v>417501</v>
      </c>
      <c r="B6901" s="12"/>
      <c r="C6901" s="12" t="s">
        <v>4797</v>
      </c>
      <c r="D6901" s="12" t="s">
        <v>5382</v>
      </c>
      <c r="E6901" t="b">
        <v>0</v>
      </c>
      <c r="F6901">
        <v>0</v>
      </c>
      <c r="G6901">
        <v>7301</v>
      </c>
      <c r="H6901">
        <v>43965</v>
      </c>
      <c r="I6901" s="12" t="s">
        <v>6136</v>
      </c>
      <c r="J6901">
        <v>1</v>
      </c>
      <c r="K6901">
        <v>13775</v>
      </c>
      <c r="L6901">
        <v>0</v>
      </c>
      <c r="M6901">
        <v>0</v>
      </c>
      <c r="N6901">
        <v>11000</v>
      </c>
      <c r="O6901">
        <v>0</v>
      </c>
      <c r="P6901">
        <v>-55000</v>
      </c>
      <c r="Q6901">
        <v>9047</v>
      </c>
      <c r="R6901" t="b">
        <v>0</v>
      </c>
      <c r="S6901">
        <v>0</v>
      </c>
    </row>
    <row r="6902" spans="1:19">
      <c r="A6902">
        <v>417501</v>
      </c>
      <c r="B6902" s="12"/>
      <c r="C6902" s="12" t="s">
        <v>4797</v>
      </c>
      <c r="D6902" s="12" t="s">
        <v>5382</v>
      </c>
      <c r="E6902" t="b">
        <v>0</v>
      </c>
      <c r="F6902">
        <v>0</v>
      </c>
      <c r="G6902">
        <v>7301</v>
      </c>
      <c r="H6902">
        <v>43992</v>
      </c>
      <c r="I6902" s="12" t="s">
        <v>6136</v>
      </c>
      <c r="J6902">
        <v>1</v>
      </c>
      <c r="K6902">
        <v>13826</v>
      </c>
      <c r="L6902">
        <v>0</v>
      </c>
      <c r="M6902">
        <v>0</v>
      </c>
      <c r="N6902">
        <v>11000</v>
      </c>
      <c r="O6902">
        <v>0</v>
      </c>
      <c r="P6902">
        <v>-66000</v>
      </c>
      <c r="Q6902">
        <v>9048</v>
      </c>
      <c r="R6902" t="b">
        <v>0</v>
      </c>
      <c r="S6902">
        <v>0</v>
      </c>
    </row>
    <row r="6903" spans="1:19">
      <c r="A6903">
        <v>417501</v>
      </c>
      <c r="B6903" s="12"/>
      <c r="C6903" s="12" t="s">
        <v>4797</v>
      </c>
      <c r="D6903" s="12" t="s">
        <v>5382</v>
      </c>
      <c r="E6903" t="b">
        <v>0</v>
      </c>
      <c r="F6903">
        <v>0</v>
      </c>
      <c r="G6903">
        <v>7301</v>
      </c>
      <c r="H6903">
        <v>44018</v>
      </c>
      <c r="I6903" s="12" t="s">
        <v>6136</v>
      </c>
      <c r="J6903">
        <v>1</v>
      </c>
      <c r="K6903">
        <v>13886</v>
      </c>
      <c r="L6903">
        <v>0</v>
      </c>
      <c r="M6903">
        <v>0</v>
      </c>
      <c r="N6903">
        <v>11000</v>
      </c>
      <c r="O6903">
        <v>0</v>
      </c>
      <c r="P6903">
        <v>-77000</v>
      </c>
      <c r="Q6903">
        <v>9049</v>
      </c>
      <c r="R6903" t="b">
        <v>0</v>
      </c>
      <c r="S6903">
        <v>0</v>
      </c>
    </row>
    <row r="6904" spans="1:19">
      <c r="A6904">
        <v>417501</v>
      </c>
      <c r="B6904" s="12"/>
      <c r="C6904" s="12" t="s">
        <v>4797</v>
      </c>
      <c r="D6904" s="12" t="s">
        <v>5382</v>
      </c>
      <c r="E6904" t="b">
        <v>0</v>
      </c>
      <c r="F6904">
        <v>0</v>
      </c>
      <c r="G6904">
        <v>7301</v>
      </c>
      <c r="H6904">
        <v>44053</v>
      </c>
      <c r="I6904" s="12" t="s">
        <v>6136</v>
      </c>
      <c r="J6904">
        <v>1</v>
      </c>
      <c r="K6904">
        <v>13965</v>
      </c>
      <c r="L6904">
        <v>0</v>
      </c>
      <c r="M6904">
        <v>0</v>
      </c>
      <c r="N6904">
        <v>11000</v>
      </c>
      <c r="O6904">
        <v>0</v>
      </c>
      <c r="P6904">
        <v>-88000</v>
      </c>
      <c r="Q6904">
        <v>9050</v>
      </c>
      <c r="R6904" t="b">
        <v>0</v>
      </c>
      <c r="S6904">
        <v>0</v>
      </c>
    </row>
    <row r="6905" spans="1:19">
      <c r="A6905">
        <v>417501</v>
      </c>
      <c r="B6905" s="12"/>
      <c r="C6905" s="12" t="s">
        <v>4797</v>
      </c>
      <c r="D6905" s="12" t="s">
        <v>5382</v>
      </c>
      <c r="E6905" t="b">
        <v>0</v>
      </c>
      <c r="F6905">
        <v>0</v>
      </c>
      <c r="G6905">
        <v>7301</v>
      </c>
      <c r="H6905">
        <v>44082</v>
      </c>
      <c r="I6905" s="12" t="s">
        <v>6136</v>
      </c>
      <c r="J6905">
        <v>1</v>
      </c>
      <c r="K6905">
        <v>14042</v>
      </c>
      <c r="L6905">
        <v>0</v>
      </c>
      <c r="M6905">
        <v>0</v>
      </c>
      <c r="N6905">
        <v>11000</v>
      </c>
      <c r="O6905">
        <v>0</v>
      </c>
      <c r="P6905">
        <v>-99000</v>
      </c>
      <c r="Q6905">
        <v>9051</v>
      </c>
      <c r="R6905" t="b">
        <v>0</v>
      </c>
      <c r="S6905">
        <v>0</v>
      </c>
    </row>
    <row r="6906" spans="1:19">
      <c r="A6906">
        <v>417501</v>
      </c>
      <c r="B6906" s="12"/>
      <c r="C6906" s="12" t="s">
        <v>4797</v>
      </c>
      <c r="D6906" s="12" t="s">
        <v>5382</v>
      </c>
      <c r="E6906" t="b">
        <v>0</v>
      </c>
      <c r="F6906">
        <v>0</v>
      </c>
      <c r="G6906">
        <v>7301</v>
      </c>
      <c r="H6906">
        <v>44105</v>
      </c>
      <c r="I6906" s="12" t="s">
        <v>6136</v>
      </c>
      <c r="J6906">
        <v>1</v>
      </c>
      <c r="K6906">
        <v>14102</v>
      </c>
      <c r="L6906">
        <v>0</v>
      </c>
      <c r="M6906">
        <v>0</v>
      </c>
      <c r="N6906">
        <v>11000</v>
      </c>
      <c r="O6906">
        <v>0</v>
      </c>
      <c r="P6906">
        <v>-110000</v>
      </c>
      <c r="Q6906">
        <v>9052</v>
      </c>
      <c r="R6906" t="b">
        <v>0</v>
      </c>
      <c r="S6906">
        <v>0</v>
      </c>
    </row>
    <row r="6907" spans="1:19">
      <c r="A6907">
        <v>417501</v>
      </c>
      <c r="B6907" s="12"/>
      <c r="C6907" s="12" t="s">
        <v>4797</v>
      </c>
      <c r="D6907" s="12" t="s">
        <v>5382</v>
      </c>
      <c r="E6907" t="b">
        <v>0</v>
      </c>
      <c r="F6907">
        <v>0</v>
      </c>
      <c r="G6907">
        <v>7301</v>
      </c>
      <c r="H6907">
        <v>44145</v>
      </c>
      <c r="I6907" s="12" t="s">
        <v>6136</v>
      </c>
      <c r="J6907">
        <v>1</v>
      </c>
      <c r="K6907">
        <v>14188</v>
      </c>
      <c r="L6907">
        <v>0</v>
      </c>
      <c r="M6907">
        <v>0</v>
      </c>
      <c r="N6907">
        <v>11000</v>
      </c>
      <c r="O6907">
        <v>0</v>
      </c>
      <c r="P6907">
        <v>-121000</v>
      </c>
      <c r="Q6907">
        <v>9053</v>
      </c>
      <c r="R6907" t="b">
        <v>0</v>
      </c>
      <c r="S6907">
        <v>0</v>
      </c>
    </row>
    <row r="6908" spans="1:19">
      <c r="A6908">
        <v>417501</v>
      </c>
      <c r="B6908" s="12"/>
      <c r="C6908" s="12" t="s">
        <v>4797</v>
      </c>
      <c r="D6908" s="12" t="s">
        <v>5382</v>
      </c>
      <c r="E6908" t="b">
        <v>0</v>
      </c>
      <c r="F6908">
        <v>0</v>
      </c>
      <c r="G6908">
        <v>7301</v>
      </c>
      <c r="H6908">
        <v>44175</v>
      </c>
      <c r="I6908" s="12" t="s">
        <v>6136</v>
      </c>
      <c r="J6908">
        <v>1</v>
      </c>
      <c r="K6908">
        <v>14267</v>
      </c>
      <c r="L6908">
        <v>0</v>
      </c>
      <c r="M6908">
        <v>0</v>
      </c>
      <c r="N6908">
        <v>11000</v>
      </c>
      <c r="O6908">
        <v>0</v>
      </c>
      <c r="P6908">
        <v>-132000</v>
      </c>
      <c r="Q6908">
        <v>9054</v>
      </c>
      <c r="R6908" t="b">
        <v>0</v>
      </c>
      <c r="S6908">
        <v>0</v>
      </c>
    </row>
    <row r="6909" spans="1:19">
      <c r="A6909">
        <v>417501</v>
      </c>
      <c r="B6909" s="12" t="s">
        <v>4052</v>
      </c>
      <c r="C6909" s="12" t="s">
        <v>4797</v>
      </c>
      <c r="D6909" s="12" t="s">
        <v>4052</v>
      </c>
      <c r="E6909" t="b">
        <v>0</v>
      </c>
      <c r="F6909">
        <v>0</v>
      </c>
      <c r="G6909">
        <v>7301</v>
      </c>
      <c r="H6909" t="s">
        <v>21</v>
      </c>
      <c r="I6909" s="12"/>
      <c r="K6909">
        <v>0</v>
      </c>
      <c r="L6909">
        <v>0</v>
      </c>
      <c r="M6909">
        <v>0</v>
      </c>
      <c r="N6909">
        <v>132000</v>
      </c>
      <c r="O6909">
        <v>0</v>
      </c>
      <c r="P6909">
        <v>-132000</v>
      </c>
      <c r="Q6909">
        <v>9055</v>
      </c>
      <c r="R6909" t="b">
        <v>0</v>
      </c>
      <c r="S6909">
        <v>0</v>
      </c>
    </row>
    <row r="6910" spans="1:19">
      <c r="A6910">
        <v>417501</v>
      </c>
      <c r="B6910" s="12" t="s">
        <v>5392</v>
      </c>
      <c r="C6910" s="12" t="s">
        <v>4797</v>
      </c>
      <c r="D6910" s="12" t="s">
        <v>5392</v>
      </c>
      <c r="E6910" t="b">
        <v>0</v>
      </c>
      <c r="F6910">
        <v>0</v>
      </c>
      <c r="G6910">
        <v>7302</v>
      </c>
      <c r="H6910" t="s">
        <v>21</v>
      </c>
      <c r="I6910" s="12"/>
      <c r="K6910">
        <v>0</v>
      </c>
      <c r="L6910">
        <v>40000</v>
      </c>
      <c r="M6910">
        <v>0</v>
      </c>
      <c r="N6910">
        <v>0</v>
      </c>
      <c r="O6910">
        <v>0</v>
      </c>
      <c r="P6910">
        <v>0</v>
      </c>
      <c r="Q6910">
        <v>9056</v>
      </c>
      <c r="R6910" t="b">
        <v>0</v>
      </c>
      <c r="S6910">
        <v>0</v>
      </c>
    </row>
    <row r="6911" spans="1:19">
      <c r="A6911">
        <v>417501</v>
      </c>
      <c r="B6911" s="12"/>
      <c r="C6911" s="12" t="s">
        <v>4797</v>
      </c>
      <c r="D6911" s="12" t="s">
        <v>5392</v>
      </c>
      <c r="E6911" t="b">
        <v>0</v>
      </c>
      <c r="F6911">
        <v>0</v>
      </c>
      <c r="G6911">
        <v>7302</v>
      </c>
      <c r="H6911">
        <v>43837</v>
      </c>
      <c r="I6911" s="12" t="s">
        <v>6137</v>
      </c>
      <c r="J6911">
        <v>1</v>
      </c>
      <c r="K6911">
        <v>13533</v>
      </c>
      <c r="L6911">
        <v>0</v>
      </c>
      <c r="M6911">
        <v>0</v>
      </c>
      <c r="N6911">
        <v>10000</v>
      </c>
      <c r="O6911">
        <v>0</v>
      </c>
      <c r="P6911">
        <v>-10000</v>
      </c>
      <c r="Q6911">
        <v>9057</v>
      </c>
      <c r="R6911" t="b">
        <v>0</v>
      </c>
      <c r="S6911">
        <v>0</v>
      </c>
    </row>
    <row r="6912" spans="1:19">
      <c r="A6912">
        <v>417501</v>
      </c>
      <c r="B6912" s="12"/>
      <c r="C6912" s="12" t="s">
        <v>4797</v>
      </c>
      <c r="D6912" s="12" t="s">
        <v>5392</v>
      </c>
      <c r="E6912" t="b">
        <v>0</v>
      </c>
      <c r="F6912">
        <v>0</v>
      </c>
      <c r="G6912">
        <v>7302</v>
      </c>
      <c r="H6912">
        <v>43874</v>
      </c>
      <c r="I6912" s="12" t="s">
        <v>6137</v>
      </c>
      <c r="J6912">
        <v>1</v>
      </c>
      <c r="K6912">
        <v>13613</v>
      </c>
      <c r="L6912">
        <v>0</v>
      </c>
      <c r="M6912">
        <v>0</v>
      </c>
      <c r="N6912">
        <v>10000</v>
      </c>
      <c r="O6912">
        <v>0</v>
      </c>
      <c r="P6912">
        <v>-20000</v>
      </c>
      <c r="Q6912">
        <v>9058</v>
      </c>
      <c r="R6912" t="b">
        <v>0</v>
      </c>
      <c r="S6912">
        <v>0</v>
      </c>
    </row>
    <row r="6913" spans="1:19">
      <c r="A6913">
        <v>417501</v>
      </c>
      <c r="B6913" s="12"/>
      <c r="C6913" s="12" t="s">
        <v>4797</v>
      </c>
      <c r="D6913" s="12" t="s">
        <v>5392</v>
      </c>
      <c r="E6913" t="b">
        <v>0</v>
      </c>
      <c r="F6913">
        <v>0</v>
      </c>
      <c r="G6913">
        <v>7302</v>
      </c>
      <c r="H6913">
        <v>43903</v>
      </c>
      <c r="I6913" s="12" t="s">
        <v>6137</v>
      </c>
      <c r="J6913">
        <v>1</v>
      </c>
      <c r="K6913">
        <v>13671</v>
      </c>
      <c r="L6913">
        <v>0</v>
      </c>
      <c r="M6913">
        <v>0</v>
      </c>
      <c r="N6913">
        <v>10000</v>
      </c>
      <c r="O6913">
        <v>0</v>
      </c>
      <c r="P6913">
        <v>-30000</v>
      </c>
      <c r="Q6913">
        <v>9059</v>
      </c>
      <c r="R6913" t="b">
        <v>0</v>
      </c>
      <c r="S6913">
        <v>0</v>
      </c>
    </row>
    <row r="6914" spans="1:19">
      <c r="A6914">
        <v>417501</v>
      </c>
      <c r="B6914" s="12"/>
      <c r="C6914" s="12" t="s">
        <v>4797</v>
      </c>
      <c r="D6914" s="12" t="s">
        <v>5392</v>
      </c>
      <c r="E6914" t="b">
        <v>0</v>
      </c>
      <c r="F6914">
        <v>0</v>
      </c>
      <c r="G6914">
        <v>7302</v>
      </c>
      <c r="H6914">
        <v>43937</v>
      </c>
      <c r="I6914" s="12" t="s">
        <v>6137</v>
      </c>
      <c r="J6914">
        <v>1</v>
      </c>
      <c r="K6914">
        <v>13736</v>
      </c>
      <c r="L6914">
        <v>0</v>
      </c>
      <c r="M6914">
        <v>0</v>
      </c>
      <c r="N6914">
        <v>10000</v>
      </c>
      <c r="O6914">
        <v>0</v>
      </c>
      <c r="P6914">
        <v>-40000</v>
      </c>
      <c r="Q6914">
        <v>9060</v>
      </c>
      <c r="R6914" t="b">
        <v>0</v>
      </c>
      <c r="S6914">
        <v>0</v>
      </c>
    </row>
    <row r="6915" spans="1:19">
      <c r="A6915">
        <v>417501</v>
      </c>
      <c r="B6915" s="12" t="s">
        <v>4054</v>
      </c>
      <c r="C6915" s="12" t="s">
        <v>4797</v>
      </c>
      <c r="D6915" s="12" t="s">
        <v>4054</v>
      </c>
      <c r="E6915" t="b">
        <v>0</v>
      </c>
      <c r="F6915">
        <v>0</v>
      </c>
      <c r="G6915">
        <v>7302</v>
      </c>
      <c r="H6915" t="s">
        <v>21</v>
      </c>
      <c r="I6915" s="12"/>
      <c r="K6915">
        <v>0</v>
      </c>
      <c r="L6915">
        <v>0</v>
      </c>
      <c r="M6915">
        <v>0</v>
      </c>
      <c r="N6915">
        <v>40000</v>
      </c>
      <c r="O6915">
        <v>0</v>
      </c>
      <c r="P6915">
        <v>-40000</v>
      </c>
      <c r="Q6915">
        <v>9061</v>
      </c>
      <c r="R6915" t="b">
        <v>0</v>
      </c>
      <c r="S6915">
        <v>0</v>
      </c>
    </row>
    <row r="6916" spans="1:19">
      <c r="A6916">
        <v>417501</v>
      </c>
      <c r="B6916" s="12" t="s">
        <v>5404</v>
      </c>
      <c r="C6916" s="12" t="s">
        <v>4797</v>
      </c>
      <c r="D6916" s="12" t="s">
        <v>5404</v>
      </c>
      <c r="E6916" t="b">
        <v>0</v>
      </c>
      <c r="F6916">
        <v>0</v>
      </c>
      <c r="G6916">
        <v>7402</v>
      </c>
      <c r="H6916" t="s">
        <v>21</v>
      </c>
      <c r="I6916" s="12"/>
      <c r="K6916">
        <v>0</v>
      </c>
      <c r="L6916">
        <v>120000</v>
      </c>
      <c r="M6916">
        <v>0</v>
      </c>
      <c r="N6916">
        <v>0</v>
      </c>
      <c r="O6916">
        <v>0</v>
      </c>
      <c r="P6916">
        <v>0</v>
      </c>
      <c r="Q6916">
        <v>9062</v>
      </c>
      <c r="R6916" t="b">
        <v>0</v>
      </c>
      <c r="S6916">
        <v>0</v>
      </c>
    </row>
    <row r="6917" spans="1:19">
      <c r="A6917">
        <v>417501</v>
      </c>
      <c r="B6917" s="12"/>
      <c r="C6917" s="12" t="s">
        <v>4797</v>
      </c>
      <c r="D6917" s="12" t="s">
        <v>5404</v>
      </c>
      <c r="E6917" t="b">
        <v>0</v>
      </c>
      <c r="F6917">
        <v>0</v>
      </c>
      <c r="G6917">
        <v>7402</v>
      </c>
      <c r="H6917">
        <v>43840</v>
      </c>
      <c r="I6917" s="12" t="s">
        <v>6138</v>
      </c>
      <c r="J6917">
        <v>1</v>
      </c>
      <c r="K6917">
        <v>13534</v>
      </c>
      <c r="L6917">
        <v>0</v>
      </c>
      <c r="M6917">
        <v>0</v>
      </c>
      <c r="N6917">
        <v>10000</v>
      </c>
      <c r="O6917">
        <v>0</v>
      </c>
      <c r="P6917">
        <v>-10000</v>
      </c>
      <c r="Q6917">
        <v>9063</v>
      </c>
      <c r="R6917" t="b">
        <v>0</v>
      </c>
      <c r="S6917">
        <v>0</v>
      </c>
    </row>
    <row r="6918" spans="1:19">
      <c r="A6918">
        <v>417501</v>
      </c>
      <c r="B6918" s="12"/>
      <c r="C6918" s="12" t="s">
        <v>4797</v>
      </c>
      <c r="D6918" s="12" t="s">
        <v>5404</v>
      </c>
      <c r="E6918" t="b">
        <v>0</v>
      </c>
      <c r="F6918">
        <v>0</v>
      </c>
      <c r="G6918">
        <v>7402</v>
      </c>
      <c r="H6918">
        <v>43866</v>
      </c>
      <c r="I6918" s="12" t="s">
        <v>6138</v>
      </c>
      <c r="J6918">
        <v>1</v>
      </c>
      <c r="K6918">
        <v>13604</v>
      </c>
      <c r="L6918">
        <v>0</v>
      </c>
      <c r="M6918">
        <v>0</v>
      </c>
      <c r="N6918">
        <v>10000</v>
      </c>
      <c r="O6918">
        <v>0</v>
      </c>
      <c r="P6918">
        <v>-20000</v>
      </c>
      <c r="Q6918">
        <v>9064</v>
      </c>
      <c r="R6918" t="b">
        <v>0</v>
      </c>
      <c r="S6918">
        <v>0</v>
      </c>
    </row>
    <row r="6919" spans="1:19">
      <c r="A6919">
        <v>417501</v>
      </c>
      <c r="B6919" s="12"/>
      <c r="C6919" s="12" t="s">
        <v>4797</v>
      </c>
      <c r="D6919" s="12" t="s">
        <v>5404</v>
      </c>
      <c r="E6919" t="b">
        <v>0</v>
      </c>
      <c r="F6919">
        <v>0</v>
      </c>
      <c r="G6919">
        <v>7402</v>
      </c>
      <c r="H6919">
        <v>43899</v>
      </c>
      <c r="I6919" s="12" t="s">
        <v>6138</v>
      </c>
      <c r="J6919">
        <v>1</v>
      </c>
      <c r="K6919">
        <v>13670</v>
      </c>
      <c r="L6919">
        <v>0</v>
      </c>
      <c r="M6919">
        <v>0</v>
      </c>
      <c r="N6919">
        <v>10000</v>
      </c>
      <c r="O6919">
        <v>0</v>
      </c>
      <c r="P6919">
        <v>-30000</v>
      </c>
      <c r="Q6919">
        <v>9065</v>
      </c>
      <c r="R6919" t="b">
        <v>0</v>
      </c>
      <c r="S6919">
        <v>0</v>
      </c>
    </row>
    <row r="6920" spans="1:19">
      <c r="A6920">
        <v>417501</v>
      </c>
      <c r="B6920" s="12"/>
      <c r="C6920" s="12" t="s">
        <v>4797</v>
      </c>
      <c r="D6920" s="12" t="s">
        <v>5404</v>
      </c>
      <c r="E6920" t="b">
        <v>0</v>
      </c>
      <c r="F6920">
        <v>0</v>
      </c>
      <c r="G6920">
        <v>7402</v>
      </c>
      <c r="H6920">
        <v>43934</v>
      </c>
      <c r="I6920" s="12" t="s">
        <v>6138</v>
      </c>
      <c r="J6920">
        <v>1</v>
      </c>
      <c r="K6920">
        <v>13735</v>
      </c>
      <c r="L6920">
        <v>0</v>
      </c>
      <c r="M6920">
        <v>0</v>
      </c>
      <c r="N6920">
        <v>10000</v>
      </c>
      <c r="O6920">
        <v>0</v>
      </c>
      <c r="P6920">
        <v>-40000</v>
      </c>
      <c r="Q6920">
        <v>9066</v>
      </c>
      <c r="R6920" t="b">
        <v>0</v>
      </c>
      <c r="S6920">
        <v>0</v>
      </c>
    </row>
    <row r="6921" spans="1:19">
      <c r="A6921">
        <v>417501</v>
      </c>
      <c r="B6921" s="12"/>
      <c r="C6921" s="12" t="s">
        <v>4797</v>
      </c>
      <c r="D6921" s="12" t="s">
        <v>5404</v>
      </c>
      <c r="E6921" t="b">
        <v>0</v>
      </c>
      <c r="F6921">
        <v>0</v>
      </c>
      <c r="G6921">
        <v>7402</v>
      </c>
      <c r="H6921">
        <v>43958</v>
      </c>
      <c r="I6921" s="12" t="s">
        <v>6138</v>
      </c>
      <c r="J6921">
        <v>1</v>
      </c>
      <c r="K6921">
        <v>13802</v>
      </c>
      <c r="L6921">
        <v>0</v>
      </c>
      <c r="M6921">
        <v>0</v>
      </c>
      <c r="N6921">
        <v>10000</v>
      </c>
      <c r="O6921">
        <v>0</v>
      </c>
      <c r="P6921">
        <v>-50000</v>
      </c>
      <c r="Q6921">
        <v>9067</v>
      </c>
      <c r="R6921" t="b">
        <v>0</v>
      </c>
      <c r="S6921">
        <v>0</v>
      </c>
    </row>
    <row r="6922" spans="1:19">
      <c r="A6922">
        <v>417501</v>
      </c>
      <c r="B6922" s="12"/>
      <c r="C6922" s="12" t="s">
        <v>4797</v>
      </c>
      <c r="D6922" s="12" t="s">
        <v>5404</v>
      </c>
      <c r="E6922" t="b">
        <v>0</v>
      </c>
      <c r="F6922">
        <v>0</v>
      </c>
      <c r="G6922">
        <v>7402</v>
      </c>
      <c r="H6922">
        <v>43990</v>
      </c>
      <c r="I6922" s="12" t="s">
        <v>6138</v>
      </c>
      <c r="J6922">
        <v>1</v>
      </c>
      <c r="K6922">
        <v>13870</v>
      </c>
      <c r="L6922">
        <v>0</v>
      </c>
      <c r="M6922">
        <v>0</v>
      </c>
      <c r="N6922">
        <v>10000</v>
      </c>
      <c r="O6922">
        <v>0</v>
      </c>
      <c r="P6922">
        <v>-60000</v>
      </c>
      <c r="Q6922">
        <v>9068</v>
      </c>
      <c r="R6922" t="b">
        <v>0</v>
      </c>
      <c r="S6922">
        <v>0</v>
      </c>
    </row>
    <row r="6923" spans="1:19">
      <c r="A6923">
        <v>417501</v>
      </c>
      <c r="B6923" s="12"/>
      <c r="C6923" s="12" t="s">
        <v>4797</v>
      </c>
      <c r="D6923" s="12" t="s">
        <v>5404</v>
      </c>
      <c r="E6923" t="b">
        <v>0</v>
      </c>
      <c r="F6923">
        <v>0</v>
      </c>
      <c r="G6923">
        <v>7402</v>
      </c>
      <c r="H6923">
        <v>44018</v>
      </c>
      <c r="I6923" s="12" t="s">
        <v>6138</v>
      </c>
      <c r="J6923">
        <v>1</v>
      </c>
      <c r="K6923">
        <v>13942</v>
      </c>
      <c r="L6923">
        <v>0</v>
      </c>
      <c r="M6923">
        <v>0</v>
      </c>
      <c r="N6923">
        <v>10000</v>
      </c>
      <c r="O6923">
        <v>0</v>
      </c>
      <c r="P6923">
        <v>-70000</v>
      </c>
      <c r="Q6923">
        <v>9069</v>
      </c>
      <c r="R6923" t="b">
        <v>0</v>
      </c>
      <c r="S6923">
        <v>0</v>
      </c>
    </row>
    <row r="6924" spans="1:19">
      <c r="A6924">
        <v>417501</v>
      </c>
      <c r="B6924" s="12"/>
      <c r="C6924" s="12" t="s">
        <v>4797</v>
      </c>
      <c r="D6924" s="12" t="s">
        <v>5404</v>
      </c>
      <c r="E6924" t="b">
        <v>0</v>
      </c>
      <c r="F6924">
        <v>0</v>
      </c>
      <c r="G6924">
        <v>7402</v>
      </c>
      <c r="H6924">
        <v>44049</v>
      </c>
      <c r="I6924" s="12" t="s">
        <v>6138</v>
      </c>
      <c r="J6924">
        <v>1</v>
      </c>
      <c r="K6924">
        <v>14017</v>
      </c>
      <c r="L6924">
        <v>0</v>
      </c>
      <c r="M6924">
        <v>0</v>
      </c>
      <c r="N6924">
        <v>10000</v>
      </c>
      <c r="O6924">
        <v>0</v>
      </c>
      <c r="P6924">
        <v>-80000</v>
      </c>
      <c r="Q6924">
        <v>9070</v>
      </c>
      <c r="R6924" t="b">
        <v>0</v>
      </c>
      <c r="S6924">
        <v>0</v>
      </c>
    </row>
    <row r="6925" spans="1:19">
      <c r="A6925">
        <v>417501</v>
      </c>
      <c r="B6925" s="12"/>
      <c r="C6925" s="12" t="s">
        <v>4797</v>
      </c>
      <c r="D6925" s="12" t="s">
        <v>5404</v>
      </c>
      <c r="E6925" t="b">
        <v>0</v>
      </c>
      <c r="F6925">
        <v>0</v>
      </c>
      <c r="G6925">
        <v>7402</v>
      </c>
      <c r="H6925">
        <v>44081</v>
      </c>
      <c r="I6925" s="12" t="s">
        <v>6138</v>
      </c>
      <c r="J6925">
        <v>1</v>
      </c>
      <c r="K6925">
        <v>14090</v>
      </c>
      <c r="L6925">
        <v>0</v>
      </c>
      <c r="M6925">
        <v>0</v>
      </c>
      <c r="N6925">
        <v>10000</v>
      </c>
      <c r="O6925">
        <v>0</v>
      </c>
      <c r="P6925">
        <v>-90000</v>
      </c>
      <c r="Q6925">
        <v>9071</v>
      </c>
      <c r="R6925" t="b">
        <v>0</v>
      </c>
      <c r="S6925">
        <v>0</v>
      </c>
    </row>
    <row r="6926" spans="1:19">
      <c r="A6926">
        <v>417501</v>
      </c>
      <c r="B6926" s="12"/>
      <c r="C6926" s="12" t="s">
        <v>4797</v>
      </c>
      <c r="D6926" s="12" t="s">
        <v>5404</v>
      </c>
      <c r="E6926" t="b">
        <v>0</v>
      </c>
      <c r="F6926">
        <v>0</v>
      </c>
      <c r="G6926">
        <v>7402</v>
      </c>
      <c r="H6926">
        <v>44127</v>
      </c>
      <c r="I6926" s="12" t="s">
        <v>6138</v>
      </c>
      <c r="J6926">
        <v>1</v>
      </c>
      <c r="K6926">
        <v>14161</v>
      </c>
      <c r="L6926">
        <v>0</v>
      </c>
      <c r="M6926">
        <v>0</v>
      </c>
      <c r="N6926">
        <v>10000</v>
      </c>
      <c r="O6926">
        <v>0</v>
      </c>
      <c r="P6926">
        <v>-100000</v>
      </c>
      <c r="Q6926">
        <v>9072</v>
      </c>
      <c r="R6926" t="b">
        <v>0</v>
      </c>
      <c r="S6926">
        <v>0</v>
      </c>
    </row>
    <row r="6927" spans="1:19">
      <c r="A6927">
        <v>417501</v>
      </c>
      <c r="B6927" s="12"/>
      <c r="C6927" s="12" t="s">
        <v>4797</v>
      </c>
      <c r="D6927" s="12" t="s">
        <v>5404</v>
      </c>
      <c r="E6927" t="b">
        <v>0</v>
      </c>
      <c r="F6927">
        <v>0</v>
      </c>
      <c r="G6927">
        <v>7402</v>
      </c>
      <c r="H6927">
        <v>44144</v>
      </c>
      <c r="I6927" s="12" t="s">
        <v>6138</v>
      </c>
      <c r="J6927">
        <v>1</v>
      </c>
      <c r="K6927">
        <v>14236</v>
      </c>
      <c r="L6927">
        <v>0</v>
      </c>
      <c r="M6927">
        <v>0</v>
      </c>
      <c r="N6927">
        <v>10000</v>
      </c>
      <c r="O6927">
        <v>0</v>
      </c>
      <c r="P6927">
        <v>-110000</v>
      </c>
      <c r="Q6927">
        <v>9073</v>
      </c>
      <c r="R6927" t="b">
        <v>0</v>
      </c>
      <c r="S6927">
        <v>0</v>
      </c>
    </row>
    <row r="6928" spans="1:19">
      <c r="A6928">
        <v>417501</v>
      </c>
      <c r="B6928" s="12"/>
      <c r="C6928" s="12" t="s">
        <v>4797</v>
      </c>
      <c r="D6928" s="12" t="s">
        <v>5404</v>
      </c>
      <c r="E6928" t="b">
        <v>0</v>
      </c>
      <c r="F6928">
        <v>0</v>
      </c>
      <c r="G6928">
        <v>7402</v>
      </c>
      <c r="H6928">
        <v>44172</v>
      </c>
      <c r="I6928" s="12" t="s">
        <v>6138</v>
      </c>
      <c r="J6928">
        <v>1</v>
      </c>
      <c r="K6928">
        <v>14303</v>
      </c>
      <c r="L6928">
        <v>0</v>
      </c>
      <c r="M6928">
        <v>0</v>
      </c>
      <c r="N6928">
        <v>10000</v>
      </c>
      <c r="O6928">
        <v>0</v>
      </c>
      <c r="P6928">
        <v>-120000</v>
      </c>
      <c r="Q6928">
        <v>9074</v>
      </c>
      <c r="R6928" t="b">
        <v>0</v>
      </c>
      <c r="S6928">
        <v>0</v>
      </c>
    </row>
    <row r="6929" spans="1:19">
      <c r="A6929">
        <v>417501</v>
      </c>
      <c r="B6929" s="12" t="s">
        <v>4056</v>
      </c>
      <c r="C6929" s="12" t="s">
        <v>4797</v>
      </c>
      <c r="D6929" s="12" t="s">
        <v>4056</v>
      </c>
      <c r="E6929" t="b">
        <v>0</v>
      </c>
      <c r="F6929">
        <v>0</v>
      </c>
      <c r="G6929">
        <v>7402</v>
      </c>
      <c r="H6929" t="s">
        <v>21</v>
      </c>
      <c r="I6929" s="12"/>
      <c r="K6929">
        <v>0</v>
      </c>
      <c r="L6929">
        <v>0</v>
      </c>
      <c r="M6929">
        <v>0</v>
      </c>
      <c r="N6929">
        <v>120000</v>
      </c>
      <c r="O6929">
        <v>0</v>
      </c>
      <c r="P6929">
        <v>-120000</v>
      </c>
      <c r="Q6929">
        <v>9075</v>
      </c>
      <c r="R6929" t="b">
        <v>0</v>
      </c>
      <c r="S6929">
        <v>0</v>
      </c>
    </row>
    <row r="6930" spans="1:19">
      <c r="A6930">
        <v>417501</v>
      </c>
      <c r="B6930" s="12" t="s">
        <v>5421</v>
      </c>
      <c r="C6930" s="12" t="s">
        <v>4797</v>
      </c>
      <c r="D6930" s="12" t="s">
        <v>5421</v>
      </c>
      <c r="E6930" t="b">
        <v>0</v>
      </c>
      <c r="F6930">
        <v>0</v>
      </c>
      <c r="G6930">
        <v>7502</v>
      </c>
      <c r="H6930" t="s">
        <v>21</v>
      </c>
      <c r="I6930" s="12"/>
      <c r="K6930">
        <v>0</v>
      </c>
      <c r="L6930">
        <v>120000</v>
      </c>
      <c r="M6930">
        <v>0</v>
      </c>
      <c r="N6930">
        <v>0</v>
      </c>
      <c r="O6930">
        <v>0</v>
      </c>
      <c r="P6930">
        <v>0</v>
      </c>
      <c r="Q6930">
        <v>9076</v>
      </c>
      <c r="R6930" t="b">
        <v>0</v>
      </c>
      <c r="S6930">
        <v>0</v>
      </c>
    </row>
    <row r="6931" spans="1:19">
      <c r="A6931">
        <v>417501</v>
      </c>
      <c r="B6931" s="12"/>
      <c r="C6931" s="12" t="s">
        <v>4797</v>
      </c>
      <c r="D6931" s="12" t="s">
        <v>5421</v>
      </c>
      <c r="E6931" t="b">
        <v>0</v>
      </c>
      <c r="F6931">
        <v>0</v>
      </c>
      <c r="G6931">
        <v>7502</v>
      </c>
      <c r="H6931">
        <v>43840</v>
      </c>
      <c r="I6931" s="12" t="s">
        <v>6139</v>
      </c>
      <c r="J6931">
        <v>1</v>
      </c>
      <c r="K6931">
        <v>13498</v>
      </c>
      <c r="L6931">
        <v>0</v>
      </c>
      <c r="M6931">
        <v>0</v>
      </c>
      <c r="N6931">
        <v>10000</v>
      </c>
      <c r="O6931">
        <v>0</v>
      </c>
      <c r="P6931">
        <v>-10000</v>
      </c>
      <c r="Q6931">
        <v>9077</v>
      </c>
      <c r="R6931" t="b">
        <v>0</v>
      </c>
      <c r="S6931">
        <v>0</v>
      </c>
    </row>
    <row r="6932" spans="1:19">
      <c r="A6932">
        <v>417501</v>
      </c>
      <c r="B6932" s="12"/>
      <c r="C6932" s="12" t="s">
        <v>4797</v>
      </c>
      <c r="D6932" s="12" t="s">
        <v>5421</v>
      </c>
      <c r="E6932" t="b">
        <v>0</v>
      </c>
      <c r="F6932">
        <v>0</v>
      </c>
      <c r="G6932">
        <v>7502</v>
      </c>
      <c r="H6932">
        <v>43871</v>
      </c>
      <c r="I6932" s="12" t="s">
        <v>6139</v>
      </c>
      <c r="J6932">
        <v>1</v>
      </c>
      <c r="K6932">
        <v>13564</v>
      </c>
      <c r="L6932">
        <v>0</v>
      </c>
      <c r="M6932">
        <v>0</v>
      </c>
      <c r="N6932">
        <v>10000</v>
      </c>
      <c r="O6932">
        <v>0</v>
      </c>
      <c r="P6932">
        <v>-20000</v>
      </c>
      <c r="Q6932">
        <v>9078</v>
      </c>
      <c r="R6932" t="b">
        <v>0</v>
      </c>
      <c r="S6932">
        <v>0</v>
      </c>
    </row>
    <row r="6933" spans="1:19">
      <c r="A6933">
        <v>417501</v>
      </c>
      <c r="B6933" s="12"/>
      <c r="C6933" s="12" t="s">
        <v>4797</v>
      </c>
      <c r="D6933" s="12" t="s">
        <v>5421</v>
      </c>
      <c r="E6933" t="b">
        <v>0</v>
      </c>
      <c r="F6933">
        <v>0</v>
      </c>
      <c r="G6933">
        <v>7502</v>
      </c>
      <c r="H6933">
        <v>43899</v>
      </c>
      <c r="I6933" s="12" t="s">
        <v>6139</v>
      </c>
      <c r="J6933">
        <v>1</v>
      </c>
      <c r="K6933">
        <v>13632</v>
      </c>
      <c r="L6933">
        <v>0</v>
      </c>
      <c r="M6933">
        <v>0</v>
      </c>
      <c r="N6933">
        <v>10000</v>
      </c>
      <c r="O6933">
        <v>0</v>
      </c>
      <c r="P6933">
        <v>-30000</v>
      </c>
      <c r="Q6933">
        <v>9079</v>
      </c>
      <c r="R6933" t="b">
        <v>0</v>
      </c>
      <c r="S6933">
        <v>0</v>
      </c>
    </row>
    <row r="6934" spans="1:19">
      <c r="A6934">
        <v>417501</v>
      </c>
      <c r="B6934" s="12"/>
      <c r="C6934" s="12" t="s">
        <v>4797</v>
      </c>
      <c r="D6934" s="12" t="s">
        <v>5421</v>
      </c>
      <c r="E6934" t="b">
        <v>0</v>
      </c>
      <c r="F6934">
        <v>0</v>
      </c>
      <c r="G6934">
        <v>7502</v>
      </c>
      <c r="H6934">
        <v>43927</v>
      </c>
      <c r="I6934" s="12" t="s">
        <v>6139</v>
      </c>
      <c r="J6934">
        <v>1</v>
      </c>
      <c r="K6934">
        <v>13686</v>
      </c>
      <c r="L6934">
        <v>0</v>
      </c>
      <c r="M6934">
        <v>0</v>
      </c>
      <c r="N6934">
        <v>10000</v>
      </c>
      <c r="O6934">
        <v>0</v>
      </c>
      <c r="P6934">
        <v>-40000</v>
      </c>
      <c r="Q6934">
        <v>9080</v>
      </c>
      <c r="R6934" t="b">
        <v>0</v>
      </c>
      <c r="S6934">
        <v>0</v>
      </c>
    </row>
    <row r="6935" spans="1:19">
      <c r="A6935">
        <v>417501</v>
      </c>
      <c r="B6935" s="12"/>
      <c r="C6935" s="12" t="s">
        <v>4797</v>
      </c>
      <c r="D6935" s="12" t="s">
        <v>5421</v>
      </c>
      <c r="E6935" t="b">
        <v>0</v>
      </c>
      <c r="F6935">
        <v>0</v>
      </c>
      <c r="G6935">
        <v>7502</v>
      </c>
      <c r="H6935">
        <v>43963</v>
      </c>
      <c r="I6935" s="12" t="s">
        <v>6139</v>
      </c>
      <c r="J6935">
        <v>1</v>
      </c>
      <c r="K6935">
        <v>13762</v>
      </c>
      <c r="L6935">
        <v>0</v>
      </c>
      <c r="M6935">
        <v>0</v>
      </c>
      <c r="N6935">
        <v>10000</v>
      </c>
      <c r="O6935">
        <v>0</v>
      </c>
      <c r="P6935">
        <v>-50000</v>
      </c>
      <c r="Q6935">
        <v>9081</v>
      </c>
      <c r="R6935" t="b">
        <v>0</v>
      </c>
      <c r="S6935">
        <v>0</v>
      </c>
    </row>
    <row r="6936" spans="1:19">
      <c r="A6936">
        <v>417501</v>
      </c>
      <c r="B6936" s="12"/>
      <c r="C6936" s="12" t="s">
        <v>4797</v>
      </c>
      <c r="D6936" s="12" t="s">
        <v>5421</v>
      </c>
      <c r="E6936" t="b">
        <v>0</v>
      </c>
      <c r="F6936">
        <v>0</v>
      </c>
      <c r="G6936">
        <v>7502</v>
      </c>
      <c r="H6936">
        <v>43994</v>
      </c>
      <c r="I6936" s="12" t="s">
        <v>6139</v>
      </c>
      <c r="J6936">
        <v>1</v>
      </c>
      <c r="K6936">
        <v>13840</v>
      </c>
      <c r="L6936">
        <v>0</v>
      </c>
      <c r="M6936">
        <v>0</v>
      </c>
      <c r="N6936">
        <v>10000</v>
      </c>
      <c r="O6936">
        <v>0</v>
      </c>
      <c r="P6936">
        <v>-60000</v>
      </c>
      <c r="Q6936">
        <v>9082</v>
      </c>
      <c r="R6936" t="b">
        <v>0</v>
      </c>
      <c r="S6936">
        <v>0</v>
      </c>
    </row>
    <row r="6937" spans="1:19">
      <c r="A6937">
        <v>417501</v>
      </c>
      <c r="B6937" s="12"/>
      <c r="C6937" s="12" t="s">
        <v>4797</v>
      </c>
      <c r="D6937" s="12" t="s">
        <v>5421</v>
      </c>
      <c r="E6937" t="b">
        <v>0</v>
      </c>
      <c r="F6937">
        <v>0</v>
      </c>
      <c r="G6937">
        <v>7502</v>
      </c>
      <c r="H6937">
        <v>44019</v>
      </c>
      <c r="I6937" s="12" t="s">
        <v>6139</v>
      </c>
      <c r="J6937">
        <v>1</v>
      </c>
      <c r="K6937">
        <v>13890</v>
      </c>
      <c r="L6937">
        <v>0</v>
      </c>
      <c r="M6937">
        <v>0</v>
      </c>
      <c r="N6937">
        <v>10000</v>
      </c>
      <c r="O6937">
        <v>0</v>
      </c>
      <c r="P6937">
        <v>-70000</v>
      </c>
      <c r="Q6937">
        <v>9083</v>
      </c>
      <c r="R6937" t="b">
        <v>0</v>
      </c>
      <c r="S6937">
        <v>0</v>
      </c>
    </row>
    <row r="6938" spans="1:19">
      <c r="A6938">
        <v>417501</v>
      </c>
      <c r="B6938" s="12"/>
      <c r="C6938" s="12" t="s">
        <v>4797</v>
      </c>
      <c r="D6938" s="12" t="s">
        <v>5421</v>
      </c>
      <c r="E6938" t="b">
        <v>0</v>
      </c>
      <c r="F6938">
        <v>0</v>
      </c>
      <c r="G6938">
        <v>7502</v>
      </c>
      <c r="H6938">
        <v>44056</v>
      </c>
      <c r="I6938" s="12" t="s">
        <v>6139</v>
      </c>
      <c r="J6938">
        <v>1</v>
      </c>
      <c r="K6938">
        <v>13977</v>
      </c>
      <c r="L6938">
        <v>0</v>
      </c>
      <c r="M6938">
        <v>0</v>
      </c>
      <c r="N6938">
        <v>10000</v>
      </c>
      <c r="O6938">
        <v>0</v>
      </c>
      <c r="P6938">
        <v>-80000</v>
      </c>
      <c r="Q6938">
        <v>9084</v>
      </c>
      <c r="R6938" t="b">
        <v>0</v>
      </c>
      <c r="S6938">
        <v>0</v>
      </c>
    </row>
    <row r="6939" spans="1:19">
      <c r="A6939">
        <v>417501</v>
      </c>
      <c r="B6939" s="12"/>
      <c r="C6939" s="12" t="s">
        <v>4797</v>
      </c>
      <c r="D6939" s="12" t="s">
        <v>5421</v>
      </c>
      <c r="E6939" t="b">
        <v>0</v>
      </c>
      <c r="F6939">
        <v>0</v>
      </c>
      <c r="G6939">
        <v>7502</v>
      </c>
      <c r="H6939">
        <v>44085</v>
      </c>
      <c r="I6939" s="12" t="s">
        <v>6139</v>
      </c>
      <c r="J6939">
        <v>1</v>
      </c>
      <c r="K6939">
        <v>14057</v>
      </c>
      <c r="L6939">
        <v>0</v>
      </c>
      <c r="M6939">
        <v>0</v>
      </c>
      <c r="N6939">
        <v>10000</v>
      </c>
      <c r="O6939">
        <v>0</v>
      </c>
      <c r="P6939">
        <v>-90000</v>
      </c>
      <c r="Q6939">
        <v>9085</v>
      </c>
      <c r="R6939" t="b">
        <v>0</v>
      </c>
      <c r="S6939">
        <v>0</v>
      </c>
    </row>
    <row r="6940" spans="1:19">
      <c r="A6940">
        <v>417501</v>
      </c>
      <c r="B6940" s="12"/>
      <c r="C6940" s="12" t="s">
        <v>4797</v>
      </c>
      <c r="D6940" s="12" t="s">
        <v>5421</v>
      </c>
      <c r="E6940" t="b">
        <v>0</v>
      </c>
      <c r="F6940">
        <v>0</v>
      </c>
      <c r="G6940">
        <v>7502</v>
      </c>
      <c r="H6940">
        <v>44118</v>
      </c>
      <c r="I6940" s="12" t="s">
        <v>6139</v>
      </c>
      <c r="J6940">
        <v>1</v>
      </c>
      <c r="K6940">
        <v>14131</v>
      </c>
      <c r="L6940">
        <v>0</v>
      </c>
      <c r="M6940">
        <v>0</v>
      </c>
      <c r="N6940">
        <v>10000</v>
      </c>
      <c r="O6940">
        <v>0</v>
      </c>
      <c r="P6940">
        <v>-100000</v>
      </c>
      <c r="Q6940">
        <v>9086</v>
      </c>
      <c r="R6940" t="b">
        <v>0</v>
      </c>
      <c r="S6940">
        <v>0</v>
      </c>
    </row>
    <row r="6941" spans="1:19">
      <c r="A6941">
        <v>417501</v>
      </c>
      <c r="B6941" s="12"/>
      <c r="C6941" s="12" t="s">
        <v>4797</v>
      </c>
      <c r="D6941" s="12" t="s">
        <v>5421</v>
      </c>
      <c r="E6941" t="b">
        <v>0</v>
      </c>
      <c r="F6941">
        <v>0</v>
      </c>
      <c r="G6941">
        <v>7502</v>
      </c>
      <c r="H6941">
        <v>44146</v>
      </c>
      <c r="I6941" s="12" t="s">
        <v>6139</v>
      </c>
      <c r="J6941">
        <v>1</v>
      </c>
      <c r="K6941">
        <v>14198</v>
      </c>
      <c r="L6941">
        <v>0</v>
      </c>
      <c r="M6941">
        <v>0</v>
      </c>
      <c r="N6941">
        <v>10000</v>
      </c>
      <c r="O6941">
        <v>0</v>
      </c>
      <c r="P6941">
        <v>-110000</v>
      </c>
      <c r="Q6941">
        <v>9087</v>
      </c>
      <c r="R6941" t="b">
        <v>0</v>
      </c>
      <c r="S6941">
        <v>0</v>
      </c>
    </row>
    <row r="6942" spans="1:19">
      <c r="A6942">
        <v>417501</v>
      </c>
      <c r="B6942" s="12"/>
      <c r="C6942" s="12" t="s">
        <v>4797</v>
      </c>
      <c r="D6942" s="12" t="s">
        <v>5421</v>
      </c>
      <c r="E6942" t="b">
        <v>0</v>
      </c>
      <c r="F6942">
        <v>0</v>
      </c>
      <c r="G6942">
        <v>7502</v>
      </c>
      <c r="H6942">
        <v>44179</v>
      </c>
      <c r="I6942" s="12" t="s">
        <v>6139</v>
      </c>
      <c r="J6942">
        <v>1</v>
      </c>
      <c r="K6942">
        <v>14271</v>
      </c>
      <c r="L6942">
        <v>0</v>
      </c>
      <c r="M6942">
        <v>0</v>
      </c>
      <c r="N6942">
        <v>10000</v>
      </c>
      <c r="O6942">
        <v>0</v>
      </c>
      <c r="P6942">
        <v>-120000</v>
      </c>
      <c r="Q6942">
        <v>9088</v>
      </c>
      <c r="R6942" t="b">
        <v>0</v>
      </c>
      <c r="S6942">
        <v>0</v>
      </c>
    </row>
    <row r="6943" spans="1:19">
      <c r="A6943">
        <v>417501</v>
      </c>
      <c r="B6943" s="12" t="s">
        <v>4058</v>
      </c>
      <c r="C6943" s="12" t="s">
        <v>4797</v>
      </c>
      <c r="D6943" s="12" t="s">
        <v>4058</v>
      </c>
      <c r="E6943" t="b">
        <v>0</v>
      </c>
      <c r="F6943">
        <v>0</v>
      </c>
      <c r="G6943">
        <v>7502</v>
      </c>
      <c r="H6943" t="s">
        <v>21</v>
      </c>
      <c r="I6943" s="12"/>
      <c r="K6943">
        <v>0</v>
      </c>
      <c r="L6943">
        <v>0</v>
      </c>
      <c r="M6943">
        <v>0</v>
      </c>
      <c r="N6943">
        <v>120000</v>
      </c>
      <c r="O6943">
        <v>0</v>
      </c>
      <c r="P6943">
        <v>-120000</v>
      </c>
      <c r="Q6943">
        <v>9089</v>
      </c>
      <c r="R6943" t="b">
        <v>0</v>
      </c>
      <c r="S6943">
        <v>0</v>
      </c>
    </row>
    <row r="6944" spans="1:19">
      <c r="A6944">
        <v>417501</v>
      </c>
      <c r="B6944" s="12" t="s">
        <v>5431</v>
      </c>
      <c r="C6944" s="12" t="s">
        <v>4797</v>
      </c>
      <c r="D6944" s="12" t="s">
        <v>5431</v>
      </c>
      <c r="E6944" t="b">
        <v>0</v>
      </c>
      <c r="F6944">
        <v>0</v>
      </c>
      <c r="G6944">
        <v>8101</v>
      </c>
      <c r="H6944" t="s">
        <v>21</v>
      </c>
      <c r="I6944" s="12"/>
      <c r="K6944">
        <v>0</v>
      </c>
      <c r="L6944">
        <v>120000</v>
      </c>
      <c r="M6944">
        <v>0</v>
      </c>
      <c r="N6944">
        <v>0</v>
      </c>
      <c r="O6944">
        <v>0</v>
      </c>
      <c r="P6944">
        <v>0</v>
      </c>
      <c r="Q6944">
        <v>9090</v>
      </c>
      <c r="R6944" t="b">
        <v>0</v>
      </c>
      <c r="S6944">
        <v>0</v>
      </c>
    </row>
    <row r="6945" spans="1:19">
      <c r="A6945">
        <v>417501</v>
      </c>
      <c r="B6945" s="12"/>
      <c r="C6945" s="12" t="s">
        <v>4797</v>
      </c>
      <c r="D6945" s="12" t="s">
        <v>5431</v>
      </c>
      <c r="E6945" t="b">
        <v>0</v>
      </c>
      <c r="F6945">
        <v>0</v>
      </c>
      <c r="G6945">
        <v>8101</v>
      </c>
      <c r="H6945">
        <v>43843</v>
      </c>
      <c r="I6945" s="12" t="s">
        <v>6140</v>
      </c>
      <c r="J6945">
        <v>1</v>
      </c>
      <c r="K6945">
        <v>13501</v>
      </c>
      <c r="L6945">
        <v>0</v>
      </c>
      <c r="M6945">
        <v>0</v>
      </c>
      <c r="N6945">
        <v>10000</v>
      </c>
      <c r="O6945">
        <v>0</v>
      </c>
      <c r="P6945">
        <v>-10000</v>
      </c>
      <c r="Q6945">
        <v>9091</v>
      </c>
      <c r="R6945" t="b">
        <v>0</v>
      </c>
      <c r="S6945">
        <v>0</v>
      </c>
    </row>
    <row r="6946" spans="1:19">
      <c r="A6946">
        <v>417501</v>
      </c>
      <c r="B6946" s="12"/>
      <c r="C6946" s="12" t="s">
        <v>4797</v>
      </c>
      <c r="D6946" s="12" t="s">
        <v>5431</v>
      </c>
      <c r="E6946" t="b">
        <v>0</v>
      </c>
      <c r="F6946">
        <v>0</v>
      </c>
      <c r="G6946">
        <v>8101</v>
      </c>
      <c r="H6946">
        <v>43874</v>
      </c>
      <c r="I6946" s="12" t="s">
        <v>6140</v>
      </c>
      <c r="J6946">
        <v>1</v>
      </c>
      <c r="K6946">
        <v>13582</v>
      </c>
      <c r="L6946">
        <v>0</v>
      </c>
      <c r="M6946">
        <v>0</v>
      </c>
      <c r="N6946">
        <v>10000</v>
      </c>
      <c r="O6946">
        <v>0</v>
      </c>
      <c r="P6946">
        <v>-20000</v>
      </c>
      <c r="Q6946">
        <v>9092</v>
      </c>
      <c r="R6946" t="b">
        <v>0</v>
      </c>
      <c r="S6946">
        <v>0</v>
      </c>
    </row>
    <row r="6947" spans="1:19">
      <c r="A6947">
        <v>417501</v>
      </c>
      <c r="B6947" s="12"/>
      <c r="C6947" s="12" t="s">
        <v>4797</v>
      </c>
      <c r="D6947" s="12" t="s">
        <v>5431</v>
      </c>
      <c r="E6947" t="b">
        <v>0</v>
      </c>
      <c r="F6947">
        <v>0</v>
      </c>
      <c r="G6947">
        <v>8101</v>
      </c>
      <c r="H6947">
        <v>43900</v>
      </c>
      <c r="I6947" s="12" t="s">
        <v>6140</v>
      </c>
      <c r="J6947">
        <v>1</v>
      </c>
      <c r="K6947">
        <v>13635</v>
      </c>
      <c r="L6947">
        <v>0</v>
      </c>
      <c r="M6947">
        <v>0</v>
      </c>
      <c r="N6947">
        <v>10000</v>
      </c>
      <c r="O6947">
        <v>0</v>
      </c>
      <c r="P6947">
        <v>-30000</v>
      </c>
      <c r="Q6947">
        <v>9093</v>
      </c>
      <c r="R6947" t="b">
        <v>0</v>
      </c>
      <c r="S6947">
        <v>0</v>
      </c>
    </row>
    <row r="6948" spans="1:19">
      <c r="A6948">
        <v>417501</v>
      </c>
      <c r="B6948" s="12"/>
      <c r="C6948" s="12" t="s">
        <v>4797</v>
      </c>
      <c r="D6948" s="12" t="s">
        <v>5431</v>
      </c>
      <c r="E6948" t="b">
        <v>0</v>
      </c>
      <c r="F6948">
        <v>0</v>
      </c>
      <c r="G6948">
        <v>8101</v>
      </c>
      <c r="H6948">
        <v>43928</v>
      </c>
      <c r="I6948" s="12" t="s">
        <v>6140</v>
      </c>
      <c r="J6948">
        <v>1</v>
      </c>
      <c r="K6948">
        <v>13695</v>
      </c>
      <c r="L6948">
        <v>0</v>
      </c>
      <c r="M6948">
        <v>0</v>
      </c>
      <c r="N6948">
        <v>10000</v>
      </c>
      <c r="O6948">
        <v>0</v>
      </c>
      <c r="P6948">
        <v>-40000</v>
      </c>
      <c r="Q6948">
        <v>9094</v>
      </c>
      <c r="R6948" t="b">
        <v>0</v>
      </c>
      <c r="S6948">
        <v>0</v>
      </c>
    </row>
    <row r="6949" spans="1:19">
      <c r="A6949">
        <v>417501</v>
      </c>
      <c r="B6949" s="12"/>
      <c r="C6949" s="12" t="s">
        <v>4797</v>
      </c>
      <c r="D6949" s="12" t="s">
        <v>5431</v>
      </c>
      <c r="E6949" t="b">
        <v>0</v>
      </c>
      <c r="F6949">
        <v>0</v>
      </c>
      <c r="G6949">
        <v>8101</v>
      </c>
      <c r="H6949">
        <v>43983</v>
      </c>
      <c r="I6949" s="12" t="s">
        <v>2174</v>
      </c>
      <c r="J6949">
        <v>3</v>
      </c>
      <c r="K6949">
        <v>569</v>
      </c>
      <c r="L6949">
        <v>0</v>
      </c>
      <c r="M6949">
        <v>0</v>
      </c>
      <c r="N6949">
        <v>10000</v>
      </c>
      <c r="O6949">
        <v>0</v>
      </c>
      <c r="P6949">
        <v>-50000</v>
      </c>
      <c r="Q6949">
        <v>9095</v>
      </c>
      <c r="R6949" t="b">
        <v>0</v>
      </c>
      <c r="S6949">
        <v>0</v>
      </c>
    </row>
    <row r="6950" spans="1:19">
      <c r="A6950">
        <v>417501</v>
      </c>
      <c r="B6950" s="12"/>
      <c r="C6950" s="12" t="s">
        <v>4797</v>
      </c>
      <c r="D6950" s="12" t="s">
        <v>5431</v>
      </c>
      <c r="E6950" t="b">
        <v>0</v>
      </c>
      <c r="F6950">
        <v>0</v>
      </c>
      <c r="G6950">
        <v>8101</v>
      </c>
      <c r="H6950">
        <v>43994</v>
      </c>
      <c r="I6950" s="12" t="s">
        <v>5676</v>
      </c>
      <c r="J6950">
        <v>1</v>
      </c>
      <c r="K6950">
        <v>13837</v>
      </c>
      <c r="L6950">
        <v>0</v>
      </c>
      <c r="M6950">
        <v>0</v>
      </c>
      <c r="N6950">
        <v>10000</v>
      </c>
      <c r="O6950">
        <v>0</v>
      </c>
      <c r="P6950">
        <v>-60000</v>
      </c>
      <c r="Q6950">
        <v>9096</v>
      </c>
      <c r="R6950" t="b">
        <v>0</v>
      </c>
      <c r="S6950">
        <v>0</v>
      </c>
    </row>
    <row r="6951" spans="1:19">
      <c r="A6951">
        <v>417501</v>
      </c>
      <c r="B6951" s="12"/>
      <c r="C6951" s="12" t="s">
        <v>4797</v>
      </c>
      <c r="D6951" s="12" t="s">
        <v>5431</v>
      </c>
      <c r="E6951" t="b">
        <v>0</v>
      </c>
      <c r="F6951">
        <v>0</v>
      </c>
      <c r="G6951">
        <v>8101</v>
      </c>
      <c r="H6951">
        <v>44020</v>
      </c>
      <c r="I6951" s="12" t="s">
        <v>6140</v>
      </c>
      <c r="J6951">
        <v>1</v>
      </c>
      <c r="K6951">
        <v>13898</v>
      </c>
      <c r="L6951">
        <v>0</v>
      </c>
      <c r="M6951">
        <v>0</v>
      </c>
      <c r="N6951">
        <v>10000</v>
      </c>
      <c r="O6951">
        <v>0</v>
      </c>
      <c r="P6951">
        <v>-70000</v>
      </c>
      <c r="Q6951">
        <v>9097</v>
      </c>
      <c r="R6951" t="b">
        <v>0</v>
      </c>
      <c r="S6951">
        <v>0</v>
      </c>
    </row>
    <row r="6952" spans="1:19">
      <c r="A6952">
        <v>417501</v>
      </c>
      <c r="B6952" s="12"/>
      <c r="C6952" s="12" t="s">
        <v>4797</v>
      </c>
      <c r="D6952" s="12" t="s">
        <v>5431</v>
      </c>
      <c r="E6952" t="b">
        <v>0</v>
      </c>
      <c r="F6952">
        <v>0</v>
      </c>
      <c r="G6952">
        <v>8101</v>
      </c>
      <c r="H6952">
        <v>44061</v>
      </c>
      <c r="I6952" s="12" t="s">
        <v>6140</v>
      </c>
      <c r="J6952">
        <v>1</v>
      </c>
      <c r="K6952">
        <v>13990</v>
      </c>
      <c r="L6952">
        <v>0</v>
      </c>
      <c r="M6952">
        <v>0</v>
      </c>
      <c r="N6952">
        <v>10000</v>
      </c>
      <c r="O6952">
        <v>0</v>
      </c>
      <c r="P6952">
        <v>-80000</v>
      </c>
      <c r="Q6952">
        <v>9098</v>
      </c>
      <c r="R6952" t="b">
        <v>0</v>
      </c>
      <c r="S6952">
        <v>0</v>
      </c>
    </row>
    <row r="6953" spans="1:19">
      <c r="A6953">
        <v>417501</v>
      </c>
      <c r="B6953" s="12"/>
      <c r="C6953" s="12" t="s">
        <v>4797</v>
      </c>
      <c r="D6953" s="12" t="s">
        <v>5431</v>
      </c>
      <c r="E6953" t="b">
        <v>0</v>
      </c>
      <c r="F6953">
        <v>0</v>
      </c>
      <c r="G6953">
        <v>8101</v>
      </c>
      <c r="H6953">
        <v>44082</v>
      </c>
      <c r="I6953" s="12" t="s">
        <v>6140</v>
      </c>
      <c r="J6953">
        <v>1</v>
      </c>
      <c r="K6953">
        <v>14043</v>
      </c>
      <c r="L6953">
        <v>0</v>
      </c>
      <c r="M6953">
        <v>0</v>
      </c>
      <c r="N6953">
        <v>10000</v>
      </c>
      <c r="O6953">
        <v>0</v>
      </c>
      <c r="P6953">
        <v>-90000</v>
      </c>
      <c r="Q6953">
        <v>9099</v>
      </c>
      <c r="R6953" t="b">
        <v>0</v>
      </c>
      <c r="S6953">
        <v>0</v>
      </c>
    </row>
    <row r="6954" spans="1:19">
      <c r="A6954">
        <v>417501</v>
      </c>
      <c r="B6954" s="12"/>
      <c r="C6954" s="12" t="s">
        <v>4797</v>
      </c>
      <c r="D6954" s="12" t="s">
        <v>5431</v>
      </c>
      <c r="E6954" t="b">
        <v>0</v>
      </c>
      <c r="F6954">
        <v>0</v>
      </c>
      <c r="G6954">
        <v>8101</v>
      </c>
      <c r="H6954">
        <v>44113</v>
      </c>
      <c r="I6954" s="12" t="s">
        <v>6140</v>
      </c>
      <c r="J6954">
        <v>1</v>
      </c>
      <c r="K6954">
        <v>14123</v>
      </c>
      <c r="L6954">
        <v>0</v>
      </c>
      <c r="M6954">
        <v>0</v>
      </c>
      <c r="N6954">
        <v>10000</v>
      </c>
      <c r="O6954">
        <v>0</v>
      </c>
      <c r="P6954">
        <v>-100000</v>
      </c>
      <c r="Q6954">
        <v>9100</v>
      </c>
      <c r="R6954" t="b">
        <v>0</v>
      </c>
      <c r="S6954">
        <v>0</v>
      </c>
    </row>
    <row r="6955" spans="1:19">
      <c r="A6955">
        <v>417501</v>
      </c>
      <c r="B6955" s="12"/>
      <c r="C6955" s="12" t="s">
        <v>4797</v>
      </c>
      <c r="D6955" s="12" t="s">
        <v>5431</v>
      </c>
      <c r="E6955" t="b">
        <v>0</v>
      </c>
      <c r="F6955">
        <v>0</v>
      </c>
      <c r="G6955">
        <v>8101</v>
      </c>
      <c r="H6955">
        <v>44145</v>
      </c>
      <c r="I6955" s="12" t="s">
        <v>6140</v>
      </c>
      <c r="J6955">
        <v>1</v>
      </c>
      <c r="K6955">
        <v>14189</v>
      </c>
      <c r="L6955">
        <v>0</v>
      </c>
      <c r="M6955">
        <v>0</v>
      </c>
      <c r="N6955">
        <v>10000</v>
      </c>
      <c r="O6955">
        <v>0</v>
      </c>
      <c r="P6955">
        <v>-110000</v>
      </c>
      <c r="Q6955">
        <v>9101</v>
      </c>
      <c r="R6955" t="b">
        <v>0</v>
      </c>
      <c r="S6955">
        <v>0</v>
      </c>
    </row>
    <row r="6956" spans="1:19">
      <c r="A6956">
        <v>417501</v>
      </c>
      <c r="B6956" s="12"/>
      <c r="C6956" s="12" t="s">
        <v>4797</v>
      </c>
      <c r="D6956" s="12" t="s">
        <v>5431</v>
      </c>
      <c r="E6956" t="b">
        <v>0</v>
      </c>
      <c r="F6956">
        <v>0</v>
      </c>
      <c r="G6956">
        <v>8101</v>
      </c>
      <c r="H6956">
        <v>44174</v>
      </c>
      <c r="I6956" s="12" t="s">
        <v>6140</v>
      </c>
      <c r="J6956">
        <v>1</v>
      </c>
      <c r="K6956">
        <v>14262</v>
      </c>
      <c r="L6956">
        <v>0</v>
      </c>
      <c r="M6956">
        <v>0</v>
      </c>
      <c r="N6956">
        <v>10000</v>
      </c>
      <c r="O6956">
        <v>0</v>
      </c>
      <c r="P6956">
        <v>-120000</v>
      </c>
      <c r="Q6956">
        <v>9102</v>
      </c>
      <c r="R6956" t="b">
        <v>0</v>
      </c>
      <c r="S6956">
        <v>0</v>
      </c>
    </row>
    <row r="6957" spans="1:19">
      <c r="A6957">
        <v>417501</v>
      </c>
      <c r="B6957" s="12" t="s">
        <v>4060</v>
      </c>
      <c r="C6957" s="12" t="s">
        <v>4797</v>
      </c>
      <c r="D6957" s="12" t="s">
        <v>4060</v>
      </c>
      <c r="E6957" t="b">
        <v>0</v>
      </c>
      <c r="F6957">
        <v>0</v>
      </c>
      <c r="G6957">
        <v>8101</v>
      </c>
      <c r="H6957" t="s">
        <v>21</v>
      </c>
      <c r="I6957" s="12"/>
      <c r="K6957">
        <v>0</v>
      </c>
      <c r="L6957">
        <v>0</v>
      </c>
      <c r="M6957">
        <v>0</v>
      </c>
      <c r="N6957">
        <v>120000</v>
      </c>
      <c r="O6957">
        <v>0</v>
      </c>
      <c r="P6957">
        <v>-120000</v>
      </c>
      <c r="Q6957">
        <v>9103</v>
      </c>
      <c r="R6957" t="b">
        <v>0</v>
      </c>
      <c r="S6957">
        <v>0</v>
      </c>
    </row>
    <row r="6958" spans="1:19">
      <c r="A6958">
        <v>417501</v>
      </c>
      <c r="B6958" s="12" t="s">
        <v>5441</v>
      </c>
      <c r="C6958" s="12" t="s">
        <v>4797</v>
      </c>
      <c r="D6958" s="12" t="s">
        <v>5441</v>
      </c>
      <c r="E6958" t="b">
        <v>0</v>
      </c>
      <c r="F6958">
        <v>0</v>
      </c>
      <c r="G6958">
        <v>8102</v>
      </c>
      <c r="H6958" t="s">
        <v>21</v>
      </c>
      <c r="I6958" s="12"/>
      <c r="K6958">
        <v>0</v>
      </c>
      <c r="L6958">
        <v>132000</v>
      </c>
      <c r="M6958">
        <v>0</v>
      </c>
      <c r="N6958">
        <v>0</v>
      </c>
      <c r="O6958">
        <v>0</v>
      </c>
      <c r="P6958">
        <v>0</v>
      </c>
      <c r="Q6958">
        <v>9104</v>
      </c>
      <c r="R6958" t="b">
        <v>0</v>
      </c>
      <c r="S6958">
        <v>0</v>
      </c>
    </row>
    <row r="6959" spans="1:19">
      <c r="A6959">
        <v>417501</v>
      </c>
      <c r="B6959" s="12"/>
      <c r="C6959" s="12" t="s">
        <v>4797</v>
      </c>
      <c r="D6959" s="12" t="s">
        <v>5441</v>
      </c>
      <c r="E6959" t="b">
        <v>0</v>
      </c>
      <c r="F6959">
        <v>0</v>
      </c>
      <c r="G6959">
        <v>8102</v>
      </c>
      <c r="H6959">
        <v>43843</v>
      </c>
      <c r="I6959" s="12" t="s">
        <v>6141</v>
      </c>
      <c r="J6959">
        <v>1</v>
      </c>
      <c r="K6959">
        <v>13503</v>
      </c>
      <c r="L6959">
        <v>0</v>
      </c>
      <c r="M6959">
        <v>0</v>
      </c>
      <c r="N6959">
        <v>11000</v>
      </c>
      <c r="O6959">
        <v>0</v>
      </c>
      <c r="P6959">
        <v>-11000</v>
      </c>
      <c r="Q6959">
        <v>9105</v>
      </c>
      <c r="R6959" t="b">
        <v>0</v>
      </c>
      <c r="S6959">
        <v>0</v>
      </c>
    </row>
    <row r="6960" spans="1:19">
      <c r="A6960">
        <v>417501</v>
      </c>
      <c r="B6960" s="12"/>
      <c r="C6960" s="12" t="s">
        <v>4797</v>
      </c>
      <c r="D6960" s="12" t="s">
        <v>5441</v>
      </c>
      <c r="E6960" t="b">
        <v>0</v>
      </c>
      <c r="F6960">
        <v>0</v>
      </c>
      <c r="G6960">
        <v>8102</v>
      </c>
      <c r="H6960">
        <v>43873</v>
      </c>
      <c r="I6960" s="12" t="s">
        <v>6141</v>
      </c>
      <c r="J6960">
        <v>1</v>
      </c>
      <c r="K6960">
        <v>13576</v>
      </c>
      <c r="L6960">
        <v>0</v>
      </c>
      <c r="M6960">
        <v>0</v>
      </c>
      <c r="N6960">
        <v>11000</v>
      </c>
      <c r="O6960">
        <v>0</v>
      </c>
      <c r="P6960">
        <v>-22000</v>
      </c>
      <c r="Q6960">
        <v>9106</v>
      </c>
      <c r="R6960" t="b">
        <v>0</v>
      </c>
      <c r="S6960">
        <v>0</v>
      </c>
    </row>
    <row r="6961" spans="1:19">
      <c r="A6961">
        <v>417501</v>
      </c>
      <c r="B6961" s="12"/>
      <c r="C6961" s="12" t="s">
        <v>4797</v>
      </c>
      <c r="D6961" s="12" t="s">
        <v>5441</v>
      </c>
      <c r="E6961" t="b">
        <v>0</v>
      </c>
      <c r="F6961">
        <v>0</v>
      </c>
      <c r="G6961">
        <v>8102</v>
      </c>
      <c r="H6961">
        <v>43896</v>
      </c>
      <c r="I6961" s="12" t="s">
        <v>6141</v>
      </c>
      <c r="J6961">
        <v>1</v>
      </c>
      <c r="K6961">
        <v>13622</v>
      </c>
      <c r="L6961">
        <v>0</v>
      </c>
      <c r="M6961">
        <v>0</v>
      </c>
      <c r="N6961">
        <v>11000</v>
      </c>
      <c r="O6961">
        <v>0</v>
      </c>
      <c r="P6961">
        <v>-33000</v>
      </c>
      <c r="Q6961">
        <v>9107</v>
      </c>
      <c r="R6961" t="b">
        <v>0</v>
      </c>
      <c r="S6961">
        <v>0</v>
      </c>
    </row>
    <row r="6962" spans="1:19">
      <c r="A6962">
        <v>417501</v>
      </c>
      <c r="B6962" s="12"/>
      <c r="C6962" s="12" t="s">
        <v>4797</v>
      </c>
      <c r="D6962" s="12" t="s">
        <v>5441</v>
      </c>
      <c r="E6962" t="b">
        <v>0</v>
      </c>
      <c r="F6962">
        <v>0</v>
      </c>
      <c r="G6962">
        <v>8102</v>
      </c>
      <c r="H6962">
        <v>43927</v>
      </c>
      <c r="I6962" s="12" t="s">
        <v>6141</v>
      </c>
      <c r="J6962">
        <v>1</v>
      </c>
      <c r="K6962">
        <v>13740</v>
      </c>
      <c r="L6962">
        <v>0</v>
      </c>
      <c r="M6962">
        <v>0</v>
      </c>
      <c r="N6962">
        <v>11000</v>
      </c>
      <c r="O6962">
        <v>0</v>
      </c>
      <c r="P6962">
        <v>-44000</v>
      </c>
      <c r="Q6962">
        <v>9108</v>
      </c>
      <c r="R6962" t="b">
        <v>0</v>
      </c>
      <c r="S6962">
        <v>0</v>
      </c>
    </row>
    <row r="6963" spans="1:19">
      <c r="A6963">
        <v>417501</v>
      </c>
      <c r="B6963" s="12"/>
      <c r="C6963" s="12" t="s">
        <v>4797</v>
      </c>
      <c r="D6963" s="12" t="s">
        <v>5441</v>
      </c>
      <c r="E6963" t="b">
        <v>0</v>
      </c>
      <c r="F6963">
        <v>0</v>
      </c>
      <c r="G6963">
        <v>8102</v>
      </c>
      <c r="H6963">
        <v>43958</v>
      </c>
      <c r="I6963" s="12" t="s">
        <v>6141</v>
      </c>
      <c r="J6963">
        <v>1</v>
      </c>
      <c r="K6963">
        <v>13766</v>
      </c>
      <c r="L6963">
        <v>0</v>
      </c>
      <c r="M6963">
        <v>0</v>
      </c>
      <c r="N6963">
        <v>11000</v>
      </c>
      <c r="O6963">
        <v>0</v>
      </c>
      <c r="P6963">
        <v>-55000</v>
      </c>
      <c r="Q6963">
        <v>9109</v>
      </c>
      <c r="R6963" t="b">
        <v>0</v>
      </c>
      <c r="S6963">
        <v>0</v>
      </c>
    </row>
    <row r="6964" spans="1:19">
      <c r="A6964">
        <v>417501</v>
      </c>
      <c r="B6964" s="12"/>
      <c r="C6964" s="12" t="s">
        <v>4797</v>
      </c>
      <c r="D6964" s="12" t="s">
        <v>5441</v>
      </c>
      <c r="E6964" t="b">
        <v>0</v>
      </c>
      <c r="F6964">
        <v>0</v>
      </c>
      <c r="G6964">
        <v>8102</v>
      </c>
      <c r="H6964">
        <v>43990</v>
      </c>
      <c r="I6964" s="12" t="s">
        <v>6141</v>
      </c>
      <c r="J6964">
        <v>1</v>
      </c>
      <c r="K6964">
        <v>13873</v>
      </c>
      <c r="L6964">
        <v>0</v>
      </c>
      <c r="M6964">
        <v>0</v>
      </c>
      <c r="N6964">
        <v>11000</v>
      </c>
      <c r="O6964">
        <v>0</v>
      </c>
      <c r="P6964">
        <v>-66000</v>
      </c>
      <c r="Q6964">
        <v>9110</v>
      </c>
      <c r="R6964" t="b">
        <v>0</v>
      </c>
      <c r="S6964">
        <v>0</v>
      </c>
    </row>
    <row r="6965" spans="1:19">
      <c r="A6965">
        <v>417501</v>
      </c>
      <c r="B6965" s="12"/>
      <c r="C6965" s="12" t="s">
        <v>4797</v>
      </c>
      <c r="D6965" s="12" t="s">
        <v>5441</v>
      </c>
      <c r="E6965" t="b">
        <v>0</v>
      </c>
      <c r="F6965">
        <v>0</v>
      </c>
      <c r="G6965">
        <v>8102</v>
      </c>
      <c r="H6965">
        <v>44018</v>
      </c>
      <c r="I6965" s="12" t="s">
        <v>6141</v>
      </c>
      <c r="J6965">
        <v>1</v>
      </c>
      <c r="K6965">
        <v>13949</v>
      </c>
      <c r="L6965">
        <v>0</v>
      </c>
      <c r="M6965">
        <v>0</v>
      </c>
      <c r="N6965">
        <v>11000</v>
      </c>
      <c r="O6965">
        <v>0</v>
      </c>
      <c r="P6965">
        <v>-77000</v>
      </c>
      <c r="Q6965">
        <v>9111</v>
      </c>
      <c r="R6965" t="b">
        <v>0</v>
      </c>
      <c r="S6965">
        <v>0</v>
      </c>
    </row>
    <row r="6966" spans="1:19">
      <c r="A6966">
        <v>417501</v>
      </c>
      <c r="B6966" s="12"/>
      <c r="C6966" s="12" t="s">
        <v>4797</v>
      </c>
      <c r="D6966" s="12" t="s">
        <v>5441</v>
      </c>
      <c r="E6966" t="b">
        <v>0</v>
      </c>
      <c r="F6966">
        <v>0</v>
      </c>
      <c r="G6966">
        <v>8102</v>
      </c>
      <c r="H6966">
        <v>44049</v>
      </c>
      <c r="I6966" s="12" t="s">
        <v>6141</v>
      </c>
      <c r="J6966">
        <v>1</v>
      </c>
      <c r="K6966">
        <v>14019</v>
      </c>
      <c r="L6966">
        <v>0</v>
      </c>
      <c r="M6966">
        <v>0</v>
      </c>
      <c r="N6966">
        <v>11000</v>
      </c>
      <c r="O6966">
        <v>0</v>
      </c>
      <c r="P6966">
        <v>-88000</v>
      </c>
      <c r="Q6966">
        <v>9112</v>
      </c>
      <c r="R6966" t="b">
        <v>0</v>
      </c>
      <c r="S6966">
        <v>0</v>
      </c>
    </row>
    <row r="6967" spans="1:19">
      <c r="A6967">
        <v>417501</v>
      </c>
      <c r="B6967" s="12"/>
      <c r="C6967" s="12" t="s">
        <v>4797</v>
      </c>
      <c r="D6967" s="12" t="s">
        <v>5441</v>
      </c>
      <c r="E6967" t="b">
        <v>0</v>
      </c>
      <c r="F6967">
        <v>0</v>
      </c>
      <c r="G6967">
        <v>8102</v>
      </c>
      <c r="H6967">
        <v>44081</v>
      </c>
      <c r="I6967" s="12" t="s">
        <v>6141</v>
      </c>
      <c r="J6967">
        <v>1</v>
      </c>
      <c r="K6967">
        <v>14093</v>
      </c>
      <c r="L6967">
        <v>0</v>
      </c>
      <c r="M6967">
        <v>0</v>
      </c>
      <c r="N6967">
        <v>11000</v>
      </c>
      <c r="O6967">
        <v>0</v>
      </c>
      <c r="P6967">
        <v>-99000</v>
      </c>
      <c r="Q6967">
        <v>9113</v>
      </c>
      <c r="R6967" t="b">
        <v>0</v>
      </c>
      <c r="S6967">
        <v>0</v>
      </c>
    </row>
    <row r="6968" spans="1:19">
      <c r="A6968">
        <v>417501</v>
      </c>
      <c r="B6968" s="12"/>
      <c r="C6968" s="12" t="s">
        <v>4797</v>
      </c>
      <c r="D6968" s="12" t="s">
        <v>5441</v>
      </c>
      <c r="E6968" t="b">
        <v>0</v>
      </c>
      <c r="F6968">
        <v>0</v>
      </c>
      <c r="G6968">
        <v>8102</v>
      </c>
      <c r="H6968">
        <v>44111</v>
      </c>
      <c r="I6968" s="12" t="s">
        <v>6141</v>
      </c>
      <c r="J6968">
        <v>1</v>
      </c>
      <c r="K6968">
        <v>14159</v>
      </c>
      <c r="L6968">
        <v>0</v>
      </c>
      <c r="M6968">
        <v>0</v>
      </c>
      <c r="N6968">
        <v>11000</v>
      </c>
      <c r="O6968">
        <v>0</v>
      </c>
      <c r="P6968">
        <v>-110000</v>
      </c>
      <c r="Q6968">
        <v>9114</v>
      </c>
      <c r="R6968" t="b">
        <v>0</v>
      </c>
      <c r="S6968">
        <v>0</v>
      </c>
    </row>
    <row r="6969" spans="1:19">
      <c r="A6969">
        <v>417501</v>
      </c>
      <c r="B6969" s="12"/>
      <c r="C6969" s="12" t="s">
        <v>4797</v>
      </c>
      <c r="D6969" s="12" t="s">
        <v>5441</v>
      </c>
      <c r="E6969" t="b">
        <v>0</v>
      </c>
      <c r="F6969">
        <v>0</v>
      </c>
      <c r="G6969">
        <v>8102</v>
      </c>
      <c r="H6969">
        <v>44138</v>
      </c>
      <c r="I6969" s="12" t="s">
        <v>6141</v>
      </c>
      <c r="J6969">
        <v>1</v>
      </c>
      <c r="K6969">
        <v>14168</v>
      </c>
      <c r="L6969">
        <v>0</v>
      </c>
      <c r="M6969">
        <v>0</v>
      </c>
      <c r="N6969">
        <v>11000</v>
      </c>
      <c r="O6969">
        <v>0</v>
      </c>
      <c r="P6969">
        <v>-121000</v>
      </c>
      <c r="Q6969">
        <v>9115</v>
      </c>
      <c r="R6969" t="b">
        <v>0</v>
      </c>
      <c r="S6969">
        <v>0</v>
      </c>
    </row>
    <row r="6970" spans="1:19">
      <c r="A6970">
        <v>417501</v>
      </c>
      <c r="B6970" s="12"/>
      <c r="C6970" s="12" t="s">
        <v>4797</v>
      </c>
      <c r="D6970" s="12" t="s">
        <v>5441</v>
      </c>
      <c r="E6970" t="b">
        <v>0</v>
      </c>
      <c r="F6970">
        <v>0</v>
      </c>
      <c r="G6970">
        <v>8102</v>
      </c>
      <c r="H6970">
        <v>44168</v>
      </c>
      <c r="I6970" s="12" t="s">
        <v>6141</v>
      </c>
      <c r="J6970">
        <v>1</v>
      </c>
      <c r="K6970">
        <v>14307</v>
      </c>
      <c r="L6970">
        <v>0</v>
      </c>
      <c r="M6970">
        <v>0</v>
      </c>
      <c r="N6970">
        <v>11000</v>
      </c>
      <c r="O6970">
        <v>0</v>
      </c>
      <c r="P6970">
        <v>-132000</v>
      </c>
      <c r="Q6970">
        <v>9116</v>
      </c>
      <c r="R6970" t="b">
        <v>0</v>
      </c>
      <c r="S6970">
        <v>0</v>
      </c>
    </row>
    <row r="6971" spans="1:19">
      <c r="A6971">
        <v>417501</v>
      </c>
      <c r="B6971" s="12" t="s">
        <v>4062</v>
      </c>
      <c r="C6971" s="12" t="s">
        <v>4797</v>
      </c>
      <c r="D6971" s="12" t="s">
        <v>4062</v>
      </c>
      <c r="E6971" t="b">
        <v>0</v>
      </c>
      <c r="F6971">
        <v>0</v>
      </c>
      <c r="G6971">
        <v>8102</v>
      </c>
      <c r="H6971" t="s">
        <v>21</v>
      </c>
      <c r="I6971" s="12"/>
      <c r="K6971">
        <v>0</v>
      </c>
      <c r="L6971">
        <v>0</v>
      </c>
      <c r="M6971">
        <v>0</v>
      </c>
      <c r="N6971">
        <v>132000</v>
      </c>
      <c r="O6971">
        <v>0</v>
      </c>
      <c r="P6971">
        <v>-132000</v>
      </c>
      <c r="Q6971">
        <v>9117</v>
      </c>
      <c r="R6971" t="b">
        <v>0</v>
      </c>
      <c r="S6971">
        <v>0</v>
      </c>
    </row>
    <row r="6972" spans="1:19">
      <c r="A6972">
        <v>417501</v>
      </c>
      <c r="B6972" s="12" t="s">
        <v>5451</v>
      </c>
      <c r="C6972" s="12" t="s">
        <v>4797</v>
      </c>
      <c r="D6972" s="12" t="s">
        <v>5451</v>
      </c>
      <c r="E6972" t="b">
        <v>0</v>
      </c>
      <c r="F6972">
        <v>0</v>
      </c>
      <c r="G6972">
        <v>8201</v>
      </c>
      <c r="H6972" t="s">
        <v>21</v>
      </c>
      <c r="I6972" s="12"/>
      <c r="K6972">
        <v>0</v>
      </c>
      <c r="L6972">
        <v>120000</v>
      </c>
      <c r="M6972">
        <v>0</v>
      </c>
      <c r="N6972">
        <v>0</v>
      </c>
      <c r="O6972">
        <v>0</v>
      </c>
      <c r="P6972">
        <v>0</v>
      </c>
      <c r="Q6972">
        <v>9118</v>
      </c>
      <c r="R6972" t="b">
        <v>0</v>
      </c>
      <c r="S6972">
        <v>0</v>
      </c>
    </row>
    <row r="6973" spans="1:19">
      <c r="A6973">
        <v>417501</v>
      </c>
      <c r="B6973" s="12"/>
      <c r="C6973" s="12" t="s">
        <v>4797</v>
      </c>
      <c r="D6973" s="12" t="s">
        <v>5451</v>
      </c>
      <c r="E6973" t="b">
        <v>0</v>
      </c>
      <c r="F6973">
        <v>0</v>
      </c>
      <c r="G6973">
        <v>8201</v>
      </c>
      <c r="H6973">
        <v>43831</v>
      </c>
      <c r="I6973" s="12" t="s">
        <v>2196</v>
      </c>
      <c r="J6973">
        <v>3</v>
      </c>
      <c r="K6973">
        <v>561</v>
      </c>
      <c r="L6973">
        <v>0</v>
      </c>
      <c r="M6973">
        <v>0</v>
      </c>
      <c r="N6973">
        <v>10000</v>
      </c>
      <c r="O6973">
        <v>0</v>
      </c>
      <c r="P6973">
        <v>-10000</v>
      </c>
      <c r="Q6973">
        <v>9119</v>
      </c>
      <c r="R6973" t="b">
        <v>0</v>
      </c>
      <c r="S6973">
        <v>0</v>
      </c>
    </row>
    <row r="6974" spans="1:19">
      <c r="A6974">
        <v>417501</v>
      </c>
      <c r="B6974" s="12"/>
      <c r="C6974" s="12" t="s">
        <v>4797</v>
      </c>
      <c r="D6974" s="12" t="s">
        <v>5451</v>
      </c>
      <c r="E6974" t="b">
        <v>0</v>
      </c>
      <c r="F6974">
        <v>0</v>
      </c>
      <c r="G6974">
        <v>8201</v>
      </c>
      <c r="H6974">
        <v>43862</v>
      </c>
      <c r="I6974" s="12" t="s">
        <v>2198</v>
      </c>
      <c r="J6974">
        <v>3</v>
      </c>
      <c r="K6974">
        <v>562</v>
      </c>
      <c r="L6974">
        <v>0</v>
      </c>
      <c r="M6974">
        <v>0</v>
      </c>
      <c r="N6974">
        <v>10000</v>
      </c>
      <c r="O6974">
        <v>0</v>
      </c>
      <c r="P6974">
        <v>-20000</v>
      </c>
      <c r="Q6974">
        <v>9120</v>
      </c>
      <c r="R6974" t="b">
        <v>0</v>
      </c>
      <c r="S6974">
        <v>0</v>
      </c>
    </row>
    <row r="6975" spans="1:19">
      <c r="A6975">
        <v>417501</v>
      </c>
      <c r="B6975" s="12"/>
      <c r="C6975" s="12" t="s">
        <v>4797</v>
      </c>
      <c r="D6975" s="12" t="s">
        <v>5451</v>
      </c>
      <c r="E6975" t="b">
        <v>0</v>
      </c>
      <c r="F6975">
        <v>0</v>
      </c>
      <c r="G6975">
        <v>8201</v>
      </c>
      <c r="H6975">
        <v>43891</v>
      </c>
      <c r="I6975" s="12" t="s">
        <v>2200</v>
      </c>
      <c r="J6975">
        <v>3</v>
      </c>
      <c r="K6975">
        <v>564</v>
      </c>
      <c r="L6975">
        <v>0</v>
      </c>
      <c r="M6975">
        <v>0</v>
      </c>
      <c r="N6975">
        <v>10000</v>
      </c>
      <c r="O6975">
        <v>0</v>
      </c>
      <c r="P6975">
        <v>-30000</v>
      </c>
      <c r="Q6975">
        <v>9121</v>
      </c>
      <c r="R6975" t="b">
        <v>0</v>
      </c>
      <c r="S6975">
        <v>0</v>
      </c>
    </row>
    <row r="6976" spans="1:19">
      <c r="A6976">
        <v>417501</v>
      </c>
      <c r="B6976" s="12"/>
      <c r="C6976" s="12" t="s">
        <v>4797</v>
      </c>
      <c r="D6976" s="12" t="s">
        <v>5451</v>
      </c>
      <c r="E6976" t="b">
        <v>0</v>
      </c>
      <c r="F6976">
        <v>0</v>
      </c>
      <c r="G6976">
        <v>8201</v>
      </c>
      <c r="H6976">
        <v>43922</v>
      </c>
      <c r="I6976" s="12" t="s">
        <v>2202</v>
      </c>
      <c r="J6976">
        <v>3</v>
      </c>
      <c r="K6976">
        <v>566</v>
      </c>
      <c r="L6976">
        <v>0</v>
      </c>
      <c r="M6976">
        <v>0</v>
      </c>
      <c r="N6976">
        <v>10000</v>
      </c>
      <c r="O6976">
        <v>0</v>
      </c>
      <c r="P6976">
        <v>-40000</v>
      </c>
      <c r="Q6976">
        <v>9122</v>
      </c>
      <c r="R6976" t="b">
        <v>0</v>
      </c>
      <c r="S6976">
        <v>0</v>
      </c>
    </row>
    <row r="6977" spans="1:19">
      <c r="A6977">
        <v>417501</v>
      </c>
      <c r="B6977" s="12"/>
      <c r="C6977" s="12" t="s">
        <v>4797</v>
      </c>
      <c r="D6977" s="12" t="s">
        <v>5451</v>
      </c>
      <c r="E6977" t="b">
        <v>0</v>
      </c>
      <c r="F6977">
        <v>0</v>
      </c>
      <c r="G6977">
        <v>8201</v>
      </c>
      <c r="H6977">
        <v>43952</v>
      </c>
      <c r="I6977" s="12" t="s">
        <v>2204</v>
      </c>
      <c r="J6977">
        <v>3</v>
      </c>
      <c r="K6977">
        <v>568</v>
      </c>
      <c r="L6977">
        <v>0</v>
      </c>
      <c r="M6977">
        <v>0</v>
      </c>
      <c r="N6977">
        <v>10000</v>
      </c>
      <c r="O6977">
        <v>0</v>
      </c>
      <c r="P6977">
        <v>-50000</v>
      </c>
      <c r="Q6977">
        <v>9123</v>
      </c>
      <c r="R6977" t="b">
        <v>0</v>
      </c>
      <c r="S6977">
        <v>0</v>
      </c>
    </row>
    <row r="6978" spans="1:19">
      <c r="A6978">
        <v>417501</v>
      </c>
      <c r="B6978" s="12"/>
      <c r="C6978" s="12" t="s">
        <v>4797</v>
      </c>
      <c r="D6978" s="12" t="s">
        <v>5451</v>
      </c>
      <c r="E6978" t="b">
        <v>0</v>
      </c>
      <c r="F6978">
        <v>0</v>
      </c>
      <c r="G6978">
        <v>8201</v>
      </c>
      <c r="H6978">
        <v>43983</v>
      </c>
      <c r="I6978" s="12" t="s">
        <v>2206</v>
      </c>
      <c r="J6978">
        <v>3</v>
      </c>
      <c r="K6978">
        <v>569</v>
      </c>
      <c r="L6978">
        <v>0</v>
      </c>
      <c r="M6978">
        <v>0</v>
      </c>
      <c r="N6978">
        <v>10000</v>
      </c>
      <c r="O6978">
        <v>0</v>
      </c>
      <c r="P6978">
        <v>-60000</v>
      </c>
      <c r="Q6978">
        <v>9124</v>
      </c>
      <c r="R6978" t="b">
        <v>0</v>
      </c>
      <c r="S6978">
        <v>0</v>
      </c>
    </row>
    <row r="6979" spans="1:19">
      <c r="A6979">
        <v>417501</v>
      </c>
      <c r="B6979" s="12"/>
      <c r="C6979" s="12" t="s">
        <v>4797</v>
      </c>
      <c r="D6979" s="12" t="s">
        <v>5451</v>
      </c>
      <c r="E6979" t="b">
        <v>0</v>
      </c>
      <c r="F6979">
        <v>0</v>
      </c>
      <c r="G6979">
        <v>8201</v>
      </c>
      <c r="H6979">
        <v>44013</v>
      </c>
      <c r="I6979" s="12" t="s">
        <v>2208</v>
      </c>
      <c r="J6979">
        <v>3</v>
      </c>
      <c r="K6979">
        <v>570</v>
      </c>
      <c r="L6979">
        <v>0</v>
      </c>
      <c r="M6979">
        <v>0</v>
      </c>
      <c r="N6979">
        <v>10000</v>
      </c>
      <c r="O6979">
        <v>0</v>
      </c>
      <c r="P6979">
        <v>-70000</v>
      </c>
      <c r="Q6979">
        <v>9125</v>
      </c>
      <c r="R6979" t="b">
        <v>0</v>
      </c>
      <c r="S6979">
        <v>0</v>
      </c>
    </row>
    <row r="6980" spans="1:19">
      <c r="A6980">
        <v>417501</v>
      </c>
      <c r="B6980" s="12"/>
      <c r="C6980" s="12" t="s">
        <v>4797</v>
      </c>
      <c r="D6980" s="12" t="s">
        <v>5451</v>
      </c>
      <c r="E6980" t="b">
        <v>0</v>
      </c>
      <c r="F6980">
        <v>0</v>
      </c>
      <c r="G6980">
        <v>8201</v>
      </c>
      <c r="H6980">
        <v>44044</v>
      </c>
      <c r="I6980" s="12" t="s">
        <v>2210</v>
      </c>
      <c r="J6980">
        <v>3</v>
      </c>
      <c r="K6980">
        <v>572</v>
      </c>
      <c r="L6980">
        <v>0</v>
      </c>
      <c r="M6980">
        <v>0</v>
      </c>
      <c r="N6980">
        <v>10000</v>
      </c>
      <c r="O6980">
        <v>0</v>
      </c>
      <c r="P6980">
        <v>-80000</v>
      </c>
      <c r="Q6980">
        <v>9126</v>
      </c>
      <c r="R6980" t="b">
        <v>0</v>
      </c>
      <c r="S6980">
        <v>0</v>
      </c>
    </row>
    <row r="6981" spans="1:19">
      <c r="A6981">
        <v>417501</v>
      </c>
      <c r="B6981" s="12"/>
      <c r="C6981" s="12" t="s">
        <v>4797</v>
      </c>
      <c r="D6981" s="12" t="s">
        <v>5451</v>
      </c>
      <c r="E6981" t="b">
        <v>0</v>
      </c>
      <c r="F6981">
        <v>0</v>
      </c>
      <c r="G6981">
        <v>8201</v>
      </c>
      <c r="H6981">
        <v>44075</v>
      </c>
      <c r="I6981" s="12" t="s">
        <v>2212</v>
      </c>
      <c r="J6981">
        <v>3</v>
      </c>
      <c r="K6981">
        <v>573</v>
      </c>
      <c r="L6981">
        <v>0</v>
      </c>
      <c r="M6981">
        <v>0</v>
      </c>
      <c r="N6981">
        <v>10000</v>
      </c>
      <c r="O6981">
        <v>0</v>
      </c>
      <c r="P6981">
        <v>-90000</v>
      </c>
      <c r="Q6981">
        <v>9127</v>
      </c>
      <c r="R6981" t="b">
        <v>0</v>
      </c>
      <c r="S6981">
        <v>0</v>
      </c>
    </row>
    <row r="6982" spans="1:19">
      <c r="A6982">
        <v>417501</v>
      </c>
      <c r="B6982" s="12"/>
      <c r="C6982" s="12" t="s">
        <v>4797</v>
      </c>
      <c r="D6982" s="12" t="s">
        <v>5451</v>
      </c>
      <c r="E6982" t="b">
        <v>0</v>
      </c>
      <c r="F6982">
        <v>0</v>
      </c>
      <c r="G6982">
        <v>8201</v>
      </c>
      <c r="H6982">
        <v>44105</v>
      </c>
      <c r="I6982" s="12" t="s">
        <v>2214</v>
      </c>
      <c r="J6982">
        <v>3</v>
      </c>
      <c r="K6982">
        <v>575</v>
      </c>
      <c r="L6982">
        <v>0</v>
      </c>
      <c r="M6982">
        <v>0</v>
      </c>
      <c r="N6982">
        <v>10000</v>
      </c>
      <c r="O6982">
        <v>0</v>
      </c>
      <c r="P6982">
        <v>-100000</v>
      </c>
      <c r="Q6982">
        <v>9128</v>
      </c>
      <c r="R6982" t="b">
        <v>0</v>
      </c>
      <c r="S6982">
        <v>0</v>
      </c>
    </row>
    <row r="6983" spans="1:19">
      <c r="A6983">
        <v>417501</v>
      </c>
      <c r="B6983" s="12"/>
      <c r="C6983" s="12" t="s">
        <v>4797</v>
      </c>
      <c r="D6983" s="12" t="s">
        <v>5451</v>
      </c>
      <c r="E6983" t="b">
        <v>0</v>
      </c>
      <c r="F6983">
        <v>0</v>
      </c>
      <c r="G6983">
        <v>8201</v>
      </c>
      <c r="H6983">
        <v>44136</v>
      </c>
      <c r="I6983" s="12" t="s">
        <v>2216</v>
      </c>
      <c r="J6983">
        <v>3</v>
      </c>
      <c r="K6983">
        <v>576</v>
      </c>
      <c r="L6983">
        <v>0</v>
      </c>
      <c r="M6983">
        <v>0</v>
      </c>
      <c r="N6983">
        <v>10000</v>
      </c>
      <c r="O6983">
        <v>0</v>
      </c>
      <c r="P6983">
        <v>-110000</v>
      </c>
      <c r="Q6983">
        <v>9129</v>
      </c>
      <c r="R6983" t="b">
        <v>0</v>
      </c>
      <c r="S6983">
        <v>0</v>
      </c>
    </row>
    <row r="6984" spans="1:19">
      <c r="A6984">
        <v>417501</v>
      </c>
      <c r="B6984" s="12"/>
      <c r="C6984" s="12" t="s">
        <v>4797</v>
      </c>
      <c r="D6984" s="12" t="s">
        <v>5451</v>
      </c>
      <c r="E6984" t="b">
        <v>0</v>
      </c>
      <c r="F6984">
        <v>0</v>
      </c>
      <c r="G6984">
        <v>8201</v>
      </c>
      <c r="H6984">
        <v>44166</v>
      </c>
      <c r="I6984" s="12" t="s">
        <v>2218</v>
      </c>
      <c r="J6984">
        <v>3</v>
      </c>
      <c r="K6984">
        <v>577</v>
      </c>
      <c r="L6984">
        <v>0</v>
      </c>
      <c r="M6984">
        <v>0</v>
      </c>
      <c r="N6984">
        <v>10000</v>
      </c>
      <c r="O6984">
        <v>0</v>
      </c>
      <c r="P6984">
        <v>-120000</v>
      </c>
      <c r="Q6984">
        <v>9130</v>
      </c>
      <c r="R6984" t="b">
        <v>0</v>
      </c>
      <c r="S6984">
        <v>0</v>
      </c>
    </row>
    <row r="6985" spans="1:19">
      <c r="A6985">
        <v>417501</v>
      </c>
      <c r="B6985" s="12" t="s">
        <v>4063</v>
      </c>
      <c r="C6985" s="12" t="s">
        <v>4797</v>
      </c>
      <c r="D6985" s="12" t="s">
        <v>4063</v>
      </c>
      <c r="E6985" t="b">
        <v>0</v>
      </c>
      <c r="F6985">
        <v>0</v>
      </c>
      <c r="G6985">
        <v>8201</v>
      </c>
      <c r="H6985" t="s">
        <v>21</v>
      </c>
      <c r="I6985" s="12"/>
      <c r="K6985">
        <v>0</v>
      </c>
      <c r="L6985">
        <v>0</v>
      </c>
      <c r="M6985">
        <v>0</v>
      </c>
      <c r="N6985">
        <v>120000</v>
      </c>
      <c r="O6985">
        <v>0</v>
      </c>
      <c r="P6985">
        <v>-120000</v>
      </c>
      <c r="Q6985">
        <v>9131</v>
      </c>
      <c r="R6985" t="b">
        <v>0</v>
      </c>
      <c r="S6985">
        <v>0</v>
      </c>
    </row>
    <row r="6986" spans="1:19">
      <c r="A6986">
        <v>417501</v>
      </c>
      <c r="B6986" s="12" t="s">
        <v>5456</v>
      </c>
      <c r="C6986" s="12" t="s">
        <v>4797</v>
      </c>
      <c r="D6986" s="12" t="s">
        <v>5456</v>
      </c>
      <c r="E6986" t="b">
        <v>0</v>
      </c>
      <c r="F6986">
        <v>0</v>
      </c>
      <c r="G6986">
        <v>8202</v>
      </c>
      <c r="H6986" t="s">
        <v>21</v>
      </c>
      <c r="I6986" s="12"/>
      <c r="K6986">
        <v>0</v>
      </c>
      <c r="L6986">
        <v>132000</v>
      </c>
      <c r="M6986">
        <v>0</v>
      </c>
      <c r="N6986">
        <v>0</v>
      </c>
      <c r="O6986">
        <v>0</v>
      </c>
      <c r="P6986">
        <v>0</v>
      </c>
      <c r="Q6986">
        <v>9132</v>
      </c>
      <c r="R6986" t="b">
        <v>0</v>
      </c>
      <c r="S6986">
        <v>0</v>
      </c>
    </row>
    <row r="6987" spans="1:19">
      <c r="A6987">
        <v>417501</v>
      </c>
      <c r="B6987" s="12"/>
      <c r="C6987" s="12" t="s">
        <v>4797</v>
      </c>
      <c r="D6987" s="12" t="s">
        <v>5456</v>
      </c>
      <c r="E6987" t="b">
        <v>0</v>
      </c>
      <c r="F6987">
        <v>0</v>
      </c>
      <c r="G6987">
        <v>8202</v>
      </c>
      <c r="H6987">
        <v>43837</v>
      </c>
      <c r="I6987" s="12" t="s">
        <v>6142</v>
      </c>
      <c r="J6987">
        <v>1</v>
      </c>
      <c r="K6987">
        <v>13475</v>
      </c>
      <c r="L6987">
        <v>0</v>
      </c>
      <c r="M6987">
        <v>0</v>
      </c>
      <c r="N6987">
        <v>11000</v>
      </c>
      <c r="O6987">
        <v>0</v>
      </c>
      <c r="P6987">
        <v>-11000</v>
      </c>
      <c r="Q6987">
        <v>9133</v>
      </c>
      <c r="R6987" t="b">
        <v>0</v>
      </c>
      <c r="S6987">
        <v>0</v>
      </c>
    </row>
    <row r="6988" spans="1:19">
      <c r="A6988">
        <v>417501</v>
      </c>
      <c r="B6988" s="12"/>
      <c r="C6988" s="12" t="s">
        <v>4797</v>
      </c>
      <c r="D6988" s="12" t="s">
        <v>5456</v>
      </c>
      <c r="E6988" t="b">
        <v>0</v>
      </c>
      <c r="F6988">
        <v>0</v>
      </c>
      <c r="G6988">
        <v>8202</v>
      </c>
      <c r="H6988">
        <v>43866</v>
      </c>
      <c r="I6988" s="12" t="s">
        <v>6142</v>
      </c>
      <c r="J6988">
        <v>1</v>
      </c>
      <c r="K6988">
        <v>13548</v>
      </c>
      <c r="L6988">
        <v>0</v>
      </c>
      <c r="M6988">
        <v>0</v>
      </c>
      <c r="N6988">
        <v>11000</v>
      </c>
      <c r="O6988">
        <v>0</v>
      </c>
      <c r="P6988">
        <v>-22000</v>
      </c>
      <c r="Q6988">
        <v>9134</v>
      </c>
      <c r="R6988" t="b">
        <v>0</v>
      </c>
      <c r="S6988">
        <v>0</v>
      </c>
    </row>
    <row r="6989" spans="1:19">
      <c r="A6989">
        <v>417501</v>
      </c>
      <c r="B6989" s="12"/>
      <c r="C6989" s="12" t="s">
        <v>4797</v>
      </c>
      <c r="D6989" s="12" t="s">
        <v>5456</v>
      </c>
      <c r="E6989" t="b">
        <v>0</v>
      </c>
      <c r="F6989">
        <v>0</v>
      </c>
      <c r="G6989">
        <v>8202</v>
      </c>
      <c r="H6989">
        <v>43899</v>
      </c>
      <c r="I6989" s="12" t="s">
        <v>6142</v>
      </c>
      <c r="J6989">
        <v>1</v>
      </c>
      <c r="K6989">
        <v>13626</v>
      </c>
      <c r="L6989">
        <v>0</v>
      </c>
      <c r="M6989">
        <v>0</v>
      </c>
      <c r="N6989">
        <v>11000</v>
      </c>
      <c r="O6989">
        <v>0</v>
      </c>
      <c r="P6989">
        <v>-33000</v>
      </c>
      <c r="Q6989">
        <v>9135</v>
      </c>
      <c r="R6989" t="b">
        <v>0</v>
      </c>
      <c r="S6989">
        <v>0</v>
      </c>
    </row>
    <row r="6990" spans="1:19">
      <c r="A6990">
        <v>417501</v>
      </c>
      <c r="B6990" s="12"/>
      <c r="C6990" s="12" t="s">
        <v>4797</v>
      </c>
      <c r="D6990" s="12" t="s">
        <v>5456</v>
      </c>
      <c r="E6990" t="b">
        <v>0</v>
      </c>
      <c r="F6990">
        <v>0</v>
      </c>
      <c r="G6990">
        <v>8202</v>
      </c>
      <c r="H6990">
        <v>43938</v>
      </c>
      <c r="I6990" s="12" t="s">
        <v>6142</v>
      </c>
      <c r="J6990">
        <v>1</v>
      </c>
      <c r="K6990">
        <v>13715</v>
      </c>
      <c r="L6990">
        <v>0</v>
      </c>
      <c r="M6990">
        <v>0</v>
      </c>
      <c r="N6990">
        <v>11000</v>
      </c>
      <c r="O6990">
        <v>0</v>
      </c>
      <c r="P6990">
        <v>-44000</v>
      </c>
      <c r="Q6990">
        <v>9136</v>
      </c>
      <c r="R6990" t="b">
        <v>0</v>
      </c>
      <c r="S6990">
        <v>0</v>
      </c>
    </row>
    <row r="6991" spans="1:19">
      <c r="A6991">
        <v>417501</v>
      </c>
      <c r="B6991" s="12"/>
      <c r="C6991" s="12" t="s">
        <v>4797</v>
      </c>
      <c r="D6991" s="12" t="s">
        <v>5456</v>
      </c>
      <c r="E6991" t="b">
        <v>0</v>
      </c>
      <c r="F6991">
        <v>0</v>
      </c>
      <c r="G6991">
        <v>8202</v>
      </c>
      <c r="H6991">
        <v>43958</v>
      </c>
      <c r="I6991" s="12" t="s">
        <v>6142</v>
      </c>
      <c r="J6991">
        <v>1</v>
      </c>
      <c r="K6991">
        <v>13748</v>
      </c>
      <c r="L6991">
        <v>0</v>
      </c>
      <c r="M6991">
        <v>0</v>
      </c>
      <c r="N6991">
        <v>11000</v>
      </c>
      <c r="O6991">
        <v>0</v>
      </c>
      <c r="P6991">
        <v>-55000</v>
      </c>
      <c r="Q6991">
        <v>9137</v>
      </c>
      <c r="R6991" t="b">
        <v>0</v>
      </c>
      <c r="S6991">
        <v>0</v>
      </c>
    </row>
    <row r="6992" spans="1:19">
      <c r="A6992">
        <v>417501</v>
      </c>
      <c r="B6992" s="12"/>
      <c r="C6992" s="12" t="s">
        <v>4797</v>
      </c>
      <c r="D6992" s="12" t="s">
        <v>5456</v>
      </c>
      <c r="E6992" t="b">
        <v>0</v>
      </c>
      <c r="F6992">
        <v>0</v>
      </c>
      <c r="G6992">
        <v>8202</v>
      </c>
      <c r="H6992">
        <v>43984</v>
      </c>
      <c r="I6992" s="12" t="s">
        <v>6142</v>
      </c>
      <c r="J6992">
        <v>1</v>
      </c>
      <c r="K6992">
        <v>13811</v>
      </c>
      <c r="L6992">
        <v>0</v>
      </c>
      <c r="M6992">
        <v>0</v>
      </c>
      <c r="N6992">
        <v>11000</v>
      </c>
      <c r="O6992">
        <v>0</v>
      </c>
      <c r="P6992">
        <v>-66000</v>
      </c>
      <c r="Q6992">
        <v>9138</v>
      </c>
      <c r="R6992" t="b">
        <v>0</v>
      </c>
      <c r="S6992">
        <v>0</v>
      </c>
    </row>
    <row r="6993" spans="1:19">
      <c r="A6993">
        <v>417501</v>
      </c>
      <c r="B6993" s="12"/>
      <c r="C6993" s="12" t="s">
        <v>4797</v>
      </c>
      <c r="D6993" s="12" t="s">
        <v>5456</v>
      </c>
      <c r="E6993" t="b">
        <v>0</v>
      </c>
      <c r="F6993">
        <v>0</v>
      </c>
      <c r="G6993">
        <v>8202</v>
      </c>
      <c r="H6993">
        <v>44018</v>
      </c>
      <c r="I6993" s="12" t="s">
        <v>6142</v>
      </c>
      <c r="J6993">
        <v>1</v>
      </c>
      <c r="K6993">
        <v>13885</v>
      </c>
      <c r="L6993">
        <v>0</v>
      </c>
      <c r="M6993">
        <v>0</v>
      </c>
      <c r="N6993">
        <v>11000</v>
      </c>
      <c r="O6993">
        <v>0</v>
      </c>
      <c r="P6993">
        <v>-77000</v>
      </c>
      <c r="Q6993">
        <v>9139</v>
      </c>
      <c r="R6993" t="b">
        <v>0</v>
      </c>
      <c r="S6993">
        <v>0</v>
      </c>
    </row>
    <row r="6994" spans="1:19">
      <c r="A6994">
        <v>417501</v>
      </c>
      <c r="B6994" s="12"/>
      <c r="C6994" s="12" t="s">
        <v>4797</v>
      </c>
      <c r="D6994" s="12" t="s">
        <v>5456</v>
      </c>
      <c r="E6994" t="b">
        <v>0</v>
      </c>
      <c r="F6994">
        <v>0</v>
      </c>
      <c r="G6994">
        <v>8202</v>
      </c>
      <c r="H6994">
        <v>44057</v>
      </c>
      <c r="I6994" s="12" t="s">
        <v>6142</v>
      </c>
      <c r="J6994">
        <v>1</v>
      </c>
      <c r="K6994">
        <v>13987</v>
      </c>
      <c r="L6994">
        <v>0</v>
      </c>
      <c r="M6994">
        <v>0</v>
      </c>
      <c r="N6994">
        <v>11000</v>
      </c>
      <c r="O6994">
        <v>0</v>
      </c>
      <c r="P6994">
        <v>-88000</v>
      </c>
      <c r="Q6994">
        <v>9140</v>
      </c>
      <c r="R6994" t="b">
        <v>0</v>
      </c>
      <c r="S6994">
        <v>0</v>
      </c>
    </row>
    <row r="6995" spans="1:19">
      <c r="A6995">
        <v>417501</v>
      </c>
      <c r="B6995" s="12"/>
      <c r="C6995" s="12" t="s">
        <v>4797</v>
      </c>
      <c r="D6995" s="12" t="s">
        <v>5456</v>
      </c>
      <c r="E6995" t="b">
        <v>0</v>
      </c>
      <c r="F6995">
        <v>0</v>
      </c>
      <c r="G6995">
        <v>8202</v>
      </c>
      <c r="H6995">
        <v>44088</v>
      </c>
      <c r="I6995" s="12" t="s">
        <v>6142</v>
      </c>
      <c r="J6995">
        <v>1</v>
      </c>
      <c r="K6995">
        <v>14063</v>
      </c>
      <c r="L6995">
        <v>0</v>
      </c>
      <c r="M6995">
        <v>0</v>
      </c>
      <c r="N6995">
        <v>11000</v>
      </c>
      <c r="O6995">
        <v>0</v>
      </c>
      <c r="P6995">
        <v>-99000</v>
      </c>
      <c r="Q6995">
        <v>9141</v>
      </c>
      <c r="R6995" t="b">
        <v>0</v>
      </c>
      <c r="S6995">
        <v>0</v>
      </c>
    </row>
    <row r="6996" spans="1:19">
      <c r="A6996">
        <v>417501</v>
      </c>
      <c r="B6996" s="12"/>
      <c r="C6996" s="12" t="s">
        <v>4797</v>
      </c>
      <c r="D6996" s="12" t="s">
        <v>5456</v>
      </c>
      <c r="E6996" t="b">
        <v>0</v>
      </c>
      <c r="F6996">
        <v>0</v>
      </c>
      <c r="G6996">
        <v>8202</v>
      </c>
      <c r="H6996">
        <v>44113</v>
      </c>
      <c r="I6996" s="12" t="s">
        <v>6142</v>
      </c>
      <c r="J6996">
        <v>1</v>
      </c>
      <c r="K6996">
        <v>14122</v>
      </c>
      <c r="L6996">
        <v>0</v>
      </c>
      <c r="M6996">
        <v>0</v>
      </c>
      <c r="N6996">
        <v>11000</v>
      </c>
      <c r="O6996">
        <v>0</v>
      </c>
      <c r="P6996">
        <v>-110000</v>
      </c>
      <c r="Q6996">
        <v>9142</v>
      </c>
      <c r="R6996" t="b">
        <v>0</v>
      </c>
      <c r="S6996">
        <v>0</v>
      </c>
    </row>
    <row r="6997" spans="1:19">
      <c r="A6997">
        <v>417501</v>
      </c>
      <c r="B6997" s="12"/>
      <c r="C6997" s="12" t="s">
        <v>4797</v>
      </c>
      <c r="D6997" s="12" t="s">
        <v>5456</v>
      </c>
      <c r="E6997" t="b">
        <v>0</v>
      </c>
      <c r="F6997">
        <v>0</v>
      </c>
      <c r="G6997">
        <v>8202</v>
      </c>
      <c r="H6997">
        <v>44144</v>
      </c>
      <c r="I6997" s="12" t="s">
        <v>6142</v>
      </c>
      <c r="J6997">
        <v>1</v>
      </c>
      <c r="K6997">
        <v>14180</v>
      </c>
      <c r="L6997">
        <v>0</v>
      </c>
      <c r="M6997">
        <v>0</v>
      </c>
      <c r="N6997">
        <v>11000</v>
      </c>
      <c r="O6997">
        <v>0</v>
      </c>
      <c r="P6997">
        <v>-121000</v>
      </c>
      <c r="Q6997">
        <v>9143</v>
      </c>
      <c r="R6997" t="b">
        <v>0</v>
      </c>
      <c r="S6997">
        <v>0</v>
      </c>
    </row>
    <row r="6998" spans="1:19">
      <c r="A6998">
        <v>417501</v>
      </c>
      <c r="B6998" s="12"/>
      <c r="C6998" s="12" t="s">
        <v>4797</v>
      </c>
      <c r="D6998" s="12" t="s">
        <v>5456</v>
      </c>
      <c r="E6998" t="b">
        <v>0</v>
      </c>
      <c r="F6998">
        <v>0</v>
      </c>
      <c r="G6998">
        <v>8202</v>
      </c>
      <c r="H6998">
        <v>44172</v>
      </c>
      <c r="I6998" s="12" t="s">
        <v>6142</v>
      </c>
      <c r="J6998">
        <v>1</v>
      </c>
      <c r="K6998">
        <v>14257</v>
      </c>
      <c r="L6998">
        <v>0</v>
      </c>
      <c r="M6998">
        <v>0</v>
      </c>
      <c r="N6998">
        <v>11000</v>
      </c>
      <c r="O6998">
        <v>0</v>
      </c>
      <c r="P6998">
        <v>-132000</v>
      </c>
      <c r="Q6998">
        <v>9144</v>
      </c>
      <c r="R6998" t="b">
        <v>0</v>
      </c>
      <c r="S6998">
        <v>0</v>
      </c>
    </row>
    <row r="6999" spans="1:19">
      <c r="A6999">
        <v>417501</v>
      </c>
      <c r="B6999" s="12" t="s">
        <v>4065</v>
      </c>
      <c r="C6999" s="12" t="s">
        <v>4797</v>
      </c>
      <c r="D6999" s="12" t="s">
        <v>4065</v>
      </c>
      <c r="E6999" t="b">
        <v>0</v>
      </c>
      <c r="F6999">
        <v>0</v>
      </c>
      <c r="G6999">
        <v>8202</v>
      </c>
      <c r="H6999" t="s">
        <v>21</v>
      </c>
      <c r="I6999" s="12"/>
      <c r="K6999">
        <v>0</v>
      </c>
      <c r="L6999">
        <v>0</v>
      </c>
      <c r="M6999">
        <v>0</v>
      </c>
      <c r="N6999">
        <v>132000</v>
      </c>
      <c r="O6999">
        <v>0</v>
      </c>
      <c r="P6999">
        <v>-132000</v>
      </c>
      <c r="Q6999">
        <v>9145</v>
      </c>
      <c r="R6999" t="b">
        <v>0</v>
      </c>
      <c r="S6999">
        <v>0</v>
      </c>
    </row>
    <row r="7000" spans="1:19">
      <c r="A7000">
        <v>417501</v>
      </c>
      <c r="B7000" s="12" t="s">
        <v>5468</v>
      </c>
      <c r="C7000" s="12" t="s">
        <v>4797</v>
      </c>
      <c r="D7000" s="12" t="s">
        <v>5468</v>
      </c>
      <c r="E7000" t="b">
        <v>0</v>
      </c>
      <c r="F7000">
        <v>0</v>
      </c>
      <c r="G7000">
        <v>8301</v>
      </c>
      <c r="H7000" t="s">
        <v>21</v>
      </c>
      <c r="I7000" s="12"/>
      <c r="K7000">
        <v>0</v>
      </c>
      <c r="L7000">
        <v>100000</v>
      </c>
      <c r="M7000">
        <v>0</v>
      </c>
      <c r="N7000">
        <v>0</v>
      </c>
      <c r="O7000">
        <v>0</v>
      </c>
      <c r="P7000">
        <v>0</v>
      </c>
      <c r="Q7000">
        <v>9146</v>
      </c>
      <c r="R7000" t="b">
        <v>0</v>
      </c>
      <c r="S7000">
        <v>0</v>
      </c>
    </row>
    <row r="7001" spans="1:19">
      <c r="A7001">
        <v>417501</v>
      </c>
      <c r="B7001" s="12"/>
      <c r="C7001" s="12" t="s">
        <v>4797</v>
      </c>
      <c r="D7001" s="12" t="s">
        <v>5468</v>
      </c>
      <c r="E7001" t="b">
        <v>0</v>
      </c>
      <c r="F7001">
        <v>0</v>
      </c>
      <c r="G7001">
        <v>8301</v>
      </c>
      <c r="H7001">
        <v>43839</v>
      </c>
      <c r="I7001" s="12" t="s">
        <v>6143</v>
      </c>
      <c r="J7001">
        <v>1</v>
      </c>
      <c r="K7001">
        <v>13487</v>
      </c>
      <c r="L7001">
        <v>0</v>
      </c>
      <c r="M7001">
        <v>0</v>
      </c>
      <c r="N7001">
        <v>10000</v>
      </c>
      <c r="O7001">
        <v>0</v>
      </c>
      <c r="P7001">
        <v>-10000</v>
      </c>
      <c r="Q7001">
        <v>9147</v>
      </c>
      <c r="R7001" t="b">
        <v>0</v>
      </c>
      <c r="S7001">
        <v>0</v>
      </c>
    </row>
    <row r="7002" spans="1:19">
      <c r="A7002">
        <v>417501</v>
      </c>
      <c r="B7002" s="12"/>
      <c r="C7002" s="12" t="s">
        <v>4797</v>
      </c>
      <c r="D7002" s="12" t="s">
        <v>5468</v>
      </c>
      <c r="E7002" t="b">
        <v>0</v>
      </c>
      <c r="F7002">
        <v>0</v>
      </c>
      <c r="G7002">
        <v>8301</v>
      </c>
      <c r="H7002">
        <v>43864</v>
      </c>
      <c r="I7002" s="12" t="s">
        <v>6143</v>
      </c>
      <c r="J7002">
        <v>1</v>
      </c>
      <c r="K7002">
        <v>13542</v>
      </c>
      <c r="L7002">
        <v>0</v>
      </c>
      <c r="M7002">
        <v>0</v>
      </c>
      <c r="N7002">
        <v>10000</v>
      </c>
      <c r="O7002">
        <v>0</v>
      </c>
      <c r="P7002">
        <v>-20000</v>
      </c>
      <c r="Q7002">
        <v>9148</v>
      </c>
      <c r="R7002" t="b">
        <v>0</v>
      </c>
      <c r="S7002">
        <v>0</v>
      </c>
    </row>
    <row r="7003" spans="1:19">
      <c r="A7003">
        <v>417501</v>
      </c>
      <c r="B7003" s="12"/>
      <c r="C7003" s="12" t="s">
        <v>4797</v>
      </c>
      <c r="D7003" s="12" t="s">
        <v>5468</v>
      </c>
      <c r="E7003" t="b">
        <v>0</v>
      </c>
      <c r="F7003">
        <v>0</v>
      </c>
      <c r="G7003">
        <v>8301</v>
      </c>
      <c r="H7003">
        <v>43894</v>
      </c>
      <c r="I7003" s="12" t="s">
        <v>6143</v>
      </c>
      <c r="J7003">
        <v>1</v>
      </c>
      <c r="K7003">
        <v>13618</v>
      </c>
      <c r="L7003">
        <v>0</v>
      </c>
      <c r="M7003">
        <v>0</v>
      </c>
      <c r="N7003">
        <v>10000</v>
      </c>
      <c r="O7003">
        <v>0</v>
      </c>
      <c r="P7003">
        <v>-30000</v>
      </c>
      <c r="Q7003">
        <v>9149</v>
      </c>
      <c r="R7003" t="b">
        <v>0</v>
      </c>
      <c r="S7003">
        <v>0</v>
      </c>
    </row>
    <row r="7004" spans="1:19">
      <c r="A7004">
        <v>417501</v>
      </c>
      <c r="B7004" s="12"/>
      <c r="C7004" s="12" t="s">
        <v>4797</v>
      </c>
      <c r="D7004" s="12" t="s">
        <v>5468</v>
      </c>
      <c r="E7004" t="b">
        <v>0</v>
      </c>
      <c r="F7004">
        <v>0</v>
      </c>
      <c r="G7004">
        <v>8301</v>
      </c>
      <c r="H7004">
        <v>43927</v>
      </c>
      <c r="I7004" s="12" t="s">
        <v>6143</v>
      </c>
      <c r="J7004">
        <v>1</v>
      </c>
      <c r="K7004">
        <v>13688</v>
      </c>
      <c r="L7004">
        <v>0</v>
      </c>
      <c r="M7004">
        <v>0</v>
      </c>
      <c r="N7004">
        <v>10000</v>
      </c>
      <c r="O7004">
        <v>0</v>
      </c>
      <c r="P7004">
        <v>-40000</v>
      </c>
      <c r="Q7004">
        <v>9150</v>
      </c>
      <c r="R7004" t="b">
        <v>0</v>
      </c>
      <c r="S7004">
        <v>0</v>
      </c>
    </row>
    <row r="7005" spans="1:19">
      <c r="A7005">
        <v>417501</v>
      </c>
      <c r="B7005" s="12"/>
      <c r="C7005" s="12" t="s">
        <v>4797</v>
      </c>
      <c r="D7005" s="12" t="s">
        <v>5468</v>
      </c>
      <c r="E7005" t="b">
        <v>0</v>
      </c>
      <c r="F7005">
        <v>0</v>
      </c>
      <c r="G7005">
        <v>8301</v>
      </c>
      <c r="H7005">
        <v>44015</v>
      </c>
      <c r="I7005" s="12" t="s">
        <v>6143</v>
      </c>
      <c r="J7005">
        <v>1</v>
      </c>
      <c r="K7005">
        <v>13881</v>
      </c>
      <c r="L7005">
        <v>0</v>
      </c>
      <c r="M7005">
        <v>0</v>
      </c>
      <c r="N7005">
        <v>10000</v>
      </c>
      <c r="O7005">
        <v>0</v>
      </c>
      <c r="P7005">
        <v>-50000</v>
      </c>
      <c r="Q7005">
        <v>9151</v>
      </c>
      <c r="R7005" t="b">
        <v>0</v>
      </c>
      <c r="S7005">
        <v>0</v>
      </c>
    </row>
    <row r="7006" spans="1:19">
      <c r="A7006">
        <v>417501</v>
      </c>
      <c r="B7006" s="12"/>
      <c r="C7006" s="12" t="s">
        <v>4797</v>
      </c>
      <c r="D7006" s="12" t="s">
        <v>5468</v>
      </c>
      <c r="E7006" t="b">
        <v>0</v>
      </c>
      <c r="F7006">
        <v>0</v>
      </c>
      <c r="G7006">
        <v>8301</v>
      </c>
      <c r="H7006">
        <v>44057</v>
      </c>
      <c r="I7006" s="12" t="s">
        <v>6143</v>
      </c>
      <c r="J7006">
        <v>1</v>
      </c>
      <c r="K7006">
        <v>13983</v>
      </c>
      <c r="L7006">
        <v>0</v>
      </c>
      <c r="M7006">
        <v>0</v>
      </c>
      <c r="N7006">
        <v>10000</v>
      </c>
      <c r="O7006">
        <v>0</v>
      </c>
      <c r="P7006">
        <v>-60000</v>
      </c>
      <c r="Q7006">
        <v>9152</v>
      </c>
      <c r="R7006" t="b">
        <v>0</v>
      </c>
      <c r="S7006">
        <v>0</v>
      </c>
    </row>
    <row r="7007" spans="1:19">
      <c r="A7007">
        <v>417501</v>
      </c>
      <c r="B7007" s="12"/>
      <c r="C7007" s="12" t="s">
        <v>4797</v>
      </c>
      <c r="D7007" s="12" t="s">
        <v>5468</v>
      </c>
      <c r="E7007" t="b">
        <v>0</v>
      </c>
      <c r="F7007">
        <v>0</v>
      </c>
      <c r="G7007">
        <v>8301</v>
      </c>
      <c r="H7007">
        <v>44075</v>
      </c>
      <c r="I7007" s="12" t="s">
        <v>2250</v>
      </c>
      <c r="J7007">
        <v>3</v>
      </c>
      <c r="K7007">
        <v>573</v>
      </c>
      <c r="L7007">
        <v>0</v>
      </c>
      <c r="M7007">
        <v>0</v>
      </c>
      <c r="N7007">
        <v>10000</v>
      </c>
      <c r="O7007">
        <v>0</v>
      </c>
      <c r="P7007">
        <v>-70000</v>
      </c>
      <c r="Q7007">
        <v>9153</v>
      </c>
      <c r="R7007" t="b">
        <v>0</v>
      </c>
      <c r="S7007">
        <v>0</v>
      </c>
    </row>
    <row r="7008" spans="1:19">
      <c r="A7008">
        <v>417501</v>
      </c>
      <c r="B7008" s="12"/>
      <c r="C7008" s="12" t="s">
        <v>4797</v>
      </c>
      <c r="D7008" s="12" t="s">
        <v>5468</v>
      </c>
      <c r="E7008" t="b">
        <v>0</v>
      </c>
      <c r="F7008">
        <v>0</v>
      </c>
      <c r="G7008">
        <v>8301</v>
      </c>
      <c r="H7008">
        <v>44105</v>
      </c>
      <c r="I7008" s="12" t="s">
        <v>2252</v>
      </c>
      <c r="J7008">
        <v>3</v>
      </c>
      <c r="K7008">
        <v>575</v>
      </c>
      <c r="L7008">
        <v>0</v>
      </c>
      <c r="M7008">
        <v>0</v>
      </c>
      <c r="N7008">
        <v>10000</v>
      </c>
      <c r="O7008">
        <v>0</v>
      </c>
      <c r="P7008">
        <v>-80000</v>
      </c>
      <c r="Q7008">
        <v>9154</v>
      </c>
      <c r="R7008" t="b">
        <v>0</v>
      </c>
      <c r="S7008">
        <v>0</v>
      </c>
    </row>
    <row r="7009" spans="1:19">
      <c r="A7009">
        <v>417501</v>
      </c>
      <c r="B7009" s="12"/>
      <c r="C7009" s="12" t="s">
        <v>4797</v>
      </c>
      <c r="D7009" s="12" t="s">
        <v>5468</v>
      </c>
      <c r="E7009" t="b">
        <v>0</v>
      </c>
      <c r="F7009">
        <v>0</v>
      </c>
      <c r="G7009">
        <v>8301</v>
      </c>
      <c r="H7009">
        <v>44136</v>
      </c>
      <c r="I7009" s="12" t="s">
        <v>2254</v>
      </c>
      <c r="J7009">
        <v>3</v>
      </c>
      <c r="K7009">
        <v>576</v>
      </c>
      <c r="L7009">
        <v>0</v>
      </c>
      <c r="M7009">
        <v>0</v>
      </c>
      <c r="N7009">
        <v>10000</v>
      </c>
      <c r="O7009">
        <v>0</v>
      </c>
      <c r="P7009">
        <v>-90000</v>
      </c>
      <c r="Q7009">
        <v>9155</v>
      </c>
      <c r="R7009" t="b">
        <v>0</v>
      </c>
      <c r="S7009">
        <v>0</v>
      </c>
    </row>
    <row r="7010" spans="1:19">
      <c r="A7010">
        <v>417501</v>
      </c>
      <c r="B7010" s="12"/>
      <c r="C7010" s="12" t="s">
        <v>4797</v>
      </c>
      <c r="D7010" s="12" t="s">
        <v>5468</v>
      </c>
      <c r="E7010" t="b">
        <v>0</v>
      </c>
      <c r="F7010">
        <v>0</v>
      </c>
      <c r="G7010">
        <v>8301</v>
      </c>
      <c r="H7010">
        <v>44166</v>
      </c>
      <c r="I7010" s="12" t="s">
        <v>2256</v>
      </c>
      <c r="J7010">
        <v>3</v>
      </c>
      <c r="K7010">
        <v>577</v>
      </c>
      <c r="L7010">
        <v>0</v>
      </c>
      <c r="M7010">
        <v>0</v>
      </c>
      <c r="N7010">
        <v>10000</v>
      </c>
      <c r="O7010">
        <v>0</v>
      </c>
      <c r="P7010">
        <v>-100000</v>
      </c>
      <c r="Q7010">
        <v>9156</v>
      </c>
      <c r="R7010" t="b">
        <v>0</v>
      </c>
      <c r="S7010">
        <v>0</v>
      </c>
    </row>
    <row r="7011" spans="1:19">
      <c r="A7011">
        <v>417501</v>
      </c>
      <c r="B7011" s="12" t="s">
        <v>4067</v>
      </c>
      <c r="C7011" s="12" t="s">
        <v>4797</v>
      </c>
      <c r="D7011" s="12" t="s">
        <v>4067</v>
      </c>
      <c r="E7011" t="b">
        <v>0</v>
      </c>
      <c r="F7011">
        <v>0</v>
      </c>
      <c r="G7011">
        <v>8301</v>
      </c>
      <c r="H7011" t="s">
        <v>21</v>
      </c>
      <c r="I7011" s="12"/>
      <c r="K7011">
        <v>0</v>
      </c>
      <c r="L7011">
        <v>0</v>
      </c>
      <c r="M7011">
        <v>0</v>
      </c>
      <c r="N7011">
        <v>100000</v>
      </c>
      <c r="O7011">
        <v>0</v>
      </c>
      <c r="P7011">
        <v>-100000</v>
      </c>
      <c r="Q7011">
        <v>9157</v>
      </c>
      <c r="R7011" t="b">
        <v>0</v>
      </c>
      <c r="S7011">
        <v>0</v>
      </c>
    </row>
    <row r="7012" spans="1:19">
      <c r="A7012">
        <v>417501</v>
      </c>
      <c r="B7012" s="12" t="s">
        <v>5477</v>
      </c>
      <c r="C7012" s="12" t="s">
        <v>4797</v>
      </c>
      <c r="D7012" s="12" t="s">
        <v>5477</v>
      </c>
      <c r="E7012" t="b">
        <v>0</v>
      </c>
      <c r="F7012">
        <v>0</v>
      </c>
      <c r="G7012">
        <v>8302</v>
      </c>
      <c r="H7012" t="s">
        <v>21</v>
      </c>
      <c r="I7012" s="12"/>
      <c r="K7012">
        <v>0</v>
      </c>
      <c r="L7012">
        <v>120000</v>
      </c>
      <c r="M7012">
        <v>0</v>
      </c>
      <c r="N7012">
        <v>0</v>
      </c>
      <c r="O7012">
        <v>0</v>
      </c>
      <c r="P7012">
        <v>0</v>
      </c>
      <c r="Q7012">
        <v>9158</v>
      </c>
      <c r="R7012" t="b">
        <v>0</v>
      </c>
      <c r="S7012">
        <v>0</v>
      </c>
    </row>
    <row r="7013" spans="1:19">
      <c r="A7013">
        <v>417501</v>
      </c>
      <c r="B7013" s="12"/>
      <c r="C7013" s="12" t="s">
        <v>4797</v>
      </c>
      <c r="D7013" s="12" t="s">
        <v>5477</v>
      </c>
      <c r="E7013" t="b">
        <v>0</v>
      </c>
      <c r="F7013">
        <v>0</v>
      </c>
      <c r="G7013">
        <v>8302</v>
      </c>
      <c r="H7013">
        <v>43839</v>
      </c>
      <c r="I7013" s="12" t="s">
        <v>6144</v>
      </c>
      <c r="J7013">
        <v>1</v>
      </c>
      <c r="K7013">
        <v>13483</v>
      </c>
      <c r="L7013">
        <v>0</v>
      </c>
      <c r="M7013">
        <v>0</v>
      </c>
      <c r="N7013">
        <v>10000</v>
      </c>
      <c r="O7013">
        <v>0</v>
      </c>
      <c r="P7013">
        <v>-10000</v>
      </c>
      <c r="Q7013">
        <v>9159</v>
      </c>
      <c r="R7013" t="b">
        <v>0</v>
      </c>
      <c r="S7013">
        <v>0</v>
      </c>
    </row>
    <row r="7014" spans="1:19">
      <c r="A7014">
        <v>417501</v>
      </c>
      <c r="B7014" s="12"/>
      <c r="C7014" s="12" t="s">
        <v>4797</v>
      </c>
      <c r="D7014" s="12" t="s">
        <v>5477</v>
      </c>
      <c r="E7014" t="b">
        <v>0</v>
      </c>
      <c r="F7014">
        <v>0</v>
      </c>
      <c r="G7014">
        <v>8302</v>
      </c>
      <c r="H7014">
        <v>43867</v>
      </c>
      <c r="I7014" s="12" t="s">
        <v>6144</v>
      </c>
      <c r="J7014">
        <v>1</v>
      </c>
      <c r="K7014">
        <v>13550</v>
      </c>
      <c r="L7014">
        <v>0</v>
      </c>
      <c r="M7014">
        <v>0</v>
      </c>
      <c r="N7014">
        <v>10000</v>
      </c>
      <c r="O7014">
        <v>0</v>
      </c>
      <c r="P7014">
        <v>-20000</v>
      </c>
      <c r="Q7014">
        <v>9160</v>
      </c>
      <c r="R7014" t="b">
        <v>0</v>
      </c>
      <c r="S7014">
        <v>0</v>
      </c>
    </row>
    <row r="7015" spans="1:19">
      <c r="A7015">
        <v>417501</v>
      </c>
      <c r="B7015" s="12"/>
      <c r="C7015" s="12" t="s">
        <v>4797</v>
      </c>
      <c r="D7015" s="12" t="s">
        <v>5477</v>
      </c>
      <c r="E7015" t="b">
        <v>0</v>
      </c>
      <c r="F7015">
        <v>0</v>
      </c>
      <c r="G7015">
        <v>8302</v>
      </c>
      <c r="H7015">
        <v>43894</v>
      </c>
      <c r="I7015" s="12" t="s">
        <v>6144</v>
      </c>
      <c r="J7015">
        <v>1</v>
      </c>
      <c r="K7015">
        <v>13619</v>
      </c>
      <c r="L7015">
        <v>0</v>
      </c>
      <c r="M7015">
        <v>0</v>
      </c>
      <c r="N7015">
        <v>10000</v>
      </c>
      <c r="O7015">
        <v>0</v>
      </c>
      <c r="P7015">
        <v>-30000</v>
      </c>
      <c r="Q7015">
        <v>9161</v>
      </c>
      <c r="R7015" t="b">
        <v>0</v>
      </c>
      <c r="S7015">
        <v>0</v>
      </c>
    </row>
    <row r="7016" spans="1:19">
      <c r="A7016">
        <v>417501</v>
      </c>
      <c r="B7016" s="12"/>
      <c r="C7016" s="12" t="s">
        <v>4797</v>
      </c>
      <c r="D7016" s="12" t="s">
        <v>5477</v>
      </c>
      <c r="E7016" t="b">
        <v>0</v>
      </c>
      <c r="F7016">
        <v>0</v>
      </c>
      <c r="G7016">
        <v>8302</v>
      </c>
      <c r="H7016">
        <v>43924</v>
      </c>
      <c r="I7016" s="12" t="s">
        <v>6144</v>
      </c>
      <c r="J7016">
        <v>1</v>
      </c>
      <c r="K7016">
        <v>13680</v>
      </c>
      <c r="L7016">
        <v>0</v>
      </c>
      <c r="M7016">
        <v>0</v>
      </c>
      <c r="N7016">
        <v>10000</v>
      </c>
      <c r="O7016">
        <v>0</v>
      </c>
      <c r="P7016">
        <v>-40000</v>
      </c>
      <c r="Q7016">
        <v>9162</v>
      </c>
      <c r="R7016" t="b">
        <v>0</v>
      </c>
      <c r="S7016">
        <v>0</v>
      </c>
    </row>
    <row r="7017" spans="1:19">
      <c r="A7017">
        <v>417501</v>
      </c>
      <c r="B7017" s="12"/>
      <c r="C7017" s="12" t="s">
        <v>4797</v>
      </c>
      <c r="D7017" s="12" t="s">
        <v>5477</v>
      </c>
      <c r="E7017" t="b">
        <v>0</v>
      </c>
      <c r="F7017">
        <v>0</v>
      </c>
      <c r="G7017">
        <v>8302</v>
      </c>
      <c r="H7017">
        <v>43957</v>
      </c>
      <c r="I7017" s="12" t="s">
        <v>6144</v>
      </c>
      <c r="J7017">
        <v>1</v>
      </c>
      <c r="K7017">
        <v>13743</v>
      </c>
      <c r="L7017">
        <v>0</v>
      </c>
      <c r="M7017">
        <v>0</v>
      </c>
      <c r="N7017">
        <v>10000</v>
      </c>
      <c r="O7017">
        <v>0</v>
      </c>
      <c r="P7017">
        <v>-50000</v>
      </c>
      <c r="Q7017">
        <v>9163</v>
      </c>
      <c r="R7017" t="b">
        <v>0</v>
      </c>
      <c r="S7017">
        <v>0</v>
      </c>
    </row>
    <row r="7018" spans="1:19">
      <c r="A7018">
        <v>417501</v>
      </c>
      <c r="B7018" s="12"/>
      <c r="C7018" s="12" t="s">
        <v>4797</v>
      </c>
      <c r="D7018" s="12" t="s">
        <v>5477</v>
      </c>
      <c r="E7018" t="b">
        <v>0</v>
      </c>
      <c r="F7018">
        <v>0</v>
      </c>
      <c r="G7018">
        <v>8302</v>
      </c>
      <c r="H7018">
        <v>43983</v>
      </c>
      <c r="I7018" s="12" t="s">
        <v>6144</v>
      </c>
      <c r="J7018">
        <v>1</v>
      </c>
      <c r="K7018">
        <v>13808</v>
      </c>
      <c r="L7018">
        <v>0</v>
      </c>
      <c r="M7018">
        <v>0</v>
      </c>
      <c r="N7018">
        <v>10000</v>
      </c>
      <c r="O7018">
        <v>0</v>
      </c>
      <c r="P7018">
        <v>-60000</v>
      </c>
      <c r="Q7018">
        <v>9164</v>
      </c>
      <c r="R7018" t="b">
        <v>0</v>
      </c>
      <c r="S7018">
        <v>0</v>
      </c>
    </row>
    <row r="7019" spans="1:19">
      <c r="A7019">
        <v>417501</v>
      </c>
      <c r="B7019" s="12"/>
      <c r="C7019" s="12" t="s">
        <v>4797</v>
      </c>
      <c r="D7019" s="12" t="s">
        <v>5477</v>
      </c>
      <c r="E7019" t="b">
        <v>0</v>
      </c>
      <c r="F7019">
        <v>0</v>
      </c>
      <c r="G7019">
        <v>8302</v>
      </c>
      <c r="H7019">
        <v>44013</v>
      </c>
      <c r="I7019" s="12" t="s">
        <v>6144</v>
      </c>
      <c r="J7019">
        <v>1</v>
      </c>
      <c r="K7019">
        <v>13879</v>
      </c>
      <c r="L7019">
        <v>0</v>
      </c>
      <c r="M7019">
        <v>0</v>
      </c>
      <c r="N7019">
        <v>10000</v>
      </c>
      <c r="O7019">
        <v>0</v>
      </c>
      <c r="P7019">
        <v>-70000</v>
      </c>
      <c r="Q7019">
        <v>9165</v>
      </c>
      <c r="R7019" t="b">
        <v>0</v>
      </c>
      <c r="S7019">
        <v>0</v>
      </c>
    </row>
    <row r="7020" spans="1:19">
      <c r="A7020">
        <v>417501</v>
      </c>
      <c r="B7020" s="12"/>
      <c r="C7020" s="12" t="s">
        <v>4797</v>
      </c>
      <c r="D7020" s="12" t="s">
        <v>5477</v>
      </c>
      <c r="E7020" t="b">
        <v>0</v>
      </c>
      <c r="F7020">
        <v>0</v>
      </c>
      <c r="G7020">
        <v>8302</v>
      </c>
      <c r="H7020">
        <v>44055</v>
      </c>
      <c r="I7020" s="12" t="s">
        <v>6144</v>
      </c>
      <c r="J7020">
        <v>1</v>
      </c>
      <c r="K7020">
        <v>13974</v>
      </c>
      <c r="L7020">
        <v>0</v>
      </c>
      <c r="M7020">
        <v>0</v>
      </c>
      <c r="N7020">
        <v>10000</v>
      </c>
      <c r="O7020">
        <v>0</v>
      </c>
      <c r="P7020">
        <v>-80000</v>
      </c>
      <c r="Q7020">
        <v>9166</v>
      </c>
      <c r="R7020" t="b">
        <v>0</v>
      </c>
      <c r="S7020">
        <v>0</v>
      </c>
    </row>
    <row r="7021" spans="1:19">
      <c r="A7021">
        <v>417501</v>
      </c>
      <c r="B7021" s="12"/>
      <c r="C7021" s="12" t="s">
        <v>4797</v>
      </c>
      <c r="D7021" s="12" t="s">
        <v>5477</v>
      </c>
      <c r="E7021" t="b">
        <v>0</v>
      </c>
      <c r="F7021">
        <v>0</v>
      </c>
      <c r="G7021">
        <v>8302</v>
      </c>
      <c r="H7021">
        <v>44078</v>
      </c>
      <c r="I7021" s="12" t="s">
        <v>6144</v>
      </c>
      <c r="J7021">
        <v>1</v>
      </c>
      <c r="K7021">
        <v>14034</v>
      </c>
      <c r="L7021">
        <v>0</v>
      </c>
      <c r="M7021">
        <v>0</v>
      </c>
      <c r="N7021">
        <v>10000</v>
      </c>
      <c r="O7021">
        <v>0</v>
      </c>
      <c r="P7021">
        <v>-90000</v>
      </c>
      <c r="Q7021">
        <v>9167</v>
      </c>
      <c r="R7021" t="b">
        <v>0</v>
      </c>
      <c r="S7021">
        <v>0</v>
      </c>
    </row>
    <row r="7022" spans="1:19">
      <c r="A7022">
        <v>417501</v>
      </c>
      <c r="B7022" s="12"/>
      <c r="C7022" s="12" t="s">
        <v>4797</v>
      </c>
      <c r="D7022" s="12" t="s">
        <v>5477</v>
      </c>
      <c r="E7022" t="b">
        <v>0</v>
      </c>
      <c r="F7022">
        <v>0</v>
      </c>
      <c r="G7022">
        <v>8302</v>
      </c>
      <c r="H7022">
        <v>44106</v>
      </c>
      <c r="I7022" s="12" t="s">
        <v>6144</v>
      </c>
      <c r="J7022">
        <v>1</v>
      </c>
      <c r="K7022">
        <v>14107</v>
      </c>
      <c r="L7022">
        <v>0</v>
      </c>
      <c r="M7022">
        <v>0</v>
      </c>
      <c r="N7022">
        <v>10000</v>
      </c>
      <c r="O7022">
        <v>0</v>
      </c>
      <c r="P7022">
        <v>-100000</v>
      </c>
      <c r="Q7022">
        <v>9168</v>
      </c>
      <c r="R7022" t="b">
        <v>0</v>
      </c>
      <c r="S7022">
        <v>0</v>
      </c>
    </row>
    <row r="7023" spans="1:19">
      <c r="A7023">
        <v>417501</v>
      </c>
      <c r="B7023" s="12"/>
      <c r="C7023" s="12" t="s">
        <v>4797</v>
      </c>
      <c r="D7023" s="12" t="s">
        <v>5477</v>
      </c>
      <c r="E7023" t="b">
        <v>0</v>
      </c>
      <c r="F7023">
        <v>0</v>
      </c>
      <c r="G7023">
        <v>8302</v>
      </c>
      <c r="H7023">
        <v>44138</v>
      </c>
      <c r="I7023" s="12" t="s">
        <v>6144</v>
      </c>
      <c r="J7023">
        <v>1</v>
      </c>
      <c r="K7023">
        <v>14169</v>
      </c>
      <c r="L7023">
        <v>0</v>
      </c>
      <c r="M7023">
        <v>0</v>
      </c>
      <c r="N7023">
        <v>10000</v>
      </c>
      <c r="O7023">
        <v>0</v>
      </c>
      <c r="P7023">
        <v>-110000</v>
      </c>
      <c r="Q7023">
        <v>9169</v>
      </c>
      <c r="R7023" t="b">
        <v>0</v>
      </c>
      <c r="S7023">
        <v>0</v>
      </c>
    </row>
    <row r="7024" spans="1:19">
      <c r="A7024">
        <v>417501</v>
      </c>
      <c r="B7024" s="12"/>
      <c r="C7024" s="12" t="s">
        <v>4797</v>
      </c>
      <c r="D7024" s="12" t="s">
        <v>5477</v>
      </c>
      <c r="E7024" t="b">
        <v>0</v>
      </c>
      <c r="F7024">
        <v>0</v>
      </c>
      <c r="G7024">
        <v>8302</v>
      </c>
      <c r="H7024">
        <v>44166</v>
      </c>
      <c r="I7024" s="12" t="s">
        <v>6144</v>
      </c>
      <c r="J7024">
        <v>1</v>
      </c>
      <c r="K7024">
        <v>14243</v>
      </c>
      <c r="L7024">
        <v>0</v>
      </c>
      <c r="M7024">
        <v>0</v>
      </c>
      <c r="N7024">
        <v>10000</v>
      </c>
      <c r="O7024">
        <v>0</v>
      </c>
      <c r="P7024">
        <v>-120000</v>
      </c>
      <c r="Q7024">
        <v>9170</v>
      </c>
      <c r="R7024" t="b">
        <v>0</v>
      </c>
      <c r="S7024">
        <v>0</v>
      </c>
    </row>
    <row r="7025" spans="1:19">
      <c r="A7025">
        <v>417501</v>
      </c>
      <c r="B7025" s="12" t="s">
        <v>4069</v>
      </c>
      <c r="C7025" s="12" t="s">
        <v>4797</v>
      </c>
      <c r="D7025" s="12" t="s">
        <v>4069</v>
      </c>
      <c r="E7025" t="b">
        <v>0</v>
      </c>
      <c r="F7025">
        <v>0</v>
      </c>
      <c r="G7025">
        <v>8302</v>
      </c>
      <c r="H7025" t="s">
        <v>21</v>
      </c>
      <c r="I7025" s="12"/>
      <c r="K7025">
        <v>0</v>
      </c>
      <c r="L7025">
        <v>0</v>
      </c>
      <c r="M7025">
        <v>0</v>
      </c>
      <c r="N7025">
        <v>120000</v>
      </c>
      <c r="O7025">
        <v>0</v>
      </c>
      <c r="P7025">
        <v>-120000</v>
      </c>
      <c r="Q7025">
        <v>9171</v>
      </c>
      <c r="R7025" t="b">
        <v>0</v>
      </c>
      <c r="S7025">
        <v>0</v>
      </c>
    </row>
    <row r="7026" spans="1:19">
      <c r="A7026">
        <v>417501</v>
      </c>
      <c r="B7026" s="12" t="s">
        <v>5487</v>
      </c>
      <c r="C7026" s="12" t="s">
        <v>4797</v>
      </c>
      <c r="D7026" s="12" t="s">
        <v>5487</v>
      </c>
      <c r="E7026" t="b">
        <v>0</v>
      </c>
      <c r="F7026">
        <v>0</v>
      </c>
      <c r="G7026">
        <v>8401</v>
      </c>
      <c r="H7026" t="s">
        <v>21</v>
      </c>
      <c r="I7026" s="12"/>
      <c r="K7026">
        <v>0</v>
      </c>
      <c r="L7026">
        <v>99000</v>
      </c>
      <c r="M7026">
        <v>0</v>
      </c>
      <c r="N7026">
        <v>0</v>
      </c>
      <c r="O7026">
        <v>0</v>
      </c>
      <c r="P7026">
        <v>0</v>
      </c>
      <c r="Q7026">
        <v>9172</v>
      </c>
      <c r="R7026" t="b">
        <v>0</v>
      </c>
      <c r="S7026">
        <v>0</v>
      </c>
    </row>
    <row r="7027" spans="1:19">
      <c r="A7027">
        <v>417501</v>
      </c>
      <c r="B7027" s="12"/>
      <c r="C7027" s="12" t="s">
        <v>4797</v>
      </c>
      <c r="D7027" s="12" t="s">
        <v>5487</v>
      </c>
      <c r="E7027" t="b">
        <v>0</v>
      </c>
      <c r="F7027">
        <v>0</v>
      </c>
      <c r="G7027">
        <v>8401</v>
      </c>
      <c r="H7027">
        <v>43873</v>
      </c>
      <c r="I7027" s="12" t="s">
        <v>6145</v>
      </c>
      <c r="J7027">
        <v>1</v>
      </c>
      <c r="K7027">
        <v>13581</v>
      </c>
      <c r="L7027">
        <v>0</v>
      </c>
      <c r="M7027">
        <v>0</v>
      </c>
      <c r="N7027">
        <v>11000</v>
      </c>
      <c r="O7027">
        <v>0</v>
      </c>
      <c r="P7027">
        <v>-11000</v>
      </c>
      <c r="Q7027">
        <v>9173</v>
      </c>
      <c r="R7027" t="b">
        <v>0</v>
      </c>
      <c r="S7027">
        <v>0</v>
      </c>
    </row>
    <row r="7028" spans="1:19">
      <c r="A7028">
        <v>417501</v>
      </c>
      <c r="B7028" s="12"/>
      <c r="C7028" s="12" t="s">
        <v>4797</v>
      </c>
      <c r="D7028" s="12" t="s">
        <v>5487</v>
      </c>
      <c r="E7028" t="b">
        <v>0</v>
      </c>
      <c r="F7028">
        <v>0</v>
      </c>
      <c r="G7028">
        <v>8401</v>
      </c>
      <c r="H7028">
        <v>43901</v>
      </c>
      <c r="I7028" s="12" t="s">
        <v>6145</v>
      </c>
      <c r="J7028">
        <v>1</v>
      </c>
      <c r="K7028">
        <v>13650</v>
      </c>
      <c r="L7028">
        <v>0</v>
      </c>
      <c r="M7028">
        <v>0</v>
      </c>
      <c r="N7028">
        <v>11000</v>
      </c>
      <c r="O7028">
        <v>0</v>
      </c>
      <c r="P7028">
        <v>-22000</v>
      </c>
      <c r="Q7028">
        <v>9174</v>
      </c>
      <c r="R7028" t="b">
        <v>0</v>
      </c>
      <c r="S7028">
        <v>0</v>
      </c>
    </row>
    <row r="7029" spans="1:19">
      <c r="A7029">
        <v>417501</v>
      </c>
      <c r="B7029" s="12"/>
      <c r="C7029" s="12" t="s">
        <v>4797</v>
      </c>
      <c r="D7029" s="12" t="s">
        <v>5487</v>
      </c>
      <c r="E7029" t="b">
        <v>0</v>
      </c>
      <c r="F7029">
        <v>0</v>
      </c>
      <c r="G7029">
        <v>8401</v>
      </c>
      <c r="H7029">
        <v>43941</v>
      </c>
      <c r="I7029" s="12" t="s">
        <v>6145</v>
      </c>
      <c r="J7029">
        <v>1</v>
      </c>
      <c r="K7029">
        <v>13733</v>
      </c>
      <c r="L7029">
        <v>0</v>
      </c>
      <c r="M7029">
        <v>0</v>
      </c>
      <c r="N7029">
        <v>11000</v>
      </c>
      <c r="O7029">
        <v>0</v>
      </c>
      <c r="P7029">
        <v>-33000</v>
      </c>
      <c r="Q7029">
        <v>9175</v>
      </c>
      <c r="R7029" t="b">
        <v>0</v>
      </c>
      <c r="S7029">
        <v>0</v>
      </c>
    </row>
    <row r="7030" spans="1:19">
      <c r="A7030">
        <v>417501</v>
      </c>
      <c r="B7030" s="12"/>
      <c r="C7030" s="12" t="s">
        <v>4797</v>
      </c>
      <c r="D7030" s="12" t="s">
        <v>5487</v>
      </c>
      <c r="E7030" t="b">
        <v>0</v>
      </c>
      <c r="F7030">
        <v>0</v>
      </c>
      <c r="G7030">
        <v>8401</v>
      </c>
      <c r="H7030">
        <v>43972</v>
      </c>
      <c r="I7030" s="12" t="s">
        <v>6145</v>
      </c>
      <c r="J7030">
        <v>1</v>
      </c>
      <c r="K7030">
        <v>13800</v>
      </c>
      <c r="L7030">
        <v>0</v>
      </c>
      <c r="M7030">
        <v>0</v>
      </c>
      <c r="N7030">
        <v>11000</v>
      </c>
      <c r="O7030">
        <v>0</v>
      </c>
      <c r="P7030">
        <v>-44000</v>
      </c>
      <c r="Q7030">
        <v>9176</v>
      </c>
      <c r="R7030" t="b">
        <v>0</v>
      </c>
      <c r="S7030">
        <v>0</v>
      </c>
    </row>
    <row r="7031" spans="1:19">
      <c r="A7031">
        <v>417501</v>
      </c>
      <c r="B7031" s="12"/>
      <c r="C7031" s="12" t="s">
        <v>4797</v>
      </c>
      <c r="D7031" s="12" t="s">
        <v>5487</v>
      </c>
      <c r="E7031" t="b">
        <v>0</v>
      </c>
      <c r="F7031">
        <v>0</v>
      </c>
      <c r="G7031">
        <v>8401</v>
      </c>
      <c r="H7031">
        <v>44006</v>
      </c>
      <c r="I7031" s="12" t="s">
        <v>6038</v>
      </c>
      <c r="J7031">
        <v>1</v>
      </c>
      <c r="K7031">
        <v>13878</v>
      </c>
      <c r="L7031">
        <v>0</v>
      </c>
      <c r="M7031">
        <v>0</v>
      </c>
      <c r="N7031">
        <v>11000</v>
      </c>
      <c r="O7031">
        <v>0</v>
      </c>
      <c r="P7031">
        <v>-55000</v>
      </c>
      <c r="Q7031">
        <v>9177</v>
      </c>
      <c r="R7031" t="b">
        <v>0</v>
      </c>
      <c r="S7031">
        <v>0</v>
      </c>
    </row>
    <row r="7032" spans="1:19">
      <c r="A7032">
        <v>417501</v>
      </c>
      <c r="B7032" s="12"/>
      <c r="C7032" s="12" t="s">
        <v>4797</v>
      </c>
      <c r="D7032" s="12" t="s">
        <v>5487</v>
      </c>
      <c r="E7032" t="b">
        <v>0</v>
      </c>
      <c r="F7032">
        <v>0</v>
      </c>
      <c r="G7032">
        <v>8401</v>
      </c>
      <c r="H7032">
        <v>44054</v>
      </c>
      <c r="I7032" s="12" t="s">
        <v>6145</v>
      </c>
      <c r="J7032">
        <v>1</v>
      </c>
      <c r="K7032">
        <v>14023</v>
      </c>
      <c r="L7032">
        <v>0</v>
      </c>
      <c r="M7032">
        <v>0</v>
      </c>
      <c r="N7032">
        <v>11000</v>
      </c>
      <c r="O7032">
        <v>0</v>
      </c>
      <c r="P7032">
        <v>-66000</v>
      </c>
      <c r="Q7032">
        <v>9178</v>
      </c>
      <c r="R7032" t="b">
        <v>0</v>
      </c>
      <c r="S7032">
        <v>0</v>
      </c>
    </row>
    <row r="7033" spans="1:19">
      <c r="A7033">
        <v>417501</v>
      </c>
      <c r="B7033" s="12"/>
      <c r="C7033" s="12" t="s">
        <v>4797</v>
      </c>
      <c r="D7033" s="12" t="s">
        <v>5487</v>
      </c>
      <c r="E7033" t="b">
        <v>0</v>
      </c>
      <c r="F7033">
        <v>0</v>
      </c>
      <c r="G7033">
        <v>8401</v>
      </c>
      <c r="H7033">
        <v>44113</v>
      </c>
      <c r="I7033" s="12" t="s">
        <v>6145</v>
      </c>
      <c r="J7033">
        <v>1</v>
      </c>
      <c r="K7033">
        <v>14148</v>
      </c>
      <c r="L7033">
        <v>0</v>
      </c>
      <c r="M7033">
        <v>0</v>
      </c>
      <c r="N7033">
        <v>11000</v>
      </c>
      <c r="O7033">
        <v>0</v>
      </c>
      <c r="P7033">
        <v>-77000</v>
      </c>
      <c r="Q7033">
        <v>9179</v>
      </c>
      <c r="R7033" t="b">
        <v>0</v>
      </c>
      <c r="S7033">
        <v>0</v>
      </c>
    </row>
    <row r="7034" spans="1:19">
      <c r="A7034">
        <v>417501</v>
      </c>
      <c r="B7034" s="12"/>
      <c r="C7034" s="12" t="s">
        <v>4797</v>
      </c>
      <c r="D7034" s="12" t="s">
        <v>5487</v>
      </c>
      <c r="E7034" t="b">
        <v>0</v>
      </c>
      <c r="F7034">
        <v>0</v>
      </c>
      <c r="G7034">
        <v>8401</v>
      </c>
      <c r="H7034">
        <v>44144</v>
      </c>
      <c r="I7034" s="12" t="s">
        <v>6145</v>
      </c>
      <c r="J7034">
        <v>1</v>
      </c>
      <c r="K7034">
        <v>14241</v>
      </c>
      <c r="L7034">
        <v>0</v>
      </c>
      <c r="M7034">
        <v>0</v>
      </c>
      <c r="N7034">
        <v>11000</v>
      </c>
      <c r="O7034">
        <v>0</v>
      </c>
      <c r="P7034">
        <v>-88000</v>
      </c>
      <c r="Q7034">
        <v>9180</v>
      </c>
      <c r="R7034" t="b">
        <v>0</v>
      </c>
      <c r="S7034">
        <v>0</v>
      </c>
    </row>
    <row r="7035" spans="1:19">
      <c r="A7035">
        <v>417501</v>
      </c>
      <c r="B7035" s="12"/>
      <c r="C7035" s="12" t="s">
        <v>4797</v>
      </c>
      <c r="D7035" s="12" t="s">
        <v>5487</v>
      </c>
      <c r="E7035" t="b">
        <v>0</v>
      </c>
      <c r="F7035">
        <v>0</v>
      </c>
      <c r="G7035">
        <v>8401</v>
      </c>
      <c r="H7035">
        <v>44144</v>
      </c>
      <c r="I7035" s="12" t="s">
        <v>6040</v>
      </c>
      <c r="J7035">
        <v>1</v>
      </c>
      <c r="K7035">
        <v>14241</v>
      </c>
      <c r="L7035">
        <v>0</v>
      </c>
      <c r="M7035">
        <v>0</v>
      </c>
      <c r="N7035">
        <v>11000</v>
      </c>
      <c r="O7035">
        <v>0</v>
      </c>
      <c r="P7035">
        <v>-99000</v>
      </c>
      <c r="Q7035">
        <v>9181</v>
      </c>
      <c r="R7035" t="b">
        <v>0</v>
      </c>
      <c r="S7035">
        <v>0</v>
      </c>
    </row>
    <row r="7036" spans="1:19">
      <c r="A7036">
        <v>417501</v>
      </c>
      <c r="B7036" s="12" t="s">
        <v>4071</v>
      </c>
      <c r="C7036" s="12" t="s">
        <v>4797</v>
      </c>
      <c r="D7036" s="12" t="s">
        <v>4071</v>
      </c>
      <c r="E7036" t="b">
        <v>0</v>
      </c>
      <c r="F7036">
        <v>0</v>
      </c>
      <c r="G7036">
        <v>8401</v>
      </c>
      <c r="H7036" t="s">
        <v>21</v>
      </c>
      <c r="I7036" s="12"/>
      <c r="K7036">
        <v>0</v>
      </c>
      <c r="L7036">
        <v>0</v>
      </c>
      <c r="M7036">
        <v>0</v>
      </c>
      <c r="N7036">
        <v>99000</v>
      </c>
      <c r="O7036">
        <v>0</v>
      </c>
      <c r="P7036">
        <v>-99000</v>
      </c>
      <c r="Q7036">
        <v>9182</v>
      </c>
      <c r="R7036" t="b">
        <v>0</v>
      </c>
      <c r="S7036">
        <v>0</v>
      </c>
    </row>
    <row r="7037" spans="1:19">
      <c r="A7037">
        <v>417501</v>
      </c>
      <c r="B7037" s="12" t="s">
        <v>5497</v>
      </c>
      <c r="C7037" s="12" t="s">
        <v>4797</v>
      </c>
      <c r="D7037" s="12" t="s">
        <v>5497</v>
      </c>
      <c r="E7037" t="b">
        <v>0</v>
      </c>
      <c r="F7037">
        <v>0</v>
      </c>
      <c r="G7037">
        <v>8402</v>
      </c>
      <c r="H7037" t="s">
        <v>21</v>
      </c>
      <c r="I7037" s="12"/>
      <c r="K7037">
        <v>0</v>
      </c>
      <c r="L7037">
        <v>90000</v>
      </c>
      <c r="M7037">
        <v>0</v>
      </c>
      <c r="N7037">
        <v>0</v>
      </c>
      <c r="O7037">
        <v>0</v>
      </c>
      <c r="P7037">
        <v>0</v>
      </c>
      <c r="Q7037">
        <v>9183</v>
      </c>
      <c r="R7037" t="b">
        <v>0</v>
      </c>
      <c r="S7037">
        <v>0</v>
      </c>
    </row>
    <row r="7038" spans="1:19">
      <c r="A7038">
        <v>417501</v>
      </c>
      <c r="B7038" s="12"/>
      <c r="C7038" s="12" t="s">
        <v>4797</v>
      </c>
      <c r="D7038" s="12" t="s">
        <v>5497</v>
      </c>
      <c r="E7038" t="b">
        <v>0</v>
      </c>
      <c r="F7038">
        <v>0</v>
      </c>
      <c r="G7038">
        <v>8402</v>
      </c>
      <c r="H7038">
        <v>43840</v>
      </c>
      <c r="I7038" s="12" t="s">
        <v>6146</v>
      </c>
      <c r="J7038">
        <v>1</v>
      </c>
      <c r="K7038">
        <v>13497</v>
      </c>
      <c r="L7038">
        <v>0</v>
      </c>
      <c r="M7038">
        <v>0</v>
      </c>
      <c r="N7038">
        <v>10000</v>
      </c>
      <c r="O7038">
        <v>0</v>
      </c>
      <c r="P7038">
        <v>-10000</v>
      </c>
      <c r="Q7038">
        <v>9184</v>
      </c>
      <c r="R7038" t="b">
        <v>0</v>
      </c>
      <c r="S7038">
        <v>0</v>
      </c>
    </row>
    <row r="7039" spans="1:19">
      <c r="A7039">
        <v>417501</v>
      </c>
      <c r="B7039" s="12"/>
      <c r="C7039" s="12" t="s">
        <v>4797</v>
      </c>
      <c r="D7039" s="12" t="s">
        <v>5497</v>
      </c>
      <c r="E7039" t="b">
        <v>0</v>
      </c>
      <c r="F7039">
        <v>0</v>
      </c>
      <c r="G7039">
        <v>8402</v>
      </c>
      <c r="H7039">
        <v>43872</v>
      </c>
      <c r="I7039" s="12" t="s">
        <v>6146</v>
      </c>
      <c r="J7039">
        <v>1</v>
      </c>
      <c r="K7039">
        <v>13572</v>
      </c>
      <c r="L7039">
        <v>0</v>
      </c>
      <c r="M7039">
        <v>0</v>
      </c>
      <c r="N7039">
        <v>10000</v>
      </c>
      <c r="O7039">
        <v>0</v>
      </c>
      <c r="P7039">
        <v>-20000</v>
      </c>
      <c r="Q7039">
        <v>9185</v>
      </c>
      <c r="R7039" t="b">
        <v>0</v>
      </c>
      <c r="S7039">
        <v>0</v>
      </c>
    </row>
    <row r="7040" spans="1:19">
      <c r="A7040">
        <v>417501</v>
      </c>
      <c r="B7040" s="12"/>
      <c r="C7040" s="12" t="s">
        <v>4797</v>
      </c>
      <c r="D7040" s="12" t="s">
        <v>5497</v>
      </c>
      <c r="E7040" t="b">
        <v>0</v>
      </c>
      <c r="F7040">
        <v>0</v>
      </c>
      <c r="G7040">
        <v>8402</v>
      </c>
      <c r="H7040">
        <v>43900</v>
      </c>
      <c r="I7040" s="12" t="s">
        <v>6146</v>
      </c>
      <c r="J7040">
        <v>1</v>
      </c>
      <c r="K7040">
        <v>13638</v>
      </c>
      <c r="L7040">
        <v>0</v>
      </c>
      <c r="M7040">
        <v>0</v>
      </c>
      <c r="N7040">
        <v>10000</v>
      </c>
      <c r="O7040">
        <v>0</v>
      </c>
      <c r="P7040">
        <v>-30000</v>
      </c>
      <c r="Q7040">
        <v>9186</v>
      </c>
      <c r="R7040" t="b">
        <v>0</v>
      </c>
      <c r="S7040">
        <v>0</v>
      </c>
    </row>
    <row r="7041" spans="1:19">
      <c r="A7041">
        <v>417501</v>
      </c>
      <c r="B7041" s="12"/>
      <c r="C7041" s="12" t="s">
        <v>4797</v>
      </c>
      <c r="D7041" s="12" t="s">
        <v>5497</v>
      </c>
      <c r="E7041" t="b">
        <v>0</v>
      </c>
      <c r="F7041">
        <v>0</v>
      </c>
      <c r="G7041">
        <v>8402</v>
      </c>
      <c r="H7041">
        <v>43959</v>
      </c>
      <c r="I7041" s="12" t="s">
        <v>6146</v>
      </c>
      <c r="J7041">
        <v>1</v>
      </c>
      <c r="K7041">
        <v>13755</v>
      </c>
      <c r="L7041">
        <v>0</v>
      </c>
      <c r="M7041">
        <v>0</v>
      </c>
      <c r="N7041">
        <v>10000</v>
      </c>
      <c r="O7041">
        <v>0</v>
      </c>
      <c r="P7041">
        <v>-40000</v>
      </c>
      <c r="Q7041">
        <v>9187</v>
      </c>
      <c r="R7041" t="b">
        <v>0</v>
      </c>
      <c r="S7041">
        <v>0</v>
      </c>
    </row>
    <row r="7042" spans="1:19">
      <c r="A7042">
        <v>417501</v>
      </c>
      <c r="B7042" s="12"/>
      <c r="C7042" s="12" t="s">
        <v>4797</v>
      </c>
      <c r="D7042" s="12" t="s">
        <v>5497</v>
      </c>
      <c r="E7042" t="b">
        <v>0</v>
      </c>
      <c r="F7042">
        <v>0</v>
      </c>
      <c r="G7042">
        <v>8402</v>
      </c>
      <c r="H7042">
        <v>43990</v>
      </c>
      <c r="I7042" s="12" t="s">
        <v>6146</v>
      </c>
      <c r="J7042">
        <v>1</v>
      </c>
      <c r="K7042">
        <v>13823</v>
      </c>
      <c r="L7042">
        <v>0</v>
      </c>
      <c r="M7042">
        <v>0</v>
      </c>
      <c r="N7042">
        <v>10000</v>
      </c>
      <c r="O7042">
        <v>0</v>
      </c>
      <c r="P7042">
        <v>-50000</v>
      </c>
      <c r="Q7042">
        <v>9188</v>
      </c>
      <c r="R7042" t="b">
        <v>0</v>
      </c>
      <c r="S7042">
        <v>0</v>
      </c>
    </row>
    <row r="7043" spans="1:19">
      <c r="A7043">
        <v>417501</v>
      </c>
      <c r="B7043" s="12"/>
      <c r="C7043" s="12" t="s">
        <v>4797</v>
      </c>
      <c r="D7043" s="12" t="s">
        <v>5497</v>
      </c>
      <c r="E7043" t="b">
        <v>0</v>
      </c>
      <c r="F7043">
        <v>0</v>
      </c>
      <c r="G7043">
        <v>8402</v>
      </c>
      <c r="H7043">
        <v>44053</v>
      </c>
      <c r="I7043" s="12" t="s">
        <v>6146</v>
      </c>
      <c r="J7043">
        <v>1</v>
      </c>
      <c r="K7043">
        <v>13962</v>
      </c>
      <c r="L7043">
        <v>0</v>
      </c>
      <c r="M7043">
        <v>0</v>
      </c>
      <c r="N7043">
        <v>10000</v>
      </c>
      <c r="O7043">
        <v>0</v>
      </c>
      <c r="P7043">
        <v>-60000</v>
      </c>
      <c r="Q7043">
        <v>9189</v>
      </c>
      <c r="R7043" t="b">
        <v>0</v>
      </c>
      <c r="S7043">
        <v>0</v>
      </c>
    </row>
    <row r="7044" spans="1:19">
      <c r="A7044">
        <v>417501</v>
      </c>
      <c r="B7044" s="12"/>
      <c r="C7044" s="12" t="s">
        <v>4797</v>
      </c>
      <c r="D7044" s="12" t="s">
        <v>5497</v>
      </c>
      <c r="E7044" t="b">
        <v>0</v>
      </c>
      <c r="F7044">
        <v>0</v>
      </c>
      <c r="G7044">
        <v>8402</v>
      </c>
      <c r="H7044">
        <v>44112</v>
      </c>
      <c r="I7044" s="12" t="s">
        <v>6146</v>
      </c>
      <c r="J7044">
        <v>1</v>
      </c>
      <c r="K7044">
        <v>14121</v>
      </c>
      <c r="L7044">
        <v>0</v>
      </c>
      <c r="M7044">
        <v>0</v>
      </c>
      <c r="N7044">
        <v>10000</v>
      </c>
      <c r="O7044">
        <v>0</v>
      </c>
      <c r="P7044">
        <v>-70000</v>
      </c>
      <c r="Q7044">
        <v>9190</v>
      </c>
      <c r="R7044" t="b">
        <v>0</v>
      </c>
      <c r="S7044">
        <v>0</v>
      </c>
    </row>
    <row r="7045" spans="1:19">
      <c r="A7045">
        <v>417501</v>
      </c>
      <c r="B7045" s="12"/>
      <c r="C7045" s="12" t="s">
        <v>4797</v>
      </c>
      <c r="D7045" s="12" t="s">
        <v>5497</v>
      </c>
      <c r="E7045" t="b">
        <v>0</v>
      </c>
      <c r="F7045">
        <v>0</v>
      </c>
      <c r="G7045">
        <v>8402</v>
      </c>
      <c r="H7045">
        <v>44145</v>
      </c>
      <c r="I7045" s="12" t="s">
        <v>6146</v>
      </c>
      <c r="J7045">
        <v>1</v>
      </c>
      <c r="K7045">
        <v>14185</v>
      </c>
      <c r="L7045">
        <v>0</v>
      </c>
      <c r="M7045">
        <v>0</v>
      </c>
      <c r="N7045">
        <v>10000</v>
      </c>
      <c r="O7045">
        <v>0</v>
      </c>
      <c r="P7045">
        <v>-80000</v>
      </c>
      <c r="Q7045">
        <v>9191</v>
      </c>
      <c r="R7045" t="b">
        <v>0</v>
      </c>
      <c r="S7045">
        <v>0</v>
      </c>
    </row>
    <row r="7046" spans="1:19">
      <c r="A7046">
        <v>417501</v>
      </c>
      <c r="B7046" s="12"/>
      <c r="C7046" s="12" t="s">
        <v>4797</v>
      </c>
      <c r="D7046" s="12" t="s">
        <v>5497</v>
      </c>
      <c r="E7046" t="b">
        <v>0</v>
      </c>
      <c r="F7046">
        <v>0</v>
      </c>
      <c r="G7046">
        <v>8402</v>
      </c>
      <c r="H7046">
        <v>44180</v>
      </c>
      <c r="I7046" s="12" t="s">
        <v>6146</v>
      </c>
      <c r="J7046">
        <v>1</v>
      </c>
      <c r="K7046">
        <v>14282</v>
      </c>
      <c r="L7046">
        <v>0</v>
      </c>
      <c r="M7046">
        <v>0</v>
      </c>
      <c r="N7046">
        <v>10000</v>
      </c>
      <c r="O7046">
        <v>0</v>
      </c>
      <c r="P7046">
        <v>-90000</v>
      </c>
      <c r="Q7046">
        <v>9192</v>
      </c>
      <c r="R7046" t="b">
        <v>0</v>
      </c>
      <c r="S7046">
        <v>0</v>
      </c>
    </row>
    <row r="7047" spans="1:19">
      <c r="A7047">
        <v>417501</v>
      </c>
      <c r="B7047" s="12" t="s">
        <v>4073</v>
      </c>
      <c r="C7047" s="12" t="s">
        <v>4797</v>
      </c>
      <c r="D7047" s="12" t="s">
        <v>4073</v>
      </c>
      <c r="E7047" t="b">
        <v>0</v>
      </c>
      <c r="F7047">
        <v>0</v>
      </c>
      <c r="G7047">
        <v>8402</v>
      </c>
      <c r="H7047" t="s">
        <v>21</v>
      </c>
      <c r="I7047" s="12"/>
      <c r="K7047">
        <v>0</v>
      </c>
      <c r="L7047">
        <v>0</v>
      </c>
      <c r="M7047">
        <v>0</v>
      </c>
      <c r="N7047">
        <v>90000</v>
      </c>
      <c r="O7047">
        <v>0</v>
      </c>
      <c r="P7047">
        <v>-90000</v>
      </c>
      <c r="Q7047">
        <v>9193</v>
      </c>
      <c r="R7047" t="b">
        <v>0</v>
      </c>
      <c r="S7047">
        <v>0</v>
      </c>
    </row>
    <row r="7048" spans="1:19">
      <c r="A7048">
        <v>417501</v>
      </c>
      <c r="B7048" s="12" t="s">
        <v>5508</v>
      </c>
      <c r="C7048" s="12" t="s">
        <v>4797</v>
      </c>
      <c r="D7048" s="12" t="s">
        <v>5508</v>
      </c>
      <c r="E7048" t="b">
        <v>0</v>
      </c>
      <c r="F7048">
        <v>0</v>
      </c>
      <c r="G7048">
        <v>8502</v>
      </c>
      <c r="H7048" t="s">
        <v>21</v>
      </c>
      <c r="I7048" s="12"/>
      <c r="K7048">
        <v>0</v>
      </c>
      <c r="L7048">
        <v>132000</v>
      </c>
      <c r="M7048">
        <v>0</v>
      </c>
      <c r="N7048">
        <v>0</v>
      </c>
      <c r="O7048">
        <v>0</v>
      </c>
      <c r="P7048">
        <v>0</v>
      </c>
      <c r="Q7048">
        <v>9194</v>
      </c>
      <c r="R7048" t="b">
        <v>0</v>
      </c>
      <c r="S7048">
        <v>0</v>
      </c>
    </row>
    <row r="7049" spans="1:19">
      <c r="A7049">
        <v>417501</v>
      </c>
      <c r="B7049" s="12"/>
      <c r="C7049" s="12" t="s">
        <v>4797</v>
      </c>
      <c r="D7049" s="12" t="s">
        <v>5508</v>
      </c>
      <c r="E7049" t="b">
        <v>0</v>
      </c>
      <c r="F7049">
        <v>0</v>
      </c>
      <c r="G7049">
        <v>8502</v>
      </c>
      <c r="H7049">
        <v>43840</v>
      </c>
      <c r="I7049" s="12" t="s">
        <v>6147</v>
      </c>
      <c r="J7049">
        <v>1</v>
      </c>
      <c r="K7049">
        <v>13494</v>
      </c>
      <c r="L7049">
        <v>0</v>
      </c>
      <c r="M7049">
        <v>0</v>
      </c>
      <c r="N7049">
        <v>11000</v>
      </c>
      <c r="O7049">
        <v>0</v>
      </c>
      <c r="P7049">
        <v>-11000</v>
      </c>
      <c r="Q7049">
        <v>9195</v>
      </c>
      <c r="R7049" t="b">
        <v>0</v>
      </c>
      <c r="S7049">
        <v>0</v>
      </c>
    </row>
    <row r="7050" spans="1:19">
      <c r="A7050">
        <v>417501</v>
      </c>
      <c r="B7050" s="12"/>
      <c r="C7050" s="12" t="s">
        <v>4797</v>
      </c>
      <c r="D7050" s="12" t="s">
        <v>5508</v>
      </c>
      <c r="E7050" t="b">
        <v>0</v>
      </c>
      <c r="F7050">
        <v>0</v>
      </c>
      <c r="G7050">
        <v>8502</v>
      </c>
      <c r="H7050">
        <v>43875</v>
      </c>
      <c r="I7050" s="12" t="s">
        <v>6147</v>
      </c>
      <c r="J7050">
        <v>1</v>
      </c>
      <c r="K7050">
        <v>13593</v>
      </c>
      <c r="L7050">
        <v>0</v>
      </c>
      <c r="M7050">
        <v>0</v>
      </c>
      <c r="N7050">
        <v>11000</v>
      </c>
      <c r="O7050">
        <v>0</v>
      </c>
      <c r="P7050">
        <v>-22000</v>
      </c>
      <c r="Q7050">
        <v>9196</v>
      </c>
      <c r="R7050" t="b">
        <v>0</v>
      </c>
      <c r="S7050">
        <v>0</v>
      </c>
    </row>
    <row r="7051" spans="1:19">
      <c r="A7051">
        <v>417501</v>
      </c>
      <c r="B7051" s="12"/>
      <c r="C7051" s="12" t="s">
        <v>4797</v>
      </c>
      <c r="D7051" s="12" t="s">
        <v>5508</v>
      </c>
      <c r="E7051" t="b">
        <v>0</v>
      </c>
      <c r="F7051">
        <v>0</v>
      </c>
      <c r="G7051">
        <v>8502</v>
      </c>
      <c r="H7051">
        <v>43902</v>
      </c>
      <c r="I7051" s="12" t="s">
        <v>6147</v>
      </c>
      <c r="J7051">
        <v>1</v>
      </c>
      <c r="K7051">
        <v>13656</v>
      </c>
      <c r="L7051">
        <v>0</v>
      </c>
      <c r="M7051">
        <v>0</v>
      </c>
      <c r="N7051">
        <v>11000</v>
      </c>
      <c r="O7051">
        <v>0</v>
      </c>
      <c r="P7051">
        <v>-33000</v>
      </c>
      <c r="Q7051">
        <v>9197</v>
      </c>
      <c r="R7051" t="b">
        <v>0</v>
      </c>
      <c r="S7051">
        <v>0</v>
      </c>
    </row>
    <row r="7052" spans="1:19">
      <c r="A7052">
        <v>417501</v>
      </c>
      <c r="B7052" s="12"/>
      <c r="C7052" s="12" t="s">
        <v>4797</v>
      </c>
      <c r="D7052" s="12" t="s">
        <v>5508</v>
      </c>
      <c r="E7052" t="b">
        <v>0</v>
      </c>
      <c r="F7052">
        <v>0</v>
      </c>
      <c r="G7052">
        <v>8502</v>
      </c>
      <c r="H7052">
        <v>43938</v>
      </c>
      <c r="I7052" s="12" t="s">
        <v>6147</v>
      </c>
      <c r="J7052">
        <v>1</v>
      </c>
      <c r="K7052">
        <v>13712</v>
      </c>
      <c r="L7052">
        <v>0</v>
      </c>
      <c r="M7052">
        <v>0</v>
      </c>
      <c r="N7052">
        <v>11000</v>
      </c>
      <c r="O7052">
        <v>0</v>
      </c>
      <c r="P7052">
        <v>-44000</v>
      </c>
      <c r="Q7052">
        <v>9198</v>
      </c>
      <c r="R7052" t="b">
        <v>0</v>
      </c>
      <c r="S7052">
        <v>0</v>
      </c>
    </row>
    <row r="7053" spans="1:19">
      <c r="A7053">
        <v>417501</v>
      </c>
      <c r="B7053" s="12"/>
      <c r="C7053" s="12" t="s">
        <v>4797</v>
      </c>
      <c r="D7053" s="12" t="s">
        <v>5508</v>
      </c>
      <c r="E7053" t="b">
        <v>0</v>
      </c>
      <c r="F7053">
        <v>0</v>
      </c>
      <c r="G7053">
        <v>8502</v>
      </c>
      <c r="H7053">
        <v>43965</v>
      </c>
      <c r="I7053" s="12" t="s">
        <v>6147</v>
      </c>
      <c r="J7053">
        <v>1</v>
      </c>
      <c r="K7053">
        <v>13770</v>
      </c>
      <c r="L7053">
        <v>0</v>
      </c>
      <c r="M7053">
        <v>0</v>
      </c>
      <c r="N7053">
        <v>11000</v>
      </c>
      <c r="O7053">
        <v>0</v>
      </c>
      <c r="P7053">
        <v>-55000</v>
      </c>
      <c r="Q7053">
        <v>9199</v>
      </c>
      <c r="R7053" t="b">
        <v>0</v>
      </c>
      <c r="S7053">
        <v>0</v>
      </c>
    </row>
    <row r="7054" spans="1:19">
      <c r="A7054">
        <v>417501</v>
      </c>
      <c r="B7054" s="12"/>
      <c r="C7054" s="12" t="s">
        <v>4797</v>
      </c>
      <c r="D7054" s="12" t="s">
        <v>5508</v>
      </c>
      <c r="E7054" t="b">
        <v>0</v>
      </c>
      <c r="F7054">
        <v>0</v>
      </c>
      <c r="G7054">
        <v>8502</v>
      </c>
      <c r="H7054">
        <v>43992</v>
      </c>
      <c r="I7054" s="12" t="s">
        <v>6147</v>
      </c>
      <c r="J7054">
        <v>1</v>
      </c>
      <c r="K7054">
        <v>13830</v>
      </c>
      <c r="L7054">
        <v>0</v>
      </c>
      <c r="M7054">
        <v>0</v>
      </c>
      <c r="N7054">
        <v>11000</v>
      </c>
      <c r="O7054">
        <v>0</v>
      </c>
      <c r="P7054">
        <v>-66000</v>
      </c>
      <c r="Q7054">
        <v>9200</v>
      </c>
      <c r="R7054" t="b">
        <v>0</v>
      </c>
      <c r="S7054">
        <v>0</v>
      </c>
    </row>
    <row r="7055" spans="1:19">
      <c r="A7055">
        <v>417501</v>
      </c>
      <c r="B7055" s="12"/>
      <c r="C7055" s="12" t="s">
        <v>4797</v>
      </c>
      <c r="D7055" s="12" t="s">
        <v>5508</v>
      </c>
      <c r="E7055" t="b">
        <v>0</v>
      </c>
      <c r="F7055">
        <v>0</v>
      </c>
      <c r="G7055">
        <v>8502</v>
      </c>
      <c r="H7055">
        <v>44022</v>
      </c>
      <c r="I7055" s="12" t="s">
        <v>6147</v>
      </c>
      <c r="J7055">
        <v>1</v>
      </c>
      <c r="K7055">
        <v>13906</v>
      </c>
      <c r="L7055">
        <v>0</v>
      </c>
      <c r="M7055">
        <v>0</v>
      </c>
      <c r="N7055">
        <v>11000</v>
      </c>
      <c r="O7055">
        <v>0</v>
      </c>
      <c r="P7055">
        <v>-77000</v>
      </c>
      <c r="Q7055">
        <v>9201</v>
      </c>
      <c r="R7055" t="b">
        <v>0</v>
      </c>
      <c r="S7055">
        <v>0</v>
      </c>
    </row>
    <row r="7056" spans="1:19">
      <c r="A7056">
        <v>417501</v>
      </c>
      <c r="B7056" s="12"/>
      <c r="C7056" s="12" t="s">
        <v>4797</v>
      </c>
      <c r="D7056" s="12" t="s">
        <v>5508</v>
      </c>
      <c r="E7056" t="b">
        <v>0</v>
      </c>
      <c r="F7056">
        <v>0</v>
      </c>
      <c r="G7056">
        <v>8502</v>
      </c>
      <c r="H7056">
        <v>44057</v>
      </c>
      <c r="I7056" s="12" t="s">
        <v>6147</v>
      </c>
      <c r="J7056">
        <v>1</v>
      </c>
      <c r="K7056">
        <v>13986</v>
      </c>
      <c r="L7056">
        <v>0</v>
      </c>
      <c r="M7056">
        <v>0</v>
      </c>
      <c r="N7056">
        <v>11000</v>
      </c>
      <c r="O7056">
        <v>0</v>
      </c>
      <c r="P7056">
        <v>-88000</v>
      </c>
      <c r="Q7056">
        <v>9202</v>
      </c>
      <c r="R7056" t="b">
        <v>0</v>
      </c>
      <c r="S7056">
        <v>0</v>
      </c>
    </row>
    <row r="7057" spans="1:19">
      <c r="A7057">
        <v>417501</v>
      </c>
      <c r="B7057" s="12"/>
      <c r="C7057" s="12" t="s">
        <v>4797</v>
      </c>
      <c r="D7057" s="12" t="s">
        <v>5508</v>
      </c>
      <c r="E7057" t="b">
        <v>0</v>
      </c>
      <c r="F7057">
        <v>0</v>
      </c>
      <c r="G7057">
        <v>8502</v>
      </c>
      <c r="H7057">
        <v>44082</v>
      </c>
      <c r="I7057" s="12" t="s">
        <v>6147</v>
      </c>
      <c r="J7057">
        <v>1</v>
      </c>
      <c r="K7057">
        <v>14041</v>
      </c>
      <c r="L7057">
        <v>0</v>
      </c>
      <c r="M7057">
        <v>0</v>
      </c>
      <c r="N7057">
        <v>11000</v>
      </c>
      <c r="O7057">
        <v>0</v>
      </c>
      <c r="P7057">
        <v>-99000</v>
      </c>
      <c r="Q7057">
        <v>9203</v>
      </c>
      <c r="R7057" t="b">
        <v>0</v>
      </c>
      <c r="S7057">
        <v>0</v>
      </c>
    </row>
    <row r="7058" spans="1:19">
      <c r="A7058">
        <v>417501</v>
      </c>
      <c r="B7058" s="12"/>
      <c r="C7058" s="12" t="s">
        <v>4797</v>
      </c>
      <c r="D7058" s="12" t="s">
        <v>5508</v>
      </c>
      <c r="E7058" t="b">
        <v>0</v>
      </c>
      <c r="F7058">
        <v>0</v>
      </c>
      <c r="G7058">
        <v>8502</v>
      </c>
      <c r="H7058">
        <v>44113</v>
      </c>
      <c r="I7058" s="12" t="s">
        <v>6147</v>
      </c>
      <c r="J7058">
        <v>1</v>
      </c>
      <c r="K7058">
        <v>14127</v>
      </c>
      <c r="L7058">
        <v>0</v>
      </c>
      <c r="M7058">
        <v>0</v>
      </c>
      <c r="N7058">
        <v>11000</v>
      </c>
      <c r="O7058">
        <v>0</v>
      </c>
      <c r="P7058">
        <v>-110000</v>
      </c>
      <c r="Q7058">
        <v>9204</v>
      </c>
      <c r="R7058" t="b">
        <v>0</v>
      </c>
      <c r="S7058">
        <v>0</v>
      </c>
    </row>
    <row r="7059" spans="1:19">
      <c r="A7059">
        <v>417501</v>
      </c>
      <c r="B7059" s="12"/>
      <c r="C7059" s="12" t="s">
        <v>4797</v>
      </c>
      <c r="D7059" s="12" t="s">
        <v>5508</v>
      </c>
      <c r="E7059" t="b">
        <v>0</v>
      </c>
      <c r="F7059">
        <v>0</v>
      </c>
      <c r="G7059">
        <v>8502</v>
      </c>
      <c r="H7059">
        <v>44145</v>
      </c>
      <c r="I7059" s="12" t="s">
        <v>6147</v>
      </c>
      <c r="J7059">
        <v>1</v>
      </c>
      <c r="K7059">
        <v>14186</v>
      </c>
      <c r="L7059">
        <v>0</v>
      </c>
      <c r="M7059">
        <v>0</v>
      </c>
      <c r="N7059">
        <v>11000</v>
      </c>
      <c r="O7059">
        <v>0</v>
      </c>
      <c r="P7059">
        <v>-121000</v>
      </c>
      <c r="Q7059">
        <v>9205</v>
      </c>
      <c r="R7059" t="b">
        <v>0</v>
      </c>
      <c r="S7059">
        <v>0</v>
      </c>
    </row>
    <row r="7060" spans="1:19">
      <c r="A7060">
        <v>417501</v>
      </c>
      <c r="B7060" s="12"/>
      <c r="C7060" s="12" t="s">
        <v>4797</v>
      </c>
      <c r="D7060" s="12" t="s">
        <v>5508</v>
      </c>
      <c r="E7060" t="b">
        <v>0</v>
      </c>
      <c r="F7060">
        <v>0</v>
      </c>
      <c r="G7060">
        <v>8502</v>
      </c>
      <c r="H7060">
        <v>44175</v>
      </c>
      <c r="I7060" s="12" t="s">
        <v>6147</v>
      </c>
      <c r="J7060">
        <v>1</v>
      </c>
      <c r="K7060">
        <v>14268</v>
      </c>
      <c r="L7060">
        <v>0</v>
      </c>
      <c r="M7060">
        <v>0</v>
      </c>
      <c r="N7060">
        <v>11000</v>
      </c>
      <c r="O7060">
        <v>0</v>
      </c>
      <c r="P7060">
        <v>-132000</v>
      </c>
      <c r="Q7060">
        <v>9206</v>
      </c>
      <c r="R7060" t="b">
        <v>0</v>
      </c>
      <c r="S7060">
        <v>0</v>
      </c>
    </row>
    <row r="7061" spans="1:19">
      <c r="A7061">
        <v>417501</v>
      </c>
      <c r="B7061" s="12" t="s">
        <v>4075</v>
      </c>
      <c r="C7061" s="12" t="s">
        <v>4797</v>
      </c>
      <c r="D7061" s="12" t="s">
        <v>4075</v>
      </c>
      <c r="E7061" t="b">
        <v>0</v>
      </c>
      <c r="F7061">
        <v>0</v>
      </c>
      <c r="G7061">
        <v>8502</v>
      </c>
      <c r="H7061" t="s">
        <v>21</v>
      </c>
      <c r="I7061" s="12"/>
      <c r="K7061">
        <v>0</v>
      </c>
      <c r="L7061">
        <v>0</v>
      </c>
      <c r="M7061">
        <v>0</v>
      </c>
      <c r="N7061">
        <v>132000</v>
      </c>
      <c r="O7061">
        <v>0</v>
      </c>
      <c r="P7061">
        <v>-132000</v>
      </c>
      <c r="Q7061">
        <v>9207</v>
      </c>
      <c r="R7061" t="b">
        <v>0</v>
      </c>
      <c r="S7061">
        <v>0</v>
      </c>
    </row>
    <row r="7062" spans="1:19">
      <c r="A7062">
        <v>417501</v>
      </c>
      <c r="B7062" s="12" t="s">
        <v>4076</v>
      </c>
      <c r="C7062" s="12" t="s">
        <v>4797</v>
      </c>
      <c r="D7062" s="12" t="s">
        <v>4076</v>
      </c>
      <c r="E7062" t="b">
        <v>0</v>
      </c>
      <c r="F7062">
        <v>0</v>
      </c>
      <c r="G7062">
        <v>0</v>
      </c>
      <c r="H7062" t="s">
        <v>21</v>
      </c>
      <c r="I7062" s="12"/>
      <c r="K7062">
        <v>0</v>
      </c>
      <c r="L7062">
        <v>0</v>
      </c>
      <c r="M7062">
        <v>0</v>
      </c>
      <c r="N7062">
        <v>7128813</v>
      </c>
      <c r="O7062">
        <v>0</v>
      </c>
      <c r="P7062">
        <v>-7128813</v>
      </c>
      <c r="Q7062">
        <v>9208</v>
      </c>
      <c r="R7062" t="b">
        <v>1</v>
      </c>
      <c r="S7062">
        <v>0</v>
      </c>
    </row>
    <row r="7063" spans="1:19">
      <c r="A7063">
        <v>4175</v>
      </c>
      <c r="B7063" s="12" t="s">
        <v>4077</v>
      </c>
      <c r="C7063" s="12" t="s">
        <v>4797</v>
      </c>
      <c r="D7063" s="12" t="s">
        <v>4077</v>
      </c>
      <c r="E7063" t="b">
        <v>0</v>
      </c>
      <c r="F7063">
        <v>0</v>
      </c>
      <c r="G7063">
        <v>0</v>
      </c>
      <c r="H7063" t="s">
        <v>21</v>
      </c>
      <c r="I7063" s="12"/>
      <c r="K7063">
        <v>0</v>
      </c>
      <c r="L7063">
        <v>0</v>
      </c>
      <c r="M7063">
        <v>0</v>
      </c>
      <c r="N7063">
        <v>7128813</v>
      </c>
      <c r="O7063">
        <v>0</v>
      </c>
      <c r="P7063">
        <v>-7128813</v>
      </c>
      <c r="Q7063">
        <v>9223</v>
      </c>
      <c r="R7063" t="b">
        <v>1</v>
      </c>
      <c r="S7063">
        <v>0</v>
      </c>
    </row>
    <row r="7064" spans="1:19">
      <c r="A7064">
        <v>41</v>
      </c>
      <c r="B7064" s="12" t="s">
        <v>4078</v>
      </c>
      <c r="C7064" s="12" t="s">
        <v>4797</v>
      </c>
      <c r="D7064" s="12" t="s">
        <v>4078</v>
      </c>
      <c r="E7064" t="b">
        <v>0</v>
      </c>
      <c r="F7064">
        <v>0</v>
      </c>
      <c r="G7064">
        <v>0</v>
      </c>
      <c r="H7064" t="s">
        <v>21</v>
      </c>
      <c r="I7064" s="12"/>
      <c r="K7064">
        <v>0</v>
      </c>
      <c r="L7064">
        <v>0</v>
      </c>
      <c r="M7064">
        <v>0</v>
      </c>
      <c r="N7064">
        <v>9239369</v>
      </c>
      <c r="O7064">
        <v>215571071</v>
      </c>
      <c r="P7064">
        <v>206331702.16</v>
      </c>
      <c r="Q7064">
        <v>9224</v>
      </c>
      <c r="R7064" t="b">
        <v>1</v>
      </c>
      <c r="S7064">
        <v>0</v>
      </c>
    </row>
    <row r="7065" spans="1:19">
      <c r="A7065">
        <v>42</v>
      </c>
      <c r="B7065" s="12" t="s">
        <v>6148</v>
      </c>
      <c r="C7065" s="12" t="s">
        <v>4128</v>
      </c>
      <c r="D7065" s="12" t="s">
        <v>6148</v>
      </c>
      <c r="E7065" t="b">
        <v>0</v>
      </c>
      <c r="F7065">
        <v>0</v>
      </c>
      <c r="G7065">
        <v>0</v>
      </c>
      <c r="H7065" t="s">
        <v>21</v>
      </c>
      <c r="I7065" s="12"/>
      <c r="K7065">
        <v>0</v>
      </c>
      <c r="L7065">
        <v>0</v>
      </c>
      <c r="M7065">
        <v>2109882.7200000002</v>
      </c>
      <c r="N7065">
        <v>0</v>
      </c>
      <c r="O7065">
        <v>0</v>
      </c>
      <c r="P7065">
        <v>0</v>
      </c>
      <c r="Q7065">
        <v>9226</v>
      </c>
      <c r="R7065" t="b">
        <v>1</v>
      </c>
      <c r="S7065">
        <v>0</v>
      </c>
    </row>
    <row r="7066" spans="1:19">
      <c r="A7066">
        <v>4210</v>
      </c>
      <c r="B7066" s="12" t="s">
        <v>6149</v>
      </c>
      <c r="C7066" s="12" t="s">
        <v>19</v>
      </c>
      <c r="D7066" s="12" t="s">
        <v>6149</v>
      </c>
      <c r="E7066" t="b">
        <v>0</v>
      </c>
      <c r="F7066">
        <v>0</v>
      </c>
      <c r="G7066">
        <v>0</v>
      </c>
      <c r="H7066" t="s">
        <v>21</v>
      </c>
      <c r="I7066" s="12"/>
      <c r="K7066">
        <v>0</v>
      </c>
      <c r="L7066">
        <v>0</v>
      </c>
      <c r="M7066">
        <v>42096.72</v>
      </c>
      <c r="N7066">
        <v>0</v>
      </c>
      <c r="O7066">
        <v>0</v>
      </c>
      <c r="P7066">
        <v>0</v>
      </c>
      <c r="Q7066">
        <v>9231</v>
      </c>
      <c r="R7066" t="b">
        <v>1</v>
      </c>
      <c r="S7066">
        <v>0</v>
      </c>
    </row>
    <row r="7067" spans="1:19">
      <c r="A7067">
        <v>421005</v>
      </c>
      <c r="B7067" s="12" t="s">
        <v>6150</v>
      </c>
      <c r="C7067" s="12" t="s">
        <v>2436</v>
      </c>
      <c r="D7067" s="12" t="s">
        <v>6150</v>
      </c>
      <c r="E7067" t="b">
        <v>0</v>
      </c>
      <c r="F7067">
        <v>0</v>
      </c>
      <c r="G7067">
        <v>0</v>
      </c>
      <c r="H7067" t="s">
        <v>21</v>
      </c>
      <c r="I7067" s="12"/>
      <c r="K7067">
        <v>0</v>
      </c>
      <c r="L7067">
        <v>0</v>
      </c>
      <c r="M7067">
        <v>42096.72</v>
      </c>
      <c r="N7067">
        <v>0</v>
      </c>
      <c r="O7067">
        <v>0</v>
      </c>
      <c r="P7067">
        <v>0</v>
      </c>
      <c r="Q7067">
        <v>9232</v>
      </c>
      <c r="R7067" t="b">
        <v>0</v>
      </c>
      <c r="S7067">
        <v>0</v>
      </c>
    </row>
    <row r="7068" spans="1:19">
      <c r="A7068">
        <v>42100501</v>
      </c>
      <c r="B7068" s="12" t="s">
        <v>6151</v>
      </c>
      <c r="C7068" s="12" t="s">
        <v>4797</v>
      </c>
      <c r="D7068" s="12" t="s">
        <v>6151</v>
      </c>
      <c r="E7068" t="b">
        <v>0</v>
      </c>
      <c r="F7068">
        <v>0</v>
      </c>
      <c r="G7068">
        <v>0</v>
      </c>
      <c r="H7068" t="s">
        <v>21</v>
      </c>
      <c r="I7068" s="12"/>
      <c r="K7068">
        <v>0</v>
      </c>
      <c r="L7068">
        <v>0</v>
      </c>
      <c r="M7068">
        <v>42096.72</v>
      </c>
      <c r="N7068">
        <v>0</v>
      </c>
      <c r="O7068">
        <v>0</v>
      </c>
      <c r="P7068">
        <v>0</v>
      </c>
      <c r="Q7068">
        <v>9234</v>
      </c>
      <c r="R7068" t="b">
        <v>1</v>
      </c>
      <c r="S7068">
        <v>0</v>
      </c>
    </row>
    <row r="7069" spans="1:19">
      <c r="A7069">
        <v>42100501</v>
      </c>
      <c r="B7069" s="12"/>
      <c r="C7069" s="12" t="s">
        <v>4797</v>
      </c>
      <c r="D7069" s="12" t="s">
        <v>6151</v>
      </c>
      <c r="E7069" t="b">
        <v>0</v>
      </c>
      <c r="F7069">
        <v>0</v>
      </c>
      <c r="G7069">
        <v>0</v>
      </c>
      <c r="H7069">
        <v>43831</v>
      </c>
      <c r="I7069" s="12" t="s">
        <v>6152</v>
      </c>
      <c r="J7069">
        <v>14</v>
      </c>
      <c r="K7069">
        <v>176</v>
      </c>
      <c r="L7069">
        <v>0</v>
      </c>
      <c r="M7069">
        <v>0</v>
      </c>
      <c r="N7069">
        <v>0</v>
      </c>
      <c r="O7069">
        <v>759</v>
      </c>
      <c r="P7069">
        <v>759.23</v>
      </c>
      <c r="Q7069">
        <v>9235</v>
      </c>
      <c r="R7069" t="b">
        <v>0</v>
      </c>
      <c r="S7069">
        <v>0</v>
      </c>
    </row>
    <row r="7070" spans="1:19">
      <c r="A7070">
        <v>42100501</v>
      </c>
      <c r="B7070" s="12"/>
      <c r="C7070" s="12" t="s">
        <v>4797</v>
      </c>
      <c r="D7070" s="12" t="s">
        <v>6151</v>
      </c>
      <c r="E7070" t="b">
        <v>0</v>
      </c>
      <c r="F7070">
        <v>0</v>
      </c>
      <c r="G7070">
        <v>0</v>
      </c>
      <c r="H7070">
        <v>43860</v>
      </c>
      <c r="I7070" s="12" t="s">
        <v>6153</v>
      </c>
      <c r="J7070">
        <v>14</v>
      </c>
      <c r="K7070">
        <v>178</v>
      </c>
      <c r="L7070">
        <v>0</v>
      </c>
      <c r="M7070">
        <v>0</v>
      </c>
      <c r="N7070">
        <v>0</v>
      </c>
      <c r="O7070">
        <v>870</v>
      </c>
      <c r="P7070">
        <v>1629.56</v>
      </c>
      <c r="Q7070">
        <v>9236</v>
      </c>
      <c r="R7070" t="b">
        <v>0</v>
      </c>
      <c r="S7070">
        <v>0</v>
      </c>
    </row>
    <row r="7071" spans="1:19">
      <c r="A7071">
        <v>42100501</v>
      </c>
      <c r="B7071" s="12"/>
      <c r="C7071" s="12" t="s">
        <v>4797</v>
      </c>
      <c r="D7071" s="12" t="s">
        <v>6151</v>
      </c>
      <c r="E7071" t="b">
        <v>0</v>
      </c>
      <c r="F7071">
        <v>0</v>
      </c>
      <c r="G7071">
        <v>0</v>
      </c>
      <c r="H7071">
        <v>43889</v>
      </c>
      <c r="I7071" s="12" t="s">
        <v>6152</v>
      </c>
      <c r="J7071">
        <v>14</v>
      </c>
      <c r="K7071">
        <v>179</v>
      </c>
      <c r="L7071">
        <v>0</v>
      </c>
      <c r="M7071">
        <v>0</v>
      </c>
      <c r="N7071">
        <v>0</v>
      </c>
      <c r="O7071">
        <v>915</v>
      </c>
      <c r="P7071">
        <v>2544.6999999999998</v>
      </c>
      <c r="Q7071">
        <v>9237</v>
      </c>
      <c r="R7071" t="b">
        <v>0</v>
      </c>
      <c r="S7071">
        <v>0</v>
      </c>
    </row>
    <row r="7072" spans="1:19">
      <c r="A7072">
        <v>42100501</v>
      </c>
      <c r="B7072" s="12"/>
      <c r="C7072" s="12" t="s">
        <v>4797</v>
      </c>
      <c r="D7072" s="12" t="s">
        <v>6151</v>
      </c>
      <c r="E7072" t="b">
        <v>0</v>
      </c>
      <c r="F7072">
        <v>0</v>
      </c>
      <c r="G7072">
        <v>0</v>
      </c>
      <c r="H7072">
        <v>43889</v>
      </c>
      <c r="I7072" s="12" t="s">
        <v>6154</v>
      </c>
      <c r="J7072">
        <v>14</v>
      </c>
      <c r="K7072">
        <v>180</v>
      </c>
      <c r="L7072">
        <v>0</v>
      </c>
      <c r="M7072">
        <v>0</v>
      </c>
      <c r="N7072">
        <v>0</v>
      </c>
      <c r="O7072">
        <v>821</v>
      </c>
      <c r="P7072">
        <v>3366.05</v>
      </c>
      <c r="Q7072">
        <v>9238</v>
      </c>
      <c r="R7072" t="b">
        <v>0</v>
      </c>
      <c r="S7072">
        <v>0</v>
      </c>
    </row>
    <row r="7073" spans="1:19">
      <c r="A7073">
        <v>42100501</v>
      </c>
      <c r="B7073" s="12"/>
      <c r="C7073" s="12" t="s">
        <v>4797</v>
      </c>
      <c r="D7073" s="12" t="s">
        <v>6151</v>
      </c>
      <c r="E7073" t="b">
        <v>0</v>
      </c>
      <c r="F7073">
        <v>0</v>
      </c>
      <c r="G7073">
        <v>0</v>
      </c>
      <c r="H7073">
        <v>43921</v>
      </c>
      <c r="I7073" s="12" t="s">
        <v>6155</v>
      </c>
      <c r="J7073">
        <v>14</v>
      </c>
      <c r="K7073">
        <v>181</v>
      </c>
      <c r="L7073">
        <v>0</v>
      </c>
      <c r="M7073">
        <v>0</v>
      </c>
      <c r="N7073">
        <v>0</v>
      </c>
      <c r="O7073">
        <v>989</v>
      </c>
      <c r="P7073">
        <v>4355.47</v>
      </c>
      <c r="Q7073">
        <v>9239</v>
      </c>
      <c r="R7073" t="b">
        <v>0</v>
      </c>
      <c r="S7073">
        <v>0</v>
      </c>
    </row>
    <row r="7074" spans="1:19">
      <c r="A7074">
        <v>42100501</v>
      </c>
      <c r="B7074" s="12"/>
      <c r="C7074" s="12" t="s">
        <v>4797</v>
      </c>
      <c r="D7074" s="12" t="s">
        <v>6151</v>
      </c>
      <c r="E7074" t="b">
        <v>0</v>
      </c>
      <c r="F7074">
        <v>0</v>
      </c>
      <c r="G7074">
        <v>0</v>
      </c>
      <c r="H7074">
        <v>43921</v>
      </c>
      <c r="I7074" s="12" t="s">
        <v>6156</v>
      </c>
      <c r="J7074">
        <v>14</v>
      </c>
      <c r="K7074">
        <v>182</v>
      </c>
      <c r="L7074">
        <v>0</v>
      </c>
      <c r="M7074">
        <v>0</v>
      </c>
      <c r="N7074">
        <v>0</v>
      </c>
      <c r="O7074">
        <v>886</v>
      </c>
      <c r="P7074">
        <v>5241.24</v>
      </c>
      <c r="Q7074">
        <v>9240</v>
      </c>
      <c r="R7074" t="b">
        <v>0</v>
      </c>
      <c r="S7074">
        <v>0</v>
      </c>
    </row>
    <row r="7075" spans="1:19">
      <c r="A7075">
        <v>42100501</v>
      </c>
      <c r="B7075" s="12"/>
      <c r="C7075" s="12" t="s">
        <v>4797</v>
      </c>
      <c r="D7075" s="12" t="s">
        <v>6151</v>
      </c>
      <c r="E7075" t="b">
        <v>0</v>
      </c>
      <c r="F7075">
        <v>0</v>
      </c>
      <c r="G7075">
        <v>0</v>
      </c>
      <c r="H7075">
        <v>43951</v>
      </c>
      <c r="I7075" s="12" t="s">
        <v>6157</v>
      </c>
      <c r="J7075">
        <v>14</v>
      </c>
      <c r="K7075">
        <v>183</v>
      </c>
      <c r="L7075">
        <v>0</v>
      </c>
      <c r="M7075">
        <v>0</v>
      </c>
      <c r="N7075">
        <v>0</v>
      </c>
      <c r="O7075">
        <v>902</v>
      </c>
      <c r="P7075">
        <v>6143.29</v>
      </c>
      <c r="Q7075">
        <v>9241</v>
      </c>
      <c r="R7075" t="b">
        <v>0</v>
      </c>
      <c r="S7075">
        <v>0</v>
      </c>
    </row>
    <row r="7076" spans="1:19">
      <c r="A7076">
        <v>42100501</v>
      </c>
      <c r="B7076" s="12"/>
      <c r="C7076" s="12" t="s">
        <v>4797</v>
      </c>
      <c r="D7076" s="12" t="s">
        <v>6151</v>
      </c>
      <c r="E7076" t="b">
        <v>0</v>
      </c>
      <c r="F7076">
        <v>0</v>
      </c>
      <c r="G7076">
        <v>0</v>
      </c>
      <c r="H7076">
        <v>43951</v>
      </c>
      <c r="I7076" s="12" t="s">
        <v>6157</v>
      </c>
      <c r="J7076">
        <v>14</v>
      </c>
      <c r="K7076">
        <v>183</v>
      </c>
      <c r="L7076">
        <v>0</v>
      </c>
      <c r="M7076">
        <v>0</v>
      </c>
      <c r="N7076">
        <v>0</v>
      </c>
      <c r="O7076">
        <v>864</v>
      </c>
      <c r="P7076">
        <v>7006.85</v>
      </c>
      <c r="Q7076">
        <v>9242</v>
      </c>
      <c r="R7076" t="b">
        <v>0</v>
      </c>
      <c r="S7076">
        <v>0</v>
      </c>
    </row>
    <row r="7077" spans="1:19">
      <c r="A7077">
        <v>42100501</v>
      </c>
      <c r="B7077" s="12"/>
      <c r="C7077" s="12" t="s">
        <v>4797</v>
      </c>
      <c r="D7077" s="12" t="s">
        <v>6151</v>
      </c>
      <c r="E7077" t="b">
        <v>0</v>
      </c>
      <c r="F7077">
        <v>0</v>
      </c>
      <c r="G7077">
        <v>0</v>
      </c>
      <c r="H7077">
        <v>43981</v>
      </c>
      <c r="I7077" s="12" t="s">
        <v>6158</v>
      </c>
      <c r="J7077">
        <v>13</v>
      </c>
      <c r="K7077">
        <v>58</v>
      </c>
      <c r="L7077">
        <v>0</v>
      </c>
      <c r="M7077">
        <v>0</v>
      </c>
      <c r="N7077">
        <v>0</v>
      </c>
      <c r="O7077">
        <v>901</v>
      </c>
      <c r="P7077">
        <v>7907.55</v>
      </c>
      <c r="Q7077">
        <v>9243</v>
      </c>
      <c r="R7077" t="b">
        <v>0</v>
      </c>
      <c r="S7077">
        <v>0</v>
      </c>
    </row>
    <row r="7078" spans="1:19">
      <c r="A7078">
        <v>42100501</v>
      </c>
      <c r="B7078" s="12"/>
      <c r="C7078" s="12" t="s">
        <v>4797</v>
      </c>
      <c r="D7078" s="12" t="s">
        <v>6151</v>
      </c>
      <c r="E7078" t="b">
        <v>0</v>
      </c>
      <c r="F7078">
        <v>0</v>
      </c>
      <c r="G7078">
        <v>0</v>
      </c>
      <c r="H7078">
        <v>43981</v>
      </c>
      <c r="I7078" s="12" t="s">
        <v>6152</v>
      </c>
      <c r="J7078">
        <v>14</v>
      </c>
      <c r="K7078">
        <v>185</v>
      </c>
      <c r="L7078">
        <v>0</v>
      </c>
      <c r="M7078">
        <v>0</v>
      </c>
      <c r="N7078">
        <v>0</v>
      </c>
      <c r="O7078">
        <v>715</v>
      </c>
      <c r="P7078">
        <v>8622.7000000000007</v>
      </c>
      <c r="Q7078">
        <v>9244</v>
      </c>
      <c r="R7078" t="b">
        <v>0</v>
      </c>
      <c r="S7078">
        <v>0</v>
      </c>
    </row>
    <row r="7079" spans="1:19">
      <c r="A7079">
        <v>42100501</v>
      </c>
      <c r="B7079" s="12"/>
      <c r="C7079" s="12" t="s">
        <v>4797</v>
      </c>
      <c r="D7079" s="12" t="s">
        <v>6151</v>
      </c>
      <c r="E7079" t="b">
        <v>0</v>
      </c>
      <c r="F7079">
        <v>0</v>
      </c>
      <c r="G7079">
        <v>0</v>
      </c>
      <c r="H7079">
        <v>44012</v>
      </c>
      <c r="I7079" s="12" t="s">
        <v>6066</v>
      </c>
      <c r="J7079">
        <v>14</v>
      </c>
      <c r="K7079">
        <v>186</v>
      </c>
      <c r="L7079">
        <v>0</v>
      </c>
      <c r="M7079">
        <v>0</v>
      </c>
      <c r="N7079">
        <v>0</v>
      </c>
      <c r="O7079">
        <v>876</v>
      </c>
      <c r="P7079">
        <v>9498.5499999999993</v>
      </c>
      <c r="Q7079">
        <v>9245</v>
      </c>
      <c r="R7079" t="b">
        <v>0</v>
      </c>
      <c r="S7079">
        <v>0</v>
      </c>
    </row>
    <row r="7080" spans="1:19">
      <c r="A7080">
        <v>42100501</v>
      </c>
      <c r="B7080" s="12"/>
      <c r="C7080" s="12" t="s">
        <v>4797</v>
      </c>
      <c r="D7080" s="12" t="s">
        <v>6151</v>
      </c>
      <c r="E7080" t="b">
        <v>0</v>
      </c>
      <c r="F7080">
        <v>0</v>
      </c>
      <c r="G7080">
        <v>0</v>
      </c>
      <c r="H7080">
        <v>44043</v>
      </c>
      <c r="I7080" s="12" t="s">
        <v>6152</v>
      </c>
      <c r="J7080">
        <v>14</v>
      </c>
      <c r="K7080">
        <v>187</v>
      </c>
      <c r="L7080">
        <v>0</v>
      </c>
      <c r="M7080">
        <v>0</v>
      </c>
      <c r="N7080">
        <v>0</v>
      </c>
      <c r="O7080">
        <v>801</v>
      </c>
      <c r="P7080">
        <v>10299.209999999999</v>
      </c>
      <c r="Q7080">
        <v>9246</v>
      </c>
      <c r="R7080" t="b">
        <v>0</v>
      </c>
      <c r="S7080">
        <v>0</v>
      </c>
    </row>
    <row r="7081" spans="1:19">
      <c r="A7081">
        <v>42100501</v>
      </c>
      <c r="B7081" s="12"/>
      <c r="C7081" s="12" t="s">
        <v>4797</v>
      </c>
      <c r="D7081" s="12" t="s">
        <v>6151</v>
      </c>
      <c r="E7081" t="b">
        <v>0</v>
      </c>
      <c r="F7081">
        <v>0</v>
      </c>
      <c r="G7081">
        <v>0</v>
      </c>
      <c r="H7081">
        <v>44043</v>
      </c>
      <c r="I7081" s="12" t="s">
        <v>6152</v>
      </c>
      <c r="J7081">
        <v>14</v>
      </c>
      <c r="K7081">
        <v>187</v>
      </c>
      <c r="L7081">
        <v>0</v>
      </c>
      <c r="M7081">
        <v>0</v>
      </c>
      <c r="N7081">
        <v>0</v>
      </c>
      <c r="O7081">
        <v>905</v>
      </c>
      <c r="P7081">
        <v>11204.29</v>
      </c>
      <c r="Q7081">
        <v>9247</v>
      </c>
      <c r="R7081" t="b">
        <v>0</v>
      </c>
      <c r="S7081">
        <v>0</v>
      </c>
    </row>
    <row r="7082" spans="1:19">
      <c r="A7082">
        <v>42100501</v>
      </c>
      <c r="B7082" s="12"/>
      <c r="C7082" s="12" t="s">
        <v>4797</v>
      </c>
      <c r="D7082" s="12" t="s">
        <v>6151</v>
      </c>
      <c r="E7082" t="b">
        <v>0</v>
      </c>
      <c r="F7082">
        <v>0</v>
      </c>
      <c r="G7082">
        <v>0</v>
      </c>
      <c r="H7082">
        <v>44074</v>
      </c>
      <c r="I7082" s="12"/>
      <c r="J7082">
        <v>14</v>
      </c>
      <c r="K7082">
        <v>188</v>
      </c>
      <c r="L7082">
        <v>0</v>
      </c>
      <c r="M7082">
        <v>0</v>
      </c>
      <c r="N7082">
        <v>0</v>
      </c>
      <c r="O7082">
        <v>1008</v>
      </c>
      <c r="P7082">
        <v>12212.19</v>
      </c>
      <c r="Q7082">
        <v>9248</v>
      </c>
      <c r="R7082" t="b">
        <v>0</v>
      </c>
      <c r="S7082">
        <v>0</v>
      </c>
    </row>
    <row r="7083" spans="1:19">
      <c r="A7083">
        <v>42100501</v>
      </c>
      <c r="B7083" s="12"/>
      <c r="C7083" s="12" t="s">
        <v>4797</v>
      </c>
      <c r="D7083" s="12" t="s">
        <v>6151</v>
      </c>
      <c r="E7083" t="b">
        <v>0</v>
      </c>
      <c r="F7083">
        <v>0</v>
      </c>
      <c r="G7083">
        <v>0</v>
      </c>
      <c r="H7083">
        <v>44074</v>
      </c>
      <c r="I7083" s="12"/>
      <c r="J7083">
        <v>14</v>
      </c>
      <c r="K7083">
        <v>188</v>
      </c>
      <c r="L7083">
        <v>0</v>
      </c>
      <c r="M7083">
        <v>0</v>
      </c>
      <c r="N7083">
        <v>0</v>
      </c>
      <c r="O7083">
        <v>905</v>
      </c>
      <c r="P7083">
        <v>13117.31</v>
      </c>
      <c r="Q7083">
        <v>9249</v>
      </c>
      <c r="R7083" t="b">
        <v>0</v>
      </c>
      <c r="S7083">
        <v>0</v>
      </c>
    </row>
    <row r="7084" spans="1:19">
      <c r="A7084">
        <v>42100501</v>
      </c>
      <c r="B7084" s="12"/>
      <c r="C7084" s="12" t="s">
        <v>4797</v>
      </c>
      <c r="D7084" s="12" t="s">
        <v>6151</v>
      </c>
      <c r="E7084" t="b">
        <v>0</v>
      </c>
      <c r="F7084">
        <v>0</v>
      </c>
      <c r="G7084">
        <v>0</v>
      </c>
      <c r="H7084">
        <v>44104</v>
      </c>
      <c r="I7084" s="12" t="s">
        <v>6159</v>
      </c>
      <c r="J7084">
        <v>14</v>
      </c>
      <c r="K7084">
        <v>189</v>
      </c>
      <c r="L7084">
        <v>0</v>
      </c>
      <c r="M7084">
        <v>0</v>
      </c>
      <c r="N7084">
        <v>0</v>
      </c>
      <c r="O7084">
        <v>1107</v>
      </c>
      <c r="P7084">
        <v>14223.93</v>
      </c>
      <c r="Q7084">
        <v>9250</v>
      </c>
      <c r="R7084" t="b">
        <v>0</v>
      </c>
      <c r="S7084">
        <v>0</v>
      </c>
    </row>
    <row r="7085" spans="1:19">
      <c r="A7085">
        <v>42100501</v>
      </c>
      <c r="B7085" s="12"/>
      <c r="C7085" s="12" t="s">
        <v>4797</v>
      </c>
      <c r="D7085" s="12" t="s">
        <v>6151</v>
      </c>
      <c r="E7085" t="b">
        <v>0</v>
      </c>
      <c r="F7085">
        <v>0</v>
      </c>
      <c r="G7085">
        <v>0</v>
      </c>
      <c r="H7085">
        <v>44104</v>
      </c>
      <c r="I7085" s="12" t="s">
        <v>6159</v>
      </c>
      <c r="J7085">
        <v>14</v>
      </c>
      <c r="K7085">
        <v>189</v>
      </c>
      <c r="L7085">
        <v>0</v>
      </c>
      <c r="M7085">
        <v>0</v>
      </c>
      <c r="N7085">
        <v>0</v>
      </c>
      <c r="O7085">
        <v>876</v>
      </c>
      <c r="P7085">
        <v>15099.89</v>
      </c>
      <c r="Q7085">
        <v>9251</v>
      </c>
      <c r="R7085" t="b">
        <v>0</v>
      </c>
      <c r="S7085">
        <v>0</v>
      </c>
    </row>
    <row r="7086" spans="1:19">
      <c r="A7086">
        <v>42100501</v>
      </c>
      <c r="B7086" s="12"/>
      <c r="C7086" s="12" t="s">
        <v>4797</v>
      </c>
      <c r="D7086" s="12" t="s">
        <v>6151</v>
      </c>
      <c r="E7086" t="b">
        <v>0</v>
      </c>
      <c r="F7086">
        <v>0</v>
      </c>
      <c r="G7086">
        <v>0</v>
      </c>
      <c r="H7086">
        <v>44134</v>
      </c>
      <c r="I7086" s="12" t="s">
        <v>6152</v>
      </c>
      <c r="J7086">
        <v>14</v>
      </c>
      <c r="K7086">
        <v>190</v>
      </c>
      <c r="L7086">
        <v>0</v>
      </c>
      <c r="M7086">
        <v>0</v>
      </c>
      <c r="N7086">
        <v>0</v>
      </c>
      <c r="O7086">
        <v>1262</v>
      </c>
      <c r="P7086">
        <v>16361.65</v>
      </c>
      <c r="Q7086">
        <v>9252</v>
      </c>
      <c r="R7086" t="b">
        <v>0</v>
      </c>
      <c r="S7086">
        <v>0</v>
      </c>
    </row>
    <row r="7087" spans="1:19">
      <c r="A7087">
        <v>42100501</v>
      </c>
      <c r="B7087" s="12"/>
      <c r="C7087" s="12" t="s">
        <v>4797</v>
      </c>
      <c r="D7087" s="12" t="s">
        <v>6151</v>
      </c>
      <c r="E7087" t="b">
        <v>0</v>
      </c>
      <c r="F7087">
        <v>0</v>
      </c>
      <c r="G7087">
        <v>0</v>
      </c>
      <c r="H7087">
        <v>44134</v>
      </c>
      <c r="I7087" s="12" t="s">
        <v>6152</v>
      </c>
      <c r="J7087">
        <v>14</v>
      </c>
      <c r="K7087">
        <v>190</v>
      </c>
      <c r="L7087">
        <v>0</v>
      </c>
      <c r="M7087">
        <v>0</v>
      </c>
      <c r="N7087">
        <v>0</v>
      </c>
      <c r="O7087">
        <v>907</v>
      </c>
      <c r="P7087">
        <v>17268.53</v>
      </c>
      <c r="Q7087">
        <v>9253</v>
      </c>
      <c r="R7087" t="b">
        <v>0</v>
      </c>
      <c r="S7087">
        <v>0</v>
      </c>
    </row>
    <row r="7088" spans="1:19">
      <c r="A7088">
        <v>42100501</v>
      </c>
      <c r="B7088" s="12"/>
      <c r="C7088" s="12" t="s">
        <v>4797</v>
      </c>
      <c r="D7088" s="12" t="s">
        <v>6151</v>
      </c>
      <c r="E7088" t="b">
        <v>0</v>
      </c>
      <c r="F7088">
        <v>0</v>
      </c>
      <c r="G7088">
        <v>0</v>
      </c>
      <c r="H7088">
        <v>44165</v>
      </c>
      <c r="I7088" s="12" t="s">
        <v>6152</v>
      </c>
      <c r="J7088">
        <v>14</v>
      </c>
      <c r="K7088">
        <v>191</v>
      </c>
      <c r="L7088">
        <v>0</v>
      </c>
      <c r="M7088">
        <v>0</v>
      </c>
      <c r="N7088">
        <v>0</v>
      </c>
      <c r="O7088">
        <v>909</v>
      </c>
      <c r="P7088">
        <v>18177.400000000001</v>
      </c>
      <c r="Q7088">
        <v>9254</v>
      </c>
      <c r="R7088" t="b">
        <v>0</v>
      </c>
      <c r="S7088">
        <v>0</v>
      </c>
    </row>
    <row r="7089" spans="1:19">
      <c r="A7089">
        <v>42100501</v>
      </c>
      <c r="B7089" s="12"/>
      <c r="C7089" s="12" t="s">
        <v>4797</v>
      </c>
      <c r="D7089" s="12" t="s">
        <v>6151</v>
      </c>
      <c r="E7089" t="b">
        <v>0</v>
      </c>
      <c r="F7089">
        <v>0</v>
      </c>
      <c r="G7089">
        <v>0</v>
      </c>
      <c r="H7089">
        <v>44165</v>
      </c>
      <c r="I7089" s="12" t="s">
        <v>6160</v>
      </c>
      <c r="J7089">
        <v>14</v>
      </c>
      <c r="K7089">
        <v>192</v>
      </c>
      <c r="L7089">
        <v>0</v>
      </c>
      <c r="M7089">
        <v>0</v>
      </c>
      <c r="N7089">
        <v>0</v>
      </c>
      <c r="O7089">
        <v>927</v>
      </c>
      <c r="P7089">
        <v>19103.93</v>
      </c>
      <c r="Q7089">
        <v>9255</v>
      </c>
      <c r="R7089" t="b">
        <v>0</v>
      </c>
      <c r="S7089">
        <v>0</v>
      </c>
    </row>
    <row r="7090" spans="1:19">
      <c r="A7090">
        <v>42100501</v>
      </c>
      <c r="B7090" s="12"/>
      <c r="C7090" s="12" t="s">
        <v>4797</v>
      </c>
      <c r="D7090" s="12" t="s">
        <v>6151</v>
      </c>
      <c r="E7090" t="b">
        <v>0</v>
      </c>
      <c r="F7090">
        <v>0</v>
      </c>
      <c r="G7090">
        <v>0</v>
      </c>
      <c r="H7090">
        <v>44195</v>
      </c>
      <c r="I7090" s="12"/>
      <c r="J7090">
        <v>14</v>
      </c>
      <c r="K7090">
        <v>193</v>
      </c>
      <c r="L7090">
        <v>0</v>
      </c>
      <c r="M7090">
        <v>0</v>
      </c>
      <c r="N7090">
        <v>0</v>
      </c>
      <c r="O7090">
        <v>987</v>
      </c>
      <c r="P7090">
        <v>20090.900000000001</v>
      </c>
      <c r="Q7090">
        <v>9256</v>
      </c>
      <c r="R7090" t="b">
        <v>0</v>
      </c>
      <c r="S7090">
        <v>0</v>
      </c>
    </row>
    <row r="7091" spans="1:19">
      <c r="A7091">
        <v>42100501</v>
      </c>
      <c r="B7091" s="12"/>
      <c r="C7091" s="12" t="s">
        <v>4797</v>
      </c>
      <c r="D7091" s="12" t="s">
        <v>6151</v>
      </c>
      <c r="E7091" t="b">
        <v>0</v>
      </c>
      <c r="F7091">
        <v>0</v>
      </c>
      <c r="G7091">
        <v>0</v>
      </c>
      <c r="H7091">
        <v>44195</v>
      </c>
      <c r="I7091" s="12" t="s">
        <v>5947</v>
      </c>
      <c r="J7091">
        <v>14</v>
      </c>
      <c r="K7091">
        <v>194</v>
      </c>
      <c r="L7091">
        <v>0</v>
      </c>
      <c r="M7091">
        <v>0</v>
      </c>
      <c r="N7091">
        <v>0</v>
      </c>
      <c r="O7091">
        <v>957</v>
      </c>
      <c r="P7091">
        <v>21048.36</v>
      </c>
      <c r="Q7091">
        <v>9257</v>
      </c>
      <c r="R7091" t="b">
        <v>0</v>
      </c>
      <c r="S7091">
        <v>0</v>
      </c>
    </row>
    <row r="7092" spans="1:19">
      <c r="A7092">
        <v>42100501</v>
      </c>
      <c r="B7092" s="12" t="s">
        <v>6161</v>
      </c>
      <c r="C7092" s="12" t="s">
        <v>4797</v>
      </c>
      <c r="D7092" s="12" t="s">
        <v>6161</v>
      </c>
      <c r="E7092" t="b">
        <v>0</v>
      </c>
      <c r="F7092">
        <v>0</v>
      </c>
      <c r="G7092">
        <v>0</v>
      </c>
      <c r="H7092" t="s">
        <v>21</v>
      </c>
      <c r="I7092" s="12"/>
      <c r="K7092">
        <v>0</v>
      </c>
      <c r="L7092">
        <v>0</v>
      </c>
      <c r="M7092">
        <v>0</v>
      </c>
      <c r="N7092">
        <v>0</v>
      </c>
      <c r="O7092">
        <v>21048</v>
      </c>
      <c r="P7092">
        <v>21048.36</v>
      </c>
      <c r="Q7092">
        <v>9258</v>
      </c>
      <c r="R7092" t="b">
        <v>1</v>
      </c>
      <c r="S7092">
        <v>0</v>
      </c>
    </row>
    <row r="7093" spans="1:19">
      <c r="A7093">
        <v>421005</v>
      </c>
      <c r="B7093" s="12" t="s">
        <v>4098</v>
      </c>
      <c r="C7093" s="12" t="s">
        <v>4797</v>
      </c>
      <c r="D7093" s="12" t="s">
        <v>4098</v>
      </c>
      <c r="E7093" t="b">
        <v>0</v>
      </c>
      <c r="F7093">
        <v>0</v>
      </c>
      <c r="G7093">
        <v>0</v>
      </c>
      <c r="H7093" t="s">
        <v>21</v>
      </c>
      <c r="I7093" s="12"/>
      <c r="K7093">
        <v>0</v>
      </c>
      <c r="L7093">
        <v>0</v>
      </c>
      <c r="M7093">
        <v>0</v>
      </c>
      <c r="N7093">
        <v>0</v>
      </c>
      <c r="O7093">
        <v>21048</v>
      </c>
      <c r="P7093">
        <v>21048.36</v>
      </c>
      <c r="Q7093">
        <v>9263</v>
      </c>
      <c r="R7093" t="b">
        <v>0</v>
      </c>
      <c r="S7093">
        <v>0</v>
      </c>
    </row>
    <row r="7094" spans="1:19">
      <c r="A7094">
        <v>4210</v>
      </c>
      <c r="B7094" s="12" t="s">
        <v>4099</v>
      </c>
      <c r="C7094" s="12" t="s">
        <v>4797</v>
      </c>
      <c r="D7094" s="12" t="s">
        <v>4099</v>
      </c>
      <c r="E7094" t="b">
        <v>0</v>
      </c>
      <c r="F7094">
        <v>0</v>
      </c>
      <c r="G7094">
        <v>0</v>
      </c>
      <c r="H7094" t="s">
        <v>21</v>
      </c>
      <c r="I7094" s="12"/>
      <c r="K7094">
        <v>0</v>
      </c>
      <c r="L7094">
        <v>0</v>
      </c>
      <c r="M7094">
        <v>0</v>
      </c>
      <c r="N7094">
        <v>0</v>
      </c>
      <c r="O7094">
        <v>21048</v>
      </c>
      <c r="P7094">
        <v>21048.36</v>
      </c>
      <c r="Q7094">
        <v>9264</v>
      </c>
      <c r="R7094" t="b">
        <v>1</v>
      </c>
      <c r="S7094">
        <v>0</v>
      </c>
    </row>
    <row r="7095" spans="1:19">
      <c r="A7095">
        <v>4250</v>
      </c>
      <c r="B7095" s="12" t="s">
        <v>6162</v>
      </c>
      <c r="C7095" s="12" t="s">
        <v>2436</v>
      </c>
      <c r="D7095" s="12" t="s">
        <v>6162</v>
      </c>
      <c r="E7095" t="b">
        <v>0</v>
      </c>
      <c r="F7095">
        <v>0</v>
      </c>
      <c r="G7095">
        <v>0</v>
      </c>
      <c r="H7095" t="s">
        <v>21</v>
      </c>
      <c r="I7095" s="12"/>
      <c r="K7095">
        <v>0</v>
      </c>
      <c r="L7095">
        <v>0</v>
      </c>
      <c r="M7095">
        <v>462872</v>
      </c>
      <c r="N7095">
        <v>0</v>
      </c>
      <c r="O7095">
        <v>0</v>
      </c>
      <c r="P7095">
        <v>0</v>
      </c>
      <c r="Q7095">
        <v>9266</v>
      </c>
      <c r="R7095" t="b">
        <v>1</v>
      </c>
      <c r="S7095">
        <v>0</v>
      </c>
    </row>
    <row r="7096" spans="1:19">
      <c r="A7096">
        <v>425035</v>
      </c>
      <c r="B7096" s="12" t="s">
        <v>6163</v>
      </c>
      <c r="C7096" s="12" t="s">
        <v>4797</v>
      </c>
      <c r="D7096" s="12" t="s">
        <v>6163</v>
      </c>
      <c r="E7096" t="b">
        <v>1</v>
      </c>
      <c r="F7096">
        <v>0</v>
      </c>
      <c r="G7096">
        <v>0</v>
      </c>
      <c r="H7096" t="s">
        <v>21</v>
      </c>
      <c r="I7096" s="12"/>
      <c r="K7096">
        <v>0</v>
      </c>
      <c r="L7096">
        <v>0</v>
      </c>
      <c r="M7096">
        <v>161436</v>
      </c>
      <c r="N7096">
        <v>0</v>
      </c>
      <c r="O7096">
        <v>0</v>
      </c>
      <c r="P7096">
        <v>0</v>
      </c>
      <c r="Q7096">
        <v>9268</v>
      </c>
      <c r="R7096" t="b">
        <v>1</v>
      </c>
      <c r="S7096">
        <v>0</v>
      </c>
    </row>
    <row r="7097" spans="1:19">
      <c r="A7097">
        <v>425035</v>
      </c>
      <c r="B7097" s="12" t="s">
        <v>5370</v>
      </c>
      <c r="C7097" s="12" t="s">
        <v>4797</v>
      </c>
      <c r="D7097" s="12" t="s">
        <v>5370</v>
      </c>
      <c r="E7097" t="b">
        <v>0</v>
      </c>
      <c r="F7097">
        <v>0</v>
      </c>
      <c r="G7097">
        <v>7201</v>
      </c>
      <c r="H7097" t="s">
        <v>21</v>
      </c>
      <c r="I7097" s="12"/>
      <c r="K7097">
        <v>0</v>
      </c>
      <c r="L7097">
        <v>0</v>
      </c>
      <c r="M7097">
        <v>161436</v>
      </c>
      <c r="N7097">
        <v>0</v>
      </c>
      <c r="O7097">
        <v>0</v>
      </c>
      <c r="P7097">
        <v>0</v>
      </c>
      <c r="Q7097">
        <v>9271</v>
      </c>
      <c r="R7097" t="b">
        <v>0</v>
      </c>
      <c r="S7097">
        <v>0</v>
      </c>
    </row>
    <row r="7098" spans="1:19">
      <c r="A7098">
        <v>425035</v>
      </c>
      <c r="B7098" s="12"/>
      <c r="C7098" s="12" t="s">
        <v>4797</v>
      </c>
      <c r="D7098" s="12" t="s">
        <v>5370</v>
      </c>
      <c r="E7098" t="b">
        <v>0</v>
      </c>
      <c r="F7098">
        <v>0</v>
      </c>
      <c r="G7098">
        <v>7201</v>
      </c>
      <c r="H7098">
        <v>44195</v>
      </c>
      <c r="I7098" s="12" t="s">
        <v>5788</v>
      </c>
      <c r="J7098">
        <v>10</v>
      </c>
      <c r="K7098">
        <v>586</v>
      </c>
      <c r="L7098">
        <v>0</v>
      </c>
      <c r="M7098">
        <v>0</v>
      </c>
      <c r="N7098">
        <v>0</v>
      </c>
      <c r="O7098">
        <v>161436</v>
      </c>
      <c r="P7098">
        <v>161436</v>
      </c>
      <c r="Q7098">
        <v>9272</v>
      </c>
      <c r="R7098" t="b">
        <v>0</v>
      </c>
      <c r="S7098">
        <v>0</v>
      </c>
    </row>
    <row r="7099" spans="1:19">
      <c r="A7099">
        <v>425035</v>
      </c>
      <c r="B7099" s="12" t="s">
        <v>4104</v>
      </c>
      <c r="C7099" s="12" t="s">
        <v>4797</v>
      </c>
      <c r="D7099" s="12" t="s">
        <v>4104</v>
      </c>
      <c r="E7099" t="b">
        <v>0</v>
      </c>
      <c r="F7099">
        <v>0</v>
      </c>
      <c r="G7099">
        <v>7201</v>
      </c>
      <c r="H7099" t="s">
        <v>21</v>
      </c>
      <c r="I7099" s="12"/>
      <c r="K7099">
        <v>0</v>
      </c>
      <c r="L7099">
        <v>0</v>
      </c>
      <c r="M7099">
        <v>0</v>
      </c>
      <c r="N7099">
        <v>0</v>
      </c>
      <c r="O7099">
        <v>161436</v>
      </c>
      <c r="P7099">
        <v>161436</v>
      </c>
      <c r="Q7099">
        <v>9273</v>
      </c>
      <c r="R7099" t="b">
        <v>0</v>
      </c>
      <c r="S7099">
        <v>0</v>
      </c>
    </row>
    <row r="7100" spans="1:19">
      <c r="A7100">
        <v>425035</v>
      </c>
      <c r="B7100" s="12" t="s">
        <v>4105</v>
      </c>
      <c r="C7100" s="12" t="s">
        <v>4797</v>
      </c>
      <c r="D7100" s="12" t="s">
        <v>4105</v>
      </c>
      <c r="E7100" t="b">
        <v>0</v>
      </c>
      <c r="F7100">
        <v>0</v>
      </c>
      <c r="G7100">
        <v>0</v>
      </c>
      <c r="H7100" t="s">
        <v>21</v>
      </c>
      <c r="I7100" s="12"/>
      <c r="K7100">
        <v>0</v>
      </c>
      <c r="L7100">
        <v>0</v>
      </c>
      <c r="M7100">
        <v>0</v>
      </c>
      <c r="N7100">
        <v>0</v>
      </c>
      <c r="O7100">
        <v>161436</v>
      </c>
      <c r="P7100">
        <v>161436</v>
      </c>
      <c r="Q7100">
        <v>9276</v>
      </c>
      <c r="R7100" t="b">
        <v>1</v>
      </c>
      <c r="S7100">
        <v>0</v>
      </c>
    </row>
    <row r="7101" spans="1:19">
      <c r="A7101">
        <v>425050</v>
      </c>
      <c r="B7101" s="12" t="s">
        <v>6164</v>
      </c>
      <c r="C7101" s="12" t="s">
        <v>2890</v>
      </c>
      <c r="D7101" s="12" t="s">
        <v>6164</v>
      </c>
      <c r="E7101" t="b">
        <v>0</v>
      </c>
      <c r="F7101">
        <v>0</v>
      </c>
      <c r="G7101">
        <v>0</v>
      </c>
      <c r="H7101" t="s">
        <v>21</v>
      </c>
      <c r="I7101" s="12"/>
      <c r="K7101">
        <v>0</v>
      </c>
      <c r="L7101">
        <v>0</v>
      </c>
      <c r="M7101">
        <v>140000</v>
      </c>
      <c r="N7101">
        <v>0</v>
      </c>
      <c r="O7101">
        <v>0</v>
      </c>
      <c r="P7101">
        <v>0</v>
      </c>
      <c r="Q7101">
        <v>9278</v>
      </c>
      <c r="R7101" t="b">
        <v>0</v>
      </c>
      <c r="S7101">
        <v>0</v>
      </c>
    </row>
    <row r="7102" spans="1:19">
      <c r="A7102">
        <v>42505002</v>
      </c>
      <c r="B7102" s="12" t="s">
        <v>6165</v>
      </c>
      <c r="C7102" s="12" t="s">
        <v>4797</v>
      </c>
      <c r="D7102" s="12" t="s">
        <v>6165</v>
      </c>
      <c r="E7102" t="b">
        <v>0</v>
      </c>
      <c r="F7102">
        <v>0</v>
      </c>
      <c r="G7102">
        <v>0</v>
      </c>
      <c r="H7102" t="s">
        <v>21</v>
      </c>
      <c r="I7102" s="12"/>
      <c r="K7102">
        <v>0</v>
      </c>
      <c r="L7102">
        <v>0</v>
      </c>
      <c r="M7102">
        <v>140000</v>
      </c>
      <c r="N7102">
        <v>0</v>
      </c>
      <c r="O7102">
        <v>0</v>
      </c>
      <c r="P7102">
        <v>0</v>
      </c>
      <c r="Q7102">
        <v>9284</v>
      </c>
      <c r="R7102" t="b">
        <v>1</v>
      </c>
      <c r="S7102">
        <v>0</v>
      </c>
    </row>
    <row r="7103" spans="1:19">
      <c r="A7103">
        <v>42505002</v>
      </c>
      <c r="B7103" s="12"/>
      <c r="C7103" s="12" t="s">
        <v>4797</v>
      </c>
      <c r="D7103" s="12" t="s">
        <v>6165</v>
      </c>
      <c r="E7103" t="b">
        <v>0</v>
      </c>
      <c r="F7103">
        <v>0</v>
      </c>
      <c r="G7103">
        <v>0</v>
      </c>
      <c r="H7103">
        <v>43889</v>
      </c>
      <c r="I7103" s="12" t="s">
        <v>6166</v>
      </c>
      <c r="J7103">
        <v>1</v>
      </c>
      <c r="K7103">
        <v>13606</v>
      </c>
      <c r="L7103">
        <v>0</v>
      </c>
      <c r="M7103">
        <v>0</v>
      </c>
      <c r="N7103">
        <v>0</v>
      </c>
      <c r="O7103">
        <v>70000</v>
      </c>
      <c r="P7103">
        <v>70000</v>
      </c>
      <c r="Q7103">
        <v>9285</v>
      </c>
      <c r="R7103" t="b">
        <v>0</v>
      </c>
      <c r="S7103">
        <v>0</v>
      </c>
    </row>
    <row r="7104" spans="1:19">
      <c r="A7104">
        <v>42505002</v>
      </c>
      <c r="B7104" s="12" t="s">
        <v>6167</v>
      </c>
      <c r="C7104" s="12" t="s">
        <v>4797</v>
      </c>
      <c r="D7104" s="12" t="s">
        <v>6167</v>
      </c>
      <c r="E7104" t="b">
        <v>0</v>
      </c>
      <c r="F7104">
        <v>0</v>
      </c>
      <c r="G7104">
        <v>0</v>
      </c>
      <c r="H7104" t="s">
        <v>21</v>
      </c>
      <c r="I7104" s="12"/>
      <c r="K7104">
        <v>0</v>
      </c>
      <c r="L7104">
        <v>0</v>
      </c>
      <c r="M7104">
        <v>0</v>
      </c>
      <c r="N7104">
        <v>0</v>
      </c>
      <c r="O7104">
        <v>70000</v>
      </c>
      <c r="P7104">
        <v>70000</v>
      </c>
      <c r="Q7104">
        <v>9286</v>
      </c>
      <c r="R7104" t="b">
        <v>1</v>
      </c>
      <c r="S7104">
        <v>0</v>
      </c>
    </row>
    <row r="7105" spans="1:19">
      <c r="A7105">
        <v>425050</v>
      </c>
      <c r="B7105" s="12" t="s">
        <v>4112</v>
      </c>
      <c r="C7105" s="12" t="s">
        <v>4797</v>
      </c>
      <c r="D7105" s="12" t="s">
        <v>4112</v>
      </c>
      <c r="E7105" t="b">
        <v>0</v>
      </c>
      <c r="F7105">
        <v>0</v>
      </c>
      <c r="G7105">
        <v>0</v>
      </c>
      <c r="H7105" t="s">
        <v>21</v>
      </c>
      <c r="I7105" s="12"/>
      <c r="K7105">
        <v>0</v>
      </c>
      <c r="L7105">
        <v>0</v>
      </c>
      <c r="M7105">
        <v>0</v>
      </c>
      <c r="N7105">
        <v>0</v>
      </c>
      <c r="O7105">
        <v>70000</v>
      </c>
      <c r="P7105">
        <v>70000</v>
      </c>
      <c r="Q7105">
        <v>9319</v>
      </c>
      <c r="R7105" t="b">
        <v>0</v>
      </c>
      <c r="S7105">
        <v>0</v>
      </c>
    </row>
    <row r="7106" spans="1:19">
      <c r="A7106">
        <v>4250</v>
      </c>
      <c r="B7106" s="12" t="s">
        <v>4113</v>
      </c>
      <c r="C7106" s="12" t="s">
        <v>4797</v>
      </c>
      <c r="D7106" s="12" t="s">
        <v>4113</v>
      </c>
      <c r="E7106" t="b">
        <v>0</v>
      </c>
      <c r="F7106">
        <v>0</v>
      </c>
      <c r="G7106">
        <v>0</v>
      </c>
      <c r="H7106" t="s">
        <v>21</v>
      </c>
      <c r="I7106" s="12"/>
      <c r="K7106">
        <v>0</v>
      </c>
      <c r="L7106">
        <v>0</v>
      </c>
      <c r="M7106">
        <v>0</v>
      </c>
      <c r="N7106">
        <v>0</v>
      </c>
      <c r="O7106">
        <v>231436</v>
      </c>
      <c r="P7106">
        <v>231436</v>
      </c>
      <c r="Q7106">
        <v>9320</v>
      </c>
      <c r="R7106" t="b">
        <v>1</v>
      </c>
      <c r="S7106">
        <v>0</v>
      </c>
    </row>
    <row r="7107" spans="1:19">
      <c r="A7107">
        <v>4295</v>
      </c>
      <c r="B7107" s="12" t="s">
        <v>6168</v>
      </c>
      <c r="C7107" s="12" t="s">
        <v>2913</v>
      </c>
      <c r="D7107" s="12" t="s">
        <v>6168</v>
      </c>
      <c r="E7107" t="b">
        <v>0</v>
      </c>
      <c r="F7107">
        <v>0</v>
      </c>
      <c r="G7107">
        <v>0</v>
      </c>
      <c r="H7107" t="s">
        <v>21</v>
      </c>
      <c r="I7107" s="12"/>
      <c r="K7107">
        <v>0</v>
      </c>
      <c r="L7107">
        <v>0</v>
      </c>
      <c r="M7107">
        <v>1604914</v>
      </c>
      <c r="N7107">
        <v>0</v>
      </c>
      <c r="O7107">
        <v>0</v>
      </c>
      <c r="P7107">
        <v>0</v>
      </c>
      <c r="Q7107">
        <v>9326</v>
      </c>
      <c r="R7107" t="b">
        <v>1</v>
      </c>
      <c r="S7107">
        <v>0</v>
      </c>
    </row>
    <row r="7108" spans="1:19">
      <c r="A7108">
        <v>429505</v>
      </c>
      <c r="B7108" s="12" t="s">
        <v>6169</v>
      </c>
      <c r="C7108" s="12" t="s">
        <v>4797</v>
      </c>
      <c r="D7108" s="12" t="s">
        <v>6169</v>
      </c>
      <c r="E7108" t="b">
        <v>0</v>
      </c>
      <c r="F7108">
        <v>0</v>
      </c>
      <c r="G7108">
        <v>0</v>
      </c>
      <c r="H7108" t="s">
        <v>21</v>
      </c>
      <c r="I7108" s="12"/>
      <c r="K7108">
        <v>0</v>
      </c>
      <c r="L7108">
        <v>0</v>
      </c>
      <c r="M7108">
        <v>1600000</v>
      </c>
      <c r="N7108">
        <v>0</v>
      </c>
      <c r="O7108">
        <v>0</v>
      </c>
      <c r="P7108">
        <v>0</v>
      </c>
      <c r="Q7108">
        <v>9328</v>
      </c>
      <c r="R7108" t="b">
        <v>1</v>
      </c>
      <c r="S7108">
        <v>0</v>
      </c>
    </row>
    <row r="7109" spans="1:19">
      <c r="A7109">
        <v>429505</v>
      </c>
      <c r="B7109" s="12"/>
      <c r="C7109" s="12" t="s">
        <v>4797</v>
      </c>
      <c r="D7109" s="12" t="s">
        <v>6169</v>
      </c>
      <c r="E7109" t="b">
        <v>0</v>
      </c>
      <c r="F7109">
        <v>0</v>
      </c>
      <c r="G7109">
        <v>0</v>
      </c>
      <c r="H7109">
        <v>44172</v>
      </c>
      <c r="I7109" s="12" t="s">
        <v>6170</v>
      </c>
      <c r="J7109">
        <v>1</v>
      </c>
      <c r="K7109">
        <v>14305</v>
      </c>
      <c r="L7109">
        <v>0</v>
      </c>
      <c r="M7109">
        <v>0</v>
      </c>
      <c r="N7109">
        <v>0</v>
      </c>
      <c r="O7109">
        <v>800000</v>
      </c>
      <c r="P7109">
        <v>800000</v>
      </c>
      <c r="Q7109">
        <v>9329</v>
      </c>
      <c r="R7109" t="b">
        <v>0</v>
      </c>
      <c r="S7109">
        <v>0</v>
      </c>
    </row>
    <row r="7110" spans="1:19">
      <c r="A7110">
        <v>429505</v>
      </c>
      <c r="B7110" s="12" t="s">
        <v>4119</v>
      </c>
      <c r="C7110" s="12" t="s">
        <v>4797</v>
      </c>
      <c r="D7110" s="12" t="s">
        <v>4119</v>
      </c>
      <c r="E7110" t="b">
        <v>0</v>
      </c>
      <c r="F7110">
        <v>0</v>
      </c>
      <c r="G7110">
        <v>0</v>
      </c>
      <c r="H7110" t="s">
        <v>21</v>
      </c>
      <c r="I7110" s="12"/>
      <c r="K7110">
        <v>0</v>
      </c>
      <c r="L7110">
        <v>0</v>
      </c>
      <c r="M7110">
        <v>0</v>
      </c>
      <c r="N7110">
        <v>0</v>
      </c>
      <c r="O7110">
        <v>800000</v>
      </c>
      <c r="P7110">
        <v>800000</v>
      </c>
      <c r="Q7110">
        <v>9330</v>
      </c>
      <c r="R7110" t="b">
        <v>1</v>
      </c>
      <c r="S7110">
        <v>0</v>
      </c>
    </row>
    <row r="7111" spans="1:19">
      <c r="A7111">
        <v>429581</v>
      </c>
      <c r="B7111" s="12" t="s">
        <v>6171</v>
      </c>
      <c r="C7111" s="12" t="s">
        <v>4797</v>
      </c>
      <c r="D7111" s="12" t="s">
        <v>6171</v>
      </c>
      <c r="E7111" t="b">
        <v>0</v>
      </c>
      <c r="F7111">
        <v>0</v>
      </c>
      <c r="G7111">
        <v>0</v>
      </c>
      <c r="H7111" t="s">
        <v>21</v>
      </c>
      <c r="I7111" s="12"/>
      <c r="K7111">
        <v>0</v>
      </c>
      <c r="L7111">
        <v>0</v>
      </c>
      <c r="M7111">
        <v>4914</v>
      </c>
      <c r="N7111">
        <v>0</v>
      </c>
      <c r="O7111">
        <v>0</v>
      </c>
      <c r="P7111">
        <v>0</v>
      </c>
      <c r="Q7111">
        <v>9343</v>
      </c>
      <c r="R7111" t="b">
        <v>1</v>
      </c>
      <c r="S7111">
        <v>0</v>
      </c>
    </row>
    <row r="7112" spans="1:19">
      <c r="A7112">
        <v>429581</v>
      </c>
      <c r="B7112" s="12"/>
      <c r="C7112" s="12" t="s">
        <v>4797</v>
      </c>
      <c r="D7112" s="12" t="s">
        <v>6171</v>
      </c>
      <c r="E7112" t="b">
        <v>0</v>
      </c>
      <c r="F7112">
        <v>0</v>
      </c>
      <c r="G7112">
        <v>0</v>
      </c>
      <c r="H7112">
        <v>43874</v>
      </c>
      <c r="I7112" s="12" t="s">
        <v>5670</v>
      </c>
      <c r="J7112">
        <v>1</v>
      </c>
      <c r="K7112">
        <v>13613</v>
      </c>
      <c r="L7112">
        <v>0</v>
      </c>
      <c r="M7112">
        <v>0</v>
      </c>
      <c r="N7112">
        <v>0</v>
      </c>
      <c r="O7112">
        <v>5</v>
      </c>
      <c r="P7112">
        <v>5</v>
      </c>
      <c r="Q7112">
        <v>9344</v>
      </c>
      <c r="R7112" t="b">
        <v>0</v>
      </c>
      <c r="S7112">
        <v>0</v>
      </c>
    </row>
    <row r="7113" spans="1:19">
      <c r="A7113">
        <v>429581</v>
      </c>
      <c r="B7113" s="12"/>
      <c r="C7113" s="12" t="s">
        <v>4797</v>
      </c>
      <c r="D7113" s="12" t="s">
        <v>6171</v>
      </c>
      <c r="E7113" t="b">
        <v>0</v>
      </c>
      <c r="F7113">
        <v>0</v>
      </c>
      <c r="G7113">
        <v>0</v>
      </c>
      <c r="H7113">
        <v>44027</v>
      </c>
      <c r="I7113" s="12" t="s">
        <v>6172</v>
      </c>
      <c r="J7113">
        <v>7</v>
      </c>
      <c r="K7113">
        <v>1120</v>
      </c>
      <c r="L7113">
        <v>0</v>
      </c>
      <c r="M7113">
        <v>0</v>
      </c>
      <c r="N7113">
        <v>0</v>
      </c>
      <c r="O7113">
        <v>200</v>
      </c>
      <c r="P7113">
        <v>205</v>
      </c>
      <c r="Q7113">
        <v>9345</v>
      </c>
      <c r="R7113" t="b">
        <v>0</v>
      </c>
      <c r="S7113">
        <v>0</v>
      </c>
    </row>
    <row r="7114" spans="1:19">
      <c r="A7114">
        <v>429581</v>
      </c>
      <c r="B7114" s="12"/>
      <c r="C7114" s="12" t="s">
        <v>4797</v>
      </c>
      <c r="D7114" s="12" t="s">
        <v>6171</v>
      </c>
      <c r="E7114" t="b">
        <v>0</v>
      </c>
      <c r="F7114">
        <v>0</v>
      </c>
      <c r="G7114">
        <v>0</v>
      </c>
      <c r="H7114">
        <v>44073</v>
      </c>
      <c r="I7114" s="12" t="s">
        <v>5977</v>
      </c>
      <c r="J7114">
        <v>7</v>
      </c>
      <c r="K7114">
        <v>1148</v>
      </c>
      <c r="L7114">
        <v>0</v>
      </c>
      <c r="M7114">
        <v>0</v>
      </c>
      <c r="N7114">
        <v>0</v>
      </c>
      <c r="O7114">
        <v>202</v>
      </c>
      <c r="P7114">
        <v>407</v>
      </c>
      <c r="Q7114">
        <v>9346</v>
      </c>
      <c r="R7114" t="b">
        <v>0</v>
      </c>
      <c r="S7114">
        <v>0</v>
      </c>
    </row>
    <row r="7115" spans="1:19">
      <c r="A7115">
        <v>429581</v>
      </c>
      <c r="B7115" s="12"/>
      <c r="C7115" s="12" t="s">
        <v>4797</v>
      </c>
      <c r="D7115" s="12" t="s">
        <v>6171</v>
      </c>
      <c r="E7115" t="b">
        <v>0</v>
      </c>
      <c r="F7115">
        <v>0</v>
      </c>
      <c r="G7115">
        <v>0</v>
      </c>
      <c r="H7115">
        <v>44119</v>
      </c>
      <c r="I7115" s="12" t="s">
        <v>6173</v>
      </c>
      <c r="J7115">
        <v>2</v>
      </c>
      <c r="K7115">
        <v>3186</v>
      </c>
      <c r="L7115">
        <v>0</v>
      </c>
      <c r="M7115">
        <v>0</v>
      </c>
      <c r="N7115">
        <v>0</v>
      </c>
      <c r="O7115">
        <v>2020</v>
      </c>
      <c r="P7115">
        <v>2427</v>
      </c>
      <c r="Q7115">
        <v>9347</v>
      </c>
      <c r="R7115" t="b">
        <v>0</v>
      </c>
      <c r="S7115">
        <v>0</v>
      </c>
    </row>
    <row r="7116" spans="1:19">
      <c r="A7116">
        <v>429581</v>
      </c>
      <c r="B7116" s="12"/>
      <c r="C7116" s="12" t="s">
        <v>4797</v>
      </c>
      <c r="D7116" s="12" t="s">
        <v>6171</v>
      </c>
      <c r="E7116" t="b">
        <v>0</v>
      </c>
      <c r="F7116">
        <v>0</v>
      </c>
      <c r="G7116">
        <v>0</v>
      </c>
      <c r="H7116">
        <v>44195</v>
      </c>
      <c r="I7116" s="12" t="s">
        <v>5785</v>
      </c>
      <c r="J7116">
        <v>10</v>
      </c>
      <c r="K7116">
        <v>584</v>
      </c>
      <c r="L7116">
        <v>0</v>
      </c>
      <c r="M7116">
        <v>0</v>
      </c>
      <c r="N7116">
        <v>0</v>
      </c>
      <c r="O7116">
        <v>30</v>
      </c>
      <c r="P7116">
        <v>2457</v>
      </c>
      <c r="Q7116">
        <v>9348</v>
      </c>
      <c r="R7116" t="b">
        <v>0</v>
      </c>
      <c r="S7116">
        <v>0</v>
      </c>
    </row>
    <row r="7117" spans="1:19">
      <c r="A7117">
        <v>429581</v>
      </c>
      <c r="B7117" s="12" t="s">
        <v>4124</v>
      </c>
      <c r="C7117" s="12" t="s">
        <v>4797</v>
      </c>
      <c r="D7117" s="12" t="s">
        <v>4124</v>
      </c>
      <c r="E7117" t="b">
        <v>0</v>
      </c>
      <c r="F7117">
        <v>0</v>
      </c>
      <c r="G7117">
        <v>0</v>
      </c>
      <c r="H7117" t="s">
        <v>21</v>
      </c>
      <c r="I7117" s="12"/>
      <c r="K7117">
        <v>0</v>
      </c>
      <c r="L7117">
        <v>0</v>
      </c>
      <c r="M7117">
        <v>0</v>
      </c>
      <c r="N7117">
        <v>0</v>
      </c>
      <c r="O7117">
        <v>2457</v>
      </c>
      <c r="P7117">
        <v>2457</v>
      </c>
      <c r="Q7117">
        <v>9349</v>
      </c>
      <c r="R7117" t="b">
        <v>1</v>
      </c>
      <c r="S7117">
        <v>0</v>
      </c>
    </row>
    <row r="7118" spans="1:19">
      <c r="A7118">
        <v>4295</v>
      </c>
      <c r="B7118" s="12" t="s">
        <v>4125</v>
      </c>
      <c r="C7118" s="12" t="s">
        <v>4797</v>
      </c>
      <c r="D7118" s="12" t="s">
        <v>4125</v>
      </c>
      <c r="E7118" t="b">
        <v>0</v>
      </c>
      <c r="F7118">
        <v>0</v>
      </c>
      <c r="G7118">
        <v>0</v>
      </c>
      <c r="H7118" t="s">
        <v>21</v>
      </c>
      <c r="I7118" s="12"/>
      <c r="K7118">
        <v>0</v>
      </c>
      <c r="L7118">
        <v>0</v>
      </c>
      <c r="M7118">
        <v>0</v>
      </c>
      <c r="N7118">
        <v>0</v>
      </c>
      <c r="O7118">
        <v>802457</v>
      </c>
      <c r="P7118">
        <v>802457</v>
      </c>
      <c r="Q7118">
        <v>9356</v>
      </c>
      <c r="R7118" t="b">
        <v>1</v>
      </c>
      <c r="S7118">
        <v>0</v>
      </c>
    </row>
    <row r="7119" spans="1:19">
      <c r="A7119">
        <v>42</v>
      </c>
      <c r="B7119" s="12" t="s">
        <v>4126</v>
      </c>
      <c r="C7119" s="12" t="s">
        <v>4797</v>
      </c>
      <c r="D7119" s="12" t="s">
        <v>4126</v>
      </c>
      <c r="E7119" t="b">
        <v>0</v>
      </c>
      <c r="F7119">
        <v>0</v>
      </c>
      <c r="G7119">
        <v>0</v>
      </c>
      <c r="H7119" t="s">
        <v>21</v>
      </c>
      <c r="I7119" s="12"/>
      <c r="K7119">
        <v>0</v>
      </c>
      <c r="L7119">
        <v>0</v>
      </c>
      <c r="M7119">
        <v>0</v>
      </c>
      <c r="N7119">
        <v>0</v>
      </c>
      <c r="O7119">
        <v>1054941</v>
      </c>
      <c r="P7119">
        <v>1054941.3600000001</v>
      </c>
      <c r="Q7119">
        <v>9357</v>
      </c>
      <c r="R7119" t="b">
        <v>1</v>
      </c>
      <c r="S7119">
        <v>0</v>
      </c>
    </row>
    <row r="7120" spans="1:19">
      <c r="A7120">
        <v>4</v>
      </c>
      <c r="B7120" s="12" t="s">
        <v>4127</v>
      </c>
      <c r="C7120" s="12" t="s">
        <v>4797</v>
      </c>
      <c r="D7120" s="12" t="s">
        <v>4127</v>
      </c>
      <c r="E7120" t="b">
        <v>0</v>
      </c>
      <c r="F7120">
        <v>0</v>
      </c>
      <c r="G7120">
        <v>0</v>
      </c>
      <c r="H7120" t="s">
        <v>21</v>
      </c>
      <c r="I7120" s="12"/>
      <c r="K7120">
        <v>0</v>
      </c>
      <c r="L7120">
        <v>0</v>
      </c>
      <c r="M7120">
        <v>0</v>
      </c>
      <c r="N7120">
        <v>9239369</v>
      </c>
      <c r="O7120">
        <v>216626013</v>
      </c>
      <c r="P7120">
        <v>207386643.52000001</v>
      </c>
      <c r="Q7120">
        <v>9358</v>
      </c>
      <c r="R7120" t="b">
        <v>1</v>
      </c>
      <c r="S7120">
        <v>0</v>
      </c>
    </row>
    <row r="7121" spans="1:19">
      <c r="A7121">
        <v>5</v>
      </c>
      <c r="B7121" s="12" t="s">
        <v>6174</v>
      </c>
      <c r="C7121" s="12" t="s">
        <v>2890</v>
      </c>
      <c r="D7121" s="12" t="s">
        <v>6174</v>
      </c>
      <c r="E7121" t="b">
        <v>0</v>
      </c>
      <c r="F7121">
        <v>0</v>
      </c>
      <c r="G7121">
        <v>0</v>
      </c>
      <c r="H7121" t="s">
        <v>21</v>
      </c>
      <c r="I7121" s="12"/>
      <c r="K7121">
        <v>0</v>
      </c>
      <c r="L7121">
        <v>380445272.5</v>
      </c>
      <c r="M7121">
        <v>800608</v>
      </c>
      <c r="N7121">
        <v>0</v>
      </c>
      <c r="O7121">
        <v>0</v>
      </c>
      <c r="P7121">
        <v>0</v>
      </c>
      <c r="Q7121">
        <v>9359</v>
      </c>
      <c r="R7121" t="b">
        <v>1</v>
      </c>
      <c r="S7121">
        <v>0</v>
      </c>
    </row>
    <row r="7122" spans="1:19">
      <c r="A7122">
        <v>51</v>
      </c>
      <c r="B7122" s="12" t="s">
        <v>6175</v>
      </c>
      <c r="C7122" s="12" t="s">
        <v>870</v>
      </c>
      <c r="D7122" s="12" t="s">
        <v>6175</v>
      </c>
      <c r="E7122" t="b">
        <v>0</v>
      </c>
      <c r="F7122">
        <v>0</v>
      </c>
      <c r="G7122">
        <v>0</v>
      </c>
      <c r="H7122" t="s">
        <v>21</v>
      </c>
      <c r="I7122" s="12"/>
      <c r="K7122">
        <v>0</v>
      </c>
      <c r="L7122">
        <v>374320567.18000001</v>
      </c>
      <c r="M7122">
        <v>800000</v>
      </c>
      <c r="N7122">
        <v>0</v>
      </c>
      <c r="O7122">
        <v>0</v>
      </c>
      <c r="P7122">
        <v>0</v>
      </c>
      <c r="Q7122">
        <v>9360</v>
      </c>
      <c r="R7122" t="b">
        <v>1</v>
      </c>
      <c r="S7122">
        <v>0</v>
      </c>
    </row>
    <row r="7123" spans="1:19">
      <c r="A7123">
        <v>5110</v>
      </c>
      <c r="B7123" s="12" t="s">
        <v>5799</v>
      </c>
      <c r="C7123" s="12" t="s">
        <v>4128</v>
      </c>
      <c r="D7123" s="12" t="s">
        <v>5799</v>
      </c>
      <c r="E7123" t="b">
        <v>0</v>
      </c>
      <c r="F7123">
        <v>0</v>
      </c>
      <c r="G7123">
        <v>0</v>
      </c>
      <c r="H7123" t="s">
        <v>21</v>
      </c>
      <c r="I7123" s="12"/>
      <c r="K7123">
        <v>0</v>
      </c>
      <c r="L7123">
        <v>56495920</v>
      </c>
      <c r="M7123">
        <v>0</v>
      </c>
      <c r="N7123">
        <v>0</v>
      </c>
      <c r="O7123">
        <v>0</v>
      </c>
      <c r="P7123">
        <v>0</v>
      </c>
      <c r="Q7123">
        <v>9419</v>
      </c>
      <c r="R7123" t="b">
        <v>1</v>
      </c>
      <c r="S7123">
        <v>0</v>
      </c>
    </row>
    <row r="7124" spans="1:19">
      <c r="A7124">
        <v>511010</v>
      </c>
      <c r="B7124" s="12" t="s">
        <v>6176</v>
      </c>
      <c r="C7124" s="12" t="s">
        <v>4797</v>
      </c>
      <c r="D7124" s="12" t="s">
        <v>6176</v>
      </c>
      <c r="E7124" t="b">
        <v>1</v>
      </c>
      <c r="F7124">
        <v>0</v>
      </c>
      <c r="G7124">
        <v>0</v>
      </c>
      <c r="H7124" t="s">
        <v>21</v>
      </c>
      <c r="I7124" s="12"/>
      <c r="K7124">
        <v>0</v>
      </c>
      <c r="L7124">
        <v>4775960</v>
      </c>
      <c r="M7124">
        <v>0</v>
      </c>
      <c r="N7124">
        <v>0</v>
      </c>
      <c r="O7124">
        <v>0</v>
      </c>
      <c r="P7124">
        <v>0</v>
      </c>
      <c r="Q7124">
        <v>9421</v>
      </c>
      <c r="R7124" t="b">
        <v>1</v>
      </c>
      <c r="S7124">
        <v>0</v>
      </c>
    </row>
    <row r="7125" spans="1:19">
      <c r="A7125">
        <v>511010</v>
      </c>
      <c r="B7125" s="12" t="s">
        <v>5527</v>
      </c>
      <c r="C7125" s="12" t="s">
        <v>4797</v>
      </c>
      <c r="D7125" s="12" t="s">
        <v>5527</v>
      </c>
      <c r="E7125" t="b">
        <v>0</v>
      </c>
      <c r="F7125">
        <v>0</v>
      </c>
      <c r="G7125">
        <v>63357862</v>
      </c>
      <c r="H7125" t="s">
        <v>21</v>
      </c>
      <c r="I7125" s="12"/>
      <c r="K7125">
        <v>0</v>
      </c>
      <c r="L7125">
        <v>4775960</v>
      </c>
      <c r="M7125">
        <v>0</v>
      </c>
      <c r="N7125">
        <v>0</v>
      </c>
      <c r="O7125">
        <v>0</v>
      </c>
      <c r="P7125">
        <v>0</v>
      </c>
      <c r="Q7125">
        <v>9426</v>
      </c>
      <c r="R7125" t="b">
        <v>0</v>
      </c>
      <c r="S7125">
        <v>0</v>
      </c>
    </row>
    <row r="7126" spans="1:19">
      <c r="A7126">
        <v>511010</v>
      </c>
      <c r="B7126" s="12"/>
      <c r="C7126" s="12" t="s">
        <v>4797</v>
      </c>
      <c r="D7126" s="12" t="s">
        <v>5527</v>
      </c>
      <c r="E7126" t="b">
        <v>0</v>
      </c>
      <c r="F7126">
        <v>0</v>
      </c>
      <c r="G7126">
        <v>63357862</v>
      </c>
      <c r="H7126">
        <v>43861</v>
      </c>
      <c r="I7126" s="12" t="s">
        <v>5829</v>
      </c>
      <c r="J7126">
        <v>7</v>
      </c>
      <c r="K7126">
        <v>1053</v>
      </c>
      <c r="L7126">
        <v>0</v>
      </c>
      <c r="M7126">
        <v>0</v>
      </c>
      <c r="N7126">
        <v>375240</v>
      </c>
      <c r="O7126">
        <v>0</v>
      </c>
      <c r="P7126">
        <v>375240</v>
      </c>
      <c r="Q7126">
        <v>9427</v>
      </c>
      <c r="R7126" t="b">
        <v>0</v>
      </c>
      <c r="S7126">
        <v>0</v>
      </c>
    </row>
    <row r="7127" spans="1:19">
      <c r="A7127">
        <v>511010</v>
      </c>
      <c r="B7127" s="12"/>
      <c r="C7127" s="12" t="s">
        <v>4797</v>
      </c>
      <c r="D7127" s="12" t="s">
        <v>5527</v>
      </c>
      <c r="E7127" t="b">
        <v>0</v>
      </c>
      <c r="F7127">
        <v>0</v>
      </c>
      <c r="G7127">
        <v>63357862</v>
      </c>
      <c r="H7127">
        <v>43889</v>
      </c>
      <c r="I7127" s="12" t="s">
        <v>5830</v>
      </c>
      <c r="J7127">
        <v>7</v>
      </c>
      <c r="K7127">
        <v>1056</v>
      </c>
      <c r="L7127">
        <v>0</v>
      </c>
      <c r="M7127">
        <v>0</v>
      </c>
      <c r="N7127">
        <v>375240</v>
      </c>
      <c r="O7127">
        <v>0</v>
      </c>
      <c r="P7127">
        <v>750480</v>
      </c>
      <c r="Q7127">
        <v>9428</v>
      </c>
      <c r="R7127" t="b">
        <v>0</v>
      </c>
      <c r="S7127">
        <v>0</v>
      </c>
    </row>
    <row r="7128" spans="1:19">
      <c r="A7128">
        <v>511010</v>
      </c>
      <c r="B7128" s="12"/>
      <c r="C7128" s="12" t="s">
        <v>4797</v>
      </c>
      <c r="D7128" s="12" t="s">
        <v>5527</v>
      </c>
      <c r="E7128" t="b">
        <v>0</v>
      </c>
      <c r="F7128">
        <v>0</v>
      </c>
      <c r="G7128">
        <v>63357862</v>
      </c>
      <c r="H7128">
        <v>43920</v>
      </c>
      <c r="I7128" s="12" t="s">
        <v>5831</v>
      </c>
      <c r="J7128">
        <v>7</v>
      </c>
      <c r="K7128">
        <v>1075</v>
      </c>
      <c r="L7128">
        <v>0</v>
      </c>
      <c r="M7128">
        <v>0</v>
      </c>
      <c r="N7128">
        <v>375240</v>
      </c>
      <c r="O7128">
        <v>0</v>
      </c>
      <c r="P7128">
        <v>1125720</v>
      </c>
      <c r="Q7128">
        <v>9429</v>
      </c>
      <c r="R7128" t="b">
        <v>0</v>
      </c>
      <c r="S7128">
        <v>0</v>
      </c>
    </row>
    <row r="7129" spans="1:19">
      <c r="A7129">
        <v>511010</v>
      </c>
      <c r="B7129" s="12"/>
      <c r="C7129" s="12" t="s">
        <v>4797</v>
      </c>
      <c r="D7129" s="12" t="s">
        <v>5527</v>
      </c>
      <c r="E7129" t="b">
        <v>0</v>
      </c>
      <c r="F7129">
        <v>0</v>
      </c>
      <c r="G7129">
        <v>63357862</v>
      </c>
      <c r="H7129">
        <v>43951</v>
      </c>
      <c r="I7129" s="12" t="s">
        <v>5832</v>
      </c>
      <c r="J7129">
        <v>7</v>
      </c>
      <c r="K7129">
        <v>1083</v>
      </c>
      <c r="L7129">
        <v>0</v>
      </c>
      <c r="M7129">
        <v>0</v>
      </c>
      <c r="N7129">
        <v>375240</v>
      </c>
      <c r="O7129">
        <v>0</v>
      </c>
      <c r="P7129">
        <v>1500960</v>
      </c>
      <c r="Q7129">
        <v>9430</v>
      </c>
      <c r="R7129" t="b">
        <v>0</v>
      </c>
      <c r="S7129">
        <v>0</v>
      </c>
    </row>
    <row r="7130" spans="1:19">
      <c r="A7130">
        <v>511010</v>
      </c>
      <c r="B7130" s="12"/>
      <c r="C7130" s="12" t="s">
        <v>4797</v>
      </c>
      <c r="D7130" s="12" t="s">
        <v>5527</v>
      </c>
      <c r="E7130" t="b">
        <v>0</v>
      </c>
      <c r="F7130">
        <v>0</v>
      </c>
      <c r="G7130">
        <v>63357862</v>
      </c>
      <c r="H7130">
        <v>43981</v>
      </c>
      <c r="I7130" s="12" t="s">
        <v>5833</v>
      </c>
      <c r="J7130">
        <v>7</v>
      </c>
      <c r="K7130">
        <v>1096</v>
      </c>
      <c r="L7130">
        <v>0</v>
      </c>
      <c r="M7130">
        <v>0</v>
      </c>
      <c r="N7130">
        <v>398000</v>
      </c>
      <c r="O7130">
        <v>0</v>
      </c>
      <c r="P7130">
        <v>1898960</v>
      </c>
      <c r="Q7130">
        <v>9431</v>
      </c>
      <c r="R7130" t="b">
        <v>0</v>
      </c>
      <c r="S7130">
        <v>0</v>
      </c>
    </row>
    <row r="7131" spans="1:19">
      <c r="A7131">
        <v>511010</v>
      </c>
      <c r="B7131" s="12"/>
      <c r="C7131" s="12" t="s">
        <v>4797</v>
      </c>
      <c r="D7131" s="12" t="s">
        <v>5527</v>
      </c>
      <c r="E7131" t="b">
        <v>0</v>
      </c>
      <c r="F7131">
        <v>0</v>
      </c>
      <c r="G7131">
        <v>63357862</v>
      </c>
      <c r="H7131">
        <v>43981</v>
      </c>
      <c r="I7131" s="12" t="s">
        <v>5806</v>
      </c>
      <c r="J7131">
        <v>7</v>
      </c>
      <c r="K7131">
        <v>1096</v>
      </c>
      <c r="L7131">
        <v>0</v>
      </c>
      <c r="M7131">
        <v>0</v>
      </c>
      <c r="N7131">
        <v>91000</v>
      </c>
      <c r="O7131">
        <v>0</v>
      </c>
      <c r="P7131">
        <v>1989960</v>
      </c>
      <c r="Q7131">
        <v>9432</v>
      </c>
      <c r="R7131" t="b">
        <v>0</v>
      </c>
      <c r="S7131">
        <v>0</v>
      </c>
    </row>
    <row r="7132" spans="1:19">
      <c r="A7132">
        <v>511010</v>
      </c>
      <c r="B7132" s="12"/>
      <c r="C7132" s="12" t="s">
        <v>4797</v>
      </c>
      <c r="D7132" s="12" t="s">
        <v>5527</v>
      </c>
      <c r="E7132" t="b">
        <v>0</v>
      </c>
      <c r="F7132">
        <v>0</v>
      </c>
      <c r="G7132">
        <v>63357862</v>
      </c>
      <c r="H7132">
        <v>44008</v>
      </c>
      <c r="I7132" s="12" t="s">
        <v>5807</v>
      </c>
      <c r="J7132">
        <v>7</v>
      </c>
      <c r="K7132">
        <v>1116</v>
      </c>
      <c r="L7132">
        <v>0</v>
      </c>
      <c r="M7132">
        <v>0</v>
      </c>
      <c r="N7132">
        <v>398000</v>
      </c>
      <c r="O7132">
        <v>0</v>
      </c>
      <c r="P7132">
        <v>2387960</v>
      </c>
      <c r="Q7132">
        <v>9433</v>
      </c>
      <c r="R7132" t="b">
        <v>0</v>
      </c>
      <c r="S7132">
        <v>0</v>
      </c>
    </row>
    <row r="7133" spans="1:19">
      <c r="A7133">
        <v>511010</v>
      </c>
      <c r="B7133" s="12"/>
      <c r="C7133" s="12" t="s">
        <v>4797</v>
      </c>
      <c r="D7133" s="12" t="s">
        <v>5527</v>
      </c>
      <c r="E7133" t="b">
        <v>0</v>
      </c>
      <c r="F7133">
        <v>0</v>
      </c>
      <c r="G7133">
        <v>63357862</v>
      </c>
      <c r="H7133">
        <v>44008</v>
      </c>
      <c r="I7133" s="12" t="s">
        <v>5807</v>
      </c>
      <c r="J7133">
        <v>7</v>
      </c>
      <c r="K7133">
        <v>1116</v>
      </c>
      <c r="L7133">
        <v>0</v>
      </c>
      <c r="M7133">
        <v>0</v>
      </c>
      <c r="N7133">
        <v>0</v>
      </c>
      <c r="O7133">
        <v>0</v>
      </c>
      <c r="P7133">
        <v>2387960</v>
      </c>
      <c r="Q7133">
        <v>9434</v>
      </c>
      <c r="R7133" t="b">
        <v>0</v>
      </c>
      <c r="S7133">
        <v>0</v>
      </c>
    </row>
    <row r="7134" spans="1:19">
      <c r="A7134">
        <v>511010</v>
      </c>
      <c r="B7134" s="12"/>
      <c r="C7134" s="12" t="s">
        <v>4797</v>
      </c>
      <c r="D7134" s="12" t="s">
        <v>5527</v>
      </c>
      <c r="E7134" t="b">
        <v>0</v>
      </c>
      <c r="F7134">
        <v>0</v>
      </c>
      <c r="G7134">
        <v>63357862</v>
      </c>
      <c r="H7134">
        <v>44042</v>
      </c>
      <c r="I7134" s="12" t="s">
        <v>5808</v>
      </c>
      <c r="J7134">
        <v>7</v>
      </c>
      <c r="K7134">
        <v>1122</v>
      </c>
      <c r="L7134">
        <v>0</v>
      </c>
      <c r="M7134">
        <v>0</v>
      </c>
      <c r="N7134">
        <v>398000</v>
      </c>
      <c r="O7134">
        <v>0</v>
      </c>
      <c r="P7134">
        <v>2785960</v>
      </c>
      <c r="Q7134">
        <v>9435</v>
      </c>
      <c r="R7134" t="b">
        <v>0</v>
      </c>
      <c r="S7134">
        <v>0</v>
      </c>
    </row>
    <row r="7135" spans="1:19">
      <c r="A7135">
        <v>511010</v>
      </c>
      <c r="B7135" s="12"/>
      <c r="C7135" s="12" t="s">
        <v>4797</v>
      </c>
      <c r="D7135" s="12" t="s">
        <v>5527</v>
      </c>
      <c r="E7135" t="b">
        <v>0</v>
      </c>
      <c r="F7135">
        <v>0</v>
      </c>
      <c r="G7135">
        <v>63357862</v>
      </c>
      <c r="H7135">
        <v>44073</v>
      </c>
      <c r="I7135" s="12" t="s">
        <v>5809</v>
      </c>
      <c r="J7135">
        <v>7</v>
      </c>
      <c r="K7135">
        <v>1137</v>
      </c>
      <c r="L7135">
        <v>0</v>
      </c>
      <c r="M7135">
        <v>0</v>
      </c>
      <c r="N7135">
        <v>398000</v>
      </c>
      <c r="O7135">
        <v>0</v>
      </c>
      <c r="P7135">
        <v>3183960</v>
      </c>
      <c r="Q7135">
        <v>9436</v>
      </c>
      <c r="R7135" t="b">
        <v>0</v>
      </c>
      <c r="S7135">
        <v>0</v>
      </c>
    </row>
    <row r="7136" spans="1:19">
      <c r="A7136">
        <v>511010</v>
      </c>
      <c r="B7136" s="12"/>
      <c r="C7136" s="12" t="s">
        <v>4797</v>
      </c>
      <c r="D7136" s="12" t="s">
        <v>5527</v>
      </c>
      <c r="E7136" t="b">
        <v>0</v>
      </c>
      <c r="F7136">
        <v>0</v>
      </c>
      <c r="G7136">
        <v>63357862</v>
      </c>
      <c r="H7136">
        <v>44104</v>
      </c>
      <c r="I7136" s="12" t="s">
        <v>5835</v>
      </c>
      <c r="J7136">
        <v>7</v>
      </c>
      <c r="K7136">
        <v>1151</v>
      </c>
      <c r="L7136">
        <v>0</v>
      </c>
      <c r="M7136">
        <v>0</v>
      </c>
      <c r="N7136">
        <v>398000</v>
      </c>
      <c r="O7136">
        <v>0</v>
      </c>
      <c r="P7136">
        <v>3581960</v>
      </c>
      <c r="Q7136">
        <v>9437</v>
      </c>
      <c r="R7136" t="b">
        <v>0</v>
      </c>
      <c r="S7136">
        <v>0</v>
      </c>
    </row>
    <row r="7137" spans="1:19">
      <c r="A7137">
        <v>511010</v>
      </c>
      <c r="B7137" s="12"/>
      <c r="C7137" s="12" t="s">
        <v>4797</v>
      </c>
      <c r="D7137" s="12" t="s">
        <v>5527</v>
      </c>
      <c r="E7137" t="b">
        <v>0</v>
      </c>
      <c r="F7137">
        <v>0</v>
      </c>
      <c r="G7137">
        <v>63357862</v>
      </c>
      <c r="H7137">
        <v>44133</v>
      </c>
      <c r="I7137" s="12" t="s">
        <v>5836</v>
      </c>
      <c r="J7137">
        <v>7</v>
      </c>
      <c r="K7137">
        <v>1171</v>
      </c>
      <c r="L7137">
        <v>0</v>
      </c>
      <c r="M7137">
        <v>0</v>
      </c>
      <c r="N7137">
        <v>398000</v>
      </c>
      <c r="O7137">
        <v>0</v>
      </c>
      <c r="P7137">
        <v>3979960</v>
      </c>
      <c r="Q7137">
        <v>9438</v>
      </c>
      <c r="R7137" t="b">
        <v>0</v>
      </c>
      <c r="S7137">
        <v>0</v>
      </c>
    </row>
    <row r="7138" spans="1:19">
      <c r="A7138">
        <v>511010</v>
      </c>
      <c r="B7138" s="12"/>
      <c r="C7138" s="12" t="s">
        <v>4797</v>
      </c>
      <c r="D7138" s="12" t="s">
        <v>5527</v>
      </c>
      <c r="E7138" t="b">
        <v>0</v>
      </c>
      <c r="F7138">
        <v>0</v>
      </c>
      <c r="G7138">
        <v>63357862</v>
      </c>
      <c r="H7138">
        <v>44164</v>
      </c>
      <c r="I7138" s="12" t="s">
        <v>5812</v>
      </c>
      <c r="J7138">
        <v>7</v>
      </c>
      <c r="K7138">
        <v>1182</v>
      </c>
      <c r="L7138">
        <v>0</v>
      </c>
      <c r="M7138">
        <v>0</v>
      </c>
      <c r="N7138">
        <v>398000</v>
      </c>
      <c r="O7138">
        <v>0</v>
      </c>
      <c r="P7138">
        <v>4377960</v>
      </c>
      <c r="Q7138">
        <v>9439</v>
      </c>
      <c r="R7138" t="b">
        <v>0</v>
      </c>
      <c r="S7138">
        <v>0</v>
      </c>
    </row>
    <row r="7139" spans="1:19">
      <c r="A7139">
        <v>511010</v>
      </c>
      <c r="B7139" s="12"/>
      <c r="C7139" s="12" t="s">
        <v>4797</v>
      </c>
      <c r="D7139" s="12" t="s">
        <v>5527</v>
      </c>
      <c r="E7139" t="b">
        <v>0</v>
      </c>
      <c r="F7139">
        <v>0</v>
      </c>
      <c r="G7139">
        <v>63357862</v>
      </c>
      <c r="H7139">
        <v>44178</v>
      </c>
      <c r="I7139" s="12" t="s">
        <v>5814</v>
      </c>
      <c r="J7139">
        <v>7</v>
      </c>
      <c r="K7139">
        <v>1192</v>
      </c>
      <c r="L7139">
        <v>0</v>
      </c>
      <c r="M7139">
        <v>0</v>
      </c>
      <c r="N7139">
        <v>398000</v>
      </c>
      <c r="O7139">
        <v>0</v>
      </c>
      <c r="P7139">
        <v>4775960</v>
      </c>
      <c r="Q7139">
        <v>9440</v>
      </c>
      <c r="R7139" t="b">
        <v>0</v>
      </c>
      <c r="S7139">
        <v>0</v>
      </c>
    </row>
    <row r="7140" spans="1:19">
      <c r="A7140">
        <v>511010</v>
      </c>
      <c r="B7140" s="12" t="s">
        <v>4135</v>
      </c>
      <c r="C7140" s="12" t="s">
        <v>4797</v>
      </c>
      <c r="D7140" s="12" t="s">
        <v>4135</v>
      </c>
      <c r="E7140" t="b">
        <v>0</v>
      </c>
      <c r="F7140">
        <v>0</v>
      </c>
      <c r="G7140">
        <v>63357862</v>
      </c>
      <c r="H7140" t="s">
        <v>21</v>
      </c>
      <c r="I7140" s="12"/>
      <c r="K7140">
        <v>0</v>
      </c>
      <c r="L7140">
        <v>0</v>
      </c>
      <c r="M7140">
        <v>0</v>
      </c>
      <c r="N7140">
        <v>4775960</v>
      </c>
      <c r="O7140">
        <v>0</v>
      </c>
      <c r="P7140">
        <v>4775960</v>
      </c>
      <c r="Q7140">
        <v>9441</v>
      </c>
      <c r="R7140" t="b">
        <v>0</v>
      </c>
      <c r="S7140">
        <v>0</v>
      </c>
    </row>
    <row r="7141" spans="1:19">
      <c r="A7141">
        <v>511010</v>
      </c>
      <c r="B7141" s="12" t="s">
        <v>4136</v>
      </c>
      <c r="C7141" s="12" t="s">
        <v>4797</v>
      </c>
      <c r="D7141" s="12" t="s">
        <v>4136</v>
      </c>
      <c r="E7141" t="b">
        <v>0</v>
      </c>
      <c r="F7141">
        <v>0</v>
      </c>
      <c r="G7141">
        <v>0</v>
      </c>
      <c r="H7141" t="s">
        <v>21</v>
      </c>
      <c r="I7141" s="12"/>
      <c r="K7141">
        <v>0</v>
      </c>
      <c r="L7141">
        <v>0</v>
      </c>
      <c r="M7141">
        <v>0</v>
      </c>
      <c r="N7141">
        <v>4775960</v>
      </c>
      <c r="O7141">
        <v>0</v>
      </c>
      <c r="P7141">
        <v>4775960</v>
      </c>
      <c r="Q7141">
        <v>9442</v>
      </c>
      <c r="R7141" t="b">
        <v>1</v>
      </c>
      <c r="S7141">
        <v>0</v>
      </c>
    </row>
    <row r="7142" spans="1:19">
      <c r="A7142">
        <v>511030</v>
      </c>
      <c r="B7142" s="12" t="s">
        <v>6177</v>
      </c>
      <c r="C7142" s="12" t="s">
        <v>4797</v>
      </c>
      <c r="D7142" s="12" t="s">
        <v>6177</v>
      </c>
      <c r="E7142" t="b">
        <v>1</v>
      </c>
      <c r="F7142">
        <v>0</v>
      </c>
      <c r="G7142">
        <v>0</v>
      </c>
      <c r="H7142" t="s">
        <v>21</v>
      </c>
      <c r="I7142" s="12"/>
      <c r="K7142">
        <v>0</v>
      </c>
      <c r="L7142">
        <v>7284000</v>
      </c>
      <c r="M7142">
        <v>0</v>
      </c>
      <c r="N7142">
        <v>0</v>
      </c>
      <c r="O7142">
        <v>0</v>
      </c>
      <c r="P7142">
        <v>0</v>
      </c>
      <c r="Q7142">
        <v>9451</v>
      </c>
      <c r="R7142" t="b">
        <v>1</v>
      </c>
      <c r="S7142">
        <v>0</v>
      </c>
    </row>
    <row r="7143" spans="1:19">
      <c r="A7143">
        <v>511030</v>
      </c>
      <c r="B7143" s="12" t="s">
        <v>5526</v>
      </c>
      <c r="C7143" s="12" t="s">
        <v>4797</v>
      </c>
      <c r="D7143" s="12" t="s">
        <v>5526</v>
      </c>
      <c r="E7143" t="b">
        <v>0</v>
      </c>
      <c r="F7143">
        <v>0</v>
      </c>
      <c r="G7143">
        <v>52295664</v>
      </c>
      <c r="H7143" t="s">
        <v>21</v>
      </c>
      <c r="I7143" s="12"/>
      <c r="K7143">
        <v>0</v>
      </c>
      <c r="L7143">
        <v>7284000</v>
      </c>
      <c r="M7143">
        <v>0</v>
      </c>
      <c r="N7143">
        <v>0</v>
      </c>
      <c r="O7143">
        <v>0</v>
      </c>
      <c r="P7143">
        <v>0</v>
      </c>
      <c r="Q7143">
        <v>9458</v>
      </c>
      <c r="R7143" t="b">
        <v>0</v>
      </c>
      <c r="S7143">
        <v>0</v>
      </c>
    </row>
    <row r="7144" spans="1:19">
      <c r="A7144">
        <v>511030</v>
      </c>
      <c r="B7144" s="12"/>
      <c r="C7144" s="12" t="s">
        <v>4797</v>
      </c>
      <c r="D7144" s="12" t="s">
        <v>5526</v>
      </c>
      <c r="E7144" t="b">
        <v>0</v>
      </c>
      <c r="F7144">
        <v>0</v>
      </c>
      <c r="G7144">
        <v>52295664</v>
      </c>
      <c r="H7144">
        <v>43861</v>
      </c>
      <c r="I7144" s="12" t="s">
        <v>5816</v>
      </c>
      <c r="J7144">
        <v>7</v>
      </c>
      <c r="K7144">
        <v>1052</v>
      </c>
      <c r="L7144">
        <v>0</v>
      </c>
      <c r="M7144">
        <v>0</v>
      </c>
      <c r="N7144">
        <v>572400</v>
      </c>
      <c r="O7144">
        <v>0</v>
      </c>
      <c r="P7144">
        <v>572400</v>
      </c>
      <c r="Q7144">
        <v>9459</v>
      </c>
      <c r="R7144" t="b">
        <v>0</v>
      </c>
      <c r="S7144">
        <v>0</v>
      </c>
    </row>
    <row r="7145" spans="1:19">
      <c r="A7145">
        <v>511030</v>
      </c>
      <c r="B7145" s="12"/>
      <c r="C7145" s="12" t="s">
        <v>4797</v>
      </c>
      <c r="D7145" s="12" t="s">
        <v>5526</v>
      </c>
      <c r="E7145" t="b">
        <v>0</v>
      </c>
      <c r="F7145">
        <v>0</v>
      </c>
      <c r="G7145">
        <v>52295664</v>
      </c>
      <c r="H7145">
        <v>43889</v>
      </c>
      <c r="I7145" s="12" t="s">
        <v>5817</v>
      </c>
      <c r="J7145">
        <v>7</v>
      </c>
      <c r="K7145">
        <v>1057</v>
      </c>
      <c r="L7145">
        <v>0</v>
      </c>
      <c r="M7145">
        <v>0</v>
      </c>
      <c r="N7145">
        <v>572400</v>
      </c>
      <c r="O7145">
        <v>0</v>
      </c>
      <c r="P7145">
        <v>1144800</v>
      </c>
      <c r="Q7145">
        <v>9460</v>
      </c>
      <c r="R7145" t="b">
        <v>0</v>
      </c>
      <c r="S7145">
        <v>0</v>
      </c>
    </row>
    <row r="7146" spans="1:19">
      <c r="A7146">
        <v>511030</v>
      </c>
      <c r="B7146" s="12"/>
      <c r="C7146" s="12" t="s">
        <v>4797</v>
      </c>
      <c r="D7146" s="12" t="s">
        <v>5526</v>
      </c>
      <c r="E7146" t="b">
        <v>0</v>
      </c>
      <c r="F7146">
        <v>0</v>
      </c>
      <c r="G7146">
        <v>52295664</v>
      </c>
      <c r="H7146">
        <v>43920</v>
      </c>
      <c r="I7146" s="12" t="s">
        <v>5818</v>
      </c>
      <c r="J7146">
        <v>7</v>
      </c>
      <c r="K7146">
        <v>1074</v>
      </c>
      <c r="L7146">
        <v>0</v>
      </c>
      <c r="M7146">
        <v>0</v>
      </c>
      <c r="N7146">
        <v>572400</v>
      </c>
      <c r="O7146">
        <v>0</v>
      </c>
      <c r="P7146">
        <v>1717200</v>
      </c>
      <c r="Q7146">
        <v>9461</v>
      </c>
      <c r="R7146" t="b">
        <v>0</v>
      </c>
      <c r="S7146">
        <v>0</v>
      </c>
    </row>
    <row r="7147" spans="1:19">
      <c r="A7147">
        <v>511030</v>
      </c>
      <c r="B7147" s="12"/>
      <c r="C7147" s="12" t="s">
        <v>4797</v>
      </c>
      <c r="D7147" s="12" t="s">
        <v>5526</v>
      </c>
      <c r="E7147" t="b">
        <v>0</v>
      </c>
      <c r="F7147">
        <v>0</v>
      </c>
      <c r="G7147">
        <v>52295664</v>
      </c>
      <c r="H7147">
        <v>43951</v>
      </c>
      <c r="I7147" s="12" t="s">
        <v>5819</v>
      </c>
      <c r="J7147">
        <v>7</v>
      </c>
      <c r="K7147">
        <v>1082</v>
      </c>
      <c r="L7147">
        <v>0</v>
      </c>
      <c r="M7147">
        <v>0</v>
      </c>
      <c r="N7147">
        <v>572400</v>
      </c>
      <c r="O7147">
        <v>0</v>
      </c>
      <c r="P7147">
        <v>2289600</v>
      </c>
      <c r="Q7147">
        <v>9462</v>
      </c>
      <c r="R7147" t="b">
        <v>0</v>
      </c>
      <c r="S7147">
        <v>0</v>
      </c>
    </row>
    <row r="7148" spans="1:19">
      <c r="A7148">
        <v>511030</v>
      </c>
      <c r="B7148" s="12"/>
      <c r="C7148" s="12" t="s">
        <v>4797</v>
      </c>
      <c r="D7148" s="12" t="s">
        <v>5526</v>
      </c>
      <c r="E7148" t="b">
        <v>0</v>
      </c>
      <c r="F7148">
        <v>0</v>
      </c>
      <c r="G7148">
        <v>52295664</v>
      </c>
      <c r="H7148">
        <v>43981</v>
      </c>
      <c r="I7148" s="12" t="s">
        <v>5820</v>
      </c>
      <c r="J7148">
        <v>7</v>
      </c>
      <c r="K7148">
        <v>1097</v>
      </c>
      <c r="L7148">
        <v>0</v>
      </c>
      <c r="M7148">
        <v>0</v>
      </c>
      <c r="N7148">
        <v>607000</v>
      </c>
      <c r="O7148">
        <v>0</v>
      </c>
      <c r="P7148">
        <v>2896600</v>
      </c>
      <c r="Q7148">
        <v>9463</v>
      </c>
      <c r="R7148" t="b">
        <v>0</v>
      </c>
      <c r="S7148">
        <v>0</v>
      </c>
    </row>
    <row r="7149" spans="1:19">
      <c r="A7149">
        <v>511030</v>
      </c>
      <c r="B7149" s="12"/>
      <c r="C7149" s="12" t="s">
        <v>4797</v>
      </c>
      <c r="D7149" s="12" t="s">
        <v>5526</v>
      </c>
      <c r="E7149" t="b">
        <v>0</v>
      </c>
      <c r="F7149">
        <v>0</v>
      </c>
      <c r="G7149">
        <v>52295664</v>
      </c>
      <c r="H7149">
        <v>43981</v>
      </c>
      <c r="I7149" s="12" t="s">
        <v>6178</v>
      </c>
      <c r="J7149">
        <v>7</v>
      </c>
      <c r="K7149">
        <v>1097</v>
      </c>
      <c r="L7149">
        <v>0</v>
      </c>
      <c r="M7149">
        <v>0</v>
      </c>
      <c r="N7149">
        <v>138400</v>
      </c>
      <c r="O7149">
        <v>0</v>
      </c>
      <c r="P7149">
        <v>3035000</v>
      </c>
      <c r="Q7149">
        <v>9464</v>
      </c>
      <c r="R7149" t="b">
        <v>0</v>
      </c>
      <c r="S7149">
        <v>0</v>
      </c>
    </row>
    <row r="7150" spans="1:19">
      <c r="A7150">
        <v>511030</v>
      </c>
      <c r="B7150" s="12"/>
      <c r="C7150" s="12" t="s">
        <v>4797</v>
      </c>
      <c r="D7150" s="12" t="s">
        <v>5526</v>
      </c>
      <c r="E7150" t="b">
        <v>0</v>
      </c>
      <c r="F7150">
        <v>0</v>
      </c>
      <c r="G7150">
        <v>52295664</v>
      </c>
      <c r="H7150">
        <v>44008</v>
      </c>
      <c r="I7150" s="12" t="s">
        <v>5821</v>
      </c>
      <c r="J7150">
        <v>7</v>
      </c>
      <c r="K7150">
        <v>1115</v>
      </c>
      <c r="L7150">
        <v>0</v>
      </c>
      <c r="M7150">
        <v>0</v>
      </c>
      <c r="N7150">
        <v>607000</v>
      </c>
      <c r="O7150">
        <v>0</v>
      </c>
      <c r="P7150">
        <v>3642000</v>
      </c>
      <c r="Q7150">
        <v>9465</v>
      </c>
      <c r="R7150" t="b">
        <v>0</v>
      </c>
      <c r="S7150">
        <v>0</v>
      </c>
    </row>
    <row r="7151" spans="1:19">
      <c r="A7151">
        <v>511030</v>
      </c>
      <c r="B7151" s="12"/>
      <c r="C7151" s="12" t="s">
        <v>4797</v>
      </c>
      <c r="D7151" s="12" t="s">
        <v>5526</v>
      </c>
      <c r="E7151" t="b">
        <v>0</v>
      </c>
      <c r="F7151">
        <v>0</v>
      </c>
      <c r="G7151">
        <v>52295664</v>
      </c>
      <c r="H7151">
        <v>44042</v>
      </c>
      <c r="I7151" s="12" t="s">
        <v>5822</v>
      </c>
      <c r="J7151">
        <v>7</v>
      </c>
      <c r="K7151">
        <v>1123</v>
      </c>
      <c r="L7151">
        <v>0</v>
      </c>
      <c r="M7151">
        <v>0</v>
      </c>
      <c r="N7151">
        <v>607000</v>
      </c>
      <c r="O7151">
        <v>0</v>
      </c>
      <c r="P7151">
        <v>4249000</v>
      </c>
      <c r="Q7151">
        <v>9466</v>
      </c>
      <c r="R7151" t="b">
        <v>0</v>
      </c>
      <c r="S7151">
        <v>0</v>
      </c>
    </row>
    <row r="7152" spans="1:19">
      <c r="A7152">
        <v>511030</v>
      </c>
      <c r="B7152" s="12"/>
      <c r="C7152" s="12" t="s">
        <v>4797</v>
      </c>
      <c r="D7152" s="12" t="s">
        <v>5526</v>
      </c>
      <c r="E7152" t="b">
        <v>0</v>
      </c>
      <c r="F7152">
        <v>0</v>
      </c>
      <c r="G7152">
        <v>52295664</v>
      </c>
      <c r="H7152">
        <v>44073</v>
      </c>
      <c r="I7152" s="12" t="s">
        <v>5823</v>
      </c>
      <c r="J7152">
        <v>7</v>
      </c>
      <c r="K7152">
        <v>1136</v>
      </c>
      <c r="L7152">
        <v>0</v>
      </c>
      <c r="M7152">
        <v>0</v>
      </c>
      <c r="N7152">
        <v>607000</v>
      </c>
      <c r="O7152">
        <v>0</v>
      </c>
      <c r="P7152">
        <v>4856000</v>
      </c>
      <c r="Q7152">
        <v>9467</v>
      </c>
      <c r="R7152" t="b">
        <v>0</v>
      </c>
      <c r="S7152">
        <v>0</v>
      </c>
    </row>
    <row r="7153" spans="1:19">
      <c r="A7153">
        <v>511030</v>
      </c>
      <c r="B7153" s="12"/>
      <c r="C7153" s="12" t="s">
        <v>4797</v>
      </c>
      <c r="D7153" s="12" t="s">
        <v>5526</v>
      </c>
      <c r="E7153" t="b">
        <v>0</v>
      </c>
      <c r="F7153">
        <v>0</v>
      </c>
      <c r="G7153">
        <v>52295664</v>
      </c>
      <c r="H7153">
        <v>44104</v>
      </c>
      <c r="I7153" s="12" t="s">
        <v>5823</v>
      </c>
      <c r="J7153">
        <v>7</v>
      </c>
      <c r="K7153">
        <v>1152</v>
      </c>
      <c r="L7153">
        <v>0</v>
      </c>
      <c r="M7153">
        <v>0</v>
      </c>
      <c r="N7153">
        <v>607000</v>
      </c>
      <c r="O7153">
        <v>0</v>
      </c>
      <c r="P7153">
        <v>5463000</v>
      </c>
      <c r="Q7153">
        <v>9468</v>
      </c>
      <c r="R7153" t="b">
        <v>0</v>
      </c>
      <c r="S7153">
        <v>0</v>
      </c>
    </row>
    <row r="7154" spans="1:19">
      <c r="A7154">
        <v>511030</v>
      </c>
      <c r="B7154" s="12"/>
      <c r="C7154" s="12" t="s">
        <v>4797</v>
      </c>
      <c r="D7154" s="12" t="s">
        <v>5526</v>
      </c>
      <c r="E7154" t="b">
        <v>0</v>
      </c>
      <c r="F7154">
        <v>0</v>
      </c>
      <c r="G7154">
        <v>52295664</v>
      </c>
      <c r="H7154">
        <v>44133</v>
      </c>
      <c r="I7154" s="12" t="s">
        <v>5825</v>
      </c>
      <c r="J7154">
        <v>7</v>
      </c>
      <c r="K7154">
        <v>1170</v>
      </c>
      <c r="L7154">
        <v>0</v>
      </c>
      <c r="M7154">
        <v>0</v>
      </c>
      <c r="N7154">
        <v>607000</v>
      </c>
      <c r="O7154">
        <v>0</v>
      </c>
      <c r="P7154">
        <v>6070000</v>
      </c>
      <c r="Q7154">
        <v>9469</v>
      </c>
      <c r="R7154" t="b">
        <v>0</v>
      </c>
      <c r="S7154">
        <v>0</v>
      </c>
    </row>
    <row r="7155" spans="1:19">
      <c r="A7155">
        <v>511030</v>
      </c>
      <c r="B7155" s="12"/>
      <c r="C7155" s="12" t="s">
        <v>4797</v>
      </c>
      <c r="D7155" s="12" t="s">
        <v>5526</v>
      </c>
      <c r="E7155" t="b">
        <v>0</v>
      </c>
      <c r="F7155">
        <v>0</v>
      </c>
      <c r="G7155">
        <v>52295664</v>
      </c>
      <c r="H7155">
        <v>44164</v>
      </c>
      <c r="I7155" s="12" t="s">
        <v>5826</v>
      </c>
      <c r="J7155">
        <v>7</v>
      </c>
      <c r="K7155">
        <v>1181</v>
      </c>
      <c r="L7155">
        <v>0</v>
      </c>
      <c r="M7155">
        <v>0</v>
      </c>
      <c r="N7155">
        <v>607000</v>
      </c>
      <c r="O7155">
        <v>0</v>
      </c>
      <c r="P7155">
        <v>6677000</v>
      </c>
      <c r="Q7155">
        <v>9470</v>
      </c>
      <c r="R7155" t="b">
        <v>0</v>
      </c>
      <c r="S7155">
        <v>0</v>
      </c>
    </row>
    <row r="7156" spans="1:19">
      <c r="A7156">
        <v>511030</v>
      </c>
      <c r="B7156" s="12"/>
      <c r="C7156" s="12" t="s">
        <v>4797</v>
      </c>
      <c r="D7156" s="12" t="s">
        <v>5526</v>
      </c>
      <c r="E7156" t="b">
        <v>0</v>
      </c>
      <c r="F7156">
        <v>0</v>
      </c>
      <c r="G7156">
        <v>52295664</v>
      </c>
      <c r="H7156">
        <v>44178</v>
      </c>
      <c r="I7156" s="12" t="s">
        <v>5827</v>
      </c>
      <c r="J7156">
        <v>7</v>
      </c>
      <c r="K7156">
        <v>1193</v>
      </c>
      <c r="L7156">
        <v>0</v>
      </c>
      <c r="M7156">
        <v>0</v>
      </c>
      <c r="N7156">
        <v>607000</v>
      </c>
      <c r="O7156">
        <v>0</v>
      </c>
      <c r="P7156">
        <v>7284000</v>
      </c>
      <c r="Q7156">
        <v>9471</v>
      </c>
      <c r="R7156" t="b">
        <v>0</v>
      </c>
      <c r="S7156">
        <v>0</v>
      </c>
    </row>
    <row r="7157" spans="1:19">
      <c r="A7157">
        <v>511030</v>
      </c>
      <c r="B7157" s="12" t="s">
        <v>4140</v>
      </c>
      <c r="C7157" s="12" t="s">
        <v>4797</v>
      </c>
      <c r="D7157" s="12" t="s">
        <v>4140</v>
      </c>
      <c r="E7157" t="b">
        <v>0</v>
      </c>
      <c r="F7157">
        <v>0</v>
      </c>
      <c r="G7157">
        <v>52295664</v>
      </c>
      <c r="H7157" t="s">
        <v>21</v>
      </c>
      <c r="I7157" s="12"/>
      <c r="K7157">
        <v>0</v>
      </c>
      <c r="L7157">
        <v>0</v>
      </c>
      <c r="M7157">
        <v>0</v>
      </c>
      <c r="N7157">
        <v>7284000</v>
      </c>
      <c r="O7157">
        <v>0</v>
      </c>
      <c r="P7157">
        <v>7284000</v>
      </c>
      <c r="Q7157">
        <v>9472</v>
      </c>
      <c r="R7157" t="b">
        <v>0</v>
      </c>
      <c r="S7157">
        <v>0</v>
      </c>
    </row>
    <row r="7158" spans="1:19">
      <c r="A7158">
        <v>511030</v>
      </c>
      <c r="B7158" s="12" t="s">
        <v>4141</v>
      </c>
      <c r="C7158" s="12" t="s">
        <v>4797</v>
      </c>
      <c r="D7158" s="12" t="s">
        <v>4141</v>
      </c>
      <c r="E7158" t="b">
        <v>0</v>
      </c>
      <c r="F7158">
        <v>0</v>
      </c>
      <c r="G7158">
        <v>0</v>
      </c>
      <c r="H7158" t="s">
        <v>21</v>
      </c>
      <c r="I7158" s="12"/>
      <c r="K7158">
        <v>0</v>
      </c>
      <c r="L7158">
        <v>0</v>
      </c>
      <c r="M7158">
        <v>0</v>
      </c>
      <c r="N7158">
        <v>7284000</v>
      </c>
      <c r="O7158">
        <v>0</v>
      </c>
      <c r="P7158">
        <v>7284000</v>
      </c>
      <c r="Q7158">
        <v>9473</v>
      </c>
      <c r="R7158" t="b">
        <v>1</v>
      </c>
      <c r="S7158">
        <v>0</v>
      </c>
    </row>
    <row r="7159" spans="1:19">
      <c r="A7159">
        <v>511035</v>
      </c>
      <c r="B7159" s="12" t="s">
        <v>6179</v>
      </c>
      <c r="C7159" s="12" t="s">
        <v>4797</v>
      </c>
      <c r="D7159" s="12" t="s">
        <v>6179</v>
      </c>
      <c r="E7159" t="b">
        <v>1</v>
      </c>
      <c r="F7159">
        <v>0</v>
      </c>
      <c r="G7159">
        <v>0</v>
      </c>
      <c r="H7159" t="s">
        <v>21</v>
      </c>
      <c r="I7159" s="12"/>
      <c r="K7159">
        <v>0</v>
      </c>
      <c r="L7159">
        <v>16188000</v>
      </c>
      <c r="M7159">
        <v>0</v>
      </c>
      <c r="N7159">
        <v>0</v>
      </c>
      <c r="O7159">
        <v>0</v>
      </c>
      <c r="P7159">
        <v>0</v>
      </c>
      <c r="Q7159">
        <v>9476</v>
      </c>
      <c r="R7159" t="b">
        <v>1</v>
      </c>
      <c r="S7159">
        <v>0</v>
      </c>
    </row>
    <row r="7160" spans="1:19">
      <c r="A7160">
        <v>511035</v>
      </c>
      <c r="B7160" s="12" t="s">
        <v>5518</v>
      </c>
      <c r="C7160" s="12" t="s">
        <v>4797</v>
      </c>
      <c r="D7160" s="12" t="s">
        <v>5518</v>
      </c>
      <c r="E7160" t="b">
        <v>0</v>
      </c>
      <c r="F7160">
        <v>0</v>
      </c>
      <c r="G7160">
        <v>2996611</v>
      </c>
      <c r="H7160" t="s">
        <v>21</v>
      </c>
      <c r="I7160" s="12"/>
      <c r="K7160">
        <v>0</v>
      </c>
      <c r="L7160">
        <v>16188000</v>
      </c>
      <c r="M7160">
        <v>0</v>
      </c>
      <c r="N7160">
        <v>0</v>
      </c>
      <c r="O7160">
        <v>0</v>
      </c>
      <c r="P7160">
        <v>0</v>
      </c>
      <c r="Q7160">
        <v>9477</v>
      </c>
      <c r="R7160" t="b">
        <v>0</v>
      </c>
      <c r="S7160">
        <v>0</v>
      </c>
    </row>
    <row r="7161" spans="1:19">
      <c r="A7161">
        <v>511035</v>
      </c>
      <c r="B7161" s="12"/>
      <c r="C7161" s="12" t="s">
        <v>4797</v>
      </c>
      <c r="D7161" s="12" t="s">
        <v>5518</v>
      </c>
      <c r="E7161" t="b">
        <v>0</v>
      </c>
      <c r="F7161">
        <v>0</v>
      </c>
      <c r="G7161">
        <v>2996611</v>
      </c>
      <c r="H7161">
        <v>43860</v>
      </c>
      <c r="I7161" s="12" t="s">
        <v>5801</v>
      </c>
      <c r="J7161">
        <v>7</v>
      </c>
      <c r="K7161">
        <v>1051</v>
      </c>
      <c r="L7161">
        <v>0</v>
      </c>
      <c r="M7161">
        <v>0</v>
      </c>
      <c r="N7161">
        <v>1272000</v>
      </c>
      <c r="O7161">
        <v>0</v>
      </c>
      <c r="P7161">
        <v>1272000</v>
      </c>
      <c r="Q7161">
        <v>9478</v>
      </c>
      <c r="R7161" t="b">
        <v>0</v>
      </c>
      <c r="S7161">
        <v>0</v>
      </c>
    </row>
    <row r="7162" spans="1:19">
      <c r="A7162">
        <v>511035</v>
      </c>
      <c r="B7162" s="12"/>
      <c r="C7162" s="12" t="s">
        <v>4797</v>
      </c>
      <c r="D7162" s="12" t="s">
        <v>5518</v>
      </c>
      <c r="E7162" t="b">
        <v>0</v>
      </c>
      <c r="F7162">
        <v>0</v>
      </c>
      <c r="G7162">
        <v>2996611</v>
      </c>
      <c r="H7162">
        <v>43889</v>
      </c>
      <c r="I7162" s="12" t="s">
        <v>5802</v>
      </c>
      <c r="J7162">
        <v>7</v>
      </c>
      <c r="K7162">
        <v>1058</v>
      </c>
      <c r="L7162">
        <v>0</v>
      </c>
      <c r="M7162">
        <v>0</v>
      </c>
      <c r="N7162">
        <v>1272000</v>
      </c>
      <c r="O7162">
        <v>0</v>
      </c>
      <c r="P7162">
        <v>2544000</v>
      </c>
      <c r="Q7162">
        <v>9479</v>
      </c>
      <c r="R7162" t="b">
        <v>0</v>
      </c>
      <c r="S7162">
        <v>0</v>
      </c>
    </row>
    <row r="7163" spans="1:19">
      <c r="A7163">
        <v>511035</v>
      </c>
      <c r="B7163" s="12"/>
      <c r="C7163" s="12" t="s">
        <v>4797</v>
      </c>
      <c r="D7163" s="12" t="s">
        <v>5518</v>
      </c>
      <c r="E7163" t="b">
        <v>0</v>
      </c>
      <c r="F7163">
        <v>0</v>
      </c>
      <c r="G7163">
        <v>2996611</v>
      </c>
      <c r="H7163">
        <v>43920</v>
      </c>
      <c r="I7163" s="12" t="s">
        <v>5803</v>
      </c>
      <c r="J7163">
        <v>7</v>
      </c>
      <c r="K7163">
        <v>1073</v>
      </c>
      <c r="L7163">
        <v>0</v>
      </c>
      <c r="M7163">
        <v>0</v>
      </c>
      <c r="N7163">
        <v>1272000</v>
      </c>
      <c r="O7163">
        <v>0</v>
      </c>
      <c r="P7163">
        <v>3816000</v>
      </c>
      <c r="Q7163">
        <v>9480</v>
      </c>
      <c r="R7163" t="b">
        <v>0</v>
      </c>
      <c r="S7163">
        <v>0</v>
      </c>
    </row>
    <row r="7164" spans="1:19">
      <c r="A7164">
        <v>511035</v>
      </c>
      <c r="B7164" s="12"/>
      <c r="C7164" s="12" t="s">
        <v>4797</v>
      </c>
      <c r="D7164" s="12" t="s">
        <v>5518</v>
      </c>
      <c r="E7164" t="b">
        <v>0</v>
      </c>
      <c r="F7164">
        <v>0</v>
      </c>
      <c r="G7164">
        <v>2996611</v>
      </c>
      <c r="H7164">
        <v>43936</v>
      </c>
      <c r="I7164" s="12" t="s">
        <v>5804</v>
      </c>
      <c r="J7164">
        <v>7</v>
      </c>
      <c r="K7164">
        <v>1081</v>
      </c>
      <c r="L7164">
        <v>0</v>
      </c>
      <c r="M7164">
        <v>0</v>
      </c>
      <c r="N7164">
        <v>1272000</v>
      </c>
      <c r="O7164">
        <v>0</v>
      </c>
      <c r="P7164">
        <v>5088000</v>
      </c>
      <c r="Q7164">
        <v>9481</v>
      </c>
      <c r="R7164" t="b">
        <v>0</v>
      </c>
      <c r="S7164">
        <v>0</v>
      </c>
    </row>
    <row r="7165" spans="1:19">
      <c r="A7165">
        <v>511035</v>
      </c>
      <c r="B7165" s="12"/>
      <c r="C7165" s="12" t="s">
        <v>4797</v>
      </c>
      <c r="D7165" s="12" t="s">
        <v>5518</v>
      </c>
      <c r="E7165" t="b">
        <v>0</v>
      </c>
      <c r="F7165">
        <v>0</v>
      </c>
      <c r="G7165">
        <v>2996611</v>
      </c>
      <c r="H7165">
        <v>43981</v>
      </c>
      <c r="I7165" s="12" t="s">
        <v>5805</v>
      </c>
      <c r="J7165">
        <v>7</v>
      </c>
      <c r="K7165">
        <v>1098</v>
      </c>
      <c r="L7165">
        <v>0</v>
      </c>
      <c r="M7165">
        <v>0</v>
      </c>
      <c r="N7165">
        <v>1349000</v>
      </c>
      <c r="O7165">
        <v>0</v>
      </c>
      <c r="P7165">
        <v>6437000</v>
      </c>
      <c r="Q7165">
        <v>9482</v>
      </c>
      <c r="R7165" t="b">
        <v>0</v>
      </c>
      <c r="S7165">
        <v>0</v>
      </c>
    </row>
    <row r="7166" spans="1:19">
      <c r="A7166">
        <v>511035</v>
      </c>
      <c r="B7166" s="12"/>
      <c r="C7166" s="12" t="s">
        <v>4797</v>
      </c>
      <c r="D7166" s="12" t="s">
        <v>5518</v>
      </c>
      <c r="E7166" t="b">
        <v>0</v>
      </c>
      <c r="F7166">
        <v>0</v>
      </c>
      <c r="G7166">
        <v>2996611</v>
      </c>
      <c r="H7166">
        <v>43981</v>
      </c>
      <c r="I7166" s="12" t="s">
        <v>6180</v>
      </c>
      <c r="J7166">
        <v>7</v>
      </c>
      <c r="K7166">
        <v>1098</v>
      </c>
      <c r="L7166">
        <v>0</v>
      </c>
      <c r="M7166">
        <v>0</v>
      </c>
      <c r="N7166">
        <v>308000</v>
      </c>
      <c r="O7166">
        <v>0</v>
      </c>
      <c r="P7166">
        <v>6745000</v>
      </c>
      <c r="Q7166">
        <v>9483</v>
      </c>
      <c r="R7166" t="b">
        <v>0</v>
      </c>
      <c r="S7166">
        <v>0</v>
      </c>
    </row>
    <row r="7167" spans="1:19">
      <c r="A7167">
        <v>511035</v>
      </c>
      <c r="B7167" s="12"/>
      <c r="C7167" s="12" t="s">
        <v>4797</v>
      </c>
      <c r="D7167" s="12" t="s">
        <v>5518</v>
      </c>
      <c r="E7167" t="b">
        <v>0</v>
      </c>
      <c r="F7167">
        <v>0</v>
      </c>
      <c r="G7167">
        <v>2996611</v>
      </c>
      <c r="H7167">
        <v>44008</v>
      </c>
      <c r="I7167" s="12" t="s">
        <v>5807</v>
      </c>
      <c r="J7167">
        <v>7</v>
      </c>
      <c r="K7167">
        <v>1114</v>
      </c>
      <c r="L7167">
        <v>0</v>
      </c>
      <c r="M7167">
        <v>0</v>
      </c>
      <c r="N7167">
        <v>1349000</v>
      </c>
      <c r="O7167">
        <v>0</v>
      </c>
      <c r="P7167">
        <v>8094000</v>
      </c>
      <c r="Q7167">
        <v>9484</v>
      </c>
      <c r="R7167" t="b">
        <v>0</v>
      </c>
      <c r="S7167">
        <v>0</v>
      </c>
    </row>
    <row r="7168" spans="1:19">
      <c r="A7168">
        <v>511035</v>
      </c>
      <c r="B7168" s="12"/>
      <c r="C7168" s="12" t="s">
        <v>4797</v>
      </c>
      <c r="D7168" s="12" t="s">
        <v>5518</v>
      </c>
      <c r="E7168" t="b">
        <v>0</v>
      </c>
      <c r="F7168">
        <v>0</v>
      </c>
      <c r="G7168">
        <v>2996611</v>
      </c>
      <c r="H7168">
        <v>44042</v>
      </c>
      <c r="I7168" s="12" t="s">
        <v>5808</v>
      </c>
      <c r="J7168">
        <v>7</v>
      </c>
      <c r="K7168">
        <v>1124</v>
      </c>
      <c r="L7168">
        <v>0</v>
      </c>
      <c r="M7168">
        <v>0</v>
      </c>
      <c r="N7168">
        <v>1349000</v>
      </c>
      <c r="O7168">
        <v>0</v>
      </c>
      <c r="P7168">
        <v>9443000</v>
      </c>
      <c r="Q7168">
        <v>9485</v>
      </c>
      <c r="R7168" t="b">
        <v>0</v>
      </c>
      <c r="S7168">
        <v>0</v>
      </c>
    </row>
    <row r="7169" spans="1:19">
      <c r="A7169">
        <v>511035</v>
      </c>
      <c r="B7169" s="12"/>
      <c r="C7169" s="12" t="s">
        <v>4797</v>
      </c>
      <c r="D7169" s="12" t="s">
        <v>5518</v>
      </c>
      <c r="E7169" t="b">
        <v>0</v>
      </c>
      <c r="F7169">
        <v>0</v>
      </c>
      <c r="G7169">
        <v>2996611</v>
      </c>
      <c r="H7169">
        <v>44073</v>
      </c>
      <c r="I7169" s="12" t="s">
        <v>5809</v>
      </c>
      <c r="J7169">
        <v>7</v>
      </c>
      <c r="K7169">
        <v>1135</v>
      </c>
      <c r="L7169">
        <v>0</v>
      </c>
      <c r="M7169">
        <v>0</v>
      </c>
      <c r="N7169">
        <v>1349000</v>
      </c>
      <c r="O7169">
        <v>0</v>
      </c>
      <c r="P7169">
        <v>10792000</v>
      </c>
      <c r="Q7169">
        <v>9486</v>
      </c>
      <c r="R7169" t="b">
        <v>0</v>
      </c>
      <c r="S7169">
        <v>0</v>
      </c>
    </row>
    <row r="7170" spans="1:19">
      <c r="A7170">
        <v>511035</v>
      </c>
      <c r="B7170" s="12"/>
      <c r="C7170" s="12" t="s">
        <v>4797</v>
      </c>
      <c r="D7170" s="12" t="s">
        <v>5518</v>
      </c>
      <c r="E7170" t="b">
        <v>0</v>
      </c>
      <c r="F7170">
        <v>0</v>
      </c>
      <c r="G7170">
        <v>2996611</v>
      </c>
      <c r="H7170">
        <v>44104</v>
      </c>
      <c r="I7170" s="12" t="s">
        <v>5810</v>
      </c>
      <c r="J7170">
        <v>7</v>
      </c>
      <c r="K7170">
        <v>1153</v>
      </c>
      <c r="L7170">
        <v>0</v>
      </c>
      <c r="M7170">
        <v>0</v>
      </c>
      <c r="N7170">
        <v>1349000</v>
      </c>
      <c r="O7170">
        <v>0</v>
      </c>
      <c r="P7170">
        <v>12141000</v>
      </c>
      <c r="Q7170">
        <v>9487</v>
      </c>
      <c r="R7170" t="b">
        <v>0</v>
      </c>
      <c r="S7170">
        <v>0</v>
      </c>
    </row>
    <row r="7171" spans="1:19">
      <c r="A7171">
        <v>511035</v>
      </c>
      <c r="B7171" s="12"/>
      <c r="C7171" s="12" t="s">
        <v>4797</v>
      </c>
      <c r="D7171" s="12" t="s">
        <v>5518</v>
      </c>
      <c r="E7171" t="b">
        <v>0</v>
      </c>
      <c r="F7171">
        <v>0</v>
      </c>
      <c r="G7171">
        <v>2996611</v>
      </c>
      <c r="H7171">
        <v>44133</v>
      </c>
      <c r="I7171" s="12" t="s">
        <v>5811</v>
      </c>
      <c r="J7171">
        <v>7</v>
      </c>
      <c r="K7171">
        <v>1169</v>
      </c>
      <c r="L7171">
        <v>0</v>
      </c>
      <c r="M7171">
        <v>0</v>
      </c>
      <c r="N7171">
        <v>1349000</v>
      </c>
      <c r="O7171">
        <v>0</v>
      </c>
      <c r="P7171">
        <v>13490000</v>
      </c>
      <c r="Q7171">
        <v>9488</v>
      </c>
      <c r="R7171" t="b">
        <v>0</v>
      </c>
      <c r="S7171">
        <v>0</v>
      </c>
    </row>
    <row r="7172" spans="1:19">
      <c r="A7172">
        <v>511035</v>
      </c>
      <c r="B7172" s="12"/>
      <c r="C7172" s="12" t="s">
        <v>4797</v>
      </c>
      <c r="D7172" s="12" t="s">
        <v>5518</v>
      </c>
      <c r="E7172" t="b">
        <v>0</v>
      </c>
      <c r="F7172">
        <v>0</v>
      </c>
      <c r="G7172">
        <v>2996611</v>
      </c>
      <c r="H7172">
        <v>44164</v>
      </c>
      <c r="I7172" s="12" t="s">
        <v>5812</v>
      </c>
      <c r="J7172">
        <v>7</v>
      </c>
      <c r="K7172">
        <v>1180</v>
      </c>
      <c r="L7172">
        <v>0</v>
      </c>
      <c r="M7172">
        <v>0</v>
      </c>
      <c r="N7172">
        <v>1349000</v>
      </c>
      <c r="O7172">
        <v>0</v>
      </c>
      <c r="P7172">
        <v>14839000</v>
      </c>
      <c r="Q7172">
        <v>9489</v>
      </c>
      <c r="R7172" t="b">
        <v>0</v>
      </c>
      <c r="S7172">
        <v>0</v>
      </c>
    </row>
    <row r="7173" spans="1:19">
      <c r="A7173">
        <v>511035</v>
      </c>
      <c r="B7173" s="12"/>
      <c r="C7173" s="12" t="s">
        <v>4797</v>
      </c>
      <c r="D7173" s="12" t="s">
        <v>5518</v>
      </c>
      <c r="E7173" t="b">
        <v>0</v>
      </c>
      <c r="F7173">
        <v>0</v>
      </c>
      <c r="G7173">
        <v>2996611</v>
      </c>
      <c r="H7173">
        <v>44178</v>
      </c>
      <c r="I7173" s="12" t="s">
        <v>5814</v>
      </c>
      <c r="J7173">
        <v>7</v>
      </c>
      <c r="K7173">
        <v>1194</v>
      </c>
      <c r="L7173">
        <v>0</v>
      </c>
      <c r="M7173">
        <v>0</v>
      </c>
      <c r="N7173">
        <v>1349000</v>
      </c>
      <c r="O7173">
        <v>0</v>
      </c>
      <c r="P7173">
        <v>16188000</v>
      </c>
      <c r="Q7173">
        <v>9490</v>
      </c>
      <c r="R7173" t="b">
        <v>0</v>
      </c>
      <c r="S7173">
        <v>0</v>
      </c>
    </row>
    <row r="7174" spans="1:19">
      <c r="A7174">
        <v>511035</v>
      </c>
      <c r="B7174" s="12" t="s">
        <v>4145</v>
      </c>
      <c r="C7174" s="12" t="s">
        <v>4797</v>
      </c>
      <c r="D7174" s="12" t="s">
        <v>4145</v>
      </c>
      <c r="E7174" t="b">
        <v>0</v>
      </c>
      <c r="F7174">
        <v>0</v>
      </c>
      <c r="G7174">
        <v>2996611</v>
      </c>
      <c r="H7174" t="s">
        <v>21</v>
      </c>
      <c r="I7174" s="12"/>
      <c r="K7174">
        <v>0</v>
      </c>
      <c r="L7174">
        <v>0</v>
      </c>
      <c r="M7174">
        <v>0</v>
      </c>
      <c r="N7174">
        <v>16188000</v>
      </c>
      <c r="O7174">
        <v>0</v>
      </c>
      <c r="P7174">
        <v>16188000</v>
      </c>
      <c r="Q7174">
        <v>9491</v>
      </c>
      <c r="R7174" t="b">
        <v>0</v>
      </c>
      <c r="S7174">
        <v>0</v>
      </c>
    </row>
    <row r="7175" spans="1:19">
      <c r="A7175">
        <v>511035</v>
      </c>
      <c r="B7175" s="12" t="s">
        <v>4146</v>
      </c>
      <c r="C7175" s="12" t="s">
        <v>4797</v>
      </c>
      <c r="D7175" s="12" t="s">
        <v>4146</v>
      </c>
      <c r="E7175" t="b">
        <v>0</v>
      </c>
      <c r="F7175">
        <v>0</v>
      </c>
      <c r="G7175">
        <v>0</v>
      </c>
      <c r="H7175" t="s">
        <v>21</v>
      </c>
      <c r="I7175" s="12"/>
      <c r="K7175">
        <v>0</v>
      </c>
      <c r="L7175">
        <v>0</v>
      </c>
      <c r="M7175">
        <v>0</v>
      </c>
      <c r="N7175">
        <v>16188000</v>
      </c>
      <c r="O7175">
        <v>0</v>
      </c>
      <c r="P7175">
        <v>16188000</v>
      </c>
      <c r="Q7175">
        <v>9496</v>
      </c>
      <c r="R7175" t="b">
        <v>1</v>
      </c>
      <c r="S7175">
        <v>0</v>
      </c>
    </row>
    <row r="7176" spans="1:19">
      <c r="A7176">
        <v>5110</v>
      </c>
      <c r="B7176" s="12" t="s">
        <v>4147</v>
      </c>
      <c r="C7176" s="12" t="s">
        <v>4797</v>
      </c>
      <c r="D7176" s="12" t="s">
        <v>4147</v>
      </c>
      <c r="E7176" t="b">
        <v>0</v>
      </c>
      <c r="F7176">
        <v>0</v>
      </c>
      <c r="G7176">
        <v>0</v>
      </c>
      <c r="H7176" t="s">
        <v>21</v>
      </c>
      <c r="I7176" s="12"/>
      <c r="K7176">
        <v>0</v>
      </c>
      <c r="L7176">
        <v>0</v>
      </c>
      <c r="M7176">
        <v>0</v>
      </c>
      <c r="N7176">
        <v>28247960</v>
      </c>
      <c r="O7176">
        <v>0</v>
      </c>
      <c r="P7176">
        <v>28247960</v>
      </c>
      <c r="Q7176">
        <v>9511</v>
      </c>
      <c r="R7176" t="b">
        <v>1</v>
      </c>
      <c r="S7176">
        <v>0</v>
      </c>
    </row>
    <row r="7177" spans="1:19">
      <c r="A7177">
        <v>5130</v>
      </c>
      <c r="B7177" s="12" t="s">
        <v>5792</v>
      </c>
      <c r="C7177" s="12" t="s">
        <v>19</v>
      </c>
      <c r="D7177" s="12" t="s">
        <v>5792</v>
      </c>
      <c r="E7177" t="b">
        <v>0</v>
      </c>
      <c r="F7177">
        <v>0</v>
      </c>
      <c r="G7177">
        <v>0</v>
      </c>
      <c r="H7177" t="s">
        <v>21</v>
      </c>
      <c r="I7177" s="12"/>
      <c r="K7177">
        <v>0</v>
      </c>
      <c r="L7177">
        <v>21001504</v>
      </c>
      <c r="M7177">
        <v>0</v>
      </c>
      <c r="N7177">
        <v>0</v>
      </c>
      <c r="O7177">
        <v>0</v>
      </c>
      <c r="P7177">
        <v>0</v>
      </c>
      <c r="Q7177">
        <v>9537</v>
      </c>
      <c r="R7177" t="b">
        <v>1</v>
      </c>
      <c r="S7177">
        <v>0</v>
      </c>
    </row>
    <row r="7178" spans="1:19">
      <c r="A7178">
        <v>513020</v>
      </c>
      <c r="B7178" s="12" t="s">
        <v>6181</v>
      </c>
      <c r="C7178" s="12" t="s">
        <v>4797</v>
      </c>
      <c r="D7178" s="12" t="s">
        <v>6181</v>
      </c>
      <c r="E7178" t="b">
        <v>1</v>
      </c>
      <c r="F7178">
        <v>0</v>
      </c>
      <c r="G7178">
        <v>0</v>
      </c>
      <c r="H7178" t="s">
        <v>21</v>
      </c>
      <c r="I7178" s="12"/>
      <c r="K7178">
        <v>0</v>
      </c>
      <c r="L7178">
        <v>10500752</v>
      </c>
      <c r="M7178">
        <v>0</v>
      </c>
      <c r="N7178">
        <v>0</v>
      </c>
      <c r="O7178">
        <v>0</v>
      </c>
      <c r="P7178">
        <v>0</v>
      </c>
      <c r="Q7178">
        <v>9539</v>
      </c>
      <c r="R7178" t="b">
        <v>1</v>
      </c>
      <c r="S7178">
        <v>0</v>
      </c>
    </row>
    <row r="7179" spans="1:19">
      <c r="A7179">
        <v>513020</v>
      </c>
      <c r="B7179" s="12" t="s">
        <v>5620</v>
      </c>
      <c r="C7179" s="12" t="s">
        <v>4797</v>
      </c>
      <c r="D7179" s="12" t="s">
        <v>5620</v>
      </c>
      <c r="E7179" t="b">
        <v>0</v>
      </c>
      <c r="F7179">
        <v>0</v>
      </c>
      <c r="G7179">
        <v>860037707</v>
      </c>
      <c r="H7179" t="s">
        <v>21</v>
      </c>
      <c r="I7179" s="12"/>
      <c r="K7179">
        <v>0</v>
      </c>
      <c r="L7179">
        <v>10500752</v>
      </c>
      <c r="M7179">
        <v>0</v>
      </c>
      <c r="N7179">
        <v>0</v>
      </c>
      <c r="O7179">
        <v>0</v>
      </c>
      <c r="P7179">
        <v>0</v>
      </c>
      <c r="Q7179">
        <v>9550</v>
      </c>
      <c r="R7179" t="b">
        <v>0</v>
      </c>
      <c r="S7179">
        <v>0</v>
      </c>
    </row>
    <row r="7180" spans="1:19">
      <c r="A7180">
        <v>513020</v>
      </c>
      <c r="B7180" s="12"/>
      <c r="C7180" s="12" t="s">
        <v>4797</v>
      </c>
      <c r="D7180" s="12" t="s">
        <v>5620</v>
      </c>
      <c r="E7180" t="b">
        <v>0</v>
      </c>
      <c r="F7180">
        <v>0</v>
      </c>
      <c r="G7180">
        <v>860037707</v>
      </c>
      <c r="H7180">
        <v>43860</v>
      </c>
      <c r="I7180" s="12" t="s">
        <v>5793</v>
      </c>
      <c r="J7180">
        <v>15</v>
      </c>
      <c r="K7180">
        <v>54</v>
      </c>
      <c r="L7180">
        <v>0</v>
      </c>
      <c r="M7180">
        <v>0</v>
      </c>
      <c r="N7180">
        <v>875063</v>
      </c>
      <c r="O7180">
        <v>0</v>
      </c>
      <c r="P7180">
        <v>875063</v>
      </c>
      <c r="Q7180">
        <v>9551</v>
      </c>
      <c r="R7180" t="b">
        <v>0</v>
      </c>
      <c r="S7180">
        <v>0</v>
      </c>
    </row>
    <row r="7181" spans="1:19">
      <c r="A7181">
        <v>513020</v>
      </c>
      <c r="B7181" s="12"/>
      <c r="C7181" s="12" t="s">
        <v>4797</v>
      </c>
      <c r="D7181" s="12" t="s">
        <v>5620</v>
      </c>
      <c r="E7181" t="b">
        <v>0</v>
      </c>
      <c r="F7181">
        <v>0</v>
      </c>
      <c r="G7181">
        <v>860037707</v>
      </c>
      <c r="H7181">
        <v>43889</v>
      </c>
      <c r="I7181" s="12" t="s">
        <v>5793</v>
      </c>
      <c r="J7181">
        <v>15</v>
      </c>
      <c r="K7181">
        <v>55</v>
      </c>
      <c r="L7181">
        <v>0</v>
      </c>
      <c r="M7181">
        <v>0</v>
      </c>
      <c r="N7181">
        <v>875063</v>
      </c>
      <c r="O7181">
        <v>0</v>
      </c>
      <c r="P7181">
        <v>1750126</v>
      </c>
      <c r="Q7181">
        <v>9552</v>
      </c>
      <c r="R7181" t="b">
        <v>0</v>
      </c>
      <c r="S7181">
        <v>0</v>
      </c>
    </row>
    <row r="7182" spans="1:19">
      <c r="A7182">
        <v>513020</v>
      </c>
      <c r="B7182" s="12"/>
      <c r="C7182" s="12" t="s">
        <v>4797</v>
      </c>
      <c r="D7182" s="12" t="s">
        <v>5620</v>
      </c>
      <c r="E7182" t="b">
        <v>0</v>
      </c>
      <c r="F7182">
        <v>0</v>
      </c>
      <c r="G7182">
        <v>860037707</v>
      </c>
      <c r="H7182">
        <v>43921</v>
      </c>
      <c r="I7182" s="12" t="s">
        <v>5793</v>
      </c>
      <c r="J7182">
        <v>15</v>
      </c>
      <c r="K7182">
        <v>56</v>
      </c>
      <c r="L7182">
        <v>0</v>
      </c>
      <c r="M7182">
        <v>0</v>
      </c>
      <c r="N7182">
        <v>875063</v>
      </c>
      <c r="O7182">
        <v>0</v>
      </c>
      <c r="P7182">
        <v>2625189</v>
      </c>
      <c r="Q7182">
        <v>9553</v>
      </c>
      <c r="R7182" t="b">
        <v>0</v>
      </c>
      <c r="S7182">
        <v>0</v>
      </c>
    </row>
    <row r="7183" spans="1:19">
      <c r="A7183">
        <v>513020</v>
      </c>
      <c r="B7183" s="12"/>
      <c r="C7183" s="12" t="s">
        <v>4797</v>
      </c>
      <c r="D7183" s="12" t="s">
        <v>5620</v>
      </c>
      <c r="E7183" t="b">
        <v>0</v>
      </c>
      <c r="F7183">
        <v>0</v>
      </c>
      <c r="G7183">
        <v>860037707</v>
      </c>
      <c r="H7183">
        <v>43951</v>
      </c>
      <c r="I7183" s="12" t="s">
        <v>5793</v>
      </c>
      <c r="J7183">
        <v>15</v>
      </c>
      <c r="K7183">
        <v>57</v>
      </c>
      <c r="L7183">
        <v>0</v>
      </c>
      <c r="M7183">
        <v>0</v>
      </c>
      <c r="N7183">
        <v>875063</v>
      </c>
      <c r="O7183">
        <v>0</v>
      </c>
      <c r="P7183">
        <v>3500252</v>
      </c>
      <c r="Q7183">
        <v>9554</v>
      </c>
      <c r="R7183" t="b">
        <v>0</v>
      </c>
      <c r="S7183">
        <v>0</v>
      </c>
    </row>
    <row r="7184" spans="1:19">
      <c r="A7184">
        <v>513020</v>
      </c>
      <c r="B7184" s="12"/>
      <c r="C7184" s="12" t="s">
        <v>4797</v>
      </c>
      <c r="D7184" s="12" t="s">
        <v>5620</v>
      </c>
      <c r="E7184" t="b">
        <v>0</v>
      </c>
      <c r="F7184">
        <v>0</v>
      </c>
      <c r="G7184">
        <v>860037707</v>
      </c>
      <c r="H7184">
        <v>43981</v>
      </c>
      <c r="I7184" s="12" t="s">
        <v>5793</v>
      </c>
      <c r="J7184">
        <v>15</v>
      </c>
      <c r="K7184">
        <v>58</v>
      </c>
      <c r="L7184">
        <v>0</v>
      </c>
      <c r="M7184">
        <v>0</v>
      </c>
      <c r="N7184">
        <v>875063</v>
      </c>
      <c r="O7184">
        <v>0</v>
      </c>
      <c r="P7184">
        <v>4375315</v>
      </c>
      <c r="Q7184">
        <v>9555</v>
      </c>
      <c r="R7184" t="b">
        <v>0</v>
      </c>
      <c r="S7184">
        <v>0</v>
      </c>
    </row>
    <row r="7185" spans="1:19">
      <c r="A7185">
        <v>513020</v>
      </c>
      <c r="B7185" s="12"/>
      <c r="C7185" s="12" t="s">
        <v>4797</v>
      </c>
      <c r="D7185" s="12" t="s">
        <v>5620</v>
      </c>
      <c r="E7185" t="b">
        <v>0</v>
      </c>
      <c r="F7185">
        <v>0</v>
      </c>
      <c r="G7185">
        <v>860037707</v>
      </c>
      <c r="H7185">
        <v>44012</v>
      </c>
      <c r="I7185" s="12" t="s">
        <v>5793</v>
      </c>
      <c r="J7185">
        <v>15</v>
      </c>
      <c r="K7185">
        <v>59</v>
      </c>
      <c r="L7185">
        <v>0</v>
      </c>
      <c r="M7185">
        <v>0</v>
      </c>
      <c r="N7185">
        <v>875063</v>
      </c>
      <c r="O7185">
        <v>0</v>
      </c>
      <c r="P7185">
        <v>5250378</v>
      </c>
      <c r="Q7185">
        <v>9556</v>
      </c>
      <c r="R7185" t="b">
        <v>0</v>
      </c>
      <c r="S7185">
        <v>0</v>
      </c>
    </row>
    <row r="7186" spans="1:19">
      <c r="A7186">
        <v>513020</v>
      </c>
      <c r="B7186" s="12"/>
      <c r="C7186" s="12" t="s">
        <v>4797</v>
      </c>
      <c r="D7186" s="12" t="s">
        <v>5620</v>
      </c>
      <c r="E7186" t="b">
        <v>0</v>
      </c>
      <c r="F7186">
        <v>0</v>
      </c>
      <c r="G7186">
        <v>860037707</v>
      </c>
      <c r="H7186">
        <v>44042</v>
      </c>
      <c r="I7186" s="12" t="s">
        <v>5793</v>
      </c>
      <c r="J7186">
        <v>15</v>
      </c>
      <c r="K7186">
        <v>60</v>
      </c>
      <c r="L7186">
        <v>0</v>
      </c>
      <c r="M7186">
        <v>0</v>
      </c>
      <c r="N7186">
        <v>875063</v>
      </c>
      <c r="O7186">
        <v>0</v>
      </c>
      <c r="P7186">
        <v>6125441</v>
      </c>
      <c r="Q7186">
        <v>9557</v>
      </c>
      <c r="R7186" t="b">
        <v>0</v>
      </c>
      <c r="S7186">
        <v>0</v>
      </c>
    </row>
    <row r="7187" spans="1:19">
      <c r="A7187">
        <v>513020</v>
      </c>
      <c r="B7187" s="12"/>
      <c r="C7187" s="12" t="s">
        <v>4797</v>
      </c>
      <c r="D7187" s="12" t="s">
        <v>5620</v>
      </c>
      <c r="E7187" t="b">
        <v>0</v>
      </c>
      <c r="F7187">
        <v>0</v>
      </c>
      <c r="G7187">
        <v>860037707</v>
      </c>
      <c r="H7187">
        <v>44073</v>
      </c>
      <c r="I7187" s="12" t="s">
        <v>5793</v>
      </c>
      <c r="J7187">
        <v>15</v>
      </c>
      <c r="K7187">
        <v>61</v>
      </c>
      <c r="L7187">
        <v>0</v>
      </c>
      <c r="M7187">
        <v>0</v>
      </c>
      <c r="N7187">
        <v>875063</v>
      </c>
      <c r="O7187">
        <v>0</v>
      </c>
      <c r="P7187">
        <v>7000504</v>
      </c>
      <c r="Q7187">
        <v>9558</v>
      </c>
      <c r="R7187" t="b">
        <v>0</v>
      </c>
      <c r="S7187">
        <v>0</v>
      </c>
    </row>
    <row r="7188" spans="1:19">
      <c r="A7188">
        <v>513020</v>
      </c>
      <c r="B7188" s="12"/>
      <c r="C7188" s="12" t="s">
        <v>4797</v>
      </c>
      <c r="D7188" s="12" t="s">
        <v>5620</v>
      </c>
      <c r="E7188" t="b">
        <v>0</v>
      </c>
      <c r="F7188">
        <v>0</v>
      </c>
      <c r="G7188">
        <v>860037707</v>
      </c>
      <c r="H7188">
        <v>44104</v>
      </c>
      <c r="I7188" s="12" t="s">
        <v>5793</v>
      </c>
      <c r="J7188">
        <v>15</v>
      </c>
      <c r="K7188">
        <v>62</v>
      </c>
      <c r="L7188">
        <v>0</v>
      </c>
      <c r="M7188">
        <v>0</v>
      </c>
      <c r="N7188">
        <v>875063</v>
      </c>
      <c r="O7188">
        <v>0</v>
      </c>
      <c r="P7188">
        <v>7875567</v>
      </c>
      <c r="Q7188">
        <v>9559</v>
      </c>
      <c r="R7188" t="b">
        <v>0</v>
      </c>
      <c r="S7188">
        <v>0</v>
      </c>
    </row>
    <row r="7189" spans="1:19">
      <c r="A7189">
        <v>513020</v>
      </c>
      <c r="B7189" s="12"/>
      <c r="C7189" s="12" t="s">
        <v>4797</v>
      </c>
      <c r="D7189" s="12" t="s">
        <v>5620</v>
      </c>
      <c r="E7189" t="b">
        <v>0</v>
      </c>
      <c r="F7189">
        <v>0</v>
      </c>
      <c r="G7189">
        <v>860037707</v>
      </c>
      <c r="H7189">
        <v>44135</v>
      </c>
      <c r="I7189" s="12" t="s">
        <v>5793</v>
      </c>
      <c r="J7189">
        <v>15</v>
      </c>
      <c r="K7189">
        <v>63</v>
      </c>
      <c r="L7189">
        <v>0</v>
      </c>
      <c r="M7189">
        <v>0</v>
      </c>
      <c r="N7189">
        <v>875063</v>
      </c>
      <c r="O7189">
        <v>0</v>
      </c>
      <c r="P7189">
        <v>8750630</v>
      </c>
      <c r="Q7189">
        <v>9560</v>
      </c>
      <c r="R7189" t="b">
        <v>0</v>
      </c>
      <c r="S7189">
        <v>0</v>
      </c>
    </row>
    <row r="7190" spans="1:19">
      <c r="A7190">
        <v>513020</v>
      </c>
      <c r="B7190" s="12"/>
      <c r="C7190" s="12" t="s">
        <v>4797</v>
      </c>
      <c r="D7190" s="12" t="s">
        <v>5620</v>
      </c>
      <c r="E7190" t="b">
        <v>0</v>
      </c>
      <c r="F7190">
        <v>0</v>
      </c>
      <c r="G7190">
        <v>860037707</v>
      </c>
      <c r="H7190">
        <v>44165</v>
      </c>
      <c r="I7190" s="12" t="s">
        <v>5793</v>
      </c>
      <c r="J7190">
        <v>15</v>
      </c>
      <c r="K7190">
        <v>64</v>
      </c>
      <c r="L7190">
        <v>0</v>
      </c>
      <c r="M7190">
        <v>0</v>
      </c>
      <c r="N7190">
        <v>875063</v>
      </c>
      <c r="O7190">
        <v>0</v>
      </c>
      <c r="P7190">
        <v>9625693</v>
      </c>
      <c r="Q7190">
        <v>9561</v>
      </c>
      <c r="R7190" t="b">
        <v>0</v>
      </c>
      <c r="S7190">
        <v>0</v>
      </c>
    </row>
    <row r="7191" spans="1:19">
      <c r="A7191">
        <v>513020</v>
      </c>
      <c r="B7191" s="12"/>
      <c r="C7191" s="12" t="s">
        <v>4797</v>
      </c>
      <c r="D7191" s="12" t="s">
        <v>5620</v>
      </c>
      <c r="E7191" t="b">
        <v>0</v>
      </c>
      <c r="F7191">
        <v>0</v>
      </c>
      <c r="G7191">
        <v>860037707</v>
      </c>
      <c r="H7191">
        <v>44195</v>
      </c>
      <c r="I7191" s="12" t="s">
        <v>5793</v>
      </c>
      <c r="J7191">
        <v>15</v>
      </c>
      <c r="K7191">
        <v>65</v>
      </c>
      <c r="L7191">
        <v>0</v>
      </c>
      <c r="M7191">
        <v>0</v>
      </c>
      <c r="N7191">
        <v>875059</v>
      </c>
      <c r="O7191">
        <v>0</v>
      </c>
      <c r="P7191">
        <v>10500752</v>
      </c>
      <c r="Q7191">
        <v>9562</v>
      </c>
      <c r="R7191" t="b">
        <v>0</v>
      </c>
      <c r="S7191">
        <v>0</v>
      </c>
    </row>
    <row r="7192" spans="1:19">
      <c r="A7192">
        <v>513020</v>
      </c>
      <c r="B7192" s="12" t="s">
        <v>4151</v>
      </c>
      <c r="C7192" s="12" t="s">
        <v>4797</v>
      </c>
      <c r="D7192" s="12" t="s">
        <v>4151</v>
      </c>
      <c r="E7192" t="b">
        <v>0</v>
      </c>
      <c r="F7192">
        <v>0</v>
      </c>
      <c r="G7192">
        <v>860037707</v>
      </c>
      <c r="H7192" t="s">
        <v>21</v>
      </c>
      <c r="I7192" s="12"/>
      <c r="K7192">
        <v>0</v>
      </c>
      <c r="L7192">
        <v>0</v>
      </c>
      <c r="M7192">
        <v>0</v>
      </c>
      <c r="N7192">
        <v>10500752</v>
      </c>
      <c r="O7192">
        <v>0</v>
      </c>
      <c r="P7192">
        <v>10500752</v>
      </c>
      <c r="Q7192">
        <v>9563</v>
      </c>
      <c r="R7192" t="b">
        <v>0</v>
      </c>
      <c r="S7192">
        <v>0</v>
      </c>
    </row>
    <row r="7193" spans="1:19">
      <c r="A7193">
        <v>513020</v>
      </c>
      <c r="B7193" s="12" t="s">
        <v>4152</v>
      </c>
      <c r="C7193" s="12" t="s">
        <v>4797</v>
      </c>
      <c r="D7193" s="12" t="s">
        <v>4152</v>
      </c>
      <c r="E7193" t="b">
        <v>0</v>
      </c>
      <c r="F7193">
        <v>0</v>
      </c>
      <c r="G7193">
        <v>0</v>
      </c>
      <c r="H7193" t="s">
        <v>21</v>
      </c>
      <c r="I7193" s="12"/>
      <c r="K7193">
        <v>0</v>
      </c>
      <c r="L7193">
        <v>0</v>
      </c>
      <c r="M7193">
        <v>0</v>
      </c>
      <c r="N7193">
        <v>10500752</v>
      </c>
      <c r="O7193">
        <v>0</v>
      </c>
      <c r="P7193">
        <v>10500752</v>
      </c>
      <c r="Q7193">
        <v>9566</v>
      </c>
      <c r="R7193" t="b">
        <v>1</v>
      </c>
      <c r="S7193">
        <v>0</v>
      </c>
    </row>
    <row r="7194" spans="1:19">
      <c r="A7194">
        <v>5130</v>
      </c>
      <c r="B7194" s="12" t="s">
        <v>4153</v>
      </c>
      <c r="C7194" s="12" t="s">
        <v>4797</v>
      </c>
      <c r="D7194" s="12" t="s">
        <v>4153</v>
      </c>
      <c r="E7194" t="b">
        <v>0</v>
      </c>
      <c r="F7194">
        <v>0</v>
      </c>
      <c r="G7194">
        <v>0</v>
      </c>
      <c r="H7194" t="s">
        <v>21</v>
      </c>
      <c r="I7194" s="12"/>
      <c r="K7194">
        <v>0</v>
      </c>
      <c r="L7194">
        <v>0</v>
      </c>
      <c r="M7194">
        <v>0</v>
      </c>
      <c r="N7194">
        <v>10500752</v>
      </c>
      <c r="O7194">
        <v>0</v>
      </c>
      <c r="P7194">
        <v>10500752</v>
      </c>
      <c r="Q7194">
        <v>9567</v>
      </c>
      <c r="R7194" t="b">
        <v>1</v>
      </c>
      <c r="S7194">
        <v>0</v>
      </c>
    </row>
    <row r="7195" spans="1:19">
      <c r="A7195">
        <v>5135</v>
      </c>
      <c r="B7195" s="12" t="s">
        <v>5960</v>
      </c>
      <c r="C7195" s="12" t="s">
        <v>6182</v>
      </c>
      <c r="D7195" s="12" t="s">
        <v>5960</v>
      </c>
      <c r="E7195" t="b">
        <v>0</v>
      </c>
      <c r="F7195">
        <v>0</v>
      </c>
      <c r="G7195">
        <v>0</v>
      </c>
      <c r="H7195" t="s">
        <v>21</v>
      </c>
      <c r="I7195" s="12"/>
      <c r="K7195">
        <v>0</v>
      </c>
      <c r="L7195">
        <v>257395520</v>
      </c>
      <c r="M7195">
        <v>0</v>
      </c>
      <c r="N7195">
        <v>0</v>
      </c>
      <c r="O7195">
        <v>0</v>
      </c>
      <c r="P7195">
        <v>0</v>
      </c>
      <c r="Q7195">
        <v>9569</v>
      </c>
      <c r="R7195" t="b">
        <v>1</v>
      </c>
      <c r="S7195">
        <v>0</v>
      </c>
    </row>
    <row r="7196" spans="1:19">
      <c r="A7196">
        <v>513505</v>
      </c>
      <c r="B7196" s="12" t="s">
        <v>6183</v>
      </c>
      <c r="C7196" s="12" t="s">
        <v>2436</v>
      </c>
      <c r="D7196" s="12" t="s">
        <v>6183</v>
      </c>
      <c r="E7196" t="b">
        <v>0</v>
      </c>
      <c r="F7196">
        <v>0</v>
      </c>
      <c r="G7196">
        <v>0</v>
      </c>
      <c r="H7196" t="s">
        <v>21</v>
      </c>
      <c r="I7196" s="12"/>
      <c r="K7196">
        <v>0</v>
      </c>
      <c r="L7196">
        <v>242643912</v>
      </c>
      <c r="M7196">
        <v>0</v>
      </c>
      <c r="N7196">
        <v>0</v>
      </c>
      <c r="O7196">
        <v>0</v>
      </c>
      <c r="P7196">
        <v>0</v>
      </c>
      <c r="Q7196">
        <v>9570</v>
      </c>
      <c r="R7196" t="b">
        <v>0</v>
      </c>
      <c r="S7196">
        <v>0</v>
      </c>
    </row>
    <row r="7197" spans="1:19">
      <c r="A7197">
        <v>51350501</v>
      </c>
      <c r="B7197" s="12" t="s">
        <v>6184</v>
      </c>
      <c r="C7197" s="12" t="s">
        <v>4797</v>
      </c>
      <c r="D7197" s="12" t="s">
        <v>6184</v>
      </c>
      <c r="E7197" t="b">
        <v>1</v>
      </c>
      <c r="F7197">
        <v>0</v>
      </c>
      <c r="G7197">
        <v>0</v>
      </c>
      <c r="H7197" t="s">
        <v>21</v>
      </c>
      <c r="I7197" s="12"/>
      <c r="K7197">
        <v>0</v>
      </c>
      <c r="L7197">
        <v>43810644</v>
      </c>
      <c r="M7197">
        <v>0</v>
      </c>
      <c r="N7197">
        <v>0</v>
      </c>
      <c r="O7197">
        <v>0</v>
      </c>
      <c r="P7197">
        <v>0</v>
      </c>
      <c r="Q7197">
        <v>9572</v>
      </c>
      <c r="R7197" t="b">
        <v>1</v>
      </c>
      <c r="S7197">
        <v>0</v>
      </c>
    </row>
    <row r="7198" spans="1:19">
      <c r="A7198">
        <v>51350501</v>
      </c>
      <c r="B7198" s="12" t="s">
        <v>5633</v>
      </c>
      <c r="C7198" s="12" t="s">
        <v>4797</v>
      </c>
      <c r="D7198" s="12" t="s">
        <v>5633</v>
      </c>
      <c r="E7198" t="b">
        <v>0</v>
      </c>
      <c r="F7198">
        <v>0</v>
      </c>
      <c r="G7198">
        <v>901121838</v>
      </c>
      <c r="H7198" t="s">
        <v>21</v>
      </c>
      <c r="I7198" s="12"/>
      <c r="K7198">
        <v>0</v>
      </c>
      <c r="L7198">
        <v>43810644</v>
      </c>
      <c r="M7198">
        <v>0</v>
      </c>
      <c r="N7198">
        <v>0</v>
      </c>
      <c r="O7198">
        <v>0</v>
      </c>
      <c r="P7198">
        <v>0</v>
      </c>
      <c r="Q7198">
        <v>9597</v>
      </c>
      <c r="R7198" t="b">
        <v>0</v>
      </c>
      <c r="S7198">
        <v>0</v>
      </c>
    </row>
    <row r="7199" spans="1:19">
      <c r="A7199">
        <v>51350501</v>
      </c>
      <c r="B7199" s="12"/>
      <c r="C7199" s="12" t="s">
        <v>4797</v>
      </c>
      <c r="D7199" s="12" t="s">
        <v>5633</v>
      </c>
      <c r="E7199" t="b">
        <v>0</v>
      </c>
      <c r="F7199">
        <v>0</v>
      </c>
      <c r="G7199">
        <v>901121838</v>
      </c>
      <c r="H7199">
        <v>43860</v>
      </c>
      <c r="I7199" s="12" t="s">
        <v>5856</v>
      </c>
      <c r="J7199">
        <v>7</v>
      </c>
      <c r="K7199">
        <v>1045</v>
      </c>
      <c r="L7199">
        <v>0</v>
      </c>
      <c r="M7199">
        <v>0</v>
      </c>
      <c r="N7199">
        <v>3385752</v>
      </c>
      <c r="O7199">
        <v>0</v>
      </c>
      <c r="P7199">
        <v>3385752</v>
      </c>
      <c r="Q7199">
        <v>9598</v>
      </c>
      <c r="R7199" t="b">
        <v>0</v>
      </c>
      <c r="S7199">
        <v>0</v>
      </c>
    </row>
    <row r="7200" spans="1:19">
      <c r="A7200">
        <v>51350501</v>
      </c>
      <c r="B7200" s="12"/>
      <c r="C7200" s="12" t="s">
        <v>4797</v>
      </c>
      <c r="D7200" s="12" t="s">
        <v>5633</v>
      </c>
      <c r="E7200" t="b">
        <v>0</v>
      </c>
      <c r="F7200">
        <v>0</v>
      </c>
      <c r="G7200">
        <v>901121838</v>
      </c>
      <c r="H7200">
        <v>43860</v>
      </c>
      <c r="I7200" s="12" t="s">
        <v>5856</v>
      </c>
      <c r="J7200">
        <v>7</v>
      </c>
      <c r="K7200">
        <v>1045</v>
      </c>
      <c r="L7200">
        <v>0</v>
      </c>
      <c r="M7200">
        <v>0</v>
      </c>
      <c r="N7200">
        <v>58484</v>
      </c>
      <c r="O7200">
        <v>0</v>
      </c>
      <c r="P7200">
        <v>3444236</v>
      </c>
      <c r="Q7200">
        <v>9599</v>
      </c>
      <c r="R7200" t="b">
        <v>0</v>
      </c>
      <c r="S7200">
        <v>0</v>
      </c>
    </row>
    <row r="7201" spans="1:19">
      <c r="A7201">
        <v>51350501</v>
      </c>
      <c r="B7201" s="12"/>
      <c r="C7201" s="12" t="s">
        <v>4797</v>
      </c>
      <c r="D7201" s="12" t="s">
        <v>5633</v>
      </c>
      <c r="E7201" t="b">
        <v>0</v>
      </c>
      <c r="F7201">
        <v>0</v>
      </c>
      <c r="G7201">
        <v>901121838</v>
      </c>
      <c r="H7201">
        <v>43889</v>
      </c>
      <c r="I7201" s="12" t="s">
        <v>5857</v>
      </c>
      <c r="J7201">
        <v>7</v>
      </c>
      <c r="K7201">
        <v>1060</v>
      </c>
      <c r="L7201">
        <v>0</v>
      </c>
      <c r="M7201">
        <v>0</v>
      </c>
      <c r="N7201">
        <v>3385752</v>
      </c>
      <c r="O7201">
        <v>0</v>
      </c>
      <c r="P7201">
        <v>6829988</v>
      </c>
      <c r="Q7201">
        <v>9600</v>
      </c>
      <c r="R7201" t="b">
        <v>0</v>
      </c>
      <c r="S7201">
        <v>0</v>
      </c>
    </row>
    <row r="7202" spans="1:19">
      <c r="A7202">
        <v>51350501</v>
      </c>
      <c r="B7202" s="12"/>
      <c r="C7202" s="12" t="s">
        <v>4797</v>
      </c>
      <c r="D7202" s="12" t="s">
        <v>5633</v>
      </c>
      <c r="E7202" t="b">
        <v>0</v>
      </c>
      <c r="F7202">
        <v>0</v>
      </c>
      <c r="G7202">
        <v>901121838</v>
      </c>
      <c r="H7202">
        <v>43889</v>
      </c>
      <c r="I7202" s="12" t="s">
        <v>5857</v>
      </c>
      <c r="J7202">
        <v>7</v>
      </c>
      <c r="K7202">
        <v>1060</v>
      </c>
      <c r="L7202">
        <v>0</v>
      </c>
      <c r="M7202">
        <v>0</v>
      </c>
      <c r="N7202">
        <v>58484</v>
      </c>
      <c r="O7202">
        <v>0</v>
      </c>
      <c r="P7202">
        <v>6888472</v>
      </c>
      <c r="Q7202">
        <v>9601</v>
      </c>
      <c r="R7202" t="b">
        <v>0</v>
      </c>
      <c r="S7202">
        <v>0</v>
      </c>
    </row>
    <row r="7203" spans="1:19">
      <c r="A7203">
        <v>51350501</v>
      </c>
      <c r="B7203" s="12"/>
      <c r="C7203" s="12" t="s">
        <v>4797</v>
      </c>
      <c r="D7203" s="12" t="s">
        <v>5633</v>
      </c>
      <c r="E7203" t="b">
        <v>0</v>
      </c>
      <c r="F7203">
        <v>0</v>
      </c>
      <c r="G7203">
        <v>901121838</v>
      </c>
      <c r="H7203">
        <v>43920</v>
      </c>
      <c r="I7203" s="12" t="s">
        <v>5858</v>
      </c>
      <c r="J7203">
        <v>7</v>
      </c>
      <c r="K7203">
        <v>1071</v>
      </c>
      <c r="L7203">
        <v>0</v>
      </c>
      <c r="M7203">
        <v>0</v>
      </c>
      <c r="N7203">
        <v>3385752</v>
      </c>
      <c r="O7203">
        <v>0</v>
      </c>
      <c r="P7203">
        <v>10274224</v>
      </c>
      <c r="Q7203">
        <v>9602</v>
      </c>
      <c r="R7203" t="b">
        <v>0</v>
      </c>
      <c r="S7203">
        <v>0</v>
      </c>
    </row>
    <row r="7204" spans="1:19">
      <c r="A7204">
        <v>51350501</v>
      </c>
      <c r="B7204" s="12"/>
      <c r="C7204" s="12" t="s">
        <v>4797</v>
      </c>
      <c r="D7204" s="12" t="s">
        <v>5633</v>
      </c>
      <c r="E7204" t="b">
        <v>0</v>
      </c>
      <c r="F7204">
        <v>0</v>
      </c>
      <c r="G7204">
        <v>901121838</v>
      </c>
      <c r="H7204">
        <v>43920</v>
      </c>
      <c r="I7204" s="12" t="s">
        <v>5858</v>
      </c>
      <c r="J7204">
        <v>7</v>
      </c>
      <c r="K7204">
        <v>1071</v>
      </c>
      <c r="L7204">
        <v>0</v>
      </c>
      <c r="M7204">
        <v>0</v>
      </c>
      <c r="N7204">
        <v>58484</v>
      </c>
      <c r="O7204">
        <v>0</v>
      </c>
      <c r="P7204">
        <v>10332708</v>
      </c>
      <c r="Q7204">
        <v>9603</v>
      </c>
      <c r="R7204" t="b">
        <v>0</v>
      </c>
      <c r="S7204">
        <v>0</v>
      </c>
    </row>
    <row r="7205" spans="1:19">
      <c r="A7205">
        <v>51350501</v>
      </c>
      <c r="B7205" s="12"/>
      <c r="C7205" s="12" t="s">
        <v>4797</v>
      </c>
      <c r="D7205" s="12" t="s">
        <v>5633</v>
      </c>
      <c r="E7205" t="b">
        <v>0</v>
      </c>
      <c r="F7205">
        <v>0</v>
      </c>
      <c r="G7205">
        <v>901121838</v>
      </c>
      <c r="H7205">
        <v>43951</v>
      </c>
      <c r="I7205" s="12" t="s">
        <v>5858</v>
      </c>
      <c r="J7205">
        <v>7</v>
      </c>
      <c r="K7205">
        <v>1085</v>
      </c>
      <c r="L7205">
        <v>0</v>
      </c>
      <c r="M7205">
        <v>0</v>
      </c>
      <c r="N7205">
        <v>4198332</v>
      </c>
      <c r="O7205">
        <v>0</v>
      </c>
      <c r="P7205">
        <v>14531040</v>
      </c>
      <c r="Q7205">
        <v>9604</v>
      </c>
      <c r="R7205" t="b">
        <v>0</v>
      </c>
      <c r="S7205">
        <v>0</v>
      </c>
    </row>
    <row r="7206" spans="1:19">
      <c r="A7206">
        <v>51350501</v>
      </c>
      <c r="B7206" s="12"/>
      <c r="C7206" s="12" t="s">
        <v>4797</v>
      </c>
      <c r="D7206" s="12" t="s">
        <v>5633</v>
      </c>
      <c r="E7206" t="b">
        <v>0</v>
      </c>
      <c r="F7206">
        <v>0</v>
      </c>
      <c r="G7206">
        <v>901121838</v>
      </c>
      <c r="H7206">
        <v>43951</v>
      </c>
      <c r="I7206" s="12" t="s">
        <v>6185</v>
      </c>
      <c r="J7206">
        <v>7</v>
      </c>
      <c r="K7206">
        <v>1085</v>
      </c>
      <c r="L7206">
        <v>0</v>
      </c>
      <c r="M7206">
        <v>0</v>
      </c>
      <c r="N7206">
        <v>72516</v>
      </c>
      <c r="O7206">
        <v>0</v>
      </c>
      <c r="P7206">
        <v>14603556</v>
      </c>
      <c r="Q7206">
        <v>9605</v>
      </c>
      <c r="R7206" t="b">
        <v>0</v>
      </c>
      <c r="S7206">
        <v>0</v>
      </c>
    </row>
    <row r="7207" spans="1:19">
      <c r="A7207">
        <v>51350501</v>
      </c>
      <c r="B7207" s="12"/>
      <c r="C7207" s="12" t="s">
        <v>4797</v>
      </c>
      <c r="D7207" s="12" t="s">
        <v>5633</v>
      </c>
      <c r="E7207" t="b">
        <v>0</v>
      </c>
      <c r="F7207">
        <v>0</v>
      </c>
      <c r="G7207">
        <v>901121838</v>
      </c>
      <c r="H7207">
        <v>43981</v>
      </c>
      <c r="I7207" s="12" t="s">
        <v>5860</v>
      </c>
      <c r="J7207">
        <v>7</v>
      </c>
      <c r="K7207">
        <v>1095</v>
      </c>
      <c r="L7207">
        <v>0</v>
      </c>
      <c r="M7207">
        <v>0</v>
      </c>
      <c r="N7207">
        <v>3262633</v>
      </c>
      <c r="O7207">
        <v>0</v>
      </c>
      <c r="P7207">
        <v>17866189</v>
      </c>
      <c r="Q7207">
        <v>9606</v>
      </c>
      <c r="R7207" t="b">
        <v>0</v>
      </c>
      <c r="S7207">
        <v>0</v>
      </c>
    </row>
    <row r="7208" spans="1:19">
      <c r="A7208">
        <v>51350501</v>
      </c>
      <c r="B7208" s="12"/>
      <c r="C7208" s="12" t="s">
        <v>4797</v>
      </c>
      <c r="D7208" s="12" t="s">
        <v>5633</v>
      </c>
      <c r="E7208" t="b">
        <v>0</v>
      </c>
      <c r="F7208">
        <v>0</v>
      </c>
      <c r="G7208">
        <v>901121838</v>
      </c>
      <c r="H7208">
        <v>43981</v>
      </c>
      <c r="I7208" s="12" t="s">
        <v>5860</v>
      </c>
      <c r="J7208">
        <v>7</v>
      </c>
      <c r="K7208">
        <v>1095</v>
      </c>
      <c r="L7208">
        <v>0</v>
      </c>
      <c r="M7208">
        <v>0</v>
      </c>
      <c r="N7208">
        <v>326263</v>
      </c>
      <c r="O7208">
        <v>0</v>
      </c>
      <c r="P7208">
        <v>18192452</v>
      </c>
      <c r="Q7208">
        <v>9607</v>
      </c>
      <c r="R7208" t="b">
        <v>0</v>
      </c>
      <c r="S7208">
        <v>0</v>
      </c>
    </row>
    <row r="7209" spans="1:19">
      <c r="A7209">
        <v>51350501</v>
      </c>
      <c r="B7209" s="12"/>
      <c r="C7209" s="12" t="s">
        <v>4797</v>
      </c>
      <c r="D7209" s="12" t="s">
        <v>5633</v>
      </c>
      <c r="E7209" t="b">
        <v>0</v>
      </c>
      <c r="F7209">
        <v>0</v>
      </c>
      <c r="G7209">
        <v>901121838</v>
      </c>
      <c r="H7209">
        <v>43981</v>
      </c>
      <c r="I7209" s="12" t="s">
        <v>5862</v>
      </c>
      <c r="J7209">
        <v>7</v>
      </c>
      <c r="K7209">
        <v>1095</v>
      </c>
      <c r="L7209">
        <v>0</v>
      </c>
      <c r="M7209">
        <v>0</v>
      </c>
      <c r="N7209">
        <v>61990</v>
      </c>
      <c r="O7209">
        <v>0</v>
      </c>
      <c r="P7209">
        <v>18254442</v>
      </c>
      <c r="Q7209">
        <v>9608</v>
      </c>
      <c r="R7209" t="b">
        <v>0</v>
      </c>
      <c r="S7209">
        <v>0</v>
      </c>
    </row>
    <row r="7210" spans="1:19">
      <c r="A7210">
        <v>51350501</v>
      </c>
      <c r="B7210" s="12"/>
      <c r="C7210" s="12" t="s">
        <v>4797</v>
      </c>
      <c r="D7210" s="12" t="s">
        <v>5633</v>
      </c>
      <c r="E7210" t="b">
        <v>0</v>
      </c>
      <c r="F7210">
        <v>0</v>
      </c>
      <c r="G7210">
        <v>901121838</v>
      </c>
      <c r="H7210">
        <v>44008</v>
      </c>
      <c r="I7210" s="12" t="s">
        <v>5863</v>
      </c>
      <c r="J7210">
        <v>7</v>
      </c>
      <c r="K7210">
        <v>1113</v>
      </c>
      <c r="L7210">
        <v>0</v>
      </c>
      <c r="M7210">
        <v>0</v>
      </c>
      <c r="N7210">
        <v>3262633</v>
      </c>
      <c r="O7210">
        <v>0</v>
      </c>
      <c r="P7210">
        <v>21517075</v>
      </c>
      <c r="Q7210">
        <v>9609</v>
      </c>
      <c r="R7210" t="b">
        <v>0</v>
      </c>
      <c r="S7210">
        <v>0</v>
      </c>
    </row>
    <row r="7211" spans="1:19">
      <c r="A7211">
        <v>51350501</v>
      </c>
      <c r="B7211" s="12"/>
      <c r="C7211" s="12" t="s">
        <v>4797</v>
      </c>
      <c r="D7211" s="12" t="s">
        <v>5633</v>
      </c>
      <c r="E7211" t="b">
        <v>0</v>
      </c>
      <c r="F7211">
        <v>0</v>
      </c>
      <c r="G7211">
        <v>901121838</v>
      </c>
      <c r="H7211">
        <v>44008</v>
      </c>
      <c r="I7211" s="12" t="s">
        <v>5863</v>
      </c>
      <c r="J7211">
        <v>7</v>
      </c>
      <c r="K7211">
        <v>1113</v>
      </c>
      <c r="L7211">
        <v>0</v>
      </c>
      <c r="M7211">
        <v>0</v>
      </c>
      <c r="N7211">
        <v>326263</v>
      </c>
      <c r="O7211">
        <v>0</v>
      </c>
      <c r="P7211">
        <v>21843338</v>
      </c>
      <c r="Q7211">
        <v>9610</v>
      </c>
      <c r="R7211" t="b">
        <v>0</v>
      </c>
      <c r="S7211">
        <v>0</v>
      </c>
    </row>
    <row r="7212" spans="1:19">
      <c r="A7212">
        <v>51350501</v>
      </c>
      <c r="B7212" s="12"/>
      <c r="C7212" s="12" t="s">
        <v>4797</v>
      </c>
      <c r="D7212" s="12" t="s">
        <v>5633</v>
      </c>
      <c r="E7212" t="b">
        <v>0</v>
      </c>
      <c r="F7212">
        <v>0</v>
      </c>
      <c r="G7212">
        <v>901121838</v>
      </c>
      <c r="H7212">
        <v>44008</v>
      </c>
      <c r="I7212" s="12" t="s">
        <v>5863</v>
      </c>
      <c r="J7212">
        <v>7</v>
      </c>
      <c r="K7212">
        <v>1113</v>
      </c>
      <c r="L7212">
        <v>0</v>
      </c>
      <c r="M7212">
        <v>0</v>
      </c>
      <c r="N7212">
        <v>61990</v>
      </c>
      <c r="O7212">
        <v>0</v>
      </c>
      <c r="P7212">
        <v>21905328</v>
      </c>
      <c r="Q7212">
        <v>9611</v>
      </c>
      <c r="R7212" t="b">
        <v>0</v>
      </c>
      <c r="S7212">
        <v>0</v>
      </c>
    </row>
    <row r="7213" spans="1:19">
      <c r="A7213">
        <v>51350501</v>
      </c>
      <c r="B7213" s="12"/>
      <c r="C7213" s="12" t="s">
        <v>4797</v>
      </c>
      <c r="D7213" s="12" t="s">
        <v>5633</v>
      </c>
      <c r="E7213" t="b">
        <v>0</v>
      </c>
      <c r="F7213">
        <v>0</v>
      </c>
      <c r="G7213">
        <v>901121838</v>
      </c>
      <c r="H7213">
        <v>44027</v>
      </c>
      <c r="I7213" s="12" t="s">
        <v>5864</v>
      </c>
      <c r="J7213">
        <v>7</v>
      </c>
      <c r="K7213">
        <v>1121</v>
      </c>
      <c r="L7213">
        <v>0</v>
      </c>
      <c r="M7213">
        <v>0</v>
      </c>
      <c r="N7213">
        <v>3262633</v>
      </c>
      <c r="O7213">
        <v>0</v>
      </c>
      <c r="P7213">
        <v>25167961</v>
      </c>
      <c r="Q7213">
        <v>9612</v>
      </c>
      <c r="R7213" t="b">
        <v>0</v>
      </c>
      <c r="S7213">
        <v>0</v>
      </c>
    </row>
    <row r="7214" spans="1:19">
      <c r="A7214">
        <v>51350501</v>
      </c>
      <c r="B7214" s="12"/>
      <c r="C7214" s="12" t="s">
        <v>4797</v>
      </c>
      <c r="D7214" s="12" t="s">
        <v>5633</v>
      </c>
      <c r="E7214" t="b">
        <v>0</v>
      </c>
      <c r="F7214">
        <v>0</v>
      </c>
      <c r="G7214">
        <v>901121838</v>
      </c>
      <c r="H7214">
        <v>44027</v>
      </c>
      <c r="I7214" s="12" t="s">
        <v>5864</v>
      </c>
      <c r="J7214">
        <v>7</v>
      </c>
      <c r="K7214">
        <v>1121</v>
      </c>
      <c r="L7214">
        <v>0</v>
      </c>
      <c r="M7214">
        <v>0</v>
      </c>
      <c r="N7214">
        <v>326263</v>
      </c>
      <c r="O7214">
        <v>0</v>
      </c>
      <c r="P7214">
        <v>25494224</v>
      </c>
      <c r="Q7214">
        <v>9613</v>
      </c>
      <c r="R7214" t="b">
        <v>0</v>
      </c>
      <c r="S7214">
        <v>0</v>
      </c>
    </row>
    <row r="7215" spans="1:19">
      <c r="A7215">
        <v>51350501</v>
      </c>
      <c r="B7215" s="12"/>
      <c r="C7215" s="12" t="s">
        <v>4797</v>
      </c>
      <c r="D7215" s="12" t="s">
        <v>5633</v>
      </c>
      <c r="E7215" t="b">
        <v>0</v>
      </c>
      <c r="F7215">
        <v>0</v>
      </c>
      <c r="G7215">
        <v>901121838</v>
      </c>
      <c r="H7215">
        <v>44027</v>
      </c>
      <c r="I7215" s="12" t="s">
        <v>5864</v>
      </c>
      <c r="J7215">
        <v>7</v>
      </c>
      <c r="K7215">
        <v>1121</v>
      </c>
      <c r="L7215">
        <v>0</v>
      </c>
      <c r="M7215">
        <v>0</v>
      </c>
      <c r="N7215">
        <v>61990</v>
      </c>
      <c r="O7215">
        <v>0</v>
      </c>
      <c r="P7215">
        <v>25556214</v>
      </c>
      <c r="Q7215">
        <v>9614</v>
      </c>
      <c r="R7215" t="b">
        <v>0</v>
      </c>
      <c r="S7215">
        <v>0</v>
      </c>
    </row>
    <row r="7216" spans="1:19">
      <c r="A7216">
        <v>51350501</v>
      </c>
      <c r="B7216" s="12"/>
      <c r="C7216" s="12" t="s">
        <v>4797</v>
      </c>
      <c r="D7216" s="12" t="s">
        <v>5633</v>
      </c>
      <c r="E7216" t="b">
        <v>0</v>
      </c>
      <c r="F7216">
        <v>0</v>
      </c>
      <c r="G7216">
        <v>901121838</v>
      </c>
      <c r="H7216">
        <v>44073</v>
      </c>
      <c r="I7216" s="12" t="s">
        <v>5865</v>
      </c>
      <c r="J7216">
        <v>7</v>
      </c>
      <c r="K7216">
        <v>1134</v>
      </c>
      <c r="L7216">
        <v>0</v>
      </c>
      <c r="M7216">
        <v>0</v>
      </c>
      <c r="N7216">
        <v>3262633</v>
      </c>
      <c r="O7216">
        <v>0</v>
      </c>
      <c r="P7216">
        <v>28818847</v>
      </c>
      <c r="Q7216">
        <v>9615</v>
      </c>
      <c r="R7216" t="b">
        <v>0</v>
      </c>
      <c r="S7216">
        <v>0</v>
      </c>
    </row>
    <row r="7217" spans="1:19">
      <c r="A7217">
        <v>51350501</v>
      </c>
      <c r="B7217" s="12"/>
      <c r="C7217" s="12" t="s">
        <v>4797</v>
      </c>
      <c r="D7217" s="12" t="s">
        <v>5633</v>
      </c>
      <c r="E7217" t="b">
        <v>0</v>
      </c>
      <c r="F7217">
        <v>0</v>
      </c>
      <c r="G7217">
        <v>901121838</v>
      </c>
      <c r="H7217">
        <v>44073</v>
      </c>
      <c r="I7217" s="12" t="s">
        <v>5865</v>
      </c>
      <c r="J7217">
        <v>7</v>
      </c>
      <c r="K7217">
        <v>1134</v>
      </c>
      <c r="L7217">
        <v>0</v>
      </c>
      <c r="M7217">
        <v>0</v>
      </c>
      <c r="N7217">
        <v>326263</v>
      </c>
      <c r="O7217">
        <v>0</v>
      </c>
      <c r="P7217">
        <v>29145110</v>
      </c>
      <c r="Q7217">
        <v>9616</v>
      </c>
      <c r="R7217" t="b">
        <v>0</v>
      </c>
      <c r="S7217">
        <v>0</v>
      </c>
    </row>
    <row r="7218" spans="1:19">
      <c r="A7218">
        <v>51350501</v>
      </c>
      <c r="B7218" s="12"/>
      <c r="C7218" s="12" t="s">
        <v>4797</v>
      </c>
      <c r="D7218" s="12" t="s">
        <v>5633</v>
      </c>
      <c r="E7218" t="b">
        <v>0</v>
      </c>
      <c r="F7218">
        <v>0</v>
      </c>
      <c r="G7218">
        <v>901121838</v>
      </c>
      <c r="H7218">
        <v>44073</v>
      </c>
      <c r="I7218" s="12" t="s">
        <v>5865</v>
      </c>
      <c r="J7218">
        <v>7</v>
      </c>
      <c r="K7218">
        <v>1134</v>
      </c>
      <c r="L7218">
        <v>0</v>
      </c>
      <c r="M7218">
        <v>0</v>
      </c>
      <c r="N7218">
        <v>61990</v>
      </c>
      <c r="O7218">
        <v>0</v>
      </c>
      <c r="P7218">
        <v>29207100</v>
      </c>
      <c r="Q7218">
        <v>9617</v>
      </c>
      <c r="R7218" t="b">
        <v>0</v>
      </c>
      <c r="S7218">
        <v>0</v>
      </c>
    </row>
    <row r="7219" spans="1:19">
      <c r="A7219">
        <v>51350501</v>
      </c>
      <c r="B7219" s="12"/>
      <c r="C7219" s="12" t="s">
        <v>4797</v>
      </c>
      <c r="D7219" s="12" t="s">
        <v>5633</v>
      </c>
      <c r="E7219" t="b">
        <v>0</v>
      </c>
      <c r="F7219">
        <v>0</v>
      </c>
      <c r="G7219">
        <v>901121838</v>
      </c>
      <c r="H7219">
        <v>44104</v>
      </c>
      <c r="I7219" s="12" t="s">
        <v>5866</v>
      </c>
      <c r="J7219">
        <v>7</v>
      </c>
      <c r="K7219">
        <v>1154</v>
      </c>
      <c r="L7219">
        <v>0</v>
      </c>
      <c r="M7219">
        <v>0</v>
      </c>
      <c r="N7219">
        <v>3262633</v>
      </c>
      <c r="O7219">
        <v>0</v>
      </c>
      <c r="P7219">
        <v>32469733</v>
      </c>
      <c r="Q7219">
        <v>9618</v>
      </c>
      <c r="R7219" t="b">
        <v>0</v>
      </c>
      <c r="S7219">
        <v>0</v>
      </c>
    </row>
    <row r="7220" spans="1:19">
      <c r="A7220">
        <v>51350501</v>
      </c>
      <c r="B7220" s="12"/>
      <c r="C7220" s="12" t="s">
        <v>4797</v>
      </c>
      <c r="D7220" s="12" t="s">
        <v>5633</v>
      </c>
      <c r="E7220" t="b">
        <v>0</v>
      </c>
      <c r="F7220">
        <v>0</v>
      </c>
      <c r="G7220">
        <v>901121838</v>
      </c>
      <c r="H7220">
        <v>44104</v>
      </c>
      <c r="I7220" s="12" t="s">
        <v>5866</v>
      </c>
      <c r="J7220">
        <v>7</v>
      </c>
      <c r="K7220">
        <v>1154</v>
      </c>
      <c r="L7220">
        <v>0</v>
      </c>
      <c r="M7220">
        <v>0</v>
      </c>
      <c r="N7220">
        <v>326263</v>
      </c>
      <c r="O7220">
        <v>0</v>
      </c>
      <c r="P7220">
        <v>32795996</v>
      </c>
      <c r="Q7220">
        <v>9619</v>
      </c>
      <c r="R7220" t="b">
        <v>0</v>
      </c>
      <c r="S7220">
        <v>0</v>
      </c>
    </row>
    <row r="7221" spans="1:19">
      <c r="A7221">
        <v>51350501</v>
      </c>
      <c r="B7221" s="12"/>
      <c r="C7221" s="12" t="s">
        <v>4797</v>
      </c>
      <c r="D7221" s="12" t="s">
        <v>5633</v>
      </c>
      <c r="E7221" t="b">
        <v>0</v>
      </c>
      <c r="F7221">
        <v>0</v>
      </c>
      <c r="G7221">
        <v>901121838</v>
      </c>
      <c r="H7221">
        <v>44104</v>
      </c>
      <c r="I7221" s="12" t="s">
        <v>5866</v>
      </c>
      <c r="J7221">
        <v>7</v>
      </c>
      <c r="K7221">
        <v>1154</v>
      </c>
      <c r="L7221">
        <v>0</v>
      </c>
      <c r="M7221">
        <v>0</v>
      </c>
      <c r="N7221">
        <v>61990</v>
      </c>
      <c r="O7221">
        <v>0</v>
      </c>
      <c r="P7221">
        <v>32857986</v>
      </c>
      <c r="Q7221">
        <v>9620</v>
      </c>
      <c r="R7221" t="b">
        <v>0</v>
      </c>
      <c r="S7221">
        <v>0</v>
      </c>
    </row>
    <row r="7222" spans="1:19">
      <c r="A7222">
        <v>51350501</v>
      </c>
      <c r="B7222" s="12"/>
      <c r="C7222" s="12" t="s">
        <v>4797</v>
      </c>
      <c r="D7222" s="12" t="s">
        <v>5633</v>
      </c>
      <c r="E7222" t="b">
        <v>0</v>
      </c>
      <c r="F7222">
        <v>0</v>
      </c>
      <c r="G7222">
        <v>901121838</v>
      </c>
      <c r="H7222">
        <v>44133</v>
      </c>
      <c r="I7222" s="12" t="s">
        <v>5867</v>
      </c>
      <c r="J7222">
        <v>7</v>
      </c>
      <c r="K7222">
        <v>1168</v>
      </c>
      <c r="L7222">
        <v>0</v>
      </c>
      <c r="M7222">
        <v>0</v>
      </c>
      <c r="N7222">
        <v>3262633</v>
      </c>
      <c r="O7222">
        <v>0</v>
      </c>
      <c r="P7222">
        <v>36120619</v>
      </c>
      <c r="Q7222">
        <v>9621</v>
      </c>
      <c r="R7222" t="b">
        <v>0</v>
      </c>
      <c r="S7222">
        <v>0</v>
      </c>
    </row>
    <row r="7223" spans="1:19">
      <c r="A7223">
        <v>51350501</v>
      </c>
      <c r="B7223" s="12"/>
      <c r="C7223" s="12" t="s">
        <v>4797</v>
      </c>
      <c r="D7223" s="12" t="s">
        <v>5633</v>
      </c>
      <c r="E7223" t="b">
        <v>0</v>
      </c>
      <c r="F7223">
        <v>0</v>
      </c>
      <c r="G7223">
        <v>901121838</v>
      </c>
      <c r="H7223">
        <v>44133</v>
      </c>
      <c r="I7223" s="12" t="s">
        <v>5867</v>
      </c>
      <c r="J7223">
        <v>7</v>
      </c>
      <c r="K7223">
        <v>1168</v>
      </c>
      <c r="L7223">
        <v>0</v>
      </c>
      <c r="M7223">
        <v>0</v>
      </c>
      <c r="N7223">
        <v>326263</v>
      </c>
      <c r="O7223">
        <v>0</v>
      </c>
      <c r="P7223">
        <v>36446882</v>
      </c>
      <c r="Q7223">
        <v>9622</v>
      </c>
      <c r="R7223" t="b">
        <v>0</v>
      </c>
      <c r="S7223">
        <v>0</v>
      </c>
    </row>
    <row r="7224" spans="1:19">
      <c r="A7224">
        <v>51350501</v>
      </c>
      <c r="B7224" s="12"/>
      <c r="C7224" s="12" t="s">
        <v>4797</v>
      </c>
      <c r="D7224" s="12" t="s">
        <v>5633</v>
      </c>
      <c r="E7224" t="b">
        <v>0</v>
      </c>
      <c r="F7224">
        <v>0</v>
      </c>
      <c r="G7224">
        <v>901121838</v>
      </c>
      <c r="H7224">
        <v>44133</v>
      </c>
      <c r="I7224" s="12" t="s">
        <v>5867</v>
      </c>
      <c r="J7224">
        <v>7</v>
      </c>
      <c r="K7224">
        <v>1168</v>
      </c>
      <c r="L7224">
        <v>0</v>
      </c>
      <c r="M7224">
        <v>0</v>
      </c>
      <c r="N7224">
        <v>61990</v>
      </c>
      <c r="O7224">
        <v>0</v>
      </c>
      <c r="P7224">
        <v>36508872</v>
      </c>
      <c r="Q7224">
        <v>9623</v>
      </c>
      <c r="R7224" t="b">
        <v>0</v>
      </c>
      <c r="S7224">
        <v>0</v>
      </c>
    </row>
    <row r="7225" spans="1:19">
      <c r="A7225">
        <v>51350501</v>
      </c>
      <c r="B7225" s="12"/>
      <c r="C7225" s="12" t="s">
        <v>4797</v>
      </c>
      <c r="D7225" s="12" t="s">
        <v>5633</v>
      </c>
      <c r="E7225" t="b">
        <v>0</v>
      </c>
      <c r="F7225">
        <v>0</v>
      </c>
      <c r="G7225">
        <v>901121838</v>
      </c>
      <c r="H7225">
        <v>44164</v>
      </c>
      <c r="I7225" s="12" t="s">
        <v>5868</v>
      </c>
      <c r="J7225">
        <v>7</v>
      </c>
      <c r="K7225">
        <v>1179</v>
      </c>
      <c r="L7225">
        <v>0</v>
      </c>
      <c r="M7225">
        <v>0</v>
      </c>
      <c r="N7225">
        <v>3262633</v>
      </c>
      <c r="O7225">
        <v>0</v>
      </c>
      <c r="P7225">
        <v>39771505</v>
      </c>
      <c r="Q7225">
        <v>9624</v>
      </c>
      <c r="R7225" t="b">
        <v>0</v>
      </c>
      <c r="S7225">
        <v>0</v>
      </c>
    </row>
    <row r="7226" spans="1:19">
      <c r="A7226">
        <v>51350501</v>
      </c>
      <c r="B7226" s="12"/>
      <c r="C7226" s="12" t="s">
        <v>4797</v>
      </c>
      <c r="D7226" s="12" t="s">
        <v>5633</v>
      </c>
      <c r="E7226" t="b">
        <v>0</v>
      </c>
      <c r="F7226">
        <v>0</v>
      </c>
      <c r="G7226">
        <v>901121838</v>
      </c>
      <c r="H7226">
        <v>44164</v>
      </c>
      <c r="I7226" s="12" t="s">
        <v>5868</v>
      </c>
      <c r="J7226">
        <v>7</v>
      </c>
      <c r="K7226">
        <v>1179</v>
      </c>
      <c r="L7226">
        <v>0</v>
      </c>
      <c r="M7226">
        <v>0</v>
      </c>
      <c r="N7226">
        <v>326263</v>
      </c>
      <c r="O7226">
        <v>0</v>
      </c>
      <c r="P7226">
        <v>40097768</v>
      </c>
      <c r="Q7226">
        <v>9625</v>
      </c>
      <c r="R7226" t="b">
        <v>0</v>
      </c>
      <c r="S7226">
        <v>0</v>
      </c>
    </row>
    <row r="7227" spans="1:19">
      <c r="A7227">
        <v>51350501</v>
      </c>
      <c r="B7227" s="12"/>
      <c r="C7227" s="12" t="s">
        <v>4797</v>
      </c>
      <c r="D7227" s="12" t="s">
        <v>5633</v>
      </c>
      <c r="E7227" t="b">
        <v>0</v>
      </c>
      <c r="F7227">
        <v>0</v>
      </c>
      <c r="G7227">
        <v>901121838</v>
      </c>
      <c r="H7227">
        <v>44164</v>
      </c>
      <c r="I7227" s="12" t="s">
        <v>5868</v>
      </c>
      <c r="J7227">
        <v>7</v>
      </c>
      <c r="K7227">
        <v>1179</v>
      </c>
      <c r="L7227">
        <v>0</v>
      </c>
      <c r="M7227">
        <v>0</v>
      </c>
      <c r="N7227">
        <v>61990</v>
      </c>
      <c r="O7227">
        <v>0</v>
      </c>
      <c r="P7227">
        <v>40159758</v>
      </c>
      <c r="Q7227">
        <v>9626</v>
      </c>
      <c r="R7227" t="b">
        <v>0</v>
      </c>
      <c r="S7227">
        <v>0</v>
      </c>
    </row>
    <row r="7228" spans="1:19">
      <c r="A7228">
        <v>51350501</v>
      </c>
      <c r="B7228" s="12"/>
      <c r="C7228" s="12" t="s">
        <v>4797</v>
      </c>
      <c r="D7228" s="12" t="s">
        <v>5633</v>
      </c>
      <c r="E7228" t="b">
        <v>0</v>
      </c>
      <c r="F7228">
        <v>0</v>
      </c>
      <c r="G7228">
        <v>901121838</v>
      </c>
      <c r="H7228">
        <v>44178</v>
      </c>
      <c r="I7228" s="12" t="s">
        <v>5869</v>
      </c>
      <c r="J7228">
        <v>7</v>
      </c>
      <c r="K7228">
        <v>1191</v>
      </c>
      <c r="L7228">
        <v>0</v>
      </c>
      <c r="M7228">
        <v>0</v>
      </c>
      <c r="N7228">
        <v>3262633</v>
      </c>
      <c r="O7228">
        <v>0</v>
      </c>
      <c r="P7228">
        <v>43422391</v>
      </c>
      <c r="Q7228">
        <v>9627</v>
      </c>
      <c r="R7228" t="b">
        <v>0</v>
      </c>
      <c r="S7228">
        <v>0</v>
      </c>
    </row>
    <row r="7229" spans="1:19">
      <c r="A7229">
        <v>51350501</v>
      </c>
      <c r="B7229" s="12"/>
      <c r="C7229" s="12" t="s">
        <v>4797</v>
      </c>
      <c r="D7229" s="12" t="s">
        <v>5633</v>
      </c>
      <c r="E7229" t="b">
        <v>0</v>
      </c>
      <c r="F7229">
        <v>0</v>
      </c>
      <c r="G7229">
        <v>901121838</v>
      </c>
      <c r="H7229">
        <v>44178</v>
      </c>
      <c r="I7229" s="12" t="s">
        <v>5869</v>
      </c>
      <c r="J7229">
        <v>7</v>
      </c>
      <c r="K7229">
        <v>1191</v>
      </c>
      <c r="L7229">
        <v>0</v>
      </c>
      <c r="M7229">
        <v>0</v>
      </c>
      <c r="N7229">
        <v>326263</v>
      </c>
      <c r="O7229">
        <v>0</v>
      </c>
      <c r="P7229">
        <v>43748654</v>
      </c>
      <c r="Q7229">
        <v>9628</v>
      </c>
      <c r="R7229" t="b">
        <v>0</v>
      </c>
      <c r="S7229">
        <v>0</v>
      </c>
    </row>
    <row r="7230" spans="1:19">
      <c r="A7230">
        <v>51350501</v>
      </c>
      <c r="B7230" s="12"/>
      <c r="C7230" s="12" t="s">
        <v>4797</v>
      </c>
      <c r="D7230" s="12" t="s">
        <v>5633</v>
      </c>
      <c r="E7230" t="b">
        <v>0</v>
      </c>
      <c r="F7230">
        <v>0</v>
      </c>
      <c r="G7230">
        <v>901121838</v>
      </c>
      <c r="H7230">
        <v>44178</v>
      </c>
      <c r="I7230" s="12" t="s">
        <v>5869</v>
      </c>
      <c r="J7230">
        <v>7</v>
      </c>
      <c r="K7230">
        <v>1191</v>
      </c>
      <c r="L7230">
        <v>0</v>
      </c>
      <c r="M7230">
        <v>0</v>
      </c>
      <c r="N7230">
        <v>61990</v>
      </c>
      <c r="O7230">
        <v>0</v>
      </c>
      <c r="P7230">
        <v>43810644</v>
      </c>
      <c r="Q7230">
        <v>9629</v>
      </c>
      <c r="R7230" t="b">
        <v>0</v>
      </c>
      <c r="S7230">
        <v>0</v>
      </c>
    </row>
    <row r="7231" spans="1:19">
      <c r="A7231">
        <v>51350501</v>
      </c>
      <c r="B7231" s="12" t="s">
        <v>4160</v>
      </c>
      <c r="C7231" s="12" t="s">
        <v>4797</v>
      </c>
      <c r="D7231" s="12" t="s">
        <v>4160</v>
      </c>
      <c r="E7231" t="b">
        <v>0</v>
      </c>
      <c r="F7231">
        <v>0</v>
      </c>
      <c r="G7231">
        <v>901121838</v>
      </c>
      <c r="H7231" t="s">
        <v>21</v>
      </c>
      <c r="I7231" s="12"/>
      <c r="K7231">
        <v>0</v>
      </c>
      <c r="L7231">
        <v>0</v>
      </c>
      <c r="M7231">
        <v>0</v>
      </c>
      <c r="N7231">
        <v>43810644</v>
      </c>
      <c r="O7231">
        <v>0</v>
      </c>
      <c r="P7231">
        <v>43810644</v>
      </c>
      <c r="Q7231">
        <v>9630</v>
      </c>
      <c r="R7231" t="b">
        <v>0</v>
      </c>
      <c r="S7231">
        <v>0</v>
      </c>
    </row>
    <row r="7232" spans="1:19">
      <c r="A7232">
        <v>51350501</v>
      </c>
      <c r="B7232" s="12" t="s">
        <v>6186</v>
      </c>
      <c r="C7232" s="12" t="s">
        <v>4797</v>
      </c>
      <c r="D7232" s="12" t="s">
        <v>6186</v>
      </c>
      <c r="E7232" t="b">
        <v>0</v>
      </c>
      <c r="F7232">
        <v>0</v>
      </c>
      <c r="G7232">
        <v>0</v>
      </c>
      <c r="H7232" t="s">
        <v>21</v>
      </c>
      <c r="I7232" s="12"/>
      <c r="K7232">
        <v>0</v>
      </c>
      <c r="L7232">
        <v>0</v>
      </c>
      <c r="M7232">
        <v>0</v>
      </c>
      <c r="N7232">
        <v>43810644</v>
      </c>
      <c r="O7232">
        <v>0</v>
      </c>
      <c r="P7232">
        <v>43810644</v>
      </c>
      <c r="Q7232">
        <v>9631</v>
      </c>
      <c r="R7232" t="b">
        <v>1</v>
      </c>
      <c r="S7232">
        <v>0</v>
      </c>
    </row>
    <row r="7233" spans="1:19">
      <c r="A7233">
        <v>51350502</v>
      </c>
      <c r="B7233" s="12" t="s">
        <v>5838</v>
      </c>
      <c r="C7233" s="12" t="s">
        <v>4797</v>
      </c>
      <c r="D7233" s="12" t="s">
        <v>5838</v>
      </c>
      <c r="E7233" t="b">
        <v>1</v>
      </c>
      <c r="F7233">
        <v>0</v>
      </c>
      <c r="G7233">
        <v>0</v>
      </c>
      <c r="H7233" t="s">
        <v>21</v>
      </c>
      <c r="I7233" s="12"/>
      <c r="K7233">
        <v>0</v>
      </c>
      <c r="L7233">
        <v>77511312</v>
      </c>
      <c r="M7233">
        <v>0</v>
      </c>
      <c r="N7233">
        <v>0</v>
      </c>
      <c r="O7233">
        <v>0</v>
      </c>
      <c r="P7233">
        <v>0</v>
      </c>
      <c r="Q7233">
        <v>9634</v>
      </c>
      <c r="R7233" t="b">
        <v>1</v>
      </c>
      <c r="S7233">
        <v>0</v>
      </c>
    </row>
    <row r="7234" spans="1:19">
      <c r="A7234">
        <v>51350502</v>
      </c>
      <c r="B7234" s="12" t="s">
        <v>5616</v>
      </c>
      <c r="C7234" s="12" t="s">
        <v>4797</v>
      </c>
      <c r="D7234" s="12" t="s">
        <v>5616</v>
      </c>
      <c r="E7234" t="b">
        <v>0</v>
      </c>
      <c r="F7234">
        <v>0</v>
      </c>
      <c r="G7234">
        <v>830082027</v>
      </c>
      <c r="H7234" t="s">
        <v>21</v>
      </c>
      <c r="I7234" s="12"/>
      <c r="K7234">
        <v>0</v>
      </c>
      <c r="L7234">
        <v>77511312</v>
      </c>
      <c r="M7234">
        <v>0</v>
      </c>
      <c r="N7234">
        <v>0</v>
      </c>
      <c r="O7234">
        <v>0</v>
      </c>
      <c r="P7234">
        <v>0</v>
      </c>
      <c r="Q7234">
        <v>9635</v>
      </c>
      <c r="R7234" t="b">
        <v>0</v>
      </c>
      <c r="S7234">
        <v>0</v>
      </c>
    </row>
    <row r="7235" spans="1:19">
      <c r="A7235">
        <v>51350502</v>
      </c>
      <c r="B7235" s="12"/>
      <c r="C7235" s="12" t="s">
        <v>4797</v>
      </c>
      <c r="D7235" s="12" t="s">
        <v>5616</v>
      </c>
      <c r="E7235" t="b">
        <v>0</v>
      </c>
      <c r="F7235">
        <v>0</v>
      </c>
      <c r="G7235">
        <v>830082027</v>
      </c>
      <c r="H7235">
        <v>43860</v>
      </c>
      <c r="I7235" s="12" t="s">
        <v>5840</v>
      </c>
      <c r="J7235">
        <v>7</v>
      </c>
      <c r="K7235">
        <v>1047</v>
      </c>
      <c r="L7235">
        <v>0</v>
      </c>
      <c r="M7235">
        <v>0</v>
      </c>
      <c r="N7235">
        <v>6338839</v>
      </c>
      <c r="O7235">
        <v>0</v>
      </c>
      <c r="P7235">
        <v>6338839</v>
      </c>
      <c r="Q7235">
        <v>9636</v>
      </c>
      <c r="R7235" t="b">
        <v>0</v>
      </c>
      <c r="S7235">
        <v>0</v>
      </c>
    </row>
    <row r="7236" spans="1:19">
      <c r="A7236">
        <v>51350502</v>
      </c>
      <c r="B7236" s="12"/>
      <c r="C7236" s="12" t="s">
        <v>4797</v>
      </c>
      <c r="D7236" s="12" t="s">
        <v>5616</v>
      </c>
      <c r="E7236" t="b">
        <v>0</v>
      </c>
      <c r="F7236">
        <v>0</v>
      </c>
      <c r="G7236">
        <v>830082027</v>
      </c>
      <c r="H7236">
        <v>43860</v>
      </c>
      <c r="I7236" s="12" t="s">
        <v>5840</v>
      </c>
      <c r="J7236">
        <v>7</v>
      </c>
      <c r="K7236">
        <v>1047</v>
      </c>
      <c r="L7236">
        <v>0</v>
      </c>
      <c r="M7236">
        <v>0</v>
      </c>
      <c r="N7236">
        <v>120437</v>
      </c>
      <c r="O7236">
        <v>0</v>
      </c>
      <c r="P7236">
        <v>6459276</v>
      </c>
      <c r="Q7236">
        <v>9637</v>
      </c>
      <c r="R7236" t="b">
        <v>0</v>
      </c>
      <c r="S7236">
        <v>0</v>
      </c>
    </row>
    <row r="7237" spans="1:19">
      <c r="A7237">
        <v>51350502</v>
      </c>
      <c r="B7237" s="12"/>
      <c r="C7237" s="12" t="s">
        <v>4797</v>
      </c>
      <c r="D7237" s="12" t="s">
        <v>5616</v>
      </c>
      <c r="E7237" t="b">
        <v>0</v>
      </c>
      <c r="F7237">
        <v>0</v>
      </c>
      <c r="G7237">
        <v>830082027</v>
      </c>
      <c r="H7237">
        <v>43889</v>
      </c>
      <c r="I7237" s="12" t="s">
        <v>5841</v>
      </c>
      <c r="J7237">
        <v>7</v>
      </c>
      <c r="K7237">
        <v>1059</v>
      </c>
      <c r="L7237">
        <v>0</v>
      </c>
      <c r="M7237">
        <v>0</v>
      </c>
      <c r="N7237">
        <v>6338839</v>
      </c>
      <c r="O7237">
        <v>0</v>
      </c>
      <c r="P7237">
        <v>12798115</v>
      </c>
      <c r="Q7237">
        <v>9638</v>
      </c>
      <c r="R7237" t="b">
        <v>0</v>
      </c>
      <c r="S7237">
        <v>0</v>
      </c>
    </row>
    <row r="7238" spans="1:19">
      <c r="A7238">
        <v>51350502</v>
      </c>
      <c r="B7238" s="12"/>
      <c r="C7238" s="12" t="s">
        <v>4797</v>
      </c>
      <c r="D7238" s="12" t="s">
        <v>5616</v>
      </c>
      <c r="E7238" t="b">
        <v>0</v>
      </c>
      <c r="F7238">
        <v>0</v>
      </c>
      <c r="G7238">
        <v>830082027</v>
      </c>
      <c r="H7238">
        <v>43889</v>
      </c>
      <c r="I7238" s="12" t="s">
        <v>5841</v>
      </c>
      <c r="J7238">
        <v>7</v>
      </c>
      <c r="K7238">
        <v>1059</v>
      </c>
      <c r="L7238">
        <v>0</v>
      </c>
      <c r="M7238">
        <v>0</v>
      </c>
      <c r="N7238">
        <v>120437</v>
      </c>
      <c r="O7238">
        <v>0</v>
      </c>
      <c r="P7238">
        <v>12918552</v>
      </c>
      <c r="Q7238">
        <v>9639</v>
      </c>
      <c r="R7238" t="b">
        <v>0</v>
      </c>
      <c r="S7238">
        <v>0</v>
      </c>
    </row>
    <row r="7239" spans="1:19">
      <c r="A7239">
        <v>51350502</v>
      </c>
      <c r="B7239" s="12"/>
      <c r="C7239" s="12" t="s">
        <v>4797</v>
      </c>
      <c r="D7239" s="12" t="s">
        <v>5616</v>
      </c>
      <c r="E7239" t="b">
        <v>0</v>
      </c>
      <c r="F7239">
        <v>0</v>
      </c>
      <c r="G7239">
        <v>830082027</v>
      </c>
      <c r="H7239">
        <v>43920</v>
      </c>
      <c r="I7239" s="12" t="s">
        <v>5842</v>
      </c>
      <c r="J7239">
        <v>7</v>
      </c>
      <c r="K7239">
        <v>1072</v>
      </c>
      <c r="L7239">
        <v>0</v>
      </c>
      <c r="M7239">
        <v>0</v>
      </c>
      <c r="N7239">
        <v>6338839</v>
      </c>
      <c r="O7239">
        <v>0</v>
      </c>
      <c r="P7239">
        <v>19257391</v>
      </c>
      <c r="Q7239">
        <v>9640</v>
      </c>
      <c r="R7239" t="b">
        <v>0</v>
      </c>
      <c r="S7239">
        <v>0</v>
      </c>
    </row>
    <row r="7240" spans="1:19">
      <c r="A7240">
        <v>51350502</v>
      </c>
      <c r="B7240" s="12"/>
      <c r="C7240" s="12" t="s">
        <v>4797</v>
      </c>
      <c r="D7240" s="12" t="s">
        <v>5616</v>
      </c>
      <c r="E7240" t="b">
        <v>0</v>
      </c>
      <c r="F7240">
        <v>0</v>
      </c>
      <c r="G7240">
        <v>830082027</v>
      </c>
      <c r="H7240">
        <v>43920</v>
      </c>
      <c r="I7240" s="12" t="s">
        <v>5842</v>
      </c>
      <c r="J7240">
        <v>7</v>
      </c>
      <c r="K7240">
        <v>1072</v>
      </c>
      <c r="L7240">
        <v>0</v>
      </c>
      <c r="M7240">
        <v>0</v>
      </c>
      <c r="N7240">
        <v>120437</v>
      </c>
      <c r="O7240">
        <v>0</v>
      </c>
      <c r="P7240">
        <v>19377828</v>
      </c>
      <c r="Q7240">
        <v>9641</v>
      </c>
      <c r="R7240" t="b">
        <v>0</v>
      </c>
      <c r="S7240">
        <v>0</v>
      </c>
    </row>
    <row r="7241" spans="1:19">
      <c r="A7241">
        <v>51350502</v>
      </c>
      <c r="B7241" s="12"/>
      <c r="C7241" s="12" t="s">
        <v>4797</v>
      </c>
      <c r="D7241" s="12" t="s">
        <v>5616</v>
      </c>
      <c r="E7241" t="b">
        <v>0</v>
      </c>
      <c r="F7241">
        <v>0</v>
      </c>
      <c r="G7241">
        <v>830082027</v>
      </c>
      <c r="H7241">
        <v>43951</v>
      </c>
      <c r="I7241" s="12" t="s">
        <v>5843</v>
      </c>
      <c r="J7241">
        <v>7</v>
      </c>
      <c r="K7241">
        <v>1086</v>
      </c>
      <c r="L7241">
        <v>0</v>
      </c>
      <c r="M7241">
        <v>0</v>
      </c>
      <c r="N7241">
        <v>6338839</v>
      </c>
      <c r="O7241">
        <v>0</v>
      </c>
      <c r="P7241">
        <v>25716667</v>
      </c>
      <c r="Q7241">
        <v>9642</v>
      </c>
      <c r="R7241" t="b">
        <v>0</v>
      </c>
      <c r="S7241">
        <v>0</v>
      </c>
    </row>
    <row r="7242" spans="1:19">
      <c r="A7242">
        <v>51350502</v>
      </c>
      <c r="B7242" s="12"/>
      <c r="C7242" s="12" t="s">
        <v>4797</v>
      </c>
      <c r="D7242" s="12" t="s">
        <v>5616</v>
      </c>
      <c r="E7242" t="b">
        <v>0</v>
      </c>
      <c r="F7242">
        <v>0</v>
      </c>
      <c r="G7242">
        <v>830082027</v>
      </c>
      <c r="H7242">
        <v>43951</v>
      </c>
      <c r="I7242" s="12" t="s">
        <v>5843</v>
      </c>
      <c r="J7242">
        <v>7</v>
      </c>
      <c r="K7242">
        <v>1086</v>
      </c>
      <c r="L7242">
        <v>0</v>
      </c>
      <c r="M7242">
        <v>0</v>
      </c>
      <c r="N7242">
        <v>120437</v>
      </c>
      <c r="O7242">
        <v>0</v>
      </c>
      <c r="P7242">
        <v>25837104</v>
      </c>
      <c r="Q7242">
        <v>9643</v>
      </c>
      <c r="R7242" t="b">
        <v>0</v>
      </c>
      <c r="S7242">
        <v>0</v>
      </c>
    </row>
    <row r="7243" spans="1:19">
      <c r="A7243">
        <v>51350502</v>
      </c>
      <c r="B7243" s="12"/>
      <c r="C7243" s="12" t="s">
        <v>4797</v>
      </c>
      <c r="D7243" s="12" t="s">
        <v>5616</v>
      </c>
      <c r="E7243" t="b">
        <v>0</v>
      </c>
      <c r="F7243">
        <v>0</v>
      </c>
      <c r="G7243">
        <v>830082027</v>
      </c>
      <c r="H7243">
        <v>43981</v>
      </c>
      <c r="I7243" s="12" t="s">
        <v>5845</v>
      </c>
      <c r="J7243">
        <v>7</v>
      </c>
      <c r="K7243">
        <v>1094</v>
      </c>
      <c r="L7243">
        <v>0</v>
      </c>
      <c r="M7243">
        <v>0</v>
      </c>
      <c r="N7243">
        <v>6338839</v>
      </c>
      <c r="O7243">
        <v>0</v>
      </c>
      <c r="P7243">
        <v>32175943</v>
      </c>
      <c r="Q7243">
        <v>9644</v>
      </c>
      <c r="R7243" t="b">
        <v>0</v>
      </c>
      <c r="S7243">
        <v>0</v>
      </c>
    </row>
    <row r="7244" spans="1:19">
      <c r="A7244">
        <v>51350502</v>
      </c>
      <c r="B7244" s="12"/>
      <c r="C7244" s="12" t="s">
        <v>4797</v>
      </c>
      <c r="D7244" s="12" t="s">
        <v>5616</v>
      </c>
      <c r="E7244" t="b">
        <v>0</v>
      </c>
      <c r="F7244">
        <v>0</v>
      </c>
      <c r="G7244">
        <v>830082027</v>
      </c>
      <c r="H7244">
        <v>43981</v>
      </c>
      <c r="I7244" s="12" t="s">
        <v>5845</v>
      </c>
      <c r="J7244">
        <v>7</v>
      </c>
      <c r="K7244">
        <v>1094</v>
      </c>
      <c r="L7244">
        <v>0</v>
      </c>
      <c r="M7244">
        <v>0</v>
      </c>
      <c r="N7244">
        <v>120437</v>
      </c>
      <c r="O7244">
        <v>0</v>
      </c>
      <c r="P7244">
        <v>32296380</v>
      </c>
      <c r="Q7244">
        <v>9645</v>
      </c>
      <c r="R7244" t="b">
        <v>0</v>
      </c>
      <c r="S7244">
        <v>0</v>
      </c>
    </row>
    <row r="7245" spans="1:19">
      <c r="A7245">
        <v>51350502</v>
      </c>
      <c r="B7245" s="12"/>
      <c r="C7245" s="12" t="s">
        <v>4797</v>
      </c>
      <c r="D7245" s="12" t="s">
        <v>5616</v>
      </c>
      <c r="E7245" t="b">
        <v>0</v>
      </c>
      <c r="F7245">
        <v>0</v>
      </c>
      <c r="G7245">
        <v>830082027</v>
      </c>
      <c r="H7245">
        <v>44008</v>
      </c>
      <c r="I7245" s="12" t="s">
        <v>5846</v>
      </c>
      <c r="J7245">
        <v>7</v>
      </c>
      <c r="K7245">
        <v>1112</v>
      </c>
      <c r="L7245">
        <v>0</v>
      </c>
      <c r="M7245">
        <v>0</v>
      </c>
      <c r="N7245">
        <v>6338839</v>
      </c>
      <c r="O7245">
        <v>0</v>
      </c>
      <c r="P7245">
        <v>38635219</v>
      </c>
      <c r="Q7245">
        <v>9646</v>
      </c>
      <c r="R7245" t="b">
        <v>0</v>
      </c>
      <c r="S7245">
        <v>0</v>
      </c>
    </row>
    <row r="7246" spans="1:19">
      <c r="A7246">
        <v>51350502</v>
      </c>
      <c r="B7246" s="12"/>
      <c r="C7246" s="12" t="s">
        <v>4797</v>
      </c>
      <c r="D7246" s="12" t="s">
        <v>5616</v>
      </c>
      <c r="E7246" t="b">
        <v>0</v>
      </c>
      <c r="F7246">
        <v>0</v>
      </c>
      <c r="G7246">
        <v>830082027</v>
      </c>
      <c r="H7246">
        <v>44008</v>
      </c>
      <c r="I7246" s="12" t="s">
        <v>5846</v>
      </c>
      <c r="J7246">
        <v>7</v>
      </c>
      <c r="K7246">
        <v>1112</v>
      </c>
      <c r="L7246">
        <v>0</v>
      </c>
      <c r="M7246">
        <v>0</v>
      </c>
      <c r="N7246">
        <v>120437</v>
      </c>
      <c r="O7246">
        <v>0</v>
      </c>
      <c r="P7246">
        <v>38755656</v>
      </c>
      <c r="Q7246">
        <v>9647</v>
      </c>
      <c r="R7246" t="b">
        <v>0</v>
      </c>
      <c r="S7246">
        <v>0</v>
      </c>
    </row>
    <row r="7247" spans="1:19">
      <c r="A7247">
        <v>51350502</v>
      </c>
      <c r="B7247" s="12"/>
      <c r="C7247" s="12" t="s">
        <v>4797</v>
      </c>
      <c r="D7247" s="12" t="s">
        <v>5616</v>
      </c>
      <c r="E7247" t="b">
        <v>0</v>
      </c>
      <c r="F7247">
        <v>0</v>
      </c>
      <c r="G7247">
        <v>830082027</v>
      </c>
      <c r="H7247">
        <v>44042</v>
      </c>
      <c r="I7247" s="12" t="s">
        <v>5847</v>
      </c>
      <c r="J7247">
        <v>7</v>
      </c>
      <c r="K7247">
        <v>1125</v>
      </c>
      <c r="L7247">
        <v>0</v>
      </c>
      <c r="M7247">
        <v>0</v>
      </c>
      <c r="N7247">
        <v>6338839</v>
      </c>
      <c r="O7247">
        <v>0</v>
      </c>
      <c r="P7247">
        <v>45094495</v>
      </c>
      <c r="Q7247">
        <v>9648</v>
      </c>
      <c r="R7247" t="b">
        <v>0</v>
      </c>
      <c r="S7247">
        <v>0</v>
      </c>
    </row>
    <row r="7248" spans="1:19">
      <c r="A7248">
        <v>51350502</v>
      </c>
      <c r="B7248" s="12"/>
      <c r="C7248" s="12" t="s">
        <v>4797</v>
      </c>
      <c r="D7248" s="12" t="s">
        <v>5616</v>
      </c>
      <c r="E7248" t="b">
        <v>0</v>
      </c>
      <c r="F7248">
        <v>0</v>
      </c>
      <c r="G7248">
        <v>830082027</v>
      </c>
      <c r="H7248">
        <v>44042</v>
      </c>
      <c r="I7248" s="12" t="s">
        <v>5847</v>
      </c>
      <c r="J7248">
        <v>7</v>
      </c>
      <c r="K7248">
        <v>1125</v>
      </c>
      <c r="L7248">
        <v>0</v>
      </c>
      <c r="M7248">
        <v>0</v>
      </c>
      <c r="N7248">
        <v>120437</v>
      </c>
      <c r="O7248">
        <v>0</v>
      </c>
      <c r="P7248">
        <v>45214932</v>
      </c>
      <c r="Q7248">
        <v>9649</v>
      </c>
      <c r="R7248" t="b">
        <v>0</v>
      </c>
      <c r="S7248">
        <v>0</v>
      </c>
    </row>
    <row r="7249" spans="1:19">
      <c r="A7249">
        <v>51350502</v>
      </c>
      <c r="B7249" s="12"/>
      <c r="C7249" s="12" t="s">
        <v>4797</v>
      </c>
      <c r="D7249" s="12" t="s">
        <v>5616</v>
      </c>
      <c r="E7249" t="b">
        <v>0</v>
      </c>
      <c r="F7249">
        <v>0</v>
      </c>
      <c r="G7249">
        <v>830082027</v>
      </c>
      <c r="H7249">
        <v>44073</v>
      </c>
      <c r="I7249" s="12" t="s">
        <v>5848</v>
      </c>
      <c r="J7249">
        <v>7</v>
      </c>
      <c r="K7249">
        <v>1133</v>
      </c>
      <c r="L7249">
        <v>0</v>
      </c>
      <c r="M7249">
        <v>0</v>
      </c>
      <c r="N7249">
        <v>6338839</v>
      </c>
      <c r="O7249">
        <v>0</v>
      </c>
      <c r="P7249">
        <v>51553771</v>
      </c>
      <c r="Q7249">
        <v>9650</v>
      </c>
      <c r="R7249" t="b">
        <v>0</v>
      </c>
      <c r="S7249">
        <v>0</v>
      </c>
    </row>
    <row r="7250" spans="1:19">
      <c r="A7250">
        <v>51350502</v>
      </c>
      <c r="B7250" s="12"/>
      <c r="C7250" s="12" t="s">
        <v>4797</v>
      </c>
      <c r="D7250" s="12" t="s">
        <v>5616</v>
      </c>
      <c r="E7250" t="b">
        <v>0</v>
      </c>
      <c r="F7250">
        <v>0</v>
      </c>
      <c r="G7250">
        <v>830082027</v>
      </c>
      <c r="H7250">
        <v>44073</v>
      </c>
      <c r="I7250" s="12" t="s">
        <v>5848</v>
      </c>
      <c r="J7250">
        <v>7</v>
      </c>
      <c r="K7250">
        <v>1133</v>
      </c>
      <c r="L7250">
        <v>0</v>
      </c>
      <c r="M7250">
        <v>0</v>
      </c>
      <c r="N7250">
        <v>120437</v>
      </c>
      <c r="O7250">
        <v>0</v>
      </c>
      <c r="P7250">
        <v>51674208</v>
      </c>
      <c r="Q7250">
        <v>9651</v>
      </c>
      <c r="R7250" t="b">
        <v>0</v>
      </c>
      <c r="S7250">
        <v>0</v>
      </c>
    </row>
    <row r="7251" spans="1:19">
      <c r="A7251">
        <v>51350502</v>
      </c>
      <c r="B7251" s="12"/>
      <c r="C7251" s="12" t="s">
        <v>4797</v>
      </c>
      <c r="D7251" s="12" t="s">
        <v>5616</v>
      </c>
      <c r="E7251" t="b">
        <v>0</v>
      </c>
      <c r="F7251">
        <v>0</v>
      </c>
      <c r="G7251">
        <v>830082027</v>
      </c>
      <c r="H7251">
        <v>44104</v>
      </c>
      <c r="I7251" s="12" t="s">
        <v>5849</v>
      </c>
      <c r="J7251">
        <v>7</v>
      </c>
      <c r="K7251">
        <v>1155</v>
      </c>
      <c r="L7251">
        <v>0</v>
      </c>
      <c r="M7251">
        <v>0</v>
      </c>
      <c r="N7251">
        <v>6338839</v>
      </c>
      <c r="O7251">
        <v>0</v>
      </c>
      <c r="P7251">
        <v>58013047</v>
      </c>
      <c r="Q7251">
        <v>9652</v>
      </c>
      <c r="R7251" t="b">
        <v>0</v>
      </c>
      <c r="S7251">
        <v>0</v>
      </c>
    </row>
    <row r="7252" spans="1:19">
      <c r="A7252">
        <v>51350502</v>
      </c>
      <c r="B7252" s="12"/>
      <c r="C7252" s="12" t="s">
        <v>4797</v>
      </c>
      <c r="D7252" s="12" t="s">
        <v>5616</v>
      </c>
      <c r="E7252" t="b">
        <v>0</v>
      </c>
      <c r="F7252">
        <v>0</v>
      </c>
      <c r="G7252">
        <v>830082027</v>
      </c>
      <c r="H7252">
        <v>44104</v>
      </c>
      <c r="I7252" s="12" t="s">
        <v>5849</v>
      </c>
      <c r="J7252">
        <v>7</v>
      </c>
      <c r="K7252">
        <v>1155</v>
      </c>
      <c r="L7252">
        <v>0</v>
      </c>
      <c r="M7252">
        <v>0</v>
      </c>
      <c r="N7252">
        <v>120437</v>
      </c>
      <c r="O7252">
        <v>0</v>
      </c>
      <c r="P7252">
        <v>58133484</v>
      </c>
      <c r="Q7252">
        <v>9653</v>
      </c>
      <c r="R7252" t="b">
        <v>0</v>
      </c>
      <c r="S7252">
        <v>0</v>
      </c>
    </row>
    <row r="7253" spans="1:19">
      <c r="A7253">
        <v>51350502</v>
      </c>
      <c r="B7253" s="12"/>
      <c r="C7253" s="12" t="s">
        <v>4797</v>
      </c>
      <c r="D7253" s="12" t="s">
        <v>5616</v>
      </c>
      <c r="E7253" t="b">
        <v>0</v>
      </c>
      <c r="F7253">
        <v>0</v>
      </c>
      <c r="G7253">
        <v>830082027</v>
      </c>
      <c r="H7253">
        <v>44133</v>
      </c>
      <c r="I7253" s="12" t="s">
        <v>5850</v>
      </c>
      <c r="J7253">
        <v>7</v>
      </c>
      <c r="K7253">
        <v>1167</v>
      </c>
      <c r="L7253">
        <v>0</v>
      </c>
      <c r="M7253">
        <v>0</v>
      </c>
      <c r="N7253">
        <v>6338839</v>
      </c>
      <c r="O7253">
        <v>0</v>
      </c>
      <c r="P7253">
        <v>64472323</v>
      </c>
      <c r="Q7253">
        <v>9654</v>
      </c>
      <c r="R7253" t="b">
        <v>0</v>
      </c>
      <c r="S7253">
        <v>0</v>
      </c>
    </row>
    <row r="7254" spans="1:19">
      <c r="A7254">
        <v>51350502</v>
      </c>
      <c r="B7254" s="12"/>
      <c r="C7254" s="12" t="s">
        <v>4797</v>
      </c>
      <c r="D7254" s="12" t="s">
        <v>5616</v>
      </c>
      <c r="E7254" t="b">
        <v>0</v>
      </c>
      <c r="F7254">
        <v>0</v>
      </c>
      <c r="G7254">
        <v>830082027</v>
      </c>
      <c r="H7254">
        <v>44133</v>
      </c>
      <c r="I7254" s="12" t="s">
        <v>5850</v>
      </c>
      <c r="J7254">
        <v>7</v>
      </c>
      <c r="K7254">
        <v>1167</v>
      </c>
      <c r="L7254">
        <v>0</v>
      </c>
      <c r="M7254">
        <v>0</v>
      </c>
      <c r="N7254">
        <v>120437</v>
      </c>
      <c r="O7254">
        <v>0</v>
      </c>
      <c r="P7254">
        <v>64592760</v>
      </c>
      <c r="Q7254">
        <v>9655</v>
      </c>
      <c r="R7254" t="b">
        <v>0</v>
      </c>
      <c r="S7254">
        <v>0</v>
      </c>
    </row>
    <row r="7255" spans="1:19">
      <c r="A7255">
        <v>51350502</v>
      </c>
      <c r="B7255" s="12"/>
      <c r="C7255" s="12" t="s">
        <v>4797</v>
      </c>
      <c r="D7255" s="12" t="s">
        <v>5616</v>
      </c>
      <c r="E7255" t="b">
        <v>0</v>
      </c>
      <c r="F7255">
        <v>0</v>
      </c>
      <c r="G7255">
        <v>830082027</v>
      </c>
      <c r="H7255">
        <v>44164</v>
      </c>
      <c r="I7255" s="12" t="s">
        <v>5851</v>
      </c>
      <c r="J7255">
        <v>7</v>
      </c>
      <c r="K7255">
        <v>1178</v>
      </c>
      <c r="L7255">
        <v>0</v>
      </c>
      <c r="M7255">
        <v>0</v>
      </c>
      <c r="N7255">
        <v>6338839</v>
      </c>
      <c r="O7255">
        <v>0</v>
      </c>
      <c r="P7255">
        <v>70931599</v>
      </c>
      <c r="Q7255">
        <v>9656</v>
      </c>
      <c r="R7255" t="b">
        <v>0</v>
      </c>
      <c r="S7255">
        <v>0</v>
      </c>
    </row>
    <row r="7256" spans="1:19">
      <c r="A7256">
        <v>51350502</v>
      </c>
      <c r="B7256" s="12"/>
      <c r="C7256" s="12" t="s">
        <v>4797</v>
      </c>
      <c r="D7256" s="12" t="s">
        <v>5616</v>
      </c>
      <c r="E7256" t="b">
        <v>0</v>
      </c>
      <c r="F7256">
        <v>0</v>
      </c>
      <c r="G7256">
        <v>830082027</v>
      </c>
      <c r="H7256">
        <v>44164</v>
      </c>
      <c r="I7256" s="12" t="s">
        <v>5851</v>
      </c>
      <c r="J7256">
        <v>7</v>
      </c>
      <c r="K7256">
        <v>1178</v>
      </c>
      <c r="L7256">
        <v>0</v>
      </c>
      <c r="M7256">
        <v>0</v>
      </c>
      <c r="N7256">
        <v>120437</v>
      </c>
      <c r="O7256">
        <v>0</v>
      </c>
      <c r="P7256">
        <v>71052036</v>
      </c>
      <c r="Q7256">
        <v>9657</v>
      </c>
      <c r="R7256" t="b">
        <v>0</v>
      </c>
      <c r="S7256">
        <v>0</v>
      </c>
    </row>
    <row r="7257" spans="1:19">
      <c r="A7257">
        <v>51350502</v>
      </c>
      <c r="B7257" s="12"/>
      <c r="C7257" s="12" t="s">
        <v>4797</v>
      </c>
      <c r="D7257" s="12" t="s">
        <v>5616</v>
      </c>
      <c r="E7257" t="b">
        <v>0</v>
      </c>
      <c r="F7257">
        <v>0</v>
      </c>
      <c r="G7257">
        <v>830082027</v>
      </c>
      <c r="H7257">
        <v>44194</v>
      </c>
      <c r="I7257" s="12" t="s">
        <v>5852</v>
      </c>
      <c r="J7257">
        <v>7</v>
      </c>
      <c r="K7257">
        <v>1190</v>
      </c>
      <c r="L7257">
        <v>0</v>
      </c>
      <c r="M7257">
        <v>0</v>
      </c>
      <c r="N7257">
        <v>6338839</v>
      </c>
      <c r="O7257">
        <v>0</v>
      </c>
      <c r="P7257">
        <v>77390875</v>
      </c>
      <c r="Q7257">
        <v>9658</v>
      </c>
      <c r="R7257" t="b">
        <v>0</v>
      </c>
      <c r="S7257">
        <v>0</v>
      </c>
    </row>
    <row r="7258" spans="1:19">
      <c r="A7258">
        <v>51350502</v>
      </c>
      <c r="B7258" s="12"/>
      <c r="C7258" s="12" t="s">
        <v>4797</v>
      </c>
      <c r="D7258" s="12" t="s">
        <v>5616</v>
      </c>
      <c r="E7258" t="b">
        <v>0</v>
      </c>
      <c r="F7258">
        <v>0</v>
      </c>
      <c r="G7258">
        <v>830082027</v>
      </c>
      <c r="H7258">
        <v>44194</v>
      </c>
      <c r="I7258" s="12" t="s">
        <v>5852</v>
      </c>
      <c r="J7258">
        <v>7</v>
      </c>
      <c r="K7258">
        <v>1190</v>
      </c>
      <c r="L7258">
        <v>0</v>
      </c>
      <c r="M7258">
        <v>0</v>
      </c>
      <c r="N7258">
        <v>120437</v>
      </c>
      <c r="O7258">
        <v>0</v>
      </c>
      <c r="P7258">
        <v>77511312</v>
      </c>
      <c r="Q7258">
        <v>9659</v>
      </c>
      <c r="R7258" t="b">
        <v>0</v>
      </c>
      <c r="S7258">
        <v>0</v>
      </c>
    </row>
    <row r="7259" spans="1:19">
      <c r="A7259">
        <v>51350502</v>
      </c>
      <c r="B7259" s="12" t="s">
        <v>4163</v>
      </c>
      <c r="C7259" s="12" t="s">
        <v>4797</v>
      </c>
      <c r="D7259" s="12" t="s">
        <v>4163</v>
      </c>
      <c r="E7259" t="b">
        <v>0</v>
      </c>
      <c r="F7259">
        <v>0</v>
      </c>
      <c r="G7259">
        <v>830082027</v>
      </c>
      <c r="H7259" t="s">
        <v>21</v>
      </c>
      <c r="I7259" s="12"/>
      <c r="K7259">
        <v>0</v>
      </c>
      <c r="L7259">
        <v>0</v>
      </c>
      <c r="M7259">
        <v>0</v>
      </c>
      <c r="N7259">
        <v>77511312</v>
      </c>
      <c r="O7259">
        <v>0</v>
      </c>
      <c r="P7259">
        <v>77511312</v>
      </c>
      <c r="Q7259">
        <v>9660</v>
      </c>
      <c r="R7259" t="b">
        <v>0</v>
      </c>
      <c r="S7259">
        <v>0</v>
      </c>
    </row>
    <row r="7260" spans="1:19">
      <c r="A7260">
        <v>51350502</v>
      </c>
      <c r="B7260" s="12" t="s">
        <v>6187</v>
      </c>
      <c r="C7260" s="12" t="s">
        <v>4797</v>
      </c>
      <c r="D7260" s="12" t="s">
        <v>6187</v>
      </c>
      <c r="E7260" t="b">
        <v>0</v>
      </c>
      <c r="F7260">
        <v>0</v>
      </c>
      <c r="G7260">
        <v>0</v>
      </c>
      <c r="H7260" t="s">
        <v>21</v>
      </c>
      <c r="I7260" s="12"/>
      <c r="K7260">
        <v>0</v>
      </c>
      <c r="L7260">
        <v>0</v>
      </c>
      <c r="M7260">
        <v>0</v>
      </c>
      <c r="N7260">
        <v>77511312</v>
      </c>
      <c r="O7260">
        <v>0</v>
      </c>
      <c r="P7260">
        <v>77511312</v>
      </c>
      <c r="Q7260">
        <v>9663</v>
      </c>
      <c r="R7260" t="b">
        <v>1</v>
      </c>
      <c r="S7260">
        <v>0</v>
      </c>
    </row>
    <row r="7261" spans="1:19">
      <c r="A7261">
        <v>513505</v>
      </c>
      <c r="B7261" s="12" t="s">
        <v>4165</v>
      </c>
      <c r="C7261" s="12" t="s">
        <v>4797</v>
      </c>
      <c r="D7261" s="12" t="s">
        <v>4165</v>
      </c>
      <c r="E7261" t="b">
        <v>0</v>
      </c>
      <c r="F7261">
        <v>0</v>
      </c>
      <c r="G7261">
        <v>0</v>
      </c>
      <c r="H7261" t="s">
        <v>21</v>
      </c>
      <c r="I7261" s="12"/>
      <c r="K7261">
        <v>0</v>
      </c>
      <c r="L7261">
        <v>0</v>
      </c>
      <c r="M7261">
        <v>0</v>
      </c>
      <c r="N7261">
        <v>121321956</v>
      </c>
      <c r="O7261">
        <v>0</v>
      </c>
      <c r="P7261">
        <v>121321956</v>
      </c>
      <c r="Q7261">
        <v>9664</v>
      </c>
      <c r="R7261" t="b">
        <v>0</v>
      </c>
      <c r="S7261">
        <v>0</v>
      </c>
    </row>
    <row r="7262" spans="1:19">
      <c r="A7262">
        <v>513525</v>
      </c>
      <c r="B7262" s="12" t="s">
        <v>6188</v>
      </c>
      <c r="C7262" s="12" t="s">
        <v>4797</v>
      </c>
      <c r="D7262" s="12" t="s">
        <v>6188</v>
      </c>
      <c r="E7262" t="b">
        <v>1</v>
      </c>
      <c r="F7262">
        <v>0</v>
      </c>
      <c r="G7262">
        <v>0</v>
      </c>
      <c r="H7262" t="s">
        <v>21</v>
      </c>
      <c r="I7262" s="12"/>
      <c r="K7262">
        <v>0</v>
      </c>
      <c r="L7262">
        <v>841385</v>
      </c>
      <c r="M7262">
        <v>0</v>
      </c>
      <c r="N7262">
        <v>0</v>
      </c>
      <c r="O7262">
        <v>0</v>
      </c>
      <c r="P7262">
        <v>0</v>
      </c>
      <c r="Q7262">
        <v>9675</v>
      </c>
      <c r="R7262" t="b">
        <v>1</v>
      </c>
      <c r="S7262">
        <v>0</v>
      </c>
    </row>
    <row r="7263" spans="1:19">
      <c r="A7263">
        <v>513525</v>
      </c>
      <c r="B7263" s="12" t="s">
        <v>5579</v>
      </c>
      <c r="C7263" s="12" t="s">
        <v>4797</v>
      </c>
      <c r="D7263" s="12" t="s">
        <v>5579</v>
      </c>
      <c r="E7263" t="b">
        <v>0</v>
      </c>
      <c r="F7263">
        <v>0</v>
      </c>
      <c r="G7263">
        <v>899999094</v>
      </c>
      <c r="H7263" t="s">
        <v>21</v>
      </c>
      <c r="I7263" s="12"/>
      <c r="K7263">
        <v>0</v>
      </c>
      <c r="L7263">
        <v>841385</v>
      </c>
      <c r="M7263">
        <v>0</v>
      </c>
      <c r="N7263">
        <v>0</v>
      </c>
      <c r="O7263">
        <v>0</v>
      </c>
      <c r="P7263">
        <v>0</v>
      </c>
      <c r="Q7263">
        <v>9680</v>
      </c>
      <c r="R7263" t="b">
        <v>0</v>
      </c>
      <c r="S7263">
        <v>0</v>
      </c>
    </row>
    <row r="7264" spans="1:19">
      <c r="A7264">
        <v>513525</v>
      </c>
      <c r="B7264" s="12"/>
      <c r="C7264" s="12" t="s">
        <v>4797</v>
      </c>
      <c r="D7264" s="12" t="s">
        <v>5579</v>
      </c>
      <c r="E7264" t="b">
        <v>0</v>
      </c>
      <c r="F7264">
        <v>0</v>
      </c>
      <c r="G7264">
        <v>899999094</v>
      </c>
      <c r="H7264">
        <v>43889</v>
      </c>
      <c r="I7264" s="12" t="s">
        <v>5909</v>
      </c>
      <c r="J7264">
        <v>7</v>
      </c>
      <c r="K7264">
        <v>1068</v>
      </c>
      <c r="L7264">
        <v>0</v>
      </c>
      <c r="M7264">
        <v>0</v>
      </c>
      <c r="N7264">
        <v>117740</v>
      </c>
      <c r="O7264">
        <v>0</v>
      </c>
      <c r="P7264">
        <v>117740</v>
      </c>
      <c r="Q7264">
        <v>9681</v>
      </c>
      <c r="R7264" t="b">
        <v>0</v>
      </c>
      <c r="S7264">
        <v>0</v>
      </c>
    </row>
    <row r="7265" spans="1:19">
      <c r="A7265">
        <v>513525</v>
      </c>
      <c r="B7265" s="12"/>
      <c r="C7265" s="12" t="s">
        <v>4797</v>
      </c>
      <c r="D7265" s="12" t="s">
        <v>5579</v>
      </c>
      <c r="E7265" t="b">
        <v>0</v>
      </c>
      <c r="F7265">
        <v>0</v>
      </c>
      <c r="G7265">
        <v>899999094</v>
      </c>
      <c r="H7265">
        <v>43951</v>
      </c>
      <c r="I7265" s="12" t="s">
        <v>5917</v>
      </c>
      <c r="J7265">
        <v>7</v>
      </c>
      <c r="K7265">
        <v>1088</v>
      </c>
      <c r="L7265">
        <v>0</v>
      </c>
      <c r="M7265">
        <v>0</v>
      </c>
      <c r="N7265">
        <v>99557</v>
      </c>
      <c r="O7265">
        <v>0</v>
      </c>
      <c r="P7265">
        <v>217297</v>
      </c>
      <c r="Q7265">
        <v>9682</v>
      </c>
      <c r="R7265" t="b">
        <v>0</v>
      </c>
      <c r="S7265">
        <v>0</v>
      </c>
    </row>
    <row r="7266" spans="1:19">
      <c r="A7266">
        <v>513525</v>
      </c>
      <c r="B7266" s="12"/>
      <c r="C7266" s="12" t="s">
        <v>4797</v>
      </c>
      <c r="D7266" s="12" t="s">
        <v>5579</v>
      </c>
      <c r="E7266" t="b">
        <v>0</v>
      </c>
      <c r="F7266">
        <v>0</v>
      </c>
      <c r="G7266">
        <v>899999094</v>
      </c>
      <c r="H7266">
        <v>44042</v>
      </c>
      <c r="I7266" s="12" t="s">
        <v>5540</v>
      </c>
      <c r="J7266">
        <v>7</v>
      </c>
      <c r="K7266">
        <v>1129</v>
      </c>
      <c r="L7266">
        <v>0</v>
      </c>
      <c r="M7266">
        <v>0</v>
      </c>
      <c r="N7266">
        <v>97378</v>
      </c>
      <c r="O7266">
        <v>0</v>
      </c>
      <c r="P7266">
        <v>314675</v>
      </c>
      <c r="Q7266">
        <v>9683</v>
      </c>
      <c r="R7266" t="b">
        <v>0</v>
      </c>
      <c r="S7266">
        <v>0</v>
      </c>
    </row>
    <row r="7267" spans="1:19">
      <c r="A7267">
        <v>513525</v>
      </c>
      <c r="B7267" s="12"/>
      <c r="C7267" s="12" t="s">
        <v>4797</v>
      </c>
      <c r="D7267" s="12" t="s">
        <v>5579</v>
      </c>
      <c r="E7267" t="b">
        <v>0</v>
      </c>
      <c r="F7267">
        <v>0</v>
      </c>
      <c r="G7267">
        <v>899999094</v>
      </c>
      <c r="H7267">
        <v>44104</v>
      </c>
      <c r="I7267" s="12" t="s">
        <v>5540</v>
      </c>
      <c r="J7267">
        <v>7</v>
      </c>
      <c r="K7267">
        <v>1164</v>
      </c>
      <c r="L7267">
        <v>0</v>
      </c>
      <c r="M7267">
        <v>0</v>
      </c>
      <c r="N7267">
        <v>292770</v>
      </c>
      <c r="O7267">
        <v>0</v>
      </c>
      <c r="P7267">
        <v>607445</v>
      </c>
      <c r="Q7267">
        <v>9684</v>
      </c>
      <c r="R7267" t="b">
        <v>0</v>
      </c>
      <c r="S7267">
        <v>0</v>
      </c>
    </row>
    <row r="7268" spans="1:19">
      <c r="A7268">
        <v>513525</v>
      </c>
      <c r="B7268" s="12"/>
      <c r="C7268" s="12" t="s">
        <v>4797</v>
      </c>
      <c r="D7268" s="12" t="s">
        <v>5579</v>
      </c>
      <c r="E7268" t="b">
        <v>0</v>
      </c>
      <c r="F7268">
        <v>0</v>
      </c>
      <c r="G7268">
        <v>899999094</v>
      </c>
      <c r="H7268">
        <v>44164</v>
      </c>
      <c r="I7268" s="12" t="s">
        <v>5540</v>
      </c>
      <c r="J7268">
        <v>7</v>
      </c>
      <c r="K7268">
        <v>1187</v>
      </c>
      <c r="L7268">
        <v>0</v>
      </c>
      <c r="M7268">
        <v>0</v>
      </c>
      <c r="N7268">
        <v>112030</v>
      </c>
      <c r="O7268">
        <v>0</v>
      </c>
      <c r="P7268">
        <v>719475</v>
      </c>
      <c r="Q7268">
        <v>9685</v>
      </c>
      <c r="R7268" t="b">
        <v>0</v>
      </c>
      <c r="S7268">
        <v>0</v>
      </c>
    </row>
    <row r="7269" spans="1:19">
      <c r="A7269">
        <v>513525</v>
      </c>
      <c r="B7269" s="12"/>
      <c r="C7269" s="12" t="s">
        <v>4797</v>
      </c>
      <c r="D7269" s="12" t="s">
        <v>5579</v>
      </c>
      <c r="E7269" t="b">
        <v>0</v>
      </c>
      <c r="F7269">
        <v>0</v>
      </c>
      <c r="G7269">
        <v>899999094</v>
      </c>
      <c r="H7269">
        <v>44195</v>
      </c>
      <c r="I7269" s="12" t="s">
        <v>5540</v>
      </c>
      <c r="J7269">
        <v>7</v>
      </c>
      <c r="K7269">
        <v>1199</v>
      </c>
      <c r="L7269">
        <v>0</v>
      </c>
      <c r="M7269">
        <v>0</v>
      </c>
      <c r="N7269">
        <v>121910</v>
      </c>
      <c r="O7269">
        <v>0</v>
      </c>
      <c r="P7269">
        <v>841385</v>
      </c>
      <c r="Q7269">
        <v>9686</v>
      </c>
      <c r="R7269" t="b">
        <v>0</v>
      </c>
      <c r="S7269">
        <v>0</v>
      </c>
    </row>
    <row r="7270" spans="1:19">
      <c r="A7270">
        <v>513525</v>
      </c>
      <c r="B7270" s="12" t="s">
        <v>4168</v>
      </c>
      <c r="C7270" s="12" t="s">
        <v>4797</v>
      </c>
      <c r="D7270" s="12" t="s">
        <v>4168</v>
      </c>
      <c r="E7270" t="b">
        <v>0</v>
      </c>
      <c r="F7270">
        <v>0</v>
      </c>
      <c r="G7270">
        <v>899999094</v>
      </c>
      <c r="H7270" t="s">
        <v>21</v>
      </c>
      <c r="I7270" s="12"/>
      <c r="K7270">
        <v>0</v>
      </c>
      <c r="L7270">
        <v>0</v>
      </c>
      <c r="M7270">
        <v>0</v>
      </c>
      <c r="N7270">
        <v>841385</v>
      </c>
      <c r="O7270">
        <v>0</v>
      </c>
      <c r="P7270">
        <v>841385</v>
      </c>
      <c r="Q7270">
        <v>9687</v>
      </c>
      <c r="R7270" t="b">
        <v>0</v>
      </c>
      <c r="S7270">
        <v>0</v>
      </c>
    </row>
    <row r="7271" spans="1:19">
      <c r="A7271">
        <v>513525</v>
      </c>
      <c r="B7271" s="12" t="s">
        <v>4169</v>
      </c>
      <c r="C7271" s="12" t="s">
        <v>4797</v>
      </c>
      <c r="D7271" s="12" t="s">
        <v>4169</v>
      </c>
      <c r="E7271" t="b">
        <v>0</v>
      </c>
      <c r="F7271">
        <v>0</v>
      </c>
      <c r="G7271">
        <v>0</v>
      </c>
      <c r="H7271" t="s">
        <v>21</v>
      </c>
      <c r="I7271" s="12"/>
      <c r="K7271">
        <v>0</v>
      </c>
      <c r="L7271">
        <v>0</v>
      </c>
      <c r="M7271">
        <v>0</v>
      </c>
      <c r="N7271">
        <v>841385</v>
      </c>
      <c r="O7271">
        <v>0</v>
      </c>
      <c r="P7271">
        <v>841385</v>
      </c>
      <c r="Q7271">
        <v>9688</v>
      </c>
      <c r="R7271" t="b">
        <v>1</v>
      </c>
      <c r="S7271">
        <v>0</v>
      </c>
    </row>
    <row r="7272" spans="1:19">
      <c r="A7272">
        <v>513530</v>
      </c>
      <c r="B7272" s="12" t="s">
        <v>6189</v>
      </c>
      <c r="C7272" s="12" t="s">
        <v>4797</v>
      </c>
      <c r="D7272" s="12" t="s">
        <v>6189</v>
      </c>
      <c r="E7272" t="b">
        <v>1</v>
      </c>
      <c r="F7272">
        <v>0</v>
      </c>
      <c r="G7272">
        <v>0</v>
      </c>
      <c r="H7272" t="s">
        <v>21</v>
      </c>
      <c r="I7272" s="12"/>
      <c r="K7272">
        <v>0</v>
      </c>
      <c r="L7272">
        <v>5431950</v>
      </c>
      <c r="M7272">
        <v>0</v>
      </c>
      <c r="N7272">
        <v>0</v>
      </c>
      <c r="O7272">
        <v>0</v>
      </c>
      <c r="P7272">
        <v>0</v>
      </c>
      <c r="Q7272">
        <v>9691</v>
      </c>
      <c r="R7272" t="b">
        <v>1</v>
      </c>
      <c r="S7272">
        <v>0</v>
      </c>
    </row>
    <row r="7273" spans="1:19">
      <c r="A7273">
        <v>513530</v>
      </c>
      <c r="B7273" s="12" t="s">
        <v>5535</v>
      </c>
      <c r="C7273" s="12" t="s">
        <v>4797</v>
      </c>
      <c r="D7273" s="12" t="s">
        <v>5535</v>
      </c>
      <c r="E7273" t="b">
        <v>0</v>
      </c>
      <c r="F7273">
        <v>0</v>
      </c>
      <c r="G7273">
        <v>830037248</v>
      </c>
      <c r="H7273" t="s">
        <v>21</v>
      </c>
      <c r="I7273" s="12"/>
      <c r="K7273">
        <v>0</v>
      </c>
      <c r="L7273">
        <v>5431950</v>
      </c>
      <c r="M7273">
        <v>0</v>
      </c>
      <c r="N7273">
        <v>0</v>
      </c>
      <c r="O7273">
        <v>0</v>
      </c>
      <c r="P7273">
        <v>0</v>
      </c>
      <c r="Q7273">
        <v>9696</v>
      </c>
      <c r="R7273" t="b">
        <v>0</v>
      </c>
      <c r="S7273">
        <v>0</v>
      </c>
    </row>
    <row r="7274" spans="1:19">
      <c r="A7274">
        <v>513530</v>
      </c>
      <c r="B7274" s="12"/>
      <c r="C7274" s="12" t="s">
        <v>4797</v>
      </c>
      <c r="D7274" s="12" t="s">
        <v>5535</v>
      </c>
      <c r="E7274" t="b">
        <v>0</v>
      </c>
      <c r="F7274">
        <v>0</v>
      </c>
      <c r="G7274">
        <v>830037248</v>
      </c>
      <c r="H7274">
        <v>43858</v>
      </c>
      <c r="I7274" s="12" t="s">
        <v>5540</v>
      </c>
      <c r="J7274">
        <v>7</v>
      </c>
      <c r="K7274">
        <v>1055</v>
      </c>
      <c r="L7274">
        <v>0</v>
      </c>
      <c r="M7274">
        <v>0</v>
      </c>
      <c r="N7274">
        <v>397260</v>
      </c>
      <c r="O7274">
        <v>0</v>
      </c>
      <c r="P7274">
        <v>397260</v>
      </c>
      <c r="Q7274">
        <v>9697</v>
      </c>
      <c r="R7274" t="b">
        <v>0</v>
      </c>
      <c r="S7274">
        <v>0</v>
      </c>
    </row>
    <row r="7275" spans="1:19">
      <c r="A7275">
        <v>513530</v>
      </c>
      <c r="B7275" s="12"/>
      <c r="C7275" s="12" t="s">
        <v>4797</v>
      </c>
      <c r="D7275" s="12" t="s">
        <v>5535</v>
      </c>
      <c r="E7275" t="b">
        <v>0</v>
      </c>
      <c r="F7275">
        <v>0</v>
      </c>
      <c r="G7275">
        <v>830037248</v>
      </c>
      <c r="H7275">
        <v>43889</v>
      </c>
      <c r="I7275" s="12" t="s">
        <v>5540</v>
      </c>
      <c r="J7275">
        <v>7</v>
      </c>
      <c r="K7275">
        <v>1062</v>
      </c>
      <c r="L7275">
        <v>0</v>
      </c>
      <c r="M7275">
        <v>0</v>
      </c>
      <c r="N7275">
        <v>405880</v>
      </c>
      <c r="O7275">
        <v>0</v>
      </c>
      <c r="P7275">
        <v>803140</v>
      </c>
      <c r="Q7275">
        <v>9698</v>
      </c>
      <c r="R7275" t="b">
        <v>0</v>
      </c>
      <c r="S7275">
        <v>0</v>
      </c>
    </row>
    <row r="7276" spans="1:19">
      <c r="A7276">
        <v>513530</v>
      </c>
      <c r="B7276" s="12"/>
      <c r="C7276" s="12" t="s">
        <v>4797</v>
      </c>
      <c r="D7276" s="12" t="s">
        <v>5535</v>
      </c>
      <c r="E7276" t="b">
        <v>0</v>
      </c>
      <c r="F7276">
        <v>0</v>
      </c>
      <c r="G7276">
        <v>830037248</v>
      </c>
      <c r="H7276">
        <v>43920</v>
      </c>
      <c r="I7276" s="12" t="s">
        <v>5540</v>
      </c>
      <c r="J7276">
        <v>7</v>
      </c>
      <c r="K7276">
        <v>1077</v>
      </c>
      <c r="L7276">
        <v>0</v>
      </c>
      <c r="M7276">
        <v>0</v>
      </c>
      <c r="N7276">
        <v>490890</v>
      </c>
      <c r="O7276">
        <v>0</v>
      </c>
      <c r="P7276">
        <v>1294030</v>
      </c>
      <c r="Q7276">
        <v>9699</v>
      </c>
      <c r="R7276" t="b">
        <v>0</v>
      </c>
      <c r="S7276">
        <v>0</v>
      </c>
    </row>
    <row r="7277" spans="1:19">
      <c r="A7277">
        <v>513530</v>
      </c>
      <c r="B7277" s="12"/>
      <c r="C7277" s="12" t="s">
        <v>4797</v>
      </c>
      <c r="D7277" s="12" t="s">
        <v>5535</v>
      </c>
      <c r="E7277" t="b">
        <v>0</v>
      </c>
      <c r="F7277">
        <v>0</v>
      </c>
      <c r="G7277">
        <v>830037248</v>
      </c>
      <c r="H7277">
        <v>43951</v>
      </c>
      <c r="I7277" s="12" t="s">
        <v>5540</v>
      </c>
      <c r="J7277">
        <v>7</v>
      </c>
      <c r="K7277">
        <v>1089</v>
      </c>
      <c r="L7277">
        <v>0</v>
      </c>
      <c r="M7277">
        <v>0</v>
      </c>
      <c r="N7277">
        <v>12260</v>
      </c>
      <c r="O7277">
        <v>0</v>
      </c>
      <c r="P7277">
        <v>1306290</v>
      </c>
      <c r="Q7277">
        <v>9700</v>
      </c>
      <c r="R7277" t="b">
        <v>0</v>
      </c>
      <c r="S7277">
        <v>0</v>
      </c>
    </row>
    <row r="7278" spans="1:19">
      <c r="A7278">
        <v>513530</v>
      </c>
      <c r="B7278" s="12"/>
      <c r="C7278" s="12" t="s">
        <v>4797</v>
      </c>
      <c r="D7278" s="12" t="s">
        <v>5535</v>
      </c>
      <c r="E7278" t="b">
        <v>0</v>
      </c>
      <c r="F7278">
        <v>0</v>
      </c>
      <c r="G7278">
        <v>830037248</v>
      </c>
      <c r="H7278">
        <v>43951</v>
      </c>
      <c r="I7278" s="12" t="s">
        <v>5540</v>
      </c>
      <c r="J7278">
        <v>7</v>
      </c>
      <c r="K7278">
        <v>1089</v>
      </c>
      <c r="L7278">
        <v>0</v>
      </c>
      <c r="M7278">
        <v>0</v>
      </c>
      <c r="N7278">
        <v>15610</v>
      </c>
      <c r="O7278">
        <v>0</v>
      </c>
      <c r="P7278">
        <v>1321900</v>
      </c>
      <c r="Q7278">
        <v>9701</v>
      </c>
      <c r="R7278" t="b">
        <v>0</v>
      </c>
      <c r="S7278">
        <v>0</v>
      </c>
    </row>
    <row r="7279" spans="1:19">
      <c r="A7279">
        <v>513530</v>
      </c>
      <c r="B7279" s="12"/>
      <c r="C7279" s="12" t="s">
        <v>4797</v>
      </c>
      <c r="D7279" s="12" t="s">
        <v>5535</v>
      </c>
      <c r="E7279" t="b">
        <v>0</v>
      </c>
      <c r="F7279">
        <v>0</v>
      </c>
      <c r="G7279">
        <v>830037248</v>
      </c>
      <c r="H7279">
        <v>43951</v>
      </c>
      <c r="I7279" s="12" t="s">
        <v>5540</v>
      </c>
      <c r="J7279">
        <v>7</v>
      </c>
      <c r="K7279">
        <v>1089</v>
      </c>
      <c r="L7279">
        <v>0</v>
      </c>
      <c r="M7279">
        <v>0</v>
      </c>
      <c r="N7279">
        <v>560</v>
      </c>
      <c r="O7279">
        <v>0</v>
      </c>
      <c r="P7279">
        <v>1322460</v>
      </c>
      <c r="Q7279">
        <v>9702</v>
      </c>
      <c r="R7279" t="b">
        <v>0</v>
      </c>
      <c r="S7279">
        <v>0</v>
      </c>
    </row>
    <row r="7280" spans="1:19">
      <c r="A7280">
        <v>513530</v>
      </c>
      <c r="B7280" s="12"/>
      <c r="C7280" s="12" t="s">
        <v>4797</v>
      </c>
      <c r="D7280" s="12" t="s">
        <v>5535</v>
      </c>
      <c r="E7280" t="b">
        <v>0</v>
      </c>
      <c r="F7280">
        <v>0</v>
      </c>
      <c r="G7280">
        <v>830037248</v>
      </c>
      <c r="H7280">
        <v>43951</v>
      </c>
      <c r="I7280" s="12" t="s">
        <v>5540</v>
      </c>
      <c r="J7280">
        <v>7</v>
      </c>
      <c r="K7280">
        <v>1089</v>
      </c>
      <c r="L7280">
        <v>0</v>
      </c>
      <c r="M7280">
        <v>0</v>
      </c>
      <c r="N7280">
        <v>3900</v>
      </c>
      <c r="O7280">
        <v>0</v>
      </c>
      <c r="P7280">
        <v>1326360</v>
      </c>
      <c r="Q7280">
        <v>9703</v>
      </c>
      <c r="R7280" t="b">
        <v>0</v>
      </c>
      <c r="S7280">
        <v>0</v>
      </c>
    </row>
    <row r="7281" spans="1:19">
      <c r="A7281">
        <v>513530</v>
      </c>
      <c r="B7281" s="12"/>
      <c r="C7281" s="12" t="s">
        <v>4797</v>
      </c>
      <c r="D7281" s="12" t="s">
        <v>5535</v>
      </c>
      <c r="E7281" t="b">
        <v>0</v>
      </c>
      <c r="F7281">
        <v>0</v>
      </c>
      <c r="G7281">
        <v>830037248</v>
      </c>
      <c r="H7281">
        <v>43951</v>
      </c>
      <c r="I7281" s="12" t="s">
        <v>5540</v>
      </c>
      <c r="J7281">
        <v>7</v>
      </c>
      <c r="K7281">
        <v>1089</v>
      </c>
      <c r="L7281">
        <v>0</v>
      </c>
      <c r="M7281">
        <v>0</v>
      </c>
      <c r="N7281">
        <v>12820</v>
      </c>
      <c r="O7281">
        <v>0</v>
      </c>
      <c r="P7281">
        <v>1339180</v>
      </c>
      <c r="Q7281">
        <v>9704</v>
      </c>
      <c r="R7281" t="b">
        <v>0</v>
      </c>
      <c r="S7281">
        <v>0</v>
      </c>
    </row>
    <row r="7282" spans="1:19">
      <c r="A7282">
        <v>513530</v>
      </c>
      <c r="B7282" s="12"/>
      <c r="C7282" s="12" t="s">
        <v>4797</v>
      </c>
      <c r="D7282" s="12" t="s">
        <v>5535</v>
      </c>
      <c r="E7282" t="b">
        <v>0</v>
      </c>
      <c r="F7282">
        <v>0</v>
      </c>
      <c r="G7282">
        <v>830037248</v>
      </c>
      <c r="H7282">
        <v>43951</v>
      </c>
      <c r="I7282" s="12" t="s">
        <v>5540</v>
      </c>
      <c r="J7282">
        <v>7</v>
      </c>
      <c r="K7282">
        <v>1089</v>
      </c>
      <c r="L7282">
        <v>0</v>
      </c>
      <c r="M7282">
        <v>0</v>
      </c>
      <c r="N7282">
        <v>9470</v>
      </c>
      <c r="O7282">
        <v>0</v>
      </c>
      <c r="P7282">
        <v>1348650</v>
      </c>
      <c r="Q7282">
        <v>9705</v>
      </c>
      <c r="R7282" t="b">
        <v>0</v>
      </c>
      <c r="S7282">
        <v>0</v>
      </c>
    </row>
    <row r="7283" spans="1:19">
      <c r="A7283">
        <v>513530</v>
      </c>
      <c r="B7283" s="12"/>
      <c r="C7283" s="12" t="s">
        <v>4797</v>
      </c>
      <c r="D7283" s="12" t="s">
        <v>5535</v>
      </c>
      <c r="E7283" t="b">
        <v>0</v>
      </c>
      <c r="F7283">
        <v>0</v>
      </c>
      <c r="G7283">
        <v>830037248</v>
      </c>
      <c r="H7283">
        <v>43951</v>
      </c>
      <c r="I7283" s="12" t="s">
        <v>5540</v>
      </c>
      <c r="J7283">
        <v>7</v>
      </c>
      <c r="K7283">
        <v>1089</v>
      </c>
      <c r="L7283">
        <v>0</v>
      </c>
      <c r="M7283">
        <v>0</v>
      </c>
      <c r="N7283">
        <v>560</v>
      </c>
      <c r="O7283">
        <v>0</v>
      </c>
      <c r="P7283">
        <v>1349210</v>
      </c>
      <c r="Q7283">
        <v>9706</v>
      </c>
      <c r="R7283" t="b">
        <v>0</v>
      </c>
      <c r="S7283">
        <v>0</v>
      </c>
    </row>
    <row r="7284" spans="1:19">
      <c r="A7284">
        <v>513530</v>
      </c>
      <c r="B7284" s="12"/>
      <c r="C7284" s="12" t="s">
        <v>4797</v>
      </c>
      <c r="D7284" s="12" t="s">
        <v>5535</v>
      </c>
      <c r="E7284" t="b">
        <v>0</v>
      </c>
      <c r="F7284">
        <v>0</v>
      </c>
      <c r="G7284">
        <v>830037248</v>
      </c>
      <c r="H7284">
        <v>43951</v>
      </c>
      <c r="I7284" s="12" t="s">
        <v>5540</v>
      </c>
      <c r="J7284">
        <v>7</v>
      </c>
      <c r="K7284">
        <v>1089</v>
      </c>
      <c r="L7284">
        <v>0</v>
      </c>
      <c r="M7284">
        <v>0</v>
      </c>
      <c r="N7284">
        <v>321010</v>
      </c>
      <c r="O7284">
        <v>0</v>
      </c>
      <c r="P7284">
        <v>1670220</v>
      </c>
      <c r="Q7284">
        <v>9707</v>
      </c>
      <c r="R7284" t="b">
        <v>0</v>
      </c>
      <c r="S7284">
        <v>0</v>
      </c>
    </row>
    <row r="7285" spans="1:19">
      <c r="A7285">
        <v>513530</v>
      </c>
      <c r="B7285" s="12"/>
      <c r="C7285" s="12" t="s">
        <v>4797</v>
      </c>
      <c r="D7285" s="12" t="s">
        <v>5535</v>
      </c>
      <c r="E7285" t="b">
        <v>0</v>
      </c>
      <c r="F7285">
        <v>0</v>
      </c>
      <c r="G7285">
        <v>830037248</v>
      </c>
      <c r="H7285">
        <v>43981</v>
      </c>
      <c r="I7285" s="12" t="s">
        <v>5540</v>
      </c>
      <c r="J7285">
        <v>7</v>
      </c>
      <c r="K7285">
        <v>1102</v>
      </c>
      <c r="L7285">
        <v>0</v>
      </c>
      <c r="M7285">
        <v>0</v>
      </c>
      <c r="N7285">
        <v>402350</v>
      </c>
      <c r="O7285">
        <v>0</v>
      </c>
      <c r="P7285">
        <v>2072570</v>
      </c>
      <c r="Q7285">
        <v>9708</v>
      </c>
      <c r="R7285" t="b">
        <v>0</v>
      </c>
      <c r="S7285">
        <v>0</v>
      </c>
    </row>
    <row r="7286" spans="1:19">
      <c r="A7286">
        <v>513530</v>
      </c>
      <c r="B7286" s="12"/>
      <c r="C7286" s="12" t="s">
        <v>4797</v>
      </c>
      <c r="D7286" s="12" t="s">
        <v>5535</v>
      </c>
      <c r="E7286" t="b">
        <v>0</v>
      </c>
      <c r="F7286">
        <v>0</v>
      </c>
      <c r="G7286">
        <v>830037248</v>
      </c>
      <c r="H7286">
        <v>44008</v>
      </c>
      <c r="I7286" s="12" t="s">
        <v>5540</v>
      </c>
      <c r="J7286">
        <v>7</v>
      </c>
      <c r="K7286">
        <v>1117</v>
      </c>
      <c r="L7286">
        <v>0</v>
      </c>
      <c r="M7286">
        <v>0</v>
      </c>
      <c r="N7286">
        <v>402350</v>
      </c>
      <c r="O7286">
        <v>0</v>
      </c>
      <c r="P7286">
        <v>2474920</v>
      </c>
      <c r="Q7286">
        <v>9709</v>
      </c>
      <c r="R7286" t="b">
        <v>0</v>
      </c>
      <c r="S7286">
        <v>0</v>
      </c>
    </row>
    <row r="7287" spans="1:19">
      <c r="A7287">
        <v>513530</v>
      </c>
      <c r="B7287" s="12"/>
      <c r="C7287" s="12" t="s">
        <v>4797</v>
      </c>
      <c r="D7287" s="12" t="s">
        <v>5535</v>
      </c>
      <c r="E7287" t="b">
        <v>0</v>
      </c>
      <c r="F7287">
        <v>0</v>
      </c>
      <c r="G7287">
        <v>830037248</v>
      </c>
      <c r="H7287">
        <v>44042</v>
      </c>
      <c r="I7287" s="12" t="s">
        <v>5540</v>
      </c>
      <c r="J7287">
        <v>7</v>
      </c>
      <c r="K7287">
        <v>1132</v>
      </c>
      <c r="L7287">
        <v>0</v>
      </c>
      <c r="M7287">
        <v>0</v>
      </c>
      <c r="N7287">
        <v>445280</v>
      </c>
      <c r="O7287">
        <v>0</v>
      </c>
      <c r="P7287">
        <v>2920200</v>
      </c>
      <c r="Q7287">
        <v>9710</v>
      </c>
      <c r="R7287" t="b">
        <v>0</v>
      </c>
      <c r="S7287">
        <v>0</v>
      </c>
    </row>
    <row r="7288" spans="1:19">
      <c r="A7288">
        <v>513530</v>
      </c>
      <c r="B7288" s="12"/>
      <c r="C7288" s="12" t="s">
        <v>4797</v>
      </c>
      <c r="D7288" s="12" t="s">
        <v>5535</v>
      </c>
      <c r="E7288" t="b">
        <v>0</v>
      </c>
      <c r="F7288">
        <v>0</v>
      </c>
      <c r="G7288">
        <v>830037248</v>
      </c>
      <c r="H7288">
        <v>44073</v>
      </c>
      <c r="I7288" s="12" t="s">
        <v>5540</v>
      </c>
      <c r="J7288">
        <v>7</v>
      </c>
      <c r="K7288">
        <v>1147</v>
      </c>
      <c r="L7288">
        <v>0</v>
      </c>
      <c r="M7288">
        <v>0</v>
      </c>
      <c r="N7288">
        <v>392440</v>
      </c>
      <c r="O7288">
        <v>0</v>
      </c>
      <c r="P7288">
        <v>3312640</v>
      </c>
      <c r="Q7288">
        <v>9711</v>
      </c>
      <c r="R7288" t="b">
        <v>0</v>
      </c>
      <c r="S7288">
        <v>0</v>
      </c>
    </row>
    <row r="7289" spans="1:19">
      <c r="A7289">
        <v>513530</v>
      </c>
      <c r="B7289" s="12"/>
      <c r="C7289" s="12" t="s">
        <v>4797</v>
      </c>
      <c r="D7289" s="12" t="s">
        <v>5535</v>
      </c>
      <c r="E7289" t="b">
        <v>0</v>
      </c>
      <c r="F7289">
        <v>0</v>
      </c>
      <c r="G7289">
        <v>830037248</v>
      </c>
      <c r="H7289">
        <v>44104</v>
      </c>
      <c r="I7289" s="12" t="s">
        <v>5540</v>
      </c>
      <c r="J7289">
        <v>7</v>
      </c>
      <c r="K7289">
        <v>1162</v>
      </c>
      <c r="L7289">
        <v>0</v>
      </c>
      <c r="M7289">
        <v>0</v>
      </c>
      <c r="N7289">
        <v>464810</v>
      </c>
      <c r="O7289">
        <v>0</v>
      </c>
      <c r="P7289">
        <v>3777450</v>
      </c>
      <c r="Q7289">
        <v>9712</v>
      </c>
      <c r="R7289" t="b">
        <v>0</v>
      </c>
      <c r="S7289">
        <v>0</v>
      </c>
    </row>
    <row r="7290" spans="1:19">
      <c r="A7290">
        <v>513530</v>
      </c>
      <c r="B7290" s="12"/>
      <c r="C7290" s="12" t="s">
        <v>4797</v>
      </c>
      <c r="D7290" s="12" t="s">
        <v>5535</v>
      </c>
      <c r="E7290" t="b">
        <v>0</v>
      </c>
      <c r="F7290">
        <v>0</v>
      </c>
      <c r="G7290">
        <v>830037248</v>
      </c>
      <c r="H7290">
        <v>44134</v>
      </c>
      <c r="I7290" s="12" t="s">
        <v>5540</v>
      </c>
      <c r="J7290">
        <v>7</v>
      </c>
      <c r="K7290">
        <v>1175</v>
      </c>
      <c r="L7290">
        <v>0</v>
      </c>
      <c r="M7290">
        <v>0</v>
      </c>
      <c r="N7290">
        <v>390310</v>
      </c>
      <c r="O7290">
        <v>0</v>
      </c>
      <c r="P7290">
        <v>4167760</v>
      </c>
      <c r="Q7290">
        <v>9713</v>
      </c>
      <c r="R7290" t="b">
        <v>0</v>
      </c>
      <c r="S7290">
        <v>0</v>
      </c>
    </row>
    <row r="7291" spans="1:19">
      <c r="A7291">
        <v>513530</v>
      </c>
      <c r="B7291" s="12"/>
      <c r="C7291" s="12" t="s">
        <v>4797</v>
      </c>
      <c r="D7291" s="12" t="s">
        <v>5535</v>
      </c>
      <c r="E7291" t="b">
        <v>0</v>
      </c>
      <c r="F7291">
        <v>0</v>
      </c>
      <c r="G7291">
        <v>830037248</v>
      </c>
      <c r="H7291">
        <v>44164</v>
      </c>
      <c r="I7291" s="12" t="s">
        <v>5540</v>
      </c>
      <c r="J7291">
        <v>7</v>
      </c>
      <c r="K7291">
        <v>1185</v>
      </c>
      <c r="L7291">
        <v>0</v>
      </c>
      <c r="M7291">
        <v>0</v>
      </c>
      <c r="N7291">
        <v>432670</v>
      </c>
      <c r="O7291">
        <v>0</v>
      </c>
      <c r="P7291">
        <v>4600430</v>
      </c>
      <c r="Q7291">
        <v>9714</v>
      </c>
      <c r="R7291" t="b">
        <v>0</v>
      </c>
      <c r="S7291">
        <v>0</v>
      </c>
    </row>
    <row r="7292" spans="1:19">
      <c r="A7292">
        <v>513530</v>
      </c>
      <c r="B7292" s="12"/>
      <c r="C7292" s="12" t="s">
        <v>4797</v>
      </c>
      <c r="D7292" s="12" t="s">
        <v>5535</v>
      </c>
      <c r="E7292" t="b">
        <v>0</v>
      </c>
      <c r="F7292">
        <v>0</v>
      </c>
      <c r="G7292">
        <v>830037248</v>
      </c>
      <c r="H7292">
        <v>44195</v>
      </c>
      <c r="I7292" s="12" t="s">
        <v>5540</v>
      </c>
      <c r="J7292">
        <v>7</v>
      </c>
      <c r="K7292">
        <v>1197</v>
      </c>
      <c r="L7292">
        <v>0</v>
      </c>
      <c r="M7292">
        <v>0</v>
      </c>
      <c r="N7292">
        <v>3220</v>
      </c>
      <c r="O7292">
        <v>0</v>
      </c>
      <c r="P7292">
        <v>4603650</v>
      </c>
      <c r="Q7292">
        <v>9715</v>
      </c>
      <c r="R7292" t="b">
        <v>0</v>
      </c>
      <c r="S7292">
        <v>0</v>
      </c>
    </row>
    <row r="7293" spans="1:19">
      <c r="A7293">
        <v>513530</v>
      </c>
      <c r="B7293" s="12"/>
      <c r="C7293" s="12" t="s">
        <v>4797</v>
      </c>
      <c r="D7293" s="12" t="s">
        <v>5535</v>
      </c>
      <c r="E7293" t="b">
        <v>0</v>
      </c>
      <c r="F7293">
        <v>0</v>
      </c>
      <c r="G7293">
        <v>830037248</v>
      </c>
      <c r="H7293">
        <v>44195</v>
      </c>
      <c r="I7293" s="12" t="s">
        <v>5540</v>
      </c>
      <c r="J7293">
        <v>7</v>
      </c>
      <c r="K7293">
        <v>1197</v>
      </c>
      <c r="L7293">
        <v>0</v>
      </c>
      <c r="M7293">
        <v>0</v>
      </c>
      <c r="N7293">
        <v>2140</v>
      </c>
      <c r="O7293">
        <v>0</v>
      </c>
      <c r="P7293">
        <v>4605790</v>
      </c>
      <c r="Q7293">
        <v>9716</v>
      </c>
      <c r="R7293" t="b">
        <v>0</v>
      </c>
      <c r="S7293">
        <v>0</v>
      </c>
    </row>
    <row r="7294" spans="1:19">
      <c r="A7294">
        <v>513530</v>
      </c>
      <c r="B7294" s="12"/>
      <c r="C7294" s="12" t="s">
        <v>4797</v>
      </c>
      <c r="D7294" s="12" t="s">
        <v>5535</v>
      </c>
      <c r="E7294" t="b">
        <v>0</v>
      </c>
      <c r="F7294">
        <v>0</v>
      </c>
      <c r="G7294">
        <v>830037248</v>
      </c>
      <c r="H7294">
        <v>44195</v>
      </c>
      <c r="I7294" s="12" t="s">
        <v>5540</v>
      </c>
      <c r="J7294">
        <v>7</v>
      </c>
      <c r="K7294">
        <v>1197</v>
      </c>
      <c r="L7294">
        <v>0</v>
      </c>
      <c r="M7294">
        <v>0</v>
      </c>
      <c r="N7294">
        <v>2140</v>
      </c>
      <c r="O7294">
        <v>0</v>
      </c>
      <c r="P7294">
        <v>4607930</v>
      </c>
      <c r="Q7294">
        <v>9717</v>
      </c>
      <c r="R7294" t="b">
        <v>0</v>
      </c>
      <c r="S7294">
        <v>0</v>
      </c>
    </row>
    <row r="7295" spans="1:19">
      <c r="A7295">
        <v>513530</v>
      </c>
      <c r="B7295" s="12"/>
      <c r="C7295" s="12" t="s">
        <v>4797</v>
      </c>
      <c r="D7295" s="12" t="s">
        <v>5535</v>
      </c>
      <c r="E7295" t="b">
        <v>0</v>
      </c>
      <c r="F7295">
        <v>0</v>
      </c>
      <c r="G7295">
        <v>830037248</v>
      </c>
      <c r="H7295">
        <v>44195</v>
      </c>
      <c r="I7295" s="12" t="s">
        <v>5540</v>
      </c>
      <c r="J7295">
        <v>7</v>
      </c>
      <c r="K7295">
        <v>1197</v>
      </c>
      <c r="L7295">
        <v>0</v>
      </c>
      <c r="M7295">
        <v>0</v>
      </c>
      <c r="N7295">
        <v>15010</v>
      </c>
      <c r="O7295">
        <v>0</v>
      </c>
      <c r="P7295">
        <v>4622940</v>
      </c>
      <c r="Q7295">
        <v>9718</v>
      </c>
      <c r="R7295" t="b">
        <v>0</v>
      </c>
      <c r="S7295">
        <v>0</v>
      </c>
    </row>
    <row r="7296" spans="1:19">
      <c r="A7296">
        <v>513530</v>
      </c>
      <c r="B7296" s="12"/>
      <c r="C7296" s="12" t="s">
        <v>4797</v>
      </c>
      <c r="D7296" s="12" t="s">
        <v>5535</v>
      </c>
      <c r="E7296" t="b">
        <v>0</v>
      </c>
      <c r="F7296">
        <v>0</v>
      </c>
      <c r="G7296">
        <v>830037248</v>
      </c>
      <c r="H7296">
        <v>44195</v>
      </c>
      <c r="I7296" s="12" t="s">
        <v>5540</v>
      </c>
      <c r="J7296">
        <v>7</v>
      </c>
      <c r="K7296">
        <v>1197</v>
      </c>
      <c r="L7296">
        <v>0</v>
      </c>
      <c r="M7296">
        <v>0</v>
      </c>
      <c r="N7296">
        <v>15010</v>
      </c>
      <c r="O7296">
        <v>0</v>
      </c>
      <c r="P7296">
        <v>4637950</v>
      </c>
      <c r="Q7296">
        <v>9719</v>
      </c>
      <c r="R7296" t="b">
        <v>0</v>
      </c>
      <c r="S7296">
        <v>0</v>
      </c>
    </row>
    <row r="7297" spans="1:19">
      <c r="A7297">
        <v>513530</v>
      </c>
      <c r="B7297" s="12"/>
      <c r="C7297" s="12" t="s">
        <v>4797</v>
      </c>
      <c r="D7297" s="12" t="s">
        <v>5535</v>
      </c>
      <c r="E7297" t="b">
        <v>0</v>
      </c>
      <c r="F7297">
        <v>0</v>
      </c>
      <c r="G7297">
        <v>830037248</v>
      </c>
      <c r="H7297">
        <v>44195</v>
      </c>
      <c r="I7297" s="12" t="s">
        <v>5540</v>
      </c>
      <c r="J7297">
        <v>7</v>
      </c>
      <c r="K7297">
        <v>1197</v>
      </c>
      <c r="L7297">
        <v>0</v>
      </c>
      <c r="M7297">
        <v>0</v>
      </c>
      <c r="N7297">
        <v>2680</v>
      </c>
      <c r="O7297">
        <v>0</v>
      </c>
      <c r="P7297">
        <v>4640630</v>
      </c>
      <c r="Q7297">
        <v>9720</v>
      </c>
      <c r="R7297" t="b">
        <v>0</v>
      </c>
      <c r="S7297">
        <v>0</v>
      </c>
    </row>
    <row r="7298" spans="1:19">
      <c r="A7298">
        <v>513530</v>
      </c>
      <c r="B7298" s="12"/>
      <c r="C7298" s="12" t="s">
        <v>4797</v>
      </c>
      <c r="D7298" s="12" t="s">
        <v>5535</v>
      </c>
      <c r="E7298" t="b">
        <v>0</v>
      </c>
      <c r="F7298">
        <v>0</v>
      </c>
      <c r="G7298">
        <v>830037248</v>
      </c>
      <c r="H7298">
        <v>44195</v>
      </c>
      <c r="I7298" s="12" t="s">
        <v>5540</v>
      </c>
      <c r="J7298">
        <v>7</v>
      </c>
      <c r="K7298">
        <v>1197</v>
      </c>
      <c r="L7298">
        <v>0</v>
      </c>
      <c r="M7298">
        <v>0</v>
      </c>
      <c r="N7298">
        <v>310950</v>
      </c>
      <c r="O7298">
        <v>0</v>
      </c>
      <c r="P7298">
        <v>4951580</v>
      </c>
      <c r="Q7298">
        <v>9721</v>
      </c>
      <c r="R7298" t="b">
        <v>0</v>
      </c>
      <c r="S7298">
        <v>0</v>
      </c>
    </row>
    <row r="7299" spans="1:19">
      <c r="A7299">
        <v>513530</v>
      </c>
      <c r="B7299" s="12"/>
      <c r="C7299" s="12" t="s">
        <v>4797</v>
      </c>
      <c r="D7299" s="12" t="s">
        <v>5535</v>
      </c>
      <c r="E7299" t="b">
        <v>0</v>
      </c>
      <c r="F7299">
        <v>0</v>
      </c>
      <c r="G7299">
        <v>830037248</v>
      </c>
      <c r="H7299">
        <v>44195</v>
      </c>
      <c r="I7299" s="12" t="s">
        <v>5540</v>
      </c>
      <c r="J7299">
        <v>7</v>
      </c>
      <c r="K7299">
        <v>1197</v>
      </c>
      <c r="L7299">
        <v>0</v>
      </c>
      <c r="M7299">
        <v>0</v>
      </c>
      <c r="N7299">
        <v>22520</v>
      </c>
      <c r="O7299">
        <v>0</v>
      </c>
      <c r="P7299">
        <v>4974100</v>
      </c>
      <c r="Q7299">
        <v>9722</v>
      </c>
      <c r="R7299" t="b">
        <v>0</v>
      </c>
      <c r="S7299">
        <v>0</v>
      </c>
    </row>
    <row r="7300" spans="1:19">
      <c r="A7300">
        <v>513530</v>
      </c>
      <c r="B7300" s="12"/>
      <c r="C7300" s="12" t="s">
        <v>4797</v>
      </c>
      <c r="D7300" s="12" t="s">
        <v>5535</v>
      </c>
      <c r="E7300" t="b">
        <v>0</v>
      </c>
      <c r="F7300">
        <v>0</v>
      </c>
      <c r="G7300">
        <v>830037248</v>
      </c>
      <c r="H7300">
        <v>44195</v>
      </c>
      <c r="I7300" s="12" t="s">
        <v>5540</v>
      </c>
      <c r="J7300">
        <v>7</v>
      </c>
      <c r="K7300">
        <v>1197</v>
      </c>
      <c r="L7300">
        <v>0</v>
      </c>
      <c r="M7300">
        <v>0</v>
      </c>
      <c r="N7300">
        <v>24660</v>
      </c>
      <c r="O7300">
        <v>0</v>
      </c>
      <c r="P7300">
        <v>4998760</v>
      </c>
      <c r="Q7300">
        <v>9723</v>
      </c>
      <c r="R7300" t="b">
        <v>0</v>
      </c>
      <c r="S7300">
        <v>0</v>
      </c>
    </row>
    <row r="7301" spans="1:19">
      <c r="A7301">
        <v>513530</v>
      </c>
      <c r="B7301" s="12"/>
      <c r="C7301" s="12" t="s">
        <v>4797</v>
      </c>
      <c r="D7301" s="12" t="s">
        <v>5535</v>
      </c>
      <c r="E7301" t="b">
        <v>0</v>
      </c>
      <c r="F7301">
        <v>0</v>
      </c>
      <c r="G7301">
        <v>830037248</v>
      </c>
      <c r="H7301">
        <v>44195</v>
      </c>
      <c r="I7301" s="12" t="s">
        <v>5540</v>
      </c>
      <c r="J7301">
        <v>7</v>
      </c>
      <c r="K7301">
        <v>1200</v>
      </c>
      <c r="L7301">
        <v>0</v>
      </c>
      <c r="M7301">
        <v>0</v>
      </c>
      <c r="N7301">
        <v>433190</v>
      </c>
      <c r="O7301">
        <v>0</v>
      </c>
      <c r="P7301">
        <v>5431950</v>
      </c>
      <c r="Q7301">
        <v>9724</v>
      </c>
      <c r="R7301" t="b">
        <v>0</v>
      </c>
      <c r="S7301">
        <v>0</v>
      </c>
    </row>
    <row r="7302" spans="1:19">
      <c r="A7302">
        <v>513530</v>
      </c>
      <c r="B7302" s="12" t="s">
        <v>4172</v>
      </c>
      <c r="C7302" s="12" t="s">
        <v>4797</v>
      </c>
      <c r="D7302" s="12" t="s">
        <v>4172</v>
      </c>
      <c r="E7302" t="b">
        <v>0</v>
      </c>
      <c r="F7302">
        <v>0</v>
      </c>
      <c r="G7302">
        <v>830037248</v>
      </c>
      <c r="H7302" t="s">
        <v>21</v>
      </c>
      <c r="I7302" s="12"/>
      <c r="K7302">
        <v>0</v>
      </c>
      <c r="L7302">
        <v>0</v>
      </c>
      <c r="M7302">
        <v>0</v>
      </c>
      <c r="N7302">
        <v>5431950</v>
      </c>
      <c r="O7302">
        <v>0</v>
      </c>
      <c r="P7302">
        <v>5431950</v>
      </c>
      <c r="Q7302">
        <v>9725</v>
      </c>
      <c r="R7302" t="b">
        <v>0</v>
      </c>
      <c r="S7302">
        <v>0</v>
      </c>
    </row>
    <row r="7303" spans="1:19">
      <c r="A7303">
        <v>513530</v>
      </c>
      <c r="B7303" s="12" t="s">
        <v>4173</v>
      </c>
      <c r="C7303" s="12" t="s">
        <v>4797</v>
      </c>
      <c r="D7303" s="12" t="s">
        <v>4173</v>
      </c>
      <c r="E7303" t="b">
        <v>0</v>
      </c>
      <c r="F7303">
        <v>0</v>
      </c>
      <c r="G7303">
        <v>0</v>
      </c>
      <c r="H7303" t="s">
        <v>21</v>
      </c>
      <c r="I7303" s="12"/>
      <c r="K7303">
        <v>0</v>
      </c>
      <c r="L7303">
        <v>0</v>
      </c>
      <c r="M7303">
        <v>0</v>
      </c>
      <c r="N7303">
        <v>5431950</v>
      </c>
      <c r="O7303">
        <v>0</v>
      </c>
      <c r="P7303">
        <v>5431950</v>
      </c>
      <c r="Q7303">
        <v>9738</v>
      </c>
      <c r="R7303" t="b">
        <v>1</v>
      </c>
      <c r="S7303">
        <v>0</v>
      </c>
    </row>
    <row r="7304" spans="1:19">
      <c r="A7304">
        <v>513535</v>
      </c>
      <c r="B7304" s="12" t="s">
        <v>5898</v>
      </c>
      <c r="C7304" s="12" t="s">
        <v>4797</v>
      </c>
      <c r="D7304" s="12" t="s">
        <v>5898</v>
      </c>
      <c r="E7304" t="b">
        <v>1</v>
      </c>
      <c r="F7304">
        <v>0</v>
      </c>
      <c r="G7304">
        <v>0</v>
      </c>
      <c r="H7304" t="s">
        <v>21</v>
      </c>
      <c r="I7304" s="12"/>
      <c r="K7304">
        <v>0</v>
      </c>
      <c r="L7304">
        <v>944419</v>
      </c>
      <c r="M7304">
        <v>0</v>
      </c>
      <c r="N7304">
        <v>0</v>
      </c>
      <c r="O7304">
        <v>0</v>
      </c>
      <c r="P7304">
        <v>0</v>
      </c>
      <c r="Q7304">
        <v>9741</v>
      </c>
      <c r="R7304" t="b">
        <v>1</v>
      </c>
      <c r="S7304">
        <v>0</v>
      </c>
    </row>
    <row r="7305" spans="1:19">
      <c r="A7305">
        <v>513535</v>
      </c>
      <c r="B7305" s="12" t="s">
        <v>5535</v>
      </c>
      <c r="C7305" s="12" t="s">
        <v>4797</v>
      </c>
      <c r="D7305" s="12" t="s">
        <v>5535</v>
      </c>
      <c r="E7305" t="b">
        <v>0</v>
      </c>
      <c r="F7305">
        <v>0</v>
      </c>
      <c r="G7305">
        <v>830037248</v>
      </c>
      <c r="H7305" t="s">
        <v>21</v>
      </c>
      <c r="I7305" s="12"/>
      <c r="K7305">
        <v>0</v>
      </c>
      <c r="L7305">
        <v>15960</v>
      </c>
      <c r="M7305">
        <v>0</v>
      </c>
      <c r="N7305">
        <v>0</v>
      </c>
      <c r="O7305">
        <v>0</v>
      </c>
      <c r="P7305">
        <v>0</v>
      </c>
      <c r="Q7305">
        <v>9754</v>
      </c>
      <c r="R7305" t="b">
        <v>0</v>
      </c>
      <c r="S7305">
        <v>0</v>
      </c>
    </row>
    <row r="7306" spans="1:19">
      <c r="A7306">
        <v>513535</v>
      </c>
      <c r="B7306" s="12"/>
      <c r="C7306" s="12" t="s">
        <v>4797</v>
      </c>
      <c r="D7306" s="12" t="s">
        <v>5535</v>
      </c>
      <c r="E7306" t="b">
        <v>0</v>
      </c>
      <c r="F7306">
        <v>0</v>
      </c>
      <c r="G7306">
        <v>830037248</v>
      </c>
      <c r="H7306">
        <v>44096</v>
      </c>
      <c r="I7306" s="12" t="s">
        <v>5539</v>
      </c>
      <c r="J7306">
        <v>2</v>
      </c>
      <c r="K7306">
        <v>3178</v>
      </c>
      <c r="L7306">
        <v>0</v>
      </c>
      <c r="M7306">
        <v>0</v>
      </c>
      <c r="N7306">
        <v>15960</v>
      </c>
      <c r="O7306">
        <v>0</v>
      </c>
      <c r="P7306">
        <v>15960</v>
      </c>
      <c r="Q7306">
        <v>9755</v>
      </c>
      <c r="R7306" t="b">
        <v>0</v>
      </c>
      <c r="S7306">
        <v>0</v>
      </c>
    </row>
    <row r="7307" spans="1:19">
      <c r="A7307">
        <v>513535</v>
      </c>
      <c r="B7307" s="12" t="s">
        <v>4175</v>
      </c>
      <c r="C7307" s="12" t="s">
        <v>4797</v>
      </c>
      <c r="D7307" s="12" t="s">
        <v>4175</v>
      </c>
      <c r="E7307" t="b">
        <v>0</v>
      </c>
      <c r="F7307">
        <v>0</v>
      </c>
      <c r="G7307">
        <v>830037248</v>
      </c>
      <c r="H7307" t="s">
        <v>21</v>
      </c>
      <c r="I7307" s="12"/>
      <c r="K7307">
        <v>0</v>
      </c>
      <c r="L7307">
        <v>0</v>
      </c>
      <c r="M7307">
        <v>0</v>
      </c>
      <c r="N7307">
        <v>15960</v>
      </c>
      <c r="O7307">
        <v>0</v>
      </c>
      <c r="P7307">
        <v>15960</v>
      </c>
      <c r="Q7307">
        <v>9756</v>
      </c>
      <c r="R7307" t="b">
        <v>0</v>
      </c>
      <c r="S7307">
        <v>0</v>
      </c>
    </row>
    <row r="7308" spans="1:19">
      <c r="A7308">
        <v>513535</v>
      </c>
      <c r="B7308" s="12" t="s">
        <v>5566</v>
      </c>
      <c r="C7308" s="12" t="s">
        <v>4797</v>
      </c>
      <c r="D7308" s="12" t="s">
        <v>5566</v>
      </c>
      <c r="E7308" t="b">
        <v>0</v>
      </c>
      <c r="F7308">
        <v>0</v>
      </c>
      <c r="G7308">
        <v>830122566</v>
      </c>
      <c r="H7308" t="s">
        <v>21</v>
      </c>
      <c r="I7308" s="12"/>
      <c r="K7308">
        <v>0</v>
      </c>
      <c r="L7308">
        <v>928459</v>
      </c>
      <c r="M7308">
        <v>0</v>
      </c>
      <c r="N7308">
        <v>0</v>
      </c>
      <c r="O7308">
        <v>0</v>
      </c>
      <c r="P7308">
        <v>0</v>
      </c>
      <c r="Q7308">
        <v>9763</v>
      </c>
      <c r="R7308" t="b">
        <v>0</v>
      </c>
      <c r="S7308">
        <v>0</v>
      </c>
    </row>
    <row r="7309" spans="1:19">
      <c r="A7309">
        <v>513535</v>
      </c>
      <c r="B7309" s="12"/>
      <c r="C7309" s="12" t="s">
        <v>4797</v>
      </c>
      <c r="D7309" s="12" t="s">
        <v>5566</v>
      </c>
      <c r="E7309" t="b">
        <v>0</v>
      </c>
      <c r="F7309">
        <v>0</v>
      </c>
      <c r="G7309">
        <v>830122566</v>
      </c>
      <c r="H7309">
        <v>43833</v>
      </c>
      <c r="I7309" s="12" t="s">
        <v>5540</v>
      </c>
      <c r="J7309">
        <v>2</v>
      </c>
      <c r="K7309">
        <v>3087</v>
      </c>
      <c r="L7309">
        <v>0</v>
      </c>
      <c r="M7309">
        <v>0</v>
      </c>
      <c r="N7309">
        <v>238</v>
      </c>
      <c r="O7309">
        <v>0</v>
      </c>
      <c r="P7309">
        <v>238</v>
      </c>
      <c r="Q7309">
        <v>9764</v>
      </c>
      <c r="R7309" t="b">
        <v>0</v>
      </c>
      <c r="S7309">
        <v>0</v>
      </c>
    </row>
    <row r="7310" spans="1:19">
      <c r="A7310">
        <v>513535</v>
      </c>
      <c r="B7310" s="12"/>
      <c r="C7310" s="12" t="s">
        <v>4797</v>
      </c>
      <c r="D7310" s="12" t="s">
        <v>5566</v>
      </c>
      <c r="E7310" t="b">
        <v>0</v>
      </c>
      <c r="F7310">
        <v>0</v>
      </c>
      <c r="G7310">
        <v>830122566</v>
      </c>
      <c r="H7310">
        <v>43860</v>
      </c>
      <c r="I7310" s="12" t="s">
        <v>5899</v>
      </c>
      <c r="J7310">
        <v>7</v>
      </c>
      <c r="K7310">
        <v>1048</v>
      </c>
      <c r="L7310">
        <v>0</v>
      </c>
      <c r="M7310">
        <v>0</v>
      </c>
      <c r="N7310">
        <v>84339</v>
      </c>
      <c r="O7310">
        <v>0</v>
      </c>
      <c r="P7310">
        <v>84577</v>
      </c>
      <c r="Q7310">
        <v>9765</v>
      </c>
      <c r="R7310" t="b">
        <v>0</v>
      </c>
      <c r="S7310">
        <v>0</v>
      </c>
    </row>
    <row r="7311" spans="1:19">
      <c r="A7311">
        <v>513535</v>
      </c>
      <c r="B7311" s="12"/>
      <c r="C7311" s="12" t="s">
        <v>4797</v>
      </c>
      <c r="D7311" s="12" t="s">
        <v>5566</v>
      </c>
      <c r="E7311" t="b">
        <v>0</v>
      </c>
      <c r="F7311">
        <v>0</v>
      </c>
      <c r="G7311">
        <v>830122566</v>
      </c>
      <c r="H7311">
        <v>43889</v>
      </c>
      <c r="I7311" s="12" t="s">
        <v>5899</v>
      </c>
      <c r="J7311">
        <v>7</v>
      </c>
      <c r="K7311">
        <v>1066</v>
      </c>
      <c r="L7311">
        <v>0</v>
      </c>
      <c r="M7311">
        <v>0</v>
      </c>
      <c r="N7311">
        <v>79579</v>
      </c>
      <c r="O7311">
        <v>0</v>
      </c>
      <c r="P7311">
        <v>164156</v>
      </c>
      <c r="Q7311">
        <v>9766</v>
      </c>
      <c r="R7311" t="b">
        <v>0</v>
      </c>
      <c r="S7311">
        <v>0</v>
      </c>
    </row>
    <row r="7312" spans="1:19">
      <c r="A7312">
        <v>513535</v>
      </c>
      <c r="B7312" s="12"/>
      <c r="C7312" s="12" t="s">
        <v>4797</v>
      </c>
      <c r="D7312" s="12" t="s">
        <v>5566</v>
      </c>
      <c r="E7312" t="b">
        <v>0</v>
      </c>
      <c r="F7312">
        <v>0</v>
      </c>
      <c r="G7312">
        <v>830122566</v>
      </c>
      <c r="H7312">
        <v>43920</v>
      </c>
      <c r="I7312" s="12" t="s">
        <v>5540</v>
      </c>
      <c r="J7312">
        <v>7</v>
      </c>
      <c r="K7312">
        <v>1079</v>
      </c>
      <c r="L7312">
        <v>0</v>
      </c>
      <c r="M7312">
        <v>0</v>
      </c>
      <c r="N7312">
        <v>70400</v>
      </c>
      <c r="O7312">
        <v>0</v>
      </c>
      <c r="P7312">
        <v>234556</v>
      </c>
      <c r="Q7312">
        <v>9767</v>
      </c>
      <c r="R7312" t="b">
        <v>0</v>
      </c>
      <c r="S7312">
        <v>0</v>
      </c>
    </row>
    <row r="7313" spans="1:19">
      <c r="A7313">
        <v>513535</v>
      </c>
      <c r="B7313" s="12"/>
      <c r="C7313" s="12" t="s">
        <v>4797</v>
      </c>
      <c r="D7313" s="12" t="s">
        <v>5566</v>
      </c>
      <c r="E7313" t="b">
        <v>0</v>
      </c>
      <c r="F7313">
        <v>0</v>
      </c>
      <c r="G7313">
        <v>830122566</v>
      </c>
      <c r="H7313">
        <v>43936</v>
      </c>
      <c r="I7313" s="12" t="s">
        <v>5540</v>
      </c>
      <c r="J7313">
        <v>7</v>
      </c>
      <c r="K7313">
        <v>1080</v>
      </c>
      <c r="L7313">
        <v>0</v>
      </c>
      <c r="M7313">
        <v>0</v>
      </c>
      <c r="N7313">
        <v>70995</v>
      </c>
      <c r="O7313">
        <v>0</v>
      </c>
      <c r="P7313">
        <v>305551</v>
      </c>
      <c r="Q7313">
        <v>9768</v>
      </c>
      <c r="R7313" t="b">
        <v>0</v>
      </c>
      <c r="S7313">
        <v>0</v>
      </c>
    </row>
    <row r="7314" spans="1:19">
      <c r="A7314">
        <v>513535</v>
      </c>
      <c r="B7314" s="12"/>
      <c r="C7314" s="12" t="s">
        <v>4797</v>
      </c>
      <c r="D7314" s="12" t="s">
        <v>5566</v>
      </c>
      <c r="E7314" t="b">
        <v>0</v>
      </c>
      <c r="F7314">
        <v>0</v>
      </c>
      <c r="G7314">
        <v>830122566</v>
      </c>
      <c r="H7314">
        <v>43981</v>
      </c>
      <c r="I7314" s="12" t="s">
        <v>5540</v>
      </c>
      <c r="J7314">
        <v>7</v>
      </c>
      <c r="K7314">
        <v>1091</v>
      </c>
      <c r="L7314">
        <v>0</v>
      </c>
      <c r="M7314">
        <v>0</v>
      </c>
      <c r="N7314">
        <v>70995</v>
      </c>
      <c r="O7314">
        <v>0</v>
      </c>
      <c r="P7314">
        <v>376546</v>
      </c>
      <c r="Q7314">
        <v>9769</v>
      </c>
      <c r="R7314" t="b">
        <v>0</v>
      </c>
      <c r="S7314">
        <v>0</v>
      </c>
    </row>
    <row r="7315" spans="1:19">
      <c r="A7315">
        <v>513535</v>
      </c>
      <c r="B7315" s="12"/>
      <c r="C7315" s="12" t="s">
        <v>4797</v>
      </c>
      <c r="D7315" s="12" t="s">
        <v>5566</v>
      </c>
      <c r="E7315" t="b">
        <v>0</v>
      </c>
      <c r="F7315">
        <v>0</v>
      </c>
      <c r="G7315">
        <v>830122566</v>
      </c>
      <c r="H7315">
        <v>44012</v>
      </c>
      <c r="I7315" s="12" t="s">
        <v>5540</v>
      </c>
      <c r="J7315">
        <v>7</v>
      </c>
      <c r="K7315">
        <v>1119</v>
      </c>
      <c r="L7315">
        <v>0</v>
      </c>
      <c r="M7315">
        <v>0</v>
      </c>
      <c r="N7315">
        <v>70000</v>
      </c>
      <c r="O7315">
        <v>0</v>
      </c>
      <c r="P7315">
        <v>446546</v>
      </c>
      <c r="Q7315">
        <v>9770</v>
      </c>
      <c r="R7315" t="b">
        <v>0</v>
      </c>
      <c r="S7315">
        <v>0</v>
      </c>
    </row>
    <row r="7316" spans="1:19">
      <c r="A7316">
        <v>513535</v>
      </c>
      <c r="B7316" s="12"/>
      <c r="C7316" s="12" t="s">
        <v>4797</v>
      </c>
      <c r="D7316" s="12" t="s">
        <v>5566</v>
      </c>
      <c r="E7316" t="b">
        <v>0</v>
      </c>
      <c r="F7316">
        <v>0</v>
      </c>
      <c r="G7316">
        <v>830122566</v>
      </c>
      <c r="H7316">
        <v>44042</v>
      </c>
      <c r="I7316" s="12" t="s">
        <v>5901</v>
      </c>
      <c r="J7316">
        <v>7</v>
      </c>
      <c r="K7316">
        <v>1127</v>
      </c>
      <c r="L7316">
        <v>0</v>
      </c>
      <c r="M7316">
        <v>0</v>
      </c>
      <c r="N7316">
        <v>71470</v>
      </c>
      <c r="O7316">
        <v>0</v>
      </c>
      <c r="P7316">
        <v>518016</v>
      </c>
      <c r="Q7316">
        <v>9771</v>
      </c>
      <c r="R7316" t="b">
        <v>0</v>
      </c>
      <c r="S7316">
        <v>0</v>
      </c>
    </row>
    <row r="7317" spans="1:19">
      <c r="A7317">
        <v>513535</v>
      </c>
      <c r="B7317" s="12"/>
      <c r="C7317" s="12" t="s">
        <v>4797</v>
      </c>
      <c r="D7317" s="12" t="s">
        <v>5566</v>
      </c>
      <c r="E7317" t="b">
        <v>0</v>
      </c>
      <c r="F7317">
        <v>0</v>
      </c>
      <c r="G7317">
        <v>830122566</v>
      </c>
      <c r="H7317">
        <v>44047</v>
      </c>
      <c r="I7317" s="12" t="s">
        <v>6190</v>
      </c>
      <c r="J7317">
        <v>2</v>
      </c>
      <c r="K7317">
        <v>3166</v>
      </c>
      <c r="L7317">
        <v>0</v>
      </c>
      <c r="M7317">
        <v>0</v>
      </c>
      <c r="N7317">
        <v>42</v>
      </c>
      <c r="O7317">
        <v>0</v>
      </c>
      <c r="P7317">
        <v>518058</v>
      </c>
      <c r="Q7317">
        <v>9772</v>
      </c>
      <c r="R7317" t="b">
        <v>0</v>
      </c>
      <c r="S7317">
        <v>0</v>
      </c>
    </row>
    <row r="7318" spans="1:19">
      <c r="A7318">
        <v>513535</v>
      </c>
      <c r="B7318" s="12"/>
      <c r="C7318" s="12" t="s">
        <v>4797</v>
      </c>
      <c r="D7318" s="12" t="s">
        <v>5566</v>
      </c>
      <c r="E7318" t="b">
        <v>0</v>
      </c>
      <c r="F7318">
        <v>0</v>
      </c>
      <c r="G7318">
        <v>830122566</v>
      </c>
      <c r="H7318">
        <v>44073</v>
      </c>
      <c r="I7318" s="12" t="s">
        <v>5902</v>
      </c>
      <c r="J7318">
        <v>7</v>
      </c>
      <c r="K7318">
        <v>1146</v>
      </c>
      <c r="L7318">
        <v>0</v>
      </c>
      <c r="M7318">
        <v>0</v>
      </c>
      <c r="N7318">
        <v>70518</v>
      </c>
      <c r="O7318">
        <v>0</v>
      </c>
      <c r="P7318">
        <v>588576</v>
      </c>
      <c r="Q7318">
        <v>9773</v>
      </c>
      <c r="R7318" t="b">
        <v>0</v>
      </c>
      <c r="S7318">
        <v>0</v>
      </c>
    </row>
    <row r="7319" spans="1:19">
      <c r="A7319">
        <v>513535</v>
      </c>
      <c r="B7319" s="12"/>
      <c r="C7319" s="12" t="s">
        <v>4797</v>
      </c>
      <c r="D7319" s="12" t="s">
        <v>5566</v>
      </c>
      <c r="E7319" t="b">
        <v>0</v>
      </c>
      <c r="F7319">
        <v>0</v>
      </c>
      <c r="G7319">
        <v>830122566</v>
      </c>
      <c r="H7319">
        <v>44104</v>
      </c>
      <c r="I7319" s="12" t="s">
        <v>5902</v>
      </c>
      <c r="J7319">
        <v>7</v>
      </c>
      <c r="K7319">
        <v>1163</v>
      </c>
      <c r="L7319">
        <v>0</v>
      </c>
      <c r="M7319">
        <v>0</v>
      </c>
      <c r="N7319">
        <v>69846</v>
      </c>
      <c r="O7319">
        <v>0</v>
      </c>
      <c r="P7319">
        <v>658422</v>
      </c>
      <c r="Q7319">
        <v>9774</v>
      </c>
      <c r="R7319" t="b">
        <v>0</v>
      </c>
      <c r="S7319">
        <v>0</v>
      </c>
    </row>
    <row r="7320" spans="1:19">
      <c r="A7320">
        <v>513535</v>
      </c>
      <c r="B7320" s="12"/>
      <c r="C7320" s="12" t="s">
        <v>4797</v>
      </c>
      <c r="D7320" s="12" t="s">
        <v>5566</v>
      </c>
      <c r="E7320" t="b">
        <v>0</v>
      </c>
      <c r="F7320">
        <v>0</v>
      </c>
      <c r="G7320">
        <v>830122566</v>
      </c>
      <c r="H7320">
        <v>44134</v>
      </c>
      <c r="I7320" s="12" t="s">
        <v>5902</v>
      </c>
      <c r="J7320">
        <v>7</v>
      </c>
      <c r="K7320">
        <v>1177</v>
      </c>
      <c r="L7320">
        <v>0</v>
      </c>
      <c r="M7320">
        <v>0</v>
      </c>
      <c r="N7320">
        <v>89674</v>
      </c>
      <c r="O7320">
        <v>0</v>
      </c>
      <c r="P7320">
        <v>748096</v>
      </c>
      <c r="Q7320">
        <v>9775</v>
      </c>
      <c r="R7320" t="b">
        <v>0</v>
      </c>
      <c r="S7320">
        <v>0</v>
      </c>
    </row>
    <row r="7321" spans="1:19">
      <c r="A7321">
        <v>513535</v>
      </c>
      <c r="B7321" s="12"/>
      <c r="C7321" s="12" t="s">
        <v>4797</v>
      </c>
      <c r="D7321" s="12" t="s">
        <v>5566</v>
      </c>
      <c r="E7321" t="b">
        <v>0</v>
      </c>
      <c r="F7321">
        <v>0</v>
      </c>
      <c r="G7321">
        <v>830122566</v>
      </c>
      <c r="H7321">
        <v>44164</v>
      </c>
      <c r="I7321" s="12" t="s">
        <v>5902</v>
      </c>
      <c r="J7321">
        <v>7</v>
      </c>
      <c r="K7321">
        <v>1189</v>
      </c>
      <c r="L7321">
        <v>0</v>
      </c>
      <c r="M7321">
        <v>0</v>
      </c>
      <c r="N7321">
        <v>89674</v>
      </c>
      <c r="O7321">
        <v>0</v>
      </c>
      <c r="P7321">
        <v>837770</v>
      </c>
      <c r="Q7321">
        <v>9776</v>
      </c>
      <c r="R7321" t="b">
        <v>0</v>
      </c>
      <c r="S7321">
        <v>0</v>
      </c>
    </row>
    <row r="7322" spans="1:19">
      <c r="A7322">
        <v>513535</v>
      </c>
      <c r="B7322" s="12"/>
      <c r="C7322" s="12" t="s">
        <v>4797</v>
      </c>
      <c r="D7322" s="12" t="s">
        <v>5566</v>
      </c>
      <c r="E7322" t="b">
        <v>0</v>
      </c>
      <c r="F7322">
        <v>0</v>
      </c>
      <c r="G7322">
        <v>830122566</v>
      </c>
      <c r="H7322">
        <v>44195</v>
      </c>
      <c r="I7322" s="12" t="s">
        <v>5540</v>
      </c>
      <c r="J7322">
        <v>7</v>
      </c>
      <c r="K7322">
        <v>1201</v>
      </c>
      <c r="L7322">
        <v>0</v>
      </c>
      <c r="M7322">
        <v>0</v>
      </c>
      <c r="N7322">
        <v>90689</v>
      </c>
      <c r="O7322">
        <v>0</v>
      </c>
      <c r="P7322">
        <v>928459</v>
      </c>
      <c r="Q7322">
        <v>9777</v>
      </c>
      <c r="R7322" t="b">
        <v>0</v>
      </c>
      <c r="S7322">
        <v>0</v>
      </c>
    </row>
    <row r="7323" spans="1:19">
      <c r="A7323">
        <v>513535</v>
      </c>
      <c r="B7323" s="12" t="s">
        <v>4177</v>
      </c>
      <c r="C7323" s="12" t="s">
        <v>4797</v>
      </c>
      <c r="D7323" s="12" t="s">
        <v>4177</v>
      </c>
      <c r="E7323" t="b">
        <v>0</v>
      </c>
      <c r="F7323">
        <v>0</v>
      </c>
      <c r="G7323">
        <v>830122566</v>
      </c>
      <c r="H7323" t="s">
        <v>21</v>
      </c>
      <c r="I7323" s="12"/>
      <c r="K7323">
        <v>0</v>
      </c>
      <c r="L7323">
        <v>0</v>
      </c>
      <c r="M7323">
        <v>0</v>
      </c>
      <c r="N7323">
        <v>928459</v>
      </c>
      <c r="O7323">
        <v>0</v>
      </c>
      <c r="P7323">
        <v>928459</v>
      </c>
      <c r="Q7323">
        <v>9778</v>
      </c>
      <c r="R7323" t="b">
        <v>0</v>
      </c>
      <c r="S7323">
        <v>0</v>
      </c>
    </row>
    <row r="7324" spans="1:19">
      <c r="A7324">
        <v>513535</v>
      </c>
      <c r="B7324" s="12" t="s">
        <v>4178</v>
      </c>
      <c r="C7324" s="12" t="s">
        <v>4797</v>
      </c>
      <c r="D7324" s="12" t="s">
        <v>4178</v>
      </c>
      <c r="E7324" t="b">
        <v>0</v>
      </c>
      <c r="F7324">
        <v>0</v>
      </c>
      <c r="G7324">
        <v>0</v>
      </c>
      <c r="H7324" t="s">
        <v>21</v>
      </c>
      <c r="I7324" s="12"/>
      <c r="K7324">
        <v>0</v>
      </c>
      <c r="L7324">
        <v>0</v>
      </c>
      <c r="M7324">
        <v>0</v>
      </c>
      <c r="N7324">
        <v>944419</v>
      </c>
      <c r="O7324">
        <v>0</v>
      </c>
      <c r="P7324">
        <v>944419</v>
      </c>
      <c r="Q7324">
        <v>9785</v>
      </c>
      <c r="R7324" t="b">
        <v>1</v>
      </c>
      <c r="S7324">
        <v>0</v>
      </c>
    </row>
    <row r="7325" spans="1:19">
      <c r="A7325">
        <v>513555</v>
      </c>
      <c r="B7325" s="12" t="s">
        <v>6191</v>
      </c>
      <c r="C7325" s="12" t="s">
        <v>4797</v>
      </c>
      <c r="D7325" s="12" t="s">
        <v>6191</v>
      </c>
      <c r="E7325" t="b">
        <v>1</v>
      </c>
      <c r="F7325">
        <v>0</v>
      </c>
      <c r="G7325">
        <v>0</v>
      </c>
      <c r="H7325" t="s">
        <v>21</v>
      </c>
      <c r="I7325" s="12"/>
      <c r="K7325">
        <v>0</v>
      </c>
      <c r="L7325">
        <v>158050</v>
      </c>
      <c r="M7325">
        <v>0</v>
      </c>
      <c r="N7325">
        <v>0</v>
      </c>
      <c r="O7325">
        <v>0</v>
      </c>
      <c r="P7325">
        <v>0</v>
      </c>
      <c r="Q7325">
        <v>9798</v>
      </c>
      <c r="R7325" t="b">
        <v>1</v>
      </c>
      <c r="S7325">
        <v>0</v>
      </c>
    </row>
    <row r="7326" spans="1:19">
      <c r="A7326">
        <v>513555</v>
      </c>
      <c r="B7326" s="12" t="s">
        <v>5529</v>
      </c>
      <c r="C7326" s="12" t="s">
        <v>4797</v>
      </c>
      <c r="D7326" s="12" t="s">
        <v>5529</v>
      </c>
      <c r="E7326" t="b">
        <v>0</v>
      </c>
      <c r="F7326">
        <v>0</v>
      </c>
      <c r="G7326">
        <v>800007813</v>
      </c>
      <c r="H7326" t="s">
        <v>21</v>
      </c>
      <c r="I7326" s="12"/>
      <c r="K7326">
        <v>0</v>
      </c>
      <c r="L7326">
        <v>158050</v>
      </c>
      <c r="M7326">
        <v>0</v>
      </c>
      <c r="N7326">
        <v>0</v>
      </c>
      <c r="O7326">
        <v>0</v>
      </c>
      <c r="P7326">
        <v>0</v>
      </c>
      <c r="Q7326">
        <v>9799</v>
      </c>
      <c r="R7326" t="b">
        <v>0</v>
      </c>
      <c r="S7326">
        <v>0</v>
      </c>
    </row>
    <row r="7327" spans="1:19">
      <c r="A7327">
        <v>513555</v>
      </c>
      <c r="B7327" s="12"/>
      <c r="C7327" s="12" t="s">
        <v>4797</v>
      </c>
      <c r="D7327" s="12" t="s">
        <v>5529</v>
      </c>
      <c r="E7327" t="b">
        <v>0</v>
      </c>
      <c r="F7327">
        <v>0</v>
      </c>
      <c r="G7327">
        <v>800007813</v>
      </c>
      <c r="H7327">
        <v>43860</v>
      </c>
      <c r="I7327" s="12" t="s">
        <v>5908</v>
      </c>
      <c r="J7327">
        <v>7</v>
      </c>
      <c r="K7327">
        <v>1054</v>
      </c>
      <c r="L7327">
        <v>0</v>
      </c>
      <c r="M7327">
        <v>0</v>
      </c>
      <c r="N7327">
        <v>11860</v>
      </c>
      <c r="O7327">
        <v>0</v>
      </c>
      <c r="P7327">
        <v>11860</v>
      </c>
      <c r="Q7327">
        <v>9800</v>
      </c>
      <c r="R7327" t="b">
        <v>0</v>
      </c>
      <c r="S7327">
        <v>0</v>
      </c>
    </row>
    <row r="7328" spans="1:19">
      <c r="A7328">
        <v>513555</v>
      </c>
      <c r="B7328" s="12"/>
      <c r="C7328" s="12" t="s">
        <v>4797</v>
      </c>
      <c r="D7328" s="12" t="s">
        <v>5529</v>
      </c>
      <c r="E7328" t="b">
        <v>0</v>
      </c>
      <c r="F7328">
        <v>0</v>
      </c>
      <c r="G7328">
        <v>800007813</v>
      </c>
      <c r="H7328">
        <v>43889</v>
      </c>
      <c r="I7328" s="12" t="s">
        <v>5540</v>
      </c>
      <c r="J7328">
        <v>7</v>
      </c>
      <c r="K7328">
        <v>1061</v>
      </c>
      <c r="L7328">
        <v>0</v>
      </c>
      <c r="M7328">
        <v>0</v>
      </c>
      <c r="N7328">
        <v>12230</v>
      </c>
      <c r="O7328">
        <v>0</v>
      </c>
      <c r="P7328">
        <v>24090</v>
      </c>
      <c r="Q7328">
        <v>9801</v>
      </c>
      <c r="R7328" t="b">
        <v>0</v>
      </c>
      <c r="S7328">
        <v>0</v>
      </c>
    </row>
    <row r="7329" spans="1:19">
      <c r="A7329">
        <v>513555</v>
      </c>
      <c r="B7329" s="12"/>
      <c r="C7329" s="12" t="s">
        <v>4797</v>
      </c>
      <c r="D7329" s="12" t="s">
        <v>5529</v>
      </c>
      <c r="E7329" t="b">
        <v>0</v>
      </c>
      <c r="F7329">
        <v>0</v>
      </c>
      <c r="G7329">
        <v>800007813</v>
      </c>
      <c r="H7329">
        <v>43920</v>
      </c>
      <c r="I7329" s="12" t="s">
        <v>5540</v>
      </c>
      <c r="J7329">
        <v>7</v>
      </c>
      <c r="K7329">
        <v>1078</v>
      </c>
      <c r="L7329">
        <v>0</v>
      </c>
      <c r="M7329">
        <v>0</v>
      </c>
      <c r="N7329">
        <v>12280</v>
      </c>
      <c r="O7329">
        <v>0</v>
      </c>
      <c r="P7329">
        <v>36370</v>
      </c>
      <c r="Q7329">
        <v>9802</v>
      </c>
      <c r="R7329" t="b">
        <v>0</v>
      </c>
      <c r="S7329">
        <v>0</v>
      </c>
    </row>
    <row r="7330" spans="1:19">
      <c r="A7330">
        <v>513555</v>
      </c>
      <c r="B7330" s="12"/>
      <c r="C7330" s="12" t="s">
        <v>4797</v>
      </c>
      <c r="D7330" s="12" t="s">
        <v>5529</v>
      </c>
      <c r="E7330" t="b">
        <v>0</v>
      </c>
      <c r="F7330">
        <v>0</v>
      </c>
      <c r="G7330">
        <v>800007813</v>
      </c>
      <c r="H7330">
        <v>43951</v>
      </c>
      <c r="I7330" s="12" t="s">
        <v>5909</v>
      </c>
      <c r="J7330">
        <v>7</v>
      </c>
      <c r="K7330">
        <v>1090</v>
      </c>
      <c r="L7330">
        <v>0</v>
      </c>
      <c r="M7330">
        <v>0</v>
      </c>
      <c r="N7330">
        <v>15940</v>
      </c>
      <c r="O7330">
        <v>0</v>
      </c>
      <c r="P7330">
        <v>52310</v>
      </c>
      <c r="Q7330">
        <v>9803</v>
      </c>
      <c r="R7330" t="b">
        <v>0</v>
      </c>
      <c r="S7330">
        <v>0</v>
      </c>
    </row>
    <row r="7331" spans="1:19">
      <c r="A7331">
        <v>513555</v>
      </c>
      <c r="B7331" s="12"/>
      <c r="C7331" s="12" t="s">
        <v>4797</v>
      </c>
      <c r="D7331" s="12" t="s">
        <v>5529</v>
      </c>
      <c r="E7331" t="b">
        <v>0</v>
      </c>
      <c r="F7331">
        <v>0</v>
      </c>
      <c r="G7331">
        <v>800007813</v>
      </c>
      <c r="H7331">
        <v>43981</v>
      </c>
      <c r="I7331" s="12" t="s">
        <v>5540</v>
      </c>
      <c r="J7331">
        <v>7</v>
      </c>
      <c r="K7331">
        <v>1101</v>
      </c>
      <c r="L7331">
        <v>0</v>
      </c>
      <c r="M7331">
        <v>0</v>
      </c>
      <c r="N7331">
        <v>11090</v>
      </c>
      <c r="O7331">
        <v>0</v>
      </c>
      <c r="P7331">
        <v>63400</v>
      </c>
      <c r="Q7331">
        <v>9804</v>
      </c>
      <c r="R7331" t="b">
        <v>0</v>
      </c>
      <c r="S7331">
        <v>0</v>
      </c>
    </row>
    <row r="7332" spans="1:19">
      <c r="A7332">
        <v>513555</v>
      </c>
      <c r="B7332" s="12"/>
      <c r="C7332" s="12" t="s">
        <v>4797</v>
      </c>
      <c r="D7332" s="12" t="s">
        <v>5529</v>
      </c>
      <c r="E7332" t="b">
        <v>0</v>
      </c>
      <c r="F7332">
        <v>0</v>
      </c>
      <c r="G7332">
        <v>800007813</v>
      </c>
      <c r="H7332">
        <v>44012</v>
      </c>
      <c r="I7332" s="12" t="s">
        <v>5540</v>
      </c>
      <c r="J7332">
        <v>7</v>
      </c>
      <c r="K7332">
        <v>1118</v>
      </c>
      <c r="L7332">
        <v>0</v>
      </c>
      <c r="M7332">
        <v>0</v>
      </c>
      <c r="N7332">
        <v>11090</v>
      </c>
      <c r="O7332">
        <v>0</v>
      </c>
      <c r="P7332">
        <v>74490</v>
      </c>
      <c r="Q7332">
        <v>9805</v>
      </c>
      <c r="R7332" t="b">
        <v>0</v>
      </c>
      <c r="S7332">
        <v>0</v>
      </c>
    </row>
    <row r="7333" spans="1:19">
      <c r="A7333">
        <v>513555</v>
      </c>
      <c r="B7333" s="12"/>
      <c r="C7333" s="12" t="s">
        <v>4797</v>
      </c>
      <c r="D7333" s="12" t="s">
        <v>5529</v>
      </c>
      <c r="E7333" t="b">
        <v>0</v>
      </c>
      <c r="F7333">
        <v>0</v>
      </c>
      <c r="G7333">
        <v>800007813</v>
      </c>
      <c r="H7333">
        <v>44042</v>
      </c>
      <c r="I7333" s="12" t="s">
        <v>5540</v>
      </c>
      <c r="J7333">
        <v>7</v>
      </c>
      <c r="K7333">
        <v>1128</v>
      </c>
      <c r="L7333">
        <v>0</v>
      </c>
      <c r="M7333">
        <v>0</v>
      </c>
      <c r="N7333">
        <v>13000</v>
      </c>
      <c r="O7333">
        <v>0</v>
      </c>
      <c r="P7333">
        <v>87490</v>
      </c>
      <c r="Q7333">
        <v>9806</v>
      </c>
      <c r="R7333" t="b">
        <v>0</v>
      </c>
      <c r="S7333">
        <v>0</v>
      </c>
    </row>
    <row r="7334" spans="1:19">
      <c r="A7334">
        <v>513555</v>
      </c>
      <c r="B7334" s="12"/>
      <c r="C7334" s="12" t="s">
        <v>4797</v>
      </c>
      <c r="D7334" s="12" t="s">
        <v>5529</v>
      </c>
      <c r="E7334" t="b">
        <v>0</v>
      </c>
      <c r="F7334">
        <v>0</v>
      </c>
      <c r="G7334">
        <v>800007813</v>
      </c>
      <c r="H7334">
        <v>44073</v>
      </c>
      <c r="I7334" s="12" t="s">
        <v>5540</v>
      </c>
      <c r="J7334">
        <v>7</v>
      </c>
      <c r="K7334">
        <v>1145</v>
      </c>
      <c r="L7334">
        <v>0</v>
      </c>
      <c r="M7334">
        <v>0</v>
      </c>
      <c r="N7334">
        <v>15550</v>
      </c>
      <c r="O7334">
        <v>0</v>
      </c>
      <c r="P7334">
        <v>103040</v>
      </c>
      <c r="Q7334">
        <v>9807</v>
      </c>
      <c r="R7334" t="b">
        <v>0</v>
      </c>
      <c r="S7334">
        <v>0</v>
      </c>
    </row>
    <row r="7335" spans="1:19">
      <c r="A7335">
        <v>513555</v>
      </c>
      <c r="B7335" s="12"/>
      <c r="C7335" s="12" t="s">
        <v>4797</v>
      </c>
      <c r="D7335" s="12" t="s">
        <v>5529</v>
      </c>
      <c r="E7335" t="b">
        <v>0</v>
      </c>
      <c r="F7335">
        <v>0</v>
      </c>
      <c r="G7335">
        <v>800007813</v>
      </c>
      <c r="H7335">
        <v>44089</v>
      </c>
      <c r="I7335" s="12" t="s">
        <v>5540</v>
      </c>
      <c r="J7335">
        <v>7</v>
      </c>
      <c r="K7335">
        <v>1160</v>
      </c>
      <c r="L7335">
        <v>0</v>
      </c>
      <c r="M7335">
        <v>0</v>
      </c>
      <c r="N7335">
        <v>13960</v>
      </c>
      <c r="O7335">
        <v>0</v>
      </c>
      <c r="P7335">
        <v>117000</v>
      </c>
      <c r="Q7335">
        <v>9808</v>
      </c>
      <c r="R7335" t="b">
        <v>0</v>
      </c>
      <c r="S7335">
        <v>0</v>
      </c>
    </row>
    <row r="7336" spans="1:19">
      <c r="A7336">
        <v>513555</v>
      </c>
      <c r="B7336" s="12"/>
      <c r="C7336" s="12" t="s">
        <v>4797</v>
      </c>
      <c r="D7336" s="12" t="s">
        <v>5529</v>
      </c>
      <c r="E7336" t="b">
        <v>0</v>
      </c>
      <c r="F7336">
        <v>0</v>
      </c>
      <c r="G7336">
        <v>800007813</v>
      </c>
      <c r="H7336">
        <v>44134</v>
      </c>
      <c r="I7336" s="12" t="s">
        <v>5540</v>
      </c>
      <c r="J7336">
        <v>7</v>
      </c>
      <c r="K7336">
        <v>1176</v>
      </c>
      <c r="L7336">
        <v>0</v>
      </c>
      <c r="M7336">
        <v>0</v>
      </c>
      <c r="N7336">
        <v>12890</v>
      </c>
      <c r="O7336">
        <v>0</v>
      </c>
      <c r="P7336">
        <v>129890</v>
      </c>
      <c r="Q7336">
        <v>9809</v>
      </c>
      <c r="R7336" t="b">
        <v>0</v>
      </c>
      <c r="S7336">
        <v>0</v>
      </c>
    </row>
    <row r="7337" spans="1:19">
      <c r="A7337">
        <v>513555</v>
      </c>
      <c r="B7337" s="12"/>
      <c r="C7337" s="12" t="s">
        <v>4797</v>
      </c>
      <c r="D7337" s="12" t="s">
        <v>5529</v>
      </c>
      <c r="E7337" t="b">
        <v>0</v>
      </c>
      <c r="F7337">
        <v>0</v>
      </c>
      <c r="G7337">
        <v>800007813</v>
      </c>
      <c r="H7337">
        <v>44164</v>
      </c>
      <c r="I7337" s="12" t="s">
        <v>5910</v>
      </c>
      <c r="J7337">
        <v>7</v>
      </c>
      <c r="K7337">
        <v>1188</v>
      </c>
      <c r="L7337">
        <v>0</v>
      </c>
      <c r="M7337">
        <v>0</v>
      </c>
      <c r="N7337">
        <v>13000</v>
      </c>
      <c r="O7337">
        <v>0</v>
      </c>
      <c r="P7337">
        <v>142890</v>
      </c>
      <c r="Q7337">
        <v>9810</v>
      </c>
      <c r="R7337" t="b">
        <v>0</v>
      </c>
      <c r="S7337">
        <v>0</v>
      </c>
    </row>
    <row r="7338" spans="1:19">
      <c r="A7338">
        <v>513555</v>
      </c>
      <c r="B7338" s="12"/>
      <c r="C7338" s="12" t="s">
        <v>4797</v>
      </c>
      <c r="D7338" s="12" t="s">
        <v>5529</v>
      </c>
      <c r="E7338" t="b">
        <v>0</v>
      </c>
      <c r="F7338">
        <v>0</v>
      </c>
      <c r="G7338">
        <v>800007813</v>
      </c>
      <c r="H7338">
        <v>44189</v>
      </c>
      <c r="I7338" s="12" t="s">
        <v>5910</v>
      </c>
      <c r="J7338">
        <v>2</v>
      </c>
      <c r="K7338">
        <v>3216</v>
      </c>
      <c r="L7338">
        <v>0</v>
      </c>
      <c r="M7338">
        <v>0</v>
      </c>
      <c r="N7338">
        <v>1510</v>
      </c>
      <c r="O7338">
        <v>0</v>
      </c>
      <c r="P7338">
        <v>144400</v>
      </c>
      <c r="Q7338">
        <v>9811</v>
      </c>
      <c r="R7338" t="b">
        <v>0</v>
      </c>
      <c r="S7338">
        <v>0</v>
      </c>
    </row>
    <row r="7339" spans="1:19">
      <c r="A7339">
        <v>513555</v>
      </c>
      <c r="B7339" s="12"/>
      <c r="C7339" s="12" t="s">
        <v>4797</v>
      </c>
      <c r="D7339" s="12" t="s">
        <v>5529</v>
      </c>
      <c r="E7339" t="b">
        <v>0</v>
      </c>
      <c r="F7339">
        <v>0</v>
      </c>
      <c r="G7339">
        <v>800007813</v>
      </c>
      <c r="H7339">
        <v>44195</v>
      </c>
      <c r="I7339" s="12" t="s">
        <v>5911</v>
      </c>
      <c r="J7339">
        <v>7</v>
      </c>
      <c r="K7339">
        <v>1198</v>
      </c>
      <c r="L7339">
        <v>0</v>
      </c>
      <c r="M7339">
        <v>0</v>
      </c>
      <c r="N7339">
        <v>13650</v>
      </c>
      <c r="O7339">
        <v>0</v>
      </c>
      <c r="P7339">
        <v>158050</v>
      </c>
      <c r="Q7339">
        <v>9812</v>
      </c>
      <c r="R7339" t="b">
        <v>0</v>
      </c>
      <c r="S7339">
        <v>0</v>
      </c>
    </row>
    <row r="7340" spans="1:19">
      <c r="A7340">
        <v>513555</v>
      </c>
      <c r="B7340" s="12" t="s">
        <v>4181</v>
      </c>
      <c r="C7340" s="12" t="s">
        <v>4797</v>
      </c>
      <c r="D7340" s="12" t="s">
        <v>4181</v>
      </c>
      <c r="E7340" t="b">
        <v>0</v>
      </c>
      <c r="F7340">
        <v>0</v>
      </c>
      <c r="G7340">
        <v>800007813</v>
      </c>
      <c r="H7340" t="s">
        <v>21</v>
      </c>
      <c r="I7340" s="12"/>
      <c r="K7340">
        <v>0</v>
      </c>
      <c r="L7340">
        <v>0</v>
      </c>
      <c r="M7340">
        <v>0</v>
      </c>
      <c r="N7340">
        <v>158050</v>
      </c>
      <c r="O7340">
        <v>0</v>
      </c>
      <c r="P7340">
        <v>158050</v>
      </c>
      <c r="Q7340">
        <v>9813</v>
      </c>
      <c r="R7340" t="b">
        <v>0</v>
      </c>
      <c r="S7340">
        <v>0</v>
      </c>
    </row>
    <row r="7341" spans="1:19">
      <c r="A7341">
        <v>513555</v>
      </c>
      <c r="B7341" s="12" t="s">
        <v>4182</v>
      </c>
      <c r="C7341" s="12" t="s">
        <v>4797</v>
      </c>
      <c r="D7341" s="12" t="s">
        <v>4182</v>
      </c>
      <c r="E7341" t="b">
        <v>0</v>
      </c>
      <c r="F7341">
        <v>0</v>
      </c>
      <c r="G7341">
        <v>0</v>
      </c>
      <c r="H7341" t="s">
        <v>21</v>
      </c>
      <c r="I7341" s="12"/>
      <c r="K7341">
        <v>0</v>
      </c>
      <c r="L7341">
        <v>0</v>
      </c>
      <c r="M7341">
        <v>0</v>
      </c>
      <c r="N7341">
        <v>158050</v>
      </c>
      <c r="O7341">
        <v>0</v>
      </c>
      <c r="P7341">
        <v>158050</v>
      </c>
      <c r="Q7341">
        <v>9820</v>
      </c>
      <c r="R7341" t="b">
        <v>1</v>
      </c>
      <c r="S7341">
        <v>0</v>
      </c>
    </row>
    <row r="7342" spans="1:19">
      <c r="A7342">
        <v>5135</v>
      </c>
      <c r="B7342" s="12" t="s">
        <v>4183</v>
      </c>
      <c r="C7342" s="12" t="s">
        <v>4797</v>
      </c>
      <c r="D7342" s="12" t="s">
        <v>4183</v>
      </c>
      <c r="E7342" t="b">
        <v>0</v>
      </c>
      <c r="F7342">
        <v>0</v>
      </c>
      <c r="G7342">
        <v>0</v>
      </c>
      <c r="H7342" t="s">
        <v>21</v>
      </c>
      <c r="I7342" s="12"/>
      <c r="K7342">
        <v>0</v>
      </c>
      <c r="L7342">
        <v>0</v>
      </c>
      <c r="M7342">
        <v>0</v>
      </c>
      <c r="N7342">
        <v>128697760</v>
      </c>
      <c r="O7342">
        <v>0</v>
      </c>
      <c r="P7342">
        <v>128697760</v>
      </c>
      <c r="Q7342">
        <v>9821</v>
      </c>
      <c r="R7342" t="b">
        <v>1</v>
      </c>
      <c r="S7342">
        <v>0</v>
      </c>
    </row>
    <row r="7343" spans="1:19">
      <c r="A7343">
        <v>5145</v>
      </c>
      <c r="B7343" s="12" t="s">
        <v>6192</v>
      </c>
      <c r="C7343" s="12" t="s">
        <v>2913</v>
      </c>
      <c r="D7343" s="12" t="s">
        <v>6192</v>
      </c>
      <c r="E7343" t="b">
        <v>0</v>
      </c>
      <c r="F7343">
        <v>0</v>
      </c>
      <c r="G7343">
        <v>0</v>
      </c>
      <c r="H7343" t="s">
        <v>21</v>
      </c>
      <c r="I7343" s="12"/>
      <c r="K7343">
        <v>0</v>
      </c>
      <c r="L7343">
        <v>21146622</v>
      </c>
      <c r="M7343">
        <v>800000</v>
      </c>
      <c r="N7343">
        <v>0</v>
      </c>
      <c r="O7343">
        <v>0</v>
      </c>
      <c r="P7343">
        <v>0</v>
      </c>
      <c r="Q7343">
        <v>9835</v>
      </c>
      <c r="R7343" t="b">
        <v>1</v>
      </c>
      <c r="S7343">
        <v>0</v>
      </c>
    </row>
    <row r="7344" spans="1:19">
      <c r="A7344">
        <v>514510</v>
      </c>
      <c r="B7344" s="12" t="s">
        <v>5994</v>
      </c>
      <c r="C7344" s="12" t="s">
        <v>1266</v>
      </c>
      <c r="D7344" s="12" t="s">
        <v>5994</v>
      </c>
      <c r="E7344" t="b">
        <v>0</v>
      </c>
      <c r="F7344">
        <v>0</v>
      </c>
      <c r="G7344">
        <v>0</v>
      </c>
      <c r="H7344" t="s">
        <v>21</v>
      </c>
      <c r="I7344" s="12"/>
      <c r="K7344">
        <v>0</v>
      </c>
      <c r="L7344">
        <v>19646622</v>
      </c>
      <c r="M7344">
        <v>800000</v>
      </c>
      <c r="N7344">
        <v>0</v>
      </c>
      <c r="O7344">
        <v>0</v>
      </c>
      <c r="P7344">
        <v>0</v>
      </c>
      <c r="Q7344">
        <v>9836</v>
      </c>
      <c r="R7344" t="b">
        <v>0</v>
      </c>
      <c r="S7344">
        <v>0</v>
      </c>
    </row>
    <row r="7345" spans="1:19">
      <c r="A7345">
        <v>51451001</v>
      </c>
      <c r="B7345" s="12" t="s">
        <v>6193</v>
      </c>
      <c r="C7345" s="12" t="s">
        <v>4797</v>
      </c>
      <c r="D7345" s="12" t="s">
        <v>6193</v>
      </c>
      <c r="E7345" t="b">
        <v>1</v>
      </c>
      <c r="F7345">
        <v>0</v>
      </c>
      <c r="G7345">
        <v>0</v>
      </c>
      <c r="H7345" t="s">
        <v>21</v>
      </c>
      <c r="I7345" s="12"/>
      <c r="K7345">
        <v>0</v>
      </c>
      <c r="L7345">
        <v>7700511</v>
      </c>
      <c r="M7345">
        <v>400000</v>
      </c>
      <c r="N7345">
        <v>0</v>
      </c>
      <c r="O7345">
        <v>0</v>
      </c>
      <c r="P7345">
        <v>0</v>
      </c>
      <c r="Q7345">
        <v>9838</v>
      </c>
      <c r="R7345" t="b">
        <v>1</v>
      </c>
      <c r="S7345">
        <v>0</v>
      </c>
    </row>
    <row r="7346" spans="1:19">
      <c r="A7346">
        <v>51451001</v>
      </c>
      <c r="B7346" s="12" t="s">
        <v>5518</v>
      </c>
      <c r="C7346" s="12" t="s">
        <v>4797</v>
      </c>
      <c r="D7346" s="12" t="s">
        <v>5518</v>
      </c>
      <c r="E7346" t="b">
        <v>0</v>
      </c>
      <c r="F7346">
        <v>0</v>
      </c>
      <c r="G7346">
        <v>2996611</v>
      </c>
      <c r="H7346" t="s">
        <v>21</v>
      </c>
      <c r="I7346" s="12"/>
      <c r="K7346">
        <v>0</v>
      </c>
      <c r="L7346">
        <v>227100</v>
      </c>
      <c r="M7346">
        <v>0</v>
      </c>
      <c r="N7346">
        <v>0</v>
      </c>
      <c r="O7346">
        <v>0</v>
      </c>
      <c r="P7346">
        <v>0</v>
      </c>
      <c r="Q7346">
        <v>9845</v>
      </c>
      <c r="R7346" t="b">
        <v>0</v>
      </c>
      <c r="S7346">
        <v>0</v>
      </c>
    </row>
    <row r="7347" spans="1:19">
      <c r="A7347">
        <v>51451001</v>
      </c>
      <c r="B7347" s="12"/>
      <c r="C7347" s="12" t="s">
        <v>4797</v>
      </c>
      <c r="D7347" s="12" t="s">
        <v>5518</v>
      </c>
      <c r="E7347" t="b">
        <v>0</v>
      </c>
      <c r="F7347">
        <v>0</v>
      </c>
      <c r="G7347">
        <v>2996611</v>
      </c>
      <c r="H7347">
        <v>44073</v>
      </c>
      <c r="I7347" s="12" t="s">
        <v>6194</v>
      </c>
      <c r="J7347">
        <v>7</v>
      </c>
      <c r="K7347">
        <v>1148</v>
      </c>
      <c r="L7347">
        <v>0</v>
      </c>
      <c r="M7347">
        <v>0</v>
      </c>
      <c r="N7347">
        <v>227100</v>
      </c>
      <c r="O7347">
        <v>0</v>
      </c>
      <c r="P7347">
        <v>227100</v>
      </c>
      <c r="Q7347">
        <v>9846</v>
      </c>
      <c r="R7347" t="b">
        <v>0</v>
      </c>
      <c r="S7347">
        <v>0</v>
      </c>
    </row>
    <row r="7348" spans="1:19">
      <c r="A7348">
        <v>51451001</v>
      </c>
      <c r="B7348" s="12" t="s">
        <v>4190</v>
      </c>
      <c r="C7348" s="12" t="s">
        <v>4797</v>
      </c>
      <c r="D7348" s="12" t="s">
        <v>4190</v>
      </c>
      <c r="E7348" t="b">
        <v>0</v>
      </c>
      <c r="F7348">
        <v>0</v>
      </c>
      <c r="G7348">
        <v>2996611</v>
      </c>
      <c r="H7348" t="s">
        <v>21</v>
      </c>
      <c r="I7348" s="12"/>
      <c r="K7348">
        <v>0</v>
      </c>
      <c r="L7348">
        <v>0</v>
      </c>
      <c r="M7348">
        <v>0</v>
      </c>
      <c r="N7348">
        <v>227100</v>
      </c>
      <c r="O7348">
        <v>0</v>
      </c>
      <c r="P7348">
        <v>227100</v>
      </c>
      <c r="Q7348">
        <v>9847</v>
      </c>
      <c r="R7348" t="b">
        <v>0</v>
      </c>
      <c r="S7348">
        <v>0</v>
      </c>
    </row>
    <row r="7349" spans="1:19">
      <c r="A7349">
        <v>51451001</v>
      </c>
      <c r="B7349" s="12" t="s">
        <v>5522</v>
      </c>
      <c r="C7349" s="12" t="s">
        <v>4797</v>
      </c>
      <c r="D7349" s="12" t="s">
        <v>5522</v>
      </c>
      <c r="E7349" t="b">
        <v>0</v>
      </c>
      <c r="F7349">
        <v>0</v>
      </c>
      <c r="G7349">
        <v>10270367</v>
      </c>
      <c r="H7349" t="s">
        <v>21</v>
      </c>
      <c r="I7349" s="12"/>
      <c r="K7349">
        <v>0</v>
      </c>
      <c r="L7349">
        <v>3090000</v>
      </c>
      <c r="M7349">
        <v>0</v>
      </c>
      <c r="N7349">
        <v>0</v>
      </c>
      <c r="O7349">
        <v>0</v>
      </c>
      <c r="P7349">
        <v>0</v>
      </c>
      <c r="Q7349">
        <v>9856</v>
      </c>
      <c r="R7349" t="b">
        <v>0</v>
      </c>
      <c r="S7349">
        <v>0</v>
      </c>
    </row>
    <row r="7350" spans="1:19">
      <c r="A7350">
        <v>51451001</v>
      </c>
      <c r="B7350" s="12"/>
      <c r="C7350" s="12" t="s">
        <v>4797</v>
      </c>
      <c r="D7350" s="12" t="s">
        <v>5522</v>
      </c>
      <c r="E7350" t="b">
        <v>0</v>
      </c>
      <c r="F7350">
        <v>0</v>
      </c>
      <c r="G7350">
        <v>10270367</v>
      </c>
      <c r="H7350">
        <v>44073</v>
      </c>
      <c r="I7350" s="12" t="s">
        <v>5872</v>
      </c>
      <c r="J7350">
        <v>7</v>
      </c>
      <c r="K7350">
        <v>1138</v>
      </c>
      <c r="L7350">
        <v>0</v>
      </c>
      <c r="M7350">
        <v>0</v>
      </c>
      <c r="N7350">
        <v>950000</v>
      </c>
      <c r="O7350">
        <v>0</v>
      </c>
      <c r="P7350">
        <v>950000</v>
      </c>
      <c r="Q7350">
        <v>9857</v>
      </c>
      <c r="R7350" t="b">
        <v>0</v>
      </c>
      <c r="S7350">
        <v>0</v>
      </c>
    </row>
    <row r="7351" spans="1:19">
      <c r="A7351">
        <v>51451001</v>
      </c>
      <c r="B7351" s="12"/>
      <c r="C7351" s="12" t="s">
        <v>4797</v>
      </c>
      <c r="D7351" s="12" t="s">
        <v>5522</v>
      </c>
      <c r="E7351" t="b">
        <v>0</v>
      </c>
      <c r="F7351">
        <v>0</v>
      </c>
      <c r="G7351">
        <v>10270367</v>
      </c>
      <c r="H7351">
        <v>44073</v>
      </c>
      <c r="I7351" s="12" t="s">
        <v>5873</v>
      </c>
      <c r="J7351">
        <v>7</v>
      </c>
      <c r="K7351">
        <v>1139</v>
      </c>
      <c r="L7351">
        <v>0</v>
      </c>
      <c r="M7351">
        <v>0</v>
      </c>
      <c r="N7351">
        <v>230000</v>
      </c>
      <c r="O7351">
        <v>0</v>
      </c>
      <c r="P7351">
        <v>1180000</v>
      </c>
      <c r="Q7351">
        <v>9858</v>
      </c>
      <c r="R7351" t="b">
        <v>0</v>
      </c>
      <c r="S7351">
        <v>0</v>
      </c>
    </row>
    <row r="7352" spans="1:19">
      <c r="A7352">
        <v>51451001</v>
      </c>
      <c r="B7352" s="12"/>
      <c r="C7352" s="12" t="s">
        <v>4797</v>
      </c>
      <c r="D7352" s="12" t="s">
        <v>5522</v>
      </c>
      <c r="E7352" t="b">
        <v>0</v>
      </c>
      <c r="F7352">
        <v>0</v>
      </c>
      <c r="G7352">
        <v>10270367</v>
      </c>
      <c r="H7352">
        <v>44073</v>
      </c>
      <c r="I7352" s="12" t="s">
        <v>5874</v>
      </c>
      <c r="J7352">
        <v>7</v>
      </c>
      <c r="K7352">
        <v>1140</v>
      </c>
      <c r="L7352">
        <v>0</v>
      </c>
      <c r="M7352">
        <v>0</v>
      </c>
      <c r="N7352">
        <v>240000</v>
      </c>
      <c r="O7352">
        <v>0</v>
      </c>
      <c r="P7352">
        <v>1420000</v>
      </c>
      <c r="Q7352">
        <v>9859</v>
      </c>
      <c r="R7352" t="b">
        <v>0</v>
      </c>
      <c r="S7352">
        <v>0</v>
      </c>
    </row>
    <row r="7353" spans="1:19">
      <c r="A7353">
        <v>51451001</v>
      </c>
      <c r="B7353" s="12"/>
      <c r="C7353" s="12" t="s">
        <v>4797</v>
      </c>
      <c r="D7353" s="12" t="s">
        <v>5522</v>
      </c>
      <c r="E7353" t="b">
        <v>0</v>
      </c>
      <c r="F7353">
        <v>0</v>
      </c>
      <c r="G7353">
        <v>10270367</v>
      </c>
      <c r="H7353">
        <v>44073</v>
      </c>
      <c r="I7353" s="12" t="s">
        <v>5875</v>
      </c>
      <c r="J7353">
        <v>7</v>
      </c>
      <c r="K7353">
        <v>1141</v>
      </c>
      <c r="L7353">
        <v>0</v>
      </c>
      <c r="M7353">
        <v>0</v>
      </c>
      <c r="N7353">
        <v>600000</v>
      </c>
      <c r="O7353">
        <v>0</v>
      </c>
      <c r="P7353">
        <v>2020000</v>
      </c>
      <c r="Q7353">
        <v>9860</v>
      </c>
      <c r="R7353" t="b">
        <v>0</v>
      </c>
      <c r="S7353">
        <v>0</v>
      </c>
    </row>
    <row r="7354" spans="1:19">
      <c r="A7354">
        <v>51451001</v>
      </c>
      <c r="B7354" s="12"/>
      <c r="C7354" s="12" t="s">
        <v>4797</v>
      </c>
      <c r="D7354" s="12" t="s">
        <v>5522</v>
      </c>
      <c r="E7354" t="b">
        <v>0</v>
      </c>
      <c r="F7354">
        <v>0</v>
      </c>
      <c r="G7354">
        <v>10270367</v>
      </c>
      <c r="H7354">
        <v>44073</v>
      </c>
      <c r="I7354" s="12" t="s">
        <v>5876</v>
      </c>
      <c r="J7354">
        <v>7</v>
      </c>
      <c r="K7354">
        <v>1142</v>
      </c>
      <c r="L7354">
        <v>0</v>
      </c>
      <c r="M7354">
        <v>0</v>
      </c>
      <c r="N7354">
        <v>220000</v>
      </c>
      <c r="O7354">
        <v>0</v>
      </c>
      <c r="P7354">
        <v>2240000</v>
      </c>
      <c r="Q7354">
        <v>9861</v>
      </c>
      <c r="R7354" t="b">
        <v>0</v>
      </c>
      <c r="S7354">
        <v>0</v>
      </c>
    </row>
    <row r="7355" spans="1:19">
      <c r="A7355">
        <v>51451001</v>
      </c>
      <c r="B7355" s="12"/>
      <c r="C7355" s="12" t="s">
        <v>4797</v>
      </c>
      <c r="D7355" s="12" t="s">
        <v>5522</v>
      </c>
      <c r="E7355" t="b">
        <v>0</v>
      </c>
      <c r="F7355">
        <v>0</v>
      </c>
      <c r="G7355">
        <v>10270367</v>
      </c>
      <c r="H7355">
        <v>44133</v>
      </c>
      <c r="I7355" s="12" t="s">
        <v>5877</v>
      </c>
      <c r="J7355">
        <v>7</v>
      </c>
      <c r="K7355">
        <v>1173</v>
      </c>
      <c r="L7355">
        <v>0</v>
      </c>
      <c r="M7355">
        <v>0</v>
      </c>
      <c r="N7355">
        <v>850000</v>
      </c>
      <c r="O7355">
        <v>0</v>
      </c>
      <c r="P7355">
        <v>3090000</v>
      </c>
      <c r="Q7355">
        <v>9862</v>
      </c>
      <c r="R7355" t="b">
        <v>0</v>
      </c>
      <c r="S7355">
        <v>0</v>
      </c>
    </row>
    <row r="7356" spans="1:19">
      <c r="A7356">
        <v>51451001</v>
      </c>
      <c r="B7356" s="12" t="s">
        <v>4191</v>
      </c>
      <c r="C7356" s="12" t="s">
        <v>4797</v>
      </c>
      <c r="D7356" s="12" t="s">
        <v>4191</v>
      </c>
      <c r="E7356" t="b">
        <v>0</v>
      </c>
      <c r="F7356">
        <v>0</v>
      </c>
      <c r="G7356">
        <v>10270367</v>
      </c>
      <c r="H7356" t="s">
        <v>21</v>
      </c>
      <c r="I7356" s="12"/>
      <c r="K7356">
        <v>0</v>
      </c>
      <c r="L7356">
        <v>0</v>
      </c>
      <c r="M7356">
        <v>0</v>
      </c>
      <c r="N7356">
        <v>3090000</v>
      </c>
      <c r="O7356">
        <v>0</v>
      </c>
      <c r="P7356">
        <v>3090000</v>
      </c>
      <c r="Q7356">
        <v>9863</v>
      </c>
      <c r="R7356" t="b">
        <v>0</v>
      </c>
      <c r="S7356">
        <v>0</v>
      </c>
    </row>
    <row r="7357" spans="1:19">
      <c r="A7357">
        <v>51451001</v>
      </c>
      <c r="B7357" s="12" t="s">
        <v>6195</v>
      </c>
      <c r="C7357" s="12" t="s">
        <v>4797</v>
      </c>
      <c r="D7357" s="12" t="s">
        <v>6195</v>
      </c>
      <c r="E7357" t="b">
        <v>0</v>
      </c>
      <c r="F7357">
        <v>0</v>
      </c>
      <c r="G7357">
        <v>36705515</v>
      </c>
      <c r="H7357" t="s">
        <v>21</v>
      </c>
      <c r="I7357" s="12"/>
      <c r="K7357">
        <v>0</v>
      </c>
      <c r="L7357">
        <v>272400</v>
      </c>
      <c r="M7357">
        <v>0</v>
      </c>
      <c r="N7357">
        <v>0</v>
      </c>
      <c r="O7357">
        <v>0</v>
      </c>
      <c r="P7357">
        <v>0</v>
      </c>
      <c r="Q7357">
        <v>9906</v>
      </c>
      <c r="R7357" t="b">
        <v>0</v>
      </c>
      <c r="S7357">
        <v>0</v>
      </c>
    </row>
    <row r="7358" spans="1:19">
      <c r="A7358">
        <v>51451001</v>
      </c>
      <c r="B7358" s="12"/>
      <c r="C7358" s="12" t="s">
        <v>4797</v>
      </c>
      <c r="D7358" s="12" t="s">
        <v>6195</v>
      </c>
      <c r="E7358" t="b">
        <v>0</v>
      </c>
      <c r="F7358">
        <v>0</v>
      </c>
      <c r="G7358">
        <v>36705515</v>
      </c>
      <c r="H7358">
        <v>43951</v>
      </c>
      <c r="I7358" s="12" t="s">
        <v>5926</v>
      </c>
      <c r="J7358">
        <v>7</v>
      </c>
      <c r="K7358">
        <v>1087</v>
      </c>
      <c r="L7358">
        <v>0</v>
      </c>
      <c r="M7358">
        <v>0</v>
      </c>
      <c r="N7358">
        <v>17000</v>
      </c>
      <c r="O7358">
        <v>0</v>
      </c>
      <c r="P7358">
        <v>17000</v>
      </c>
      <c r="Q7358">
        <v>9907</v>
      </c>
      <c r="R7358" t="b">
        <v>0</v>
      </c>
      <c r="S7358">
        <v>0</v>
      </c>
    </row>
    <row r="7359" spans="1:19">
      <c r="A7359">
        <v>51451001</v>
      </c>
      <c r="B7359" s="12"/>
      <c r="C7359" s="12" t="s">
        <v>4797</v>
      </c>
      <c r="D7359" s="12" t="s">
        <v>6195</v>
      </c>
      <c r="E7359" t="b">
        <v>0</v>
      </c>
      <c r="F7359">
        <v>0</v>
      </c>
      <c r="G7359">
        <v>36705515</v>
      </c>
      <c r="H7359">
        <v>44104</v>
      </c>
      <c r="I7359" s="12" t="s">
        <v>5926</v>
      </c>
      <c r="J7359">
        <v>7</v>
      </c>
      <c r="K7359">
        <v>1161</v>
      </c>
      <c r="L7359">
        <v>0</v>
      </c>
      <c r="M7359">
        <v>0</v>
      </c>
      <c r="N7359">
        <v>255400</v>
      </c>
      <c r="O7359">
        <v>0</v>
      </c>
      <c r="P7359">
        <v>272400</v>
      </c>
      <c r="Q7359">
        <v>9908</v>
      </c>
      <c r="R7359" t="b">
        <v>0</v>
      </c>
      <c r="S7359">
        <v>0</v>
      </c>
    </row>
    <row r="7360" spans="1:19">
      <c r="A7360">
        <v>51451001</v>
      </c>
      <c r="B7360" s="12" t="s">
        <v>4193</v>
      </c>
      <c r="C7360" s="12" t="s">
        <v>4797</v>
      </c>
      <c r="D7360" s="12" t="s">
        <v>4193</v>
      </c>
      <c r="E7360" t="b">
        <v>0</v>
      </c>
      <c r="F7360">
        <v>0</v>
      </c>
      <c r="G7360">
        <v>36705515</v>
      </c>
      <c r="H7360" t="s">
        <v>21</v>
      </c>
      <c r="I7360" s="12"/>
      <c r="K7360">
        <v>0</v>
      </c>
      <c r="L7360">
        <v>0</v>
      </c>
      <c r="M7360">
        <v>0</v>
      </c>
      <c r="N7360">
        <v>272400</v>
      </c>
      <c r="O7360">
        <v>0</v>
      </c>
      <c r="P7360">
        <v>272400</v>
      </c>
      <c r="Q7360">
        <v>9909</v>
      </c>
      <c r="R7360" t="b">
        <v>0</v>
      </c>
      <c r="S7360">
        <v>0</v>
      </c>
    </row>
    <row r="7361" spans="1:19">
      <c r="A7361">
        <v>51451001</v>
      </c>
      <c r="B7361" s="12" t="s">
        <v>6196</v>
      </c>
      <c r="C7361" s="12" t="s">
        <v>4797</v>
      </c>
      <c r="D7361" s="12" t="s">
        <v>6196</v>
      </c>
      <c r="E7361" t="b">
        <v>0</v>
      </c>
      <c r="F7361">
        <v>0</v>
      </c>
      <c r="G7361">
        <v>79518142</v>
      </c>
      <c r="H7361" t="s">
        <v>21</v>
      </c>
      <c r="I7361" s="12"/>
      <c r="K7361">
        <v>0</v>
      </c>
      <c r="L7361">
        <v>6700</v>
      </c>
      <c r="M7361">
        <v>0</v>
      </c>
      <c r="N7361">
        <v>0</v>
      </c>
      <c r="O7361">
        <v>0</v>
      </c>
      <c r="P7361">
        <v>0</v>
      </c>
      <c r="Q7361">
        <v>9974</v>
      </c>
      <c r="R7361" t="b">
        <v>0</v>
      </c>
      <c r="S7361">
        <v>0</v>
      </c>
    </row>
    <row r="7362" spans="1:19">
      <c r="A7362">
        <v>51451001</v>
      </c>
      <c r="B7362" s="12"/>
      <c r="C7362" s="12" t="s">
        <v>4797</v>
      </c>
      <c r="D7362" s="12" t="s">
        <v>6196</v>
      </c>
      <c r="E7362" t="b">
        <v>0</v>
      </c>
      <c r="F7362">
        <v>0</v>
      </c>
      <c r="G7362">
        <v>79518142</v>
      </c>
      <c r="H7362">
        <v>43981</v>
      </c>
      <c r="I7362" s="12" t="s">
        <v>6197</v>
      </c>
      <c r="J7362">
        <v>7</v>
      </c>
      <c r="K7362">
        <v>1099</v>
      </c>
      <c r="L7362">
        <v>0</v>
      </c>
      <c r="M7362">
        <v>0</v>
      </c>
      <c r="N7362">
        <v>6700</v>
      </c>
      <c r="O7362">
        <v>0</v>
      </c>
      <c r="P7362">
        <v>6700</v>
      </c>
      <c r="Q7362">
        <v>9975</v>
      </c>
      <c r="R7362" t="b">
        <v>0</v>
      </c>
      <c r="S7362">
        <v>0</v>
      </c>
    </row>
    <row r="7363" spans="1:19">
      <c r="A7363">
        <v>51451001</v>
      </c>
      <c r="B7363" s="12" t="s">
        <v>4196</v>
      </c>
      <c r="C7363" s="12" t="s">
        <v>4797</v>
      </c>
      <c r="D7363" s="12" t="s">
        <v>4196</v>
      </c>
      <c r="E7363" t="b">
        <v>0</v>
      </c>
      <c r="F7363">
        <v>0</v>
      </c>
      <c r="G7363">
        <v>79518142</v>
      </c>
      <c r="H7363" t="s">
        <v>21</v>
      </c>
      <c r="I7363" s="12"/>
      <c r="K7363">
        <v>0</v>
      </c>
      <c r="L7363">
        <v>0</v>
      </c>
      <c r="M7363">
        <v>0</v>
      </c>
      <c r="N7363">
        <v>6700</v>
      </c>
      <c r="O7363">
        <v>0</v>
      </c>
      <c r="P7363">
        <v>6700</v>
      </c>
      <c r="Q7363">
        <v>9976</v>
      </c>
      <c r="R7363" t="b">
        <v>0</v>
      </c>
      <c r="S7363">
        <v>0</v>
      </c>
    </row>
    <row r="7364" spans="1:19">
      <c r="A7364">
        <v>51451001</v>
      </c>
      <c r="B7364" s="12" t="s">
        <v>6198</v>
      </c>
      <c r="C7364" s="12" t="s">
        <v>4797</v>
      </c>
      <c r="D7364" s="12" t="s">
        <v>6198</v>
      </c>
      <c r="E7364" t="b">
        <v>0</v>
      </c>
      <c r="F7364">
        <v>0</v>
      </c>
      <c r="G7364">
        <v>79529064</v>
      </c>
      <c r="H7364" t="s">
        <v>21</v>
      </c>
      <c r="I7364" s="12"/>
      <c r="K7364">
        <v>0</v>
      </c>
      <c r="L7364">
        <v>283400</v>
      </c>
      <c r="M7364">
        <v>0</v>
      </c>
      <c r="N7364">
        <v>0</v>
      </c>
      <c r="O7364">
        <v>0</v>
      </c>
      <c r="P7364">
        <v>0</v>
      </c>
      <c r="Q7364">
        <v>9977</v>
      </c>
      <c r="R7364" t="b">
        <v>0</v>
      </c>
      <c r="S7364">
        <v>0</v>
      </c>
    </row>
    <row r="7365" spans="1:19">
      <c r="A7365">
        <v>51451001</v>
      </c>
      <c r="B7365" s="12"/>
      <c r="C7365" s="12" t="s">
        <v>4797</v>
      </c>
      <c r="D7365" s="12" t="s">
        <v>6198</v>
      </c>
      <c r="E7365" t="b">
        <v>0</v>
      </c>
      <c r="F7365">
        <v>0</v>
      </c>
      <c r="G7365">
        <v>79529064</v>
      </c>
      <c r="H7365">
        <v>43889</v>
      </c>
      <c r="I7365" s="12" t="s">
        <v>6199</v>
      </c>
      <c r="J7365">
        <v>7</v>
      </c>
      <c r="K7365">
        <v>1064</v>
      </c>
      <c r="L7365">
        <v>0</v>
      </c>
      <c r="M7365">
        <v>0</v>
      </c>
      <c r="N7365">
        <v>241000</v>
      </c>
      <c r="O7365">
        <v>0</v>
      </c>
      <c r="P7365">
        <v>241000</v>
      </c>
      <c r="Q7365">
        <v>9978</v>
      </c>
      <c r="R7365" t="b">
        <v>0</v>
      </c>
      <c r="S7365">
        <v>0</v>
      </c>
    </row>
    <row r="7366" spans="1:19">
      <c r="A7366">
        <v>51451001</v>
      </c>
      <c r="B7366" s="12"/>
      <c r="C7366" s="12" t="s">
        <v>4797</v>
      </c>
      <c r="D7366" s="12" t="s">
        <v>6198</v>
      </c>
      <c r="E7366" t="b">
        <v>0</v>
      </c>
      <c r="F7366">
        <v>0</v>
      </c>
      <c r="G7366">
        <v>79529064</v>
      </c>
      <c r="H7366">
        <v>43889</v>
      </c>
      <c r="I7366" s="12" t="s">
        <v>6200</v>
      </c>
      <c r="J7366">
        <v>7</v>
      </c>
      <c r="K7366">
        <v>1064</v>
      </c>
      <c r="L7366">
        <v>0</v>
      </c>
      <c r="M7366">
        <v>0</v>
      </c>
      <c r="N7366">
        <v>42400</v>
      </c>
      <c r="O7366">
        <v>0</v>
      </c>
      <c r="P7366">
        <v>283400</v>
      </c>
      <c r="Q7366">
        <v>9979</v>
      </c>
      <c r="R7366" t="b">
        <v>0</v>
      </c>
      <c r="S7366">
        <v>0</v>
      </c>
    </row>
    <row r="7367" spans="1:19">
      <c r="A7367">
        <v>51451001</v>
      </c>
      <c r="B7367" s="12" t="s">
        <v>4200</v>
      </c>
      <c r="C7367" s="12" t="s">
        <v>4797</v>
      </c>
      <c r="D7367" s="12" t="s">
        <v>4200</v>
      </c>
      <c r="E7367" t="b">
        <v>0</v>
      </c>
      <c r="F7367">
        <v>0</v>
      </c>
      <c r="G7367">
        <v>79529064</v>
      </c>
      <c r="H7367" t="s">
        <v>21</v>
      </c>
      <c r="I7367" s="12"/>
      <c r="K7367">
        <v>0</v>
      </c>
      <c r="L7367">
        <v>0</v>
      </c>
      <c r="M7367">
        <v>0</v>
      </c>
      <c r="N7367">
        <v>283400</v>
      </c>
      <c r="O7367">
        <v>0</v>
      </c>
      <c r="P7367">
        <v>283400</v>
      </c>
      <c r="Q7367">
        <v>9980</v>
      </c>
      <c r="R7367" t="b">
        <v>0</v>
      </c>
      <c r="S7367">
        <v>0</v>
      </c>
    </row>
    <row r="7368" spans="1:19">
      <c r="A7368">
        <v>51451001</v>
      </c>
      <c r="B7368" s="12" t="s">
        <v>6201</v>
      </c>
      <c r="C7368" s="12" t="s">
        <v>4797</v>
      </c>
      <c r="D7368" s="12" t="s">
        <v>6201</v>
      </c>
      <c r="E7368" t="b">
        <v>0</v>
      </c>
      <c r="F7368">
        <v>0</v>
      </c>
      <c r="G7368">
        <v>79639323</v>
      </c>
      <c r="H7368" t="s">
        <v>21</v>
      </c>
      <c r="I7368" s="12"/>
      <c r="K7368">
        <v>0</v>
      </c>
      <c r="L7368">
        <v>10556</v>
      </c>
      <c r="M7368">
        <v>0</v>
      </c>
      <c r="N7368">
        <v>0</v>
      </c>
      <c r="O7368">
        <v>0</v>
      </c>
      <c r="P7368">
        <v>0</v>
      </c>
      <c r="Q7368">
        <v>9983</v>
      </c>
      <c r="R7368" t="b">
        <v>0</v>
      </c>
      <c r="S7368">
        <v>0</v>
      </c>
    </row>
    <row r="7369" spans="1:19">
      <c r="A7369">
        <v>51451001</v>
      </c>
      <c r="B7369" s="12"/>
      <c r="C7369" s="12" t="s">
        <v>4797</v>
      </c>
      <c r="D7369" s="12" t="s">
        <v>6201</v>
      </c>
      <c r="E7369" t="b">
        <v>0</v>
      </c>
      <c r="F7369">
        <v>0</v>
      </c>
      <c r="G7369">
        <v>79639323</v>
      </c>
      <c r="H7369">
        <v>44164</v>
      </c>
      <c r="I7369" s="12" t="s">
        <v>6202</v>
      </c>
      <c r="J7369">
        <v>7</v>
      </c>
      <c r="K7369">
        <v>1186</v>
      </c>
      <c r="L7369">
        <v>0</v>
      </c>
      <c r="M7369">
        <v>0</v>
      </c>
      <c r="N7369">
        <v>10556</v>
      </c>
      <c r="O7369">
        <v>0</v>
      </c>
      <c r="P7369">
        <v>10556</v>
      </c>
      <c r="Q7369">
        <v>9984</v>
      </c>
      <c r="R7369" t="b">
        <v>0</v>
      </c>
      <c r="S7369">
        <v>0</v>
      </c>
    </row>
    <row r="7370" spans="1:19">
      <c r="A7370">
        <v>51451001</v>
      </c>
      <c r="B7370" s="12" t="s">
        <v>4203</v>
      </c>
      <c r="C7370" s="12" t="s">
        <v>4797</v>
      </c>
      <c r="D7370" s="12" t="s">
        <v>4203</v>
      </c>
      <c r="E7370" t="b">
        <v>0</v>
      </c>
      <c r="F7370">
        <v>0</v>
      </c>
      <c r="G7370">
        <v>79639323</v>
      </c>
      <c r="H7370" t="s">
        <v>21</v>
      </c>
      <c r="I7370" s="12"/>
      <c r="K7370">
        <v>0</v>
      </c>
      <c r="L7370">
        <v>0</v>
      </c>
      <c r="M7370">
        <v>0</v>
      </c>
      <c r="N7370">
        <v>10556</v>
      </c>
      <c r="O7370">
        <v>0</v>
      </c>
      <c r="P7370">
        <v>10556</v>
      </c>
      <c r="Q7370">
        <v>9985</v>
      </c>
      <c r="R7370" t="b">
        <v>0</v>
      </c>
      <c r="S7370">
        <v>0</v>
      </c>
    </row>
    <row r="7371" spans="1:19">
      <c r="A7371">
        <v>51451001</v>
      </c>
      <c r="B7371" s="12" t="s">
        <v>6203</v>
      </c>
      <c r="C7371" s="12" t="s">
        <v>4797</v>
      </c>
      <c r="D7371" s="12" t="s">
        <v>6203</v>
      </c>
      <c r="E7371" t="b">
        <v>0</v>
      </c>
      <c r="F7371">
        <v>0</v>
      </c>
      <c r="G7371">
        <v>222222222</v>
      </c>
      <c r="H7371" t="s">
        <v>21</v>
      </c>
      <c r="I7371" s="12"/>
      <c r="K7371">
        <v>0</v>
      </c>
      <c r="L7371">
        <v>90000</v>
      </c>
      <c r="M7371">
        <v>0</v>
      </c>
      <c r="N7371">
        <v>0</v>
      </c>
      <c r="O7371">
        <v>0</v>
      </c>
      <c r="P7371">
        <v>0</v>
      </c>
      <c r="Q7371">
        <v>10040</v>
      </c>
      <c r="R7371" t="b">
        <v>0</v>
      </c>
      <c r="S7371">
        <v>0</v>
      </c>
    </row>
    <row r="7372" spans="1:19">
      <c r="A7372">
        <v>51451001</v>
      </c>
      <c r="B7372" s="12"/>
      <c r="C7372" s="12" t="s">
        <v>4797</v>
      </c>
      <c r="D7372" s="12" t="s">
        <v>6203</v>
      </c>
      <c r="E7372" t="b">
        <v>0</v>
      </c>
      <c r="F7372">
        <v>0</v>
      </c>
      <c r="G7372">
        <v>222222222</v>
      </c>
      <c r="H7372">
        <v>44164</v>
      </c>
      <c r="I7372" s="12" t="s">
        <v>6204</v>
      </c>
      <c r="J7372">
        <v>7</v>
      </c>
      <c r="K7372">
        <v>1186</v>
      </c>
      <c r="L7372">
        <v>0</v>
      </c>
      <c r="M7372">
        <v>0</v>
      </c>
      <c r="N7372">
        <v>70000</v>
      </c>
      <c r="O7372">
        <v>0</v>
      </c>
      <c r="P7372">
        <v>70000</v>
      </c>
      <c r="Q7372">
        <v>10041</v>
      </c>
      <c r="R7372" t="b">
        <v>0</v>
      </c>
      <c r="S7372">
        <v>0</v>
      </c>
    </row>
    <row r="7373" spans="1:19">
      <c r="A7373">
        <v>51451001</v>
      </c>
      <c r="B7373" s="12"/>
      <c r="C7373" s="12" t="s">
        <v>4797</v>
      </c>
      <c r="D7373" s="12" t="s">
        <v>6203</v>
      </c>
      <c r="E7373" t="b">
        <v>0</v>
      </c>
      <c r="F7373">
        <v>0</v>
      </c>
      <c r="G7373">
        <v>222222222</v>
      </c>
      <c r="H7373">
        <v>44164</v>
      </c>
      <c r="I7373" s="12" t="s">
        <v>6205</v>
      </c>
      <c r="J7373">
        <v>7</v>
      </c>
      <c r="K7373">
        <v>1186</v>
      </c>
      <c r="L7373">
        <v>0</v>
      </c>
      <c r="M7373">
        <v>0</v>
      </c>
      <c r="N7373">
        <v>20000</v>
      </c>
      <c r="O7373">
        <v>0</v>
      </c>
      <c r="P7373">
        <v>90000</v>
      </c>
      <c r="Q7373">
        <v>10042</v>
      </c>
      <c r="R7373" t="b">
        <v>0</v>
      </c>
      <c r="S7373">
        <v>0</v>
      </c>
    </row>
    <row r="7374" spans="1:19">
      <c r="A7374">
        <v>51451001</v>
      </c>
      <c r="B7374" s="12" t="s">
        <v>4207</v>
      </c>
      <c r="C7374" s="12" t="s">
        <v>4797</v>
      </c>
      <c r="D7374" s="12" t="s">
        <v>4207</v>
      </c>
      <c r="E7374" t="b">
        <v>0</v>
      </c>
      <c r="F7374">
        <v>0</v>
      </c>
      <c r="G7374">
        <v>222222222</v>
      </c>
      <c r="H7374" t="s">
        <v>21</v>
      </c>
      <c r="I7374" s="12"/>
      <c r="K7374">
        <v>0</v>
      </c>
      <c r="L7374">
        <v>0</v>
      </c>
      <c r="M7374">
        <v>0</v>
      </c>
      <c r="N7374">
        <v>90000</v>
      </c>
      <c r="O7374">
        <v>0</v>
      </c>
      <c r="P7374">
        <v>90000</v>
      </c>
      <c r="Q7374">
        <v>10043</v>
      </c>
      <c r="R7374" t="b">
        <v>0</v>
      </c>
      <c r="S7374">
        <v>0</v>
      </c>
    </row>
    <row r="7375" spans="1:19">
      <c r="A7375">
        <v>51451001</v>
      </c>
      <c r="B7375" s="12" t="s">
        <v>6206</v>
      </c>
      <c r="C7375" s="12" t="s">
        <v>4797</v>
      </c>
      <c r="D7375" s="12" t="s">
        <v>6206</v>
      </c>
      <c r="E7375" t="b">
        <v>0</v>
      </c>
      <c r="F7375">
        <v>0</v>
      </c>
      <c r="G7375">
        <v>900511438</v>
      </c>
      <c r="H7375" t="s">
        <v>21</v>
      </c>
      <c r="I7375" s="12"/>
      <c r="K7375">
        <v>0</v>
      </c>
      <c r="L7375">
        <v>80000</v>
      </c>
      <c r="M7375">
        <v>0</v>
      </c>
      <c r="N7375">
        <v>0</v>
      </c>
      <c r="O7375">
        <v>0</v>
      </c>
      <c r="P7375">
        <v>0</v>
      </c>
      <c r="Q7375">
        <v>10102</v>
      </c>
      <c r="R7375" t="b">
        <v>0</v>
      </c>
      <c r="S7375">
        <v>0</v>
      </c>
    </row>
    <row r="7376" spans="1:19">
      <c r="A7376">
        <v>51451001</v>
      </c>
      <c r="B7376" s="12"/>
      <c r="C7376" s="12" t="s">
        <v>4797</v>
      </c>
      <c r="D7376" s="12" t="s">
        <v>6206</v>
      </c>
      <c r="E7376" t="b">
        <v>0</v>
      </c>
      <c r="F7376">
        <v>0</v>
      </c>
      <c r="G7376">
        <v>900511438</v>
      </c>
      <c r="H7376">
        <v>44164</v>
      </c>
      <c r="I7376" s="12" t="s">
        <v>6207</v>
      </c>
      <c r="J7376">
        <v>7</v>
      </c>
      <c r="K7376">
        <v>1186</v>
      </c>
      <c r="L7376">
        <v>0</v>
      </c>
      <c r="M7376">
        <v>0</v>
      </c>
      <c r="N7376">
        <v>80000</v>
      </c>
      <c r="O7376">
        <v>0</v>
      </c>
      <c r="P7376">
        <v>80000</v>
      </c>
      <c r="Q7376">
        <v>10103</v>
      </c>
      <c r="R7376" t="b">
        <v>0</v>
      </c>
      <c r="S7376">
        <v>0</v>
      </c>
    </row>
    <row r="7377" spans="1:19">
      <c r="A7377">
        <v>51451001</v>
      </c>
      <c r="B7377" s="12" t="s">
        <v>4210</v>
      </c>
      <c r="C7377" s="12" t="s">
        <v>4797</v>
      </c>
      <c r="D7377" s="12" t="s">
        <v>4210</v>
      </c>
      <c r="E7377" t="b">
        <v>0</v>
      </c>
      <c r="F7377">
        <v>0</v>
      </c>
      <c r="G7377">
        <v>900511438</v>
      </c>
      <c r="H7377" t="s">
        <v>21</v>
      </c>
      <c r="I7377" s="12"/>
      <c r="K7377">
        <v>0</v>
      </c>
      <c r="L7377">
        <v>0</v>
      </c>
      <c r="M7377">
        <v>0</v>
      </c>
      <c r="N7377">
        <v>80000</v>
      </c>
      <c r="O7377">
        <v>0</v>
      </c>
      <c r="P7377">
        <v>80000</v>
      </c>
      <c r="Q7377">
        <v>10104</v>
      </c>
      <c r="R7377" t="b">
        <v>0</v>
      </c>
      <c r="S7377">
        <v>0</v>
      </c>
    </row>
    <row r="7378" spans="1:19">
      <c r="A7378">
        <v>51451001</v>
      </c>
      <c r="B7378" s="12" t="s">
        <v>5626</v>
      </c>
      <c r="C7378" s="12" t="s">
        <v>4797</v>
      </c>
      <c r="D7378" s="12" t="s">
        <v>5626</v>
      </c>
      <c r="E7378" t="b">
        <v>0</v>
      </c>
      <c r="F7378">
        <v>0</v>
      </c>
      <c r="G7378">
        <v>900595224</v>
      </c>
      <c r="H7378" t="s">
        <v>21</v>
      </c>
      <c r="I7378" s="12"/>
      <c r="K7378">
        <v>0</v>
      </c>
      <c r="L7378">
        <v>380800</v>
      </c>
      <c r="M7378">
        <v>0</v>
      </c>
      <c r="N7378">
        <v>0</v>
      </c>
      <c r="O7378">
        <v>0</v>
      </c>
      <c r="P7378">
        <v>0</v>
      </c>
      <c r="Q7378">
        <v>10107</v>
      </c>
      <c r="R7378" t="b">
        <v>0</v>
      </c>
      <c r="S7378">
        <v>0</v>
      </c>
    </row>
    <row r="7379" spans="1:19">
      <c r="A7379">
        <v>51451001</v>
      </c>
      <c r="B7379" s="12"/>
      <c r="C7379" s="12" t="s">
        <v>4797</v>
      </c>
      <c r="D7379" s="12" t="s">
        <v>5626</v>
      </c>
      <c r="E7379" t="b">
        <v>0</v>
      </c>
      <c r="F7379">
        <v>0</v>
      </c>
      <c r="G7379">
        <v>900595224</v>
      </c>
      <c r="H7379">
        <v>43889</v>
      </c>
      <c r="I7379" s="12" t="s">
        <v>5908</v>
      </c>
      <c r="J7379">
        <v>7</v>
      </c>
      <c r="K7379">
        <v>1065</v>
      </c>
      <c r="L7379">
        <v>0</v>
      </c>
      <c r="M7379">
        <v>0</v>
      </c>
      <c r="N7379">
        <v>119000</v>
      </c>
      <c r="O7379">
        <v>0</v>
      </c>
      <c r="P7379">
        <v>119000</v>
      </c>
      <c r="Q7379">
        <v>10108</v>
      </c>
      <c r="R7379" t="b">
        <v>0</v>
      </c>
      <c r="S7379">
        <v>0</v>
      </c>
    </row>
    <row r="7380" spans="1:19">
      <c r="A7380">
        <v>51451001</v>
      </c>
      <c r="B7380" s="12"/>
      <c r="C7380" s="12" t="s">
        <v>4797</v>
      </c>
      <c r="D7380" s="12" t="s">
        <v>5626</v>
      </c>
      <c r="E7380" t="b">
        <v>0</v>
      </c>
      <c r="F7380">
        <v>0</v>
      </c>
      <c r="G7380">
        <v>900595224</v>
      </c>
      <c r="H7380">
        <v>44042</v>
      </c>
      <c r="I7380" s="12" t="s">
        <v>5888</v>
      </c>
      <c r="J7380">
        <v>7</v>
      </c>
      <c r="K7380">
        <v>1126</v>
      </c>
      <c r="L7380">
        <v>0</v>
      </c>
      <c r="M7380">
        <v>0</v>
      </c>
      <c r="N7380">
        <v>142800</v>
      </c>
      <c r="O7380">
        <v>0</v>
      </c>
      <c r="P7380">
        <v>261800</v>
      </c>
      <c r="Q7380">
        <v>10109</v>
      </c>
      <c r="R7380" t="b">
        <v>0</v>
      </c>
      <c r="S7380">
        <v>0</v>
      </c>
    </row>
    <row r="7381" spans="1:19">
      <c r="A7381">
        <v>51451001</v>
      </c>
      <c r="B7381" s="12"/>
      <c r="C7381" s="12" t="s">
        <v>4797</v>
      </c>
      <c r="D7381" s="12" t="s">
        <v>5626</v>
      </c>
      <c r="E7381" t="b">
        <v>0</v>
      </c>
      <c r="F7381">
        <v>0</v>
      </c>
      <c r="G7381">
        <v>900595224</v>
      </c>
      <c r="H7381">
        <v>44195</v>
      </c>
      <c r="I7381" s="12" t="s">
        <v>5889</v>
      </c>
      <c r="J7381">
        <v>7</v>
      </c>
      <c r="K7381">
        <v>1196</v>
      </c>
      <c r="L7381">
        <v>0</v>
      </c>
      <c r="M7381">
        <v>0</v>
      </c>
      <c r="N7381">
        <v>100000</v>
      </c>
      <c r="O7381">
        <v>0</v>
      </c>
      <c r="P7381">
        <v>361800</v>
      </c>
      <c r="Q7381">
        <v>10110</v>
      </c>
      <c r="R7381" t="b">
        <v>0</v>
      </c>
      <c r="S7381">
        <v>0</v>
      </c>
    </row>
    <row r="7382" spans="1:19">
      <c r="A7382">
        <v>51451001</v>
      </c>
      <c r="B7382" s="12"/>
      <c r="C7382" s="12" t="s">
        <v>4797</v>
      </c>
      <c r="D7382" s="12" t="s">
        <v>5626</v>
      </c>
      <c r="E7382" t="b">
        <v>0</v>
      </c>
      <c r="F7382">
        <v>0</v>
      </c>
      <c r="G7382">
        <v>900595224</v>
      </c>
      <c r="H7382">
        <v>44195</v>
      </c>
      <c r="I7382" s="12" t="s">
        <v>5889</v>
      </c>
      <c r="J7382">
        <v>7</v>
      </c>
      <c r="K7382">
        <v>1196</v>
      </c>
      <c r="L7382">
        <v>0</v>
      </c>
      <c r="M7382">
        <v>0</v>
      </c>
      <c r="N7382">
        <v>19000</v>
      </c>
      <c r="O7382">
        <v>0</v>
      </c>
      <c r="P7382">
        <v>380800</v>
      </c>
      <c r="Q7382">
        <v>10111</v>
      </c>
      <c r="R7382" t="b">
        <v>0</v>
      </c>
      <c r="S7382">
        <v>0</v>
      </c>
    </row>
    <row r="7383" spans="1:19">
      <c r="A7383">
        <v>51451001</v>
      </c>
      <c r="B7383" s="12" t="s">
        <v>4211</v>
      </c>
      <c r="C7383" s="12" t="s">
        <v>4797</v>
      </c>
      <c r="D7383" s="12" t="s">
        <v>4211</v>
      </c>
      <c r="E7383" t="b">
        <v>0</v>
      </c>
      <c r="F7383">
        <v>0</v>
      </c>
      <c r="G7383">
        <v>900595224</v>
      </c>
      <c r="H7383" t="s">
        <v>21</v>
      </c>
      <c r="I7383" s="12"/>
      <c r="K7383">
        <v>0</v>
      </c>
      <c r="L7383">
        <v>0</v>
      </c>
      <c r="M7383">
        <v>0</v>
      </c>
      <c r="N7383">
        <v>380800</v>
      </c>
      <c r="O7383">
        <v>0</v>
      </c>
      <c r="P7383">
        <v>380800</v>
      </c>
      <c r="Q7383">
        <v>10112</v>
      </c>
      <c r="R7383" t="b">
        <v>0</v>
      </c>
      <c r="S7383">
        <v>0</v>
      </c>
    </row>
    <row r="7384" spans="1:19">
      <c r="A7384">
        <v>51451001</v>
      </c>
      <c r="B7384" s="12" t="s">
        <v>5630</v>
      </c>
      <c r="C7384" s="12" t="s">
        <v>4797</v>
      </c>
      <c r="D7384" s="12" t="s">
        <v>5630</v>
      </c>
      <c r="E7384" t="b">
        <v>0</v>
      </c>
      <c r="F7384">
        <v>0</v>
      </c>
      <c r="G7384">
        <v>901012876</v>
      </c>
      <c r="H7384" t="s">
        <v>21</v>
      </c>
      <c r="I7384" s="12"/>
      <c r="K7384">
        <v>0</v>
      </c>
      <c r="L7384">
        <v>1884700</v>
      </c>
      <c r="M7384">
        <v>0</v>
      </c>
      <c r="N7384">
        <v>0</v>
      </c>
      <c r="O7384">
        <v>0</v>
      </c>
      <c r="P7384">
        <v>0</v>
      </c>
      <c r="Q7384">
        <v>10121</v>
      </c>
      <c r="R7384" t="b">
        <v>0</v>
      </c>
      <c r="S7384">
        <v>0</v>
      </c>
    </row>
    <row r="7385" spans="1:19">
      <c r="A7385">
        <v>51451001</v>
      </c>
      <c r="B7385" s="12"/>
      <c r="C7385" s="12" t="s">
        <v>4797</v>
      </c>
      <c r="D7385" s="12" t="s">
        <v>5630</v>
      </c>
      <c r="E7385" t="b">
        <v>0</v>
      </c>
      <c r="F7385">
        <v>0</v>
      </c>
      <c r="G7385">
        <v>901012876</v>
      </c>
      <c r="H7385">
        <v>43860</v>
      </c>
      <c r="I7385" s="12" t="s">
        <v>6208</v>
      </c>
      <c r="J7385">
        <v>7</v>
      </c>
      <c r="K7385">
        <v>1049</v>
      </c>
      <c r="L7385">
        <v>0</v>
      </c>
      <c r="M7385">
        <v>0</v>
      </c>
      <c r="N7385">
        <v>14000</v>
      </c>
      <c r="O7385">
        <v>0</v>
      </c>
      <c r="P7385">
        <v>14000</v>
      </c>
      <c r="Q7385">
        <v>10122</v>
      </c>
      <c r="R7385" t="b">
        <v>0</v>
      </c>
      <c r="S7385">
        <v>0</v>
      </c>
    </row>
    <row r="7386" spans="1:19">
      <c r="A7386">
        <v>51451001</v>
      </c>
      <c r="B7386" s="12"/>
      <c r="C7386" s="12" t="s">
        <v>4797</v>
      </c>
      <c r="D7386" s="12" t="s">
        <v>5630</v>
      </c>
      <c r="E7386" t="b">
        <v>0</v>
      </c>
      <c r="F7386">
        <v>0</v>
      </c>
      <c r="G7386">
        <v>901012876</v>
      </c>
      <c r="H7386">
        <v>43889</v>
      </c>
      <c r="I7386" s="12" t="s">
        <v>6209</v>
      </c>
      <c r="J7386">
        <v>7</v>
      </c>
      <c r="K7386">
        <v>1067</v>
      </c>
      <c r="L7386">
        <v>0</v>
      </c>
      <c r="M7386">
        <v>0</v>
      </c>
      <c r="N7386">
        <v>20000</v>
      </c>
      <c r="O7386">
        <v>0</v>
      </c>
      <c r="P7386">
        <v>34000</v>
      </c>
      <c r="Q7386">
        <v>10123</v>
      </c>
      <c r="R7386" t="b">
        <v>0</v>
      </c>
      <c r="S7386">
        <v>0</v>
      </c>
    </row>
    <row r="7387" spans="1:19">
      <c r="A7387">
        <v>51451001</v>
      </c>
      <c r="B7387" s="12"/>
      <c r="C7387" s="12" t="s">
        <v>4797</v>
      </c>
      <c r="D7387" s="12" t="s">
        <v>5630</v>
      </c>
      <c r="E7387" t="b">
        <v>0</v>
      </c>
      <c r="F7387">
        <v>0</v>
      </c>
      <c r="G7387">
        <v>901012876</v>
      </c>
      <c r="H7387">
        <v>43951</v>
      </c>
      <c r="I7387" s="12" t="s">
        <v>6210</v>
      </c>
      <c r="J7387">
        <v>7</v>
      </c>
      <c r="K7387">
        <v>1087</v>
      </c>
      <c r="L7387">
        <v>0</v>
      </c>
      <c r="M7387">
        <v>0</v>
      </c>
      <c r="N7387">
        <v>100000</v>
      </c>
      <c r="O7387">
        <v>0</v>
      </c>
      <c r="P7387">
        <v>134000</v>
      </c>
      <c r="Q7387">
        <v>10124</v>
      </c>
      <c r="R7387" t="b">
        <v>0</v>
      </c>
      <c r="S7387">
        <v>0</v>
      </c>
    </row>
    <row r="7388" spans="1:19">
      <c r="A7388">
        <v>51451001</v>
      </c>
      <c r="B7388" s="12"/>
      <c r="C7388" s="12" t="s">
        <v>4797</v>
      </c>
      <c r="D7388" s="12" t="s">
        <v>5630</v>
      </c>
      <c r="E7388" t="b">
        <v>0</v>
      </c>
      <c r="F7388">
        <v>0</v>
      </c>
      <c r="G7388">
        <v>901012876</v>
      </c>
      <c r="H7388">
        <v>43951</v>
      </c>
      <c r="I7388" s="12" t="s">
        <v>6211</v>
      </c>
      <c r="J7388">
        <v>7</v>
      </c>
      <c r="K7388">
        <v>1087</v>
      </c>
      <c r="L7388">
        <v>0</v>
      </c>
      <c r="M7388">
        <v>0</v>
      </c>
      <c r="N7388">
        <v>80000</v>
      </c>
      <c r="O7388">
        <v>0</v>
      </c>
      <c r="P7388">
        <v>214000</v>
      </c>
      <c r="Q7388">
        <v>10125</v>
      </c>
      <c r="R7388" t="b">
        <v>0</v>
      </c>
      <c r="S7388">
        <v>0</v>
      </c>
    </row>
    <row r="7389" spans="1:19">
      <c r="A7389">
        <v>51451001</v>
      </c>
      <c r="B7389" s="12"/>
      <c r="C7389" s="12" t="s">
        <v>4797</v>
      </c>
      <c r="D7389" s="12" t="s">
        <v>5630</v>
      </c>
      <c r="E7389" t="b">
        <v>0</v>
      </c>
      <c r="F7389">
        <v>0</v>
      </c>
      <c r="G7389">
        <v>901012876</v>
      </c>
      <c r="H7389">
        <v>43997</v>
      </c>
      <c r="I7389" s="12" t="s">
        <v>6212</v>
      </c>
      <c r="J7389">
        <v>7</v>
      </c>
      <c r="K7389">
        <v>1110</v>
      </c>
      <c r="L7389">
        <v>0</v>
      </c>
      <c r="M7389">
        <v>0</v>
      </c>
      <c r="N7389">
        <v>339200</v>
      </c>
      <c r="O7389">
        <v>0</v>
      </c>
      <c r="P7389">
        <v>553200</v>
      </c>
      <c r="Q7389">
        <v>10126</v>
      </c>
      <c r="R7389" t="b">
        <v>0</v>
      </c>
      <c r="S7389">
        <v>0</v>
      </c>
    </row>
    <row r="7390" spans="1:19">
      <c r="A7390">
        <v>51451001</v>
      </c>
      <c r="B7390" s="12"/>
      <c r="C7390" s="12" t="s">
        <v>4797</v>
      </c>
      <c r="D7390" s="12" t="s">
        <v>5630</v>
      </c>
      <c r="E7390" t="b">
        <v>0</v>
      </c>
      <c r="F7390">
        <v>0</v>
      </c>
      <c r="G7390">
        <v>901012876</v>
      </c>
      <c r="H7390">
        <v>44027</v>
      </c>
      <c r="I7390" s="12" t="s">
        <v>6213</v>
      </c>
      <c r="J7390">
        <v>7</v>
      </c>
      <c r="K7390">
        <v>1120</v>
      </c>
      <c r="L7390">
        <v>0</v>
      </c>
      <c r="M7390">
        <v>0</v>
      </c>
      <c r="N7390">
        <v>213500</v>
      </c>
      <c r="O7390">
        <v>0</v>
      </c>
      <c r="P7390">
        <v>766700</v>
      </c>
      <c r="Q7390">
        <v>10127</v>
      </c>
      <c r="R7390" t="b">
        <v>0</v>
      </c>
      <c r="S7390">
        <v>0</v>
      </c>
    </row>
    <row r="7391" spans="1:19">
      <c r="A7391">
        <v>51451001</v>
      </c>
      <c r="B7391" s="12"/>
      <c r="C7391" s="12" t="s">
        <v>4797</v>
      </c>
      <c r="D7391" s="12" t="s">
        <v>5630</v>
      </c>
      <c r="E7391" t="b">
        <v>0</v>
      </c>
      <c r="F7391">
        <v>0</v>
      </c>
      <c r="G7391">
        <v>901012876</v>
      </c>
      <c r="H7391">
        <v>44042</v>
      </c>
      <c r="I7391" s="12" t="s">
        <v>6214</v>
      </c>
      <c r="J7391">
        <v>7</v>
      </c>
      <c r="K7391">
        <v>1131</v>
      </c>
      <c r="L7391">
        <v>0</v>
      </c>
      <c r="M7391">
        <v>0</v>
      </c>
      <c r="N7391">
        <v>226700</v>
      </c>
      <c r="O7391">
        <v>0</v>
      </c>
      <c r="P7391">
        <v>993400</v>
      </c>
      <c r="Q7391">
        <v>10128</v>
      </c>
      <c r="R7391" t="b">
        <v>0</v>
      </c>
      <c r="S7391">
        <v>0</v>
      </c>
    </row>
    <row r="7392" spans="1:19">
      <c r="A7392">
        <v>51451001</v>
      </c>
      <c r="B7392" s="12"/>
      <c r="C7392" s="12" t="s">
        <v>4797</v>
      </c>
      <c r="D7392" s="12" t="s">
        <v>5630</v>
      </c>
      <c r="E7392" t="b">
        <v>0</v>
      </c>
      <c r="F7392">
        <v>0</v>
      </c>
      <c r="G7392">
        <v>901012876</v>
      </c>
      <c r="H7392">
        <v>44075</v>
      </c>
      <c r="I7392" s="12" t="s">
        <v>5936</v>
      </c>
      <c r="J7392">
        <v>7</v>
      </c>
      <c r="K7392">
        <v>1150</v>
      </c>
      <c r="L7392">
        <v>0</v>
      </c>
      <c r="M7392">
        <v>0</v>
      </c>
      <c r="N7392">
        <v>700000</v>
      </c>
      <c r="O7392">
        <v>0</v>
      </c>
      <c r="P7392">
        <v>1693400</v>
      </c>
      <c r="Q7392">
        <v>10129</v>
      </c>
      <c r="R7392" t="b">
        <v>0</v>
      </c>
      <c r="S7392">
        <v>0</v>
      </c>
    </row>
    <row r="7393" spans="1:19">
      <c r="A7393">
        <v>51451001</v>
      </c>
      <c r="B7393" s="12"/>
      <c r="C7393" s="12" t="s">
        <v>4797</v>
      </c>
      <c r="D7393" s="12" t="s">
        <v>5630</v>
      </c>
      <c r="E7393" t="b">
        <v>0</v>
      </c>
      <c r="F7393">
        <v>0</v>
      </c>
      <c r="G7393">
        <v>901012876</v>
      </c>
      <c r="H7393">
        <v>44134</v>
      </c>
      <c r="I7393" s="12" t="s">
        <v>6215</v>
      </c>
      <c r="J7393">
        <v>7</v>
      </c>
      <c r="K7393">
        <v>1174</v>
      </c>
      <c r="L7393">
        <v>0</v>
      </c>
      <c r="M7393">
        <v>0</v>
      </c>
      <c r="N7393">
        <v>42400</v>
      </c>
      <c r="O7393">
        <v>0</v>
      </c>
      <c r="P7393">
        <v>1735800</v>
      </c>
      <c r="Q7393">
        <v>10130</v>
      </c>
      <c r="R7393" t="b">
        <v>0</v>
      </c>
      <c r="S7393">
        <v>0</v>
      </c>
    </row>
    <row r="7394" spans="1:19">
      <c r="A7394">
        <v>51451001</v>
      </c>
      <c r="B7394" s="12"/>
      <c r="C7394" s="12" t="s">
        <v>4797</v>
      </c>
      <c r="D7394" s="12" t="s">
        <v>5630</v>
      </c>
      <c r="E7394" t="b">
        <v>0</v>
      </c>
      <c r="F7394">
        <v>0</v>
      </c>
      <c r="G7394">
        <v>901012876</v>
      </c>
      <c r="H7394">
        <v>44194</v>
      </c>
      <c r="I7394" s="12" t="s">
        <v>6216</v>
      </c>
      <c r="J7394">
        <v>7</v>
      </c>
      <c r="K7394">
        <v>1195</v>
      </c>
      <c r="L7394">
        <v>0</v>
      </c>
      <c r="M7394">
        <v>0</v>
      </c>
      <c r="N7394">
        <v>148900</v>
      </c>
      <c r="O7394">
        <v>0</v>
      </c>
      <c r="P7394">
        <v>1884700</v>
      </c>
      <c r="Q7394">
        <v>10131</v>
      </c>
      <c r="R7394" t="b">
        <v>0</v>
      </c>
      <c r="S7394">
        <v>0</v>
      </c>
    </row>
    <row r="7395" spans="1:19">
      <c r="A7395">
        <v>51451001</v>
      </c>
      <c r="B7395" s="12" t="s">
        <v>4221</v>
      </c>
      <c r="C7395" s="12" t="s">
        <v>4797</v>
      </c>
      <c r="D7395" s="12" t="s">
        <v>4221</v>
      </c>
      <c r="E7395" t="b">
        <v>0</v>
      </c>
      <c r="F7395">
        <v>0</v>
      </c>
      <c r="G7395">
        <v>901012876</v>
      </c>
      <c r="H7395" t="s">
        <v>21</v>
      </c>
      <c r="I7395" s="12"/>
      <c r="K7395">
        <v>0</v>
      </c>
      <c r="L7395">
        <v>0</v>
      </c>
      <c r="M7395">
        <v>0</v>
      </c>
      <c r="N7395">
        <v>1884700</v>
      </c>
      <c r="O7395">
        <v>0</v>
      </c>
      <c r="P7395">
        <v>1884700</v>
      </c>
      <c r="Q7395">
        <v>10132</v>
      </c>
      <c r="R7395" t="b">
        <v>0</v>
      </c>
      <c r="S7395">
        <v>0</v>
      </c>
    </row>
    <row r="7396" spans="1:19">
      <c r="A7396">
        <v>51451001</v>
      </c>
      <c r="B7396" s="12" t="s">
        <v>5641</v>
      </c>
      <c r="C7396" s="12" t="s">
        <v>4797</v>
      </c>
      <c r="D7396" s="12" t="s">
        <v>5641</v>
      </c>
      <c r="E7396" t="b">
        <v>0</v>
      </c>
      <c r="F7396">
        <v>0</v>
      </c>
      <c r="G7396">
        <v>901278738</v>
      </c>
      <c r="H7396" t="s">
        <v>21</v>
      </c>
      <c r="I7396" s="12"/>
      <c r="K7396">
        <v>0</v>
      </c>
      <c r="L7396">
        <v>1374855</v>
      </c>
      <c r="M7396">
        <v>400000</v>
      </c>
      <c r="N7396">
        <v>0</v>
      </c>
      <c r="O7396">
        <v>0</v>
      </c>
      <c r="P7396">
        <v>0</v>
      </c>
      <c r="Q7396">
        <v>10133</v>
      </c>
      <c r="R7396" t="b">
        <v>0</v>
      </c>
      <c r="S7396">
        <v>0</v>
      </c>
    </row>
    <row r="7397" spans="1:19">
      <c r="A7397">
        <v>51451001</v>
      </c>
      <c r="B7397" s="12"/>
      <c r="C7397" s="12" t="s">
        <v>4797</v>
      </c>
      <c r="D7397" s="12" t="s">
        <v>5641</v>
      </c>
      <c r="E7397" t="b">
        <v>0</v>
      </c>
      <c r="F7397">
        <v>0</v>
      </c>
      <c r="G7397">
        <v>901278738</v>
      </c>
      <c r="H7397">
        <v>43831</v>
      </c>
      <c r="I7397" s="12" t="s">
        <v>5944</v>
      </c>
      <c r="J7397">
        <v>7</v>
      </c>
      <c r="K7397">
        <v>1044</v>
      </c>
      <c r="L7397">
        <v>0</v>
      </c>
      <c r="M7397">
        <v>0</v>
      </c>
      <c r="N7397">
        <v>132900</v>
      </c>
      <c r="O7397">
        <v>0</v>
      </c>
      <c r="P7397">
        <v>132900</v>
      </c>
      <c r="Q7397">
        <v>10134</v>
      </c>
      <c r="R7397" t="b">
        <v>0</v>
      </c>
      <c r="S7397">
        <v>0</v>
      </c>
    </row>
    <row r="7398" spans="1:19">
      <c r="A7398">
        <v>51451001</v>
      </c>
      <c r="B7398" s="12"/>
      <c r="C7398" s="12" t="s">
        <v>4797</v>
      </c>
      <c r="D7398" s="12" t="s">
        <v>5641</v>
      </c>
      <c r="E7398" t="b">
        <v>0</v>
      </c>
      <c r="F7398">
        <v>0</v>
      </c>
      <c r="G7398">
        <v>901278738</v>
      </c>
      <c r="H7398">
        <v>43831</v>
      </c>
      <c r="I7398" s="12" t="s">
        <v>5944</v>
      </c>
      <c r="J7398">
        <v>7</v>
      </c>
      <c r="K7398">
        <v>1044</v>
      </c>
      <c r="L7398">
        <v>0</v>
      </c>
      <c r="M7398">
        <v>0</v>
      </c>
      <c r="N7398">
        <v>142300</v>
      </c>
      <c r="O7398">
        <v>0</v>
      </c>
      <c r="P7398">
        <v>275200</v>
      </c>
      <c r="Q7398">
        <v>10135</v>
      </c>
      <c r="R7398" t="b">
        <v>0</v>
      </c>
      <c r="S7398">
        <v>0</v>
      </c>
    </row>
    <row r="7399" spans="1:19">
      <c r="A7399">
        <v>51451001</v>
      </c>
      <c r="B7399" s="12"/>
      <c r="C7399" s="12" t="s">
        <v>4797</v>
      </c>
      <c r="D7399" s="12" t="s">
        <v>5641</v>
      </c>
      <c r="E7399" t="b">
        <v>0</v>
      </c>
      <c r="F7399">
        <v>0</v>
      </c>
      <c r="G7399">
        <v>901278738</v>
      </c>
      <c r="H7399">
        <v>43889</v>
      </c>
      <c r="I7399" s="12" t="s">
        <v>6217</v>
      </c>
      <c r="J7399">
        <v>7</v>
      </c>
      <c r="K7399">
        <v>1064</v>
      </c>
      <c r="L7399">
        <v>0</v>
      </c>
      <c r="M7399">
        <v>0</v>
      </c>
      <c r="N7399">
        <v>370800</v>
      </c>
      <c r="O7399">
        <v>0</v>
      </c>
      <c r="P7399">
        <v>646000</v>
      </c>
      <c r="Q7399">
        <v>10136</v>
      </c>
      <c r="R7399" t="b">
        <v>0</v>
      </c>
      <c r="S7399">
        <v>0</v>
      </c>
    </row>
    <row r="7400" spans="1:19">
      <c r="A7400">
        <v>51451001</v>
      </c>
      <c r="B7400" s="12"/>
      <c r="C7400" s="12" t="s">
        <v>4797</v>
      </c>
      <c r="D7400" s="12" t="s">
        <v>5641</v>
      </c>
      <c r="E7400" t="b">
        <v>0</v>
      </c>
      <c r="F7400">
        <v>0</v>
      </c>
      <c r="G7400">
        <v>901278738</v>
      </c>
      <c r="H7400">
        <v>43889</v>
      </c>
      <c r="I7400" s="12" t="s">
        <v>5922</v>
      </c>
      <c r="J7400">
        <v>7</v>
      </c>
      <c r="K7400">
        <v>1067</v>
      </c>
      <c r="L7400">
        <v>0</v>
      </c>
      <c r="M7400">
        <v>0</v>
      </c>
      <c r="N7400">
        <v>281500</v>
      </c>
      <c r="O7400">
        <v>0</v>
      </c>
      <c r="P7400">
        <v>927500</v>
      </c>
      <c r="Q7400">
        <v>10137</v>
      </c>
      <c r="R7400" t="b">
        <v>0</v>
      </c>
      <c r="S7400">
        <v>0</v>
      </c>
    </row>
    <row r="7401" spans="1:19">
      <c r="A7401">
        <v>51451001</v>
      </c>
      <c r="B7401" s="12"/>
      <c r="C7401" s="12" t="s">
        <v>4797</v>
      </c>
      <c r="D7401" s="12" t="s">
        <v>5641</v>
      </c>
      <c r="E7401" t="b">
        <v>0</v>
      </c>
      <c r="F7401">
        <v>0</v>
      </c>
      <c r="G7401">
        <v>901278738</v>
      </c>
      <c r="H7401">
        <v>43920</v>
      </c>
      <c r="I7401" s="12" t="s">
        <v>6218</v>
      </c>
      <c r="J7401">
        <v>10</v>
      </c>
      <c r="K7401">
        <v>578</v>
      </c>
      <c r="L7401">
        <v>0</v>
      </c>
      <c r="M7401">
        <v>0</v>
      </c>
      <c r="N7401">
        <v>0</v>
      </c>
      <c r="O7401">
        <v>400000</v>
      </c>
      <c r="P7401">
        <v>527500</v>
      </c>
      <c r="Q7401">
        <v>10138</v>
      </c>
      <c r="R7401" t="b">
        <v>0</v>
      </c>
      <c r="S7401">
        <v>0</v>
      </c>
    </row>
    <row r="7402" spans="1:19">
      <c r="A7402">
        <v>51451001</v>
      </c>
      <c r="B7402" s="12"/>
      <c r="C7402" s="12" t="s">
        <v>4797</v>
      </c>
      <c r="D7402" s="12" t="s">
        <v>5641</v>
      </c>
      <c r="E7402" t="b">
        <v>0</v>
      </c>
      <c r="F7402">
        <v>0</v>
      </c>
      <c r="G7402">
        <v>901278738</v>
      </c>
      <c r="H7402">
        <v>43951</v>
      </c>
      <c r="I7402" s="12" t="s">
        <v>6219</v>
      </c>
      <c r="J7402">
        <v>7</v>
      </c>
      <c r="K7402">
        <v>1087</v>
      </c>
      <c r="L7402">
        <v>0</v>
      </c>
      <c r="M7402">
        <v>0</v>
      </c>
      <c r="N7402">
        <v>93000</v>
      </c>
      <c r="O7402">
        <v>0</v>
      </c>
      <c r="P7402">
        <v>620500</v>
      </c>
      <c r="Q7402">
        <v>10139</v>
      </c>
      <c r="R7402" t="b">
        <v>0</v>
      </c>
      <c r="S7402">
        <v>0</v>
      </c>
    </row>
    <row r="7403" spans="1:19">
      <c r="A7403">
        <v>51451001</v>
      </c>
      <c r="B7403" s="12"/>
      <c r="C7403" s="12" t="s">
        <v>4797</v>
      </c>
      <c r="D7403" s="12" t="s">
        <v>5641</v>
      </c>
      <c r="E7403" t="b">
        <v>0</v>
      </c>
      <c r="F7403">
        <v>0</v>
      </c>
      <c r="G7403">
        <v>901278738</v>
      </c>
      <c r="H7403">
        <v>43997</v>
      </c>
      <c r="I7403" s="12" t="s">
        <v>5927</v>
      </c>
      <c r="J7403">
        <v>7</v>
      </c>
      <c r="K7403">
        <v>1110</v>
      </c>
      <c r="L7403">
        <v>0</v>
      </c>
      <c r="M7403">
        <v>0</v>
      </c>
      <c r="N7403">
        <v>33000</v>
      </c>
      <c r="O7403">
        <v>0</v>
      </c>
      <c r="P7403">
        <v>653500</v>
      </c>
      <c r="Q7403">
        <v>10140</v>
      </c>
      <c r="R7403" t="b">
        <v>0</v>
      </c>
      <c r="S7403">
        <v>0</v>
      </c>
    </row>
    <row r="7404" spans="1:19">
      <c r="A7404">
        <v>51451001</v>
      </c>
      <c r="B7404" s="12"/>
      <c r="C7404" s="12" t="s">
        <v>4797</v>
      </c>
      <c r="D7404" s="12" t="s">
        <v>5641</v>
      </c>
      <c r="E7404" t="b">
        <v>0</v>
      </c>
      <c r="F7404">
        <v>0</v>
      </c>
      <c r="G7404">
        <v>901278738</v>
      </c>
      <c r="H7404">
        <v>44027</v>
      </c>
      <c r="I7404" s="12" t="s">
        <v>6220</v>
      </c>
      <c r="J7404">
        <v>7</v>
      </c>
      <c r="K7404">
        <v>1120</v>
      </c>
      <c r="L7404">
        <v>0</v>
      </c>
      <c r="M7404">
        <v>0</v>
      </c>
      <c r="N7404">
        <v>15255</v>
      </c>
      <c r="O7404">
        <v>0</v>
      </c>
      <c r="P7404">
        <v>668755</v>
      </c>
      <c r="Q7404">
        <v>10141</v>
      </c>
      <c r="R7404" t="b">
        <v>0</v>
      </c>
      <c r="S7404">
        <v>0</v>
      </c>
    </row>
    <row r="7405" spans="1:19">
      <c r="A7405">
        <v>51451001</v>
      </c>
      <c r="B7405" s="12"/>
      <c r="C7405" s="12" t="s">
        <v>4797</v>
      </c>
      <c r="D7405" s="12" t="s">
        <v>5641</v>
      </c>
      <c r="E7405" t="b">
        <v>0</v>
      </c>
      <c r="F7405">
        <v>0</v>
      </c>
      <c r="G7405">
        <v>901278738</v>
      </c>
      <c r="H7405">
        <v>44042</v>
      </c>
      <c r="I7405" s="12" t="s">
        <v>6221</v>
      </c>
      <c r="J7405">
        <v>7</v>
      </c>
      <c r="K7405">
        <v>1130</v>
      </c>
      <c r="L7405">
        <v>0</v>
      </c>
      <c r="M7405">
        <v>0</v>
      </c>
      <c r="N7405">
        <v>96500</v>
      </c>
      <c r="O7405">
        <v>0</v>
      </c>
      <c r="P7405">
        <v>765255</v>
      </c>
      <c r="Q7405">
        <v>10142</v>
      </c>
      <c r="R7405" t="b">
        <v>0</v>
      </c>
      <c r="S7405">
        <v>0</v>
      </c>
    </row>
    <row r="7406" spans="1:19">
      <c r="A7406">
        <v>51451001</v>
      </c>
      <c r="B7406" s="12"/>
      <c r="C7406" s="12" t="s">
        <v>4797</v>
      </c>
      <c r="D7406" s="12" t="s">
        <v>5641</v>
      </c>
      <c r="E7406" t="b">
        <v>0</v>
      </c>
      <c r="F7406">
        <v>0</v>
      </c>
      <c r="G7406">
        <v>901278738</v>
      </c>
      <c r="H7406">
        <v>44104</v>
      </c>
      <c r="I7406" s="12" t="s">
        <v>6222</v>
      </c>
      <c r="J7406">
        <v>7</v>
      </c>
      <c r="K7406">
        <v>1161</v>
      </c>
      <c r="L7406">
        <v>0</v>
      </c>
      <c r="M7406">
        <v>0</v>
      </c>
      <c r="N7406">
        <v>39000</v>
      </c>
      <c r="O7406">
        <v>0</v>
      </c>
      <c r="P7406">
        <v>804255</v>
      </c>
      <c r="Q7406">
        <v>10143</v>
      </c>
      <c r="R7406" t="b">
        <v>0</v>
      </c>
      <c r="S7406">
        <v>0</v>
      </c>
    </row>
    <row r="7407" spans="1:19">
      <c r="A7407">
        <v>51451001</v>
      </c>
      <c r="B7407" s="12"/>
      <c r="C7407" s="12" t="s">
        <v>4797</v>
      </c>
      <c r="D7407" s="12" t="s">
        <v>5641</v>
      </c>
      <c r="E7407" t="b">
        <v>0</v>
      </c>
      <c r="F7407">
        <v>0</v>
      </c>
      <c r="G7407">
        <v>901278738</v>
      </c>
      <c r="H7407">
        <v>44119</v>
      </c>
      <c r="I7407" s="12" t="s">
        <v>5933</v>
      </c>
      <c r="J7407">
        <v>7</v>
      </c>
      <c r="K7407">
        <v>1166</v>
      </c>
      <c r="L7407">
        <v>0</v>
      </c>
      <c r="M7407">
        <v>0</v>
      </c>
      <c r="N7407">
        <v>80100</v>
      </c>
      <c r="O7407">
        <v>0</v>
      </c>
      <c r="P7407">
        <v>884355</v>
      </c>
      <c r="Q7407">
        <v>10144</v>
      </c>
      <c r="R7407" t="b">
        <v>0</v>
      </c>
      <c r="S7407">
        <v>0</v>
      </c>
    </row>
    <row r="7408" spans="1:19">
      <c r="A7408">
        <v>51451001</v>
      </c>
      <c r="B7408" s="12"/>
      <c r="C7408" s="12" t="s">
        <v>4797</v>
      </c>
      <c r="D7408" s="12" t="s">
        <v>5641</v>
      </c>
      <c r="E7408" t="b">
        <v>0</v>
      </c>
      <c r="F7408">
        <v>0</v>
      </c>
      <c r="G7408">
        <v>901278738</v>
      </c>
      <c r="H7408">
        <v>44134</v>
      </c>
      <c r="I7408" s="12" t="s">
        <v>6223</v>
      </c>
      <c r="J7408">
        <v>7</v>
      </c>
      <c r="K7408">
        <v>1174</v>
      </c>
      <c r="L7408">
        <v>0</v>
      </c>
      <c r="M7408">
        <v>0</v>
      </c>
      <c r="N7408">
        <v>22500</v>
      </c>
      <c r="O7408">
        <v>0</v>
      </c>
      <c r="P7408">
        <v>906855</v>
      </c>
      <c r="Q7408">
        <v>10145</v>
      </c>
      <c r="R7408" t="b">
        <v>0</v>
      </c>
      <c r="S7408">
        <v>0</v>
      </c>
    </row>
    <row r="7409" spans="1:19">
      <c r="A7409">
        <v>51451001</v>
      </c>
      <c r="B7409" s="12"/>
      <c r="C7409" s="12" t="s">
        <v>4797</v>
      </c>
      <c r="D7409" s="12" t="s">
        <v>5641</v>
      </c>
      <c r="E7409" t="b">
        <v>0</v>
      </c>
      <c r="F7409">
        <v>0</v>
      </c>
      <c r="G7409">
        <v>901278738</v>
      </c>
      <c r="H7409">
        <v>44194</v>
      </c>
      <c r="I7409" s="12" t="s">
        <v>6224</v>
      </c>
      <c r="J7409">
        <v>7</v>
      </c>
      <c r="K7409">
        <v>1195</v>
      </c>
      <c r="L7409">
        <v>0</v>
      </c>
      <c r="M7409">
        <v>0</v>
      </c>
      <c r="N7409">
        <v>68000</v>
      </c>
      <c r="O7409">
        <v>0</v>
      </c>
      <c r="P7409">
        <v>974855</v>
      </c>
      <c r="Q7409">
        <v>10146</v>
      </c>
      <c r="R7409" t="b">
        <v>0</v>
      </c>
      <c r="S7409">
        <v>0</v>
      </c>
    </row>
    <row r="7410" spans="1:19">
      <c r="A7410">
        <v>51451001</v>
      </c>
      <c r="B7410" s="12" t="s">
        <v>4230</v>
      </c>
      <c r="C7410" s="12" t="s">
        <v>4797</v>
      </c>
      <c r="D7410" s="12" t="s">
        <v>4230</v>
      </c>
      <c r="E7410" t="b">
        <v>0</v>
      </c>
      <c r="F7410">
        <v>0</v>
      </c>
      <c r="G7410">
        <v>901278738</v>
      </c>
      <c r="H7410" t="s">
        <v>21</v>
      </c>
      <c r="I7410" s="12"/>
      <c r="K7410">
        <v>0</v>
      </c>
      <c r="L7410">
        <v>0</v>
      </c>
      <c r="M7410">
        <v>0</v>
      </c>
      <c r="N7410">
        <v>1374855</v>
      </c>
      <c r="O7410">
        <v>400000</v>
      </c>
      <c r="P7410">
        <v>974855</v>
      </c>
      <c r="Q7410">
        <v>10147</v>
      </c>
      <c r="R7410" t="b">
        <v>0</v>
      </c>
      <c r="S7410">
        <v>0</v>
      </c>
    </row>
    <row r="7411" spans="1:19">
      <c r="A7411">
        <v>51451001</v>
      </c>
      <c r="B7411" s="12" t="s">
        <v>6225</v>
      </c>
      <c r="C7411" s="12" t="s">
        <v>4797</v>
      </c>
      <c r="D7411" s="12" t="s">
        <v>6225</v>
      </c>
      <c r="E7411" t="b">
        <v>0</v>
      </c>
      <c r="F7411">
        <v>0</v>
      </c>
      <c r="G7411">
        <v>0</v>
      </c>
      <c r="H7411" t="s">
        <v>21</v>
      </c>
      <c r="I7411" s="12"/>
      <c r="K7411">
        <v>0</v>
      </c>
      <c r="L7411">
        <v>0</v>
      </c>
      <c r="M7411">
        <v>0</v>
      </c>
      <c r="N7411">
        <v>7700511</v>
      </c>
      <c r="O7411">
        <v>400000</v>
      </c>
      <c r="P7411">
        <v>7300511</v>
      </c>
      <c r="Q7411">
        <v>10166</v>
      </c>
      <c r="R7411" t="b">
        <v>1</v>
      </c>
      <c r="S7411">
        <v>0</v>
      </c>
    </row>
    <row r="7412" spans="1:19">
      <c r="A7412">
        <v>51451005</v>
      </c>
      <c r="B7412" s="12" t="s">
        <v>6226</v>
      </c>
      <c r="C7412" s="12" t="s">
        <v>4797</v>
      </c>
      <c r="D7412" s="12" t="s">
        <v>6226</v>
      </c>
      <c r="E7412" t="b">
        <v>1</v>
      </c>
      <c r="F7412">
        <v>0</v>
      </c>
      <c r="G7412">
        <v>0</v>
      </c>
      <c r="H7412" t="s">
        <v>21</v>
      </c>
      <c r="I7412" s="12"/>
      <c r="K7412">
        <v>0</v>
      </c>
      <c r="L7412">
        <v>619800</v>
      </c>
      <c r="M7412">
        <v>0</v>
      </c>
      <c r="N7412">
        <v>0</v>
      </c>
      <c r="O7412">
        <v>0</v>
      </c>
      <c r="P7412">
        <v>0</v>
      </c>
      <c r="Q7412">
        <v>10203</v>
      </c>
      <c r="R7412" t="b">
        <v>1</v>
      </c>
      <c r="S7412">
        <v>0</v>
      </c>
    </row>
    <row r="7413" spans="1:19">
      <c r="A7413">
        <v>51451005</v>
      </c>
      <c r="B7413" s="12" t="s">
        <v>6227</v>
      </c>
      <c r="C7413" s="12" t="s">
        <v>4797</v>
      </c>
      <c r="D7413" s="12" t="s">
        <v>6227</v>
      </c>
      <c r="E7413" t="b">
        <v>0</v>
      </c>
      <c r="F7413">
        <v>0</v>
      </c>
      <c r="G7413">
        <v>19381471</v>
      </c>
      <c r="H7413" t="s">
        <v>21</v>
      </c>
      <c r="I7413" s="12"/>
      <c r="K7413">
        <v>0</v>
      </c>
      <c r="L7413">
        <v>47000</v>
      </c>
      <c r="M7413">
        <v>0</v>
      </c>
      <c r="N7413">
        <v>0</v>
      </c>
      <c r="O7413">
        <v>0</v>
      </c>
      <c r="P7413">
        <v>0</v>
      </c>
      <c r="Q7413">
        <v>10210</v>
      </c>
      <c r="R7413" t="b">
        <v>0</v>
      </c>
      <c r="S7413">
        <v>0</v>
      </c>
    </row>
    <row r="7414" spans="1:19">
      <c r="A7414">
        <v>51451005</v>
      </c>
      <c r="B7414" s="12"/>
      <c r="C7414" s="12" t="s">
        <v>4797</v>
      </c>
      <c r="D7414" s="12" t="s">
        <v>6227</v>
      </c>
      <c r="E7414" t="b">
        <v>0</v>
      </c>
      <c r="F7414">
        <v>0</v>
      </c>
      <c r="G7414">
        <v>19381471</v>
      </c>
      <c r="H7414">
        <v>44073</v>
      </c>
      <c r="I7414" s="12" t="s">
        <v>6228</v>
      </c>
      <c r="J7414">
        <v>7</v>
      </c>
      <c r="K7414">
        <v>1148</v>
      </c>
      <c r="L7414">
        <v>0</v>
      </c>
      <c r="M7414">
        <v>0</v>
      </c>
      <c r="N7414">
        <v>14500</v>
      </c>
      <c r="O7414">
        <v>0</v>
      </c>
      <c r="P7414">
        <v>14500</v>
      </c>
      <c r="Q7414">
        <v>10211</v>
      </c>
      <c r="R7414" t="b">
        <v>0</v>
      </c>
      <c r="S7414">
        <v>0</v>
      </c>
    </row>
    <row r="7415" spans="1:19">
      <c r="A7415">
        <v>51451005</v>
      </c>
      <c r="B7415" s="12"/>
      <c r="C7415" s="12" t="s">
        <v>4797</v>
      </c>
      <c r="D7415" s="12" t="s">
        <v>6227</v>
      </c>
      <c r="E7415" t="b">
        <v>0</v>
      </c>
      <c r="F7415">
        <v>0</v>
      </c>
      <c r="G7415">
        <v>19381471</v>
      </c>
      <c r="H7415">
        <v>44073</v>
      </c>
      <c r="I7415" s="12" t="s">
        <v>6229</v>
      </c>
      <c r="J7415">
        <v>7</v>
      </c>
      <c r="K7415">
        <v>1148</v>
      </c>
      <c r="L7415">
        <v>0</v>
      </c>
      <c r="M7415">
        <v>0</v>
      </c>
      <c r="N7415">
        <v>6500</v>
      </c>
      <c r="O7415">
        <v>0</v>
      </c>
      <c r="P7415">
        <v>21000</v>
      </c>
      <c r="Q7415">
        <v>10212</v>
      </c>
      <c r="R7415" t="b">
        <v>0</v>
      </c>
      <c r="S7415">
        <v>0</v>
      </c>
    </row>
    <row r="7416" spans="1:19">
      <c r="A7416">
        <v>51451005</v>
      </c>
      <c r="B7416" s="12"/>
      <c r="C7416" s="12" t="s">
        <v>4797</v>
      </c>
      <c r="D7416" s="12" t="s">
        <v>6227</v>
      </c>
      <c r="E7416" t="b">
        <v>0</v>
      </c>
      <c r="F7416">
        <v>0</v>
      </c>
      <c r="G7416">
        <v>19381471</v>
      </c>
      <c r="H7416">
        <v>44134</v>
      </c>
      <c r="I7416" s="12" t="s">
        <v>6230</v>
      </c>
      <c r="J7416">
        <v>7</v>
      </c>
      <c r="K7416">
        <v>1174</v>
      </c>
      <c r="L7416">
        <v>0</v>
      </c>
      <c r="M7416">
        <v>0</v>
      </c>
      <c r="N7416">
        <v>13000</v>
      </c>
      <c r="O7416">
        <v>0</v>
      </c>
      <c r="P7416">
        <v>34000</v>
      </c>
      <c r="Q7416">
        <v>10213</v>
      </c>
      <c r="R7416" t="b">
        <v>0</v>
      </c>
      <c r="S7416">
        <v>0</v>
      </c>
    </row>
    <row r="7417" spans="1:19">
      <c r="A7417">
        <v>51451005</v>
      </c>
      <c r="B7417" s="12"/>
      <c r="C7417" s="12" t="s">
        <v>4797</v>
      </c>
      <c r="D7417" s="12" t="s">
        <v>6227</v>
      </c>
      <c r="E7417" t="b">
        <v>0</v>
      </c>
      <c r="F7417">
        <v>0</v>
      </c>
      <c r="G7417">
        <v>19381471</v>
      </c>
      <c r="H7417">
        <v>44194</v>
      </c>
      <c r="I7417" s="12" t="s">
        <v>6231</v>
      </c>
      <c r="J7417">
        <v>7</v>
      </c>
      <c r="K7417">
        <v>1195</v>
      </c>
      <c r="L7417">
        <v>0</v>
      </c>
      <c r="M7417">
        <v>0</v>
      </c>
      <c r="N7417">
        <v>13000</v>
      </c>
      <c r="O7417">
        <v>0</v>
      </c>
      <c r="P7417">
        <v>47000</v>
      </c>
      <c r="Q7417">
        <v>10214</v>
      </c>
      <c r="R7417" t="b">
        <v>0</v>
      </c>
      <c r="S7417">
        <v>0</v>
      </c>
    </row>
    <row r="7418" spans="1:19">
      <c r="A7418">
        <v>51451005</v>
      </c>
      <c r="B7418" s="12" t="s">
        <v>4239</v>
      </c>
      <c r="C7418" s="12" t="s">
        <v>4797</v>
      </c>
      <c r="D7418" s="12" t="s">
        <v>4239</v>
      </c>
      <c r="E7418" t="b">
        <v>0</v>
      </c>
      <c r="F7418">
        <v>0</v>
      </c>
      <c r="G7418">
        <v>19381471</v>
      </c>
      <c r="H7418" t="s">
        <v>21</v>
      </c>
      <c r="I7418" s="12"/>
      <c r="K7418">
        <v>0</v>
      </c>
      <c r="L7418">
        <v>0</v>
      </c>
      <c r="M7418">
        <v>0</v>
      </c>
      <c r="N7418">
        <v>47000</v>
      </c>
      <c r="O7418">
        <v>0</v>
      </c>
      <c r="P7418">
        <v>47000</v>
      </c>
      <c r="Q7418">
        <v>10215</v>
      </c>
      <c r="R7418" t="b">
        <v>0</v>
      </c>
      <c r="S7418">
        <v>0</v>
      </c>
    </row>
    <row r="7419" spans="1:19">
      <c r="A7419">
        <v>51451005</v>
      </c>
      <c r="B7419" s="12" t="s">
        <v>5598</v>
      </c>
      <c r="C7419" s="12" t="s">
        <v>4797</v>
      </c>
      <c r="D7419" s="12" t="s">
        <v>5598</v>
      </c>
      <c r="E7419" t="b">
        <v>0</v>
      </c>
      <c r="F7419">
        <v>0</v>
      </c>
      <c r="G7419">
        <v>23973319</v>
      </c>
      <c r="H7419" t="s">
        <v>21</v>
      </c>
      <c r="I7419" s="12"/>
      <c r="K7419">
        <v>0</v>
      </c>
      <c r="L7419">
        <v>48000</v>
      </c>
      <c r="M7419">
        <v>0</v>
      </c>
      <c r="N7419">
        <v>0</v>
      </c>
      <c r="O7419">
        <v>0</v>
      </c>
      <c r="P7419">
        <v>0</v>
      </c>
      <c r="Q7419">
        <v>10218</v>
      </c>
      <c r="R7419" t="b">
        <v>0</v>
      </c>
      <c r="S7419">
        <v>0</v>
      </c>
    </row>
    <row r="7420" spans="1:19">
      <c r="A7420">
        <v>51451005</v>
      </c>
      <c r="B7420" s="12"/>
      <c r="C7420" s="12" t="s">
        <v>4797</v>
      </c>
      <c r="D7420" s="12" t="s">
        <v>5598</v>
      </c>
      <c r="E7420" t="b">
        <v>0</v>
      </c>
      <c r="F7420">
        <v>0</v>
      </c>
      <c r="G7420">
        <v>23973319</v>
      </c>
      <c r="H7420">
        <v>43981</v>
      </c>
      <c r="I7420" s="12" t="s">
        <v>6232</v>
      </c>
      <c r="J7420">
        <v>7</v>
      </c>
      <c r="K7420">
        <v>1099</v>
      </c>
      <c r="L7420">
        <v>0</v>
      </c>
      <c r="M7420">
        <v>0</v>
      </c>
      <c r="N7420">
        <v>48000</v>
      </c>
      <c r="O7420">
        <v>0</v>
      </c>
      <c r="P7420">
        <v>48000</v>
      </c>
      <c r="Q7420">
        <v>10219</v>
      </c>
      <c r="R7420" t="b">
        <v>0</v>
      </c>
      <c r="S7420">
        <v>0</v>
      </c>
    </row>
    <row r="7421" spans="1:19">
      <c r="A7421">
        <v>51451005</v>
      </c>
      <c r="B7421" s="12" t="s">
        <v>4241</v>
      </c>
      <c r="C7421" s="12" t="s">
        <v>4797</v>
      </c>
      <c r="D7421" s="12" t="s">
        <v>4241</v>
      </c>
      <c r="E7421" t="b">
        <v>0</v>
      </c>
      <c r="F7421">
        <v>0</v>
      </c>
      <c r="G7421">
        <v>23973319</v>
      </c>
      <c r="H7421" t="s">
        <v>21</v>
      </c>
      <c r="I7421" s="12"/>
      <c r="K7421">
        <v>0</v>
      </c>
      <c r="L7421">
        <v>0</v>
      </c>
      <c r="M7421">
        <v>0</v>
      </c>
      <c r="N7421">
        <v>48000</v>
      </c>
      <c r="O7421">
        <v>0</v>
      </c>
      <c r="P7421">
        <v>48000</v>
      </c>
      <c r="Q7421">
        <v>10220</v>
      </c>
      <c r="R7421" t="b">
        <v>0</v>
      </c>
      <c r="S7421">
        <v>0</v>
      </c>
    </row>
    <row r="7422" spans="1:19">
      <c r="A7422">
        <v>51451005</v>
      </c>
      <c r="B7422" s="12" t="s">
        <v>6233</v>
      </c>
      <c r="C7422" s="12" t="s">
        <v>4797</v>
      </c>
      <c r="D7422" s="12" t="s">
        <v>6233</v>
      </c>
      <c r="E7422" t="b">
        <v>0</v>
      </c>
      <c r="F7422">
        <v>0</v>
      </c>
      <c r="G7422">
        <v>79409804</v>
      </c>
      <c r="H7422" t="s">
        <v>21</v>
      </c>
      <c r="I7422" s="12"/>
      <c r="K7422">
        <v>0</v>
      </c>
      <c r="L7422">
        <v>60000</v>
      </c>
      <c r="M7422">
        <v>0</v>
      </c>
      <c r="N7422">
        <v>0</v>
      </c>
      <c r="O7422">
        <v>0</v>
      </c>
      <c r="P7422">
        <v>0</v>
      </c>
      <c r="Q7422">
        <v>10237</v>
      </c>
      <c r="R7422" t="b">
        <v>0</v>
      </c>
      <c r="S7422">
        <v>0</v>
      </c>
    </row>
    <row r="7423" spans="1:19">
      <c r="A7423">
        <v>51451005</v>
      </c>
      <c r="B7423" s="12"/>
      <c r="C7423" s="12" t="s">
        <v>4797</v>
      </c>
      <c r="D7423" s="12" t="s">
        <v>6233</v>
      </c>
      <c r="E7423" t="b">
        <v>0</v>
      </c>
      <c r="F7423">
        <v>0</v>
      </c>
      <c r="G7423">
        <v>79409804</v>
      </c>
      <c r="H7423">
        <v>44042</v>
      </c>
      <c r="I7423" s="12" t="s">
        <v>6234</v>
      </c>
      <c r="J7423">
        <v>7</v>
      </c>
      <c r="K7423">
        <v>1131</v>
      </c>
      <c r="L7423">
        <v>0</v>
      </c>
      <c r="M7423">
        <v>0</v>
      </c>
      <c r="N7423">
        <v>60000</v>
      </c>
      <c r="O7423">
        <v>0</v>
      </c>
      <c r="P7423">
        <v>60000</v>
      </c>
      <c r="Q7423">
        <v>10238</v>
      </c>
      <c r="R7423" t="b">
        <v>0</v>
      </c>
      <c r="S7423">
        <v>0</v>
      </c>
    </row>
    <row r="7424" spans="1:19">
      <c r="A7424">
        <v>51451005</v>
      </c>
      <c r="B7424" s="12" t="s">
        <v>4244</v>
      </c>
      <c r="C7424" s="12" t="s">
        <v>4797</v>
      </c>
      <c r="D7424" s="12" t="s">
        <v>4244</v>
      </c>
      <c r="E7424" t="b">
        <v>0</v>
      </c>
      <c r="F7424">
        <v>0</v>
      </c>
      <c r="G7424">
        <v>79409804</v>
      </c>
      <c r="H7424" t="s">
        <v>21</v>
      </c>
      <c r="I7424" s="12"/>
      <c r="K7424">
        <v>0</v>
      </c>
      <c r="L7424">
        <v>0</v>
      </c>
      <c r="M7424">
        <v>0</v>
      </c>
      <c r="N7424">
        <v>60000</v>
      </c>
      <c r="O7424">
        <v>0</v>
      </c>
      <c r="P7424">
        <v>60000</v>
      </c>
      <c r="Q7424">
        <v>10239</v>
      </c>
      <c r="R7424" t="b">
        <v>0</v>
      </c>
      <c r="S7424">
        <v>0</v>
      </c>
    </row>
    <row r="7425" spans="1:19">
      <c r="A7425">
        <v>51451005</v>
      </c>
      <c r="B7425" s="12" t="s">
        <v>6235</v>
      </c>
      <c r="C7425" s="12" t="s">
        <v>4797</v>
      </c>
      <c r="D7425" s="12" t="s">
        <v>6235</v>
      </c>
      <c r="E7425" t="b">
        <v>0</v>
      </c>
      <c r="F7425">
        <v>0</v>
      </c>
      <c r="G7425">
        <v>79625359</v>
      </c>
      <c r="H7425" t="s">
        <v>21</v>
      </c>
      <c r="I7425" s="12"/>
      <c r="K7425">
        <v>0</v>
      </c>
      <c r="L7425">
        <v>10500</v>
      </c>
      <c r="M7425">
        <v>0</v>
      </c>
      <c r="N7425">
        <v>0</v>
      </c>
      <c r="O7425">
        <v>0</v>
      </c>
      <c r="P7425">
        <v>0</v>
      </c>
      <c r="Q7425">
        <v>10240</v>
      </c>
      <c r="R7425" t="b">
        <v>0</v>
      </c>
      <c r="S7425">
        <v>0</v>
      </c>
    </row>
    <row r="7426" spans="1:19">
      <c r="A7426">
        <v>51451005</v>
      </c>
      <c r="B7426" s="12"/>
      <c r="C7426" s="12" t="s">
        <v>4797</v>
      </c>
      <c r="D7426" s="12" t="s">
        <v>6235</v>
      </c>
      <c r="E7426" t="b">
        <v>0</v>
      </c>
      <c r="F7426">
        <v>0</v>
      </c>
      <c r="G7426">
        <v>79625359</v>
      </c>
      <c r="H7426">
        <v>43920</v>
      </c>
      <c r="I7426" s="12" t="s">
        <v>6236</v>
      </c>
      <c r="J7426">
        <v>7</v>
      </c>
      <c r="K7426">
        <v>1076</v>
      </c>
      <c r="L7426">
        <v>0</v>
      </c>
      <c r="M7426">
        <v>0</v>
      </c>
      <c r="N7426">
        <v>3800</v>
      </c>
      <c r="O7426">
        <v>0</v>
      </c>
      <c r="P7426">
        <v>3800</v>
      </c>
      <c r="Q7426">
        <v>10241</v>
      </c>
      <c r="R7426" t="b">
        <v>0</v>
      </c>
      <c r="S7426">
        <v>0</v>
      </c>
    </row>
    <row r="7427" spans="1:19">
      <c r="A7427">
        <v>51451005</v>
      </c>
      <c r="B7427" s="12"/>
      <c r="C7427" s="12" t="s">
        <v>4797</v>
      </c>
      <c r="D7427" s="12" t="s">
        <v>6235</v>
      </c>
      <c r="E7427" t="b">
        <v>0</v>
      </c>
      <c r="F7427">
        <v>0</v>
      </c>
      <c r="G7427">
        <v>79625359</v>
      </c>
      <c r="H7427">
        <v>43920</v>
      </c>
      <c r="I7427" s="12" t="s">
        <v>6236</v>
      </c>
      <c r="J7427">
        <v>7</v>
      </c>
      <c r="K7427">
        <v>1076</v>
      </c>
      <c r="L7427">
        <v>0</v>
      </c>
      <c r="M7427">
        <v>0</v>
      </c>
      <c r="N7427">
        <v>1900</v>
      </c>
      <c r="O7427">
        <v>0</v>
      </c>
      <c r="P7427">
        <v>5700</v>
      </c>
      <c r="Q7427">
        <v>10242</v>
      </c>
      <c r="R7427" t="b">
        <v>0</v>
      </c>
      <c r="S7427">
        <v>0</v>
      </c>
    </row>
    <row r="7428" spans="1:19">
      <c r="A7428">
        <v>51451005</v>
      </c>
      <c r="B7428" s="12"/>
      <c r="C7428" s="12" t="s">
        <v>4797</v>
      </c>
      <c r="D7428" s="12" t="s">
        <v>6235</v>
      </c>
      <c r="E7428" t="b">
        <v>0</v>
      </c>
      <c r="F7428">
        <v>0</v>
      </c>
      <c r="G7428">
        <v>79625359</v>
      </c>
      <c r="H7428">
        <v>43981</v>
      </c>
      <c r="I7428" s="12" t="s">
        <v>6237</v>
      </c>
      <c r="J7428">
        <v>7</v>
      </c>
      <c r="K7428">
        <v>1099</v>
      </c>
      <c r="L7428">
        <v>0</v>
      </c>
      <c r="M7428">
        <v>0</v>
      </c>
      <c r="N7428">
        <v>4800</v>
      </c>
      <c r="O7428">
        <v>0</v>
      </c>
      <c r="P7428">
        <v>10500</v>
      </c>
      <c r="Q7428">
        <v>10243</v>
      </c>
      <c r="R7428" t="b">
        <v>0</v>
      </c>
      <c r="S7428">
        <v>0</v>
      </c>
    </row>
    <row r="7429" spans="1:19">
      <c r="A7429">
        <v>51451005</v>
      </c>
      <c r="B7429" s="12" t="s">
        <v>4248</v>
      </c>
      <c r="C7429" s="12" t="s">
        <v>4797</v>
      </c>
      <c r="D7429" s="12" t="s">
        <v>4248</v>
      </c>
      <c r="E7429" t="b">
        <v>0</v>
      </c>
      <c r="F7429">
        <v>0</v>
      </c>
      <c r="G7429">
        <v>79625359</v>
      </c>
      <c r="H7429" t="s">
        <v>21</v>
      </c>
      <c r="I7429" s="12"/>
      <c r="K7429">
        <v>0</v>
      </c>
      <c r="L7429">
        <v>0</v>
      </c>
      <c r="M7429">
        <v>0</v>
      </c>
      <c r="N7429">
        <v>10500</v>
      </c>
      <c r="O7429">
        <v>0</v>
      </c>
      <c r="P7429">
        <v>10500</v>
      </c>
      <c r="Q7429">
        <v>10244</v>
      </c>
      <c r="R7429" t="b">
        <v>0</v>
      </c>
      <c r="S7429">
        <v>0</v>
      </c>
    </row>
    <row r="7430" spans="1:19">
      <c r="A7430">
        <v>51451005</v>
      </c>
      <c r="B7430" s="12" t="s">
        <v>6238</v>
      </c>
      <c r="C7430" s="12" t="s">
        <v>4797</v>
      </c>
      <c r="D7430" s="12" t="s">
        <v>6238</v>
      </c>
      <c r="E7430" t="b">
        <v>0</v>
      </c>
      <c r="F7430">
        <v>0</v>
      </c>
      <c r="G7430">
        <v>830032722</v>
      </c>
      <c r="H7430" t="s">
        <v>21</v>
      </c>
      <c r="I7430" s="12"/>
      <c r="K7430">
        <v>0</v>
      </c>
      <c r="L7430">
        <v>22800</v>
      </c>
      <c r="M7430">
        <v>0</v>
      </c>
      <c r="N7430">
        <v>0</v>
      </c>
      <c r="O7430">
        <v>0</v>
      </c>
      <c r="P7430">
        <v>0</v>
      </c>
      <c r="Q7430">
        <v>10261</v>
      </c>
      <c r="R7430" t="b">
        <v>0</v>
      </c>
      <c r="S7430">
        <v>0</v>
      </c>
    </row>
    <row r="7431" spans="1:19">
      <c r="A7431">
        <v>51451005</v>
      </c>
      <c r="B7431" s="12"/>
      <c r="C7431" s="12" t="s">
        <v>4797</v>
      </c>
      <c r="D7431" s="12" t="s">
        <v>6238</v>
      </c>
      <c r="E7431" t="b">
        <v>0</v>
      </c>
      <c r="F7431">
        <v>0</v>
      </c>
      <c r="G7431">
        <v>830032722</v>
      </c>
      <c r="H7431">
        <v>43920</v>
      </c>
      <c r="I7431" s="12" t="s">
        <v>6239</v>
      </c>
      <c r="J7431">
        <v>7</v>
      </c>
      <c r="K7431">
        <v>1076</v>
      </c>
      <c r="L7431">
        <v>0</v>
      </c>
      <c r="M7431">
        <v>0</v>
      </c>
      <c r="N7431">
        <v>22800</v>
      </c>
      <c r="O7431">
        <v>0</v>
      </c>
      <c r="P7431">
        <v>22800</v>
      </c>
      <c r="Q7431">
        <v>10262</v>
      </c>
      <c r="R7431" t="b">
        <v>0</v>
      </c>
      <c r="S7431">
        <v>0</v>
      </c>
    </row>
    <row r="7432" spans="1:19">
      <c r="A7432">
        <v>51451005</v>
      </c>
      <c r="B7432" s="12" t="s">
        <v>4251</v>
      </c>
      <c r="C7432" s="12" t="s">
        <v>4797</v>
      </c>
      <c r="D7432" s="12" t="s">
        <v>4251</v>
      </c>
      <c r="E7432" t="b">
        <v>0</v>
      </c>
      <c r="F7432">
        <v>0</v>
      </c>
      <c r="G7432">
        <v>830032722</v>
      </c>
      <c r="H7432" t="s">
        <v>21</v>
      </c>
      <c r="I7432" s="12"/>
      <c r="K7432">
        <v>0</v>
      </c>
      <c r="L7432">
        <v>0</v>
      </c>
      <c r="M7432">
        <v>0</v>
      </c>
      <c r="N7432">
        <v>22800</v>
      </c>
      <c r="O7432">
        <v>0</v>
      </c>
      <c r="P7432">
        <v>22800</v>
      </c>
      <c r="Q7432">
        <v>10263</v>
      </c>
      <c r="R7432" t="b">
        <v>0</v>
      </c>
      <c r="S7432">
        <v>0</v>
      </c>
    </row>
    <row r="7433" spans="1:19">
      <c r="A7433">
        <v>51451005</v>
      </c>
      <c r="B7433" s="12" t="s">
        <v>6240</v>
      </c>
      <c r="C7433" s="12" t="s">
        <v>4797</v>
      </c>
      <c r="D7433" s="12" t="s">
        <v>6240</v>
      </c>
      <c r="E7433" t="b">
        <v>0</v>
      </c>
      <c r="F7433">
        <v>0</v>
      </c>
      <c r="G7433">
        <v>860066633</v>
      </c>
      <c r="H7433" t="s">
        <v>21</v>
      </c>
      <c r="I7433" s="12"/>
      <c r="K7433">
        <v>0</v>
      </c>
      <c r="L7433">
        <v>26500</v>
      </c>
      <c r="M7433">
        <v>0</v>
      </c>
      <c r="N7433">
        <v>0</v>
      </c>
      <c r="O7433">
        <v>0</v>
      </c>
      <c r="P7433">
        <v>0</v>
      </c>
      <c r="Q7433">
        <v>10268</v>
      </c>
      <c r="R7433" t="b">
        <v>0</v>
      </c>
      <c r="S7433">
        <v>0</v>
      </c>
    </row>
    <row r="7434" spans="1:19">
      <c r="A7434">
        <v>51451005</v>
      </c>
      <c r="B7434" s="12"/>
      <c r="C7434" s="12" t="s">
        <v>4797</v>
      </c>
      <c r="D7434" s="12" t="s">
        <v>6240</v>
      </c>
      <c r="E7434" t="b">
        <v>0</v>
      </c>
      <c r="F7434">
        <v>0</v>
      </c>
      <c r="G7434">
        <v>860066633</v>
      </c>
      <c r="H7434">
        <v>44073</v>
      </c>
      <c r="I7434" s="12" t="s">
        <v>6239</v>
      </c>
      <c r="J7434">
        <v>7</v>
      </c>
      <c r="K7434">
        <v>1148</v>
      </c>
      <c r="L7434">
        <v>0</v>
      </c>
      <c r="M7434">
        <v>0</v>
      </c>
      <c r="N7434">
        <v>26500</v>
      </c>
      <c r="O7434">
        <v>0</v>
      </c>
      <c r="P7434">
        <v>26500</v>
      </c>
      <c r="Q7434">
        <v>10269</v>
      </c>
      <c r="R7434" t="b">
        <v>0</v>
      </c>
      <c r="S7434">
        <v>0</v>
      </c>
    </row>
    <row r="7435" spans="1:19">
      <c r="A7435">
        <v>51451005</v>
      </c>
      <c r="B7435" s="12" t="s">
        <v>4254</v>
      </c>
      <c r="C7435" s="12" t="s">
        <v>4797</v>
      </c>
      <c r="D7435" s="12" t="s">
        <v>4254</v>
      </c>
      <c r="E7435" t="b">
        <v>0</v>
      </c>
      <c r="F7435">
        <v>0</v>
      </c>
      <c r="G7435">
        <v>860066633</v>
      </c>
      <c r="H7435" t="s">
        <v>21</v>
      </c>
      <c r="I7435" s="12"/>
      <c r="K7435">
        <v>0</v>
      </c>
      <c r="L7435">
        <v>0</v>
      </c>
      <c r="M7435">
        <v>0</v>
      </c>
      <c r="N7435">
        <v>26500</v>
      </c>
      <c r="O7435">
        <v>0</v>
      </c>
      <c r="P7435">
        <v>26500</v>
      </c>
      <c r="Q7435">
        <v>10270</v>
      </c>
      <c r="R7435" t="b">
        <v>0</v>
      </c>
      <c r="S7435">
        <v>0</v>
      </c>
    </row>
    <row r="7436" spans="1:19">
      <c r="A7436">
        <v>51451005</v>
      </c>
      <c r="B7436" s="12" t="s">
        <v>6241</v>
      </c>
      <c r="C7436" s="12" t="s">
        <v>4797</v>
      </c>
      <c r="D7436" s="12" t="s">
        <v>6241</v>
      </c>
      <c r="E7436" t="b">
        <v>0</v>
      </c>
      <c r="F7436">
        <v>0</v>
      </c>
      <c r="G7436">
        <v>900078103</v>
      </c>
      <c r="H7436" t="s">
        <v>21</v>
      </c>
      <c r="I7436" s="12"/>
      <c r="K7436">
        <v>0</v>
      </c>
      <c r="L7436">
        <v>20000</v>
      </c>
      <c r="M7436">
        <v>0</v>
      </c>
      <c r="N7436">
        <v>0</v>
      </c>
      <c r="O7436">
        <v>0</v>
      </c>
      <c r="P7436">
        <v>0</v>
      </c>
      <c r="Q7436">
        <v>10279</v>
      </c>
      <c r="R7436" t="b">
        <v>0</v>
      </c>
      <c r="S7436">
        <v>0</v>
      </c>
    </row>
    <row r="7437" spans="1:19">
      <c r="A7437">
        <v>51451005</v>
      </c>
      <c r="B7437" s="12"/>
      <c r="C7437" s="12" t="s">
        <v>4797</v>
      </c>
      <c r="D7437" s="12" t="s">
        <v>6241</v>
      </c>
      <c r="E7437" t="b">
        <v>0</v>
      </c>
      <c r="F7437">
        <v>0</v>
      </c>
      <c r="G7437">
        <v>900078103</v>
      </c>
      <c r="H7437">
        <v>43920</v>
      </c>
      <c r="I7437" s="12" t="s">
        <v>6242</v>
      </c>
      <c r="J7437">
        <v>7</v>
      </c>
      <c r="K7437">
        <v>1076</v>
      </c>
      <c r="L7437">
        <v>0</v>
      </c>
      <c r="M7437">
        <v>0</v>
      </c>
      <c r="N7437">
        <v>10000</v>
      </c>
      <c r="O7437">
        <v>0</v>
      </c>
      <c r="P7437">
        <v>10000</v>
      </c>
      <c r="Q7437">
        <v>10280</v>
      </c>
      <c r="R7437" t="b">
        <v>0</v>
      </c>
      <c r="S7437">
        <v>0</v>
      </c>
    </row>
    <row r="7438" spans="1:19">
      <c r="A7438">
        <v>51451005</v>
      </c>
      <c r="B7438" s="12"/>
      <c r="C7438" s="12" t="s">
        <v>4797</v>
      </c>
      <c r="D7438" s="12" t="s">
        <v>6241</v>
      </c>
      <c r="E7438" t="b">
        <v>0</v>
      </c>
      <c r="F7438">
        <v>0</v>
      </c>
      <c r="G7438">
        <v>900078103</v>
      </c>
      <c r="H7438">
        <v>44104</v>
      </c>
      <c r="I7438" s="12" t="s">
        <v>6242</v>
      </c>
      <c r="J7438">
        <v>7</v>
      </c>
      <c r="K7438">
        <v>1161</v>
      </c>
      <c r="L7438">
        <v>0</v>
      </c>
      <c r="M7438">
        <v>0</v>
      </c>
      <c r="N7438">
        <v>10000</v>
      </c>
      <c r="O7438">
        <v>0</v>
      </c>
      <c r="P7438">
        <v>20000</v>
      </c>
      <c r="Q7438">
        <v>10281</v>
      </c>
      <c r="R7438" t="b">
        <v>0</v>
      </c>
      <c r="S7438">
        <v>0</v>
      </c>
    </row>
    <row r="7439" spans="1:19">
      <c r="A7439">
        <v>51451005</v>
      </c>
      <c r="B7439" s="12" t="s">
        <v>4257</v>
      </c>
      <c r="C7439" s="12" t="s">
        <v>4797</v>
      </c>
      <c r="D7439" s="12" t="s">
        <v>4257</v>
      </c>
      <c r="E7439" t="b">
        <v>0</v>
      </c>
      <c r="F7439">
        <v>0</v>
      </c>
      <c r="G7439">
        <v>900078103</v>
      </c>
      <c r="H7439" t="s">
        <v>21</v>
      </c>
      <c r="I7439" s="12"/>
      <c r="K7439">
        <v>0</v>
      </c>
      <c r="L7439">
        <v>0</v>
      </c>
      <c r="M7439">
        <v>0</v>
      </c>
      <c r="N7439">
        <v>20000</v>
      </c>
      <c r="O7439">
        <v>0</v>
      </c>
      <c r="P7439">
        <v>20000</v>
      </c>
      <c r="Q7439">
        <v>10282</v>
      </c>
      <c r="R7439" t="b">
        <v>0</v>
      </c>
      <c r="S7439">
        <v>0</v>
      </c>
    </row>
    <row r="7440" spans="1:19">
      <c r="A7440">
        <v>51451005</v>
      </c>
      <c r="B7440" s="12" t="s">
        <v>5629</v>
      </c>
      <c r="C7440" s="12" t="s">
        <v>4797</v>
      </c>
      <c r="D7440" s="12" t="s">
        <v>5629</v>
      </c>
      <c r="E7440" t="b">
        <v>0</v>
      </c>
      <c r="F7440">
        <v>0</v>
      </c>
      <c r="G7440">
        <v>900980929</v>
      </c>
      <c r="H7440" t="s">
        <v>21</v>
      </c>
      <c r="I7440" s="12"/>
      <c r="K7440">
        <v>0</v>
      </c>
      <c r="L7440">
        <v>385000</v>
      </c>
      <c r="M7440">
        <v>0</v>
      </c>
      <c r="N7440">
        <v>0</v>
      </c>
      <c r="O7440">
        <v>0</v>
      </c>
      <c r="P7440">
        <v>0</v>
      </c>
      <c r="Q7440">
        <v>10289</v>
      </c>
      <c r="R7440" t="b">
        <v>0</v>
      </c>
      <c r="S7440">
        <v>0</v>
      </c>
    </row>
    <row r="7441" spans="1:19">
      <c r="A7441">
        <v>51451005</v>
      </c>
      <c r="B7441" s="12"/>
      <c r="C7441" s="12" t="s">
        <v>4797</v>
      </c>
      <c r="D7441" s="12" t="s">
        <v>5629</v>
      </c>
      <c r="E7441" t="b">
        <v>0</v>
      </c>
      <c r="F7441">
        <v>0</v>
      </c>
      <c r="G7441">
        <v>900980929</v>
      </c>
      <c r="H7441">
        <v>43860</v>
      </c>
      <c r="I7441" s="12" t="s">
        <v>6243</v>
      </c>
      <c r="J7441">
        <v>7</v>
      </c>
      <c r="K7441">
        <v>1049</v>
      </c>
      <c r="L7441">
        <v>0</v>
      </c>
      <c r="M7441">
        <v>0</v>
      </c>
      <c r="N7441">
        <v>45000</v>
      </c>
      <c r="O7441">
        <v>0</v>
      </c>
      <c r="P7441">
        <v>45000</v>
      </c>
      <c r="Q7441">
        <v>10290</v>
      </c>
      <c r="R7441" t="b">
        <v>0</v>
      </c>
      <c r="S7441">
        <v>0</v>
      </c>
    </row>
    <row r="7442" spans="1:19">
      <c r="A7442">
        <v>51451005</v>
      </c>
      <c r="B7442" s="12"/>
      <c r="C7442" s="12" t="s">
        <v>4797</v>
      </c>
      <c r="D7442" s="12" t="s">
        <v>5629</v>
      </c>
      <c r="E7442" t="b">
        <v>0</v>
      </c>
      <c r="F7442">
        <v>0</v>
      </c>
      <c r="G7442">
        <v>900980929</v>
      </c>
      <c r="H7442">
        <v>43981</v>
      </c>
      <c r="I7442" s="12" t="s">
        <v>5890</v>
      </c>
      <c r="J7442">
        <v>7</v>
      </c>
      <c r="K7442">
        <v>1093</v>
      </c>
      <c r="L7442">
        <v>0</v>
      </c>
      <c r="M7442">
        <v>0</v>
      </c>
      <c r="N7442">
        <v>340000</v>
      </c>
      <c r="O7442">
        <v>0</v>
      </c>
      <c r="P7442">
        <v>385000</v>
      </c>
      <c r="Q7442">
        <v>10291</v>
      </c>
      <c r="R7442" t="b">
        <v>0</v>
      </c>
      <c r="S7442">
        <v>0</v>
      </c>
    </row>
    <row r="7443" spans="1:19">
      <c r="A7443">
        <v>51451005</v>
      </c>
      <c r="B7443" s="12" t="s">
        <v>4259</v>
      </c>
      <c r="C7443" s="12" t="s">
        <v>4797</v>
      </c>
      <c r="D7443" s="12" t="s">
        <v>4259</v>
      </c>
      <c r="E7443" t="b">
        <v>0</v>
      </c>
      <c r="F7443">
        <v>0</v>
      </c>
      <c r="G7443">
        <v>900980929</v>
      </c>
      <c r="H7443" t="s">
        <v>21</v>
      </c>
      <c r="I7443" s="12"/>
      <c r="K7443">
        <v>0</v>
      </c>
      <c r="L7443">
        <v>0</v>
      </c>
      <c r="M7443">
        <v>0</v>
      </c>
      <c r="N7443">
        <v>385000</v>
      </c>
      <c r="O7443">
        <v>0</v>
      </c>
      <c r="P7443">
        <v>385000</v>
      </c>
      <c r="Q7443">
        <v>10292</v>
      </c>
      <c r="R7443" t="b">
        <v>0</v>
      </c>
      <c r="S7443">
        <v>0</v>
      </c>
    </row>
    <row r="7444" spans="1:19">
      <c r="A7444">
        <v>51451005</v>
      </c>
      <c r="B7444" s="12" t="s">
        <v>6244</v>
      </c>
      <c r="C7444" s="12" t="s">
        <v>4797</v>
      </c>
      <c r="D7444" s="12" t="s">
        <v>6244</v>
      </c>
      <c r="E7444" t="b">
        <v>0</v>
      </c>
      <c r="F7444">
        <v>0</v>
      </c>
      <c r="G7444">
        <v>0</v>
      </c>
      <c r="H7444" t="s">
        <v>21</v>
      </c>
      <c r="I7444" s="12"/>
      <c r="K7444">
        <v>0</v>
      </c>
      <c r="L7444">
        <v>0</v>
      </c>
      <c r="M7444">
        <v>0</v>
      </c>
      <c r="N7444">
        <v>619800</v>
      </c>
      <c r="O7444">
        <v>0</v>
      </c>
      <c r="P7444">
        <v>619800</v>
      </c>
      <c r="Q7444">
        <v>10301</v>
      </c>
      <c r="R7444" t="b">
        <v>1</v>
      </c>
      <c r="S7444">
        <v>0</v>
      </c>
    </row>
    <row r="7445" spans="1:19">
      <c r="A7445">
        <v>51451006</v>
      </c>
      <c r="B7445" s="12" t="s">
        <v>6245</v>
      </c>
      <c r="C7445" s="12" t="s">
        <v>4797</v>
      </c>
      <c r="D7445" s="12" t="s">
        <v>6245</v>
      </c>
      <c r="E7445" t="b">
        <v>1</v>
      </c>
      <c r="F7445">
        <v>0</v>
      </c>
      <c r="G7445">
        <v>0</v>
      </c>
      <c r="H7445" t="s">
        <v>21</v>
      </c>
      <c r="I7445" s="12"/>
      <c r="K7445">
        <v>0</v>
      </c>
      <c r="L7445">
        <v>445000</v>
      </c>
      <c r="M7445">
        <v>0</v>
      </c>
      <c r="N7445">
        <v>0</v>
      </c>
      <c r="O7445">
        <v>0</v>
      </c>
      <c r="P7445">
        <v>0</v>
      </c>
      <c r="Q7445">
        <v>10304</v>
      </c>
      <c r="R7445" t="b">
        <v>1</v>
      </c>
      <c r="S7445">
        <v>0</v>
      </c>
    </row>
    <row r="7446" spans="1:19">
      <c r="A7446">
        <v>51451006</v>
      </c>
      <c r="B7446" s="12" t="s">
        <v>5524</v>
      </c>
      <c r="C7446" s="12" t="s">
        <v>4797</v>
      </c>
      <c r="D7446" s="12" t="s">
        <v>5524</v>
      </c>
      <c r="E7446" t="b">
        <v>0</v>
      </c>
      <c r="F7446">
        <v>0</v>
      </c>
      <c r="G7446">
        <v>16705298</v>
      </c>
      <c r="H7446" t="s">
        <v>21</v>
      </c>
      <c r="I7446" s="12"/>
      <c r="K7446">
        <v>0</v>
      </c>
      <c r="L7446">
        <v>445000</v>
      </c>
      <c r="M7446">
        <v>0</v>
      </c>
      <c r="N7446">
        <v>0</v>
      </c>
      <c r="O7446">
        <v>0</v>
      </c>
      <c r="P7446">
        <v>0</v>
      </c>
      <c r="Q7446">
        <v>10305</v>
      </c>
      <c r="R7446" t="b">
        <v>0</v>
      </c>
      <c r="S7446">
        <v>0</v>
      </c>
    </row>
    <row r="7447" spans="1:19">
      <c r="A7447">
        <v>51451006</v>
      </c>
      <c r="B7447" s="12"/>
      <c r="C7447" s="12" t="s">
        <v>4797</v>
      </c>
      <c r="D7447" s="12" t="s">
        <v>5524</v>
      </c>
      <c r="E7447" t="b">
        <v>0</v>
      </c>
      <c r="F7447">
        <v>0</v>
      </c>
      <c r="G7447">
        <v>16705298</v>
      </c>
      <c r="H7447">
        <v>44073</v>
      </c>
      <c r="I7447" s="12" t="s">
        <v>5878</v>
      </c>
      <c r="J7447">
        <v>7</v>
      </c>
      <c r="K7447">
        <v>1144</v>
      </c>
      <c r="L7447">
        <v>0</v>
      </c>
      <c r="M7447">
        <v>0</v>
      </c>
      <c r="N7447">
        <v>445000</v>
      </c>
      <c r="O7447">
        <v>0</v>
      </c>
      <c r="P7447">
        <v>445000</v>
      </c>
      <c r="Q7447">
        <v>10306</v>
      </c>
      <c r="R7447" t="b">
        <v>0</v>
      </c>
      <c r="S7447">
        <v>0</v>
      </c>
    </row>
    <row r="7448" spans="1:19">
      <c r="A7448">
        <v>51451006</v>
      </c>
      <c r="B7448" s="12" t="s">
        <v>4263</v>
      </c>
      <c r="C7448" s="12" t="s">
        <v>4797</v>
      </c>
      <c r="D7448" s="12" t="s">
        <v>4263</v>
      </c>
      <c r="E7448" t="b">
        <v>0</v>
      </c>
      <c r="F7448">
        <v>0</v>
      </c>
      <c r="G7448">
        <v>16705298</v>
      </c>
      <c r="H7448" t="s">
        <v>21</v>
      </c>
      <c r="I7448" s="12"/>
      <c r="K7448">
        <v>0</v>
      </c>
      <c r="L7448">
        <v>0</v>
      </c>
      <c r="M7448">
        <v>0</v>
      </c>
      <c r="N7448">
        <v>445000</v>
      </c>
      <c r="O7448">
        <v>0</v>
      </c>
      <c r="P7448">
        <v>445000</v>
      </c>
      <c r="Q7448">
        <v>10307</v>
      </c>
      <c r="R7448" t="b">
        <v>0</v>
      </c>
      <c r="S7448">
        <v>0</v>
      </c>
    </row>
    <row r="7449" spans="1:19">
      <c r="A7449">
        <v>51451006</v>
      </c>
      <c r="B7449" s="12" t="s">
        <v>6246</v>
      </c>
      <c r="C7449" s="12" t="s">
        <v>4797</v>
      </c>
      <c r="D7449" s="12" t="s">
        <v>6246</v>
      </c>
      <c r="E7449" t="b">
        <v>0</v>
      </c>
      <c r="F7449">
        <v>0</v>
      </c>
      <c r="G7449">
        <v>0</v>
      </c>
      <c r="H7449" t="s">
        <v>21</v>
      </c>
      <c r="I7449" s="12"/>
      <c r="K7449">
        <v>0</v>
      </c>
      <c r="L7449">
        <v>0</v>
      </c>
      <c r="M7449">
        <v>0</v>
      </c>
      <c r="N7449">
        <v>445000</v>
      </c>
      <c r="O7449">
        <v>0</v>
      </c>
      <c r="P7449">
        <v>445000</v>
      </c>
      <c r="Q7449">
        <v>10316</v>
      </c>
      <c r="R7449" t="b">
        <v>1</v>
      </c>
      <c r="S7449">
        <v>0</v>
      </c>
    </row>
    <row r="7450" spans="1:19">
      <c r="A7450">
        <v>51451009</v>
      </c>
      <c r="B7450" s="12" t="s">
        <v>6247</v>
      </c>
      <c r="C7450" s="12" t="s">
        <v>4797</v>
      </c>
      <c r="D7450" s="12" t="s">
        <v>6247</v>
      </c>
      <c r="E7450" t="b">
        <v>1</v>
      </c>
      <c r="F7450">
        <v>0</v>
      </c>
      <c r="G7450">
        <v>0</v>
      </c>
      <c r="H7450" t="s">
        <v>21</v>
      </c>
      <c r="I7450" s="12"/>
      <c r="K7450">
        <v>0</v>
      </c>
      <c r="L7450">
        <v>163000</v>
      </c>
      <c r="M7450">
        <v>0</v>
      </c>
      <c r="N7450">
        <v>0</v>
      </c>
      <c r="O7450">
        <v>0</v>
      </c>
      <c r="P7450">
        <v>0</v>
      </c>
      <c r="Q7450">
        <v>10319</v>
      </c>
      <c r="R7450" t="b">
        <v>1</v>
      </c>
      <c r="S7450">
        <v>0</v>
      </c>
    </row>
    <row r="7451" spans="1:19">
      <c r="A7451">
        <v>51451009</v>
      </c>
      <c r="B7451" s="12" t="s">
        <v>5611</v>
      </c>
      <c r="C7451" s="12" t="s">
        <v>4797</v>
      </c>
      <c r="D7451" s="12" t="s">
        <v>5611</v>
      </c>
      <c r="E7451" t="b">
        <v>0</v>
      </c>
      <c r="F7451">
        <v>0</v>
      </c>
      <c r="G7451">
        <v>80503060</v>
      </c>
      <c r="H7451" t="s">
        <v>21</v>
      </c>
      <c r="I7451" s="12"/>
      <c r="K7451">
        <v>0</v>
      </c>
      <c r="L7451">
        <v>163000</v>
      </c>
      <c r="M7451">
        <v>0</v>
      </c>
      <c r="N7451">
        <v>0</v>
      </c>
      <c r="O7451">
        <v>0</v>
      </c>
      <c r="P7451">
        <v>0</v>
      </c>
      <c r="Q7451">
        <v>10324</v>
      </c>
      <c r="R7451" t="b">
        <v>0</v>
      </c>
      <c r="S7451">
        <v>0</v>
      </c>
    </row>
    <row r="7452" spans="1:19">
      <c r="A7452">
        <v>51451009</v>
      </c>
      <c r="B7452" s="12"/>
      <c r="C7452" s="12" t="s">
        <v>4797</v>
      </c>
      <c r="D7452" s="12" t="s">
        <v>5611</v>
      </c>
      <c r="E7452" t="b">
        <v>0</v>
      </c>
      <c r="F7452">
        <v>0</v>
      </c>
      <c r="G7452">
        <v>80503060</v>
      </c>
      <c r="H7452">
        <v>44073</v>
      </c>
      <c r="I7452" s="12" t="s">
        <v>5882</v>
      </c>
      <c r="J7452">
        <v>7</v>
      </c>
      <c r="K7452">
        <v>1143</v>
      </c>
      <c r="L7452">
        <v>0</v>
      </c>
      <c r="M7452">
        <v>0</v>
      </c>
      <c r="N7452">
        <v>108000</v>
      </c>
      <c r="O7452">
        <v>0</v>
      </c>
      <c r="P7452">
        <v>108000</v>
      </c>
      <c r="Q7452">
        <v>10325</v>
      </c>
      <c r="R7452" t="b">
        <v>0</v>
      </c>
      <c r="S7452">
        <v>0</v>
      </c>
    </row>
    <row r="7453" spans="1:19">
      <c r="A7453">
        <v>51451009</v>
      </c>
      <c r="B7453" s="12"/>
      <c r="C7453" s="12" t="s">
        <v>4797</v>
      </c>
      <c r="D7453" s="12" t="s">
        <v>5611</v>
      </c>
      <c r="E7453" t="b">
        <v>0</v>
      </c>
      <c r="F7453">
        <v>0</v>
      </c>
      <c r="G7453">
        <v>80503060</v>
      </c>
      <c r="H7453">
        <v>44073</v>
      </c>
      <c r="I7453" s="12" t="s">
        <v>6248</v>
      </c>
      <c r="J7453">
        <v>7</v>
      </c>
      <c r="K7453">
        <v>1143</v>
      </c>
      <c r="L7453">
        <v>0</v>
      </c>
      <c r="M7453">
        <v>0</v>
      </c>
      <c r="N7453">
        <v>55000</v>
      </c>
      <c r="O7453">
        <v>0</v>
      </c>
      <c r="P7453">
        <v>163000</v>
      </c>
      <c r="Q7453">
        <v>10326</v>
      </c>
      <c r="R7453" t="b">
        <v>0</v>
      </c>
      <c r="S7453">
        <v>0</v>
      </c>
    </row>
    <row r="7454" spans="1:19">
      <c r="A7454">
        <v>51451009</v>
      </c>
      <c r="B7454" s="12" t="s">
        <v>4268</v>
      </c>
      <c r="C7454" s="12" t="s">
        <v>4797</v>
      </c>
      <c r="D7454" s="12" t="s">
        <v>4268</v>
      </c>
      <c r="E7454" t="b">
        <v>0</v>
      </c>
      <c r="F7454">
        <v>0</v>
      </c>
      <c r="G7454">
        <v>80503060</v>
      </c>
      <c r="H7454" t="s">
        <v>21</v>
      </c>
      <c r="I7454" s="12"/>
      <c r="K7454">
        <v>0</v>
      </c>
      <c r="L7454">
        <v>0</v>
      </c>
      <c r="M7454">
        <v>0</v>
      </c>
      <c r="N7454">
        <v>163000</v>
      </c>
      <c r="O7454">
        <v>0</v>
      </c>
      <c r="P7454">
        <v>163000</v>
      </c>
      <c r="Q7454">
        <v>10327</v>
      </c>
      <c r="R7454" t="b">
        <v>0</v>
      </c>
      <c r="S7454">
        <v>0</v>
      </c>
    </row>
    <row r="7455" spans="1:19">
      <c r="A7455">
        <v>51451009</v>
      </c>
      <c r="B7455" s="12" t="s">
        <v>6249</v>
      </c>
      <c r="C7455" s="12" t="s">
        <v>4797</v>
      </c>
      <c r="D7455" s="12" t="s">
        <v>6249</v>
      </c>
      <c r="E7455" t="b">
        <v>0</v>
      </c>
      <c r="F7455">
        <v>0</v>
      </c>
      <c r="G7455">
        <v>0</v>
      </c>
      <c r="H7455" t="s">
        <v>21</v>
      </c>
      <c r="I7455" s="12"/>
      <c r="K7455">
        <v>0</v>
      </c>
      <c r="L7455">
        <v>0</v>
      </c>
      <c r="M7455">
        <v>0</v>
      </c>
      <c r="N7455">
        <v>163000</v>
      </c>
      <c r="O7455">
        <v>0</v>
      </c>
      <c r="P7455">
        <v>163000</v>
      </c>
      <c r="Q7455">
        <v>10332</v>
      </c>
      <c r="R7455" t="b">
        <v>1</v>
      </c>
      <c r="S7455">
        <v>0</v>
      </c>
    </row>
    <row r="7456" spans="1:19">
      <c r="A7456">
        <v>51451010</v>
      </c>
      <c r="B7456" s="12" t="s">
        <v>6250</v>
      </c>
      <c r="C7456" s="12" t="s">
        <v>4797</v>
      </c>
      <c r="D7456" s="12" t="s">
        <v>6250</v>
      </c>
      <c r="E7456" t="b">
        <v>1</v>
      </c>
      <c r="F7456">
        <v>0</v>
      </c>
      <c r="G7456">
        <v>0</v>
      </c>
      <c r="H7456" t="s">
        <v>21</v>
      </c>
      <c r="I7456" s="12"/>
      <c r="K7456">
        <v>0</v>
      </c>
      <c r="L7456">
        <v>300000</v>
      </c>
      <c r="M7456">
        <v>0</v>
      </c>
      <c r="N7456">
        <v>0</v>
      </c>
      <c r="O7456">
        <v>0</v>
      </c>
      <c r="P7456">
        <v>0</v>
      </c>
      <c r="Q7456">
        <v>10335</v>
      </c>
      <c r="R7456" t="b">
        <v>1</v>
      </c>
      <c r="S7456">
        <v>0</v>
      </c>
    </row>
    <row r="7457" spans="1:19">
      <c r="A7457">
        <v>51451010</v>
      </c>
      <c r="B7457" s="12" t="s">
        <v>5601</v>
      </c>
      <c r="C7457" s="12" t="s">
        <v>4797</v>
      </c>
      <c r="D7457" s="12" t="s">
        <v>5601</v>
      </c>
      <c r="E7457" t="b">
        <v>0</v>
      </c>
      <c r="F7457">
        <v>0</v>
      </c>
      <c r="G7457">
        <v>52253810</v>
      </c>
      <c r="H7457" t="s">
        <v>21</v>
      </c>
      <c r="I7457" s="12"/>
      <c r="K7457">
        <v>0</v>
      </c>
      <c r="L7457">
        <v>150000</v>
      </c>
      <c r="M7457">
        <v>0</v>
      </c>
      <c r="N7457">
        <v>0</v>
      </c>
      <c r="O7457">
        <v>0</v>
      </c>
      <c r="P7457">
        <v>0</v>
      </c>
      <c r="Q7457">
        <v>10338</v>
      </c>
      <c r="R7457" t="b">
        <v>0</v>
      </c>
      <c r="S7457">
        <v>0</v>
      </c>
    </row>
    <row r="7458" spans="1:19">
      <c r="A7458">
        <v>51451010</v>
      </c>
      <c r="B7458" s="12"/>
      <c r="C7458" s="12" t="s">
        <v>4797</v>
      </c>
      <c r="D7458" s="12" t="s">
        <v>5601</v>
      </c>
      <c r="E7458" t="b">
        <v>0</v>
      </c>
      <c r="F7458">
        <v>0</v>
      </c>
      <c r="G7458">
        <v>52253810</v>
      </c>
      <c r="H7458">
        <v>44104</v>
      </c>
      <c r="I7458" s="12" t="s">
        <v>5880</v>
      </c>
      <c r="J7458">
        <v>7</v>
      </c>
      <c r="K7458">
        <v>1156</v>
      </c>
      <c r="L7458">
        <v>0</v>
      </c>
      <c r="M7458">
        <v>0</v>
      </c>
      <c r="N7458">
        <v>150000</v>
      </c>
      <c r="O7458">
        <v>0</v>
      </c>
      <c r="P7458">
        <v>150000</v>
      </c>
      <c r="Q7458">
        <v>10339</v>
      </c>
      <c r="R7458" t="b">
        <v>0</v>
      </c>
      <c r="S7458">
        <v>0</v>
      </c>
    </row>
    <row r="7459" spans="1:19">
      <c r="A7459">
        <v>51451010</v>
      </c>
      <c r="B7459" s="12" t="s">
        <v>4272</v>
      </c>
      <c r="C7459" s="12" t="s">
        <v>4797</v>
      </c>
      <c r="D7459" s="12" t="s">
        <v>4272</v>
      </c>
      <c r="E7459" t="b">
        <v>0</v>
      </c>
      <c r="F7459">
        <v>0</v>
      </c>
      <c r="G7459">
        <v>52253810</v>
      </c>
      <c r="H7459" t="s">
        <v>21</v>
      </c>
      <c r="I7459" s="12"/>
      <c r="K7459">
        <v>0</v>
      </c>
      <c r="L7459">
        <v>0</v>
      </c>
      <c r="M7459">
        <v>0</v>
      </c>
      <c r="N7459">
        <v>150000</v>
      </c>
      <c r="O7459">
        <v>0</v>
      </c>
      <c r="P7459">
        <v>150000</v>
      </c>
      <c r="Q7459">
        <v>10340</v>
      </c>
      <c r="R7459" t="b">
        <v>0</v>
      </c>
      <c r="S7459">
        <v>0</v>
      </c>
    </row>
    <row r="7460" spans="1:19">
      <c r="A7460">
        <v>51451010</v>
      </c>
      <c r="B7460" s="12" t="s">
        <v>5611</v>
      </c>
      <c r="C7460" s="12" t="s">
        <v>4797</v>
      </c>
      <c r="D7460" s="12" t="s">
        <v>5611</v>
      </c>
      <c r="E7460" t="b">
        <v>0</v>
      </c>
      <c r="F7460">
        <v>0</v>
      </c>
      <c r="G7460">
        <v>80503060</v>
      </c>
      <c r="H7460" t="s">
        <v>21</v>
      </c>
      <c r="I7460" s="12"/>
      <c r="K7460">
        <v>0</v>
      </c>
      <c r="L7460">
        <v>150000</v>
      </c>
      <c r="M7460">
        <v>0</v>
      </c>
      <c r="N7460">
        <v>0</v>
      </c>
      <c r="O7460">
        <v>0</v>
      </c>
      <c r="P7460">
        <v>0</v>
      </c>
      <c r="Q7460">
        <v>10343</v>
      </c>
      <c r="R7460" t="b">
        <v>0</v>
      </c>
      <c r="S7460">
        <v>0</v>
      </c>
    </row>
    <row r="7461" spans="1:19">
      <c r="A7461">
        <v>51451010</v>
      </c>
      <c r="B7461" s="12"/>
      <c r="C7461" s="12" t="s">
        <v>4797</v>
      </c>
      <c r="D7461" s="12" t="s">
        <v>5611</v>
      </c>
      <c r="E7461" t="b">
        <v>0</v>
      </c>
      <c r="F7461">
        <v>0</v>
      </c>
      <c r="G7461">
        <v>80503060</v>
      </c>
      <c r="H7461">
        <v>43889</v>
      </c>
      <c r="I7461" s="12" t="s">
        <v>5881</v>
      </c>
      <c r="J7461">
        <v>7</v>
      </c>
      <c r="K7461">
        <v>1063</v>
      </c>
      <c r="L7461">
        <v>0</v>
      </c>
      <c r="M7461">
        <v>0</v>
      </c>
      <c r="N7461">
        <v>150000</v>
      </c>
      <c r="O7461">
        <v>0</v>
      </c>
      <c r="P7461">
        <v>150000</v>
      </c>
      <c r="Q7461">
        <v>10344</v>
      </c>
      <c r="R7461" t="b">
        <v>0</v>
      </c>
      <c r="S7461">
        <v>0</v>
      </c>
    </row>
    <row r="7462" spans="1:19">
      <c r="A7462">
        <v>51451010</v>
      </c>
      <c r="B7462" s="12" t="s">
        <v>4273</v>
      </c>
      <c r="C7462" s="12" t="s">
        <v>4797</v>
      </c>
      <c r="D7462" s="12" t="s">
        <v>4273</v>
      </c>
      <c r="E7462" t="b">
        <v>0</v>
      </c>
      <c r="F7462">
        <v>0</v>
      </c>
      <c r="G7462">
        <v>80503060</v>
      </c>
      <c r="H7462" t="s">
        <v>21</v>
      </c>
      <c r="I7462" s="12"/>
      <c r="K7462">
        <v>0</v>
      </c>
      <c r="L7462">
        <v>0</v>
      </c>
      <c r="M7462">
        <v>0</v>
      </c>
      <c r="N7462">
        <v>150000</v>
      </c>
      <c r="O7462">
        <v>0</v>
      </c>
      <c r="P7462">
        <v>150000</v>
      </c>
      <c r="Q7462">
        <v>10345</v>
      </c>
      <c r="R7462" t="b">
        <v>0</v>
      </c>
      <c r="S7462">
        <v>0</v>
      </c>
    </row>
    <row r="7463" spans="1:19">
      <c r="A7463">
        <v>51451010</v>
      </c>
      <c r="B7463" s="12" t="s">
        <v>6251</v>
      </c>
      <c r="C7463" s="12" t="s">
        <v>4797</v>
      </c>
      <c r="D7463" s="12" t="s">
        <v>6251</v>
      </c>
      <c r="E7463" t="b">
        <v>0</v>
      </c>
      <c r="F7463">
        <v>0</v>
      </c>
      <c r="G7463">
        <v>0</v>
      </c>
      <c r="H7463" t="s">
        <v>21</v>
      </c>
      <c r="I7463" s="12"/>
      <c r="K7463">
        <v>0</v>
      </c>
      <c r="L7463">
        <v>0</v>
      </c>
      <c r="M7463">
        <v>0</v>
      </c>
      <c r="N7463">
        <v>300000</v>
      </c>
      <c r="O7463">
        <v>0</v>
      </c>
      <c r="P7463">
        <v>300000</v>
      </c>
      <c r="Q7463">
        <v>10354</v>
      </c>
      <c r="R7463" t="b">
        <v>1</v>
      </c>
      <c r="S7463">
        <v>0</v>
      </c>
    </row>
    <row r="7464" spans="1:19">
      <c r="A7464">
        <v>51451013</v>
      </c>
      <c r="B7464" s="12" t="s">
        <v>6252</v>
      </c>
      <c r="C7464" s="12" t="s">
        <v>4797</v>
      </c>
      <c r="D7464" s="12" t="s">
        <v>6252</v>
      </c>
      <c r="E7464" t="b">
        <v>1</v>
      </c>
      <c r="F7464">
        <v>0</v>
      </c>
      <c r="G7464">
        <v>0</v>
      </c>
      <c r="H7464" t="s">
        <v>21</v>
      </c>
      <c r="I7464" s="12"/>
      <c r="K7464">
        <v>0</v>
      </c>
      <c r="L7464">
        <v>595000</v>
      </c>
      <c r="M7464">
        <v>0</v>
      </c>
      <c r="N7464">
        <v>0</v>
      </c>
      <c r="O7464">
        <v>0</v>
      </c>
      <c r="P7464">
        <v>0</v>
      </c>
      <c r="Q7464">
        <v>10357</v>
      </c>
      <c r="R7464" t="b">
        <v>1</v>
      </c>
      <c r="S7464">
        <v>0</v>
      </c>
    </row>
    <row r="7465" spans="1:19">
      <c r="A7465">
        <v>51451013</v>
      </c>
      <c r="B7465" s="12" t="s">
        <v>5614</v>
      </c>
      <c r="C7465" s="12" t="s">
        <v>4797</v>
      </c>
      <c r="D7465" s="12" t="s">
        <v>5614</v>
      </c>
      <c r="E7465" t="b">
        <v>0</v>
      </c>
      <c r="F7465">
        <v>0</v>
      </c>
      <c r="G7465">
        <v>830015825</v>
      </c>
      <c r="H7465" t="s">
        <v>21</v>
      </c>
      <c r="I7465" s="12"/>
      <c r="K7465">
        <v>0</v>
      </c>
      <c r="L7465">
        <v>595000</v>
      </c>
      <c r="M7465">
        <v>0</v>
      </c>
      <c r="N7465">
        <v>0</v>
      </c>
      <c r="O7465">
        <v>0</v>
      </c>
      <c r="P7465">
        <v>0</v>
      </c>
      <c r="Q7465">
        <v>10402</v>
      </c>
      <c r="R7465" t="b">
        <v>0</v>
      </c>
      <c r="S7465">
        <v>0</v>
      </c>
    </row>
    <row r="7466" spans="1:19">
      <c r="A7466">
        <v>51451013</v>
      </c>
      <c r="B7466" s="12"/>
      <c r="C7466" s="12" t="s">
        <v>4797</v>
      </c>
      <c r="D7466" s="12" t="s">
        <v>5614</v>
      </c>
      <c r="E7466" t="b">
        <v>0</v>
      </c>
      <c r="F7466">
        <v>0</v>
      </c>
      <c r="G7466">
        <v>830015825</v>
      </c>
      <c r="H7466">
        <v>43981</v>
      </c>
      <c r="I7466" s="12" t="s">
        <v>5883</v>
      </c>
      <c r="J7466">
        <v>7</v>
      </c>
      <c r="K7466">
        <v>1092</v>
      </c>
      <c r="L7466">
        <v>0</v>
      </c>
      <c r="M7466">
        <v>0</v>
      </c>
      <c r="N7466">
        <v>190400</v>
      </c>
      <c r="O7466">
        <v>0</v>
      </c>
      <c r="P7466">
        <v>190400</v>
      </c>
      <c r="Q7466">
        <v>10403</v>
      </c>
      <c r="R7466" t="b">
        <v>0</v>
      </c>
      <c r="S7466">
        <v>0</v>
      </c>
    </row>
    <row r="7467" spans="1:19">
      <c r="A7467">
        <v>51451013</v>
      </c>
      <c r="B7467" s="12"/>
      <c r="C7467" s="12" t="s">
        <v>4797</v>
      </c>
      <c r="D7467" s="12" t="s">
        <v>5614</v>
      </c>
      <c r="E7467" t="b">
        <v>0</v>
      </c>
      <c r="F7467">
        <v>0</v>
      </c>
      <c r="G7467">
        <v>830015825</v>
      </c>
      <c r="H7467">
        <v>44104</v>
      </c>
      <c r="I7467" s="12" t="s">
        <v>5884</v>
      </c>
      <c r="J7467">
        <v>7</v>
      </c>
      <c r="K7467">
        <v>1159</v>
      </c>
      <c r="L7467">
        <v>0</v>
      </c>
      <c r="M7467">
        <v>0</v>
      </c>
      <c r="N7467">
        <v>214200</v>
      </c>
      <c r="O7467">
        <v>0</v>
      </c>
      <c r="P7467">
        <v>404600</v>
      </c>
      <c r="Q7467">
        <v>10404</v>
      </c>
      <c r="R7467" t="b">
        <v>0</v>
      </c>
      <c r="S7467">
        <v>0</v>
      </c>
    </row>
    <row r="7468" spans="1:19">
      <c r="A7468">
        <v>51451013</v>
      </c>
      <c r="B7468" s="12"/>
      <c r="C7468" s="12" t="s">
        <v>4797</v>
      </c>
      <c r="D7468" s="12" t="s">
        <v>5614</v>
      </c>
      <c r="E7468" t="b">
        <v>0</v>
      </c>
      <c r="F7468">
        <v>0</v>
      </c>
      <c r="G7468">
        <v>830015825</v>
      </c>
      <c r="H7468">
        <v>44164</v>
      </c>
      <c r="I7468" s="12" t="s">
        <v>5886</v>
      </c>
      <c r="J7468">
        <v>7</v>
      </c>
      <c r="K7468">
        <v>1183</v>
      </c>
      <c r="L7468">
        <v>0</v>
      </c>
      <c r="M7468">
        <v>0</v>
      </c>
      <c r="N7468">
        <v>190400</v>
      </c>
      <c r="O7468">
        <v>0</v>
      </c>
      <c r="P7468">
        <v>595000</v>
      </c>
      <c r="Q7468">
        <v>10405</v>
      </c>
      <c r="R7468" t="b">
        <v>0</v>
      </c>
      <c r="S7468">
        <v>0</v>
      </c>
    </row>
    <row r="7469" spans="1:19">
      <c r="A7469">
        <v>51451013</v>
      </c>
      <c r="B7469" s="12" t="s">
        <v>4277</v>
      </c>
      <c r="C7469" s="12" t="s">
        <v>4797</v>
      </c>
      <c r="D7469" s="12" t="s">
        <v>4277</v>
      </c>
      <c r="E7469" t="b">
        <v>0</v>
      </c>
      <c r="F7469">
        <v>0</v>
      </c>
      <c r="G7469">
        <v>830015825</v>
      </c>
      <c r="H7469" t="s">
        <v>21</v>
      </c>
      <c r="I7469" s="12"/>
      <c r="K7469">
        <v>0</v>
      </c>
      <c r="L7469">
        <v>0</v>
      </c>
      <c r="M7469">
        <v>0</v>
      </c>
      <c r="N7469">
        <v>595000</v>
      </c>
      <c r="O7469">
        <v>0</v>
      </c>
      <c r="P7469">
        <v>595000</v>
      </c>
      <c r="Q7469">
        <v>10406</v>
      </c>
      <c r="R7469" t="b">
        <v>0</v>
      </c>
      <c r="S7469">
        <v>0</v>
      </c>
    </row>
    <row r="7470" spans="1:19">
      <c r="A7470">
        <v>51451013</v>
      </c>
      <c r="B7470" s="12" t="s">
        <v>6253</v>
      </c>
      <c r="C7470" s="12" t="s">
        <v>4797</v>
      </c>
      <c r="D7470" s="12" t="s">
        <v>6253</v>
      </c>
      <c r="E7470" t="b">
        <v>0</v>
      </c>
      <c r="F7470">
        <v>0</v>
      </c>
      <c r="G7470">
        <v>0</v>
      </c>
      <c r="H7470" t="s">
        <v>21</v>
      </c>
      <c r="I7470" s="12"/>
      <c r="K7470">
        <v>0</v>
      </c>
      <c r="L7470">
        <v>0</v>
      </c>
      <c r="M7470">
        <v>0</v>
      </c>
      <c r="N7470">
        <v>595000</v>
      </c>
      <c r="O7470">
        <v>0</v>
      </c>
      <c r="P7470">
        <v>595000</v>
      </c>
      <c r="Q7470">
        <v>10411</v>
      </c>
      <c r="R7470" t="b">
        <v>1</v>
      </c>
      <c r="S7470">
        <v>0</v>
      </c>
    </row>
    <row r="7471" spans="1:19">
      <c r="A7471">
        <v>514510</v>
      </c>
      <c r="B7471" s="12" t="s">
        <v>4279</v>
      </c>
      <c r="C7471" s="12" t="s">
        <v>4797</v>
      </c>
      <c r="D7471" s="12" t="s">
        <v>4279</v>
      </c>
      <c r="E7471" t="b">
        <v>0</v>
      </c>
      <c r="F7471">
        <v>0</v>
      </c>
      <c r="G7471">
        <v>0</v>
      </c>
      <c r="H7471" t="s">
        <v>21</v>
      </c>
      <c r="I7471" s="12"/>
      <c r="K7471">
        <v>0</v>
      </c>
      <c r="L7471">
        <v>0</v>
      </c>
      <c r="M7471">
        <v>0</v>
      </c>
      <c r="N7471">
        <v>9823311</v>
      </c>
      <c r="O7471">
        <v>400000</v>
      </c>
      <c r="P7471">
        <v>9423311</v>
      </c>
      <c r="Q7471">
        <v>10440</v>
      </c>
      <c r="R7471" t="b">
        <v>0</v>
      </c>
      <c r="S7471">
        <v>0</v>
      </c>
    </row>
    <row r="7472" spans="1:19">
      <c r="A7472">
        <v>514515</v>
      </c>
      <c r="B7472" s="12" t="s">
        <v>6254</v>
      </c>
      <c r="C7472" s="12" t="s">
        <v>4797</v>
      </c>
      <c r="D7472" s="12" t="s">
        <v>6254</v>
      </c>
      <c r="E7472" t="b">
        <v>1</v>
      </c>
      <c r="F7472">
        <v>0</v>
      </c>
      <c r="G7472">
        <v>0</v>
      </c>
      <c r="H7472" t="s">
        <v>21</v>
      </c>
      <c r="I7472" s="12"/>
      <c r="K7472">
        <v>0</v>
      </c>
      <c r="L7472">
        <v>750000</v>
      </c>
      <c r="M7472">
        <v>0</v>
      </c>
      <c r="N7472">
        <v>0</v>
      </c>
      <c r="O7472">
        <v>0</v>
      </c>
      <c r="P7472">
        <v>0</v>
      </c>
      <c r="Q7472">
        <v>10443</v>
      </c>
      <c r="R7472" t="b">
        <v>1</v>
      </c>
      <c r="S7472">
        <v>0</v>
      </c>
    </row>
    <row r="7473" spans="1:19">
      <c r="A7473">
        <v>514515</v>
      </c>
      <c r="B7473" s="12" t="s">
        <v>5524</v>
      </c>
      <c r="C7473" s="12" t="s">
        <v>4797</v>
      </c>
      <c r="D7473" s="12" t="s">
        <v>5524</v>
      </c>
      <c r="E7473" t="b">
        <v>0</v>
      </c>
      <c r="F7473">
        <v>0</v>
      </c>
      <c r="G7473">
        <v>16705298</v>
      </c>
      <c r="H7473" t="s">
        <v>21</v>
      </c>
      <c r="I7473" s="12"/>
      <c r="K7473">
        <v>0</v>
      </c>
      <c r="L7473">
        <v>750000</v>
      </c>
      <c r="M7473">
        <v>0</v>
      </c>
      <c r="N7473">
        <v>0</v>
      </c>
      <c r="O7473">
        <v>0</v>
      </c>
      <c r="P7473">
        <v>0</v>
      </c>
      <c r="Q7473">
        <v>10448</v>
      </c>
      <c r="R7473" t="b">
        <v>0</v>
      </c>
      <c r="S7473">
        <v>0</v>
      </c>
    </row>
    <row r="7474" spans="1:19">
      <c r="A7474">
        <v>514515</v>
      </c>
      <c r="B7474" s="12"/>
      <c r="C7474" s="12" t="s">
        <v>4797</v>
      </c>
      <c r="D7474" s="12" t="s">
        <v>5524</v>
      </c>
      <c r="E7474" t="b">
        <v>0</v>
      </c>
      <c r="F7474">
        <v>0</v>
      </c>
      <c r="G7474">
        <v>16705298</v>
      </c>
      <c r="H7474">
        <v>44133</v>
      </c>
      <c r="I7474" s="12" t="s">
        <v>5879</v>
      </c>
      <c r="J7474">
        <v>7</v>
      </c>
      <c r="K7474">
        <v>1172</v>
      </c>
      <c r="L7474">
        <v>0</v>
      </c>
      <c r="M7474">
        <v>0</v>
      </c>
      <c r="N7474">
        <v>750000</v>
      </c>
      <c r="O7474">
        <v>0</v>
      </c>
      <c r="P7474">
        <v>750000</v>
      </c>
      <c r="Q7474">
        <v>10449</v>
      </c>
      <c r="R7474" t="b">
        <v>0</v>
      </c>
      <c r="S7474">
        <v>0</v>
      </c>
    </row>
    <row r="7475" spans="1:19">
      <c r="A7475">
        <v>514515</v>
      </c>
      <c r="B7475" s="12" t="s">
        <v>4282</v>
      </c>
      <c r="C7475" s="12" t="s">
        <v>4797</v>
      </c>
      <c r="D7475" s="12" t="s">
        <v>4282</v>
      </c>
      <c r="E7475" t="b">
        <v>0</v>
      </c>
      <c r="F7475">
        <v>0</v>
      </c>
      <c r="G7475">
        <v>16705298</v>
      </c>
      <c r="H7475" t="s">
        <v>21</v>
      </c>
      <c r="I7475" s="12"/>
      <c r="K7475">
        <v>0</v>
      </c>
      <c r="L7475">
        <v>0</v>
      </c>
      <c r="M7475">
        <v>0</v>
      </c>
      <c r="N7475">
        <v>750000</v>
      </c>
      <c r="O7475">
        <v>0</v>
      </c>
      <c r="P7475">
        <v>750000</v>
      </c>
      <c r="Q7475">
        <v>10450</v>
      </c>
      <c r="R7475" t="b">
        <v>0</v>
      </c>
      <c r="S7475">
        <v>0</v>
      </c>
    </row>
    <row r="7476" spans="1:19">
      <c r="A7476">
        <v>514515</v>
      </c>
      <c r="B7476" s="12" t="s">
        <v>4283</v>
      </c>
      <c r="C7476" s="12" t="s">
        <v>4797</v>
      </c>
      <c r="D7476" s="12" t="s">
        <v>4283</v>
      </c>
      <c r="E7476" t="b">
        <v>0</v>
      </c>
      <c r="F7476">
        <v>0</v>
      </c>
      <c r="G7476">
        <v>0</v>
      </c>
      <c r="H7476" t="s">
        <v>21</v>
      </c>
      <c r="I7476" s="12"/>
      <c r="K7476">
        <v>0</v>
      </c>
      <c r="L7476">
        <v>0</v>
      </c>
      <c r="M7476">
        <v>0</v>
      </c>
      <c r="N7476">
        <v>750000</v>
      </c>
      <c r="O7476">
        <v>0</v>
      </c>
      <c r="P7476">
        <v>750000</v>
      </c>
      <c r="Q7476">
        <v>10461</v>
      </c>
      <c r="R7476" t="b">
        <v>1</v>
      </c>
      <c r="S7476">
        <v>0</v>
      </c>
    </row>
    <row r="7477" spans="1:19">
      <c r="A7477">
        <v>5145</v>
      </c>
      <c r="B7477" s="12" t="s">
        <v>4284</v>
      </c>
      <c r="C7477" s="12" t="s">
        <v>4797</v>
      </c>
      <c r="D7477" s="12" t="s">
        <v>4284</v>
      </c>
      <c r="E7477" t="b">
        <v>0</v>
      </c>
      <c r="F7477">
        <v>0</v>
      </c>
      <c r="G7477">
        <v>0</v>
      </c>
      <c r="H7477" t="s">
        <v>21</v>
      </c>
      <c r="I7477" s="12"/>
      <c r="K7477">
        <v>0</v>
      </c>
      <c r="L7477">
        <v>0</v>
      </c>
      <c r="M7477">
        <v>0</v>
      </c>
      <c r="N7477">
        <v>10573311</v>
      </c>
      <c r="O7477">
        <v>400000</v>
      </c>
      <c r="P7477">
        <v>10173311</v>
      </c>
      <c r="Q7477">
        <v>10504</v>
      </c>
      <c r="R7477" t="b">
        <v>1</v>
      </c>
      <c r="S7477">
        <v>0</v>
      </c>
    </row>
    <row r="7478" spans="1:19">
      <c r="A7478">
        <v>5150</v>
      </c>
      <c r="B7478" s="12" t="s">
        <v>6255</v>
      </c>
      <c r="C7478" s="12" t="s">
        <v>2436</v>
      </c>
      <c r="D7478" s="12" t="s">
        <v>6255</v>
      </c>
      <c r="E7478" t="b">
        <v>0</v>
      </c>
      <c r="F7478">
        <v>0</v>
      </c>
      <c r="G7478">
        <v>0</v>
      </c>
      <c r="H7478" t="s">
        <v>21</v>
      </c>
      <c r="I7478" s="12"/>
      <c r="K7478">
        <v>0</v>
      </c>
      <c r="L7478">
        <v>1400090</v>
      </c>
      <c r="M7478">
        <v>0</v>
      </c>
      <c r="N7478">
        <v>0</v>
      </c>
      <c r="O7478">
        <v>0</v>
      </c>
      <c r="P7478">
        <v>0</v>
      </c>
      <c r="Q7478">
        <v>10506</v>
      </c>
      <c r="R7478" t="b">
        <v>1</v>
      </c>
      <c r="S7478">
        <v>0</v>
      </c>
    </row>
    <row r="7479" spans="1:19">
      <c r="A7479">
        <v>515005</v>
      </c>
      <c r="B7479" s="12" t="s">
        <v>6256</v>
      </c>
      <c r="C7479" s="12" t="s">
        <v>4797</v>
      </c>
      <c r="D7479" s="12" t="s">
        <v>6256</v>
      </c>
      <c r="E7479" t="b">
        <v>1</v>
      </c>
      <c r="F7479">
        <v>0</v>
      </c>
      <c r="G7479">
        <v>0</v>
      </c>
      <c r="H7479" t="s">
        <v>21</v>
      </c>
      <c r="I7479" s="12"/>
      <c r="K7479">
        <v>0</v>
      </c>
      <c r="L7479">
        <v>700045</v>
      </c>
      <c r="M7479">
        <v>0</v>
      </c>
      <c r="N7479">
        <v>0</v>
      </c>
      <c r="O7479">
        <v>0</v>
      </c>
      <c r="P7479">
        <v>0</v>
      </c>
      <c r="Q7479">
        <v>10508</v>
      </c>
      <c r="R7479" t="b">
        <v>1</v>
      </c>
      <c r="S7479">
        <v>0</v>
      </c>
    </row>
    <row r="7480" spans="1:19">
      <c r="A7480">
        <v>515005</v>
      </c>
      <c r="B7480" s="12" t="s">
        <v>5518</v>
      </c>
      <c r="C7480" s="12" t="s">
        <v>4797</v>
      </c>
      <c r="D7480" s="12" t="s">
        <v>5518</v>
      </c>
      <c r="E7480" t="b">
        <v>0</v>
      </c>
      <c r="F7480">
        <v>0</v>
      </c>
      <c r="G7480">
        <v>2996611</v>
      </c>
      <c r="H7480" t="s">
        <v>21</v>
      </c>
      <c r="I7480" s="12"/>
      <c r="K7480">
        <v>0</v>
      </c>
      <c r="L7480">
        <v>152000</v>
      </c>
      <c r="M7480">
        <v>0</v>
      </c>
      <c r="N7480">
        <v>0</v>
      </c>
      <c r="O7480">
        <v>0</v>
      </c>
      <c r="P7480">
        <v>0</v>
      </c>
      <c r="Q7480">
        <v>10509</v>
      </c>
      <c r="R7480" t="b">
        <v>0</v>
      </c>
      <c r="S7480">
        <v>0</v>
      </c>
    </row>
    <row r="7481" spans="1:19">
      <c r="A7481">
        <v>515005</v>
      </c>
      <c r="B7481" s="12"/>
      <c r="C7481" s="12" t="s">
        <v>4797</v>
      </c>
      <c r="D7481" s="12" t="s">
        <v>5518</v>
      </c>
      <c r="E7481" t="b">
        <v>0</v>
      </c>
      <c r="F7481">
        <v>0</v>
      </c>
      <c r="G7481">
        <v>2996611</v>
      </c>
      <c r="H7481">
        <v>43860</v>
      </c>
      <c r="I7481" s="12" t="s">
        <v>5922</v>
      </c>
      <c r="J7481">
        <v>7</v>
      </c>
      <c r="K7481">
        <v>1049</v>
      </c>
      <c r="L7481">
        <v>0</v>
      </c>
      <c r="M7481">
        <v>0</v>
      </c>
      <c r="N7481">
        <v>152000</v>
      </c>
      <c r="O7481">
        <v>0</v>
      </c>
      <c r="P7481">
        <v>152000</v>
      </c>
      <c r="Q7481">
        <v>10510</v>
      </c>
      <c r="R7481" t="b">
        <v>0</v>
      </c>
      <c r="S7481">
        <v>0</v>
      </c>
    </row>
    <row r="7482" spans="1:19">
      <c r="A7482">
        <v>515005</v>
      </c>
      <c r="B7482" s="12" t="s">
        <v>4289</v>
      </c>
      <c r="C7482" s="12" t="s">
        <v>4797</v>
      </c>
      <c r="D7482" s="12" t="s">
        <v>4289</v>
      </c>
      <c r="E7482" t="b">
        <v>0</v>
      </c>
      <c r="F7482">
        <v>0</v>
      </c>
      <c r="G7482">
        <v>2996611</v>
      </c>
      <c r="H7482" t="s">
        <v>21</v>
      </c>
      <c r="I7482" s="12"/>
      <c r="K7482">
        <v>0</v>
      </c>
      <c r="L7482">
        <v>0</v>
      </c>
      <c r="M7482">
        <v>0</v>
      </c>
      <c r="N7482">
        <v>152000</v>
      </c>
      <c r="O7482">
        <v>0</v>
      </c>
      <c r="P7482">
        <v>152000</v>
      </c>
      <c r="Q7482">
        <v>10511</v>
      </c>
      <c r="R7482" t="b">
        <v>0</v>
      </c>
      <c r="S7482">
        <v>0</v>
      </c>
    </row>
    <row r="7483" spans="1:19">
      <c r="A7483">
        <v>515005</v>
      </c>
      <c r="B7483" s="12" t="s">
        <v>6257</v>
      </c>
      <c r="C7483" s="12" t="s">
        <v>4797</v>
      </c>
      <c r="D7483" s="12" t="s">
        <v>6257</v>
      </c>
      <c r="E7483" t="b">
        <v>0</v>
      </c>
      <c r="F7483">
        <v>0</v>
      </c>
      <c r="G7483">
        <v>79151118</v>
      </c>
      <c r="H7483" t="s">
        <v>21</v>
      </c>
      <c r="I7483" s="12"/>
      <c r="K7483">
        <v>0</v>
      </c>
      <c r="L7483">
        <v>105000</v>
      </c>
      <c r="M7483">
        <v>0</v>
      </c>
      <c r="N7483">
        <v>0</v>
      </c>
      <c r="O7483">
        <v>0</v>
      </c>
      <c r="P7483">
        <v>0</v>
      </c>
      <c r="Q7483">
        <v>10554</v>
      </c>
      <c r="R7483" t="b">
        <v>0</v>
      </c>
      <c r="S7483">
        <v>0</v>
      </c>
    </row>
    <row r="7484" spans="1:19">
      <c r="A7484">
        <v>515005</v>
      </c>
      <c r="B7484" s="12"/>
      <c r="C7484" s="12" t="s">
        <v>4797</v>
      </c>
      <c r="D7484" s="12" t="s">
        <v>6257</v>
      </c>
      <c r="E7484" t="b">
        <v>0</v>
      </c>
      <c r="F7484">
        <v>0</v>
      </c>
      <c r="G7484">
        <v>79151118</v>
      </c>
      <c r="H7484">
        <v>44194</v>
      </c>
      <c r="I7484" s="12" t="s">
        <v>6258</v>
      </c>
      <c r="J7484">
        <v>7</v>
      </c>
      <c r="K7484">
        <v>1195</v>
      </c>
      <c r="L7484">
        <v>0</v>
      </c>
      <c r="M7484">
        <v>0</v>
      </c>
      <c r="N7484">
        <v>105000</v>
      </c>
      <c r="O7484">
        <v>0</v>
      </c>
      <c r="P7484">
        <v>105000</v>
      </c>
      <c r="Q7484">
        <v>10555</v>
      </c>
      <c r="R7484" t="b">
        <v>0</v>
      </c>
      <c r="S7484">
        <v>0</v>
      </c>
    </row>
    <row r="7485" spans="1:19">
      <c r="A7485">
        <v>515005</v>
      </c>
      <c r="B7485" s="12" t="s">
        <v>4292</v>
      </c>
      <c r="C7485" s="12" t="s">
        <v>4797</v>
      </c>
      <c r="D7485" s="12" t="s">
        <v>4292</v>
      </c>
      <c r="E7485" t="b">
        <v>0</v>
      </c>
      <c r="F7485">
        <v>0</v>
      </c>
      <c r="G7485">
        <v>79151118</v>
      </c>
      <c r="H7485" t="s">
        <v>21</v>
      </c>
      <c r="I7485" s="12"/>
      <c r="K7485">
        <v>0</v>
      </c>
      <c r="L7485">
        <v>0</v>
      </c>
      <c r="M7485">
        <v>0</v>
      </c>
      <c r="N7485">
        <v>105000</v>
      </c>
      <c r="O7485">
        <v>0</v>
      </c>
      <c r="P7485">
        <v>105000</v>
      </c>
      <c r="Q7485">
        <v>10556</v>
      </c>
      <c r="R7485" t="b">
        <v>0</v>
      </c>
      <c r="S7485">
        <v>0</v>
      </c>
    </row>
    <row r="7486" spans="1:19">
      <c r="A7486">
        <v>515005</v>
      </c>
      <c r="B7486" s="12" t="s">
        <v>6203</v>
      </c>
      <c r="C7486" s="12" t="s">
        <v>4797</v>
      </c>
      <c r="D7486" s="12" t="s">
        <v>6203</v>
      </c>
      <c r="E7486" t="b">
        <v>0</v>
      </c>
      <c r="F7486">
        <v>0</v>
      </c>
      <c r="G7486">
        <v>222222222</v>
      </c>
      <c r="H7486" t="s">
        <v>21</v>
      </c>
      <c r="I7486" s="12"/>
      <c r="K7486">
        <v>0</v>
      </c>
      <c r="L7486">
        <v>3000</v>
      </c>
      <c r="M7486">
        <v>0</v>
      </c>
      <c r="N7486">
        <v>0</v>
      </c>
      <c r="O7486">
        <v>0</v>
      </c>
      <c r="P7486">
        <v>0</v>
      </c>
      <c r="Q7486">
        <v>10579</v>
      </c>
      <c r="R7486" t="b">
        <v>0</v>
      </c>
      <c r="S7486">
        <v>0</v>
      </c>
    </row>
    <row r="7487" spans="1:19">
      <c r="A7487">
        <v>515005</v>
      </c>
      <c r="B7487" s="12"/>
      <c r="C7487" s="12" t="s">
        <v>4797</v>
      </c>
      <c r="D7487" s="12" t="s">
        <v>6203</v>
      </c>
      <c r="E7487" t="b">
        <v>0</v>
      </c>
      <c r="F7487">
        <v>0</v>
      </c>
      <c r="G7487">
        <v>222222222</v>
      </c>
      <c r="H7487">
        <v>44027</v>
      </c>
      <c r="I7487" s="12" t="s">
        <v>6259</v>
      </c>
      <c r="J7487">
        <v>7</v>
      </c>
      <c r="K7487">
        <v>1120</v>
      </c>
      <c r="L7487">
        <v>0</v>
      </c>
      <c r="M7487">
        <v>0</v>
      </c>
      <c r="N7487">
        <v>3000</v>
      </c>
      <c r="O7487">
        <v>0</v>
      </c>
      <c r="P7487">
        <v>3000</v>
      </c>
      <c r="Q7487">
        <v>10580</v>
      </c>
      <c r="R7487" t="b">
        <v>0</v>
      </c>
      <c r="S7487">
        <v>0</v>
      </c>
    </row>
    <row r="7488" spans="1:19">
      <c r="A7488">
        <v>515005</v>
      </c>
      <c r="B7488" s="12" t="s">
        <v>4294</v>
      </c>
      <c r="C7488" s="12" t="s">
        <v>4797</v>
      </c>
      <c r="D7488" s="12" t="s">
        <v>4294</v>
      </c>
      <c r="E7488" t="b">
        <v>0</v>
      </c>
      <c r="F7488">
        <v>0</v>
      </c>
      <c r="G7488">
        <v>222222222</v>
      </c>
      <c r="H7488" t="s">
        <v>21</v>
      </c>
      <c r="I7488" s="12"/>
      <c r="K7488">
        <v>0</v>
      </c>
      <c r="L7488">
        <v>0</v>
      </c>
      <c r="M7488">
        <v>0</v>
      </c>
      <c r="N7488">
        <v>3000</v>
      </c>
      <c r="O7488">
        <v>0</v>
      </c>
      <c r="P7488">
        <v>3000</v>
      </c>
      <c r="Q7488">
        <v>10581</v>
      </c>
      <c r="R7488" t="b">
        <v>0</v>
      </c>
      <c r="S7488">
        <v>0</v>
      </c>
    </row>
    <row r="7489" spans="1:19">
      <c r="A7489">
        <v>515005</v>
      </c>
      <c r="B7489" s="12" t="s">
        <v>6260</v>
      </c>
      <c r="C7489" s="12" t="s">
        <v>4797</v>
      </c>
      <c r="D7489" s="12" t="s">
        <v>6260</v>
      </c>
      <c r="E7489" t="b">
        <v>0</v>
      </c>
      <c r="F7489">
        <v>0</v>
      </c>
      <c r="G7489">
        <v>900498730</v>
      </c>
      <c r="H7489" t="s">
        <v>21</v>
      </c>
      <c r="I7489" s="12"/>
      <c r="K7489">
        <v>0</v>
      </c>
      <c r="L7489">
        <v>326600</v>
      </c>
      <c r="M7489">
        <v>0</v>
      </c>
      <c r="N7489">
        <v>0</v>
      </c>
      <c r="O7489">
        <v>0</v>
      </c>
      <c r="P7489">
        <v>0</v>
      </c>
      <c r="Q7489">
        <v>10608</v>
      </c>
      <c r="R7489" t="b">
        <v>0</v>
      </c>
      <c r="S7489">
        <v>0</v>
      </c>
    </row>
    <row r="7490" spans="1:19">
      <c r="A7490">
        <v>515005</v>
      </c>
      <c r="B7490" s="12"/>
      <c r="C7490" s="12" t="s">
        <v>4797</v>
      </c>
      <c r="D7490" s="12" t="s">
        <v>6260</v>
      </c>
      <c r="E7490" t="b">
        <v>0</v>
      </c>
      <c r="F7490">
        <v>0</v>
      </c>
      <c r="G7490">
        <v>900498730</v>
      </c>
      <c r="H7490">
        <v>44164</v>
      </c>
      <c r="I7490" s="12" t="s">
        <v>6261</v>
      </c>
      <c r="J7490">
        <v>7</v>
      </c>
      <c r="K7490">
        <v>1186</v>
      </c>
      <c r="L7490">
        <v>0</v>
      </c>
      <c r="M7490">
        <v>0</v>
      </c>
      <c r="N7490">
        <v>28000</v>
      </c>
      <c r="O7490">
        <v>0</v>
      </c>
      <c r="P7490">
        <v>28000</v>
      </c>
      <c r="Q7490">
        <v>10609</v>
      </c>
      <c r="R7490" t="b">
        <v>0</v>
      </c>
      <c r="S7490">
        <v>0</v>
      </c>
    </row>
    <row r="7491" spans="1:19">
      <c r="A7491">
        <v>515005</v>
      </c>
      <c r="B7491" s="12"/>
      <c r="C7491" s="12" t="s">
        <v>4797</v>
      </c>
      <c r="D7491" s="12" t="s">
        <v>6260</v>
      </c>
      <c r="E7491" t="b">
        <v>0</v>
      </c>
      <c r="F7491">
        <v>0</v>
      </c>
      <c r="G7491">
        <v>900498730</v>
      </c>
      <c r="H7491">
        <v>44164</v>
      </c>
      <c r="I7491" s="12" t="s">
        <v>6262</v>
      </c>
      <c r="J7491">
        <v>7</v>
      </c>
      <c r="K7491">
        <v>1186</v>
      </c>
      <c r="L7491">
        <v>0</v>
      </c>
      <c r="M7491">
        <v>0</v>
      </c>
      <c r="N7491">
        <v>295600</v>
      </c>
      <c r="O7491">
        <v>0</v>
      </c>
      <c r="P7491">
        <v>323600</v>
      </c>
      <c r="Q7491">
        <v>10610</v>
      </c>
      <c r="R7491" t="b">
        <v>0</v>
      </c>
      <c r="S7491">
        <v>0</v>
      </c>
    </row>
    <row r="7492" spans="1:19">
      <c r="A7492">
        <v>515005</v>
      </c>
      <c r="B7492" s="12"/>
      <c r="C7492" s="12" t="s">
        <v>4797</v>
      </c>
      <c r="D7492" s="12" t="s">
        <v>6260</v>
      </c>
      <c r="E7492" t="b">
        <v>0</v>
      </c>
      <c r="F7492">
        <v>0</v>
      </c>
      <c r="G7492">
        <v>900498730</v>
      </c>
      <c r="H7492">
        <v>44194</v>
      </c>
      <c r="I7492" s="12" t="s">
        <v>6263</v>
      </c>
      <c r="J7492">
        <v>7</v>
      </c>
      <c r="K7492">
        <v>1195</v>
      </c>
      <c r="L7492">
        <v>0</v>
      </c>
      <c r="M7492">
        <v>0</v>
      </c>
      <c r="N7492">
        <v>3000</v>
      </c>
      <c r="O7492">
        <v>0</v>
      </c>
      <c r="P7492">
        <v>326600</v>
      </c>
      <c r="Q7492">
        <v>10611</v>
      </c>
      <c r="R7492" t="b">
        <v>0</v>
      </c>
      <c r="S7492">
        <v>0</v>
      </c>
    </row>
    <row r="7493" spans="1:19">
      <c r="A7493">
        <v>515005</v>
      </c>
      <c r="B7493" s="12" t="s">
        <v>4299</v>
      </c>
      <c r="C7493" s="12" t="s">
        <v>4797</v>
      </c>
      <c r="D7493" s="12" t="s">
        <v>4299</v>
      </c>
      <c r="E7493" t="b">
        <v>0</v>
      </c>
      <c r="F7493">
        <v>0</v>
      </c>
      <c r="G7493">
        <v>900498730</v>
      </c>
      <c r="H7493" t="s">
        <v>21</v>
      </c>
      <c r="I7493" s="12"/>
      <c r="K7493">
        <v>0</v>
      </c>
      <c r="L7493">
        <v>0</v>
      </c>
      <c r="M7493">
        <v>0</v>
      </c>
      <c r="N7493">
        <v>326600</v>
      </c>
      <c r="O7493">
        <v>0</v>
      </c>
      <c r="P7493">
        <v>326600</v>
      </c>
      <c r="Q7493">
        <v>10612</v>
      </c>
      <c r="R7493" t="b">
        <v>0</v>
      </c>
      <c r="S7493">
        <v>0</v>
      </c>
    </row>
    <row r="7494" spans="1:19">
      <c r="A7494">
        <v>515005</v>
      </c>
      <c r="B7494" s="12" t="s">
        <v>6206</v>
      </c>
      <c r="C7494" s="12" t="s">
        <v>4797</v>
      </c>
      <c r="D7494" s="12" t="s">
        <v>6206</v>
      </c>
      <c r="E7494" t="b">
        <v>0</v>
      </c>
      <c r="F7494">
        <v>0</v>
      </c>
      <c r="G7494">
        <v>900511438</v>
      </c>
      <c r="H7494" t="s">
        <v>21</v>
      </c>
      <c r="I7494" s="12"/>
      <c r="K7494">
        <v>0</v>
      </c>
      <c r="L7494">
        <v>36000</v>
      </c>
      <c r="M7494">
        <v>0</v>
      </c>
      <c r="N7494">
        <v>0</v>
      </c>
      <c r="O7494">
        <v>0</v>
      </c>
      <c r="P7494">
        <v>0</v>
      </c>
      <c r="Q7494">
        <v>10615</v>
      </c>
      <c r="R7494" t="b">
        <v>0</v>
      </c>
      <c r="S7494">
        <v>0</v>
      </c>
    </row>
    <row r="7495" spans="1:19">
      <c r="A7495">
        <v>515005</v>
      </c>
      <c r="B7495" s="12"/>
      <c r="C7495" s="12" t="s">
        <v>4797</v>
      </c>
      <c r="D7495" s="12" t="s">
        <v>6206</v>
      </c>
      <c r="E7495" t="b">
        <v>0</v>
      </c>
      <c r="F7495">
        <v>0</v>
      </c>
      <c r="G7495">
        <v>900511438</v>
      </c>
      <c r="H7495">
        <v>44164</v>
      </c>
      <c r="I7495" s="12" t="s">
        <v>6264</v>
      </c>
      <c r="J7495">
        <v>7</v>
      </c>
      <c r="K7495">
        <v>1186</v>
      </c>
      <c r="L7495">
        <v>0</v>
      </c>
      <c r="M7495">
        <v>0</v>
      </c>
      <c r="N7495">
        <v>36000</v>
      </c>
      <c r="O7495">
        <v>0</v>
      </c>
      <c r="P7495">
        <v>36000</v>
      </c>
      <c r="Q7495">
        <v>10616</v>
      </c>
      <c r="R7495" t="b">
        <v>0</v>
      </c>
      <c r="S7495">
        <v>0</v>
      </c>
    </row>
    <row r="7496" spans="1:19">
      <c r="A7496">
        <v>515005</v>
      </c>
      <c r="B7496" s="12" t="s">
        <v>4301</v>
      </c>
      <c r="C7496" s="12" t="s">
        <v>4797</v>
      </c>
      <c r="D7496" s="12" t="s">
        <v>4301</v>
      </c>
      <c r="E7496" t="b">
        <v>0</v>
      </c>
      <c r="F7496">
        <v>0</v>
      </c>
      <c r="G7496">
        <v>900511438</v>
      </c>
      <c r="H7496" t="s">
        <v>21</v>
      </c>
      <c r="I7496" s="12"/>
      <c r="K7496">
        <v>0</v>
      </c>
      <c r="L7496">
        <v>0</v>
      </c>
      <c r="M7496">
        <v>0</v>
      </c>
      <c r="N7496">
        <v>36000</v>
      </c>
      <c r="O7496">
        <v>0</v>
      </c>
      <c r="P7496">
        <v>36000</v>
      </c>
      <c r="Q7496">
        <v>10617</v>
      </c>
      <c r="R7496" t="b">
        <v>0</v>
      </c>
      <c r="S7496">
        <v>0</v>
      </c>
    </row>
    <row r="7497" spans="1:19">
      <c r="A7497">
        <v>515005</v>
      </c>
      <c r="B7497" s="12" t="s">
        <v>5630</v>
      </c>
      <c r="C7497" s="12" t="s">
        <v>4797</v>
      </c>
      <c r="D7497" s="12" t="s">
        <v>5630</v>
      </c>
      <c r="E7497" t="b">
        <v>0</v>
      </c>
      <c r="F7497">
        <v>0</v>
      </c>
      <c r="G7497">
        <v>901012876</v>
      </c>
      <c r="H7497" t="s">
        <v>21</v>
      </c>
      <c r="I7497" s="12"/>
      <c r="K7497">
        <v>0</v>
      </c>
      <c r="L7497">
        <v>10100</v>
      </c>
      <c r="M7497">
        <v>0</v>
      </c>
      <c r="N7497">
        <v>0</v>
      </c>
      <c r="O7497">
        <v>0</v>
      </c>
      <c r="P7497">
        <v>0</v>
      </c>
      <c r="Q7497">
        <v>10626</v>
      </c>
      <c r="R7497" t="b">
        <v>0</v>
      </c>
      <c r="S7497">
        <v>0</v>
      </c>
    </row>
    <row r="7498" spans="1:19">
      <c r="A7498">
        <v>515005</v>
      </c>
      <c r="B7498" s="12"/>
      <c r="C7498" s="12" t="s">
        <v>4797</v>
      </c>
      <c r="D7498" s="12" t="s">
        <v>5630</v>
      </c>
      <c r="E7498" t="b">
        <v>0</v>
      </c>
      <c r="F7498">
        <v>0</v>
      </c>
      <c r="G7498">
        <v>901012876</v>
      </c>
      <c r="H7498">
        <v>44027</v>
      </c>
      <c r="I7498" s="12" t="s">
        <v>6265</v>
      </c>
      <c r="J7498">
        <v>7</v>
      </c>
      <c r="K7498">
        <v>1120</v>
      </c>
      <c r="L7498">
        <v>0</v>
      </c>
      <c r="M7498">
        <v>0</v>
      </c>
      <c r="N7498">
        <v>10100</v>
      </c>
      <c r="O7498">
        <v>0</v>
      </c>
      <c r="P7498">
        <v>10100</v>
      </c>
      <c r="Q7498">
        <v>10627</v>
      </c>
      <c r="R7498" t="b">
        <v>0</v>
      </c>
      <c r="S7498">
        <v>0</v>
      </c>
    </row>
    <row r="7499" spans="1:19">
      <c r="A7499">
        <v>515005</v>
      </c>
      <c r="B7499" s="12" t="s">
        <v>4303</v>
      </c>
      <c r="C7499" s="12" t="s">
        <v>4797</v>
      </c>
      <c r="D7499" s="12" t="s">
        <v>4303</v>
      </c>
      <c r="E7499" t="b">
        <v>0</v>
      </c>
      <c r="F7499">
        <v>0</v>
      </c>
      <c r="G7499">
        <v>901012876</v>
      </c>
      <c r="H7499" t="s">
        <v>21</v>
      </c>
      <c r="I7499" s="12"/>
      <c r="K7499">
        <v>0</v>
      </c>
      <c r="L7499">
        <v>0</v>
      </c>
      <c r="M7499">
        <v>0</v>
      </c>
      <c r="N7499">
        <v>10100</v>
      </c>
      <c r="O7499">
        <v>0</v>
      </c>
      <c r="P7499">
        <v>10100</v>
      </c>
      <c r="Q7499">
        <v>10628</v>
      </c>
      <c r="R7499" t="b">
        <v>0</v>
      </c>
      <c r="S7499">
        <v>0</v>
      </c>
    </row>
    <row r="7500" spans="1:19">
      <c r="A7500">
        <v>515005</v>
      </c>
      <c r="B7500" s="12" t="s">
        <v>5641</v>
      </c>
      <c r="C7500" s="12" t="s">
        <v>4797</v>
      </c>
      <c r="D7500" s="12" t="s">
        <v>5641</v>
      </c>
      <c r="E7500" t="b">
        <v>0</v>
      </c>
      <c r="F7500">
        <v>0</v>
      </c>
      <c r="G7500">
        <v>901278738</v>
      </c>
      <c r="H7500" t="s">
        <v>21</v>
      </c>
      <c r="I7500" s="12"/>
      <c r="K7500">
        <v>0</v>
      </c>
      <c r="L7500">
        <v>67345</v>
      </c>
      <c r="M7500">
        <v>0</v>
      </c>
      <c r="N7500">
        <v>0</v>
      </c>
      <c r="O7500">
        <v>0</v>
      </c>
      <c r="P7500">
        <v>0</v>
      </c>
      <c r="Q7500">
        <v>10629</v>
      </c>
      <c r="R7500" t="b">
        <v>0</v>
      </c>
      <c r="S7500">
        <v>0</v>
      </c>
    </row>
    <row r="7501" spans="1:19">
      <c r="A7501">
        <v>515005</v>
      </c>
      <c r="B7501" s="12"/>
      <c r="C7501" s="12" t="s">
        <v>4797</v>
      </c>
      <c r="D7501" s="12" t="s">
        <v>5641</v>
      </c>
      <c r="E7501" t="b">
        <v>0</v>
      </c>
      <c r="F7501">
        <v>0</v>
      </c>
      <c r="G7501">
        <v>901278738</v>
      </c>
      <c r="H7501">
        <v>43889</v>
      </c>
      <c r="I7501" s="12" t="s">
        <v>6266</v>
      </c>
      <c r="J7501">
        <v>7</v>
      </c>
      <c r="K7501">
        <v>1064</v>
      </c>
      <c r="L7501">
        <v>0</v>
      </c>
      <c r="M7501">
        <v>0</v>
      </c>
      <c r="N7501">
        <v>14500</v>
      </c>
      <c r="O7501">
        <v>0</v>
      </c>
      <c r="P7501">
        <v>14500</v>
      </c>
      <c r="Q7501">
        <v>10630</v>
      </c>
      <c r="R7501" t="b">
        <v>0</v>
      </c>
      <c r="S7501">
        <v>0</v>
      </c>
    </row>
    <row r="7502" spans="1:19">
      <c r="A7502">
        <v>515005</v>
      </c>
      <c r="B7502" s="12"/>
      <c r="C7502" s="12" t="s">
        <v>4797</v>
      </c>
      <c r="D7502" s="12" t="s">
        <v>5641</v>
      </c>
      <c r="E7502" t="b">
        <v>0</v>
      </c>
      <c r="F7502">
        <v>0</v>
      </c>
      <c r="G7502">
        <v>901278738</v>
      </c>
      <c r="H7502">
        <v>44027</v>
      </c>
      <c r="I7502" s="12" t="s">
        <v>6267</v>
      </c>
      <c r="J7502">
        <v>7</v>
      </c>
      <c r="K7502">
        <v>1120</v>
      </c>
      <c r="L7502">
        <v>0</v>
      </c>
      <c r="M7502">
        <v>0</v>
      </c>
      <c r="N7502">
        <v>30345</v>
      </c>
      <c r="O7502">
        <v>0</v>
      </c>
      <c r="P7502">
        <v>44845</v>
      </c>
      <c r="Q7502">
        <v>10631</v>
      </c>
      <c r="R7502" t="b">
        <v>0</v>
      </c>
      <c r="S7502">
        <v>0</v>
      </c>
    </row>
    <row r="7503" spans="1:19">
      <c r="A7503">
        <v>515005</v>
      </c>
      <c r="B7503" s="12"/>
      <c r="C7503" s="12" t="s">
        <v>4797</v>
      </c>
      <c r="D7503" s="12" t="s">
        <v>5641</v>
      </c>
      <c r="E7503" t="b">
        <v>0</v>
      </c>
      <c r="F7503">
        <v>0</v>
      </c>
      <c r="G7503">
        <v>901278738</v>
      </c>
      <c r="H7503">
        <v>44042</v>
      </c>
      <c r="I7503" s="12" t="s">
        <v>6221</v>
      </c>
      <c r="J7503">
        <v>7</v>
      </c>
      <c r="K7503">
        <v>1130</v>
      </c>
      <c r="L7503">
        <v>0</v>
      </c>
      <c r="M7503">
        <v>0</v>
      </c>
      <c r="N7503">
        <v>22500</v>
      </c>
      <c r="O7503">
        <v>0</v>
      </c>
      <c r="P7503">
        <v>67345</v>
      </c>
      <c r="Q7503">
        <v>10632</v>
      </c>
      <c r="R7503" t="b">
        <v>0</v>
      </c>
      <c r="S7503">
        <v>0</v>
      </c>
    </row>
    <row r="7504" spans="1:19">
      <c r="A7504">
        <v>515005</v>
      </c>
      <c r="B7504" s="12" t="s">
        <v>4306</v>
      </c>
      <c r="C7504" s="12" t="s">
        <v>4797</v>
      </c>
      <c r="D7504" s="12" t="s">
        <v>4306</v>
      </c>
      <c r="E7504" t="b">
        <v>0</v>
      </c>
      <c r="F7504">
        <v>0</v>
      </c>
      <c r="G7504">
        <v>901278738</v>
      </c>
      <c r="H7504" t="s">
        <v>21</v>
      </c>
      <c r="I7504" s="12"/>
      <c r="K7504">
        <v>0</v>
      </c>
      <c r="L7504">
        <v>0</v>
      </c>
      <c r="M7504">
        <v>0</v>
      </c>
      <c r="N7504">
        <v>67345</v>
      </c>
      <c r="O7504">
        <v>0</v>
      </c>
      <c r="P7504">
        <v>67345</v>
      </c>
      <c r="Q7504">
        <v>10633</v>
      </c>
      <c r="R7504" t="b">
        <v>0</v>
      </c>
      <c r="S7504">
        <v>0</v>
      </c>
    </row>
    <row r="7505" spans="1:19">
      <c r="A7505">
        <v>515005</v>
      </c>
      <c r="B7505" s="12" t="s">
        <v>4307</v>
      </c>
      <c r="C7505" s="12" t="s">
        <v>4797</v>
      </c>
      <c r="D7505" s="12" t="s">
        <v>4307</v>
      </c>
      <c r="E7505" t="b">
        <v>0</v>
      </c>
      <c r="F7505">
        <v>0</v>
      </c>
      <c r="G7505">
        <v>0</v>
      </c>
      <c r="H7505" t="s">
        <v>21</v>
      </c>
      <c r="I7505" s="12"/>
      <c r="K7505">
        <v>0</v>
      </c>
      <c r="L7505">
        <v>0</v>
      </c>
      <c r="M7505">
        <v>0</v>
      </c>
      <c r="N7505">
        <v>700045</v>
      </c>
      <c r="O7505">
        <v>0</v>
      </c>
      <c r="P7505">
        <v>700045</v>
      </c>
      <c r="Q7505">
        <v>10642</v>
      </c>
      <c r="R7505" t="b">
        <v>1</v>
      </c>
      <c r="S7505">
        <v>0</v>
      </c>
    </row>
    <row r="7506" spans="1:19">
      <c r="A7506">
        <v>5150</v>
      </c>
      <c r="B7506" s="12" t="s">
        <v>4308</v>
      </c>
      <c r="C7506" s="12" t="s">
        <v>4797</v>
      </c>
      <c r="D7506" s="12" t="s">
        <v>4308</v>
      </c>
      <c r="E7506" t="b">
        <v>0</v>
      </c>
      <c r="F7506">
        <v>0</v>
      </c>
      <c r="G7506">
        <v>0</v>
      </c>
      <c r="H7506" t="s">
        <v>21</v>
      </c>
      <c r="I7506" s="12"/>
      <c r="K7506">
        <v>0</v>
      </c>
      <c r="L7506">
        <v>0</v>
      </c>
      <c r="M7506">
        <v>0</v>
      </c>
      <c r="N7506">
        <v>700045</v>
      </c>
      <c r="O7506">
        <v>0</v>
      </c>
      <c r="P7506">
        <v>700045</v>
      </c>
      <c r="Q7506">
        <v>10647</v>
      </c>
      <c r="R7506" t="b">
        <v>1</v>
      </c>
      <c r="S7506">
        <v>0</v>
      </c>
    </row>
    <row r="7507" spans="1:19">
      <c r="A7507">
        <v>5195</v>
      </c>
      <c r="B7507" s="12" t="s">
        <v>6168</v>
      </c>
      <c r="C7507" s="12" t="s">
        <v>2913</v>
      </c>
      <c r="D7507" s="12" t="s">
        <v>6168</v>
      </c>
      <c r="E7507" t="b">
        <v>0</v>
      </c>
      <c r="F7507">
        <v>0</v>
      </c>
      <c r="G7507">
        <v>0</v>
      </c>
      <c r="H7507" t="s">
        <v>21</v>
      </c>
      <c r="I7507" s="12"/>
      <c r="K7507">
        <v>0</v>
      </c>
      <c r="L7507">
        <v>14996079.18</v>
      </c>
      <c r="M7507">
        <v>0</v>
      </c>
      <c r="N7507">
        <v>0</v>
      </c>
      <c r="O7507">
        <v>0</v>
      </c>
      <c r="P7507">
        <v>0</v>
      </c>
      <c r="Q7507">
        <v>10667</v>
      </c>
      <c r="R7507" t="b">
        <v>1</v>
      </c>
      <c r="S7507">
        <v>0</v>
      </c>
    </row>
    <row r="7508" spans="1:19">
      <c r="A7508">
        <v>519525</v>
      </c>
      <c r="B7508" s="12" t="s">
        <v>6268</v>
      </c>
      <c r="C7508" s="12" t="s">
        <v>2890</v>
      </c>
      <c r="D7508" s="12" t="s">
        <v>6268</v>
      </c>
      <c r="E7508" t="b">
        <v>0</v>
      </c>
      <c r="F7508">
        <v>0</v>
      </c>
      <c r="G7508">
        <v>0</v>
      </c>
      <c r="H7508" t="s">
        <v>21</v>
      </c>
      <c r="I7508" s="12"/>
      <c r="K7508">
        <v>0</v>
      </c>
      <c r="L7508">
        <v>10074099.18</v>
      </c>
      <c r="M7508">
        <v>0</v>
      </c>
      <c r="N7508">
        <v>0</v>
      </c>
      <c r="O7508">
        <v>0</v>
      </c>
      <c r="P7508">
        <v>0</v>
      </c>
      <c r="Q7508">
        <v>10668</v>
      </c>
      <c r="R7508" t="b">
        <v>0</v>
      </c>
      <c r="S7508">
        <v>0</v>
      </c>
    </row>
    <row r="7509" spans="1:19">
      <c r="A7509">
        <v>51952501</v>
      </c>
      <c r="B7509" s="12" t="s">
        <v>6269</v>
      </c>
      <c r="C7509" s="12" t="s">
        <v>4797</v>
      </c>
      <c r="D7509" s="12" t="s">
        <v>6269</v>
      </c>
      <c r="E7509" t="b">
        <v>1</v>
      </c>
      <c r="F7509">
        <v>0</v>
      </c>
      <c r="G7509">
        <v>0</v>
      </c>
      <c r="H7509" t="s">
        <v>21</v>
      </c>
      <c r="I7509" s="12"/>
      <c r="K7509">
        <v>0</v>
      </c>
      <c r="L7509">
        <v>5003659.59</v>
      </c>
      <c r="M7509">
        <v>0</v>
      </c>
      <c r="N7509">
        <v>0</v>
      </c>
      <c r="O7509">
        <v>0</v>
      </c>
      <c r="P7509">
        <v>0</v>
      </c>
      <c r="Q7509">
        <v>10670</v>
      </c>
      <c r="R7509" t="b">
        <v>1</v>
      </c>
      <c r="S7509">
        <v>0</v>
      </c>
    </row>
    <row r="7510" spans="1:19">
      <c r="A7510">
        <v>51952501</v>
      </c>
      <c r="B7510" s="12" t="s">
        <v>5309</v>
      </c>
      <c r="C7510" s="12" t="s">
        <v>4797</v>
      </c>
      <c r="D7510" s="12" t="s">
        <v>5309</v>
      </c>
      <c r="E7510" t="b">
        <v>0</v>
      </c>
      <c r="F7510">
        <v>0</v>
      </c>
      <c r="G7510">
        <v>6302</v>
      </c>
      <c r="H7510" t="s">
        <v>21</v>
      </c>
      <c r="I7510" s="12"/>
      <c r="K7510">
        <v>0</v>
      </c>
      <c r="L7510">
        <v>2740500</v>
      </c>
      <c r="M7510">
        <v>0</v>
      </c>
      <c r="N7510">
        <v>0</v>
      </c>
      <c r="O7510">
        <v>0</v>
      </c>
      <c r="P7510">
        <v>0</v>
      </c>
      <c r="Q7510">
        <v>10671</v>
      </c>
      <c r="R7510" t="b">
        <v>0</v>
      </c>
      <c r="S7510">
        <v>0</v>
      </c>
    </row>
    <row r="7511" spans="1:19">
      <c r="A7511">
        <v>51952501</v>
      </c>
      <c r="B7511" s="12"/>
      <c r="C7511" s="12" t="s">
        <v>4797</v>
      </c>
      <c r="D7511" s="12" t="s">
        <v>5309</v>
      </c>
      <c r="E7511" t="b">
        <v>0</v>
      </c>
      <c r="F7511">
        <v>0</v>
      </c>
      <c r="G7511">
        <v>6302</v>
      </c>
      <c r="H7511">
        <v>44012</v>
      </c>
      <c r="I7511" s="12" t="s">
        <v>6270</v>
      </c>
      <c r="J7511">
        <v>10</v>
      </c>
      <c r="K7511">
        <v>580</v>
      </c>
      <c r="L7511">
        <v>0</v>
      </c>
      <c r="M7511">
        <v>0</v>
      </c>
      <c r="N7511">
        <v>746640</v>
      </c>
      <c r="O7511">
        <v>0</v>
      </c>
      <c r="P7511">
        <v>746640</v>
      </c>
      <c r="Q7511">
        <v>10672</v>
      </c>
      <c r="R7511" t="b">
        <v>0</v>
      </c>
      <c r="S7511">
        <v>0</v>
      </c>
    </row>
    <row r="7512" spans="1:19">
      <c r="A7512">
        <v>51952501</v>
      </c>
      <c r="B7512" s="12"/>
      <c r="C7512" s="12" t="s">
        <v>4797</v>
      </c>
      <c r="D7512" s="12" t="s">
        <v>5309</v>
      </c>
      <c r="E7512" t="b">
        <v>0</v>
      </c>
      <c r="F7512">
        <v>0</v>
      </c>
      <c r="G7512">
        <v>6302</v>
      </c>
      <c r="H7512">
        <v>44195</v>
      </c>
      <c r="I7512" s="12" t="s">
        <v>6271</v>
      </c>
      <c r="J7512">
        <v>10</v>
      </c>
      <c r="K7512">
        <v>585</v>
      </c>
      <c r="L7512">
        <v>0</v>
      </c>
      <c r="M7512">
        <v>0</v>
      </c>
      <c r="N7512">
        <v>746640</v>
      </c>
      <c r="O7512">
        <v>0</v>
      </c>
      <c r="P7512">
        <v>1493280</v>
      </c>
      <c r="Q7512">
        <v>10673</v>
      </c>
      <c r="R7512" t="b">
        <v>0</v>
      </c>
      <c r="S7512">
        <v>0</v>
      </c>
    </row>
    <row r="7513" spans="1:19">
      <c r="A7513">
        <v>51952501</v>
      </c>
      <c r="B7513" s="12"/>
      <c r="C7513" s="12" t="s">
        <v>4797</v>
      </c>
      <c r="D7513" s="12" t="s">
        <v>5309</v>
      </c>
      <c r="E7513" t="b">
        <v>0</v>
      </c>
      <c r="F7513">
        <v>0</v>
      </c>
      <c r="G7513">
        <v>6302</v>
      </c>
      <c r="H7513">
        <v>44195</v>
      </c>
      <c r="I7513" s="12" t="s">
        <v>6272</v>
      </c>
      <c r="J7513">
        <v>10</v>
      </c>
      <c r="K7513">
        <v>585</v>
      </c>
      <c r="L7513">
        <v>0</v>
      </c>
      <c r="M7513">
        <v>0</v>
      </c>
      <c r="N7513">
        <v>615600</v>
      </c>
      <c r="O7513">
        <v>0</v>
      </c>
      <c r="P7513">
        <v>2108880</v>
      </c>
      <c r="Q7513">
        <v>10674</v>
      </c>
      <c r="R7513" t="b">
        <v>0</v>
      </c>
      <c r="S7513">
        <v>0</v>
      </c>
    </row>
    <row r="7514" spans="1:19">
      <c r="A7514">
        <v>51952501</v>
      </c>
      <c r="B7514" s="12"/>
      <c r="C7514" s="12" t="s">
        <v>4797</v>
      </c>
      <c r="D7514" s="12" t="s">
        <v>5309</v>
      </c>
      <c r="E7514" t="b">
        <v>0</v>
      </c>
      <c r="F7514">
        <v>0</v>
      </c>
      <c r="G7514">
        <v>6302</v>
      </c>
      <c r="H7514">
        <v>44195</v>
      </c>
      <c r="I7514" s="12" t="s">
        <v>6273</v>
      </c>
      <c r="J7514">
        <v>10</v>
      </c>
      <c r="K7514">
        <v>585</v>
      </c>
      <c r="L7514">
        <v>0</v>
      </c>
      <c r="M7514">
        <v>0</v>
      </c>
      <c r="N7514">
        <v>208980</v>
      </c>
      <c r="O7514">
        <v>0</v>
      </c>
      <c r="P7514">
        <v>2317860</v>
      </c>
      <c r="Q7514">
        <v>10675</v>
      </c>
      <c r="R7514" t="b">
        <v>0</v>
      </c>
      <c r="S7514">
        <v>0</v>
      </c>
    </row>
    <row r="7515" spans="1:19">
      <c r="A7515">
        <v>51952501</v>
      </c>
      <c r="B7515" s="12"/>
      <c r="C7515" s="12" t="s">
        <v>4797</v>
      </c>
      <c r="D7515" s="12" t="s">
        <v>5309</v>
      </c>
      <c r="E7515" t="b">
        <v>0</v>
      </c>
      <c r="F7515">
        <v>0</v>
      </c>
      <c r="G7515">
        <v>6302</v>
      </c>
      <c r="H7515">
        <v>44195</v>
      </c>
      <c r="I7515" s="12" t="s">
        <v>6274</v>
      </c>
      <c r="J7515">
        <v>10</v>
      </c>
      <c r="K7515">
        <v>585</v>
      </c>
      <c r="L7515">
        <v>0</v>
      </c>
      <c r="M7515">
        <v>0</v>
      </c>
      <c r="N7515">
        <v>422640</v>
      </c>
      <c r="O7515">
        <v>0</v>
      </c>
      <c r="P7515">
        <v>2740500</v>
      </c>
      <c r="Q7515">
        <v>10676</v>
      </c>
      <c r="R7515" t="b">
        <v>0</v>
      </c>
      <c r="S7515">
        <v>0</v>
      </c>
    </row>
    <row r="7516" spans="1:19">
      <c r="A7516">
        <v>51952501</v>
      </c>
      <c r="B7516" s="12" t="s">
        <v>4319</v>
      </c>
      <c r="C7516" s="12" t="s">
        <v>4797</v>
      </c>
      <c r="D7516" s="12" t="s">
        <v>4319</v>
      </c>
      <c r="E7516" t="b">
        <v>0</v>
      </c>
      <c r="F7516">
        <v>0</v>
      </c>
      <c r="G7516">
        <v>6302</v>
      </c>
      <c r="H7516" t="s">
        <v>21</v>
      </c>
      <c r="I7516" s="12"/>
      <c r="K7516">
        <v>0</v>
      </c>
      <c r="L7516">
        <v>0</v>
      </c>
      <c r="M7516">
        <v>0</v>
      </c>
      <c r="N7516">
        <v>2740500</v>
      </c>
      <c r="O7516">
        <v>0</v>
      </c>
      <c r="P7516">
        <v>2740500</v>
      </c>
      <c r="Q7516">
        <v>10677</v>
      </c>
      <c r="R7516" t="b">
        <v>0</v>
      </c>
      <c r="S7516">
        <v>0</v>
      </c>
    </row>
    <row r="7517" spans="1:19">
      <c r="A7517">
        <v>51952501</v>
      </c>
      <c r="B7517" s="12" t="s">
        <v>5518</v>
      </c>
      <c r="C7517" s="12" t="s">
        <v>4797</v>
      </c>
      <c r="D7517" s="12" t="s">
        <v>5518</v>
      </c>
      <c r="E7517" t="b">
        <v>0</v>
      </c>
      <c r="F7517">
        <v>0</v>
      </c>
      <c r="G7517">
        <v>2996611</v>
      </c>
      <c r="H7517" t="s">
        <v>21</v>
      </c>
      <c r="I7517" s="12"/>
      <c r="K7517">
        <v>0</v>
      </c>
      <c r="L7517">
        <v>45000</v>
      </c>
      <c r="M7517">
        <v>0</v>
      </c>
      <c r="N7517">
        <v>0</v>
      </c>
      <c r="O7517">
        <v>0</v>
      </c>
      <c r="P7517">
        <v>0</v>
      </c>
      <c r="Q7517">
        <v>10680</v>
      </c>
      <c r="R7517" t="b">
        <v>0</v>
      </c>
      <c r="S7517">
        <v>0</v>
      </c>
    </row>
    <row r="7518" spans="1:19">
      <c r="A7518">
        <v>51952501</v>
      </c>
      <c r="B7518" s="12"/>
      <c r="C7518" s="12" t="s">
        <v>4797</v>
      </c>
      <c r="D7518" s="12" t="s">
        <v>5518</v>
      </c>
      <c r="E7518" t="b">
        <v>0</v>
      </c>
      <c r="F7518">
        <v>0</v>
      </c>
      <c r="G7518">
        <v>2996611</v>
      </c>
      <c r="H7518">
        <v>43951</v>
      </c>
      <c r="I7518" s="12" t="s">
        <v>6275</v>
      </c>
      <c r="J7518">
        <v>7</v>
      </c>
      <c r="K7518">
        <v>1087</v>
      </c>
      <c r="L7518">
        <v>0</v>
      </c>
      <c r="M7518">
        <v>0</v>
      </c>
      <c r="N7518">
        <v>45000</v>
      </c>
      <c r="O7518">
        <v>0</v>
      </c>
      <c r="P7518">
        <v>45000</v>
      </c>
      <c r="Q7518">
        <v>10681</v>
      </c>
      <c r="R7518" t="b">
        <v>0</v>
      </c>
      <c r="S7518">
        <v>0</v>
      </c>
    </row>
    <row r="7519" spans="1:19">
      <c r="A7519">
        <v>51952501</v>
      </c>
      <c r="B7519" s="12" t="s">
        <v>4321</v>
      </c>
      <c r="C7519" s="12" t="s">
        <v>4797</v>
      </c>
      <c r="D7519" s="12" t="s">
        <v>4321</v>
      </c>
      <c r="E7519" t="b">
        <v>0</v>
      </c>
      <c r="F7519">
        <v>0</v>
      </c>
      <c r="G7519">
        <v>2996611</v>
      </c>
      <c r="H7519" t="s">
        <v>21</v>
      </c>
      <c r="I7519" s="12"/>
      <c r="K7519">
        <v>0</v>
      </c>
      <c r="L7519">
        <v>0</v>
      </c>
      <c r="M7519">
        <v>0</v>
      </c>
      <c r="N7519">
        <v>45000</v>
      </c>
      <c r="O7519">
        <v>0</v>
      </c>
      <c r="P7519">
        <v>45000</v>
      </c>
      <c r="Q7519">
        <v>10682</v>
      </c>
      <c r="R7519" t="b">
        <v>0</v>
      </c>
      <c r="S7519">
        <v>0</v>
      </c>
    </row>
    <row r="7520" spans="1:19">
      <c r="A7520">
        <v>51952501</v>
      </c>
      <c r="B7520" s="12" t="s">
        <v>6227</v>
      </c>
      <c r="C7520" s="12" t="s">
        <v>4797</v>
      </c>
      <c r="D7520" s="12" t="s">
        <v>6227</v>
      </c>
      <c r="E7520" t="b">
        <v>0</v>
      </c>
      <c r="F7520">
        <v>0</v>
      </c>
      <c r="G7520">
        <v>19381471</v>
      </c>
      <c r="H7520" t="s">
        <v>21</v>
      </c>
      <c r="I7520" s="12"/>
      <c r="K7520">
        <v>0</v>
      </c>
      <c r="L7520">
        <v>16500</v>
      </c>
      <c r="M7520">
        <v>0</v>
      </c>
      <c r="N7520">
        <v>0</v>
      </c>
      <c r="O7520">
        <v>0</v>
      </c>
      <c r="P7520">
        <v>0</v>
      </c>
      <c r="Q7520">
        <v>10693</v>
      </c>
      <c r="R7520" t="b">
        <v>0</v>
      </c>
      <c r="S7520">
        <v>0</v>
      </c>
    </row>
    <row r="7521" spans="1:19">
      <c r="A7521">
        <v>51952501</v>
      </c>
      <c r="B7521" s="12"/>
      <c r="C7521" s="12" t="s">
        <v>4797</v>
      </c>
      <c r="D7521" s="12" t="s">
        <v>6227</v>
      </c>
      <c r="E7521" t="b">
        <v>0</v>
      </c>
      <c r="F7521">
        <v>0</v>
      </c>
      <c r="G7521">
        <v>19381471</v>
      </c>
      <c r="H7521">
        <v>43889</v>
      </c>
      <c r="I7521" s="12" t="s">
        <v>6276</v>
      </c>
      <c r="J7521">
        <v>7</v>
      </c>
      <c r="K7521">
        <v>1067</v>
      </c>
      <c r="L7521">
        <v>0</v>
      </c>
      <c r="M7521">
        <v>0</v>
      </c>
      <c r="N7521">
        <v>16500</v>
      </c>
      <c r="O7521">
        <v>0</v>
      </c>
      <c r="P7521">
        <v>16500</v>
      </c>
      <c r="Q7521">
        <v>10694</v>
      </c>
      <c r="R7521" t="b">
        <v>0</v>
      </c>
      <c r="S7521">
        <v>0</v>
      </c>
    </row>
    <row r="7522" spans="1:19">
      <c r="A7522">
        <v>51952501</v>
      </c>
      <c r="B7522" s="12" t="s">
        <v>4323</v>
      </c>
      <c r="C7522" s="12" t="s">
        <v>4797</v>
      </c>
      <c r="D7522" s="12" t="s">
        <v>4323</v>
      </c>
      <c r="E7522" t="b">
        <v>0</v>
      </c>
      <c r="F7522">
        <v>0</v>
      </c>
      <c r="G7522">
        <v>19381471</v>
      </c>
      <c r="H7522" t="s">
        <v>21</v>
      </c>
      <c r="I7522" s="12"/>
      <c r="K7522">
        <v>0</v>
      </c>
      <c r="L7522">
        <v>0</v>
      </c>
      <c r="M7522">
        <v>0</v>
      </c>
      <c r="N7522">
        <v>16500</v>
      </c>
      <c r="O7522">
        <v>0</v>
      </c>
      <c r="P7522">
        <v>16500</v>
      </c>
      <c r="Q7522">
        <v>10695</v>
      </c>
      <c r="R7522" t="b">
        <v>0</v>
      </c>
      <c r="S7522">
        <v>0</v>
      </c>
    </row>
    <row r="7523" spans="1:19">
      <c r="A7523">
        <v>51952501</v>
      </c>
      <c r="B7523" s="12" t="s">
        <v>6277</v>
      </c>
      <c r="C7523" s="12" t="s">
        <v>4797</v>
      </c>
      <c r="D7523" s="12" t="s">
        <v>6277</v>
      </c>
      <c r="E7523" t="b">
        <v>0</v>
      </c>
      <c r="F7523">
        <v>0</v>
      </c>
      <c r="G7523">
        <v>52802923</v>
      </c>
      <c r="H7523" t="s">
        <v>21</v>
      </c>
      <c r="I7523" s="12"/>
      <c r="K7523">
        <v>0</v>
      </c>
      <c r="L7523">
        <v>8600</v>
      </c>
      <c r="M7523">
        <v>0</v>
      </c>
      <c r="N7523">
        <v>0</v>
      </c>
      <c r="O7523">
        <v>0</v>
      </c>
      <c r="P7523">
        <v>0</v>
      </c>
      <c r="Q7523">
        <v>10728</v>
      </c>
      <c r="R7523" t="b">
        <v>0</v>
      </c>
      <c r="S7523">
        <v>0</v>
      </c>
    </row>
    <row r="7524" spans="1:19">
      <c r="A7524">
        <v>51952501</v>
      </c>
      <c r="B7524" s="12"/>
      <c r="C7524" s="12" t="s">
        <v>4797</v>
      </c>
      <c r="D7524" s="12" t="s">
        <v>6277</v>
      </c>
      <c r="E7524" t="b">
        <v>0</v>
      </c>
      <c r="F7524">
        <v>0</v>
      </c>
      <c r="G7524">
        <v>52802923</v>
      </c>
      <c r="H7524">
        <v>43951</v>
      </c>
      <c r="I7524" s="12" t="s">
        <v>6278</v>
      </c>
      <c r="J7524">
        <v>7</v>
      </c>
      <c r="K7524">
        <v>1087</v>
      </c>
      <c r="L7524">
        <v>0</v>
      </c>
      <c r="M7524">
        <v>0</v>
      </c>
      <c r="N7524">
        <v>5400</v>
      </c>
      <c r="O7524">
        <v>0</v>
      </c>
      <c r="P7524">
        <v>5400</v>
      </c>
      <c r="Q7524">
        <v>10729</v>
      </c>
      <c r="R7524" t="b">
        <v>0</v>
      </c>
      <c r="S7524">
        <v>0</v>
      </c>
    </row>
    <row r="7525" spans="1:19">
      <c r="A7525">
        <v>51952501</v>
      </c>
      <c r="B7525" s="12"/>
      <c r="C7525" s="12" t="s">
        <v>4797</v>
      </c>
      <c r="D7525" s="12" t="s">
        <v>6277</v>
      </c>
      <c r="E7525" t="b">
        <v>0</v>
      </c>
      <c r="F7525">
        <v>0</v>
      </c>
      <c r="G7525">
        <v>52802923</v>
      </c>
      <c r="H7525">
        <v>44073</v>
      </c>
      <c r="I7525" s="12" t="s">
        <v>6279</v>
      </c>
      <c r="J7525">
        <v>7</v>
      </c>
      <c r="K7525">
        <v>1148</v>
      </c>
      <c r="L7525">
        <v>0</v>
      </c>
      <c r="M7525">
        <v>0</v>
      </c>
      <c r="N7525">
        <v>1600</v>
      </c>
      <c r="O7525">
        <v>0</v>
      </c>
      <c r="P7525">
        <v>7000</v>
      </c>
      <c r="Q7525">
        <v>10730</v>
      </c>
      <c r="R7525" t="b">
        <v>0</v>
      </c>
      <c r="S7525">
        <v>0</v>
      </c>
    </row>
    <row r="7526" spans="1:19">
      <c r="A7526">
        <v>51952501</v>
      </c>
      <c r="B7526" s="12"/>
      <c r="C7526" s="12" t="s">
        <v>4797</v>
      </c>
      <c r="D7526" s="12" t="s">
        <v>6277</v>
      </c>
      <c r="E7526" t="b">
        <v>0</v>
      </c>
      <c r="F7526">
        <v>0</v>
      </c>
      <c r="G7526">
        <v>52802923</v>
      </c>
      <c r="H7526">
        <v>44073</v>
      </c>
      <c r="I7526" s="12" t="s">
        <v>6280</v>
      </c>
      <c r="J7526">
        <v>7</v>
      </c>
      <c r="K7526">
        <v>1148</v>
      </c>
      <c r="L7526">
        <v>0</v>
      </c>
      <c r="M7526">
        <v>0</v>
      </c>
      <c r="N7526">
        <v>1600</v>
      </c>
      <c r="O7526">
        <v>0</v>
      </c>
      <c r="P7526">
        <v>8600</v>
      </c>
      <c r="Q7526">
        <v>10731</v>
      </c>
      <c r="R7526" t="b">
        <v>0</v>
      </c>
      <c r="S7526">
        <v>0</v>
      </c>
    </row>
    <row r="7527" spans="1:19">
      <c r="A7527">
        <v>51952501</v>
      </c>
      <c r="B7527" s="12" t="s">
        <v>4328</v>
      </c>
      <c r="C7527" s="12" t="s">
        <v>4797</v>
      </c>
      <c r="D7527" s="12" t="s">
        <v>4328</v>
      </c>
      <c r="E7527" t="b">
        <v>0</v>
      </c>
      <c r="F7527">
        <v>0</v>
      </c>
      <c r="G7527">
        <v>52802923</v>
      </c>
      <c r="H7527" t="s">
        <v>21</v>
      </c>
      <c r="I7527" s="12"/>
      <c r="K7527">
        <v>0</v>
      </c>
      <c r="L7527">
        <v>0</v>
      </c>
      <c r="M7527">
        <v>0</v>
      </c>
      <c r="N7527">
        <v>8600</v>
      </c>
      <c r="O7527">
        <v>0</v>
      </c>
      <c r="P7527">
        <v>8600</v>
      </c>
      <c r="Q7527">
        <v>10732</v>
      </c>
      <c r="R7527" t="b">
        <v>0</v>
      </c>
      <c r="S7527">
        <v>0</v>
      </c>
    </row>
    <row r="7528" spans="1:19">
      <c r="A7528">
        <v>51952501</v>
      </c>
      <c r="B7528" s="12" t="s">
        <v>6281</v>
      </c>
      <c r="C7528" s="12" t="s">
        <v>4797</v>
      </c>
      <c r="D7528" s="12" t="s">
        <v>6281</v>
      </c>
      <c r="E7528" t="b">
        <v>0</v>
      </c>
      <c r="F7528">
        <v>0</v>
      </c>
      <c r="G7528">
        <v>52815963</v>
      </c>
      <c r="H7528" t="s">
        <v>21</v>
      </c>
      <c r="I7528" s="12"/>
      <c r="K7528">
        <v>0</v>
      </c>
      <c r="L7528">
        <v>20400</v>
      </c>
      <c r="M7528">
        <v>0</v>
      </c>
      <c r="N7528">
        <v>0</v>
      </c>
      <c r="O7528">
        <v>0</v>
      </c>
      <c r="P7528">
        <v>0</v>
      </c>
      <c r="Q7528">
        <v>10733</v>
      </c>
      <c r="R7528" t="b">
        <v>0</v>
      </c>
      <c r="S7528">
        <v>0</v>
      </c>
    </row>
    <row r="7529" spans="1:19">
      <c r="A7529">
        <v>51952501</v>
      </c>
      <c r="B7529" s="12"/>
      <c r="C7529" s="12" t="s">
        <v>4797</v>
      </c>
      <c r="D7529" s="12" t="s">
        <v>6281</v>
      </c>
      <c r="E7529" t="b">
        <v>0</v>
      </c>
      <c r="F7529">
        <v>0</v>
      </c>
      <c r="G7529">
        <v>52815963</v>
      </c>
      <c r="H7529">
        <v>43951</v>
      </c>
      <c r="I7529" s="12" t="s">
        <v>6282</v>
      </c>
      <c r="J7529">
        <v>7</v>
      </c>
      <c r="K7529">
        <v>1087</v>
      </c>
      <c r="L7529">
        <v>0</v>
      </c>
      <c r="M7529">
        <v>0</v>
      </c>
      <c r="N7529">
        <v>20400</v>
      </c>
      <c r="O7529">
        <v>0</v>
      </c>
      <c r="P7529">
        <v>20400</v>
      </c>
      <c r="Q7529">
        <v>10734</v>
      </c>
      <c r="R7529" t="b">
        <v>0</v>
      </c>
      <c r="S7529">
        <v>0</v>
      </c>
    </row>
    <row r="7530" spans="1:19">
      <c r="A7530">
        <v>51952501</v>
      </c>
      <c r="B7530" s="12" t="s">
        <v>4331</v>
      </c>
      <c r="C7530" s="12" t="s">
        <v>4797</v>
      </c>
      <c r="D7530" s="12" t="s">
        <v>4331</v>
      </c>
      <c r="E7530" t="b">
        <v>0</v>
      </c>
      <c r="F7530">
        <v>0</v>
      </c>
      <c r="G7530">
        <v>52815963</v>
      </c>
      <c r="H7530" t="s">
        <v>21</v>
      </c>
      <c r="I7530" s="12"/>
      <c r="K7530">
        <v>0</v>
      </c>
      <c r="L7530">
        <v>0</v>
      </c>
      <c r="M7530">
        <v>0</v>
      </c>
      <c r="N7530">
        <v>20400</v>
      </c>
      <c r="O7530">
        <v>0</v>
      </c>
      <c r="P7530">
        <v>20400</v>
      </c>
      <c r="Q7530">
        <v>10735</v>
      </c>
      <c r="R7530" t="b">
        <v>0</v>
      </c>
      <c r="S7530">
        <v>0</v>
      </c>
    </row>
    <row r="7531" spans="1:19">
      <c r="A7531">
        <v>51952501</v>
      </c>
      <c r="B7531" s="12" t="s">
        <v>5609</v>
      </c>
      <c r="C7531" s="12" t="s">
        <v>4797</v>
      </c>
      <c r="D7531" s="12" t="s">
        <v>5609</v>
      </c>
      <c r="E7531" t="b">
        <v>0</v>
      </c>
      <c r="F7531">
        <v>0</v>
      </c>
      <c r="G7531">
        <v>79432896</v>
      </c>
      <c r="H7531" t="s">
        <v>21</v>
      </c>
      <c r="I7531" s="12"/>
      <c r="K7531">
        <v>0</v>
      </c>
      <c r="L7531">
        <v>135000</v>
      </c>
      <c r="M7531">
        <v>0</v>
      </c>
      <c r="N7531">
        <v>0</v>
      </c>
      <c r="O7531">
        <v>0</v>
      </c>
      <c r="P7531">
        <v>0</v>
      </c>
      <c r="Q7531">
        <v>10742</v>
      </c>
      <c r="R7531" t="b">
        <v>0</v>
      </c>
      <c r="S7531">
        <v>0</v>
      </c>
    </row>
    <row r="7532" spans="1:19">
      <c r="A7532">
        <v>51952501</v>
      </c>
      <c r="B7532" s="12"/>
      <c r="C7532" s="12" t="s">
        <v>4797</v>
      </c>
      <c r="D7532" s="12" t="s">
        <v>5609</v>
      </c>
      <c r="E7532" t="b">
        <v>0</v>
      </c>
      <c r="F7532">
        <v>0</v>
      </c>
      <c r="G7532">
        <v>79432896</v>
      </c>
      <c r="H7532">
        <v>44027</v>
      </c>
      <c r="I7532" s="12" t="s">
        <v>6283</v>
      </c>
      <c r="J7532">
        <v>7</v>
      </c>
      <c r="K7532">
        <v>1120</v>
      </c>
      <c r="L7532">
        <v>0</v>
      </c>
      <c r="M7532">
        <v>0</v>
      </c>
      <c r="N7532">
        <v>135000</v>
      </c>
      <c r="O7532">
        <v>0</v>
      </c>
      <c r="P7532">
        <v>135000</v>
      </c>
      <c r="Q7532">
        <v>10743</v>
      </c>
      <c r="R7532" t="b">
        <v>0</v>
      </c>
      <c r="S7532">
        <v>0</v>
      </c>
    </row>
    <row r="7533" spans="1:19">
      <c r="A7533">
        <v>51952501</v>
      </c>
      <c r="B7533" s="12" t="s">
        <v>4333</v>
      </c>
      <c r="C7533" s="12" t="s">
        <v>4797</v>
      </c>
      <c r="D7533" s="12" t="s">
        <v>4333</v>
      </c>
      <c r="E7533" t="b">
        <v>0</v>
      </c>
      <c r="F7533">
        <v>0</v>
      </c>
      <c r="G7533">
        <v>79432896</v>
      </c>
      <c r="H7533" t="s">
        <v>21</v>
      </c>
      <c r="I7533" s="12"/>
      <c r="K7533">
        <v>0</v>
      </c>
      <c r="L7533">
        <v>0</v>
      </c>
      <c r="M7533">
        <v>0</v>
      </c>
      <c r="N7533">
        <v>135000</v>
      </c>
      <c r="O7533">
        <v>0</v>
      </c>
      <c r="P7533">
        <v>135000</v>
      </c>
      <c r="Q7533">
        <v>10744</v>
      </c>
      <c r="R7533" t="b">
        <v>0</v>
      </c>
      <c r="S7533">
        <v>0</v>
      </c>
    </row>
    <row r="7534" spans="1:19">
      <c r="A7534">
        <v>51952501</v>
      </c>
      <c r="B7534" s="12" t="s">
        <v>6235</v>
      </c>
      <c r="C7534" s="12" t="s">
        <v>4797</v>
      </c>
      <c r="D7534" s="12" t="s">
        <v>6235</v>
      </c>
      <c r="E7534" t="b">
        <v>0</v>
      </c>
      <c r="F7534">
        <v>0</v>
      </c>
      <c r="G7534">
        <v>79625359</v>
      </c>
      <c r="H7534" t="s">
        <v>21</v>
      </c>
      <c r="I7534" s="12"/>
      <c r="K7534">
        <v>0</v>
      </c>
      <c r="L7534">
        <v>15300</v>
      </c>
      <c r="M7534">
        <v>0</v>
      </c>
      <c r="N7534">
        <v>0</v>
      </c>
      <c r="O7534">
        <v>0</v>
      </c>
      <c r="P7534">
        <v>0</v>
      </c>
      <c r="Q7534">
        <v>10747</v>
      </c>
      <c r="R7534" t="b">
        <v>0</v>
      </c>
      <c r="S7534">
        <v>0</v>
      </c>
    </row>
    <row r="7535" spans="1:19">
      <c r="A7535">
        <v>51952501</v>
      </c>
      <c r="B7535" s="12"/>
      <c r="C7535" s="12" t="s">
        <v>4797</v>
      </c>
      <c r="D7535" s="12" t="s">
        <v>6235</v>
      </c>
      <c r="E7535" t="b">
        <v>0</v>
      </c>
      <c r="F7535">
        <v>0</v>
      </c>
      <c r="G7535">
        <v>79625359</v>
      </c>
      <c r="H7535">
        <v>43951</v>
      </c>
      <c r="I7535" s="12" t="s">
        <v>6284</v>
      </c>
      <c r="J7535">
        <v>7</v>
      </c>
      <c r="K7535">
        <v>1087</v>
      </c>
      <c r="L7535">
        <v>0</v>
      </c>
      <c r="M7535">
        <v>0</v>
      </c>
      <c r="N7535">
        <v>4800</v>
      </c>
      <c r="O7535">
        <v>0</v>
      </c>
      <c r="P7535">
        <v>4800</v>
      </c>
      <c r="Q7535">
        <v>10748</v>
      </c>
      <c r="R7535" t="b">
        <v>0</v>
      </c>
      <c r="S7535">
        <v>0</v>
      </c>
    </row>
    <row r="7536" spans="1:19">
      <c r="A7536">
        <v>51952501</v>
      </c>
      <c r="B7536" s="12"/>
      <c r="C7536" s="12" t="s">
        <v>4797</v>
      </c>
      <c r="D7536" s="12" t="s">
        <v>6235</v>
      </c>
      <c r="E7536" t="b">
        <v>0</v>
      </c>
      <c r="F7536">
        <v>0</v>
      </c>
      <c r="G7536">
        <v>79625359</v>
      </c>
      <c r="H7536">
        <v>43951</v>
      </c>
      <c r="I7536" s="12" t="s">
        <v>6285</v>
      </c>
      <c r="J7536">
        <v>7</v>
      </c>
      <c r="K7536">
        <v>1087</v>
      </c>
      <c r="L7536">
        <v>0</v>
      </c>
      <c r="M7536">
        <v>0</v>
      </c>
      <c r="N7536">
        <v>5700</v>
      </c>
      <c r="O7536">
        <v>0</v>
      </c>
      <c r="P7536">
        <v>10500</v>
      </c>
      <c r="Q7536">
        <v>10749</v>
      </c>
      <c r="R7536" t="b">
        <v>0</v>
      </c>
      <c r="S7536">
        <v>0</v>
      </c>
    </row>
    <row r="7537" spans="1:19">
      <c r="A7537">
        <v>51952501</v>
      </c>
      <c r="B7537" s="12"/>
      <c r="C7537" s="12" t="s">
        <v>4797</v>
      </c>
      <c r="D7537" s="12" t="s">
        <v>6235</v>
      </c>
      <c r="E7537" t="b">
        <v>0</v>
      </c>
      <c r="F7537">
        <v>0</v>
      </c>
      <c r="G7537">
        <v>79625359</v>
      </c>
      <c r="H7537">
        <v>44027</v>
      </c>
      <c r="I7537" s="12" t="s">
        <v>6286</v>
      </c>
      <c r="J7537">
        <v>7</v>
      </c>
      <c r="K7537">
        <v>1120</v>
      </c>
      <c r="L7537">
        <v>0</v>
      </c>
      <c r="M7537">
        <v>0</v>
      </c>
      <c r="N7537">
        <v>4800</v>
      </c>
      <c r="O7537">
        <v>0</v>
      </c>
      <c r="P7537">
        <v>15300</v>
      </c>
      <c r="Q7537">
        <v>10750</v>
      </c>
      <c r="R7537" t="b">
        <v>0</v>
      </c>
      <c r="S7537">
        <v>0</v>
      </c>
    </row>
    <row r="7538" spans="1:19">
      <c r="A7538">
        <v>51952501</v>
      </c>
      <c r="B7538" s="12" t="s">
        <v>4337</v>
      </c>
      <c r="C7538" s="12" t="s">
        <v>4797</v>
      </c>
      <c r="D7538" s="12" t="s">
        <v>4337</v>
      </c>
      <c r="E7538" t="b">
        <v>0</v>
      </c>
      <c r="F7538">
        <v>0</v>
      </c>
      <c r="G7538">
        <v>79625359</v>
      </c>
      <c r="H7538" t="s">
        <v>21</v>
      </c>
      <c r="I7538" s="12"/>
      <c r="K7538">
        <v>0</v>
      </c>
      <c r="L7538">
        <v>0</v>
      </c>
      <c r="M7538">
        <v>0</v>
      </c>
      <c r="N7538">
        <v>15300</v>
      </c>
      <c r="O7538">
        <v>0</v>
      </c>
      <c r="P7538">
        <v>15300</v>
      </c>
      <c r="Q7538">
        <v>10751</v>
      </c>
      <c r="R7538" t="b">
        <v>0</v>
      </c>
      <c r="S7538">
        <v>0</v>
      </c>
    </row>
    <row r="7539" spans="1:19">
      <c r="A7539">
        <v>51952501</v>
      </c>
      <c r="B7539" s="12" t="s">
        <v>6287</v>
      </c>
      <c r="C7539" s="12" t="s">
        <v>4797</v>
      </c>
      <c r="D7539" s="12" t="s">
        <v>6287</v>
      </c>
      <c r="E7539" t="b">
        <v>0</v>
      </c>
      <c r="F7539">
        <v>0</v>
      </c>
      <c r="G7539">
        <v>79870931</v>
      </c>
      <c r="H7539" t="s">
        <v>21</v>
      </c>
      <c r="I7539" s="12"/>
      <c r="K7539">
        <v>0</v>
      </c>
      <c r="L7539">
        <v>1800</v>
      </c>
      <c r="M7539">
        <v>0</v>
      </c>
      <c r="N7539">
        <v>0</v>
      </c>
      <c r="O7539">
        <v>0</v>
      </c>
      <c r="P7539">
        <v>0</v>
      </c>
      <c r="Q7539">
        <v>10754</v>
      </c>
      <c r="R7539" t="b">
        <v>0</v>
      </c>
      <c r="S7539">
        <v>0</v>
      </c>
    </row>
    <row r="7540" spans="1:19">
      <c r="A7540">
        <v>51952501</v>
      </c>
      <c r="B7540" s="12"/>
      <c r="C7540" s="12" t="s">
        <v>4797</v>
      </c>
      <c r="D7540" s="12" t="s">
        <v>6287</v>
      </c>
      <c r="E7540" t="b">
        <v>0</v>
      </c>
      <c r="F7540">
        <v>0</v>
      </c>
      <c r="G7540">
        <v>79870931</v>
      </c>
      <c r="H7540">
        <v>44164</v>
      </c>
      <c r="I7540" s="12" t="s">
        <v>6288</v>
      </c>
      <c r="J7540">
        <v>7</v>
      </c>
      <c r="K7540">
        <v>1186</v>
      </c>
      <c r="L7540">
        <v>0</v>
      </c>
      <c r="M7540">
        <v>0</v>
      </c>
      <c r="N7540">
        <v>1800</v>
      </c>
      <c r="O7540">
        <v>0</v>
      </c>
      <c r="P7540">
        <v>1800</v>
      </c>
      <c r="Q7540">
        <v>10755</v>
      </c>
      <c r="R7540" t="b">
        <v>0</v>
      </c>
      <c r="S7540">
        <v>0</v>
      </c>
    </row>
    <row r="7541" spans="1:19">
      <c r="A7541">
        <v>51952501</v>
      </c>
      <c r="B7541" s="12" t="s">
        <v>4340</v>
      </c>
      <c r="C7541" s="12" t="s">
        <v>4797</v>
      </c>
      <c r="D7541" s="12" t="s">
        <v>4340</v>
      </c>
      <c r="E7541" t="b">
        <v>0</v>
      </c>
      <c r="F7541">
        <v>0</v>
      </c>
      <c r="G7541">
        <v>79870931</v>
      </c>
      <c r="H7541" t="s">
        <v>21</v>
      </c>
      <c r="I7541" s="12"/>
      <c r="K7541">
        <v>0</v>
      </c>
      <c r="L7541">
        <v>0</v>
      </c>
      <c r="M7541">
        <v>0</v>
      </c>
      <c r="N7541">
        <v>1800</v>
      </c>
      <c r="O7541">
        <v>0</v>
      </c>
      <c r="P7541">
        <v>1800</v>
      </c>
      <c r="Q7541">
        <v>10756</v>
      </c>
      <c r="R7541" t="b">
        <v>0</v>
      </c>
      <c r="S7541">
        <v>0</v>
      </c>
    </row>
    <row r="7542" spans="1:19">
      <c r="A7542">
        <v>51952501</v>
      </c>
      <c r="B7542" s="12" t="s">
        <v>6289</v>
      </c>
      <c r="C7542" s="12" t="s">
        <v>4797</v>
      </c>
      <c r="D7542" s="12" t="s">
        <v>6289</v>
      </c>
      <c r="E7542" t="b">
        <v>0</v>
      </c>
      <c r="F7542">
        <v>0</v>
      </c>
      <c r="G7542">
        <v>900882422</v>
      </c>
      <c r="H7542" t="s">
        <v>21</v>
      </c>
      <c r="I7542" s="12"/>
      <c r="K7542">
        <v>0</v>
      </c>
      <c r="L7542">
        <v>10550</v>
      </c>
      <c r="M7542">
        <v>0</v>
      </c>
      <c r="N7542">
        <v>0</v>
      </c>
      <c r="O7542">
        <v>0</v>
      </c>
      <c r="P7542">
        <v>0</v>
      </c>
      <c r="Q7542">
        <v>10795</v>
      </c>
      <c r="R7542" t="b">
        <v>0</v>
      </c>
      <c r="S7542">
        <v>0</v>
      </c>
    </row>
    <row r="7543" spans="1:19">
      <c r="A7543">
        <v>51952501</v>
      </c>
      <c r="B7543" s="12"/>
      <c r="C7543" s="12" t="s">
        <v>4797</v>
      </c>
      <c r="D7543" s="12" t="s">
        <v>6289</v>
      </c>
      <c r="E7543" t="b">
        <v>0</v>
      </c>
      <c r="F7543">
        <v>0</v>
      </c>
      <c r="G7543">
        <v>900882422</v>
      </c>
      <c r="H7543">
        <v>43951</v>
      </c>
      <c r="I7543" s="12" t="s">
        <v>6290</v>
      </c>
      <c r="J7543">
        <v>7</v>
      </c>
      <c r="K7543">
        <v>1087</v>
      </c>
      <c r="L7543">
        <v>0</v>
      </c>
      <c r="M7543">
        <v>0</v>
      </c>
      <c r="N7543">
        <v>10550</v>
      </c>
      <c r="O7543">
        <v>0</v>
      </c>
      <c r="P7543">
        <v>10550</v>
      </c>
      <c r="Q7543">
        <v>10796</v>
      </c>
      <c r="R7543" t="b">
        <v>0</v>
      </c>
      <c r="S7543">
        <v>0</v>
      </c>
    </row>
    <row r="7544" spans="1:19">
      <c r="A7544">
        <v>51952501</v>
      </c>
      <c r="B7544" s="12" t="s">
        <v>4343</v>
      </c>
      <c r="C7544" s="12" t="s">
        <v>4797</v>
      </c>
      <c r="D7544" s="12" t="s">
        <v>4343</v>
      </c>
      <c r="E7544" t="b">
        <v>0</v>
      </c>
      <c r="F7544">
        <v>0</v>
      </c>
      <c r="G7544">
        <v>900882422</v>
      </c>
      <c r="H7544" t="s">
        <v>21</v>
      </c>
      <c r="I7544" s="12"/>
      <c r="K7544">
        <v>0</v>
      </c>
      <c r="L7544">
        <v>0</v>
      </c>
      <c r="M7544">
        <v>0</v>
      </c>
      <c r="N7544">
        <v>10550</v>
      </c>
      <c r="O7544">
        <v>0</v>
      </c>
      <c r="P7544">
        <v>10550</v>
      </c>
      <c r="Q7544">
        <v>10797</v>
      </c>
      <c r="R7544" t="b">
        <v>0</v>
      </c>
      <c r="S7544">
        <v>0</v>
      </c>
    </row>
    <row r="7545" spans="1:19">
      <c r="A7545">
        <v>51952501</v>
      </c>
      <c r="B7545" s="12" t="s">
        <v>6291</v>
      </c>
      <c r="C7545" s="12" t="s">
        <v>4797</v>
      </c>
      <c r="D7545" s="12" t="s">
        <v>6291</v>
      </c>
      <c r="E7545" t="b">
        <v>0</v>
      </c>
      <c r="F7545">
        <v>0</v>
      </c>
      <c r="G7545">
        <v>901070100</v>
      </c>
      <c r="H7545" t="s">
        <v>21</v>
      </c>
      <c r="I7545" s="12"/>
      <c r="K7545">
        <v>0</v>
      </c>
      <c r="L7545">
        <v>156000</v>
      </c>
      <c r="M7545">
        <v>0</v>
      </c>
      <c r="N7545">
        <v>0</v>
      </c>
      <c r="O7545">
        <v>0</v>
      </c>
      <c r="P7545">
        <v>0</v>
      </c>
      <c r="Q7545">
        <v>10800</v>
      </c>
      <c r="R7545" t="b">
        <v>0</v>
      </c>
      <c r="S7545">
        <v>0</v>
      </c>
    </row>
    <row r="7546" spans="1:19">
      <c r="A7546">
        <v>51952501</v>
      </c>
      <c r="B7546" s="12"/>
      <c r="C7546" s="12" t="s">
        <v>4797</v>
      </c>
      <c r="D7546" s="12" t="s">
        <v>6291</v>
      </c>
      <c r="E7546" t="b">
        <v>0</v>
      </c>
      <c r="F7546">
        <v>0</v>
      </c>
      <c r="G7546">
        <v>901070100</v>
      </c>
      <c r="H7546">
        <v>44027</v>
      </c>
      <c r="I7546" s="12" t="s">
        <v>6292</v>
      </c>
      <c r="J7546">
        <v>7</v>
      </c>
      <c r="K7546">
        <v>1120</v>
      </c>
      <c r="L7546">
        <v>0</v>
      </c>
      <c r="M7546">
        <v>0</v>
      </c>
      <c r="N7546">
        <v>156000</v>
      </c>
      <c r="O7546">
        <v>0</v>
      </c>
      <c r="P7546">
        <v>156000</v>
      </c>
      <c r="Q7546">
        <v>10801</v>
      </c>
      <c r="R7546" t="b">
        <v>0</v>
      </c>
      <c r="S7546">
        <v>0</v>
      </c>
    </row>
    <row r="7547" spans="1:19">
      <c r="A7547">
        <v>51952501</v>
      </c>
      <c r="B7547" s="12" t="s">
        <v>4346</v>
      </c>
      <c r="C7547" s="12" t="s">
        <v>4797</v>
      </c>
      <c r="D7547" s="12" t="s">
        <v>4346</v>
      </c>
      <c r="E7547" t="b">
        <v>0</v>
      </c>
      <c r="F7547">
        <v>0</v>
      </c>
      <c r="G7547">
        <v>901070100</v>
      </c>
      <c r="H7547" t="s">
        <v>21</v>
      </c>
      <c r="I7547" s="12"/>
      <c r="K7547">
        <v>0</v>
      </c>
      <c r="L7547">
        <v>0</v>
      </c>
      <c r="M7547">
        <v>0</v>
      </c>
      <c r="N7547">
        <v>156000</v>
      </c>
      <c r="O7547">
        <v>0</v>
      </c>
      <c r="P7547">
        <v>156000</v>
      </c>
      <c r="Q7547">
        <v>10802</v>
      </c>
      <c r="R7547" t="b">
        <v>0</v>
      </c>
      <c r="S7547">
        <v>0</v>
      </c>
    </row>
    <row r="7548" spans="1:19">
      <c r="A7548">
        <v>51952501</v>
      </c>
      <c r="B7548" s="12" t="s">
        <v>5633</v>
      </c>
      <c r="C7548" s="12" t="s">
        <v>4797</v>
      </c>
      <c r="D7548" s="12" t="s">
        <v>5633</v>
      </c>
      <c r="E7548" t="b">
        <v>0</v>
      </c>
      <c r="F7548">
        <v>0</v>
      </c>
      <c r="G7548">
        <v>901121838</v>
      </c>
      <c r="H7548" t="s">
        <v>21</v>
      </c>
      <c r="I7548" s="12"/>
      <c r="K7548">
        <v>0</v>
      </c>
      <c r="L7548">
        <v>1745109.59</v>
      </c>
      <c r="M7548">
        <v>0</v>
      </c>
      <c r="N7548">
        <v>0</v>
      </c>
      <c r="O7548">
        <v>0</v>
      </c>
      <c r="P7548">
        <v>0</v>
      </c>
      <c r="Q7548">
        <v>10803</v>
      </c>
      <c r="R7548" t="b">
        <v>0</v>
      </c>
      <c r="S7548">
        <v>0</v>
      </c>
    </row>
    <row r="7549" spans="1:19">
      <c r="A7549">
        <v>51952501</v>
      </c>
      <c r="B7549" s="12"/>
      <c r="C7549" s="12" t="s">
        <v>4797</v>
      </c>
      <c r="D7549" s="12" t="s">
        <v>5633</v>
      </c>
      <c r="E7549" t="b">
        <v>0</v>
      </c>
      <c r="F7549">
        <v>0</v>
      </c>
      <c r="G7549">
        <v>901121838</v>
      </c>
      <c r="H7549">
        <v>43860</v>
      </c>
      <c r="I7549" s="12" t="s">
        <v>5937</v>
      </c>
      <c r="J7549">
        <v>7</v>
      </c>
      <c r="K7549">
        <v>1046</v>
      </c>
      <c r="L7549">
        <v>0</v>
      </c>
      <c r="M7549">
        <v>0</v>
      </c>
      <c r="N7549">
        <v>155423</v>
      </c>
      <c r="O7549">
        <v>0</v>
      </c>
      <c r="P7549">
        <v>155423</v>
      </c>
      <c r="Q7549">
        <v>10804</v>
      </c>
      <c r="R7549" t="b">
        <v>0</v>
      </c>
      <c r="S7549">
        <v>0</v>
      </c>
    </row>
    <row r="7550" spans="1:19">
      <c r="A7550">
        <v>51952501</v>
      </c>
      <c r="B7550" s="12"/>
      <c r="C7550" s="12" t="s">
        <v>4797</v>
      </c>
      <c r="D7550" s="12" t="s">
        <v>5633</v>
      </c>
      <c r="E7550" t="b">
        <v>0</v>
      </c>
      <c r="F7550">
        <v>0</v>
      </c>
      <c r="G7550">
        <v>901121838</v>
      </c>
      <c r="H7550">
        <v>43860</v>
      </c>
      <c r="I7550" s="12" t="s">
        <v>5937</v>
      </c>
      <c r="J7550">
        <v>7</v>
      </c>
      <c r="K7550">
        <v>1046</v>
      </c>
      <c r="L7550">
        <v>0</v>
      </c>
      <c r="M7550">
        <v>0</v>
      </c>
      <c r="N7550">
        <v>29530</v>
      </c>
      <c r="O7550">
        <v>0</v>
      </c>
      <c r="P7550">
        <v>184953</v>
      </c>
      <c r="Q7550">
        <v>10805</v>
      </c>
      <c r="R7550" t="b">
        <v>0</v>
      </c>
      <c r="S7550">
        <v>0</v>
      </c>
    </row>
    <row r="7551" spans="1:19">
      <c r="A7551">
        <v>51952501</v>
      </c>
      <c r="B7551" s="12"/>
      <c r="C7551" s="12" t="s">
        <v>4797</v>
      </c>
      <c r="D7551" s="12" t="s">
        <v>5633</v>
      </c>
      <c r="E7551" t="b">
        <v>0</v>
      </c>
      <c r="F7551">
        <v>0</v>
      </c>
      <c r="G7551">
        <v>901121838</v>
      </c>
      <c r="H7551">
        <v>43920</v>
      </c>
      <c r="I7551" s="12" t="s">
        <v>5938</v>
      </c>
      <c r="J7551">
        <v>7</v>
      </c>
      <c r="K7551">
        <v>1069</v>
      </c>
      <c r="L7551">
        <v>0</v>
      </c>
      <c r="M7551">
        <v>0</v>
      </c>
      <c r="N7551">
        <v>540349</v>
      </c>
      <c r="O7551">
        <v>0</v>
      </c>
      <c r="P7551">
        <v>725302.22</v>
      </c>
      <c r="Q7551">
        <v>10806</v>
      </c>
      <c r="R7551" t="b">
        <v>0</v>
      </c>
      <c r="S7551">
        <v>0</v>
      </c>
    </row>
    <row r="7552" spans="1:19">
      <c r="A7552">
        <v>51952501</v>
      </c>
      <c r="B7552" s="12"/>
      <c r="C7552" s="12" t="s">
        <v>4797</v>
      </c>
      <c r="D7552" s="12" t="s">
        <v>5633</v>
      </c>
      <c r="E7552" t="b">
        <v>0</v>
      </c>
      <c r="F7552">
        <v>0</v>
      </c>
      <c r="G7552">
        <v>901121838</v>
      </c>
      <c r="H7552">
        <v>43920</v>
      </c>
      <c r="I7552" s="12" t="s">
        <v>5939</v>
      </c>
      <c r="J7552">
        <v>7</v>
      </c>
      <c r="K7552">
        <v>1070</v>
      </c>
      <c r="L7552">
        <v>0</v>
      </c>
      <c r="M7552">
        <v>0</v>
      </c>
      <c r="N7552">
        <v>207401</v>
      </c>
      <c r="O7552">
        <v>0</v>
      </c>
      <c r="P7552">
        <v>932703.23</v>
      </c>
      <c r="Q7552">
        <v>10807</v>
      </c>
      <c r="R7552" t="b">
        <v>0</v>
      </c>
      <c r="S7552">
        <v>0</v>
      </c>
    </row>
    <row r="7553" spans="1:19">
      <c r="A7553">
        <v>51952501</v>
      </c>
      <c r="B7553" s="12"/>
      <c r="C7553" s="12" t="s">
        <v>4797</v>
      </c>
      <c r="D7553" s="12" t="s">
        <v>5633</v>
      </c>
      <c r="E7553" t="b">
        <v>0</v>
      </c>
      <c r="F7553">
        <v>0</v>
      </c>
      <c r="G7553">
        <v>901121838</v>
      </c>
      <c r="H7553">
        <v>43951</v>
      </c>
      <c r="I7553" s="12" t="s">
        <v>5892</v>
      </c>
      <c r="J7553">
        <v>7</v>
      </c>
      <c r="K7553">
        <v>1084</v>
      </c>
      <c r="L7553">
        <v>0</v>
      </c>
      <c r="M7553">
        <v>0</v>
      </c>
      <c r="N7553">
        <v>212599</v>
      </c>
      <c r="O7553">
        <v>0</v>
      </c>
      <c r="P7553">
        <v>1145301.77</v>
      </c>
      <c r="Q7553">
        <v>10808</v>
      </c>
      <c r="R7553" t="b">
        <v>0</v>
      </c>
      <c r="S7553">
        <v>0</v>
      </c>
    </row>
    <row r="7554" spans="1:19">
      <c r="A7554">
        <v>51952501</v>
      </c>
      <c r="B7554" s="12"/>
      <c r="C7554" s="12" t="s">
        <v>4797</v>
      </c>
      <c r="D7554" s="12" t="s">
        <v>5633</v>
      </c>
      <c r="E7554" t="b">
        <v>0</v>
      </c>
      <c r="F7554">
        <v>0</v>
      </c>
      <c r="G7554">
        <v>901121838</v>
      </c>
      <c r="H7554">
        <v>43981</v>
      </c>
      <c r="I7554" s="12" t="s">
        <v>5940</v>
      </c>
      <c r="J7554">
        <v>7</v>
      </c>
      <c r="K7554">
        <v>1100</v>
      </c>
      <c r="L7554">
        <v>0</v>
      </c>
      <c r="M7554">
        <v>0</v>
      </c>
      <c r="N7554">
        <v>135757</v>
      </c>
      <c r="O7554">
        <v>0</v>
      </c>
      <c r="P7554">
        <v>1281058.77</v>
      </c>
      <c r="Q7554">
        <v>10809</v>
      </c>
      <c r="R7554" t="b">
        <v>0</v>
      </c>
      <c r="S7554">
        <v>0</v>
      </c>
    </row>
    <row r="7555" spans="1:19">
      <c r="A7555">
        <v>51952501</v>
      </c>
      <c r="B7555" s="12"/>
      <c r="C7555" s="12" t="s">
        <v>4797</v>
      </c>
      <c r="D7555" s="12" t="s">
        <v>5633</v>
      </c>
      <c r="E7555" t="b">
        <v>0</v>
      </c>
      <c r="F7555">
        <v>0</v>
      </c>
      <c r="G7555">
        <v>901121838</v>
      </c>
      <c r="H7555">
        <v>43981</v>
      </c>
      <c r="I7555" s="12" t="s">
        <v>5940</v>
      </c>
      <c r="J7555">
        <v>7</v>
      </c>
      <c r="K7555">
        <v>1100</v>
      </c>
      <c r="L7555">
        <v>0</v>
      </c>
      <c r="M7555">
        <v>0</v>
      </c>
      <c r="N7555">
        <v>24825</v>
      </c>
      <c r="O7555">
        <v>0</v>
      </c>
      <c r="P7555">
        <v>1305883.77</v>
      </c>
      <c r="Q7555">
        <v>10810</v>
      </c>
      <c r="R7555" t="b">
        <v>0</v>
      </c>
      <c r="S7555">
        <v>0</v>
      </c>
    </row>
    <row r="7556" spans="1:19">
      <c r="A7556">
        <v>51952501</v>
      </c>
      <c r="B7556" s="12"/>
      <c r="C7556" s="12" t="s">
        <v>4797</v>
      </c>
      <c r="D7556" s="12" t="s">
        <v>5633</v>
      </c>
      <c r="E7556" t="b">
        <v>0</v>
      </c>
      <c r="F7556">
        <v>0</v>
      </c>
      <c r="G7556">
        <v>901121838</v>
      </c>
      <c r="H7556">
        <v>44104</v>
      </c>
      <c r="I7556" s="12" t="s">
        <v>5893</v>
      </c>
      <c r="J7556">
        <v>7</v>
      </c>
      <c r="K7556">
        <v>1157</v>
      </c>
      <c r="L7556">
        <v>0</v>
      </c>
      <c r="M7556">
        <v>0</v>
      </c>
      <c r="N7556">
        <v>186528</v>
      </c>
      <c r="O7556">
        <v>0</v>
      </c>
      <c r="P7556">
        <v>1492411.8</v>
      </c>
      <c r="Q7556">
        <v>10811</v>
      </c>
      <c r="R7556" t="b">
        <v>0</v>
      </c>
      <c r="S7556">
        <v>0</v>
      </c>
    </row>
    <row r="7557" spans="1:19">
      <c r="A7557">
        <v>51952501</v>
      </c>
      <c r="B7557" s="12"/>
      <c r="C7557" s="12" t="s">
        <v>4797</v>
      </c>
      <c r="D7557" s="12" t="s">
        <v>5633</v>
      </c>
      <c r="E7557" t="b">
        <v>0</v>
      </c>
      <c r="F7557">
        <v>0</v>
      </c>
      <c r="G7557">
        <v>901121838</v>
      </c>
      <c r="H7557">
        <v>44104</v>
      </c>
      <c r="I7557" s="12" t="s">
        <v>5894</v>
      </c>
      <c r="J7557">
        <v>7</v>
      </c>
      <c r="K7557">
        <v>1158</v>
      </c>
      <c r="L7557">
        <v>0</v>
      </c>
      <c r="M7557">
        <v>0</v>
      </c>
      <c r="N7557">
        <v>79860</v>
      </c>
      <c r="O7557">
        <v>0</v>
      </c>
      <c r="P7557">
        <v>1572271.59</v>
      </c>
      <c r="Q7557">
        <v>10812</v>
      </c>
      <c r="R7557" t="b">
        <v>0</v>
      </c>
      <c r="S7557">
        <v>0</v>
      </c>
    </row>
    <row r="7558" spans="1:19">
      <c r="A7558">
        <v>51952501</v>
      </c>
      <c r="B7558" s="12"/>
      <c r="C7558" s="12" t="s">
        <v>4797</v>
      </c>
      <c r="D7558" s="12" t="s">
        <v>5633</v>
      </c>
      <c r="E7558" t="b">
        <v>0</v>
      </c>
      <c r="F7558">
        <v>0</v>
      </c>
      <c r="G7558">
        <v>901121838</v>
      </c>
      <c r="H7558">
        <v>44164</v>
      </c>
      <c r="I7558" s="12" t="s">
        <v>5943</v>
      </c>
      <c r="J7558">
        <v>7</v>
      </c>
      <c r="K7558">
        <v>1184</v>
      </c>
      <c r="L7558">
        <v>0</v>
      </c>
      <c r="M7558">
        <v>0</v>
      </c>
      <c r="N7558">
        <v>172838</v>
      </c>
      <c r="O7558">
        <v>0</v>
      </c>
      <c r="P7558">
        <v>1745109.59</v>
      </c>
      <c r="Q7558">
        <v>10813</v>
      </c>
      <c r="R7558" t="b">
        <v>0</v>
      </c>
      <c r="S7558">
        <v>0</v>
      </c>
    </row>
    <row r="7559" spans="1:19">
      <c r="A7559">
        <v>51952501</v>
      </c>
      <c r="B7559" s="12" t="s">
        <v>4347</v>
      </c>
      <c r="C7559" s="12" t="s">
        <v>4797</v>
      </c>
      <c r="D7559" s="12" t="s">
        <v>4347</v>
      </c>
      <c r="E7559" t="b">
        <v>0</v>
      </c>
      <c r="F7559">
        <v>0</v>
      </c>
      <c r="G7559">
        <v>901121838</v>
      </c>
      <c r="H7559" t="s">
        <v>21</v>
      </c>
      <c r="I7559" s="12"/>
      <c r="K7559">
        <v>0</v>
      </c>
      <c r="L7559">
        <v>0</v>
      </c>
      <c r="M7559">
        <v>0</v>
      </c>
      <c r="N7559">
        <v>1745110</v>
      </c>
      <c r="O7559">
        <v>0</v>
      </c>
      <c r="P7559">
        <v>1745109.59</v>
      </c>
      <c r="Q7559">
        <v>10814</v>
      </c>
      <c r="R7559" t="b">
        <v>0</v>
      </c>
      <c r="S7559">
        <v>0</v>
      </c>
    </row>
    <row r="7560" spans="1:19">
      <c r="A7560">
        <v>51952501</v>
      </c>
      <c r="B7560" s="12" t="s">
        <v>5641</v>
      </c>
      <c r="C7560" s="12" t="s">
        <v>4797</v>
      </c>
      <c r="D7560" s="12" t="s">
        <v>5641</v>
      </c>
      <c r="E7560" t="b">
        <v>0</v>
      </c>
      <c r="F7560">
        <v>0</v>
      </c>
      <c r="G7560">
        <v>901278738</v>
      </c>
      <c r="H7560" t="s">
        <v>21</v>
      </c>
      <c r="I7560" s="12"/>
      <c r="K7560">
        <v>0</v>
      </c>
      <c r="L7560">
        <v>108900</v>
      </c>
      <c r="M7560">
        <v>0</v>
      </c>
      <c r="N7560">
        <v>0</v>
      </c>
      <c r="O7560">
        <v>0</v>
      </c>
      <c r="P7560">
        <v>0</v>
      </c>
      <c r="Q7560">
        <v>10815</v>
      </c>
      <c r="R7560" t="b">
        <v>0</v>
      </c>
      <c r="S7560">
        <v>0</v>
      </c>
    </row>
    <row r="7561" spans="1:19">
      <c r="A7561">
        <v>51952501</v>
      </c>
      <c r="B7561" s="12"/>
      <c r="C7561" s="12" t="s">
        <v>4797</v>
      </c>
      <c r="D7561" s="12" t="s">
        <v>5641</v>
      </c>
      <c r="E7561" t="b">
        <v>0</v>
      </c>
      <c r="F7561">
        <v>0</v>
      </c>
      <c r="G7561">
        <v>901278738</v>
      </c>
      <c r="H7561">
        <v>44164</v>
      </c>
      <c r="I7561" s="12" t="s">
        <v>5922</v>
      </c>
      <c r="J7561">
        <v>7</v>
      </c>
      <c r="K7561">
        <v>1186</v>
      </c>
      <c r="L7561">
        <v>0</v>
      </c>
      <c r="M7561">
        <v>0</v>
      </c>
      <c r="N7561">
        <v>108900</v>
      </c>
      <c r="O7561">
        <v>0</v>
      </c>
      <c r="P7561">
        <v>108900</v>
      </c>
      <c r="Q7561">
        <v>10816</v>
      </c>
      <c r="R7561" t="b">
        <v>0</v>
      </c>
      <c r="S7561">
        <v>0</v>
      </c>
    </row>
    <row r="7562" spans="1:19">
      <c r="A7562">
        <v>51952501</v>
      </c>
      <c r="B7562" s="12" t="s">
        <v>4348</v>
      </c>
      <c r="C7562" s="12" t="s">
        <v>4797</v>
      </c>
      <c r="D7562" s="12" t="s">
        <v>4348</v>
      </c>
      <c r="E7562" t="b">
        <v>0</v>
      </c>
      <c r="F7562">
        <v>0</v>
      </c>
      <c r="G7562">
        <v>901278738</v>
      </c>
      <c r="H7562" t="s">
        <v>21</v>
      </c>
      <c r="I7562" s="12"/>
      <c r="K7562">
        <v>0</v>
      </c>
      <c r="L7562">
        <v>0</v>
      </c>
      <c r="M7562">
        <v>0</v>
      </c>
      <c r="N7562">
        <v>108900</v>
      </c>
      <c r="O7562">
        <v>0</v>
      </c>
      <c r="P7562">
        <v>108900</v>
      </c>
      <c r="Q7562">
        <v>10817</v>
      </c>
      <c r="R7562" t="b">
        <v>0</v>
      </c>
      <c r="S7562">
        <v>0</v>
      </c>
    </row>
    <row r="7563" spans="1:19">
      <c r="A7563">
        <v>51952501</v>
      </c>
      <c r="B7563" s="12" t="s">
        <v>6293</v>
      </c>
      <c r="C7563" s="12" t="s">
        <v>4797</v>
      </c>
      <c r="D7563" s="12" t="s">
        <v>6293</v>
      </c>
      <c r="E7563" t="b">
        <v>0</v>
      </c>
      <c r="F7563">
        <v>0</v>
      </c>
      <c r="G7563">
        <v>0</v>
      </c>
      <c r="H7563" t="s">
        <v>21</v>
      </c>
      <c r="I7563" s="12"/>
      <c r="K7563">
        <v>0</v>
      </c>
      <c r="L7563">
        <v>0</v>
      </c>
      <c r="M7563">
        <v>0</v>
      </c>
      <c r="N7563">
        <v>5003660</v>
      </c>
      <c r="O7563">
        <v>0</v>
      </c>
      <c r="P7563">
        <v>5003659.59</v>
      </c>
      <c r="Q7563">
        <v>10820</v>
      </c>
      <c r="R7563" t="b">
        <v>1</v>
      </c>
      <c r="S7563">
        <v>0</v>
      </c>
    </row>
    <row r="7564" spans="1:19">
      <c r="A7564">
        <v>51952502</v>
      </c>
      <c r="B7564" s="12" t="s">
        <v>6294</v>
      </c>
      <c r="C7564" s="12" t="s">
        <v>4797</v>
      </c>
      <c r="D7564" s="12" t="s">
        <v>6294</v>
      </c>
      <c r="E7564" t="b">
        <v>1</v>
      </c>
      <c r="F7564">
        <v>0</v>
      </c>
      <c r="G7564">
        <v>0</v>
      </c>
      <c r="H7564" t="s">
        <v>21</v>
      </c>
      <c r="I7564" s="12"/>
      <c r="K7564">
        <v>0</v>
      </c>
      <c r="L7564">
        <v>33390</v>
      </c>
      <c r="M7564">
        <v>0</v>
      </c>
      <c r="N7564">
        <v>0</v>
      </c>
      <c r="O7564">
        <v>0</v>
      </c>
      <c r="P7564">
        <v>0</v>
      </c>
      <c r="Q7564">
        <v>10823</v>
      </c>
      <c r="R7564" t="b">
        <v>1</v>
      </c>
      <c r="S7564">
        <v>0</v>
      </c>
    </row>
    <row r="7565" spans="1:19">
      <c r="A7565">
        <v>51952502</v>
      </c>
      <c r="B7565" s="12" t="s">
        <v>6277</v>
      </c>
      <c r="C7565" s="12" t="s">
        <v>4797</v>
      </c>
      <c r="D7565" s="12" t="s">
        <v>6277</v>
      </c>
      <c r="E7565" t="b">
        <v>0</v>
      </c>
      <c r="F7565">
        <v>0</v>
      </c>
      <c r="G7565">
        <v>52802923</v>
      </c>
      <c r="H7565" t="s">
        <v>21</v>
      </c>
      <c r="I7565" s="12"/>
      <c r="K7565">
        <v>0</v>
      </c>
      <c r="L7565">
        <v>20190</v>
      </c>
      <c r="M7565">
        <v>0</v>
      </c>
      <c r="N7565">
        <v>0</v>
      </c>
      <c r="O7565">
        <v>0</v>
      </c>
      <c r="P7565">
        <v>0</v>
      </c>
      <c r="Q7565">
        <v>10846</v>
      </c>
      <c r="R7565" t="b">
        <v>0</v>
      </c>
      <c r="S7565">
        <v>0</v>
      </c>
    </row>
    <row r="7566" spans="1:19">
      <c r="A7566">
        <v>51952502</v>
      </c>
      <c r="B7566" s="12"/>
      <c r="C7566" s="12" t="s">
        <v>4797</v>
      </c>
      <c r="D7566" s="12" t="s">
        <v>6277</v>
      </c>
      <c r="E7566" t="b">
        <v>0</v>
      </c>
      <c r="F7566">
        <v>0</v>
      </c>
      <c r="G7566">
        <v>52802923</v>
      </c>
      <c r="H7566">
        <v>43889</v>
      </c>
      <c r="I7566" s="12" t="s">
        <v>6295</v>
      </c>
      <c r="J7566">
        <v>7</v>
      </c>
      <c r="K7566">
        <v>1064</v>
      </c>
      <c r="L7566">
        <v>0</v>
      </c>
      <c r="M7566">
        <v>0</v>
      </c>
      <c r="N7566">
        <v>2650</v>
      </c>
      <c r="O7566">
        <v>0</v>
      </c>
      <c r="P7566">
        <v>2650</v>
      </c>
      <c r="Q7566">
        <v>10847</v>
      </c>
      <c r="R7566" t="b">
        <v>0</v>
      </c>
      <c r="S7566">
        <v>0</v>
      </c>
    </row>
    <row r="7567" spans="1:19">
      <c r="A7567">
        <v>51952502</v>
      </c>
      <c r="B7567" s="12"/>
      <c r="C7567" s="12" t="s">
        <v>4797</v>
      </c>
      <c r="D7567" s="12" t="s">
        <v>6277</v>
      </c>
      <c r="E7567" t="b">
        <v>0</v>
      </c>
      <c r="F7567">
        <v>0</v>
      </c>
      <c r="G7567">
        <v>52802923</v>
      </c>
      <c r="H7567">
        <v>43889</v>
      </c>
      <c r="I7567" s="12" t="s">
        <v>6295</v>
      </c>
      <c r="J7567">
        <v>7</v>
      </c>
      <c r="K7567">
        <v>1064</v>
      </c>
      <c r="L7567">
        <v>0</v>
      </c>
      <c r="M7567">
        <v>0</v>
      </c>
      <c r="N7567">
        <v>3850</v>
      </c>
      <c r="O7567">
        <v>0</v>
      </c>
      <c r="P7567">
        <v>6500</v>
      </c>
      <c r="Q7567">
        <v>10848</v>
      </c>
      <c r="R7567" t="b">
        <v>0</v>
      </c>
      <c r="S7567">
        <v>0</v>
      </c>
    </row>
    <row r="7568" spans="1:19">
      <c r="A7568">
        <v>51952502</v>
      </c>
      <c r="B7568" s="12"/>
      <c r="C7568" s="12" t="s">
        <v>4797</v>
      </c>
      <c r="D7568" s="12" t="s">
        <v>6277</v>
      </c>
      <c r="E7568" t="b">
        <v>0</v>
      </c>
      <c r="F7568">
        <v>0</v>
      </c>
      <c r="G7568">
        <v>52802923</v>
      </c>
      <c r="H7568">
        <v>43889</v>
      </c>
      <c r="I7568" s="12" t="s">
        <v>6295</v>
      </c>
      <c r="J7568">
        <v>7</v>
      </c>
      <c r="K7568">
        <v>1064</v>
      </c>
      <c r="L7568">
        <v>0</v>
      </c>
      <c r="M7568">
        <v>0</v>
      </c>
      <c r="N7568">
        <v>6940</v>
      </c>
      <c r="O7568">
        <v>0</v>
      </c>
      <c r="P7568">
        <v>13440</v>
      </c>
      <c r="Q7568">
        <v>10849</v>
      </c>
      <c r="R7568" t="b">
        <v>0</v>
      </c>
      <c r="S7568">
        <v>0</v>
      </c>
    </row>
    <row r="7569" spans="1:19">
      <c r="A7569">
        <v>51952502</v>
      </c>
      <c r="B7569" s="12"/>
      <c r="C7569" s="12" t="s">
        <v>4797</v>
      </c>
      <c r="D7569" s="12" t="s">
        <v>6277</v>
      </c>
      <c r="E7569" t="b">
        <v>0</v>
      </c>
      <c r="F7569">
        <v>0</v>
      </c>
      <c r="G7569">
        <v>52802923</v>
      </c>
      <c r="H7569">
        <v>43889</v>
      </c>
      <c r="I7569" s="12" t="s">
        <v>6295</v>
      </c>
      <c r="J7569">
        <v>7</v>
      </c>
      <c r="K7569">
        <v>1067</v>
      </c>
      <c r="L7569">
        <v>0</v>
      </c>
      <c r="M7569">
        <v>0</v>
      </c>
      <c r="N7569">
        <v>1350</v>
      </c>
      <c r="O7569">
        <v>0</v>
      </c>
      <c r="P7569">
        <v>14790</v>
      </c>
      <c r="Q7569">
        <v>10850</v>
      </c>
      <c r="R7569" t="b">
        <v>0</v>
      </c>
      <c r="S7569">
        <v>0</v>
      </c>
    </row>
    <row r="7570" spans="1:19">
      <c r="A7570">
        <v>51952502</v>
      </c>
      <c r="B7570" s="12"/>
      <c r="C7570" s="12" t="s">
        <v>4797</v>
      </c>
      <c r="D7570" s="12" t="s">
        <v>6277</v>
      </c>
      <c r="E7570" t="b">
        <v>0</v>
      </c>
      <c r="F7570">
        <v>0</v>
      </c>
      <c r="G7570">
        <v>52802923</v>
      </c>
      <c r="H7570">
        <v>43889</v>
      </c>
      <c r="I7570" s="12" t="s">
        <v>6296</v>
      </c>
      <c r="J7570">
        <v>7</v>
      </c>
      <c r="K7570">
        <v>1067</v>
      </c>
      <c r="L7570">
        <v>0</v>
      </c>
      <c r="M7570">
        <v>0</v>
      </c>
      <c r="N7570">
        <v>5400</v>
      </c>
      <c r="O7570">
        <v>0</v>
      </c>
      <c r="P7570">
        <v>20190</v>
      </c>
      <c r="Q7570">
        <v>10851</v>
      </c>
      <c r="R7570" t="b">
        <v>0</v>
      </c>
      <c r="S7570">
        <v>0</v>
      </c>
    </row>
    <row r="7571" spans="1:19">
      <c r="A7571">
        <v>51952502</v>
      </c>
      <c r="B7571" s="12" t="s">
        <v>4355</v>
      </c>
      <c r="C7571" s="12" t="s">
        <v>4797</v>
      </c>
      <c r="D7571" s="12" t="s">
        <v>4355</v>
      </c>
      <c r="E7571" t="b">
        <v>0</v>
      </c>
      <c r="F7571">
        <v>0</v>
      </c>
      <c r="G7571">
        <v>52802923</v>
      </c>
      <c r="H7571" t="s">
        <v>21</v>
      </c>
      <c r="I7571" s="12"/>
      <c r="K7571">
        <v>0</v>
      </c>
      <c r="L7571">
        <v>0</v>
      </c>
      <c r="M7571">
        <v>0</v>
      </c>
      <c r="N7571">
        <v>20190</v>
      </c>
      <c r="O7571">
        <v>0</v>
      </c>
      <c r="P7571">
        <v>20190</v>
      </c>
      <c r="Q7571">
        <v>10852</v>
      </c>
      <c r="R7571" t="b">
        <v>0</v>
      </c>
      <c r="S7571">
        <v>0</v>
      </c>
    </row>
    <row r="7572" spans="1:19">
      <c r="A7572">
        <v>51952502</v>
      </c>
      <c r="B7572" s="12" t="s">
        <v>6203</v>
      </c>
      <c r="C7572" s="12" t="s">
        <v>4797</v>
      </c>
      <c r="D7572" s="12" t="s">
        <v>6203</v>
      </c>
      <c r="E7572" t="b">
        <v>0</v>
      </c>
      <c r="F7572">
        <v>0</v>
      </c>
      <c r="G7572">
        <v>222222222</v>
      </c>
      <c r="H7572" t="s">
        <v>21</v>
      </c>
      <c r="I7572" s="12"/>
      <c r="K7572">
        <v>0</v>
      </c>
      <c r="L7572">
        <v>9200</v>
      </c>
      <c r="M7572">
        <v>0</v>
      </c>
      <c r="N7572">
        <v>0</v>
      </c>
      <c r="O7572">
        <v>0</v>
      </c>
      <c r="P7572">
        <v>0</v>
      </c>
      <c r="Q7572">
        <v>10867</v>
      </c>
      <c r="R7572" t="b">
        <v>0</v>
      </c>
      <c r="S7572">
        <v>0</v>
      </c>
    </row>
    <row r="7573" spans="1:19">
      <c r="A7573">
        <v>51952502</v>
      </c>
      <c r="B7573" s="12"/>
      <c r="C7573" s="12" t="s">
        <v>4797</v>
      </c>
      <c r="D7573" s="12" t="s">
        <v>6203</v>
      </c>
      <c r="E7573" t="b">
        <v>0</v>
      </c>
      <c r="F7573">
        <v>0</v>
      </c>
      <c r="G7573">
        <v>222222222</v>
      </c>
      <c r="H7573">
        <v>44164</v>
      </c>
      <c r="I7573" s="12" t="s">
        <v>6297</v>
      </c>
      <c r="J7573">
        <v>7</v>
      </c>
      <c r="K7573">
        <v>1186</v>
      </c>
      <c r="L7573">
        <v>0</v>
      </c>
      <c r="M7573">
        <v>0</v>
      </c>
      <c r="N7573">
        <v>9200</v>
      </c>
      <c r="O7573">
        <v>0</v>
      </c>
      <c r="P7573">
        <v>9200</v>
      </c>
      <c r="Q7573">
        <v>10868</v>
      </c>
      <c r="R7573" t="b">
        <v>0</v>
      </c>
      <c r="S7573">
        <v>0</v>
      </c>
    </row>
    <row r="7574" spans="1:19">
      <c r="A7574">
        <v>51952502</v>
      </c>
      <c r="B7574" s="12" t="s">
        <v>4357</v>
      </c>
      <c r="C7574" s="12" t="s">
        <v>4797</v>
      </c>
      <c r="D7574" s="12" t="s">
        <v>4357</v>
      </c>
      <c r="E7574" t="b">
        <v>0</v>
      </c>
      <c r="F7574">
        <v>0</v>
      </c>
      <c r="G7574">
        <v>222222222</v>
      </c>
      <c r="H7574" t="s">
        <v>21</v>
      </c>
      <c r="I7574" s="12"/>
      <c r="K7574">
        <v>0</v>
      </c>
      <c r="L7574">
        <v>0</v>
      </c>
      <c r="M7574">
        <v>0</v>
      </c>
      <c r="N7574">
        <v>9200</v>
      </c>
      <c r="O7574">
        <v>0</v>
      </c>
      <c r="P7574">
        <v>9200</v>
      </c>
      <c r="Q7574">
        <v>10869</v>
      </c>
      <c r="R7574" t="b">
        <v>0</v>
      </c>
      <c r="S7574">
        <v>0</v>
      </c>
    </row>
    <row r="7575" spans="1:19">
      <c r="A7575">
        <v>51952502</v>
      </c>
      <c r="B7575" s="12" t="s">
        <v>6298</v>
      </c>
      <c r="C7575" s="12" t="s">
        <v>4797</v>
      </c>
      <c r="D7575" s="12" t="s">
        <v>6298</v>
      </c>
      <c r="E7575" t="b">
        <v>0</v>
      </c>
      <c r="F7575">
        <v>0</v>
      </c>
      <c r="G7575">
        <v>1099207689</v>
      </c>
      <c r="H7575" t="s">
        <v>21</v>
      </c>
      <c r="I7575" s="12"/>
      <c r="K7575">
        <v>0</v>
      </c>
      <c r="L7575">
        <v>4000</v>
      </c>
      <c r="M7575">
        <v>0</v>
      </c>
      <c r="N7575">
        <v>0</v>
      </c>
      <c r="O7575">
        <v>0</v>
      </c>
      <c r="P7575">
        <v>0</v>
      </c>
      <c r="Q7575">
        <v>10890</v>
      </c>
      <c r="R7575" t="b">
        <v>0</v>
      </c>
      <c r="S7575">
        <v>0</v>
      </c>
    </row>
    <row r="7576" spans="1:19">
      <c r="A7576">
        <v>51952502</v>
      </c>
      <c r="B7576" s="12"/>
      <c r="C7576" s="12" t="s">
        <v>4797</v>
      </c>
      <c r="D7576" s="12" t="s">
        <v>6298</v>
      </c>
      <c r="E7576" t="b">
        <v>0</v>
      </c>
      <c r="F7576">
        <v>0</v>
      </c>
      <c r="G7576">
        <v>1099207689</v>
      </c>
      <c r="H7576">
        <v>43889</v>
      </c>
      <c r="I7576" s="12" t="s">
        <v>6295</v>
      </c>
      <c r="J7576">
        <v>7</v>
      </c>
      <c r="K7576">
        <v>1064</v>
      </c>
      <c r="L7576">
        <v>0</v>
      </c>
      <c r="M7576">
        <v>0</v>
      </c>
      <c r="N7576">
        <v>1950</v>
      </c>
      <c r="O7576">
        <v>0</v>
      </c>
      <c r="P7576">
        <v>1950</v>
      </c>
      <c r="Q7576">
        <v>10891</v>
      </c>
      <c r="R7576" t="b">
        <v>0</v>
      </c>
      <c r="S7576">
        <v>0</v>
      </c>
    </row>
    <row r="7577" spans="1:19">
      <c r="A7577">
        <v>51952502</v>
      </c>
      <c r="B7577" s="12"/>
      <c r="C7577" s="12" t="s">
        <v>4797</v>
      </c>
      <c r="D7577" s="12" t="s">
        <v>6298</v>
      </c>
      <c r="E7577" t="b">
        <v>0</v>
      </c>
      <c r="F7577">
        <v>0</v>
      </c>
      <c r="G7577">
        <v>1099207689</v>
      </c>
      <c r="H7577">
        <v>43889</v>
      </c>
      <c r="I7577" s="12" t="s">
        <v>6299</v>
      </c>
      <c r="J7577">
        <v>7</v>
      </c>
      <c r="K7577">
        <v>1067</v>
      </c>
      <c r="L7577">
        <v>0</v>
      </c>
      <c r="M7577">
        <v>0</v>
      </c>
      <c r="N7577">
        <v>2050</v>
      </c>
      <c r="O7577">
        <v>0</v>
      </c>
      <c r="P7577">
        <v>4000</v>
      </c>
      <c r="Q7577">
        <v>10892</v>
      </c>
      <c r="R7577" t="b">
        <v>0</v>
      </c>
      <c r="S7577">
        <v>0</v>
      </c>
    </row>
    <row r="7578" spans="1:19">
      <c r="A7578">
        <v>51952502</v>
      </c>
      <c r="B7578" s="12" t="s">
        <v>4360</v>
      </c>
      <c r="C7578" s="12" t="s">
        <v>4797</v>
      </c>
      <c r="D7578" s="12" t="s">
        <v>4360</v>
      </c>
      <c r="E7578" t="b">
        <v>0</v>
      </c>
      <c r="F7578">
        <v>0</v>
      </c>
      <c r="G7578">
        <v>1099207689</v>
      </c>
      <c r="H7578" t="s">
        <v>21</v>
      </c>
      <c r="I7578" s="12"/>
      <c r="K7578">
        <v>0</v>
      </c>
      <c r="L7578">
        <v>0</v>
      </c>
      <c r="M7578">
        <v>0</v>
      </c>
      <c r="N7578">
        <v>4000</v>
      </c>
      <c r="O7578">
        <v>0</v>
      </c>
      <c r="P7578">
        <v>4000</v>
      </c>
      <c r="Q7578">
        <v>10893</v>
      </c>
      <c r="R7578" t="b">
        <v>0</v>
      </c>
      <c r="S7578">
        <v>0</v>
      </c>
    </row>
    <row r="7579" spans="1:19">
      <c r="A7579">
        <v>51952502</v>
      </c>
      <c r="B7579" s="12" t="s">
        <v>6300</v>
      </c>
      <c r="C7579" s="12" t="s">
        <v>4797</v>
      </c>
      <c r="D7579" s="12" t="s">
        <v>6300</v>
      </c>
      <c r="E7579" t="b">
        <v>0</v>
      </c>
      <c r="F7579">
        <v>0</v>
      </c>
      <c r="G7579">
        <v>0</v>
      </c>
      <c r="H7579" t="s">
        <v>21</v>
      </c>
      <c r="I7579" s="12"/>
      <c r="K7579">
        <v>0</v>
      </c>
      <c r="L7579">
        <v>0</v>
      </c>
      <c r="M7579">
        <v>0</v>
      </c>
      <c r="N7579">
        <v>33390</v>
      </c>
      <c r="O7579">
        <v>0</v>
      </c>
      <c r="P7579">
        <v>33390</v>
      </c>
      <c r="Q7579">
        <v>10894</v>
      </c>
      <c r="R7579" t="b">
        <v>1</v>
      </c>
      <c r="S7579">
        <v>0</v>
      </c>
    </row>
    <row r="7580" spans="1:19">
      <c r="A7580">
        <v>519525</v>
      </c>
      <c r="B7580" s="12" t="s">
        <v>4362</v>
      </c>
      <c r="C7580" s="12" t="s">
        <v>4797</v>
      </c>
      <c r="D7580" s="12" t="s">
        <v>4362</v>
      </c>
      <c r="E7580" t="b">
        <v>0</v>
      </c>
      <c r="F7580">
        <v>0</v>
      </c>
      <c r="G7580">
        <v>0</v>
      </c>
      <c r="H7580" t="s">
        <v>21</v>
      </c>
      <c r="I7580" s="12"/>
      <c r="K7580">
        <v>0</v>
      </c>
      <c r="L7580">
        <v>0</v>
      </c>
      <c r="M7580">
        <v>0</v>
      </c>
      <c r="N7580">
        <v>5037050</v>
      </c>
      <c r="O7580">
        <v>0</v>
      </c>
      <c r="P7580">
        <v>5037049.59</v>
      </c>
      <c r="Q7580">
        <v>10899</v>
      </c>
      <c r="R7580" t="b">
        <v>0</v>
      </c>
      <c r="S7580">
        <v>0</v>
      </c>
    </row>
    <row r="7581" spans="1:19">
      <c r="A7581">
        <v>519530</v>
      </c>
      <c r="B7581" s="12" t="s">
        <v>6301</v>
      </c>
      <c r="C7581" s="12" t="s">
        <v>2436</v>
      </c>
      <c r="D7581" s="12" t="s">
        <v>6301</v>
      </c>
      <c r="E7581" t="b">
        <v>0</v>
      </c>
      <c r="F7581">
        <v>0</v>
      </c>
      <c r="G7581">
        <v>0</v>
      </c>
      <c r="H7581" t="s">
        <v>21</v>
      </c>
      <c r="I7581" s="12"/>
      <c r="K7581">
        <v>0</v>
      </c>
      <c r="L7581">
        <v>708700</v>
      </c>
      <c r="M7581">
        <v>0</v>
      </c>
      <c r="N7581">
        <v>0</v>
      </c>
      <c r="O7581">
        <v>0</v>
      </c>
      <c r="P7581">
        <v>0</v>
      </c>
      <c r="Q7581">
        <v>10901</v>
      </c>
      <c r="R7581" t="b">
        <v>0</v>
      </c>
      <c r="S7581">
        <v>0</v>
      </c>
    </row>
    <row r="7582" spans="1:19">
      <c r="A7582">
        <v>51953001</v>
      </c>
      <c r="B7582" s="12" t="s">
        <v>6302</v>
      </c>
      <c r="C7582" s="12" t="s">
        <v>4797</v>
      </c>
      <c r="D7582" s="12" t="s">
        <v>6302</v>
      </c>
      <c r="E7582" t="b">
        <v>1</v>
      </c>
      <c r="F7582">
        <v>0</v>
      </c>
      <c r="G7582">
        <v>0</v>
      </c>
      <c r="H7582" t="s">
        <v>21</v>
      </c>
      <c r="I7582" s="12"/>
      <c r="K7582">
        <v>0</v>
      </c>
      <c r="L7582">
        <v>199850</v>
      </c>
      <c r="M7582">
        <v>0</v>
      </c>
      <c r="N7582">
        <v>0</v>
      </c>
      <c r="O7582">
        <v>0</v>
      </c>
      <c r="P7582">
        <v>0</v>
      </c>
      <c r="Q7582">
        <v>10903</v>
      </c>
      <c r="R7582" t="b">
        <v>1</v>
      </c>
      <c r="S7582">
        <v>0</v>
      </c>
    </row>
    <row r="7583" spans="1:19">
      <c r="A7583">
        <v>51953001</v>
      </c>
      <c r="B7583" s="12" t="s">
        <v>5518</v>
      </c>
      <c r="C7583" s="12" t="s">
        <v>4797</v>
      </c>
      <c r="D7583" s="12" t="s">
        <v>5518</v>
      </c>
      <c r="E7583" t="b">
        <v>0</v>
      </c>
      <c r="F7583">
        <v>0</v>
      </c>
      <c r="G7583">
        <v>2996611</v>
      </c>
      <c r="H7583" t="s">
        <v>21</v>
      </c>
      <c r="I7583" s="12"/>
      <c r="K7583">
        <v>0</v>
      </c>
      <c r="L7583">
        <v>5400</v>
      </c>
      <c r="M7583">
        <v>0</v>
      </c>
      <c r="N7583">
        <v>0</v>
      </c>
      <c r="O7583">
        <v>0</v>
      </c>
      <c r="P7583">
        <v>0</v>
      </c>
      <c r="Q7583">
        <v>10904</v>
      </c>
      <c r="R7583" t="b">
        <v>0</v>
      </c>
      <c r="S7583">
        <v>0</v>
      </c>
    </row>
    <row r="7584" spans="1:19">
      <c r="A7584">
        <v>51953001</v>
      </c>
      <c r="B7584" s="12"/>
      <c r="C7584" s="12" t="s">
        <v>4797</v>
      </c>
      <c r="D7584" s="12" t="s">
        <v>5518</v>
      </c>
      <c r="E7584" t="b">
        <v>0</v>
      </c>
      <c r="F7584">
        <v>0</v>
      </c>
      <c r="G7584">
        <v>2996611</v>
      </c>
      <c r="H7584">
        <v>44195</v>
      </c>
      <c r="I7584" s="12" t="s">
        <v>6303</v>
      </c>
      <c r="J7584">
        <v>10</v>
      </c>
      <c r="K7584">
        <v>584</v>
      </c>
      <c r="L7584">
        <v>0</v>
      </c>
      <c r="M7584">
        <v>0</v>
      </c>
      <c r="N7584">
        <v>5400</v>
      </c>
      <c r="O7584">
        <v>0</v>
      </c>
      <c r="P7584">
        <v>5400</v>
      </c>
      <c r="Q7584">
        <v>10905</v>
      </c>
      <c r="R7584" t="b">
        <v>0</v>
      </c>
      <c r="S7584">
        <v>0</v>
      </c>
    </row>
    <row r="7585" spans="1:19">
      <c r="A7585">
        <v>51953001</v>
      </c>
      <c r="B7585" s="12" t="s">
        <v>4368</v>
      </c>
      <c r="C7585" s="12" t="s">
        <v>4797</v>
      </c>
      <c r="D7585" s="12" t="s">
        <v>4368</v>
      </c>
      <c r="E7585" t="b">
        <v>0</v>
      </c>
      <c r="F7585">
        <v>0</v>
      </c>
      <c r="G7585">
        <v>2996611</v>
      </c>
      <c r="H7585" t="s">
        <v>21</v>
      </c>
      <c r="I7585" s="12"/>
      <c r="K7585">
        <v>0</v>
      </c>
      <c r="L7585">
        <v>0</v>
      </c>
      <c r="M7585">
        <v>0</v>
      </c>
      <c r="N7585">
        <v>5400</v>
      </c>
      <c r="O7585">
        <v>0</v>
      </c>
      <c r="P7585">
        <v>5400</v>
      </c>
      <c r="Q7585">
        <v>10906</v>
      </c>
      <c r="R7585" t="b">
        <v>0</v>
      </c>
      <c r="S7585">
        <v>0</v>
      </c>
    </row>
    <row r="7586" spans="1:19">
      <c r="A7586">
        <v>51953001</v>
      </c>
      <c r="B7586" s="12" t="s">
        <v>6304</v>
      </c>
      <c r="C7586" s="12" t="s">
        <v>4797</v>
      </c>
      <c r="D7586" s="12" t="s">
        <v>6304</v>
      </c>
      <c r="E7586" t="b">
        <v>0</v>
      </c>
      <c r="F7586">
        <v>0</v>
      </c>
      <c r="G7586">
        <v>79146909</v>
      </c>
      <c r="H7586" t="s">
        <v>21</v>
      </c>
      <c r="I7586" s="12"/>
      <c r="K7586">
        <v>0</v>
      </c>
      <c r="L7586">
        <v>48100</v>
      </c>
      <c r="M7586">
        <v>0</v>
      </c>
      <c r="N7586">
        <v>0</v>
      </c>
      <c r="O7586">
        <v>0</v>
      </c>
      <c r="P7586">
        <v>0</v>
      </c>
      <c r="Q7586">
        <v>10941</v>
      </c>
      <c r="R7586" t="b">
        <v>0</v>
      </c>
      <c r="S7586">
        <v>0</v>
      </c>
    </row>
    <row r="7587" spans="1:19">
      <c r="A7587">
        <v>51953001</v>
      </c>
      <c r="B7587" s="12"/>
      <c r="C7587" s="12" t="s">
        <v>4797</v>
      </c>
      <c r="D7587" s="12" t="s">
        <v>6304</v>
      </c>
      <c r="E7587" t="b">
        <v>0</v>
      </c>
      <c r="F7587">
        <v>0</v>
      </c>
      <c r="G7587">
        <v>79146909</v>
      </c>
      <c r="H7587">
        <v>43860</v>
      </c>
      <c r="I7587" s="12" t="s">
        <v>6305</v>
      </c>
      <c r="J7587">
        <v>7</v>
      </c>
      <c r="K7587">
        <v>1049</v>
      </c>
      <c r="L7587">
        <v>0</v>
      </c>
      <c r="M7587">
        <v>0</v>
      </c>
      <c r="N7587">
        <v>400</v>
      </c>
      <c r="O7587">
        <v>0</v>
      </c>
      <c r="P7587">
        <v>400</v>
      </c>
      <c r="Q7587">
        <v>10942</v>
      </c>
      <c r="R7587" t="b">
        <v>0</v>
      </c>
      <c r="S7587">
        <v>0</v>
      </c>
    </row>
    <row r="7588" spans="1:19">
      <c r="A7588">
        <v>51953001</v>
      </c>
      <c r="B7588" s="12"/>
      <c r="C7588" s="12" t="s">
        <v>4797</v>
      </c>
      <c r="D7588" s="12" t="s">
        <v>6304</v>
      </c>
      <c r="E7588" t="b">
        <v>0</v>
      </c>
      <c r="F7588">
        <v>0</v>
      </c>
      <c r="G7588">
        <v>79146909</v>
      </c>
      <c r="H7588">
        <v>43889</v>
      </c>
      <c r="I7588" s="12" t="s">
        <v>6306</v>
      </c>
      <c r="J7588">
        <v>7</v>
      </c>
      <c r="K7588">
        <v>1064</v>
      </c>
      <c r="L7588">
        <v>0</v>
      </c>
      <c r="M7588">
        <v>0</v>
      </c>
      <c r="N7588">
        <v>800</v>
      </c>
      <c r="O7588">
        <v>0</v>
      </c>
      <c r="P7588">
        <v>1200</v>
      </c>
      <c r="Q7588">
        <v>10943</v>
      </c>
      <c r="R7588" t="b">
        <v>0</v>
      </c>
      <c r="S7588">
        <v>0</v>
      </c>
    </row>
    <row r="7589" spans="1:19">
      <c r="A7589">
        <v>51953001</v>
      </c>
      <c r="B7589" s="12"/>
      <c r="C7589" s="12" t="s">
        <v>4797</v>
      </c>
      <c r="D7589" s="12" t="s">
        <v>6304</v>
      </c>
      <c r="E7589" t="b">
        <v>0</v>
      </c>
      <c r="F7589">
        <v>0</v>
      </c>
      <c r="G7589">
        <v>79146909</v>
      </c>
      <c r="H7589">
        <v>43889</v>
      </c>
      <c r="I7589" s="12" t="s">
        <v>6307</v>
      </c>
      <c r="J7589">
        <v>7</v>
      </c>
      <c r="K7589">
        <v>1064</v>
      </c>
      <c r="L7589">
        <v>0</v>
      </c>
      <c r="M7589">
        <v>0</v>
      </c>
      <c r="N7589">
        <v>12000</v>
      </c>
      <c r="O7589">
        <v>0</v>
      </c>
      <c r="P7589">
        <v>13200</v>
      </c>
      <c r="Q7589">
        <v>10944</v>
      </c>
      <c r="R7589" t="b">
        <v>0</v>
      </c>
      <c r="S7589">
        <v>0</v>
      </c>
    </row>
    <row r="7590" spans="1:19">
      <c r="A7590">
        <v>51953001</v>
      </c>
      <c r="B7590" s="12"/>
      <c r="C7590" s="12" t="s">
        <v>4797</v>
      </c>
      <c r="D7590" s="12" t="s">
        <v>6304</v>
      </c>
      <c r="E7590" t="b">
        <v>0</v>
      </c>
      <c r="F7590">
        <v>0</v>
      </c>
      <c r="G7590">
        <v>79146909</v>
      </c>
      <c r="H7590">
        <v>43889</v>
      </c>
      <c r="I7590" s="12" t="s">
        <v>6308</v>
      </c>
      <c r="J7590">
        <v>7</v>
      </c>
      <c r="K7590">
        <v>1064</v>
      </c>
      <c r="L7590">
        <v>0</v>
      </c>
      <c r="M7590">
        <v>0</v>
      </c>
      <c r="N7590">
        <v>600</v>
      </c>
      <c r="O7590">
        <v>0</v>
      </c>
      <c r="P7590">
        <v>13800</v>
      </c>
      <c r="Q7590">
        <v>10945</v>
      </c>
      <c r="R7590" t="b">
        <v>0</v>
      </c>
      <c r="S7590">
        <v>0</v>
      </c>
    </row>
    <row r="7591" spans="1:19">
      <c r="A7591">
        <v>51953001</v>
      </c>
      <c r="B7591" s="12"/>
      <c r="C7591" s="12" t="s">
        <v>4797</v>
      </c>
      <c r="D7591" s="12" t="s">
        <v>6304</v>
      </c>
      <c r="E7591" t="b">
        <v>0</v>
      </c>
      <c r="F7591">
        <v>0</v>
      </c>
      <c r="G7591">
        <v>79146909</v>
      </c>
      <c r="H7591">
        <v>43889</v>
      </c>
      <c r="I7591" s="12" t="s">
        <v>6309</v>
      </c>
      <c r="J7591">
        <v>7</v>
      </c>
      <c r="K7591">
        <v>1067</v>
      </c>
      <c r="L7591">
        <v>0</v>
      </c>
      <c r="M7591">
        <v>0</v>
      </c>
      <c r="N7591">
        <v>1000</v>
      </c>
      <c r="O7591">
        <v>0</v>
      </c>
      <c r="P7591">
        <v>14800</v>
      </c>
      <c r="Q7591">
        <v>10946</v>
      </c>
      <c r="R7591" t="b">
        <v>0</v>
      </c>
      <c r="S7591">
        <v>0</v>
      </c>
    </row>
    <row r="7592" spans="1:19">
      <c r="A7592">
        <v>51953001</v>
      </c>
      <c r="B7592" s="12"/>
      <c r="C7592" s="12" t="s">
        <v>4797</v>
      </c>
      <c r="D7592" s="12" t="s">
        <v>6304</v>
      </c>
      <c r="E7592" t="b">
        <v>0</v>
      </c>
      <c r="F7592">
        <v>0</v>
      </c>
      <c r="G7592">
        <v>79146909</v>
      </c>
      <c r="H7592">
        <v>43889</v>
      </c>
      <c r="I7592" s="12" t="s">
        <v>6310</v>
      </c>
      <c r="J7592">
        <v>7</v>
      </c>
      <c r="K7592">
        <v>1067</v>
      </c>
      <c r="L7592">
        <v>0</v>
      </c>
      <c r="M7592">
        <v>0</v>
      </c>
      <c r="N7592">
        <v>1700</v>
      </c>
      <c r="O7592">
        <v>0</v>
      </c>
      <c r="P7592">
        <v>16500</v>
      </c>
      <c r="Q7592">
        <v>10947</v>
      </c>
      <c r="R7592" t="b">
        <v>0</v>
      </c>
      <c r="S7592">
        <v>0</v>
      </c>
    </row>
    <row r="7593" spans="1:19">
      <c r="A7593">
        <v>51953001</v>
      </c>
      <c r="B7593" s="12"/>
      <c r="C7593" s="12" t="s">
        <v>4797</v>
      </c>
      <c r="D7593" s="12" t="s">
        <v>6304</v>
      </c>
      <c r="E7593" t="b">
        <v>0</v>
      </c>
      <c r="F7593">
        <v>0</v>
      </c>
      <c r="G7593">
        <v>79146909</v>
      </c>
      <c r="H7593">
        <v>44073</v>
      </c>
      <c r="I7593" s="12" t="s">
        <v>6311</v>
      </c>
      <c r="J7593">
        <v>7</v>
      </c>
      <c r="K7593">
        <v>1148</v>
      </c>
      <c r="L7593">
        <v>0</v>
      </c>
      <c r="M7593">
        <v>0</v>
      </c>
      <c r="N7593">
        <v>3000</v>
      </c>
      <c r="O7593">
        <v>0</v>
      </c>
      <c r="P7593">
        <v>19500</v>
      </c>
      <c r="Q7593">
        <v>10948</v>
      </c>
      <c r="R7593" t="b">
        <v>0</v>
      </c>
      <c r="S7593">
        <v>0</v>
      </c>
    </row>
    <row r="7594" spans="1:19">
      <c r="A7594">
        <v>51953001</v>
      </c>
      <c r="B7594" s="12"/>
      <c r="C7594" s="12" t="s">
        <v>4797</v>
      </c>
      <c r="D7594" s="12" t="s">
        <v>6304</v>
      </c>
      <c r="E7594" t="b">
        <v>0</v>
      </c>
      <c r="F7594">
        <v>0</v>
      </c>
      <c r="G7594">
        <v>79146909</v>
      </c>
      <c r="H7594">
        <v>44073</v>
      </c>
      <c r="I7594" s="12" t="s">
        <v>5929</v>
      </c>
      <c r="J7594">
        <v>7</v>
      </c>
      <c r="K7594">
        <v>1148</v>
      </c>
      <c r="L7594">
        <v>0</v>
      </c>
      <c r="M7594">
        <v>0</v>
      </c>
      <c r="N7594">
        <v>1800</v>
      </c>
      <c r="O7594">
        <v>0</v>
      </c>
      <c r="P7594">
        <v>21300</v>
      </c>
      <c r="Q7594">
        <v>10949</v>
      </c>
      <c r="R7594" t="b">
        <v>0</v>
      </c>
      <c r="S7594">
        <v>0</v>
      </c>
    </row>
    <row r="7595" spans="1:19">
      <c r="A7595">
        <v>51953001</v>
      </c>
      <c r="B7595" s="12"/>
      <c r="C7595" s="12" t="s">
        <v>4797</v>
      </c>
      <c r="D7595" s="12" t="s">
        <v>6304</v>
      </c>
      <c r="E7595" t="b">
        <v>0</v>
      </c>
      <c r="F7595">
        <v>0</v>
      </c>
      <c r="G7595">
        <v>79146909</v>
      </c>
      <c r="H7595">
        <v>44104</v>
      </c>
      <c r="I7595" s="12" t="s">
        <v>6312</v>
      </c>
      <c r="J7595">
        <v>7</v>
      </c>
      <c r="K7595">
        <v>1161</v>
      </c>
      <c r="L7595">
        <v>0</v>
      </c>
      <c r="M7595">
        <v>0</v>
      </c>
      <c r="N7595">
        <v>600</v>
      </c>
      <c r="O7595">
        <v>0</v>
      </c>
      <c r="P7595">
        <v>21900</v>
      </c>
      <c r="Q7595">
        <v>10950</v>
      </c>
      <c r="R7595" t="b">
        <v>0</v>
      </c>
      <c r="S7595">
        <v>0</v>
      </c>
    </row>
    <row r="7596" spans="1:19">
      <c r="A7596">
        <v>51953001</v>
      </c>
      <c r="B7596" s="12"/>
      <c r="C7596" s="12" t="s">
        <v>4797</v>
      </c>
      <c r="D7596" s="12" t="s">
        <v>6304</v>
      </c>
      <c r="E7596" t="b">
        <v>0</v>
      </c>
      <c r="F7596">
        <v>0</v>
      </c>
      <c r="G7596">
        <v>79146909</v>
      </c>
      <c r="H7596">
        <v>44104</v>
      </c>
      <c r="I7596" s="12" t="s">
        <v>6313</v>
      </c>
      <c r="J7596">
        <v>7</v>
      </c>
      <c r="K7596">
        <v>1161</v>
      </c>
      <c r="L7596">
        <v>0</v>
      </c>
      <c r="M7596">
        <v>0</v>
      </c>
      <c r="N7596">
        <v>6400</v>
      </c>
      <c r="O7596">
        <v>0</v>
      </c>
      <c r="P7596">
        <v>28300</v>
      </c>
      <c r="Q7596">
        <v>10951</v>
      </c>
      <c r="R7596" t="b">
        <v>0</v>
      </c>
      <c r="S7596">
        <v>0</v>
      </c>
    </row>
    <row r="7597" spans="1:19">
      <c r="A7597">
        <v>51953001</v>
      </c>
      <c r="B7597" s="12"/>
      <c r="C7597" s="12" t="s">
        <v>4797</v>
      </c>
      <c r="D7597" s="12" t="s">
        <v>6304</v>
      </c>
      <c r="E7597" t="b">
        <v>0</v>
      </c>
      <c r="F7597">
        <v>0</v>
      </c>
      <c r="G7597">
        <v>79146909</v>
      </c>
      <c r="H7597">
        <v>44134</v>
      </c>
      <c r="I7597" s="12" t="s">
        <v>6314</v>
      </c>
      <c r="J7597">
        <v>7</v>
      </c>
      <c r="K7597">
        <v>1174</v>
      </c>
      <c r="L7597">
        <v>0</v>
      </c>
      <c r="M7597">
        <v>0</v>
      </c>
      <c r="N7597">
        <v>12400</v>
      </c>
      <c r="O7597">
        <v>0</v>
      </c>
      <c r="P7597">
        <v>40700</v>
      </c>
      <c r="Q7597">
        <v>10952</v>
      </c>
      <c r="R7597" t="b">
        <v>0</v>
      </c>
      <c r="S7597">
        <v>0</v>
      </c>
    </row>
    <row r="7598" spans="1:19">
      <c r="A7598">
        <v>51953001</v>
      </c>
      <c r="B7598" s="12"/>
      <c r="C7598" s="12" t="s">
        <v>4797</v>
      </c>
      <c r="D7598" s="12" t="s">
        <v>6304</v>
      </c>
      <c r="E7598" t="b">
        <v>0</v>
      </c>
      <c r="F7598">
        <v>0</v>
      </c>
      <c r="G7598">
        <v>79146909</v>
      </c>
      <c r="H7598">
        <v>44194</v>
      </c>
      <c r="I7598" s="12" t="s">
        <v>6315</v>
      </c>
      <c r="J7598">
        <v>7</v>
      </c>
      <c r="K7598">
        <v>1195</v>
      </c>
      <c r="L7598">
        <v>0</v>
      </c>
      <c r="M7598">
        <v>0</v>
      </c>
      <c r="N7598">
        <v>7400</v>
      </c>
      <c r="O7598">
        <v>0</v>
      </c>
      <c r="P7598">
        <v>48100</v>
      </c>
      <c r="Q7598">
        <v>10953</v>
      </c>
      <c r="R7598" t="b">
        <v>0</v>
      </c>
      <c r="S7598">
        <v>0</v>
      </c>
    </row>
    <row r="7599" spans="1:19">
      <c r="A7599">
        <v>51953001</v>
      </c>
      <c r="B7599" s="12" t="s">
        <v>4381</v>
      </c>
      <c r="C7599" s="12" t="s">
        <v>4797</v>
      </c>
      <c r="D7599" s="12" t="s">
        <v>4381</v>
      </c>
      <c r="E7599" t="b">
        <v>0</v>
      </c>
      <c r="F7599">
        <v>0</v>
      </c>
      <c r="G7599">
        <v>79146909</v>
      </c>
      <c r="H7599" t="s">
        <v>21</v>
      </c>
      <c r="I7599" s="12"/>
      <c r="K7599">
        <v>0</v>
      </c>
      <c r="L7599">
        <v>0</v>
      </c>
      <c r="M7599">
        <v>0</v>
      </c>
      <c r="N7599">
        <v>48100</v>
      </c>
      <c r="O7599">
        <v>0</v>
      </c>
      <c r="P7599">
        <v>48100</v>
      </c>
      <c r="Q7599">
        <v>10954</v>
      </c>
      <c r="R7599" t="b">
        <v>0</v>
      </c>
      <c r="S7599">
        <v>0</v>
      </c>
    </row>
    <row r="7600" spans="1:19">
      <c r="A7600">
        <v>51953001</v>
      </c>
      <c r="B7600" s="12" t="s">
        <v>6316</v>
      </c>
      <c r="C7600" s="12" t="s">
        <v>4797</v>
      </c>
      <c r="D7600" s="12" t="s">
        <v>6316</v>
      </c>
      <c r="E7600" t="b">
        <v>0</v>
      </c>
      <c r="F7600">
        <v>0</v>
      </c>
      <c r="G7600">
        <v>79531561</v>
      </c>
      <c r="H7600" t="s">
        <v>21</v>
      </c>
      <c r="I7600" s="12"/>
      <c r="K7600">
        <v>0</v>
      </c>
      <c r="L7600">
        <v>16900</v>
      </c>
      <c r="M7600">
        <v>0</v>
      </c>
      <c r="N7600">
        <v>0</v>
      </c>
      <c r="O7600">
        <v>0</v>
      </c>
      <c r="P7600">
        <v>0</v>
      </c>
      <c r="Q7600">
        <v>10955</v>
      </c>
      <c r="R7600" t="b">
        <v>0</v>
      </c>
      <c r="S7600">
        <v>0</v>
      </c>
    </row>
    <row r="7601" spans="1:19">
      <c r="A7601">
        <v>51953001</v>
      </c>
      <c r="B7601" s="12"/>
      <c r="C7601" s="12" t="s">
        <v>4797</v>
      </c>
      <c r="D7601" s="12" t="s">
        <v>6316</v>
      </c>
      <c r="E7601" t="b">
        <v>0</v>
      </c>
      <c r="F7601">
        <v>0</v>
      </c>
      <c r="G7601">
        <v>79531561</v>
      </c>
      <c r="H7601">
        <v>44073</v>
      </c>
      <c r="I7601" s="12" t="s">
        <v>6317</v>
      </c>
      <c r="J7601">
        <v>7</v>
      </c>
      <c r="K7601">
        <v>1148</v>
      </c>
      <c r="L7601">
        <v>0</v>
      </c>
      <c r="M7601">
        <v>0</v>
      </c>
      <c r="N7601">
        <v>12000</v>
      </c>
      <c r="O7601">
        <v>0</v>
      </c>
      <c r="P7601">
        <v>12000</v>
      </c>
      <c r="Q7601">
        <v>10956</v>
      </c>
      <c r="R7601" t="b">
        <v>0</v>
      </c>
      <c r="S7601">
        <v>0</v>
      </c>
    </row>
    <row r="7602" spans="1:19">
      <c r="A7602">
        <v>51953001</v>
      </c>
      <c r="B7602" s="12"/>
      <c r="C7602" s="12" t="s">
        <v>4797</v>
      </c>
      <c r="D7602" s="12" t="s">
        <v>6316</v>
      </c>
      <c r="E7602" t="b">
        <v>0</v>
      </c>
      <c r="F7602">
        <v>0</v>
      </c>
      <c r="G7602">
        <v>79531561</v>
      </c>
      <c r="H7602">
        <v>44134</v>
      </c>
      <c r="I7602" s="12" t="s">
        <v>6318</v>
      </c>
      <c r="J7602">
        <v>7</v>
      </c>
      <c r="K7602">
        <v>1174</v>
      </c>
      <c r="L7602">
        <v>0</v>
      </c>
      <c r="M7602">
        <v>0</v>
      </c>
      <c r="N7602">
        <v>4900</v>
      </c>
      <c r="O7602">
        <v>0</v>
      </c>
      <c r="P7602">
        <v>16900</v>
      </c>
      <c r="Q7602">
        <v>10957</v>
      </c>
      <c r="R7602" t="b">
        <v>0</v>
      </c>
      <c r="S7602">
        <v>0</v>
      </c>
    </row>
    <row r="7603" spans="1:19">
      <c r="A7603">
        <v>51953001</v>
      </c>
      <c r="B7603" s="12" t="s">
        <v>4385</v>
      </c>
      <c r="C7603" s="12" t="s">
        <v>4797</v>
      </c>
      <c r="D7603" s="12" t="s">
        <v>4385</v>
      </c>
      <c r="E7603" t="b">
        <v>0</v>
      </c>
      <c r="F7603">
        <v>0</v>
      </c>
      <c r="G7603">
        <v>79531561</v>
      </c>
      <c r="H7603" t="s">
        <v>21</v>
      </c>
      <c r="I7603" s="12"/>
      <c r="K7603">
        <v>0</v>
      </c>
      <c r="L7603">
        <v>0</v>
      </c>
      <c r="M7603">
        <v>0</v>
      </c>
      <c r="N7603">
        <v>16900</v>
      </c>
      <c r="O7603">
        <v>0</v>
      </c>
      <c r="P7603">
        <v>16900</v>
      </c>
      <c r="Q7603">
        <v>10958</v>
      </c>
      <c r="R7603" t="b">
        <v>0</v>
      </c>
      <c r="S7603">
        <v>0</v>
      </c>
    </row>
    <row r="7604" spans="1:19">
      <c r="A7604">
        <v>51953001</v>
      </c>
      <c r="B7604" s="12" t="s">
        <v>6319</v>
      </c>
      <c r="C7604" s="12" t="s">
        <v>4797</v>
      </c>
      <c r="D7604" s="12" t="s">
        <v>6319</v>
      </c>
      <c r="E7604" t="b">
        <v>0</v>
      </c>
      <c r="F7604">
        <v>0</v>
      </c>
      <c r="G7604">
        <v>830037946</v>
      </c>
      <c r="H7604" t="s">
        <v>21</v>
      </c>
      <c r="I7604" s="12"/>
      <c r="K7604">
        <v>0</v>
      </c>
      <c r="L7604">
        <v>70400</v>
      </c>
      <c r="M7604">
        <v>0</v>
      </c>
      <c r="N7604">
        <v>0</v>
      </c>
      <c r="O7604">
        <v>0</v>
      </c>
      <c r="P7604">
        <v>0</v>
      </c>
      <c r="Q7604">
        <v>10979</v>
      </c>
      <c r="R7604" t="b">
        <v>0</v>
      </c>
      <c r="S7604">
        <v>0</v>
      </c>
    </row>
    <row r="7605" spans="1:19">
      <c r="A7605">
        <v>51953001</v>
      </c>
      <c r="B7605" s="12"/>
      <c r="C7605" s="12" t="s">
        <v>4797</v>
      </c>
      <c r="D7605" s="12" t="s">
        <v>6319</v>
      </c>
      <c r="E7605" t="b">
        <v>0</v>
      </c>
      <c r="F7605">
        <v>0</v>
      </c>
      <c r="G7605">
        <v>830037946</v>
      </c>
      <c r="H7605">
        <v>43981</v>
      </c>
      <c r="I7605" s="12" t="s">
        <v>6320</v>
      </c>
      <c r="J7605">
        <v>7</v>
      </c>
      <c r="K7605">
        <v>1099</v>
      </c>
      <c r="L7605">
        <v>0</v>
      </c>
      <c r="M7605">
        <v>0</v>
      </c>
      <c r="N7605">
        <v>43700</v>
      </c>
      <c r="O7605">
        <v>0</v>
      </c>
      <c r="P7605">
        <v>43700</v>
      </c>
      <c r="Q7605">
        <v>10980</v>
      </c>
      <c r="R7605" t="b">
        <v>0</v>
      </c>
      <c r="S7605">
        <v>0</v>
      </c>
    </row>
    <row r="7606" spans="1:19">
      <c r="A7606">
        <v>51953001</v>
      </c>
      <c r="B7606" s="12"/>
      <c r="C7606" s="12" t="s">
        <v>4797</v>
      </c>
      <c r="D7606" s="12" t="s">
        <v>6319</v>
      </c>
      <c r="E7606" t="b">
        <v>0</v>
      </c>
      <c r="F7606">
        <v>0</v>
      </c>
      <c r="G7606">
        <v>830037946</v>
      </c>
      <c r="H7606">
        <v>44073</v>
      </c>
      <c r="I7606" s="12" t="s">
        <v>6321</v>
      </c>
      <c r="J7606">
        <v>7</v>
      </c>
      <c r="K7606">
        <v>1148</v>
      </c>
      <c r="L7606">
        <v>0</v>
      </c>
      <c r="M7606">
        <v>0</v>
      </c>
      <c r="N7606">
        <v>7200</v>
      </c>
      <c r="O7606">
        <v>0</v>
      </c>
      <c r="P7606">
        <v>50900</v>
      </c>
      <c r="Q7606">
        <v>10981</v>
      </c>
      <c r="R7606" t="b">
        <v>0</v>
      </c>
      <c r="S7606">
        <v>0</v>
      </c>
    </row>
    <row r="7607" spans="1:19">
      <c r="A7607">
        <v>51953001</v>
      </c>
      <c r="B7607" s="12"/>
      <c r="C7607" s="12" t="s">
        <v>4797</v>
      </c>
      <c r="D7607" s="12" t="s">
        <v>6319</v>
      </c>
      <c r="E7607" t="b">
        <v>0</v>
      </c>
      <c r="F7607">
        <v>0</v>
      </c>
      <c r="G7607">
        <v>830037946</v>
      </c>
      <c r="H7607">
        <v>44104</v>
      </c>
      <c r="I7607" s="12" t="s">
        <v>6322</v>
      </c>
      <c r="J7607">
        <v>7</v>
      </c>
      <c r="K7607">
        <v>1161</v>
      </c>
      <c r="L7607">
        <v>0</v>
      </c>
      <c r="M7607">
        <v>0</v>
      </c>
      <c r="N7607">
        <v>12300</v>
      </c>
      <c r="O7607">
        <v>0</v>
      </c>
      <c r="P7607">
        <v>63200</v>
      </c>
      <c r="Q7607">
        <v>10982</v>
      </c>
      <c r="R7607" t="b">
        <v>0</v>
      </c>
      <c r="S7607">
        <v>0</v>
      </c>
    </row>
    <row r="7608" spans="1:19">
      <c r="A7608">
        <v>51953001</v>
      </c>
      <c r="B7608" s="12"/>
      <c r="C7608" s="12" t="s">
        <v>4797</v>
      </c>
      <c r="D7608" s="12" t="s">
        <v>6319</v>
      </c>
      <c r="E7608" t="b">
        <v>0</v>
      </c>
      <c r="F7608">
        <v>0</v>
      </c>
      <c r="G7608">
        <v>830037946</v>
      </c>
      <c r="H7608">
        <v>44164</v>
      </c>
      <c r="I7608" s="12" t="s">
        <v>6317</v>
      </c>
      <c r="J7608">
        <v>7</v>
      </c>
      <c r="K7608">
        <v>1186</v>
      </c>
      <c r="L7608">
        <v>0</v>
      </c>
      <c r="M7608">
        <v>0</v>
      </c>
      <c r="N7608">
        <v>7200</v>
      </c>
      <c r="O7608">
        <v>0</v>
      </c>
      <c r="P7608">
        <v>70400</v>
      </c>
      <c r="Q7608">
        <v>10983</v>
      </c>
      <c r="R7608" t="b">
        <v>0</v>
      </c>
      <c r="S7608">
        <v>0</v>
      </c>
    </row>
    <row r="7609" spans="1:19">
      <c r="A7609">
        <v>51953001</v>
      </c>
      <c r="B7609" s="12" t="s">
        <v>4390</v>
      </c>
      <c r="C7609" s="12" t="s">
        <v>4797</v>
      </c>
      <c r="D7609" s="12" t="s">
        <v>4390</v>
      </c>
      <c r="E7609" t="b">
        <v>0</v>
      </c>
      <c r="F7609">
        <v>0</v>
      </c>
      <c r="G7609">
        <v>830037946</v>
      </c>
      <c r="H7609" t="s">
        <v>21</v>
      </c>
      <c r="I7609" s="12"/>
      <c r="K7609">
        <v>0</v>
      </c>
      <c r="L7609">
        <v>0</v>
      </c>
      <c r="M7609">
        <v>0</v>
      </c>
      <c r="N7609">
        <v>70400</v>
      </c>
      <c r="O7609">
        <v>0</v>
      </c>
      <c r="P7609">
        <v>70400</v>
      </c>
      <c r="Q7609">
        <v>10984</v>
      </c>
      <c r="R7609" t="b">
        <v>0</v>
      </c>
      <c r="S7609">
        <v>0</v>
      </c>
    </row>
    <row r="7610" spans="1:19">
      <c r="A7610">
        <v>51953001</v>
      </c>
      <c r="B7610" s="12" t="s">
        <v>6323</v>
      </c>
      <c r="C7610" s="12" t="s">
        <v>4797</v>
      </c>
      <c r="D7610" s="12" t="s">
        <v>6323</v>
      </c>
      <c r="E7610" t="b">
        <v>0</v>
      </c>
      <c r="F7610">
        <v>0</v>
      </c>
      <c r="G7610">
        <v>900943243</v>
      </c>
      <c r="H7610" t="s">
        <v>21</v>
      </c>
      <c r="I7610" s="12"/>
      <c r="K7610">
        <v>0</v>
      </c>
      <c r="L7610">
        <v>59050</v>
      </c>
      <c r="M7610">
        <v>0</v>
      </c>
      <c r="N7610">
        <v>0</v>
      </c>
      <c r="O7610">
        <v>0</v>
      </c>
      <c r="P7610">
        <v>0</v>
      </c>
      <c r="Q7610">
        <v>11013</v>
      </c>
      <c r="R7610" t="b">
        <v>0</v>
      </c>
      <c r="S7610">
        <v>0</v>
      </c>
    </row>
    <row r="7611" spans="1:19">
      <c r="A7611">
        <v>51953001</v>
      </c>
      <c r="B7611" s="12"/>
      <c r="C7611" s="12" t="s">
        <v>4797</v>
      </c>
      <c r="D7611" s="12" t="s">
        <v>6323</v>
      </c>
      <c r="E7611" t="b">
        <v>0</v>
      </c>
      <c r="F7611">
        <v>0</v>
      </c>
      <c r="G7611">
        <v>900943243</v>
      </c>
      <c r="H7611">
        <v>44134</v>
      </c>
      <c r="I7611" s="12" t="s">
        <v>6324</v>
      </c>
      <c r="J7611">
        <v>7</v>
      </c>
      <c r="K7611">
        <v>1174</v>
      </c>
      <c r="L7611">
        <v>0</v>
      </c>
      <c r="M7611">
        <v>0</v>
      </c>
      <c r="N7611">
        <v>59050</v>
      </c>
      <c r="O7611">
        <v>0</v>
      </c>
      <c r="P7611">
        <v>59050</v>
      </c>
      <c r="Q7611">
        <v>11014</v>
      </c>
      <c r="R7611" t="b">
        <v>0</v>
      </c>
      <c r="S7611">
        <v>0</v>
      </c>
    </row>
    <row r="7612" spans="1:19">
      <c r="A7612">
        <v>51953001</v>
      </c>
      <c r="B7612" s="12" t="s">
        <v>4393</v>
      </c>
      <c r="C7612" s="12" t="s">
        <v>4797</v>
      </c>
      <c r="D7612" s="12" t="s">
        <v>4393</v>
      </c>
      <c r="E7612" t="b">
        <v>0</v>
      </c>
      <c r="F7612">
        <v>0</v>
      </c>
      <c r="G7612">
        <v>900943243</v>
      </c>
      <c r="H7612" t="s">
        <v>21</v>
      </c>
      <c r="I7612" s="12"/>
      <c r="K7612">
        <v>0</v>
      </c>
      <c r="L7612">
        <v>0</v>
      </c>
      <c r="M7612">
        <v>0</v>
      </c>
      <c r="N7612">
        <v>59050</v>
      </c>
      <c r="O7612">
        <v>0</v>
      </c>
      <c r="P7612">
        <v>59050</v>
      </c>
      <c r="Q7612">
        <v>11015</v>
      </c>
      <c r="R7612" t="b">
        <v>0</v>
      </c>
      <c r="S7612">
        <v>0</v>
      </c>
    </row>
    <row r="7613" spans="1:19">
      <c r="A7613">
        <v>51953001</v>
      </c>
      <c r="B7613" s="12" t="s">
        <v>6325</v>
      </c>
      <c r="C7613" s="12" t="s">
        <v>4797</v>
      </c>
      <c r="D7613" s="12" t="s">
        <v>6325</v>
      </c>
      <c r="E7613" t="b">
        <v>0</v>
      </c>
      <c r="F7613">
        <v>0</v>
      </c>
      <c r="G7613">
        <v>0</v>
      </c>
      <c r="H7613" t="s">
        <v>21</v>
      </c>
      <c r="I7613" s="12"/>
      <c r="K7613">
        <v>0</v>
      </c>
      <c r="L7613">
        <v>0</v>
      </c>
      <c r="M7613">
        <v>0</v>
      </c>
      <c r="N7613">
        <v>199850</v>
      </c>
      <c r="O7613">
        <v>0</v>
      </c>
      <c r="P7613">
        <v>199850</v>
      </c>
      <c r="Q7613">
        <v>11022</v>
      </c>
      <c r="R7613" t="b">
        <v>1</v>
      </c>
      <c r="S7613">
        <v>0</v>
      </c>
    </row>
    <row r="7614" spans="1:19">
      <c r="A7614">
        <v>51953002</v>
      </c>
      <c r="B7614" s="12" t="s">
        <v>6326</v>
      </c>
      <c r="C7614" s="12" t="s">
        <v>4797</v>
      </c>
      <c r="D7614" s="12" t="s">
        <v>6326</v>
      </c>
      <c r="E7614" t="b">
        <v>1</v>
      </c>
      <c r="F7614">
        <v>0</v>
      </c>
      <c r="G7614">
        <v>0</v>
      </c>
      <c r="H7614" t="s">
        <v>21</v>
      </c>
      <c r="I7614" s="12"/>
      <c r="K7614">
        <v>0</v>
      </c>
      <c r="L7614">
        <v>154500</v>
      </c>
      <c r="M7614">
        <v>0</v>
      </c>
      <c r="N7614">
        <v>0</v>
      </c>
      <c r="O7614">
        <v>0</v>
      </c>
      <c r="P7614">
        <v>0</v>
      </c>
      <c r="Q7614">
        <v>11025</v>
      </c>
      <c r="R7614" t="b">
        <v>1</v>
      </c>
      <c r="S7614">
        <v>0</v>
      </c>
    </row>
    <row r="7615" spans="1:19">
      <c r="A7615">
        <v>51953002</v>
      </c>
      <c r="B7615" s="12" t="s">
        <v>6327</v>
      </c>
      <c r="C7615" s="12" t="s">
        <v>4797</v>
      </c>
      <c r="D7615" s="12" t="s">
        <v>6327</v>
      </c>
      <c r="E7615" t="b">
        <v>0</v>
      </c>
      <c r="F7615">
        <v>0</v>
      </c>
      <c r="G7615">
        <v>52263662</v>
      </c>
      <c r="H7615" t="s">
        <v>21</v>
      </c>
      <c r="I7615" s="12"/>
      <c r="K7615">
        <v>0</v>
      </c>
      <c r="L7615">
        <v>97000</v>
      </c>
      <c r="M7615">
        <v>0</v>
      </c>
      <c r="N7615">
        <v>0</v>
      </c>
      <c r="O7615">
        <v>0</v>
      </c>
      <c r="P7615">
        <v>0</v>
      </c>
      <c r="Q7615">
        <v>11046</v>
      </c>
      <c r="R7615" t="b">
        <v>0</v>
      </c>
      <c r="S7615">
        <v>0</v>
      </c>
    </row>
    <row r="7616" spans="1:19">
      <c r="A7616">
        <v>51953002</v>
      </c>
      <c r="B7616" s="12"/>
      <c r="C7616" s="12" t="s">
        <v>4797</v>
      </c>
      <c r="D7616" s="12" t="s">
        <v>6327</v>
      </c>
      <c r="E7616" t="b">
        <v>0</v>
      </c>
      <c r="F7616">
        <v>0</v>
      </c>
      <c r="G7616">
        <v>52263662</v>
      </c>
      <c r="H7616">
        <v>44027</v>
      </c>
      <c r="I7616" s="12" t="s">
        <v>6328</v>
      </c>
      <c r="J7616">
        <v>7</v>
      </c>
      <c r="K7616">
        <v>1120</v>
      </c>
      <c r="L7616">
        <v>0</v>
      </c>
      <c r="M7616">
        <v>0</v>
      </c>
      <c r="N7616">
        <v>97000</v>
      </c>
      <c r="O7616">
        <v>0</v>
      </c>
      <c r="P7616">
        <v>97000</v>
      </c>
      <c r="Q7616">
        <v>11047</v>
      </c>
      <c r="R7616" t="b">
        <v>0</v>
      </c>
      <c r="S7616">
        <v>0</v>
      </c>
    </row>
    <row r="7617" spans="1:19">
      <c r="A7617">
        <v>51953002</v>
      </c>
      <c r="B7617" s="12" t="s">
        <v>4399</v>
      </c>
      <c r="C7617" s="12" t="s">
        <v>4797</v>
      </c>
      <c r="D7617" s="12" t="s">
        <v>4399</v>
      </c>
      <c r="E7617" t="b">
        <v>0</v>
      </c>
      <c r="F7617">
        <v>0</v>
      </c>
      <c r="G7617">
        <v>52263662</v>
      </c>
      <c r="H7617" t="s">
        <v>21</v>
      </c>
      <c r="I7617" s="12"/>
      <c r="K7617">
        <v>0</v>
      </c>
      <c r="L7617">
        <v>0</v>
      </c>
      <c r="M7617">
        <v>0</v>
      </c>
      <c r="N7617">
        <v>97000</v>
      </c>
      <c r="O7617">
        <v>0</v>
      </c>
      <c r="P7617">
        <v>97000</v>
      </c>
      <c r="Q7617">
        <v>11048</v>
      </c>
      <c r="R7617" t="b">
        <v>0</v>
      </c>
      <c r="S7617">
        <v>0</v>
      </c>
    </row>
    <row r="7618" spans="1:19">
      <c r="A7618">
        <v>51953002</v>
      </c>
      <c r="B7618" s="12" t="s">
        <v>6304</v>
      </c>
      <c r="C7618" s="12" t="s">
        <v>4797</v>
      </c>
      <c r="D7618" s="12" t="s">
        <v>6304</v>
      </c>
      <c r="E7618" t="b">
        <v>0</v>
      </c>
      <c r="F7618">
        <v>0</v>
      </c>
      <c r="G7618">
        <v>79146909</v>
      </c>
      <c r="H7618" t="s">
        <v>21</v>
      </c>
      <c r="I7618" s="12"/>
      <c r="K7618">
        <v>0</v>
      </c>
      <c r="L7618">
        <v>17800</v>
      </c>
      <c r="M7618">
        <v>0</v>
      </c>
      <c r="N7618">
        <v>0</v>
      </c>
      <c r="O7618">
        <v>0</v>
      </c>
      <c r="P7618">
        <v>0</v>
      </c>
      <c r="Q7618">
        <v>11055</v>
      </c>
      <c r="R7618" t="b">
        <v>0</v>
      </c>
      <c r="S7618">
        <v>0</v>
      </c>
    </row>
    <row r="7619" spans="1:19">
      <c r="A7619">
        <v>51953002</v>
      </c>
      <c r="B7619" s="12"/>
      <c r="C7619" s="12" t="s">
        <v>4797</v>
      </c>
      <c r="D7619" s="12" t="s">
        <v>6304</v>
      </c>
      <c r="E7619" t="b">
        <v>0</v>
      </c>
      <c r="F7619">
        <v>0</v>
      </c>
      <c r="G7619">
        <v>79146909</v>
      </c>
      <c r="H7619">
        <v>43889</v>
      </c>
      <c r="I7619" s="12" t="s">
        <v>6315</v>
      </c>
      <c r="J7619">
        <v>7</v>
      </c>
      <c r="K7619">
        <v>1064</v>
      </c>
      <c r="L7619">
        <v>0</v>
      </c>
      <c r="M7619">
        <v>0</v>
      </c>
      <c r="N7619">
        <v>500</v>
      </c>
      <c r="O7619">
        <v>0</v>
      </c>
      <c r="P7619">
        <v>500</v>
      </c>
      <c r="Q7619">
        <v>11056</v>
      </c>
      <c r="R7619" t="b">
        <v>0</v>
      </c>
      <c r="S7619">
        <v>0</v>
      </c>
    </row>
    <row r="7620" spans="1:19">
      <c r="A7620">
        <v>51953002</v>
      </c>
      <c r="B7620" s="12"/>
      <c r="C7620" s="12" t="s">
        <v>4797</v>
      </c>
      <c r="D7620" s="12" t="s">
        <v>6304</v>
      </c>
      <c r="E7620" t="b">
        <v>0</v>
      </c>
      <c r="F7620">
        <v>0</v>
      </c>
      <c r="G7620">
        <v>79146909</v>
      </c>
      <c r="H7620">
        <v>43920</v>
      </c>
      <c r="I7620" s="12" t="s">
        <v>6329</v>
      </c>
      <c r="J7620">
        <v>7</v>
      </c>
      <c r="K7620">
        <v>1076</v>
      </c>
      <c r="L7620">
        <v>0</v>
      </c>
      <c r="M7620">
        <v>0</v>
      </c>
      <c r="N7620">
        <v>13600</v>
      </c>
      <c r="O7620">
        <v>0</v>
      </c>
      <c r="P7620">
        <v>14100</v>
      </c>
      <c r="Q7620">
        <v>11057</v>
      </c>
      <c r="R7620" t="b">
        <v>0</v>
      </c>
      <c r="S7620">
        <v>0</v>
      </c>
    </row>
    <row r="7621" spans="1:19">
      <c r="A7621">
        <v>51953002</v>
      </c>
      <c r="B7621" s="12"/>
      <c r="C7621" s="12" t="s">
        <v>4797</v>
      </c>
      <c r="D7621" s="12" t="s">
        <v>6304</v>
      </c>
      <c r="E7621" t="b">
        <v>0</v>
      </c>
      <c r="F7621">
        <v>0</v>
      </c>
      <c r="G7621">
        <v>79146909</v>
      </c>
      <c r="H7621">
        <v>43920</v>
      </c>
      <c r="I7621" s="12" t="s">
        <v>6330</v>
      </c>
      <c r="J7621">
        <v>7</v>
      </c>
      <c r="K7621">
        <v>1076</v>
      </c>
      <c r="L7621">
        <v>0</v>
      </c>
      <c r="M7621">
        <v>0</v>
      </c>
      <c r="N7621">
        <v>3000</v>
      </c>
      <c r="O7621">
        <v>0</v>
      </c>
      <c r="P7621">
        <v>17100</v>
      </c>
      <c r="Q7621">
        <v>11058</v>
      </c>
      <c r="R7621" t="b">
        <v>0</v>
      </c>
      <c r="S7621">
        <v>0</v>
      </c>
    </row>
    <row r="7622" spans="1:19">
      <c r="A7622">
        <v>51953002</v>
      </c>
      <c r="B7622" s="12"/>
      <c r="C7622" s="12" t="s">
        <v>4797</v>
      </c>
      <c r="D7622" s="12" t="s">
        <v>6304</v>
      </c>
      <c r="E7622" t="b">
        <v>0</v>
      </c>
      <c r="F7622">
        <v>0</v>
      </c>
      <c r="G7622">
        <v>79146909</v>
      </c>
      <c r="H7622">
        <v>43920</v>
      </c>
      <c r="I7622" s="12" t="s">
        <v>6331</v>
      </c>
      <c r="J7622">
        <v>7</v>
      </c>
      <c r="K7622">
        <v>1076</v>
      </c>
      <c r="L7622">
        <v>0</v>
      </c>
      <c r="M7622">
        <v>0</v>
      </c>
      <c r="N7622">
        <v>700</v>
      </c>
      <c r="O7622">
        <v>0</v>
      </c>
      <c r="P7622">
        <v>17800</v>
      </c>
      <c r="Q7622">
        <v>11059</v>
      </c>
      <c r="R7622" t="b">
        <v>0</v>
      </c>
      <c r="S7622">
        <v>0</v>
      </c>
    </row>
    <row r="7623" spans="1:19">
      <c r="A7623">
        <v>51953002</v>
      </c>
      <c r="B7623" s="12" t="s">
        <v>4403</v>
      </c>
      <c r="C7623" s="12" t="s">
        <v>4797</v>
      </c>
      <c r="D7623" s="12" t="s">
        <v>4403</v>
      </c>
      <c r="E7623" t="b">
        <v>0</v>
      </c>
      <c r="F7623">
        <v>0</v>
      </c>
      <c r="G7623">
        <v>79146909</v>
      </c>
      <c r="H7623" t="s">
        <v>21</v>
      </c>
      <c r="I7623" s="12"/>
      <c r="K7623">
        <v>0</v>
      </c>
      <c r="L7623">
        <v>0</v>
      </c>
      <c r="M7623">
        <v>0</v>
      </c>
      <c r="N7623">
        <v>17800</v>
      </c>
      <c r="O7623">
        <v>0</v>
      </c>
      <c r="P7623">
        <v>17800</v>
      </c>
      <c r="Q7623">
        <v>11060</v>
      </c>
      <c r="R7623" t="b">
        <v>0</v>
      </c>
      <c r="S7623">
        <v>0</v>
      </c>
    </row>
    <row r="7624" spans="1:19">
      <c r="A7624">
        <v>51953002</v>
      </c>
      <c r="B7624" s="12" t="s">
        <v>6316</v>
      </c>
      <c r="C7624" s="12" t="s">
        <v>4797</v>
      </c>
      <c r="D7624" s="12" t="s">
        <v>6316</v>
      </c>
      <c r="E7624" t="b">
        <v>0</v>
      </c>
      <c r="F7624">
        <v>0</v>
      </c>
      <c r="G7624">
        <v>79531561</v>
      </c>
      <c r="H7624" t="s">
        <v>21</v>
      </c>
      <c r="I7624" s="12"/>
      <c r="K7624">
        <v>0</v>
      </c>
      <c r="L7624">
        <v>18400</v>
      </c>
      <c r="M7624">
        <v>0</v>
      </c>
      <c r="N7624">
        <v>0</v>
      </c>
      <c r="O7624">
        <v>0</v>
      </c>
      <c r="P7624">
        <v>0</v>
      </c>
      <c r="Q7624">
        <v>11061</v>
      </c>
      <c r="R7624" t="b">
        <v>0</v>
      </c>
      <c r="S7624">
        <v>0</v>
      </c>
    </row>
    <row r="7625" spans="1:19">
      <c r="A7625">
        <v>51953002</v>
      </c>
      <c r="B7625" s="12"/>
      <c r="C7625" s="12" t="s">
        <v>4797</v>
      </c>
      <c r="D7625" s="12" t="s">
        <v>6316</v>
      </c>
      <c r="E7625" t="b">
        <v>0</v>
      </c>
      <c r="F7625">
        <v>0</v>
      </c>
      <c r="G7625">
        <v>79531561</v>
      </c>
      <c r="H7625">
        <v>44027</v>
      </c>
      <c r="I7625" s="12" t="s">
        <v>6326</v>
      </c>
      <c r="J7625">
        <v>7</v>
      </c>
      <c r="K7625">
        <v>1120</v>
      </c>
      <c r="L7625">
        <v>0</v>
      </c>
      <c r="M7625">
        <v>0</v>
      </c>
      <c r="N7625">
        <v>10000</v>
      </c>
      <c r="O7625">
        <v>0</v>
      </c>
      <c r="P7625">
        <v>10000</v>
      </c>
      <c r="Q7625">
        <v>11062</v>
      </c>
      <c r="R7625" t="b">
        <v>0</v>
      </c>
      <c r="S7625">
        <v>0</v>
      </c>
    </row>
    <row r="7626" spans="1:19">
      <c r="A7626">
        <v>51953002</v>
      </c>
      <c r="B7626" s="12"/>
      <c r="C7626" s="12" t="s">
        <v>4797</v>
      </c>
      <c r="D7626" s="12" t="s">
        <v>6316</v>
      </c>
      <c r="E7626" t="b">
        <v>0</v>
      </c>
      <c r="F7626">
        <v>0</v>
      </c>
      <c r="G7626">
        <v>79531561</v>
      </c>
      <c r="H7626">
        <v>44042</v>
      </c>
      <c r="I7626" s="12" t="s">
        <v>6326</v>
      </c>
      <c r="J7626">
        <v>7</v>
      </c>
      <c r="K7626">
        <v>1131</v>
      </c>
      <c r="L7626">
        <v>0</v>
      </c>
      <c r="M7626">
        <v>0</v>
      </c>
      <c r="N7626">
        <v>6400</v>
      </c>
      <c r="O7626">
        <v>0</v>
      </c>
      <c r="P7626">
        <v>16400</v>
      </c>
      <c r="Q7626">
        <v>11063</v>
      </c>
      <c r="R7626" t="b">
        <v>0</v>
      </c>
      <c r="S7626">
        <v>0</v>
      </c>
    </row>
    <row r="7627" spans="1:19">
      <c r="A7627">
        <v>51953002</v>
      </c>
      <c r="B7627" s="12"/>
      <c r="C7627" s="12" t="s">
        <v>4797</v>
      </c>
      <c r="D7627" s="12" t="s">
        <v>6316</v>
      </c>
      <c r="E7627" t="b">
        <v>0</v>
      </c>
      <c r="F7627">
        <v>0</v>
      </c>
      <c r="G7627">
        <v>79531561</v>
      </c>
      <c r="H7627">
        <v>44042</v>
      </c>
      <c r="I7627" s="12" t="s">
        <v>5928</v>
      </c>
      <c r="J7627">
        <v>7</v>
      </c>
      <c r="K7627">
        <v>1131</v>
      </c>
      <c r="L7627">
        <v>0</v>
      </c>
      <c r="M7627">
        <v>0</v>
      </c>
      <c r="N7627">
        <v>2000</v>
      </c>
      <c r="O7627">
        <v>0</v>
      </c>
      <c r="P7627">
        <v>18400</v>
      </c>
      <c r="Q7627">
        <v>11064</v>
      </c>
      <c r="R7627" t="b">
        <v>0</v>
      </c>
      <c r="S7627">
        <v>0</v>
      </c>
    </row>
    <row r="7628" spans="1:19">
      <c r="A7628">
        <v>51953002</v>
      </c>
      <c r="B7628" s="12" t="s">
        <v>4405</v>
      </c>
      <c r="C7628" s="12" t="s">
        <v>4797</v>
      </c>
      <c r="D7628" s="12" t="s">
        <v>4405</v>
      </c>
      <c r="E7628" t="b">
        <v>0</v>
      </c>
      <c r="F7628">
        <v>0</v>
      </c>
      <c r="G7628">
        <v>79531561</v>
      </c>
      <c r="H7628" t="s">
        <v>21</v>
      </c>
      <c r="I7628" s="12"/>
      <c r="K7628">
        <v>0</v>
      </c>
      <c r="L7628">
        <v>0</v>
      </c>
      <c r="M7628">
        <v>0</v>
      </c>
      <c r="N7628">
        <v>18400</v>
      </c>
      <c r="O7628">
        <v>0</v>
      </c>
      <c r="P7628">
        <v>18400</v>
      </c>
      <c r="Q7628">
        <v>11065</v>
      </c>
      <c r="R7628" t="b">
        <v>0</v>
      </c>
      <c r="S7628">
        <v>0</v>
      </c>
    </row>
    <row r="7629" spans="1:19">
      <c r="A7629">
        <v>51953002</v>
      </c>
      <c r="B7629" s="12" t="s">
        <v>6203</v>
      </c>
      <c r="C7629" s="12" t="s">
        <v>4797</v>
      </c>
      <c r="D7629" s="12" t="s">
        <v>6203</v>
      </c>
      <c r="E7629" t="b">
        <v>0</v>
      </c>
      <c r="F7629">
        <v>0</v>
      </c>
      <c r="G7629">
        <v>222222222</v>
      </c>
      <c r="H7629" t="s">
        <v>21</v>
      </c>
      <c r="I7629" s="12"/>
      <c r="K7629">
        <v>0</v>
      </c>
      <c r="L7629">
        <v>14400</v>
      </c>
      <c r="M7629">
        <v>0</v>
      </c>
      <c r="N7629">
        <v>0</v>
      </c>
      <c r="O7629">
        <v>0</v>
      </c>
      <c r="P7629">
        <v>0</v>
      </c>
      <c r="Q7629">
        <v>11072</v>
      </c>
      <c r="R7629" t="b">
        <v>0</v>
      </c>
      <c r="S7629">
        <v>0</v>
      </c>
    </row>
    <row r="7630" spans="1:19">
      <c r="A7630">
        <v>51953002</v>
      </c>
      <c r="B7630" s="12"/>
      <c r="C7630" s="12" t="s">
        <v>4797</v>
      </c>
      <c r="D7630" s="12" t="s">
        <v>6203</v>
      </c>
      <c r="E7630" t="b">
        <v>0</v>
      </c>
      <c r="F7630">
        <v>0</v>
      </c>
      <c r="G7630">
        <v>222222222</v>
      </c>
      <c r="H7630">
        <v>43981</v>
      </c>
      <c r="I7630" s="12" t="s">
        <v>6326</v>
      </c>
      <c r="J7630">
        <v>7</v>
      </c>
      <c r="K7630">
        <v>1099</v>
      </c>
      <c r="L7630">
        <v>0</v>
      </c>
      <c r="M7630">
        <v>0</v>
      </c>
      <c r="N7630">
        <v>14400</v>
      </c>
      <c r="O7630">
        <v>0</v>
      </c>
      <c r="P7630">
        <v>14400</v>
      </c>
      <c r="Q7630">
        <v>11073</v>
      </c>
      <c r="R7630" t="b">
        <v>0</v>
      </c>
      <c r="S7630">
        <v>0</v>
      </c>
    </row>
    <row r="7631" spans="1:19">
      <c r="A7631">
        <v>51953002</v>
      </c>
      <c r="B7631" s="12" t="s">
        <v>4406</v>
      </c>
      <c r="C7631" s="12" t="s">
        <v>4797</v>
      </c>
      <c r="D7631" s="12" t="s">
        <v>4406</v>
      </c>
      <c r="E7631" t="b">
        <v>0</v>
      </c>
      <c r="F7631">
        <v>0</v>
      </c>
      <c r="G7631">
        <v>222222222</v>
      </c>
      <c r="H7631" t="s">
        <v>21</v>
      </c>
      <c r="I7631" s="12"/>
      <c r="K7631">
        <v>0</v>
      </c>
      <c r="L7631">
        <v>0</v>
      </c>
      <c r="M7631">
        <v>0</v>
      </c>
      <c r="N7631">
        <v>14400</v>
      </c>
      <c r="O7631">
        <v>0</v>
      </c>
      <c r="P7631">
        <v>14400</v>
      </c>
      <c r="Q7631">
        <v>11074</v>
      </c>
      <c r="R7631" t="b">
        <v>0</v>
      </c>
      <c r="S7631">
        <v>0</v>
      </c>
    </row>
    <row r="7632" spans="1:19">
      <c r="A7632">
        <v>51953002</v>
      </c>
      <c r="B7632" s="12" t="s">
        <v>6319</v>
      </c>
      <c r="C7632" s="12" t="s">
        <v>4797</v>
      </c>
      <c r="D7632" s="12" t="s">
        <v>6319</v>
      </c>
      <c r="E7632" t="b">
        <v>0</v>
      </c>
      <c r="F7632">
        <v>0</v>
      </c>
      <c r="G7632">
        <v>830037946</v>
      </c>
      <c r="H7632" t="s">
        <v>21</v>
      </c>
      <c r="I7632" s="12"/>
      <c r="K7632">
        <v>0</v>
      </c>
      <c r="L7632">
        <v>6900</v>
      </c>
      <c r="M7632">
        <v>0</v>
      </c>
      <c r="N7632">
        <v>0</v>
      </c>
      <c r="O7632">
        <v>0</v>
      </c>
      <c r="P7632">
        <v>0</v>
      </c>
      <c r="Q7632">
        <v>11075</v>
      </c>
      <c r="R7632" t="b">
        <v>0</v>
      </c>
      <c r="S7632">
        <v>0</v>
      </c>
    </row>
    <row r="7633" spans="1:19">
      <c r="A7633">
        <v>51953002</v>
      </c>
      <c r="B7633" s="12"/>
      <c r="C7633" s="12" t="s">
        <v>4797</v>
      </c>
      <c r="D7633" s="12" t="s">
        <v>6319</v>
      </c>
      <c r="E7633" t="b">
        <v>0</v>
      </c>
      <c r="F7633">
        <v>0</v>
      </c>
      <c r="G7633">
        <v>830037946</v>
      </c>
      <c r="H7633">
        <v>43889</v>
      </c>
      <c r="I7633" s="12" t="s">
        <v>6332</v>
      </c>
      <c r="J7633">
        <v>7</v>
      </c>
      <c r="K7633">
        <v>1067</v>
      </c>
      <c r="L7633">
        <v>0</v>
      </c>
      <c r="M7633">
        <v>0</v>
      </c>
      <c r="N7633">
        <v>6900</v>
      </c>
      <c r="O7633">
        <v>0</v>
      </c>
      <c r="P7633">
        <v>6900</v>
      </c>
      <c r="Q7633">
        <v>11076</v>
      </c>
      <c r="R7633" t="b">
        <v>0</v>
      </c>
      <c r="S7633">
        <v>0</v>
      </c>
    </row>
    <row r="7634" spans="1:19">
      <c r="A7634">
        <v>51953002</v>
      </c>
      <c r="B7634" s="12" t="s">
        <v>4408</v>
      </c>
      <c r="C7634" s="12" t="s">
        <v>4797</v>
      </c>
      <c r="D7634" s="12" t="s">
        <v>4408</v>
      </c>
      <c r="E7634" t="b">
        <v>0</v>
      </c>
      <c r="F7634">
        <v>0</v>
      </c>
      <c r="G7634">
        <v>830037946</v>
      </c>
      <c r="H7634" t="s">
        <v>21</v>
      </c>
      <c r="I7634" s="12"/>
      <c r="K7634">
        <v>0</v>
      </c>
      <c r="L7634">
        <v>0</v>
      </c>
      <c r="M7634">
        <v>0</v>
      </c>
      <c r="N7634">
        <v>6900</v>
      </c>
      <c r="O7634">
        <v>0</v>
      </c>
      <c r="P7634">
        <v>6900</v>
      </c>
      <c r="Q7634">
        <v>11077</v>
      </c>
      <c r="R7634" t="b">
        <v>0</v>
      </c>
      <c r="S7634">
        <v>0</v>
      </c>
    </row>
    <row r="7635" spans="1:19">
      <c r="A7635">
        <v>51953002</v>
      </c>
      <c r="B7635" s="12" t="s">
        <v>6333</v>
      </c>
      <c r="C7635" s="12" t="s">
        <v>4797</v>
      </c>
      <c r="D7635" s="12" t="s">
        <v>6333</v>
      </c>
      <c r="E7635" t="b">
        <v>0</v>
      </c>
      <c r="F7635">
        <v>0</v>
      </c>
      <c r="G7635">
        <v>0</v>
      </c>
      <c r="H7635" t="s">
        <v>21</v>
      </c>
      <c r="I7635" s="12"/>
      <c r="K7635">
        <v>0</v>
      </c>
      <c r="L7635">
        <v>0</v>
      </c>
      <c r="M7635">
        <v>0</v>
      </c>
      <c r="N7635">
        <v>154500</v>
      </c>
      <c r="O7635">
        <v>0</v>
      </c>
      <c r="P7635">
        <v>154500</v>
      </c>
      <c r="Q7635">
        <v>11098</v>
      </c>
      <c r="R7635" t="b">
        <v>1</v>
      </c>
      <c r="S7635">
        <v>0</v>
      </c>
    </row>
    <row r="7636" spans="1:19">
      <c r="A7636">
        <v>519530</v>
      </c>
      <c r="B7636" s="12" t="s">
        <v>4410</v>
      </c>
      <c r="C7636" s="12" t="s">
        <v>4797</v>
      </c>
      <c r="D7636" s="12" t="s">
        <v>4410</v>
      </c>
      <c r="E7636" t="b">
        <v>0</v>
      </c>
      <c r="F7636">
        <v>0</v>
      </c>
      <c r="G7636">
        <v>0</v>
      </c>
      <c r="H7636" t="s">
        <v>21</v>
      </c>
      <c r="I7636" s="12"/>
      <c r="K7636">
        <v>0</v>
      </c>
      <c r="L7636">
        <v>0</v>
      </c>
      <c r="M7636">
        <v>0</v>
      </c>
      <c r="N7636">
        <v>354350</v>
      </c>
      <c r="O7636">
        <v>0</v>
      </c>
      <c r="P7636">
        <v>354350</v>
      </c>
      <c r="Q7636">
        <v>11099</v>
      </c>
      <c r="R7636" t="b">
        <v>0</v>
      </c>
      <c r="S7636">
        <v>0</v>
      </c>
    </row>
    <row r="7637" spans="1:19">
      <c r="A7637">
        <v>519545</v>
      </c>
      <c r="B7637" s="12" t="s">
        <v>6334</v>
      </c>
      <c r="C7637" s="12" t="s">
        <v>19</v>
      </c>
      <c r="D7637" s="12" t="s">
        <v>6334</v>
      </c>
      <c r="E7637" t="b">
        <v>0</v>
      </c>
      <c r="F7637">
        <v>0</v>
      </c>
      <c r="G7637">
        <v>0</v>
      </c>
      <c r="H7637" t="s">
        <v>21</v>
      </c>
      <c r="I7637" s="12"/>
      <c r="K7637">
        <v>0</v>
      </c>
      <c r="L7637">
        <v>91000</v>
      </c>
      <c r="M7637">
        <v>0</v>
      </c>
      <c r="N7637">
        <v>0</v>
      </c>
      <c r="O7637">
        <v>0</v>
      </c>
      <c r="P7637">
        <v>0</v>
      </c>
      <c r="Q7637">
        <v>11101</v>
      </c>
      <c r="R7637" t="b">
        <v>0</v>
      </c>
      <c r="S7637">
        <v>0</v>
      </c>
    </row>
    <row r="7638" spans="1:19">
      <c r="A7638">
        <v>51954501</v>
      </c>
      <c r="B7638" s="12" t="s">
        <v>6335</v>
      </c>
      <c r="C7638" s="12" t="s">
        <v>4797</v>
      </c>
      <c r="D7638" s="12" t="s">
        <v>6335</v>
      </c>
      <c r="E7638" t="b">
        <v>1</v>
      </c>
      <c r="F7638">
        <v>0</v>
      </c>
      <c r="G7638">
        <v>0</v>
      </c>
      <c r="H7638" t="s">
        <v>21</v>
      </c>
      <c r="I7638" s="12"/>
      <c r="K7638">
        <v>0</v>
      </c>
      <c r="L7638">
        <v>45500</v>
      </c>
      <c r="M7638">
        <v>0</v>
      </c>
      <c r="N7638">
        <v>0</v>
      </c>
      <c r="O7638">
        <v>0</v>
      </c>
      <c r="P7638">
        <v>0</v>
      </c>
      <c r="Q7638">
        <v>11103</v>
      </c>
      <c r="R7638" t="b">
        <v>1</v>
      </c>
      <c r="S7638">
        <v>0</v>
      </c>
    </row>
    <row r="7639" spans="1:19">
      <c r="A7639">
        <v>51954501</v>
      </c>
      <c r="B7639" s="12" t="s">
        <v>5518</v>
      </c>
      <c r="C7639" s="12" t="s">
        <v>4797</v>
      </c>
      <c r="D7639" s="12" t="s">
        <v>5518</v>
      </c>
      <c r="E7639" t="b">
        <v>0</v>
      </c>
      <c r="F7639">
        <v>0</v>
      </c>
      <c r="G7639">
        <v>2996611</v>
      </c>
      <c r="H7639" t="s">
        <v>21</v>
      </c>
      <c r="I7639" s="12"/>
      <c r="K7639">
        <v>0</v>
      </c>
      <c r="L7639">
        <v>30000</v>
      </c>
      <c r="M7639">
        <v>0</v>
      </c>
      <c r="N7639">
        <v>0</v>
      </c>
      <c r="O7639">
        <v>0</v>
      </c>
      <c r="P7639">
        <v>0</v>
      </c>
      <c r="Q7639">
        <v>11104</v>
      </c>
      <c r="R7639" t="b">
        <v>0</v>
      </c>
      <c r="S7639">
        <v>0</v>
      </c>
    </row>
    <row r="7640" spans="1:19">
      <c r="A7640">
        <v>51954501</v>
      </c>
      <c r="B7640" s="12"/>
      <c r="C7640" s="12" t="s">
        <v>4797</v>
      </c>
      <c r="D7640" s="12" t="s">
        <v>5518</v>
      </c>
      <c r="E7640" t="b">
        <v>0</v>
      </c>
      <c r="F7640">
        <v>0</v>
      </c>
      <c r="G7640">
        <v>2996611</v>
      </c>
      <c r="H7640">
        <v>43889</v>
      </c>
      <c r="I7640" s="12" t="s">
        <v>6336</v>
      </c>
      <c r="J7640">
        <v>7</v>
      </c>
      <c r="K7640">
        <v>1064</v>
      </c>
      <c r="L7640">
        <v>0</v>
      </c>
      <c r="M7640">
        <v>0</v>
      </c>
      <c r="N7640">
        <v>5000</v>
      </c>
      <c r="O7640">
        <v>0</v>
      </c>
      <c r="P7640">
        <v>5000</v>
      </c>
      <c r="Q7640">
        <v>11105</v>
      </c>
      <c r="R7640" t="b">
        <v>0</v>
      </c>
      <c r="S7640">
        <v>0</v>
      </c>
    </row>
    <row r="7641" spans="1:19">
      <c r="A7641">
        <v>51954501</v>
      </c>
      <c r="B7641" s="12"/>
      <c r="C7641" s="12" t="s">
        <v>4797</v>
      </c>
      <c r="D7641" s="12" t="s">
        <v>5518</v>
      </c>
      <c r="E7641" t="b">
        <v>0</v>
      </c>
      <c r="F7641">
        <v>0</v>
      </c>
      <c r="G7641">
        <v>2996611</v>
      </c>
      <c r="H7641">
        <v>43920</v>
      </c>
      <c r="I7641" s="12" t="s">
        <v>6337</v>
      </c>
      <c r="J7641">
        <v>7</v>
      </c>
      <c r="K7641">
        <v>1076</v>
      </c>
      <c r="L7641">
        <v>0</v>
      </c>
      <c r="M7641">
        <v>0</v>
      </c>
      <c r="N7641">
        <v>5000</v>
      </c>
      <c r="O7641">
        <v>0</v>
      </c>
      <c r="P7641">
        <v>10000</v>
      </c>
      <c r="Q7641">
        <v>11106</v>
      </c>
      <c r="R7641" t="b">
        <v>0</v>
      </c>
      <c r="S7641">
        <v>0</v>
      </c>
    </row>
    <row r="7642" spans="1:19">
      <c r="A7642">
        <v>51954501</v>
      </c>
      <c r="B7642" s="12"/>
      <c r="C7642" s="12" t="s">
        <v>4797</v>
      </c>
      <c r="D7642" s="12" t="s">
        <v>5518</v>
      </c>
      <c r="E7642" t="b">
        <v>0</v>
      </c>
      <c r="F7642">
        <v>0</v>
      </c>
      <c r="G7642">
        <v>2996611</v>
      </c>
      <c r="H7642">
        <v>43920</v>
      </c>
      <c r="I7642" s="12" t="s">
        <v>6338</v>
      </c>
      <c r="J7642">
        <v>7</v>
      </c>
      <c r="K7642">
        <v>1076</v>
      </c>
      <c r="L7642">
        <v>0</v>
      </c>
      <c r="M7642">
        <v>0</v>
      </c>
      <c r="N7642">
        <v>5000</v>
      </c>
      <c r="O7642">
        <v>0</v>
      </c>
      <c r="P7642">
        <v>15000</v>
      </c>
      <c r="Q7642">
        <v>11107</v>
      </c>
      <c r="R7642" t="b">
        <v>0</v>
      </c>
      <c r="S7642">
        <v>0</v>
      </c>
    </row>
    <row r="7643" spans="1:19">
      <c r="A7643">
        <v>51954501</v>
      </c>
      <c r="B7643" s="12"/>
      <c r="C7643" s="12" t="s">
        <v>4797</v>
      </c>
      <c r="D7643" s="12" t="s">
        <v>5518</v>
      </c>
      <c r="E7643" t="b">
        <v>0</v>
      </c>
      <c r="F7643">
        <v>0</v>
      </c>
      <c r="G7643">
        <v>2996611</v>
      </c>
      <c r="H7643">
        <v>43981</v>
      </c>
      <c r="I7643" s="12" t="s">
        <v>6339</v>
      </c>
      <c r="J7643">
        <v>7</v>
      </c>
      <c r="K7643">
        <v>1099</v>
      </c>
      <c r="L7643">
        <v>0</v>
      </c>
      <c r="M7643">
        <v>0</v>
      </c>
      <c r="N7643">
        <v>10000</v>
      </c>
      <c r="O7643">
        <v>0</v>
      </c>
      <c r="P7643">
        <v>25000</v>
      </c>
      <c r="Q7643">
        <v>11108</v>
      </c>
      <c r="R7643" t="b">
        <v>0</v>
      </c>
      <c r="S7643">
        <v>0</v>
      </c>
    </row>
    <row r="7644" spans="1:19">
      <c r="A7644">
        <v>51954501</v>
      </c>
      <c r="B7644" s="12"/>
      <c r="C7644" s="12" t="s">
        <v>4797</v>
      </c>
      <c r="D7644" s="12" t="s">
        <v>5518</v>
      </c>
      <c r="E7644" t="b">
        <v>0</v>
      </c>
      <c r="F7644">
        <v>0</v>
      </c>
      <c r="G7644">
        <v>2996611</v>
      </c>
      <c r="H7644">
        <v>44104</v>
      </c>
      <c r="I7644" s="12" t="s">
        <v>6340</v>
      </c>
      <c r="J7644">
        <v>7</v>
      </c>
      <c r="K7644">
        <v>1161</v>
      </c>
      <c r="L7644">
        <v>0</v>
      </c>
      <c r="M7644">
        <v>0</v>
      </c>
      <c r="N7644">
        <v>5000</v>
      </c>
      <c r="O7644">
        <v>0</v>
      </c>
      <c r="P7644">
        <v>30000</v>
      </c>
      <c r="Q7644">
        <v>11109</v>
      </c>
      <c r="R7644" t="b">
        <v>0</v>
      </c>
      <c r="S7644">
        <v>0</v>
      </c>
    </row>
    <row r="7645" spans="1:19">
      <c r="A7645">
        <v>51954501</v>
      </c>
      <c r="B7645" s="12" t="s">
        <v>4420</v>
      </c>
      <c r="C7645" s="12" t="s">
        <v>4797</v>
      </c>
      <c r="D7645" s="12" t="s">
        <v>4420</v>
      </c>
      <c r="E7645" t="b">
        <v>0</v>
      </c>
      <c r="F7645">
        <v>0</v>
      </c>
      <c r="G7645">
        <v>2996611</v>
      </c>
      <c r="H7645" t="s">
        <v>21</v>
      </c>
      <c r="I7645" s="12"/>
      <c r="K7645">
        <v>0</v>
      </c>
      <c r="L7645">
        <v>0</v>
      </c>
      <c r="M7645">
        <v>0</v>
      </c>
      <c r="N7645">
        <v>30000</v>
      </c>
      <c r="O7645">
        <v>0</v>
      </c>
      <c r="P7645">
        <v>30000</v>
      </c>
      <c r="Q7645">
        <v>11110</v>
      </c>
      <c r="R7645" t="b">
        <v>0</v>
      </c>
      <c r="S7645">
        <v>0</v>
      </c>
    </row>
    <row r="7646" spans="1:19">
      <c r="A7646">
        <v>51954501</v>
      </c>
      <c r="B7646" s="12" t="s">
        <v>6341</v>
      </c>
      <c r="C7646" s="12" t="s">
        <v>4797</v>
      </c>
      <c r="D7646" s="12" t="s">
        <v>6341</v>
      </c>
      <c r="E7646" t="b">
        <v>0</v>
      </c>
      <c r="F7646">
        <v>0</v>
      </c>
      <c r="G7646">
        <v>860512330</v>
      </c>
      <c r="H7646" t="s">
        <v>21</v>
      </c>
      <c r="I7646" s="12"/>
      <c r="K7646">
        <v>0</v>
      </c>
      <c r="L7646">
        <v>15500</v>
      </c>
      <c r="M7646">
        <v>0</v>
      </c>
      <c r="N7646">
        <v>0</v>
      </c>
      <c r="O7646">
        <v>0</v>
      </c>
      <c r="P7646">
        <v>0</v>
      </c>
      <c r="Q7646">
        <v>11123</v>
      </c>
      <c r="R7646" t="b">
        <v>0</v>
      </c>
      <c r="S7646">
        <v>0</v>
      </c>
    </row>
    <row r="7647" spans="1:19">
      <c r="A7647">
        <v>51954501</v>
      </c>
      <c r="B7647" s="12"/>
      <c r="C7647" s="12" t="s">
        <v>4797</v>
      </c>
      <c r="D7647" s="12" t="s">
        <v>6341</v>
      </c>
      <c r="E7647" t="b">
        <v>0</v>
      </c>
      <c r="F7647">
        <v>0</v>
      </c>
      <c r="G7647">
        <v>860512330</v>
      </c>
      <c r="H7647">
        <v>43920</v>
      </c>
      <c r="I7647" s="12" t="s">
        <v>5925</v>
      </c>
      <c r="J7647">
        <v>7</v>
      </c>
      <c r="K7647">
        <v>1076</v>
      </c>
      <c r="L7647">
        <v>0</v>
      </c>
      <c r="M7647">
        <v>0</v>
      </c>
      <c r="N7647">
        <v>5000</v>
      </c>
      <c r="O7647">
        <v>0</v>
      </c>
      <c r="P7647">
        <v>5000</v>
      </c>
      <c r="Q7647">
        <v>11124</v>
      </c>
      <c r="R7647" t="b">
        <v>0</v>
      </c>
      <c r="S7647">
        <v>0</v>
      </c>
    </row>
    <row r="7648" spans="1:19">
      <c r="A7648">
        <v>51954501</v>
      </c>
      <c r="B7648" s="12"/>
      <c r="C7648" s="12" t="s">
        <v>4797</v>
      </c>
      <c r="D7648" s="12" t="s">
        <v>6341</v>
      </c>
      <c r="E7648" t="b">
        <v>0</v>
      </c>
      <c r="F7648">
        <v>0</v>
      </c>
      <c r="G7648">
        <v>860512330</v>
      </c>
      <c r="H7648">
        <v>43951</v>
      </c>
      <c r="I7648" s="12" t="s">
        <v>6342</v>
      </c>
      <c r="J7648">
        <v>7</v>
      </c>
      <c r="K7648">
        <v>1087</v>
      </c>
      <c r="L7648">
        <v>0</v>
      </c>
      <c r="M7648">
        <v>0</v>
      </c>
      <c r="N7648">
        <v>5250</v>
      </c>
      <c r="O7648">
        <v>0</v>
      </c>
      <c r="P7648">
        <v>10250</v>
      </c>
      <c r="Q7648">
        <v>11125</v>
      </c>
      <c r="R7648" t="b">
        <v>0</v>
      </c>
      <c r="S7648">
        <v>0</v>
      </c>
    </row>
    <row r="7649" spans="1:19">
      <c r="A7649">
        <v>51954501</v>
      </c>
      <c r="B7649" s="12"/>
      <c r="C7649" s="12" t="s">
        <v>4797</v>
      </c>
      <c r="D7649" s="12" t="s">
        <v>6341</v>
      </c>
      <c r="E7649" t="b">
        <v>0</v>
      </c>
      <c r="F7649">
        <v>0</v>
      </c>
      <c r="G7649">
        <v>860512330</v>
      </c>
      <c r="H7649">
        <v>43981</v>
      </c>
      <c r="I7649" s="12" t="s">
        <v>5922</v>
      </c>
      <c r="J7649">
        <v>7</v>
      </c>
      <c r="K7649">
        <v>1099</v>
      </c>
      <c r="L7649">
        <v>0</v>
      </c>
      <c r="M7649">
        <v>0</v>
      </c>
      <c r="N7649">
        <v>5250</v>
      </c>
      <c r="O7649">
        <v>0</v>
      </c>
      <c r="P7649">
        <v>15500</v>
      </c>
      <c r="Q7649">
        <v>11126</v>
      </c>
      <c r="R7649" t="b">
        <v>0</v>
      </c>
      <c r="S7649">
        <v>0</v>
      </c>
    </row>
    <row r="7650" spans="1:19">
      <c r="A7650">
        <v>51954501</v>
      </c>
      <c r="B7650" s="12" t="s">
        <v>4423</v>
      </c>
      <c r="C7650" s="12" t="s">
        <v>4797</v>
      </c>
      <c r="D7650" s="12" t="s">
        <v>4423</v>
      </c>
      <c r="E7650" t="b">
        <v>0</v>
      </c>
      <c r="F7650">
        <v>0</v>
      </c>
      <c r="G7650">
        <v>860512330</v>
      </c>
      <c r="H7650" t="s">
        <v>21</v>
      </c>
      <c r="I7650" s="12"/>
      <c r="K7650">
        <v>0</v>
      </c>
      <c r="L7650">
        <v>0</v>
      </c>
      <c r="M7650">
        <v>0</v>
      </c>
      <c r="N7650">
        <v>15500</v>
      </c>
      <c r="O7650">
        <v>0</v>
      </c>
      <c r="P7650">
        <v>15500</v>
      </c>
      <c r="Q7650">
        <v>11127</v>
      </c>
      <c r="R7650" t="b">
        <v>0</v>
      </c>
      <c r="S7650">
        <v>0</v>
      </c>
    </row>
    <row r="7651" spans="1:19">
      <c r="A7651">
        <v>51954501</v>
      </c>
      <c r="B7651" s="12" t="s">
        <v>6343</v>
      </c>
      <c r="C7651" s="12" t="s">
        <v>4797</v>
      </c>
      <c r="D7651" s="12" t="s">
        <v>6343</v>
      </c>
      <c r="E7651" t="b">
        <v>0</v>
      </c>
      <c r="F7651">
        <v>0</v>
      </c>
      <c r="G7651">
        <v>0</v>
      </c>
      <c r="H7651" t="s">
        <v>21</v>
      </c>
      <c r="I7651" s="12"/>
      <c r="K7651">
        <v>0</v>
      </c>
      <c r="L7651">
        <v>0</v>
      </c>
      <c r="M7651">
        <v>0</v>
      </c>
      <c r="N7651">
        <v>45500</v>
      </c>
      <c r="O7651">
        <v>0</v>
      </c>
      <c r="P7651">
        <v>45500</v>
      </c>
      <c r="Q7651">
        <v>11128</v>
      </c>
      <c r="R7651" t="b">
        <v>1</v>
      </c>
      <c r="S7651">
        <v>0</v>
      </c>
    </row>
    <row r="7652" spans="1:19">
      <c r="A7652">
        <v>519545</v>
      </c>
      <c r="B7652" s="12" t="s">
        <v>4425</v>
      </c>
      <c r="C7652" s="12" t="s">
        <v>4797</v>
      </c>
      <c r="D7652" s="12" t="s">
        <v>4425</v>
      </c>
      <c r="E7652" t="b">
        <v>0</v>
      </c>
      <c r="F7652">
        <v>0</v>
      </c>
      <c r="G7652">
        <v>0</v>
      </c>
      <c r="H7652" t="s">
        <v>21</v>
      </c>
      <c r="I7652" s="12"/>
      <c r="K7652">
        <v>0</v>
      </c>
      <c r="L7652">
        <v>0</v>
      </c>
      <c r="M7652">
        <v>0</v>
      </c>
      <c r="N7652">
        <v>45500</v>
      </c>
      <c r="O7652">
        <v>0</v>
      </c>
      <c r="P7652">
        <v>45500</v>
      </c>
      <c r="Q7652">
        <v>11129</v>
      </c>
      <c r="R7652" t="b">
        <v>0</v>
      </c>
      <c r="S7652">
        <v>0</v>
      </c>
    </row>
    <row r="7653" spans="1:19">
      <c r="A7653">
        <v>519595</v>
      </c>
      <c r="B7653" s="12" t="s">
        <v>6344</v>
      </c>
      <c r="C7653" s="12" t="s">
        <v>4518</v>
      </c>
      <c r="D7653" s="12" t="s">
        <v>6344</v>
      </c>
      <c r="E7653" t="b">
        <v>0</v>
      </c>
      <c r="F7653">
        <v>0</v>
      </c>
      <c r="G7653">
        <v>0</v>
      </c>
      <c r="H7653" t="s">
        <v>21</v>
      </c>
      <c r="I7653" s="12"/>
      <c r="K7653">
        <v>0</v>
      </c>
      <c r="L7653">
        <v>4122280</v>
      </c>
      <c r="M7653">
        <v>0</v>
      </c>
      <c r="N7653">
        <v>0</v>
      </c>
      <c r="O7653">
        <v>0</v>
      </c>
      <c r="P7653">
        <v>0</v>
      </c>
      <c r="Q7653">
        <v>11131</v>
      </c>
      <c r="R7653" t="b">
        <v>0</v>
      </c>
      <c r="S7653">
        <v>0</v>
      </c>
    </row>
    <row r="7654" spans="1:19">
      <c r="A7654">
        <v>51959502</v>
      </c>
      <c r="B7654" s="12" t="s">
        <v>6345</v>
      </c>
      <c r="C7654" s="12" t="s">
        <v>4797</v>
      </c>
      <c r="D7654" s="12" t="s">
        <v>6345</v>
      </c>
      <c r="E7654" t="b">
        <v>1</v>
      </c>
      <c r="F7654">
        <v>0</v>
      </c>
      <c r="G7654">
        <v>0</v>
      </c>
      <c r="H7654" t="s">
        <v>21</v>
      </c>
      <c r="I7654" s="12"/>
      <c r="K7654">
        <v>0</v>
      </c>
      <c r="L7654">
        <v>77100</v>
      </c>
      <c r="M7654">
        <v>0</v>
      </c>
      <c r="N7654">
        <v>0</v>
      </c>
      <c r="O7654">
        <v>0</v>
      </c>
      <c r="P7654">
        <v>0</v>
      </c>
      <c r="Q7654">
        <v>11179</v>
      </c>
      <c r="R7654" t="b">
        <v>1</v>
      </c>
      <c r="S7654">
        <v>0</v>
      </c>
    </row>
    <row r="7655" spans="1:19">
      <c r="A7655">
        <v>51959502</v>
      </c>
      <c r="B7655" s="12" t="s">
        <v>6346</v>
      </c>
      <c r="C7655" s="12" t="s">
        <v>4797</v>
      </c>
      <c r="D7655" s="12" t="s">
        <v>6346</v>
      </c>
      <c r="E7655" t="b">
        <v>0</v>
      </c>
      <c r="F7655">
        <v>0</v>
      </c>
      <c r="G7655">
        <v>900566818</v>
      </c>
      <c r="H7655" t="s">
        <v>21</v>
      </c>
      <c r="I7655" s="12"/>
      <c r="K7655">
        <v>0</v>
      </c>
      <c r="L7655">
        <v>77100</v>
      </c>
      <c r="M7655">
        <v>0</v>
      </c>
      <c r="N7655">
        <v>0</v>
      </c>
      <c r="O7655">
        <v>0</v>
      </c>
      <c r="P7655">
        <v>0</v>
      </c>
      <c r="Q7655">
        <v>11220</v>
      </c>
      <c r="R7655" t="b">
        <v>0</v>
      </c>
      <c r="S7655">
        <v>0</v>
      </c>
    </row>
    <row r="7656" spans="1:19">
      <c r="A7656">
        <v>51959502</v>
      </c>
      <c r="B7656" s="12"/>
      <c r="C7656" s="12" t="s">
        <v>4797</v>
      </c>
      <c r="D7656" s="12" t="s">
        <v>6346</v>
      </c>
      <c r="E7656" t="b">
        <v>0</v>
      </c>
      <c r="F7656">
        <v>0</v>
      </c>
      <c r="G7656">
        <v>900566818</v>
      </c>
      <c r="H7656">
        <v>44195</v>
      </c>
      <c r="I7656" s="12" t="s">
        <v>6347</v>
      </c>
      <c r="J7656">
        <v>10</v>
      </c>
      <c r="K7656">
        <v>584</v>
      </c>
      <c r="L7656">
        <v>0</v>
      </c>
      <c r="M7656">
        <v>0</v>
      </c>
      <c r="N7656">
        <v>77100</v>
      </c>
      <c r="O7656">
        <v>0</v>
      </c>
      <c r="P7656">
        <v>77100</v>
      </c>
      <c r="Q7656">
        <v>11221</v>
      </c>
      <c r="R7656" t="b">
        <v>0</v>
      </c>
      <c r="S7656">
        <v>0</v>
      </c>
    </row>
    <row r="7657" spans="1:19">
      <c r="A7657">
        <v>51959502</v>
      </c>
      <c r="B7657" s="12" t="s">
        <v>4432</v>
      </c>
      <c r="C7657" s="12" t="s">
        <v>4797</v>
      </c>
      <c r="D7657" s="12" t="s">
        <v>4432</v>
      </c>
      <c r="E7657" t="b">
        <v>0</v>
      </c>
      <c r="F7657">
        <v>0</v>
      </c>
      <c r="G7657">
        <v>900566818</v>
      </c>
      <c r="H7657" t="s">
        <v>21</v>
      </c>
      <c r="I7657" s="12"/>
      <c r="K7657">
        <v>0</v>
      </c>
      <c r="L7657">
        <v>0</v>
      </c>
      <c r="M7657">
        <v>0</v>
      </c>
      <c r="N7657">
        <v>77100</v>
      </c>
      <c r="O7657">
        <v>0</v>
      </c>
      <c r="P7657">
        <v>77100</v>
      </c>
      <c r="Q7657">
        <v>11222</v>
      </c>
      <c r="R7657" t="b">
        <v>0</v>
      </c>
      <c r="S7657">
        <v>0</v>
      </c>
    </row>
    <row r="7658" spans="1:19">
      <c r="A7658">
        <v>51959502</v>
      </c>
      <c r="B7658" s="12" t="s">
        <v>6348</v>
      </c>
      <c r="C7658" s="12" t="s">
        <v>4797</v>
      </c>
      <c r="D7658" s="12" t="s">
        <v>6348</v>
      </c>
      <c r="E7658" t="b">
        <v>0</v>
      </c>
      <c r="F7658">
        <v>0</v>
      </c>
      <c r="G7658">
        <v>0</v>
      </c>
      <c r="H7658" t="s">
        <v>21</v>
      </c>
      <c r="I7658" s="12"/>
      <c r="K7658">
        <v>0</v>
      </c>
      <c r="L7658">
        <v>0</v>
      </c>
      <c r="M7658">
        <v>0</v>
      </c>
      <c r="N7658">
        <v>77100</v>
      </c>
      <c r="O7658">
        <v>0</v>
      </c>
      <c r="P7658">
        <v>77100</v>
      </c>
      <c r="Q7658">
        <v>11235</v>
      </c>
      <c r="R7658" t="b">
        <v>1</v>
      </c>
      <c r="S7658">
        <v>0</v>
      </c>
    </row>
    <row r="7659" spans="1:19">
      <c r="A7659">
        <v>51959504</v>
      </c>
      <c r="B7659" s="12" t="s">
        <v>6349</v>
      </c>
      <c r="C7659" s="12" t="s">
        <v>4797</v>
      </c>
      <c r="D7659" s="12" t="s">
        <v>6349</v>
      </c>
      <c r="E7659" t="b">
        <v>1</v>
      </c>
      <c r="F7659">
        <v>0</v>
      </c>
      <c r="G7659">
        <v>0</v>
      </c>
      <c r="H7659" t="s">
        <v>21</v>
      </c>
      <c r="I7659" s="12"/>
      <c r="K7659">
        <v>0</v>
      </c>
      <c r="L7659">
        <v>224040</v>
      </c>
      <c r="M7659">
        <v>0</v>
      </c>
      <c r="N7659">
        <v>0</v>
      </c>
      <c r="O7659">
        <v>0</v>
      </c>
      <c r="P7659">
        <v>0</v>
      </c>
      <c r="Q7659">
        <v>11336</v>
      </c>
      <c r="R7659" t="b">
        <v>1</v>
      </c>
      <c r="S7659">
        <v>0</v>
      </c>
    </row>
    <row r="7660" spans="1:19">
      <c r="A7660">
        <v>51959504</v>
      </c>
      <c r="B7660" s="12" t="s">
        <v>5518</v>
      </c>
      <c r="C7660" s="12" t="s">
        <v>4797</v>
      </c>
      <c r="D7660" s="12" t="s">
        <v>5518</v>
      </c>
      <c r="E7660" t="b">
        <v>0</v>
      </c>
      <c r="F7660">
        <v>0</v>
      </c>
      <c r="G7660">
        <v>2996611</v>
      </c>
      <c r="H7660" t="s">
        <v>21</v>
      </c>
      <c r="I7660" s="12"/>
      <c r="K7660">
        <v>0</v>
      </c>
      <c r="L7660">
        <v>10000</v>
      </c>
      <c r="M7660">
        <v>0</v>
      </c>
      <c r="N7660">
        <v>0</v>
      </c>
      <c r="O7660">
        <v>0</v>
      </c>
      <c r="P7660">
        <v>0</v>
      </c>
      <c r="Q7660">
        <v>11337</v>
      </c>
      <c r="R7660" t="b">
        <v>0</v>
      </c>
      <c r="S7660">
        <v>0</v>
      </c>
    </row>
    <row r="7661" spans="1:19">
      <c r="A7661">
        <v>51959504</v>
      </c>
      <c r="B7661" s="12"/>
      <c r="C7661" s="12" t="s">
        <v>4797</v>
      </c>
      <c r="D7661" s="12" t="s">
        <v>5518</v>
      </c>
      <c r="E7661" t="b">
        <v>0</v>
      </c>
      <c r="F7661">
        <v>0</v>
      </c>
      <c r="G7661">
        <v>2996611</v>
      </c>
      <c r="H7661">
        <v>44195</v>
      </c>
      <c r="I7661" s="12" t="s">
        <v>6350</v>
      </c>
      <c r="J7661">
        <v>10</v>
      </c>
      <c r="K7661">
        <v>584</v>
      </c>
      <c r="L7661">
        <v>0</v>
      </c>
      <c r="M7661">
        <v>0</v>
      </c>
      <c r="N7661">
        <v>10000</v>
      </c>
      <c r="O7661">
        <v>0</v>
      </c>
      <c r="P7661">
        <v>10000</v>
      </c>
      <c r="Q7661">
        <v>11338</v>
      </c>
      <c r="R7661" t="b">
        <v>0</v>
      </c>
      <c r="S7661">
        <v>0</v>
      </c>
    </row>
    <row r="7662" spans="1:19">
      <c r="A7662">
        <v>51959504</v>
      </c>
      <c r="B7662" s="12" t="s">
        <v>4437</v>
      </c>
      <c r="C7662" s="12" t="s">
        <v>4797</v>
      </c>
      <c r="D7662" s="12" t="s">
        <v>4437</v>
      </c>
      <c r="E7662" t="b">
        <v>0</v>
      </c>
      <c r="F7662">
        <v>0</v>
      </c>
      <c r="G7662">
        <v>2996611</v>
      </c>
      <c r="H7662" t="s">
        <v>21</v>
      </c>
      <c r="I7662" s="12"/>
      <c r="K7662">
        <v>0</v>
      </c>
      <c r="L7662">
        <v>0</v>
      </c>
      <c r="M7662">
        <v>0</v>
      </c>
      <c r="N7662">
        <v>10000</v>
      </c>
      <c r="O7662">
        <v>0</v>
      </c>
      <c r="P7662">
        <v>10000</v>
      </c>
      <c r="Q7662">
        <v>11339</v>
      </c>
      <c r="R7662" t="b">
        <v>0</v>
      </c>
      <c r="S7662">
        <v>0</v>
      </c>
    </row>
    <row r="7663" spans="1:19">
      <c r="A7663">
        <v>51959504</v>
      </c>
      <c r="B7663" s="12" t="s">
        <v>6351</v>
      </c>
      <c r="C7663" s="12" t="s">
        <v>4797</v>
      </c>
      <c r="D7663" s="12" t="s">
        <v>6351</v>
      </c>
      <c r="E7663" t="b">
        <v>0</v>
      </c>
      <c r="F7663">
        <v>0</v>
      </c>
      <c r="G7663">
        <v>11312497</v>
      </c>
      <c r="H7663" t="s">
        <v>21</v>
      </c>
      <c r="I7663" s="12"/>
      <c r="K7663">
        <v>0</v>
      </c>
      <c r="L7663">
        <v>12000</v>
      </c>
      <c r="M7663">
        <v>0</v>
      </c>
      <c r="N7663">
        <v>0</v>
      </c>
      <c r="O7663">
        <v>0</v>
      </c>
      <c r="P7663">
        <v>0</v>
      </c>
      <c r="Q7663">
        <v>11340</v>
      </c>
      <c r="R7663" t="b">
        <v>0</v>
      </c>
      <c r="S7663">
        <v>0</v>
      </c>
    </row>
    <row r="7664" spans="1:19">
      <c r="A7664">
        <v>51959504</v>
      </c>
      <c r="B7664" s="12"/>
      <c r="C7664" s="12" t="s">
        <v>4797</v>
      </c>
      <c r="D7664" s="12" t="s">
        <v>6351</v>
      </c>
      <c r="E7664" t="b">
        <v>0</v>
      </c>
      <c r="F7664">
        <v>0</v>
      </c>
      <c r="G7664">
        <v>11312497</v>
      </c>
      <c r="H7664">
        <v>44195</v>
      </c>
      <c r="I7664" s="12" t="s">
        <v>6352</v>
      </c>
      <c r="J7664">
        <v>10</v>
      </c>
      <c r="K7664">
        <v>584</v>
      </c>
      <c r="L7664">
        <v>0</v>
      </c>
      <c r="M7664">
        <v>0</v>
      </c>
      <c r="N7664">
        <v>12000</v>
      </c>
      <c r="O7664">
        <v>0</v>
      </c>
      <c r="P7664">
        <v>12000</v>
      </c>
      <c r="Q7664">
        <v>11341</v>
      </c>
      <c r="R7664" t="b">
        <v>0</v>
      </c>
      <c r="S7664">
        <v>0</v>
      </c>
    </row>
    <row r="7665" spans="1:19">
      <c r="A7665">
        <v>51959504</v>
      </c>
      <c r="B7665" s="12" t="s">
        <v>4440</v>
      </c>
      <c r="C7665" s="12" t="s">
        <v>4797</v>
      </c>
      <c r="D7665" s="12" t="s">
        <v>4440</v>
      </c>
      <c r="E7665" t="b">
        <v>0</v>
      </c>
      <c r="F7665">
        <v>0</v>
      </c>
      <c r="G7665">
        <v>11312497</v>
      </c>
      <c r="H7665" t="s">
        <v>21</v>
      </c>
      <c r="I7665" s="12"/>
      <c r="K7665">
        <v>0</v>
      </c>
      <c r="L7665">
        <v>0</v>
      </c>
      <c r="M7665">
        <v>0</v>
      </c>
      <c r="N7665">
        <v>12000</v>
      </c>
      <c r="O7665">
        <v>0</v>
      </c>
      <c r="P7665">
        <v>12000</v>
      </c>
      <c r="Q7665">
        <v>11342</v>
      </c>
      <c r="R7665" t="b">
        <v>0</v>
      </c>
      <c r="S7665">
        <v>0</v>
      </c>
    </row>
    <row r="7666" spans="1:19">
      <c r="A7666">
        <v>51959504</v>
      </c>
      <c r="B7666" s="12" t="s">
        <v>6201</v>
      </c>
      <c r="C7666" s="12" t="s">
        <v>4797</v>
      </c>
      <c r="D7666" s="12" t="s">
        <v>6201</v>
      </c>
      <c r="E7666" t="b">
        <v>0</v>
      </c>
      <c r="F7666">
        <v>0</v>
      </c>
      <c r="G7666">
        <v>79639323</v>
      </c>
      <c r="H7666" t="s">
        <v>21</v>
      </c>
      <c r="I7666" s="12"/>
      <c r="K7666">
        <v>0</v>
      </c>
      <c r="L7666">
        <v>5500</v>
      </c>
      <c r="M7666">
        <v>0</v>
      </c>
      <c r="N7666">
        <v>0</v>
      </c>
      <c r="O7666">
        <v>0</v>
      </c>
      <c r="P7666">
        <v>0</v>
      </c>
      <c r="Q7666">
        <v>11367</v>
      </c>
      <c r="R7666" t="b">
        <v>0</v>
      </c>
      <c r="S7666">
        <v>0</v>
      </c>
    </row>
    <row r="7667" spans="1:19">
      <c r="A7667">
        <v>51959504</v>
      </c>
      <c r="B7667" s="12"/>
      <c r="C7667" s="12" t="s">
        <v>4797</v>
      </c>
      <c r="D7667" s="12" t="s">
        <v>6201</v>
      </c>
      <c r="E7667" t="b">
        <v>0</v>
      </c>
      <c r="F7667">
        <v>0</v>
      </c>
      <c r="G7667">
        <v>79639323</v>
      </c>
      <c r="H7667">
        <v>44195</v>
      </c>
      <c r="I7667" s="12" t="s">
        <v>6353</v>
      </c>
      <c r="J7667">
        <v>10</v>
      </c>
      <c r="K7667">
        <v>584</v>
      </c>
      <c r="L7667">
        <v>0</v>
      </c>
      <c r="M7667">
        <v>0</v>
      </c>
      <c r="N7667">
        <v>5500</v>
      </c>
      <c r="O7667">
        <v>0</v>
      </c>
      <c r="P7667">
        <v>5500</v>
      </c>
      <c r="Q7667">
        <v>11368</v>
      </c>
      <c r="R7667" t="b">
        <v>0</v>
      </c>
      <c r="S7667">
        <v>0</v>
      </c>
    </row>
    <row r="7668" spans="1:19">
      <c r="A7668">
        <v>51959504</v>
      </c>
      <c r="B7668" s="12" t="s">
        <v>4442</v>
      </c>
      <c r="C7668" s="12" t="s">
        <v>4797</v>
      </c>
      <c r="D7668" s="12" t="s">
        <v>4442</v>
      </c>
      <c r="E7668" t="b">
        <v>0</v>
      </c>
      <c r="F7668">
        <v>0</v>
      </c>
      <c r="G7668">
        <v>79639323</v>
      </c>
      <c r="H7668" t="s">
        <v>21</v>
      </c>
      <c r="I7668" s="12"/>
      <c r="K7668">
        <v>0</v>
      </c>
      <c r="L7668">
        <v>0</v>
      </c>
      <c r="M7668">
        <v>0</v>
      </c>
      <c r="N7668">
        <v>5500</v>
      </c>
      <c r="O7668">
        <v>0</v>
      </c>
      <c r="P7668">
        <v>5500</v>
      </c>
      <c r="Q7668">
        <v>11369</v>
      </c>
      <c r="R7668" t="b">
        <v>0</v>
      </c>
      <c r="S7668">
        <v>0</v>
      </c>
    </row>
    <row r="7669" spans="1:19">
      <c r="A7669">
        <v>51959504</v>
      </c>
      <c r="B7669" s="12" t="s">
        <v>6203</v>
      </c>
      <c r="C7669" s="12" t="s">
        <v>4797</v>
      </c>
      <c r="D7669" s="12" t="s">
        <v>6203</v>
      </c>
      <c r="E7669" t="b">
        <v>0</v>
      </c>
      <c r="F7669">
        <v>0</v>
      </c>
      <c r="G7669">
        <v>222222222</v>
      </c>
      <c r="H7669" t="s">
        <v>21</v>
      </c>
      <c r="I7669" s="12"/>
      <c r="K7669">
        <v>0</v>
      </c>
      <c r="L7669">
        <v>93900</v>
      </c>
      <c r="M7669">
        <v>0</v>
      </c>
      <c r="N7669">
        <v>0</v>
      </c>
      <c r="O7669">
        <v>0</v>
      </c>
      <c r="P7669">
        <v>0</v>
      </c>
      <c r="Q7669">
        <v>11378</v>
      </c>
      <c r="R7669" t="b">
        <v>0</v>
      </c>
      <c r="S7669">
        <v>0</v>
      </c>
    </row>
    <row r="7670" spans="1:19">
      <c r="A7670">
        <v>51959504</v>
      </c>
      <c r="B7670" s="12"/>
      <c r="C7670" s="12" t="s">
        <v>4797</v>
      </c>
      <c r="D7670" s="12" t="s">
        <v>6203</v>
      </c>
      <c r="E7670" t="b">
        <v>0</v>
      </c>
      <c r="F7670">
        <v>0</v>
      </c>
      <c r="G7670">
        <v>222222222</v>
      </c>
      <c r="H7670">
        <v>44195</v>
      </c>
      <c r="I7670" s="12" t="s">
        <v>6354</v>
      </c>
      <c r="J7670">
        <v>10</v>
      </c>
      <c r="K7670">
        <v>584</v>
      </c>
      <c r="L7670">
        <v>0</v>
      </c>
      <c r="M7670">
        <v>0</v>
      </c>
      <c r="N7670">
        <v>89000</v>
      </c>
      <c r="O7670">
        <v>0</v>
      </c>
      <c r="P7670">
        <v>89000</v>
      </c>
      <c r="Q7670">
        <v>11379</v>
      </c>
      <c r="R7670" t="b">
        <v>0</v>
      </c>
      <c r="S7670">
        <v>0</v>
      </c>
    </row>
    <row r="7671" spans="1:19">
      <c r="A7671">
        <v>51959504</v>
      </c>
      <c r="B7671" s="12"/>
      <c r="C7671" s="12" t="s">
        <v>4797</v>
      </c>
      <c r="D7671" s="12" t="s">
        <v>6203</v>
      </c>
      <c r="E7671" t="b">
        <v>0</v>
      </c>
      <c r="F7671">
        <v>0</v>
      </c>
      <c r="G7671">
        <v>222222222</v>
      </c>
      <c r="H7671">
        <v>44195</v>
      </c>
      <c r="I7671" s="12" t="s">
        <v>6355</v>
      </c>
      <c r="J7671">
        <v>10</v>
      </c>
      <c r="K7671">
        <v>584</v>
      </c>
      <c r="L7671">
        <v>0</v>
      </c>
      <c r="M7671">
        <v>0</v>
      </c>
      <c r="N7671">
        <v>4900</v>
      </c>
      <c r="O7671">
        <v>0</v>
      </c>
      <c r="P7671">
        <v>93900</v>
      </c>
      <c r="Q7671">
        <v>11380</v>
      </c>
      <c r="R7671" t="b">
        <v>0</v>
      </c>
      <c r="S7671">
        <v>0</v>
      </c>
    </row>
    <row r="7672" spans="1:19">
      <c r="A7672">
        <v>51959504</v>
      </c>
      <c r="B7672" s="12" t="s">
        <v>4445</v>
      </c>
      <c r="C7672" s="12" t="s">
        <v>4797</v>
      </c>
      <c r="D7672" s="12" t="s">
        <v>4445</v>
      </c>
      <c r="E7672" t="b">
        <v>0</v>
      </c>
      <c r="F7672">
        <v>0</v>
      </c>
      <c r="G7672">
        <v>222222222</v>
      </c>
      <c r="H7672" t="s">
        <v>21</v>
      </c>
      <c r="I7672" s="12"/>
      <c r="K7672">
        <v>0</v>
      </c>
      <c r="L7672">
        <v>0</v>
      </c>
      <c r="M7672">
        <v>0</v>
      </c>
      <c r="N7672">
        <v>93900</v>
      </c>
      <c r="O7672">
        <v>0</v>
      </c>
      <c r="P7672">
        <v>93900</v>
      </c>
      <c r="Q7672">
        <v>11381</v>
      </c>
      <c r="R7672" t="b">
        <v>0</v>
      </c>
      <c r="S7672">
        <v>0</v>
      </c>
    </row>
    <row r="7673" spans="1:19">
      <c r="A7673">
        <v>51959504</v>
      </c>
      <c r="B7673" s="12" t="s">
        <v>6356</v>
      </c>
      <c r="C7673" s="12" t="s">
        <v>4797</v>
      </c>
      <c r="D7673" s="12" t="s">
        <v>6356</v>
      </c>
      <c r="E7673" t="b">
        <v>0</v>
      </c>
      <c r="F7673">
        <v>0</v>
      </c>
      <c r="G7673">
        <v>1010207225</v>
      </c>
      <c r="H7673" t="s">
        <v>21</v>
      </c>
      <c r="I7673" s="12"/>
      <c r="K7673">
        <v>0</v>
      </c>
      <c r="L7673">
        <v>36000</v>
      </c>
      <c r="M7673">
        <v>0</v>
      </c>
      <c r="N7673">
        <v>0</v>
      </c>
      <c r="O7673">
        <v>0</v>
      </c>
      <c r="P7673">
        <v>0</v>
      </c>
      <c r="Q7673">
        <v>11396</v>
      </c>
      <c r="R7673" t="b">
        <v>0</v>
      </c>
      <c r="S7673">
        <v>0</v>
      </c>
    </row>
    <row r="7674" spans="1:19">
      <c r="A7674">
        <v>51959504</v>
      </c>
      <c r="B7674" s="12"/>
      <c r="C7674" s="12" t="s">
        <v>4797</v>
      </c>
      <c r="D7674" s="12" t="s">
        <v>6356</v>
      </c>
      <c r="E7674" t="b">
        <v>0</v>
      </c>
      <c r="F7674">
        <v>0</v>
      </c>
      <c r="G7674">
        <v>1010207225</v>
      </c>
      <c r="H7674">
        <v>44195</v>
      </c>
      <c r="I7674" s="12" t="s">
        <v>6357</v>
      </c>
      <c r="J7674">
        <v>10</v>
      </c>
      <c r="K7674">
        <v>584</v>
      </c>
      <c r="L7674">
        <v>0</v>
      </c>
      <c r="M7674">
        <v>0</v>
      </c>
      <c r="N7674">
        <v>36000</v>
      </c>
      <c r="O7674">
        <v>0</v>
      </c>
      <c r="P7674">
        <v>36000</v>
      </c>
      <c r="Q7674">
        <v>11397</v>
      </c>
      <c r="R7674" t="b">
        <v>0</v>
      </c>
      <c r="S7674">
        <v>0</v>
      </c>
    </row>
    <row r="7675" spans="1:19">
      <c r="A7675">
        <v>51959504</v>
      </c>
      <c r="B7675" s="12" t="s">
        <v>4448</v>
      </c>
      <c r="C7675" s="12" t="s">
        <v>4797</v>
      </c>
      <c r="D7675" s="12" t="s">
        <v>4448</v>
      </c>
      <c r="E7675" t="b">
        <v>0</v>
      </c>
      <c r="F7675">
        <v>0</v>
      </c>
      <c r="G7675">
        <v>1010207225</v>
      </c>
      <c r="H7675" t="s">
        <v>21</v>
      </c>
      <c r="I7675" s="12"/>
      <c r="K7675">
        <v>0</v>
      </c>
      <c r="L7675">
        <v>0</v>
      </c>
      <c r="M7675">
        <v>0</v>
      </c>
      <c r="N7675">
        <v>36000</v>
      </c>
      <c r="O7675">
        <v>0</v>
      </c>
      <c r="P7675">
        <v>36000</v>
      </c>
      <c r="Q7675">
        <v>11398</v>
      </c>
      <c r="R7675" t="b">
        <v>0</v>
      </c>
      <c r="S7675">
        <v>0</v>
      </c>
    </row>
    <row r="7676" spans="1:19">
      <c r="A7676">
        <v>51959504</v>
      </c>
      <c r="B7676" s="12" t="s">
        <v>6358</v>
      </c>
      <c r="C7676" s="12" t="s">
        <v>4797</v>
      </c>
      <c r="D7676" s="12" t="s">
        <v>6358</v>
      </c>
      <c r="E7676" t="b">
        <v>0</v>
      </c>
      <c r="F7676">
        <v>0</v>
      </c>
      <c r="G7676">
        <v>1018512697</v>
      </c>
      <c r="H7676" t="s">
        <v>21</v>
      </c>
      <c r="I7676" s="12"/>
      <c r="K7676">
        <v>0</v>
      </c>
      <c r="L7676">
        <v>66640</v>
      </c>
      <c r="M7676">
        <v>0</v>
      </c>
      <c r="N7676">
        <v>0</v>
      </c>
      <c r="O7676">
        <v>0</v>
      </c>
      <c r="P7676">
        <v>0</v>
      </c>
      <c r="Q7676">
        <v>11403</v>
      </c>
      <c r="R7676" t="b">
        <v>0</v>
      </c>
      <c r="S7676">
        <v>0</v>
      </c>
    </row>
    <row r="7677" spans="1:19">
      <c r="A7677">
        <v>51959504</v>
      </c>
      <c r="B7677" s="12"/>
      <c r="C7677" s="12" t="s">
        <v>4797</v>
      </c>
      <c r="D7677" s="12" t="s">
        <v>6358</v>
      </c>
      <c r="E7677" t="b">
        <v>0</v>
      </c>
      <c r="F7677">
        <v>0</v>
      </c>
      <c r="G7677">
        <v>1018512697</v>
      </c>
      <c r="H7677">
        <v>44195</v>
      </c>
      <c r="I7677" s="12" t="s">
        <v>6359</v>
      </c>
      <c r="J7677">
        <v>10</v>
      </c>
      <c r="K7677">
        <v>584</v>
      </c>
      <c r="L7677">
        <v>0</v>
      </c>
      <c r="M7677">
        <v>0</v>
      </c>
      <c r="N7677">
        <v>66640</v>
      </c>
      <c r="O7677">
        <v>0</v>
      </c>
      <c r="P7677">
        <v>66640</v>
      </c>
      <c r="Q7677">
        <v>11404</v>
      </c>
      <c r="R7677" t="b">
        <v>0</v>
      </c>
      <c r="S7677">
        <v>0</v>
      </c>
    </row>
    <row r="7678" spans="1:19">
      <c r="A7678">
        <v>51959504</v>
      </c>
      <c r="B7678" s="12" t="s">
        <v>4451</v>
      </c>
      <c r="C7678" s="12" t="s">
        <v>4797</v>
      </c>
      <c r="D7678" s="12" t="s">
        <v>4451</v>
      </c>
      <c r="E7678" t="b">
        <v>0</v>
      </c>
      <c r="F7678">
        <v>0</v>
      </c>
      <c r="G7678">
        <v>1018512697</v>
      </c>
      <c r="H7678" t="s">
        <v>21</v>
      </c>
      <c r="I7678" s="12"/>
      <c r="K7678">
        <v>0</v>
      </c>
      <c r="L7678">
        <v>0</v>
      </c>
      <c r="M7678">
        <v>0</v>
      </c>
      <c r="N7678">
        <v>66640</v>
      </c>
      <c r="O7678">
        <v>0</v>
      </c>
      <c r="P7678">
        <v>66640</v>
      </c>
      <c r="Q7678">
        <v>11405</v>
      </c>
      <c r="R7678" t="b">
        <v>0</v>
      </c>
      <c r="S7678">
        <v>0</v>
      </c>
    </row>
    <row r="7679" spans="1:19">
      <c r="A7679">
        <v>51959504</v>
      </c>
      <c r="B7679" s="12" t="s">
        <v>6360</v>
      </c>
      <c r="C7679" s="12" t="s">
        <v>4797</v>
      </c>
      <c r="D7679" s="12" t="s">
        <v>6360</v>
      </c>
      <c r="E7679" t="b">
        <v>0</v>
      </c>
      <c r="F7679">
        <v>0</v>
      </c>
      <c r="G7679">
        <v>0</v>
      </c>
      <c r="H7679" t="s">
        <v>21</v>
      </c>
      <c r="I7679" s="12"/>
      <c r="K7679">
        <v>0</v>
      </c>
      <c r="L7679">
        <v>0</v>
      </c>
      <c r="M7679">
        <v>0</v>
      </c>
      <c r="N7679">
        <v>224040</v>
      </c>
      <c r="O7679">
        <v>0</v>
      </c>
      <c r="P7679">
        <v>224040</v>
      </c>
      <c r="Q7679">
        <v>11406</v>
      </c>
      <c r="R7679" t="b">
        <v>1</v>
      </c>
      <c r="S7679">
        <v>0</v>
      </c>
    </row>
    <row r="7680" spans="1:19">
      <c r="A7680">
        <v>51959505</v>
      </c>
      <c r="B7680" s="12" t="s">
        <v>6361</v>
      </c>
      <c r="C7680" s="12" t="s">
        <v>4797</v>
      </c>
      <c r="D7680" s="12" t="s">
        <v>6361</v>
      </c>
      <c r="E7680" t="b">
        <v>1</v>
      </c>
      <c r="F7680">
        <v>0</v>
      </c>
      <c r="G7680">
        <v>0</v>
      </c>
      <c r="H7680" t="s">
        <v>21</v>
      </c>
      <c r="I7680" s="12"/>
      <c r="K7680">
        <v>0</v>
      </c>
      <c r="L7680">
        <v>120000</v>
      </c>
      <c r="M7680">
        <v>0</v>
      </c>
      <c r="N7680">
        <v>0</v>
      </c>
      <c r="O7680">
        <v>0</v>
      </c>
      <c r="P7680">
        <v>0</v>
      </c>
      <c r="Q7680">
        <v>11409</v>
      </c>
      <c r="R7680" t="b">
        <v>1</v>
      </c>
      <c r="S7680">
        <v>0</v>
      </c>
    </row>
    <row r="7681" spans="1:19">
      <c r="A7681">
        <v>51959505</v>
      </c>
      <c r="B7681" s="12" t="s">
        <v>5451</v>
      </c>
      <c r="C7681" s="12" t="s">
        <v>4797</v>
      </c>
      <c r="D7681" s="12" t="s">
        <v>5451</v>
      </c>
      <c r="E7681" t="b">
        <v>0</v>
      </c>
      <c r="F7681">
        <v>0</v>
      </c>
      <c r="G7681">
        <v>8201</v>
      </c>
      <c r="H7681" t="s">
        <v>21</v>
      </c>
      <c r="I7681" s="12"/>
      <c r="K7681">
        <v>0</v>
      </c>
      <c r="L7681">
        <v>120000</v>
      </c>
      <c r="M7681">
        <v>0</v>
      </c>
      <c r="N7681">
        <v>0</v>
      </c>
      <c r="O7681">
        <v>0</v>
      </c>
      <c r="P7681">
        <v>0</v>
      </c>
      <c r="Q7681">
        <v>11410</v>
      </c>
      <c r="R7681" t="b">
        <v>0</v>
      </c>
      <c r="S7681">
        <v>0</v>
      </c>
    </row>
    <row r="7682" spans="1:19">
      <c r="A7682">
        <v>51959505</v>
      </c>
      <c r="B7682" s="12"/>
      <c r="C7682" s="12" t="s">
        <v>4797</v>
      </c>
      <c r="D7682" s="12" t="s">
        <v>5451</v>
      </c>
      <c r="E7682" t="b">
        <v>0</v>
      </c>
      <c r="F7682">
        <v>0</v>
      </c>
      <c r="G7682">
        <v>8201</v>
      </c>
      <c r="H7682">
        <v>44134</v>
      </c>
      <c r="I7682" s="12" t="s">
        <v>6362</v>
      </c>
      <c r="J7682">
        <v>7</v>
      </c>
      <c r="K7682">
        <v>1174</v>
      </c>
      <c r="L7682">
        <v>0</v>
      </c>
      <c r="M7682">
        <v>0</v>
      </c>
      <c r="N7682">
        <v>120000</v>
      </c>
      <c r="O7682">
        <v>0</v>
      </c>
      <c r="P7682">
        <v>120000</v>
      </c>
      <c r="Q7682">
        <v>11411</v>
      </c>
      <c r="R7682" t="b">
        <v>0</v>
      </c>
      <c r="S7682">
        <v>0</v>
      </c>
    </row>
    <row r="7683" spans="1:19">
      <c r="A7683">
        <v>51959505</v>
      </c>
      <c r="B7683" s="12" t="s">
        <v>4456</v>
      </c>
      <c r="C7683" s="12" t="s">
        <v>4797</v>
      </c>
      <c r="D7683" s="12" t="s">
        <v>4456</v>
      </c>
      <c r="E7683" t="b">
        <v>0</v>
      </c>
      <c r="F7683">
        <v>0</v>
      </c>
      <c r="G7683">
        <v>8201</v>
      </c>
      <c r="H7683" t="s">
        <v>21</v>
      </c>
      <c r="I7683" s="12"/>
      <c r="K7683">
        <v>0</v>
      </c>
      <c r="L7683">
        <v>0</v>
      </c>
      <c r="M7683">
        <v>0</v>
      </c>
      <c r="N7683">
        <v>120000</v>
      </c>
      <c r="O7683">
        <v>0</v>
      </c>
      <c r="P7683">
        <v>120000</v>
      </c>
      <c r="Q7683">
        <v>11412</v>
      </c>
      <c r="R7683" t="b">
        <v>0</v>
      </c>
      <c r="S7683">
        <v>0</v>
      </c>
    </row>
    <row r="7684" spans="1:19">
      <c r="A7684">
        <v>51959505</v>
      </c>
      <c r="B7684" s="12" t="s">
        <v>6363</v>
      </c>
      <c r="C7684" s="12" t="s">
        <v>4797</v>
      </c>
      <c r="D7684" s="12" t="s">
        <v>6363</v>
      </c>
      <c r="E7684" t="b">
        <v>0</v>
      </c>
      <c r="F7684">
        <v>0</v>
      </c>
      <c r="G7684">
        <v>0</v>
      </c>
      <c r="H7684" t="s">
        <v>21</v>
      </c>
      <c r="I7684" s="12"/>
      <c r="K7684">
        <v>0</v>
      </c>
      <c r="L7684">
        <v>0</v>
      </c>
      <c r="M7684">
        <v>0</v>
      </c>
      <c r="N7684">
        <v>120000</v>
      </c>
      <c r="O7684">
        <v>0</v>
      </c>
      <c r="P7684">
        <v>120000</v>
      </c>
      <c r="Q7684">
        <v>11455</v>
      </c>
      <c r="R7684" t="b">
        <v>1</v>
      </c>
      <c r="S7684">
        <v>0</v>
      </c>
    </row>
    <row r="7685" spans="1:19">
      <c r="A7685">
        <v>51959506</v>
      </c>
      <c r="B7685" s="12" t="s">
        <v>6364</v>
      </c>
      <c r="C7685" s="12" t="s">
        <v>4797</v>
      </c>
      <c r="D7685" s="12" t="s">
        <v>6364</v>
      </c>
      <c r="E7685" t="b">
        <v>1</v>
      </c>
      <c r="F7685">
        <v>0</v>
      </c>
      <c r="G7685">
        <v>0</v>
      </c>
      <c r="H7685" t="s">
        <v>21</v>
      </c>
      <c r="I7685" s="12"/>
      <c r="K7685">
        <v>0</v>
      </c>
      <c r="L7685">
        <v>800000</v>
      </c>
      <c r="M7685">
        <v>0</v>
      </c>
      <c r="N7685">
        <v>0</v>
      </c>
      <c r="O7685">
        <v>0</v>
      </c>
      <c r="P7685">
        <v>0</v>
      </c>
      <c r="Q7685">
        <v>11458</v>
      </c>
      <c r="R7685" t="b">
        <v>1</v>
      </c>
      <c r="S7685">
        <v>0</v>
      </c>
    </row>
    <row r="7686" spans="1:19">
      <c r="A7686">
        <v>51959506</v>
      </c>
      <c r="B7686" s="12" t="s">
        <v>5518</v>
      </c>
      <c r="C7686" s="12" t="s">
        <v>4797</v>
      </c>
      <c r="D7686" s="12" t="s">
        <v>5518</v>
      </c>
      <c r="E7686" t="b">
        <v>0</v>
      </c>
      <c r="F7686">
        <v>0</v>
      </c>
      <c r="G7686">
        <v>2996611</v>
      </c>
      <c r="H7686" t="s">
        <v>21</v>
      </c>
      <c r="I7686" s="12"/>
      <c r="K7686">
        <v>0</v>
      </c>
      <c r="L7686">
        <v>800000</v>
      </c>
      <c r="M7686">
        <v>0</v>
      </c>
      <c r="N7686">
        <v>0</v>
      </c>
      <c r="O7686">
        <v>0</v>
      </c>
      <c r="P7686">
        <v>0</v>
      </c>
      <c r="Q7686">
        <v>11459</v>
      </c>
      <c r="R7686" t="b">
        <v>0</v>
      </c>
      <c r="S7686">
        <v>0</v>
      </c>
    </row>
    <row r="7687" spans="1:19">
      <c r="A7687">
        <v>51959506</v>
      </c>
      <c r="B7687" s="12"/>
      <c r="C7687" s="12" t="s">
        <v>4797</v>
      </c>
      <c r="D7687" s="12" t="s">
        <v>5518</v>
      </c>
      <c r="E7687" t="b">
        <v>0</v>
      </c>
      <c r="F7687">
        <v>0</v>
      </c>
      <c r="G7687">
        <v>2996611</v>
      </c>
      <c r="H7687">
        <v>44179</v>
      </c>
      <c r="I7687" s="12" t="s">
        <v>6364</v>
      </c>
      <c r="J7687">
        <v>2</v>
      </c>
      <c r="K7687">
        <v>3214</v>
      </c>
      <c r="L7687">
        <v>0</v>
      </c>
      <c r="M7687">
        <v>0</v>
      </c>
      <c r="N7687">
        <v>800000</v>
      </c>
      <c r="O7687">
        <v>0</v>
      </c>
      <c r="P7687">
        <v>800000</v>
      </c>
      <c r="Q7687">
        <v>11460</v>
      </c>
      <c r="R7687" t="b">
        <v>0</v>
      </c>
      <c r="S7687">
        <v>0</v>
      </c>
    </row>
    <row r="7688" spans="1:19">
      <c r="A7688">
        <v>51959506</v>
      </c>
      <c r="B7688" s="12" t="s">
        <v>4460</v>
      </c>
      <c r="C7688" s="12" t="s">
        <v>4797</v>
      </c>
      <c r="D7688" s="12" t="s">
        <v>4460</v>
      </c>
      <c r="E7688" t="b">
        <v>0</v>
      </c>
      <c r="F7688">
        <v>0</v>
      </c>
      <c r="G7688">
        <v>2996611</v>
      </c>
      <c r="H7688" t="s">
        <v>21</v>
      </c>
      <c r="I7688" s="12"/>
      <c r="K7688">
        <v>0</v>
      </c>
      <c r="L7688">
        <v>0</v>
      </c>
      <c r="M7688">
        <v>0</v>
      </c>
      <c r="N7688">
        <v>800000</v>
      </c>
      <c r="O7688">
        <v>0</v>
      </c>
      <c r="P7688">
        <v>800000</v>
      </c>
      <c r="Q7688">
        <v>11461</v>
      </c>
      <c r="R7688" t="b">
        <v>0</v>
      </c>
      <c r="S7688">
        <v>0</v>
      </c>
    </row>
    <row r="7689" spans="1:19">
      <c r="A7689">
        <v>51959506</v>
      </c>
      <c r="B7689" s="12" t="s">
        <v>6365</v>
      </c>
      <c r="C7689" s="12" t="s">
        <v>4797</v>
      </c>
      <c r="D7689" s="12" t="s">
        <v>6365</v>
      </c>
      <c r="E7689" t="b">
        <v>0</v>
      </c>
      <c r="F7689">
        <v>0</v>
      </c>
      <c r="G7689">
        <v>0</v>
      </c>
      <c r="H7689" t="s">
        <v>21</v>
      </c>
      <c r="I7689" s="12"/>
      <c r="K7689">
        <v>0</v>
      </c>
      <c r="L7689">
        <v>0</v>
      </c>
      <c r="M7689">
        <v>0</v>
      </c>
      <c r="N7689">
        <v>800000</v>
      </c>
      <c r="O7689">
        <v>0</v>
      </c>
      <c r="P7689">
        <v>800000</v>
      </c>
      <c r="Q7689">
        <v>11468</v>
      </c>
      <c r="R7689" t="b">
        <v>1</v>
      </c>
      <c r="S7689">
        <v>0</v>
      </c>
    </row>
    <row r="7690" spans="1:19">
      <c r="A7690">
        <v>51959508</v>
      </c>
      <c r="B7690" s="12" t="s">
        <v>6366</v>
      </c>
      <c r="C7690" s="12" t="s">
        <v>4797</v>
      </c>
      <c r="D7690" s="12" t="s">
        <v>6366</v>
      </c>
      <c r="E7690" t="b">
        <v>1</v>
      </c>
      <c r="F7690">
        <v>0</v>
      </c>
      <c r="G7690">
        <v>0</v>
      </c>
      <c r="H7690" t="s">
        <v>21</v>
      </c>
      <c r="I7690" s="12"/>
      <c r="K7690">
        <v>0</v>
      </c>
      <c r="L7690">
        <v>840000</v>
      </c>
      <c r="M7690">
        <v>0</v>
      </c>
      <c r="N7690">
        <v>0</v>
      </c>
      <c r="O7690">
        <v>0</v>
      </c>
      <c r="P7690">
        <v>0</v>
      </c>
      <c r="Q7690">
        <v>11477</v>
      </c>
      <c r="R7690" t="b">
        <v>1</v>
      </c>
      <c r="S7690">
        <v>0</v>
      </c>
    </row>
    <row r="7691" spans="1:19">
      <c r="A7691">
        <v>51959508</v>
      </c>
      <c r="B7691" s="12" t="s">
        <v>5963</v>
      </c>
      <c r="C7691" s="12" t="s">
        <v>4797</v>
      </c>
      <c r="D7691" s="12" t="s">
        <v>5963</v>
      </c>
      <c r="E7691" t="b">
        <v>0</v>
      </c>
      <c r="F7691">
        <v>0</v>
      </c>
      <c r="G7691">
        <v>79668205</v>
      </c>
      <c r="H7691" t="s">
        <v>21</v>
      </c>
      <c r="I7691" s="12"/>
      <c r="K7691">
        <v>0</v>
      </c>
      <c r="L7691">
        <v>210000</v>
      </c>
      <c r="M7691">
        <v>0</v>
      </c>
      <c r="N7691">
        <v>0</v>
      </c>
      <c r="O7691">
        <v>0</v>
      </c>
      <c r="P7691">
        <v>0</v>
      </c>
      <c r="Q7691">
        <v>11478</v>
      </c>
      <c r="R7691" t="b">
        <v>0</v>
      </c>
      <c r="S7691">
        <v>0</v>
      </c>
    </row>
    <row r="7692" spans="1:19">
      <c r="A7692">
        <v>51959508</v>
      </c>
      <c r="B7692" s="12"/>
      <c r="C7692" s="12" t="s">
        <v>4797</v>
      </c>
      <c r="D7692" s="12" t="s">
        <v>5963</v>
      </c>
      <c r="E7692" t="b">
        <v>0</v>
      </c>
      <c r="F7692">
        <v>0</v>
      </c>
      <c r="G7692">
        <v>79668205</v>
      </c>
      <c r="H7692">
        <v>44055</v>
      </c>
      <c r="I7692" s="12" t="s">
        <v>6367</v>
      </c>
      <c r="J7692">
        <v>2</v>
      </c>
      <c r="K7692">
        <v>3161</v>
      </c>
      <c r="L7692">
        <v>0</v>
      </c>
      <c r="M7692">
        <v>0</v>
      </c>
      <c r="N7692">
        <v>210000</v>
      </c>
      <c r="O7692">
        <v>0</v>
      </c>
      <c r="P7692">
        <v>210000</v>
      </c>
      <c r="Q7692">
        <v>11479</v>
      </c>
      <c r="R7692" t="b">
        <v>0</v>
      </c>
      <c r="S7692">
        <v>0</v>
      </c>
    </row>
    <row r="7693" spans="1:19">
      <c r="A7693">
        <v>51959508</v>
      </c>
      <c r="B7693" s="12" t="s">
        <v>4465</v>
      </c>
      <c r="C7693" s="12" t="s">
        <v>4797</v>
      </c>
      <c r="D7693" s="12" t="s">
        <v>4465</v>
      </c>
      <c r="E7693" t="b">
        <v>0</v>
      </c>
      <c r="F7693">
        <v>0</v>
      </c>
      <c r="G7693">
        <v>79668205</v>
      </c>
      <c r="H7693" t="s">
        <v>21</v>
      </c>
      <c r="I7693" s="12"/>
      <c r="K7693">
        <v>0</v>
      </c>
      <c r="L7693">
        <v>0</v>
      </c>
      <c r="M7693">
        <v>0</v>
      </c>
      <c r="N7693">
        <v>210000</v>
      </c>
      <c r="O7693">
        <v>0</v>
      </c>
      <c r="P7693">
        <v>210000</v>
      </c>
      <c r="Q7693">
        <v>11480</v>
      </c>
      <c r="R7693" t="b">
        <v>0</v>
      </c>
      <c r="S7693">
        <v>0</v>
      </c>
    </row>
    <row r="7694" spans="1:19">
      <c r="A7694">
        <v>51959508</v>
      </c>
      <c r="B7694" s="12" t="s">
        <v>5633</v>
      </c>
      <c r="C7694" s="12" t="s">
        <v>4797</v>
      </c>
      <c r="D7694" s="12" t="s">
        <v>5633</v>
      </c>
      <c r="E7694" t="b">
        <v>0</v>
      </c>
      <c r="F7694">
        <v>0</v>
      </c>
      <c r="G7694">
        <v>901121838</v>
      </c>
      <c r="H7694" t="s">
        <v>21</v>
      </c>
      <c r="I7694" s="12"/>
      <c r="K7694">
        <v>0</v>
      </c>
      <c r="L7694">
        <v>630000</v>
      </c>
      <c r="M7694">
        <v>0</v>
      </c>
      <c r="N7694">
        <v>0</v>
      </c>
      <c r="O7694">
        <v>0</v>
      </c>
      <c r="P7694">
        <v>0</v>
      </c>
      <c r="Q7694">
        <v>11483</v>
      </c>
      <c r="R7694" t="b">
        <v>0</v>
      </c>
      <c r="S7694">
        <v>0</v>
      </c>
    </row>
    <row r="7695" spans="1:19">
      <c r="A7695">
        <v>51959508</v>
      </c>
      <c r="B7695" s="12"/>
      <c r="C7695" s="12" t="s">
        <v>4797</v>
      </c>
      <c r="D7695" s="12" t="s">
        <v>5633</v>
      </c>
      <c r="E7695" t="b">
        <v>0</v>
      </c>
      <c r="F7695">
        <v>0</v>
      </c>
      <c r="G7695">
        <v>901121838</v>
      </c>
      <c r="H7695">
        <v>43929</v>
      </c>
      <c r="I7695" s="12" t="s">
        <v>6368</v>
      </c>
      <c r="J7695">
        <v>2</v>
      </c>
      <c r="K7695">
        <v>3117</v>
      </c>
      <c r="L7695">
        <v>0</v>
      </c>
      <c r="M7695">
        <v>0</v>
      </c>
      <c r="N7695">
        <v>210000</v>
      </c>
      <c r="O7695">
        <v>0</v>
      </c>
      <c r="P7695">
        <v>210000</v>
      </c>
      <c r="Q7695">
        <v>11484</v>
      </c>
      <c r="R7695" t="b">
        <v>0</v>
      </c>
      <c r="S7695">
        <v>0</v>
      </c>
    </row>
    <row r="7696" spans="1:19">
      <c r="A7696">
        <v>51959508</v>
      </c>
      <c r="B7696" s="12"/>
      <c r="C7696" s="12" t="s">
        <v>4797</v>
      </c>
      <c r="D7696" s="12" t="s">
        <v>5633</v>
      </c>
      <c r="E7696" t="b">
        <v>0</v>
      </c>
      <c r="F7696">
        <v>0</v>
      </c>
      <c r="G7696">
        <v>901121838</v>
      </c>
      <c r="H7696">
        <v>44119</v>
      </c>
      <c r="I7696" s="12" t="s">
        <v>5635</v>
      </c>
      <c r="J7696">
        <v>2</v>
      </c>
      <c r="K7696">
        <v>3179</v>
      </c>
      <c r="L7696">
        <v>0</v>
      </c>
      <c r="M7696">
        <v>0</v>
      </c>
      <c r="N7696">
        <v>210000</v>
      </c>
      <c r="O7696">
        <v>0</v>
      </c>
      <c r="P7696">
        <v>420000</v>
      </c>
      <c r="Q7696">
        <v>11485</v>
      </c>
      <c r="R7696" t="b">
        <v>0</v>
      </c>
      <c r="S7696">
        <v>0</v>
      </c>
    </row>
    <row r="7697" spans="1:19">
      <c r="A7697">
        <v>51959508</v>
      </c>
      <c r="B7697" s="12"/>
      <c r="C7697" s="12" t="s">
        <v>4797</v>
      </c>
      <c r="D7697" s="12" t="s">
        <v>5633</v>
      </c>
      <c r="E7697" t="b">
        <v>0</v>
      </c>
      <c r="F7697">
        <v>0</v>
      </c>
      <c r="G7697">
        <v>901121838</v>
      </c>
      <c r="H7697">
        <v>44179</v>
      </c>
      <c r="I7697" s="12" t="s">
        <v>5635</v>
      </c>
      <c r="J7697">
        <v>2</v>
      </c>
      <c r="K7697">
        <v>3210</v>
      </c>
      <c r="L7697">
        <v>0</v>
      </c>
      <c r="M7697">
        <v>0</v>
      </c>
      <c r="N7697">
        <v>210000</v>
      </c>
      <c r="O7697">
        <v>0</v>
      </c>
      <c r="P7697">
        <v>630000</v>
      </c>
      <c r="Q7697">
        <v>11486</v>
      </c>
      <c r="R7697" t="b">
        <v>0</v>
      </c>
      <c r="S7697">
        <v>0</v>
      </c>
    </row>
    <row r="7698" spans="1:19">
      <c r="A7698">
        <v>51959508</v>
      </c>
      <c r="B7698" s="12" t="s">
        <v>4467</v>
      </c>
      <c r="C7698" s="12" t="s">
        <v>4797</v>
      </c>
      <c r="D7698" s="12" t="s">
        <v>4467</v>
      </c>
      <c r="E7698" t="b">
        <v>0</v>
      </c>
      <c r="F7698">
        <v>0</v>
      </c>
      <c r="G7698">
        <v>901121838</v>
      </c>
      <c r="H7698" t="s">
        <v>21</v>
      </c>
      <c r="I7698" s="12"/>
      <c r="K7698">
        <v>0</v>
      </c>
      <c r="L7698">
        <v>0</v>
      </c>
      <c r="M7698">
        <v>0</v>
      </c>
      <c r="N7698">
        <v>630000</v>
      </c>
      <c r="O7698">
        <v>0</v>
      </c>
      <c r="P7698">
        <v>630000</v>
      </c>
      <c r="Q7698">
        <v>11487</v>
      </c>
      <c r="R7698" t="b">
        <v>0</v>
      </c>
      <c r="S7698">
        <v>0</v>
      </c>
    </row>
    <row r="7699" spans="1:19">
      <c r="A7699">
        <v>51959508</v>
      </c>
      <c r="B7699" s="12" t="s">
        <v>6369</v>
      </c>
      <c r="C7699" s="12" t="s">
        <v>4797</v>
      </c>
      <c r="D7699" s="12" t="s">
        <v>6369</v>
      </c>
      <c r="E7699" t="b">
        <v>0</v>
      </c>
      <c r="F7699">
        <v>0</v>
      </c>
      <c r="G7699">
        <v>0</v>
      </c>
      <c r="H7699" t="s">
        <v>21</v>
      </c>
      <c r="I7699" s="12"/>
      <c r="K7699">
        <v>0</v>
      </c>
      <c r="L7699">
        <v>0</v>
      </c>
      <c r="M7699">
        <v>0</v>
      </c>
      <c r="N7699">
        <v>840000</v>
      </c>
      <c r="O7699">
        <v>0</v>
      </c>
      <c r="P7699">
        <v>840000</v>
      </c>
      <c r="Q7699">
        <v>11488</v>
      </c>
      <c r="R7699" t="b">
        <v>1</v>
      </c>
      <c r="S7699">
        <v>0</v>
      </c>
    </row>
    <row r="7700" spans="1:19">
      <c r="A7700">
        <v>519595</v>
      </c>
      <c r="B7700" s="12" t="s">
        <v>4469</v>
      </c>
      <c r="C7700" s="12" t="s">
        <v>4797</v>
      </c>
      <c r="D7700" s="12" t="s">
        <v>4469</v>
      </c>
      <c r="E7700" t="b">
        <v>0</v>
      </c>
      <c r="F7700">
        <v>0</v>
      </c>
      <c r="G7700">
        <v>0</v>
      </c>
      <c r="H7700" t="s">
        <v>21</v>
      </c>
      <c r="I7700" s="12"/>
      <c r="K7700">
        <v>0</v>
      </c>
      <c r="L7700">
        <v>0</v>
      </c>
      <c r="M7700">
        <v>0</v>
      </c>
      <c r="N7700">
        <v>2061140</v>
      </c>
      <c r="O7700">
        <v>0</v>
      </c>
      <c r="P7700">
        <v>2061140</v>
      </c>
      <c r="Q7700">
        <v>11489</v>
      </c>
      <c r="R7700" t="b">
        <v>0</v>
      </c>
      <c r="S7700">
        <v>0</v>
      </c>
    </row>
    <row r="7701" spans="1:19">
      <c r="A7701">
        <v>5195</v>
      </c>
      <c r="B7701" s="12" t="s">
        <v>4470</v>
      </c>
      <c r="C7701" s="12" t="s">
        <v>4797</v>
      </c>
      <c r="D7701" s="12" t="s">
        <v>4470</v>
      </c>
      <c r="E7701" t="b">
        <v>0</v>
      </c>
      <c r="F7701">
        <v>0</v>
      </c>
      <c r="G7701">
        <v>0</v>
      </c>
      <c r="H7701" t="s">
        <v>21</v>
      </c>
      <c r="I7701" s="12"/>
      <c r="K7701">
        <v>0</v>
      </c>
      <c r="L7701">
        <v>0</v>
      </c>
      <c r="M7701">
        <v>0</v>
      </c>
      <c r="N7701">
        <v>7498040</v>
      </c>
      <c r="O7701">
        <v>0</v>
      </c>
      <c r="P7701">
        <v>7498039.5899999999</v>
      </c>
      <c r="Q7701">
        <v>11490</v>
      </c>
      <c r="R7701" t="b">
        <v>1</v>
      </c>
      <c r="S7701">
        <v>0</v>
      </c>
    </row>
    <row r="7702" spans="1:19">
      <c r="A7702">
        <v>5199</v>
      </c>
      <c r="B7702" s="12" t="s">
        <v>6370</v>
      </c>
      <c r="C7702" s="12" t="s">
        <v>2436</v>
      </c>
      <c r="D7702" s="12" t="s">
        <v>6370</v>
      </c>
      <c r="E7702" t="b">
        <v>0</v>
      </c>
      <c r="F7702">
        <v>0</v>
      </c>
      <c r="G7702">
        <v>0</v>
      </c>
      <c r="H7702" t="s">
        <v>21</v>
      </c>
      <c r="I7702" s="12"/>
      <c r="K7702">
        <v>0</v>
      </c>
      <c r="L7702">
        <v>1884832</v>
      </c>
      <c r="M7702">
        <v>0</v>
      </c>
      <c r="N7702">
        <v>0</v>
      </c>
      <c r="O7702">
        <v>0</v>
      </c>
      <c r="P7702">
        <v>0</v>
      </c>
      <c r="Q7702">
        <v>11492</v>
      </c>
      <c r="R7702" t="b">
        <v>1</v>
      </c>
      <c r="S7702">
        <v>0</v>
      </c>
    </row>
    <row r="7703" spans="1:19">
      <c r="A7703">
        <v>519910</v>
      </c>
      <c r="B7703" s="12" t="s">
        <v>6371</v>
      </c>
      <c r="C7703" s="12" t="s">
        <v>4797</v>
      </c>
      <c r="D7703" s="12" t="s">
        <v>6371</v>
      </c>
      <c r="E7703" t="b">
        <v>1</v>
      </c>
      <c r="F7703">
        <v>0</v>
      </c>
      <c r="G7703">
        <v>0</v>
      </c>
      <c r="H7703" t="s">
        <v>21</v>
      </c>
      <c r="I7703" s="12"/>
      <c r="K7703">
        <v>0</v>
      </c>
      <c r="L7703">
        <v>942416</v>
      </c>
      <c r="M7703">
        <v>0</v>
      </c>
      <c r="N7703">
        <v>0</v>
      </c>
      <c r="O7703">
        <v>0</v>
      </c>
      <c r="P7703">
        <v>0</v>
      </c>
      <c r="Q7703">
        <v>11498</v>
      </c>
      <c r="R7703" t="b">
        <v>1</v>
      </c>
      <c r="S7703">
        <v>0</v>
      </c>
    </row>
    <row r="7704" spans="1:19">
      <c r="A7704">
        <v>519910</v>
      </c>
      <c r="B7704" s="12" t="s">
        <v>5193</v>
      </c>
      <c r="C7704" s="12" t="s">
        <v>4797</v>
      </c>
      <c r="D7704" s="12" t="s">
        <v>5193</v>
      </c>
      <c r="E7704" t="b">
        <v>0</v>
      </c>
      <c r="F7704">
        <v>0</v>
      </c>
      <c r="G7704">
        <v>5102</v>
      </c>
      <c r="H7704" t="s">
        <v>21</v>
      </c>
      <c r="I7704" s="12"/>
      <c r="K7704">
        <v>0</v>
      </c>
      <c r="L7704">
        <v>636324</v>
      </c>
      <c r="M7704">
        <v>0</v>
      </c>
      <c r="N7704">
        <v>0</v>
      </c>
      <c r="O7704">
        <v>0</v>
      </c>
      <c r="P7704">
        <v>0</v>
      </c>
      <c r="Q7704">
        <v>11499</v>
      </c>
      <c r="R7704" t="b">
        <v>0</v>
      </c>
      <c r="S7704">
        <v>0</v>
      </c>
    </row>
    <row r="7705" spans="1:19">
      <c r="A7705">
        <v>519910</v>
      </c>
      <c r="B7705" s="12"/>
      <c r="C7705" s="12" t="s">
        <v>4797</v>
      </c>
      <c r="D7705" s="12" t="s">
        <v>5193</v>
      </c>
      <c r="E7705" t="b">
        <v>0</v>
      </c>
      <c r="F7705">
        <v>0</v>
      </c>
      <c r="G7705">
        <v>5102</v>
      </c>
      <c r="H7705">
        <v>44195</v>
      </c>
      <c r="I7705" s="12" t="s">
        <v>5788</v>
      </c>
      <c r="J7705">
        <v>10</v>
      </c>
      <c r="K7705">
        <v>586</v>
      </c>
      <c r="L7705">
        <v>0</v>
      </c>
      <c r="M7705">
        <v>0</v>
      </c>
      <c r="N7705">
        <v>636324</v>
      </c>
      <c r="O7705">
        <v>0</v>
      </c>
      <c r="P7705">
        <v>636324</v>
      </c>
      <c r="Q7705">
        <v>11500</v>
      </c>
      <c r="R7705" t="b">
        <v>0</v>
      </c>
      <c r="S7705">
        <v>0</v>
      </c>
    </row>
    <row r="7706" spans="1:19">
      <c r="A7706">
        <v>519910</v>
      </c>
      <c r="B7706" s="12" t="s">
        <v>4475</v>
      </c>
      <c r="C7706" s="12" t="s">
        <v>4797</v>
      </c>
      <c r="D7706" s="12" t="s">
        <v>4475</v>
      </c>
      <c r="E7706" t="b">
        <v>0</v>
      </c>
      <c r="F7706">
        <v>0</v>
      </c>
      <c r="G7706">
        <v>5102</v>
      </c>
      <c r="H7706" t="s">
        <v>21</v>
      </c>
      <c r="I7706" s="12"/>
      <c r="K7706">
        <v>0</v>
      </c>
      <c r="L7706">
        <v>0</v>
      </c>
      <c r="M7706">
        <v>0</v>
      </c>
      <c r="N7706">
        <v>636324</v>
      </c>
      <c r="O7706">
        <v>0</v>
      </c>
      <c r="P7706">
        <v>636324</v>
      </c>
      <c r="Q7706">
        <v>11501</v>
      </c>
      <c r="R7706" t="b">
        <v>0</v>
      </c>
      <c r="S7706">
        <v>0</v>
      </c>
    </row>
    <row r="7707" spans="1:19">
      <c r="A7707">
        <v>519910</v>
      </c>
      <c r="B7707" s="12" t="s">
        <v>5309</v>
      </c>
      <c r="C7707" s="12" t="s">
        <v>4797</v>
      </c>
      <c r="D7707" s="12" t="s">
        <v>5309</v>
      </c>
      <c r="E7707" t="b">
        <v>0</v>
      </c>
      <c r="F7707">
        <v>0</v>
      </c>
      <c r="G7707">
        <v>6302</v>
      </c>
      <c r="H7707" t="s">
        <v>21</v>
      </c>
      <c r="I7707" s="12"/>
      <c r="K7707">
        <v>0</v>
      </c>
      <c r="L7707">
        <v>215465</v>
      </c>
      <c r="M7707">
        <v>0</v>
      </c>
      <c r="N7707">
        <v>0</v>
      </c>
      <c r="O7707">
        <v>0</v>
      </c>
      <c r="P7707">
        <v>0</v>
      </c>
      <c r="Q7707">
        <v>11502</v>
      </c>
      <c r="R7707" t="b">
        <v>0</v>
      </c>
      <c r="S7707">
        <v>0</v>
      </c>
    </row>
    <row r="7708" spans="1:19">
      <c r="A7708">
        <v>519910</v>
      </c>
      <c r="B7708" s="12"/>
      <c r="C7708" s="12" t="s">
        <v>4797</v>
      </c>
      <c r="D7708" s="12" t="s">
        <v>5309</v>
      </c>
      <c r="E7708" t="b">
        <v>0</v>
      </c>
      <c r="F7708">
        <v>0</v>
      </c>
      <c r="G7708">
        <v>6302</v>
      </c>
      <c r="H7708">
        <v>44195</v>
      </c>
      <c r="I7708" s="12" t="s">
        <v>5788</v>
      </c>
      <c r="J7708">
        <v>10</v>
      </c>
      <c r="K7708">
        <v>586</v>
      </c>
      <c r="L7708">
        <v>0</v>
      </c>
      <c r="M7708">
        <v>0</v>
      </c>
      <c r="N7708">
        <v>215465</v>
      </c>
      <c r="O7708">
        <v>0</v>
      </c>
      <c r="P7708">
        <v>215465</v>
      </c>
      <c r="Q7708">
        <v>11503</v>
      </c>
      <c r="R7708" t="b">
        <v>0</v>
      </c>
      <c r="S7708">
        <v>0</v>
      </c>
    </row>
    <row r="7709" spans="1:19">
      <c r="A7709">
        <v>519910</v>
      </c>
      <c r="B7709" s="12" t="s">
        <v>4476</v>
      </c>
      <c r="C7709" s="12" t="s">
        <v>4797</v>
      </c>
      <c r="D7709" s="12" t="s">
        <v>4476</v>
      </c>
      <c r="E7709" t="b">
        <v>0</v>
      </c>
      <c r="F7709">
        <v>0</v>
      </c>
      <c r="G7709">
        <v>6302</v>
      </c>
      <c r="H7709" t="s">
        <v>21</v>
      </c>
      <c r="I7709" s="12"/>
      <c r="K7709">
        <v>0</v>
      </c>
      <c r="L7709">
        <v>0</v>
      </c>
      <c r="M7709">
        <v>0</v>
      </c>
      <c r="N7709">
        <v>215465</v>
      </c>
      <c r="O7709">
        <v>0</v>
      </c>
      <c r="P7709">
        <v>215465</v>
      </c>
      <c r="Q7709">
        <v>11504</v>
      </c>
      <c r="R7709" t="b">
        <v>0</v>
      </c>
      <c r="S7709">
        <v>0</v>
      </c>
    </row>
    <row r="7710" spans="1:19">
      <c r="A7710">
        <v>519910</v>
      </c>
      <c r="B7710" s="12" t="s">
        <v>5398</v>
      </c>
      <c r="C7710" s="12" t="s">
        <v>4797</v>
      </c>
      <c r="D7710" s="12" t="s">
        <v>5398</v>
      </c>
      <c r="E7710" t="b">
        <v>0</v>
      </c>
      <c r="F7710">
        <v>0</v>
      </c>
      <c r="G7710">
        <v>7401</v>
      </c>
      <c r="H7710" t="s">
        <v>21</v>
      </c>
      <c r="I7710" s="12"/>
      <c r="K7710">
        <v>0</v>
      </c>
      <c r="L7710">
        <v>90627</v>
      </c>
      <c r="M7710">
        <v>0</v>
      </c>
      <c r="N7710">
        <v>0</v>
      </c>
      <c r="O7710">
        <v>0</v>
      </c>
      <c r="P7710">
        <v>0</v>
      </c>
      <c r="Q7710">
        <v>11507</v>
      </c>
      <c r="R7710" t="b">
        <v>0</v>
      </c>
      <c r="S7710">
        <v>0</v>
      </c>
    </row>
    <row r="7711" spans="1:19">
      <c r="A7711">
        <v>519910</v>
      </c>
      <c r="B7711" s="12"/>
      <c r="C7711" s="12" t="s">
        <v>4797</v>
      </c>
      <c r="D7711" s="12" t="s">
        <v>5398</v>
      </c>
      <c r="E7711" t="b">
        <v>0</v>
      </c>
      <c r="F7711">
        <v>0</v>
      </c>
      <c r="G7711">
        <v>7401</v>
      </c>
      <c r="H7711">
        <v>44195</v>
      </c>
      <c r="I7711" s="12" t="s">
        <v>5788</v>
      </c>
      <c r="J7711">
        <v>10</v>
      </c>
      <c r="K7711">
        <v>586</v>
      </c>
      <c r="L7711">
        <v>0</v>
      </c>
      <c r="M7711">
        <v>0</v>
      </c>
      <c r="N7711">
        <v>90627</v>
      </c>
      <c r="O7711">
        <v>0</v>
      </c>
      <c r="P7711">
        <v>90627</v>
      </c>
      <c r="Q7711">
        <v>11508</v>
      </c>
      <c r="R7711" t="b">
        <v>0</v>
      </c>
      <c r="S7711">
        <v>0</v>
      </c>
    </row>
    <row r="7712" spans="1:19">
      <c r="A7712">
        <v>519910</v>
      </c>
      <c r="B7712" s="12" t="s">
        <v>4477</v>
      </c>
      <c r="C7712" s="12" t="s">
        <v>4797</v>
      </c>
      <c r="D7712" s="12" t="s">
        <v>4477</v>
      </c>
      <c r="E7712" t="b">
        <v>0</v>
      </c>
      <c r="F7712">
        <v>0</v>
      </c>
      <c r="G7712">
        <v>7401</v>
      </c>
      <c r="H7712" t="s">
        <v>21</v>
      </c>
      <c r="I7712" s="12"/>
      <c r="K7712">
        <v>0</v>
      </c>
      <c r="L7712">
        <v>0</v>
      </c>
      <c r="M7712">
        <v>0</v>
      </c>
      <c r="N7712">
        <v>90627</v>
      </c>
      <c r="O7712">
        <v>0</v>
      </c>
      <c r="P7712">
        <v>90627</v>
      </c>
      <c r="Q7712">
        <v>11509</v>
      </c>
      <c r="R7712" t="b">
        <v>0</v>
      </c>
      <c r="S7712">
        <v>0</v>
      </c>
    </row>
    <row r="7713" spans="1:19">
      <c r="A7713">
        <v>519910</v>
      </c>
      <c r="B7713" s="12" t="s">
        <v>4478</v>
      </c>
      <c r="C7713" s="12" t="s">
        <v>4797</v>
      </c>
      <c r="D7713" s="12" t="s">
        <v>4478</v>
      </c>
      <c r="E7713" t="b">
        <v>0</v>
      </c>
      <c r="F7713">
        <v>0</v>
      </c>
      <c r="G7713">
        <v>0</v>
      </c>
      <c r="H7713" t="s">
        <v>21</v>
      </c>
      <c r="I7713" s="12"/>
      <c r="K7713">
        <v>0</v>
      </c>
      <c r="L7713">
        <v>0</v>
      </c>
      <c r="M7713">
        <v>0</v>
      </c>
      <c r="N7713">
        <v>942416</v>
      </c>
      <c r="O7713">
        <v>0</v>
      </c>
      <c r="P7713">
        <v>942416</v>
      </c>
      <c r="Q7713">
        <v>11510</v>
      </c>
      <c r="R7713" t="b">
        <v>1</v>
      </c>
      <c r="S7713">
        <v>0</v>
      </c>
    </row>
    <row r="7714" spans="1:19">
      <c r="A7714">
        <v>5199</v>
      </c>
      <c r="B7714" s="12" t="s">
        <v>4479</v>
      </c>
      <c r="C7714" s="12" t="s">
        <v>4797</v>
      </c>
      <c r="D7714" s="12" t="s">
        <v>4479</v>
      </c>
      <c r="E7714" t="b">
        <v>0</v>
      </c>
      <c r="F7714">
        <v>0</v>
      </c>
      <c r="G7714">
        <v>0</v>
      </c>
      <c r="H7714" t="s">
        <v>21</v>
      </c>
      <c r="I7714" s="12"/>
      <c r="K7714">
        <v>0</v>
      </c>
      <c r="L7714">
        <v>0</v>
      </c>
      <c r="M7714">
        <v>0</v>
      </c>
      <c r="N7714">
        <v>942416</v>
      </c>
      <c r="O7714">
        <v>0</v>
      </c>
      <c r="P7714">
        <v>942416</v>
      </c>
      <c r="Q7714">
        <v>11515</v>
      </c>
      <c r="R7714" t="b">
        <v>1</v>
      </c>
      <c r="S7714">
        <v>0</v>
      </c>
    </row>
    <row r="7715" spans="1:19">
      <c r="A7715">
        <v>51</v>
      </c>
      <c r="B7715" s="12" t="s">
        <v>4480</v>
      </c>
      <c r="C7715" s="12" t="s">
        <v>4797</v>
      </c>
      <c r="D7715" s="12" t="s">
        <v>4480</v>
      </c>
      <c r="E7715" t="b">
        <v>0</v>
      </c>
      <c r="F7715">
        <v>0</v>
      </c>
      <c r="G7715">
        <v>0</v>
      </c>
      <c r="H7715" t="s">
        <v>21</v>
      </c>
      <c r="I7715" s="12"/>
      <c r="K7715">
        <v>0</v>
      </c>
      <c r="L7715">
        <v>0</v>
      </c>
      <c r="M7715">
        <v>0</v>
      </c>
      <c r="N7715">
        <v>187160284</v>
      </c>
      <c r="O7715">
        <v>400000</v>
      </c>
      <c r="P7715">
        <v>186760283.59</v>
      </c>
      <c r="Q7715">
        <v>11516</v>
      </c>
      <c r="R7715" t="b">
        <v>1</v>
      </c>
      <c r="S7715">
        <v>0</v>
      </c>
    </row>
    <row r="7716" spans="1:19">
      <c r="A7716">
        <v>53</v>
      </c>
      <c r="B7716" s="12" t="s">
        <v>6148</v>
      </c>
      <c r="C7716" s="12" t="s">
        <v>2913</v>
      </c>
      <c r="D7716" s="12" t="s">
        <v>6148</v>
      </c>
      <c r="E7716" t="b">
        <v>0</v>
      </c>
      <c r="F7716">
        <v>0</v>
      </c>
      <c r="G7716">
        <v>0</v>
      </c>
      <c r="H7716" t="s">
        <v>21</v>
      </c>
      <c r="I7716" s="12"/>
      <c r="K7716">
        <v>0</v>
      </c>
      <c r="L7716">
        <v>6124705.3200000003</v>
      </c>
      <c r="M7716">
        <v>608</v>
      </c>
      <c r="N7716">
        <v>0</v>
      </c>
      <c r="O7716">
        <v>0</v>
      </c>
      <c r="P7716">
        <v>0</v>
      </c>
      <c r="Q7716">
        <v>11518</v>
      </c>
      <c r="R7716" t="b">
        <v>1</v>
      </c>
      <c r="S7716">
        <v>0</v>
      </c>
    </row>
    <row r="7717" spans="1:19">
      <c r="A7717">
        <v>5305</v>
      </c>
      <c r="B7717" s="12" t="s">
        <v>6149</v>
      </c>
      <c r="C7717" s="12" t="s">
        <v>2913</v>
      </c>
      <c r="D7717" s="12" t="s">
        <v>6149</v>
      </c>
      <c r="E7717" t="b">
        <v>0</v>
      </c>
      <c r="F7717">
        <v>0</v>
      </c>
      <c r="G7717">
        <v>0</v>
      </c>
      <c r="H7717" t="s">
        <v>21</v>
      </c>
      <c r="I7717" s="12"/>
      <c r="K7717">
        <v>0</v>
      </c>
      <c r="L7717">
        <v>6113161.3200000003</v>
      </c>
      <c r="M7717">
        <v>0</v>
      </c>
      <c r="N7717">
        <v>0</v>
      </c>
      <c r="O7717">
        <v>0</v>
      </c>
      <c r="P7717">
        <v>0</v>
      </c>
      <c r="Q7717">
        <v>11519</v>
      </c>
      <c r="R7717" t="b">
        <v>1</v>
      </c>
      <c r="S7717">
        <v>0</v>
      </c>
    </row>
    <row r="7718" spans="1:19">
      <c r="A7718">
        <v>530505</v>
      </c>
      <c r="B7718" s="12" t="s">
        <v>6159</v>
      </c>
      <c r="C7718" s="12" t="s">
        <v>19</v>
      </c>
      <c r="D7718" s="12" t="s">
        <v>6159</v>
      </c>
      <c r="E7718" t="b">
        <v>0</v>
      </c>
      <c r="F7718">
        <v>0</v>
      </c>
      <c r="G7718">
        <v>0</v>
      </c>
      <c r="H7718" t="s">
        <v>21</v>
      </c>
      <c r="I7718" s="12"/>
      <c r="K7718">
        <v>0</v>
      </c>
      <c r="L7718">
        <v>5513161.3200000003</v>
      </c>
      <c r="M7718">
        <v>0</v>
      </c>
      <c r="N7718">
        <v>0</v>
      </c>
      <c r="O7718">
        <v>0</v>
      </c>
      <c r="P7718">
        <v>0</v>
      </c>
      <c r="Q7718">
        <v>11520</v>
      </c>
      <c r="R7718" t="b">
        <v>0</v>
      </c>
      <c r="S7718">
        <v>0</v>
      </c>
    </row>
    <row r="7719" spans="1:19">
      <c r="A7719">
        <v>53050501</v>
      </c>
      <c r="B7719" s="12" t="s">
        <v>6151</v>
      </c>
      <c r="C7719" s="12" t="s">
        <v>4797</v>
      </c>
      <c r="D7719" s="12" t="s">
        <v>6151</v>
      </c>
      <c r="E7719" t="b">
        <v>0</v>
      </c>
      <c r="F7719">
        <v>0</v>
      </c>
      <c r="G7719">
        <v>0</v>
      </c>
      <c r="H7719" t="s">
        <v>21</v>
      </c>
      <c r="I7719" s="12"/>
      <c r="K7719">
        <v>0</v>
      </c>
      <c r="L7719">
        <v>5513161.3200000003</v>
      </c>
      <c r="M7719">
        <v>0</v>
      </c>
      <c r="N7719">
        <v>0</v>
      </c>
      <c r="O7719">
        <v>0</v>
      </c>
      <c r="P7719">
        <v>0</v>
      </c>
      <c r="Q7719">
        <v>11522</v>
      </c>
      <c r="R7719" t="b">
        <v>1</v>
      </c>
      <c r="S7719">
        <v>0</v>
      </c>
    </row>
    <row r="7720" spans="1:19">
      <c r="A7720">
        <v>53050501</v>
      </c>
      <c r="B7720" s="12"/>
      <c r="C7720" s="12" t="s">
        <v>4797</v>
      </c>
      <c r="D7720" s="12" t="s">
        <v>6151</v>
      </c>
      <c r="E7720" t="b">
        <v>0</v>
      </c>
      <c r="F7720">
        <v>0</v>
      </c>
      <c r="G7720">
        <v>0</v>
      </c>
      <c r="H7720">
        <v>43860</v>
      </c>
      <c r="I7720" s="12" t="s">
        <v>6153</v>
      </c>
      <c r="J7720">
        <v>14</v>
      </c>
      <c r="K7720">
        <v>178</v>
      </c>
      <c r="L7720">
        <v>0</v>
      </c>
      <c r="M7720">
        <v>0</v>
      </c>
      <c r="N7720">
        <v>198596</v>
      </c>
      <c r="O7720">
        <v>0</v>
      </c>
      <c r="P7720">
        <v>198595.53</v>
      </c>
      <c r="Q7720">
        <v>11523</v>
      </c>
      <c r="R7720" t="b">
        <v>0</v>
      </c>
      <c r="S7720">
        <v>0</v>
      </c>
    </row>
    <row r="7721" spans="1:19">
      <c r="A7721">
        <v>53050501</v>
      </c>
      <c r="B7721" s="12"/>
      <c r="C7721" s="12" t="s">
        <v>4797</v>
      </c>
      <c r="D7721" s="12" t="s">
        <v>6151</v>
      </c>
      <c r="E7721" t="b">
        <v>0</v>
      </c>
      <c r="F7721">
        <v>0</v>
      </c>
      <c r="G7721">
        <v>0</v>
      </c>
      <c r="H7721">
        <v>43889</v>
      </c>
      <c r="I7721" s="12" t="s">
        <v>6152</v>
      </c>
      <c r="J7721">
        <v>14</v>
      </c>
      <c r="K7721">
        <v>179</v>
      </c>
      <c r="L7721">
        <v>0</v>
      </c>
      <c r="M7721">
        <v>0</v>
      </c>
      <c r="N7721">
        <v>148663</v>
      </c>
      <c r="O7721">
        <v>0</v>
      </c>
      <c r="P7721">
        <v>347258.24</v>
      </c>
      <c r="Q7721">
        <v>11524</v>
      </c>
      <c r="R7721" t="b">
        <v>0</v>
      </c>
      <c r="S7721">
        <v>0</v>
      </c>
    </row>
    <row r="7722" spans="1:19">
      <c r="A7722">
        <v>53050501</v>
      </c>
      <c r="B7722" s="12"/>
      <c r="C7722" s="12" t="s">
        <v>4797</v>
      </c>
      <c r="D7722" s="12" t="s">
        <v>6151</v>
      </c>
      <c r="E7722" t="b">
        <v>0</v>
      </c>
      <c r="F7722">
        <v>0</v>
      </c>
      <c r="G7722">
        <v>0</v>
      </c>
      <c r="H7722">
        <v>43889</v>
      </c>
      <c r="I7722" s="12" t="s">
        <v>6152</v>
      </c>
      <c r="J7722">
        <v>14</v>
      </c>
      <c r="K7722">
        <v>179</v>
      </c>
      <c r="L7722">
        <v>0</v>
      </c>
      <c r="M7722">
        <v>0</v>
      </c>
      <c r="N7722">
        <v>52101</v>
      </c>
      <c r="O7722">
        <v>0</v>
      </c>
      <c r="P7722">
        <v>399359.24</v>
      </c>
      <c r="Q7722">
        <v>11525</v>
      </c>
      <c r="R7722" t="b">
        <v>0</v>
      </c>
      <c r="S7722">
        <v>0</v>
      </c>
    </row>
    <row r="7723" spans="1:19">
      <c r="A7723">
        <v>53050501</v>
      </c>
      <c r="B7723" s="12"/>
      <c r="C7723" s="12" t="s">
        <v>4797</v>
      </c>
      <c r="D7723" s="12" t="s">
        <v>6151</v>
      </c>
      <c r="E7723" t="b">
        <v>0</v>
      </c>
      <c r="F7723">
        <v>0</v>
      </c>
      <c r="G7723">
        <v>0</v>
      </c>
      <c r="H7723">
        <v>43921</v>
      </c>
      <c r="I7723" s="12" t="s">
        <v>6156</v>
      </c>
      <c r="J7723">
        <v>14</v>
      </c>
      <c r="K7723">
        <v>182</v>
      </c>
      <c r="L7723">
        <v>0</v>
      </c>
      <c r="M7723">
        <v>0</v>
      </c>
      <c r="N7723">
        <v>189923</v>
      </c>
      <c r="O7723">
        <v>0</v>
      </c>
      <c r="P7723">
        <v>589282.05000000005</v>
      </c>
      <c r="Q7723">
        <v>11526</v>
      </c>
      <c r="R7723" t="b">
        <v>0</v>
      </c>
      <c r="S7723">
        <v>0</v>
      </c>
    </row>
    <row r="7724" spans="1:19">
      <c r="A7724">
        <v>53050501</v>
      </c>
      <c r="B7724" s="12"/>
      <c r="C7724" s="12" t="s">
        <v>4797</v>
      </c>
      <c r="D7724" s="12" t="s">
        <v>6151</v>
      </c>
      <c r="E7724" t="b">
        <v>0</v>
      </c>
      <c r="F7724">
        <v>0</v>
      </c>
      <c r="G7724">
        <v>0</v>
      </c>
      <c r="H7724">
        <v>43951</v>
      </c>
      <c r="I7724" s="12" t="s">
        <v>6157</v>
      </c>
      <c r="J7724">
        <v>14</v>
      </c>
      <c r="K7724">
        <v>183</v>
      </c>
      <c r="L7724">
        <v>0</v>
      </c>
      <c r="M7724">
        <v>0</v>
      </c>
      <c r="N7724">
        <v>172577</v>
      </c>
      <c r="O7724">
        <v>0</v>
      </c>
      <c r="P7724">
        <v>761859.42</v>
      </c>
      <c r="Q7724">
        <v>11527</v>
      </c>
      <c r="R7724" t="b">
        <v>0</v>
      </c>
      <c r="S7724">
        <v>0</v>
      </c>
    </row>
    <row r="7725" spans="1:19">
      <c r="A7725">
        <v>53050501</v>
      </c>
      <c r="B7725" s="12"/>
      <c r="C7725" s="12" t="s">
        <v>4797</v>
      </c>
      <c r="D7725" s="12" t="s">
        <v>6151</v>
      </c>
      <c r="E7725" t="b">
        <v>0</v>
      </c>
      <c r="F7725">
        <v>0</v>
      </c>
      <c r="G7725">
        <v>0</v>
      </c>
      <c r="H7725">
        <v>43981</v>
      </c>
      <c r="I7725" s="12" t="s">
        <v>6152</v>
      </c>
      <c r="J7725">
        <v>14</v>
      </c>
      <c r="K7725">
        <v>185</v>
      </c>
      <c r="L7725">
        <v>0</v>
      </c>
      <c r="M7725">
        <v>0</v>
      </c>
      <c r="N7725">
        <v>161736</v>
      </c>
      <c r="O7725">
        <v>0</v>
      </c>
      <c r="P7725">
        <v>923595.89</v>
      </c>
      <c r="Q7725">
        <v>11528</v>
      </c>
      <c r="R7725" t="b">
        <v>0</v>
      </c>
      <c r="S7725">
        <v>0</v>
      </c>
    </row>
    <row r="7726" spans="1:19">
      <c r="A7726">
        <v>53050501</v>
      </c>
      <c r="B7726" s="12"/>
      <c r="C7726" s="12" t="s">
        <v>4797</v>
      </c>
      <c r="D7726" s="12" t="s">
        <v>6151</v>
      </c>
      <c r="E7726" t="b">
        <v>0</v>
      </c>
      <c r="F7726">
        <v>0</v>
      </c>
      <c r="G7726">
        <v>0</v>
      </c>
      <c r="H7726">
        <v>44012</v>
      </c>
      <c r="I7726" s="12" t="s">
        <v>6066</v>
      </c>
      <c r="J7726">
        <v>14</v>
      </c>
      <c r="K7726">
        <v>186</v>
      </c>
      <c r="L7726">
        <v>0</v>
      </c>
      <c r="M7726">
        <v>0</v>
      </c>
      <c r="N7726">
        <v>168241</v>
      </c>
      <c r="O7726">
        <v>0</v>
      </c>
      <c r="P7726">
        <v>1091836.8999999999</v>
      </c>
      <c r="Q7726">
        <v>11529</v>
      </c>
      <c r="R7726" t="b">
        <v>0</v>
      </c>
      <c r="S7726">
        <v>0</v>
      </c>
    </row>
    <row r="7727" spans="1:19">
      <c r="A7727">
        <v>53050501</v>
      </c>
      <c r="B7727" s="12"/>
      <c r="C7727" s="12" t="s">
        <v>4797</v>
      </c>
      <c r="D7727" s="12" t="s">
        <v>6151</v>
      </c>
      <c r="E7727" t="b">
        <v>0</v>
      </c>
      <c r="F7727">
        <v>0</v>
      </c>
      <c r="G7727">
        <v>0</v>
      </c>
      <c r="H7727">
        <v>44012</v>
      </c>
      <c r="I7727" s="12" t="s">
        <v>6066</v>
      </c>
      <c r="J7727">
        <v>14</v>
      </c>
      <c r="K7727">
        <v>186</v>
      </c>
      <c r="L7727">
        <v>0</v>
      </c>
      <c r="M7727">
        <v>0</v>
      </c>
      <c r="N7727">
        <v>600046</v>
      </c>
      <c r="O7727">
        <v>0</v>
      </c>
      <c r="P7727">
        <v>1691882.9</v>
      </c>
      <c r="Q7727">
        <v>11530</v>
      </c>
      <c r="R7727" t="b">
        <v>0</v>
      </c>
      <c r="S7727">
        <v>0</v>
      </c>
    </row>
    <row r="7728" spans="1:19">
      <c r="A7728">
        <v>53050501</v>
      </c>
      <c r="B7728" s="12"/>
      <c r="C7728" s="12" t="s">
        <v>4797</v>
      </c>
      <c r="D7728" s="12" t="s">
        <v>6151</v>
      </c>
      <c r="E7728" t="b">
        <v>0</v>
      </c>
      <c r="F7728">
        <v>0</v>
      </c>
      <c r="G7728">
        <v>0</v>
      </c>
      <c r="H7728">
        <v>44043</v>
      </c>
      <c r="I7728" s="12" t="s">
        <v>6152</v>
      </c>
      <c r="J7728">
        <v>14</v>
      </c>
      <c r="K7728">
        <v>187</v>
      </c>
      <c r="L7728">
        <v>0</v>
      </c>
      <c r="M7728">
        <v>0</v>
      </c>
      <c r="N7728">
        <v>183418</v>
      </c>
      <c r="O7728">
        <v>0</v>
      </c>
      <c r="P7728">
        <v>1875301.17</v>
      </c>
      <c r="Q7728">
        <v>11531</v>
      </c>
      <c r="R7728" t="b">
        <v>0</v>
      </c>
      <c r="S7728">
        <v>0</v>
      </c>
    </row>
    <row r="7729" spans="1:19">
      <c r="A7729">
        <v>53050501</v>
      </c>
      <c r="B7729" s="12"/>
      <c r="C7729" s="12" t="s">
        <v>4797</v>
      </c>
      <c r="D7729" s="12" t="s">
        <v>6151</v>
      </c>
      <c r="E7729" t="b">
        <v>0</v>
      </c>
      <c r="F7729">
        <v>0</v>
      </c>
      <c r="G7729">
        <v>0</v>
      </c>
      <c r="H7729">
        <v>44074</v>
      </c>
      <c r="I7729" s="12"/>
      <c r="J7729">
        <v>14</v>
      </c>
      <c r="K7729">
        <v>188</v>
      </c>
      <c r="L7729">
        <v>0</v>
      </c>
      <c r="M7729">
        <v>0</v>
      </c>
      <c r="N7729">
        <v>163905</v>
      </c>
      <c r="O7729">
        <v>0</v>
      </c>
      <c r="P7729">
        <v>2039205.82</v>
      </c>
      <c r="Q7729">
        <v>11532</v>
      </c>
      <c r="R7729" t="b">
        <v>0</v>
      </c>
      <c r="S7729">
        <v>0</v>
      </c>
    </row>
    <row r="7730" spans="1:19">
      <c r="A7730">
        <v>53050501</v>
      </c>
      <c r="B7730" s="12"/>
      <c r="C7730" s="12" t="s">
        <v>4797</v>
      </c>
      <c r="D7730" s="12" t="s">
        <v>6151</v>
      </c>
      <c r="E7730" t="b">
        <v>0</v>
      </c>
      <c r="F7730">
        <v>0</v>
      </c>
      <c r="G7730">
        <v>0</v>
      </c>
      <c r="H7730">
        <v>44104</v>
      </c>
      <c r="I7730" s="12" t="s">
        <v>6159</v>
      </c>
      <c r="J7730">
        <v>14</v>
      </c>
      <c r="K7730">
        <v>189</v>
      </c>
      <c r="L7730">
        <v>0</v>
      </c>
      <c r="M7730">
        <v>0</v>
      </c>
      <c r="N7730">
        <v>174746</v>
      </c>
      <c r="O7730">
        <v>0</v>
      </c>
      <c r="P7730">
        <v>2213951.37</v>
      </c>
      <c r="Q7730">
        <v>11533</v>
      </c>
      <c r="R7730" t="b">
        <v>0</v>
      </c>
      <c r="S7730">
        <v>0</v>
      </c>
    </row>
    <row r="7731" spans="1:19">
      <c r="A7731">
        <v>53050501</v>
      </c>
      <c r="B7731" s="12"/>
      <c r="C7731" s="12" t="s">
        <v>4797</v>
      </c>
      <c r="D7731" s="12" t="s">
        <v>6151</v>
      </c>
      <c r="E7731" t="b">
        <v>0</v>
      </c>
      <c r="F7731">
        <v>0</v>
      </c>
      <c r="G7731">
        <v>0</v>
      </c>
      <c r="H7731">
        <v>44134</v>
      </c>
      <c r="I7731" s="12" t="s">
        <v>6152</v>
      </c>
      <c r="J7731">
        <v>14</v>
      </c>
      <c r="K7731">
        <v>190</v>
      </c>
      <c r="L7731">
        <v>0</v>
      </c>
      <c r="M7731">
        <v>0</v>
      </c>
      <c r="N7731">
        <v>173070</v>
      </c>
      <c r="O7731">
        <v>0</v>
      </c>
      <c r="P7731">
        <v>2387021.4</v>
      </c>
      <c r="Q7731">
        <v>11534</v>
      </c>
      <c r="R7731" t="b">
        <v>0</v>
      </c>
      <c r="S7731">
        <v>0</v>
      </c>
    </row>
    <row r="7732" spans="1:19">
      <c r="A7732">
        <v>53050501</v>
      </c>
      <c r="B7732" s="12"/>
      <c r="C7732" s="12" t="s">
        <v>4797</v>
      </c>
      <c r="D7732" s="12" t="s">
        <v>6151</v>
      </c>
      <c r="E7732" t="b">
        <v>0</v>
      </c>
      <c r="F7732">
        <v>0</v>
      </c>
      <c r="G7732">
        <v>0</v>
      </c>
      <c r="H7732">
        <v>44165</v>
      </c>
      <c r="I7732" s="12" t="s">
        <v>6152</v>
      </c>
      <c r="J7732">
        <v>14</v>
      </c>
      <c r="K7732">
        <v>191</v>
      </c>
      <c r="L7732">
        <v>0</v>
      </c>
      <c r="M7732">
        <v>0</v>
      </c>
      <c r="N7732">
        <v>187122</v>
      </c>
      <c r="O7732">
        <v>0</v>
      </c>
      <c r="P7732">
        <v>2574142.9500000002</v>
      </c>
      <c r="Q7732">
        <v>11535</v>
      </c>
      <c r="R7732" t="b">
        <v>0</v>
      </c>
      <c r="S7732">
        <v>0</v>
      </c>
    </row>
    <row r="7733" spans="1:19">
      <c r="A7733">
        <v>53050501</v>
      </c>
      <c r="B7733" s="12"/>
      <c r="C7733" s="12" t="s">
        <v>4797</v>
      </c>
      <c r="D7733" s="12" t="s">
        <v>6151</v>
      </c>
      <c r="E7733" t="b">
        <v>0</v>
      </c>
      <c r="F7733">
        <v>0</v>
      </c>
      <c r="G7733">
        <v>0</v>
      </c>
      <c r="H7733">
        <v>44195</v>
      </c>
      <c r="I7733" s="12"/>
      <c r="J7733">
        <v>14</v>
      </c>
      <c r="K7733">
        <v>193</v>
      </c>
      <c r="L7733">
        <v>0</v>
      </c>
      <c r="M7733">
        <v>0</v>
      </c>
      <c r="N7733">
        <v>129497</v>
      </c>
      <c r="O7733">
        <v>0</v>
      </c>
      <c r="P7733">
        <v>2703639.66</v>
      </c>
      <c r="Q7733">
        <v>11536</v>
      </c>
      <c r="R7733" t="b">
        <v>0</v>
      </c>
      <c r="S7733">
        <v>0</v>
      </c>
    </row>
    <row r="7734" spans="1:19">
      <c r="A7734">
        <v>53050501</v>
      </c>
      <c r="B7734" s="12"/>
      <c r="C7734" s="12" t="s">
        <v>4797</v>
      </c>
      <c r="D7734" s="12" t="s">
        <v>6151</v>
      </c>
      <c r="E7734" t="b">
        <v>0</v>
      </c>
      <c r="F7734">
        <v>0</v>
      </c>
      <c r="G7734">
        <v>0</v>
      </c>
      <c r="H7734">
        <v>44195</v>
      </c>
      <c r="I7734" s="12"/>
      <c r="J7734">
        <v>14</v>
      </c>
      <c r="K7734">
        <v>193</v>
      </c>
      <c r="L7734">
        <v>0</v>
      </c>
      <c r="M7734">
        <v>0</v>
      </c>
      <c r="N7734">
        <v>52941</v>
      </c>
      <c r="O7734">
        <v>0</v>
      </c>
      <c r="P7734">
        <v>2756580.66</v>
      </c>
      <c r="Q7734">
        <v>11537</v>
      </c>
      <c r="R7734" t="b">
        <v>0</v>
      </c>
      <c r="S7734">
        <v>0</v>
      </c>
    </row>
    <row r="7735" spans="1:19">
      <c r="A7735">
        <v>53050501</v>
      </c>
      <c r="B7735" s="12" t="s">
        <v>6372</v>
      </c>
      <c r="C7735" s="12" t="s">
        <v>4797</v>
      </c>
      <c r="D7735" s="12" t="s">
        <v>6372</v>
      </c>
      <c r="E7735" t="b">
        <v>0</v>
      </c>
      <c r="F7735">
        <v>0</v>
      </c>
      <c r="G7735">
        <v>0</v>
      </c>
      <c r="H7735" t="s">
        <v>21</v>
      </c>
      <c r="I7735" s="12"/>
      <c r="K7735">
        <v>0</v>
      </c>
      <c r="L7735">
        <v>0</v>
      </c>
      <c r="M7735">
        <v>0</v>
      </c>
      <c r="N7735">
        <v>2756581</v>
      </c>
      <c r="O7735">
        <v>0</v>
      </c>
      <c r="P7735">
        <v>2756580.66</v>
      </c>
      <c r="Q7735">
        <v>11538</v>
      </c>
      <c r="R7735" t="b">
        <v>1</v>
      </c>
      <c r="S7735">
        <v>0</v>
      </c>
    </row>
    <row r="7736" spans="1:19">
      <c r="A7736">
        <v>530505</v>
      </c>
      <c r="B7736" s="12" t="s">
        <v>4486</v>
      </c>
      <c r="C7736" s="12" t="s">
        <v>4797</v>
      </c>
      <c r="D7736" s="12" t="s">
        <v>4486</v>
      </c>
      <c r="E7736" t="b">
        <v>0</v>
      </c>
      <c r="F7736">
        <v>0</v>
      </c>
      <c r="G7736">
        <v>0</v>
      </c>
      <c r="H7736" t="s">
        <v>21</v>
      </c>
      <c r="I7736" s="12"/>
      <c r="K7736">
        <v>0</v>
      </c>
      <c r="L7736">
        <v>0</v>
      </c>
      <c r="M7736">
        <v>0</v>
      </c>
      <c r="N7736">
        <v>2756581</v>
      </c>
      <c r="O7736">
        <v>0</v>
      </c>
      <c r="P7736">
        <v>2756580.66</v>
      </c>
      <c r="Q7736">
        <v>11539</v>
      </c>
      <c r="R7736" t="b">
        <v>0</v>
      </c>
      <c r="S7736">
        <v>0</v>
      </c>
    </row>
    <row r="7737" spans="1:19">
      <c r="A7737">
        <v>530595</v>
      </c>
      <c r="B7737" s="12" t="s">
        <v>6373</v>
      </c>
      <c r="C7737" s="12" t="s">
        <v>4797</v>
      </c>
      <c r="D7737" s="12" t="s">
        <v>6373</v>
      </c>
      <c r="E7737" t="b">
        <v>1</v>
      </c>
      <c r="F7737">
        <v>0</v>
      </c>
      <c r="G7737">
        <v>0</v>
      </c>
      <c r="H7737" t="s">
        <v>21</v>
      </c>
      <c r="I7737" s="12"/>
      <c r="K7737">
        <v>0</v>
      </c>
      <c r="L7737">
        <v>300000</v>
      </c>
      <c r="M7737">
        <v>0</v>
      </c>
      <c r="N7737">
        <v>0</v>
      </c>
      <c r="O7737">
        <v>0</v>
      </c>
      <c r="P7737">
        <v>0</v>
      </c>
      <c r="Q7737">
        <v>11562</v>
      </c>
      <c r="R7737" t="b">
        <v>1</v>
      </c>
      <c r="S7737">
        <v>0</v>
      </c>
    </row>
    <row r="7738" spans="1:19">
      <c r="A7738">
        <v>530595</v>
      </c>
      <c r="B7738" s="12" t="s">
        <v>4937</v>
      </c>
      <c r="C7738" s="12" t="s">
        <v>4797</v>
      </c>
      <c r="D7738" s="12" t="s">
        <v>4937</v>
      </c>
      <c r="E7738" t="b">
        <v>0</v>
      </c>
      <c r="F7738">
        <v>0</v>
      </c>
      <c r="G7738">
        <v>2301</v>
      </c>
      <c r="H7738" t="s">
        <v>21</v>
      </c>
      <c r="I7738" s="12"/>
      <c r="K7738">
        <v>0</v>
      </c>
      <c r="L7738">
        <v>130000</v>
      </c>
      <c r="M7738">
        <v>0</v>
      </c>
      <c r="N7738">
        <v>0</v>
      </c>
      <c r="O7738">
        <v>0</v>
      </c>
      <c r="P7738">
        <v>0</v>
      </c>
      <c r="Q7738">
        <v>11565</v>
      </c>
      <c r="R7738" t="b">
        <v>0</v>
      </c>
      <c r="S7738">
        <v>0</v>
      </c>
    </row>
    <row r="7739" spans="1:19">
      <c r="A7739">
        <v>530595</v>
      </c>
      <c r="B7739" s="12"/>
      <c r="C7739" s="12" t="s">
        <v>4797</v>
      </c>
      <c r="D7739" s="12" t="s">
        <v>4937</v>
      </c>
      <c r="E7739" t="b">
        <v>0</v>
      </c>
      <c r="F7739">
        <v>0</v>
      </c>
      <c r="G7739">
        <v>2301</v>
      </c>
      <c r="H7739">
        <v>43891</v>
      </c>
      <c r="I7739" s="12" t="s">
        <v>6374</v>
      </c>
      <c r="J7739">
        <v>3</v>
      </c>
      <c r="K7739">
        <v>565</v>
      </c>
      <c r="L7739">
        <v>0</v>
      </c>
      <c r="M7739">
        <v>0</v>
      </c>
      <c r="N7739">
        <v>30000</v>
      </c>
      <c r="O7739">
        <v>0</v>
      </c>
      <c r="P7739">
        <v>30000</v>
      </c>
      <c r="Q7739">
        <v>11566</v>
      </c>
      <c r="R7739" t="b">
        <v>0</v>
      </c>
      <c r="S7739">
        <v>0</v>
      </c>
    </row>
    <row r="7740" spans="1:19">
      <c r="A7740">
        <v>530595</v>
      </c>
      <c r="B7740" s="12"/>
      <c r="C7740" s="12" t="s">
        <v>4797</v>
      </c>
      <c r="D7740" s="12" t="s">
        <v>4937</v>
      </c>
      <c r="E7740" t="b">
        <v>0</v>
      </c>
      <c r="F7740">
        <v>0</v>
      </c>
      <c r="G7740">
        <v>2301</v>
      </c>
      <c r="H7740">
        <v>43903</v>
      </c>
      <c r="I7740" s="12" t="s">
        <v>6375</v>
      </c>
      <c r="J7740">
        <v>1</v>
      </c>
      <c r="K7740">
        <v>13672</v>
      </c>
      <c r="L7740">
        <v>0</v>
      </c>
      <c r="M7740">
        <v>0</v>
      </c>
      <c r="N7740">
        <v>10000</v>
      </c>
      <c r="O7740">
        <v>0</v>
      </c>
      <c r="P7740">
        <v>40000</v>
      </c>
      <c r="Q7740">
        <v>11567</v>
      </c>
      <c r="R7740" t="b">
        <v>0</v>
      </c>
      <c r="S7740">
        <v>0</v>
      </c>
    </row>
    <row r="7741" spans="1:19">
      <c r="A7741">
        <v>530595</v>
      </c>
      <c r="B7741" s="12"/>
      <c r="C7741" s="12" t="s">
        <v>4797</v>
      </c>
      <c r="D7741" s="12" t="s">
        <v>4937</v>
      </c>
      <c r="E7741" t="b">
        <v>0</v>
      </c>
      <c r="F7741">
        <v>0</v>
      </c>
      <c r="G7741">
        <v>2301</v>
      </c>
      <c r="H7741">
        <v>43923</v>
      </c>
      <c r="I7741" s="12" t="s">
        <v>5675</v>
      </c>
      <c r="J7741">
        <v>1</v>
      </c>
      <c r="K7741">
        <v>13734</v>
      </c>
      <c r="L7741">
        <v>0</v>
      </c>
      <c r="M7741">
        <v>0</v>
      </c>
      <c r="N7741">
        <v>10000</v>
      </c>
      <c r="O7741">
        <v>0</v>
      </c>
      <c r="P7741">
        <v>50000</v>
      </c>
      <c r="Q7741">
        <v>11568</v>
      </c>
      <c r="R7741" t="b">
        <v>0</v>
      </c>
      <c r="S7741">
        <v>0</v>
      </c>
    </row>
    <row r="7742" spans="1:19">
      <c r="A7742">
        <v>530595</v>
      </c>
      <c r="B7742" s="12"/>
      <c r="C7742" s="12" t="s">
        <v>4797</v>
      </c>
      <c r="D7742" s="12" t="s">
        <v>4937</v>
      </c>
      <c r="E7742" t="b">
        <v>0</v>
      </c>
      <c r="F7742">
        <v>0</v>
      </c>
      <c r="G7742">
        <v>2301</v>
      </c>
      <c r="H7742">
        <v>43958</v>
      </c>
      <c r="I7742" s="12" t="s">
        <v>5676</v>
      </c>
      <c r="J7742">
        <v>1</v>
      </c>
      <c r="K7742">
        <v>13801</v>
      </c>
      <c r="L7742">
        <v>0</v>
      </c>
      <c r="M7742">
        <v>0</v>
      </c>
      <c r="N7742">
        <v>10000</v>
      </c>
      <c r="O7742">
        <v>0</v>
      </c>
      <c r="P7742">
        <v>60000</v>
      </c>
      <c r="Q7742">
        <v>11569</v>
      </c>
      <c r="R7742" t="b">
        <v>0</v>
      </c>
      <c r="S7742">
        <v>0</v>
      </c>
    </row>
    <row r="7743" spans="1:19">
      <c r="A7743">
        <v>530595</v>
      </c>
      <c r="B7743" s="12"/>
      <c r="C7743" s="12" t="s">
        <v>4797</v>
      </c>
      <c r="D7743" s="12" t="s">
        <v>4937</v>
      </c>
      <c r="E7743" t="b">
        <v>0</v>
      </c>
      <c r="F7743">
        <v>0</v>
      </c>
      <c r="G7743">
        <v>2301</v>
      </c>
      <c r="H7743">
        <v>43984</v>
      </c>
      <c r="I7743" s="12" t="s">
        <v>6038</v>
      </c>
      <c r="J7743">
        <v>1</v>
      </c>
      <c r="K7743">
        <v>13869</v>
      </c>
      <c r="L7743">
        <v>0</v>
      </c>
      <c r="M7743">
        <v>0</v>
      </c>
      <c r="N7743">
        <v>10000</v>
      </c>
      <c r="O7743">
        <v>0</v>
      </c>
      <c r="P7743">
        <v>70000</v>
      </c>
      <c r="Q7743">
        <v>11570</v>
      </c>
      <c r="R7743" t="b">
        <v>0</v>
      </c>
      <c r="S7743">
        <v>0</v>
      </c>
    </row>
    <row r="7744" spans="1:19">
      <c r="A7744">
        <v>530595</v>
      </c>
      <c r="B7744" s="12"/>
      <c r="C7744" s="12" t="s">
        <v>4797</v>
      </c>
      <c r="D7744" s="12" t="s">
        <v>4937</v>
      </c>
      <c r="E7744" t="b">
        <v>0</v>
      </c>
      <c r="F7744">
        <v>0</v>
      </c>
      <c r="G7744">
        <v>2301</v>
      </c>
      <c r="H7744">
        <v>44014</v>
      </c>
      <c r="I7744" s="12" t="s">
        <v>5723</v>
      </c>
      <c r="J7744">
        <v>1</v>
      </c>
      <c r="K7744">
        <v>13941</v>
      </c>
      <c r="L7744">
        <v>0</v>
      </c>
      <c r="M7744">
        <v>0</v>
      </c>
      <c r="N7744">
        <v>10000</v>
      </c>
      <c r="O7744">
        <v>0</v>
      </c>
      <c r="P7744">
        <v>80000</v>
      </c>
      <c r="Q7744">
        <v>11571</v>
      </c>
      <c r="R7744" t="b">
        <v>0</v>
      </c>
      <c r="S7744">
        <v>0</v>
      </c>
    </row>
    <row r="7745" spans="1:19">
      <c r="A7745">
        <v>530595</v>
      </c>
      <c r="B7745" s="12"/>
      <c r="C7745" s="12" t="s">
        <v>4797</v>
      </c>
      <c r="D7745" s="12" t="s">
        <v>4937</v>
      </c>
      <c r="E7745" t="b">
        <v>0</v>
      </c>
      <c r="F7745">
        <v>0</v>
      </c>
      <c r="G7745">
        <v>2301</v>
      </c>
      <c r="H7745">
        <v>44047</v>
      </c>
      <c r="I7745" s="12" t="s">
        <v>5680</v>
      </c>
      <c r="J7745">
        <v>1</v>
      </c>
      <c r="K7745">
        <v>14016</v>
      </c>
      <c r="L7745">
        <v>0</v>
      </c>
      <c r="M7745">
        <v>0</v>
      </c>
      <c r="N7745">
        <v>10000</v>
      </c>
      <c r="O7745">
        <v>0</v>
      </c>
      <c r="P7745">
        <v>90000</v>
      </c>
      <c r="Q7745">
        <v>11572</v>
      </c>
      <c r="R7745" t="b">
        <v>0</v>
      </c>
      <c r="S7745">
        <v>0</v>
      </c>
    </row>
    <row r="7746" spans="1:19">
      <c r="A7746">
        <v>530595</v>
      </c>
      <c r="B7746" s="12"/>
      <c r="C7746" s="12" t="s">
        <v>4797</v>
      </c>
      <c r="D7746" s="12" t="s">
        <v>4937</v>
      </c>
      <c r="E7746" t="b">
        <v>0</v>
      </c>
      <c r="F7746">
        <v>0</v>
      </c>
      <c r="G7746">
        <v>2301</v>
      </c>
      <c r="H7746">
        <v>44076</v>
      </c>
      <c r="I7746" s="12" t="s">
        <v>5682</v>
      </c>
      <c r="J7746">
        <v>1</v>
      </c>
      <c r="K7746">
        <v>14089</v>
      </c>
      <c r="L7746">
        <v>0</v>
      </c>
      <c r="M7746">
        <v>0</v>
      </c>
      <c r="N7746">
        <v>10000</v>
      </c>
      <c r="O7746">
        <v>0</v>
      </c>
      <c r="P7746">
        <v>100000</v>
      </c>
      <c r="Q7746">
        <v>11573</v>
      </c>
      <c r="R7746" t="b">
        <v>0</v>
      </c>
      <c r="S7746">
        <v>0</v>
      </c>
    </row>
    <row r="7747" spans="1:19">
      <c r="A7747">
        <v>530595</v>
      </c>
      <c r="B7747" s="12"/>
      <c r="C7747" s="12" t="s">
        <v>4797</v>
      </c>
      <c r="D7747" s="12" t="s">
        <v>4937</v>
      </c>
      <c r="E7747" t="b">
        <v>0</v>
      </c>
      <c r="F7747">
        <v>0</v>
      </c>
      <c r="G7747">
        <v>2301</v>
      </c>
      <c r="H7747">
        <v>44105</v>
      </c>
      <c r="I7747" s="12" t="s">
        <v>5683</v>
      </c>
      <c r="J7747">
        <v>1</v>
      </c>
      <c r="K7747">
        <v>14160</v>
      </c>
      <c r="L7747">
        <v>0</v>
      </c>
      <c r="M7747">
        <v>0</v>
      </c>
      <c r="N7747">
        <v>10000</v>
      </c>
      <c r="O7747">
        <v>0</v>
      </c>
      <c r="P7747">
        <v>110000</v>
      </c>
      <c r="Q7747">
        <v>11574</v>
      </c>
      <c r="R7747" t="b">
        <v>0</v>
      </c>
      <c r="S7747">
        <v>0</v>
      </c>
    </row>
    <row r="7748" spans="1:19">
      <c r="A7748">
        <v>530595</v>
      </c>
      <c r="B7748" s="12"/>
      <c r="C7748" s="12" t="s">
        <v>4797</v>
      </c>
      <c r="D7748" s="12" t="s">
        <v>4937</v>
      </c>
      <c r="E7748" t="b">
        <v>0</v>
      </c>
      <c r="F7748">
        <v>0</v>
      </c>
      <c r="G7748">
        <v>2301</v>
      </c>
      <c r="H7748">
        <v>44138</v>
      </c>
      <c r="I7748" s="12" t="s">
        <v>5753</v>
      </c>
      <c r="J7748">
        <v>1</v>
      </c>
      <c r="K7748">
        <v>14235</v>
      </c>
      <c r="L7748">
        <v>0</v>
      </c>
      <c r="M7748">
        <v>0</v>
      </c>
      <c r="N7748">
        <v>10000</v>
      </c>
      <c r="O7748">
        <v>0</v>
      </c>
      <c r="P7748">
        <v>120000</v>
      </c>
      <c r="Q7748">
        <v>11575</v>
      </c>
      <c r="R7748" t="b">
        <v>0</v>
      </c>
      <c r="S7748">
        <v>0</v>
      </c>
    </row>
    <row r="7749" spans="1:19">
      <c r="A7749">
        <v>530595</v>
      </c>
      <c r="B7749" s="12"/>
      <c r="C7749" s="12" t="s">
        <v>4797</v>
      </c>
      <c r="D7749" s="12" t="s">
        <v>4937</v>
      </c>
      <c r="E7749" t="b">
        <v>0</v>
      </c>
      <c r="F7749">
        <v>0</v>
      </c>
      <c r="G7749">
        <v>2301</v>
      </c>
      <c r="H7749">
        <v>44169</v>
      </c>
      <c r="I7749" s="12" t="s">
        <v>5684</v>
      </c>
      <c r="J7749">
        <v>1</v>
      </c>
      <c r="K7749">
        <v>14304</v>
      </c>
      <c r="L7749">
        <v>0</v>
      </c>
      <c r="M7749">
        <v>0</v>
      </c>
      <c r="N7749">
        <v>10000</v>
      </c>
      <c r="O7749">
        <v>0</v>
      </c>
      <c r="P7749">
        <v>130000</v>
      </c>
      <c r="Q7749">
        <v>11576</v>
      </c>
      <c r="R7749" t="b">
        <v>0</v>
      </c>
      <c r="S7749">
        <v>0</v>
      </c>
    </row>
    <row r="7750" spans="1:19">
      <c r="A7750">
        <v>530595</v>
      </c>
      <c r="B7750" s="12" t="s">
        <v>4491</v>
      </c>
      <c r="C7750" s="12" t="s">
        <v>4797</v>
      </c>
      <c r="D7750" s="12" t="s">
        <v>4491</v>
      </c>
      <c r="E7750" t="b">
        <v>0</v>
      </c>
      <c r="F7750">
        <v>0</v>
      </c>
      <c r="G7750">
        <v>2301</v>
      </c>
      <c r="H7750" t="s">
        <v>21</v>
      </c>
      <c r="I7750" s="12"/>
      <c r="K7750">
        <v>0</v>
      </c>
      <c r="L7750">
        <v>0</v>
      </c>
      <c r="M7750">
        <v>0</v>
      </c>
      <c r="N7750">
        <v>130000</v>
      </c>
      <c r="O7750">
        <v>0</v>
      </c>
      <c r="P7750">
        <v>130000</v>
      </c>
      <c r="Q7750">
        <v>11577</v>
      </c>
      <c r="R7750" t="b">
        <v>0</v>
      </c>
      <c r="S7750">
        <v>0</v>
      </c>
    </row>
    <row r="7751" spans="1:19">
      <c r="A7751">
        <v>530595</v>
      </c>
      <c r="B7751" s="12" t="s">
        <v>5392</v>
      </c>
      <c r="C7751" s="12" t="s">
        <v>4797</v>
      </c>
      <c r="D7751" s="12" t="s">
        <v>5392</v>
      </c>
      <c r="E7751" t="b">
        <v>0</v>
      </c>
      <c r="F7751">
        <v>0</v>
      </c>
      <c r="G7751">
        <v>7302</v>
      </c>
      <c r="H7751" t="s">
        <v>21</v>
      </c>
      <c r="I7751" s="12"/>
      <c r="K7751">
        <v>0</v>
      </c>
      <c r="L7751">
        <v>50000</v>
      </c>
      <c r="M7751">
        <v>0</v>
      </c>
      <c r="N7751">
        <v>0</v>
      </c>
      <c r="O7751">
        <v>0</v>
      </c>
      <c r="P7751">
        <v>0</v>
      </c>
      <c r="Q7751">
        <v>11584</v>
      </c>
      <c r="R7751" t="b">
        <v>0</v>
      </c>
      <c r="S7751">
        <v>0</v>
      </c>
    </row>
    <row r="7752" spans="1:19">
      <c r="A7752">
        <v>530595</v>
      </c>
      <c r="B7752" s="12"/>
      <c r="C7752" s="12" t="s">
        <v>4797</v>
      </c>
      <c r="D7752" s="12" t="s">
        <v>5392</v>
      </c>
      <c r="E7752" t="b">
        <v>0</v>
      </c>
      <c r="F7752">
        <v>0</v>
      </c>
      <c r="G7752">
        <v>7302</v>
      </c>
      <c r="H7752">
        <v>43837</v>
      </c>
      <c r="I7752" s="12" t="s">
        <v>6376</v>
      </c>
      <c r="J7752">
        <v>1</v>
      </c>
      <c r="K7752">
        <v>13533</v>
      </c>
      <c r="L7752">
        <v>0</v>
      </c>
      <c r="M7752">
        <v>0</v>
      </c>
      <c r="N7752">
        <v>10000</v>
      </c>
      <c r="O7752">
        <v>0</v>
      </c>
      <c r="P7752">
        <v>10000</v>
      </c>
      <c r="Q7752">
        <v>11585</v>
      </c>
      <c r="R7752" t="b">
        <v>0</v>
      </c>
      <c r="S7752">
        <v>0</v>
      </c>
    </row>
    <row r="7753" spans="1:19">
      <c r="A7753">
        <v>530595</v>
      </c>
      <c r="B7753" s="12"/>
      <c r="C7753" s="12" t="s">
        <v>4797</v>
      </c>
      <c r="D7753" s="12" t="s">
        <v>5392</v>
      </c>
      <c r="E7753" t="b">
        <v>0</v>
      </c>
      <c r="F7753">
        <v>0</v>
      </c>
      <c r="G7753">
        <v>7302</v>
      </c>
      <c r="H7753">
        <v>43874</v>
      </c>
      <c r="I7753" s="12" t="s">
        <v>5670</v>
      </c>
      <c r="J7753">
        <v>1</v>
      </c>
      <c r="K7753">
        <v>13613</v>
      </c>
      <c r="L7753">
        <v>0</v>
      </c>
      <c r="M7753">
        <v>0</v>
      </c>
      <c r="N7753">
        <v>10000</v>
      </c>
      <c r="O7753">
        <v>0</v>
      </c>
      <c r="P7753">
        <v>20000</v>
      </c>
      <c r="Q7753">
        <v>11586</v>
      </c>
      <c r="R7753" t="b">
        <v>0</v>
      </c>
      <c r="S7753">
        <v>0</v>
      </c>
    </row>
    <row r="7754" spans="1:19">
      <c r="A7754">
        <v>530595</v>
      </c>
      <c r="B7754" s="12"/>
      <c r="C7754" s="12" t="s">
        <v>4797</v>
      </c>
      <c r="D7754" s="12" t="s">
        <v>5392</v>
      </c>
      <c r="E7754" t="b">
        <v>0</v>
      </c>
      <c r="F7754">
        <v>0</v>
      </c>
      <c r="G7754">
        <v>7302</v>
      </c>
      <c r="H7754">
        <v>43903</v>
      </c>
      <c r="I7754" s="12" t="s">
        <v>4493</v>
      </c>
      <c r="J7754">
        <v>1</v>
      </c>
      <c r="K7754">
        <v>13671</v>
      </c>
      <c r="L7754">
        <v>0</v>
      </c>
      <c r="M7754">
        <v>0</v>
      </c>
      <c r="N7754">
        <v>10000</v>
      </c>
      <c r="O7754">
        <v>0</v>
      </c>
      <c r="P7754">
        <v>30000</v>
      </c>
      <c r="Q7754">
        <v>11587</v>
      </c>
      <c r="R7754" t="b">
        <v>0</v>
      </c>
      <c r="S7754">
        <v>0</v>
      </c>
    </row>
    <row r="7755" spans="1:19">
      <c r="A7755">
        <v>530595</v>
      </c>
      <c r="B7755" s="12"/>
      <c r="C7755" s="12" t="s">
        <v>4797</v>
      </c>
      <c r="D7755" s="12" t="s">
        <v>5392</v>
      </c>
      <c r="E7755" t="b">
        <v>0</v>
      </c>
      <c r="F7755">
        <v>0</v>
      </c>
      <c r="G7755">
        <v>7302</v>
      </c>
      <c r="H7755">
        <v>43937</v>
      </c>
      <c r="I7755" s="12" t="s">
        <v>5675</v>
      </c>
      <c r="J7755">
        <v>1</v>
      </c>
      <c r="K7755">
        <v>13736</v>
      </c>
      <c r="L7755">
        <v>0</v>
      </c>
      <c r="M7755">
        <v>0</v>
      </c>
      <c r="N7755">
        <v>10000</v>
      </c>
      <c r="O7755">
        <v>0</v>
      </c>
      <c r="P7755">
        <v>40000</v>
      </c>
      <c r="Q7755">
        <v>11588</v>
      </c>
      <c r="R7755" t="b">
        <v>0</v>
      </c>
      <c r="S7755">
        <v>0</v>
      </c>
    </row>
    <row r="7756" spans="1:19">
      <c r="A7756">
        <v>530595</v>
      </c>
      <c r="B7756" s="12"/>
      <c r="C7756" s="12" t="s">
        <v>4797</v>
      </c>
      <c r="D7756" s="12" t="s">
        <v>5392</v>
      </c>
      <c r="E7756" t="b">
        <v>0</v>
      </c>
      <c r="F7756">
        <v>0</v>
      </c>
      <c r="G7756">
        <v>7302</v>
      </c>
      <c r="H7756">
        <v>44025</v>
      </c>
      <c r="I7756" s="12" t="s">
        <v>6377</v>
      </c>
      <c r="J7756">
        <v>1</v>
      </c>
      <c r="K7756">
        <v>13943</v>
      </c>
      <c r="L7756">
        <v>0</v>
      </c>
      <c r="M7756">
        <v>0</v>
      </c>
      <c r="N7756">
        <v>10000</v>
      </c>
      <c r="O7756">
        <v>0</v>
      </c>
      <c r="P7756">
        <v>50000</v>
      </c>
      <c r="Q7756">
        <v>11589</v>
      </c>
      <c r="R7756" t="b">
        <v>0</v>
      </c>
      <c r="S7756">
        <v>0</v>
      </c>
    </row>
    <row r="7757" spans="1:19">
      <c r="A7757">
        <v>530595</v>
      </c>
      <c r="B7757" s="12" t="s">
        <v>4495</v>
      </c>
      <c r="C7757" s="12" t="s">
        <v>4797</v>
      </c>
      <c r="D7757" s="12" t="s">
        <v>4495</v>
      </c>
      <c r="E7757" t="b">
        <v>0</v>
      </c>
      <c r="F7757">
        <v>0</v>
      </c>
      <c r="G7757">
        <v>7302</v>
      </c>
      <c r="H7757" t="s">
        <v>21</v>
      </c>
      <c r="I7757" s="12"/>
      <c r="K7757">
        <v>0</v>
      </c>
      <c r="L7757">
        <v>0</v>
      </c>
      <c r="M7757">
        <v>0</v>
      </c>
      <c r="N7757">
        <v>50000</v>
      </c>
      <c r="O7757">
        <v>0</v>
      </c>
      <c r="P7757">
        <v>50000</v>
      </c>
      <c r="Q7757">
        <v>11590</v>
      </c>
      <c r="R7757" t="b">
        <v>0</v>
      </c>
      <c r="S7757">
        <v>0</v>
      </c>
    </row>
    <row r="7758" spans="1:19">
      <c r="A7758">
        <v>530595</v>
      </c>
      <c r="B7758" s="12" t="s">
        <v>5404</v>
      </c>
      <c r="C7758" s="12" t="s">
        <v>4797</v>
      </c>
      <c r="D7758" s="12" t="s">
        <v>6378</v>
      </c>
      <c r="E7758" t="b">
        <v>0</v>
      </c>
      <c r="F7758">
        <v>0</v>
      </c>
      <c r="G7758">
        <v>7402</v>
      </c>
      <c r="H7758" t="s">
        <v>21</v>
      </c>
      <c r="I7758" s="12"/>
      <c r="K7758">
        <v>0</v>
      </c>
      <c r="L7758">
        <v>120000</v>
      </c>
      <c r="M7758">
        <v>0</v>
      </c>
      <c r="N7758">
        <v>0</v>
      </c>
      <c r="O7758">
        <v>0</v>
      </c>
      <c r="P7758">
        <v>0</v>
      </c>
      <c r="Q7758">
        <v>11591</v>
      </c>
      <c r="R7758" t="b">
        <v>0</v>
      </c>
      <c r="S7758">
        <v>0</v>
      </c>
    </row>
    <row r="7759" spans="1:19">
      <c r="A7759">
        <v>530595</v>
      </c>
      <c r="B7759" s="12"/>
      <c r="C7759" s="12" t="s">
        <v>4797</v>
      </c>
      <c r="D7759" s="12" t="s">
        <v>6378</v>
      </c>
      <c r="E7759" t="b">
        <v>0</v>
      </c>
      <c r="F7759">
        <v>0</v>
      </c>
      <c r="G7759">
        <v>7402</v>
      </c>
      <c r="H7759">
        <v>43840</v>
      </c>
      <c r="I7759" s="12" t="s">
        <v>5673</v>
      </c>
      <c r="J7759">
        <v>1</v>
      </c>
      <c r="K7759">
        <v>13534</v>
      </c>
      <c r="L7759">
        <v>0</v>
      </c>
      <c r="M7759">
        <v>0</v>
      </c>
      <c r="N7759">
        <v>10000</v>
      </c>
      <c r="O7759">
        <v>0</v>
      </c>
      <c r="P7759">
        <v>10000</v>
      </c>
      <c r="Q7759">
        <v>11592</v>
      </c>
      <c r="R7759" t="b">
        <v>0</v>
      </c>
      <c r="S7759">
        <v>0</v>
      </c>
    </row>
    <row r="7760" spans="1:19">
      <c r="A7760">
        <v>530595</v>
      </c>
      <c r="B7760" s="12"/>
      <c r="C7760" s="12" t="s">
        <v>4797</v>
      </c>
      <c r="D7760" s="12" t="s">
        <v>6378</v>
      </c>
      <c r="E7760" t="b">
        <v>0</v>
      </c>
      <c r="F7760">
        <v>0</v>
      </c>
      <c r="G7760">
        <v>7402</v>
      </c>
      <c r="H7760">
        <v>43866</v>
      </c>
      <c r="I7760" s="12" t="s">
        <v>5670</v>
      </c>
      <c r="J7760">
        <v>1</v>
      </c>
      <c r="K7760">
        <v>13604</v>
      </c>
      <c r="L7760">
        <v>0</v>
      </c>
      <c r="M7760">
        <v>0</v>
      </c>
      <c r="N7760">
        <v>10000</v>
      </c>
      <c r="O7760">
        <v>0</v>
      </c>
      <c r="P7760">
        <v>20000</v>
      </c>
      <c r="Q7760">
        <v>11593</v>
      </c>
      <c r="R7760" t="b">
        <v>0</v>
      </c>
      <c r="S7760">
        <v>0</v>
      </c>
    </row>
    <row r="7761" spans="1:19">
      <c r="A7761">
        <v>530595</v>
      </c>
      <c r="B7761" s="12"/>
      <c r="C7761" s="12" t="s">
        <v>4797</v>
      </c>
      <c r="D7761" s="12" t="s">
        <v>6378</v>
      </c>
      <c r="E7761" t="b">
        <v>0</v>
      </c>
      <c r="F7761">
        <v>0</v>
      </c>
      <c r="G7761">
        <v>7402</v>
      </c>
      <c r="H7761">
        <v>43899</v>
      </c>
      <c r="I7761" s="12" t="s">
        <v>5671</v>
      </c>
      <c r="J7761">
        <v>1</v>
      </c>
      <c r="K7761">
        <v>13670</v>
      </c>
      <c r="L7761">
        <v>0</v>
      </c>
      <c r="M7761">
        <v>0</v>
      </c>
      <c r="N7761">
        <v>10000</v>
      </c>
      <c r="O7761">
        <v>0</v>
      </c>
      <c r="P7761">
        <v>30000</v>
      </c>
      <c r="Q7761">
        <v>11594</v>
      </c>
      <c r="R7761" t="b">
        <v>0</v>
      </c>
      <c r="S7761">
        <v>0</v>
      </c>
    </row>
    <row r="7762" spans="1:19">
      <c r="A7762">
        <v>530595</v>
      </c>
      <c r="B7762" s="12"/>
      <c r="C7762" s="12" t="s">
        <v>4797</v>
      </c>
      <c r="D7762" s="12" t="s">
        <v>6378</v>
      </c>
      <c r="E7762" t="b">
        <v>0</v>
      </c>
      <c r="F7762">
        <v>0</v>
      </c>
      <c r="G7762">
        <v>7402</v>
      </c>
      <c r="H7762">
        <v>43934</v>
      </c>
      <c r="I7762" s="12" t="s">
        <v>5675</v>
      </c>
      <c r="J7762">
        <v>1</v>
      </c>
      <c r="K7762">
        <v>13735</v>
      </c>
      <c r="L7762">
        <v>0</v>
      </c>
      <c r="M7762">
        <v>0</v>
      </c>
      <c r="N7762">
        <v>10000</v>
      </c>
      <c r="O7762">
        <v>0</v>
      </c>
      <c r="P7762">
        <v>40000</v>
      </c>
      <c r="Q7762">
        <v>11595</v>
      </c>
      <c r="R7762" t="b">
        <v>0</v>
      </c>
      <c r="S7762">
        <v>0</v>
      </c>
    </row>
    <row r="7763" spans="1:19">
      <c r="A7763">
        <v>530595</v>
      </c>
      <c r="B7763" s="12"/>
      <c r="C7763" s="12" t="s">
        <v>4797</v>
      </c>
      <c r="D7763" s="12" t="s">
        <v>6378</v>
      </c>
      <c r="E7763" t="b">
        <v>0</v>
      </c>
      <c r="F7763">
        <v>0</v>
      </c>
      <c r="G7763">
        <v>7402</v>
      </c>
      <c r="H7763">
        <v>43958</v>
      </c>
      <c r="I7763" s="12" t="s">
        <v>5676</v>
      </c>
      <c r="J7763">
        <v>1</v>
      </c>
      <c r="K7763">
        <v>13802</v>
      </c>
      <c r="L7763">
        <v>0</v>
      </c>
      <c r="M7763">
        <v>0</v>
      </c>
      <c r="N7763">
        <v>10000</v>
      </c>
      <c r="O7763">
        <v>0</v>
      </c>
      <c r="P7763">
        <v>50000</v>
      </c>
      <c r="Q7763">
        <v>11596</v>
      </c>
      <c r="R7763" t="b">
        <v>0</v>
      </c>
      <c r="S7763">
        <v>0</v>
      </c>
    </row>
    <row r="7764" spans="1:19">
      <c r="A7764">
        <v>530595</v>
      </c>
      <c r="B7764" s="12"/>
      <c r="C7764" s="12" t="s">
        <v>4797</v>
      </c>
      <c r="D7764" s="12" t="s">
        <v>6378</v>
      </c>
      <c r="E7764" t="b">
        <v>0</v>
      </c>
      <c r="F7764">
        <v>0</v>
      </c>
      <c r="G7764">
        <v>7402</v>
      </c>
      <c r="H7764">
        <v>43990</v>
      </c>
      <c r="I7764" s="12" t="s">
        <v>6038</v>
      </c>
      <c r="J7764">
        <v>1</v>
      </c>
      <c r="K7764">
        <v>13870</v>
      </c>
      <c r="L7764">
        <v>0</v>
      </c>
      <c r="M7764">
        <v>0</v>
      </c>
      <c r="N7764">
        <v>10000</v>
      </c>
      <c r="O7764">
        <v>0</v>
      </c>
      <c r="P7764">
        <v>60000</v>
      </c>
      <c r="Q7764">
        <v>11597</v>
      </c>
      <c r="R7764" t="b">
        <v>0</v>
      </c>
      <c r="S7764">
        <v>0</v>
      </c>
    </row>
    <row r="7765" spans="1:19">
      <c r="A7765">
        <v>530595</v>
      </c>
      <c r="B7765" s="12"/>
      <c r="C7765" s="12" t="s">
        <v>4797</v>
      </c>
      <c r="D7765" s="12" t="s">
        <v>6378</v>
      </c>
      <c r="E7765" t="b">
        <v>0</v>
      </c>
      <c r="F7765">
        <v>0</v>
      </c>
      <c r="G7765">
        <v>7402</v>
      </c>
      <c r="H7765">
        <v>44018</v>
      </c>
      <c r="I7765" s="12" t="s">
        <v>5723</v>
      </c>
      <c r="J7765">
        <v>1</v>
      </c>
      <c r="K7765">
        <v>13942</v>
      </c>
      <c r="L7765">
        <v>0</v>
      </c>
      <c r="M7765">
        <v>0</v>
      </c>
      <c r="N7765">
        <v>10000</v>
      </c>
      <c r="O7765">
        <v>0</v>
      </c>
      <c r="P7765">
        <v>70000</v>
      </c>
      <c r="Q7765">
        <v>11598</v>
      </c>
      <c r="R7765" t="b">
        <v>0</v>
      </c>
      <c r="S7765">
        <v>0</v>
      </c>
    </row>
    <row r="7766" spans="1:19">
      <c r="A7766">
        <v>530595</v>
      </c>
      <c r="B7766" s="12"/>
      <c r="C7766" s="12" t="s">
        <v>4797</v>
      </c>
      <c r="D7766" s="12" t="s">
        <v>6378</v>
      </c>
      <c r="E7766" t="b">
        <v>0</v>
      </c>
      <c r="F7766">
        <v>0</v>
      </c>
      <c r="G7766">
        <v>7402</v>
      </c>
      <c r="H7766">
        <v>44049</v>
      </c>
      <c r="I7766" s="12" t="s">
        <v>5680</v>
      </c>
      <c r="J7766">
        <v>1</v>
      </c>
      <c r="K7766">
        <v>14017</v>
      </c>
      <c r="L7766">
        <v>0</v>
      </c>
      <c r="M7766">
        <v>0</v>
      </c>
      <c r="N7766">
        <v>10000</v>
      </c>
      <c r="O7766">
        <v>0</v>
      </c>
      <c r="P7766">
        <v>80000</v>
      </c>
      <c r="Q7766">
        <v>11599</v>
      </c>
      <c r="R7766" t="b">
        <v>0</v>
      </c>
      <c r="S7766">
        <v>0</v>
      </c>
    </row>
    <row r="7767" spans="1:19">
      <c r="A7767">
        <v>530595</v>
      </c>
      <c r="B7767" s="12"/>
      <c r="C7767" s="12" t="s">
        <v>4797</v>
      </c>
      <c r="D7767" s="12" t="s">
        <v>6378</v>
      </c>
      <c r="E7767" t="b">
        <v>0</v>
      </c>
      <c r="F7767">
        <v>0</v>
      </c>
      <c r="G7767">
        <v>7402</v>
      </c>
      <c r="H7767">
        <v>44081</v>
      </c>
      <c r="I7767" s="12" t="s">
        <v>5682</v>
      </c>
      <c r="J7767">
        <v>1</v>
      </c>
      <c r="K7767">
        <v>14090</v>
      </c>
      <c r="L7767">
        <v>0</v>
      </c>
      <c r="M7767">
        <v>0</v>
      </c>
      <c r="N7767">
        <v>10000</v>
      </c>
      <c r="O7767">
        <v>0</v>
      </c>
      <c r="P7767">
        <v>90000</v>
      </c>
      <c r="Q7767">
        <v>11600</v>
      </c>
      <c r="R7767" t="b">
        <v>0</v>
      </c>
      <c r="S7767">
        <v>0</v>
      </c>
    </row>
    <row r="7768" spans="1:19">
      <c r="A7768">
        <v>530595</v>
      </c>
      <c r="B7768" s="12"/>
      <c r="C7768" s="12" t="s">
        <v>4797</v>
      </c>
      <c r="D7768" s="12" t="s">
        <v>6378</v>
      </c>
      <c r="E7768" t="b">
        <v>0</v>
      </c>
      <c r="F7768">
        <v>0</v>
      </c>
      <c r="G7768">
        <v>7402</v>
      </c>
      <c r="H7768">
        <v>44127</v>
      </c>
      <c r="I7768" s="12" t="s">
        <v>5683</v>
      </c>
      <c r="J7768">
        <v>1</v>
      </c>
      <c r="K7768">
        <v>14161</v>
      </c>
      <c r="L7768">
        <v>0</v>
      </c>
      <c r="M7768">
        <v>0</v>
      </c>
      <c r="N7768">
        <v>10000</v>
      </c>
      <c r="O7768">
        <v>0</v>
      </c>
      <c r="P7768">
        <v>100000</v>
      </c>
      <c r="Q7768">
        <v>11601</v>
      </c>
      <c r="R7768" t="b">
        <v>0</v>
      </c>
      <c r="S7768">
        <v>0</v>
      </c>
    </row>
    <row r="7769" spans="1:19">
      <c r="A7769">
        <v>530595</v>
      </c>
      <c r="B7769" s="12"/>
      <c r="C7769" s="12" t="s">
        <v>4797</v>
      </c>
      <c r="D7769" s="12" t="s">
        <v>6378</v>
      </c>
      <c r="E7769" t="b">
        <v>0</v>
      </c>
      <c r="F7769">
        <v>0</v>
      </c>
      <c r="G7769">
        <v>7402</v>
      </c>
      <c r="H7769">
        <v>44172</v>
      </c>
      <c r="I7769" s="12" t="s">
        <v>6379</v>
      </c>
      <c r="J7769">
        <v>1</v>
      </c>
      <c r="K7769">
        <v>14303</v>
      </c>
      <c r="L7769">
        <v>0</v>
      </c>
      <c r="M7769">
        <v>0</v>
      </c>
      <c r="N7769">
        <v>20000</v>
      </c>
      <c r="O7769">
        <v>0</v>
      </c>
      <c r="P7769">
        <v>120000</v>
      </c>
      <c r="Q7769">
        <v>11602</v>
      </c>
      <c r="R7769" t="b">
        <v>0</v>
      </c>
      <c r="S7769">
        <v>0</v>
      </c>
    </row>
    <row r="7770" spans="1:19">
      <c r="A7770">
        <v>530595</v>
      </c>
      <c r="B7770" s="12" t="s">
        <v>4498</v>
      </c>
      <c r="C7770" s="12" t="s">
        <v>4797</v>
      </c>
      <c r="D7770" s="12" t="s">
        <v>4498</v>
      </c>
      <c r="E7770" t="b">
        <v>0</v>
      </c>
      <c r="F7770">
        <v>0</v>
      </c>
      <c r="G7770">
        <v>7402</v>
      </c>
      <c r="H7770" t="s">
        <v>21</v>
      </c>
      <c r="I7770" s="12"/>
      <c r="K7770">
        <v>0</v>
      </c>
      <c r="L7770">
        <v>0</v>
      </c>
      <c r="M7770">
        <v>0</v>
      </c>
      <c r="N7770">
        <v>120000</v>
      </c>
      <c r="O7770">
        <v>0</v>
      </c>
      <c r="P7770">
        <v>120000</v>
      </c>
      <c r="Q7770">
        <v>11603</v>
      </c>
      <c r="R7770" t="b">
        <v>0</v>
      </c>
      <c r="S7770">
        <v>0</v>
      </c>
    </row>
    <row r="7771" spans="1:19">
      <c r="A7771">
        <v>530595</v>
      </c>
      <c r="B7771" s="12" t="s">
        <v>4499</v>
      </c>
      <c r="C7771" s="12" t="s">
        <v>4797</v>
      </c>
      <c r="D7771" s="12" t="s">
        <v>4499</v>
      </c>
      <c r="E7771" t="b">
        <v>0</v>
      </c>
      <c r="F7771">
        <v>0</v>
      </c>
      <c r="G7771">
        <v>0</v>
      </c>
      <c r="H7771" t="s">
        <v>21</v>
      </c>
      <c r="I7771" s="12"/>
      <c r="K7771">
        <v>0</v>
      </c>
      <c r="L7771">
        <v>0</v>
      </c>
      <c r="M7771">
        <v>0</v>
      </c>
      <c r="N7771">
        <v>300000</v>
      </c>
      <c r="O7771">
        <v>0</v>
      </c>
      <c r="P7771">
        <v>300000</v>
      </c>
      <c r="Q7771">
        <v>11610</v>
      </c>
      <c r="R7771" t="b">
        <v>1</v>
      </c>
      <c r="S7771">
        <v>0</v>
      </c>
    </row>
    <row r="7772" spans="1:19">
      <c r="A7772">
        <v>5305</v>
      </c>
      <c r="B7772" s="12" t="s">
        <v>4500</v>
      </c>
      <c r="C7772" s="12" t="s">
        <v>4797</v>
      </c>
      <c r="D7772" s="12" t="s">
        <v>4500</v>
      </c>
      <c r="E7772" t="b">
        <v>0</v>
      </c>
      <c r="F7772">
        <v>0</v>
      </c>
      <c r="G7772">
        <v>0</v>
      </c>
      <c r="H7772" t="s">
        <v>21</v>
      </c>
      <c r="I7772" s="12"/>
      <c r="K7772">
        <v>0</v>
      </c>
      <c r="L7772">
        <v>0</v>
      </c>
      <c r="M7772">
        <v>0</v>
      </c>
      <c r="N7772">
        <v>3056581</v>
      </c>
      <c r="O7772">
        <v>0</v>
      </c>
      <c r="P7772">
        <v>3056580.66</v>
      </c>
      <c r="Q7772">
        <v>11611</v>
      </c>
      <c r="R7772" t="b">
        <v>1</v>
      </c>
      <c r="S7772">
        <v>0</v>
      </c>
    </row>
    <row r="7773" spans="1:19">
      <c r="A7773">
        <v>5395</v>
      </c>
      <c r="B7773" s="12" t="s">
        <v>6380</v>
      </c>
      <c r="C7773" s="12" t="s">
        <v>2436</v>
      </c>
      <c r="D7773" s="12" t="s">
        <v>6380</v>
      </c>
      <c r="E7773" t="b">
        <v>0</v>
      </c>
      <c r="F7773">
        <v>0</v>
      </c>
      <c r="G7773">
        <v>0</v>
      </c>
      <c r="H7773" t="s">
        <v>21</v>
      </c>
      <c r="I7773" s="12"/>
      <c r="K7773">
        <v>0</v>
      </c>
      <c r="L7773">
        <v>11544</v>
      </c>
      <c r="M7773">
        <v>608</v>
      </c>
      <c r="N7773">
        <v>0</v>
      </c>
      <c r="O7773">
        <v>0</v>
      </c>
      <c r="P7773">
        <v>0</v>
      </c>
      <c r="Q7773">
        <v>11689</v>
      </c>
      <c r="R7773" t="b">
        <v>1</v>
      </c>
      <c r="S7773">
        <v>0</v>
      </c>
    </row>
    <row r="7774" spans="1:19">
      <c r="A7774">
        <v>539581</v>
      </c>
      <c r="B7774" s="12" t="s">
        <v>6171</v>
      </c>
      <c r="C7774" s="12" t="s">
        <v>4797</v>
      </c>
      <c r="D7774" s="12" t="s">
        <v>6171</v>
      </c>
      <c r="E7774" t="b">
        <v>1</v>
      </c>
      <c r="F7774">
        <v>0</v>
      </c>
      <c r="G7774">
        <v>0</v>
      </c>
      <c r="H7774" t="s">
        <v>21</v>
      </c>
      <c r="I7774" s="12"/>
      <c r="K7774">
        <v>0</v>
      </c>
      <c r="L7774">
        <v>5772</v>
      </c>
      <c r="M7774">
        <v>304</v>
      </c>
      <c r="N7774">
        <v>0</v>
      </c>
      <c r="O7774">
        <v>0</v>
      </c>
      <c r="P7774">
        <v>0</v>
      </c>
      <c r="Q7774">
        <v>11695</v>
      </c>
      <c r="R7774" t="b">
        <v>1</v>
      </c>
      <c r="S7774">
        <v>0</v>
      </c>
    </row>
    <row r="7775" spans="1:19">
      <c r="A7775">
        <v>539581</v>
      </c>
      <c r="B7775" s="12" t="s">
        <v>4977</v>
      </c>
      <c r="C7775" s="12" t="s">
        <v>4797</v>
      </c>
      <c r="D7775" s="12" t="s">
        <v>4977</v>
      </c>
      <c r="E7775" t="b">
        <v>0</v>
      </c>
      <c r="F7775">
        <v>0</v>
      </c>
      <c r="G7775">
        <v>2501</v>
      </c>
      <c r="H7775" t="s">
        <v>21</v>
      </c>
      <c r="I7775" s="12"/>
      <c r="K7775">
        <v>0</v>
      </c>
      <c r="L7775">
        <v>3590</v>
      </c>
      <c r="M7775">
        <v>0</v>
      </c>
      <c r="N7775">
        <v>0</v>
      </c>
      <c r="O7775">
        <v>0</v>
      </c>
      <c r="P7775">
        <v>0</v>
      </c>
      <c r="Q7775">
        <v>11702</v>
      </c>
      <c r="R7775" t="b">
        <v>0</v>
      </c>
      <c r="S7775">
        <v>0</v>
      </c>
    </row>
    <row r="7776" spans="1:19">
      <c r="A7776">
        <v>539581</v>
      </c>
      <c r="B7776" s="12"/>
      <c r="C7776" s="12" t="s">
        <v>4797</v>
      </c>
      <c r="D7776" s="12" t="s">
        <v>4977</v>
      </c>
      <c r="E7776" t="b">
        <v>0</v>
      </c>
      <c r="F7776">
        <v>0</v>
      </c>
      <c r="G7776">
        <v>2501</v>
      </c>
      <c r="H7776">
        <v>44195</v>
      </c>
      <c r="I7776" s="12" t="s">
        <v>5684</v>
      </c>
      <c r="J7776">
        <v>10</v>
      </c>
      <c r="K7776">
        <v>587</v>
      </c>
      <c r="L7776">
        <v>0</v>
      </c>
      <c r="M7776">
        <v>0</v>
      </c>
      <c r="N7776">
        <v>3590</v>
      </c>
      <c r="O7776">
        <v>0</v>
      </c>
      <c r="P7776">
        <v>3590</v>
      </c>
      <c r="Q7776">
        <v>11703</v>
      </c>
      <c r="R7776" t="b">
        <v>0</v>
      </c>
      <c r="S7776">
        <v>0</v>
      </c>
    </row>
    <row r="7777" spans="1:19">
      <c r="A7777">
        <v>539581</v>
      </c>
      <c r="B7777" s="12" t="s">
        <v>4504</v>
      </c>
      <c r="C7777" s="12" t="s">
        <v>4797</v>
      </c>
      <c r="D7777" s="12" t="s">
        <v>4504</v>
      </c>
      <c r="E7777" t="b">
        <v>0</v>
      </c>
      <c r="F7777">
        <v>0</v>
      </c>
      <c r="G7777">
        <v>2501</v>
      </c>
      <c r="H7777" t="s">
        <v>21</v>
      </c>
      <c r="I7777" s="12"/>
      <c r="K7777">
        <v>0</v>
      </c>
      <c r="L7777">
        <v>0</v>
      </c>
      <c r="M7777">
        <v>0</v>
      </c>
      <c r="N7777">
        <v>3590</v>
      </c>
      <c r="O7777">
        <v>0</v>
      </c>
      <c r="P7777">
        <v>3590</v>
      </c>
      <c r="Q7777">
        <v>11704</v>
      </c>
      <c r="R7777" t="b">
        <v>0</v>
      </c>
      <c r="S7777">
        <v>0</v>
      </c>
    </row>
    <row r="7778" spans="1:19">
      <c r="A7778">
        <v>539581</v>
      </c>
      <c r="B7778" s="12" t="s">
        <v>5082</v>
      </c>
      <c r="C7778" s="12" t="s">
        <v>4797</v>
      </c>
      <c r="D7778" s="12" t="s">
        <v>5082</v>
      </c>
      <c r="E7778" t="b">
        <v>0</v>
      </c>
      <c r="F7778">
        <v>0</v>
      </c>
      <c r="G7778">
        <v>3502</v>
      </c>
      <c r="H7778" t="s">
        <v>21</v>
      </c>
      <c r="I7778" s="12"/>
      <c r="K7778">
        <v>0</v>
      </c>
      <c r="L7778">
        <v>369</v>
      </c>
      <c r="M7778">
        <v>0</v>
      </c>
      <c r="N7778">
        <v>0</v>
      </c>
      <c r="O7778">
        <v>0</v>
      </c>
      <c r="P7778">
        <v>0</v>
      </c>
      <c r="Q7778">
        <v>11707</v>
      </c>
      <c r="R7778" t="b">
        <v>0</v>
      </c>
      <c r="S7778">
        <v>0</v>
      </c>
    </row>
    <row r="7779" spans="1:19">
      <c r="A7779">
        <v>539581</v>
      </c>
      <c r="B7779" s="12"/>
      <c r="C7779" s="12" t="s">
        <v>4797</v>
      </c>
      <c r="D7779" s="12" t="s">
        <v>5082</v>
      </c>
      <c r="E7779" t="b">
        <v>0</v>
      </c>
      <c r="F7779">
        <v>0</v>
      </c>
      <c r="G7779">
        <v>3502</v>
      </c>
      <c r="H7779">
        <v>44179</v>
      </c>
      <c r="I7779" s="12" t="s">
        <v>5684</v>
      </c>
      <c r="J7779">
        <v>1</v>
      </c>
      <c r="K7779">
        <v>14310</v>
      </c>
      <c r="L7779">
        <v>0</v>
      </c>
      <c r="M7779">
        <v>0</v>
      </c>
      <c r="N7779">
        <v>369</v>
      </c>
      <c r="O7779">
        <v>0</v>
      </c>
      <c r="P7779">
        <v>369</v>
      </c>
      <c r="Q7779">
        <v>11708</v>
      </c>
      <c r="R7779" t="b">
        <v>0</v>
      </c>
      <c r="S7779">
        <v>0</v>
      </c>
    </row>
    <row r="7780" spans="1:19">
      <c r="A7780">
        <v>539581</v>
      </c>
      <c r="B7780" s="12" t="s">
        <v>4505</v>
      </c>
      <c r="C7780" s="12" t="s">
        <v>4797</v>
      </c>
      <c r="D7780" s="12" t="s">
        <v>4505</v>
      </c>
      <c r="E7780" t="b">
        <v>0</v>
      </c>
      <c r="F7780">
        <v>0</v>
      </c>
      <c r="G7780">
        <v>3502</v>
      </c>
      <c r="H7780" t="s">
        <v>21</v>
      </c>
      <c r="I7780" s="12"/>
      <c r="K7780">
        <v>0</v>
      </c>
      <c r="L7780">
        <v>0</v>
      </c>
      <c r="M7780">
        <v>0</v>
      </c>
      <c r="N7780">
        <v>369</v>
      </c>
      <c r="O7780">
        <v>0</v>
      </c>
      <c r="P7780">
        <v>369</v>
      </c>
      <c r="Q7780">
        <v>11709</v>
      </c>
      <c r="R7780" t="b">
        <v>0</v>
      </c>
      <c r="S7780">
        <v>0</v>
      </c>
    </row>
    <row r="7781" spans="1:19">
      <c r="A7781">
        <v>539581</v>
      </c>
      <c r="B7781" s="12" t="s">
        <v>5279</v>
      </c>
      <c r="C7781" s="12" t="s">
        <v>4797</v>
      </c>
      <c r="D7781" s="12" t="s">
        <v>5279</v>
      </c>
      <c r="E7781" t="b">
        <v>0</v>
      </c>
      <c r="F7781">
        <v>0</v>
      </c>
      <c r="G7781">
        <v>6201</v>
      </c>
      <c r="H7781" t="s">
        <v>21</v>
      </c>
      <c r="I7781" s="12"/>
      <c r="K7781">
        <v>0</v>
      </c>
      <c r="L7781">
        <v>27</v>
      </c>
      <c r="M7781">
        <v>0</v>
      </c>
      <c r="N7781">
        <v>0</v>
      </c>
      <c r="O7781">
        <v>0</v>
      </c>
      <c r="P7781">
        <v>0</v>
      </c>
      <c r="Q7781">
        <v>11710</v>
      </c>
      <c r="R7781" t="b">
        <v>0</v>
      </c>
      <c r="S7781">
        <v>0</v>
      </c>
    </row>
    <row r="7782" spans="1:19">
      <c r="A7782">
        <v>539581</v>
      </c>
      <c r="B7782" s="12"/>
      <c r="C7782" s="12" t="s">
        <v>4797</v>
      </c>
      <c r="D7782" s="12" t="s">
        <v>5279</v>
      </c>
      <c r="E7782" t="b">
        <v>0</v>
      </c>
      <c r="F7782">
        <v>0</v>
      </c>
      <c r="G7782">
        <v>6201</v>
      </c>
      <c r="H7782">
        <v>44176</v>
      </c>
      <c r="I7782" s="12" t="s">
        <v>6379</v>
      </c>
      <c r="J7782">
        <v>1</v>
      </c>
      <c r="K7782">
        <v>14269</v>
      </c>
      <c r="L7782">
        <v>0</v>
      </c>
      <c r="M7782">
        <v>0</v>
      </c>
      <c r="N7782">
        <v>27</v>
      </c>
      <c r="O7782">
        <v>0</v>
      </c>
      <c r="P7782">
        <v>27</v>
      </c>
      <c r="Q7782">
        <v>11711</v>
      </c>
      <c r="R7782" t="b">
        <v>0</v>
      </c>
      <c r="S7782">
        <v>0</v>
      </c>
    </row>
    <row r="7783" spans="1:19">
      <c r="A7783">
        <v>539581</v>
      </c>
      <c r="B7783" s="12" t="s">
        <v>4506</v>
      </c>
      <c r="C7783" s="12" t="s">
        <v>4797</v>
      </c>
      <c r="D7783" s="12" t="s">
        <v>4506</v>
      </c>
      <c r="E7783" t="b">
        <v>0</v>
      </c>
      <c r="F7783">
        <v>0</v>
      </c>
      <c r="G7783">
        <v>6201</v>
      </c>
      <c r="H7783" t="s">
        <v>21</v>
      </c>
      <c r="I7783" s="12"/>
      <c r="K7783">
        <v>0</v>
      </c>
      <c r="L7783">
        <v>0</v>
      </c>
      <c r="M7783">
        <v>0</v>
      </c>
      <c r="N7783">
        <v>27</v>
      </c>
      <c r="O7783">
        <v>0</v>
      </c>
      <c r="P7783">
        <v>27</v>
      </c>
      <c r="Q7783">
        <v>11712</v>
      </c>
      <c r="R7783" t="b">
        <v>0</v>
      </c>
      <c r="S7783">
        <v>0</v>
      </c>
    </row>
    <row r="7784" spans="1:19">
      <c r="A7784">
        <v>539581</v>
      </c>
      <c r="B7784" s="12" t="s">
        <v>5518</v>
      </c>
      <c r="C7784" s="12" t="s">
        <v>4797</v>
      </c>
      <c r="D7784" s="12" t="s">
        <v>5518</v>
      </c>
      <c r="E7784" t="b">
        <v>0</v>
      </c>
      <c r="F7784">
        <v>0</v>
      </c>
      <c r="G7784">
        <v>2996611</v>
      </c>
      <c r="H7784" t="s">
        <v>21</v>
      </c>
      <c r="I7784" s="12"/>
      <c r="K7784">
        <v>0</v>
      </c>
      <c r="L7784">
        <v>284</v>
      </c>
      <c r="M7784">
        <v>304</v>
      </c>
      <c r="N7784">
        <v>0</v>
      </c>
      <c r="O7784">
        <v>0</v>
      </c>
      <c r="P7784">
        <v>0</v>
      </c>
      <c r="Q7784">
        <v>11725</v>
      </c>
      <c r="R7784" t="b">
        <v>0</v>
      </c>
      <c r="S7784">
        <v>0</v>
      </c>
    </row>
    <row r="7785" spans="1:19">
      <c r="A7785">
        <v>539581</v>
      </c>
      <c r="B7785" s="12"/>
      <c r="C7785" s="12" t="s">
        <v>4797</v>
      </c>
      <c r="D7785" s="12" t="s">
        <v>5518</v>
      </c>
      <c r="E7785" t="b">
        <v>0</v>
      </c>
      <c r="F7785">
        <v>0</v>
      </c>
      <c r="G7785">
        <v>2996611</v>
      </c>
      <c r="H7785">
        <v>43889</v>
      </c>
      <c r="I7785" s="12" t="s">
        <v>6381</v>
      </c>
      <c r="J7785">
        <v>7</v>
      </c>
      <c r="K7785">
        <v>1064</v>
      </c>
      <c r="L7785">
        <v>0</v>
      </c>
      <c r="M7785">
        <v>0</v>
      </c>
      <c r="N7785">
        <v>167</v>
      </c>
      <c r="O7785">
        <v>0</v>
      </c>
      <c r="P7785">
        <v>167</v>
      </c>
      <c r="Q7785">
        <v>11726</v>
      </c>
      <c r="R7785" t="b">
        <v>0</v>
      </c>
      <c r="S7785">
        <v>0</v>
      </c>
    </row>
    <row r="7786" spans="1:19">
      <c r="A7786">
        <v>539581</v>
      </c>
      <c r="B7786" s="12"/>
      <c r="C7786" s="12" t="s">
        <v>4797</v>
      </c>
      <c r="D7786" s="12" t="s">
        <v>5518</v>
      </c>
      <c r="E7786" t="b">
        <v>0</v>
      </c>
      <c r="F7786">
        <v>0</v>
      </c>
      <c r="G7786">
        <v>2996611</v>
      </c>
      <c r="H7786">
        <v>43951</v>
      </c>
      <c r="I7786" s="12" t="s">
        <v>6382</v>
      </c>
      <c r="J7786">
        <v>7</v>
      </c>
      <c r="K7786">
        <v>1087</v>
      </c>
      <c r="L7786">
        <v>0</v>
      </c>
      <c r="M7786">
        <v>0</v>
      </c>
      <c r="N7786">
        <v>117</v>
      </c>
      <c r="O7786">
        <v>0</v>
      </c>
      <c r="P7786">
        <v>284</v>
      </c>
      <c r="Q7786">
        <v>11727</v>
      </c>
      <c r="R7786" t="b">
        <v>0</v>
      </c>
      <c r="S7786">
        <v>0</v>
      </c>
    </row>
    <row r="7787" spans="1:19">
      <c r="A7787">
        <v>539581</v>
      </c>
      <c r="B7787" s="12"/>
      <c r="C7787" s="12" t="s">
        <v>4797</v>
      </c>
      <c r="D7787" s="12" t="s">
        <v>5518</v>
      </c>
      <c r="E7787" t="b">
        <v>0</v>
      </c>
      <c r="F7787">
        <v>0</v>
      </c>
      <c r="G7787">
        <v>2996611</v>
      </c>
      <c r="H7787">
        <v>44084</v>
      </c>
      <c r="I7787" s="12" t="s">
        <v>6383</v>
      </c>
      <c r="J7787">
        <v>2</v>
      </c>
      <c r="K7787">
        <v>3175</v>
      </c>
      <c r="L7787">
        <v>0</v>
      </c>
      <c r="M7787">
        <v>0</v>
      </c>
      <c r="N7787">
        <v>0</v>
      </c>
      <c r="O7787">
        <v>304</v>
      </c>
      <c r="P7787">
        <v>-20</v>
      </c>
      <c r="Q7787">
        <v>11728</v>
      </c>
      <c r="R7787" t="b">
        <v>0</v>
      </c>
      <c r="S7787">
        <v>0</v>
      </c>
    </row>
    <row r="7788" spans="1:19">
      <c r="A7788">
        <v>539581</v>
      </c>
      <c r="B7788" s="12" t="s">
        <v>4510</v>
      </c>
      <c r="C7788" s="12" t="s">
        <v>4797</v>
      </c>
      <c r="D7788" s="12" t="s">
        <v>4510</v>
      </c>
      <c r="E7788" t="b">
        <v>0</v>
      </c>
      <c r="F7788">
        <v>0</v>
      </c>
      <c r="G7788">
        <v>2996611</v>
      </c>
      <c r="H7788" t="s">
        <v>21</v>
      </c>
      <c r="I7788" s="12"/>
      <c r="K7788">
        <v>0</v>
      </c>
      <c r="L7788">
        <v>0</v>
      </c>
      <c r="M7788">
        <v>0</v>
      </c>
      <c r="N7788">
        <v>284</v>
      </c>
      <c r="O7788">
        <v>304</v>
      </c>
      <c r="P7788">
        <v>-20</v>
      </c>
      <c r="Q7788">
        <v>11729</v>
      </c>
      <c r="R7788" t="b">
        <v>0</v>
      </c>
      <c r="S7788">
        <v>0</v>
      </c>
    </row>
    <row r="7789" spans="1:19">
      <c r="A7789">
        <v>539581</v>
      </c>
      <c r="B7789" s="12" t="s">
        <v>5951</v>
      </c>
      <c r="C7789" s="12" t="s">
        <v>4797</v>
      </c>
      <c r="D7789" s="12" t="s">
        <v>5951</v>
      </c>
      <c r="E7789" t="b">
        <v>0</v>
      </c>
      <c r="F7789">
        <v>0</v>
      </c>
      <c r="G7789">
        <v>899999999</v>
      </c>
      <c r="H7789" t="s">
        <v>21</v>
      </c>
      <c r="I7789" s="12"/>
      <c r="K7789">
        <v>0</v>
      </c>
      <c r="L7789">
        <v>1501</v>
      </c>
      <c r="M7789">
        <v>0</v>
      </c>
      <c r="N7789">
        <v>0</v>
      </c>
      <c r="O7789">
        <v>0</v>
      </c>
      <c r="P7789">
        <v>0</v>
      </c>
      <c r="Q7789">
        <v>11754</v>
      </c>
      <c r="R7789" t="b">
        <v>0</v>
      </c>
      <c r="S7789">
        <v>0</v>
      </c>
    </row>
    <row r="7790" spans="1:19">
      <c r="A7790">
        <v>539581</v>
      </c>
      <c r="B7790" s="12"/>
      <c r="C7790" s="12" t="s">
        <v>4797</v>
      </c>
      <c r="D7790" s="12" t="s">
        <v>5951</v>
      </c>
      <c r="E7790" t="b">
        <v>0</v>
      </c>
      <c r="F7790">
        <v>0</v>
      </c>
      <c r="G7790">
        <v>899999999</v>
      </c>
      <c r="H7790">
        <v>43920</v>
      </c>
      <c r="I7790" s="12" t="s">
        <v>5972</v>
      </c>
      <c r="J7790">
        <v>7</v>
      </c>
      <c r="K7790">
        <v>1076</v>
      </c>
      <c r="L7790">
        <v>0</v>
      </c>
      <c r="M7790">
        <v>0</v>
      </c>
      <c r="N7790">
        <v>167</v>
      </c>
      <c r="O7790">
        <v>0</v>
      </c>
      <c r="P7790">
        <v>167</v>
      </c>
      <c r="Q7790">
        <v>11755</v>
      </c>
      <c r="R7790" t="b">
        <v>0</v>
      </c>
      <c r="S7790">
        <v>0</v>
      </c>
    </row>
    <row r="7791" spans="1:19">
      <c r="A7791">
        <v>539581</v>
      </c>
      <c r="B7791" s="12"/>
      <c r="C7791" s="12" t="s">
        <v>4797</v>
      </c>
      <c r="D7791" s="12" t="s">
        <v>5951</v>
      </c>
      <c r="E7791" t="b">
        <v>0</v>
      </c>
      <c r="F7791">
        <v>0</v>
      </c>
      <c r="G7791">
        <v>899999999</v>
      </c>
      <c r="H7791">
        <v>43981</v>
      </c>
      <c r="I7791" s="12" t="s">
        <v>5974</v>
      </c>
      <c r="J7791">
        <v>7</v>
      </c>
      <c r="K7791">
        <v>1099</v>
      </c>
      <c r="L7791">
        <v>0</v>
      </c>
      <c r="M7791">
        <v>0</v>
      </c>
      <c r="N7791">
        <v>1138</v>
      </c>
      <c r="O7791">
        <v>0</v>
      </c>
      <c r="P7791">
        <v>1305</v>
      </c>
      <c r="Q7791">
        <v>11756</v>
      </c>
      <c r="R7791" t="b">
        <v>0</v>
      </c>
      <c r="S7791">
        <v>0</v>
      </c>
    </row>
    <row r="7792" spans="1:19">
      <c r="A7792">
        <v>539581</v>
      </c>
      <c r="B7792" s="12"/>
      <c r="C7792" s="12" t="s">
        <v>4797</v>
      </c>
      <c r="D7792" s="12" t="s">
        <v>5951</v>
      </c>
      <c r="E7792" t="b">
        <v>0</v>
      </c>
      <c r="F7792">
        <v>0</v>
      </c>
      <c r="G7792">
        <v>899999999</v>
      </c>
      <c r="H7792">
        <v>44194</v>
      </c>
      <c r="I7792" s="12" t="s">
        <v>5979</v>
      </c>
      <c r="J7792">
        <v>7</v>
      </c>
      <c r="K7792">
        <v>1195</v>
      </c>
      <c r="L7792">
        <v>0</v>
      </c>
      <c r="M7792">
        <v>0</v>
      </c>
      <c r="N7792">
        <v>196</v>
      </c>
      <c r="O7792">
        <v>0</v>
      </c>
      <c r="P7792">
        <v>1501</v>
      </c>
      <c r="Q7792">
        <v>11757</v>
      </c>
      <c r="R7792" t="b">
        <v>0</v>
      </c>
      <c r="S7792">
        <v>0</v>
      </c>
    </row>
    <row r="7793" spans="1:19">
      <c r="A7793">
        <v>539581</v>
      </c>
      <c r="B7793" s="12" t="s">
        <v>4511</v>
      </c>
      <c r="C7793" s="12" t="s">
        <v>4797</v>
      </c>
      <c r="D7793" s="12" t="s">
        <v>4511</v>
      </c>
      <c r="E7793" t="b">
        <v>0</v>
      </c>
      <c r="F7793">
        <v>0</v>
      </c>
      <c r="G7793">
        <v>899999999</v>
      </c>
      <c r="H7793" t="s">
        <v>21</v>
      </c>
      <c r="I7793" s="12"/>
      <c r="K7793">
        <v>0</v>
      </c>
      <c r="L7793">
        <v>0</v>
      </c>
      <c r="M7793">
        <v>0</v>
      </c>
      <c r="N7793">
        <v>1501</v>
      </c>
      <c r="O7793">
        <v>0</v>
      </c>
      <c r="P7793">
        <v>1501</v>
      </c>
      <c r="Q7793">
        <v>11758</v>
      </c>
      <c r="R7793" t="b">
        <v>0</v>
      </c>
      <c r="S7793">
        <v>0</v>
      </c>
    </row>
    <row r="7794" spans="1:19">
      <c r="A7794">
        <v>539581</v>
      </c>
      <c r="B7794" s="12" t="s">
        <v>5633</v>
      </c>
      <c r="C7794" s="12" t="s">
        <v>4797</v>
      </c>
      <c r="D7794" s="12" t="s">
        <v>5633</v>
      </c>
      <c r="E7794" t="b">
        <v>0</v>
      </c>
      <c r="F7794">
        <v>0</v>
      </c>
      <c r="G7794">
        <v>901121838</v>
      </c>
      <c r="H7794" t="s">
        <v>21</v>
      </c>
      <c r="I7794" s="12"/>
      <c r="K7794">
        <v>0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11759</v>
      </c>
      <c r="R7794" t="b">
        <v>0</v>
      </c>
      <c r="S7794">
        <v>0</v>
      </c>
    </row>
    <row r="7795" spans="1:19">
      <c r="A7795">
        <v>539581</v>
      </c>
      <c r="B7795" s="12"/>
      <c r="C7795" s="12" t="s">
        <v>4797</v>
      </c>
      <c r="D7795" s="12" t="s">
        <v>5633</v>
      </c>
      <c r="E7795" t="b">
        <v>0</v>
      </c>
      <c r="F7795">
        <v>0</v>
      </c>
      <c r="G7795">
        <v>901121838</v>
      </c>
      <c r="H7795">
        <v>43963</v>
      </c>
      <c r="I7795" s="12" t="s">
        <v>6384</v>
      </c>
      <c r="J7795">
        <v>2</v>
      </c>
      <c r="K7795">
        <v>3130</v>
      </c>
      <c r="L7795">
        <v>0</v>
      </c>
      <c r="M7795">
        <v>0</v>
      </c>
      <c r="N7795">
        <v>1</v>
      </c>
      <c r="O7795">
        <v>0</v>
      </c>
      <c r="P7795">
        <v>1</v>
      </c>
      <c r="Q7795">
        <v>11760</v>
      </c>
      <c r="R7795" t="b">
        <v>0</v>
      </c>
      <c r="S7795">
        <v>0</v>
      </c>
    </row>
    <row r="7796" spans="1:19">
      <c r="A7796">
        <v>539581</v>
      </c>
      <c r="B7796" s="12" t="s">
        <v>4513</v>
      </c>
      <c r="C7796" s="12" t="s">
        <v>4797</v>
      </c>
      <c r="D7796" s="12" t="s">
        <v>4513</v>
      </c>
      <c r="E7796" t="b">
        <v>0</v>
      </c>
      <c r="F7796">
        <v>0</v>
      </c>
      <c r="G7796">
        <v>901121838</v>
      </c>
      <c r="H7796" t="s">
        <v>21</v>
      </c>
      <c r="I7796" s="12"/>
      <c r="K7796">
        <v>0</v>
      </c>
      <c r="L7796">
        <v>0</v>
      </c>
      <c r="M7796">
        <v>0</v>
      </c>
      <c r="N7796">
        <v>1</v>
      </c>
      <c r="O7796">
        <v>0</v>
      </c>
      <c r="P7796">
        <v>1</v>
      </c>
      <c r="Q7796">
        <v>11761</v>
      </c>
      <c r="R7796" t="b">
        <v>0</v>
      </c>
      <c r="S7796">
        <v>0</v>
      </c>
    </row>
    <row r="7797" spans="1:19">
      <c r="A7797">
        <v>539581</v>
      </c>
      <c r="B7797" s="12" t="s">
        <v>4514</v>
      </c>
      <c r="C7797" s="12" t="s">
        <v>4797</v>
      </c>
      <c r="D7797" s="12" t="s">
        <v>4514</v>
      </c>
      <c r="E7797" t="b">
        <v>0</v>
      </c>
      <c r="F7797">
        <v>0</v>
      </c>
      <c r="G7797">
        <v>0</v>
      </c>
      <c r="H7797" t="s">
        <v>21</v>
      </c>
      <c r="I7797" s="12"/>
      <c r="K7797">
        <v>0</v>
      </c>
      <c r="L7797">
        <v>0</v>
      </c>
      <c r="M7797">
        <v>0</v>
      </c>
      <c r="N7797">
        <v>5772</v>
      </c>
      <c r="O7797">
        <v>304</v>
      </c>
      <c r="P7797">
        <v>5468</v>
      </c>
      <c r="Q7797">
        <v>11762</v>
      </c>
      <c r="R7797" t="b">
        <v>1</v>
      </c>
      <c r="S7797">
        <v>0</v>
      </c>
    </row>
    <row r="7798" spans="1:19">
      <c r="A7798">
        <v>5395</v>
      </c>
      <c r="B7798" s="12" t="s">
        <v>4515</v>
      </c>
      <c r="C7798" s="12" t="s">
        <v>4797</v>
      </c>
      <c r="D7798" s="12" t="s">
        <v>4515</v>
      </c>
      <c r="E7798" t="b">
        <v>0</v>
      </c>
      <c r="F7798">
        <v>0</v>
      </c>
      <c r="G7798">
        <v>0</v>
      </c>
      <c r="H7798" t="s">
        <v>21</v>
      </c>
      <c r="I7798" s="12"/>
      <c r="K7798">
        <v>0</v>
      </c>
      <c r="L7798">
        <v>0</v>
      </c>
      <c r="M7798">
        <v>0</v>
      </c>
      <c r="N7798">
        <v>5772</v>
      </c>
      <c r="O7798">
        <v>304</v>
      </c>
      <c r="P7798">
        <v>5468</v>
      </c>
      <c r="Q7798">
        <v>11763</v>
      </c>
      <c r="R7798" t="b">
        <v>1</v>
      </c>
      <c r="S7798">
        <v>0</v>
      </c>
    </row>
    <row r="7799" spans="1:19">
      <c r="A7799">
        <v>53</v>
      </c>
      <c r="B7799" s="12" t="s">
        <v>4516</v>
      </c>
      <c r="C7799" s="12" t="s">
        <v>4797</v>
      </c>
      <c r="D7799" s="12" t="s">
        <v>4516</v>
      </c>
      <c r="E7799" t="b">
        <v>0</v>
      </c>
      <c r="F7799">
        <v>0</v>
      </c>
      <c r="G7799">
        <v>0</v>
      </c>
      <c r="H7799" t="s">
        <v>21</v>
      </c>
      <c r="I7799" s="12"/>
      <c r="K7799">
        <v>0</v>
      </c>
      <c r="L7799">
        <v>0</v>
      </c>
      <c r="M7799">
        <v>0</v>
      </c>
      <c r="N7799">
        <v>3062353</v>
      </c>
      <c r="O7799">
        <v>304</v>
      </c>
      <c r="P7799">
        <v>3062048.66</v>
      </c>
      <c r="Q7799">
        <v>11764</v>
      </c>
      <c r="R7799" t="b">
        <v>1</v>
      </c>
      <c r="S7799">
        <v>0</v>
      </c>
    </row>
    <row r="7800" spans="1:19">
      <c r="A7800">
        <v>5</v>
      </c>
      <c r="B7800" s="12" t="s">
        <v>4517</v>
      </c>
      <c r="C7800" s="12" t="s">
        <v>4797</v>
      </c>
      <c r="D7800" s="12" t="s">
        <v>4517</v>
      </c>
      <c r="E7800" t="b">
        <v>0</v>
      </c>
      <c r="F7800">
        <v>0</v>
      </c>
      <c r="G7800">
        <v>0</v>
      </c>
      <c r="H7800" t="s">
        <v>21</v>
      </c>
      <c r="I7800" s="12"/>
      <c r="K7800">
        <v>0</v>
      </c>
      <c r="L7800">
        <v>0</v>
      </c>
      <c r="M7800">
        <v>0</v>
      </c>
      <c r="N7800">
        <v>190222636</v>
      </c>
      <c r="O7800">
        <v>400304</v>
      </c>
      <c r="P7800">
        <v>189822332.25</v>
      </c>
      <c r="Q7800">
        <v>11773</v>
      </c>
      <c r="R7800" t="b">
        <v>1</v>
      </c>
      <c r="S7800">
        <v>0</v>
      </c>
    </row>
    <row r="7801" spans="1:19">
      <c r="A7801">
        <v>8</v>
      </c>
      <c r="B7801" s="12" t="s">
        <v>6385</v>
      </c>
      <c r="C7801" s="12" t="s">
        <v>2436</v>
      </c>
      <c r="D7801" s="12" t="s">
        <v>6385</v>
      </c>
      <c r="E7801" t="b">
        <v>0</v>
      </c>
      <c r="F7801">
        <v>0</v>
      </c>
      <c r="G7801">
        <v>0</v>
      </c>
      <c r="H7801" t="s">
        <v>21</v>
      </c>
      <c r="I7801" s="12"/>
      <c r="K7801">
        <v>0</v>
      </c>
      <c r="L7801">
        <v>44647548</v>
      </c>
      <c r="M7801">
        <v>44647548</v>
      </c>
      <c r="N7801">
        <v>0</v>
      </c>
      <c r="O7801">
        <v>0</v>
      </c>
      <c r="P7801">
        <v>0</v>
      </c>
      <c r="Q7801">
        <v>11789</v>
      </c>
      <c r="R7801" t="b">
        <v>1</v>
      </c>
      <c r="S7801">
        <v>0</v>
      </c>
    </row>
    <row r="7802" spans="1:19">
      <c r="A7802">
        <v>83</v>
      </c>
      <c r="B7802" s="12" t="s">
        <v>6386</v>
      </c>
      <c r="C7802" s="12" t="s">
        <v>19</v>
      </c>
      <c r="D7802" s="12" t="s">
        <v>6386</v>
      </c>
      <c r="E7802" t="b">
        <v>0</v>
      </c>
      <c r="F7802">
        <v>106051475</v>
      </c>
      <c r="G7802">
        <v>0</v>
      </c>
      <c r="H7802" t="s">
        <v>21</v>
      </c>
      <c r="I7802" s="12"/>
      <c r="K7802">
        <v>0</v>
      </c>
      <c r="L7802">
        <v>34339094</v>
      </c>
      <c r="M7802">
        <v>10308454</v>
      </c>
      <c r="N7802">
        <v>0</v>
      </c>
      <c r="O7802">
        <v>0</v>
      </c>
      <c r="P7802">
        <v>106051475</v>
      </c>
      <c r="Q7802">
        <v>11790</v>
      </c>
      <c r="R7802" t="b">
        <v>1</v>
      </c>
      <c r="S7802">
        <v>0</v>
      </c>
    </row>
    <row r="7803" spans="1:19">
      <c r="A7803">
        <v>8395</v>
      </c>
      <c r="B7803" s="12" t="s">
        <v>6387</v>
      </c>
      <c r="C7803" s="12" t="s">
        <v>19</v>
      </c>
      <c r="D7803" s="12" t="s">
        <v>6387</v>
      </c>
      <c r="E7803" t="b">
        <v>0</v>
      </c>
      <c r="F7803">
        <v>106051475</v>
      </c>
      <c r="G7803">
        <v>0</v>
      </c>
      <c r="H7803" t="s">
        <v>21</v>
      </c>
      <c r="I7803" s="12"/>
      <c r="K7803">
        <v>0</v>
      </c>
      <c r="L7803">
        <v>34339094</v>
      </c>
      <c r="M7803">
        <v>10308454</v>
      </c>
      <c r="N7803">
        <v>0</v>
      </c>
      <c r="O7803">
        <v>0</v>
      </c>
      <c r="P7803">
        <v>106051475</v>
      </c>
      <c r="Q7803">
        <v>11791</v>
      </c>
      <c r="R7803" t="b">
        <v>1</v>
      </c>
      <c r="S7803">
        <v>0</v>
      </c>
    </row>
    <row r="7804" spans="1:19">
      <c r="A7804">
        <v>839525</v>
      </c>
      <c r="B7804" s="12" t="s">
        <v>6388</v>
      </c>
      <c r="C7804" s="12" t="s">
        <v>2436</v>
      </c>
      <c r="D7804" s="12" t="s">
        <v>6388</v>
      </c>
      <c r="E7804" t="b">
        <v>0</v>
      </c>
      <c r="F7804">
        <v>106051475</v>
      </c>
      <c r="G7804">
        <v>0</v>
      </c>
      <c r="H7804" t="s">
        <v>21</v>
      </c>
      <c r="I7804" s="12"/>
      <c r="K7804">
        <v>0</v>
      </c>
      <c r="L7804">
        <v>34339094</v>
      </c>
      <c r="M7804">
        <v>10308454</v>
      </c>
      <c r="N7804">
        <v>0</v>
      </c>
      <c r="O7804">
        <v>0</v>
      </c>
      <c r="P7804">
        <v>106051475</v>
      </c>
      <c r="Q7804">
        <v>11792</v>
      </c>
      <c r="R7804" t="b">
        <v>0</v>
      </c>
      <c r="S7804">
        <v>0</v>
      </c>
    </row>
    <row r="7805" spans="1:19">
      <c r="A7805">
        <v>83952502</v>
      </c>
      <c r="B7805" s="12" t="s">
        <v>6389</v>
      </c>
      <c r="C7805" s="12" t="s">
        <v>4797</v>
      </c>
      <c r="D7805" s="12" t="s">
        <v>6389</v>
      </c>
      <c r="E7805" t="b">
        <v>1</v>
      </c>
      <c r="F7805">
        <v>106050577</v>
      </c>
      <c r="G7805">
        <v>0</v>
      </c>
      <c r="H7805" t="s">
        <v>21</v>
      </c>
      <c r="I7805" s="12"/>
      <c r="K7805">
        <v>0</v>
      </c>
      <c r="L7805">
        <v>17169547</v>
      </c>
      <c r="M7805">
        <v>5154227</v>
      </c>
      <c r="N7805">
        <v>0</v>
      </c>
      <c r="O7805">
        <v>0</v>
      </c>
      <c r="P7805">
        <v>106050577</v>
      </c>
      <c r="Q7805">
        <v>11794</v>
      </c>
      <c r="R7805" t="b">
        <v>1</v>
      </c>
      <c r="S7805">
        <v>0</v>
      </c>
    </row>
    <row r="7806" spans="1:19">
      <c r="A7806">
        <v>83952502</v>
      </c>
      <c r="B7806" s="12" t="s">
        <v>4815</v>
      </c>
      <c r="C7806" s="12" t="s">
        <v>4797</v>
      </c>
      <c r="D7806" s="12" t="s">
        <v>4815</v>
      </c>
      <c r="E7806" t="b">
        <v>0</v>
      </c>
      <c r="F7806">
        <v>0</v>
      </c>
      <c r="G7806">
        <v>1102</v>
      </c>
      <c r="H7806" t="s">
        <v>21</v>
      </c>
      <c r="I7806" s="12"/>
      <c r="K7806">
        <v>0</v>
      </c>
      <c r="L7806">
        <v>60422</v>
      </c>
      <c r="M7806">
        <v>37167</v>
      </c>
      <c r="N7806">
        <v>0</v>
      </c>
      <c r="O7806">
        <v>0</v>
      </c>
      <c r="P7806">
        <v>0</v>
      </c>
      <c r="Q7806">
        <v>11797</v>
      </c>
      <c r="R7806" t="b">
        <v>0</v>
      </c>
      <c r="S7806">
        <v>0</v>
      </c>
    </row>
    <row r="7807" spans="1:19">
      <c r="A7807">
        <v>83952502</v>
      </c>
      <c r="B7807" s="12"/>
      <c r="C7807" s="12" t="s">
        <v>4797</v>
      </c>
      <c r="D7807" s="12" t="s">
        <v>4815</v>
      </c>
      <c r="E7807" t="b">
        <v>0</v>
      </c>
      <c r="F7807">
        <v>0</v>
      </c>
      <c r="G7807">
        <v>1102</v>
      </c>
      <c r="H7807">
        <v>43922</v>
      </c>
      <c r="I7807" s="12" t="s">
        <v>4528</v>
      </c>
      <c r="J7807">
        <v>12</v>
      </c>
      <c r="K7807">
        <v>10496</v>
      </c>
      <c r="L7807">
        <v>0</v>
      </c>
      <c r="M7807">
        <v>0</v>
      </c>
      <c r="N7807">
        <v>3011</v>
      </c>
      <c r="O7807">
        <v>0</v>
      </c>
      <c r="P7807">
        <v>3011</v>
      </c>
      <c r="Q7807">
        <v>11798</v>
      </c>
      <c r="R7807" t="b">
        <v>0</v>
      </c>
      <c r="S7807">
        <v>0</v>
      </c>
    </row>
    <row r="7808" spans="1:19">
      <c r="A7808">
        <v>83952502</v>
      </c>
      <c r="B7808" s="12"/>
      <c r="C7808" s="12" t="s">
        <v>4797</v>
      </c>
      <c r="D7808" s="12" t="s">
        <v>4815</v>
      </c>
      <c r="E7808" t="b">
        <v>0</v>
      </c>
      <c r="F7808">
        <v>0</v>
      </c>
      <c r="G7808">
        <v>1102</v>
      </c>
      <c r="H7808">
        <v>44013</v>
      </c>
      <c r="I7808" s="12" t="s">
        <v>4529</v>
      </c>
      <c r="J7808">
        <v>12</v>
      </c>
      <c r="K7808">
        <v>10736</v>
      </c>
      <c r="L7808">
        <v>0</v>
      </c>
      <c r="M7808">
        <v>0</v>
      </c>
      <c r="N7808">
        <v>12738</v>
      </c>
      <c r="O7808">
        <v>0</v>
      </c>
      <c r="P7808">
        <v>15749</v>
      </c>
      <c r="Q7808">
        <v>11799</v>
      </c>
      <c r="R7808" t="b">
        <v>0</v>
      </c>
      <c r="S7808">
        <v>0</v>
      </c>
    </row>
    <row r="7809" spans="1:19">
      <c r="A7809">
        <v>83952502</v>
      </c>
      <c r="B7809" s="12"/>
      <c r="C7809" s="12" t="s">
        <v>4797</v>
      </c>
      <c r="D7809" s="12" t="s">
        <v>4815</v>
      </c>
      <c r="E7809" t="b">
        <v>0</v>
      </c>
      <c r="F7809">
        <v>0</v>
      </c>
      <c r="G7809">
        <v>1102</v>
      </c>
      <c r="H7809">
        <v>44044</v>
      </c>
      <c r="I7809" s="12" t="s">
        <v>4530</v>
      </c>
      <c r="J7809">
        <v>12</v>
      </c>
      <c r="K7809">
        <v>10816</v>
      </c>
      <c r="L7809">
        <v>0</v>
      </c>
      <c r="M7809">
        <v>0</v>
      </c>
      <c r="N7809">
        <v>21418</v>
      </c>
      <c r="O7809">
        <v>0</v>
      </c>
      <c r="P7809">
        <v>37167</v>
      </c>
      <c r="Q7809">
        <v>11800</v>
      </c>
      <c r="R7809" t="b">
        <v>0</v>
      </c>
      <c r="S7809">
        <v>0</v>
      </c>
    </row>
    <row r="7810" spans="1:19">
      <c r="A7810">
        <v>83952502</v>
      </c>
      <c r="B7810" s="12"/>
      <c r="C7810" s="12" t="s">
        <v>4797</v>
      </c>
      <c r="D7810" s="12" t="s">
        <v>4815</v>
      </c>
      <c r="E7810" t="b">
        <v>0</v>
      </c>
      <c r="F7810">
        <v>0</v>
      </c>
      <c r="G7810">
        <v>1102</v>
      </c>
      <c r="H7810">
        <v>44075</v>
      </c>
      <c r="I7810" s="12" t="s">
        <v>4531</v>
      </c>
      <c r="J7810">
        <v>12</v>
      </c>
      <c r="K7810">
        <v>10896</v>
      </c>
      <c r="L7810">
        <v>0</v>
      </c>
      <c r="M7810">
        <v>0</v>
      </c>
      <c r="N7810">
        <v>23255</v>
      </c>
      <c r="O7810">
        <v>0</v>
      </c>
      <c r="P7810">
        <v>60422</v>
      </c>
      <c r="Q7810">
        <v>11801</v>
      </c>
      <c r="R7810" t="b">
        <v>0</v>
      </c>
      <c r="S7810">
        <v>0</v>
      </c>
    </row>
    <row r="7811" spans="1:19">
      <c r="A7811">
        <v>83952502</v>
      </c>
      <c r="B7811" s="12"/>
      <c r="C7811" s="12" t="s">
        <v>4797</v>
      </c>
      <c r="D7811" s="12" t="s">
        <v>4815</v>
      </c>
      <c r="E7811" t="b">
        <v>0</v>
      </c>
      <c r="F7811">
        <v>0</v>
      </c>
      <c r="G7811">
        <v>1102</v>
      </c>
      <c r="H7811">
        <v>44098</v>
      </c>
      <c r="I7811" s="12" t="s">
        <v>6390</v>
      </c>
      <c r="J7811">
        <v>1</v>
      </c>
      <c r="K7811">
        <v>14095</v>
      </c>
      <c r="L7811">
        <v>0</v>
      </c>
      <c r="M7811">
        <v>0</v>
      </c>
      <c r="N7811">
        <v>0</v>
      </c>
      <c r="O7811">
        <v>3011</v>
      </c>
      <c r="P7811">
        <v>57411</v>
      </c>
      <c r="Q7811">
        <v>11802</v>
      </c>
      <c r="R7811" t="b">
        <v>0</v>
      </c>
      <c r="S7811">
        <v>0</v>
      </c>
    </row>
    <row r="7812" spans="1:19">
      <c r="A7812">
        <v>83952502</v>
      </c>
      <c r="B7812" s="12"/>
      <c r="C7812" s="12" t="s">
        <v>4797</v>
      </c>
      <c r="D7812" s="12" t="s">
        <v>4815</v>
      </c>
      <c r="E7812" t="b">
        <v>0</v>
      </c>
      <c r="F7812">
        <v>0</v>
      </c>
      <c r="G7812">
        <v>1102</v>
      </c>
      <c r="H7812">
        <v>44105</v>
      </c>
      <c r="I7812" s="12" t="s">
        <v>4533</v>
      </c>
      <c r="J7812">
        <v>12</v>
      </c>
      <c r="K7812">
        <v>10976</v>
      </c>
      <c r="L7812">
        <v>0</v>
      </c>
      <c r="M7812">
        <v>0</v>
      </c>
      <c r="N7812">
        <v>0</v>
      </c>
      <c r="O7812">
        <v>0</v>
      </c>
      <c r="P7812">
        <v>57411</v>
      </c>
      <c r="Q7812">
        <v>11803</v>
      </c>
      <c r="R7812" t="b">
        <v>0</v>
      </c>
      <c r="S7812">
        <v>0</v>
      </c>
    </row>
    <row r="7813" spans="1:19">
      <c r="A7813">
        <v>83952502</v>
      </c>
      <c r="B7813" s="12"/>
      <c r="C7813" s="12" t="s">
        <v>4797</v>
      </c>
      <c r="D7813" s="12" t="s">
        <v>4815</v>
      </c>
      <c r="E7813" t="b">
        <v>0</v>
      </c>
      <c r="F7813">
        <v>0</v>
      </c>
      <c r="G7813">
        <v>1102</v>
      </c>
      <c r="H7813">
        <v>44136</v>
      </c>
      <c r="I7813" s="12" t="s">
        <v>4534</v>
      </c>
      <c r="J7813">
        <v>12</v>
      </c>
      <c r="K7813">
        <v>11056</v>
      </c>
      <c r="L7813">
        <v>0</v>
      </c>
      <c r="M7813">
        <v>0</v>
      </c>
      <c r="N7813">
        <v>0</v>
      </c>
      <c r="O7813">
        <v>0</v>
      </c>
      <c r="P7813">
        <v>57411</v>
      </c>
      <c r="Q7813">
        <v>11804</v>
      </c>
      <c r="R7813" t="b">
        <v>0</v>
      </c>
      <c r="S7813">
        <v>0</v>
      </c>
    </row>
    <row r="7814" spans="1:19">
      <c r="A7814">
        <v>83952502</v>
      </c>
      <c r="B7814" s="12"/>
      <c r="C7814" s="12" t="s">
        <v>4797</v>
      </c>
      <c r="D7814" s="12" t="s">
        <v>4815</v>
      </c>
      <c r="E7814" t="b">
        <v>0</v>
      </c>
      <c r="F7814">
        <v>0</v>
      </c>
      <c r="G7814">
        <v>1102</v>
      </c>
      <c r="H7814">
        <v>44166</v>
      </c>
      <c r="I7814" s="12" t="s">
        <v>4535</v>
      </c>
      <c r="J7814">
        <v>12</v>
      </c>
      <c r="K7814">
        <v>11136</v>
      </c>
      <c r="L7814">
        <v>0</v>
      </c>
      <c r="M7814">
        <v>0</v>
      </c>
      <c r="N7814">
        <v>0</v>
      </c>
      <c r="O7814">
        <v>0</v>
      </c>
      <c r="P7814">
        <v>57411</v>
      </c>
      <c r="Q7814">
        <v>11805</v>
      </c>
      <c r="R7814" t="b">
        <v>0</v>
      </c>
      <c r="S7814">
        <v>0</v>
      </c>
    </row>
    <row r="7815" spans="1:19">
      <c r="A7815">
        <v>83952502</v>
      </c>
      <c r="B7815" s="12"/>
      <c r="C7815" s="12" t="s">
        <v>4797</v>
      </c>
      <c r="D7815" s="12" t="s">
        <v>4815</v>
      </c>
      <c r="E7815" t="b">
        <v>0</v>
      </c>
      <c r="F7815">
        <v>0</v>
      </c>
      <c r="G7815">
        <v>1102</v>
      </c>
      <c r="H7815">
        <v>44175</v>
      </c>
      <c r="I7815" s="12" t="s">
        <v>6391</v>
      </c>
      <c r="J7815">
        <v>1</v>
      </c>
      <c r="K7815">
        <v>14297</v>
      </c>
      <c r="L7815">
        <v>0</v>
      </c>
      <c r="M7815">
        <v>0</v>
      </c>
      <c r="N7815">
        <v>0</v>
      </c>
      <c r="O7815">
        <v>12738</v>
      </c>
      <c r="P7815">
        <v>44673</v>
      </c>
      <c r="Q7815">
        <v>11806</v>
      </c>
      <c r="R7815" t="b">
        <v>0</v>
      </c>
      <c r="S7815">
        <v>0</v>
      </c>
    </row>
    <row r="7816" spans="1:19">
      <c r="A7816">
        <v>83952502</v>
      </c>
      <c r="B7816" s="12"/>
      <c r="C7816" s="12" t="s">
        <v>4797</v>
      </c>
      <c r="D7816" s="12" t="s">
        <v>4815</v>
      </c>
      <c r="E7816" t="b">
        <v>0</v>
      </c>
      <c r="F7816">
        <v>0</v>
      </c>
      <c r="G7816">
        <v>1102</v>
      </c>
      <c r="H7816">
        <v>44175</v>
      </c>
      <c r="I7816" s="12" t="s">
        <v>6392</v>
      </c>
      <c r="J7816">
        <v>1</v>
      </c>
      <c r="K7816">
        <v>14297</v>
      </c>
      <c r="L7816">
        <v>0</v>
      </c>
      <c r="M7816">
        <v>0</v>
      </c>
      <c r="N7816">
        <v>0</v>
      </c>
      <c r="O7816">
        <v>21418</v>
      </c>
      <c r="P7816">
        <v>23255</v>
      </c>
      <c r="Q7816">
        <v>11807</v>
      </c>
      <c r="R7816" t="b">
        <v>0</v>
      </c>
      <c r="S7816">
        <v>0</v>
      </c>
    </row>
    <row r="7817" spans="1:19">
      <c r="A7817">
        <v>83952502</v>
      </c>
      <c r="B7817" s="12" t="s">
        <v>4538</v>
      </c>
      <c r="C7817" s="12" t="s">
        <v>4797</v>
      </c>
      <c r="D7817" s="12" t="s">
        <v>4538</v>
      </c>
      <c r="E7817" t="b">
        <v>0</v>
      </c>
      <c r="F7817">
        <v>0</v>
      </c>
      <c r="G7817">
        <v>1102</v>
      </c>
      <c r="H7817" t="s">
        <v>21</v>
      </c>
      <c r="I7817" s="12"/>
      <c r="K7817">
        <v>0</v>
      </c>
      <c r="L7817">
        <v>0</v>
      </c>
      <c r="M7817">
        <v>0</v>
      </c>
      <c r="N7817">
        <v>60422</v>
      </c>
      <c r="O7817">
        <v>37167</v>
      </c>
      <c r="P7817">
        <v>23255</v>
      </c>
      <c r="Q7817">
        <v>11808</v>
      </c>
      <c r="R7817" t="b">
        <v>0</v>
      </c>
      <c r="S7817">
        <v>0</v>
      </c>
    </row>
    <row r="7818" spans="1:19">
      <c r="A7818">
        <v>83952502</v>
      </c>
      <c r="B7818" s="12" t="s">
        <v>4894</v>
      </c>
      <c r="C7818" s="12" t="s">
        <v>4797</v>
      </c>
      <c r="D7818" s="12" t="s">
        <v>4894</v>
      </c>
      <c r="E7818" t="b">
        <v>0</v>
      </c>
      <c r="F7818">
        <v>0</v>
      </c>
      <c r="G7818">
        <v>1502</v>
      </c>
      <c r="H7818" t="s">
        <v>21</v>
      </c>
      <c r="I7818" s="12"/>
      <c r="K7818">
        <v>0</v>
      </c>
      <c r="L7818">
        <v>7326</v>
      </c>
      <c r="M7818">
        <v>7326</v>
      </c>
      <c r="N7818">
        <v>0</v>
      </c>
      <c r="O7818">
        <v>0</v>
      </c>
      <c r="P7818">
        <v>0</v>
      </c>
      <c r="Q7818">
        <v>11821</v>
      </c>
      <c r="R7818" t="b">
        <v>0</v>
      </c>
      <c r="S7818">
        <v>0</v>
      </c>
    </row>
    <row r="7819" spans="1:19">
      <c r="A7819">
        <v>83952502</v>
      </c>
      <c r="B7819" s="12"/>
      <c r="C7819" s="12" t="s">
        <v>4797</v>
      </c>
      <c r="D7819" s="12" t="s">
        <v>4894</v>
      </c>
      <c r="E7819" t="b">
        <v>0</v>
      </c>
      <c r="F7819">
        <v>0</v>
      </c>
      <c r="G7819">
        <v>1502</v>
      </c>
      <c r="H7819">
        <v>43862</v>
      </c>
      <c r="I7819" s="12" t="s">
        <v>4539</v>
      </c>
      <c r="J7819">
        <v>12</v>
      </c>
      <c r="K7819">
        <v>10344</v>
      </c>
      <c r="L7819">
        <v>0</v>
      </c>
      <c r="M7819">
        <v>0</v>
      </c>
      <c r="N7819">
        <v>4387</v>
      </c>
      <c r="O7819">
        <v>0</v>
      </c>
      <c r="P7819">
        <v>4387</v>
      </c>
      <c r="Q7819">
        <v>11822</v>
      </c>
      <c r="R7819" t="b">
        <v>0</v>
      </c>
      <c r="S7819">
        <v>0</v>
      </c>
    </row>
    <row r="7820" spans="1:19">
      <c r="A7820">
        <v>83952502</v>
      </c>
      <c r="B7820" s="12"/>
      <c r="C7820" s="12" t="s">
        <v>4797</v>
      </c>
      <c r="D7820" s="12" t="s">
        <v>4894</v>
      </c>
      <c r="E7820" t="b">
        <v>0</v>
      </c>
      <c r="F7820">
        <v>0</v>
      </c>
      <c r="G7820">
        <v>1502</v>
      </c>
      <c r="H7820">
        <v>43889</v>
      </c>
      <c r="I7820" s="12" t="s">
        <v>6393</v>
      </c>
      <c r="J7820">
        <v>1</v>
      </c>
      <c r="K7820">
        <v>13603</v>
      </c>
      <c r="L7820">
        <v>0</v>
      </c>
      <c r="M7820">
        <v>0</v>
      </c>
      <c r="N7820">
        <v>0</v>
      </c>
      <c r="O7820">
        <v>4387</v>
      </c>
      <c r="P7820">
        <v>0</v>
      </c>
      <c r="Q7820">
        <v>11823</v>
      </c>
      <c r="R7820" t="b">
        <v>0</v>
      </c>
      <c r="S7820">
        <v>0</v>
      </c>
    </row>
    <row r="7821" spans="1:19">
      <c r="A7821">
        <v>83952502</v>
      </c>
      <c r="B7821" s="12"/>
      <c r="C7821" s="12" t="s">
        <v>4797</v>
      </c>
      <c r="D7821" s="12" t="s">
        <v>4894</v>
      </c>
      <c r="E7821" t="b">
        <v>0</v>
      </c>
      <c r="F7821">
        <v>0</v>
      </c>
      <c r="G7821">
        <v>1502</v>
      </c>
      <c r="H7821">
        <v>43922</v>
      </c>
      <c r="I7821" s="12" t="s">
        <v>4541</v>
      </c>
      <c r="J7821">
        <v>12</v>
      </c>
      <c r="K7821">
        <v>10504</v>
      </c>
      <c r="L7821">
        <v>0</v>
      </c>
      <c r="M7821">
        <v>0</v>
      </c>
      <c r="N7821">
        <v>2939</v>
      </c>
      <c r="O7821">
        <v>0</v>
      </c>
      <c r="P7821">
        <v>2939</v>
      </c>
      <c r="Q7821">
        <v>11824</v>
      </c>
      <c r="R7821" t="b">
        <v>0</v>
      </c>
      <c r="S7821">
        <v>0</v>
      </c>
    </row>
    <row r="7822" spans="1:19">
      <c r="A7822">
        <v>83952502</v>
      </c>
      <c r="B7822" s="12"/>
      <c r="C7822" s="12" t="s">
        <v>4797</v>
      </c>
      <c r="D7822" s="12" t="s">
        <v>4894</v>
      </c>
      <c r="E7822" t="b">
        <v>0</v>
      </c>
      <c r="F7822">
        <v>0</v>
      </c>
      <c r="G7822">
        <v>1502</v>
      </c>
      <c r="H7822">
        <v>43949</v>
      </c>
      <c r="I7822" s="12" t="s">
        <v>6390</v>
      </c>
      <c r="J7822">
        <v>1</v>
      </c>
      <c r="K7822">
        <v>13724</v>
      </c>
      <c r="L7822">
        <v>0</v>
      </c>
      <c r="M7822">
        <v>0</v>
      </c>
      <c r="N7822">
        <v>0</v>
      </c>
      <c r="O7822">
        <v>2939</v>
      </c>
      <c r="P7822">
        <v>0</v>
      </c>
      <c r="Q7822">
        <v>11825</v>
      </c>
      <c r="R7822" t="b">
        <v>0</v>
      </c>
      <c r="S7822">
        <v>0</v>
      </c>
    </row>
    <row r="7823" spans="1:19">
      <c r="A7823">
        <v>83952502</v>
      </c>
      <c r="B7823" s="12" t="s">
        <v>4542</v>
      </c>
      <c r="C7823" s="12" t="s">
        <v>4797</v>
      </c>
      <c r="D7823" s="12" t="s">
        <v>4542</v>
      </c>
      <c r="E7823" t="b">
        <v>0</v>
      </c>
      <c r="F7823">
        <v>0</v>
      </c>
      <c r="G7823">
        <v>1502</v>
      </c>
      <c r="H7823" t="s">
        <v>21</v>
      </c>
      <c r="I7823" s="12"/>
      <c r="K7823">
        <v>0</v>
      </c>
      <c r="L7823">
        <v>0</v>
      </c>
      <c r="M7823">
        <v>0</v>
      </c>
      <c r="N7823">
        <v>7326</v>
      </c>
      <c r="O7823">
        <v>7326</v>
      </c>
      <c r="P7823">
        <v>0</v>
      </c>
      <c r="Q7823">
        <v>11826</v>
      </c>
      <c r="R7823" t="b">
        <v>0</v>
      </c>
      <c r="S7823">
        <v>0</v>
      </c>
    </row>
    <row r="7824" spans="1:19">
      <c r="A7824">
        <v>83952502</v>
      </c>
      <c r="B7824" s="12" t="s">
        <v>4919</v>
      </c>
      <c r="C7824" s="12" t="s">
        <v>4797</v>
      </c>
      <c r="D7824" s="12" t="s">
        <v>4919</v>
      </c>
      <c r="E7824" t="b">
        <v>0</v>
      </c>
      <c r="F7824">
        <v>0</v>
      </c>
      <c r="G7824">
        <v>2201</v>
      </c>
      <c r="H7824" t="s">
        <v>21</v>
      </c>
      <c r="I7824" s="12"/>
      <c r="K7824">
        <v>0</v>
      </c>
      <c r="L7824">
        <v>300</v>
      </c>
      <c r="M7824">
        <v>300</v>
      </c>
      <c r="N7824">
        <v>0</v>
      </c>
      <c r="O7824">
        <v>0</v>
      </c>
      <c r="P7824">
        <v>0</v>
      </c>
      <c r="Q7824">
        <v>11831</v>
      </c>
      <c r="R7824" t="b">
        <v>0</v>
      </c>
      <c r="S7824">
        <v>0</v>
      </c>
    </row>
    <row r="7825" spans="1:19">
      <c r="A7825">
        <v>83952502</v>
      </c>
      <c r="B7825" s="12"/>
      <c r="C7825" s="12" t="s">
        <v>4797</v>
      </c>
      <c r="D7825" s="12" t="s">
        <v>4919</v>
      </c>
      <c r="E7825" t="b">
        <v>0</v>
      </c>
      <c r="F7825">
        <v>0</v>
      </c>
      <c r="G7825">
        <v>2201</v>
      </c>
      <c r="H7825">
        <v>44013</v>
      </c>
      <c r="I7825" s="12" t="s">
        <v>4543</v>
      </c>
      <c r="J7825">
        <v>12</v>
      </c>
      <c r="K7825">
        <v>10747</v>
      </c>
      <c r="L7825">
        <v>0</v>
      </c>
      <c r="M7825">
        <v>0</v>
      </c>
      <c r="N7825">
        <v>300</v>
      </c>
      <c r="O7825">
        <v>0</v>
      </c>
      <c r="P7825">
        <v>300</v>
      </c>
      <c r="Q7825">
        <v>11832</v>
      </c>
      <c r="R7825" t="b">
        <v>0</v>
      </c>
      <c r="S7825">
        <v>0</v>
      </c>
    </row>
    <row r="7826" spans="1:19">
      <c r="A7826">
        <v>83952502</v>
      </c>
      <c r="B7826" s="12"/>
      <c r="C7826" s="12" t="s">
        <v>4797</v>
      </c>
      <c r="D7826" s="12" t="s">
        <v>4919</v>
      </c>
      <c r="E7826" t="b">
        <v>0</v>
      </c>
      <c r="F7826">
        <v>0</v>
      </c>
      <c r="G7826">
        <v>2201</v>
      </c>
      <c r="H7826">
        <v>44029</v>
      </c>
      <c r="I7826" s="12" t="s">
        <v>6391</v>
      </c>
      <c r="J7826">
        <v>1</v>
      </c>
      <c r="K7826">
        <v>13929</v>
      </c>
      <c r="L7826">
        <v>0</v>
      </c>
      <c r="M7826">
        <v>0</v>
      </c>
      <c r="N7826">
        <v>0</v>
      </c>
      <c r="O7826">
        <v>300</v>
      </c>
      <c r="P7826">
        <v>0</v>
      </c>
      <c r="Q7826">
        <v>11833</v>
      </c>
      <c r="R7826" t="b">
        <v>0</v>
      </c>
      <c r="S7826">
        <v>0</v>
      </c>
    </row>
    <row r="7827" spans="1:19">
      <c r="A7827">
        <v>83952502</v>
      </c>
      <c r="B7827" s="12" t="s">
        <v>4544</v>
      </c>
      <c r="C7827" s="12" t="s">
        <v>4797</v>
      </c>
      <c r="D7827" s="12" t="s">
        <v>4544</v>
      </c>
      <c r="E7827" t="b">
        <v>0</v>
      </c>
      <c r="F7827">
        <v>0</v>
      </c>
      <c r="G7827">
        <v>2201</v>
      </c>
      <c r="H7827" t="s">
        <v>21</v>
      </c>
      <c r="I7827" s="12"/>
      <c r="K7827">
        <v>0</v>
      </c>
      <c r="L7827">
        <v>0</v>
      </c>
      <c r="M7827">
        <v>0</v>
      </c>
      <c r="N7827">
        <v>300</v>
      </c>
      <c r="O7827">
        <v>300</v>
      </c>
      <c r="P7827">
        <v>0</v>
      </c>
      <c r="Q7827">
        <v>11834</v>
      </c>
      <c r="R7827" t="b">
        <v>0</v>
      </c>
      <c r="S7827">
        <v>0</v>
      </c>
    </row>
    <row r="7828" spans="1:19">
      <c r="A7828">
        <v>83952502</v>
      </c>
      <c r="B7828" s="12" t="s">
        <v>4958</v>
      </c>
      <c r="C7828" s="12" t="s">
        <v>4797</v>
      </c>
      <c r="D7828" s="12" t="s">
        <v>4958</v>
      </c>
      <c r="E7828" t="b">
        <v>0</v>
      </c>
      <c r="F7828">
        <v>13492</v>
      </c>
      <c r="G7828">
        <v>2401</v>
      </c>
      <c r="H7828" t="s">
        <v>21</v>
      </c>
      <c r="I7828" s="12"/>
      <c r="K7828">
        <v>0</v>
      </c>
      <c r="L7828">
        <v>14121</v>
      </c>
      <c r="M7828">
        <v>27613</v>
      </c>
      <c r="N7828">
        <v>0</v>
      </c>
      <c r="O7828">
        <v>0</v>
      </c>
      <c r="P7828">
        <v>13492</v>
      </c>
      <c r="Q7828">
        <v>11845</v>
      </c>
      <c r="R7828" t="b">
        <v>0</v>
      </c>
      <c r="S7828">
        <v>0</v>
      </c>
    </row>
    <row r="7829" spans="1:19">
      <c r="A7829">
        <v>83952502</v>
      </c>
      <c r="B7829" s="12"/>
      <c r="C7829" s="12" t="s">
        <v>4797</v>
      </c>
      <c r="D7829" s="12" t="s">
        <v>4958</v>
      </c>
      <c r="E7829" t="b">
        <v>0</v>
      </c>
      <c r="F7829">
        <v>0</v>
      </c>
      <c r="G7829">
        <v>2401</v>
      </c>
      <c r="H7829">
        <v>43831</v>
      </c>
      <c r="I7829" s="12" t="s">
        <v>4545</v>
      </c>
      <c r="J7829">
        <v>12</v>
      </c>
      <c r="K7829">
        <v>10271</v>
      </c>
      <c r="L7829">
        <v>0</v>
      </c>
      <c r="M7829">
        <v>0</v>
      </c>
      <c r="N7829">
        <v>6908</v>
      </c>
      <c r="O7829">
        <v>0</v>
      </c>
      <c r="P7829">
        <v>20400</v>
      </c>
      <c r="Q7829">
        <v>11846</v>
      </c>
      <c r="R7829" t="b">
        <v>0</v>
      </c>
      <c r="S7829">
        <v>0</v>
      </c>
    </row>
    <row r="7830" spans="1:19">
      <c r="A7830">
        <v>83952502</v>
      </c>
      <c r="B7830" s="12"/>
      <c r="C7830" s="12" t="s">
        <v>4797</v>
      </c>
      <c r="D7830" s="12" t="s">
        <v>4958</v>
      </c>
      <c r="E7830" t="b">
        <v>0</v>
      </c>
      <c r="F7830">
        <v>0</v>
      </c>
      <c r="G7830">
        <v>2401</v>
      </c>
      <c r="H7830">
        <v>43838</v>
      </c>
      <c r="I7830" s="12" t="s">
        <v>6394</v>
      </c>
      <c r="J7830">
        <v>1</v>
      </c>
      <c r="K7830">
        <v>13482</v>
      </c>
      <c r="L7830">
        <v>0</v>
      </c>
      <c r="M7830">
        <v>0</v>
      </c>
      <c r="N7830">
        <v>0</v>
      </c>
      <c r="O7830">
        <v>4610</v>
      </c>
      <c r="P7830">
        <v>15790</v>
      </c>
      <c r="Q7830">
        <v>11847</v>
      </c>
      <c r="R7830" t="b">
        <v>0</v>
      </c>
      <c r="S7830">
        <v>0</v>
      </c>
    </row>
    <row r="7831" spans="1:19">
      <c r="A7831">
        <v>83952502</v>
      </c>
      <c r="B7831" s="12"/>
      <c r="C7831" s="12" t="s">
        <v>4797</v>
      </c>
      <c r="D7831" s="12" t="s">
        <v>4958</v>
      </c>
      <c r="E7831" t="b">
        <v>0</v>
      </c>
      <c r="F7831">
        <v>0</v>
      </c>
      <c r="G7831">
        <v>2401</v>
      </c>
      <c r="H7831">
        <v>43862</v>
      </c>
      <c r="I7831" s="12" t="s">
        <v>4547</v>
      </c>
      <c r="J7831">
        <v>12</v>
      </c>
      <c r="K7831">
        <v>10351</v>
      </c>
      <c r="L7831">
        <v>0</v>
      </c>
      <c r="M7831">
        <v>0</v>
      </c>
      <c r="N7831">
        <v>7213</v>
      </c>
      <c r="O7831">
        <v>0</v>
      </c>
      <c r="P7831">
        <v>23003</v>
      </c>
      <c r="Q7831">
        <v>11848</v>
      </c>
      <c r="R7831" t="b">
        <v>0</v>
      </c>
      <c r="S7831">
        <v>0</v>
      </c>
    </row>
    <row r="7832" spans="1:19">
      <c r="A7832">
        <v>83952502</v>
      </c>
      <c r="B7832" s="12"/>
      <c r="C7832" s="12" t="s">
        <v>4797</v>
      </c>
      <c r="D7832" s="12" t="s">
        <v>4958</v>
      </c>
      <c r="E7832" t="b">
        <v>0</v>
      </c>
      <c r="F7832">
        <v>0</v>
      </c>
      <c r="G7832">
        <v>2401</v>
      </c>
      <c r="H7832">
        <v>43866</v>
      </c>
      <c r="I7832" s="12" t="s">
        <v>6395</v>
      </c>
      <c r="J7832">
        <v>1</v>
      </c>
      <c r="K7832">
        <v>13547</v>
      </c>
      <c r="L7832">
        <v>0</v>
      </c>
      <c r="M7832">
        <v>0</v>
      </c>
      <c r="N7832">
        <v>0</v>
      </c>
      <c r="O7832">
        <v>8882</v>
      </c>
      <c r="P7832">
        <v>14121</v>
      </c>
      <c r="Q7832">
        <v>11849</v>
      </c>
      <c r="R7832" t="b">
        <v>0</v>
      </c>
      <c r="S7832">
        <v>0</v>
      </c>
    </row>
    <row r="7833" spans="1:19">
      <c r="A7833">
        <v>83952502</v>
      </c>
      <c r="B7833" s="12"/>
      <c r="C7833" s="12" t="s">
        <v>4797</v>
      </c>
      <c r="D7833" s="12" t="s">
        <v>4958</v>
      </c>
      <c r="E7833" t="b">
        <v>0</v>
      </c>
      <c r="F7833">
        <v>0</v>
      </c>
      <c r="G7833">
        <v>2401</v>
      </c>
      <c r="H7833">
        <v>43866</v>
      </c>
      <c r="I7833" s="12" t="s">
        <v>6396</v>
      </c>
      <c r="J7833">
        <v>1</v>
      </c>
      <c r="K7833">
        <v>13547</v>
      </c>
      <c r="L7833">
        <v>0</v>
      </c>
      <c r="M7833">
        <v>0</v>
      </c>
      <c r="N7833">
        <v>0</v>
      </c>
      <c r="O7833">
        <v>6908</v>
      </c>
      <c r="P7833">
        <v>7213</v>
      </c>
      <c r="Q7833">
        <v>11850</v>
      </c>
      <c r="R7833" t="b">
        <v>0</v>
      </c>
      <c r="S7833">
        <v>0</v>
      </c>
    </row>
    <row r="7834" spans="1:19">
      <c r="A7834">
        <v>83952502</v>
      </c>
      <c r="B7834" s="12"/>
      <c r="C7834" s="12" t="s">
        <v>4797</v>
      </c>
      <c r="D7834" s="12" t="s">
        <v>4958</v>
      </c>
      <c r="E7834" t="b">
        <v>0</v>
      </c>
      <c r="F7834">
        <v>0</v>
      </c>
      <c r="G7834">
        <v>2401</v>
      </c>
      <c r="H7834">
        <v>43900</v>
      </c>
      <c r="I7834" s="12" t="s">
        <v>6393</v>
      </c>
      <c r="J7834">
        <v>1</v>
      </c>
      <c r="K7834">
        <v>13642</v>
      </c>
      <c r="L7834">
        <v>0</v>
      </c>
      <c r="M7834">
        <v>0</v>
      </c>
      <c r="N7834">
        <v>0</v>
      </c>
      <c r="O7834">
        <v>7213</v>
      </c>
      <c r="P7834">
        <v>0</v>
      </c>
      <c r="Q7834">
        <v>11851</v>
      </c>
      <c r="R7834" t="b">
        <v>0</v>
      </c>
      <c r="S7834">
        <v>0</v>
      </c>
    </row>
    <row r="7835" spans="1:19">
      <c r="A7835">
        <v>83952502</v>
      </c>
      <c r="B7835" s="12" t="s">
        <v>4550</v>
      </c>
      <c r="C7835" s="12" t="s">
        <v>4797</v>
      </c>
      <c r="D7835" s="12" t="s">
        <v>4550</v>
      </c>
      <c r="E7835" t="b">
        <v>0</v>
      </c>
      <c r="F7835">
        <v>0</v>
      </c>
      <c r="G7835">
        <v>2401</v>
      </c>
      <c r="H7835" t="s">
        <v>21</v>
      </c>
      <c r="I7835" s="12"/>
      <c r="K7835">
        <v>0</v>
      </c>
      <c r="L7835">
        <v>0</v>
      </c>
      <c r="M7835">
        <v>0</v>
      </c>
      <c r="N7835">
        <v>14121</v>
      </c>
      <c r="O7835">
        <v>27613</v>
      </c>
      <c r="P7835">
        <v>0</v>
      </c>
      <c r="Q7835">
        <v>11852</v>
      </c>
      <c r="R7835" t="b">
        <v>0</v>
      </c>
      <c r="S7835">
        <v>0</v>
      </c>
    </row>
    <row r="7836" spans="1:19">
      <c r="A7836">
        <v>83952502</v>
      </c>
      <c r="B7836" s="12" t="s">
        <v>4968</v>
      </c>
      <c r="C7836" s="12" t="s">
        <v>4797</v>
      </c>
      <c r="D7836" s="12" t="s">
        <v>4968</v>
      </c>
      <c r="E7836" t="b">
        <v>0</v>
      </c>
      <c r="F7836">
        <v>10343</v>
      </c>
      <c r="G7836">
        <v>2402</v>
      </c>
      <c r="H7836" t="s">
        <v>21</v>
      </c>
      <c r="I7836" s="12"/>
      <c r="K7836">
        <v>0</v>
      </c>
      <c r="L7836">
        <v>74289</v>
      </c>
      <c r="M7836">
        <v>84632</v>
      </c>
      <c r="N7836">
        <v>0</v>
      </c>
      <c r="O7836">
        <v>0</v>
      </c>
      <c r="P7836">
        <v>10343</v>
      </c>
      <c r="Q7836">
        <v>11853</v>
      </c>
      <c r="R7836" t="b">
        <v>0</v>
      </c>
      <c r="S7836">
        <v>0</v>
      </c>
    </row>
    <row r="7837" spans="1:19">
      <c r="A7837">
        <v>83952502</v>
      </c>
      <c r="B7837" s="12"/>
      <c r="C7837" s="12" t="s">
        <v>4797</v>
      </c>
      <c r="D7837" s="12" t="s">
        <v>4968</v>
      </c>
      <c r="E7837" t="b">
        <v>0</v>
      </c>
      <c r="F7837">
        <v>0</v>
      </c>
      <c r="G7837">
        <v>2402</v>
      </c>
      <c r="H7837">
        <v>43831</v>
      </c>
      <c r="I7837" s="12" t="s">
        <v>4551</v>
      </c>
      <c r="J7837">
        <v>12</v>
      </c>
      <c r="K7837">
        <v>10272</v>
      </c>
      <c r="L7837">
        <v>0</v>
      </c>
      <c r="M7837">
        <v>0</v>
      </c>
      <c r="N7837">
        <v>5215</v>
      </c>
      <c r="O7837">
        <v>0</v>
      </c>
      <c r="P7837">
        <v>15558</v>
      </c>
      <c r="Q7837">
        <v>11854</v>
      </c>
      <c r="R7837" t="b">
        <v>0</v>
      </c>
      <c r="S7837">
        <v>0</v>
      </c>
    </row>
    <row r="7838" spans="1:19">
      <c r="A7838">
        <v>83952502</v>
      </c>
      <c r="B7838" s="12"/>
      <c r="C7838" s="12" t="s">
        <v>4797</v>
      </c>
      <c r="D7838" s="12" t="s">
        <v>4968</v>
      </c>
      <c r="E7838" t="b">
        <v>0</v>
      </c>
      <c r="F7838">
        <v>0</v>
      </c>
      <c r="G7838">
        <v>2402</v>
      </c>
      <c r="H7838">
        <v>43862</v>
      </c>
      <c r="I7838" s="12" t="s">
        <v>4552</v>
      </c>
      <c r="J7838">
        <v>12</v>
      </c>
      <c r="K7838">
        <v>10352</v>
      </c>
      <c r="L7838">
        <v>0</v>
      </c>
      <c r="M7838">
        <v>0</v>
      </c>
      <c r="N7838">
        <v>10082</v>
      </c>
      <c r="O7838">
        <v>0</v>
      </c>
      <c r="P7838">
        <v>25640</v>
      </c>
      <c r="Q7838">
        <v>11855</v>
      </c>
      <c r="R7838" t="b">
        <v>0</v>
      </c>
      <c r="S7838">
        <v>0</v>
      </c>
    </row>
    <row r="7839" spans="1:19">
      <c r="A7839">
        <v>83952502</v>
      </c>
      <c r="B7839" s="12"/>
      <c r="C7839" s="12" t="s">
        <v>4797</v>
      </c>
      <c r="D7839" s="12" t="s">
        <v>4968</v>
      </c>
      <c r="E7839" t="b">
        <v>0</v>
      </c>
      <c r="F7839">
        <v>0</v>
      </c>
      <c r="G7839">
        <v>2402</v>
      </c>
      <c r="H7839">
        <v>43891</v>
      </c>
      <c r="I7839" s="12" t="s">
        <v>4553</v>
      </c>
      <c r="J7839">
        <v>12</v>
      </c>
      <c r="K7839">
        <v>10432</v>
      </c>
      <c r="L7839">
        <v>0</v>
      </c>
      <c r="M7839">
        <v>0</v>
      </c>
      <c r="N7839">
        <v>10772</v>
      </c>
      <c r="O7839">
        <v>0</v>
      </c>
      <c r="P7839">
        <v>36412</v>
      </c>
      <c r="Q7839">
        <v>11856</v>
      </c>
      <c r="R7839" t="b">
        <v>0</v>
      </c>
      <c r="S7839">
        <v>0</v>
      </c>
    </row>
    <row r="7840" spans="1:19">
      <c r="A7840">
        <v>83952502</v>
      </c>
      <c r="B7840" s="12"/>
      <c r="C7840" s="12" t="s">
        <v>4797</v>
      </c>
      <c r="D7840" s="12" t="s">
        <v>4968</v>
      </c>
      <c r="E7840" t="b">
        <v>0</v>
      </c>
      <c r="F7840">
        <v>0</v>
      </c>
      <c r="G7840">
        <v>2402</v>
      </c>
      <c r="H7840">
        <v>43922</v>
      </c>
      <c r="I7840" s="12" t="s">
        <v>4554</v>
      </c>
      <c r="J7840">
        <v>12</v>
      </c>
      <c r="K7840">
        <v>10512</v>
      </c>
      <c r="L7840">
        <v>0</v>
      </c>
      <c r="M7840">
        <v>0</v>
      </c>
      <c r="N7840">
        <v>10766</v>
      </c>
      <c r="O7840">
        <v>0</v>
      </c>
      <c r="P7840">
        <v>47178</v>
      </c>
      <c r="Q7840">
        <v>11857</v>
      </c>
      <c r="R7840" t="b">
        <v>0</v>
      </c>
      <c r="S7840">
        <v>0</v>
      </c>
    </row>
    <row r="7841" spans="1:19">
      <c r="A7841">
        <v>83952502</v>
      </c>
      <c r="B7841" s="12"/>
      <c r="C7841" s="12" t="s">
        <v>4797</v>
      </c>
      <c r="D7841" s="12" t="s">
        <v>4968</v>
      </c>
      <c r="E7841" t="b">
        <v>0</v>
      </c>
      <c r="F7841">
        <v>0</v>
      </c>
      <c r="G7841">
        <v>2402</v>
      </c>
      <c r="H7841">
        <v>43952</v>
      </c>
      <c r="I7841" s="12" t="s">
        <v>4555</v>
      </c>
      <c r="J7841">
        <v>12</v>
      </c>
      <c r="K7841">
        <v>10592</v>
      </c>
      <c r="L7841">
        <v>0</v>
      </c>
      <c r="M7841">
        <v>0</v>
      </c>
      <c r="N7841">
        <v>10767</v>
      </c>
      <c r="O7841">
        <v>0</v>
      </c>
      <c r="P7841">
        <v>57945</v>
      </c>
      <c r="Q7841">
        <v>11858</v>
      </c>
      <c r="R7841" t="b">
        <v>0</v>
      </c>
      <c r="S7841">
        <v>0</v>
      </c>
    </row>
    <row r="7842" spans="1:19">
      <c r="A7842">
        <v>83952502</v>
      </c>
      <c r="B7842" s="12"/>
      <c r="C7842" s="12" t="s">
        <v>4797</v>
      </c>
      <c r="D7842" s="12" t="s">
        <v>4968</v>
      </c>
      <c r="E7842" t="b">
        <v>0</v>
      </c>
      <c r="F7842">
        <v>0</v>
      </c>
      <c r="G7842">
        <v>2402</v>
      </c>
      <c r="H7842">
        <v>43955</v>
      </c>
      <c r="I7842" s="12" t="s">
        <v>6395</v>
      </c>
      <c r="J7842">
        <v>1</v>
      </c>
      <c r="K7842">
        <v>13787</v>
      </c>
      <c r="L7842">
        <v>0</v>
      </c>
      <c r="M7842">
        <v>0</v>
      </c>
      <c r="N7842">
        <v>0</v>
      </c>
      <c r="O7842">
        <v>10343</v>
      </c>
      <c r="P7842">
        <v>47602</v>
      </c>
      <c r="Q7842">
        <v>11859</v>
      </c>
      <c r="R7842" t="b">
        <v>0</v>
      </c>
      <c r="S7842">
        <v>0</v>
      </c>
    </row>
    <row r="7843" spans="1:19">
      <c r="A7843">
        <v>83952502</v>
      </c>
      <c r="B7843" s="12"/>
      <c r="C7843" s="12" t="s">
        <v>4797</v>
      </c>
      <c r="D7843" s="12" t="s">
        <v>4968</v>
      </c>
      <c r="E7843" t="b">
        <v>0</v>
      </c>
      <c r="F7843">
        <v>0</v>
      </c>
      <c r="G7843">
        <v>2402</v>
      </c>
      <c r="H7843">
        <v>43964</v>
      </c>
      <c r="I7843" s="12" t="s">
        <v>6396</v>
      </c>
      <c r="J7843">
        <v>1</v>
      </c>
      <c r="K7843">
        <v>13788</v>
      </c>
      <c r="L7843">
        <v>0</v>
      </c>
      <c r="M7843">
        <v>0</v>
      </c>
      <c r="N7843">
        <v>0</v>
      </c>
      <c r="O7843">
        <v>5215</v>
      </c>
      <c r="P7843">
        <v>42387</v>
      </c>
      <c r="Q7843">
        <v>11860</v>
      </c>
      <c r="R7843" t="b">
        <v>0</v>
      </c>
      <c r="S7843">
        <v>0</v>
      </c>
    </row>
    <row r="7844" spans="1:19">
      <c r="A7844">
        <v>83952502</v>
      </c>
      <c r="B7844" s="12"/>
      <c r="C7844" s="12" t="s">
        <v>4797</v>
      </c>
      <c r="D7844" s="12" t="s">
        <v>4968</v>
      </c>
      <c r="E7844" t="b">
        <v>0</v>
      </c>
      <c r="F7844">
        <v>0</v>
      </c>
      <c r="G7844">
        <v>2402</v>
      </c>
      <c r="H7844">
        <v>43964</v>
      </c>
      <c r="I7844" s="12" t="s">
        <v>6393</v>
      </c>
      <c r="J7844">
        <v>1</v>
      </c>
      <c r="K7844">
        <v>13788</v>
      </c>
      <c r="L7844">
        <v>0</v>
      </c>
      <c r="M7844">
        <v>0</v>
      </c>
      <c r="N7844">
        <v>0</v>
      </c>
      <c r="O7844">
        <v>10082</v>
      </c>
      <c r="P7844">
        <v>32305</v>
      </c>
      <c r="Q7844">
        <v>11861</v>
      </c>
      <c r="R7844" t="b">
        <v>0</v>
      </c>
      <c r="S7844">
        <v>0</v>
      </c>
    </row>
    <row r="7845" spans="1:19">
      <c r="A7845">
        <v>83952502</v>
      </c>
      <c r="B7845" s="12"/>
      <c r="C7845" s="12" t="s">
        <v>4797</v>
      </c>
      <c r="D7845" s="12" t="s">
        <v>4968</v>
      </c>
      <c r="E7845" t="b">
        <v>0</v>
      </c>
      <c r="F7845">
        <v>0</v>
      </c>
      <c r="G7845">
        <v>2402</v>
      </c>
      <c r="H7845">
        <v>43983</v>
      </c>
      <c r="I7845" s="12" t="s">
        <v>6397</v>
      </c>
      <c r="J7845">
        <v>1</v>
      </c>
      <c r="K7845">
        <v>13871</v>
      </c>
      <c r="L7845">
        <v>0</v>
      </c>
      <c r="M7845">
        <v>0</v>
      </c>
      <c r="N7845">
        <v>0</v>
      </c>
      <c r="O7845">
        <v>10772</v>
      </c>
      <c r="P7845">
        <v>21533</v>
      </c>
      <c r="Q7845">
        <v>11862</v>
      </c>
      <c r="R7845" t="b">
        <v>0</v>
      </c>
      <c r="S7845">
        <v>0</v>
      </c>
    </row>
    <row r="7846" spans="1:19">
      <c r="A7846">
        <v>83952502</v>
      </c>
      <c r="B7846" s="12"/>
      <c r="C7846" s="12" t="s">
        <v>4797</v>
      </c>
      <c r="D7846" s="12" t="s">
        <v>4968</v>
      </c>
      <c r="E7846" t="b">
        <v>0</v>
      </c>
      <c r="F7846">
        <v>0</v>
      </c>
      <c r="G7846">
        <v>2402</v>
      </c>
      <c r="H7846">
        <v>43983</v>
      </c>
      <c r="I7846" s="12" t="s">
        <v>6390</v>
      </c>
      <c r="J7846">
        <v>1</v>
      </c>
      <c r="K7846">
        <v>13871</v>
      </c>
      <c r="L7846">
        <v>0</v>
      </c>
      <c r="M7846">
        <v>0</v>
      </c>
      <c r="N7846">
        <v>0</v>
      </c>
      <c r="O7846">
        <v>10766</v>
      </c>
      <c r="P7846">
        <v>10767</v>
      </c>
      <c r="Q7846">
        <v>11863</v>
      </c>
      <c r="R7846" t="b">
        <v>0</v>
      </c>
      <c r="S7846">
        <v>0</v>
      </c>
    </row>
    <row r="7847" spans="1:19">
      <c r="A7847">
        <v>83952502</v>
      </c>
      <c r="B7847" s="12"/>
      <c r="C7847" s="12" t="s">
        <v>4797</v>
      </c>
      <c r="D7847" s="12" t="s">
        <v>4968</v>
      </c>
      <c r="E7847" t="b">
        <v>0</v>
      </c>
      <c r="F7847">
        <v>0</v>
      </c>
      <c r="G7847">
        <v>2402</v>
      </c>
      <c r="H7847">
        <v>43983</v>
      </c>
      <c r="I7847" s="12" t="s">
        <v>6398</v>
      </c>
      <c r="J7847">
        <v>1</v>
      </c>
      <c r="K7847">
        <v>13871</v>
      </c>
      <c r="L7847">
        <v>0</v>
      </c>
      <c r="M7847">
        <v>0</v>
      </c>
      <c r="N7847">
        <v>0</v>
      </c>
      <c r="O7847">
        <v>10767</v>
      </c>
      <c r="P7847">
        <v>0</v>
      </c>
      <c r="Q7847">
        <v>11864</v>
      </c>
      <c r="R7847" t="b">
        <v>0</v>
      </c>
      <c r="S7847">
        <v>0</v>
      </c>
    </row>
    <row r="7848" spans="1:19">
      <c r="A7848">
        <v>83952502</v>
      </c>
      <c r="B7848" s="12"/>
      <c r="C7848" s="12" t="s">
        <v>4797</v>
      </c>
      <c r="D7848" s="12" t="s">
        <v>4968</v>
      </c>
      <c r="E7848" t="b">
        <v>0</v>
      </c>
      <c r="F7848">
        <v>0</v>
      </c>
      <c r="G7848">
        <v>2402</v>
      </c>
      <c r="H7848">
        <v>44013</v>
      </c>
      <c r="I7848" s="12" t="s">
        <v>4558</v>
      </c>
      <c r="J7848">
        <v>12</v>
      </c>
      <c r="K7848">
        <v>10752</v>
      </c>
      <c r="L7848">
        <v>0</v>
      </c>
      <c r="M7848">
        <v>0</v>
      </c>
      <c r="N7848">
        <v>8551</v>
      </c>
      <c r="O7848">
        <v>0</v>
      </c>
      <c r="P7848">
        <v>8551</v>
      </c>
      <c r="Q7848">
        <v>11865</v>
      </c>
      <c r="R7848" t="b">
        <v>0</v>
      </c>
      <c r="S7848">
        <v>0</v>
      </c>
    </row>
    <row r="7849" spans="1:19">
      <c r="A7849">
        <v>83952502</v>
      </c>
      <c r="B7849" s="12"/>
      <c r="C7849" s="12" t="s">
        <v>4797</v>
      </c>
      <c r="D7849" s="12" t="s">
        <v>4968</v>
      </c>
      <c r="E7849" t="b">
        <v>0</v>
      </c>
      <c r="F7849">
        <v>0</v>
      </c>
      <c r="G7849">
        <v>2402</v>
      </c>
      <c r="H7849">
        <v>44044</v>
      </c>
      <c r="I7849" s="12" t="s">
        <v>4559</v>
      </c>
      <c r="J7849">
        <v>12</v>
      </c>
      <c r="K7849">
        <v>10832</v>
      </c>
      <c r="L7849">
        <v>0</v>
      </c>
      <c r="M7849">
        <v>0</v>
      </c>
      <c r="N7849">
        <v>18136</v>
      </c>
      <c r="O7849">
        <v>0</v>
      </c>
      <c r="P7849">
        <v>26687</v>
      </c>
      <c r="Q7849">
        <v>11866</v>
      </c>
      <c r="R7849" t="b">
        <v>0</v>
      </c>
      <c r="S7849">
        <v>0</v>
      </c>
    </row>
    <row r="7850" spans="1:19">
      <c r="A7850">
        <v>83952502</v>
      </c>
      <c r="B7850" s="12"/>
      <c r="C7850" s="12" t="s">
        <v>4797</v>
      </c>
      <c r="D7850" s="12" t="s">
        <v>4968</v>
      </c>
      <c r="E7850" t="b">
        <v>0</v>
      </c>
      <c r="F7850">
        <v>0</v>
      </c>
      <c r="G7850">
        <v>2402</v>
      </c>
      <c r="H7850">
        <v>44074</v>
      </c>
      <c r="I7850" s="12" t="s">
        <v>6391</v>
      </c>
      <c r="J7850">
        <v>1</v>
      </c>
      <c r="K7850">
        <v>14003</v>
      </c>
      <c r="L7850">
        <v>0</v>
      </c>
      <c r="M7850">
        <v>0</v>
      </c>
      <c r="N7850">
        <v>0</v>
      </c>
      <c r="O7850">
        <v>8551</v>
      </c>
      <c r="P7850">
        <v>18136</v>
      </c>
      <c r="Q7850">
        <v>11867</v>
      </c>
      <c r="R7850" t="b">
        <v>0</v>
      </c>
      <c r="S7850">
        <v>0</v>
      </c>
    </row>
    <row r="7851" spans="1:19">
      <c r="A7851">
        <v>83952502</v>
      </c>
      <c r="B7851" s="12"/>
      <c r="C7851" s="12" t="s">
        <v>4797</v>
      </c>
      <c r="D7851" s="12" t="s">
        <v>4968</v>
      </c>
      <c r="E7851" t="b">
        <v>0</v>
      </c>
      <c r="F7851">
        <v>0</v>
      </c>
      <c r="G7851">
        <v>2402</v>
      </c>
      <c r="H7851">
        <v>44074</v>
      </c>
      <c r="I7851" s="12" t="s">
        <v>6392</v>
      </c>
      <c r="J7851">
        <v>1</v>
      </c>
      <c r="K7851">
        <v>14003</v>
      </c>
      <c r="L7851">
        <v>0</v>
      </c>
      <c r="M7851">
        <v>0</v>
      </c>
      <c r="N7851">
        <v>0</v>
      </c>
      <c r="O7851">
        <v>18136</v>
      </c>
      <c r="P7851">
        <v>0</v>
      </c>
      <c r="Q7851">
        <v>11868</v>
      </c>
      <c r="R7851" t="b">
        <v>0</v>
      </c>
      <c r="S7851">
        <v>0</v>
      </c>
    </row>
    <row r="7852" spans="1:19">
      <c r="A7852">
        <v>83952502</v>
      </c>
      <c r="B7852" s="12" t="s">
        <v>4560</v>
      </c>
      <c r="C7852" s="12" t="s">
        <v>4797</v>
      </c>
      <c r="D7852" s="12" t="s">
        <v>4560</v>
      </c>
      <c r="E7852" t="b">
        <v>0</v>
      </c>
      <c r="F7852">
        <v>0</v>
      </c>
      <c r="G7852">
        <v>2402</v>
      </c>
      <c r="H7852" t="s">
        <v>21</v>
      </c>
      <c r="I7852" s="12"/>
      <c r="K7852">
        <v>0</v>
      </c>
      <c r="L7852">
        <v>0</v>
      </c>
      <c r="M7852">
        <v>0</v>
      </c>
      <c r="N7852">
        <v>74289</v>
      </c>
      <c r="O7852">
        <v>84632</v>
      </c>
      <c r="P7852">
        <v>0</v>
      </c>
      <c r="Q7852">
        <v>11869</v>
      </c>
      <c r="R7852" t="b">
        <v>0</v>
      </c>
      <c r="S7852">
        <v>0</v>
      </c>
    </row>
    <row r="7853" spans="1:19">
      <c r="A7853">
        <v>83952502</v>
      </c>
      <c r="B7853" s="12" t="s">
        <v>4977</v>
      </c>
      <c r="C7853" s="12" t="s">
        <v>4797</v>
      </c>
      <c r="D7853" s="12" t="s">
        <v>4977</v>
      </c>
      <c r="E7853" t="b">
        <v>0</v>
      </c>
      <c r="F7853">
        <v>0</v>
      </c>
      <c r="G7853">
        <v>2501</v>
      </c>
      <c r="H7853" t="s">
        <v>21</v>
      </c>
      <c r="I7853" s="12"/>
      <c r="K7853">
        <v>0</v>
      </c>
      <c r="L7853">
        <v>2352</v>
      </c>
      <c r="M7853">
        <v>2352</v>
      </c>
      <c r="N7853">
        <v>0</v>
      </c>
      <c r="O7853">
        <v>0</v>
      </c>
      <c r="P7853">
        <v>0</v>
      </c>
      <c r="Q7853">
        <v>11870</v>
      </c>
      <c r="R7853" t="b">
        <v>0</v>
      </c>
      <c r="S7853">
        <v>0</v>
      </c>
    </row>
    <row r="7854" spans="1:19">
      <c r="A7854">
        <v>83952502</v>
      </c>
      <c r="B7854" s="12"/>
      <c r="C7854" s="12" t="s">
        <v>4797</v>
      </c>
      <c r="D7854" s="12" t="s">
        <v>4977</v>
      </c>
      <c r="E7854" t="b">
        <v>0</v>
      </c>
      <c r="F7854">
        <v>0</v>
      </c>
      <c r="G7854">
        <v>2501</v>
      </c>
      <c r="H7854">
        <v>44075</v>
      </c>
      <c r="I7854" s="12" t="s">
        <v>4561</v>
      </c>
      <c r="J7854">
        <v>12</v>
      </c>
      <c r="K7854">
        <v>10913</v>
      </c>
      <c r="L7854">
        <v>0</v>
      </c>
      <c r="M7854">
        <v>0</v>
      </c>
      <c r="N7854">
        <v>2352</v>
      </c>
      <c r="O7854">
        <v>0</v>
      </c>
      <c r="P7854">
        <v>2352</v>
      </c>
      <c r="Q7854">
        <v>11871</v>
      </c>
      <c r="R7854" t="b">
        <v>0</v>
      </c>
      <c r="S7854">
        <v>0</v>
      </c>
    </row>
    <row r="7855" spans="1:19">
      <c r="A7855">
        <v>83952502</v>
      </c>
      <c r="B7855" s="12"/>
      <c r="C7855" s="12" t="s">
        <v>4797</v>
      </c>
      <c r="D7855" s="12" t="s">
        <v>4977</v>
      </c>
      <c r="E7855" t="b">
        <v>0</v>
      </c>
      <c r="F7855">
        <v>0</v>
      </c>
      <c r="G7855">
        <v>2501</v>
      </c>
      <c r="H7855">
        <v>44077</v>
      </c>
      <c r="I7855" s="12" t="s">
        <v>6399</v>
      </c>
      <c r="J7855">
        <v>1</v>
      </c>
      <c r="K7855">
        <v>14030</v>
      </c>
      <c r="L7855">
        <v>0</v>
      </c>
      <c r="M7855">
        <v>0</v>
      </c>
      <c r="N7855">
        <v>0</v>
      </c>
      <c r="O7855">
        <v>2352</v>
      </c>
      <c r="P7855">
        <v>0</v>
      </c>
      <c r="Q7855">
        <v>11872</v>
      </c>
      <c r="R7855" t="b">
        <v>0</v>
      </c>
      <c r="S7855">
        <v>0</v>
      </c>
    </row>
    <row r="7856" spans="1:19">
      <c r="A7856">
        <v>83952502</v>
      </c>
      <c r="B7856" s="12" t="s">
        <v>4563</v>
      </c>
      <c r="C7856" s="12" t="s">
        <v>4797</v>
      </c>
      <c r="D7856" s="12" t="s">
        <v>4563</v>
      </c>
      <c r="E7856" t="b">
        <v>0</v>
      </c>
      <c r="F7856">
        <v>0</v>
      </c>
      <c r="G7856">
        <v>2501</v>
      </c>
      <c r="H7856" t="s">
        <v>21</v>
      </c>
      <c r="I7856" s="12"/>
      <c r="K7856">
        <v>0</v>
      </c>
      <c r="L7856">
        <v>0</v>
      </c>
      <c r="M7856">
        <v>0</v>
      </c>
      <c r="N7856">
        <v>2352</v>
      </c>
      <c r="O7856">
        <v>2352</v>
      </c>
      <c r="P7856">
        <v>0</v>
      </c>
      <c r="Q7856">
        <v>11873</v>
      </c>
      <c r="R7856" t="b">
        <v>0</v>
      </c>
      <c r="S7856">
        <v>0</v>
      </c>
    </row>
    <row r="7857" spans="1:19">
      <c r="A7857">
        <v>83952502</v>
      </c>
      <c r="B7857" s="12" t="s">
        <v>4987</v>
      </c>
      <c r="C7857" s="12" t="s">
        <v>4797</v>
      </c>
      <c r="D7857" s="12" t="s">
        <v>4987</v>
      </c>
      <c r="E7857" t="b">
        <v>0</v>
      </c>
      <c r="F7857">
        <v>0</v>
      </c>
      <c r="G7857">
        <v>2502</v>
      </c>
      <c r="H7857" t="s">
        <v>21</v>
      </c>
      <c r="I7857" s="12"/>
      <c r="K7857">
        <v>0</v>
      </c>
      <c r="L7857">
        <v>8183</v>
      </c>
      <c r="M7857">
        <v>8183</v>
      </c>
      <c r="N7857">
        <v>0</v>
      </c>
      <c r="O7857">
        <v>0</v>
      </c>
      <c r="P7857">
        <v>0</v>
      </c>
      <c r="Q7857">
        <v>11874</v>
      </c>
      <c r="R7857" t="b">
        <v>0</v>
      </c>
      <c r="S7857">
        <v>0</v>
      </c>
    </row>
    <row r="7858" spans="1:19">
      <c r="A7858">
        <v>83952502</v>
      </c>
      <c r="B7858" s="12"/>
      <c r="C7858" s="12" t="s">
        <v>4797</v>
      </c>
      <c r="D7858" s="12" t="s">
        <v>4987</v>
      </c>
      <c r="E7858" t="b">
        <v>0</v>
      </c>
      <c r="F7858">
        <v>0</v>
      </c>
      <c r="G7858">
        <v>2502</v>
      </c>
      <c r="H7858">
        <v>43891</v>
      </c>
      <c r="I7858" s="12" t="s">
        <v>4564</v>
      </c>
      <c r="J7858">
        <v>12</v>
      </c>
      <c r="K7858">
        <v>10434</v>
      </c>
      <c r="L7858">
        <v>0</v>
      </c>
      <c r="M7858">
        <v>0</v>
      </c>
      <c r="N7858">
        <v>4847</v>
      </c>
      <c r="O7858">
        <v>0</v>
      </c>
      <c r="P7858">
        <v>4847</v>
      </c>
      <c r="Q7858">
        <v>11875</v>
      </c>
      <c r="R7858" t="b">
        <v>0</v>
      </c>
      <c r="S7858">
        <v>0</v>
      </c>
    </row>
    <row r="7859" spans="1:19">
      <c r="A7859">
        <v>83952502</v>
      </c>
      <c r="B7859" s="12"/>
      <c r="C7859" s="12" t="s">
        <v>4797</v>
      </c>
      <c r="D7859" s="12" t="s">
        <v>4987</v>
      </c>
      <c r="E7859" t="b">
        <v>0</v>
      </c>
      <c r="F7859">
        <v>0</v>
      </c>
      <c r="G7859">
        <v>2502</v>
      </c>
      <c r="H7859">
        <v>43922</v>
      </c>
      <c r="I7859" s="12" t="s">
        <v>4565</v>
      </c>
      <c r="J7859">
        <v>12</v>
      </c>
      <c r="K7859">
        <v>10514</v>
      </c>
      <c r="L7859">
        <v>0</v>
      </c>
      <c r="M7859">
        <v>0</v>
      </c>
      <c r="N7859">
        <v>3336</v>
      </c>
      <c r="O7859">
        <v>0</v>
      </c>
      <c r="P7859">
        <v>8183</v>
      </c>
      <c r="Q7859">
        <v>11876</v>
      </c>
      <c r="R7859" t="b">
        <v>0</v>
      </c>
      <c r="S7859">
        <v>0</v>
      </c>
    </row>
    <row r="7860" spans="1:19">
      <c r="A7860">
        <v>83952502</v>
      </c>
      <c r="B7860" s="12"/>
      <c r="C7860" s="12" t="s">
        <v>4797</v>
      </c>
      <c r="D7860" s="12" t="s">
        <v>4987</v>
      </c>
      <c r="E7860" t="b">
        <v>0</v>
      </c>
      <c r="F7860">
        <v>0</v>
      </c>
      <c r="G7860">
        <v>2502</v>
      </c>
      <c r="H7860">
        <v>43941</v>
      </c>
      <c r="I7860" s="12" t="s">
        <v>6397</v>
      </c>
      <c r="J7860">
        <v>1</v>
      </c>
      <c r="K7860">
        <v>13720</v>
      </c>
      <c r="L7860">
        <v>0</v>
      </c>
      <c r="M7860">
        <v>0</v>
      </c>
      <c r="N7860">
        <v>0</v>
      </c>
      <c r="O7860">
        <v>4847</v>
      </c>
      <c r="P7860">
        <v>3336</v>
      </c>
      <c r="Q7860">
        <v>11877</v>
      </c>
      <c r="R7860" t="b">
        <v>0</v>
      </c>
      <c r="S7860">
        <v>0</v>
      </c>
    </row>
    <row r="7861" spans="1:19">
      <c r="A7861">
        <v>83952502</v>
      </c>
      <c r="B7861" s="12"/>
      <c r="C7861" s="12" t="s">
        <v>4797</v>
      </c>
      <c r="D7861" s="12" t="s">
        <v>4987</v>
      </c>
      <c r="E7861" t="b">
        <v>0</v>
      </c>
      <c r="F7861">
        <v>0</v>
      </c>
      <c r="G7861">
        <v>2502</v>
      </c>
      <c r="H7861">
        <v>43941</v>
      </c>
      <c r="I7861" s="12" t="s">
        <v>6390</v>
      </c>
      <c r="J7861">
        <v>1</v>
      </c>
      <c r="K7861">
        <v>13720</v>
      </c>
      <c r="L7861">
        <v>0</v>
      </c>
      <c r="M7861">
        <v>0</v>
      </c>
      <c r="N7861">
        <v>0</v>
      </c>
      <c r="O7861">
        <v>3336</v>
      </c>
      <c r="P7861">
        <v>0</v>
      </c>
      <c r="Q7861">
        <v>11878</v>
      </c>
      <c r="R7861" t="b">
        <v>0</v>
      </c>
      <c r="S7861">
        <v>0</v>
      </c>
    </row>
    <row r="7862" spans="1:19">
      <c r="A7862">
        <v>83952502</v>
      </c>
      <c r="B7862" s="12" t="s">
        <v>4566</v>
      </c>
      <c r="C7862" s="12" t="s">
        <v>4797</v>
      </c>
      <c r="D7862" s="12" t="s">
        <v>4566</v>
      </c>
      <c r="E7862" t="b">
        <v>0</v>
      </c>
      <c r="F7862">
        <v>0</v>
      </c>
      <c r="G7862">
        <v>2502</v>
      </c>
      <c r="H7862" t="s">
        <v>21</v>
      </c>
      <c r="I7862" s="12"/>
      <c r="K7862">
        <v>0</v>
      </c>
      <c r="L7862">
        <v>0</v>
      </c>
      <c r="M7862">
        <v>0</v>
      </c>
      <c r="N7862">
        <v>8183</v>
      </c>
      <c r="O7862">
        <v>8183</v>
      </c>
      <c r="P7862">
        <v>0</v>
      </c>
      <c r="Q7862">
        <v>11879</v>
      </c>
      <c r="R7862" t="b">
        <v>0</v>
      </c>
      <c r="S7862">
        <v>0</v>
      </c>
    </row>
    <row r="7863" spans="1:19">
      <c r="A7863">
        <v>83952502</v>
      </c>
      <c r="B7863" s="12" t="s">
        <v>5027</v>
      </c>
      <c r="C7863" s="12" t="s">
        <v>4797</v>
      </c>
      <c r="D7863" s="12" t="s">
        <v>5027</v>
      </c>
      <c r="E7863" t="b">
        <v>0</v>
      </c>
      <c r="F7863">
        <v>0</v>
      </c>
      <c r="G7863">
        <v>3202</v>
      </c>
      <c r="H7863" t="s">
        <v>21</v>
      </c>
      <c r="I7863" s="12"/>
      <c r="K7863">
        <v>0</v>
      </c>
      <c r="L7863">
        <v>71745</v>
      </c>
      <c r="M7863">
        <v>71745</v>
      </c>
      <c r="N7863">
        <v>0</v>
      </c>
      <c r="O7863">
        <v>0</v>
      </c>
      <c r="P7863">
        <v>0</v>
      </c>
      <c r="Q7863">
        <v>11884</v>
      </c>
      <c r="R7863" t="b">
        <v>0</v>
      </c>
      <c r="S7863">
        <v>0</v>
      </c>
    </row>
    <row r="7864" spans="1:19">
      <c r="A7864">
        <v>83952502</v>
      </c>
      <c r="B7864" s="12"/>
      <c r="C7864" s="12" t="s">
        <v>4797</v>
      </c>
      <c r="D7864" s="12" t="s">
        <v>5027</v>
      </c>
      <c r="E7864" t="b">
        <v>0</v>
      </c>
      <c r="F7864">
        <v>0</v>
      </c>
      <c r="G7864">
        <v>3202</v>
      </c>
      <c r="H7864">
        <v>43831</v>
      </c>
      <c r="I7864" s="12" t="s">
        <v>4567</v>
      </c>
      <c r="J7864">
        <v>12</v>
      </c>
      <c r="K7864">
        <v>10278</v>
      </c>
      <c r="L7864">
        <v>0</v>
      </c>
      <c r="M7864">
        <v>0</v>
      </c>
      <c r="N7864">
        <v>4039</v>
      </c>
      <c r="O7864">
        <v>0</v>
      </c>
      <c r="P7864">
        <v>4039</v>
      </c>
      <c r="Q7864">
        <v>11885</v>
      </c>
      <c r="R7864" t="b">
        <v>0</v>
      </c>
      <c r="S7864">
        <v>0</v>
      </c>
    </row>
    <row r="7865" spans="1:19">
      <c r="A7865">
        <v>83952502</v>
      </c>
      <c r="B7865" s="12"/>
      <c r="C7865" s="12" t="s">
        <v>4797</v>
      </c>
      <c r="D7865" s="12" t="s">
        <v>5027</v>
      </c>
      <c r="E7865" t="b">
        <v>0</v>
      </c>
      <c r="F7865">
        <v>0</v>
      </c>
      <c r="G7865">
        <v>3202</v>
      </c>
      <c r="H7865">
        <v>43891</v>
      </c>
      <c r="I7865" s="12" t="s">
        <v>4568</v>
      </c>
      <c r="J7865">
        <v>12</v>
      </c>
      <c r="K7865">
        <v>10438</v>
      </c>
      <c r="L7865">
        <v>0</v>
      </c>
      <c r="M7865">
        <v>0</v>
      </c>
      <c r="N7865">
        <v>4457</v>
      </c>
      <c r="O7865">
        <v>0</v>
      </c>
      <c r="P7865">
        <v>8496</v>
      </c>
      <c r="Q7865">
        <v>11886</v>
      </c>
      <c r="R7865" t="b">
        <v>0</v>
      </c>
      <c r="S7865">
        <v>0</v>
      </c>
    </row>
    <row r="7866" spans="1:19">
      <c r="A7866">
        <v>83952502</v>
      </c>
      <c r="B7866" s="12"/>
      <c r="C7866" s="12" t="s">
        <v>4797</v>
      </c>
      <c r="D7866" s="12" t="s">
        <v>5027</v>
      </c>
      <c r="E7866" t="b">
        <v>0</v>
      </c>
      <c r="F7866">
        <v>0</v>
      </c>
      <c r="G7866">
        <v>3202</v>
      </c>
      <c r="H7866">
        <v>43901</v>
      </c>
      <c r="I7866" s="12" t="s">
        <v>6396</v>
      </c>
      <c r="J7866">
        <v>1</v>
      </c>
      <c r="K7866">
        <v>13652</v>
      </c>
      <c r="L7866">
        <v>0</v>
      </c>
      <c r="M7866">
        <v>0</v>
      </c>
      <c r="N7866">
        <v>0</v>
      </c>
      <c r="O7866">
        <v>4039</v>
      </c>
      <c r="P7866">
        <v>4457</v>
      </c>
      <c r="Q7866">
        <v>11887</v>
      </c>
      <c r="R7866" t="b">
        <v>0</v>
      </c>
      <c r="S7866">
        <v>0</v>
      </c>
    </row>
    <row r="7867" spans="1:19">
      <c r="A7867">
        <v>83952502</v>
      </c>
      <c r="B7867" s="12"/>
      <c r="C7867" s="12" t="s">
        <v>4797</v>
      </c>
      <c r="D7867" s="12" t="s">
        <v>5027</v>
      </c>
      <c r="E7867" t="b">
        <v>0</v>
      </c>
      <c r="F7867">
        <v>0</v>
      </c>
      <c r="G7867">
        <v>3202</v>
      </c>
      <c r="H7867">
        <v>44013</v>
      </c>
      <c r="I7867" s="12" t="s">
        <v>4569</v>
      </c>
      <c r="J7867">
        <v>12</v>
      </c>
      <c r="K7867">
        <v>10758</v>
      </c>
      <c r="L7867">
        <v>0</v>
      </c>
      <c r="M7867">
        <v>0</v>
      </c>
      <c r="N7867">
        <v>8852</v>
      </c>
      <c r="O7867">
        <v>0</v>
      </c>
      <c r="P7867">
        <v>13309</v>
      </c>
      <c r="Q7867">
        <v>11888</v>
      </c>
      <c r="R7867" t="b">
        <v>0</v>
      </c>
      <c r="S7867">
        <v>0</v>
      </c>
    </row>
    <row r="7868" spans="1:19">
      <c r="A7868">
        <v>83952502</v>
      </c>
      <c r="B7868" s="12"/>
      <c r="C7868" s="12" t="s">
        <v>4797</v>
      </c>
      <c r="D7868" s="12" t="s">
        <v>5027</v>
      </c>
      <c r="E7868" t="b">
        <v>0</v>
      </c>
      <c r="F7868">
        <v>0</v>
      </c>
      <c r="G7868">
        <v>3202</v>
      </c>
      <c r="H7868">
        <v>44044</v>
      </c>
      <c r="I7868" s="12" t="s">
        <v>4570</v>
      </c>
      <c r="J7868">
        <v>12</v>
      </c>
      <c r="K7868">
        <v>10838</v>
      </c>
      <c r="L7868">
        <v>0</v>
      </c>
      <c r="M7868">
        <v>0</v>
      </c>
      <c r="N7868">
        <v>17499</v>
      </c>
      <c r="O7868">
        <v>0</v>
      </c>
      <c r="P7868">
        <v>30808</v>
      </c>
      <c r="Q7868">
        <v>11889</v>
      </c>
      <c r="R7868" t="b">
        <v>0</v>
      </c>
      <c r="S7868">
        <v>0</v>
      </c>
    </row>
    <row r="7869" spans="1:19">
      <c r="A7869">
        <v>83952502</v>
      </c>
      <c r="B7869" s="12"/>
      <c r="C7869" s="12" t="s">
        <v>4797</v>
      </c>
      <c r="D7869" s="12" t="s">
        <v>5027</v>
      </c>
      <c r="E7869" t="b">
        <v>0</v>
      </c>
      <c r="F7869">
        <v>0</v>
      </c>
      <c r="G7869">
        <v>3202</v>
      </c>
      <c r="H7869">
        <v>44075</v>
      </c>
      <c r="I7869" s="12" t="s">
        <v>4571</v>
      </c>
      <c r="J7869">
        <v>12</v>
      </c>
      <c r="K7869">
        <v>10918</v>
      </c>
      <c r="L7869">
        <v>0</v>
      </c>
      <c r="M7869">
        <v>0</v>
      </c>
      <c r="N7869">
        <v>21785</v>
      </c>
      <c r="O7869">
        <v>0</v>
      </c>
      <c r="P7869">
        <v>52593</v>
      </c>
      <c r="Q7869">
        <v>11890</v>
      </c>
      <c r="R7869" t="b">
        <v>0</v>
      </c>
      <c r="S7869">
        <v>0</v>
      </c>
    </row>
    <row r="7870" spans="1:19">
      <c r="A7870">
        <v>83952502</v>
      </c>
      <c r="B7870" s="12"/>
      <c r="C7870" s="12" t="s">
        <v>4797</v>
      </c>
      <c r="D7870" s="12" t="s">
        <v>5027</v>
      </c>
      <c r="E7870" t="b">
        <v>0</v>
      </c>
      <c r="F7870">
        <v>0</v>
      </c>
      <c r="G7870">
        <v>3202</v>
      </c>
      <c r="H7870">
        <v>44083</v>
      </c>
      <c r="I7870" s="12" t="s">
        <v>6397</v>
      </c>
      <c r="J7870">
        <v>1</v>
      </c>
      <c r="K7870">
        <v>14051</v>
      </c>
      <c r="L7870">
        <v>0</v>
      </c>
      <c r="M7870">
        <v>0</v>
      </c>
      <c r="N7870">
        <v>0</v>
      </c>
      <c r="O7870">
        <v>4457</v>
      </c>
      <c r="P7870">
        <v>48136</v>
      </c>
      <c r="Q7870">
        <v>11891</v>
      </c>
      <c r="R7870" t="b">
        <v>0</v>
      </c>
      <c r="S7870">
        <v>0</v>
      </c>
    </row>
    <row r="7871" spans="1:19">
      <c r="A7871">
        <v>83952502</v>
      </c>
      <c r="B7871" s="12"/>
      <c r="C7871" s="12" t="s">
        <v>4797</v>
      </c>
      <c r="D7871" s="12" t="s">
        <v>5027</v>
      </c>
      <c r="E7871" t="b">
        <v>0</v>
      </c>
      <c r="F7871">
        <v>0</v>
      </c>
      <c r="G7871">
        <v>3202</v>
      </c>
      <c r="H7871">
        <v>44105</v>
      </c>
      <c r="I7871" s="12" t="s">
        <v>4572</v>
      </c>
      <c r="J7871">
        <v>12</v>
      </c>
      <c r="K7871">
        <v>10998</v>
      </c>
      <c r="L7871">
        <v>0</v>
      </c>
      <c r="M7871">
        <v>0</v>
      </c>
      <c r="N7871">
        <v>5494</v>
      </c>
      <c r="O7871">
        <v>0</v>
      </c>
      <c r="P7871">
        <v>53630</v>
      </c>
      <c r="Q7871">
        <v>11892</v>
      </c>
      <c r="R7871" t="b">
        <v>0</v>
      </c>
      <c r="S7871">
        <v>0</v>
      </c>
    </row>
    <row r="7872" spans="1:19">
      <c r="A7872">
        <v>83952502</v>
      </c>
      <c r="B7872" s="12"/>
      <c r="C7872" s="12" t="s">
        <v>4797</v>
      </c>
      <c r="D7872" s="12" t="s">
        <v>5027</v>
      </c>
      <c r="E7872" t="b">
        <v>0</v>
      </c>
      <c r="F7872">
        <v>0</v>
      </c>
      <c r="G7872">
        <v>3202</v>
      </c>
      <c r="H7872">
        <v>44136</v>
      </c>
      <c r="I7872" s="12" t="s">
        <v>4573</v>
      </c>
      <c r="J7872">
        <v>12</v>
      </c>
      <c r="K7872">
        <v>11078</v>
      </c>
      <c r="L7872">
        <v>0</v>
      </c>
      <c r="M7872">
        <v>0</v>
      </c>
      <c r="N7872">
        <v>9619</v>
      </c>
      <c r="O7872">
        <v>0</v>
      </c>
      <c r="P7872">
        <v>63249</v>
      </c>
      <c r="Q7872">
        <v>11893</v>
      </c>
      <c r="R7872" t="b">
        <v>0</v>
      </c>
      <c r="S7872">
        <v>0</v>
      </c>
    </row>
    <row r="7873" spans="1:19">
      <c r="A7873">
        <v>83952502</v>
      </c>
      <c r="B7873" s="12"/>
      <c r="C7873" s="12" t="s">
        <v>4797</v>
      </c>
      <c r="D7873" s="12" t="s">
        <v>5027</v>
      </c>
      <c r="E7873" t="b">
        <v>0</v>
      </c>
      <c r="F7873">
        <v>0</v>
      </c>
      <c r="G7873">
        <v>3202</v>
      </c>
      <c r="H7873">
        <v>44165</v>
      </c>
      <c r="I7873" s="12" t="s">
        <v>6391</v>
      </c>
      <c r="J7873">
        <v>1</v>
      </c>
      <c r="K7873">
        <v>14216</v>
      </c>
      <c r="L7873">
        <v>0</v>
      </c>
      <c r="M7873">
        <v>0</v>
      </c>
      <c r="N7873">
        <v>0</v>
      </c>
      <c r="O7873">
        <v>8852</v>
      </c>
      <c r="P7873">
        <v>54397</v>
      </c>
      <c r="Q7873">
        <v>11894</v>
      </c>
      <c r="R7873" t="b">
        <v>0</v>
      </c>
      <c r="S7873">
        <v>0</v>
      </c>
    </row>
    <row r="7874" spans="1:19">
      <c r="A7874">
        <v>83952502</v>
      </c>
      <c r="B7874" s="12"/>
      <c r="C7874" s="12" t="s">
        <v>4797</v>
      </c>
      <c r="D7874" s="12" t="s">
        <v>5027</v>
      </c>
      <c r="E7874" t="b">
        <v>0</v>
      </c>
      <c r="F7874">
        <v>0</v>
      </c>
      <c r="G7874">
        <v>3202</v>
      </c>
      <c r="H7874">
        <v>44165</v>
      </c>
      <c r="I7874" s="12" t="s">
        <v>6392</v>
      </c>
      <c r="J7874">
        <v>1</v>
      </c>
      <c r="K7874">
        <v>14216</v>
      </c>
      <c r="L7874">
        <v>0</v>
      </c>
      <c r="M7874">
        <v>0</v>
      </c>
      <c r="N7874">
        <v>0</v>
      </c>
      <c r="O7874">
        <v>17499</v>
      </c>
      <c r="P7874">
        <v>36898</v>
      </c>
      <c r="Q7874">
        <v>11895</v>
      </c>
      <c r="R7874" t="b">
        <v>0</v>
      </c>
      <c r="S7874">
        <v>0</v>
      </c>
    </row>
    <row r="7875" spans="1:19">
      <c r="A7875">
        <v>83952502</v>
      </c>
      <c r="B7875" s="12"/>
      <c r="C7875" s="12" t="s">
        <v>4797</v>
      </c>
      <c r="D7875" s="12" t="s">
        <v>5027</v>
      </c>
      <c r="E7875" t="b">
        <v>0</v>
      </c>
      <c r="F7875">
        <v>0</v>
      </c>
      <c r="G7875">
        <v>3202</v>
      </c>
      <c r="H7875">
        <v>44165</v>
      </c>
      <c r="I7875" s="12" t="s">
        <v>6399</v>
      </c>
      <c r="J7875">
        <v>1</v>
      </c>
      <c r="K7875">
        <v>14216</v>
      </c>
      <c r="L7875">
        <v>0</v>
      </c>
      <c r="M7875">
        <v>0</v>
      </c>
      <c r="N7875">
        <v>0</v>
      </c>
      <c r="O7875">
        <v>21785</v>
      </c>
      <c r="P7875">
        <v>15113</v>
      </c>
      <c r="Q7875">
        <v>11896</v>
      </c>
      <c r="R7875" t="b">
        <v>0</v>
      </c>
      <c r="S7875">
        <v>0</v>
      </c>
    </row>
    <row r="7876" spans="1:19">
      <c r="A7876">
        <v>83952502</v>
      </c>
      <c r="B7876" s="12"/>
      <c r="C7876" s="12" t="s">
        <v>4797</v>
      </c>
      <c r="D7876" s="12" t="s">
        <v>5027</v>
      </c>
      <c r="E7876" t="b">
        <v>0</v>
      </c>
      <c r="F7876">
        <v>0</v>
      </c>
      <c r="G7876">
        <v>3202</v>
      </c>
      <c r="H7876">
        <v>44165</v>
      </c>
      <c r="I7876" s="12" t="s">
        <v>6400</v>
      </c>
      <c r="J7876">
        <v>1</v>
      </c>
      <c r="K7876">
        <v>14216</v>
      </c>
      <c r="L7876">
        <v>0</v>
      </c>
      <c r="M7876">
        <v>0</v>
      </c>
      <c r="N7876">
        <v>0</v>
      </c>
      <c r="O7876">
        <v>5494</v>
      </c>
      <c r="P7876">
        <v>9619</v>
      </c>
      <c r="Q7876">
        <v>11897</v>
      </c>
      <c r="R7876" t="b">
        <v>0</v>
      </c>
      <c r="S7876">
        <v>0</v>
      </c>
    </row>
    <row r="7877" spans="1:19">
      <c r="A7877">
        <v>83952502</v>
      </c>
      <c r="B7877" s="12"/>
      <c r="C7877" s="12" t="s">
        <v>4797</v>
      </c>
      <c r="D7877" s="12" t="s">
        <v>5027</v>
      </c>
      <c r="E7877" t="b">
        <v>0</v>
      </c>
      <c r="F7877">
        <v>0</v>
      </c>
      <c r="G7877">
        <v>3202</v>
      </c>
      <c r="H7877">
        <v>44165</v>
      </c>
      <c r="I7877" s="12" t="s">
        <v>6401</v>
      </c>
      <c r="J7877">
        <v>1</v>
      </c>
      <c r="K7877">
        <v>14216</v>
      </c>
      <c r="L7877">
        <v>0</v>
      </c>
      <c r="M7877">
        <v>0</v>
      </c>
      <c r="N7877">
        <v>0</v>
      </c>
      <c r="O7877">
        <v>9619</v>
      </c>
      <c r="P7877">
        <v>0</v>
      </c>
      <c r="Q7877">
        <v>11898</v>
      </c>
      <c r="R7877" t="b">
        <v>0</v>
      </c>
      <c r="S7877">
        <v>0</v>
      </c>
    </row>
    <row r="7878" spans="1:19">
      <c r="A7878">
        <v>83952502</v>
      </c>
      <c r="B7878" s="12" t="s">
        <v>4576</v>
      </c>
      <c r="C7878" s="12" t="s">
        <v>4797</v>
      </c>
      <c r="D7878" s="12" t="s">
        <v>4576</v>
      </c>
      <c r="E7878" t="b">
        <v>0</v>
      </c>
      <c r="F7878">
        <v>0</v>
      </c>
      <c r="G7878">
        <v>3202</v>
      </c>
      <c r="H7878" t="s">
        <v>21</v>
      </c>
      <c r="I7878" s="12"/>
      <c r="K7878">
        <v>0</v>
      </c>
      <c r="L7878">
        <v>0</v>
      </c>
      <c r="M7878">
        <v>0</v>
      </c>
      <c r="N7878">
        <v>71745</v>
      </c>
      <c r="O7878">
        <v>71745</v>
      </c>
      <c r="P7878">
        <v>0</v>
      </c>
      <c r="Q7878">
        <v>11899</v>
      </c>
      <c r="R7878" t="b">
        <v>0</v>
      </c>
      <c r="S7878">
        <v>0</v>
      </c>
    </row>
    <row r="7879" spans="1:19">
      <c r="A7879">
        <v>83952502</v>
      </c>
      <c r="B7879" s="12" t="s">
        <v>5122</v>
      </c>
      <c r="C7879" s="12" t="s">
        <v>4797</v>
      </c>
      <c r="D7879" s="12" t="s">
        <v>5122</v>
      </c>
      <c r="E7879" t="b">
        <v>0</v>
      </c>
      <c r="F7879">
        <v>0</v>
      </c>
      <c r="G7879">
        <v>4202</v>
      </c>
      <c r="H7879" t="s">
        <v>21</v>
      </c>
      <c r="I7879" s="12"/>
      <c r="K7879">
        <v>0</v>
      </c>
      <c r="L7879">
        <v>27054</v>
      </c>
      <c r="M7879">
        <v>27054</v>
      </c>
      <c r="N7879">
        <v>0</v>
      </c>
      <c r="O7879">
        <v>0</v>
      </c>
      <c r="P7879">
        <v>0</v>
      </c>
      <c r="Q7879">
        <v>11914</v>
      </c>
      <c r="R7879" t="b">
        <v>0</v>
      </c>
      <c r="S7879">
        <v>0</v>
      </c>
    </row>
    <row r="7880" spans="1:19">
      <c r="A7880">
        <v>83952502</v>
      </c>
      <c r="B7880" s="12"/>
      <c r="C7880" s="12" t="s">
        <v>4797</v>
      </c>
      <c r="D7880" s="12" t="s">
        <v>5122</v>
      </c>
      <c r="E7880" t="b">
        <v>0</v>
      </c>
      <c r="F7880">
        <v>0</v>
      </c>
      <c r="G7880">
        <v>4202</v>
      </c>
      <c r="H7880">
        <v>43862</v>
      </c>
      <c r="I7880" s="12" t="s">
        <v>4577</v>
      </c>
      <c r="J7880">
        <v>12</v>
      </c>
      <c r="K7880">
        <v>10368</v>
      </c>
      <c r="L7880">
        <v>0</v>
      </c>
      <c r="M7880">
        <v>0</v>
      </c>
      <c r="N7880">
        <v>4868</v>
      </c>
      <c r="O7880">
        <v>0</v>
      </c>
      <c r="P7880">
        <v>4868</v>
      </c>
      <c r="Q7880">
        <v>11915</v>
      </c>
      <c r="R7880" t="b">
        <v>0</v>
      </c>
      <c r="S7880">
        <v>0</v>
      </c>
    </row>
    <row r="7881" spans="1:19">
      <c r="A7881">
        <v>83952502</v>
      </c>
      <c r="B7881" s="12"/>
      <c r="C7881" s="12" t="s">
        <v>4797</v>
      </c>
      <c r="D7881" s="12" t="s">
        <v>5122</v>
      </c>
      <c r="E7881" t="b">
        <v>0</v>
      </c>
      <c r="F7881">
        <v>0</v>
      </c>
      <c r="G7881">
        <v>4202</v>
      </c>
      <c r="H7881">
        <v>43874</v>
      </c>
      <c r="I7881" s="12" t="s">
        <v>6393</v>
      </c>
      <c r="J7881">
        <v>1</v>
      </c>
      <c r="K7881">
        <v>13589</v>
      </c>
      <c r="L7881">
        <v>0</v>
      </c>
      <c r="M7881">
        <v>0</v>
      </c>
      <c r="N7881">
        <v>0</v>
      </c>
      <c r="O7881">
        <v>4868</v>
      </c>
      <c r="P7881">
        <v>0</v>
      </c>
      <c r="Q7881">
        <v>11916</v>
      </c>
      <c r="R7881" t="b">
        <v>0</v>
      </c>
      <c r="S7881">
        <v>0</v>
      </c>
    </row>
    <row r="7882" spans="1:19">
      <c r="A7882">
        <v>83952502</v>
      </c>
      <c r="B7882" s="12"/>
      <c r="C7882" s="12" t="s">
        <v>4797</v>
      </c>
      <c r="D7882" s="12" t="s">
        <v>5122</v>
      </c>
      <c r="E7882" t="b">
        <v>0</v>
      </c>
      <c r="F7882">
        <v>0</v>
      </c>
      <c r="G7882">
        <v>4202</v>
      </c>
      <c r="H7882">
        <v>43922</v>
      </c>
      <c r="I7882" s="12" t="s">
        <v>4578</v>
      </c>
      <c r="J7882">
        <v>12</v>
      </c>
      <c r="K7882">
        <v>10528</v>
      </c>
      <c r="L7882">
        <v>0</v>
      </c>
      <c r="M7882">
        <v>0</v>
      </c>
      <c r="N7882">
        <v>3349</v>
      </c>
      <c r="O7882">
        <v>0</v>
      </c>
      <c r="P7882">
        <v>3349</v>
      </c>
      <c r="Q7882">
        <v>11917</v>
      </c>
      <c r="R7882" t="b">
        <v>0</v>
      </c>
      <c r="S7882">
        <v>0</v>
      </c>
    </row>
    <row r="7883" spans="1:19">
      <c r="A7883">
        <v>83952502</v>
      </c>
      <c r="B7883" s="12"/>
      <c r="C7883" s="12" t="s">
        <v>4797</v>
      </c>
      <c r="D7883" s="12" t="s">
        <v>5122</v>
      </c>
      <c r="E7883" t="b">
        <v>0</v>
      </c>
      <c r="F7883">
        <v>0</v>
      </c>
      <c r="G7883">
        <v>4202</v>
      </c>
      <c r="H7883">
        <v>43990</v>
      </c>
      <c r="I7883" s="12" t="s">
        <v>6390</v>
      </c>
      <c r="J7883">
        <v>1</v>
      </c>
      <c r="K7883">
        <v>13819</v>
      </c>
      <c r="L7883">
        <v>0</v>
      </c>
      <c r="M7883">
        <v>0</v>
      </c>
      <c r="N7883">
        <v>0</v>
      </c>
      <c r="O7883">
        <v>3349</v>
      </c>
      <c r="P7883">
        <v>0</v>
      </c>
      <c r="Q7883">
        <v>11918</v>
      </c>
      <c r="R7883" t="b">
        <v>0</v>
      </c>
      <c r="S7883">
        <v>0</v>
      </c>
    </row>
    <row r="7884" spans="1:19">
      <c r="A7884">
        <v>83952502</v>
      </c>
      <c r="B7884" s="12"/>
      <c r="C7884" s="12" t="s">
        <v>4797</v>
      </c>
      <c r="D7884" s="12" t="s">
        <v>5122</v>
      </c>
      <c r="E7884" t="b">
        <v>0</v>
      </c>
      <c r="F7884">
        <v>0</v>
      </c>
      <c r="G7884">
        <v>4202</v>
      </c>
      <c r="H7884">
        <v>44044</v>
      </c>
      <c r="I7884" s="12" t="s">
        <v>4579</v>
      </c>
      <c r="J7884">
        <v>12</v>
      </c>
      <c r="K7884">
        <v>10848</v>
      </c>
      <c r="L7884">
        <v>0</v>
      </c>
      <c r="M7884">
        <v>0</v>
      </c>
      <c r="N7884">
        <v>4756</v>
      </c>
      <c r="O7884">
        <v>0</v>
      </c>
      <c r="P7884">
        <v>4756</v>
      </c>
      <c r="Q7884">
        <v>11919</v>
      </c>
      <c r="R7884" t="b">
        <v>0</v>
      </c>
      <c r="S7884">
        <v>0</v>
      </c>
    </row>
    <row r="7885" spans="1:19">
      <c r="A7885">
        <v>83952502</v>
      </c>
      <c r="B7885" s="12"/>
      <c r="C7885" s="12" t="s">
        <v>4797</v>
      </c>
      <c r="D7885" s="12" t="s">
        <v>5122</v>
      </c>
      <c r="E7885" t="b">
        <v>0</v>
      </c>
      <c r="F7885">
        <v>0</v>
      </c>
      <c r="G7885">
        <v>4202</v>
      </c>
      <c r="H7885">
        <v>44075</v>
      </c>
      <c r="I7885" s="12" t="s">
        <v>4580</v>
      </c>
      <c r="J7885">
        <v>12</v>
      </c>
      <c r="K7885">
        <v>10928</v>
      </c>
      <c r="L7885">
        <v>0</v>
      </c>
      <c r="M7885">
        <v>0</v>
      </c>
      <c r="N7885">
        <v>9511</v>
      </c>
      <c r="O7885">
        <v>0</v>
      </c>
      <c r="P7885">
        <v>14267</v>
      </c>
      <c r="Q7885">
        <v>11920</v>
      </c>
      <c r="R7885" t="b">
        <v>0</v>
      </c>
      <c r="S7885">
        <v>0</v>
      </c>
    </row>
    <row r="7886" spans="1:19">
      <c r="A7886">
        <v>83952502</v>
      </c>
      <c r="B7886" s="12"/>
      <c r="C7886" s="12" t="s">
        <v>4797</v>
      </c>
      <c r="D7886" s="12" t="s">
        <v>5122</v>
      </c>
      <c r="E7886" t="b">
        <v>0</v>
      </c>
      <c r="F7886">
        <v>0</v>
      </c>
      <c r="G7886">
        <v>4202</v>
      </c>
      <c r="H7886">
        <v>44081</v>
      </c>
      <c r="I7886" s="12" t="s">
        <v>6392</v>
      </c>
      <c r="J7886">
        <v>1</v>
      </c>
      <c r="K7886">
        <v>14039</v>
      </c>
      <c r="L7886">
        <v>0</v>
      </c>
      <c r="M7886">
        <v>0</v>
      </c>
      <c r="N7886">
        <v>0</v>
      </c>
      <c r="O7886">
        <v>4756</v>
      </c>
      <c r="P7886">
        <v>9511</v>
      </c>
      <c r="Q7886">
        <v>11921</v>
      </c>
      <c r="R7886" t="b">
        <v>0</v>
      </c>
      <c r="S7886">
        <v>0</v>
      </c>
    </row>
    <row r="7887" spans="1:19">
      <c r="A7887">
        <v>83952502</v>
      </c>
      <c r="B7887" s="12"/>
      <c r="C7887" s="12" t="s">
        <v>4797</v>
      </c>
      <c r="D7887" s="12" t="s">
        <v>5122</v>
      </c>
      <c r="E7887" t="b">
        <v>0</v>
      </c>
      <c r="F7887">
        <v>0</v>
      </c>
      <c r="G7887">
        <v>4202</v>
      </c>
      <c r="H7887">
        <v>44081</v>
      </c>
      <c r="I7887" s="12" t="s">
        <v>6399</v>
      </c>
      <c r="J7887">
        <v>1</v>
      </c>
      <c r="K7887">
        <v>14039</v>
      </c>
      <c r="L7887">
        <v>0</v>
      </c>
      <c r="M7887">
        <v>0</v>
      </c>
      <c r="N7887">
        <v>0</v>
      </c>
      <c r="O7887">
        <v>9511</v>
      </c>
      <c r="P7887">
        <v>0</v>
      </c>
      <c r="Q7887">
        <v>11922</v>
      </c>
      <c r="R7887" t="b">
        <v>0</v>
      </c>
      <c r="S7887">
        <v>0</v>
      </c>
    </row>
    <row r="7888" spans="1:19">
      <c r="A7888">
        <v>83952502</v>
      </c>
      <c r="B7888" s="12"/>
      <c r="C7888" s="12" t="s">
        <v>4797</v>
      </c>
      <c r="D7888" s="12" t="s">
        <v>5122</v>
      </c>
      <c r="E7888" t="b">
        <v>0</v>
      </c>
      <c r="F7888">
        <v>0</v>
      </c>
      <c r="G7888">
        <v>4202</v>
      </c>
      <c r="H7888">
        <v>44136</v>
      </c>
      <c r="I7888" s="12" t="s">
        <v>4581</v>
      </c>
      <c r="J7888">
        <v>12</v>
      </c>
      <c r="K7888">
        <v>11088</v>
      </c>
      <c r="L7888">
        <v>0</v>
      </c>
      <c r="M7888">
        <v>0</v>
      </c>
      <c r="N7888">
        <v>5</v>
      </c>
      <c r="O7888">
        <v>0</v>
      </c>
      <c r="P7888">
        <v>5</v>
      </c>
      <c r="Q7888">
        <v>11923</v>
      </c>
      <c r="R7888" t="b">
        <v>0</v>
      </c>
      <c r="S7888">
        <v>0</v>
      </c>
    </row>
    <row r="7889" spans="1:19">
      <c r="A7889">
        <v>83952502</v>
      </c>
      <c r="B7889" s="12"/>
      <c r="C7889" s="12" t="s">
        <v>4797</v>
      </c>
      <c r="D7889" s="12" t="s">
        <v>5122</v>
      </c>
      <c r="E7889" t="b">
        <v>0</v>
      </c>
      <c r="F7889">
        <v>0</v>
      </c>
      <c r="G7889">
        <v>4202</v>
      </c>
      <c r="H7889">
        <v>44166</v>
      </c>
      <c r="I7889" s="12" t="s">
        <v>4582</v>
      </c>
      <c r="J7889">
        <v>12</v>
      </c>
      <c r="K7889">
        <v>11168</v>
      </c>
      <c r="L7889">
        <v>0</v>
      </c>
      <c r="M7889">
        <v>0</v>
      </c>
      <c r="N7889">
        <v>4565</v>
      </c>
      <c r="O7889">
        <v>0</v>
      </c>
      <c r="P7889">
        <v>4570</v>
      </c>
      <c r="Q7889">
        <v>11924</v>
      </c>
      <c r="R7889" t="b">
        <v>0</v>
      </c>
      <c r="S7889">
        <v>0</v>
      </c>
    </row>
    <row r="7890" spans="1:19">
      <c r="A7890">
        <v>83952502</v>
      </c>
      <c r="B7890" s="12"/>
      <c r="C7890" s="12" t="s">
        <v>4797</v>
      </c>
      <c r="D7890" s="12" t="s">
        <v>5122</v>
      </c>
      <c r="E7890" t="b">
        <v>0</v>
      </c>
      <c r="F7890">
        <v>0</v>
      </c>
      <c r="G7890">
        <v>4202</v>
      </c>
      <c r="H7890">
        <v>44176</v>
      </c>
      <c r="I7890" s="12" t="s">
        <v>6401</v>
      </c>
      <c r="J7890">
        <v>1</v>
      </c>
      <c r="K7890">
        <v>14270</v>
      </c>
      <c r="L7890">
        <v>0</v>
      </c>
      <c r="M7890">
        <v>0</v>
      </c>
      <c r="N7890">
        <v>0</v>
      </c>
      <c r="O7890">
        <v>5</v>
      </c>
      <c r="P7890">
        <v>4565</v>
      </c>
      <c r="Q7890">
        <v>11925</v>
      </c>
      <c r="R7890" t="b">
        <v>0</v>
      </c>
      <c r="S7890">
        <v>0</v>
      </c>
    </row>
    <row r="7891" spans="1:19">
      <c r="A7891">
        <v>83952502</v>
      </c>
      <c r="B7891" s="12"/>
      <c r="C7891" s="12" t="s">
        <v>4797</v>
      </c>
      <c r="D7891" s="12" t="s">
        <v>5122</v>
      </c>
      <c r="E7891" t="b">
        <v>0</v>
      </c>
      <c r="F7891">
        <v>0</v>
      </c>
      <c r="G7891">
        <v>4202</v>
      </c>
      <c r="H7891">
        <v>44176</v>
      </c>
      <c r="I7891" s="12" t="s">
        <v>6402</v>
      </c>
      <c r="J7891">
        <v>1</v>
      </c>
      <c r="K7891">
        <v>14270</v>
      </c>
      <c r="L7891">
        <v>0</v>
      </c>
      <c r="M7891">
        <v>0</v>
      </c>
      <c r="N7891">
        <v>0</v>
      </c>
      <c r="O7891">
        <v>4565</v>
      </c>
      <c r="P7891">
        <v>0</v>
      </c>
      <c r="Q7891">
        <v>11926</v>
      </c>
      <c r="R7891" t="b">
        <v>0</v>
      </c>
      <c r="S7891">
        <v>0</v>
      </c>
    </row>
    <row r="7892" spans="1:19">
      <c r="A7892">
        <v>83952502</v>
      </c>
      <c r="B7892" s="12" t="s">
        <v>4584</v>
      </c>
      <c r="C7892" s="12" t="s">
        <v>4797</v>
      </c>
      <c r="D7892" s="12" t="s">
        <v>4584</v>
      </c>
      <c r="E7892" t="b">
        <v>0</v>
      </c>
      <c r="F7892">
        <v>0</v>
      </c>
      <c r="G7892">
        <v>4202</v>
      </c>
      <c r="H7892" t="s">
        <v>21</v>
      </c>
      <c r="I7892" s="12"/>
      <c r="K7892">
        <v>0</v>
      </c>
      <c r="L7892">
        <v>0</v>
      </c>
      <c r="M7892">
        <v>0</v>
      </c>
      <c r="N7892">
        <v>27054</v>
      </c>
      <c r="O7892">
        <v>27054</v>
      </c>
      <c r="P7892">
        <v>0</v>
      </c>
      <c r="Q7892">
        <v>11927</v>
      </c>
      <c r="R7892" t="b">
        <v>0</v>
      </c>
      <c r="S7892">
        <v>0</v>
      </c>
    </row>
    <row r="7893" spans="1:19">
      <c r="A7893">
        <v>83952502</v>
      </c>
      <c r="B7893" s="12" t="s">
        <v>5137</v>
      </c>
      <c r="C7893" s="12" t="s">
        <v>4797</v>
      </c>
      <c r="D7893" s="12" t="s">
        <v>5137</v>
      </c>
      <c r="E7893" t="b">
        <v>0</v>
      </c>
      <c r="F7893">
        <v>0</v>
      </c>
      <c r="G7893">
        <v>4302</v>
      </c>
      <c r="H7893" t="s">
        <v>21</v>
      </c>
      <c r="I7893" s="12"/>
      <c r="K7893">
        <v>0</v>
      </c>
      <c r="L7893">
        <v>8107</v>
      </c>
      <c r="M7893">
        <v>8107</v>
      </c>
      <c r="N7893">
        <v>0</v>
      </c>
      <c r="O7893">
        <v>0</v>
      </c>
      <c r="P7893">
        <v>0</v>
      </c>
      <c r="Q7893">
        <v>11930</v>
      </c>
      <c r="R7893" t="b">
        <v>0</v>
      </c>
      <c r="S7893">
        <v>0</v>
      </c>
    </row>
    <row r="7894" spans="1:19">
      <c r="A7894">
        <v>83952502</v>
      </c>
      <c r="B7894" s="12"/>
      <c r="C7894" s="12" t="s">
        <v>4797</v>
      </c>
      <c r="D7894" s="12" t="s">
        <v>5137</v>
      </c>
      <c r="E7894" t="b">
        <v>0</v>
      </c>
      <c r="F7894">
        <v>0</v>
      </c>
      <c r="G7894">
        <v>4302</v>
      </c>
      <c r="H7894">
        <v>43922</v>
      </c>
      <c r="I7894" s="12" t="s">
        <v>6390</v>
      </c>
      <c r="J7894">
        <v>3</v>
      </c>
      <c r="K7894">
        <v>567</v>
      </c>
      <c r="L7894">
        <v>0</v>
      </c>
      <c r="M7894">
        <v>0</v>
      </c>
      <c r="N7894">
        <v>0</v>
      </c>
      <c r="O7894">
        <v>3351</v>
      </c>
      <c r="P7894">
        <v>-3351</v>
      </c>
      <c r="Q7894">
        <v>11931</v>
      </c>
      <c r="R7894" t="b">
        <v>0</v>
      </c>
      <c r="S7894">
        <v>0</v>
      </c>
    </row>
    <row r="7895" spans="1:19">
      <c r="A7895">
        <v>83952502</v>
      </c>
      <c r="B7895" s="12"/>
      <c r="C7895" s="12" t="s">
        <v>4797</v>
      </c>
      <c r="D7895" s="12" t="s">
        <v>5137</v>
      </c>
      <c r="E7895" t="b">
        <v>0</v>
      </c>
      <c r="F7895">
        <v>0</v>
      </c>
      <c r="G7895">
        <v>4302</v>
      </c>
      <c r="H7895">
        <v>43922</v>
      </c>
      <c r="I7895" s="12" t="s">
        <v>4585</v>
      </c>
      <c r="J7895">
        <v>12</v>
      </c>
      <c r="K7895">
        <v>10530</v>
      </c>
      <c r="L7895">
        <v>0</v>
      </c>
      <c r="M7895">
        <v>0</v>
      </c>
      <c r="N7895">
        <v>3351</v>
      </c>
      <c r="O7895">
        <v>0</v>
      </c>
      <c r="P7895">
        <v>0</v>
      </c>
      <c r="Q7895">
        <v>11932</v>
      </c>
      <c r="R7895" t="b">
        <v>0</v>
      </c>
      <c r="S7895">
        <v>0</v>
      </c>
    </row>
    <row r="7896" spans="1:19">
      <c r="A7896">
        <v>83952502</v>
      </c>
      <c r="B7896" s="12"/>
      <c r="C7896" s="12" t="s">
        <v>4797</v>
      </c>
      <c r="D7896" s="12" t="s">
        <v>5137</v>
      </c>
      <c r="E7896" t="b">
        <v>0</v>
      </c>
      <c r="F7896">
        <v>0</v>
      </c>
      <c r="G7896">
        <v>4302</v>
      </c>
      <c r="H7896">
        <v>44044</v>
      </c>
      <c r="I7896" s="12" t="s">
        <v>4586</v>
      </c>
      <c r="J7896">
        <v>12</v>
      </c>
      <c r="K7896">
        <v>10850</v>
      </c>
      <c r="L7896">
        <v>0</v>
      </c>
      <c r="M7896">
        <v>0</v>
      </c>
      <c r="N7896">
        <v>4756</v>
      </c>
      <c r="O7896">
        <v>0</v>
      </c>
      <c r="P7896">
        <v>4756</v>
      </c>
      <c r="Q7896">
        <v>11933</v>
      </c>
      <c r="R7896" t="b">
        <v>0</v>
      </c>
      <c r="S7896">
        <v>0</v>
      </c>
    </row>
    <row r="7897" spans="1:19">
      <c r="A7897">
        <v>83952502</v>
      </c>
      <c r="B7897" s="12"/>
      <c r="C7897" s="12" t="s">
        <v>4797</v>
      </c>
      <c r="D7897" s="12" t="s">
        <v>5137</v>
      </c>
      <c r="E7897" t="b">
        <v>0</v>
      </c>
      <c r="F7897">
        <v>0</v>
      </c>
      <c r="G7897">
        <v>4302</v>
      </c>
      <c r="H7897">
        <v>44053</v>
      </c>
      <c r="I7897" s="12" t="s">
        <v>6392</v>
      </c>
      <c r="J7897">
        <v>1</v>
      </c>
      <c r="K7897">
        <v>13968</v>
      </c>
      <c r="L7897">
        <v>0</v>
      </c>
      <c r="M7897">
        <v>0</v>
      </c>
      <c r="N7897">
        <v>0</v>
      </c>
      <c r="O7897">
        <v>4756</v>
      </c>
      <c r="P7897">
        <v>0</v>
      </c>
      <c r="Q7897">
        <v>11934</v>
      </c>
      <c r="R7897" t="b">
        <v>0</v>
      </c>
      <c r="S7897">
        <v>0</v>
      </c>
    </row>
    <row r="7898" spans="1:19">
      <c r="A7898">
        <v>83952502</v>
      </c>
      <c r="B7898" s="12" t="s">
        <v>4587</v>
      </c>
      <c r="C7898" s="12" t="s">
        <v>4797</v>
      </c>
      <c r="D7898" s="12" t="s">
        <v>4587</v>
      </c>
      <c r="E7898" t="b">
        <v>0</v>
      </c>
      <c r="F7898">
        <v>0</v>
      </c>
      <c r="G7898">
        <v>4302</v>
      </c>
      <c r="H7898" t="s">
        <v>21</v>
      </c>
      <c r="I7898" s="12"/>
      <c r="K7898">
        <v>0</v>
      </c>
      <c r="L7898">
        <v>0</v>
      </c>
      <c r="M7898">
        <v>0</v>
      </c>
      <c r="N7898">
        <v>8107</v>
      </c>
      <c r="O7898">
        <v>8107</v>
      </c>
      <c r="P7898">
        <v>0</v>
      </c>
      <c r="Q7898">
        <v>11935</v>
      </c>
      <c r="R7898" t="b">
        <v>0</v>
      </c>
      <c r="S7898">
        <v>0</v>
      </c>
    </row>
    <row r="7899" spans="1:19">
      <c r="A7899">
        <v>83952502</v>
      </c>
      <c r="B7899" s="12" t="s">
        <v>5156</v>
      </c>
      <c r="C7899" s="12" t="s">
        <v>4797</v>
      </c>
      <c r="D7899" s="12" t="s">
        <v>5156</v>
      </c>
      <c r="E7899" t="b">
        <v>0</v>
      </c>
      <c r="F7899">
        <v>607431</v>
      </c>
      <c r="G7899">
        <v>4402</v>
      </c>
      <c r="H7899" t="s">
        <v>21</v>
      </c>
      <c r="I7899" s="12"/>
      <c r="K7899">
        <v>0</v>
      </c>
      <c r="L7899">
        <v>511852</v>
      </c>
      <c r="M7899">
        <v>294442</v>
      </c>
      <c r="N7899">
        <v>0</v>
      </c>
      <c r="O7899">
        <v>0</v>
      </c>
      <c r="P7899">
        <v>607431</v>
      </c>
      <c r="Q7899">
        <v>11938</v>
      </c>
      <c r="R7899" t="b">
        <v>0</v>
      </c>
      <c r="S7899">
        <v>0</v>
      </c>
    </row>
    <row r="7900" spans="1:19">
      <c r="A7900">
        <v>83952502</v>
      </c>
      <c r="B7900" s="12"/>
      <c r="C7900" s="12" t="s">
        <v>4797</v>
      </c>
      <c r="D7900" s="12" t="s">
        <v>5156</v>
      </c>
      <c r="E7900" t="b">
        <v>0</v>
      </c>
      <c r="F7900">
        <v>0</v>
      </c>
      <c r="G7900">
        <v>4402</v>
      </c>
      <c r="H7900">
        <v>43831</v>
      </c>
      <c r="I7900" s="12" t="s">
        <v>4588</v>
      </c>
      <c r="J7900">
        <v>12</v>
      </c>
      <c r="K7900">
        <v>10292</v>
      </c>
      <c r="L7900">
        <v>0</v>
      </c>
      <c r="M7900">
        <v>0</v>
      </c>
      <c r="N7900">
        <v>73621</v>
      </c>
      <c r="O7900">
        <v>0</v>
      </c>
      <c r="P7900">
        <v>681052</v>
      </c>
      <c r="Q7900">
        <v>11939</v>
      </c>
      <c r="R7900" t="b">
        <v>0</v>
      </c>
      <c r="S7900">
        <v>0</v>
      </c>
    </row>
    <row r="7901" spans="1:19">
      <c r="A7901">
        <v>83952502</v>
      </c>
      <c r="B7901" s="12"/>
      <c r="C7901" s="12" t="s">
        <v>4797</v>
      </c>
      <c r="D7901" s="12" t="s">
        <v>5156</v>
      </c>
      <c r="E7901" t="b">
        <v>0</v>
      </c>
      <c r="F7901">
        <v>0</v>
      </c>
      <c r="G7901">
        <v>4402</v>
      </c>
      <c r="H7901">
        <v>43862</v>
      </c>
      <c r="I7901" s="12" t="s">
        <v>4589</v>
      </c>
      <c r="J7901">
        <v>12</v>
      </c>
      <c r="K7901">
        <v>10372</v>
      </c>
      <c r="L7901">
        <v>0</v>
      </c>
      <c r="M7901">
        <v>0</v>
      </c>
      <c r="N7901">
        <v>78008</v>
      </c>
      <c r="O7901">
        <v>0</v>
      </c>
      <c r="P7901">
        <v>759060</v>
      </c>
      <c r="Q7901">
        <v>11940</v>
      </c>
      <c r="R7901" t="b">
        <v>0</v>
      </c>
      <c r="S7901">
        <v>0</v>
      </c>
    </row>
    <row r="7902" spans="1:19">
      <c r="A7902">
        <v>83952502</v>
      </c>
      <c r="B7902" s="12"/>
      <c r="C7902" s="12" t="s">
        <v>4797</v>
      </c>
      <c r="D7902" s="12" t="s">
        <v>5156</v>
      </c>
      <c r="E7902" t="b">
        <v>0</v>
      </c>
      <c r="F7902">
        <v>0</v>
      </c>
      <c r="G7902">
        <v>4402</v>
      </c>
      <c r="H7902">
        <v>43891</v>
      </c>
      <c r="I7902" s="12" t="s">
        <v>4590</v>
      </c>
      <c r="J7902">
        <v>12</v>
      </c>
      <c r="K7902">
        <v>10452</v>
      </c>
      <c r="L7902">
        <v>0</v>
      </c>
      <c r="M7902">
        <v>0</v>
      </c>
      <c r="N7902">
        <v>82396</v>
      </c>
      <c r="O7902">
        <v>0</v>
      </c>
      <c r="P7902">
        <v>841456</v>
      </c>
      <c r="Q7902">
        <v>11941</v>
      </c>
      <c r="R7902" t="b">
        <v>0</v>
      </c>
      <c r="S7902">
        <v>0</v>
      </c>
    </row>
    <row r="7903" spans="1:19">
      <c r="A7903">
        <v>83952502</v>
      </c>
      <c r="B7903" s="12"/>
      <c r="C7903" s="12" t="s">
        <v>4797</v>
      </c>
      <c r="D7903" s="12" t="s">
        <v>5156</v>
      </c>
      <c r="E7903" t="b">
        <v>0</v>
      </c>
      <c r="F7903">
        <v>0</v>
      </c>
      <c r="G7903">
        <v>4402</v>
      </c>
      <c r="H7903">
        <v>43922</v>
      </c>
      <c r="I7903" s="12" t="s">
        <v>4591</v>
      </c>
      <c r="J7903">
        <v>12</v>
      </c>
      <c r="K7903">
        <v>10532</v>
      </c>
      <c r="L7903">
        <v>0</v>
      </c>
      <c r="M7903">
        <v>0</v>
      </c>
      <c r="N7903">
        <v>59740</v>
      </c>
      <c r="O7903">
        <v>0</v>
      </c>
      <c r="P7903">
        <v>901196</v>
      </c>
      <c r="Q7903">
        <v>11942</v>
      </c>
      <c r="R7903" t="b">
        <v>0</v>
      </c>
      <c r="S7903">
        <v>0</v>
      </c>
    </row>
    <row r="7904" spans="1:19">
      <c r="A7904">
        <v>83952502</v>
      </c>
      <c r="B7904" s="12"/>
      <c r="C7904" s="12" t="s">
        <v>4797</v>
      </c>
      <c r="D7904" s="12" t="s">
        <v>5156</v>
      </c>
      <c r="E7904" t="b">
        <v>0</v>
      </c>
      <c r="F7904">
        <v>0</v>
      </c>
      <c r="G7904">
        <v>4402</v>
      </c>
      <c r="H7904">
        <v>43952</v>
      </c>
      <c r="I7904" s="12" t="s">
        <v>4592</v>
      </c>
      <c r="J7904">
        <v>12</v>
      </c>
      <c r="K7904">
        <v>10612</v>
      </c>
      <c r="L7904">
        <v>0</v>
      </c>
      <c r="M7904">
        <v>0</v>
      </c>
      <c r="N7904">
        <v>59739</v>
      </c>
      <c r="O7904">
        <v>0</v>
      </c>
      <c r="P7904">
        <v>960935</v>
      </c>
      <c r="Q7904">
        <v>11943</v>
      </c>
      <c r="R7904" t="b">
        <v>0</v>
      </c>
      <c r="S7904">
        <v>0</v>
      </c>
    </row>
    <row r="7905" spans="1:19">
      <c r="A7905">
        <v>83952502</v>
      </c>
      <c r="B7905" s="12"/>
      <c r="C7905" s="12" t="s">
        <v>4797</v>
      </c>
      <c r="D7905" s="12" t="s">
        <v>5156</v>
      </c>
      <c r="E7905" t="b">
        <v>0</v>
      </c>
      <c r="F7905">
        <v>0</v>
      </c>
      <c r="G7905">
        <v>4402</v>
      </c>
      <c r="H7905">
        <v>43983</v>
      </c>
      <c r="I7905" s="12" t="s">
        <v>4593</v>
      </c>
      <c r="J7905">
        <v>12</v>
      </c>
      <c r="K7905">
        <v>10692</v>
      </c>
      <c r="L7905">
        <v>0</v>
      </c>
      <c r="M7905">
        <v>0</v>
      </c>
      <c r="N7905">
        <v>65780</v>
      </c>
      <c r="O7905">
        <v>0</v>
      </c>
      <c r="P7905">
        <v>1026715</v>
      </c>
      <c r="Q7905">
        <v>11944</v>
      </c>
      <c r="R7905" t="b">
        <v>0</v>
      </c>
      <c r="S7905">
        <v>0</v>
      </c>
    </row>
    <row r="7906" spans="1:19">
      <c r="A7906">
        <v>83952502</v>
      </c>
      <c r="B7906" s="12"/>
      <c r="C7906" s="12" t="s">
        <v>4797</v>
      </c>
      <c r="D7906" s="12" t="s">
        <v>5156</v>
      </c>
      <c r="E7906" t="b">
        <v>0</v>
      </c>
      <c r="F7906">
        <v>0</v>
      </c>
      <c r="G7906">
        <v>4402</v>
      </c>
      <c r="H7906">
        <v>44013</v>
      </c>
      <c r="I7906" s="12" t="s">
        <v>4594</v>
      </c>
      <c r="J7906">
        <v>12</v>
      </c>
      <c r="K7906">
        <v>10772</v>
      </c>
      <c r="L7906">
        <v>0</v>
      </c>
      <c r="M7906">
        <v>0</v>
      </c>
      <c r="N7906">
        <v>92568</v>
      </c>
      <c r="O7906">
        <v>0</v>
      </c>
      <c r="P7906">
        <v>1119283</v>
      </c>
      <c r="Q7906">
        <v>11945</v>
      </c>
      <c r="R7906" t="b">
        <v>0</v>
      </c>
      <c r="S7906">
        <v>0</v>
      </c>
    </row>
    <row r="7907" spans="1:19">
      <c r="A7907">
        <v>83952502</v>
      </c>
      <c r="B7907" s="12"/>
      <c r="C7907" s="12" t="s">
        <v>4797</v>
      </c>
      <c r="D7907" s="12" t="s">
        <v>5156</v>
      </c>
      <c r="E7907" t="b">
        <v>0</v>
      </c>
      <c r="F7907">
        <v>0</v>
      </c>
      <c r="G7907">
        <v>4402</v>
      </c>
      <c r="H7907">
        <v>44027</v>
      </c>
      <c r="I7907" s="12" t="s">
        <v>6403</v>
      </c>
      <c r="J7907">
        <v>1</v>
      </c>
      <c r="K7907">
        <v>13946</v>
      </c>
      <c r="L7907">
        <v>0</v>
      </c>
      <c r="M7907">
        <v>0</v>
      </c>
      <c r="N7907">
        <v>0</v>
      </c>
      <c r="O7907">
        <v>8088</v>
      </c>
      <c r="P7907">
        <v>1111195</v>
      </c>
      <c r="Q7907">
        <v>11946</v>
      </c>
      <c r="R7907" t="b">
        <v>0</v>
      </c>
      <c r="S7907">
        <v>0</v>
      </c>
    </row>
    <row r="7908" spans="1:19">
      <c r="A7908">
        <v>83952502</v>
      </c>
      <c r="B7908" s="12"/>
      <c r="C7908" s="12" t="s">
        <v>4797</v>
      </c>
      <c r="D7908" s="12" t="s">
        <v>5156</v>
      </c>
      <c r="E7908" t="b">
        <v>0</v>
      </c>
      <c r="F7908">
        <v>0</v>
      </c>
      <c r="G7908">
        <v>4402</v>
      </c>
      <c r="H7908">
        <v>44027</v>
      </c>
      <c r="I7908" s="12" t="s">
        <v>6404</v>
      </c>
      <c r="J7908">
        <v>1</v>
      </c>
      <c r="K7908">
        <v>13946</v>
      </c>
      <c r="L7908">
        <v>0</v>
      </c>
      <c r="M7908">
        <v>0</v>
      </c>
      <c r="N7908">
        <v>0</v>
      </c>
      <c r="O7908">
        <v>8083</v>
      </c>
      <c r="P7908">
        <v>1103112</v>
      </c>
      <c r="Q7908">
        <v>11947</v>
      </c>
      <c r="R7908" t="b">
        <v>0</v>
      </c>
      <c r="S7908">
        <v>0</v>
      </c>
    </row>
    <row r="7909" spans="1:19">
      <c r="A7909">
        <v>83952502</v>
      </c>
      <c r="B7909" s="12"/>
      <c r="C7909" s="12" t="s">
        <v>4797</v>
      </c>
      <c r="D7909" s="12" t="s">
        <v>5156</v>
      </c>
      <c r="E7909" t="b">
        <v>0</v>
      </c>
      <c r="F7909">
        <v>0</v>
      </c>
      <c r="G7909">
        <v>4402</v>
      </c>
      <c r="H7909">
        <v>44027</v>
      </c>
      <c r="I7909" s="12" t="s">
        <v>6405</v>
      </c>
      <c r="J7909">
        <v>1</v>
      </c>
      <c r="K7909">
        <v>13946</v>
      </c>
      <c r="L7909">
        <v>0</v>
      </c>
      <c r="M7909">
        <v>0</v>
      </c>
      <c r="N7909">
        <v>0</v>
      </c>
      <c r="O7909">
        <v>8082</v>
      </c>
      <c r="P7909">
        <v>1095030</v>
      </c>
      <c r="Q7909">
        <v>11948</v>
      </c>
      <c r="R7909" t="b">
        <v>0</v>
      </c>
      <c r="S7909">
        <v>0</v>
      </c>
    </row>
    <row r="7910" spans="1:19">
      <c r="A7910">
        <v>83952502</v>
      </c>
      <c r="B7910" s="12"/>
      <c r="C7910" s="12" t="s">
        <v>4797</v>
      </c>
      <c r="D7910" s="12" t="s">
        <v>5156</v>
      </c>
      <c r="E7910" t="b">
        <v>0</v>
      </c>
      <c r="F7910">
        <v>0</v>
      </c>
      <c r="G7910">
        <v>4402</v>
      </c>
      <c r="H7910">
        <v>44027</v>
      </c>
      <c r="I7910" s="12" t="s">
        <v>6391</v>
      </c>
      <c r="J7910">
        <v>1</v>
      </c>
      <c r="K7910">
        <v>13946</v>
      </c>
      <c r="L7910">
        <v>0</v>
      </c>
      <c r="M7910">
        <v>0</v>
      </c>
      <c r="N7910">
        <v>0</v>
      </c>
      <c r="O7910">
        <v>92568</v>
      </c>
      <c r="P7910">
        <v>1002462</v>
      </c>
      <c r="Q7910">
        <v>11949</v>
      </c>
      <c r="R7910" t="b">
        <v>0</v>
      </c>
      <c r="S7910">
        <v>0</v>
      </c>
    </row>
    <row r="7911" spans="1:19">
      <c r="A7911">
        <v>83952502</v>
      </c>
      <c r="B7911" s="12"/>
      <c r="C7911" s="12" t="s">
        <v>4797</v>
      </c>
      <c r="D7911" s="12" t="s">
        <v>5156</v>
      </c>
      <c r="E7911" t="b">
        <v>0</v>
      </c>
      <c r="F7911">
        <v>0</v>
      </c>
      <c r="G7911">
        <v>4402</v>
      </c>
      <c r="H7911">
        <v>44044</v>
      </c>
      <c r="I7911" s="12" t="s">
        <v>4598</v>
      </c>
      <c r="J7911">
        <v>12</v>
      </c>
      <c r="K7911">
        <v>10852</v>
      </c>
      <c r="L7911">
        <v>0</v>
      </c>
      <c r="M7911">
        <v>0</v>
      </c>
      <c r="N7911">
        <v>0</v>
      </c>
      <c r="O7911">
        <v>0</v>
      </c>
      <c r="P7911">
        <v>1002462</v>
      </c>
      <c r="Q7911">
        <v>11950</v>
      </c>
      <c r="R7911" t="b">
        <v>0</v>
      </c>
      <c r="S7911">
        <v>0</v>
      </c>
    </row>
    <row r="7912" spans="1:19">
      <c r="A7912">
        <v>83952502</v>
      </c>
      <c r="B7912" s="12"/>
      <c r="C7912" s="12" t="s">
        <v>4797</v>
      </c>
      <c r="D7912" s="12" t="s">
        <v>5156</v>
      </c>
      <c r="E7912" t="b">
        <v>0</v>
      </c>
      <c r="F7912">
        <v>0</v>
      </c>
      <c r="G7912">
        <v>4402</v>
      </c>
      <c r="H7912">
        <v>44075</v>
      </c>
      <c r="I7912" s="12" t="s">
        <v>4599</v>
      </c>
      <c r="J7912">
        <v>12</v>
      </c>
      <c r="K7912">
        <v>10932</v>
      </c>
      <c r="L7912">
        <v>0</v>
      </c>
      <c r="M7912">
        <v>0</v>
      </c>
      <c r="N7912">
        <v>0</v>
      </c>
      <c r="O7912">
        <v>0</v>
      </c>
      <c r="P7912">
        <v>1002462</v>
      </c>
      <c r="Q7912">
        <v>11951</v>
      </c>
      <c r="R7912" t="b">
        <v>0</v>
      </c>
      <c r="S7912">
        <v>0</v>
      </c>
    </row>
    <row r="7913" spans="1:19">
      <c r="A7913">
        <v>83952502</v>
      </c>
      <c r="B7913" s="12"/>
      <c r="C7913" s="12" t="s">
        <v>4797</v>
      </c>
      <c r="D7913" s="12" t="s">
        <v>5156</v>
      </c>
      <c r="E7913" t="b">
        <v>0</v>
      </c>
      <c r="F7913">
        <v>0</v>
      </c>
      <c r="G7913">
        <v>4402</v>
      </c>
      <c r="H7913">
        <v>44097</v>
      </c>
      <c r="I7913" s="12" t="s">
        <v>6406</v>
      </c>
      <c r="J7913">
        <v>1</v>
      </c>
      <c r="K7913">
        <v>14069</v>
      </c>
      <c r="L7913">
        <v>0</v>
      </c>
      <c r="M7913">
        <v>0</v>
      </c>
      <c r="N7913">
        <v>0</v>
      </c>
      <c r="O7913">
        <v>16157</v>
      </c>
      <c r="P7913">
        <v>986305</v>
      </c>
      <c r="Q7913">
        <v>11952</v>
      </c>
      <c r="R7913" t="b">
        <v>0</v>
      </c>
      <c r="S7913">
        <v>0</v>
      </c>
    </row>
    <row r="7914" spans="1:19">
      <c r="A7914">
        <v>83952502</v>
      </c>
      <c r="B7914" s="12"/>
      <c r="C7914" s="12" t="s">
        <v>4797</v>
      </c>
      <c r="D7914" s="12" t="s">
        <v>5156</v>
      </c>
      <c r="E7914" t="b">
        <v>0</v>
      </c>
      <c r="F7914">
        <v>0</v>
      </c>
      <c r="G7914">
        <v>4402</v>
      </c>
      <c r="H7914">
        <v>44097</v>
      </c>
      <c r="I7914" s="12" t="s">
        <v>6407</v>
      </c>
      <c r="J7914">
        <v>1</v>
      </c>
      <c r="K7914">
        <v>14069</v>
      </c>
      <c r="L7914">
        <v>0</v>
      </c>
      <c r="M7914">
        <v>0</v>
      </c>
      <c r="N7914">
        <v>0</v>
      </c>
      <c r="O7914">
        <v>23851</v>
      </c>
      <c r="P7914">
        <v>962454</v>
      </c>
      <c r="Q7914">
        <v>11953</v>
      </c>
      <c r="R7914" t="b">
        <v>0</v>
      </c>
      <c r="S7914">
        <v>0</v>
      </c>
    </row>
    <row r="7915" spans="1:19">
      <c r="A7915">
        <v>83952502</v>
      </c>
      <c r="B7915" s="12"/>
      <c r="C7915" s="12" t="s">
        <v>4797</v>
      </c>
      <c r="D7915" s="12" t="s">
        <v>5156</v>
      </c>
      <c r="E7915" t="b">
        <v>0</v>
      </c>
      <c r="F7915">
        <v>0</v>
      </c>
      <c r="G7915">
        <v>4402</v>
      </c>
      <c r="H7915">
        <v>44105</v>
      </c>
      <c r="I7915" s="12" t="s">
        <v>4602</v>
      </c>
      <c r="J7915">
        <v>12</v>
      </c>
      <c r="K7915">
        <v>11012</v>
      </c>
      <c r="L7915">
        <v>0</v>
      </c>
      <c r="M7915">
        <v>0</v>
      </c>
      <c r="N7915">
        <v>0</v>
      </c>
      <c r="O7915">
        <v>0</v>
      </c>
      <c r="P7915">
        <v>962454</v>
      </c>
      <c r="Q7915">
        <v>11954</v>
      </c>
      <c r="R7915" t="b">
        <v>0</v>
      </c>
      <c r="S7915">
        <v>0</v>
      </c>
    </row>
    <row r="7916" spans="1:19">
      <c r="A7916">
        <v>83952502</v>
      </c>
      <c r="B7916" s="12"/>
      <c r="C7916" s="12" t="s">
        <v>4797</v>
      </c>
      <c r="D7916" s="12" t="s">
        <v>5156</v>
      </c>
      <c r="E7916" t="b">
        <v>0</v>
      </c>
      <c r="F7916">
        <v>0</v>
      </c>
      <c r="G7916">
        <v>4402</v>
      </c>
      <c r="H7916">
        <v>44136</v>
      </c>
      <c r="I7916" s="12" t="s">
        <v>4603</v>
      </c>
      <c r="J7916">
        <v>12</v>
      </c>
      <c r="K7916">
        <v>11092</v>
      </c>
      <c r="L7916">
        <v>0</v>
      </c>
      <c r="M7916">
        <v>0</v>
      </c>
      <c r="N7916">
        <v>0</v>
      </c>
      <c r="O7916">
        <v>0</v>
      </c>
      <c r="P7916">
        <v>962454</v>
      </c>
      <c r="Q7916">
        <v>11955</v>
      </c>
      <c r="R7916" t="b">
        <v>0</v>
      </c>
      <c r="S7916">
        <v>0</v>
      </c>
    </row>
    <row r="7917" spans="1:19">
      <c r="A7917">
        <v>83952502</v>
      </c>
      <c r="B7917" s="12"/>
      <c r="C7917" s="12" t="s">
        <v>4797</v>
      </c>
      <c r="D7917" s="12" t="s">
        <v>5156</v>
      </c>
      <c r="E7917" t="b">
        <v>0</v>
      </c>
      <c r="F7917">
        <v>0</v>
      </c>
      <c r="G7917">
        <v>4402</v>
      </c>
      <c r="H7917">
        <v>44165</v>
      </c>
      <c r="I7917" s="12" t="s">
        <v>6408</v>
      </c>
      <c r="J7917">
        <v>1</v>
      </c>
      <c r="K7917">
        <v>14214</v>
      </c>
      <c r="L7917">
        <v>0</v>
      </c>
      <c r="M7917">
        <v>0</v>
      </c>
      <c r="N7917">
        <v>0</v>
      </c>
      <c r="O7917">
        <v>27999</v>
      </c>
      <c r="P7917">
        <v>934455</v>
      </c>
      <c r="Q7917">
        <v>11956</v>
      </c>
      <c r="R7917" t="b">
        <v>0</v>
      </c>
      <c r="S7917">
        <v>0</v>
      </c>
    </row>
    <row r="7918" spans="1:19">
      <c r="A7918">
        <v>83952502</v>
      </c>
      <c r="B7918" s="12"/>
      <c r="C7918" s="12" t="s">
        <v>4797</v>
      </c>
      <c r="D7918" s="12" t="s">
        <v>5156</v>
      </c>
      <c r="E7918" t="b">
        <v>0</v>
      </c>
      <c r="F7918">
        <v>0</v>
      </c>
      <c r="G7918">
        <v>4402</v>
      </c>
      <c r="H7918">
        <v>44165</v>
      </c>
      <c r="I7918" s="12" t="s">
        <v>6409</v>
      </c>
      <c r="J7918">
        <v>1</v>
      </c>
      <c r="K7918">
        <v>14214</v>
      </c>
      <c r="L7918">
        <v>0</v>
      </c>
      <c r="M7918">
        <v>0</v>
      </c>
      <c r="N7918">
        <v>0</v>
      </c>
      <c r="O7918">
        <v>32148</v>
      </c>
      <c r="P7918">
        <v>902307</v>
      </c>
      <c r="Q7918">
        <v>11957</v>
      </c>
      <c r="R7918" t="b">
        <v>0</v>
      </c>
      <c r="S7918">
        <v>0</v>
      </c>
    </row>
    <row r="7919" spans="1:19">
      <c r="A7919">
        <v>83952502</v>
      </c>
      <c r="B7919" s="12"/>
      <c r="C7919" s="12" t="s">
        <v>4797</v>
      </c>
      <c r="D7919" s="12" t="s">
        <v>5156</v>
      </c>
      <c r="E7919" t="b">
        <v>0</v>
      </c>
      <c r="F7919">
        <v>0</v>
      </c>
      <c r="G7919">
        <v>4402</v>
      </c>
      <c r="H7919">
        <v>44166</v>
      </c>
      <c r="I7919" s="12" t="s">
        <v>4606</v>
      </c>
      <c r="J7919">
        <v>12</v>
      </c>
      <c r="K7919">
        <v>11172</v>
      </c>
      <c r="L7919">
        <v>0</v>
      </c>
      <c r="M7919">
        <v>0</v>
      </c>
      <c r="N7919">
        <v>0</v>
      </c>
      <c r="O7919">
        <v>0</v>
      </c>
      <c r="P7919">
        <v>902307</v>
      </c>
      <c r="Q7919">
        <v>11958</v>
      </c>
      <c r="R7919" t="b">
        <v>0</v>
      </c>
      <c r="S7919">
        <v>0</v>
      </c>
    </row>
    <row r="7920" spans="1:19">
      <c r="A7920">
        <v>83952502</v>
      </c>
      <c r="B7920" s="12"/>
      <c r="C7920" s="12" t="s">
        <v>4797</v>
      </c>
      <c r="D7920" s="12" t="s">
        <v>5156</v>
      </c>
      <c r="E7920" t="b">
        <v>0</v>
      </c>
      <c r="F7920">
        <v>0</v>
      </c>
      <c r="G7920">
        <v>4402</v>
      </c>
      <c r="H7920">
        <v>44195</v>
      </c>
      <c r="I7920" s="12" t="s">
        <v>6410</v>
      </c>
      <c r="J7920">
        <v>1</v>
      </c>
      <c r="K7920">
        <v>14288</v>
      </c>
      <c r="L7920">
        <v>0</v>
      </c>
      <c r="M7920">
        <v>0</v>
      </c>
      <c r="N7920">
        <v>0</v>
      </c>
      <c r="O7920">
        <v>36568</v>
      </c>
      <c r="P7920">
        <v>865739</v>
      </c>
      <c r="Q7920">
        <v>11959</v>
      </c>
      <c r="R7920" t="b">
        <v>0</v>
      </c>
      <c r="S7920">
        <v>0</v>
      </c>
    </row>
    <row r="7921" spans="1:19">
      <c r="A7921">
        <v>83952502</v>
      </c>
      <c r="B7921" s="12"/>
      <c r="C7921" s="12" t="s">
        <v>4797</v>
      </c>
      <c r="D7921" s="12" t="s">
        <v>5156</v>
      </c>
      <c r="E7921" t="b">
        <v>0</v>
      </c>
      <c r="F7921">
        <v>0</v>
      </c>
      <c r="G7921">
        <v>4402</v>
      </c>
      <c r="H7921">
        <v>44195</v>
      </c>
      <c r="I7921" s="12" t="s">
        <v>6411</v>
      </c>
      <c r="J7921">
        <v>1</v>
      </c>
      <c r="K7921">
        <v>14288</v>
      </c>
      <c r="L7921">
        <v>0</v>
      </c>
      <c r="M7921">
        <v>0</v>
      </c>
      <c r="N7921">
        <v>0</v>
      </c>
      <c r="O7921">
        <v>40898</v>
      </c>
      <c r="P7921">
        <v>824841</v>
      </c>
      <c r="Q7921">
        <v>11960</v>
      </c>
      <c r="R7921" t="b">
        <v>0</v>
      </c>
      <c r="S7921">
        <v>0</v>
      </c>
    </row>
    <row r="7922" spans="1:19">
      <c r="A7922">
        <v>83952502</v>
      </c>
      <c r="B7922" s="12" t="s">
        <v>4609</v>
      </c>
      <c r="C7922" s="12" t="s">
        <v>4797</v>
      </c>
      <c r="D7922" s="12" t="s">
        <v>4609</v>
      </c>
      <c r="E7922" t="b">
        <v>0</v>
      </c>
      <c r="F7922">
        <v>0</v>
      </c>
      <c r="G7922">
        <v>4402</v>
      </c>
      <c r="H7922" t="s">
        <v>21</v>
      </c>
      <c r="I7922" s="12"/>
      <c r="K7922">
        <v>0</v>
      </c>
      <c r="L7922">
        <v>0</v>
      </c>
      <c r="M7922">
        <v>0</v>
      </c>
      <c r="N7922">
        <v>511852</v>
      </c>
      <c r="O7922">
        <v>294442</v>
      </c>
      <c r="P7922">
        <v>824841</v>
      </c>
      <c r="Q7922">
        <v>11961</v>
      </c>
      <c r="R7922" t="b">
        <v>0</v>
      </c>
      <c r="S7922">
        <v>0</v>
      </c>
    </row>
    <row r="7923" spans="1:19">
      <c r="A7923">
        <v>83952502</v>
      </c>
      <c r="B7923" s="12" t="s">
        <v>5193</v>
      </c>
      <c r="C7923" s="12" t="s">
        <v>4797</v>
      </c>
      <c r="D7923" s="12" t="s">
        <v>5193</v>
      </c>
      <c r="E7923" t="b">
        <v>0</v>
      </c>
      <c r="F7923">
        <v>30238817</v>
      </c>
      <c r="G7923">
        <v>5102</v>
      </c>
      <c r="H7923" t="s">
        <v>21</v>
      </c>
      <c r="I7923" s="12"/>
      <c r="K7923">
        <v>0</v>
      </c>
      <c r="L7923">
        <v>4920932</v>
      </c>
      <c r="M7923">
        <v>0</v>
      </c>
      <c r="N7923">
        <v>0</v>
      </c>
      <c r="O7923">
        <v>0</v>
      </c>
      <c r="P7923">
        <v>30238817</v>
      </c>
      <c r="Q7923">
        <v>11968</v>
      </c>
      <c r="R7923" t="b">
        <v>0</v>
      </c>
      <c r="S7923">
        <v>0</v>
      </c>
    </row>
    <row r="7924" spans="1:19">
      <c r="A7924">
        <v>83952502</v>
      </c>
      <c r="B7924" s="12"/>
      <c r="C7924" s="12" t="s">
        <v>4797</v>
      </c>
      <c r="D7924" s="12" t="s">
        <v>5193</v>
      </c>
      <c r="E7924" t="b">
        <v>0</v>
      </c>
      <c r="F7924">
        <v>0</v>
      </c>
      <c r="G7924">
        <v>5102</v>
      </c>
      <c r="H7924">
        <v>43831</v>
      </c>
      <c r="I7924" s="12" t="s">
        <v>4610</v>
      </c>
      <c r="J7924">
        <v>12</v>
      </c>
      <c r="K7924">
        <v>10296</v>
      </c>
      <c r="L7924">
        <v>0</v>
      </c>
      <c r="M7924">
        <v>0</v>
      </c>
      <c r="N7924">
        <v>431089</v>
      </c>
      <c r="O7924">
        <v>0</v>
      </c>
      <c r="P7924">
        <v>30669906</v>
      </c>
      <c r="Q7924">
        <v>11969</v>
      </c>
      <c r="R7924" t="b">
        <v>0</v>
      </c>
      <c r="S7924">
        <v>0</v>
      </c>
    </row>
    <row r="7925" spans="1:19">
      <c r="A7925">
        <v>83952502</v>
      </c>
      <c r="B7925" s="12"/>
      <c r="C7925" s="12" t="s">
        <v>4797</v>
      </c>
      <c r="D7925" s="12" t="s">
        <v>5193</v>
      </c>
      <c r="E7925" t="b">
        <v>0</v>
      </c>
      <c r="F7925">
        <v>0</v>
      </c>
      <c r="G7925">
        <v>5102</v>
      </c>
      <c r="H7925">
        <v>43862</v>
      </c>
      <c r="I7925" s="12" t="s">
        <v>4611</v>
      </c>
      <c r="J7925">
        <v>12</v>
      </c>
      <c r="K7925">
        <v>10376</v>
      </c>
      <c r="L7925">
        <v>0</v>
      </c>
      <c r="M7925">
        <v>0</v>
      </c>
      <c r="N7925">
        <v>435476</v>
      </c>
      <c r="O7925">
        <v>0</v>
      </c>
      <c r="P7925">
        <v>31105382</v>
      </c>
      <c r="Q7925">
        <v>11970</v>
      </c>
      <c r="R7925" t="b">
        <v>0</v>
      </c>
      <c r="S7925">
        <v>0</v>
      </c>
    </row>
    <row r="7926" spans="1:19">
      <c r="A7926">
        <v>83952502</v>
      </c>
      <c r="B7926" s="12"/>
      <c r="C7926" s="12" t="s">
        <v>4797</v>
      </c>
      <c r="D7926" s="12" t="s">
        <v>5193</v>
      </c>
      <c r="E7926" t="b">
        <v>0</v>
      </c>
      <c r="F7926">
        <v>0</v>
      </c>
      <c r="G7926">
        <v>5102</v>
      </c>
      <c r="H7926">
        <v>43891</v>
      </c>
      <c r="I7926" s="12" t="s">
        <v>4612</v>
      </c>
      <c r="J7926">
        <v>12</v>
      </c>
      <c r="K7926">
        <v>10456</v>
      </c>
      <c r="L7926">
        <v>0</v>
      </c>
      <c r="M7926">
        <v>0</v>
      </c>
      <c r="N7926">
        <v>439863</v>
      </c>
      <c r="O7926">
        <v>0</v>
      </c>
      <c r="P7926">
        <v>31545245</v>
      </c>
      <c r="Q7926">
        <v>11971</v>
      </c>
      <c r="R7926" t="b">
        <v>0</v>
      </c>
      <c r="S7926">
        <v>0</v>
      </c>
    </row>
    <row r="7927" spans="1:19">
      <c r="A7927">
        <v>83952502</v>
      </c>
      <c r="B7927" s="12"/>
      <c r="C7927" s="12" t="s">
        <v>4797</v>
      </c>
      <c r="D7927" s="12" t="s">
        <v>5193</v>
      </c>
      <c r="E7927" t="b">
        <v>0</v>
      </c>
      <c r="F7927">
        <v>0</v>
      </c>
      <c r="G7927">
        <v>5102</v>
      </c>
      <c r="H7927">
        <v>43922</v>
      </c>
      <c r="I7927" s="12" t="s">
        <v>4613</v>
      </c>
      <c r="J7927">
        <v>12</v>
      </c>
      <c r="K7927">
        <v>10536</v>
      </c>
      <c r="L7927">
        <v>0</v>
      </c>
      <c r="M7927">
        <v>0</v>
      </c>
      <c r="N7927">
        <v>305814</v>
      </c>
      <c r="O7927">
        <v>0</v>
      </c>
      <c r="P7927">
        <v>31851059</v>
      </c>
      <c r="Q7927">
        <v>11972</v>
      </c>
      <c r="R7927" t="b">
        <v>0</v>
      </c>
      <c r="S7927">
        <v>0</v>
      </c>
    </row>
    <row r="7928" spans="1:19">
      <c r="A7928">
        <v>83952502</v>
      </c>
      <c r="B7928" s="12"/>
      <c r="C7928" s="12" t="s">
        <v>4797</v>
      </c>
      <c r="D7928" s="12" t="s">
        <v>5193</v>
      </c>
      <c r="E7928" t="b">
        <v>0</v>
      </c>
      <c r="F7928">
        <v>0</v>
      </c>
      <c r="G7928">
        <v>5102</v>
      </c>
      <c r="H7928">
        <v>43952</v>
      </c>
      <c r="I7928" s="12" t="s">
        <v>4614</v>
      </c>
      <c r="J7928">
        <v>12</v>
      </c>
      <c r="K7928">
        <v>10616</v>
      </c>
      <c r="L7928">
        <v>0</v>
      </c>
      <c r="M7928">
        <v>0</v>
      </c>
      <c r="N7928">
        <v>305806</v>
      </c>
      <c r="O7928">
        <v>0</v>
      </c>
      <c r="P7928">
        <v>32156865</v>
      </c>
      <c r="Q7928">
        <v>11973</v>
      </c>
      <c r="R7928" t="b">
        <v>0</v>
      </c>
      <c r="S7928">
        <v>0</v>
      </c>
    </row>
    <row r="7929" spans="1:19">
      <c r="A7929">
        <v>83952502</v>
      </c>
      <c r="B7929" s="12"/>
      <c r="C7929" s="12" t="s">
        <v>4797</v>
      </c>
      <c r="D7929" s="12" t="s">
        <v>5193</v>
      </c>
      <c r="E7929" t="b">
        <v>0</v>
      </c>
      <c r="F7929">
        <v>0</v>
      </c>
      <c r="G7929">
        <v>5102</v>
      </c>
      <c r="H7929">
        <v>43983</v>
      </c>
      <c r="I7929" s="12" t="s">
        <v>4615</v>
      </c>
      <c r="J7929">
        <v>12</v>
      </c>
      <c r="K7929">
        <v>10696</v>
      </c>
      <c r="L7929">
        <v>0</v>
      </c>
      <c r="M7929">
        <v>0</v>
      </c>
      <c r="N7929">
        <v>311854</v>
      </c>
      <c r="O7929">
        <v>0</v>
      </c>
      <c r="P7929">
        <v>32468719</v>
      </c>
      <c r="Q7929">
        <v>11974</v>
      </c>
      <c r="R7929" t="b">
        <v>0</v>
      </c>
      <c r="S7929">
        <v>0</v>
      </c>
    </row>
    <row r="7930" spans="1:19">
      <c r="A7930">
        <v>83952502</v>
      </c>
      <c r="B7930" s="12"/>
      <c r="C7930" s="12" t="s">
        <v>4797</v>
      </c>
      <c r="D7930" s="12" t="s">
        <v>5193</v>
      </c>
      <c r="E7930" t="b">
        <v>0</v>
      </c>
      <c r="F7930">
        <v>0</v>
      </c>
      <c r="G7930">
        <v>5102</v>
      </c>
      <c r="H7930">
        <v>44013</v>
      </c>
      <c r="I7930" s="12" t="s">
        <v>4616</v>
      </c>
      <c r="J7930">
        <v>12</v>
      </c>
      <c r="K7930">
        <v>10776</v>
      </c>
      <c r="L7930">
        <v>0</v>
      </c>
      <c r="M7930">
        <v>0</v>
      </c>
      <c r="N7930">
        <v>438872</v>
      </c>
      <c r="O7930">
        <v>0</v>
      </c>
      <c r="P7930">
        <v>32907591</v>
      </c>
      <c r="Q7930">
        <v>11975</v>
      </c>
      <c r="R7930" t="b">
        <v>0</v>
      </c>
      <c r="S7930">
        <v>0</v>
      </c>
    </row>
    <row r="7931" spans="1:19">
      <c r="A7931">
        <v>83952502</v>
      </c>
      <c r="B7931" s="12"/>
      <c r="C7931" s="12" t="s">
        <v>4797</v>
      </c>
      <c r="D7931" s="12" t="s">
        <v>5193</v>
      </c>
      <c r="E7931" t="b">
        <v>0</v>
      </c>
      <c r="F7931">
        <v>0</v>
      </c>
      <c r="G7931">
        <v>5102</v>
      </c>
      <c r="H7931">
        <v>44044</v>
      </c>
      <c r="I7931" s="12" t="s">
        <v>4617</v>
      </c>
      <c r="J7931">
        <v>12</v>
      </c>
      <c r="K7931">
        <v>10856</v>
      </c>
      <c r="L7931">
        <v>0</v>
      </c>
      <c r="M7931">
        <v>0</v>
      </c>
      <c r="N7931">
        <v>451166</v>
      </c>
      <c r="O7931">
        <v>0</v>
      </c>
      <c r="P7931">
        <v>33358757</v>
      </c>
      <c r="Q7931">
        <v>11976</v>
      </c>
      <c r="R7931" t="b">
        <v>0</v>
      </c>
      <c r="S7931">
        <v>0</v>
      </c>
    </row>
    <row r="7932" spans="1:19">
      <c r="A7932">
        <v>83952502</v>
      </c>
      <c r="B7932" s="12"/>
      <c r="C7932" s="12" t="s">
        <v>4797</v>
      </c>
      <c r="D7932" s="12" t="s">
        <v>5193</v>
      </c>
      <c r="E7932" t="b">
        <v>0</v>
      </c>
      <c r="F7932">
        <v>0</v>
      </c>
      <c r="G7932">
        <v>5102</v>
      </c>
      <c r="H7932">
        <v>44075</v>
      </c>
      <c r="I7932" s="12" t="s">
        <v>4618</v>
      </c>
      <c r="J7932">
        <v>12</v>
      </c>
      <c r="K7932">
        <v>10936</v>
      </c>
      <c r="L7932">
        <v>0</v>
      </c>
      <c r="M7932">
        <v>0</v>
      </c>
      <c r="N7932">
        <v>455452</v>
      </c>
      <c r="O7932">
        <v>0</v>
      </c>
      <c r="P7932">
        <v>33814209</v>
      </c>
      <c r="Q7932">
        <v>11977</v>
      </c>
      <c r="R7932" t="b">
        <v>0</v>
      </c>
      <c r="S7932">
        <v>0</v>
      </c>
    </row>
    <row r="7933" spans="1:19">
      <c r="A7933">
        <v>83952502</v>
      </c>
      <c r="B7933" s="12"/>
      <c r="C7933" s="12" t="s">
        <v>4797</v>
      </c>
      <c r="D7933" s="12" t="s">
        <v>5193</v>
      </c>
      <c r="E7933" t="b">
        <v>0</v>
      </c>
      <c r="F7933">
        <v>0</v>
      </c>
      <c r="G7933">
        <v>5102</v>
      </c>
      <c r="H7933">
        <v>44105</v>
      </c>
      <c r="I7933" s="12" t="s">
        <v>4619</v>
      </c>
      <c r="J7933">
        <v>12</v>
      </c>
      <c r="K7933">
        <v>11016</v>
      </c>
      <c r="L7933">
        <v>0</v>
      </c>
      <c r="M7933">
        <v>0</v>
      </c>
      <c r="N7933">
        <v>450981</v>
      </c>
      <c r="O7933">
        <v>0</v>
      </c>
      <c r="P7933">
        <v>34265190</v>
      </c>
      <c r="Q7933">
        <v>11978</v>
      </c>
      <c r="R7933" t="b">
        <v>0</v>
      </c>
      <c r="S7933">
        <v>0</v>
      </c>
    </row>
    <row r="7934" spans="1:19">
      <c r="A7934">
        <v>83952502</v>
      </c>
      <c r="B7934" s="12"/>
      <c r="C7934" s="12" t="s">
        <v>4797</v>
      </c>
      <c r="D7934" s="12" t="s">
        <v>5193</v>
      </c>
      <c r="E7934" t="b">
        <v>0</v>
      </c>
      <c r="F7934">
        <v>0</v>
      </c>
      <c r="G7934">
        <v>5102</v>
      </c>
      <c r="H7934">
        <v>44136</v>
      </c>
      <c r="I7934" s="12" t="s">
        <v>4620</v>
      </c>
      <c r="J7934">
        <v>12</v>
      </c>
      <c r="K7934">
        <v>11096</v>
      </c>
      <c r="L7934">
        <v>0</v>
      </c>
      <c r="M7934">
        <v>0</v>
      </c>
      <c r="N7934">
        <v>449606</v>
      </c>
      <c r="O7934">
        <v>0</v>
      </c>
      <c r="P7934">
        <v>34714796</v>
      </c>
      <c r="Q7934">
        <v>11979</v>
      </c>
      <c r="R7934" t="b">
        <v>0</v>
      </c>
      <c r="S7934">
        <v>0</v>
      </c>
    </row>
    <row r="7935" spans="1:19">
      <c r="A7935">
        <v>83952502</v>
      </c>
      <c r="B7935" s="12"/>
      <c r="C7935" s="12" t="s">
        <v>4797</v>
      </c>
      <c r="D7935" s="12" t="s">
        <v>5193</v>
      </c>
      <c r="E7935" t="b">
        <v>0</v>
      </c>
      <c r="F7935">
        <v>0</v>
      </c>
      <c r="G7935">
        <v>5102</v>
      </c>
      <c r="H7935">
        <v>44166</v>
      </c>
      <c r="I7935" s="12" t="s">
        <v>4621</v>
      </c>
      <c r="J7935">
        <v>12</v>
      </c>
      <c r="K7935">
        <v>11176</v>
      </c>
      <c r="L7935">
        <v>0</v>
      </c>
      <c r="M7935">
        <v>0</v>
      </c>
      <c r="N7935">
        <v>444953</v>
      </c>
      <c r="O7935">
        <v>0</v>
      </c>
      <c r="P7935">
        <v>35159749</v>
      </c>
      <c r="Q7935">
        <v>11980</v>
      </c>
      <c r="R7935" t="b">
        <v>0</v>
      </c>
      <c r="S7935">
        <v>0</v>
      </c>
    </row>
    <row r="7936" spans="1:19">
      <c r="A7936">
        <v>83952502</v>
      </c>
      <c r="B7936" s="12" t="s">
        <v>4622</v>
      </c>
      <c r="C7936" s="12" t="s">
        <v>4797</v>
      </c>
      <c r="D7936" s="12" t="s">
        <v>4622</v>
      </c>
      <c r="E7936" t="b">
        <v>0</v>
      </c>
      <c r="F7936">
        <v>0</v>
      </c>
      <c r="G7936">
        <v>5102</v>
      </c>
      <c r="H7936" t="s">
        <v>21</v>
      </c>
      <c r="I7936" s="12"/>
      <c r="K7936">
        <v>0</v>
      </c>
      <c r="L7936">
        <v>0</v>
      </c>
      <c r="M7936">
        <v>0</v>
      </c>
      <c r="N7936">
        <v>4920932</v>
      </c>
      <c r="O7936">
        <v>0</v>
      </c>
      <c r="P7936">
        <v>35159749</v>
      </c>
      <c r="Q7936">
        <v>11981</v>
      </c>
      <c r="R7936" t="b">
        <v>0</v>
      </c>
      <c r="S7936">
        <v>0</v>
      </c>
    </row>
    <row r="7937" spans="1:19">
      <c r="A7937">
        <v>83952502</v>
      </c>
      <c r="B7937" s="12" t="s">
        <v>5194</v>
      </c>
      <c r="C7937" s="12" t="s">
        <v>4797</v>
      </c>
      <c r="D7937" s="12" t="s">
        <v>5194</v>
      </c>
      <c r="E7937" t="b">
        <v>0</v>
      </c>
      <c r="F7937">
        <v>282056</v>
      </c>
      <c r="G7937">
        <v>5201</v>
      </c>
      <c r="H7937" t="s">
        <v>21</v>
      </c>
      <c r="I7937" s="12"/>
      <c r="K7937">
        <v>0</v>
      </c>
      <c r="L7937">
        <v>36183</v>
      </c>
      <c r="M7937">
        <v>318239</v>
      </c>
      <c r="N7937">
        <v>0</v>
      </c>
      <c r="O7937">
        <v>0</v>
      </c>
      <c r="P7937">
        <v>282056</v>
      </c>
      <c r="Q7937">
        <v>11982</v>
      </c>
      <c r="R7937" t="b">
        <v>0</v>
      </c>
      <c r="S7937">
        <v>0</v>
      </c>
    </row>
    <row r="7938" spans="1:19">
      <c r="A7938">
        <v>83952502</v>
      </c>
      <c r="B7938" s="12"/>
      <c r="C7938" s="12" t="s">
        <v>4797</v>
      </c>
      <c r="D7938" s="12" t="s">
        <v>5194</v>
      </c>
      <c r="E7938" t="b">
        <v>0</v>
      </c>
      <c r="F7938">
        <v>0</v>
      </c>
      <c r="G7938">
        <v>5201</v>
      </c>
      <c r="H7938">
        <v>43831</v>
      </c>
      <c r="I7938" s="12" t="s">
        <v>4623</v>
      </c>
      <c r="J7938">
        <v>12</v>
      </c>
      <c r="K7938">
        <v>10297</v>
      </c>
      <c r="L7938">
        <v>0</v>
      </c>
      <c r="M7938">
        <v>0</v>
      </c>
      <c r="N7938">
        <v>36183</v>
      </c>
      <c r="O7938">
        <v>0</v>
      </c>
      <c r="P7938">
        <v>318239</v>
      </c>
      <c r="Q7938">
        <v>11983</v>
      </c>
      <c r="R7938" t="b">
        <v>0</v>
      </c>
      <c r="S7938">
        <v>0</v>
      </c>
    </row>
    <row r="7939" spans="1:19">
      <c r="A7939">
        <v>83952502</v>
      </c>
      <c r="B7939" s="12"/>
      <c r="C7939" s="12" t="s">
        <v>4797</v>
      </c>
      <c r="D7939" s="12" t="s">
        <v>5194</v>
      </c>
      <c r="E7939" t="b">
        <v>0</v>
      </c>
      <c r="F7939">
        <v>0</v>
      </c>
      <c r="G7939">
        <v>5201</v>
      </c>
      <c r="H7939">
        <v>43851</v>
      </c>
      <c r="I7939" s="12" t="s">
        <v>6411</v>
      </c>
      <c r="J7939">
        <v>1</v>
      </c>
      <c r="K7939">
        <v>13526</v>
      </c>
      <c r="L7939">
        <v>0</v>
      </c>
      <c r="M7939">
        <v>0</v>
      </c>
      <c r="N7939">
        <v>0</v>
      </c>
      <c r="O7939">
        <v>33299</v>
      </c>
      <c r="P7939">
        <v>284940</v>
      </c>
      <c r="Q7939">
        <v>11984</v>
      </c>
      <c r="R7939" t="b">
        <v>0</v>
      </c>
      <c r="S7939">
        <v>0</v>
      </c>
    </row>
    <row r="7940" spans="1:19">
      <c r="A7940">
        <v>83952502</v>
      </c>
      <c r="B7940" s="12"/>
      <c r="C7940" s="12" t="s">
        <v>4797</v>
      </c>
      <c r="D7940" s="12" t="s">
        <v>5194</v>
      </c>
      <c r="E7940" t="b">
        <v>0</v>
      </c>
      <c r="F7940">
        <v>0</v>
      </c>
      <c r="G7940">
        <v>5201</v>
      </c>
      <c r="H7940">
        <v>43851</v>
      </c>
      <c r="I7940" s="12" t="s">
        <v>6412</v>
      </c>
      <c r="J7940">
        <v>1</v>
      </c>
      <c r="K7940">
        <v>13526</v>
      </c>
      <c r="L7940">
        <v>0</v>
      </c>
      <c r="M7940">
        <v>0</v>
      </c>
      <c r="N7940">
        <v>0</v>
      </c>
      <c r="O7940">
        <v>38100</v>
      </c>
      <c r="P7940">
        <v>246840</v>
      </c>
      <c r="Q7940">
        <v>11985</v>
      </c>
      <c r="R7940" t="b">
        <v>0</v>
      </c>
      <c r="S7940">
        <v>0</v>
      </c>
    </row>
    <row r="7941" spans="1:19">
      <c r="A7941">
        <v>83952502</v>
      </c>
      <c r="B7941" s="12"/>
      <c r="C7941" s="12" t="s">
        <v>4797</v>
      </c>
      <c r="D7941" s="12" t="s">
        <v>5194</v>
      </c>
      <c r="E7941" t="b">
        <v>0</v>
      </c>
      <c r="F7941">
        <v>0</v>
      </c>
      <c r="G7941">
        <v>5201</v>
      </c>
      <c r="H7941">
        <v>43851</v>
      </c>
      <c r="I7941" s="12" t="s">
        <v>6413</v>
      </c>
      <c r="J7941">
        <v>1</v>
      </c>
      <c r="K7941">
        <v>13526</v>
      </c>
      <c r="L7941">
        <v>0</v>
      </c>
      <c r="M7941">
        <v>0</v>
      </c>
      <c r="N7941">
        <v>0</v>
      </c>
      <c r="O7941">
        <v>33799</v>
      </c>
      <c r="P7941">
        <v>213041</v>
      </c>
      <c r="Q7941">
        <v>11986</v>
      </c>
      <c r="R7941" t="b">
        <v>0</v>
      </c>
      <c r="S7941">
        <v>0</v>
      </c>
    </row>
    <row r="7942" spans="1:19">
      <c r="A7942">
        <v>83952502</v>
      </c>
      <c r="B7942" s="12"/>
      <c r="C7942" s="12" t="s">
        <v>4797</v>
      </c>
      <c r="D7942" s="12" t="s">
        <v>5194</v>
      </c>
      <c r="E7942" t="b">
        <v>0</v>
      </c>
      <c r="F7942">
        <v>0</v>
      </c>
      <c r="G7942">
        <v>5201</v>
      </c>
      <c r="H7942">
        <v>43851</v>
      </c>
      <c r="I7942" s="12" t="s">
        <v>6414</v>
      </c>
      <c r="J7942">
        <v>1</v>
      </c>
      <c r="K7942">
        <v>13526</v>
      </c>
      <c r="L7942">
        <v>0</v>
      </c>
      <c r="M7942">
        <v>0</v>
      </c>
      <c r="N7942">
        <v>0</v>
      </c>
      <c r="O7942">
        <v>32875</v>
      </c>
      <c r="P7942">
        <v>180166</v>
      </c>
      <c r="Q7942">
        <v>11987</v>
      </c>
      <c r="R7942" t="b">
        <v>0</v>
      </c>
      <c r="S7942">
        <v>0</v>
      </c>
    </row>
    <row r="7943" spans="1:19">
      <c r="A7943">
        <v>83952502</v>
      </c>
      <c r="B7943" s="12"/>
      <c r="C7943" s="12" t="s">
        <v>4797</v>
      </c>
      <c r="D7943" s="12" t="s">
        <v>5194</v>
      </c>
      <c r="E7943" t="b">
        <v>0</v>
      </c>
      <c r="F7943">
        <v>0</v>
      </c>
      <c r="G7943">
        <v>5201</v>
      </c>
      <c r="H7943">
        <v>43851</v>
      </c>
      <c r="I7943" s="12" t="s">
        <v>6415</v>
      </c>
      <c r="J7943">
        <v>1</v>
      </c>
      <c r="K7943">
        <v>13526</v>
      </c>
      <c r="L7943">
        <v>0</v>
      </c>
      <c r="M7943">
        <v>0</v>
      </c>
      <c r="N7943">
        <v>0</v>
      </c>
      <c r="O7943">
        <v>32168</v>
      </c>
      <c r="P7943">
        <v>147998</v>
      </c>
      <c r="Q7943">
        <v>11988</v>
      </c>
      <c r="R7943" t="b">
        <v>0</v>
      </c>
      <c r="S7943">
        <v>0</v>
      </c>
    </row>
    <row r="7944" spans="1:19">
      <c r="A7944">
        <v>83952502</v>
      </c>
      <c r="B7944" s="12"/>
      <c r="C7944" s="12" t="s">
        <v>4797</v>
      </c>
      <c r="D7944" s="12" t="s">
        <v>5194</v>
      </c>
      <c r="E7944" t="b">
        <v>0</v>
      </c>
      <c r="F7944">
        <v>0</v>
      </c>
      <c r="G7944">
        <v>5201</v>
      </c>
      <c r="H7944">
        <v>43851</v>
      </c>
      <c r="I7944" s="12" t="s">
        <v>6416</v>
      </c>
      <c r="J7944">
        <v>1</v>
      </c>
      <c r="K7944">
        <v>13526</v>
      </c>
      <c r="L7944">
        <v>0</v>
      </c>
      <c r="M7944">
        <v>0</v>
      </c>
      <c r="N7944">
        <v>0</v>
      </c>
      <c r="O7944">
        <v>32820</v>
      </c>
      <c r="P7944">
        <v>115178</v>
      </c>
      <c r="Q7944">
        <v>11989</v>
      </c>
      <c r="R7944" t="b">
        <v>0</v>
      </c>
      <c r="S7944">
        <v>0</v>
      </c>
    </row>
    <row r="7945" spans="1:19">
      <c r="A7945">
        <v>83952502</v>
      </c>
      <c r="B7945" s="12"/>
      <c r="C7945" s="12" t="s">
        <v>4797</v>
      </c>
      <c r="D7945" s="12" t="s">
        <v>5194</v>
      </c>
      <c r="E7945" t="b">
        <v>0</v>
      </c>
      <c r="F7945">
        <v>0</v>
      </c>
      <c r="G7945">
        <v>5201</v>
      </c>
      <c r="H7945">
        <v>43851</v>
      </c>
      <c r="I7945" s="12" t="s">
        <v>6394</v>
      </c>
      <c r="J7945">
        <v>1</v>
      </c>
      <c r="K7945">
        <v>13526</v>
      </c>
      <c r="L7945">
        <v>0</v>
      </c>
      <c r="M7945">
        <v>0</v>
      </c>
      <c r="N7945">
        <v>0</v>
      </c>
      <c r="O7945">
        <v>37129</v>
      </c>
      <c r="P7945">
        <v>78049</v>
      </c>
      <c r="Q7945">
        <v>11990</v>
      </c>
      <c r="R7945" t="b">
        <v>0</v>
      </c>
      <c r="S7945">
        <v>0</v>
      </c>
    </row>
    <row r="7946" spans="1:19">
      <c r="A7946">
        <v>83952502</v>
      </c>
      <c r="B7946" s="12"/>
      <c r="C7946" s="12" t="s">
        <v>4797</v>
      </c>
      <c r="D7946" s="12" t="s">
        <v>5194</v>
      </c>
      <c r="E7946" t="b">
        <v>0</v>
      </c>
      <c r="F7946">
        <v>0</v>
      </c>
      <c r="G7946">
        <v>5201</v>
      </c>
      <c r="H7946">
        <v>43851</v>
      </c>
      <c r="I7946" s="12" t="s">
        <v>6395</v>
      </c>
      <c r="J7946">
        <v>1</v>
      </c>
      <c r="K7946">
        <v>13526</v>
      </c>
      <c r="L7946">
        <v>0</v>
      </c>
      <c r="M7946">
        <v>0</v>
      </c>
      <c r="N7946">
        <v>0</v>
      </c>
      <c r="O7946">
        <v>41866</v>
      </c>
      <c r="P7946">
        <v>36183</v>
      </c>
      <c r="Q7946">
        <v>11991</v>
      </c>
      <c r="R7946" t="b">
        <v>0</v>
      </c>
      <c r="S7946">
        <v>0</v>
      </c>
    </row>
    <row r="7947" spans="1:19">
      <c r="A7947">
        <v>83952502</v>
      </c>
      <c r="B7947" s="12"/>
      <c r="C7947" s="12" t="s">
        <v>4797</v>
      </c>
      <c r="D7947" s="12" t="s">
        <v>5194</v>
      </c>
      <c r="E7947" t="b">
        <v>0</v>
      </c>
      <c r="F7947">
        <v>0</v>
      </c>
      <c r="G7947">
        <v>5201</v>
      </c>
      <c r="H7947">
        <v>43851</v>
      </c>
      <c r="I7947" s="12" t="s">
        <v>6396</v>
      </c>
      <c r="J7947">
        <v>1</v>
      </c>
      <c r="K7947">
        <v>13526</v>
      </c>
      <c r="L7947">
        <v>0</v>
      </c>
      <c r="M7947">
        <v>0</v>
      </c>
      <c r="N7947">
        <v>0</v>
      </c>
      <c r="O7947">
        <v>36183</v>
      </c>
      <c r="P7947">
        <v>0</v>
      </c>
      <c r="Q7947">
        <v>11992</v>
      </c>
      <c r="R7947" t="b">
        <v>0</v>
      </c>
      <c r="S7947">
        <v>0</v>
      </c>
    </row>
    <row r="7948" spans="1:19">
      <c r="A7948">
        <v>83952502</v>
      </c>
      <c r="B7948" s="12" t="s">
        <v>4629</v>
      </c>
      <c r="C7948" s="12" t="s">
        <v>4797</v>
      </c>
      <c r="D7948" s="12" t="s">
        <v>4629</v>
      </c>
      <c r="E7948" t="b">
        <v>0</v>
      </c>
      <c r="F7948">
        <v>0</v>
      </c>
      <c r="G7948">
        <v>5201</v>
      </c>
      <c r="H7948" t="s">
        <v>21</v>
      </c>
      <c r="I7948" s="12"/>
      <c r="K7948">
        <v>0</v>
      </c>
      <c r="L7948">
        <v>0</v>
      </c>
      <c r="M7948">
        <v>0</v>
      </c>
      <c r="N7948">
        <v>36183</v>
      </c>
      <c r="O7948">
        <v>318239</v>
      </c>
      <c r="P7948">
        <v>0</v>
      </c>
      <c r="Q7948">
        <v>11993</v>
      </c>
      <c r="R7948" t="b">
        <v>0</v>
      </c>
      <c r="S7948">
        <v>0</v>
      </c>
    </row>
    <row r="7949" spans="1:19">
      <c r="A7949">
        <v>83952502</v>
      </c>
      <c r="B7949" s="12" t="s">
        <v>5204</v>
      </c>
      <c r="C7949" s="12" t="s">
        <v>4797</v>
      </c>
      <c r="D7949" s="12" t="s">
        <v>5204</v>
      </c>
      <c r="E7949" t="b">
        <v>0</v>
      </c>
      <c r="F7949">
        <v>0</v>
      </c>
      <c r="G7949">
        <v>5202</v>
      </c>
      <c r="H7949" t="s">
        <v>21</v>
      </c>
      <c r="I7949" s="12"/>
      <c r="K7949">
        <v>0</v>
      </c>
      <c r="L7949">
        <v>5375</v>
      </c>
      <c r="M7949">
        <v>5375</v>
      </c>
      <c r="N7949">
        <v>0</v>
      </c>
      <c r="O7949">
        <v>0</v>
      </c>
      <c r="P7949">
        <v>0</v>
      </c>
      <c r="Q7949">
        <v>11994</v>
      </c>
      <c r="R7949" t="b">
        <v>0</v>
      </c>
      <c r="S7949">
        <v>0</v>
      </c>
    </row>
    <row r="7950" spans="1:19">
      <c r="A7950">
        <v>83952502</v>
      </c>
      <c r="B7950" s="12"/>
      <c r="C7950" s="12" t="s">
        <v>4797</v>
      </c>
      <c r="D7950" s="12" t="s">
        <v>5204</v>
      </c>
      <c r="E7950" t="b">
        <v>0</v>
      </c>
      <c r="F7950">
        <v>0</v>
      </c>
      <c r="G7950">
        <v>5202</v>
      </c>
      <c r="H7950">
        <v>43891</v>
      </c>
      <c r="I7950" s="12" t="s">
        <v>4630</v>
      </c>
      <c r="J7950">
        <v>12</v>
      </c>
      <c r="K7950">
        <v>10458</v>
      </c>
      <c r="L7950">
        <v>0</v>
      </c>
      <c r="M7950">
        <v>0</v>
      </c>
      <c r="N7950">
        <v>5375</v>
      </c>
      <c r="O7950">
        <v>0</v>
      </c>
      <c r="P7950">
        <v>5375</v>
      </c>
      <c r="Q7950">
        <v>11995</v>
      </c>
      <c r="R7950" t="b">
        <v>0</v>
      </c>
      <c r="S7950">
        <v>0</v>
      </c>
    </row>
    <row r="7951" spans="1:19">
      <c r="A7951">
        <v>83952502</v>
      </c>
      <c r="B7951" s="12"/>
      <c r="C7951" s="12" t="s">
        <v>4797</v>
      </c>
      <c r="D7951" s="12" t="s">
        <v>5204</v>
      </c>
      <c r="E7951" t="b">
        <v>0</v>
      </c>
      <c r="F7951">
        <v>0</v>
      </c>
      <c r="G7951">
        <v>5202</v>
      </c>
      <c r="H7951">
        <v>43906</v>
      </c>
      <c r="I7951" s="12" t="s">
        <v>6397</v>
      </c>
      <c r="J7951">
        <v>1</v>
      </c>
      <c r="K7951">
        <v>13667</v>
      </c>
      <c r="L7951">
        <v>0</v>
      </c>
      <c r="M7951">
        <v>0</v>
      </c>
      <c r="N7951">
        <v>0</v>
      </c>
      <c r="O7951">
        <v>5375</v>
      </c>
      <c r="P7951">
        <v>0</v>
      </c>
      <c r="Q7951">
        <v>11996</v>
      </c>
      <c r="R7951" t="b">
        <v>0</v>
      </c>
      <c r="S7951">
        <v>0</v>
      </c>
    </row>
    <row r="7952" spans="1:19">
      <c r="A7952">
        <v>83952502</v>
      </c>
      <c r="B7952" s="12" t="s">
        <v>4631</v>
      </c>
      <c r="C7952" s="12" t="s">
        <v>4797</v>
      </c>
      <c r="D7952" s="12" t="s">
        <v>4631</v>
      </c>
      <c r="E7952" t="b">
        <v>0</v>
      </c>
      <c r="F7952">
        <v>0</v>
      </c>
      <c r="G7952">
        <v>5202</v>
      </c>
      <c r="H7952" t="s">
        <v>21</v>
      </c>
      <c r="I7952" s="12"/>
      <c r="K7952">
        <v>0</v>
      </c>
      <c r="L7952">
        <v>0</v>
      </c>
      <c r="M7952">
        <v>0</v>
      </c>
      <c r="N7952">
        <v>5375</v>
      </c>
      <c r="O7952">
        <v>5375</v>
      </c>
      <c r="P7952">
        <v>0</v>
      </c>
      <c r="Q7952">
        <v>11997</v>
      </c>
      <c r="R7952" t="b">
        <v>0</v>
      </c>
      <c r="S7952">
        <v>0</v>
      </c>
    </row>
    <row r="7953" spans="1:19">
      <c r="A7953">
        <v>83952502</v>
      </c>
      <c r="B7953" s="12" t="s">
        <v>5215</v>
      </c>
      <c r="C7953" s="12" t="s">
        <v>4797</v>
      </c>
      <c r="D7953" s="12" t="s">
        <v>5215</v>
      </c>
      <c r="E7953" t="b">
        <v>0</v>
      </c>
      <c r="F7953">
        <v>384348</v>
      </c>
      <c r="G7953">
        <v>5301</v>
      </c>
      <c r="H7953" t="s">
        <v>21</v>
      </c>
      <c r="I7953" s="12"/>
      <c r="K7953">
        <v>0</v>
      </c>
      <c r="L7953">
        <v>257926</v>
      </c>
      <c r="M7953">
        <v>533668</v>
      </c>
      <c r="N7953">
        <v>0</v>
      </c>
      <c r="O7953">
        <v>0</v>
      </c>
      <c r="P7953">
        <v>384348</v>
      </c>
      <c r="Q7953">
        <v>11998</v>
      </c>
      <c r="R7953" t="b">
        <v>0</v>
      </c>
      <c r="S7953">
        <v>0</v>
      </c>
    </row>
    <row r="7954" spans="1:19">
      <c r="A7954">
        <v>83952502</v>
      </c>
      <c r="B7954" s="12"/>
      <c r="C7954" s="12" t="s">
        <v>4797</v>
      </c>
      <c r="D7954" s="12" t="s">
        <v>5215</v>
      </c>
      <c r="E7954" t="b">
        <v>0</v>
      </c>
      <c r="F7954">
        <v>0</v>
      </c>
      <c r="G7954">
        <v>5301</v>
      </c>
      <c r="H7954">
        <v>43831</v>
      </c>
      <c r="I7954" s="12" t="s">
        <v>4632</v>
      </c>
      <c r="J7954">
        <v>12</v>
      </c>
      <c r="K7954">
        <v>10299</v>
      </c>
      <c r="L7954">
        <v>0</v>
      </c>
      <c r="M7954">
        <v>0</v>
      </c>
      <c r="N7954">
        <v>42940</v>
      </c>
      <c r="O7954">
        <v>0</v>
      </c>
      <c r="P7954">
        <v>427288</v>
      </c>
      <c r="Q7954">
        <v>11999</v>
      </c>
      <c r="R7954" t="b">
        <v>0</v>
      </c>
      <c r="S7954">
        <v>0</v>
      </c>
    </row>
    <row r="7955" spans="1:19">
      <c r="A7955">
        <v>83952502</v>
      </c>
      <c r="B7955" s="12"/>
      <c r="C7955" s="12" t="s">
        <v>4797</v>
      </c>
      <c r="D7955" s="12" t="s">
        <v>5215</v>
      </c>
      <c r="E7955" t="b">
        <v>0</v>
      </c>
      <c r="F7955">
        <v>0</v>
      </c>
      <c r="G7955">
        <v>5301</v>
      </c>
      <c r="H7955">
        <v>43844</v>
      </c>
      <c r="I7955" s="12" t="s">
        <v>6407</v>
      </c>
      <c r="J7955">
        <v>1</v>
      </c>
      <c r="K7955">
        <v>13513</v>
      </c>
      <c r="L7955">
        <v>0</v>
      </c>
      <c r="M7955">
        <v>0</v>
      </c>
      <c r="N7955">
        <v>0</v>
      </c>
      <c r="O7955">
        <v>31338</v>
      </c>
      <c r="P7955">
        <v>395950</v>
      </c>
      <c r="Q7955">
        <v>12000</v>
      </c>
      <c r="R7955" t="b">
        <v>0</v>
      </c>
      <c r="S7955">
        <v>0</v>
      </c>
    </row>
    <row r="7956" spans="1:19">
      <c r="A7956">
        <v>83952502</v>
      </c>
      <c r="B7956" s="12"/>
      <c r="C7956" s="12" t="s">
        <v>4797</v>
      </c>
      <c r="D7956" s="12" t="s">
        <v>5215</v>
      </c>
      <c r="E7956" t="b">
        <v>0</v>
      </c>
      <c r="F7956">
        <v>0</v>
      </c>
      <c r="G7956">
        <v>5301</v>
      </c>
      <c r="H7956">
        <v>43844</v>
      </c>
      <c r="I7956" s="12" t="s">
        <v>6410</v>
      </c>
      <c r="J7956">
        <v>1</v>
      </c>
      <c r="K7956">
        <v>13513</v>
      </c>
      <c r="L7956">
        <v>0</v>
      </c>
      <c r="M7956">
        <v>0</v>
      </c>
      <c r="N7956">
        <v>0</v>
      </c>
      <c r="O7956">
        <v>31787</v>
      </c>
      <c r="P7956">
        <v>364163</v>
      </c>
      <c r="Q7956">
        <v>12001</v>
      </c>
      <c r="R7956" t="b">
        <v>0</v>
      </c>
      <c r="S7956">
        <v>0</v>
      </c>
    </row>
    <row r="7957" spans="1:19">
      <c r="A7957">
        <v>83952502</v>
      </c>
      <c r="B7957" s="12"/>
      <c r="C7957" s="12" t="s">
        <v>4797</v>
      </c>
      <c r="D7957" s="12" t="s">
        <v>5215</v>
      </c>
      <c r="E7957" t="b">
        <v>0</v>
      </c>
      <c r="F7957">
        <v>0</v>
      </c>
      <c r="G7957">
        <v>5301</v>
      </c>
      <c r="H7957">
        <v>43844</v>
      </c>
      <c r="I7957" s="12" t="s">
        <v>6411</v>
      </c>
      <c r="J7957">
        <v>1</v>
      </c>
      <c r="K7957">
        <v>13513</v>
      </c>
      <c r="L7957">
        <v>0</v>
      </c>
      <c r="M7957">
        <v>0</v>
      </c>
      <c r="N7957">
        <v>0</v>
      </c>
      <c r="O7957">
        <v>36589</v>
      </c>
      <c r="P7957">
        <v>327574</v>
      </c>
      <c r="Q7957">
        <v>12002</v>
      </c>
      <c r="R7957" t="b">
        <v>0</v>
      </c>
      <c r="S7957">
        <v>0</v>
      </c>
    </row>
    <row r="7958" spans="1:19">
      <c r="A7958">
        <v>83952502</v>
      </c>
      <c r="B7958" s="12"/>
      <c r="C7958" s="12" t="s">
        <v>4797</v>
      </c>
      <c r="D7958" s="12" t="s">
        <v>5215</v>
      </c>
      <c r="E7958" t="b">
        <v>0</v>
      </c>
      <c r="F7958">
        <v>0</v>
      </c>
      <c r="G7958">
        <v>5301</v>
      </c>
      <c r="H7958">
        <v>43862</v>
      </c>
      <c r="I7958" s="12" t="s">
        <v>4633</v>
      </c>
      <c r="J7958">
        <v>12</v>
      </c>
      <c r="K7958">
        <v>10379</v>
      </c>
      <c r="L7958">
        <v>0</v>
      </c>
      <c r="M7958">
        <v>0</v>
      </c>
      <c r="N7958">
        <v>35267</v>
      </c>
      <c r="O7958">
        <v>0</v>
      </c>
      <c r="P7958">
        <v>362841</v>
      </c>
      <c r="Q7958">
        <v>12003</v>
      </c>
      <c r="R7958" t="b">
        <v>0</v>
      </c>
      <c r="S7958">
        <v>0</v>
      </c>
    </row>
    <row r="7959" spans="1:19">
      <c r="A7959">
        <v>83952502</v>
      </c>
      <c r="B7959" s="12"/>
      <c r="C7959" s="12" t="s">
        <v>4797</v>
      </c>
      <c r="D7959" s="12" t="s">
        <v>5215</v>
      </c>
      <c r="E7959" t="b">
        <v>0</v>
      </c>
      <c r="F7959">
        <v>0</v>
      </c>
      <c r="G7959">
        <v>5301</v>
      </c>
      <c r="H7959">
        <v>43891</v>
      </c>
      <c r="I7959" s="12" t="s">
        <v>4634</v>
      </c>
      <c r="J7959">
        <v>12</v>
      </c>
      <c r="K7959">
        <v>10459</v>
      </c>
      <c r="L7959">
        <v>0</v>
      </c>
      <c r="M7959">
        <v>0</v>
      </c>
      <c r="N7959">
        <v>40134</v>
      </c>
      <c r="O7959">
        <v>0</v>
      </c>
      <c r="P7959">
        <v>402975</v>
      </c>
      <c r="Q7959">
        <v>12004</v>
      </c>
      <c r="R7959" t="b">
        <v>0</v>
      </c>
      <c r="S7959">
        <v>0</v>
      </c>
    </row>
    <row r="7960" spans="1:19">
      <c r="A7960">
        <v>83952502</v>
      </c>
      <c r="B7960" s="12"/>
      <c r="C7960" s="12" t="s">
        <v>4797</v>
      </c>
      <c r="D7960" s="12" t="s">
        <v>5215</v>
      </c>
      <c r="E7960" t="b">
        <v>0</v>
      </c>
      <c r="F7960">
        <v>0</v>
      </c>
      <c r="G7960">
        <v>5301</v>
      </c>
      <c r="H7960">
        <v>43922</v>
      </c>
      <c r="I7960" s="12" t="s">
        <v>4635</v>
      </c>
      <c r="J7960">
        <v>12</v>
      </c>
      <c r="K7960">
        <v>10539</v>
      </c>
      <c r="L7960">
        <v>0</v>
      </c>
      <c r="M7960">
        <v>0</v>
      </c>
      <c r="N7960">
        <v>30979</v>
      </c>
      <c r="O7960">
        <v>0</v>
      </c>
      <c r="P7960">
        <v>433954</v>
      </c>
      <c r="Q7960">
        <v>12005</v>
      </c>
      <c r="R7960" t="b">
        <v>0</v>
      </c>
      <c r="S7960">
        <v>0</v>
      </c>
    </row>
    <row r="7961" spans="1:19">
      <c r="A7961">
        <v>83952502</v>
      </c>
      <c r="B7961" s="12"/>
      <c r="C7961" s="12" t="s">
        <v>4797</v>
      </c>
      <c r="D7961" s="12" t="s">
        <v>5215</v>
      </c>
      <c r="E7961" t="b">
        <v>0</v>
      </c>
      <c r="F7961">
        <v>0</v>
      </c>
      <c r="G7961">
        <v>5301</v>
      </c>
      <c r="H7961">
        <v>43952</v>
      </c>
      <c r="I7961" s="12" t="s">
        <v>4636</v>
      </c>
      <c r="J7961">
        <v>12</v>
      </c>
      <c r="K7961">
        <v>10619</v>
      </c>
      <c r="L7961">
        <v>0</v>
      </c>
      <c r="M7961">
        <v>0</v>
      </c>
      <c r="N7961">
        <v>30977</v>
      </c>
      <c r="O7961">
        <v>0</v>
      </c>
      <c r="P7961">
        <v>464931</v>
      </c>
      <c r="Q7961">
        <v>12006</v>
      </c>
      <c r="R7961" t="b">
        <v>0</v>
      </c>
      <c r="S7961">
        <v>0</v>
      </c>
    </row>
    <row r="7962" spans="1:19">
      <c r="A7962">
        <v>83952502</v>
      </c>
      <c r="B7962" s="12"/>
      <c r="C7962" s="12" t="s">
        <v>4797</v>
      </c>
      <c r="D7962" s="12" t="s">
        <v>5215</v>
      </c>
      <c r="E7962" t="b">
        <v>0</v>
      </c>
      <c r="F7962">
        <v>0</v>
      </c>
      <c r="G7962">
        <v>5301</v>
      </c>
      <c r="H7962">
        <v>43983</v>
      </c>
      <c r="I7962" s="12" t="s">
        <v>4637</v>
      </c>
      <c r="J7962">
        <v>12</v>
      </c>
      <c r="K7962">
        <v>10699</v>
      </c>
      <c r="L7962">
        <v>0</v>
      </c>
      <c r="M7962">
        <v>0</v>
      </c>
      <c r="N7962">
        <v>37680</v>
      </c>
      <c r="O7962">
        <v>0</v>
      </c>
      <c r="P7962">
        <v>502611</v>
      </c>
      <c r="Q7962">
        <v>12007</v>
      </c>
      <c r="R7962" t="b">
        <v>0</v>
      </c>
      <c r="S7962">
        <v>0</v>
      </c>
    </row>
    <row r="7963" spans="1:19">
      <c r="A7963">
        <v>83952502</v>
      </c>
      <c r="B7963" s="12"/>
      <c r="C7963" s="12" t="s">
        <v>4797</v>
      </c>
      <c r="D7963" s="12" t="s">
        <v>5215</v>
      </c>
      <c r="E7963" t="b">
        <v>0</v>
      </c>
      <c r="F7963">
        <v>0</v>
      </c>
      <c r="G7963">
        <v>5301</v>
      </c>
      <c r="H7963">
        <v>44001</v>
      </c>
      <c r="I7963" s="12" t="s">
        <v>6412</v>
      </c>
      <c r="J7963">
        <v>1</v>
      </c>
      <c r="K7963">
        <v>13846</v>
      </c>
      <c r="L7963">
        <v>0</v>
      </c>
      <c r="M7963">
        <v>0</v>
      </c>
      <c r="N7963">
        <v>0</v>
      </c>
      <c r="O7963">
        <v>29877</v>
      </c>
      <c r="P7963">
        <v>472734</v>
      </c>
      <c r="Q7963">
        <v>12008</v>
      </c>
      <c r="R7963" t="b">
        <v>0</v>
      </c>
      <c r="S7963">
        <v>0</v>
      </c>
    </row>
    <row r="7964" spans="1:19">
      <c r="A7964">
        <v>83952502</v>
      </c>
      <c r="B7964" s="12"/>
      <c r="C7964" s="12" t="s">
        <v>4797</v>
      </c>
      <c r="D7964" s="12" t="s">
        <v>5215</v>
      </c>
      <c r="E7964" t="b">
        <v>0</v>
      </c>
      <c r="F7964">
        <v>0</v>
      </c>
      <c r="G7964">
        <v>5301</v>
      </c>
      <c r="H7964">
        <v>44001</v>
      </c>
      <c r="I7964" s="12" t="s">
        <v>6413</v>
      </c>
      <c r="J7964">
        <v>1</v>
      </c>
      <c r="K7964">
        <v>13846</v>
      </c>
      <c r="L7964">
        <v>0</v>
      </c>
      <c r="M7964">
        <v>0</v>
      </c>
      <c r="N7964">
        <v>0</v>
      </c>
      <c r="O7964">
        <v>34614</v>
      </c>
      <c r="P7964">
        <v>438120</v>
      </c>
      <c r="Q7964">
        <v>12009</v>
      </c>
      <c r="R7964" t="b">
        <v>0</v>
      </c>
      <c r="S7964">
        <v>0</v>
      </c>
    </row>
    <row r="7965" spans="1:19">
      <c r="A7965">
        <v>83952502</v>
      </c>
      <c r="B7965" s="12"/>
      <c r="C7965" s="12" t="s">
        <v>4797</v>
      </c>
      <c r="D7965" s="12" t="s">
        <v>5215</v>
      </c>
      <c r="E7965" t="b">
        <v>0</v>
      </c>
      <c r="F7965">
        <v>0</v>
      </c>
      <c r="G7965">
        <v>5301</v>
      </c>
      <c r="H7965">
        <v>44001</v>
      </c>
      <c r="I7965" s="12" t="s">
        <v>6414</v>
      </c>
      <c r="J7965">
        <v>1</v>
      </c>
      <c r="K7965">
        <v>13846</v>
      </c>
      <c r="L7965">
        <v>0</v>
      </c>
      <c r="M7965">
        <v>0</v>
      </c>
      <c r="N7965">
        <v>0</v>
      </c>
      <c r="O7965">
        <v>39473</v>
      </c>
      <c r="P7965">
        <v>398647</v>
      </c>
      <c r="Q7965">
        <v>12010</v>
      </c>
      <c r="R7965" t="b">
        <v>0</v>
      </c>
      <c r="S7965">
        <v>0</v>
      </c>
    </row>
    <row r="7966" spans="1:19">
      <c r="A7966">
        <v>83952502</v>
      </c>
      <c r="B7966" s="12"/>
      <c r="C7966" s="12" t="s">
        <v>4797</v>
      </c>
      <c r="D7966" s="12" t="s">
        <v>5215</v>
      </c>
      <c r="E7966" t="b">
        <v>0</v>
      </c>
      <c r="F7966">
        <v>0</v>
      </c>
      <c r="G7966">
        <v>5301</v>
      </c>
      <c r="H7966">
        <v>44013</v>
      </c>
      <c r="I7966" s="12" t="s">
        <v>4638</v>
      </c>
      <c r="J7966">
        <v>12</v>
      </c>
      <c r="K7966">
        <v>10779</v>
      </c>
      <c r="L7966">
        <v>0</v>
      </c>
      <c r="M7966">
        <v>0</v>
      </c>
      <c r="N7966">
        <v>39949</v>
      </c>
      <c r="O7966">
        <v>0</v>
      </c>
      <c r="P7966">
        <v>438596</v>
      </c>
      <c r="Q7966">
        <v>12011</v>
      </c>
      <c r="R7966" t="b">
        <v>0</v>
      </c>
      <c r="S7966">
        <v>0</v>
      </c>
    </row>
    <row r="7967" spans="1:19">
      <c r="A7967">
        <v>83952502</v>
      </c>
      <c r="B7967" s="12"/>
      <c r="C7967" s="12" t="s">
        <v>4797</v>
      </c>
      <c r="D7967" s="12" t="s">
        <v>5215</v>
      </c>
      <c r="E7967" t="b">
        <v>0</v>
      </c>
      <c r="F7967">
        <v>0</v>
      </c>
      <c r="G7967">
        <v>5301</v>
      </c>
      <c r="H7967">
        <v>44043</v>
      </c>
      <c r="I7967" s="12" t="s">
        <v>6415</v>
      </c>
      <c r="J7967">
        <v>1</v>
      </c>
      <c r="K7967">
        <v>13944</v>
      </c>
      <c r="L7967">
        <v>0</v>
      </c>
      <c r="M7967">
        <v>0</v>
      </c>
      <c r="N7967">
        <v>0</v>
      </c>
      <c r="O7967">
        <v>44273</v>
      </c>
      <c r="P7967">
        <v>394323</v>
      </c>
      <c r="Q7967">
        <v>12012</v>
      </c>
      <c r="R7967" t="b">
        <v>0</v>
      </c>
      <c r="S7967">
        <v>0</v>
      </c>
    </row>
    <row r="7968" spans="1:19">
      <c r="A7968">
        <v>83952502</v>
      </c>
      <c r="B7968" s="12"/>
      <c r="C7968" s="12" t="s">
        <v>4797</v>
      </c>
      <c r="D7968" s="12" t="s">
        <v>5215</v>
      </c>
      <c r="E7968" t="b">
        <v>0</v>
      </c>
      <c r="F7968">
        <v>0</v>
      </c>
      <c r="G7968">
        <v>5301</v>
      </c>
      <c r="H7968">
        <v>44043</v>
      </c>
      <c r="I7968" s="12" t="s">
        <v>6416</v>
      </c>
      <c r="J7968">
        <v>1</v>
      </c>
      <c r="K7968">
        <v>13944</v>
      </c>
      <c r="L7968">
        <v>0</v>
      </c>
      <c r="M7968">
        <v>0</v>
      </c>
      <c r="N7968">
        <v>0</v>
      </c>
      <c r="O7968">
        <v>41086</v>
      </c>
      <c r="P7968">
        <v>353237</v>
      </c>
      <c r="Q7968">
        <v>12013</v>
      </c>
      <c r="R7968" t="b">
        <v>0</v>
      </c>
      <c r="S7968">
        <v>0</v>
      </c>
    </row>
    <row r="7969" spans="1:19">
      <c r="A7969">
        <v>83952502</v>
      </c>
      <c r="B7969" s="12"/>
      <c r="C7969" s="12" t="s">
        <v>4797</v>
      </c>
      <c r="D7969" s="12" t="s">
        <v>5215</v>
      </c>
      <c r="E7969" t="b">
        <v>0</v>
      </c>
      <c r="F7969">
        <v>0</v>
      </c>
      <c r="G7969">
        <v>5301</v>
      </c>
      <c r="H7969">
        <v>44043</v>
      </c>
      <c r="I7969" s="12" t="s">
        <v>6394</v>
      </c>
      <c r="J7969">
        <v>1</v>
      </c>
      <c r="K7969">
        <v>13944</v>
      </c>
      <c r="L7969">
        <v>0</v>
      </c>
      <c r="M7969">
        <v>0</v>
      </c>
      <c r="N7969">
        <v>0</v>
      </c>
      <c r="O7969">
        <v>45287</v>
      </c>
      <c r="P7969">
        <v>307950</v>
      </c>
      <c r="Q7969">
        <v>12014</v>
      </c>
      <c r="R7969" t="b">
        <v>0</v>
      </c>
      <c r="S7969">
        <v>0</v>
      </c>
    </row>
    <row r="7970" spans="1:19">
      <c r="A7970">
        <v>83952502</v>
      </c>
      <c r="B7970" s="12"/>
      <c r="C7970" s="12" t="s">
        <v>4797</v>
      </c>
      <c r="D7970" s="12" t="s">
        <v>5215</v>
      </c>
      <c r="E7970" t="b">
        <v>0</v>
      </c>
      <c r="F7970">
        <v>0</v>
      </c>
      <c r="G7970">
        <v>5301</v>
      </c>
      <c r="H7970">
        <v>44043</v>
      </c>
      <c r="I7970" s="12" t="s">
        <v>6395</v>
      </c>
      <c r="J7970">
        <v>1</v>
      </c>
      <c r="K7970">
        <v>13944</v>
      </c>
      <c r="L7970">
        <v>0</v>
      </c>
      <c r="M7970">
        <v>0</v>
      </c>
      <c r="N7970">
        <v>0</v>
      </c>
      <c r="O7970">
        <v>50024</v>
      </c>
      <c r="P7970">
        <v>257926</v>
      </c>
      <c r="Q7970">
        <v>12015</v>
      </c>
      <c r="R7970" t="b">
        <v>0</v>
      </c>
      <c r="S7970">
        <v>0</v>
      </c>
    </row>
    <row r="7971" spans="1:19">
      <c r="A7971">
        <v>83952502</v>
      </c>
      <c r="B7971" s="12"/>
      <c r="C7971" s="12" t="s">
        <v>4797</v>
      </c>
      <c r="D7971" s="12" t="s">
        <v>5215</v>
      </c>
      <c r="E7971" t="b">
        <v>0</v>
      </c>
      <c r="F7971">
        <v>0</v>
      </c>
      <c r="G7971">
        <v>5301</v>
      </c>
      <c r="H7971">
        <v>44044</v>
      </c>
      <c r="I7971" s="12" t="s">
        <v>4639</v>
      </c>
      <c r="J7971">
        <v>12</v>
      </c>
      <c r="K7971">
        <v>10859</v>
      </c>
      <c r="L7971">
        <v>0</v>
      </c>
      <c r="M7971">
        <v>0</v>
      </c>
      <c r="N7971">
        <v>0</v>
      </c>
      <c r="O7971">
        <v>0</v>
      </c>
      <c r="P7971">
        <v>257926</v>
      </c>
      <c r="Q7971">
        <v>12016</v>
      </c>
      <c r="R7971" t="b">
        <v>0</v>
      </c>
      <c r="S7971">
        <v>0</v>
      </c>
    </row>
    <row r="7972" spans="1:19">
      <c r="A7972">
        <v>83952502</v>
      </c>
      <c r="B7972" s="12"/>
      <c r="C7972" s="12" t="s">
        <v>4797</v>
      </c>
      <c r="D7972" s="12" t="s">
        <v>5215</v>
      </c>
      <c r="E7972" t="b">
        <v>0</v>
      </c>
      <c r="F7972">
        <v>0</v>
      </c>
      <c r="G7972">
        <v>5301</v>
      </c>
      <c r="H7972">
        <v>44070</v>
      </c>
      <c r="I7972" s="12" t="s">
        <v>6396</v>
      </c>
      <c r="J7972">
        <v>1</v>
      </c>
      <c r="K7972">
        <v>13999</v>
      </c>
      <c r="L7972">
        <v>0</v>
      </c>
      <c r="M7972">
        <v>0</v>
      </c>
      <c r="N7972">
        <v>0</v>
      </c>
      <c r="O7972">
        <v>42940</v>
      </c>
      <c r="P7972">
        <v>214986</v>
      </c>
      <c r="Q7972">
        <v>12017</v>
      </c>
      <c r="R7972" t="b">
        <v>0</v>
      </c>
      <c r="S7972">
        <v>0</v>
      </c>
    </row>
    <row r="7973" spans="1:19">
      <c r="A7973">
        <v>83952502</v>
      </c>
      <c r="B7973" s="12"/>
      <c r="C7973" s="12" t="s">
        <v>4797</v>
      </c>
      <c r="D7973" s="12" t="s">
        <v>5215</v>
      </c>
      <c r="E7973" t="b">
        <v>0</v>
      </c>
      <c r="F7973">
        <v>0</v>
      </c>
      <c r="G7973">
        <v>5301</v>
      </c>
      <c r="H7973">
        <v>44070</v>
      </c>
      <c r="I7973" s="12" t="s">
        <v>6393</v>
      </c>
      <c r="J7973">
        <v>1</v>
      </c>
      <c r="K7973">
        <v>13999</v>
      </c>
      <c r="L7973">
        <v>0</v>
      </c>
      <c r="M7973">
        <v>0</v>
      </c>
      <c r="N7973">
        <v>0</v>
      </c>
      <c r="O7973">
        <v>35267</v>
      </c>
      <c r="P7973">
        <v>179719</v>
      </c>
      <c r="Q7973">
        <v>12018</v>
      </c>
      <c r="R7973" t="b">
        <v>0</v>
      </c>
      <c r="S7973">
        <v>0</v>
      </c>
    </row>
    <row r="7974" spans="1:19">
      <c r="A7974">
        <v>83952502</v>
      </c>
      <c r="B7974" s="12"/>
      <c r="C7974" s="12" t="s">
        <v>4797</v>
      </c>
      <c r="D7974" s="12" t="s">
        <v>5215</v>
      </c>
      <c r="E7974" t="b">
        <v>0</v>
      </c>
      <c r="F7974">
        <v>0</v>
      </c>
      <c r="G7974">
        <v>5301</v>
      </c>
      <c r="H7974">
        <v>44075</v>
      </c>
      <c r="I7974" s="12" t="s">
        <v>4640</v>
      </c>
      <c r="J7974">
        <v>12</v>
      </c>
      <c r="K7974">
        <v>10939</v>
      </c>
      <c r="L7974">
        <v>0</v>
      </c>
      <c r="M7974">
        <v>0</v>
      </c>
      <c r="N7974">
        <v>0</v>
      </c>
      <c r="O7974">
        <v>0</v>
      </c>
      <c r="P7974">
        <v>179719</v>
      </c>
      <c r="Q7974">
        <v>12019</v>
      </c>
      <c r="R7974" t="b">
        <v>0</v>
      </c>
      <c r="S7974">
        <v>0</v>
      </c>
    </row>
    <row r="7975" spans="1:19">
      <c r="A7975">
        <v>83952502</v>
      </c>
      <c r="B7975" s="12"/>
      <c r="C7975" s="12" t="s">
        <v>4797</v>
      </c>
      <c r="D7975" s="12" t="s">
        <v>5215</v>
      </c>
      <c r="E7975" t="b">
        <v>0</v>
      </c>
      <c r="F7975">
        <v>0</v>
      </c>
      <c r="G7975">
        <v>5301</v>
      </c>
      <c r="H7975">
        <v>44104</v>
      </c>
      <c r="I7975" s="12" t="s">
        <v>6397</v>
      </c>
      <c r="J7975">
        <v>1</v>
      </c>
      <c r="K7975">
        <v>14074</v>
      </c>
      <c r="L7975">
        <v>0</v>
      </c>
      <c r="M7975">
        <v>0</v>
      </c>
      <c r="N7975">
        <v>0</v>
      </c>
      <c r="O7975">
        <v>40134</v>
      </c>
      <c r="P7975">
        <v>139585</v>
      </c>
      <c r="Q7975">
        <v>12020</v>
      </c>
      <c r="R7975" t="b">
        <v>0</v>
      </c>
      <c r="S7975">
        <v>0</v>
      </c>
    </row>
    <row r="7976" spans="1:19">
      <c r="A7976">
        <v>83952502</v>
      </c>
      <c r="B7976" s="12"/>
      <c r="C7976" s="12" t="s">
        <v>4797</v>
      </c>
      <c r="D7976" s="12" t="s">
        <v>5215</v>
      </c>
      <c r="E7976" t="b">
        <v>0</v>
      </c>
      <c r="F7976">
        <v>0</v>
      </c>
      <c r="G7976">
        <v>5301</v>
      </c>
      <c r="H7976">
        <v>44104</v>
      </c>
      <c r="I7976" s="12" t="s">
        <v>6390</v>
      </c>
      <c r="J7976">
        <v>1</v>
      </c>
      <c r="K7976">
        <v>14074</v>
      </c>
      <c r="L7976">
        <v>0</v>
      </c>
      <c r="M7976">
        <v>0</v>
      </c>
      <c r="N7976">
        <v>0</v>
      </c>
      <c r="O7976">
        <v>30979</v>
      </c>
      <c r="P7976">
        <v>108606</v>
      </c>
      <c r="Q7976">
        <v>12021</v>
      </c>
      <c r="R7976" t="b">
        <v>0</v>
      </c>
      <c r="S7976">
        <v>0</v>
      </c>
    </row>
    <row r="7977" spans="1:19">
      <c r="A7977">
        <v>83952502</v>
      </c>
      <c r="B7977" s="12"/>
      <c r="C7977" s="12" t="s">
        <v>4797</v>
      </c>
      <c r="D7977" s="12" t="s">
        <v>5215</v>
      </c>
      <c r="E7977" t="b">
        <v>0</v>
      </c>
      <c r="F7977">
        <v>0</v>
      </c>
      <c r="G7977">
        <v>5301</v>
      </c>
      <c r="H7977">
        <v>44105</v>
      </c>
      <c r="I7977" s="12" t="s">
        <v>4641</v>
      </c>
      <c r="J7977">
        <v>12</v>
      </c>
      <c r="K7977">
        <v>11019</v>
      </c>
      <c r="L7977">
        <v>0</v>
      </c>
      <c r="M7977">
        <v>0</v>
      </c>
      <c r="N7977">
        <v>0</v>
      </c>
      <c r="O7977">
        <v>0</v>
      </c>
      <c r="P7977">
        <v>108606</v>
      </c>
      <c r="Q7977">
        <v>12022</v>
      </c>
      <c r="R7977" t="b">
        <v>0</v>
      </c>
      <c r="S7977">
        <v>0</v>
      </c>
    </row>
    <row r="7978" spans="1:19">
      <c r="A7978">
        <v>83952502</v>
      </c>
      <c r="B7978" s="12"/>
      <c r="C7978" s="12" t="s">
        <v>4797</v>
      </c>
      <c r="D7978" s="12" t="s">
        <v>5215</v>
      </c>
      <c r="E7978" t="b">
        <v>0</v>
      </c>
      <c r="F7978">
        <v>0</v>
      </c>
      <c r="G7978">
        <v>5301</v>
      </c>
      <c r="H7978">
        <v>44136</v>
      </c>
      <c r="I7978" s="12" t="s">
        <v>4642</v>
      </c>
      <c r="J7978">
        <v>12</v>
      </c>
      <c r="K7978">
        <v>11099</v>
      </c>
      <c r="L7978">
        <v>0</v>
      </c>
      <c r="M7978">
        <v>0</v>
      </c>
      <c r="N7978">
        <v>0</v>
      </c>
      <c r="O7978">
        <v>0</v>
      </c>
      <c r="P7978">
        <v>108606</v>
      </c>
      <c r="Q7978">
        <v>12023</v>
      </c>
      <c r="R7978" t="b">
        <v>0</v>
      </c>
      <c r="S7978">
        <v>0</v>
      </c>
    </row>
    <row r="7979" spans="1:19">
      <c r="A7979">
        <v>83952502</v>
      </c>
      <c r="B7979" s="12"/>
      <c r="C7979" s="12" t="s">
        <v>4797</v>
      </c>
      <c r="D7979" s="12" t="s">
        <v>5215</v>
      </c>
      <c r="E7979" t="b">
        <v>0</v>
      </c>
      <c r="F7979">
        <v>0</v>
      </c>
      <c r="G7979">
        <v>5301</v>
      </c>
      <c r="H7979">
        <v>44166</v>
      </c>
      <c r="I7979" s="12" t="s">
        <v>4643</v>
      </c>
      <c r="J7979">
        <v>12</v>
      </c>
      <c r="K7979">
        <v>11179</v>
      </c>
      <c r="L7979">
        <v>0</v>
      </c>
      <c r="M7979">
        <v>0</v>
      </c>
      <c r="N7979">
        <v>0</v>
      </c>
      <c r="O7979">
        <v>0</v>
      </c>
      <c r="P7979">
        <v>108606</v>
      </c>
      <c r="Q7979">
        <v>12024</v>
      </c>
      <c r="R7979" t="b">
        <v>0</v>
      </c>
      <c r="S7979">
        <v>0</v>
      </c>
    </row>
    <row r="7980" spans="1:19">
      <c r="A7980">
        <v>83952502</v>
      </c>
      <c r="B7980" s="12" t="s">
        <v>4644</v>
      </c>
      <c r="C7980" s="12" t="s">
        <v>4797</v>
      </c>
      <c r="D7980" s="12" t="s">
        <v>4644</v>
      </c>
      <c r="E7980" t="b">
        <v>0</v>
      </c>
      <c r="F7980">
        <v>0</v>
      </c>
      <c r="G7980">
        <v>5301</v>
      </c>
      <c r="H7980" t="s">
        <v>21</v>
      </c>
      <c r="I7980" s="12"/>
      <c r="K7980">
        <v>0</v>
      </c>
      <c r="L7980">
        <v>0</v>
      </c>
      <c r="M7980">
        <v>0</v>
      </c>
      <c r="N7980">
        <v>257926</v>
      </c>
      <c r="O7980">
        <v>533668</v>
      </c>
      <c r="P7980">
        <v>108606</v>
      </c>
      <c r="Q7980">
        <v>12025</v>
      </c>
      <c r="R7980" t="b">
        <v>0</v>
      </c>
      <c r="S7980">
        <v>0</v>
      </c>
    </row>
    <row r="7981" spans="1:19">
      <c r="A7981">
        <v>83952502</v>
      </c>
      <c r="B7981" s="12" t="s">
        <v>5219</v>
      </c>
      <c r="C7981" s="12" t="s">
        <v>4797</v>
      </c>
      <c r="D7981" s="12" t="s">
        <v>5219</v>
      </c>
      <c r="E7981" t="b">
        <v>0</v>
      </c>
      <c r="F7981">
        <v>0</v>
      </c>
      <c r="G7981">
        <v>5302</v>
      </c>
      <c r="H7981" t="s">
        <v>21</v>
      </c>
      <c r="I7981" s="12"/>
      <c r="K7981">
        <v>0</v>
      </c>
      <c r="L7981">
        <v>25925</v>
      </c>
      <c r="M7981">
        <v>25925</v>
      </c>
      <c r="N7981">
        <v>0</v>
      </c>
      <c r="O7981">
        <v>0</v>
      </c>
      <c r="P7981">
        <v>0</v>
      </c>
      <c r="Q7981">
        <v>12026</v>
      </c>
      <c r="R7981" t="b">
        <v>0</v>
      </c>
      <c r="S7981">
        <v>0</v>
      </c>
    </row>
    <row r="7982" spans="1:19">
      <c r="A7982">
        <v>83952502</v>
      </c>
      <c r="B7982" s="12"/>
      <c r="C7982" s="12" t="s">
        <v>4797</v>
      </c>
      <c r="D7982" s="12" t="s">
        <v>5219</v>
      </c>
      <c r="E7982" t="b">
        <v>0</v>
      </c>
      <c r="F7982">
        <v>0</v>
      </c>
      <c r="G7982">
        <v>5302</v>
      </c>
      <c r="H7982">
        <v>43862</v>
      </c>
      <c r="I7982" s="12" t="s">
        <v>4645</v>
      </c>
      <c r="J7982">
        <v>12</v>
      </c>
      <c r="K7982">
        <v>10380</v>
      </c>
      <c r="L7982">
        <v>0</v>
      </c>
      <c r="M7982">
        <v>0</v>
      </c>
      <c r="N7982">
        <v>4387</v>
      </c>
      <c r="O7982">
        <v>0</v>
      </c>
      <c r="P7982">
        <v>4387</v>
      </c>
      <c r="Q7982">
        <v>12027</v>
      </c>
      <c r="R7982" t="b">
        <v>0</v>
      </c>
      <c r="S7982">
        <v>0</v>
      </c>
    </row>
    <row r="7983" spans="1:19">
      <c r="A7983">
        <v>83952502</v>
      </c>
      <c r="B7983" s="12"/>
      <c r="C7983" s="12" t="s">
        <v>4797</v>
      </c>
      <c r="D7983" s="12" t="s">
        <v>5219</v>
      </c>
      <c r="E7983" t="b">
        <v>0</v>
      </c>
      <c r="F7983">
        <v>0</v>
      </c>
      <c r="G7983">
        <v>5302</v>
      </c>
      <c r="H7983">
        <v>43891</v>
      </c>
      <c r="I7983" s="12" t="s">
        <v>4646</v>
      </c>
      <c r="J7983">
        <v>12</v>
      </c>
      <c r="K7983">
        <v>10460</v>
      </c>
      <c r="L7983">
        <v>0</v>
      </c>
      <c r="M7983">
        <v>0</v>
      </c>
      <c r="N7983">
        <v>8774</v>
      </c>
      <c r="O7983">
        <v>0</v>
      </c>
      <c r="P7983">
        <v>13161</v>
      </c>
      <c r="Q7983">
        <v>12028</v>
      </c>
      <c r="R7983" t="b">
        <v>0</v>
      </c>
      <c r="S7983">
        <v>0</v>
      </c>
    </row>
    <row r="7984" spans="1:19">
      <c r="A7984">
        <v>83952502</v>
      </c>
      <c r="B7984" s="12"/>
      <c r="C7984" s="12" t="s">
        <v>4797</v>
      </c>
      <c r="D7984" s="12" t="s">
        <v>5219</v>
      </c>
      <c r="E7984" t="b">
        <v>0</v>
      </c>
      <c r="F7984">
        <v>0</v>
      </c>
      <c r="G7984">
        <v>5302</v>
      </c>
      <c r="H7984">
        <v>43893</v>
      </c>
      <c r="I7984" s="12" t="s">
        <v>6393</v>
      </c>
      <c r="J7984">
        <v>1</v>
      </c>
      <c r="K7984">
        <v>13673</v>
      </c>
      <c r="L7984">
        <v>0</v>
      </c>
      <c r="M7984">
        <v>0</v>
      </c>
      <c r="N7984">
        <v>0</v>
      </c>
      <c r="O7984">
        <v>4387</v>
      </c>
      <c r="P7984">
        <v>8774</v>
      </c>
      <c r="Q7984">
        <v>12029</v>
      </c>
      <c r="R7984" t="b">
        <v>0</v>
      </c>
      <c r="S7984">
        <v>0</v>
      </c>
    </row>
    <row r="7985" spans="1:19">
      <c r="A7985">
        <v>83952502</v>
      </c>
      <c r="B7985" s="12"/>
      <c r="C7985" s="12" t="s">
        <v>4797</v>
      </c>
      <c r="D7985" s="12" t="s">
        <v>5219</v>
      </c>
      <c r="E7985" t="b">
        <v>0</v>
      </c>
      <c r="F7985">
        <v>0</v>
      </c>
      <c r="G7985">
        <v>5302</v>
      </c>
      <c r="H7985">
        <v>43893</v>
      </c>
      <c r="I7985" s="12" t="s">
        <v>6397</v>
      </c>
      <c r="J7985">
        <v>1</v>
      </c>
      <c r="K7985">
        <v>13673</v>
      </c>
      <c r="L7985">
        <v>0</v>
      </c>
      <c r="M7985">
        <v>0</v>
      </c>
      <c r="N7985">
        <v>0</v>
      </c>
      <c r="O7985">
        <v>8774</v>
      </c>
      <c r="P7985">
        <v>0</v>
      </c>
      <c r="Q7985">
        <v>12030</v>
      </c>
      <c r="R7985" t="b">
        <v>0</v>
      </c>
      <c r="S7985">
        <v>0</v>
      </c>
    </row>
    <row r="7986" spans="1:19">
      <c r="A7986">
        <v>83952502</v>
      </c>
      <c r="B7986" s="12"/>
      <c r="C7986" s="12" t="s">
        <v>4797</v>
      </c>
      <c r="D7986" s="12" t="s">
        <v>5219</v>
      </c>
      <c r="E7986" t="b">
        <v>0</v>
      </c>
      <c r="F7986">
        <v>0</v>
      </c>
      <c r="G7986">
        <v>5302</v>
      </c>
      <c r="H7986">
        <v>44044</v>
      </c>
      <c r="I7986" s="12" t="s">
        <v>4647</v>
      </c>
      <c r="J7986">
        <v>12</v>
      </c>
      <c r="K7986">
        <v>10860</v>
      </c>
      <c r="L7986">
        <v>0</v>
      </c>
      <c r="M7986">
        <v>0</v>
      </c>
      <c r="N7986">
        <v>8572</v>
      </c>
      <c r="O7986">
        <v>0</v>
      </c>
      <c r="P7986">
        <v>8572</v>
      </c>
      <c r="Q7986">
        <v>12031</v>
      </c>
      <c r="R7986" t="b">
        <v>0</v>
      </c>
      <c r="S7986">
        <v>0</v>
      </c>
    </row>
    <row r="7987" spans="1:19">
      <c r="A7987">
        <v>83952502</v>
      </c>
      <c r="B7987" s="12"/>
      <c r="C7987" s="12" t="s">
        <v>4797</v>
      </c>
      <c r="D7987" s="12" t="s">
        <v>5219</v>
      </c>
      <c r="E7987" t="b">
        <v>0</v>
      </c>
      <c r="F7987">
        <v>0</v>
      </c>
      <c r="G7987">
        <v>5302</v>
      </c>
      <c r="H7987">
        <v>44049</v>
      </c>
      <c r="I7987" s="12" t="s">
        <v>6392</v>
      </c>
      <c r="J7987">
        <v>1</v>
      </c>
      <c r="K7987">
        <v>14005</v>
      </c>
      <c r="L7987">
        <v>0</v>
      </c>
      <c r="M7987">
        <v>0</v>
      </c>
      <c r="N7987">
        <v>0</v>
      </c>
      <c r="O7987">
        <v>8572</v>
      </c>
      <c r="P7987">
        <v>0</v>
      </c>
      <c r="Q7987">
        <v>12032</v>
      </c>
      <c r="R7987" t="b">
        <v>0</v>
      </c>
      <c r="S7987">
        <v>0</v>
      </c>
    </row>
    <row r="7988" spans="1:19">
      <c r="A7988">
        <v>83952502</v>
      </c>
      <c r="B7988" s="12"/>
      <c r="C7988" s="12" t="s">
        <v>4797</v>
      </c>
      <c r="D7988" s="12" t="s">
        <v>5219</v>
      </c>
      <c r="E7988" t="b">
        <v>0</v>
      </c>
      <c r="F7988">
        <v>0</v>
      </c>
      <c r="G7988">
        <v>5302</v>
      </c>
      <c r="H7988">
        <v>44136</v>
      </c>
      <c r="I7988" s="12" t="s">
        <v>4648</v>
      </c>
      <c r="J7988">
        <v>12</v>
      </c>
      <c r="K7988">
        <v>11100</v>
      </c>
      <c r="L7988">
        <v>0</v>
      </c>
      <c r="M7988">
        <v>0</v>
      </c>
      <c r="N7988">
        <v>4192</v>
      </c>
      <c r="O7988">
        <v>0</v>
      </c>
      <c r="P7988">
        <v>4192</v>
      </c>
      <c r="Q7988">
        <v>12033</v>
      </c>
      <c r="R7988" t="b">
        <v>0</v>
      </c>
      <c r="S7988">
        <v>0</v>
      </c>
    </row>
    <row r="7989" spans="1:19">
      <c r="A7989">
        <v>83952502</v>
      </c>
      <c r="B7989" s="12"/>
      <c r="C7989" s="12" t="s">
        <v>4797</v>
      </c>
      <c r="D7989" s="12" t="s">
        <v>5219</v>
      </c>
      <c r="E7989" t="b">
        <v>0</v>
      </c>
      <c r="F7989">
        <v>0</v>
      </c>
      <c r="G7989">
        <v>5302</v>
      </c>
      <c r="H7989">
        <v>44159</v>
      </c>
      <c r="I7989" s="12" t="s">
        <v>6401</v>
      </c>
      <c r="J7989">
        <v>1</v>
      </c>
      <c r="K7989">
        <v>14233</v>
      </c>
      <c r="L7989">
        <v>0</v>
      </c>
      <c r="M7989">
        <v>0</v>
      </c>
      <c r="N7989">
        <v>0</v>
      </c>
      <c r="O7989">
        <v>4192</v>
      </c>
      <c r="P7989">
        <v>0</v>
      </c>
      <c r="Q7989">
        <v>12034</v>
      </c>
      <c r="R7989" t="b">
        <v>0</v>
      </c>
      <c r="S7989">
        <v>0</v>
      </c>
    </row>
    <row r="7990" spans="1:19">
      <c r="A7990">
        <v>83952502</v>
      </c>
      <c r="B7990" s="12" t="s">
        <v>4649</v>
      </c>
      <c r="C7990" s="12" t="s">
        <v>4797</v>
      </c>
      <c r="D7990" s="12" t="s">
        <v>4649</v>
      </c>
      <c r="E7990" t="b">
        <v>0</v>
      </c>
      <c r="F7990">
        <v>0</v>
      </c>
      <c r="G7990">
        <v>5302</v>
      </c>
      <c r="H7990" t="s">
        <v>21</v>
      </c>
      <c r="I7990" s="12"/>
      <c r="K7990">
        <v>0</v>
      </c>
      <c r="L7990">
        <v>0</v>
      </c>
      <c r="M7990">
        <v>0</v>
      </c>
      <c r="N7990">
        <v>25925</v>
      </c>
      <c r="O7990">
        <v>25925</v>
      </c>
      <c r="P7990">
        <v>0</v>
      </c>
      <c r="Q7990">
        <v>12035</v>
      </c>
      <c r="R7990" t="b">
        <v>0</v>
      </c>
      <c r="S7990">
        <v>0</v>
      </c>
    </row>
    <row r="7991" spans="1:19">
      <c r="A7991">
        <v>83952502</v>
      </c>
      <c r="B7991" s="12" t="s">
        <v>5224</v>
      </c>
      <c r="C7991" s="12" t="s">
        <v>4797</v>
      </c>
      <c r="D7991" s="12" t="s">
        <v>5224</v>
      </c>
      <c r="E7991" t="b">
        <v>0</v>
      </c>
      <c r="F7991">
        <v>0</v>
      </c>
      <c r="G7991">
        <v>5401</v>
      </c>
      <c r="H7991" t="s">
        <v>21</v>
      </c>
      <c r="I7991" s="12"/>
      <c r="K7991">
        <v>0</v>
      </c>
      <c r="L7991">
        <v>18942</v>
      </c>
      <c r="M7991">
        <v>18942</v>
      </c>
      <c r="N7991">
        <v>0</v>
      </c>
      <c r="O7991">
        <v>0</v>
      </c>
      <c r="P7991">
        <v>0</v>
      </c>
      <c r="Q7991">
        <v>12036</v>
      </c>
      <c r="R7991" t="b">
        <v>0</v>
      </c>
      <c r="S7991">
        <v>0</v>
      </c>
    </row>
    <row r="7992" spans="1:19">
      <c r="A7992">
        <v>83952502</v>
      </c>
      <c r="B7992" s="12"/>
      <c r="C7992" s="12" t="s">
        <v>4797</v>
      </c>
      <c r="D7992" s="12" t="s">
        <v>5224</v>
      </c>
      <c r="E7992" t="b">
        <v>0</v>
      </c>
      <c r="F7992">
        <v>0</v>
      </c>
      <c r="G7992">
        <v>5401</v>
      </c>
      <c r="H7992">
        <v>44013</v>
      </c>
      <c r="I7992" s="12" t="s">
        <v>4650</v>
      </c>
      <c r="J7992">
        <v>12</v>
      </c>
      <c r="K7992">
        <v>10781</v>
      </c>
      <c r="L7992">
        <v>0</v>
      </c>
      <c r="M7992">
        <v>0</v>
      </c>
      <c r="N7992">
        <v>2783</v>
      </c>
      <c r="O7992">
        <v>0</v>
      </c>
      <c r="P7992">
        <v>2783</v>
      </c>
      <c r="Q7992">
        <v>12037</v>
      </c>
      <c r="R7992" t="b">
        <v>0</v>
      </c>
      <c r="S7992">
        <v>0</v>
      </c>
    </row>
    <row r="7993" spans="1:19">
      <c r="A7993">
        <v>83952502</v>
      </c>
      <c r="B7993" s="12"/>
      <c r="C7993" s="12" t="s">
        <v>4797</v>
      </c>
      <c r="D7993" s="12" t="s">
        <v>5224</v>
      </c>
      <c r="E7993" t="b">
        <v>0</v>
      </c>
      <c r="F7993">
        <v>0</v>
      </c>
      <c r="G7993">
        <v>5401</v>
      </c>
      <c r="H7993">
        <v>44025</v>
      </c>
      <c r="I7993" s="12" t="s">
        <v>6391</v>
      </c>
      <c r="J7993">
        <v>1</v>
      </c>
      <c r="K7993">
        <v>13913</v>
      </c>
      <c r="L7993">
        <v>0</v>
      </c>
      <c r="M7993">
        <v>0</v>
      </c>
      <c r="N7993">
        <v>0</v>
      </c>
      <c r="O7993">
        <v>2783</v>
      </c>
      <c r="P7993">
        <v>0</v>
      </c>
      <c r="Q7993">
        <v>12038</v>
      </c>
      <c r="R7993" t="b">
        <v>0</v>
      </c>
      <c r="S7993">
        <v>0</v>
      </c>
    </row>
    <row r="7994" spans="1:19">
      <c r="A7994">
        <v>83952502</v>
      </c>
      <c r="B7994" s="12"/>
      <c r="C7994" s="12" t="s">
        <v>4797</v>
      </c>
      <c r="D7994" s="12" t="s">
        <v>5224</v>
      </c>
      <c r="E7994" t="b">
        <v>0</v>
      </c>
      <c r="F7994">
        <v>0</v>
      </c>
      <c r="G7994">
        <v>5401</v>
      </c>
      <c r="H7994">
        <v>44044</v>
      </c>
      <c r="I7994" s="12" t="s">
        <v>4651</v>
      </c>
      <c r="J7994">
        <v>12</v>
      </c>
      <c r="K7994">
        <v>10861</v>
      </c>
      <c r="L7994">
        <v>0</v>
      </c>
      <c r="M7994">
        <v>0</v>
      </c>
      <c r="N7994">
        <v>2863</v>
      </c>
      <c r="O7994">
        <v>0</v>
      </c>
      <c r="P7994">
        <v>2863</v>
      </c>
      <c r="Q7994">
        <v>12039</v>
      </c>
      <c r="R7994" t="b">
        <v>0</v>
      </c>
      <c r="S7994">
        <v>0</v>
      </c>
    </row>
    <row r="7995" spans="1:19">
      <c r="A7995">
        <v>83952502</v>
      </c>
      <c r="B7995" s="12"/>
      <c r="C7995" s="12" t="s">
        <v>4797</v>
      </c>
      <c r="D7995" s="12" t="s">
        <v>5224</v>
      </c>
      <c r="E7995" t="b">
        <v>0</v>
      </c>
      <c r="F7995">
        <v>0</v>
      </c>
      <c r="G7995">
        <v>5401</v>
      </c>
      <c r="H7995">
        <v>44075</v>
      </c>
      <c r="I7995" s="12" t="s">
        <v>4652</v>
      </c>
      <c r="J7995">
        <v>12</v>
      </c>
      <c r="K7995">
        <v>10941</v>
      </c>
      <c r="L7995">
        <v>0</v>
      </c>
      <c r="M7995">
        <v>0</v>
      </c>
      <c r="N7995">
        <v>3067</v>
      </c>
      <c r="O7995">
        <v>0</v>
      </c>
      <c r="P7995">
        <v>5930</v>
      </c>
      <c r="Q7995">
        <v>12040</v>
      </c>
      <c r="R7995" t="b">
        <v>0</v>
      </c>
      <c r="S7995">
        <v>0</v>
      </c>
    </row>
    <row r="7996" spans="1:19">
      <c r="A7996">
        <v>83952502</v>
      </c>
      <c r="B7996" s="12"/>
      <c r="C7996" s="12" t="s">
        <v>4797</v>
      </c>
      <c r="D7996" s="12" t="s">
        <v>5224</v>
      </c>
      <c r="E7996" t="b">
        <v>0</v>
      </c>
      <c r="F7996">
        <v>0</v>
      </c>
      <c r="G7996">
        <v>5401</v>
      </c>
      <c r="H7996">
        <v>44105</v>
      </c>
      <c r="I7996" s="12" t="s">
        <v>4653</v>
      </c>
      <c r="J7996">
        <v>12</v>
      </c>
      <c r="K7996">
        <v>11021</v>
      </c>
      <c r="L7996">
        <v>0</v>
      </c>
      <c r="M7996">
        <v>0</v>
      </c>
      <c r="N7996">
        <v>3037</v>
      </c>
      <c r="O7996">
        <v>0</v>
      </c>
      <c r="P7996">
        <v>8967</v>
      </c>
      <c r="Q7996">
        <v>12041</v>
      </c>
      <c r="R7996" t="b">
        <v>0</v>
      </c>
      <c r="S7996">
        <v>0</v>
      </c>
    </row>
    <row r="7997" spans="1:19">
      <c r="A7997">
        <v>83952502</v>
      </c>
      <c r="B7997" s="12"/>
      <c r="C7997" s="12" t="s">
        <v>4797</v>
      </c>
      <c r="D7997" s="12" t="s">
        <v>5224</v>
      </c>
      <c r="E7997" t="b">
        <v>0</v>
      </c>
      <c r="F7997">
        <v>0</v>
      </c>
      <c r="G7997">
        <v>5401</v>
      </c>
      <c r="H7997">
        <v>44136</v>
      </c>
      <c r="I7997" s="12" t="s">
        <v>4654</v>
      </c>
      <c r="J7997">
        <v>12</v>
      </c>
      <c r="K7997">
        <v>11101</v>
      </c>
      <c r="L7997">
        <v>0</v>
      </c>
      <c r="M7997">
        <v>0</v>
      </c>
      <c r="N7997">
        <v>7192</v>
      </c>
      <c r="O7997">
        <v>0</v>
      </c>
      <c r="P7997">
        <v>16159</v>
      </c>
      <c r="Q7997">
        <v>12042</v>
      </c>
      <c r="R7997" t="b">
        <v>0</v>
      </c>
      <c r="S7997">
        <v>0</v>
      </c>
    </row>
    <row r="7998" spans="1:19">
      <c r="A7998">
        <v>83952502</v>
      </c>
      <c r="B7998" s="12"/>
      <c r="C7998" s="12" t="s">
        <v>4797</v>
      </c>
      <c r="D7998" s="12" t="s">
        <v>5224</v>
      </c>
      <c r="E7998" t="b">
        <v>0</v>
      </c>
      <c r="F7998">
        <v>0</v>
      </c>
      <c r="G7998">
        <v>5401</v>
      </c>
      <c r="H7998">
        <v>44144</v>
      </c>
      <c r="I7998" s="12" t="s">
        <v>6392</v>
      </c>
      <c r="J7998">
        <v>1</v>
      </c>
      <c r="K7998">
        <v>14182</v>
      </c>
      <c r="L7998">
        <v>0</v>
      </c>
      <c r="M7998">
        <v>0</v>
      </c>
      <c r="N7998">
        <v>0</v>
      </c>
      <c r="O7998">
        <v>2863</v>
      </c>
      <c r="P7998">
        <v>13296</v>
      </c>
      <c r="Q7998">
        <v>12043</v>
      </c>
      <c r="R7998" t="b">
        <v>0</v>
      </c>
      <c r="S7998">
        <v>0</v>
      </c>
    </row>
    <row r="7999" spans="1:19">
      <c r="A7999">
        <v>83952502</v>
      </c>
      <c r="B7999" s="12"/>
      <c r="C7999" s="12" t="s">
        <v>4797</v>
      </c>
      <c r="D7999" s="12" t="s">
        <v>5224</v>
      </c>
      <c r="E7999" t="b">
        <v>0</v>
      </c>
      <c r="F7999">
        <v>0</v>
      </c>
      <c r="G7999">
        <v>5401</v>
      </c>
      <c r="H7999">
        <v>44144</v>
      </c>
      <c r="I7999" s="12" t="s">
        <v>6399</v>
      </c>
      <c r="J7999">
        <v>1</v>
      </c>
      <c r="K7999">
        <v>14183</v>
      </c>
      <c r="L7999">
        <v>0</v>
      </c>
      <c r="M7999">
        <v>0</v>
      </c>
      <c r="N7999">
        <v>0</v>
      </c>
      <c r="O7999">
        <v>3067</v>
      </c>
      <c r="P7999">
        <v>10229</v>
      </c>
      <c r="Q7999">
        <v>12044</v>
      </c>
      <c r="R7999" t="b">
        <v>0</v>
      </c>
      <c r="S7999">
        <v>0</v>
      </c>
    </row>
    <row r="8000" spans="1:19">
      <c r="A8000">
        <v>83952502</v>
      </c>
      <c r="B8000" s="12"/>
      <c r="C8000" s="12" t="s">
        <v>4797</v>
      </c>
      <c r="D8000" s="12" t="s">
        <v>5224</v>
      </c>
      <c r="E8000" t="b">
        <v>0</v>
      </c>
      <c r="F8000">
        <v>0</v>
      </c>
      <c r="G8000">
        <v>5401</v>
      </c>
      <c r="H8000">
        <v>44144</v>
      </c>
      <c r="I8000" s="12" t="s">
        <v>6400</v>
      </c>
      <c r="J8000">
        <v>1</v>
      </c>
      <c r="K8000">
        <v>14184</v>
      </c>
      <c r="L8000">
        <v>0</v>
      </c>
      <c r="M8000">
        <v>0</v>
      </c>
      <c r="N8000">
        <v>0</v>
      </c>
      <c r="O8000">
        <v>3037</v>
      </c>
      <c r="P8000">
        <v>7192</v>
      </c>
      <c r="Q8000">
        <v>12045</v>
      </c>
      <c r="R8000" t="b">
        <v>0</v>
      </c>
      <c r="S8000">
        <v>0</v>
      </c>
    </row>
    <row r="8001" spans="1:19">
      <c r="A8001">
        <v>83952502</v>
      </c>
      <c r="B8001" s="12"/>
      <c r="C8001" s="12" t="s">
        <v>4797</v>
      </c>
      <c r="D8001" s="12" t="s">
        <v>5224</v>
      </c>
      <c r="E8001" t="b">
        <v>0</v>
      </c>
      <c r="F8001">
        <v>0</v>
      </c>
      <c r="G8001">
        <v>5401</v>
      </c>
      <c r="H8001">
        <v>44169</v>
      </c>
      <c r="I8001" s="12" t="s">
        <v>6401</v>
      </c>
      <c r="J8001">
        <v>1</v>
      </c>
      <c r="K8001">
        <v>14249</v>
      </c>
      <c r="L8001">
        <v>0</v>
      </c>
      <c r="M8001">
        <v>0</v>
      </c>
      <c r="N8001">
        <v>0</v>
      </c>
      <c r="O8001">
        <v>7192</v>
      </c>
      <c r="P8001">
        <v>0</v>
      </c>
      <c r="Q8001">
        <v>12046</v>
      </c>
      <c r="R8001" t="b">
        <v>0</v>
      </c>
      <c r="S8001">
        <v>0</v>
      </c>
    </row>
    <row r="8002" spans="1:19">
      <c r="A8002">
        <v>83952502</v>
      </c>
      <c r="B8002" s="12" t="s">
        <v>4655</v>
      </c>
      <c r="C8002" s="12" t="s">
        <v>4797</v>
      </c>
      <c r="D8002" s="12" t="s">
        <v>4655</v>
      </c>
      <c r="E8002" t="b">
        <v>0</v>
      </c>
      <c r="F8002">
        <v>0</v>
      </c>
      <c r="G8002">
        <v>5401</v>
      </c>
      <c r="H8002" t="s">
        <v>21</v>
      </c>
      <c r="I8002" s="12"/>
      <c r="K8002">
        <v>0</v>
      </c>
      <c r="L8002">
        <v>0</v>
      </c>
      <c r="M8002">
        <v>0</v>
      </c>
      <c r="N8002">
        <v>18942</v>
      </c>
      <c r="O8002">
        <v>18942</v>
      </c>
      <c r="P8002">
        <v>0</v>
      </c>
      <c r="Q8002">
        <v>12047</v>
      </c>
      <c r="R8002" t="b">
        <v>0</v>
      </c>
      <c r="S8002">
        <v>0</v>
      </c>
    </row>
    <row r="8003" spans="1:19">
      <c r="A8003">
        <v>83952502</v>
      </c>
      <c r="B8003" s="12" t="s">
        <v>5234</v>
      </c>
      <c r="C8003" s="12" t="s">
        <v>4797</v>
      </c>
      <c r="D8003" s="12" t="s">
        <v>5234</v>
      </c>
      <c r="E8003" t="b">
        <v>0</v>
      </c>
      <c r="F8003">
        <v>0</v>
      </c>
      <c r="G8003">
        <v>5402</v>
      </c>
      <c r="H8003" t="s">
        <v>21</v>
      </c>
      <c r="I8003" s="12"/>
      <c r="K8003">
        <v>0</v>
      </c>
      <c r="L8003">
        <v>7384</v>
      </c>
      <c r="M8003">
        <v>7384</v>
      </c>
      <c r="N8003">
        <v>0</v>
      </c>
      <c r="O8003">
        <v>0</v>
      </c>
      <c r="P8003">
        <v>0</v>
      </c>
      <c r="Q8003">
        <v>12048</v>
      </c>
      <c r="R8003" t="b">
        <v>0</v>
      </c>
      <c r="S8003">
        <v>0</v>
      </c>
    </row>
    <row r="8004" spans="1:19">
      <c r="A8004">
        <v>83952502</v>
      </c>
      <c r="B8004" s="12"/>
      <c r="C8004" s="12" t="s">
        <v>4797</v>
      </c>
      <c r="D8004" s="12" t="s">
        <v>5234</v>
      </c>
      <c r="E8004" t="b">
        <v>0</v>
      </c>
      <c r="F8004">
        <v>0</v>
      </c>
      <c r="G8004">
        <v>5402</v>
      </c>
      <c r="H8004">
        <v>43831</v>
      </c>
      <c r="I8004" s="12" t="s">
        <v>4656</v>
      </c>
      <c r="J8004">
        <v>12</v>
      </c>
      <c r="K8004">
        <v>10302</v>
      </c>
      <c r="L8004">
        <v>0</v>
      </c>
      <c r="M8004">
        <v>0</v>
      </c>
      <c r="N8004">
        <v>4220</v>
      </c>
      <c r="O8004">
        <v>0</v>
      </c>
      <c r="P8004">
        <v>4220</v>
      </c>
      <c r="Q8004">
        <v>12049</v>
      </c>
      <c r="R8004" t="b">
        <v>0</v>
      </c>
      <c r="S8004">
        <v>0</v>
      </c>
    </row>
    <row r="8005" spans="1:19">
      <c r="A8005">
        <v>83952502</v>
      </c>
      <c r="B8005" s="12"/>
      <c r="C8005" s="12" t="s">
        <v>4797</v>
      </c>
      <c r="D8005" s="12" t="s">
        <v>5234</v>
      </c>
      <c r="E8005" t="b">
        <v>0</v>
      </c>
      <c r="F8005">
        <v>0</v>
      </c>
      <c r="G8005">
        <v>5402</v>
      </c>
      <c r="H8005">
        <v>43837</v>
      </c>
      <c r="I8005" s="12" t="s">
        <v>6396</v>
      </c>
      <c r="J8005">
        <v>1</v>
      </c>
      <c r="K8005">
        <v>13477</v>
      </c>
      <c r="L8005">
        <v>0</v>
      </c>
      <c r="M8005">
        <v>0</v>
      </c>
      <c r="N8005">
        <v>0</v>
      </c>
      <c r="O8005">
        <v>4220</v>
      </c>
      <c r="P8005">
        <v>0</v>
      </c>
      <c r="Q8005">
        <v>12050</v>
      </c>
      <c r="R8005" t="b">
        <v>0</v>
      </c>
      <c r="S8005">
        <v>0</v>
      </c>
    </row>
    <row r="8006" spans="1:19">
      <c r="A8006">
        <v>83952502</v>
      </c>
      <c r="B8006" s="12"/>
      <c r="C8006" s="12" t="s">
        <v>4797</v>
      </c>
      <c r="D8006" s="12" t="s">
        <v>5234</v>
      </c>
      <c r="E8006" t="b">
        <v>0</v>
      </c>
      <c r="F8006">
        <v>0</v>
      </c>
      <c r="G8006">
        <v>5402</v>
      </c>
      <c r="H8006">
        <v>43922</v>
      </c>
      <c r="I8006" s="12" t="s">
        <v>4657</v>
      </c>
      <c r="J8006">
        <v>12</v>
      </c>
      <c r="K8006">
        <v>10542</v>
      </c>
      <c r="L8006">
        <v>0</v>
      </c>
      <c r="M8006">
        <v>0</v>
      </c>
      <c r="N8006">
        <v>3164</v>
      </c>
      <c r="O8006">
        <v>0</v>
      </c>
      <c r="P8006">
        <v>3164</v>
      </c>
      <c r="Q8006">
        <v>12051</v>
      </c>
      <c r="R8006" t="b">
        <v>0</v>
      </c>
      <c r="S8006">
        <v>0</v>
      </c>
    </row>
    <row r="8007" spans="1:19">
      <c r="A8007">
        <v>83952502</v>
      </c>
      <c r="B8007" s="12"/>
      <c r="C8007" s="12" t="s">
        <v>4797</v>
      </c>
      <c r="D8007" s="12" t="s">
        <v>5234</v>
      </c>
      <c r="E8007" t="b">
        <v>0</v>
      </c>
      <c r="F8007">
        <v>0</v>
      </c>
      <c r="G8007">
        <v>5402</v>
      </c>
      <c r="H8007">
        <v>43962</v>
      </c>
      <c r="I8007" s="12" t="s">
        <v>6390</v>
      </c>
      <c r="J8007">
        <v>1</v>
      </c>
      <c r="K8007">
        <v>13758</v>
      </c>
      <c r="L8007">
        <v>0</v>
      </c>
      <c r="M8007">
        <v>0</v>
      </c>
      <c r="N8007">
        <v>0</v>
      </c>
      <c r="O8007">
        <v>3164</v>
      </c>
      <c r="P8007">
        <v>0</v>
      </c>
      <c r="Q8007">
        <v>12052</v>
      </c>
      <c r="R8007" t="b">
        <v>0</v>
      </c>
      <c r="S8007">
        <v>0</v>
      </c>
    </row>
    <row r="8008" spans="1:19">
      <c r="A8008">
        <v>83952502</v>
      </c>
      <c r="B8008" s="12" t="s">
        <v>4658</v>
      </c>
      <c r="C8008" s="12" t="s">
        <v>4797</v>
      </c>
      <c r="D8008" s="12" t="s">
        <v>4658</v>
      </c>
      <c r="E8008" t="b">
        <v>0</v>
      </c>
      <c r="F8008">
        <v>0</v>
      </c>
      <c r="G8008">
        <v>5402</v>
      </c>
      <c r="H8008" t="s">
        <v>21</v>
      </c>
      <c r="I8008" s="12"/>
      <c r="K8008">
        <v>0</v>
      </c>
      <c r="L8008">
        <v>0</v>
      </c>
      <c r="M8008">
        <v>0</v>
      </c>
      <c r="N8008">
        <v>7384</v>
      </c>
      <c r="O8008">
        <v>7384</v>
      </c>
      <c r="P8008">
        <v>0</v>
      </c>
      <c r="Q8008">
        <v>12053</v>
      </c>
      <c r="R8008" t="b">
        <v>0</v>
      </c>
      <c r="S8008">
        <v>0</v>
      </c>
    </row>
    <row r="8009" spans="1:19">
      <c r="A8009">
        <v>83952502</v>
      </c>
      <c r="B8009" s="12" t="s">
        <v>5240</v>
      </c>
      <c r="C8009" s="12" t="s">
        <v>4797</v>
      </c>
      <c r="D8009" s="12" t="s">
        <v>5240</v>
      </c>
      <c r="E8009" t="b">
        <v>0</v>
      </c>
      <c r="F8009">
        <v>1188212</v>
      </c>
      <c r="G8009">
        <v>5501</v>
      </c>
      <c r="H8009" t="s">
        <v>21</v>
      </c>
      <c r="I8009" s="12"/>
      <c r="K8009">
        <v>0</v>
      </c>
      <c r="L8009">
        <v>0</v>
      </c>
      <c r="M8009">
        <v>1188212</v>
      </c>
      <c r="N8009">
        <v>0</v>
      </c>
      <c r="O8009">
        <v>0</v>
      </c>
      <c r="P8009">
        <v>1188212</v>
      </c>
      <c r="Q8009">
        <v>12054</v>
      </c>
      <c r="R8009" t="b">
        <v>0</v>
      </c>
      <c r="S8009">
        <v>0</v>
      </c>
    </row>
    <row r="8010" spans="1:19">
      <c r="A8010">
        <v>83952502</v>
      </c>
      <c r="B8010" s="12"/>
      <c r="C8010" s="12" t="s">
        <v>4797</v>
      </c>
      <c r="D8010" s="12" t="s">
        <v>5240</v>
      </c>
      <c r="E8010" t="b">
        <v>0</v>
      </c>
      <c r="F8010">
        <v>0</v>
      </c>
      <c r="G8010">
        <v>5501</v>
      </c>
      <c r="H8010">
        <v>43831</v>
      </c>
      <c r="I8010" s="12" t="s">
        <v>4659</v>
      </c>
      <c r="J8010">
        <v>12</v>
      </c>
      <c r="K8010">
        <v>10303</v>
      </c>
      <c r="L8010">
        <v>0</v>
      </c>
      <c r="M8010">
        <v>0</v>
      </c>
      <c r="N8010">
        <v>0</v>
      </c>
      <c r="O8010">
        <v>0</v>
      </c>
      <c r="P8010">
        <v>1188212</v>
      </c>
      <c r="Q8010">
        <v>12055</v>
      </c>
      <c r="R8010" t="b">
        <v>0</v>
      </c>
      <c r="S8010">
        <v>0</v>
      </c>
    </row>
    <row r="8011" spans="1:19">
      <c r="A8011">
        <v>83952502</v>
      </c>
      <c r="B8011" s="12"/>
      <c r="C8011" s="12" t="s">
        <v>4797</v>
      </c>
      <c r="D8011" s="12" t="s">
        <v>5240</v>
      </c>
      <c r="E8011" t="b">
        <v>0</v>
      </c>
      <c r="F8011">
        <v>0</v>
      </c>
      <c r="G8011">
        <v>5501</v>
      </c>
      <c r="H8011">
        <v>43838</v>
      </c>
      <c r="I8011" s="12" t="s">
        <v>6417</v>
      </c>
      <c r="J8011">
        <v>1</v>
      </c>
      <c r="K8011">
        <v>13480</v>
      </c>
      <c r="L8011">
        <v>0</v>
      </c>
      <c r="M8011">
        <v>0</v>
      </c>
      <c r="N8011">
        <v>0</v>
      </c>
      <c r="O8011">
        <v>221395</v>
      </c>
      <c r="P8011">
        <v>966817</v>
      </c>
      <c r="Q8011">
        <v>12056</v>
      </c>
      <c r="R8011" t="b">
        <v>0</v>
      </c>
      <c r="S8011">
        <v>0</v>
      </c>
    </row>
    <row r="8012" spans="1:19">
      <c r="A8012">
        <v>83952502</v>
      </c>
      <c r="B8012" s="12"/>
      <c r="C8012" s="12" t="s">
        <v>4797</v>
      </c>
      <c r="D8012" s="12" t="s">
        <v>5240</v>
      </c>
      <c r="E8012" t="b">
        <v>0</v>
      </c>
      <c r="F8012">
        <v>0</v>
      </c>
      <c r="G8012">
        <v>5501</v>
      </c>
      <c r="H8012">
        <v>43838</v>
      </c>
      <c r="I8012" s="12" t="s">
        <v>6418</v>
      </c>
      <c r="J8012">
        <v>1</v>
      </c>
      <c r="K8012">
        <v>13480</v>
      </c>
      <c r="L8012">
        <v>0</v>
      </c>
      <c r="M8012">
        <v>0</v>
      </c>
      <c r="N8012">
        <v>0</v>
      </c>
      <c r="O8012">
        <v>225533</v>
      </c>
      <c r="P8012">
        <v>741284</v>
      </c>
      <c r="Q8012">
        <v>12057</v>
      </c>
      <c r="R8012" t="b">
        <v>0</v>
      </c>
      <c r="S8012">
        <v>0</v>
      </c>
    </row>
    <row r="8013" spans="1:19">
      <c r="A8013">
        <v>83952502</v>
      </c>
      <c r="B8013" s="12"/>
      <c r="C8013" s="12" t="s">
        <v>4797</v>
      </c>
      <c r="D8013" s="12" t="s">
        <v>5240</v>
      </c>
      <c r="E8013" t="b">
        <v>0</v>
      </c>
      <c r="F8013">
        <v>0</v>
      </c>
      <c r="G8013">
        <v>5501</v>
      </c>
      <c r="H8013">
        <v>43862</v>
      </c>
      <c r="I8013" s="12" t="s">
        <v>4662</v>
      </c>
      <c r="J8013">
        <v>12</v>
      </c>
      <c r="K8013">
        <v>10383</v>
      </c>
      <c r="L8013">
        <v>0</v>
      </c>
      <c r="M8013">
        <v>0</v>
      </c>
      <c r="N8013">
        <v>0</v>
      </c>
      <c r="O8013">
        <v>0</v>
      </c>
      <c r="P8013">
        <v>741284</v>
      </c>
      <c r="Q8013">
        <v>12058</v>
      </c>
      <c r="R8013" t="b">
        <v>0</v>
      </c>
      <c r="S8013">
        <v>0</v>
      </c>
    </row>
    <row r="8014" spans="1:19">
      <c r="A8014">
        <v>83952502</v>
      </c>
      <c r="B8014" s="12"/>
      <c r="C8014" s="12" t="s">
        <v>4797</v>
      </c>
      <c r="D8014" s="12" t="s">
        <v>5240</v>
      </c>
      <c r="E8014" t="b">
        <v>0</v>
      </c>
      <c r="F8014">
        <v>0</v>
      </c>
      <c r="G8014">
        <v>5501</v>
      </c>
      <c r="H8014">
        <v>43867</v>
      </c>
      <c r="I8014" s="12" t="s">
        <v>6419</v>
      </c>
      <c r="J8014">
        <v>1</v>
      </c>
      <c r="K8014">
        <v>13552</v>
      </c>
      <c r="L8014">
        <v>0</v>
      </c>
      <c r="M8014">
        <v>0</v>
      </c>
      <c r="N8014">
        <v>0</v>
      </c>
      <c r="O8014">
        <v>242721</v>
      </c>
      <c r="P8014">
        <v>498563</v>
      </c>
      <c r="Q8014">
        <v>12059</v>
      </c>
      <c r="R8014" t="b">
        <v>0</v>
      </c>
      <c r="S8014">
        <v>0</v>
      </c>
    </row>
    <row r="8015" spans="1:19">
      <c r="A8015">
        <v>83952502</v>
      </c>
      <c r="B8015" s="12"/>
      <c r="C8015" s="12" t="s">
        <v>4797</v>
      </c>
      <c r="D8015" s="12" t="s">
        <v>5240</v>
      </c>
      <c r="E8015" t="b">
        <v>0</v>
      </c>
      <c r="F8015">
        <v>0</v>
      </c>
      <c r="G8015">
        <v>5501</v>
      </c>
      <c r="H8015">
        <v>43867</v>
      </c>
      <c r="I8015" s="12" t="s">
        <v>6420</v>
      </c>
      <c r="J8015">
        <v>1</v>
      </c>
      <c r="K8015">
        <v>13552</v>
      </c>
      <c r="L8015">
        <v>0</v>
      </c>
      <c r="M8015">
        <v>0</v>
      </c>
      <c r="N8015">
        <v>0</v>
      </c>
      <c r="O8015">
        <v>247095</v>
      </c>
      <c r="P8015">
        <v>251468</v>
      </c>
      <c r="Q8015">
        <v>12060</v>
      </c>
      <c r="R8015" t="b">
        <v>0</v>
      </c>
      <c r="S8015">
        <v>0</v>
      </c>
    </row>
    <row r="8016" spans="1:19">
      <c r="A8016">
        <v>83952502</v>
      </c>
      <c r="B8016" s="12"/>
      <c r="C8016" s="12" t="s">
        <v>4797</v>
      </c>
      <c r="D8016" s="12" t="s">
        <v>5240</v>
      </c>
      <c r="E8016" t="b">
        <v>0</v>
      </c>
      <c r="F8016">
        <v>0</v>
      </c>
      <c r="G8016">
        <v>5501</v>
      </c>
      <c r="H8016">
        <v>43891</v>
      </c>
      <c r="I8016" s="12" t="s">
        <v>4665</v>
      </c>
      <c r="J8016">
        <v>12</v>
      </c>
      <c r="K8016">
        <v>10463</v>
      </c>
      <c r="L8016">
        <v>0</v>
      </c>
      <c r="M8016">
        <v>0</v>
      </c>
      <c r="N8016">
        <v>0</v>
      </c>
      <c r="O8016">
        <v>0</v>
      </c>
      <c r="P8016">
        <v>251468</v>
      </c>
      <c r="Q8016">
        <v>12061</v>
      </c>
      <c r="R8016" t="b">
        <v>0</v>
      </c>
      <c r="S8016">
        <v>0</v>
      </c>
    </row>
    <row r="8017" spans="1:19">
      <c r="A8017">
        <v>83952502</v>
      </c>
      <c r="B8017" s="12"/>
      <c r="C8017" s="12" t="s">
        <v>4797</v>
      </c>
      <c r="D8017" s="12" t="s">
        <v>5240</v>
      </c>
      <c r="E8017" t="b">
        <v>0</v>
      </c>
      <c r="F8017">
        <v>0</v>
      </c>
      <c r="G8017">
        <v>5501</v>
      </c>
      <c r="H8017">
        <v>43896</v>
      </c>
      <c r="I8017" s="12" t="s">
        <v>6421</v>
      </c>
      <c r="J8017">
        <v>1</v>
      </c>
      <c r="K8017">
        <v>13624</v>
      </c>
      <c r="L8017">
        <v>0</v>
      </c>
      <c r="M8017">
        <v>0</v>
      </c>
      <c r="N8017">
        <v>0</v>
      </c>
      <c r="O8017">
        <v>251468</v>
      </c>
      <c r="P8017">
        <v>0</v>
      </c>
      <c r="Q8017">
        <v>12062</v>
      </c>
      <c r="R8017" t="b">
        <v>0</v>
      </c>
      <c r="S8017">
        <v>0</v>
      </c>
    </row>
    <row r="8018" spans="1:19">
      <c r="A8018">
        <v>83952502</v>
      </c>
      <c r="B8018" s="12" t="s">
        <v>4667</v>
      </c>
      <c r="C8018" s="12" t="s">
        <v>4797</v>
      </c>
      <c r="D8018" s="12" t="s">
        <v>4667</v>
      </c>
      <c r="E8018" t="b">
        <v>0</v>
      </c>
      <c r="F8018">
        <v>0</v>
      </c>
      <c r="G8018">
        <v>5501</v>
      </c>
      <c r="H8018" t="s">
        <v>21</v>
      </c>
      <c r="I8018" s="12"/>
      <c r="K8018">
        <v>0</v>
      </c>
      <c r="L8018">
        <v>0</v>
      </c>
      <c r="M8018">
        <v>0</v>
      </c>
      <c r="N8018">
        <v>0</v>
      </c>
      <c r="O8018">
        <v>1188212</v>
      </c>
      <c r="P8018">
        <v>0</v>
      </c>
      <c r="Q8018">
        <v>12070</v>
      </c>
      <c r="R8018" t="b">
        <v>0</v>
      </c>
      <c r="S8018">
        <v>0</v>
      </c>
    </row>
    <row r="8019" spans="1:19">
      <c r="A8019">
        <v>83952502</v>
      </c>
      <c r="B8019" s="12" t="s">
        <v>5250</v>
      </c>
      <c r="C8019" s="12" t="s">
        <v>4797</v>
      </c>
      <c r="D8019" s="12" t="s">
        <v>5250</v>
      </c>
      <c r="E8019" t="b">
        <v>0</v>
      </c>
      <c r="F8019">
        <v>0</v>
      </c>
      <c r="G8019">
        <v>5502</v>
      </c>
      <c r="H8019" t="s">
        <v>21</v>
      </c>
      <c r="I8019" s="12"/>
      <c r="K8019">
        <v>0</v>
      </c>
      <c r="L8019">
        <v>4387</v>
      </c>
      <c r="M8019">
        <v>4387</v>
      </c>
      <c r="N8019">
        <v>0</v>
      </c>
      <c r="O8019">
        <v>0</v>
      </c>
      <c r="P8019">
        <v>0</v>
      </c>
      <c r="Q8019">
        <v>12071</v>
      </c>
      <c r="R8019" t="b">
        <v>0</v>
      </c>
      <c r="S8019">
        <v>0</v>
      </c>
    </row>
    <row r="8020" spans="1:19">
      <c r="A8020">
        <v>83952502</v>
      </c>
      <c r="B8020" s="12"/>
      <c r="C8020" s="12" t="s">
        <v>4797</v>
      </c>
      <c r="D8020" s="12" t="s">
        <v>5250</v>
      </c>
      <c r="E8020" t="b">
        <v>0</v>
      </c>
      <c r="F8020">
        <v>0</v>
      </c>
      <c r="G8020">
        <v>5502</v>
      </c>
      <c r="H8020">
        <v>43862</v>
      </c>
      <c r="I8020" s="12" t="s">
        <v>4668</v>
      </c>
      <c r="J8020">
        <v>12</v>
      </c>
      <c r="K8020">
        <v>10384</v>
      </c>
      <c r="L8020">
        <v>0</v>
      </c>
      <c r="M8020">
        <v>0</v>
      </c>
      <c r="N8020">
        <v>4387</v>
      </c>
      <c r="O8020">
        <v>0</v>
      </c>
      <c r="P8020">
        <v>4387</v>
      </c>
      <c r="Q8020">
        <v>12072</v>
      </c>
      <c r="R8020" t="b">
        <v>0</v>
      </c>
      <c r="S8020">
        <v>0</v>
      </c>
    </row>
    <row r="8021" spans="1:19">
      <c r="A8021">
        <v>83952502</v>
      </c>
      <c r="B8021" s="12"/>
      <c r="C8021" s="12" t="s">
        <v>4797</v>
      </c>
      <c r="D8021" s="12" t="s">
        <v>5250</v>
      </c>
      <c r="E8021" t="b">
        <v>0</v>
      </c>
      <c r="F8021">
        <v>0</v>
      </c>
      <c r="G8021">
        <v>5502</v>
      </c>
      <c r="H8021">
        <v>43871</v>
      </c>
      <c r="I8021" s="12" t="s">
        <v>6393</v>
      </c>
      <c r="J8021">
        <v>1</v>
      </c>
      <c r="K8021">
        <v>13565</v>
      </c>
      <c r="L8021">
        <v>0</v>
      </c>
      <c r="M8021">
        <v>0</v>
      </c>
      <c r="N8021">
        <v>0</v>
      </c>
      <c r="O8021">
        <v>4387</v>
      </c>
      <c r="P8021">
        <v>0</v>
      </c>
      <c r="Q8021">
        <v>12073</v>
      </c>
      <c r="R8021" t="b">
        <v>0</v>
      </c>
      <c r="S8021">
        <v>0</v>
      </c>
    </row>
    <row r="8022" spans="1:19">
      <c r="A8022">
        <v>83952502</v>
      </c>
      <c r="B8022" s="12" t="s">
        <v>4669</v>
      </c>
      <c r="C8022" s="12" t="s">
        <v>4797</v>
      </c>
      <c r="D8022" s="12" t="s">
        <v>4669</v>
      </c>
      <c r="E8022" t="b">
        <v>0</v>
      </c>
      <c r="F8022">
        <v>0</v>
      </c>
      <c r="G8022">
        <v>5502</v>
      </c>
      <c r="H8022" t="s">
        <v>21</v>
      </c>
      <c r="I8022" s="12"/>
      <c r="K8022">
        <v>0</v>
      </c>
      <c r="L8022">
        <v>0</v>
      </c>
      <c r="M8022">
        <v>0</v>
      </c>
      <c r="N8022">
        <v>4387</v>
      </c>
      <c r="O8022">
        <v>4387</v>
      </c>
      <c r="P8022">
        <v>0</v>
      </c>
      <c r="Q8022">
        <v>12074</v>
      </c>
      <c r="R8022" t="b">
        <v>0</v>
      </c>
      <c r="S8022">
        <v>0</v>
      </c>
    </row>
    <row r="8023" spans="1:19">
      <c r="A8023">
        <v>83952502</v>
      </c>
      <c r="B8023" s="12" t="s">
        <v>5289</v>
      </c>
      <c r="C8023" s="12" t="s">
        <v>4797</v>
      </c>
      <c r="D8023" s="12" t="s">
        <v>5289</v>
      </c>
      <c r="E8023" t="b">
        <v>0</v>
      </c>
      <c r="F8023">
        <v>0</v>
      </c>
      <c r="G8023">
        <v>6202</v>
      </c>
      <c r="H8023" t="s">
        <v>21</v>
      </c>
      <c r="I8023" s="12"/>
      <c r="K8023">
        <v>0</v>
      </c>
      <c r="L8023">
        <v>28727</v>
      </c>
      <c r="M8023">
        <v>26967</v>
      </c>
      <c r="N8023">
        <v>0</v>
      </c>
      <c r="O8023">
        <v>0</v>
      </c>
      <c r="P8023">
        <v>0</v>
      </c>
      <c r="Q8023">
        <v>12081</v>
      </c>
      <c r="R8023" t="b">
        <v>0</v>
      </c>
      <c r="S8023">
        <v>0</v>
      </c>
    </row>
    <row r="8024" spans="1:19">
      <c r="A8024">
        <v>83952502</v>
      </c>
      <c r="B8024" s="12"/>
      <c r="C8024" s="12" t="s">
        <v>4797</v>
      </c>
      <c r="D8024" s="12" t="s">
        <v>5289</v>
      </c>
      <c r="E8024" t="b">
        <v>0</v>
      </c>
      <c r="F8024">
        <v>0</v>
      </c>
      <c r="G8024">
        <v>6202</v>
      </c>
      <c r="H8024">
        <v>43998</v>
      </c>
      <c r="I8024" s="12" t="s">
        <v>6391</v>
      </c>
      <c r="J8024">
        <v>1</v>
      </c>
      <c r="K8024">
        <v>13877</v>
      </c>
      <c r="L8024">
        <v>0</v>
      </c>
      <c r="M8024">
        <v>0</v>
      </c>
      <c r="N8024">
        <v>0</v>
      </c>
      <c r="O8024">
        <v>4721</v>
      </c>
      <c r="P8024">
        <v>-4721</v>
      </c>
      <c r="Q8024">
        <v>12082</v>
      </c>
      <c r="R8024" t="b">
        <v>0</v>
      </c>
      <c r="S8024">
        <v>0</v>
      </c>
    </row>
    <row r="8025" spans="1:19">
      <c r="A8025">
        <v>83952502</v>
      </c>
      <c r="B8025" s="12"/>
      <c r="C8025" s="12" t="s">
        <v>4797</v>
      </c>
      <c r="D8025" s="12" t="s">
        <v>5289</v>
      </c>
      <c r="E8025" t="b">
        <v>0</v>
      </c>
      <c r="F8025">
        <v>0</v>
      </c>
      <c r="G8025">
        <v>6202</v>
      </c>
      <c r="H8025">
        <v>44013</v>
      </c>
      <c r="I8025" s="12" t="s">
        <v>4670</v>
      </c>
      <c r="J8025">
        <v>12</v>
      </c>
      <c r="K8025">
        <v>10788</v>
      </c>
      <c r="L8025">
        <v>0</v>
      </c>
      <c r="M8025">
        <v>0</v>
      </c>
      <c r="N8025">
        <v>3721</v>
      </c>
      <c r="O8025">
        <v>0</v>
      </c>
      <c r="P8025">
        <v>-1000</v>
      </c>
      <c r="Q8025">
        <v>12083</v>
      </c>
      <c r="R8025" t="b">
        <v>0</v>
      </c>
      <c r="S8025">
        <v>0</v>
      </c>
    </row>
    <row r="8026" spans="1:19">
      <c r="A8026">
        <v>83952502</v>
      </c>
      <c r="B8026" s="12"/>
      <c r="C8026" s="12" t="s">
        <v>4797</v>
      </c>
      <c r="D8026" s="12" t="s">
        <v>5289</v>
      </c>
      <c r="E8026" t="b">
        <v>0</v>
      </c>
      <c r="F8026">
        <v>0</v>
      </c>
      <c r="G8026">
        <v>6202</v>
      </c>
      <c r="H8026">
        <v>44044</v>
      </c>
      <c r="I8026" s="12" t="s">
        <v>4671</v>
      </c>
      <c r="J8026">
        <v>12</v>
      </c>
      <c r="K8026">
        <v>10868</v>
      </c>
      <c r="L8026">
        <v>0</v>
      </c>
      <c r="M8026">
        <v>0</v>
      </c>
      <c r="N8026">
        <v>9838</v>
      </c>
      <c r="O8026">
        <v>0</v>
      </c>
      <c r="P8026">
        <v>8838</v>
      </c>
      <c r="Q8026">
        <v>12084</v>
      </c>
      <c r="R8026" t="b">
        <v>0</v>
      </c>
      <c r="S8026">
        <v>0</v>
      </c>
    </row>
    <row r="8027" spans="1:19">
      <c r="A8027">
        <v>83952502</v>
      </c>
      <c r="B8027" s="12"/>
      <c r="C8027" s="12" t="s">
        <v>4797</v>
      </c>
      <c r="D8027" s="12" t="s">
        <v>5289</v>
      </c>
      <c r="E8027" t="b">
        <v>0</v>
      </c>
      <c r="F8027">
        <v>0</v>
      </c>
      <c r="G8027">
        <v>6202</v>
      </c>
      <c r="H8027">
        <v>44055</v>
      </c>
      <c r="I8027" s="12" t="s">
        <v>6391</v>
      </c>
      <c r="J8027">
        <v>1</v>
      </c>
      <c r="K8027">
        <v>13969</v>
      </c>
      <c r="L8027">
        <v>0</v>
      </c>
      <c r="M8027">
        <v>0</v>
      </c>
      <c r="N8027">
        <v>1000</v>
      </c>
      <c r="O8027">
        <v>0</v>
      </c>
      <c r="P8027">
        <v>9838</v>
      </c>
      <c r="Q8027">
        <v>12085</v>
      </c>
      <c r="R8027" t="b">
        <v>0</v>
      </c>
      <c r="S8027">
        <v>0</v>
      </c>
    </row>
    <row r="8028" spans="1:19">
      <c r="A8028">
        <v>83952502</v>
      </c>
      <c r="B8028" s="12"/>
      <c r="C8028" s="12" t="s">
        <v>4797</v>
      </c>
      <c r="D8028" s="12" t="s">
        <v>5289</v>
      </c>
      <c r="E8028" t="b">
        <v>0</v>
      </c>
      <c r="F8028">
        <v>0</v>
      </c>
      <c r="G8028">
        <v>6202</v>
      </c>
      <c r="H8028">
        <v>44075</v>
      </c>
      <c r="I8028" s="12" t="s">
        <v>4672</v>
      </c>
      <c r="J8028">
        <v>12</v>
      </c>
      <c r="K8028">
        <v>10948</v>
      </c>
      <c r="L8028">
        <v>0</v>
      </c>
      <c r="M8028">
        <v>0</v>
      </c>
      <c r="N8028">
        <v>10063</v>
      </c>
      <c r="O8028">
        <v>0</v>
      </c>
      <c r="P8028">
        <v>19901</v>
      </c>
      <c r="Q8028">
        <v>12086</v>
      </c>
      <c r="R8028" t="b">
        <v>0</v>
      </c>
      <c r="S8028">
        <v>0</v>
      </c>
    </row>
    <row r="8029" spans="1:19">
      <c r="A8029">
        <v>83952502</v>
      </c>
      <c r="B8029" s="12"/>
      <c r="C8029" s="12" t="s">
        <v>4797</v>
      </c>
      <c r="D8029" s="12" t="s">
        <v>5289</v>
      </c>
      <c r="E8029" t="b">
        <v>0</v>
      </c>
      <c r="F8029">
        <v>0</v>
      </c>
      <c r="G8029">
        <v>6202</v>
      </c>
      <c r="H8029">
        <v>44105</v>
      </c>
      <c r="I8029" s="12" t="s">
        <v>4673</v>
      </c>
      <c r="J8029">
        <v>12</v>
      </c>
      <c r="K8029">
        <v>11028</v>
      </c>
      <c r="L8029">
        <v>0</v>
      </c>
      <c r="M8029">
        <v>0</v>
      </c>
      <c r="N8029">
        <v>971</v>
      </c>
      <c r="O8029">
        <v>0</v>
      </c>
      <c r="P8029">
        <v>20872</v>
      </c>
      <c r="Q8029">
        <v>12087</v>
      </c>
      <c r="R8029" t="b">
        <v>0</v>
      </c>
      <c r="S8029">
        <v>0</v>
      </c>
    </row>
    <row r="8030" spans="1:19">
      <c r="A8030">
        <v>83952502</v>
      </c>
      <c r="B8030" s="12"/>
      <c r="C8030" s="12" t="s">
        <v>4797</v>
      </c>
      <c r="D8030" s="12" t="s">
        <v>5289</v>
      </c>
      <c r="E8030" t="b">
        <v>0</v>
      </c>
      <c r="F8030">
        <v>0</v>
      </c>
      <c r="G8030">
        <v>6202</v>
      </c>
      <c r="H8030">
        <v>44117</v>
      </c>
      <c r="I8030" s="12" t="s">
        <v>6392</v>
      </c>
      <c r="J8030">
        <v>1</v>
      </c>
      <c r="K8030">
        <v>14149</v>
      </c>
      <c r="L8030">
        <v>0</v>
      </c>
      <c r="M8030">
        <v>0</v>
      </c>
      <c r="N8030">
        <v>0</v>
      </c>
      <c r="O8030">
        <v>9838</v>
      </c>
      <c r="P8030">
        <v>11034</v>
      </c>
      <c r="Q8030">
        <v>12088</v>
      </c>
      <c r="R8030" t="b">
        <v>0</v>
      </c>
      <c r="S8030">
        <v>0</v>
      </c>
    </row>
    <row r="8031" spans="1:19">
      <c r="A8031">
        <v>83952502</v>
      </c>
      <c r="B8031" s="12"/>
      <c r="C8031" s="12" t="s">
        <v>4797</v>
      </c>
      <c r="D8031" s="12" t="s">
        <v>5289</v>
      </c>
      <c r="E8031" t="b">
        <v>0</v>
      </c>
      <c r="F8031">
        <v>0</v>
      </c>
      <c r="G8031">
        <v>6202</v>
      </c>
      <c r="H8031">
        <v>44136</v>
      </c>
      <c r="I8031" s="12" t="s">
        <v>4674</v>
      </c>
      <c r="J8031">
        <v>12</v>
      </c>
      <c r="K8031">
        <v>11108</v>
      </c>
      <c r="L8031">
        <v>0</v>
      </c>
      <c r="M8031">
        <v>0</v>
      </c>
      <c r="N8031">
        <v>1374</v>
      </c>
      <c r="O8031">
        <v>0</v>
      </c>
      <c r="P8031">
        <v>12408</v>
      </c>
      <c r="Q8031">
        <v>12089</v>
      </c>
      <c r="R8031" t="b">
        <v>0</v>
      </c>
      <c r="S8031">
        <v>0</v>
      </c>
    </row>
    <row r="8032" spans="1:19">
      <c r="A8032">
        <v>83952502</v>
      </c>
      <c r="B8032" s="12"/>
      <c r="C8032" s="12" t="s">
        <v>4797</v>
      </c>
      <c r="D8032" s="12" t="s">
        <v>5289</v>
      </c>
      <c r="E8032" t="b">
        <v>0</v>
      </c>
      <c r="F8032">
        <v>0</v>
      </c>
      <c r="G8032">
        <v>6202</v>
      </c>
      <c r="H8032">
        <v>44146</v>
      </c>
      <c r="I8032" s="12" t="s">
        <v>6399</v>
      </c>
      <c r="J8032">
        <v>1</v>
      </c>
      <c r="K8032">
        <v>14227</v>
      </c>
      <c r="L8032">
        <v>0</v>
      </c>
      <c r="M8032">
        <v>0</v>
      </c>
      <c r="N8032">
        <v>0</v>
      </c>
      <c r="O8032">
        <v>10063</v>
      </c>
      <c r="P8032">
        <v>2345</v>
      </c>
      <c r="Q8032">
        <v>12090</v>
      </c>
      <c r="R8032" t="b">
        <v>0</v>
      </c>
      <c r="S8032">
        <v>0</v>
      </c>
    </row>
    <row r="8033" spans="1:19">
      <c r="A8033">
        <v>83952502</v>
      </c>
      <c r="B8033" s="12"/>
      <c r="C8033" s="12" t="s">
        <v>4797</v>
      </c>
      <c r="D8033" s="12" t="s">
        <v>5289</v>
      </c>
      <c r="E8033" t="b">
        <v>0</v>
      </c>
      <c r="F8033">
        <v>0</v>
      </c>
      <c r="G8033">
        <v>6202</v>
      </c>
      <c r="H8033">
        <v>44166</v>
      </c>
      <c r="I8033" s="12" t="s">
        <v>4675</v>
      </c>
      <c r="J8033">
        <v>12</v>
      </c>
      <c r="K8033">
        <v>11188</v>
      </c>
      <c r="L8033">
        <v>0</v>
      </c>
      <c r="M8033">
        <v>0</v>
      </c>
      <c r="N8033">
        <v>1760</v>
      </c>
      <c r="O8033">
        <v>0</v>
      </c>
      <c r="P8033">
        <v>4105</v>
      </c>
      <c r="Q8033">
        <v>12091</v>
      </c>
      <c r="R8033" t="b">
        <v>0</v>
      </c>
      <c r="S8033">
        <v>0</v>
      </c>
    </row>
    <row r="8034" spans="1:19">
      <c r="A8034">
        <v>83952502</v>
      </c>
      <c r="B8034" s="12"/>
      <c r="C8034" s="12" t="s">
        <v>4797</v>
      </c>
      <c r="D8034" s="12" t="s">
        <v>5289</v>
      </c>
      <c r="E8034" t="b">
        <v>0</v>
      </c>
      <c r="F8034">
        <v>0</v>
      </c>
      <c r="G8034">
        <v>6202</v>
      </c>
      <c r="H8034">
        <v>44176</v>
      </c>
      <c r="I8034" s="12" t="s">
        <v>6400</v>
      </c>
      <c r="J8034">
        <v>1</v>
      </c>
      <c r="K8034">
        <v>14302</v>
      </c>
      <c r="L8034">
        <v>0</v>
      </c>
      <c r="M8034">
        <v>0</v>
      </c>
      <c r="N8034">
        <v>0</v>
      </c>
      <c r="O8034">
        <v>971</v>
      </c>
      <c r="P8034">
        <v>3134</v>
      </c>
      <c r="Q8034">
        <v>12092</v>
      </c>
      <c r="R8034" t="b">
        <v>0</v>
      </c>
      <c r="S8034">
        <v>0</v>
      </c>
    </row>
    <row r="8035" spans="1:19">
      <c r="A8035">
        <v>83952502</v>
      </c>
      <c r="B8035" s="12"/>
      <c r="C8035" s="12" t="s">
        <v>4797</v>
      </c>
      <c r="D8035" s="12" t="s">
        <v>5289</v>
      </c>
      <c r="E8035" t="b">
        <v>0</v>
      </c>
      <c r="F8035">
        <v>0</v>
      </c>
      <c r="G8035">
        <v>6202</v>
      </c>
      <c r="H8035">
        <v>44176</v>
      </c>
      <c r="I8035" s="12" t="s">
        <v>6401</v>
      </c>
      <c r="J8035">
        <v>1</v>
      </c>
      <c r="K8035">
        <v>14302</v>
      </c>
      <c r="L8035">
        <v>0</v>
      </c>
      <c r="M8035">
        <v>0</v>
      </c>
      <c r="N8035">
        <v>0</v>
      </c>
      <c r="O8035">
        <v>1374</v>
      </c>
      <c r="P8035">
        <v>1760</v>
      </c>
      <c r="Q8035">
        <v>12093</v>
      </c>
      <c r="R8035" t="b">
        <v>0</v>
      </c>
      <c r="S8035">
        <v>0</v>
      </c>
    </row>
    <row r="8036" spans="1:19">
      <c r="A8036">
        <v>83952502</v>
      </c>
      <c r="B8036" s="12" t="s">
        <v>4676</v>
      </c>
      <c r="C8036" s="12" t="s">
        <v>4797</v>
      </c>
      <c r="D8036" s="12" t="s">
        <v>4676</v>
      </c>
      <c r="E8036" t="b">
        <v>0</v>
      </c>
      <c r="F8036">
        <v>0</v>
      </c>
      <c r="G8036">
        <v>6202</v>
      </c>
      <c r="H8036" t="s">
        <v>21</v>
      </c>
      <c r="I8036" s="12"/>
      <c r="K8036">
        <v>0</v>
      </c>
      <c r="L8036">
        <v>0</v>
      </c>
      <c r="M8036">
        <v>0</v>
      </c>
      <c r="N8036">
        <v>28727</v>
      </c>
      <c r="O8036">
        <v>26967</v>
      </c>
      <c r="P8036">
        <v>1760</v>
      </c>
      <c r="Q8036">
        <v>12094</v>
      </c>
      <c r="R8036" t="b">
        <v>0</v>
      </c>
      <c r="S8036">
        <v>0</v>
      </c>
    </row>
    <row r="8037" spans="1:19">
      <c r="A8037">
        <v>83952502</v>
      </c>
      <c r="B8037" s="12" t="s">
        <v>5309</v>
      </c>
      <c r="C8037" s="12" t="s">
        <v>4797</v>
      </c>
      <c r="D8037" s="12" t="s">
        <v>5309</v>
      </c>
      <c r="E8037" t="b">
        <v>0</v>
      </c>
      <c r="F8037">
        <v>4791500</v>
      </c>
      <c r="G8037">
        <v>6302</v>
      </c>
      <c r="H8037" t="s">
        <v>21</v>
      </c>
      <c r="I8037" s="12"/>
      <c r="K8037">
        <v>0</v>
      </c>
      <c r="L8037">
        <v>0</v>
      </c>
      <c r="M8037">
        <v>1678476</v>
      </c>
      <c r="N8037">
        <v>0</v>
      </c>
      <c r="O8037">
        <v>0</v>
      </c>
      <c r="P8037">
        <v>4791500</v>
      </c>
      <c r="Q8037">
        <v>12097</v>
      </c>
      <c r="R8037" t="b">
        <v>0</v>
      </c>
      <c r="S8037">
        <v>0</v>
      </c>
    </row>
    <row r="8038" spans="1:19">
      <c r="A8038">
        <v>83952502</v>
      </c>
      <c r="B8038" s="12"/>
      <c r="C8038" s="12" t="s">
        <v>4797</v>
      </c>
      <c r="D8038" s="12" t="s">
        <v>5309</v>
      </c>
      <c r="E8038" t="b">
        <v>0</v>
      </c>
      <c r="F8038">
        <v>0</v>
      </c>
      <c r="G8038">
        <v>6302</v>
      </c>
      <c r="H8038">
        <v>43831</v>
      </c>
      <c r="I8038" s="12" t="s">
        <v>4677</v>
      </c>
      <c r="J8038">
        <v>12</v>
      </c>
      <c r="K8038">
        <v>10310</v>
      </c>
      <c r="L8038">
        <v>0</v>
      </c>
      <c r="M8038">
        <v>0</v>
      </c>
      <c r="N8038">
        <v>0</v>
      </c>
      <c r="O8038">
        <v>0</v>
      </c>
      <c r="P8038">
        <v>4791500</v>
      </c>
      <c r="Q8038">
        <v>12098</v>
      </c>
      <c r="R8038" t="b">
        <v>0</v>
      </c>
      <c r="S8038">
        <v>0</v>
      </c>
    </row>
    <row r="8039" spans="1:19">
      <c r="A8039">
        <v>83952502</v>
      </c>
      <c r="B8039" s="12"/>
      <c r="C8039" s="12" t="s">
        <v>4797</v>
      </c>
      <c r="D8039" s="12" t="s">
        <v>5309</v>
      </c>
      <c r="E8039" t="b">
        <v>0</v>
      </c>
      <c r="F8039">
        <v>0</v>
      </c>
      <c r="G8039">
        <v>6302</v>
      </c>
      <c r="H8039">
        <v>43862</v>
      </c>
      <c r="I8039" s="12" t="s">
        <v>4678</v>
      </c>
      <c r="J8039">
        <v>12</v>
      </c>
      <c r="K8039">
        <v>10390</v>
      </c>
      <c r="L8039">
        <v>0</v>
      </c>
      <c r="M8039">
        <v>0</v>
      </c>
      <c r="N8039">
        <v>0</v>
      </c>
      <c r="O8039">
        <v>0</v>
      </c>
      <c r="P8039">
        <v>4791500</v>
      </c>
      <c r="Q8039">
        <v>12099</v>
      </c>
      <c r="R8039" t="b">
        <v>0</v>
      </c>
      <c r="S8039">
        <v>0</v>
      </c>
    </row>
    <row r="8040" spans="1:19">
      <c r="A8040">
        <v>83952502</v>
      </c>
      <c r="B8040" s="12"/>
      <c r="C8040" s="12" t="s">
        <v>4797</v>
      </c>
      <c r="D8040" s="12" t="s">
        <v>5309</v>
      </c>
      <c r="E8040" t="b">
        <v>0</v>
      </c>
      <c r="F8040">
        <v>0</v>
      </c>
      <c r="G8040">
        <v>6302</v>
      </c>
      <c r="H8040">
        <v>43891</v>
      </c>
      <c r="I8040" s="12" t="s">
        <v>4679</v>
      </c>
      <c r="J8040">
        <v>12</v>
      </c>
      <c r="K8040">
        <v>10470</v>
      </c>
      <c r="L8040">
        <v>0</v>
      </c>
      <c r="M8040">
        <v>0</v>
      </c>
      <c r="N8040">
        <v>0</v>
      </c>
      <c r="O8040">
        <v>0</v>
      </c>
      <c r="P8040">
        <v>4791500</v>
      </c>
      <c r="Q8040">
        <v>12100</v>
      </c>
      <c r="R8040" t="b">
        <v>0</v>
      </c>
      <c r="S8040">
        <v>0</v>
      </c>
    </row>
    <row r="8041" spans="1:19">
      <c r="A8041">
        <v>83952502</v>
      </c>
      <c r="B8041" s="12"/>
      <c r="C8041" s="12" t="s">
        <v>4797</v>
      </c>
      <c r="D8041" s="12" t="s">
        <v>5309</v>
      </c>
      <c r="E8041" t="b">
        <v>0</v>
      </c>
      <c r="F8041">
        <v>0</v>
      </c>
      <c r="G8041">
        <v>6302</v>
      </c>
      <c r="H8041">
        <v>43922</v>
      </c>
      <c r="I8041" s="12" t="s">
        <v>4680</v>
      </c>
      <c r="J8041">
        <v>12</v>
      </c>
      <c r="K8041">
        <v>10550</v>
      </c>
      <c r="L8041">
        <v>0</v>
      </c>
      <c r="M8041">
        <v>0</v>
      </c>
      <c r="N8041">
        <v>0</v>
      </c>
      <c r="O8041">
        <v>0</v>
      </c>
      <c r="P8041">
        <v>4791500</v>
      </c>
      <c r="Q8041">
        <v>12101</v>
      </c>
      <c r="R8041" t="b">
        <v>0</v>
      </c>
      <c r="S8041">
        <v>0</v>
      </c>
    </row>
    <row r="8042" spans="1:19">
      <c r="A8042">
        <v>83952502</v>
      </c>
      <c r="B8042" s="12"/>
      <c r="C8042" s="12" t="s">
        <v>4797</v>
      </c>
      <c r="D8042" s="12" t="s">
        <v>5309</v>
      </c>
      <c r="E8042" t="b">
        <v>0</v>
      </c>
      <c r="F8042">
        <v>0</v>
      </c>
      <c r="G8042">
        <v>6302</v>
      </c>
      <c r="H8042">
        <v>43952</v>
      </c>
      <c r="I8042" s="12" t="s">
        <v>4681</v>
      </c>
      <c r="J8042">
        <v>12</v>
      </c>
      <c r="K8042">
        <v>10630</v>
      </c>
      <c r="L8042">
        <v>0</v>
      </c>
      <c r="M8042">
        <v>0</v>
      </c>
      <c r="N8042">
        <v>0</v>
      </c>
      <c r="O8042">
        <v>0</v>
      </c>
      <c r="P8042">
        <v>4791500</v>
      </c>
      <c r="Q8042">
        <v>12102</v>
      </c>
      <c r="R8042" t="b">
        <v>0</v>
      </c>
      <c r="S8042">
        <v>0</v>
      </c>
    </row>
    <row r="8043" spans="1:19">
      <c r="A8043">
        <v>83952502</v>
      </c>
      <c r="B8043" s="12"/>
      <c r="C8043" s="12" t="s">
        <v>4797</v>
      </c>
      <c r="D8043" s="12" t="s">
        <v>5309</v>
      </c>
      <c r="E8043" t="b">
        <v>0</v>
      </c>
      <c r="F8043">
        <v>0</v>
      </c>
      <c r="G8043">
        <v>6302</v>
      </c>
      <c r="H8043">
        <v>43983</v>
      </c>
      <c r="I8043" s="12" t="s">
        <v>4682</v>
      </c>
      <c r="J8043">
        <v>12</v>
      </c>
      <c r="K8043">
        <v>10710</v>
      </c>
      <c r="L8043">
        <v>0</v>
      </c>
      <c r="M8043">
        <v>0</v>
      </c>
      <c r="N8043">
        <v>0</v>
      </c>
      <c r="O8043">
        <v>0</v>
      </c>
      <c r="P8043">
        <v>4791500</v>
      </c>
      <c r="Q8043">
        <v>12103</v>
      </c>
      <c r="R8043" t="b">
        <v>0</v>
      </c>
      <c r="S8043">
        <v>0</v>
      </c>
    </row>
    <row r="8044" spans="1:19">
      <c r="A8044">
        <v>83952502</v>
      </c>
      <c r="B8044" s="12"/>
      <c r="C8044" s="12" t="s">
        <v>4797</v>
      </c>
      <c r="D8044" s="12" t="s">
        <v>5309</v>
      </c>
      <c r="E8044" t="b">
        <v>0</v>
      </c>
      <c r="F8044">
        <v>0</v>
      </c>
      <c r="G8044">
        <v>6302</v>
      </c>
      <c r="H8044">
        <v>44012</v>
      </c>
      <c r="I8044" s="12" t="s">
        <v>6422</v>
      </c>
      <c r="J8044">
        <v>10</v>
      </c>
      <c r="K8044">
        <v>580</v>
      </c>
      <c r="L8044">
        <v>0</v>
      </c>
      <c r="M8044">
        <v>0</v>
      </c>
      <c r="N8044">
        <v>0</v>
      </c>
      <c r="O8044">
        <v>75234</v>
      </c>
      <c r="P8044">
        <v>4716266</v>
      </c>
      <c r="Q8044">
        <v>12104</v>
      </c>
      <c r="R8044" t="b">
        <v>0</v>
      </c>
      <c r="S8044">
        <v>0</v>
      </c>
    </row>
    <row r="8045" spans="1:19">
      <c r="A8045">
        <v>83952502</v>
      </c>
      <c r="B8045" s="12"/>
      <c r="C8045" s="12" t="s">
        <v>4797</v>
      </c>
      <c r="D8045" s="12" t="s">
        <v>5309</v>
      </c>
      <c r="E8045" t="b">
        <v>0</v>
      </c>
      <c r="F8045">
        <v>0</v>
      </c>
      <c r="G8045">
        <v>6302</v>
      </c>
      <c r="H8045">
        <v>44012</v>
      </c>
      <c r="I8045" s="12" t="s">
        <v>6423</v>
      </c>
      <c r="J8045">
        <v>10</v>
      </c>
      <c r="K8045">
        <v>580</v>
      </c>
      <c r="L8045">
        <v>0</v>
      </c>
      <c r="M8045">
        <v>0</v>
      </c>
      <c r="N8045">
        <v>0</v>
      </c>
      <c r="O8045">
        <v>78810</v>
      </c>
      <c r="P8045">
        <v>4637456</v>
      </c>
      <c r="Q8045">
        <v>12105</v>
      </c>
      <c r="R8045" t="b">
        <v>0</v>
      </c>
      <c r="S8045">
        <v>0</v>
      </c>
    </row>
    <row r="8046" spans="1:19">
      <c r="A8046">
        <v>83952502</v>
      </c>
      <c r="B8046" s="12"/>
      <c r="C8046" s="12" t="s">
        <v>4797</v>
      </c>
      <c r="D8046" s="12" t="s">
        <v>5309</v>
      </c>
      <c r="E8046" t="b">
        <v>0</v>
      </c>
      <c r="F8046">
        <v>0</v>
      </c>
      <c r="G8046">
        <v>6302</v>
      </c>
      <c r="H8046">
        <v>44013</v>
      </c>
      <c r="I8046" s="12" t="s">
        <v>4685</v>
      </c>
      <c r="J8046">
        <v>12</v>
      </c>
      <c r="K8046">
        <v>10790</v>
      </c>
      <c r="L8046">
        <v>0</v>
      </c>
      <c r="M8046">
        <v>0</v>
      </c>
      <c r="N8046">
        <v>0</v>
      </c>
      <c r="O8046">
        <v>0</v>
      </c>
      <c r="P8046">
        <v>4637456</v>
      </c>
      <c r="Q8046">
        <v>12106</v>
      </c>
      <c r="R8046" t="b">
        <v>0</v>
      </c>
      <c r="S8046">
        <v>0</v>
      </c>
    </row>
    <row r="8047" spans="1:19">
      <c r="A8047">
        <v>83952502</v>
      </c>
      <c r="B8047" s="12"/>
      <c r="C8047" s="12" t="s">
        <v>4797</v>
      </c>
      <c r="D8047" s="12" t="s">
        <v>5309</v>
      </c>
      <c r="E8047" t="b">
        <v>0</v>
      </c>
      <c r="F8047">
        <v>0</v>
      </c>
      <c r="G8047">
        <v>6302</v>
      </c>
      <c r="H8047">
        <v>44044</v>
      </c>
      <c r="I8047" s="12" t="s">
        <v>4686</v>
      </c>
      <c r="J8047">
        <v>12</v>
      </c>
      <c r="K8047">
        <v>10870</v>
      </c>
      <c r="L8047">
        <v>0</v>
      </c>
      <c r="M8047">
        <v>0</v>
      </c>
      <c r="N8047">
        <v>0</v>
      </c>
      <c r="O8047">
        <v>0</v>
      </c>
      <c r="P8047">
        <v>4637456</v>
      </c>
      <c r="Q8047">
        <v>12107</v>
      </c>
      <c r="R8047" t="b">
        <v>0</v>
      </c>
      <c r="S8047">
        <v>0</v>
      </c>
    </row>
    <row r="8048" spans="1:19">
      <c r="A8048">
        <v>83952502</v>
      </c>
      <c r="B8048" s="12"/>
      <c r="C8048" s="12" t="s">
        <v>4797</v>
      </c>
      <c r="D8048" s="12" t="s">
        <v>5309</v>
      </c>
      <c r="E8048" t="b">
        <v>0</v>
      </c>
      <c r="F8048">
        <v>0</v>
      </c>
      <c r="G8048">
        <v>6302</v>
      </c>
      <c r="H8048">
        <v>44075</v>
      </c>
      <c r="I8048" s="12" t="s">
        <v>4687</v>
      </c>
      <c r="J8048">
        <v>12</v>
      </c>
      <c r="K8048">
        <v>10950</v>
      </c>
      <c r="L8048">
        <v>0</v>
      </c>
      <c r="M8048">
        <v>0</v>
      </c>
      <c r="N8048">
        <v>0</v>
      </c>
      <c r="O8048">
        <v>0</v>
      </c>
      <c r="P8048">
        <v>4637456</v>
      </c>
      <c r="Q8048">
        <v>12108</v>
      </c>
      <c r="R8048" t="b">
        <v>0</v>
      </c>
      <c r="S8048">
        <v>0</v>
      </c>
    </row>
    <row r="8049" spans="1:19">
      <c r="A8049">
        <v>83952502</v>
      </c>
      <c r="B8049" s="12"/>
      <c r="C8049" s="12" t="s">
        <v>4797</v>
      </c>
      <c r="D8049" s="12" t="s">
        <v>5309</v>
      </c>
      <c r="E8049" t="b">
        <v>0</v>
      </c>
      <c r="F8049">
        <v>0</v>
      </c>
      <c r="G8049">
        <v>6302</v>
      </c>
      <c r="H8049">
        <v>44105</v>
      </c>
      <c r="I8049" s="12" t="s">
        <v>4688</v>
      </c>
      <c r="J8049">
        <v>12</v>
      </c>
      <c r="K8049">
        <v>11030</v>
      </c>
      <c r="L8049">
        <v>0</v>
      </c>
      <c r="M8049">
        <v>0</v>
      </c>
      <c r="N8049">
        <v>0</v>
      </c>
      <c r="O8049">
        <v>0</v>
      </c>
      <c r="P8049">
        <v>4637456</v>
      </c>
      <c r="Q8049">
        <v>12109</v>
      </c>
      <c r="R8049" t="b">
        <v>0</v>
      </c>
      <c r="S8049">
        <v>0</v>
      </c>
    </row>
    <row r="8050" spans="1:19">
      <c r="A8050">
        <v>83952502</v>
      </c>
      <c r="B8050" s="12"/>
      <c r="C8050" s="12" t="s">
        <v>4797</v>
      </c>
      <c r="D8050" s="12" t="s">
        <v>5309</v>
      </c>
      <c r="E8050" t="b">
        <v>0</v>
      </c>
      <c r="F8050">
        <v>0</v>
      </c>
      <c r="G8050">
        <v>6302</v>
      </c>
      <c r="H8050">
        <v>44136</v>
      </c>
      <c r="I8050" s="12" t="s">
        <v>4689</v>
      </c>
      <c r="J8050">
        <v>12</v>
      </c>
      <c r="K8050">
        <v>11110</v>
      </c>
      <c r="L8050">
        <v>0</v>
      </c>
      <c r="M8050">
        <v>0</v>
      </c>
      <c r="N8050">
        <v>0</v>
      </c>
      <c r="O8050">
        <v>0</v>
      </c>
      <c r="P8050">
        <v>4637456</v>
      </c>
      <c r="Q8050">
        <v>12110</v>
      </c>
      <c r="R8050" t="b">
        <v>0</v>
      </c>
      <c r="S8050">
        <v>0</v>
      </c>
    </row>
    <row r="8051" spans="1:19">
      <c r="A8051">
        <v>83952502</v>
      </c>
      <c r="B8051" s="12"/>
      <c r="C8051" s="12" t="s">
        <v>4797</v>
      </c>
      <c r="D8051" s="12" t="s">
        <v>5309</v>
      </c>
      <c r="E8051" t="b">
        <v>0</v>
      </c>
      <c r="F8051">
        <v>0</v>
      </c>
      <c r="G8051">
        <v>6302</v>
      </c>
      <c r="H8051">
        <v>44166</v>
      </c>
      <c r="I8051" s="12" t="s">
        <v>4690</v>
      </c>
      <c r="J8051">
        <v>12</v>
      </c>
      <c r="K8051">
        <v>11190</v>
      </c>
      <c r="L8051">
        <v>0</v>
      </c>
      <c r="M8051">
        <v>0</v>
      </c>
      <c r="N8051">
        <v>0</v>
      </c>
      <c r="O8051">
        <v>0</v>
      </c>
      <c r="P8051">
        <v>4637456</v>
      </c>
      <c r="Q8051">
        <v>12111</v>
      </c>
      <c r="R8051" t="b">
        <v>0</v>
      </c>
      <c r="S8051">
        <v>0</v>
      </c>
    </row>
    <row r="8052" spans="1:19">
      <c r="A8052">
        <v>83952502</v>
      </c>
      <c r="B8052" s="12"/>
      <c r="C8052" s="12" t="s">
        <v>4797</v>
      </c>
      <c r="D8052" s="12" t="s">
        <v>5309</v>
      </c>
      <c r="E8052" t="b">
        <v>0</v>
      </c>
      <c r="F8052">
        <v>0</v>
      </c>
      <c r="G8052">
        <v>6302</v>
      </c>
      <c r="H8052">
        <v>44172</v>
      </c>
      <c r="I8052" s="12" t="s">
        <v>6424</v>
      </c>
      <c r="J8052">
        <v>1</v>
      </c>
      <c r="K8052">
        <v>14291</v>
      </c>
      <c r="L8052">
        <v>0</v>
      </c>
      <c r="M8052">
        <v>0</v>
      </c>
      <c r="N8052">
        <v>0</v>
      </c>
      <c r="O8052">
        <v>82386</v>
      </c>
      <c r="P8052">
        <v>4555070</v>
      </c>
      <c r="Q8052">
        <v>12112</v>
      </c>
      <c r="R8052" t="b">
        <v>0</v>
      </c>
      <c r="S8052">
        <v>0</v>
      </c>
    </row>
    <row r="8053" spans="1:19">
      <c r="A8053">
        <v>83952502</v>
      </c>
      <c r="B8053" s="12"/>
      <c r="C8053" s="12" t="s">
        <v>4797</v>
      </c>
      <c r="D8053" s="12" t="s">
        <v>5309</v>
      </c>
      <c r="E8053" t="b">
        <v>0</v>
      </c>
      <c r="F8053">
        <v>0</v>
      </c>
      <c r="G8053">
        <v>6302</v>
      </c>
      <c r="H8053">
        <v>44195</v>
      </c>
      <c r="I8053" s="12" t="s">
        <v>6425</v>
      </c>
      <c r="J8053">
        <v>10</v>
      </c>
      <c r="K8053">
        <v>585</v>
      </c>
      <c r="L8053">
        <v>0</v>
      </c>
      <c r="M8053">
        <v>0</v>
      </c>
      <c r="N8053">
        <v>0</v>
      </c>
      <c r="O8053">
        <v>85962</v>
      </c>
      <c r="P8053">
        <v>4469108</v>
      </c>
      <c r="Q8053">
        <v>12113</v>
      </c>
      <c r="R8053" t="b">
        <v>0</v>
      </c>
      <c r="S8053">
        <v>0</v>
      </c>
    </row>
    <row r="8054" spans="1:19">
      <c r="A8054">
        <v>83952502</v>
      </c>
      <c r="B8054" s="12"/>
      <c r="C8054" s="12" t="s">
        <v>4797</v>
      </c>
      <c r="D8054" s="12" t="s">
        <v>5309</v>
      </c>
      <c r="E8054" t="b">
        <v>0</v>
      </c>
      <c r="F8054">
        <v>0</v>
      </c>
      <c r="G8054">
        <v>6302</v>
      </c>
      <c r="H8054">
        <v>44195</v>
      </c>
      <c r="I8054" s="12" t="s">
        <v>6426</v>
      </c>
      <c r="J8054">
        <v>10</v>
      </c>
      <c r="K8054">
        <v>585</v>
      </c>
      <c r="L8054">
        <v>0</v>
      </c>
      <c r="M8054">
        <v>0</v>
      </c>
      <c r="N8054">
        <v>0</v>
      </c>
      <c r="O8054">
        <v>89278</v>
      </c>
      <c r="P8054">
        <v>4379830</v>
      </c>
      <c r="Q8054">
        <v>12114</v>
      </c>
      <c r="R8054" t="b">
        <v>0</v>
      </c>
      <c r="S8054">
        <v>0</v>
      </c>
    </row>
    <row r="8055" spans="1:19">
      <c r="A8055">
        <v>83952502</v>
      </c>
      <c r="B8055" s="12"/>
      <c r="C8055" s="12" t="s">
        <v>4797</v>
      </c>
      <c r="D8055" s="12" t="s">
        <v>5309</v>
      </c>
      <c r="E8055" t="b">
        <v>0</v>
      </c>
      <c r="F8055">
        <v>0</v>
      </c>
      <c r="G8055">
        <v>6302</v>
      </c>
      <c r="H8055">
        <v>44195</v>
      </c>
      <c r="I8055" s="12" t="s">
        <v>6427</v>
      </c>
      <c r="J8055">
        <v>10</v>
      </c>
      <c r="K8055">
        <v>585</v>
      </c>
      <c r="L8055">
        <v>0</v>
      </c>
      <c r="M8055">
        <v>0</v>
      </c>
      <c r="N8055">
        <v>0</v>
      </c>
      <c r="O8055">
        <v>104821</v>
      </c>
      <c r="P8055">
        <v>4275009</v>
      </c>
      <c r="Q8055">
        <v>12115</v>
      </c>
      <c r="R8055" t="b">
        <v>0</v>
      </c>
      <c r="S8055">
        <v>0</v>
      </c>
    </row>
    <row r="8056" spans="1:19">
      <c r="A8056">
        <v>83952502</v>
      </c>
      <c r="B8056" s="12"/>
      <c r="C8056" s="12" t="s">
        <v>4797</v>
      </c>
      <c r="D8056" s="12" t="s">
        <v>5309</v>
      </c>
      <c r="E8056" t="b">
        <v>0</v>
      </c>
      <c r="F8056">
        <v>0</v>
      </c>
      <c r="G8056">
        <v>6302</v>
      </c>
      <c r="H8056">
        <v>44195</v>
      </c>
      <c r="I8056" s="12" t="s">
        <v>6428</v>
      </c>
      <c r="J8056">
        <v>10</v>
      </c>
      <c r="K8056">
        <v>585</v>
      </c>
      <c r="L8056">
        <v>0</v>
      </c>
      <c r="M8056">
        <v>0</v>
      </c>
      <c r="N8056">
        <v>0</v>
      </c>
      <c r="O8056">
        <v>72393</v>
      </c>
      <c r="P8056">
        <v>4202616</v>
      </c>
      <c r="Q8056">
        <v>12116</v>
      </c>
      <c r="R8056" t="b">
        <v>0</v>
      </c>
      <c r="S8056">
        <v>0</v>
      </c>
    </row>
    <row r="8057" spans="1:19">
      <c r="A8057">
        <v>83952502</v>
      </c>
      <c r="B8057" s="12"/>
      <c r="C8057" s="12" t="s">
        <v>4797</v>
      </c>
      <c r="D8057" s="12" t="s">
        <v>5309</v>
      </c>
      <c r="E8057" t="b">
        <v>0</v>
      </c>
      <c r="F8057">
        <v>0</v>
      </c>
      <c r="G8057">
        <v>6302</v>
      </c>
      <c r="H8057">
        <v>44195</v>
      </c>
      <c r="I8057" s="12" t="s">
        <v>6429</v>
      </c>
      <c r="J8057">
        <v>10</v>
      </c>
      <c r="K8057">
        <v>585</v>
      </c>
      <c r="L8057">
        <v>0</v>
      </c>
      <c r="M8057">
        <v>0</v>
      </c>
      <c r="N8057">
        <v>0</v>
      </c>
      <c r="O8057">
        <v>75266</v>
      </c>
      <c r="P8057">
        <v>4127350</v>
      </c>
      <c r="Q8057">
        <v>12117</v>
      </c>
      <c r="R8057" t="b">
        <v>0</v>
      </c>
      <c r="S8057">
        <v>0</v>
      </c>
    </row>
    <row r="8058" spans="1:19">
      <c r="A8058">
        <v>83952502</v>
      </c>
      <c r="B8058" s="12"/>
      <c r="C8058" s="12" t="s">
        <v>4797</v>
      </c>
      <c r="D8058" s="12" t="s">
        <v>5309</v>
      </c>
      <c r="E8058" t="b">
        <v>0</v>
      </c>
      <c r="F8058">
        <v>0</v>
      </c>
      <c r="G8058">
        <v>6302</v>
      </c>
      <c r="H8058">
        <v>44195</v>
      </c>
      <c r="I8058" s="12" t="s">
        <v>6430</v>
      </c>
      <c r="J8058">
        <v>10</v>
      </c>
      <c r="K8058">
        <v>585</v>
      </c>
      <c r="L8058">
        <v>0</v>
      </c>
      <c r="M8058">
        <v>0</v>
      </c>
      <c r="N8058">
        <v>0</v>
      </c>
      <c r="O8058">
        <v>78139</v>
      </c>
      <c r="P8058">
        <v>4049211</v>
      </c>
      <c r="Q8058">
        <v>12118</v>
      </c>
      <c r="R8058" t="b">
        <v>0</v>
      </c>
      <c r="S8058">
        <v>0</v>
      </c>
    </row>
    <row r="8059" spans="1:19">
      <c r="A8059">
        <v>83952502</v>
      </c>
      <c r="B8059" s="12"/>
      <c r="C8059" s="12" t="s">
        <v>4797</v>
      </c>
      <c r="D8059" s="12" t="s">
        <v>5309</v>
      </c>
      <c r="E8059" t="b">
        <v>0</v>
      </c>
      <c r="F8059">
        <v>0</v>
      </c>
      <c r="G8059">
        <v>6302</v>
      </c>
      <c r="H8059">
        <v>44195</v>
      </c>
      <c r="I8059" s="12" t="s">
        <v>6431</v>
      </c>
      <c r="J8059">
        <v>10</v>
      </c>
      <c r="K8059">
        <v>585</v>
      </c>
      <c r="L8059">
        <v>0</v>
      </c>
      <c r="M8059">
        <v>0</v>
      </c>
      <c r="N8059">
        <v>0</v>
      </c>
      <c r="O8059">
        <v>121643</v>
      </c>
      <c r="P8059">
        <v>3927568</v>
      </c>
      <c r="Q8059">
        <v>12119</v>
      </c>
      <c r="R8059" t="b">
        <v>0</v>
      </c>
      <c r="S8059">
        <v>0</v>
      </c>
    </row>
    <row r="8060" spans="1:19">
      <c r="A8060">
        <v>83952502</v>
      </c>
      <c r="B8060" s="12"/>
      <c r="C8060" s="12" t="s">
        <v>4797</v>
      </c>
      <c r="D8060" s="12" t="s">
        <v>5309</v>
      </c>
      <c r="E8060" t="b">
        <v>0</v>
      </c>
      <c r="F8060">
        <v>0</v>
      </c>
      <c r="G8060">
        <v>6302</v>
      </c>
      <c r="H8060">
        <v>44195</v>
      </c>
      <c r="I8060" s="12" t="s">
        <v>6432</v>
      </c>
      <c r="J8060">
        <v>10</v>
      </c>
      <c r="K8060">
        <v>585</v>
      </c>
      <c r="L8060">
        <v>0</v>
      </c>
      <c r="M8060">
        <v>0</v>
      </c>
      <c r="N8060">
        <v>0</v>
      </c>
      <c r="O8060">
        <v>125957</v>
      </c>
      <c r="P8060">
        <v>3801611</v>
      </c>
      <c r="Q8060">
        <v>12120</v>
      </c>
      <c r="R8060" t="b">
        <v>0</v>
      </c>
      <c r="S8060">
        <v>0</v>
      </c>
    </row>
    <row r="8061" spans="1:19">
      <c r="A8061">
        <v>83952502</v>
      </c>
      <c r="B8061" s="12"/>
      <c r="C8061" s="12" t="s">
        <v>4797</v>
      </c>
      <c r="D8061" s="12" t="s">
        <v>5309</v>
      </c>
      <c r="E8061" t="b">
        <v>0</v>
      </c>
      <c r="F8061">
        <v>0</v>
      </c>
      <c r="G8061">
        <v>6302</v>
      </c>
      <c r="H8061">
        <v>44195</v>
      </c>
      <c r="I8061" s="12" t="s">
        <v>6433</v>
      </c>
      <c r="J8061">
        <v>10</v>
      </c>
      <c r="K8061">
        <v>585</v>
      </c>
      <c r="L8061">
        <v>0</v>
      </c>
      <c r="M8061">
        <v>0</v>
      </c>
      <c r="N8061">
        <v>0</v>
      </c>
      <c r="O8061">
        <v>130271</v>
      </c>
      <c r="P8061">
        <v>3671340</v>
      </c>
      <c r="Q8061">
        <v>12121</v>
      </c>
      <c r="R8061" t="b">
        <v>0</v>
      </c>
      <c r="S8061">
        <v>0</v>
      </c>
    </row>
    <row r="8062" spans="1:19">
      <c r="A8062">
        <v>83952502</v>
      </c>
      <c r="B8062" s="12"/>
      <c r="C8062" s="12" t="s">
        <v>4797</v>
      </c>
      <c r="D8062" s="12" t="s">
        <v>5309</v>
      </c>
      <c r="E8062" t="b">
        <v>0</v>
      </c>
      <c r="F8062">
        <v>0</v>
      </c>
      <c r="G8062">
        <v>6302</v>
      </c>
      <c r="H8062">
        <v>44195</v>
      </c>
      <c r="I8062" s="12" t="s">
        <v>6434</v>
      </c>
      <c r="J8062">
        <v>10</v>
      </c>
      <c r="K8062">
        <v>585</v>
      </c>
      <c r="L8062">
        <v>0</v>
      </c>
      <c r="M8062">
        <v>0</v>
      </c>
      <c r="N8062">
        <v>0</v>
      </c>
      <c r="O8062">
        <v>274754</v>
      </c>
      <c r="P8062">
        <v>3396586</v>
      </c>
      <c r="Q8062">
        <v>12122</v>
      </c>
      <c r="R8062" t="b">
        <v>0</v>
      </c>
      <c r="S8062">
        <v>0</v>
      </c>
    </row>
    <row r="8063" spans="1:19">
      <c r="A8063">
        <v>83952502</v>
      </c>
      <c r="B8063" s="12"/>
      <c r="C8063" s="12" t="s">
        <v>4797</v>
      </c>
      <c r="D8063" s="12" t="s">
        <v>5309</v>
      </c>
      <c r="E8063" t="b">
        <v>0</v>
      </c>
      <c r="F8063">
        <v>0</v>
      </c>
      <c r="G8063">
        <v>6302</v>
      </c>
      <c r="H8063">
        <v>44195</v>
      </c>
      <c r="I8063" s="12" t="s">
        <v>6435</v>
      </c>
      <c r="J8063">
        <v>10</v>
      </c>
      <c r="K8063">
        <v>585</v>
      </c>
      <c r="L8063">
        <v>0</v>
      </c>
      <c r="M8063">
        <v>0</v>
      </c>
      <c r="N8063">
        <v>0</v>
      </c>
      <c r="O8063">
        <v>283562</v>
      </c>
      <c r="P8063">
        <v>3113024</v>
      </c>
      <c r="Q8063">
        <v>12123</v>
      </c>
      <c r="R8063" t="b">
        <v>0</v>
      </c>
      <c r="S8063">
        <v>0</v>
      </c>
    </row>
    <row r="8064" spans="1:19">
      <c r="A8064">
        <v>83952502</v>
      </c>
      <c r="B8064" s="12" t="s">
        <v>4703</v>
      </c>
      <c r="C8064" s="12" t="s">
        <v>4797</v>
      </c>
      <c r="D8064" s="12" t="s">
        <v>4703</v>
      </c>
      <c r="E8064" t="b">
        <v>0</v>
      </c>
      <c r="F8064">
        <v>0</v>
      </c>
      <c r="G8064">
        <v>6302</v>
      </c>
      <c r="H8064" t="s">
        <v>21</v>
      </c>
      <c r="I8064" s="12"/>
      <c r="K8064">
        <v>0</v>
      </c>
      <c r="L8064">
        <v>0</v>
      </c>
      <c r="M8064">
        <v>0</v>
      </c>
      <c r="N8064">
        <v>0</v>
      </c>
      <c r="O8064">
        <v>1678476</v>
      </c>
      <c r="P8064">
        <v>3113024</v>
      </c>
      <c r="Q8064">
        <v>12124</v>
      </c>
      <c r="R8064" t="b">
        <v>0</v>
      </c>
      <c r="S8064">
        <v>0</v>
      </c>
    </row>
    <row r="8065" spans="1:19">
      <c r="A8065">
        <v>83952502</v>
      </c>
      <c r="B8065" s="12" t="s">
        <v>5324</v>
      </c>
      <c r="C8065" s="12" t="s">
        <v>4797</v>
      </c>
      <c r="D8065" s="12" t="s">
        <v>5324</v>
      </c>
      <c r="E8065" t="b">
        <v>0</v>
      </c>
      <c r="F8065">
        <v>0</v>
      </c>
      <c r="G8065">
        <v>6402</v>
      </c>
      <c r="H8065" t="s">
        <v>21</v>
      </c>
      <c r="I8065" s="12"/>
      <c r="K8065">
        <v>0</v>
      </c>
      <c r="L8065">
        <v>13877</v>
      </c>
      <c r="M8065">
        <v>13877</v>
      </c>
      <c r="N8065">
        <v>0</v>
      </c>
      <c r="O8065">
        <v>0</v>
      </c>
      <c r="P8065">
        <v>0</v>
      </c>
      <c r="Q8065">
        <v>12127</v>
      </c>
      <c r="R8065" t="b">
        <v>0</v>
      </c>
      <c r="S8065">
        <v>0</v>
      </c>
    </row>
    <row r="8066" spans="1:19">
      <c r="A8066">
        <v>83952502</v>
      </c>
      <c r="B8066" s="12"/>
      <c r="C8066" s="12" t="s">
        <v>4797</v>
      </c>
      <c r="D8066" s="12" t="s">
        <v>5324</v>
      </c>
      <c r="E8066" t="b">
        <v>0</v>
      </c>
      <c r="F8066">
        <v>0</v>
      </c>
      <c r="G8066">
        <v>6402</v>
      </c>
      <c r="H8066">
        <v>43922</v>
      </c>
      <c r="I8066" s="12" t="s">
        <v>4704</v>
      </c>
      <c r="J8066">
        <v>12</v>
      </c>
      <c r="K8066">
        <v>10552</v>
      </c>
      <c r="L8066">
        <v>0</v>
      </c>
      <c r="M8066">
        <v>0</v>
      </c>
      <c r="N8066">
        <v>3020</v>
      </c>
      <c r="O8066">
        <v>0</v>
      </c>
      <c r="P8066">
        <v>3020</v>
      </c>
      <c r="Q8066">
        <v>12128</v>
      </c>
      <c r="R8066" t="b">
        <v>0</v>
      </c>
      <c r="S8066">
        <v>0</v>
      </c>
    </row>
    <row r="8067" spans="1:19">
      <c r="A8067">
        <v>83952502</v>
      </c>
      <c r="B8067" s="12"/>
      <c r="C8067" s="12" t="s">
        <v>4797</v>
      </c>
      <c r="D8067" s="12" t="s">
        <v>5324</v>
      </c>
      <c r="E8067" t="b">
        <v>0</v>
      </c>
      <c r="F8067">
        <v>0</v>
      </c>
      <c r="G8067">
        <v>6402</v>
      </c>
      <c r="H8067">
        <v>44013</v>
      </c>
      <c r="I8067" s="12" t="s">
        <v>4705</v>
      </c>
      <c r="J8067">
        <v>12</v>
      </c>
      <c r="K8067">
        <v>10792</v>
      </c>
      <c r="L8067">
        <v>0</v>
      </c>
      <c r="M8067">
        <v>0</v>
      </c>
      <c r="N8067">
        <v>2631</v>
      </c>
      <c r="O8067">
        <v>0</v>
      </c>
      <c r="P8067">
        <v>5651</v>
      </c>
      <c r="Q8067">
        <v>12129</v>
      </c>
      <c r="R8067" t="b">
        <v>0</v>
      </c>
      <c r="S8067">
        <v>0</v>
      </c>
    </row>
    <row r="8068" spans="1:19">
      <c r="A8068">
        <v>83952502</v>
      </c>
      <c r="B8068" s="12"/>
      <c r="C8068" s="12" t="s">
        <v>4797</v>
      </c>
      <c r="D8068" s="12" t="s">
        <v>5324</v>
      </c>
      <c r="E8068" t="b">
        <v>0</v>
      </c>
      <c r="F8068">
        <v>0</v>
      </c>
      <c r="G8068">
        <v>6402</v>
      </c>
      <c r="H8068">
        <v>44036</v>
      </c>
      <c r="I8068" s="12" t="s">
        <v>6390</v>
      </c>
      <c r="J8068">
        <v>1</v>
      </c>
      <c r="K8068">
        <v>13920</v>
      </c>
      <c r="L8068">
        <v>0</v>
      </c>
      <c r="M8068">
        <v>0</v>
      </c>
      <c r="N8068">
        <v>0</v>
      </c>
      <c r="O8068">
        <v>3020</v>
      </c>
      <c r="P8068">
        <v>2631</v>
      </c>
      <c r="Q8068">
        <v>12130</v>
      </c>
      <c r="R8068" t="b">
        <v>0</v>
      </c>
      <c r="S8068">
        <v>0</v>
      </c>
    </row>
    <row r="8069" spans="1:19">
      <c r="A8069">
        <v>83952502</v>
      </c>
      <c r="B8069" s="12"/>
      <c r="C8069" s="12" t="s">
        <v>4797</v>
      </c>
      <c r="D8069" s="12" t="s">
        <v>5324</v>
      </c>
      <c r="E8069" t="b">
        <v>0</v>
      </c>
      <c r="F8069">
        <v>0</v>
      </c>
      <c r="G8069">
        <v>6402</v>
      </c>
      <c r="H8069">
        <v>44044</v>
      </c>
      <c r="I8069" s="12" t="s">
        <v>4706</v>
      </c>
      <c r="J8069">
        <v>12</v>
      </c>
      <c r="K8069">
        <v>10872</v>
      </c>
      <c r="L8069">
        <v>0</v>
      </c>
      <c r="M8069">
        <v>0</v>
      </c>
      <c r="N8069">
        <v>8226</v>
      </c>
      <c r="O8069">
        <v>0</v>
      </c>
      <c r="P8069">
        <v>10857</v>
      </c>
      <c r="Q8069">
        <v>12131</v>
      </c>
      <c r="R8069" t="b">
        <v>0</v>
      </c>
      <c r="S8069">
        <v>0</v>
      </c>
    </row>
    <row r="8070" spans="1:19">
      <c r="A8070">
        <v>83952502</v>
      </c>
      <c r="B8070" s="12"/>
      <c r="C8070" s="12" t="s">
        <v>4797</v>
      </c>
      <c r="D8070" s="12" t="s">
        <v>5324</v>
      </c>
      <c r="E8070" t="b">
        <v>0</v>
      </c>
      <c r="F8070">
        <v>0</v>
      </c>
      <c r="G8070">
        <v>6402</v>
      </c>
      <c r="H8070">
        <v>44063</v>
      </c>
      <c r="I8070" s="12" t="s">
        <v>6391</v>
      </c>
      <c r="J8070">
        <v>1</v>
      </c>
      <c r="K8070">
        <v>13995</v>
      </c>
      <c r="L8070">
        <v>0</v>
      </c>
      <c r="M8070">
        <v>0</v>
      </c>
      <c r="N8070">
        <v>0</v>
      </c>
      <c r="O8070">
        <v>2631</v>
      </c>
      <c r="P8070">
        <v>8226</v>
      </c>
      <c r="Q8070">
        <v>12132</v>
      </c>
      <c r="R8070" t="b">
        <v>0</v>
      </c>
      <c r="S8070">
        <v>0</v>
      </c>
    </row>
    <row r="8071" spans="1:19">
      <c r="A8071">
        <v>83952502</v>
      </c>
      <c r="B8071" s="12"/>
      <c r="C8071" s="12" t="s">
        <v>4797</v>
      </c>
      <c r="D8071" s="12" t="s">
        <v>5324</v>
      </c>
      <c r="E8071" t="b">
        <v>0</v>
      </c>
      <c r="F8071">
        <v>0</v>
      </c>
      <c r="G8071">
        <v>6402</v>
      </c>
      <c r="H8071">
        <v>44063</v>
      </c>
      <c r="I8071" s="12" t="s">
        <v>6392</v>
      </c>
      <c r="J8071">
        <v>1</v>
      </c>
      <c r="K8071">
        <v>13995</v>
      </c>
      <c r="L8071">
        <v>0</v>
      </c>
      <c r="M8071">
        <v>0</v>
      </c>
      <c r="N8071">
        <v>0</v>
      </c>
      <c r="O8071">
        <v>8226</v>
      </c>
      <c r="P8071">
        <v>0</v>
      </c>
      <c r="Q8071">
        <v>12133</v>
      </c>
      <c r="R8071" t="b">
        <v>0</v>
      </c>
      <c r="S8071">
        <v>0</v>
      </c>
    </row>
    <row r="8072" spans="1:19">
      <c r="A8072">
        <v>83952502</v>
      </c>
      <c r="B8072" s="12" t="s">
        <v>4707</v>
      </c>
      <c r="C8072" s="12" t="s">
        <v>4797</v>
      </c>
      <c r="D8072" s="12" t="s">
        <v>4707</v>
      </c>
      <c r="E8072" t="b">
        <v>0</v>
      </c>
      <c r="F8072">
        <v>0</v>
      </c>
      <c r="G8072">
        <v>6402</v>
      </c>
      <c r="H8072" t="s">
        <v>21</v>
      </c>
      <c r="I8072" s="12"/>
      <c r="K8072">
        <v>0</v>
      </c>
      <c r="L8072">
        <v>0</v>
      </c>
      <c r="M8072">
        <v>0</v>
      </c>
      <c r="N8072">
        <v>13877</v>
      </c>
      <c r="O8072">
        <v>13877</v>
      </c>
      <c r="P8072">
        <v>0</v>
      </c>
      <c r="Q8072">
        <v>12137</v>
      </c>
      <c r="R8072" t="b">
        <v>0</v>
      </c>
      <c r="S8072">
        <v>0</v>
      </c>
    </row>
    <row r="8073" spans="1:19">
      <c r="A8073">
        <v>83952502</v>
      </c>
      <c r="B8073" s="12" t="s">
        <v>5332</v>
      </c>
      <c r="C8073" s="12" t="s">
        <v>4797</v>
      </c>
      <c r="D8073" s="12" t="s">
        <v>5332</v>
      </c>
      <c r="E8073" t="b">
        <v>0</v>
      </c>
      <c r="F8073">
        <v>0</v>
      </c>
      <c r="G8073">
        <v>6501</v>
      </c>
      <c r="H8073" t="s">
        <v>21</v>
      </c>
      <c r="I8073" s="12"/>
      <c r="K8073">
        <v>0</v>
      </c>
      <c r="L8073">
        <v>4286</v>
      </c>
      <c r="M8073">
        <v>4286</v>
      </c>
      <c r="N8073">
        <v>0</v>
      </c>
      <c r="O8073">
        <v>0</v>
      </c>
      <c r="P8073">
        <v>0</v>
      </c>
      <c r="Q8073">
        <v>12138</v>
      </c>
      <c r="R8073" t="b">
        <v>0</v>
      </c>
      <c r="S8073">
        <v>0</v>
      </c>
    </row>
    <row r="8074" spans="1:19">
      <c r="A8074">
        <v>83952502</v>
      </c>
      <c r="B8074" s="12"/>
      <c r="C8074" s="12" t="s">
        <v>4797</v>
      </c>
      <c r="D8074" s="12" t="s">
        <v>5332</v>
      </c>
      <c r="E8074" t="b">
        <v>0</v>
      </c>
      <c r="F8074">
        <v>0</v>
      </c>
      <c r="G8074">
        <v>6501</v>
      </c>
      <c r="H8074">
        <v>44044</v>
      </c>
      <c r="I8074" s="12" t="s">
        <v>4708</v>
      </c>
      <c r="J8074">
        <v>12</v>
      </c>
      <c r="K8074">
        <v>10873</v>
      </c>
      <c r="L8074">
        <v>0</v>
      </c>
      <c r="M8074">
        <v>0</v>
      </c>
      <c r="N8074">
        <v>4286</v>
      </c>
      <c r="O8074">
        <v>0</v>
      </c>
      <c r="P8074">
        <v>4286</v>
      </c>
      <c r="Q8074">
        <v>12139</v>
      </c>
      <c r="R8074" t="b">
        <v>0</v>
      </c>
      <c r="S8074">
        <v>0</v>
      </c>
    </row>
    <row r="8075" spans="1:19">
      <c r="A8075">
        <v>83952502</v>
      </c>
      <c r="B8075" s="12"/>
      <c r="C8075" s="12" t="s">
        <v>4797</v>
      </c>
      <c r="D8075" s="12" t="s">
        <v>5332</v>
      </c>
      <c r="E8075" t="b">
        <v>0</v>
      </c>
      <c r="F8075">
        <v>0</v>
      </c>
      <c r="G8075">
        <v>6501</v>
      </c>
      <c r="H8075">
        <v>44055</v>
      </c>
      <c r="I8075" s="12" t="s">
        <v>6392</v>
      </c>
      <c r="J8075">
        <v>4</v>
      </c>
      <c r="K8075">
        <v>35</v>
      </c>
      <c r="L8075">
        <v>0</v>
      </c>
      <c r="M8075">
        <v>0</v>
      </c>
      <c r="N8075">
        <v>0</v>
      </c>
      <c r="O8075">
        <v>4286</v>
      </c>
      <c r="P8075">
        <v>0</v>
      </c>
      <c r="Q8075">
        <v>12140</v>
      </c>
      <c r="R8075" t="b">
        <v>0</v>
      </c>
      <c r="S8075">
        <v>0</v>
      </c>
    </row>
    <row r="8076" spans="1:19">
      <c r="A8076">
        <v>83952502</v>
      </c>
      <c r="B8076" s="12" t="s">
        <v>4709</v>
      </c>
      <c r="C8076" s="12" t="s">
        <v>4797</v>
      </c>
      <c r="D8076" s="12" t="s">
        <v>4709</v>
      </c>
      <c r="E8076" t="b">
        <v>0</v>
      </c>
      <c r="F8076">
        <v>0</v>
      </c>
      <c r="G8076">
        <v>6501</v>
      </c>
      <c r="H8076" t="s">
        <v>21</v>
      </c>
      <c r="I8076" s="12"/>
      <c r="K8076">
        <v>0</v>
      </c>
      <c r="L8076">
        <v>0</v>
      </c>
      <c r="M8076">
        <v>0</v>
      </c>
      <c r="N8076">
        <v>4286</v>
      </c>
      <c r="O8076">
        <v>4286</v>
      </c>
      <c r="P8076">
        <v>0</v>
      </c>
      <c r="Q8076">
        <v>12141</v>
      </c>
      <c r="R8076" t="b">
        <v>0</v>
      </c>
      <c r="S8076">
        <v>0</v>
      </c>
    </row>
    <row r="8077" spans="1:19">
      <c r="A8077">
        <v>83952502</v>
      </c>
      <c r="B8077" s="12" t="s">
        <v>5360</v>
      </c>
      <c r="C8077" s="12" t="s">
        <v>4797</v>
      </c>
      <c r="D8077" s="12" t="s">
        <v>5360</v>
      </c>
      <c r="E8077" t="b">
        <v>0</v>
      </c>
      <c r="F8077">
        <v>0</v>
      </c>
      <c r="G8077">
        <v>7102</v>
      </c>
      <c r="H8077" t="s">
        <v>21</v>
      </c>
      <c r="I8077" s="12"/>
      <c r="K8077">
        <v>0</v>
      </c>
      <c r="L8077">
        <v>3339</v>
      </c>
      <c r="M8077">
        <v>3339</v>
      </c>
      <c r="N8077">
        <v>0</v>
      </c>
      <c r="O8077">
        <v>0</v>
      </c>
      <c r="P8077">
        <v>0</v>
      </c>
      <c r="Q8077">
        <v>12146</v>
      </c>
      <c r="R8077" t="b">
        <v>0</v>
      </c>
      <c r="S8077">
        <v>0</v>
      </c>
    </row>
    <row r="8078" spans="1:19">
      <c r="A8078">
        <v>83952502</v>
      </c>
      <c r="B8078" s="12"/>
      <c r="C8078" s="12" t="s">
        <v>4797</v>
      </c>
      <c r="D8078" s="12" t="s">
        <v>5360</v>
      </c>
      <c r="E8078" t="b">
        <v>0</v>
      </c>
      <c r="F8078">
        <v>0</v>
      </c>
      <c r="G8078">
        <v>7102</v>
      </c>
      <c r="H8078">
        <v>44044</v>
      </c>
      <c r="I8078" s="12" t="s">
        <v>4710</v>
      </c>
      <c r="J8078">
        <v>12</v>
      </c>
      <c r="K8078">
        <v>10876</v>
      </c>
      <c r="L8078">
        <v>0</v>
      </c>
      <c r="M8078">
        <v>0</v>
      </c>
      <c r="N8078">
        <v>3339</v>
      </c>
      <c r="O8078">
        <v>0</v>
      </c>
      <c r="P8078">
        <v>3339</v>
      </c>
      <c r="Q8078">
        <v>12147</v>
      </c>
      <c r="R8078" t="b">
        <v>0</v>
      </c>
      <c r="S8078">
        <v>0</v>
      </c>
    </row>
    <row r="8079" spans="1:19">
      <c r="A8079">
        <v>83952502</v>
      </c>
      <c r="B8079" s="12"/>
      <c r="C8079" s="12" t="s">
        <v>4797</v>
      </c>
      <c r="D8079" s="12" t="s">
        <v>5360</v>
      </c>
      <c r="E8079" t="b">
        <v>0</v>
      </c>
      <c r="F8079">
        <v>0</v>
      </c>
      <c r="G8079">
        <v>7102</v>
      </c>
      <c r="H8079">
        <v>44054</v>
      </c>
      <c r="I8079" s="12" t="s">
        <v>6392</v>
      </c>
      <c r="J8079">
        <v>1</v>
      </c>
      <c r="K8079">
        <v>14006</v>
      </c>
      <c r="L8079">
        <v>0</v>
      </c>
      <c r="M8079">
        <v>0</v>
      </c>
      <c r="N8079">
        <v>0</v>
      </c>
      <c r="O8079">
        <v>3339</v>
      </c>
      <c r="P8079">
        <v>0</v>
      </c>
      <c r="Q8079">
        <v>12148</v>
      </c>
      <c r="R8079" t="b">
        <v>0</v>
      </c>
      <c r="S8079">
        <v>0</v>
      </c>
    </row>
    <row r="8080" spans="1:19">
      <c r="A8080">
        <v>83952502</v>
      </c>
      <c r="B8080" s="12" t="s">
        <v>4711</v>
      </c>
      <c r="C8080" s="12" t="s">
        <v>4797</v>
      </c>
      <c r="D8080" s="12" t="s">
        <v>4711</v>
      </c>
      <c r="E8080" t="b">
        <v>0</v>
      </c>
      <c r="F8080">
        <v>0</v>
      </c>
      <c r="G8080">
        <v>7102</v>
      </c>
      <c r="H8080" t="s">
        <v>21</v>
      </c>
      <c r="I8080" s="12"/>
      <c r="K8080">
        <v>0</v>
      </c>
      <c r="L8080">
        <v>0</v>
      </c>
      <c r="M8080">
        <v>0</v>
      </c>
      <c r="N8080">
        <v>3339</v>
      </c>
      <c r="O8080">
        <v>3339</v>
      </c>
      <c r="P8080">
        <v>0</v>
      </c>
      <c r="Q8080">
        <v>12149</v>
      </c>
      <c r="R8080" t="b">
        <v>0</v>
      </c>
      <c r="S8080">
        <v>0</v>
      </c>
    </row>
    <row r="8081" spans="1:19">
      <c r="A8081">
        <v>83952502</v>
      </c>
      <c r="B8081" s="12" t="s">
        <v>5370</v>
      </c>
      <c r="C8081" s="12" t="s">
        <v>4797</v>
      </c>
      <c r="D8081" s="12" t="s">
        <v>5370</v>
      </c>
      <c r="E8081" t="b">
        <v>0</v>
      </c>
      <c r="F8081">
        <v>55925220</v>
      </c>
      <c r="G8081">
        <v>7201</v>
      </c>
      <c r="H8081" t="s">
        <v>21</v>
      </c>
      <c r="I8081" s="12"/>
      <c r="K8081">
        <v>0</v>
      </c>
      <c r="L8081">
        <v>6103753</v>
      </c>
      <c r="M8081">
        <v>0</v>
      </c>
      <c r="N8081">
        <v>0</v>
      </c>
      <c r="O8081">
        <v>0</v>
      </c>
      <c r="P8081">
        <v>55925220</v>
      </c>
      <c r="Q8081">
        <v>12150</v>
      </c>
      <c r="R8081" t="b">
        <v>0</v>
      </c>
      <c r="S8081">
        <v>0</v>
      </c>
    </row>
    <row r="8082" spans="1:19">
      <c r="A8082">
        <v>83952502</v>
      </c>
      <c r="B8082" s="12"/>
      <c r="C8082" s="12" t="s">
        <v>4797</v>
      </c>
      <c r="D8082" s="12" t="s">
        <v>5370</v>
      </c>
      <c r="E8082" t="b">
        <v>0</v>
      </c>
      <c r="F8082">
        <v>0</v>
      </c>
      <c r="G8082">
        <v>7201</v>
      </c>
      <c r="H8082">
        <v>43831</v>
      </c>
      <c r="I8082" s="12" t="s">
        <v>4712</v>
      </c>
      <c r="J8082">
        <v>12</v>
      </c>
      <c r="K8082">
        <v>10317</v>
      </c>
      <c r="L8082">
        <v>0</v>
      </c>
      <c r="M8082">
        <v>0</v>
      </c>
      <c r="N8082">
        <v>558395</v>
      </c>
      <c r="O8082">
        <v>0</v>
      </c>
      <c r="P8082">
        <v>56483615</v>
      </c>
      <c r="Q8082">
        <v>12151</v>
      </c>
      <c r="R8082" t="b">
        <v>0</v>
      </c>
      <c r="S8082">
        <v>0</v>
      </c>
    </row>
    <row r="8083" spans="1:19">
      <c r="A8083">
        <v>83952502</v>
      </c>
      <c r="B8083" s="12"/>
      <c r="C8083" s="12" t="s">
        <v>4797</v>
      </c>
      <c r="D8083" s="12" t="s">
        <v>5370</v>
      </c>
      <c r="E8083" t="b">
        <v>0</v>
      </c>
      <c r="F8083">
        <v>0</v>
      </c>
      <c r="G8083">
        <v>7201</v>
      </c>
      <c r="H8083">
        <v>43862</v>
      </c>
      <c r="I8083" s="12" t="s">
        <v>4713</v>
      </c>
      <c r="J8083">
        <v>12</v>
      </c>
      <c r="K8083">
        <v>10397</v>
      </c>
      <c r="L8083">
        <v>0</v>
      </c>
      <c r="M8083">
        <v>0</v>
      </c>
      <c r="N8083">
        <v>558562</v>
      </c>
      <c r="O8083">
        <v>0</v>
      </c>
      <c r="P8083">
        <v>57042177</v>
      </c>
      <c r="Q8083">
        <v>12152</v>
      </c>
      <c r="R8083" t="b">
        <v>0</v>
      </c>
      <c r="S8083">
        <v>0</v>
      </c>
    </row>
    <row r="8084" spans="1:19">
      <c r="A8084">
        <v>83952502</v>
      </c>
      <c r="B8084" s="12"/>
      <c r="C8084" s="12" t="s">
        <v>4797</v>
      </c>
      <c r="D8084" s="12" t="s">
        <v>5370</v>
      </c>
      <c r="E8084" t="b">
        <v>0</v>
      </c>
      <c r="F8084">
        <v>0</v>
      </c>
      <c r="G8084">
        <v>7201</v>
      </c>
      <c r="H8084">
        <v>43891</v>
      </c>
      <c r="I8084" s="12" t="s">
        <v>4714</v>
      </c>
      <c r="J8084">
        <v>12</v>
      </c>
      <c r="K8084">
        <v>10477</v>
      </c>
      <c r="L8084">
        <v>0</v>
      </c>
      <c r="M8084">
        <v>0</v>
      </c>
      <c r="N8084">
        <v>558729</v>
      </c>
      <c r="O8084">
        <v>0</v>
      </c>
      <c r="P8084">
        <v>57600906</v>
      </c>
      <c r="Q8084">
        <v>12153</v>
      </c>
      <c r="R8084" t="b">
        <v>0</v>
      </c>
      <c r="S8084">
        <v>0</v>
      </c>
    </row>
    <row r="8085" spans="1:19">
      <c r="A8085">
        <v>83952502</v>
      </c>
      <c r="B8085" s="12"/>
      <c r="C8085" s="12" t="s">
        <v>4797</v>
      </c>
      <c r="D8085" s="12" t="s">
        <v>5370</v>
      </c>
      <c r="E8085" t="b">
        <v>0</v>
      </c>
      <c r="F8085">
        <v>0</v>
      </c>
      <c r="G8085">
        <v>7201</v>
      </c>
      <c r="H8085">
        <v>43922</v>
      </c>
      <c r="I8085" s="12" t="s">
        <v>4715</v>
      </c>
      <c r="J8085">
        <v>12</v>
      </c>
      <c r="K8085">
        <v>10557</v>
      </c>
      <c r="L8085">
        <v>0</v>
      </c>
      <c r="M8085">
        <v>0</v>
      </c>
      <c r="N8085">
        <v>384734</v>
      </c>
      <c r="O8085">
        <v>0</v>
      </c>
      <c r="P8085">
        <v>57985640</v>
      </c>
      <c r="Q8085">
        <v>12154</v>
      </c>
      <c r="R8085" t="b">
        <v>0</v>
      </c>
      <c r="S8085">
        <v>0</v>
      </c>
    </row>
    <row r="8086" spans="1:19">
      <c r="A8086">
        <v>83952502</v>
      </c>
      <c r="B8086" s="12"/>
      <c r="C8086" s="12" t="s">
        <v>4797</v>
      </c>
      <c r="D8086" s="12" t="s">
        <v>5370</v>
      </c>
      <c r="E8086" t="b">
        <v>0</v>
      </c>
      <c r="F8086">
        <v>0</v>
      </c>
      <c r="G8086">
        <v>7201</v>
      </c>
      <c r="H8086">
        <v>43952</v>
      </c>
      <c r="I8086" s="12" t="s">
        <v>4716</v>
      </c>
      <c r="J8086">
        <v>12</v>
      </c>
      <c r="K8086">
        <v>10637</v>
      </c>
      <c r="L8086">
        <v>0</v>
      </c>
      <c r="M8086">
        <v>0</v>
      </c>
      <c r="N8086">
        <v>384740</v>
      </c>
      <c r="O8086">
        <v>0</v>
      </c>
      <c r="P8086">
        <v>58370380</v>
      </c>
      <c r="Q8086">
        <v>12155</v>
      </c>
      <c r="R8086" t="b">
        <v>0</v>
      </c>
      <c r="S8086">
        <v>0</v>
      </c>
    </row>
    <row r="8087" spans="1:19">
      <c r="A8087">
        <v>83952502</v>
      </c>
      <c r="B8087" s="12"/>
      <c r="C8087" s="12" t="s">
        <v>4797</v>
      </c>
      <c r="D8087" s="12" t="s">
        <v>5370</v>
      </c>
      <c r="E8087" t="b">
        <v>0</v>
      </c>
      <c r="F8087">
        <v>0</v>
      </c>
      <c r="G8087">
        <v>7201</v>
      </c>
      <c r="H8087">
        <v>43983</v>
      </c>
      <c r="I8087" s="12" t="s">
        <v>4717</v>
      </c>
      <c r="J8087">
        <v>12</v>
      </c>
      <c r="K8087">
        <v>10717</v>
      </c>
      <c r="L8087">
        <v>0</v>
      </c>
      <c r="M8087">
        <v>0</v>
      </c>
      <c r="N8087">
        <v>391436</v>
      </c>
      <c r="O8087">
        <v>0</v>
      </c>
      <c r="P8087">
        <v>58761816</v>
      </c>
      <c r="Q8087">
        <v>12156</v>
      </c>
      <c r="R8087" t="b">
        <v>0</v>
      </c>
      <c r="S8087">
        <v>0</v>
      </c>
    </row>
    <row r="8088" spans="1:19">
      <c r="A8088">
        <v>83952502</v>
      </c>
      <c r="B8088" s="12"/>
      <c r="C8088" s="12" t="s">
        <v>4797</v>
      </c>
      <c r="D8088" s="12" t="s">
        <v>5370</v>
      </c>
      <c r="E8088" t="b">
        <v>0</v>
      </c>
      <c r="F8088">
        <v>0</v>
      </c>
      <c r="G8088">
        <v>7201</v>
      </c>
      <c r="H8088">
        <v>44013</v>
      </c>
      <c r="I8088" s="12" t="s">
        <v>4718</v>
      </c>
      <c r="J8088">
        <v>12</v>
      </c>
      <c r="K8088">
        <v>10797</v>
      </c>
      <c r="L8088">
        <v>0</v>
      </c>
      <c r="M8088">
        <v>0</v>
      </c>
      <c r="N8088">
        <v>550850</v>
      </c>
      <c r="O8088">
        <v>0</v>
      </c>
      <c r="P8088">
        <v>59312666</v>
      </c>
      <c r="Q8088">
        <v>12157</v>
      </c>
      <c r="R8088" t="b">
        <v>0</v>
      </c>
      <c r="S8088">
        <v>0</v>
      </c>
    </row>
    <row r="8089" spans="1:19">
      <c r="A8089">
        <v>83952502</v>
      </c>
      <c r="B8089" s="12"/>
      <c r="C8089" s="12" t="s">
        <v>4797</v>
      </c>
      <c r="D8089" s="12" t="s">
        <v>5370</v>
      </c>
      <c r="E8089" t="b">
        <v>0</v>
      </c>
      <c r="F8089">
        <v>0</v>
      </c>
      <c r="G8089">
        <v>7201</v>
      </c>
      <c r="H8089">
        <v>44044</v>
      </c>
      <c r="I8089" s="12" t="s">
        <v>4719</v>
      </c>
      <c r="J8089">
        <v>12</v>
      </c>
      <c r="K8089">
        <v>10877</v>
      </c>
      <c r="L8089">
        <v>0</v>
      </c>
      <c r="M8089">
        <v>0</v>
      </c>
      <c r="N8089">
        <v>565050</v>
      </c>
      <c r="O8089">
        <v>0</v>
      </c>
      <c r="P8089">
        <v>59877716</v>
      </c>
      <c r="Q8089">
        <v>12158</v>
      </c>
      <c r="R8089" t="b">
        <v>0</v>
      </c>
      <c r="S8089">
        <v>0</v>
      </c>
    </row>
    <row r="8090" spans="1:19">
      <c r="A8090">
        <v>83952502</v>
      </c>
      <c r="B8090" s="12"/>
      <c r="C8090" s="12" t="s">
        <v>4797</v>
      </c>
      <c r="D8090" s="12" t="s">
        <v>5370</v>
      </c>
      <c r="E8090" t="b">
        <v>0</v>
      </c>
      <c r="F8090">
        <v>0</v>
      </c>
      <c r="G8090">
        <v>7201</v>
      </c>
      <c r="H8090">
        <v>44075</v>
      </c>
      <c r="I8090" s="12" t="s">
        <v>4720</v>
      </c>
      <c r="J8090">
        <v>12</v>
      </c>
      <c r="K8090">
        <v>10957</v>
      </c>
      <c r="L8090">
        <v>0</v>
      </c>
      <c r="M8090">
        <v>0</v>
      </c>
      <c r="N8090">
        <v>569805</v>
      </c>
      <c r="O8090">
        <v>0</v>
      </c>
      <c r="P8090">
        <v>60447521</v>
      </c>
      <c r="Q8090">
        <v>12159</v>
      </c>
      <c r="R8090" t="b">
        <v>0</v>
      </c>
      <c r="S8090">
        <v>0</v>
      </c>
    </row>
    <row r="8091" spans="1:19">
      <c r="A8091">
        <v>83952502</v>
      </c>
      <c r="B8091" s="12"/>
      <c r="C8091" s="12" t="s">
        <v>4797</v>
      </c>
      <c r="D8091" s="12" t="s">
        <v>5370</v>
      </c>
      <c r="E8091" t="b">
        <v>0</v>
      </c>
      <c r="F8091">
        <v>0</v>
      </c>
      <c r="G8091">
        <v>7201</v>
      </c>
      <c r="H8091">
        <v>44105</v>
      </c>
      <c r="I8091" s="12" t="s">
        <v>4721</v>
      </c>
      <c r="J8091">
        <v>12</v>
      </c>
      <c r="K8091">
        <v>11037</v>
      </c>
      <c r="L8091">
        <v>0</v>
      </c>
      <c r="M8091">
        <v>0</v>
      </c>
      <c r="N8091">
        <v>533676</v>
      </c>
      <c r="O8091">
        <v>0</v>
      </c>
      <c r="P8091">
        <v>60981197</v>
      </c>
      <c r="Q8091">
        <v>12160</v>
      </c>
      <c r="R8091" t="b">
        <v>0</v>
      </c>
      <c r="S8091">
        <v>0</v>
      </c>
    </row>
    <row r="8092" spans="1:19">
      <c r="A8092">
        <v>83952502</v>
      </c>
      <c r="B8092" s="12"/>
      <c r="C8092" s="12" t="s">
        <v>4797</v>
      </c>
      <c r="D8092" s="12" t="s">
        <v>5370</v>
      </c>
      <c r="E8092" t="b">
        <v>0</v>
      </c>
      <c r="F8092">
        <v>0</v>
      </c>
      <c r="G8092">
        <v>7201</v>
      </c>
      <c r="H8092">
        <v>44136</v>
      </c>
      <c r="I8092" s="12" t="s">
        <v>4722</v>
      </c>
      <c r="J8092">
        <v>12</v>
      </c>
      <c r="K8092">
        <v>11117</v>
      </c>
      <c r="L8092">
        <v>0</v>
      </c>
      <c r="M8092">
        <v>0</v>
      </c>
      <c r="N8092">
        <v>526752</v>
      </c>
      <c r="O8092">
        <v>0</v>
      </c>
      <c r="P8092">
        <v>61507949</v>
      </c>
      <c r="Q8092">
        <v>12161</v>
      </c>
      <c r="R8092" t="b">
        <v>0</v>
      </c>
      <c r="S8092">
        <v>0</v>
      </c>
    </row>
    <row r="8093" spans="1:19">
      <c r="A8093">
        <v>83952502</v>
      </c>
      <c r="B8093" s="12"/>
      <c r="C8093" s="12" t="s">
        <v>4797</v>
      </c>
      <c r="D8093" s="12" t="s">
        <v>5370</v>
      </c>
      <c r="E8093" t="b">
        <v>0</v>
      </c>
      <c r="F8093">
        <v>0</v>
      </c>
      <c r="G8093">
        <v>7201</v>
      </c>
      <c r="H8093">
        <v>44166</v>
      </c>
      <c r="I8093" s="12" t="s">
        <v>4723</v>
      </c>
      <c r="J8093">
        <v>12</v>
      </c>
      <c r="K8093">
        <v>11197</v>
      </c>
      <c r="L8093">
        <v>0</v>
      </c>
      <c r="M8093">
        <v>0</v>
      </c>
      <c r="N8093">
        <v>521024</v>
      </c>
      <c r="O8093">
        <v>0</v>
      </c>
      <c r="P8093">
        <v>62028973</v>
      </c>
      <c r="Q8093">
        <v>12162</v>
      </c>
      <c r="R8093" t="b">
        <v>0</v>
      </c>
      <c r="S8093">
        <v>0</v>
      </c>
    </row>
    <row r="8094" spans="1:19">
      <c r="A8094">
        <v>83952502</v>
      </c>
      <c r="B8094" s="12" t="s">
        <v>4724</v>
      </c>
      <c r="C8094" s="12" t="s">
        <v>4797</v>
      </c>
      <c r="D8094" s="12" t="s">
        <v>4724</v>
      </c>
      <c r="E8094" t="b">
        <v>0</v>
      </c>
      <c r="F8094">
        <v>0</v>
      </c>
      <c r="G8094">
        <v>7201</v>
      </c>
      <c r="H8094" t="s">
        <v>21</v>
      </c>
      <c r="I8094" s="12"/>
      <c r="K8094">
        <v>0</v>
      </c>
      <c r="L8094">
        <v>0</v>
      </c>
      <c r="M8094">
        <v>0</v>
      </c>
      <c r="N8094">
        <v>6103753</v>
      </c>
      <c r="O8094">
        <v>0</v>
      </c>
      <c r="P8094">
        <v>62028973</v>
      </c>
      <c r="Q8094">
        <v>12163</v>
      </c>
      <c r="R8094" t="b">
        <v>0</v>
      </c>
      <c r="S8094">
        <v>0</v>
      </c>
    </row>
    <row r="8095" spans="1:19">
      <c r="A8095">
        <v>83952502</v>
      </c>
      <c r="B8095" s="12" t="s">
        <v>5324</v>
      </c>
      <c r="C8095" s="12" t="s">
        <v>4797</v>
      </c>
      <c r="D8095" s="12" t="s">
        <v>5324</v>
      </c>
      <c r="E8095" t="b">
        <v>0</v>
      </c>
      <c r="F8095">
        <v>0</v>
      </c>
      <c r="G8095">
        <v>7202</v>
      </c>
      <c r="H8095" t="s">
        <v>21</v>
      </c>
      <c r="I8095" s="12"/>
      <c r="K8095">
        <v>0</v>
      </c>
      <c r="L8095">
        <v>11441</v>
      </c>
      <c r="M8095">
        <v>11441</v>
      </c>
      <c r="N8095">
        <v>0</v>
      </c>
      <c r="O8095">
        <v>0</v>
      </c>
      <c r="P8095">
        <v>0</v>
      </c>
      <c r="Q8095">
        <v>12164</v>
      </c>
      <c r="R8095" t="b">
        <v>0</v>
      </c>
      <c r="S8095">
        <v>0</v>
      </c>
    </row>
    <row r="8096" spans="1:19">
      <c r="A8096">
        <v>83952502</v>
      </c>
      <c r="B8096" s="12"/>
      <c r="C8096" s="12" t="s">
        <v>4797</v>
      </c>
      <c r="D8096" s="12" t="s">
        <v>5324</v>
      </c>
      <c r="E8096" t="b">
        <v>0</v>
      </c>
      <c r="F8096">
        <v>0</v>
      </c>
      <c r="G8096">
        <v>7202</v>
      </c>
      <c r="H8096">
        <v>43922</v>
      </c>
      <c r="I8096" s="12" t="s">
        <v>4725</v>
      </c>
      <c r="J8096">
        <v>12</v>
      </c>
      <c r="K8096">
        <v>10558</v>
      </c>
      <c r="L8096">
        <v>0</v>
      </c>
      <c r="M8096">
        <v>0</v>
      </c>
      <c r="N8096">
        <v>3164</v>
      </c>
      <c r="O8096">
        <v>0</v>
      </c>
      <c r="P8096">
        <v>3164</v>
      </c>
      <c r="Q8096">
        <v>12165</v>
      </c>
      <c r="R8096" t="b">
        <v>0</v>
      </c>
      <c r="S8096">
        <v>0</v>
      </c>
    </row>
    <row r="8097" spans="1:19">
      <c r="A8097">
        <v>83952502</v>
      </c>
      <c r="B8097" s="12"/>
      <c r="C8097" s="12" t="s">
        <v>4797</v>
      </c>
      <c r="D8097" s="12" t="s">
        <v>5324</v>
      </c>
      <c r="E8097" t="b">
        <v>0</v>
      </c>
      <c r="F8097">
        <v>0</v>
      </c>
      <c r="G8097">
        <v>7202</v>
      </c>
      <c r="H8097">
        <v>43992</v>
      </c>
      <c r="I8097" s="12" t="s">
        <v>6390</v>
      </c>
      <c r="J8097">
        <v>1</v>
      </c>
      <c r="K8097">
        <v>13832</v>
      </c>
      <c r="L8097">
        <v>0</v>
      </c>
      <c r="M8097">
        <v>0</v>
      </c>
      <c r="N8097">
        <v>0</v>
      </c>
      <c r="O8097">
        <v>3164</v>
      </c>
      <c r="P8097">
        <v>0</v>
      </c>
      <c r="Q8097">
        <v>12166</v>
      </c>
      <c r="R8097" t="b">
        <v>0</v>
      </c>
      <c r="S8097">
        <v>0</v>
      </c>
    </row>
    <row r="8098" spans="1:19">
      <c r="A8098">
        <v>83952502</v>
      </c>
      <c r="B8098" s="12"/>
      <c r="C8098" s="12" t="s">
        <v>4797</v>
      </c>
      <c r="D8098" s="12" t="s">
        <v>5324</v>
      </c>
      <c r="E8098" t="b">
        <v>0</v>
      </c>
      <c r="F8098">
        <v>0</v>
      </c>
      <c r="G8098">
        <v>7202</v>
      </c>
      <c r="H8098">
        <v>44013</v>
      </c>
      <c r="I8098" s="12" t="s">
        <v>4726</v>
      </c>
      <c r="J8098">
        <v>12</v>
      </c>
      <c r="K8098">
        <v>10798</v>
      </c>
      <c r="L8098">
        <v>0</v>
      </c>
      <c r="M8098">
        <v>0</v>
      </c>
      <c r="N8098">
        <v>1885</v>
      </c>
      <c r="O8098">
        <v>0</v>
      </c>
      <c r="P8098">
        <v>1885</v>
      </c>
      <c r="Q8098">
        <v>12167</v>
      </c>
      <c r="R8098" t="b">
        <v>0</v>
      </c>
      <c r="S8098">
        <v>0</v>
      </c>
    </row>
    <row r="8099" spans="1:19">
      <c r="A8099">
        <v>83952502</v>
      </c>
      <c r="B8099" s="12"/>
      <c r="C8099" s="12" t="s">
        <v>4797</v>
      </c>
      <c r="D8099" s="12" t="s">
        <v>5324</v>
      </c>
      <c r="E8099" t="b">
        <v>0</v>
      </c>
      <c r="F8099">
        <v>0</v>
      </c>
      <c r="G8099">
        <v>7202</v>
      </c>
      <c r="H8099">
        <v>44044</v>
      </c>
      <c r="I8099" s="12" t="s">
        <v>4727</v>
      </c>
      <c r="J8099">
        <v>12</v>
      </c>
      <c r="K8099">
        <v>10878</v>
      </c>
      <c r="L8099">
        <v>0</v>
      </c>
      <c r="M8099">
        <v>0</v>
      </c>
      <c r="N8099">
        <v>6392</v>
      </c>
      <c r="O8099">
        <v>0</v>
      </c>
      <c r="P8099">
        <v>8277</v>
      </c>
      <c r="Q8099">
        <v>12168</v>
      </c>
      <c r="R8099" t="b">
        <v>0</v>
      </c>
      <c r="S8099">
        <v>0</v>
      </c>
    </row>
    <row r="8100" spans="1:19">
      <c r="A8100">
        <v>83952502</v>
      </c>
      <c r="B8100" s="12"/>
      <c r="C8100" s="12" t="s">
        <v>4797</v>
      </c>
      <c r="D8100" s="12" t="s">
        <v>5324</v>
      </c>
      <c r="E8100" t="b">
        <v>0</v>
      </c>
      <c r="F8100">
        <v>0</v>
      </c>
      <c r="G8100">
        <v>7202</v>
      </c>
      <c r="H8100">
        <v>44073</v>
      </c>
      <c r="I8100" s="12" t="s">
        <v>6391</v>
      </c>
      <c r="J8100">
        <v>1</v>
      </c>
      <c r="K8100">
        <v>14027</v>
      </c>
      <c r="L8100">
        <v>0</v>
      </c>
      <c r="M8100">
        <v>0</v>
      </c>
      <c r="N8100">
        <v>0</v>
      </c>
      <c r="O8100">
        <v>1885</v>
      </c>
      <c r="P8100">
        <v>6392</v>
      </c>
      <c r="Q8100">
        <v>12169</v>
      </c>
      <c r="R8100" t="b">
        <v>0</v>
      </c>
      <c r="S8100">
        <v>0</v>
      </c>
    </row>
    <row r="8101" spans="1:19">
      <c r="A8101">
        <v>83952502</v>
      </c>
      <c r="B8101" s="12"/>
      <c r="C8101" s="12" t="s">
        <v>4797</v>
      </c>
      <c r="D8101" s="12" t="s">
        <v>5324</v>
      </c>
      <c r="E8101" t="b">
        <v>0</v>
      </c>
      <c r="F8101">
        <v>0</v>
      </c>
      <c r="G8101">
        <v>7202</v>
      </c>
      <c r="H8101">
        <v>44073</v>
      </c>
      <c r="I8101" s="12" t="s">
        <v>6392</v>
      </c>
      <c r="J8101">
        <v>1</v>
      </c>
      <c r="K8101">
        <v>14027</v>
      </c>
      <c r="L8101">
        <v>0</v>
      </c>
      <c r="M8101">
        <v>0</v>
      </c>
      <c r="N8101">
        <v>0</v>
      </c>
      <c r="O8101">
        <v>6392</v>
      </c>
      <c r="P8101">
        <v>0</v>
      </c>
      <c r="Q8101">
        <v>12170</v>
      </c>
      <c r="R8101" t="b">
        <v>0</v>
      </c>
      <c r="S8101">
        <v>0</v>
      </c>
    </row>
    <row r="8102" spans="1:19">
      <c r="A8102">
        <v>83952502</v>
      </c>
      <c r="B8102" s="12" t="s">
        <v>4728</v>
      </c>
      <c r="C8102" s="12" t="s">
        <v>4797</v>
      </c>
      <c r="D8102" s="12" t="s">
        <v>4728</v>
      </c>
      <c r="E8102" t="b">
        <v>0</v>
      </c>
      <c r="F8102">
        <v>0</v>
      </c>
      <c r="G8102">
        <v>7202</v>
      </c>
      <c r="H8102" t="s">
        <v>21</v>
      </c>
      <c r="I8102" s="12"/>
      <c r="K8102">
        <v>0</v>
      </c>
      <c r="L8102">
        <v>0</v>
      </c>
      <c r="M8102">
        <v>0</v>
      </c>
      <c r="N8102">
        <v>11441</v>
      </c>
      <c r="O8102">
        <v>11441</v>
      </c>
      <c r="P8102">
        <v>0</v>
      </c>
      <c r="Q8102">
        <v>12175</v>
      </c>
      <c r="R8102" t="b">
        <v>0</v>
      </c>
      <c r="S8102">
        <v>0</v>
      </c>
    </row>
    <row r="8103" spans="1:19">
      <c r="A8103">
        <v>83952502</v>
      </c>
      <c r="B8103" s="12" t="s">
        <v>5398</v>
      </c>
      <c r="C8103" s="12" t="s">
        <v>4797</v>
      </c>
      <c r="D8103" s="12" t="s">
        <v>5398</v>
      </c>
      <c r="E8103" t="b">
        <v>0</v>
      </c>
      <c r="F8103">
        <v>8921036</v>
      </c>
      <c r="G8103">
        <v>7401</v>
      </c>
      <c r="H8103" t="s">
        <v>21</v>
      </c>
      <c r="I8103" s="12"/>
      <c r="K8103">
        <v>0</v>
      </c>
      <c r="L8103">
        <v>2541710</v>
      </c>
      <c r="M8103">
        <v>549491</v>
      </c>
      <c r="N8103">
        <v>0</v>
      </c>
      <c r="O8103">
        <v>0</v>
      </c>
      <c r="P8103">
        <v>8921036</v>
      </c>
      <c r="Q8103">
        <v>12186</v>
      </c>
      <c r="R8103" t="b">
        <v>0</v>
      </c>
      <c r="S8103">
        <v>0</v>
      </c>
    </row>
    <row r="8104" spans="1:19">
      <c r="A8104">
        <v>83952502</v>
      </c>
      <c r="B8104" s="12"/>
      <c r="C8104" s="12" t="s">
        <v>4797</v>
      </c>
      <c r="D8104" s="12" t="s">
        <v>5398</v>
      </c>
      <c r="E8104" t="b">
        <v>0</v>
      </c>
      <c r="F8104">
        <v>0</v>
      </c>
      <c r="G8104">
        <v>7401</v>
      </c>
      <c r="H8104">
        <v>43831</v>
      </c>
      <c r="I8104" s="12" t="s">
        <v>4729</v>
      </c>
      <c r="J8104">
        <v>12</v>
      </c>
      <c r="K8104">
        <v>10321</v>
      </c>
      <c r="L8104">
        <v>0</v>
      </c>
      <c r="M8104">
        <v>0</v>
      </c>
      <c r="N8104">
        <v>222012</v>
      </c>
      <c r="O8104">
        <v>0</v>
      </c>
      <c r="P8104">
        <v>9143048</v>
      </c>
      <c r="Q8104">
        <v>12187</v>
      </c>
      <c r="R8104" t="b">
        <v>0</v>
      </c>
      <c r="S8104">
        <v>0</v>
      </c>
    </row>
    <row r="8105" spans="1:19">
      <c r="A8105">
        <v>83952502</v>
      </c>
      <c r="B8105" s="12"/>
      <c r="C8105" s="12" t="s">
        <v>4797</v>
      </c>
      <c r="D8105" s="12" t="s">
        <v>5398</v>
      </c>
      <c r="E8105" t="b">
        <v>0</v>
      </c>
      <c r="F8105">
        <v>0</v>
      </c>
      <c r="G8105">
        <v>7401</v>
      </c>
      <c r="H8105">
        <v>43845</v>
      </c>
      <c r="I8105" s="12" t="s">
        <v>6428</v>
      </c>
      <c r="J8105">
        <v>1</v>
      </c>
      <c r="K8105">
        <v>13516</v>
      </c>
      <c r="L8105">
        <v>0</v>
      </c>
      <c r="M8105">
        <v>0</v>
      </c>
      <c r="N8105">
        <v>0</v>
      </c>
      <c r="O8105">
        <v>136547</v>
      </c>
      <c r="P8105">
        <v>9006501</v>
      </c>
      <c r="Q8105">
        <v>12188</v>
      </c>
      <c r="R8105" t="b">
        <v>0</v>
      </c>
      <c r="S8105">
        <v>0</v>
      </c>
    </row>
    <row r="8106" spans="1:19">
      <c r="A8106">
        <v>83952502</v>
      </c>
      <c r="B8106" s="12"/>
      <c r="C8106" s="12" t="s">
        <v>4797</v>
      </c>
      <c r="D8106" s="12" t="s">
        <v>5398</v>
      </c>
      <c r="E8106" t="b">
        <v>0</v>
      </c>
      <c r="F8106">
        <v>0</v>
      </c>
      <c r="G8106">
        <v>7401</v>
      </c>
      <c r="H8106">
        <v>43862</v>
      </c>
      <c r="I8106" s="12" t="s">
        <v>4730</v>
      </c>
      <c r="J8106">
        <v>12</v>
      </c>
      <c r="K8106">
        <v>10401</v>
      </c>
      <c r="L8106">
        <v>0</v>
      </c>
      <c r="M8106">
        <v>0</v>
      </c>
      <c r="N8106">
        <v>225345</v>
      </c>
      <c r="O8106">
        <v>0</v>
      </c>
      <c r="P8106">
        <v>9231846</v>
      </c>
      <c r="Q8106">
        <v>12189</v>
      </c>
      <c r="R8106" t="b">
        <v>0</v>
      </c>
      <c r="S8106">
        <v>0</v>
      </c>
    </row>
    <row r="8107" spans="1:19">
      <c r="A8107">
        <v>83952502</v>
      </c>
      <c r="B8107" s="12"/>
      <c r="C8107" s="12" t="s">
        <v>4797</v>
      </c>
      <c r="D8107" s="12" t="s">
        <v>5398</v>
      </c>
      <c r="E8107" t="b">
        <v>0</v>
      </c>
      <c r="F8107">
        <v>0</v>
      </c>
      <c r="G8107">
        <v>7401</v>
      </c>
      <c r="H8107">
        <v>43891</v>
      </c>
      <c r="I8107" s="12" t="s">
        <v>4731</v>
      </c>
      <c r="J8107">
        <v>12</v>
      </c>
      <c r="K8107">
        <v>10481</v>
      </c>
      <c r="L8107">
        <v>0</v>
      </c>
      <c r="M8107">
        <v>0</v>
      </c>
      <c r="N8107">
        <v>225825</v>
      </c>
      <c r="O8107">
        <v>0</v>
      </c>
      <c r="P8107">
        <v>9457671</v>
      </c>
      <c r="Q8107">
        <v>12190</v>
      </c>
      <c r="R8107" t="b">
        <v>0</v>
      </c>
      <c r="S8107">
        <v>0</v>
      </c>
    </row>
    <row r="8108" spans="1:19">
      <c r="A8108">
        <v>83952502</v>
      </c>
      <c r="B8108" s="12"/>
      <c r="C8108" s="12" t="s">
        <v>4797</v>
      </c>
      <c r="D8108" s="12" t="s">
        <v>5398</v>
      </c>
      <c r="E8108" t="b">
        <v>0</v>
      </c>
      <c r="F8108">
        <v>0</v>
      </c>
      <c r="G8108">
        <v>7401</v>
      </c>
      <c r="H8108">
        <v>43906</v>
      </c>
      <c r="I8108" s="12" t="s">
        <v>6429</v>
      </c>
      <c r="J8108">
        <v>1</v>
      </c>
      <c r="K8108">
        <v>13666</v>
      </c>
      <c r="L8108">
        <v>0</v>
      </c>
      <c r="M8108">
        <v>0</v>
      </c>
      <c r="N8108">
        <v>0</v>
      </c>
      <c r="O8108">
        <v>139420</v>
      </c>
      <c r="P8108">
        <v>9318251</v>
      </c>
      <c r="Q8108">
        <v>12191</v>
      </c>
      <c r="R8108" t="b">
        <v>0</v>
      </c>
      <c r="S8108">
        <v>0</v>
      </c>
    </row>
    <row r="8109" spans="1:19">
      <c r="A8109">
        <v>83952502</v>
      </c>
      <c r="B8109" s="12"/>
      <c r="C8109" s="12" t="s">
        <v>4797</v>
      </c>
      <c r="D8109" s="12" t="s">
        <v>5398</v>
      </c>
      <c r="E8109" t="b">
        <v>0</v>
      </c>
      <c r="F8109">
        <v>0</v>
      </c>
      <c r="G8109">
        <v>7401</v>
      </c>
      <c r="H8109">
        <v>43922</v>
      </c>
      <c r="I8109" s="12" t="s">
        <v>4732</v>
      </c>
      <c r="J8109">
        <v>12</v>
      </c>
      <c r="K8109">
        <v>10561</v>
      </c>
      <c r="L8109">
        <v>0</v>
      </c>
      <c r="M8109">
        <v>0</v>
      </c>
      <c r="N8109">
        <v>157790</v>
      </c>
      <c r="O8109">
        <v>0</v>
      </c>
      <c r="P8109">
        <v>9476041</v>
      </c>
      <c r="Q8109">
        <v>12192</v>
      </c>
      <c r="R8109" t="b">
        <v>0</v>
      </c>
      <c r="S8109">
        <v>0</v>
      </c>
    </row>
    <row r="8110" spans="1:19">
      <c r="A8110">
        <v>83952502</v>
      </c>
      <c r="B8110" s="12"/>
      <c r="C8110" s="12" t="s">
        <v>4797</v>
      </c>
      <c r="D8110" s="12" t="s">
        <v>5398</v>
      </c>
      <c r="E8110" t="b">
        <v>0</v>
      </c>
      <c r="F8110">
        <v>0</v>
      </c>
      <c r="G8110">
        <v>7401</v>
      </c>
      <c r="H8110">
        <v>43936</v>
      </c>
      <c r="I8110" s="12" t="s">
        <v>6430</v>
      </c>
      <c r="J8110">
        <v>1</v>
      </c>
      <c r="K8110">
        <v>13709</v>
      </c>
      <c r="L8110">
        <v>0</v>
      </c>
      <c r="M8110">
        <v>0</v>
      </c>
      <c r="N8110">
        <v>0</v>
      </c>
      <c r="O8110">
        <v>49071</v>
      </c>
      <c r="P8110">
        <v>9426970</v>
      </c>
      <c r="Q8110">
        <v>12193</v>
      </c>
      <c r="R8110" t="b">
        <v>0</v>
      </c>
      <c r="S8110">
        <v>0</v>
      </c>
    </row>
    <row r="8111" spans="1:19">
      <c r="A8111">
        <v>83952502</v>
      </c>
      <c r="B8111" s="12"/>
      <c r="C8111" s="12" t="s">
        <v>4797</v>
      </c>
      <c r="D8111" s="12" t="s">
        <v>5398</v>
      </c>
      <c r="E8111" t="b">
        <v>0</v>
      </c>
      <c r="F8111">
        <v>0</v>
      </c>
      <c r="G8111">
        <v>7401</v>
      </c>
      <c r="H8111">
        <v>43952</v>
      </c>
      <c r="I8111" s="12" t="s">
        <v>4733</v>
      </c>
      <c r="J8111">
        <v>12</v>
      </c>
      <c r="K8111">
        <v>10641</v>
      </c>
      <c r="L8111">
        <v>0</v>
      </c>
      <c r="M8111">
        <v>0</v>
      </c>
      <c r="N8111">
        <v>155478</v>
      </c>
      <c r="O8111">
        <v>0</v>
      </c>
      <c r="P8111">
        <v>9582448</v>
      </c>
      <c r="Q8111">
        <v>12194</v>
      </c>
      <c r="R8111" t="b">
        <v>0</v>
      </c>
      <c r="S8111">
        <v>0</v>
      </c>
    </row>
    <row r="8112" spans="1:19">
      <c r="A8112">
        <v>83952502</v>
      </c>
      <c r="B8112" s="12"/>
      <c r="C8112" s="12" t="s">
        <v>4797</v>
      </c>
      <c r="D8112" s="12" t="s">
        <v>5398</v>
      </c>
      <c r="E8112" t="b">
        <v>0</v>
      </c>
      <c r="F8112">
        <v>0</v>
      </c>
      <c r="G8112">
        <v>7401</v>
      </c>
      <c r="H8112">
        <v>43965</v>
      </c>
      <c r="I8112" s="12" t="s">
        <v>6431</v>
      </c>
      <c r="J8112">
        <v>1</v>
      </c>
      <c r="K8112">
        <v>13778</v>
      </c>
      <c r="L8112">
        <v>0</v>
      </c>
      <c r="M8112">
        <v>0</v>
      </c>
      <c r="N8112">
        <v>0</v>
      </c>
      <c r="O8112">
        <v>110070</v>
      </c>
      <c r="P8112">
        <v>9472378</v>
      </c>
      <c r="Q8112">
        <v>12195</v>
      </c>
      <c r="R8112" t="b">
        <v>0</v>
      </c>
      <c r="S8112">
        <v>0</v>
      </c>
    </row>
    <row r="8113" spans="1:19">
      <c r="A8113">
        <v>83952502</v>
      </c>
      <c r="B8113" s="12"/>
      <c r="C8113" s="12" t="s">
        <v>4797</v>
      </c>
      <c r="D8113" s="12" t="s">
        <v>5398</v>
      </c>
      <c r="E8113" t="b">
        <v>0</v>
      </c>
      <c r="F8113">
        <v>0</v>
      </c>
      <c r="G8113">
        <v>7401</v>
      </c>
      <c r="H8113">
        <v>43983</v>
      </c>
      <c r="I8113" s="12" t="s">
        <v>4734</v>
      </c>
      <c r="J8113">
        <v>12</v>
      </c>
      <c r="K8113">
        <v>10721</v>
      </c>
      <c r="L8113">
        <v>0</v>
      </c>
      <c r="M8113">
        <v>0</v>
      </c>
      <c r="N8113">
        <v>160740</v>
      </c>
      <c r="O8113">
        <v>0</v>
      </c>
      <c r="P8113">
        <v>9633118</v>
      </c>
      <c r="Q8113">
        <v>12196</v>
      </c>
      <c r="R8113" t="b">
        <v>0</v>
      </c>
      <c r="S8113">
        <v>0</v>
      </c>
    </row>
    <row r="8114" spans="1:19">
      <c r="A8114">
        <v>83952502</v>
      </c>
      <c r="B8114" s="12"/>
      <c r="C8114" s="12" t="s">
        <v>4797</v>
      </c>
      <c r="D8114" s="12" t="s">
        <v>5398</v>
      </c>
      <c r="E8114" t="b">
        <v>0</v>
      </c>
      <c r="F8114">
        <v>0</v>
      </c>
      <c r="G8114">
        <v>7401</v>
      </c>
      <c r="H8114">
        <v>44013</v>
      </c>
      <c r="I8114" s="12" t="s">
        <v>4735</v>
      </c>
      <c r="J8114">
        <v>12</v>
      </c>
      <c r="K8114">
        <v>10801</v>
      </c>
      <c r="L8114">
        <v>0</v>
      </c>
      <c r="M8114">
        <v>0</v>
      </c>
      <c r="N8114">
        <v>221954</v>
      </c>
      <c r="O8114">
        <v>0</v>
      </c>
      <c r="P8114">
        <v>9855072</v>
      </c>
      <c r="Q8114">
        <v>12197</v>
      </c>
      <c r="R8114" t="b">
        <v>0</v>
      </c>
      <c r="S8114">
        <v>0</v>
      </c>
    </row>
    <row r="8115" spans="1:19">
      <c r="A8115">
        <v>83952502</v>
      </c>
      <c r="B8115" s="12"/>
      <c r="C8115" s="12" t="s">
        <v>4797</v>
      </c>
      <c r="D8115" s="12" t="s">
        <v>5398</v>
      </c>
      <c r="E8115" t="b">
        <v>0</v>
      </c>
      <c r="F8115">
        <v>0</v>
      </c>
      <c r="G8115">
        <v>7401</v>
      </c>
      <c r="H8115">
        <v>44029</v>
      </c>
      <c r="I8115" s="12" t="s">
        <v>6432</v>
      </c>
      <c r="J8115">
        <v>1</v>
      </c>
      <c r="K8115">
        <v>13918</v>
      </c>
      <c r="L8115">
        <v>0</v>
      </c>
      <c r="M8115">
        <v>0</v>
      </c>
      <c r="N8115">
        <v>0</v>
      </c>
      <c r="O8115">
        <v>114383</v>
      </c>
      <c r="P8115">
        <v>9740689</v>
      </c>
      <c r="Q8115">
        <v>12198</v>
      </c>
      <c r="R8115" t="b">
        <v>0</v>
      </c>
      <c r="S8115">
        <v>0</v>
      </c>
    </row>
    <row r="8116" spans="1:19">
      <c r="A8116">
        <v>83952502</v>
      </c>
      <c r="B8116" s="12"/>
      <c r="C8116" s="12" t="s">
        <v>4797</v>
      </c>
      <c r="D8116" s="12" t="s">
        <v>5398</v>
      </c>
      <c r="E8116" t="b">
        <v>0</v>
      </c>
      <c r="F8116">
        <v>0</v>
      </c>
      <c r="G8116">
        <v>7401</v>
      </c>
      <c r="H8116">
        <v>44044</v>
      </c>
      <c r="I8116" s="12" t="s">
        <v>4736</v>
      </c>
      <c r="J8116">
        <v>12</v>
      </c>
      <c r="K8116">
        <v>10881</v>
      </c>
      <c r="L8116">
        <v>0</v>
      </c>
      <c r="M8116">
        <v>0</v>
      </c>
      <c r="N8116">
        <v>231401</v>
      </c>
      <c r="O8116">
        <v>0</v>
      </c>
      <c r="P8116">
        <v>9972090</v>
      </c>
      <c r="Q8116">
        <v>12199</v>
      </c>
      <c r="R8116" t="b">
        <v>0</v>
      </c>
      <c r="S8116">
        <v>0</v>
      </c>
    </row>
    <row r="8117" spans="1:19">
      <c r="A8117">
        <v>83952502</v>
      </c>
      <c r="B8117" s="12"/>
      <c r="C8117" s="12" t="s">
        <v>4797</v>
      </c>
      <c r="D8117" s="12" t="s">
        <v>5398</v>
      </c>
      <c r="E8117" t="b">
        <v>0</v>
      </c>
      <c r="F8117">
        <v>0</v>
      </c>
      <c r="G8117">
        <v>7401</v>
      </c>
      <c r="H8117">
        <v>44075</v>
      </c>
      <c r="I8117" s="12" t="s">
        <v>4737</v>
      </c>
      <c r="J8117">
        <v>12</v>
      </c>
      <c r="K8117">
        <v>10961</v>
      </c>
      <c r="L8117">
        <v>0</v>
      </c>
      <c r="M8117">
        <v>0</v>
      </c>
      <c r="N8117">
        <v>236157</v>
      </c>
      <c r="O8117">
        <v>0</v>
      </c>
      <c r="P8117">
        <v>10208247</v>
      </c>
      <c r="Q8117">
        <v>12200</v>
      </c>
      <c r="R8117" t="b">
        <v>0</v>
      </c>
      <c r="S8117">
        <v>0</v>
      </c>
    </row>
    <row r="8118" spans="1:19">
      <c r="A8118">
        <v>83952502</v>
      </c>
      <c r="B8118" s="12"/>
      <c r="C8118" s="12" t="s">
        <v>4797</v>
      </c>
      <c r="D8118" s="12" t="s">
        <v>5398</v>
      </c>
      <c r="E8118" t="b">
        <v>0</v>
      </c>
      <c r="F8118">
        <v>0</v>
      </c>
      <c r="G8118">
        <v>7401</v>
      </c>
      <c r="H8118">
        <v>44105</v>
      </c>
      <c r="I8118" s="12" t="s">
        <v>4738</v>
      </c>
      <c r="J8118">
        <v>12</v>
      </c>
      <c r="K8118">
        <v>11041</v>
      </c>
      <c r="L8118">
        <v>0</v>
      </c>
      <c r="M8118">
        <v>0</v>
      </c>
      <c r="N8118">
        <v>233843</v>
      </c>
      <c r="O8118">
        <v>0</v>
      </c>
      <c r="P8118">
        <v>10442090</v>
      </c>
      <c r="Q8118">
        <v>12201</v>
      </c>
      <c r="R8118" t="b">
        <v>0</v>
      </c>
      <c r="S8118">
        <v>0</v>
      </c>
    </row>
    <row r="8119" spans="1:19">
      <c r="A8119">
        <v>83952502</v>
      </c>
      <c r="B8119" s="12"/>
      <c r="C8119" s="12" t="s">
        <v>4797</v>
      </c>
      <c r="D8119" s="12" t="s">
        <v>5398</v>
      </c>
      <c r="E8119" t="b">
        <v>0</v>
      </c>
      <c r="F8119">
        <v>0</v>
      </c>
      <c r="G8119">
        <v>7401</v>
      </c>
      <c r="H8119">
        <v>44136</v>
      </c>
      <c r="I8119" s="12" t="s">
        <v>4739</v>
      </c>
      <c r="J8119">
        <v>12</v>
      </c>
      <c r="K8119">
        <v>11121</v>
      </c>
      <c r="L8119">
        <v>0</v>
      </c>
      <c r="M8119">
        <v>0</v>
      </c>
      <c r="N8119">
        <v>235604</v>
      </c>
      <c r="O8119">
        <v>0</v>
      </c>
      <c r="P8119">
        <v>10677694</v>
      </c>
      <c r="Q8119">
        <v>12202</v>
      </c>
      <c r="R8119" t="b">
        <v>0</v>
      </c>
      <c r="S8119">
        <v>0</v>
      </c>
    </row>
    <row r="8120" spans="1:19">
      <c r="A8120">
        <v>83952502</v>
      </c>
      <c r="B8120" s="12"/>
      <c r="C8120" s="12" t="s">
        <v>4797</v>
      </c>
      <c r="D8120" s="12" t="s">
        <v>5398</v>
      </c>
      <c r="E8120" t="b">
        <v>0</v>
      </c>
      <c r="F8120">
        <v>0</v>
      </c>
      <c r="G8120">
        <v>7401</v>
      </c>
      <c r="H8120">
        <v>44166</v>
      </c>
      <c r="I8120" s="12" t="s">
        <v>4740</v>
      </c>
      <c r="J8120">
        <v>12</v>
      </c>
      <c r="K8120">
        <v>11201</v>
      </c>
      <c r="L8120">
        <v>0</v>
      </c>
      <c r="M8120">
        <v>0</v>
      </c>
      <c r="N8120">
        <v>235561</v>
      </c>
      <c r="O8120">
        <v>0</v>
      </c>
      <c r="P8120">
        <v>10913255</v>
      </c>
      <c r="Q8120">
        <v>12203</v>
      </c>
      <c r="R8120" t="b">
        <v>0</v>
      </c>
      <c r="S8120">
        <v>0</v>
      </c>
    </row>
    <row r="8121" spans="1:19">
      <c r="A8121">
        <v>83952502</v>
      </c>
      <c r="B8121" s="12" t="s">
        <v>4741</v>
      </c>
      <c r="C8121" s="12" t="s">
        <v>4797</v>
      </c>
      <c r="D8121" s="12" t="s">
        <v>4741</v>
      </c>
      <c r="E8121" t="b">
        <v>0</v>
      </c>
      <c r="F8121">
        <v>0</v>
      </c>
      <c r="G8121">
        <v>7401</v>
      </c>
      <c r="H8121" t="s">
        <v>21</v>
      </c>
      <c r="I8121" s="12"/>
      <c r="K8121">
        <v>0</v>
      </c>
      <c r="L8121">
        <v>0</v>
      </c>
      <c r="M8121">
        <v>0</v>
      </c>
      <c r="N8121">
        <v>2541710</v>
      </c>
      <c r="O8121">
        <v>549491</v>
      </c>
      <c r="P8121">
        <v>10913255</v>
      </c>
      <c r="Q8121">
        <v>12204</v>
      </c>
      <c r="R8121" t="b">
        <v>0</v>
      </c>
      <c r="S8121">
        <v>0</v>
      </c>
    </row>
    <row r="8122" spans="1:19">
      <c r="A8122">
        <v>83952502</v>
      </c>
      <c r="B8122" s="12" t="s">
        <v>5417</v>
      </c>
      <c r="C8122" s="12" t="s">
        <v>4797</v>
      </c>
      <c r="D8122" s="12" t="s">
        <v>5417</v>
      </c>
      <c r="E8122" t="b">
        <v>0</v>
      </c>
      <c r="F8122">
        <v>104428</v>
      </c>
      <c r="G8122">
        <v>7501</v>
      </c>
      <c r="H8122" t="s">
        <v>21</v>
      </c>
      <c r="I8122" s="12"/>
      <c r="K8122">
        <v>0</v>
      </c>
      <c r="L8122">
        <v>283866</v>
      </c>
      <c r="M8122">
        <v>191011</v>
      </c>
      <c r="N8122">
        <v>0</v>
      </c>
      <c r="O8122">
        <v>0</v>
      </c>
      <c r="P8122">
        <v>104428</v>
      </c>
      <c r="Q8122">
        <v>12207</v>
      </c>
      <c r="R8122" t="b">
        <v>0</v>
      </c>
      <c r="S8122">
        <v>0</v>
      </c>
    </row>
    <row r="8123" spans="1:19">
      <c r="A8123">
        <v>83952502</v>
      </c>
      <c r="B8123" s="12"/>
      <c r="C8123" s="12" t="s">
        <v>4797</v>
      </c>
      <c r="D8123" s="12" t="s">
        <v>5417</v>
      </c>
      <c r="E8123" t="b">
        <v>0</v>
      </c>
      <c r="F8123">
        <v>0</v>
      </c>
      <c r="G8123">
        <v>7501</v>
      </c>
      <c r="H8123">
        <v>43831</v>
      </c>
      <c r="I8123" s="12" t="s">
        <v>4742</v>
      </c>
      <c r="J8123">
        <v>12</v>
      </c>
      <c r="K8123">
        <v>10323</v>
      </c>
      <c r="L8123">
        <v>0</v>
      </c>
      <c r="M8123">
        <v>0</v>
      </c>
      <c r="N8123">
        <v>22915</v>
      </c>
      <c r="O8123">
        <v>0</v>
      </c>
      <c r="P8123">
        <v>127343</v>
      </c>
      <c r="Q8123">
        <v>12208</v>
      </c>
      <c r="R8123" t="b">
        <v>0</v>
      </c>
      <c r="S8123">
        <v>0</v>
      </c>
    </row>
    <row r="8124" spans="1:19">
      <c r="A8124">
        <v>83952502</v>
      </c>
      <c r="B8124" s="12"/>
      <c r="C8124" s="12" t="s">
        <v>4797</v>
      </c>
      <c r="D8124" s="12" t="s">
        <v>5417</v>
      </c>
      <c r="E8124" t="b">
        <v>0</v>
      </c>
      <c r="F8124">
        <v>0</v>
      </c>
      <c r="G8124">
        <v>7501</v>
      </c>
      <c r="H8124">
        <v>43857</v>
      </c>
      <c r="I8124" s="12" t="s">
        <v>6413</v>
      </c>
      <c r="J8124">
        <v>1</v>
      </c>
      <c r="K8124">
        <v>13528</v>
      </c>
      <c r="L8124">
        <v>0</v>
      </c>
      <c r="M8124">
        <v>0</v>
      </c>
      <c r="N8124">
        <v>0</v>
      </c>
      <c r="O8124">
        <v>22273</v>
      </c>
      <c r="P8124">
        <v>105070</v>
      </c>
      <c r="Q8124">
        <v>12209</v>
      </c>
      <c r="R8124" t="b">
        <v>0</v>
      </c>
      <c r="S8124">
        <v>0</v>
      </c>
    </row>
    <row r="8125" spans="1:19">
      <c r="A8125">
        <v>83952502</v>
      </c>
      <c r="B8125" s="12"/>
      <c r="C8125" s="12" t="s">
        <v>4797</v>
      </c>
      <c r="D8125" s="12" t="s">
        <v>5417</v>
      </c>
      <c r="E8125" t="b">
        <v>0</v>
      </c>
      <c r="F8125">
        <v>0</v>
      </c>
      <c r="G8125">
        <v>7501</v>
      </c>
      <c r="H8125">
        <v>43857</v>
      </c>
      <c r="I8125" s="12" t="s">
        <v>6414</v>
      </c>
      <c r="J8125">
        <v>1</v>
      </c>
      <c r="K8125">
        <v>13528</v>
      </c>
      <c r="L8125">
        <v>0</v>
      </c>
      <c r="M8125">
        <v>0</v>
      </c>
      <c r="N8125">
        <v>0</v>
      </c>
      <c r="O8125">
        <v>18808</v>
      </c>
      <c r="P8125">
        <v>86262</v>
      </c>
      <c r="Q8125">
        <v>12210</v>
      </c>
      <c r="R8125" t="b">
        <v>0</v>
      </c>
      <c r="S8125">
        <v>0</v>
      </c>
    </row>
    <row r="8126" spans="1:19">
      <c r="A8126">
        <v>83952502</v>
      </c>
      <c r="B8126" s="12"/>
      <c r="C8126" s="12" t="s">
        <v>4797</v>
      </c>
      <c r="D8126" s="12" t="s">
        <v>5417</v>
      </c>
      <c r="E8126" t="b">
        <v>0</v>
      </c>
      <c r="F8126">
        <v>0</v>
      </c>
      <c r="G8126">
        <v>7501</v>
      </c>
      <c r="H8126">
        <v>43862</v>
      </c>
      <c r="I8126" s="12" t="s">
        <v>4743</v>
      </c>
      <c r="J8126">
        <v>12</v>
      </c>
      <c r="K8126">
        <v>10403</v>
      </c>
      <c r="L8126">
        <v>0</v>
      </c>
      <c r="M8126">
        <v>0</v>
      </c>
      <c r="N8126">
        <v>19804</v>
      </c>
      <c r="O8126">
        <v>0</v>
      </c>
      <c r="P8126">
        <v>106066</v>
      </c>
      <c r="Q8126">
        <v>12211</v>
      </c>
      <c r="R8126" t="b">
        <v>0</v>
      </c>
      <c r="S8126">
        <v>0</v>
      </c>
    </row>
    <row r="8127" spans="1:19">
      <c r="A8127">
        <v>83952502</v>
      </c>
      <c r="B8127" s="12"/>
      <c r="C8127" s="12" t="s">
        <v>4797</v>
      </c>
      <c r="D8127" s="12" t="s">
        <v>5417</v>
      </c>
      <c r="E8127" t="b">
        <v>0</v>
      </c>
      <c r="F8127">
        <v>0</v>
      </c>
      <c r="G8127">
        <v>7501</v>
      </c>
      <c r="H8127">
        <v>43891</v>
      </c>
      <c r="I8127" s="12" t="s">
        <v>4744</v>
      </c>
      <c r="J8127">
        <v>12</v>
      </c>
      <c r="K8127">
        <v>10483</v>
      </c>
      <c r="L8127">
        <v>0</v>
      </c>
      <c r="M8127">
        <v>0</v>
      </c>
      <c r="N8127">
        <v>24191</v>
      </c>
      <c r="O8127">
        <v>0</v>
      </c>
      <c r="P8127">
        <v>130257</v>
      </c>
      <c r="Q8127">
        <v>12212</v>
      </c>
      <c r="R8127" t="b">
        <v>0</v>
      </c>
      <c r="S8127">
        <v>0</v>
      </c>
    </row>
    <row r="8128" spans="1:19">
      <c r="A8128">
        <v>83952502</v>
      </c>
      <c r="B8128" s="12"/>
      <c r="C8128" s="12" t="s">
        <v>4797</v>
      </c>
      <c r="D8128" s="12" t="s">
        <v>5417</v>
      </c>
      <c r="E8128" t="b">
        <v>0</v>
      </c>
      <c r="F8128">
        <v>0</v>
      </c>
      <c r="G8128">
        <v>7501</v>
      </c>
      <c r="H8128">
        <v>43922</v>
      </c>
      <c r="I8128" s="12" t="s">
        <v>4745</v>
      </c>
      <c r="J8128">
        <v>12</v>
      </c>
      <c r="K8128">
        <v>10563</v>
      </c>
      <c r="L8128">
        <v>0</v>
      </c>
      <c r="M8128">
        <v>0</v>
      </c>
      <c r="N8128">
        <v>19673</v>
      </c>
      <c r="O8128">
        <v>0</v>
      </c>
      <c r="P8128">
        <v>149930</v>
      </c>
      <c r="Q8128">
        <v>12213</v>
      </c>
      <c r="R8128" t="b">
        <v>0</v>
      </c>
      <c r="S8128">
        <v>0</v>
      </c>
    </row>
    <row r="8129" spans="1:19">
      <c r="A8129">
        <v>83952502</v>
      </c>
      <c r="B8129" s="12"/>
      <c r="C8129" s="12" t="s">
        <v>4797</v>
      </c>
      <c r="D8129" s="12" t="s">
        <v>5417</v>
      </c>
      <c r="E8129" t="b">
        <v>0</v>
      </c>
      <c r="F8129">
        <v>0</v>
      </c>
      <c r="G8129">
        <v>7501</v>
      </c>
      <c r="H8129">
        <v>43952</v>
      </c>
      <c r="I8129" s="12" t="s">
        <v>4746</v>
      </c>
      <c r="J8129">
        <v>12</v>
      </c>
      <c r="K8129">
        <v>10643</v>
      </c>
      <c r="L8129">
        <v>0</v>
      </c>
      <c r="M8129">
        <v>0</v>
      </c>
      <c r="N8129">
        <v>19673</v>
      </c>
      <c r="O8129">
        <v>0</v>
      </c>
      <c r="P8129">
        <v>169603</v>
      </c>
      <c r="Q8129">
        <v>12214</v>
      </c>
      <c r="R8129" t="b">
        <v>0</v>
      </c>
      <c r="S8129">
        <v>0</v>
      </c>
    </row>
    <row r="8130" spans="1:19">
      <c r="A8130">
        <v>83952502</v>
      </c>
      <c r="B8130" s="12"/>
      <c r="C8130" s="12" t="s">
        <v>4797</v>
      </c>
      <c r="D8130" s="12" t="s">
        <v>5417</v>
      </c>
      <c r="E8130" t="b">
        <v>0</v>
      </c>
      <c r="F8130">
        <v>0</v>
      </c>
      <c r="G8130">
        <v>7501</v>
      </c>
      <c r="H8130">
        <v>43959</v>
      </c>
      <c r="I8130" s="12" t="s">
        <v>6415</v>
      </c>
      <c r="J8130">
        <v>1</v>
      </c>
      <c r="K8130">
        <v>13754</v>
      </c>
      <c r="L8130">
        <v>0</v>
      </c>
      <c r="M8130">
        <v>0</v>
      </c>
      <c r="N8130">
        <v>0</v>
      </c>
      <c r="O8130">
        <v>13264</v>
      </c>
      <c r="P8130">
        <v>156339</v>
      </c>
      <c r="Q8130">
        <v>12215</v>
      </c>
      <c r="R8130" t="b">
        <v>0</v>
      </c>
      <c r="S8130">
        <v>0</v>
      </c>
    </row>
    <row r="8131" spans="1:19">
      <c r="A8131">
        <v>83952502</v>
      </c>
      <c r="B8131" s="12"/>
      <c r="C8131" s="12" t="s">
        <v>4797</v>
      </c>
      <c r="D8131" s="12" t="s">
        <v>5417</v>
      </c>
      <c r="E8131" t="b">
        <v>0</v>
      </c>
      <c r="F8131">
        <v>0</v>
      </c>
      <c r="G8131">
        <v>7501</v>
      </c>
      <c r="H8131">
        <v>43959</v>
      </c>
      <c r="I8131" s="12" t="s">
        <v>6416</v>
      </c>
      <c r="J8131">
        <v>1</v>
      </c>
      <c r="K8131">
        <v>13754</v>
      </c>
      <c r="L8131">
        <v>0</v>
      </c>
      <c r="M8131">
        <v>0</v>
      </c>
      <c r="N8131">
        <v>0</v>
      </c>
      <c r="O8131">
        <v>17593</v>
      </c>
      <c r="P8131">
        <v>138746</v>
      </c>
      <c r="Q8131">
        <v>12216</v>
      </c>
      <c r="R8131" t="b">
        <v>0</v>
      </c>
      <c r="S8131">
        <v>0</v>
      </c>
    </row>
    <row r="8132" spans="1:19">
      <c r="A8132">
        <v>83952502</v>
      </c>
      <c r="B8132" s="12"/>
      <c r="C8132" s="12" t="s">
        <v>4797</v>
      </c>
      <c r="D8132" s="12" t="s">
        <v>5417</v>
      </c>
      <c r="E8132" t="b">
        <v>0</v>
      </c>
      <c r="F8132">
        <v>0</v>
      </c>
      <c r="G8132">
        <v>7501</v>
      </c>
      <c r="H8132">
        <v>43959</v>
      </c>
      <c r="I8132" s="12" t="s">
        <v>6394</v>
      </c>
      <c r="J8132">
        <v>1</v>
      </c>
      <c r="K8132">
        <v>13754</v>
      </c>
      <c r="L8132">
        <v>0</v>
      </c>
      <c r="M8132">
        <v>0</v>
      </c>
      <c r="N8132">
        <v>0</v>
      </c>
      <c r="O8132">
        <v>14109</v>
      </c>
      <c r="P8132">
        <v>124637</v>
      </c>
      <c r="Q8132">
        <v>12217</v>
      </c>
      <c r="R8132" t="b">
        <v>0</v>
      </c>
      <c r="S8132">
        <v>0</v>
      </c>
    </row>
    <row r="8133" spans="1:19">
      <c r="A8133">
        <v>83952502</v>
      </c>
      <c r="B8133" s="12"/>
      <c r="C8133" s="12" t="s">
        <v>4797</v>
      </c>
      <c r="D8133" s="12" t="s">
        <v>5417</v>
      </c>
      <c r="E8133" t="b">
        <v>0</v>
      </c>
      <c r="F8133">
        <v>0</v>
      </c>
      <c r="G8133">
        <v>7501</v>
      </c>
      <c r="H8133">
        <v>43983</v>
      </c>
      <c r="I8133" s="12" t="s">
        <v>4747</v>
      </c>
      <c r="J8133">
        <v>12</v>
      </c>
      <c r="K8133">
        <v>10723</v>
      </c>
      <c r="L8133">
        <v>0</v>
      </c>
      <c r="M8133">
        <v>0</v>
      </c>
      <c r="N8133">
        <v>17731</v>
      </c>
      <c r="O8133">
        <v>0</v>
      </c>
      <c r="P8133">
        <v>142368</v>
      </c>
      <c r="Q8133">
        <v>12218</v>
      </c>
      <c r="R8133" t="b">
        <v>0</v>
      </c>
      <c r="S8133">
        <v>0</v>
      </c>
    </row>
    <row r="8134" spans="1:19">
      <c r="A8134">
        <v>83952502</v>
      </c>
      <c r="B8134" s="12"/>
      <c r="C8134" s="12" t="s">
        <v>4797</v>
      </c>
      <c r="D8134" s="12" t="s">
        <v>5417</v>
      </c>
      <c r="E8134" t="b">
        <v>0</v>
      </c>
      <c r="F8134">
        <v>0</v>
      </c>
      <c r="G8134">
        <v>7501</v>
      </c>
      <c r="H8134">
        <v>44013</v>
      </c>
      <c r="I8134" s="12" t="s">
        <v>4748</v>
      </c>
      <c r="J8134">
        <v>12</v>
      </c>
      <c r="K8134">
        <v>10803</v>
      </c>
      <c r="L8134">
        <v>0</v>
      </c>
      <c r="M8134">
        <v>0</v>
      </c>
      <c r="N8134">
        <v>24952</v>
      </c>
      <c r="O8134">
        <v>0</v>
      </c>
      <c r="P8134">
        <v>167320</v>
      </c>
      <c r="Q8134">
        <v>12219</v>
      </c>
      <c r="R8134" t="b">
        <v>0</v>
      </c>
      <c r="S8134">
        <v>0</v>
      </c>
    </row>
    <row r="8135" spans="1:19">
      <c r="A8135">
        <v>83952502</v>
      </c>
      <c r="B8135" s="12"/>
      <c r="C8135" s="12" t="s">
        <v>4797</v>
      </c>
      <c r="D8135" s="12" t="s">
        <v>5417</v>
      </c>
      <c r="E8135" t="b">
        <v>0</v>
      </c>
      <c r="F8135">
        <v>0</v>
      </c>
      <c r="G8135">
        <v>7501</v>
      </c>
      <c r="H8135">
        <v>44034</v>
      </c>
      <c r="I8135" s="12" t="s">
        <v>6395</v>
      </c>
      <c r="J8135">
        <v>1</v>
      </c>
      <c r="K8135">
        <v>13919</v>
      </c>
      <c r="L8135">
        <v>0</v>
      </c>
      <c r="M8135">
        <v>0</v>
      </c>
      <c r="N8135">
        <v>0</v>
      </c>
      <c r="O8135">
        <v>18381</v>
      </c>
      <c r="P8135">
        <v>148939</v>
      </c>
      <c r="Q8135">
        <v>12220</v>
      </c>
      <c r="R8135" t="b">
        <v>0</v>
      </c>
      <c r="S8135">
        <v>0</v>
      </c>
    </row>
    <row r="8136" spans="1:19">
      <c r="A8136">
        <v>83952502</v>
      </c>
      <c r="B8136" s="12"/>
      <c r="C8136" s="12" t="s">
        <v>4797</v>
      </c>
      <c r="D8136" s="12" t="s">
        <v>5417</v>
      </c>
      <c r="E8136" t="b">
        <v>0</v>
      </c>
      <c r="F8136">
        <v>0</v>
      </c>
      <c r="G8136">
        <v>7501</v>
      </c>
      <c r="H8136">
        <v>44034</v>
      </c>
      <c r="I8136" s="12" t="s">
        <v>6396</v>
      </c>
      <c r="J8136">
        <v>1</v>
      </c>
      <c r="K8136">
        <v>13919</v>
      </c>
      <c r="L8136">
        <v>0</v>
      </c>
      <c r="M8136">
        <v>0</v>
      </c>
      <c r="N8136">
        <v>0</v>
      </c>
      <c r="O8136">
        <v>22915</v>
      </c>
      <c r="P8136">
        <v>126024</v>
      </c>
      <c r="Q8136">
        <v>12221</v>
      </c>
      <c r="R8136" t="b">
        <v>0</v>
      </c>
      <c r="S8136">
        <v>0</v>
      </c>
    </row>
    <row r="8137" spans="1:19">
      <c r="A8137">
        <v>83952502</v>
      </c>
      <c r="B8137" s="12"/>
      <c r="C8137" s="12" t="s">
        <v>4797</v>
      </c>
      <c r="D8137" s="12" t="s">
        <v>5417</v>
      </c>
      <c r="E8137" t="b">
        <v>0</v>
      </c>
      <c r="F8137">
        <v>0</v>
      </c>
      <c r="G8137">
        <v>7501</v>
      </c>
      <c r="H8137">
        <v>44044</v>
      </c>
      <c r="I8137" s="12" t="s">
        <v>4749</v>
      </c>
      <c r="J8137">
        <v>12</v>
      </c>
      <c r="K8137">
        <v>10883</v>
      </c>
      <c r="L8137">
        <v>0</v>
      </c>
      <c r="M8137">
        <v>0</v>
      </c>
      <c r="N8137">
        <v>24374</v>
      </c>
      <c r="O8137">
        <v>0</v>
      </c>
      <c r="P8137">
        <v>150398</v>
      </c>
      <c r="Q8137">
        <v>12222</v>
      </c>
      <c r="R8137" t="b">
        <v>0</v>
      </c>
      <c r="S8137">
        <v>0</v>
      </c>
    </row>
    <row r="8138" spans="1:19">
      <c r="A8138">
        <v>83952502</v>
      </c>
      <c r="B8138" s="12"/>
      <c r="C8138" s="12" t="s">
        <v>4797</v>
      </c>
      <c r="D8138" s="12" t="s">
        <v>5417</v>
      </c>
      <c r="E8138" t="b">
        <v>0</v>
      </c>
      <c r="F8138">
        <v>0</v>
      </c>
      <c r="G8138">
        <v>7501</v>
      </c>
      <c r="H8138">
        <v>44075</v>
      </c>
      <c r="I8138" s="12" t="s">
        <v>4750</v>
      </c>
      <c r="J8138">
        <v>12</v>
      </c>
      <c r="K8138">
        <v>10963</v>
      </c>
      <c r="L8138">
        <v>0</v>
      </c>
      <c r="M8138">
        <v>0</v>
      </c>
      <c r="N8138">
        <v>28660</v>
      </c>
      <c r="O8138">
        <v>0</v>
      </c>
      <c r="P8138">
        <v>179058</v>
      </c>
      <c r="Q8138">
        <v>12223</v>
      </c>
      <c r="R8138" t="b">
        <v>0</v>
      </c>
      <c r="S8138">
        <v>0</v>
      </c>
    </row>
    <row r="8139" spans="1:19">
      <c r="A8139">
        <v>83952502</v>
      </c>
      <c r="B8139" s="12"/>
      <c r="C8139" s="12" t="s">
        <v>4797</v>
      </c>
      <c r="D8139" s="12" t="s">
        <v>5417</v>
      </c>
      <c r="E8139" t="b">
        <v>0</v>
      </c>
      <c r="F8139">
        <v>0</v>
      </c>
      <c r="G8139">
        <v>7501</v>
      </c>
      <c r="H8139">
        <v>44105</v>
      </c>
      <c r="I8139" s="12" t="s">
        <v>4751</v>
      </c>
      <c r="J8139">
        <v>12</v>
      </c>
      <c r="K8139">
        <v>11043</v>
      </c>
      <c r="L8139">
        <v>0</v>
      </c>
      <c r="M8139">
        <v>0</v>
      </c>
      <c r="N8139">
        <v>28379</v>
      </c>
      <c r="O8139">
        <v>0</v>
      </c>
      <c r="P8139">
        <v>207437</v>
      </c>
      <c r="Q8139">
        <v>12224</v>
      </c>
      <c r="R8139" t="b">
        <v>0</v>
      </c>
      <c r="S8139">
        <v>0</v>
      </c>
    </row>
    <row r="8140" spans="1:19">
      <c r="A8140">
        <v>83952502</v>
      </c>
      <c r="B8140" s="12"/>
      <c r="C8140" s="12" t="s">
        <v>4797</v>
      </c>
      <c r="D8140" s="12" t="s">
        <v>5417</v>
      </c>
      <c r="E8140" t="b">
        <v>0</v>
      </c>
      <c r="F8140">
        <v>0</v>
      </c>
      <c r="G8140">
        <v>7501</v>
      </c>
      <c r="H8140">
        <v>44136</v>
      </c>
      <c r="I8140" s="12" t="s">
        <v>4752</v>
      </c>
      <c r="J8140">
        <v>12</v>
      </c>
      <c r="K8140">
        <v>11123</v>
      </c>
      <c r="L8140">
        <v>0</v>
      </c>
      <c r="M8140">
        <v>0</v>
      </c>
      <c r="N8140">
        <v>32223</v>
      </c>
      <c r="O8140">
        <v>0</v>
      </c>
      <c r="P8140">
        <v>239660</v>
      </c>
      <c r="Q8140">
        <v>12225</v>
      </c>
      <c r="R8140" t="b">
        <v>0</v>
      </c>
      <c r="S8140">
        <v>0</v>
      </c>
    </row>
    <row r="8141" spans="1:19">
      <c r="A8141">
        <v>83952502</v>
      </c>
      <c r="B8141" s="12"/>
      <c r="C8141" s="12" t="s">
        <v>4797</v>
      </c>
      <c r="D8141" s="12" t="s">
        <v>5417</v>
      </c>
      <c r="E8141" t="b">
        <v>0</v>
      </c>
      <c r="F8141">
        <v>0</v>
      </c>
      <c r="G8141">
        <v>7501</v>
      </c>
      <c r="H8141">
        <v>44145</v>
      </c>
      <c r="I8141" s="12" t="s">
        <v>6393</v>
      </c>
      <c r="J8141">
        <v>1</v>
      </c>
      <c r="K8141">
        <v>14191</v>
      </c>
      <c r="L8141">
        <v>0</v>
      </c>
      <c r="M8141">
        <v>0</v>
      </c>
      <c r="N8141">
        <v>0</v>
      </c>
      <c r="O8141">
        <v>19804</v>
      </c>
      <c r="P8141">
        <v>219856</v>
      </c>
      <c r="Q8141">
        <v>12226</v>
      </c>
      <c r="R8141" t="b">
        <v>0</v>
      </c>
      <c r="S8141">
        <v>0</v>
      </c>
    </row>
    <row r="8142" spans="1:19">
      <c r="A8142">
        <v>83952502</v>
      </c>
      <c r="B8142" s="12"/>
      <c r="C8142" s="12" t="s">
        <v>4797</v>
      </c>
      <c r="D8142" s="12" t="s">
        <v>5417</v>
      </c>
      <c r="E8142" t="b">
        <v>0</v>
      </c>
      <c r="F8142">
        <v>0</v>
      </c>
      <c r="G8142">
        <v>7501</v>
      </c>
      <c r="H8142">
        <v>44145</v>
      </c>
      <c r="I8142" s="12" t="s">
        <v>6397</v>
      </c>
      <c r="J8142">
        <v>1</v>
      </c>
      <c r="K8142">
        <v>14191</v>
      </c>
      <c r="L8142">
        <v>0</v>
      </c>
      <c r="M8142">
        <v>0</v>
      </c>
      <c r="N8142">
        <v>0</v>
      </c>
      <c r="O8142">
        <v>24191</v>
      </c>
      <c r="P8142">
        <v>195665</v>
      </c>
      <c r="Q8142">
        <v>12227</v>
      </c>
      <c r="R8142" t="b">
        <v>0</v>
      </c>
      <c r="S8142">
        <v>0</v>
      </c>
    </row>
    <row r="8143" spans="1:19">
      <c r="A8143">
        <v>83952502</v>
      </c>
      <c r="B8143" s="12"/>
      <c r="C8143" s="12" t="s">
        <v>4797</v>
      </c>
      <c r="D8143" s="12" t="s">
        <v>5417</v>
      </c>
      <c r="E8143" t="b">
        <v>0</v>
      </c>
      <c r="F8143">
        <v>0</v>
      </c>
      <c r="G8143">
        <v>7501</v>
      </c>
      <c r="H8143">
        <v>44145</v>
      </c>
      <c r="I8143" s="12" t="s">
        <v>6390</v>
      </c>
      <c r="J8143">
        <v>1</v>
      </c>
      <c r="K8143">
        <v>14191</v>
      </c>
      <c r="L8143">
        <v>0</v>
      </c>
      <c r="M8143">
        <v>0</v>
      </c>
      <c r="N8143">
        <v>0</v>
      </c>
      <c r="O8143">
        <v>19673</v>
      </c>
      <c r="P8143">
        <v>175992</v>
      </c>
      <c r="Q8143">
        <v>12228</v>
      </c>
      <c r="R8143" t="b">
        <v>0</v>
      </c>
      <c r="S8143">
        <v>0</v>
      </c>
    </row>
    <row r="8144" spans="1:19">
      <c r="A8144">
        <v>83952502</v>
      </c>
      <c r="B8144" s="12"/>
      <c r="C8144" s="12" t="s">
        <v>4797</v>
      </c>
      <c r="D8144" s="12" t="s">
        <v>5417</v>
      </c>
      <c r="E8144" t="b">
        <v>0</v>
      </c>
      <c r="F8144">
        <v>0</v>
      </c>
      <c r="G8144">
        <v>7501</v>
      </c>
      <c r="H8144">
        <v>44166</v>
      </c>
      <c r="I8144" s="12" t="s">
        <v>4753</v>
      </c>
      <c r="J8144">
        <v>12</v>
      </c>
      <c r="K8144">
        <v>11203</v>
      </c>
      <c r="L8144">
        <v>0</v>
      </c>
      <c r="M8144">
        <v>0</v>
      </c>
      <c r="N8144">
        <v>21291</v>
      </c>
      <c r="O8144">
        <v>0</v>
      </c>
      <c r="P8144">
        <v>197283</v>
      </c>
      <c r="Q8144">
        <v>12229</v>
      </c>
      <c r="R8144" t="b">
        <v>0</v>
      </c>
      <c r="S8144">
        <v>0</v>
      </c>
    </row>
    <row r="8145" spans="1:19">
      <c r="A8145">
        <v>83952502</v>
      </c>
      <c r="B8145" s="12" t="s">
        <v>4754</v>
      </c>
      <c r="C8145" s="12" t="s">
        <v>4797</v>
      </c>
      <c r="D8145" s="12" t="s">
        <v>4754</v>
      </c>
      <c r="E8145" t="b">
        <v>0</v>
      </c>
      <c r="F8145">
        <v>0</v>
      </c>
      <c r="G8145">
        <v>7501</v>
      </c>
      <c r="H8145" t="s">
        <v>21</v>
      </c>
      <c r="I8145" s="12"/>
      <c r="K8145">
        <v>0</v>
      </c>
      <c r="L8145">
        <v>0</v>
      </c>
      <c r="M8145">
        <v>0</v>
      </c>
      <c r="N8145">
        <v>283866</v>
      </c>
      <c r="O8145">
        <v>191011</v>
      </c>
      <c r="P8145">
        <v>197283</v>
      </c>
      <c r="Q8145">
        <v>12230</v>
      </c>
      <c r="R8145" t="b">
        <v>0</v>
      </c>
      <c r="S8145">
        <v>0</v>
      </c>
    </row>
    <row r="8146" spans="1:19">
      <c r="A8146">
        <v>83952502</v>
      </c>
      <c r="B8146" s="12" t="s">
        <v>5497</v>
      </c>
      <c r="C8146" s="12" t="s">
        <v>4797</v>
      </c>
      <c r="D8146" s="12" t="s">
        <v>5497</v>
      </c>
      <c r="E8146" t="b">
        <v>0</v>
      </c>
      <c r="F8146">
        <v>0</v>
      </c>
      <c r="G8146">
        <v>8402</v>
      </c>
      <c r="H8146" t="s">
        <v>21</v>
      </c>
      <c r="I8146" s="12"/>
      <c r="K8146">
        <v>0</v>
      </c>
      <c r="L8146">
        <v>4286</v>
      </c>
      <c r="M8146">
        <v>4286</v>
      </c>
      <c r="N8146">
        <v>0</v>
      </c>
      <c r="O8146">
        <v>0</v>
      </c>
      <c r="P8146">
        <v>0</v>
      </c>
      <c r="Q8146">
        <v>12245</v>
      </c>
      <c r="R8146" t="b">
        <v>0</v>
      </c>
      <c r="S8146">
        <v>0</v>
      </c>
    </row>
    <row r="8147" spans="1:19">
      <c r="A8147">
        <v>83952502</v>
      </c>
      <c r="B8147" s="12"/>
      <c r="C8147" s="12" t="s">
        <v>4797</v>
      </c>
      <c r="D8147" s="12" t="s">
        <v>5497</v>
      </c>
      <c r="E8147" t="b">
        <v>0</v>
      </c>
      <c r="F8147">
        <v>0</v>
      </c>
      <c r="G8147">
        <v>8402</v>
      </c>
      <c r="H8147">
        <v>44044</v>
      </c>
      <c r="I8147" s="12" t="s">
        <v>4755</v>
      </c>
      <c r="J8147">
        <v>12</v>
      </c>
      <c r="K8147">
        <v>10892</v>
      </c>
      <c r="L8147">
        <v>0</v>
      </c>
      <c r="M8147">
        <v>0</v>
      </c>
      <c r="N8147">
        <v>4286</v>
      </c>
      <c r="O8147">
        <v>0</v>
      </c>
      <c r="P8147">
        <v>4286</v>
      </c>
      <c r="Q8147">
        <v>12246</v>
      </c>
      <c r="R8147" t="b">
        <v>0</v>
      </c>
      <c r="S8147">
        <v>0</v>
      </c>
    </row>
    <row r="8148" spans="1:19">
      <c r="A8148">
        <v>83952502</v>
      </c>
      <c r="B8148" s="12"/>
      <c r="C8148" s="12" t="s">
        <v>4797</v>
      </c>
      <c r="D8148" s="12" t="s">
        <v>5497</v>
      </c>
      <c r="E8148" t="b">
        <v>0</v>
      </c>
      <c r="F8148">
        <v>0</v>
      </c>
      <c r="G8148">
        <v>8402</v>
      </c>
      <c r="H8148">
        <v>44053</v>
      </c>
      <c r="I8148" s="12" t="s">
        <v>6392</v>
      </c>
      <c r="J8148">
        <v>1</v>
      </c>
      <c r="K8148">
        <v>13962</v>
      </c>
      <c r="L8148">
        <v>0</v>
      </c>
      <c r="M8148">
        <v>0</v>
      </c>
      <c r="N8148">
        <v>0</v>
      </c>
      <c r="O8148">
        <v>4286</v>
      </c>
      <c r="P8148">
        <v>0</v>
      </c>
      <c r="Q8148">
        <v>12247</v>
      </c>
      <c r="R8148" t="b">
        <v>0</v>
      </c>
      <c r="S8148">
        <v>0</v>
      </c>
    </row>
    <row r="8149" spans="1:19">
      <c r="A8149">
        <v>83952502</v>
      </c>
      <c r="B8149" s="12" t="s">
        <v>4756</v>
      </c>
      <c r="C8149" s="12" t="s">
        <v>4797</v>
      </c>
      <c r="D8149" s="12" t="s">
        <v>4756</v>
      </c>
      <c r="E8149" t="b">
        <v>0</v>
      </c>
      <c r="F8149">
        <v>0</v>
      </c>
      <c r="G8149">
        <v>8402</v>
      </c>
      <c r="H8149" t="s">
        <v>21</v>
      </c>
      <c r="I8149" s="12"/>
      <c r="K8149">
        <v>0</v>
      </c>
      <c r="L8149">
        <v>0</v>
      </c>
      <c r="M8149">
        <v>0</v>
      </c>
      <c r="N8149">
        <v>4286</v>
      </c>
      <c r="O8149">
        <v>4286</v>
      </c>
      <c r="P8149">
        <v>0</v>
      </c>
      <c r="Q8149">
        <v>12248</v>
      </c>
      <c r="R8149" t="b">
        <v>0</v>
      </c>
      <c r="S8149">
        <v>0</v>
      </c>
    </row>
    <row r="8150" spans="1:19">
      <c r="A8150">
        <v>83952502</v>
      </c>
      <c r="B8150" s="12" t="s">
        <v>5754</v>
      </c>
      <c r="C8150" s="12" t="s">
        <v>4797</v>
      </c>
      <c r="D8150" s="12" t="s">
        <v>5754</v>
      </c>
      <c r="E8150" t="b">
        <v>0</v>
      </c>
      <c r="F8150">
        <v>3583694</v>
      </c>
      <c r="G8150">
        <v>8501</v>
      </c>
      <c r="H8150" t="s">
        <v>21</v>
      </c>
      <c r="I8150" s="12"/>
      <c r="K8150">
        <v>0</v>
      </c>
      <c r="L8150">
        <v>2111457</v>
      </c>
      <c r="M8150">
        <v>0</v>
      </c>
      <c r="N8150">
        <v>0</v>
      </c>
      <c r="O8150">
        <v>0</v>
      </c>
      <c r="P8150">
        <v>3583694</v>
      </c>
      <c r="Q8150">
        <v>12249</v>
      </c>
      <c r="R8150" t="b">
        <v>0</v>
      </c>
      <c r="S8150">
        <v>0</v>
      </c>
    </row>
    <row r="8151" spans="1:19">
      <c r="A8151">
        <v>83952502</v>
      </c>
      <c r="B8151" s="12"/>
      <c r="C8151" s="12" t="s">
        <v>4797</v>
      </c>
      <c r="D8151" s="12" t="s">
        <v>5754</v>
      </c>
      <c r="E8151" t="b">
        <v>0</v>
      </c>
      <c r="F8151">
        <v>0</v>
      </c>
      <c r="G8151">
        <v>8501</v>
      </c>
      <c r="H8151">
        <v>43831</v>
      </c>
      <c r="I8151" s="12" t="s">
        <v>4757</v>
      </c>
      <c r="J8151">
        <v>12</v>
      </c>
      <c r="K8151">
        <v>10333</v>
      </c>
      <c r="L8151">
        <v>0</v>
      </c>
      <c r="M8151">
        <v>0</v>
      </c>
      <c r="N8151">
        <v>172092</v>
      </c>
      <c r="O8151">
        <v>0</v>
      </c>
      <c r="P8151">
        <v>3755786</v>
      </c>
      <c r="Q8151">
        <v>12250</v>
      </c>
      <c r="R8151" t="b">
        <v>0</v>
      </c>
      <c r="S8151">
        <v>0</v>
      </c>
    </row>
    <row r="8152" spans="1:19">
      <c r="A8152">
        <v>83952502</v>
      </c>
      <c r="B8152" s="12"/>
      <c r="C8152" s="12" t="s">
        <v>4797</v>
      </c>
      <c r="D8152" s="12" t="s">
        <v>5754</v>
      </c>
      <c r="E8152" t="b">
        <v>0</v>
      </c>
      <c r="F8152">
        <v>0</v>
      </c>
      <c r="G8152">
        <v>8501</v>
      </c>
      <c r="H8152">
        <v>43862</v>
      </c>
      <c r="I8152" s="12" t="s">
        <v>4758</v>
      </c>
      <c r="J8152">
        <v>12</v>
      </c>
      <c r="K8152">
        <v>10413</v>
      </c>
      <c r="L8152">
        <v>0</v>
      </c>
      <c r="M8152">
        <v>0</v>
      </c>
      <c r="N8152">
        <v>176480</v>
      </c>
      <c r="O8152">
        <v>0</v>
      </c>
      <c r="P8152">
        <v>3932266</v>
      </c>
      <c r="Q8152">
        <v>12251</v>
      </c>
      <c r="R8152" t="b">
        <v>0</v>
      </c>
      <c r="S8152">
        <v>0</v>
      </c>
    </row>
    <row r="8153" spans="1:19">
      <c r="A8153">
        <v>83952502</v>
      </c>
      <c r="B8153" s="12"/>
      <c r="C8153" s="12" t="s">
        <v>4797</v>
      </c>
      <c r="D8153" s="12" t="s">
        <v>5754</v>
      </c>
      <c r="E8153" t="b">
        <v>0</v>
      </c>
      <c r="F8153">
        <v>0</v>
      </c>
      <c r="G8153">
        <v>8501</v>
      </c>
      <c r="H8153">
        <v>43891</v>
      </c>
      <c r="I8153" s="12" t="s">
        <v>4759</v>
      </c>
      <c r="J8153">
        <v>12</v>
      </c>
      <c r="K8153">
        <v>10493</v>
      </c>
      <c r="L8153">
        <v>0</v>
      </c>
      <c r="M8153">
        <v>0</v>
      </c>
      <c r="N8153">
        <v>180867</v>
      </c>
      <c r="O8153">
        <v>0</v>
      </c>
      <c r="P8153">
        <v>4113133</v>
      </c>
      <c r="Q8153">
        <v>12252</v>
      </c>
      <c r="R8153" t="b">
        <v>0</v>
      </c>
      <c r="S8153">
        <v>0</v>
      </c>
    </row>
    <row r="8154" spans="1:19">
      <c r="A8154">
        <v>83952502</v>
      </c>
      <c r="B8154" s="12"/>
      <c r="C8154" s="12" t="s">
        <v>4797</v>
      </c>
      <c r="D8154" s="12" t="s">
        <v>5754</v>
      </c>
      <c r="E8154" t="b">
        <v>0</v>
      </c>
      <c r="F8154">
        <v>0</v>
      </c>
      <c r="G8154">
        <v>8501</v>
      </c>
      <c r="H8154">
        <v>43922</v>
      </c>
      <c r="I8154" s="12" t="s">
        <v>4760</v>
      </c>
      <c r="J8154">
        <v>12</v>
      </c>
      <c r="K8154">
        <v>10573</v>
      </c>
      <c r="L8154">
        <v>0</v>
      </c>
      <c r="M8154">
        <v>0</v>
      </c>
      <c r="N8154">
        <v>127525</v>
      </c>
      <c r="O8154">
        <v>0</v>
      </c>
      <c r="P8154">
        <v>4240658</v>
      </c>
      <c r="Q8154">
        <v>12253</v>
      </c>
      <c r="R8154" t="b">
        <v>0</v>
      </c>
      <c r="S8154">
        <v>0</v>
      </c>
    </row>
    <row r="8155" spans="1:19">
      <c r="A8155">
        <v>83952502</v>
      </c>
      <c r="B8155" s="12"/>
      <c r="C8155" s="12" t="s">
        <v>4797</v>
      </c>
      <c r="D8155" s="12" t="s">
        <v>5754</v>
      </c>
      <c r="E8155" t="b">
        <v>0</v>
      </c>
      <c r="F8155">
        <v>0</v>
      </c>
      <c r="G8155">
        <v>8501</v>
      </c>
      <c r="H8155">
        <v>43952</v>
      </c>
      <c r="I8155" s="12" t="s">
        <v>4761</v>
      </c>
      <c r="J8155">
        <v>12</v>
      </c>
      <c r="K8155">
        <v>10653</v>
      </c>
      <c r="L8155">
        <v>0</v>
      </c>
      <c r="M8155">
        <v>0</v>
      </c>
      <c r="N8155">
        <v>127524</v>
      </c>
      <c r="O8155">
        <v>0</v>
      </c>
      <c r="P8155">
        <v>4368182</v>
      </c>
      <c r="Q8155">
        <v>12254</v>
      </c>
      <c r="R8155" t="b">
        <v>0</v>
      </c>
      <c r="S8155">
        <v>0</v>
      </c>
    </row>
    <row r="8156" spans="1:19">
      <c r="A8156">
        <v>83952502</v>
      </c>
      <c r="B8156" s="12"/>
      <c r="C8156" s="12" t="s">
        <v>4797</v>
      </c>
      <c r="D8156" s="12" t="s">
        <v>5754</v>
      </c>
      <c r="E8156" t="b">
        <v>0</v>
      </c>
      <c r="F8156">
        <v>0</v>
      </c>
      <c r="G8156">
        <v>8501</v>
      </c>
      <c r="H8156">
        <v>43983</v>
      </c>
      <c r="I8156" s="12" t="s">
        <v>4762</v>
      </c>
      <c r="J8156">
        <v>12</v>
      </c>
      <c r="K8156">
        <v>10733</v>
      </c>
      <c r="L8156">
        <v>0</v>
      </c>
      <c r="M8156">
        <v>0</v>
      </c>
      <c r="N8156">
        <v>133565</v>
      </c>
      <c r="O8156">
        <v>0</v>
      </c>
      <c r="P8156">
        <v>4501747</v>
      </c>
      <c r="Q8156">
        <v>12255</v>
      </c>
      <c r="R8156" t="b">
        <v>0</v>
      </c>
      <c r="S8156">
        <v>0</v>
      </c>
    </row>
    <row r="8157" spans="1:19">
      <c r="A8157">
        <v>83952502</v>
      </c>
      <c r="B8157" s="12"/>
      <c r="C8157" s="12" t="s">
        <v>4797</v>
      </c>
      <c r="D8157" s="12" t="s">
        <v>5754</v>
      </c>
      <c r="E8157" t="b">
        <v>0</v>
      </c>
      <c r="F8157">
        <v>0</v>
      </c>
      <c r="G8157">
        <v>8501</v>
      </c>
      <c r="H8157">
        <v>44013</v>
      </c>
      <c r="I8157" s="12" t="s">
        <v>4763</v>
      </c>
      <c r="J8157">
        <v>12</v>
      </c>
      <c r="K8157">
        <v>10813</v>
      </c>
      <c r="L8157">
        <v>0</v>
      </c>
      <c r="M8157">
        <v>0</v>
      </c>
      <c r="N8157">
        <v>187958</v>
      </c>
      <c r="O8157">
        <v>0</v>
      </c>
      <c r="P8157">
        <v>4689705</v>
      </c>
      <c r="Q8157">
        <v>12256</v>
      </c>
      <c r="R8157" t="b">
        <v>0</v>
      </c>
      <c r="S8157">
        <v>0</v>
      </c>
    </row>
    <row r="8158" spans="1:19">
      <c r="A8158">
        <v>83952502</v>
      </c>
      <c r="B8158" s="12"/>
      <c r="C8158" s="12" t="s">
        <v>4797</v>
      </c>
      <c r="D8158" s="12" t="s">
        <v>5754</v>
      </c>
      <c r="E8158" t="b">
        <v>0</v>
      </c>
      <c r="F8158">
        <v>0</v>
      </c>
      <c r="G8158">
        <v>8501</v>
      </c>
      <c r="H8158">
        <v>44044</v>
      </c>
      <c r="I8158" s="12" t="s">
        <v>4764</v>
      </c>
      <c r="J8158">
        <v>12</v>
      </c>
      <c r="K8158">
        <v>10893</v>
      </c>
      <c r="L8158">
        <v>0</v>
      </c>
      <c r="M8158">
        <v>0</v>
      </c>
      <c r="N8158">
        <v>198133</v>
      </c>
      <c r="O8158">
        <v>0</v>
      </c>
      <c r="P8158">
        <v>4887838</v>
      </c>
      <c r="Q8158">
        <v>12257</v>
      </c>
      <c r="R8158" t="b">
        <v>0</v>
      </c>
      <c r="S8158">
        <v>0</v>
      </c>
    </row>
    <row r="8159" spans="1:19">
      <c r="A8159">
        <v>83952502</v>
      </c>
      <c r="B8159" s="12"/>
      <c r="C8159" s="12" t="s">
        <v>4797</v>
      </c>
      <c r="D8159" s="12" t="s">
        <v>5754</v>
      </c>
      <c r="E8159" t="b">
        <v>0</v>
      </c>
      <c r="F8159">
        <v>0</v>
      </c>
      <c r="G8159">
        <v>8501</v>
      </c>
      <c r="H8159">
        <v>44075</v>
      </c>
      <c r="I8159" s="12" t="s">
        <v>4765</v>
      </c>
      <c r="J8159">
        <v>12</v>
      </c>
      <c r="K8159">
        <v>10973</v>
      </c>
      <c r="L8159">
        <v>0</v>
      </c>
      <c r="M8159">
        <v>0</v>
      </c>
      <c r="N8159">
        <v>202419</v>
      </c>
      <c r="O8159">
        <v>0</v>
      </c>
      <c r="P8159">
        <v>5090257</v>
      </c>
      <c r="Q8159">
        <v>12258</v>
      </c>
      <c r="R8159" t="b">
        <v>0</v>
      </c>
      <c r="S8159">
        <v>0</v>
      </c>
    </row>
    <row r="8160" spans="1:19">
      <c r="A8160">
        <v>83952502</v>
      </c>
      <c r="B8160" s="12"/>
      <c r="C8160" s="12" t="s">
        <v>4797</v>
      </c>
      <c r="D8160" s="12" t="s">
        <v>5754</v>
      </c>
      <c r="E8160" t="b">
        <v>0</v>
      </c>
      <c r="F8160">
        <v>0</v>
      </c>
      <c r="G8160">
        <v>8501</v>
      </c>
      <c r="H8160">
        <v>44105</v>
      </c>
      <c r="I8160" s="12" t="s">
        <v>4766</v>
      </c>
      <c r="J8160">
        <v>12</v>
      </c>
      <c r="K8160">
        <v>11053</v>
      </c>
      <c r="L8160">
        <v>0</v>
      </c>
      <c r="M8160">
        <v>0</v>
      </c>
      <c r="N8160">
        <v>200431</v>
      </c>
      <c r="O8160">
        <v>0</v>
      </c>
      <c r="P8160">
        <v>5290688</v>
      </c>
      <c r="Q8160">
        <v>12259</v>
      </c>
      <c r="R8160" t="b">
        <v>0</v>
      </c>
      <c r="S8160">
        <v>0</v>
      </c>
    </row>
    <row r="8161" spans="1:19">
      <c r="A8161">
        <v>83952502</v>
      </c>
      <c r="B8161" s="12"/>
      <c r="C8161" s="12" t="s">
        <v>4797</v>
      </c>
      <c r="D8161" s="12" t="s">
        <v>5754</v>
      </c>
      <c r="E8161" t="b">
        <v>0</v>
      </c>
      <c r="F8161">
        <v>0</v>
      </c>
      <c r="G8161">
        <v>8501</v>
      </c>
      <c r="H8161">
        <v>44136</v>
      </c>
      <c r="I8161" s="12" t="s">
        <v>4767</v>
      </c>
      <c r="J8161">
        <v>12</v>
      </c>
      <c r="K8161">
        <v>11133</v>
      </c>
      <c r="L8161">
        <v>0</v>
      </c>
      <c r="M8161">
        <v>0</v>
      </c>
      <c r="N8161">
        <v>202148</v>
      </c>
      <c r="O8161">
        <v>0</v>
      </c>
      <c r="P8161">
        <v>5492836</v>
      </c>
      <c r="Q8161">
        <v>12260</v>
      </c>
      <c r="R8161" t="b">
        <v>0</v>
      </c>
      <c r="S8161">
        <v>0</v>
      </c>
    </row>
    <row r="8162" spans="1:19">
      <c r="A8162">
        <v>83952502</v>
      </c>
      <c r="B8162" s="12"/>
      <c r="C8162" s="12" t="s">
        <v>4797</v>
      </c>
      <c r="D8162" s="12" t="s">
        <v>5754</v>
      </c>
      <c r="E8162" t="b">
        <v>0</v>
      </c>
      <c r="F8162">
        <v>0</v>
      </c>
      <c r="G8162">
        <v>8501</v>
      </c>
      <c r="H8162">
        <v>44166</v>
      </c>
      <c r="I8162" s="12" t="s">
        <v>4768</v>
      </c>
      <c r="J8162">
        <v>12</v>
      </c>
      <c r="K8162">
        <v>11213</v>
      </c>
      <c r="L8162">
        <v>0</v>
      </c>
      <c r="M8162">
        <v>0</v>
      </c>
      <c r="N8162">
        <v>202315</v>
      </c>
      <c r="O8162">
        <v>0</v>
      </c>
      <c r="P8162">
        <v>5695151</v>
      </c>
      <c r="Q8162">
        <v>12261</v>
      </c>
      <c r="R8162" t="b">
        <v>0</v>
      </c>
      <c r="S8162">
        <v>0</v>
      </c>
    </row>
    <row r="8163" spans="1:19">
      <c r="A8163">
        <v>83952502</v>
      </c>
      <c r="B8163" s="12" t="s">
        <v>4769</v>
      </c>
      <c r="C8163" s="12" t="s">
        <v>4797</v>
      </c>
      <c r="D8163" s="12" t="s">
        <v>4769</v>
      </c>
      <c r="E8163" t="b">
        <v>0</v>
      </c>
      <c r="F8163">
        <v>0</v>
      </c>
      <c r="G8163">
        <v>8501</v>
      </c>
      <c r="H8163" t="s">
        <v>21</v>
      </c>
      <c r="I8163" s="12"/>
      <c r="K8163">
        <v>0</v>
      </c>
      <c r="L8163">
        <v>0</v>
      </c>
      <c r="M8163">
        <v>0</v>
      </c>
      <c r="N8163">
        <v>2111457</v>
      </c>
      <c r="O8163">
        <v>0</v>
      </c>
      <c r="P8163">
        <v>5695151</v>
      </c>
      <c r="Q8163">
        <v>12262</v>
      </c>
      <c r="R8163" t="b">
        <v>0</v>
      </c>
      <c r="S8163">
        <v>0</v>
      </c>
    </row>
    <row r="8164" spans="1:19">
      <c r="A8164">
        <v>83952502</v>
      </c>
      <c r="B8164" s="12" t="s">
        <v>6436</v>
      </c>
      <c r="C8164" s="12" t="s">
        <v>4797</v>
      </c>
      <c r="D8164" s="12" t="s">
        <v>6436</v>
      </c>
      <c r="E8164" t="b">
        <v>0</v>
      </c>
      <c r="F8164">
        <v>0</v>
      </c>
      <c r="G8164">
        <v>0</v>
      </c>
      <c r="H8164" t="s">
        <v>21</v>
      </c>
      <c r="I8164" s="12"/>
      <c r="K8164">
        <v>0</v>
      </c>
      <c r="L8164">
        <v>0</v>
      </c>
      <c r="M8164">
        <v>0</v>
      </c>
      <c r="N8164">
        <v>17169547</v>
      </c>
      <c r="O8164">
        <v>5154227</v>
      </c>
      <c r="P8164">
        <v>118065897</v>
      </c>
      <c r="Q8164">
        <v>12265</v>
      </c>
      <c r="R8164" t="b">
        <v>1</v>
      </c>
      <c r="S8164">
        <v>0</v>
      </c>
    </row>
    <row r="8165" spans="1:19">
      <c r="A8165">
        <v>83952512</v>
      </c>
      <c r="B8165" s="12" t="s">
        <v>6437</v>
      </c>
      <c r="C8165" s="12" t="s">
        <v>4797</v>
      </c>
      <c r="D8165" s="12" t="s">
        <v>6437</v>
      </c>
      <c r="E8165" t="b">
        <v>1</v>
      </c>
      <c r="F8165">
        <v>898</v>
      </c>
      <c r="G8165">
        <v>0</v>
      </c>
      <c r="H8165" t="s">
        <v>21</v>
      </c>
      <c r="I8165" s="12"/>
      <c r="K8165">
        <v>0</v>
      </c>
      <c r="L8165">
        <v>0</v>
      </c>
      <c r="M8165">
        <v>0</v>
      </c>
      <c r="N8165">
        <v>0</v>
      </c>
      <c r="O8165">
        <v>0</v>
      </c>
      <c r="P8165">
        <v>898</v>
      </c>
      <c r="Q8165">
        <v>12282</v>
      </c>
      <c r="R8165" t="b">
        <v>1</v>
      </c>
      <c r="S8165">
        <v>0</v>
      </c>
    </row>
    <row r="8166" spans="1:19">
      <c r="A8166">
        <v>83952512</v>
      </c>
      <c r="B8166" s="12" t="s">
        <v>5193</v>
      </c>
      <c r="C8166" s="12" t="s">
        <v>4797</v>
      </c>
      <c r="D8166" s="12" t="s">
        <v>5193</v>
      </c>
      <c r="E8166" t="b">
        <v>0</v>
      </c>
      <c r="F8166">
        <v>898</v>
      </c>
      <c r="G8166">
        <v>5102</v>
      </c>
      <c r="H8166" t="s">
        <v>21</v>
      </c>
      <c r="I8166" s="12"/>
      <c r="K8166">
        <v>0</v>
      </c>
      <c r="L8166">
        <v>0</v>
      </c>
      <c r="M8166">
        <v>0</v>
      </c>
      <c r="N8166">
        <v>0</v>
      </c>
      <c r="O8166">
        <v>0</v>
      </c>
      <c r="P8166">
        <v>898</v>
      </c>
      <c r="Q8166">
        <v>12287</v>
      </c>
      <c r="R8166" t="b">
        <v>0</v>
      </c>
      <c r="S8166">
        <v>0</v>
      </c>
    </row>
    <row r="8167" spans="1:19">
      <c r="A8167">
        <v>83952512</v>
      </c>
      <c r="B8167" s="12" t="s">
        <v>4773</v>
      </c>
      <c r="C8167" s="12" t="s">
        <v>4797</v>
      </c>
      <c r="D8167" s="12" t="s">
        <v>4773</v>
      </c>
      <c r="E8167" t="b">
        <v>0</v>
      </c>
      <c r="F8167">
        <v>0</v>
      </c>
      <c r="G8167">
        <v>5102</v>
      </c>
      <c r="H8167" t="s">
        <v>21</v>
      </c>
      <c r="I8167" s="12"/>
      <c r="K8167">
        <v>0</v>
      </c>
      <c r="L8167">
        <v>0</v>
      </c>
      <c r="M8167">
        <v>0</v>
      </c>
      <c r="N8167">
        <v>0</v>
      </c>
      <c r="O8167">
        <v>0</v>
      </c>
      <c r="P8167">
        <v>898</v>
      </c>
      <c r="Q8167">
        <v>12288</v>
      </c>
      <c r="R8167" t="b">
        <v>0</v>
      </c>
      <c r="S8167">
        <v>0</v>
      </c>
    </row>
    <row r="8168" spans="1:19">
      <c r="A8168">
        <v>83952512</v>
      </c>
      <c r="B8168" s="12" t="s">
        <v>6438</v>
      </c>
      <c r="C8168" s="12" t="s">
        <v>4797</v>
      </c>
      <c r="D8168" s="12" t="s">
        <v>6438</v>
      </c>
      <c r="E8168" t="b">
        <v>0</v>
      </c>
      <c r="F8168">
        <v>0</v>
      </c>
      <c r="G8168">
        <v>0</v>
      </c>
      <c r="H8168" t="s">
        <v>21</v>
      </c>
      <c r="I8168" s="12"/>
      <c r="K8168">
        <v>0</v>
      </c>
      <c r="L8168">
        <v>0</v>
      </c>
      <c r="M8168">
        <v>0</v>
      </c>
      <c r="N8168">
        <v>0</v>
      </c>
      <c r="O8168">
        <v>0</v>
      </c>
      <c r="P8168">
        <v>898</v>
      </c>
      <c r="Q8168">
        <v>12299</v>
      </c>
      <c r="R8168" t="b">
        <v>1</v>
      </c>
      <c r="S8168">
        <v>0</v>
      </c>
    </row>
    <row r="8169" spans="1:19">
      <c r="A8169">
        <v>839525</v>
      </c>
      <c r="B8169" s="12" t="s">
        <v>4775</v>
      </c>
      <c r="C8169" s="12" t="s">
        <v>4797</v>
      </c>
      <c r="D8169" s="12" t="s">
        <v>4775</v>
      </c>
      <c r="E8169" t="b">
        <v>0</v>
      </c>
      <c r="F8169">
        <v>0</v>
      </c>
      <c r="G8169">
        <v>0</v>
      </c>
      <c r="H8169" t="s">
        <v>21</v>
      </c>
      <c r="I8169" s="12"/>
      <c r="K8169">
        <v>0</v>
      </c>
      <c r="L8169">
        <v>0</v>
      </c>
      <c r="M8169">
        <v>0</v>
      </c>
      <c r="N8169">
        <v>17169547</v>
      </c>
      <c r="O8169">
        <v>5154227</v>
      </c>
      <c r="P8169">
        <v>118066795</v>
      </c>
      <c r="Q8169">
        <v>12300</v>
      </c>
      <c r="R8169" t="b">
        <v>0</v>
      </c>
      <c r="S8169">
        <v>0</v>
      </c>
    </row>
    <row r="8170" spans="1:19">
      <c r="A8170">
        <v>8395</v>
      </c>
      <c r="B8170" s="12" t="s">
        <v>4776</v>
      </c>
      <c r="C8170" s="12" t="s">
        <v>4797</v>
      </c>
      <c r="D8170" s="12" t="s">
        <v>4776</v>
      </c>
      <c r="E8170" t="b">
        <v>0</v>
      </c>
      <c r="F8170">
        <v>0</v>
      </c>
      <c r="G8170">
        <v>0</v>
      </c>
      <c r="H8170" t="s">
        <v>21</v>
      </c>
      <c r="I8170" s="12"/>
      <c r="K8170">
        <v>0</v>
      </c>
      <c r="L8170">
        <v>0</v>
      </c>
      <c r="M8170">
        <v>0</v>
      </c>
      <c r="N8170">
        <v>17169547</v>
      </c>
      <c r="O8170">
        <v>5154227</v>
      </c>
      <c r="P8170">
        <v>118066795</v>
      </c>
      <c r="Q8170">
        <v>12301</v>
      </c>
      <c r="R8170" t="b">
        <v>1</v>
      </c>
      <c r="S8170">
        <v>0</v>
      </c>
    </row>
    <row r="8171" spans="1:19">
      <c r="A8171">
        <v>83</v>
      </c>
      <c r="B8171" s="12" t="s">
        <v>4777</v>
      </c>
      <c r="C8171" s="12" t="s">
        <v>4797</v>
      </c>
      <c r="D8171" s="12" t="s">
        <v>4777</v>
      </c>
      <c r="E8171" t="b">
        <v>0</v>
      </c>
      <c r="F8171">
        <v>0</v>
      </c>
      <c r="G8171">
        <v>0</v>
      </c>
      <c r="H8171" t="s">
        <v>21</v>
      </c>
      <c r="I8171" s="12"/>
      <c r="K8171">
        <v>0</v>
      </c>
      <c r="L8171">
        <v>0</v>
      </c>
      <c r="M8171">
        <v>0</v>
      </c>
      <c r="N8171">
        <v>17169547</v>
      </c>
      <c r="O8171">
        <v>5154227</v>
      </c>
      <c r="P8171">
        <v>118066795</v>
      </c>
      <c r="Q8171">
        <v>12302</v>
      </c>
      <c r="R8171" t="b">
        <v>1</v>
      </c>
      <c r="S8171">
        <v>0</v>
      </c>
    </row>
    <row r="8172" spans="1:19">
      <c r="A8172">
        <v>86</v>
      </c>
      <c r="B8172" s="12" t="s">
        <v>6439</v>
      </c>
      <c r="C8172" s="12" t="s">
        <v>19</v>
      </c>
      <c r="D8172" s="12" t="s">
        <v>6439</v>
      </c>
      <c r="E8172" t="b">
        <v>0</v>
      </c>
      <c r="F8172">
        <v>-106051475</v>
      </c>
      <c r="G8172">
        <v>0</v>
      </c>
      <c r="H8172" t="s">
        <v>21</v>
      </c>
      <c r="I8172" s="12"/>
      <c r="K8172">
        <v>0</v>
      </c>
      <c r="L8172">
        <v>10308454</v>
      </c>
      <c r="M8172">
        <v>34339094</v>
      </c>
      <c r="N8172">
        <v>0</v>
      </c>
      <c r="O8172">
        <v>0</v>
      </c>
      <c r="P8172">
        <v>-106051475</v>
      </c>
      <c r="Q8172">
        <v>12304</v>
      </c>
      <c r="R8172" t="b">
        <v>1</v>
      </c>
      <c r="S8172">
        <v>0</v>
      </c>
    </row>
    <row r="8173" spans="1:19">
      <c r="A8173">
        <v>8695</v>
      </c>
      <c r="B8173" s="12" t="s">
        <v>6387</v>
      </c>
      <c r="C8173" s="12" t="s">
        <v>19</v>
      </c>
      <c r="D8173" s="12" t="s">
        <v>6387</v>
      </c>
      <c r="E8173" t="b">
        <v>0</v>
      </c>
      <c r="F8173">
        <v>-106051475</v>
      </c>
      <c r="G8173">
        <v>0</v>
      </c>
      <c r="H8173" t="s">
        <v>21</v>
      </c>
      <c r="I8173" s="12"/>
      <c r="K8173">
        <v>0</v>
      </c>
      <c r="L8173">
        <v>10308454</v>
      </c>
      <c r="M8173">
        <v>34339094</v>
      </c>
      <c r="N8173">
        <v>0</v>
      </c>
      <c r="O8173">
        <v>0</v>
      </c>
      <c r="P8173">
        <v>-106051475</v>
      </c>
      <c r="Q8173">
        <v>12305</v>
      </c>
      <c r="R8173" t="b">
        <v>1</v>
      </c>
      <c r="S8173">
        <v>0</v>
      </c>
    </row>
    <row r="8174" spans="1:19">
      <c r="A8174">
        <v>869525</v>
      </c>
      <c r="B8174" s="12" t="s">
        <v>6388</v>
      </c>
      <c r="C8174" s="12" t="s">
        <v>2436</v>
      </c>
      <c r="D8174" s="12" t="s">
        <v>6388</v>
      </c>
      <c r="E8174" t="b">
        <v>0</v>
      </c>
      <c r="F8174">
        <v>-106051475</v>
      </c>
      <c r="G8174">
        <v>0</v>
      </c>
      <c r="H8174" t="s">
        <v>21</v>
      </c>
      <c r="I8174" s="12"/>
      <c r="K8174">
        <v>0</v>
      </c>
      <c r="L8174">
        <v>10308454</v>
      </c>
      <c r="M8174">
        <v>34339094</v>
      </c>
      <c r="N8174">
        <v>0</v>
      </c>
      <c r="O8174">
        <v>0</v>
      </c>
      <c r="P8174">
        <v>-106051475</v>
      </c>
      <c r="Q8174">
        <v>12306</v>
      </c>
      <c r="R8174" t="b">
        <v>0</v>
      </c>
      <c r="S8174">
        <v>0</v>
      </c>
    </row>
    <row r="8175" spans="1:19">
      <c r="A8175">
        <v>86952502</v>
      </c>
      <c r="B8175" s="12" t="s">
        <v>6440</v>
      </c>
      <c r="C8175" s="12" t="s">
        <v>4797</v>
      </c>
      <c r="D8175" s="12" t="s">
        <v>6440</v>
      </c>
      <c r="E8175" t="b">
        <v>0</v>
      </c>
      <c r="F8175">
        <v>-106050577</v>
      </c>
      <c r="G8175">
        <v>0</v>
      </c>
      <c r="H8175" t="s">
        <v>21</v>
      </c>
      <c r="I8175" s="12"/>
      <c r="K8175">
        <v>0</v>
      </c>
      <c r="L8175">
        <v>10308454</v>
      </c>
      <c r="M8175">
        <v>34339094</v>
      </c>
      <c r="N8175">
        <v>0</v>
      </c>
      <c r="O8175">
        <v>0</v>
      </c>
      <c r="P8175">
        <v>-106050577</v>
      </c>
      <c r="Q8175">
        <v>12308</v>
      </c>
      <c r="R8175" t="b">
        <v>1</v>
      </c>
      <c r="S8175">
        <v>0</v>
      </c>
    </row>
    <row r="8176" spans="1:19">
      <c r="A8176">
        <v>86952502</v>
      </c>
      <c r="B8176" s="12"/>
      <c r="C8176" s="12" t="s">
        <v>4797</v>
      </c>
      <c r="D8176" s="12" t="s">
        <v>6440</v>
      </c>
      <c r="E8176" t="b">
        <v>0</v>
      </c>
      <c r="F8176">
        <v>0</v>
      </c>
      <c r="G8176">
        <v>0</v>
      </c>
      <c r="H8176">
        <v>43831</v>
      </c>
      <c r="I8176" s="12" t="s">
        <v>4545</v>
      </c>
      <c r="J8176">
        <v>12</v>
      </c>
      <c r="K8176">
        <v>10271</v>
      </c>
      <c r="L8176">
        <v>0</v>
      </c>
      <c r="M8176">
        <v>0</v>
      </c>
      <c r="N8176">
        <v>0</v>
      </c>
      <c r="O8176">
        <v>6908</v>
      </c>
      <c r="P8176">
        <v>-106057485</v>
      </c>
      <c r="Q8176">
        <v>12309</v>
      </c>
      <c r="R8176" t="b">
        <v>0</v>
      </c>
      <c r="S8176">
        <v>0</v>
      </c>
    </row>
    <row r="8177" spans="1:19">
      <c r="A8177">
        <v>86952502</v>
      </c>
      <c r="B8177" s="12"/>
      <c r="C8177" s="12" t="s">
        <v>4797</v>
      </c>
      <c r="D8177" s="12" t="s">
        <v>6440</v>
      </c>
      <c r="E8177" t="b">
        <v>0</v>
      </c>
      <c r="F8177">
        <v>0</v>
      </c>
      <c r="G8177">
        <v>0</v>
      </c>
      <c r="H8177">
        <v>43831</v>
      </c>
      <c r="I8177" s="12" t="s">
        <v>4551</v>
      </c>
      <c r="J8177">
        <v>12</v>
      </c>
      <c r="K8177">
        <v>10272</v>
      </c>
      <c r="L8177">
        <v>0</v>
      </c>
      <c r="M8177">
        <v>0</v>
      </c>
      <c r="N8177">
        <v>0</v>
      </c>
      <c r="O8177">
        <v>5215</v>
      </c>
      <c r="P8177">
        <v>-106062700</v>
      </c>
      <c r="Q8177">
        <v>12310</v>
      </c>
      <c r="R8177" t="b">
        <v>0</v>
      </c>
      <c r="S8177">
        <v>0</v>
      </c>
    </row>
    <row r="8178" spans="1:19">
      <c r="A8178">
        <v>86952502</v>
      </c>
      <c r="B8178" s="12"/>
      <c r="C8178" s="12" t="s">
        <v>4797</v>
      </c>
      <c r="D8178" s="12" t="s">
        <v>6440</v>
      </c>
      <c r="E8178" t="b">
        <v>0</v>
      </c>
      <c r="F8178">
        <v>0</v>
      </c>
      <c r="G8178">
        <v>0</v>
      </c>
      <c r="H8178">
        <v>43831</v>
      </c>
      <c r="I8178" s="12" t="s">
        <v>4567</v>
      </c>
      <c r="J8178">
        <v>12</v>
      </c>
      <c r="K8178">
        <v>10278</v>
      </c>
      <c r="L8178">
        <v>0</v>
      </c>
      <c r="M8178">
        <v>0</v>
      </c>
      <c r="N8178">
        <v>0</v>
      </c>
      <c r="O8178">
        <v>4039</v>
      </c>
      <c r="P8178">
        <v>-106066739</v>
      </c>
      <c r="Q8178">
        <v>12311</v>
      </c>
      <c r="R8178" t="b">
        <v>0</v>
      </c>
      <c r="S8178">
        <v>0</v>
      </c>
    </row>
    <row r="8179" spans="1:19">
      <c r="A8179">
        <v>86952502</v>
      </c>
      <c r="B8179" s="12"/>
      <c r="C8179" s="12" t="s">
        <v>4797</v>
      </c>
      <c r="D8179" s="12" t="s">
        <v>6440</v>
      </c>
      <c r="E8179" t="b">
        <v>0</v>
      </c>
      <c r="F8179">
        <v>0</v>
      </c>
      <c r="G8179">
        <v>0</v>
      </c>
      <c r="H8179">
        <v>43831</v>
      </c>
      <c r="I8179" s="12" t="s">
        <v>4588</v>
      </c>
      <c r="J8179">
        <v>12</v>
      </c>
      <c r="K8179">
        <v>10292</v>
      </c>
      <c r="L8179">
        <v>0</v>
      </c>
      <c r="M8179">
        <v>0</v>
      </c>
      <c r="N8179">
        <v>0</v>
      </c>
      <c r="O8179">
        <v>73621</v>
      </c>
      <c r="P8179">
        <v>-106140360</v>
      </c>
      <c r="Q8179">
        <v>12312</v>
      </c>
      <c r="R8179" t="b">
        <v>0</v>
      </c>
      <c r="S8179">
        <v>0</v>
      </c>
    </row>
    <row r="8180" spans="1:19">
      <c r="A8180">
        <v>86952502</v>
      </c>
      <c r="B8180" s="12"/>
      <c r="C8180" s="12" t="s">
        <v>4797</v>
      </c>
      <c r="D8180" s="12" t="s">
        <v>6440</v>
      </c>
      <c r="E8180" t="b">
        <v>0</v>
      </c>
      <c r="F8180">
        <v>0</v>
      </c>
      <c r="G8180">
        <v>0</v>
      </c>
      <c r="H8180">
        <v>43831</v>
      </c>
      <c r="I8180" s="12" t="s">
        <v>4610</v>
      </c>
      <c r="J8180">
        <v>12</v>
      </c>
      <c r="K8180">
        <v>10296</v>
      </c>
      <c r="L8180">
        <v>0</v>
      </c>
      <c r="M8180">
        <v>0</v>
      </c>
      <c r="N8180">
        <v>0</v>
      </c>
      <c r="O8180">
        <v>431089</v>
      </c>
      <c r="P8180">
        <v>-106571449</v>
      </c>
      <c r="Q8180">
        <v>12313</v>
      </c>
      <c r="R8180" t="b">
        <v>0</v>
      </c>
      <c r="S8180">
        <v>0</v>
      </c>
    </row>
    <row r="8181" spans="1:19">
      <c r="A8181">
        <v>86952502</v>
      </c>
      <c r="B8181" s="12"/>
      <c r="C8181" s="12" t="s">
        <v>4797</v>
      </c>
      <c r="D8181" s="12" t="s">
        <v>6440</v>
      </c>
      <c r="E8181" t="b">
        <v>0</v>
      </c>
      <c r="F8181">
        <v>0</v>
      </c>
      <c r="G8181">
        <v>0</v>
      </c>
      <c r="H8181">
        <v>43831</v>
      </c>
      <c r="I8181" s="12" t="s">
        <v>4623</v>
      </c>
      <c r="J8181">
        <v>12</v>
      </c>
      <c r="K8181">
        <v>10297</v>
      </c>
      <c r="L8181">
        <v>0</v>
      </c>
      <c r="M8181">
        <v>0</v>
      </c>
      <c r="N8181">
        <v>0</v>
      </c>
      <c r="O8181">
        <v>36183</v>
      </c>
      <c r="P8181">
        <v>-106607632</v>
      </c>
      <c r="Q8181">
        <v>12314</v>
      </c>
      <c r="R8181" t="b">
        <v>0</v>
      </c>
      <c r="S8181">
        <v>0</v>
      </c>
    </row>
    <row r="8182" spans="1:19">
      <c r="A8182">
        <v>86952502</v>
      </c>
      <c r="B8182" s="12"/>
      <c r="C8182" s="12" t="s">
        <v>4797</v>
      </c>
      <c r="D8182" s="12" t="s">
        <v>6440</v>
      </c>
      <c r="E8182" t="b">
        <v>0</v>
      </c>
      <c r="F8182">
        <v>0</v>
      </c>
      <c r="G8182">
        <v>0</v>
      </c>
      <c r="H8182">
        <v>43831</v>
      </c>
      <c r="I8182" s="12" t="s">
        <v>4632</v>
      </c>
      <c r="J8182">
        <v>12</v>
      </c>
      <c r="K8182">
        <v>10299</v>
      </c>
      <c r="L8182">
        <v>0</v>
      </c>
      <c r="M8182">
        <v>0</v>
      </c>
      <c r="N8182">
        <v>0</v>
      </c>
      <c r="O8182">
        <v>42940</v>
      </c>
      <c r="P8182">
        <v>-106650572</v>
      </c>
      <c r="Q8182">
        <v>12315</v>
      </c>
      <c r="R8182" t="b">
        <v>0</v>
      </c>
      <c r="S8182">
        <v>0</v>
      </c>
    </row>
    <row r="8183" spans="1:19">
      <c r="A8183">
        <v>86952502</v>
      </c>
      <c r="B8183" s="12"/>
      <c r="C8183" s="12" t="s">
        <v>4797</v>
      </c>
      <c r="D8183" s="12" t="s">
        <v>6440</v>
      </c>
      <c r="E8183" t="b">
        <v>0</v>
      </c>
      <c r="F8183">
        <v>0</v>
      </c>
      <c r="G8183">
        <v>0</v>
      </c>
      <c r="H8183">
        <v>43831</v>
      </c>
      <c r="I8183" s="12" t="s">
        <v>4656</v>
      </c>
      <c r="J8183">
        <v>12</v>
      </c>
      <c r="K8183">
        <v>10302</v>
      </c>
      <c r="L8183">
        <v>0</v>
      </c>
      <c r="M8183">
        <v>0</v>
      </c>
      <c r="N8183">
        <v>0</v>
      </c>
      <c r="O8183">
        <v>4220</v>
      </c>
      <c r="P8183">
        <v>-106654792</v>
      </c>
      <c r="Q8183">
        <v>12316</v>
      </c>
      <c r="R8183" t="b">
        <v>0</v>
      </c>
      <c r="S8183">
        <v>0</v>
      </c>
    </row>
    <row r="8184" spans="1:19">
      <c r="A8184">
        <v>86952502</v>
      </c>
      <c r="B8184" s="12"/>
      <c r="C8184" s="12" t="s">
        <v>4797</v>
      </c>
      <c r="D8184" s="12" t="s">
        <v>6440</v>
      </c>
      <c r="E8184" t="b">
        <v>0</v>
      </c>
      <c r="F8184">
        <v>0</v>
      </c>
      <c r="G8184">
        <v>0</v>
      </c>
      <c r="H8184">
        <v>43831</v>
      </c>
      <c r="I8184" s="12" t="s">
        <v>4712</v>
      </c>
      <c r="J8184">
        <v>12</v>
      </c>
      <c r="K8184">
        <v>10317</v>
      </c>
      <c r="L8184">
        <v>0</v>
      </c>
      <c r="M8184">
        <v>0</v>
      </c>
      <c r="N8184">
        <v>0</v>
      </c>
      <c r="O8184">
        <v>558395</v>
      </c>
      <c r="P8184">
        <v>-107213187</v>
      </c>
      <c r="Q8184">
        <v>12317</v>
      </c>
      <c r="R8184" t="b">
        <v>0</v>
      </c>
      <c r="S8184">
        <v>0</v>
      </c>
    </row>
    <row r="8185" spans="1:19">
      <c r="A8185">
        <v>86952502</v>
      </c>
      <c r="B8185" s="12"/>
      <c r="C8185" s="12" t="s">
        <v>4797</v>
      </c>
      <c r="D8185" s="12" t="s">
        <v>6440</v>
      </c>
      <c r="E8185" t="b">
        <v>0</v>
      </c>
      <c r="F8185">
        <v>0</v>
      </c>
      <c r="G8185">
        <v>0</v>
      </c>
      <c r="H8185">
        <v>43831</v>
      </c>
      <c r="I8185" s="12" t="s">
        <v>4729</v>
      </c>
      <c r="J8185">
        <v>12</v>
      </c>
      <c r="K8185">
        <v>10321</v>
      </c>
      <c r="L8185">
        <v>0</v>
      </c>
      <c r="M8185">
        <v>0</v>
      </c>
      <c r="N8185">
        <v>0</v>
      </c>
      <c r="O8185">
        <v>222012</v>
      </c>
      <c r="P8185">
        <v>-107435199</v>
      </c>
      <c r="Q8185">
        <v>12318</v>
      </c>
      <c r="R8185" t="b">
        <v>0</v>
      </c>
      <c r="S8185">
        <v>0</v>
      </c>
    </row>
    <row r="8186" spans="1:19">
      <c r="A8186">
        <v>86952502</v>
      </c>
      <c r="B8186" s="12"/>
      <c r="C8186" s="12" t="s">
        <v>4797</v>
      </c>
      <c r="D8186" s="12" t="s">
        <v>6440</v>
      </c>
      <c r="E8186" t="b">
        <v>0</v>
      </c>
      <c r="F8186">
        <v>0</v>
      </c>
      <c r="G8186">
        <v>0</v>
      </c>
      <c r="H8186">
        <v>43831</v>
      </c>
      <c r="I8186" s="12" t="s">
        <v>4742</v>
      </c>
      <c r="J8186">
        <v>12</v>
      </c>
      <c r="K8186">
        <v>10323</v>
      </c>
      <c r="L8186">
        <v>0</v>
      </c>
      <c r="M8186">
        <v>0</v>
      </c>
      <c r="N8186">
        <v>0</v>
      </c>
      <c r="O8186">
        <v>22915</v>
      </c>
      <c r="P8186">
        <v>-107458114</v>
      </c>
      <c r="Q8186">
        <v>12319</v>
      </c>
      <c r="R8186" t="b">
        <v>0</v>
      </c>
      <c r="S8186">
        <v>0</v>
      </c>
    </row>
    <row r="8187" spans="1:19">
      <c r="A8187">
        <v>86952502</v>
      </c>
      <c r="B8187" s="12"/>
      <c r="C8187" s="12" t="s">
        <v>4797</v>
      </c>
      <c r="D8187" s="12" t="s">
        <v>6440</v>
      </c>
      <c r="E8187" t="b">
        <v>0</v>
      </c>
      <c r="F8187">
        <v>0</v>
      </c>
      <c r="G8187">
        <v>0</v>
      </c>
      <c r="H8187">
        <v>43831</v>
      </c>
      <c r="I8187" s="12" t="s">
        <v>4757</v>
      </c>
      <c r="J8187">
        <v>12</v>
      </c>
      <c r="K8187">
        <v>10333</v>
      </c>
      <c r="L8187">
        <v>0</v>
      </c>
      <c r="M8187">
        <v>0</v>
      </c>
      <c r="N8187">
        <v>0</v>
      </c>
      <c r="O8187">
        <v>172092</v>
      </c>
      <c r="P8187">
        <v>-107630206</v>
      </c>
      <c r="Q8187">
        <v>12320</v>
      </c>
      <c r="R8187" t="b">
        <v>0</v>
      </c>
      <c r="S8187">
        <v>0</v>
      </c>
    </row>
    <row r="8188" spans="1:19">
      <c r="A8188">
        <v>86952502</v>
      </c>
      <c r="B8188" s="12"/>
      <c r="C8188" s="12" t="s">
        <v>4797</v>
      </c>
      <c r="D8188" s="12" t="s">
        <v>6440</v>
      </c>
      <c r="E8188" t="b">
        <v>0</v>
      </c>
      <c r="F8188">
        <v>0</v>
      </c>
      <c r="G8188">
        <v>0</v>
      </c>
      <c r="H8188">
        <v>43837</v>
      </c>
      <c r="I8188" s="12" t="s">
        <v>6440</v>
      </c>
      <c r="J8188">
        <v>1</v>
      </c>
      <c r="K8188">
        <v>13477</v>
      </c>
      <c r="L8188">
        <v>0</v>
      </c>
      <c r="M8188">
        <v>0</v>
      </c>
      <c r="N8188">
        <v>4220</v>
      </c>
      <c r="O8188">
        <v>0</v>
      </c>
      <c r="P8188">
        <v>-107625986</v>
      </c>
      <c r="Q8188">
        <v>12321</v>
      </c>
      <c r="R8188" t="b">
        <v>0</v>
      </c>
      <c r="S8188">
        <v>0</v>
      </c>
    </row>
    <row r="8189" spans="1:19">
      <c r="A8189">
        <v>86952502</v>
      </c>
      <c r="B8189" s="12"/>
      <c r="C8189" s="12" t="s">
        <v>4797</v>
      </c>
      <c r="D8189" s="12" t="s">
        <v>6440</v>
      </c>
      <c r="E8189" t="b">
        <v>0</v>
      </c>
      <c r="F8189">
        <v>0</v>
      </c>
      <c r="G8189">
        <v>0</v>
      </c>
      <c r="H8189">
        <v>43838</v>
      </c>
      <c r="I8189" s="12" t="s">
        <v>6440</v>
      </c>
      <c r="J8189">
        <v>1</v>
      </c>
      <c r="K8189">
        <v>13480</v>
      </c>
      <c r="L8189">
        <v>0</v>
      </c>
      <c r="M8189">
        <v>0</v>
      </c>
      <c r="N8189">
        <v>446928</v>
      </c>
      <c r="O8189">
        <v>0</v>
      </c>
      <c r="P8189">
        <v>-107179058</v>
      </c>
      <c r="Q8189">
        <v>12322</v>
      </c>
      <c r="R8189" t="b">
        <v>0</v>
      </c>
      <c r="S8189">
        <v>0</v>
      </c>
    </row>
    <row r="8190" spans="1:19">
      <c r="A8190">
        <v>86952502</v>
      </c>
      <c r="B8190" s="12"/>
      <c r="C8190" s="12" t="s">
        <v>4797</v>
      </c>
      <c r="D8190" s="12" t="s">
        <v>6440</v>
      </c>
      <c r="E8190" t="b">
        <v>0</v>
      </c>
      <c r="F8190">
        <v>0</v>
      </c>
      <c r="G8190">
        <v>0</v>
      </c>
      <c r="H8190">
        <v>43838</v>
      </c>
      <c r="I8190" s="12" t="s">
        <v>6440</v>
      </c>
      <c r="J8190">
        <v>1</v>
      </c>
      <c r="K8190">
        <v>13482</v>
      </c>
      <c r="L8190">
        <v>0</v>
      </c>
      <c r="M8190">
        <v>0</v>
      </c>
      <c r="N8190">
        <v>4610</v>
      </c>
      <c r="O8190">
        <v>0</v>
      </c>
      <c r="P8190">
        <v>-107174448</v>
      </c>
      <c r="Q8190">
        <v>12323</v>
      </c>
      <c r="R8190" t="b">
        <v>0</v>
      </c>
      <c r="S8190">
        <v>0</v>
      </c>
    </row>
    <row r="8191" spans="1:19">
      <c r="A8191">
        <v>86952502</v>
      </c>
      <c r="B8191" s="12"/>
      <c r="C8191" s="12" t="s">
        <v>4797</v>
      </c>
      <c r="D8191" s="12" t="s">
        <v>6440</v>
      </c>
      <c r="E8191" t="b">
        <v>0</v>
      </c>
      <c r="F8191">
        <v>0</v>
      </c>
      <c r="G8191">
        <v>0</v>
      </c>
      <c r="H8191">
        <v>43844</v>
      </c>
      <c r="I8191" s="12" t="s">
        <v>6440</v>
      </c>
      <c r="J8191">
        <v>1</v>
      </c>
      <c r="K8191">
        <v>13513</v>
      </c>
      <c r="L8191">
        <v>0</v>
      </c>
      <c r="M8191">
        <v>0</v>
      </c>
      <c r="N8191">
        <v>99714</v>
      </c>
      <c r="O8191">
        <v>0</v>
      </c>
      <c r="P8191">
        <v>-107074734</v>
      </c>
      <c r="Q8191">
        <v>12324</v>
      </c>
      <c r="R8191" t="b">
        <v>0</v>
      </c>
      <c r="S8191">
        <v>0</v>
      </c>
    </row>
    <row r="8192" spans="1:19">
      <c r="A8192">
        <v>86952502</v>
      </c>
      <c r="B8192" s="12"/>
      <c r="C8192" s="12" t="s">
        <v>4797</v>
      </c>
      <c r="D8192" s="12" t="s">
        <v>6440</v>
      </c>
      <c r="E8192" t="b">
        <v>0</v>
      </c>
      <c r="F8192">
        <v>0</v>
      </c>
      <c r="G8192">
        <v>0</v>
      </c>
      <c r="H8192">
        <v>43845</v>
      </c>
      <c r="I8192" s="12" t="s">
        <v>6440</v>
      </c>
      <c r="J8192">
        <v>1</v>
      </c>
      <c r="K8192">
        <v>13516</v>
      </c>
      <c r="L8192">
        <v>0</v>
      </c>
      <c r="M8192">
        <v>0</v>
      </c>
      <c r="N8192">
        <v>136547</v>
      </c>
      <c r="O8192">
        <v>0</v>
      </c>
      <c r="P8192">
        <v>-106938187</v>
      </c>
      <c r="Q8192">
        <v>12325</v>
      </c>
      <c r="R8192" t="b">
        <v>0</v>
      </c>
      <c r="S8192">
        <v>0</v>
      </c>
    </row>
    <row r="8193" spans="1:19">
      <c r="A8193">
        <v>86952502</v>
      </c>
      <c r="B8193" s="12"/>
      <c r="C8193" s="12" t="s">
        <v>4797</v>
      </c>
      <c r="D8193" s="12" t="s">
        <v>6440</v>
      </c>
      <c r="E8193" t="b">
        <v>0</v>
      </c>
      <c r="F8193">
        <v>0</v>
      </c>
      <c r="G8193">
        <v>0</v>
      </c>
      <c r="H8193">
        <v>43851</v>
      </c>
      <c r="I8193" s="12" t="s">
        <v>6440</v>
      </c>
      <c r="J8193">
        <v>1</v>
      </c>
      <c r="K8193">
        <v>13526</v>
      </c>
      <c r="L8193">
        <v>0</v>
      </c>
      <c r="M8193">
        <v>0</v>
      </c>
      <c r="N8193">
        <v>318239</v>
      </c>
      <c r="O8193">
        <v>0</v>
      </c>
      <c r="P8193">
        <v>-106619948</v>
      </c>
      <c r="Q8193">
        <v>12326</v>
      </c>
      <c r="R8193" t="b">
        <v>0</v>
      </c>
      <c r="S8193">
        <v>0</v>
      </c>
    </row>
    <row r="8194" spans="1:19">
      <c r="A8194">
        <v>86952502</v>
      </c>
      <c r="B8194" s="12"/>
      <c r="C8194" s="12" t="s">
        <v>4797</v>
      </c>
      <c r="D8194" s="12" t="s">
        <v>6440</v>
      </c>
      <c r="E8194" t="b">
        <v>0</v>
      </c>
      <c r="F8194">
        <v>0</v>
      </c>
      <c r="G8194">
        <v>0</v>
      </c>
      <c r="H8194">
        <v>43857</v>
      </c>
      <c r="I8194" s="12" t="s">
        <v>6440</v>
      </c>
      <c r="J8194">
        <v>1</v>
      </c>
      <c r="K8194">
        <v>13528</v>
      </c>
      <c r="L8194">
        <v>0</v>
      </c>
      <c r="M8194">
        <v>0</v>
      </c>
      <c r="N8194">
        <v>41081</v>
      </c>
      <c r="O8194">
        <v>0</v>
      </c>
      <c r="P8194">
        <v>-106578867</v>
      </c>
      <c r="Q8194">
        <v>12327</v>
      </c>
      <c r="R8194" t="b">
        <v>0</v>
      </c>
      <c r="S8194">
        <v>0</v>
      </c>
    </row>
    <row r="8195" spans="1:19">
      <c r="A8195">
        <v>86952502</v>
      </c>
      <c r="B8195" s="12"/>
      <c r="C8195" s="12" t="s">
        <v>4797</v>
      </c>
      <c r="D8195" s="12" t="s">
        <v>6440</v>
      </c>
      <c r="E8195" t="b">
        <v>0</v>
      </c>
      <c r="F8195">
        <v>0</v>
      </c>
      <c r="G8195">
        <v>0</v>
      </c>
      <c r="H8195">
        <v>43862</v>
      </c>
      <c r="I8195" s="12" t="s">
        <v>4539</v>
      </c>
      <c r="J8195">
        <v>12</v>
      </c>
      <c r="K8195">
        <v>10344</v>
      </c>
      <c r="L8195">
        <v>0</v>
      </c>
      <c r="M8195">
        <v>0</v>
      </c>
      <c r="N8195">
        <v>0</v>
      </c>
      <c r="O8195">
        <v>4387</v>
      </c>
      <c r="P8195">
        <v>-106583254</v>
      </c>
      <c r="Q8195">
        <v>12328</v>
      </c>
      <c r="R8195" t="b">
        <v>0</v>
      </c>
      <c r="S8195">
        <v>0</v>
      </c>
    </row>
    <row r="8196" spans="1:19">
      <c r="A8196">
        <v>86952502</v>
      </c>
      <c r="B8196" s="12"/>
      <c r="C8196" s="12" t="s">
        <v>4797</v>
      </c>
      <c r="D8196" s="12" t="s">
        <v>6440</v>
      </c>
      <c r="E8196" t="b">
        <v>0</v>
      </c>
      <c r="F8196">
        <v>0</v>
      </c>
      <c r="G8196">
        <v>0</v>
      </c>
      <c r="H8196">
        <v>43862</v>
      </c>
      <c r="I8196" s="12" t="s">
        <v>4547</v>
      </c>
      <c r="J8196">
        <v>12</v>
      </c>
      <c r="K8196">
        <v>10351</v>
      </c>
      <c r="L8196">
        <v>0</v>
      </c>
      <c r="M8196">
        <v>0</v>
      </c>
      <c r="N8196">
        <v>0</v>
      </c>
      <c r="O8196">
        <v>7213</v>
      </c>
      <c r="P8196">
        <v>-106590467</v>
      </c>
      <c r="Q8196">
        <v>12329</v>
      </c>
      <c r="R8196" t="b">
        <v>0</v>
      </c>
      <c r="S8196">
        <v>0</v>
      </c>
    </row>
    <row r="8197" spans="1:19">
      <c r="A8197">
        <v>86952502</v>
      </c>
      <c r="B8197" s="12"/>
      <c r="C8197" s="12" t="s">
        <v>4797</v>
      </c>
      <c r="D8197" s="12" t="s">
        <v>6440</v>
      </c>
      <c r="E8197" t="b">
        <v>0</v>
      </c>
      <c r="F8197">
        <v>0</v>
      </c>
      <c r="G8197">
        <v>0</v>
      </c>
      <c r="H8197">
        <v>43862</v>
      </c>
      <c r="I8197" s="12" t="s">
        <v>4552</v>
      </c>
      <c r="J8197">
        <v>12</v>
      </c>
      <c r="K8197">
        <v>10352</v>
      </c>
      <c r="L8197">
        <v>0</v>
      </c>
      <c r="M8197">
        <v>0</v>
      </c>
      <c r="N8197">
        <v>0</v>
      </c>
      <c r="O8197">
        <v>10082</v>
      </c>
      <c r="P8197">
        <v>-106600549</v>
      </c>
      <c r="Q8197">
        <v>12330</v>
      </c>
      <c r="R8197" t="b">
        <v>0</v>
      </c>
      <c r="S8197">
        <v>0</v>
      </c>
    </row>
    <row r="8198" spans="1:19">
      <c r="A8198">
        <v>86952502</v>
      </c>
      <c r="B8198" s="12"/>
      <c r="C8198" s="12" t="s">
        <v>4797</v>
      </c>
      <c r="D8198" s="12" t="s">
        <v>6440</v>
      </c>
      <c r="E8198" t="b">
        <v>0</v>
      </c>
      <c r="F8198">
        <v>0</v>
      </c>
      <c r="G8198">
        <v>0</v>
      </c>
      <c r="H8198">
        <v>43862</v>
      </c>
      <c r="I8198" s="12" t="s">
        <v>4577</v>
      </c>
      <c r="J8198">
        <v>12</v>
      </c>
      <c r="K8198">
        <v>10368</v>
      </c>
      <c r="L8198">
        <v>0</v>
      </c>
      <c r="M8198">
        <v>0</v>
      </c>
      <c r="N8198">
        <v>0</v>
      </c>
      <c r="O8198">
        <v>4868</v>
      </c>
      <c r="P8198">
        <v>-106605417</v>
      </c>
      <c r="Q8198">
        <v>12331</v>
      </c>
      <c r="R8198" t="b">
        <v>0</v>
      </c>
      <c r="S8198">
        <v>0</v>
      </c>
    </row>
    <row r="8199" spans="1:19">
      <c r="A8199">
        <v>86952502</v>
      </c>
      <c r="B8199" s="12"/>
      <c r="C8199" s="12" t="s">
        <v>4797</v>
      </c>
      <c r="D8199" s="12" t="s">
        <v>6440</v>
      </c>
      <c r="E8199" t="b">
        <v>0</v>
      </c>
      <c r="F8199">
        <v>0</v>
      </c>
      <c r="G8199">
        <v>0</v>
      </c>
      <c r="H8199">
        <v>43862</v>
      </c>
      <c r="I8199" s="12" t="s">
        <v>4589</v>
      </c>
      <c r="J8199">
        <v>12</v>
      </c>
      <c r="K8199">
        <v>10372</v>
      </c>
      <c r="L8199">
        <v>0</v>
      </c>
      <c r="M8199">
        <v>0</v>
      </c>
      <c r="N8199">
        <v>0</v>
      </c>
      <c r="O8199">
        <v>78008</v>
      </c>
      <c r="P8199">
        <v>-106683425</v>
      </c>
      <c r="Q8199">
        <v>12332</v>
      </c>
      <c r="R8199" t="b">
        <v>0</v>
      </c>
      <c r="S8199">
        <v>0</v>
      </c>
    </row>
    <row r="8200" spans="1:19">
      <c r="A8200">
        <v>86952502</v>
      </c>
      <c r="B8200" s="12"/>
      <c r="C8200" s="12" t="s">
        <v>4797</v>
      </c>
      <c r="D8200" s="12" t="s">
        <v>6440</v>
      </c>
      <c r="E8200" t="b">
        <v>0</v>
      </c>
      <c r="F8200">
        <v>0</v>
      </c>
      <c r="G8200">
        <v>0</v>
      </c>
      <c r="H8200">
        <v>43862</v>
      </c>
      <c r="I8200" s="12" t="s">
        <v>4611</v>
      </c>
      <c r="J8200">
        <v>12</v>
      </c>
      <c r="K8200">
        <v>10376</v>
      </c>
      <c r="L8200">
        <v>0</v>
      </c>
      <c r="M8200">
        <v>0</v>
      </c>
      <c r="N8200">
        <v>0</v>
      </c>
      <c r="O8200">
        <v>435476</v>
      </c>
      <c r="P8200">
        <v>-107118901</v>
      </c>
      <c r="Q8200">
        <v>12333</v>
      </c>
      <c r="R8200" t="b">
        <v>0</v>
      </c>
      <c r="S8200">
        <v>0</v>
      </c>
    </row>
    <row r="8201" spans="1:19">
      <c r="A8201">
        <v>86952502</v>
      </c>
      <c r="B8201" s="12"/>
      <c r="C8201" s="12" t="s">
        <v>4797</v>
      </c>
      <c r="D8201" s="12" t="s">
        <v>6440</v>
      </c>
      <c r="E8201" t="b">
        <v>0</v>
      </c>
      <c r="F8201">
        <v>0</v>
      </c>
      <c r="G8201">
        <v>0</v>
      </c>
      <c r="H8201">
        <v>43862</v>
      </c>
      <c r="I8201" s="12" t="s">
        <v>4633</v>
      </c>
      <c r="J8201">
        <v>12</v>
      </c>
      <c r="K8201">
        <v>10379</v>
      </c>
      <c r="L8201">
        <v>0</v>
      </c>
      <c r="M8201">
        <v>0</v>
      </c>
      <c r="N8201">
        <v>0</v>
      </c>
      <c r="O8201">
        <v>35267</v>
      </c>
      <c r="P8201">
        <v>-107154168</v>
      </c>
      <c r="Q8201">
        <v>12334</v>
      </c>
      <c r="R8201" t="b">
        <v>0</v>
      </c>
      <c r="S8201">
        <v>0</v>
      </c>
    </row>
    <row r="8202" spans="1:19">
      <c r="A8202">
        <v>86952502</v>
      </c>
      <c r="B8202" s="12"/>
      <c r="C8202" s="12" t="s">
        <v>4797</v>
      </c>
      <c r="D8202" s="12" t="s">
        <v>6440</v>
      </c>
      <c r="E8202" t="b">
        <v>0</v>
      </c>
      <c r="F8202">
        <v>0</v>
      </c>
      <c r="G8202">
        <v>0</v>
      </c>
      <c r="H8202">
        <v>43862</v>
      </c>
      <c r="I8202" s="12" t="s">
        <v>4645</v>
      </c>
      <c r="J8202">
        <v>12</v>
      </c>
      <c r="K8202">
        <v>10380</v>
      </c>
      <c r="L8202">
        <v>0</v>
      </c>
      <c r="M8202">
        <v>0</v>
      </c>
      <c r="N8202">
        <v>0</v>
      </c>
      <c r="O8202">
        <v>4387</v>
      </c>
      <c r="P8202">
        <v>-107158555</v>
      </c>
      <c r="Q8202">
        <v>12335</v>
      </c>
      <c r="R8202" t="b">
        <v>0</v>
      </c>
      <c r="S8202">
        <v>0</v>
      </c>
    </row>
    <row r="8203" spans="1:19">
      <c r="A8203">
        <v>86952502</v>
      </c>
      <c r="B8203" s="12"/>
      <c r="C8203" s="12" t="s">
        <v>4797</v>
      </c>
      <c r="D8203" s="12" t="s">
        <v>6440</v>
      </c>
      <c r="E8203" t="b">
        <v>0</v>
      </c>
      <c r="F8203">
        <v>0</v>
      </c>
      <c r="G8203">
        <v>0</v>
      </c>
      <c r="H8203">
        <v>43862</v>
      </c>
      <c r="I8203" s="12" t="s">
        <v>4668</v>
      </c>
      <c r="J8203">
        <v>12</v>
      </c>
      <c r="K8203">
        <v>10384</v>
      </c>
      <c r="L8203">
        <v>0</v>
      </c>
      <c r="M8203">
        <v>0</v>
      </c>
      <c r="N8203">
        <v>0</v>
      </c>
      <c r="O8203">
        <v>4387</v>
      </c>
      <c r="P8203">
        <v>-107162942</v>
      </c>
      <c r="Q8203">
        <v>12336</v>
      </c>
      <c r="R8203" t="b">
        <v>0</v>
      </c>
      <c r="S8203">
        <v>0</v>
      </c>
    </row>
    <row r="8204" spans="1:19">
      <c r="A8204">
        <v>86952502</v>
      </c>
      <c r="B8204" s="12"/>
      <c r="C8204" s="12" t="s">
        <v>4797</v>
      </c>
      <c r="D8204" s="12" t="s">
        <v>6440</v>
      </c>
      <c r="E8204" t="b">
        <v>0</v>
      </c>
      <c r="F8204">
        <v>0</v>
      </c>
      <c r="G8204">
        <v>0</v>
      </c>
      <c r="H8204">
        <v>43862</v>
      </c>
      <c r="I8204" s="12" t="s">
        <v>4713</v>
      </c>
      <c r="J8204">
        <v>12</v>
      </c>
      <c r="K8204">
        <v>10397</v>
      </c>
      <c r="L8204">
        <v>0</v>
      </c>
      <c r="M8204">
        <v>0</v>
      </c>
      <c r="N8204">
        <v>0</v>
      </c>
      <c r="O8204">
        <v>558562</v>
      </c>
      <c r="P8204">
        <v>-107721504</v>
      </c>
      <c r="Q8204">
        <v>12337</v>
      </c>
      <c r="R8204" t="b">
        <v>0</v>
      </c>
      <c r="S8204">
        <v>0</v>
      </c>
    </row>
    <row r="8205" spans="1:19">
      <c r="A8205">
        <v>86952502</v>
      </c>
      <c r="B8205" s="12"/>
      <c r="C8205" s="12" t="s">
        <v>4797</v>
      </c>
      <c r="D8205" s="12" t="s">
        <v>6440</v>
      </c>
      <c r="E8205" t="b">
        <v>0</v>
      </c>
      <c r="F8205">
        <v>0</v>
      </c>
      <c r="G8205">
        <v>0</v>
      </c>
      <c r="H8205">
        <v>43862</v>
      </c>
      <c r="I8205" s="12" t="s">
        <v>4730</v>
      </c>
      <c r="J8205">
        <v>12</v>
      </c>
      <c r="K8205">
        <v>10401</v>
      </c>
      <c r="L8205">
        <v>0</v>
      </c>
      <c r="M8205">
        <v>0</v>
      </c>
      <c r="N8205">
        <v>0</v>
      </c>
      <c r="O8205">
        <v>225345</v>
      </c>
      <c r="P8205">
        <v>-107946849</v>
      </c>
      <c r="Q8205">
        <v>12338</v>
      </c>
      <c r="R8205" t="b">
        <v>0</v>
      </c>
      <c r="S8205">
        <v>0</v>
      </c>
    </row>
    <row r="8206" spans="1:19">
      <c r="A8206">
        <v>86952502</v>
      </c>
      <c r="B8206" s="12"/>
      <c r="C8206" s="12" t="s">
        <v>4797</v>
      </c>
      <c r="D8206" s="12" t="s">
        <v>6440</v>
      </c>
      <c r="E8206" t="b">
        <v>0</v>
      </c>
      <c r="F8206">
        <v>0</v>
      </c>
      <c r="G8206">
        <v>0</v>
      </c>
      <c r="H8206">
        <v>43862</v>
      </c>
      <c r="I8206" s="12" t="s">
        <v>4743</v>
      </c>
      <c r="J8206">
        <v>12</v>
      </c>
      <c r="K8206">
        <v>10403</v>
      </c>
      <c r="L8206">
        <v>0</v>
      </c>
      <c r="M8206">
        <v>0</v>
      </c>
      <c r="N8206">
        <v>0</v>
      </c>
      <c r="O8206">
        <v>19804</v>
      </c>
      <c r="P8206">
        <v>-107966653</v>
      </c>
      <c r="Q8206">
        <v>12339</v>
      </c>
      <c r="R8206" t="b">
        <v>0</v>
      </c>
      <c r="S8206">
        <v>0</v>
      </c>
    </row>
    <row r="8207" spans="1:19">
      <c r="A8207">
        <v>86952502</v>
      </c>
      <c r="B8207" s="12"/>
      <c r="C8207" s="12" t="s">
        <v>4797</v>
      </c>
      <c r="D8207" s="12" t="s">
        <v>6440</v>
      </c>
      <c r="E8207" t="b">
        <v>0</v>
      </c>
      <c r="F8207">
        <v>0</v>
      </c>
      <c r="G8207">
        <v>0</v>
      </c>
      <c r="H8207">
        <v>43862</v>
      </c>
      <c r="I8207" s="12" t="s">
        <v>4758</v>
      </c>
      <c r="J8207">
        <v>12</v>
      </c>
      <c r="K8207">
        <v>10413</v>
      </c>
      <c r="L8207">
        <v>0</v>
      </c>
      <c r="M8207">
        <v>0</v>
      </c>
      <c r="N8207">
        <v>0</v>
      </c>
      <c r="O8207">
        <v>176480</v>
      </c>
      <c r="P8207">
        <v>-108143133</v>
      </c>
      <c r="Q8207">
        <v>12340</v>
      </c>
      <c r="R8207" t="b">
        <v>0</v>
      </c>
      <c r="S8207">
        <v>0</v>
      </c>
    </row>
    <row r="8208" spans="1:19">
      <c r="A8208">
        <v>86952502</v>
      </c>
      <c r="B8208" s="12"/>
      <c r="C8208" s="12" t="s">
        <v>4797</v>
      </c>
      <c r="D8208" s="12" t="s">
        <v>6440</v>
      </c>
      <c r="E8208" t="b">
        <v>0</v>
      </c>
      <c r="F8208">
        <v>0</v>
      </c>
      <c r="G8208">
        <v>0</v>
      </c>
      <c r="H8208">
        <v>43866</v>
      </c>
      <c r="I8208" s="12" t="s">
        <v>6440</v>
      </c>
      <c r="J8208">
        <v>1</v>
      </c>
      <c r="K8208">
        <v>13547</v>
      </c>
      <c r="L8208">
        <v>0</v>
      </c>
      <c r="M8208">
        <v>0</v>
      </c>
      <c r="N8208">
        <v>15790</v>
      </c>
      <c r="O8208">
        <v>0</v>
      </c>
      <c r="P8208">
        <v>-108127343</v>
      </c>
      <c r="Q8208">
        <v>12341</v>
      </c>
      <c r="R8208" t="b">
        <v>0</v>
      </c>
      <c r="S8208">
        <v>0</v>
      </c>
    </row>
    <row r="8209" spans="1:19">
      <c r="A8209">
        <v>86952502</v>
      </c>
      <c r="B8209" s="12"/>
      <c r="C8209" s="12" t="s">
        <v>4797</v>
      </c>
      <c r="D8209" s="12" t="s">
        <v>6440</v>
      </c>
      <c r="E8209" t="b">
        <v>0</v>
      </c>
      <c r="F8209">
        <v>0</v>
      </c>
      <c r="G8209">
        <v>0</v>
      </c>
      <c r="H8209">
        <v>43867</v>
      </c>
      <c r="I8209" s="12" t="s">
        <v>6440</v>
      </c>
      <c r="J8209">
        <v>1</v>
      </c>
      <c r="K8209">
        <v>13552</v>
      </c>
      <c r="L8209">
        <v>0</v>
      </c>
      <c r="M8209">
        <v>0</v>
      </c>
      <c r="N8209">
        <v>489816</v>
      </c>
      <c r="O8209">
        <v>0</v>
      </c>
      <c r="P8209">
        <v>-107637527</v>
      </c>
      <c r="Q8209">
        <v>12342</v>
      </c>
      <c r="R8209" t="b">
        <v>0</v>
      </c>
      <c r="S8209">
        <v>0</v>
      </c>
    </row>
    <row r="8210" spans="1:19">
      <c r="A8210">
        <v>86952502</v>
      </c>
      <c r="B8210" s="12"/>
      <c r="C8210" s="12" t="s">
        <v>4797</v>
      </c>
      <c r="D8210" s="12" t="s">
        <v>6440</v>
      </c>
      <c r="E8210" t="b">
        <v>0</v>
      </c>
      <c r="F8210">
        <v>0</v>
      </c>
      <c r="G8210">
        <v>0</v>
      </c>
      <c r="H8210">
        <v>43871</v>
      </c>
      <c r="I8210" s="12" t="s">
        <v>6440</v>
      </c>
      <c r="J8210">
        <v>1</v>
      </c>
      <c r="K8210">
        <v>13565</v>
      </c>
      <c r="L8210">
        <v>0</v>
      </c>
      <c r="M8210">
        <v>0</v>
      </c>
      <c r="N8210">
        <v>4387</v>
      </c>
      <c r="O8210">
        <v>0</v>
      </c>
      <c r="P8210">
        <v>-107633140</v>
      </c>
      <c r="Q8210">
        <v>12343</v>
      </c>
      <c r="R8210" t="b">
        <v>0</v>
      </c>
      <c r="S8210">
        <v>0</v>
      </c>
    </row>
    <row r="8211" spans="1:19">
      <c r="A8211">
        <v>86952502</v>
      </c>
      <c r="B8211" s="12"/>
      <c r="C8211" s="12" t="s">
        <v>4797</v>
      </c>
      <c r="D8211" s="12" t="s">
        <v>6440</v>
      </c>
      <c r="E8211" t="b">
        <v>0</v>
      </c>
      <c r="F8211">
        <v>0</v>
      </c>
      <c r="G8211">
        <v>0</v>
      </c>
      <c r="H8211">
        <v>43874</v>
      </c>
      <c r="I8211" s="12" t="s">
        <v>6440</v>
      </c>
      <c r="J8211">
        <v>1</v>
      </c>
      <c r="K8211">
        <v>13589</v>
      </c>
      <c r="L8211">
        <v>0</v>
      </c>
      <c r="M8211">
        <v>0</v>
      </c>
      <c r="N8211">
        <v>4868</v>
      </c>
      <c r="O8211">
        <v>0</v>
      </c>
      <c r="P8211">
        <v>-107628272</v>
      </c>
      <c r="Q8211">
        <v>12344</v>
      </c>
      <c r="R8211" t="b">
        <v>0</v>
      </c>
      <c r="S8211">
        <v>0</v>
      </c>
    </row>
    <row r="8212" spans="1:19">
      <c r="A8212">
        <v>86952502</v>
      </c>
      <c r="B8212" s="12"/>
      <c r="C8212" s="12" t="s">
        <v>4797</v>
      </c>
      <c r="D8212" s="12" t="s">
        <v>6440</v>
      </c>
      <c r="E8212" t="b">
        <v>0</v>
      </c>
      <c r="F8212">
        <v>0</v>
      </c>
      <c r="G8212">
        <v>0</v>
      </c>
      <c r="H8212">
        <v>43889</v>
      </c>
      <c r="I8212" s="12" t="s">
        <v>6440</v>
      </c>
      <c r="J8212">
        <v>1</v>
      </c>
      <c r="K8212">
        <v>13603</v>
      </c>
      <c r="L8212">
        <v>0</v>
      </c>
      <c r="M8212">
        <v>0</v>
      </c>
      <c r="N8212">
        <v>4387</v>
      </c>
      <c r="O8212">
        <v>0</v>
      </c>
      <c r="P8212">
        <v>-107623885</v>
      </c>
      <c r="Q8212">
        <v>12345</v>
      </c>
      <c r="R8212" t="b">
        <v>0</v>
      </c>
      <c r="S8212">
        <v>0</v>
      </c>
    </row>
    <row r="8213" spans="1:19">
      <c r="A8213">
        <v>86952502</v>
      </c>
      <c r="B8213" s="12"/>
      <c r="C8213" s="12" t="s">
        <v>4797</v>
      </c>
      <c r="D8213" s="12" t="s">
        <v>6440</v>
      </c>
      <c r="E8213" t="b">
        <v>0</v>
      </c>
      <c r="F8213">
        <v>0</v>
      </c>
      <c r="G8213">
        <v>0</v>
      </c>
      <c r="H8213">
        <v>43891</v>
      </c>
      <c r="I8213" s="12" t="s">
        <v>4553</v>
      </c>
      <c r="J8213">
        <v>12</v>
      </c>
      <c r="K8213">
        <v>10432</v>
      </c>
      <c r="L8213">
        <v>0</v>
      </c>
      <c r="M8213">
        <v>0</v>
      </c>
      <c r="N8213">
        <v>0</v>
      </c>
      <c r="O8213">
        <v>10772</v>
      </c>
      <c r="P8213">
        <v>-107634657</v>
      </c>
      <c r="Q8213">
        <v>12346</v>
      </c>
      <c r="R8213" t="b">
        <v>0</v>
      </c>
      <c r="S8213">
        <v>0</v>
      </c>
    </row>
    <row r="8214" spans="1:19">
      <c r="A8214">
        <v>86952502</v>
      </c>
      <c r="B8214" s="12"/>
      <c r="C8214" s="12" t="s">
        <v>4797</v>
      </c>
      <c r="D8214" s="12" t="s">
        <v>6440</v>
      </c>
      <c r="E8214" t="b">
        <v>0</v>
      </c>
      <c r="F8214">
        <v>0</v>
      </c>
      <c r="G8214">
        <v>0</v>
      </c>
      <c r="H8214">
        <v>43891</v>
      </c>
      <c r="I8214" s="12" t="s">
        <v>4564</v>
      </c>
      <c r="J8214">
        <v>12</v>
      </c>
      <c r="K8214">
        <v>10434</v>
      </c>
      <c r="L8214">
        <v>0</v>
      </c>
      <c r="M8214">
        <v>0</v>
      </c>
      <c r="N8214">
        <v>0</v>
      </c>
      <c r="O8214">
        <v>4847</v>
      </c>
      <c r="P8214">
        <v>-107639504</v>
      </c>
      <c r="Q8214">
        <v>12347</v>
      </c>
      <c r="R8214" t="b">
        <v>0</v>
      </c>
      <c r="S8214">
        <v>0</v>
      </c>
    </row>
    <row r="8215" spans="1:19">
      <c r="A8215">
        <v>86952502</v>
      </c>
      <c r="B8215" s="12"/>
      <c r="C8215" s="12" t="s">
        <v>4797</v>
      </c>
      <c r="D8215" s="12" t="s">
        <v>6440</v>
      </c>
      <c r="E8215" t="b">
        <v>0</v>
      </c>
      <c r="F8215">
        <v>0</v>
      </c>
      <c r="G8215">
        <v>0</v>
      </c>
      <c r="H8215">
        <v>43891</v>
      </c>
      <c r="I8215" s="12" t="s">
        <v>4568</v>
      </c>
      <c r="J8215">
        <v>12</v>
      </c>
      <c r="K8215">
        <v>10438</v>
      </c>
      <c r="L8215">
        <v>0</v>
      </c>
      <c r="M8215">
        <v>0</v>
      </c>
      <c r="N8215">
        <v>0</v>
      </c>
      <c r="O8215">
        <v>4457</v>
      </c>
      <c r="P8215">
        <v>-107643961</v>
      </c>
      <c r="Q8215">
        <v>12348</v>
      </c>
      <c r="R8215" t="b">
        <v>0</v>
      </c>
      <c r="S8215">
        <v>0</v>
      </c>
    </row>
    <row r="8216" spans="1:19">
      <c r="A8216">
        <v>86952502</v>
      </c>
      <c r="B8216" s="12"/>
      <c r="C8216" s="12" t="s">
        <v>4797</v>
      </c>
      <c r="D8216" s="12" t="s">
        <v>6440</v>
      </c>
      <c r="E8216" t="b">
        <v>0</v>
      </c>
      <c r="F8216">
        <v>0</v>
      </c>
      <c r="G8216">
        <v>0</v>
      </c>
      <c r="H8216">
        <v>43891</v>
      </c>
      <c r="I8216" s="12" t="s">
        <v>4590</v>
      </c>
      <c r="J8216">
        <v>12</v>
      </c>
      <c r="K8216">
        <v>10452</v>
      </c>
      <c r="L8216">
        <v>0</v>
      </c>
      <c r="M8216">
        <v>0</v>
      </c>
      <c r="N8216">
        <v>0</v>
      </c>
      <c r="O8216">
        <v>82396</v>
      </c>
      <c r="P8216">
        <v>-107726357</v>
      </c>
      <c r="Q8216">
        <v>12349</v>
      </c>
      <c r="R8216" t="b">
        <v>0</v>
      </c>
      <c r="S8216">
        <v>0</v>
      </c>
    </row>
    <row r="8217" spans="1:19">
      <c r="A8217">
        <v>86952502</v>
      </c>
      <c r="B8217" s="12"/>
      <c r="C8217" s="12" t="s">
        <v>4797</v>
      </c>
      <c r="D8217" s="12" t="s">
        <v>6440</v>
      </c>
      <c r="E8217" t="b">
        <v>0</v>
      </c>
      <c r="F8217">
        <v>0</v>
      </c>
      <c r="G8217">
        <v>0</v>
      </c>
      <c r="H8217">
        <v>43891</v>
      </c>
      <c r="I8217" s="12" t="s">
        <v>4612</v>
      </c>
      <c r="J8217">
        <v>12</v>
      </c>
      <c r="K8217">
        <v>10456</v>
      </c>
      <c r="L8217">
        <v>0</v>
      </c>
      <c r="M8217">
        <v>0</v>
      </c>
      <c r="N8217">
        <v>0</v>
      </c>
      <c r="O8217">
        <v>439863</v>
      </c>
      <c r="P8217">
        <v>-108166220</v>
      </c>
      <c r="Q8217">
        <v>12350</v>
      </c>
      <c r="R8217" t="b">
        <v>0</v>
      </c>
      <c r="S8217">
        <v>0</v>
      </c>
    </row>
    <row r="8218" spans="1:19">
      <c r="A8218">
        <v>86952502</v>
      </c>
      <c r="B8218" s="12"/>
      <c r="C8218" s="12" t="s">
        <v>4797</v>
      </c>
      <c r="D8218" s="12" t="s">
        <v>6440</v>
      </c>
      <c r="E8218" t="b">
        <v>0</v>
      </c>
      <c r="F8218">
        <v>0</v>
      </c>
      <c r="G8218">
        <v>0</v>
      </c>
      <c r="H8218">
        <v>43891</v>
      </c>
      <c r="I8218" s="12" t="s">
        <v>4630</v>
      </c>
      <c r="J8218">
        <v>12</v>
      </c>
      <c r="K8218">
        <v>10458</v>
      </c>
      <c r="L8218">
        <v>0</v>
      </c>
      <c r="M8218">
        <v>0</v>
      </c>
      <c r="N8218">
        <v>0</v>
      </c>
      <c r="O8218">
        <v>5375</v>
      </c>
      <c r="P8218">
        <v>-108171595</v>
      </c>
      <c r="Q8218">
        <v>12351</v>
      </c>
      <c r="R8218" t="b">
        <v>0</v>
      </c>
      <c r="S8218">
        <v>0</v>
      </c>
    </row>
    <row r="8219" spans="1:19">
      <c r="A8219">
        <v>86952502</v>
      </c>
      <c r="B8219" s="12"/>
      <c r="C8219" s="12" t="s">
        <v>4797</v>
      </c>
      <c r="D8219" s="12" t="s">
        <v>6440</v>
      </c>
      <c r="E8219" t="b">
        <v>0</v>
      </c>
      <c r="F8219">
        <v>0</v>
      </c>
      <c r="G8219">
        <v>0</v>
      </c>
      <c r="H8219">
        <v>43891</v>
      </c>
      <c r="I8219" s="12" t="s">
        <v>4634</v>
      </c>
      <c r="J8219">
        <v>12</v>
      </c>
      <c r="K8219">
        <v>10459</v>
      </c>
      <c r="L8219">
        <v>0</v>
      </c>
      <c r="M8219">
        <v>0</v>
      </c>
      <c r="N8219">
        <v>0</v>
      </c>
      <c r="O8219">
        <v>40134</v>
      </c>
      <c r="P8219">
        <v>-108211729</v>
      </c>
      <c r="Q8219">
        <v>12352</v>
      </c>
      <c r="R8219" t="b">
        <v>0</v>
      </c>
      <c r="S8219">
        <v>0</v>
      </c>
    </row>
    <row r="8220" spans="1:19">
      <c r="A8220">
        <v>86952502</v>
      </c>
      <c r="B8220" s="12"/>
      <c r="C8220" s="12" t="s">
        <v>4797</v>
      </c>
      <c r="D8220" s="12" t="s">
        <v>6440</v>
      </c>
      <c r="E8220" t="b">
        <v>0</v>
      </c>
      <c r="F8220">
        <v>0</v>
      </c>
      <c r="G8220">
        <v>0</v>
      </c>
      <c r="H8220">
        <v>43891</v>
      </c>
      <c r="I8220" s="12" t="s">
        <v>4646</v>
      </c>
      <c r="J8220">
        <v>12</v>
      </c>
      <c r="K8220">
        <v>10460</v>
      </c>
      <c r="L8220">
        <v>0</v>
      </c>
      <c r="M8220">
        <v>0</v>
      </c>
      <c r="N8220">
        <v>0</v>
      </c>
      <c r="O8220">
        <v>8774</v>
      </c>
      <c r="P8220">
        <v>-108220503</v>
      </c>
      <c r="Q8220">
        <v>12353</v>
      </c>
      <c r="R8220" t="b">
        <v>0</v>
      </c>
      <c r="S8220">
        <v>0</v>
      </c>
    </row>
    <row r="8221" spans="1:19">
      <c r="A8221">
        <v>86952502</v>
      </c>
      <c r="B8221" s="12"/>
      <c r="C8221" s="12" t="s">
        <v>4797</v>
      </c>
      <c r="D8221" s="12" t="s">
        <v>6440</v>
      </c>
      <c r="E8221" t="b">
        <v>0</v>
      </c>
      <c r="F8221">
        <v>0</v>
      </c>
      <c r="G8221">
        <v>0</v>
      </c>
      <c r="H8221">
        <v>43891</v>
      </c>
      <c r="I8221" s="12" t="s">
        <v>4714</v>
      </c>
      <c r="J8221">
        <v>12</v>
      </c>
      <c r="K8221">
        <v>10477</v>
      </c>
      <c r="L8221">
        <v>0</v>
      </c>
      <c r="M8221">
        <v>0</v>
      </c>
      <c r="N8221">
        <v>0</v>
      </c>
      <c r="O8221">
        <v>558729</v>
      </c>
      <c r="P8221">
        <v>-108779232</v>
      </c>
      <c r="Q8221">
        <v>12354</v>
      </c>
      <c r="R8221" t="b">
        <v>0</v>
      </c>
      <c r="S8221">
        <v>0</v>
      </c>
    </row>
    <row r="8222" spans="1:19">
      <c r="A8222">
        <v>86952502</v>
      </c>
      <c r="B8222" s="12"/>
      <c r="C8222" s="12" t="s">
        <v>4797</v>
      </c>
      <c r="D8222" s="12" t="s">
        <v>6440</v>
      </c>
      <c r="E8222" t="b">
        <v>0</v>
      </c>
      <c r="F8222">
        <v>0</v>
      </c>
      <c r="G8222">
        <v>0</v>
      </c>
      <c r="H8222">
        <v>43891</v>
      </c>
      <c r="I8222" s="12" t="s">
        <v>4731</v>
      </c>
      <c r="J8222">
        <v>12</v>
      </c>
      <c r="K8222">
        <v>10481</v>
      </c>
      <c r="L8222">
        <v>0</v>
      </c>
      <c r="M8222">
        <v>0</v>
      </c>
      <c r="N8222">
        <v>0</v>
      </c>
      <c r="O8222">
        <v>225825</v>
      </c>
      <c r="P8222">
        <v>-109005057</v>
      </c>
      <c r="Q8222">
        <v>12355</v>
      </c>
      <c r="R8222" t="b">
        <v>0</v>
      </c>
      <c r="S8222">
        <v>0</v>
      </c>
    </row>
    <row r="8223" spans="1:19">
      <c r="A8223">
        <v>86952502</v>
      </c>
      <c r="B8223" s="12"/>
      <c r="C8223" s="12" t="s">
        <v>4797</v>
      </c>
      <c r="D8223" s="12" t="s">
        <v>6440</v>
      </c>
      <c r="E8223" t="b">
        <v>0</v>
      </c>
      <c r="F8223">
        <v>0</v>
      </c>
      <c r="G8223">
        <v>0</v>
      </c>
      <c r="H8223">
        <v>43891</v>
      </c>
      <c r="I8223" s="12" t="s">
        <v>4744</v>
      </c>
      <c r="J8223">
        <v>12</v>
      </c>
      <c r="K8223">
        <v>10483</v>
      </c>
      <c r="L8223">
        <v>0</v>
      </c>
      <c r="M8223">
        <v>0</v>
      </c>
      <c r="N8223">
        <v>0</v>
      </c>
      <c r="O8223">
        <v>24191</v>
      </c>
      <c r="P8223">
        <v>-109029248</v>
      </c>
      <c r="Q8223">
        <v>12356</v>
      </c>
      <c r="R8223" t="b">
        <v>0</v>
      </c>
      <c r="S8223">
        <v>0</v>
      </c>
    </row>
    <row r="8224" spans="1:19">
      <c r="A8224">
        <v>86952502</v>
      </c>
      <c r="B8224" s="12"/>
      <c r="C8224" s="12" t="s">
        <v>4797</v>
      </c>
      <c r="D8224" s="12" t="s">
        <v>6440</v>
      </c>
      <c r="E8224" t="b">
        <v>0</v>
      </c>
      <c r="F8224">
        <v>0</v>
      </c>
      <c r="G8224">
        <v>0</v>
      </c>
      <c r="H8224">
        <v>43891</v>
      </c>
      <c r="I8224" s="12" t="s">
        <v>4759</v>
      </c>
      <c r="J8224">
        <v>12</v>
      </c>
      <c r="K8224">
        <v>10493</v>
      </c>
      <c r="L8224">
        <v>0</v>
      </c>
      <c r="M8224">
        <v>0</v>
      </c>
      <c r="N8224">
        <v>0</v>
      </c>
      <c r="O8224">
        <v>180867</v>
      </c>
      <c r="P8224">
        <v>-109210115</v>
      </c>
      <c r="Q8224">
        <v>12357</v>
      </c>
      <c r="R8224" t="b">
        <v>0</v>
      </c>
      <c r="S8224">
        <v>0</v>
      </c>
    </row>
    <row r="8225" spans="1:19">
      <c r="A8225">
        <v>86952502</v>
      </c>
      <c r="B8225" s="12"/>
      <c r="C8225" s="12" t="s">
        <v>4797</v>
      </c>
      <c r="D8225" s="12" t="s">
        <v>6440</v>
      </c>
      <c r="E8225" t="b">
        <v>0</v>
      </c>
      <c r="F8225">
        <v>0</v>
      </c>
      <c r="G8225">
        <v>0</v>
      </c>
      <c r="H8225">
        <v>43893</v>
      </c>
      <c r="I8225" s="12" t="s">
        <v>6440</v>
      </c>
      <c r="J8225">
        <v>1</v>
      </c>
      <c r="K8225">
        <v>13673</v>
      </c>
      <c r="L8225">
        <v>0</v>
      </c>
      <c r="M8225">
        <v>0</v>
      </c>
      <c r="N8225">
        <v>13161</v>
      </c>
      <c r="O8225">
        <v>0</v>
      </c>
      <c r="P8225">
        <v>-109196954</v>
      </c>
      <c r="Q8225">
        <v>12358</v>
      </c>
      <c r="R8225" t="b">
        <v>0</v>
      </c>
      <c r="S8225">
        <v>0</v>
      </c>
    </row>
    <row r="8226" spans="1:19">
      <c r="A8226">
        <v>86952502</v>
      </c>
      <c r="B8226" s="12"/>
      <c r="C8226" s="12" t="s">
        <v>4797</v>
      </c>
      <c r="D8226" s="12" t="s">
        <v>6440</v>
      </c>
      <c r="E8226" t="b">
        <v>0</v>
      </c>
      <c r="F8226">
        <v>0</v>
      </c>
      <c r="G8226">
        <v>0</v>
      </c>
      <c r="H8226">
        <v>43896</v>
      </c>
      <c r="I8226" s="12" t="s">
        <v>6440</v>
      </c>
      <c r="J8226">
        <v>1</v>
      </c>
      <c r="K8226">
        <v>13624</v>
      </c>
      <c r="L8226">
        <v>0</v>
      </c>
      <c r="M8226">
        <v>0</v>
      </c>
      <c r="N8226">
        <v>251468</v>
      </c>
      <c r="O8226">
        <v>0</v>
      </c>
      <c r="P8226">
        <v>-108945486</v>
      </c>
      <c r="Q8226">
        <v>12359</v>
      </c>
      <c r="R8226" t="b">
        <v>0</v>
      </c>
      <c r="S8226">
        <v>0</v>
      </c>
    </row>
    <row r="8227" spans="1:19">
      <c r="A8227">
        <v>86952502</v>
      </c>
      <c r="B8227" s="12"/>
      <c r="C8227" s="12" t="s">
        <v>4797</v>
      </c>
      <c r="D8227" s="12" t="s">
        <v>6440</v>
      </c>
      <c r="E8227" t="b">
        <v>0</v>
      </c>
      <c r="F8227">
        <v>0</v>
      </c>
      <c r="G8227">
        <v>0</v>
      </c>
      <c r="H8227">
        <v>43900</v>
      </c>
      <c r="I8227" s="12" t="s">
        <v>6440</v>
      </c>
      <c r="J8227">
        <v>1</v>
      </c>
      <c r="K8227">
        <v>13642</v>
      </c>
      <c r="L8227">
        <v>0</v>
      </c>
      <c r="M8227">
        <v>0</v>
      </c>
      <c r="N8227">
        <v>7213</v>
      </c>
      <c r="O8227">
        <v>0</v>
      </c>
      <c r="P8227">
        <v>-108938273</v>
      </c>
      <c r="Q8227">
        <v>12360</v>
      </c>
      <c r="R8227" t="b">
        <v>0</v>
      </c>
      <c r="S8227">
        <v>0</v>
      </c>
    </row>
    <row r="8228" spans="1:19">
      <c r="A8228">
        <v>86952502</v>
      </c>
      <c r="B8228" s="12"/>
      <c r="C8228" s="12" t="s">
        <v>4797</v>
      </c>
      <c r="D8228" s="12" t="s">
        <v>6440</v>
      </c>
      <c r="E8228" t="b">
        <v>0</v>
      </c>
      <c r="F8228">
        <v>0</v>
      </c>
      <c r="G8228">
        <v>0</v>
      </c>
      <c r="H8228">
        <v>43901</v>
      </c>
      <c r="I8228" s="12" t="s">
        <v>6440</v>
      </c>
      <c r="J8228">
        <v>1</v>
      </c>
      <c r="K8228">
        <v>13652</v>
      </c>
      <c r="L8228">
        <v>0</v>
      </c>
      <c r="M8228">
        <v>0</v>
      </c>
      <c r="N8228">
        <v>4039</v>
      </c>
      <c r="O8228">
        <v>0</v>
      </c>
      <c r="P8228">
        <v>-108934234</v>
      </c>
      <c r="Q8228">
        <v>12361</v>
      </c>
      <c r="R8228" t="b">
        <v>0</v>
      </c>
      <c r="S8228">
        <v>0</v>
      </c>
    </row>
    <row r="8229" spans="1:19">
      <c r="A8229">
        <v>86952502</v>
      </c>
      <c r="B8229" s="12"/>
      <c r="C8229" s="12" t="s">
        <v>4797</v>
      </c>
      <c r="D8229" s="12" t="s">
        <v>6440</v>
      </c>
      <c r="E8229" t="b">
        <v>0</v>
      </c>
      <c r="F8229">
        <v>0</v>
      </c>
      <c r="G8229">
        <v>0</v>
      </c>
      <c r="H8229">
        <v>43906</v>
      </c>
      <c r="I8229" s="12" t="s">
        <v>6440</v>
      </c>
      <c r="J8229">
        <v>1</v>
      </c>
      <c r="K8229">
        <v>13666</v>
      </c>
      <c r="L8229">
        <v>0</v>
      </c>
      <c r="M8229">
        <v>0</v>
      </c>
      <c r="N8229">
        <v>139420</v>
      </c>
      <c r="O8229">
        <v>0</v>
      </c>
      <c r="P8229">
        <v>-108794814</v>
      </c>
      <c r="Q8229">
        <v>12362</v>
      </c>
      <c r="R8229" t="b">
        <v>0</v>
      </c>
      <c r="S8229">
        <v>0</v>
      </c>
    </row>
    <row r="8230" spans="1:19">
      <c r="A8230">
        <v>86952502</v>
      </c>
      <c r="B8230" s="12"/>
      <c r="C8230" s="12" t="s">
        <v>4797</v>
      </c>
      <c r="D8230" s="12" t="s">
        <v>6440</v>
      </c>
      <c r="E8230" t="b">
        <v>0</v>
      </c>
      <c r="F8230">
        <v>0</v>
      </c>
      <c r="G8230">
        <v>0</v>
      </c>
      <c r="H8230">
        <v>43906</v>
      </c>
      <c r="I8230" s="12" t="s">
        <v>6440</v>
      </c>
      <c r="J8230">
        <v>1</v>
      </c>
      <c r="K8230">
        <v>13667</v>
      </c>
      <c r="L8230">
        <v>0</v>
      </c>
      <c r="M8230">
        <v>0</v>
      </c>
      <c r="N8230">
        <v>5375</v>
      </c>
      <c r="O8230">
        <v>0</v>
      </c>
      <c r="P8230">
        <v>-108789439</v>
      </c>
      <c r="Q8230">
        <v>12363</v>
      </c>
      <c r="R8230" t="b">
        <v>0</v>
      </c>
      <c r="S8230">
        <v>0</v>
      </c>
    </row>
    <row r="8231" spans="1:19">
      <c r="A8231">
        <v>86952502</v>
      </c>
      <c r="B8231" s="12"/>
      <c r="C8231" s="12" t="s">
        <v>4797</v>
      </c>
      <c r="D8231" s="12" t="s">
        <v>6440</v>
      </c>
      <c r="E8231" t="b">
        <v>0</v>
      </c>
      <c r="F8231">
        <v>0</v>
      </c>
      <c r="G8231">
        <v>0</v>
      </c>
      <c r="H8231">
        <v>43922</v>
      </c>
      <c r="I8231" s="12" t="s">
        <v>6440</v>
      </c>
      <c r="J8231">
        <v>3</v>
      </c>
      <c r="K8231">
        <v>567</v>
      </c>
      <c r="L8231">
        <v>0</v>
      </c>
      <c r="M8231">
        <v>0</v>
      </c>
      <c r="N8231">
        <v>3351</v>
      </c>
      <c r="O8231">
        <v>0</v>
      </c>
      <c r="P8231">
        <v>-108786088</v>
      </c>
      <c r="Q8231">
        <v>12364</v>
      </c>
      <c r="R8231" t="b">
        <v>0</v>
      </c>
      <c r="S8231">
        <v>0</v>
      </c>
    </row>
    <row r="8232" spans="1:19">
      <c r="A8232">
        <v>86952502</v>
      </c>
      <c r="B8232" s="12"/>
      <c r="C8232" s="12" t="s">
        <v>4797</v>
      </c>
      <c r="D8232" s="12" t="s">
        <v>6440</v>
      </c>
      <c r="E8232" t="b">
        <v>0</v>
      </c>
      <c r="F8232">
        <v>0</v>
      </c>
      <c r="G8232">
        <v>0</v>
      </c>
      <c r="H8232">
        <v>43922</v>
      </c>
      <c r="I8232" s="12" t="s">
        <v>4528</v>
      </c>
      <c r="J8232">
        <v>12</v>
      </c>
      <c r="K8232">
        <v>10496</v>
      </c>
      <c r="L8232">
        <v>0</v>
      </c>
      <c r="M8232">
        <v>0</v>
      </c>
      <c r="N8232">
        <v>0</v>
      </c>
      <c r="O8232">
        <v>3011</v>
      </c>
      <c r="P8232">
        <v>-108789099</v>
      </c>
      <c r="Q8232">
        <v>12365</v>
      </c>
      <c r="R8232" t="b">
        <v>0</v>
      </c>
      <c r="S8232">
        <v>0</v>
      </c>
    </row>
    <row r="8233" spans="1:19">
      <c r="A8233">
        <v>86952502</v>
      </c>
      <c r="B8233" s="12"/>
      <c r="C8233" s="12" t="s">
        <v>4797</v>
      </c>
      <c r="D8233" s="12" t="s">
        <v>6440</v>
      </c>
      <c r="E8233" t="b">
        <v>0</v>
      </c>
      <c r="F8233">
        <v>0</v>
      </c>
      <c r="G8233">
        <v>0</v>
      </c>
      <c r="H8233">
        <v>43922</v>
      </c>
      <c r="I8233" s="12" t="s">
        <v>4541</v>
      </c>
      <c r="J8233">
        <v>12</v>
      </c>
      <c r="K8233">
        <v>10504</v>
      </c>
      <c r="L8233">
        <v>0</v>
      </c>
      <c r="M8233">
        <v>0</v>
      </c>
      <c r="N8233">
        <v>0</v>
      </c>
      <c r="O8233">
        <v>2939</v>
      </c>
      <c r="P8233">
        <v>-108792038</v>
      </c>
      <c r="Q8233">
        <v>12366</v>
      </c>
      <c r="R8233" t="b">
        <v>0</v>
      </c>
      <c r="S8233">
        <v>0</v>
      </c>
    </row>
    <row r="8234" spans="1:19">
      <c r="A8234">
        <v>86952502</v>
      </c>
      <c r="B8234" s="12"/>
      <c r="C8234" s="12" t="s">
        <v>4797</v>
      </c>
      <c r="D8234" s="12" t="s">
        <v>6440</v>
      </c>
      <c r="E8234" t="b">
        <v>0</v>
      </c>
      <c r="F8234">
        <v>0</v>
      </c>
      <c r="G8234">
        <v>0</v>
      </c>
      <c r="H8234">
        <v>43922</v>
      </c>
      <c r="I8234" s="12" t="s">
        <v>4554</v>
      </c>
      <c r="J8234">
        <v>12</v>
      </c>
      <c r="K8234">
        <v>10512</v>
      </c>
      <c r="L8234">
        <v>0</v>
      </c>
      <c r="M8234">
        <v>0</v>
      </c>
      <c r="N8234">
        <v>0</v>
      </c>
      <c r="O8234">
        <v>10766</v>
      </c>
      <c r="P8234">
        <v>-108802804</v>
      </c>
      <c r="Q8234">
        <v>12367</v>
      </c>
      <c r="R8234" t="b">
        <v>0</v>
      </c>
      <c r="S8234">
        <v>0</v>
      </c>
    </row>
    <row r="8235" spans="1:19">
      <c r="A8235">
        <v>86952502</v>
      </c>
      <c r="B8235" s="12"/>
      <c r="C8235" s="12" t="s">
        <v>4797</v>
      </c>
      <c r="D8235" s="12" t="s">
        <v>6440</v>
      </c>
      <c r="E8235" t="b">
        <v>0</v>
      </c>
      <c r="F8235">
        <v>0</v>
      </c>
      <c r="G8235">
        <v>0</v>
      </c>
      <c r="H8235">
        <v>43922</v>
      </c>
      <c r="I8235" s="12" t="s">
        <v>4565</v>
      </c>
      <c r="J8235">
        <v>12</v>
      </c>
      <c r="K8235">
        <v>10514</v>
      </c>
      <c r="L8235">
        <v>0</v>
      </c>
      <c r="M8235">
        <v>0</v>
      </c>
      <c r="N8235">
        <v>0</v>
      </c>
      <c r="O8235">
        <v>3336</v>
      </c>
      <c r="P8235">
        <v>-108806140</v>
      </c>
      <c r="Q8235">
        <v>12368</v>
      </c>
      <c r="R8235" t="b">
        <v>0</v>
      </c>
      <c r="S8235">
        <v>0</v>
      </c>
    </row>
    <row r="8236" spans="1:19">
      <c r="A8236">
        <v>86952502</v>
      </c>
      <c r="B8236" s="12"/>
      <c r="C8236" s="12" t="s">
        <v>4797</v>
      </c>
      <c r="D8236" s="12" t="s">
        <v>6440</v>
      </c>
      <c r="E8236" t="b">
        <v>0</v>
      </c>
      <c r="F8236">
        <v>0</v>
      </c>
      <c r="G8236">
        <v>0</v>
      </c>
      <c r="H8236">
        <v>43922</v>
      </c>
      <c r="I8236" s="12" t="s">
        <v>4578</v>
      </c>
      <c r="J8236">
        <v>12</v>
      </c>
      <c r="K8236">
        <v>10528</v>
      </c>
      <c r="L8236">
        <v>0</v>
      </c>
      <c r="M8236">
        <v>0</v>
      </c>
      <c r="N8236">
        <v>0</v>
      </c>
      <c r="O8236">
        <v>3349</v>
      </c>
      <c r="P8236">
        <v>-108809489</v>
      </c>
      <c r="Q8236">
        <v>12369</v>
      </c>
      <c r="R8236" t="b">
        <v>0</v>
      </c>
      <c r="S8236">
        <v>0</v>
      </c>
    </row>
    <row r="8237" spans="1:19">
      <c r="A8237">
        <v>86952502</v>
      </c>
      <c r="B8237" s="12"/>
      <c r="C8237" s="12" t="s">
        <v>4797</v>
      </c>
      <c r="D8237" s="12" t="s">
        <v>6440</v>
      </c>
      <c r="E8237" t="b">
        <v>0</v>
      </c>
      <c r="F8237">
        <v>0</v>
      </c>
      <c r="G8237">
        <v>0</v>
      </c>
      <c r="H8237">
        <v>43922</v>
      </c>
      <c r="I8237" s="12" t="s">
        <v>4585</v>
      </c>
      <c r="J8237">
        <v>12</v>
      </c>
      <c r="K8237">
        <v>10530</v>
      </c>
      <c r="L8237">
        <v>0</v>
      </c>
      <c r="M8237">
        <v>0</v>
      </c>
      <c r="N8237">
        <v>0</v>
      </c>
      <c r="O8237">
        <v>3351</v>
      </c>
      <c r="P8237">
        <v>-108812840</v>
      </c>
      <c r="Q8237">
        <v>12370</v>
      </c>
      <c r="R8237" t="b">
        <v>0</v>
      </c>
      <c r="S8237">
        <v>0</v>
      </c>
    </row>
    <row r="8238" spans="1:19">
      <c r="A8238">
        <v>86952502</v>
      </c>
      <c r="B8238" s="12"/>
      <c r="C8238" s="12" t="s">
        <v>4797</v>
      </c>
      <c r="D8238" s="12" t="s">
        <v>6440</v>
      </c>
      <c r="E8238" t="b">
        <v>0</v>
      </c>
      <c r="F8238">
        <v>0</v>
      </c>
      <c r="G8238">
        <v>0</v>
      </c>
      <c r="H8238">
        <v>43922</v>
      </c>
      <c r="I8238" s="12" t="s">
        <v>4591</v>
      </c>
      <c r="J8238">
        <v>12</v>
      </c>
      <c r="K8238">
        <v>10532</v>
      </c>
      <c r="L8238">
        <v>0</v>
      </c>
      <c r="M8238">
        <v>0</v>
      </c>
      <c r="N8238">
        <v>0</v>
      </c>
      <c r="O8238">
        <v>59740</v>
      </c>
      <c r="P8238">
        <v>-108872580</v>
      </c>
      <c r="Q8238">
        <v>12371</v>
      </c>
      <c r="R8238" t="b">
        <v>0</v>
      </c>
      <c r="S8238">
        <v>0</v>
      </c>
    </row>
    <row r="8239" spans="1:19">
      <c r="A8239">
        <v>86952502</v>
      </c>
      <c r="B8239" s="12"/>
      <c r="C8239" s="12" t="s">
        <v>4797</v>
      </c>
      <c r="D8239" s="12" t="s">
        <v>6440</v>
      </c>
      <c r="E8239" t="b">
        <v>0</v>
      </c>
      <c r="F8239">
        <v>0</v>
      </c>
      <c r="G8239">
        <v>0</v>
      </c>
      <c r="H8239">
        <v>43922</v>
      </c>
      <c r="I8239" s="12" t="s">
        <v>4613</v>
      </c>
      <c r="J8239">
        <v>12</v>
      </c>
      <c r="K8239">
        <v>10536</v>
      </c>
      <c r="L8239">
        <v>0</v>
      </c>
      <c r="M8239">
        <v>0</v>
      </c>
      <c r="N8239">
        <v>0</v>
      </c>
      <c r="O8239">
        <v>305814</v>
      </c>
      <c r="P8239">
        <v>-109178394</v>
      </c>
      <c r="Q8239">
        <v>12372</v>
      </c>
      <c r="R8239" t="b">
        <v>0</v>
      </c>
      <c r="S8239">
        <v>0</v>
      </c>
    </row>
    <row r="8240" spans="1:19">
      <c r="A8240">
        <v>86952502</v>
      </c>
      <c r="B8240" s="12"/>
      <c r="C8240" s="12" t="s">
        <v>4797</v>
      </c>
      <c r="D8240" s="12" t="s">
        <v>6440</v>
      </c>
      <c r="E8240" t="b">
        <v>0</v>
      </c>
      <c r="F8240">
        <v>0</v>
      </c>
      <c r="G8240">
        <v>0</v>
      </c>
      <c r="H8240">
        <v>43922</v>
      </c>
      <c r="I8240" s="12" t="s">
        <v>4635</v>
      </c>
      <c r="J8240">
        <v>12</v>
      </c>
      <c r="K8240">
        <v>10539</v>
      </c>
      <c r="L8240">
        <v>0</v>
      </c>
      <c r="M8240">
        <v>0</v>
      </c>
      <c r="N8240">
        <v>0</v>
      </c>
      <c r="O8240">
        <v>30979</v>
      </c>
      <c r="P8240">
        <v>-109209373</v>
      </c>
      <c r="Q8240">
        <v>12373</v>
      </c>
      <c r="R8240" t="b">
        <v>0</v>
      </c>
      <c r="S8240">
        <v>0</v>
      </c>
    </row>
    <row r="8241" spans="1:19">
      <c r="A8241">
        <v>86952502</v>
      </c>
      <c r="B8241" s="12"/>
      <c r="C8241" s="12" t="s">
        <v>4797</v>
      </c>
      <c r="D8241" s="12" t="s">
        <v>6440</v>
      </c>
      <c r="E8241" t="b">
        <v>0</v>
      </c>
      <c r="F8241">
        <v>0</v>
      </c>
      <c r="G8241">
        <v>0</v>
      </c>
      <c r="H8241">
        <v>43922</v>
      </c>
      <c r="I8241" s="12" t="s">
        <v>4657</v>
      </c>
      <c r="J8241">
        <v>12</v>
      </c>
      <c r="K8241">
        <v>10542</v>
      </c>
      <c r="L8241">
        <v>0</v>
      </c>
      <c r="M8241">
        <v>0</v>
      </c>
      <c r="N8241">
        <v>0</v>
      </c>
      <c r="O8241">
        <v>3164</v>
      </c>
      <c r="P8241">
        <v>-109212537</v>
      </c>
      <c r="Q8241">
        <v>12374</v>
      </c>
      <c r="R8241" t="b">
        <v>0</v>
      </c>
      <c r="S8241">
        <v>0</v>
      </c>
    </row>
    <row r="8242" spans="1:19">
      <c r="A8242">
        <v>86952502</v>
      </c>
      <c r="B8242" s="12"/>
      <c r="C8242" s="12" t="s">
        <v>4797</v>
      </c>
      <c r="D8242" s="12" t="s">
        <v>6440</v>
      </c>
      <c r="E8242" t="b">
        <v>0</v>
      </c>
      <c r="F8242">
        <v>0</v>
      </c>
      <c r="G8242">
        <v>0</v>
      </c>
      <c r="H8242">
        <v>43922</v>
      </c>
      <c r="I8242" s="12" t="s">
        <v>4704</v>
      </c>
      <c r="J8242">
        <v>12</v>
      </c>
      <c r="K8242">
        <v>10552</v>
      </c>
      <c r="L8242">
        <v>0</v>
      </c>
      <c r="M8242">
        <v>0</v>
      </c>
      <c r="N8242">
        <v>0</v>
      </c>
      <c r="O8242">
        <v>3020</v>
      </c>
      <c r="P8242">
        <v>-109215557</v>
      </c>
      <c r="Q8242">
        <v>12375</v>
      </c>
      <c r="R8242" t="b">
        <v>0</v>
      </c>
      <c r="S8242">
        <v>0</v>
      </c>
    </row>
    <row r="8243" spans="1:19">
      <c r="A8243">
        <v>86952502</v>
      </c>
      <c r="B8243" s="12"/>
      <c r="C8243" s="12" t="s">
        <v>4797</v>
      </c>
      <c r="D8243" s="12" t="s">
        <v>6440</v>
      </c>
      <c r="E8243" t="b">
        <v>0</v>
      </c>
      <c r="F8243">
        <v>0</v>
      </c>
      <c r="G8243">
        <v>0</v>
      </c>
      <c r="H8243">
        <v>43922</v>
      </c>
      <c r="I8243" s="12" t="s">
        <v>4715</v>
      </c>
      <c r="J8243">
        <v>12</v>
      </c>
      <c r="K8243">
        <v>10557</v>
      </c>
      <c r="L8243">
        <v>0</v>
      </c>
      <c r="M8243">
        <v>0</v>
      </c>
      <c r="N8243">
        <v>0</v>
      </c>
      <c r="O8243">
        <v>384734</v>
      </c>
      <c r="P8243">
        <v>-109600291</v>
      </c>
      <c r="Q8243">
        <v>12376</v>
      </c>
      <c r="R8243" t="b">
        <v>0</v>
      </c>
      <c r="S8243">
        <v>0</v>
      </c>
    </row>
    <row r="8244" spans="1:19">
      <c r="A8244">
        <v>86952502</v>
      </c>
      <c r="B8244" s="12"/>
      <c r="C8244" s="12" t="s">
        <v>4797</v>
      </c>
      <c r="D8244" s="12" t="s">
        <v>6440</v>
      </c>
      <c r="E8244" t="b">
        <v>0</v>
      </c>
      <c r="F8244">
        <v>0</v>
      </c>
      <c r="G8244">
        <v>0</v>
      </c>
      <c r="H8244">
        <v>43922</v>
      </c>
      <c r="I8244" s="12" t="s">
        <v>4725</v>
      </c>
      <c r="J8244">
        <v>12</v>
      </c>
      <c r="K8244">
        <v>10558</v>
      </c>
      <c r="L8244">
        <v>0</v>
      </c>
      <c r="M8244">
        <v>0</v>
      </c>
      <c r="N8244">
        <v>0</v>
      </c>
      <c r="O8244">
        <v>3164</v>
      </c>
      <c r="P8244">
        <v>-109603455</v>
      </c>
      <c r="Q8244">
        <v>12377</v>
      </c>
      <c r="R8244" t="b">
        <v>0</v>
      </c>
      <c r="S8244">
        <v>0</v>
      </c>
    </row>
    <row r="8245" spans="1:19">
      <c r="A8245">
        <v>86952502</v>
      </c>
      <c r="B8245" s="12"/>
      <c r="C8245" s="12" t="s">
        <v>4797</v>
      </c>
      <c r="D8245" s="12" t="s">
        <v>6440</v>
      </c>
      <c r="E8245" t="b">
        <v>0</v>
      </c>
      <c r="F8245">
        <v>0</v>
      </c>
      <c r="G8245">
        <v>0</v>
      </c>
      <c r="H8245">
        <v>43922</v>
      </c>
      <c r="I8245" s="12" t="s">
        <v>4732</v>
      </c>
      <c r="J8245">
        <v>12</v>
      </c>
      <c r="K8245">
        <v>10561</v>
      </c>
      <c r="L8245">
        <v>0</v>
      </c>
      <c r="M8245">
        <v>0</v>
      </c>
      <c r="N8245">
        <v>0</v>
      </c>
      <c r="O8245">
        <v>157790</v>
      </c>
      <c r="P8245">
        <v>-109761245</v>
      </c>
      <c r="Q8245">
        <v>12378</v>
      </c>
      <c r="R8245" t="b">
        <v>0</v>
      </c>
      <c r="S8245">
        <v>0</v>
      </c>
    </row>
    <row r="8246" spans="1:19">
      <c r="A8246">
        <v>86952502</v>
      </c>
      <c r="B8246" s="12"/>
      <c r="C8246" s="12" t="s">
        <v>4797</v>
      </c>
      <c r="D8246" s="12" t="s">
        <v>6440</v>
      </c>
      <c r="E8246" t="b">
        <v>0</v>
      </c>
      <c r="F8246">
        <v>0</v>
      </c>
      <c r="G8246">
        <v>0</v>
      </c>
      <c r="H8246">
        <v>43922</v>
      </c>
      <c r="I8246" s="12" t="s">
        <v>4745</v>
      </c>
      <c r="J8246">
        <v>12</v>
      </c>
      <c r="K8246">
        <v>10563</v>
      </c>
      <c r="L8246">
        <v>0</v>
      </c>
      <c r="M8246">
        <v>0</v>
      </c>
      <c r="N8246">
        <v>0</v>
      </c>
      <c r="O8246">
        <v>19673</v>
      </c>
      <c r="P8246">
        <v>-109780918</v>
      </c>
      <c r="Q8246">
        <v>12379</v>
      </c>
      <c r="R8246" t="b">
        <v>0</v>
      </c>
      <c r="S8246">
        <v>0</v>
      </c>
    </row>
    <row r="8247" spans="1:19">
      <c r="A8247">
        <v>86952502</v>
      </c>
      <c r="B8247" s="12"/>
      <c r="C8247" s="12" t="s">
        <v>4797</v>
      </c>
      <c r="D8247" s="12" t="s">
        <v>6440</v>
      </c>
      <c r="E8247" t="b">
        <v>0</v>
      </c>
      <c r="F8247">
        <v>0</v>
      </c>
      <c r="G8247">
        <v>0</v>
      </c>
      <c r="H8247">
        <v>43922</v>
      </c>
      <c r="I8247" s="12" t="s">
        <v>4760</v>
      </c>
      <c r="J8247">
        <v>12</v>
      </c>
      <c r="K8247">
        <v>10573</v>
      </c>
      <c r="L8247">
        <v>0</v>
      </c>
      <c r="M8247">
        <v>0</v>
      </c>
      <c r="N8247">
        <v>0</v>
      </c>
      <c r="O8247">
        <v>127525</v>
      </c>
      <c r="P8247">
        <v>-109908443</v>
      </c>
      <c r="Q8247">
        <v>12380</v>
      </c>
      <c r="R8247" t="b">
        <v>0</v>
      </c>
      <c r="S8247">
        <v>0</v>
      </c>
    </row>
    <row r="8248" spans="1:19">
      <c r="A8248">
        <v>86952502</v>
      </c>
      <c r="B8248" s="12"/>
      <c r="C8248" s="12" t="s">
        <v>4797</v>
      </c>
      <c r="D8248" s="12" t="s">
        <v>6440</v>
      </c>
      <c r="E8248" t="b">
        <v>0</v>
      </c>
      <c r="F8248">
        <v>0</v>
      </c>
      <c r="G8248">
        <v>0</v>
      </c>
      <c r="H8248">
        <v>43936</v>
      </c>
      <c r="I8248" s="12" t="s">
        <v>6440</v>
      </c>
      <c r="J8248">
        <v>1</v>
      </c>
      <c r="K8248">
        <v>13709</v>
      </c>
      <c r="L8248">
        <v>0</v>
      </c>
      <c r="M8248">
        <v>0</v>
      </c>
      <c r="N8248">
        <v>49071</v>
      </c>
      <c r="O8248">
        <v>0</v>
      </c>
      <c r="P8248">
        <v>-109859372</v>
      </c>
      <c r="Q8248">
        <v>12381</v>
      </c>
      <c r="R8248" t="b">
        <v>0</v>
      </c>
      <c r="S8248">
        <v>0</v>
      </c>
    </row>
    <row r="8249" spans="1:19">
      <c r="A8249">
        <v>86952502</v>
      </c>
      <c r="B8249" s="12"/>
      <c r="C8249" s="12" t="s">
        <v>4797</v>
      </c>
      <c r="D8249" s="12" t="s">
        <v>6440</v>
      </c>
      <c r="E8249" t="b">
        <v>0</v>
      </c>
      <c r="F8249">
        <v>0</v>
      </c>
      <c r="G8249">
        <v>0</v>
      </c>
      <c r="H8249">
        <v>43941</v>
      </c>
      <c r="I8249" s="12" t="s">
        <v>6440</v>
      </c>
      <c r="J8249">
        <v>1</v>
      </c>
      <c r="K8249">
        <v>13720</v>
      </c>
      <c r="L8249">
        <v>0</v>
      </c>
      <c r="M8249">
        <v>0</v>
      </c>
      <c r="N8249">
        <v>8183</v>
      </c>
      <c r="O8249">
        <v>0</v>
      </c>
      <c r="P8249">
        <v>-109851189</v>
      </c>
      <c r="Q8249">
        <v>12382</v>
      </c>
      <c r="R8249" t="b">
        <v>0</v>
      </c>
      <c r="S8249">
        <v>0</v>
      </c>
    </row>
    <row r="8250" spans="1:19">
      <c r="A8250">
        <v>86952502</v>
      </c>
      <c r="B8250" s="12"/>
      <c r="C8250" s="12" t="s">
        <v>4797</v>
      </c>
      <c r="D8250" s="12" t="s">
        <v>6440</v>
      </c>
      <c r="E8250" t="b">
        <v>0</v>
      </c>
      <c r="F8250">
        <v>0</v>
      </c>
      <c r="G8250">
        <v>0</v>
      </c>
      <c r="H8250">
        <v>43949</v>
      </c>
      <c r="I8250" s="12" t="s">
        <v>6440</v>
      </c>
      <c r="J8250">
        <v>1</v>
      </c>
      <c r="K8250">
        <v>13724</v>
      </c>
      <c r="L8250">
        <v>0</v>
      </c>
      <c r="M8250">
        <v>0</v>
      </c>
      <c r="N8250">
        <v>2939</v>
      </c>
      <c r="O8250">
        <v>0</v>
      </c>
      <c r="P8250">
        <v>-109848250</v>
      </c>
      <c r="Q8250">
        <v>12383</v>
      </c>
      <c r="R8250" t="b">
        <v>0</v>
      </c>
      <c r="S8250">
        <v>0</v>
      </c>
    </row>
    <row r="8251" spans="1:19">
      <c r="A8251">
        <v>86952502</v>
      </c>
      <c r="B8251" s="12"/>
      <c r="C8251" s="12" t="s">
        <v>4797</v>
      </c>
      <c r="D8251" s="12" t="s">
        <v>6440</v>
      </c>
      <c r="E8251" t="b">
        <v>0</v>
      </c>
      <c r="F8251">
        <v>0</v>
      </c>
      <c r="G8251">
        <v>0</v>
      </c>
      <c r="H8251">
        <v>43952</v>
      </c>
      <c r="I8251" s="12" t="s">
        <v>4555</v>
      </c>
      <c r="J8251">
        <v>12</v>
      </c>
      <c r="K8251">
        <v>10592</v>
      </c>
      <c r="L8251">
        <v>0</v>
      </c>
      <c r="M8251">
        <v>0</v>
      </c>
      <c r="N8251">
        <v>0</v>
      </c>
      <c r="O8251">
        <v>10767</v>
      </c>
      <c r="P8251">
        <v>-109859017</v>
      </c>
      <c r="Q8251">
        <v>12384</v>
      </c>
      <c r="R8251" t="b">
        <v>0</v>
      </c>
      <c r="S8251">
        <v>0</v>
      </c>
    </row>
    <row r="8252" spans="1:19">
      <c r="A8252">
        <v>86952502</v>
      </c>
      <c r="B8252" s="12"/>
      <c r="C8252" s="12" t="s">
        <v>4797</v>
      </c>
      <c r="D8252" s="12" t="s">
        <v>6440</v>
      </c>
      <c r="E8252" t="b">
        <v>0</v>
      </c>
      <c r="F8252">
        <v>0</v>
      </c>
      <c r="G8252">
        <v>0</v>
      </c>
      <c r="H8252">
        <v>43952</v>
      </c>
      <c r="I8252" s="12" t="s">
        <v>4592</v>
      </c>
      <c r="J8252">
        <v>12</v>
      </c>
      <c r="K8252">
        <v>10612</v>
      </c>
      <c r="L8252">
        <v>0</v>
      </c>
      <c r="M8252">
        <v>0</v>
      </c>
      <c r="N8252">
        <v>0</v>
      </c>
      <c r="O8252">
        <v>59739</v>
      </c>
      <c r="P8252">
        <v>-109918756</v>
      </c>
      <c r="Q8252">
        <v>12385</v>
      </c>
      <c r="R8252" t="b">
        <v>0</v>
      </c>
      <c r="S8252">
        <v>0</v>
      </c>
    </row>
    <row r="8253" spans="1:19">
      <c r="A8253">
        <v>86952502</v>
      </c>
      <c r="B8253" s="12"/>
      <c r="C8253" s="12" t="s">
        <v>4797</v>
      </c>
      <c r="D8253" s="12" t="s">
        <v>6440</v>
      </c>
      <c r="E8253" t="b">
        <v>0</v>
      </c>
      <c r="F8253">
        <v>0</v>
      </c>
      <c r="G8253">
        <v>0</v>
      </c>
      <c r="H8253">
        <v>43952</v>
      </c>
      <c r="I8253" s="12" t="s">
        <v>4614</v>
      </c>
      <c r="J8253">
        <v>12</v>
      </c>
      <c r="K8253">
        <v>10616</v>
      </c>
      <c r="L8253">
        <v>0</v>
      </c>
      <c r="M8253">
        <v>0</v>
      </c>
      <c r="N8253">
        <v>0</v>
      </c>
      <c r="O8253">
        <v>305806</v>
      </c>
      <c r="P8253">
        <v>-110224562</v>
      </c>
      <c r="Q8253">
        <v>12386</v>
      </c>
      <c r="R8253" t="b">
        <v>0</v>
      </c>
      <c r="S8253">
        <v>0</v>
      </c>
    </row>
    <row r="8254" spans="1:19">
      <c r="A8254">
        <v>86952502</v>
      </c>
      <c r="B8254" s="12"/>
      <c r="C8254" s="12" t="s">
        <v>4797</v>
      </c>
      <c r="D8254" s="12" t="s">
        <v>6440</v>
      </c>
      <c r="E8254" t="b">
        <v>0</v>
      </c>
      <c r="F8254">
        <v>0</v>
      </c>
      <c r="G8254">
        <v>0</v>
      </c>
      <c r="H8254">
        <v>43952</v>
      </c>
      <c r="I8254" s="12" t="s">
        <v>4636</v>
      </c>
      <c r="J8254">
        <v>12</v>
      </c>
      <c r="K8254">
        <v>10619</v>
      </c>
      <c r="L8254">
        <v>0</v>
      </c>
      <c r="M8254">
        <v>0</v>
      </c>
      <c r="N8254">
        <v>0</v>
      </c>
      <c r="O8254">
        <v>30977</v>
      </c>
      <c r="P8254">
        <v>-110255539</v>
      </c>
      <c r="Q8254">
        <v>12387</v>
      </c>
      <c r="R8254" t="b">
        <v>0</v>
      </c>
      <c r="S8254">
        <v>0</v>
      </c>
    </row>
    <row r="8255" spans="1:19">
      <c r="A8255">
        <v>86952502</v>
      </c>
      <c r="B8255" s="12"/>
      <c r="C8255" s="12" t="s">
        <v>4797</v>
      </c>
      <c r="D8255" s="12" t="s">
        <v>6440</v>
      </c>
      <c r="E8255" t="b">
        <v>0</v>
      </c>
      <c r="F8255">
        <v>0</v>
      </c>
      <c r="G8255">
        <v>0</v>
      </c>
      <c r="H8255">
        <v>43952</v>
      </c>
      <c r="I8255" s="12" t="s">
        <v>4716</v>
      </c>
      <c r="J8255">
        <v>12</v>
      </c>
      <c r="K8255">
        <v>10637</v>
      </c>
      <c r="L8255">
        <v>0</v>
      </c>
      <c r="M8255">
        <v>0</v>
      </c>
      <c r="N8255">
        <v>0</v>
      </c>
      <c r="O8255">
        <v>384740</v>
      </c>
      <c r="P8255">
        <v>-110640279</v>
      </c>
      <c r="Q8255">
        <v>12388</v>
      </c>
      <c r="R8255" t="b">
        <v>0</v>
      </c>
      <c r="S8255">
        <v>0</v>
      </c>
    </row>
    <row r="8256" spans="1:19">
      <c r="A8256">
        <v>86952502</v>
      </c>
      <c r="B8256" s="12"/>
      <c r="C8256" s="12" t="s">
        <v>4797</v>
      </c>
      <c r="D8256" s="12" t="s">
        <v>6440</v>
      </c>
      <c r="E8256" t="b">
        <v>0</v>
      </c>
      <c r="F8256">
        <v>0</v>
      </c>
      <c r="G8256">
        <v>0</v>
      </c>
      <c r="H8256">
        <v>43952</v>
      </c>
      <c r="I8256" s="12" t="s">
        <v>4733</v>
      </c>
      <c r="J8256">
        <v>12</v>
      </c>
      <c r="K8256">
        <v>10641</v>
      </c>
      <c r="L8256">
        <v>0</v>
      </c>
      <c r="M8256">
        <v>0</v>
      </c>
      <c r="N8256">
        <v>0</v>
      </c>
      <c r="O8256">
        <v>155478</v>
      </c>
      <c r="P8256">
        <v>-110795757</v>
      </c>
      <c r="Q8256">
        <v>12389</v>
      </c>
      <c r="R8256" t="b">
        <v>0</v>
      </c>
      <c r="S8256">
        <v>0</v>
      </c>
    </row>
    <row r="8257" spans="1:19">
      <c r="A8257">
        <v>86952502</v>
      </c>
      <c r="B8257" s="12"/>
      <c r="C8257" s="12" t="s">
        <v>4797</v>
      </c>
      <c r="D8257" s="12" t="s">
        <v>6440</v>
      </c>
      <c r="E8257" t="b">
        <v>0</v>
      </c>
      <c r="F8257">
        <v>0</v>
      </c>
      <c r="G8257">
        <v>0</v>
      </c>
      <c r="H8257">
        <v>43952</v>
      </c>
      <c r="I8257" s="12" t="s">
        <v>4746</v>
      </c>
      <c r="J8257">
        <v>12</v>
      </c>
      <c r="K8257">
        <v>10643</v>
      </c>
      <c r="L8257">
        <v>0</v>
      </c>
      <c r="M8257">
        <v>0</v>
      </c>
      <c r="N8257">
        <v>0</v>
      </c>
      <c r="O8257">
        <v>19673</v>
      </c>
      <c r="P8257">
        <v>-110815430</v>
      </c>
      <c r="Q8257">
        <v>12390</v>
      </c>
      <c r="R8257" t="b">
        <v>0</v>
      </c>
      <c r="S8257">
        <v>0</v>
      </c>
    </row>
    <row r="8258" spans="1:19">
      <c r="A8258">
        <v>86952502</v>
      </c>
      <c r="B8258" s="12"/>
      <c r="C8258" s="12" t="s">
        <v>4797</v>
      </c>
      <c r="D8258" s="12" t="s">
        <v>6440</v>
      </c>
      <c r="E8258" t="b">
        <v>0</v>
      </c>
      <c r="F8258">
        <v>0</v>
      </c>
      <c r="G8258">
        <v>0</v>
      </c>
      <c r="H8258">
        <v>43952</v>
      </c>
      <c r="I8258" s="12" t="s">
        <v>4761</v>
      </c>
      <c r="J8258">
        <v>12</v>
      </c>
      <c r="K8258">
        <v>10653</v>
      </c>
      <c r="L8258">
        <v>0</v>
      </c>
      <c r="M8258">
        <v>0</v>
      </c>
      <c r="N8258">
        <v>0</v>
      </c>
      <c r="O8258">
        <v>127524</v>
      </c>
      <c r="P8258">
        <v>-110942954</v>
      </c>
      <c r="Q8258">
        <v>12391</v>
      </c>
      <c r="R8258" t="b">
        <v>0</v>
      </c>
      <c r="S8258">
        <v>0</v>
      </c>
    </row>
    <row r="8259" spans="1:19">
      <c r="A8259">
        <v>86952502</v>
      </c>
      <c r="B8259" s="12"/>
      <c r="C8259" s="12" t="s">
        <v>4797</v>
      </c>
      <c r="D8259" s="12" t="s">
        <v>6440</v>
      </c>
      <c r="E8259" t="b">
        <v>0</v>
      </c>
      <c r="F8259">
        <v>0</v>
      </c>
      <c r="G8259">
        <v>0</v>
      </c>
      <c r="H8259">
        <v>43955</v>
      </c>
      <c r="I8259" s="12" t="s">
        <v>6440</v>
      </c>
      <c r="J8259">
        <v>1</v>
      </c>
      <c r="K8259">
        <v>13787</v>
      </c>
      <c r="L8259">
        <v>0</v>
      </c>
      <c r="M8259">
        <v>0</v>
      </c>
      <c r="N8259">
        <v>10343</v>
      </c>
      <c r="O8259">
        <v>0</v>
      </c>
      <c r="P8259">
        <v>-110932611</v>
      </c>
      <c r="Q8259">
        <v>12392</v>
      </c>
      <c r="R8259" t="b">
        <v>0</v>
      </c>
      <c r="S8259">
        <v>0</v>
      </c>
    </row>
    <row r="8260" spans="1:19">
      <c r="A8260">
        <v>86952502</v>
      </c>
      <c r="B8260" s="12"/>
      <c r="C8260" s="12" t="s">
        <v>4797</v>
      </c>
      <c r="D8260" s="12" t="s">
        <v>6440</v>
      </c>
      <c r="E8260" t="b">
        <v>0</v>
      </c>
      <c r="F8260">
        <v>0</v>
      </c>
      <c r="G8260">
        <v>0</v>
      </c>
      <c r="H8260">
        <v>43959</v>
      </c>
      <c r="I8260" s="12" t="s">
        <v>6440</v>
      </c>
      <c r="J8260">
        <v>1</v>
      </c>
      <c r="K8260">
        <v>13754</v>
      </c>
      <c r="L8260">
        <v>0</v>
      </c>
      <c r="M8260">
        <v>0</v>
      </c>
      <c r="N8260">
        <v>44966</v>
      </c>
      <c r="O8260">
        <v>0</v>
      </c>
      <c r="P8260">
        <v>-110887645</v>
      </c>
      <c r="Q8260">
        <v>12393</v>
      </c>
      <c r="R8260" t="b">
        <v>0</v>
      </c>
      <c r="S8260">
        <v>0</v>
      </c>
    </row>
    <row r="8261" spans="1:19">
      <c r="A8261">
        <v>86952502</v>
      </c>
      <c r="B8261" s="12"/>
      <c r="C8261" s="12" t="s">
        <v>4797</v>
      </c>
      <c r="D8261" s="12" t="s">
        <v>6440</v>
      </c>
      <c r="E8261" t="b">
        <v>0</v>
      </c>
      <c r="F8261">
        <v>0</v>
      </c>
      <c r="G8261">
        <v>0</v>
      </c>
      <c r="H8261">
        <v>43962</v>
      </c>
      <c r="I8261" s="12" t="s">
        <v>6440</v>
      </c>
      <c r="J8261">
        <v>1</v>
      </c>
      <c r="K8261">
        <v>13758</v>
      </c>
      <c r="L8261">
        <v>0</v>
      </c>
      <c r="M8261">
        <v>0</v>
      </c>
      <c r="N8261">
        <v>3164</v>
      </c>
      <c r="O8261">
        <v>0</v>
      </c>
      <c r="P8261">
        <v>-110884481</v>
      </c>
      <c r="Q8261">
        <v>12394</v>
      </c>
      <c r="R8261" t="b">
        <v>0</v>
      </c>
      <c r="S8261">
        <v>0</v>
      </c>
    </row>
    <row r="8262" spans="1:19">
      <c r="A8262">
        <v>86952502</v>
      </c>
      <c r="B8262" s="12"/>
      <c r="C8262" s="12" t="s">
        <v>4797</v>
      </c>
      <c r="D8262" s="12" t="s">
        <v>6440</v>
      </c>
      <c r="E8262" t="b">
        <v>0</v>
      </c>
      <c r="F8262">
        <v>0</v>
      </c>
      <c r="G8262">
        <v>0</v>
      </c>
      <c r="H8262">
        <v>43964</v>
      </c>
      <c r="I8262" s="12" t="s">
        <v>6440</v>
      </c>
      <c r="J8262">
        <v>1</v>
      </c>
      <c r="K8262">
        <v>13788</v>
      </c>
      <c r="L8262">
        <v>0</v>
      </c>
      <c r="M8262">
        <v>0</v>
      </c>
      <c r="N8262">
        <v>15297</v>
      </c>
      <c r="O8262">
        <v>0</v>
      </c>
      <c r="P8262">
        <v>-110869184</v>
      </c>
      <c r="Q8262">
        <v>12395</v>
      </c>
      <c r="R8262" t="b">
        <v>0</v>
      </c>
      <c r="S8262">
        <v>0</v>
      </c>
    </row>
    <row r="8263" spans="1:19">
      <c r="A8263">
        <v>86952502</v>
      </c>
      <c r="B8263" s="12"/>
      <c r="C8263" s="12" t="s">
        <v>4797</v>
      </c>
      <c r="D8263" s="12" t="s">
        <v>6440</v>
      </c>
      <c r="E8263" t="b">
        <v>0</v>
      </c>
      <c r="F8263">
        <v>0</v>
      </c>
      <c r="G8263">
        <v>0</v>
      </c>
      <c r="H8263">
        <v>43965</v>
      </c>
      <c r="I8263" s="12" t="s">
        <v>6440</v>
      </c>
      <c r="J8263">
        <v>1</v>
      </c>
      <c r="K8263">
        <v>13778</v>
      </c>
      <c r="L8263">
        <v>0</v>
      </c>
      <c r="M8263">
        <v>0</v>
      </c>
      <c r="N8263">
        <v>110070</v>
      </c>
      <c r="O8263">
        <v>0</v>
      </c>
      <c r="P8263">
        <v>-110759114</v>
      </c>
      <c r="Q8263">
        <v>12396</v>
      </c>
      <c r="R8263" t="b">
        <v>0</v>
      </c>
      <c r="S8263">
        <v>0</v>
      </c>
    </row>
    <row r="8264" spans="1:19">
      <c r="A8264">
        <v>86952502</v>
      </c>
      <c r="B8264" s="12"/>
      <c r="C8264" s="12" t="s">
        <v>4797</v>
      </c>
      <c r="D8264" s="12" t="s">
        <v>6440</v>
      </c>
      <c r="E8264" t="b">
        <v>0</v>
      </c>
      <c r="F8264">
        <v>0</v>
      </c>
      <c r="G8264">
        <v>0</v>
      </c>
      <c r="H8264">
        <v>43983</v>
      </c>
      <c r="I8264" s="12" t="s">
        <v>6440</v>
      </c>
      <c r="J8264">
        <v>1</v>
      </c>
      <c r="K8264">
        <v>13871</v>
      </c>
      <c r="L8264">
        <v>0</v>
      </c>
      <c r="M8264">
        <v>0</v>
      </c>
      <c r="N8264">
        <v>32305</v>
      </c>
      <c r="O8264">
        <v>0</v>
      </c>
      <c r="P8264">
        <v>-110726809</v>
      </c>
      <c r="Q8264">
        <v>12397</v>
      </c>
      <c r="R8264" t="b">
        <v>0</v>
      </c>
      <c r="S8264">
        <v>0</v>
      </c>
    </row>
    <row r="8265" spans="1:19">
      <c r="A8265">
        <v>86952502</v>
      </c>
      <c r="B8265" s="12"/>
      <c r="C8265" s="12" t="s">
        <v>4797</v>
      </c>
      <c r="D8265" s="12" t="s">
        <v>6440</v>
      </c>
      <c r="E8265" t="b">
        <v>0</v>
      </c>
      <c r="F8265">
        <v>0</v>
      </c>
      <c r="G8265">
        <v>0</v>
      </c>
      <c r="H8265">
        <v>43983</v>
      </c>
      <c r="I8265" s="12" t="s">
        <v>4593</v>
      </c>
      <c r="J8265">
        <v>12</v>
      </c>
      <c r="K8265">
        <v>10692</v>
      </c>
      <c r="L8265">
        <v>0</v>
      </c>
      <c r="M8265">
        <v>0</v>
      </c>
      <c r="N8265">
        <v>0</v>
      </c>
      <c r="O8265">
        <v>65780</v>
      </c>
      <c r="P8265">
        <v>-110792589</v>
      </c>
      <c r="Q8265">
        <v>12398</v>
      </c>
      <c r="R8265" t="b">
        <v>0</v>
      </c>
      <c r="S8265">
        <v>0</v>
      </c>
    </row>
    <row r="8266" spans="1:19">
      <c r="A8266">
        <v>86952502</v>
      </c>
      <c r="B8266" s="12"/>
      <c r="C8266" s="12" t="s">
        <v>4797</v>
      </c>
      <c r="D8266" s="12" t="s">
        <v>6440</v>
      </c>
      <c r="E8266" t="b">
        <v>0</v>
      </c>
      <c r="F8266">
        <v>0</v>
      </c>
      <c r="G8266">
        <v>0</v>
      </c>
      <c r="H8266">
        <v>43983</v>
      </c>
      <c r="I8266" s="12" t="s">
        <v>4615</v>
      </c>
      <c r="J8266">
        <v>12</v>
      </c>
      <c r="K8266">
        <v>10696</v>
      </c>
      <c r="L8266">
        <v>0</v>
      </c>
      <c r="M8266">
        <v>0</v>
      </c>
      <c r="N8266">
        <v>0</v>
      </c>
      <c r="O8266">
        <v>311854</v>
      </c>
      <c r="P8266">
        <v>-111104443</v>
      </c>
      <c r="Q8266">
        <v>12399</v>
      </c>
      <c r="R8266" t="b">
        <v>0</v>
      </c>
      <c r="S8266">
        <v>0</v>
      </c>
    </row>
    <row r="8267" spans="1:19">
      <c r="A8267">
        <v>86952502</v>
      </c>
      <c r="B8267" s="12"/>
      <c r="C8267" s="12" t="s">
        <v>4797</v>
      </c>
      <c r="D8267" s="12" t="s">
        <v>6440</v>
      </c>
      <c r="E8267" t="b">
        <v>0</v>
      </c>
      <c r="F8267">
        <v>0</v>
      </c>
      <c r="G8267">
        <v>0</v>
      </c>
      <c r="H8267">
        <v>43983</v>
      </c>
      <c r="I8267" s="12" t="s">
        <v>4637</v>
      </c>
      <c r="J8267">
        <v>12</v>
      </c>
      <c r="K8267">
        <v>10699</v>
      </c>
      <c r="L8267">
        <v>0</v>
      </c>
      <c r="M8267">
        <v>0</v>
      </c>
      <c r="N8267">
        <v>0</v>
      </c>
      <c r="O8267">
        <v>37680</v>
      </c>
      <c r="P8267">
        <v>-111142123</v>
      </c>
      <c r="Q8267">
        <v>12400</v>
      </c>
      <c r="R8267" t="b">
        <v>0</v>
      </c>
      <c r="S8267">
        <v>0</v>
      </c>
    </row>
    <row r="8268" spans="1:19">
      <c r="A8268">
        <v>86952502</v>
      </c>
      <c r="B8268" s="12"/>
      <c r="C8268" s="12" t="s">
        <v>4797</v>
      </c>
      <c r="D8268" s="12" t="s">
        <v>6440</v>
      </c>
      <c r="E8268" t="b">
        <v>0</v>
      </c>
      <c r="F8268">
        <v>0</v>
      </c>
      <c r="G8268">
        <v>0</v>
      </c>
      <c r="H8268">
        <v>43983</v>
      </c>
      <c r="I8268" s="12" t="s">
        <v>4717</v>
      </c>
      <c r="J8268">
        <v>12</v>
      </c>
      <c r="K8268">
        <v>10717</v>
      </c>
      <c r="L8268">
        <v>0</v>
      </c>
      <c r="M8268">
        <v>0</v>
      </c>
      <c r="N8268">
        <v>0</v>
      </c>
      <c r="O8268">
        <v>391436</v>
      </c>
      <c r="P8268">
        <v>-111533559</v>
      </c>
      <c r="Q8268">
        <v>12401</v>
      </c>
      <c r="R8268" t="b">
        <v>0</v>
      </c>
      <c r="S8268">
        <v>0</v>
      </c>
    </row>
    <row r="8269" spans="1:19">
      <c r="A8269">
        <v>86952502</v>
      </c>
      <c r="B8269" s="12"/>
      <c r="C8269" s="12" t="s">
        <v>4797</v>
      </c>
      <c r="D8269" s="12" t="s">
        <v>6440</v>
      </c>
      <c r="E8269" t="b">
        <v>0</v>
      </c>
      <c r="F8269">
        <v>0</v>
      </c>
      <c r="G8269">
        <v>0</v>
      </c>
      <c r="H8269">
        <v>43983</v>
      </c>
      <c r="I8269" s="12" t="s">
        <v>4734</v>
      </c>
      <c r="J8269">
        <v>12</v>
      </c>
      <c r="K8269">
        <v>10721</v>
      </c>
      <c r="L8269">
        <v>0</v>
      </c>
      <c r="M8269">
        <v>0</v>
      </c>
      <c r="N8269">
        <v>0</v>
      </c>
      <c r="O8269">
        <v>160740</v>
      </c>
      <c r="P8269">
        <v>-111694299</v>
      </c>
      <c r="Q8269">
        <v>12402</v>
      </c>
      <c r="R8269" t="b">
        <v>0</v>
      </c>
      <c r="S8269">
        <v>0</v>
      </c>
    </row>
    <row r="8270" spans="1:19">
      <c r="A8270">
        <v>86952502</v>
      </c>
      <c r="B8270" s="12"/>
      <c r="C8270" s="12" t="s">
        <v>4797</v>
      </c>
      <c r="D8270" s="12" t="s">
        <v>6440</v>
      </c>
      <c r="E8270" t="b">
        <v>0</v>
      </c>
      <c r="F8270">
        <v>0</v>
      </c>
      <c r="G8270">
        <v>0</v>
      </c>
      <c r="H8270">
        <v>43983</v>
      </c>
      <c r="I8270" s="12" t="s">
        <v>4747</v>
      </c>
      <c r="J8270">
        <v>12</v>
      </c>
      <c r="K8270">
        <v>10723</v>
      </c>
      <c r="L8270">
        <v>0</v>
      </c>
      <c r="M8270">
        <v>0</v>
      </c>
      <c r="N8270">
        <v>0</v>
      </c>
      <c r="O8270">
        <v>17731</v>
      </c>
      <c r="P8270">
        <v>-111712030</v>
      </c>
      <c r="Q8270">
        <v>12403</v>
      </c>
      <c r="R8270" t="b">
        <v>0</v>
      </c>
      <c r="S8270">
        <v>0</v>
      </c>
    </row>
    <row r="8271" spans="1:19">
      <c r="A8271">
        <v>86952502</v>
      </c>
      <c r="B8271" s="12"/>
      <c r="C8271" s="12" t="s">
        <v>4797</v>
      </c>
      <c r="D8271" s="12" t="s">
        <v>6440</v>
      </c>
      <c r="E8271" t="b">
        <v>0</v>
      </c>
      <c r="F8271">
        <v>0</v>
      </c>
      <c r="G8271">
        <v>0</v>
      </c>
      <c r="H8271">
        <v>43983</v>
      </c>
      <c r="I8271" s="12" t="s">
        <v>4762</v>
      </c>
      <c r="J8271">
        <v>12</v>
      </c>
      <c r="K8271">
        <v>10733</v>
      </c>
      <c r="L8271">
        <v>0</v>
      </c>
      <c r="M8271">
        <v>0</v>
      </c>
      <c r="N8271">
        <v>0</v>
      </c>
      <c r="O8271">
        <v>133565</v>
      </c>
      <c r="P8271">
        <v>-111845595</v>
      </c>
      <c r="Q8271">
        <v>12404</v>
      </c>
      <c r="R8271" t="b">
        <v>0</v>
      </c>
      <c r="S8271">
        <v>0</v>
      </c>
    </row>
    <row r="8272" spans="1:19">
      <c r="A8272">
        <v>86952502</v>
      </c>
      <c r="B8272" s="12"/>
      <c r="C8272" s="12" t="s">
        <v>4797</v>
      </c>
      <c r="D8272" s="12" t="s">
        <v>6440</v>
      </c>
      <c r="E8272" t="b">
        <v>0</v>
      </c>
      <c r="F8272">
        <v>0</v>
      </c>
      <c r="G8272">
        <v>0</v>
      </c>
      <c r="H8272">
        <v>43990</v>
      </c>
      <c r="I8272" s="12" t="s">
        <v>6440</v>
      </c>
      <c r="J8272">
        <v>1</v>
      </c>
      <c r="K8272">
        <v>13819</v>
      </c>
      <c r="L8272">
        <v>0</v>
      </c>
      <c r="M8272">
        <v>0</v>
      </c>
      <c r="N8272">
        <v>3349</v>
      </c>
      <c r="O8272">
        <v>0</v>
      </c>
      <c r="P8272">
        <v>-111842246</v>
      </c>
      <c r="Q8272">
        <v>12405</v>
      </c>
      <c r="R8272" t="b">
        <v>0</v>
      </c>
      <c r="S8272">
        <v>0</v>
      </c>
    </row>
    <row r="8273" spans="1:19">
      <c r="A8273">
        <v>86952502</v>
      </c>
      <c r="B8273" s="12"/>
      <c r="C8273" s="12" t="s">
        <v>4797</v>
      </c>
      <c r="D8273" s="12" t="s">
        <v>6440</v>
      </c>
      <c r="E8273" t="b">
        <v>0</v>
      </c>
      <c r="F8273">
        <v>0</v>
      </c>
      <c r="G8273">
        <v>0</v>
      </c>
      <c r="H8273">
        <v>43992</v>
      </c>
      <c r="I8273" s="12" t="s">
        <v>6440</v>
      </c>
      <c r="J8273">
        <v>1</v>
      </c>
      <c r="K8273">
        <v>13832</v>
      </c>
      <c r="L8273">
        <v>0</v>
      </c>
      <c r="M8273">
        <v>0</v>
      </c>
      <c r="N8273">
        <v>3164</v>
      </c>
      <c r="O8273">
        <v>0</v>
      </c>
      <c r="P8273">
        <v>-111839082</v>
      </c>
      <c r="Q8273">
        <v>12406</v>
      </c>
      <c r="R8273" t="b">
        <v>0</v>
      </c>
      <c r="S8273">
        <v>0</v>
      </c>
    </row>
    <row r="8274" spans="1:19">
      <c r="A8274">
        <v>86952502</v>
      </c>
      <c r="B8274" s="12"/>
      <c r="C8274" s="12" t="s">
        <v>4797</v>
      </c>
      <c r="D8274" s="12" t="s">
        <v>6440</v>
      </c>
      <c r="E8274" t="b">
        <v>0</v>
      </c>
      <c r="F8274">
        <v>0</v>
      </c>
      <c r="G8274">
        <v>0</v>
      </c>
      <c r="H8274">
        <v>43998</v>
      </c>
      <c r="I8274" s="12" t="s">
        <v>6440</v>
      </c>
      <c r="J8274">
        <v>1</v>
      </c>
      <c r="K8274">
        <v>13877</v>
      </c>
      <c r="L8274">
        <v>0</v>
      </c>
      <c r="M8274">
        <v>0</v>
      </c>
      <c r="N8274">
        <v>4721</v>
      </c>
      <c r="O8274">
        <v>0</v>
      </c>
      <c r="P8274">
        <v>-111834361</v>
      </c>
      <c r="Q8274">
        <v>12407</v>
      </c>
      <c r="R8274" t="b">
        <v>0</v>
      </c>
      <c r="S8274">
        <v>0</v>
      </c>
    </row>
    <row r="8275" spans="1:19">
      <c r="A8275">
        <v>86952502</v>
      </c>
      <c r="B8275" s="12"/>
      <c r="C8275" s="12" t="s">
        <v>4797</v>
      </c>
      <c r="D8275" s="12" t="s">
        <v>6440</v>
      </c>
      <c r="E8275" t="b">
        <v>0</v>
      </c>
      <c r="F8275">
        <v>0</v>
      </c>
      <c r="G8275">
        <v>0</v>
      </c>
      <c r="H8275">
        <v>44001</v>
      </c>
      <c r="I8275" s="12" t="s">
        <v>6440</v>
      </c>
      <c r="J8275">
        <v>1</v>
      </c>
      <c r="K8275">
        <v>13846</v>
      </c>
      <c r="L8275">
        <v>0</v>
      </c>
      <c r="M8275">
        <v>0</v>
      </c>
      <c r="N8275">
        <v>103964</v>
      </c>
      <c r="O8275">
        <v>0</v>
      </c>
      <c r="P8275">
        <v>-111730397</v>
      </c>
      <c r="Q8275">
        <v>12408</v>
      </c>
      <c r="R8275" t="b">
        <v>0</v>
      </c>
      <c r="S8275">
        <v>0</v>
      </c>
    </row>
    <row r="8276" spans="1:19">
      <c r="A8276">
        <v>86952502</v>
      </c>
      <c r="B8276" s="12"/>
      <c r="C8276" s="12" t="s">
        <v>4797</v>
      </c>
      <c r="D8276" s="12" t="s">
        <v>6440</v>
      </c>
      <c r="E8276" t="b">
        <v>0</v>
      </c>
      <c r="F8276">
        <v>0</v>
      </c>
      <c r="G8276">
        <v>0</v>
      </c>
      <c r="H8276">
        <v>44012</v>
      </c>
      <c r="I8276" s="12" t="s">
        <v>6440</v>
      </c>
      <c r="J8276">
        <v>10</v>
      </c>
      <c r="K8276">
        <v>580</v>
      </c>
      <c r="L8276">
        <v>0</v>
      </c>
      <c r="M8276">
        <v>0</v>
      </c>
      <c r="N8276">
        <v>154044</v>
      </c>
      <c r="O8276">
        <v>0</v>
      </c>
      <c r="P8276">
        <v>-111576353</v>
      </c>
      <c r="Q8276">
        <v>12409</v>
      </c>
      <c r="R8276" t="b">
        <v>0</v>
      </c>
      <c r="S8276">
        <v>0</v>
      </c>
    </row>
    <row r="8277" spans="1:19">
      <c r="A8277">
        <v>86952502</v>
      </c>
      <c r="B8277" s="12"/>
      <c r="C8277" s="12" t="s">
        <v>4797</v>
      </c>
      <c r="D8277" s="12" t="s">
        <v>6440</v>
      </c>
      <c r="E8277" t="b">
        <v>0</v>
      </c>
      <c r="F8277">
        <v>0</v>
      </c>
      <c r="G8277">
        <v>0</v>
      </c>
      <c r="H8277">
        <v>44013</v>
      </c>
      <c r="I8277" s="12" t="s">
        <v>4529</v>
      </c>
      <c r="J8277">
        <v>12</v>
      </c>
      <c r="K8277">
        <v>10736</v>
      </c>
      <c r="L8277">
        <v>0</v>
      </c>
      <c r="M8277">
        <v>0</v>
      </c>
      <c r="N8277">
        <v>0</v>
      </c>
      <c r="O8277">
        <v>12738</v>
      </c>
      <c r="P8277">
        <v>-111589091</v>
      </c>
      <c r="Q8277">
        <v>12410</v>
      </c>
      <c r="R8277" t="b">
        <v>0</v>
      </c>
      <c r="S8277">
        <v>0</v>
      </c>
    </row>
    <row r="8278" spans="1:19">
      <c r="A8278">
        <v>86952502</v>
      </c>
      <c r="B8278" s="12"/>
      <c r="C8278" s="12" t="s">
        <v>4797</v>
      </c>
      <c r="D8278" s="12" t="s">
        <v>6440</v>
      </c>
      <c r="E8278" t="b">
        <v>0</v>
      </c>
      <c r="F8278">
        <v>0</v>
      </c>
      <c r="G8278">
        <v>0</v>
      </c>
      <c r="H8278">
        <v>44013</v>
      </c>
      <c r="I8278" s="12" t="s">
        <v>4543</v>
      </c>
      <c r="J8278">
        <v>12</v>
      </c>
      <c r="K8278">
        <v>10747</v>
      </c>
      <c r="L8278">
        <v>0</v>
      </c>
      <c r="M8278">
        <v>0</v>
      </c>
      <c r="N8278">
        <v>0</v>
      </c>
      <c r="O8278">
        <v>300</v>
      </c>
      <c r="P8278">
        <v>-111589391</v>
      </c>
      <c r="Q8278">
        <v>12411</v>
      </c>
      <c r="R8278" t="b">
        <v>0</v>
      </c>
      <c r="S8278">
        <v>0</v>
      </c>
    </row>
    <row r="8279" spans="1:19">
      <c r="A8279">
        <v>86952502</v>
      </c>
      <c r="B8279" s="12"/>
      <c r="C8279" s="12" t="s">
        <v>4797</v>
      </c>
      <c r="D8279" s="12" t="s">
        <v>6440</v>
      </c>
      <c r="E8279" t="b">
        <v>0</v>
      </c>
      <c r="F8279">
        <v>0</v>
      </c>
      <c r="G8279">
        <v>0</v>
      </c>
      <c r="H8279">
        <v>44013</v>
      </c>
      <c r="I8279" s="12" t="s">
        <v>4558</v>
      </c>
      <c r="J8279">
        <v>12</v>
      </c>
      <c r="K8279">
        <v>10752</v>
      </c>
      <c r="L8279">
        <v>0</v>
      </c>
      <c r="M8279">
        <v>0</v>
      </c>
      <c r="N8279">
        <v>0</v>
      </c>
      <c r="O8279">
        <v>8551</v>
      </c>
      <c r="P8279">
        <v>-111597942</v>
      </c>
      <c r="Q8279">
        <v>12412</v>
      </c>
      <c r="R8279" t="b">
        <v>0</v>
      </c>
      <c r="S8279">
        <v>0</v>
      </c>
    </row>
    <row r="8280" spans="1:19">
      <c r="A8280">
        <v>86952502</v>
      </c>
      <c r="B8280" s="12"/>
      <c r="C8280" s="12" t="s">
        <v>4797</v>
      </c>
      <c r="D8280" s="12" t="s">
        <v>6440</v>
      </c>
      <c r="E8280" t="b">
        <v>0</v>
      </c>
      <c r="F8280">
        <v>0</v>
      </c>
      <c r="G8280">
        <v>0</v>
      </c>
      <c r="H8280">
        <v>44013</v>
      </c>
      <c r="I8280" s="12" t="s">
        <v>4569</v>
      </c>
      <c r="J8280">
        <v>12</v>
      </c>
      <c r="K8280">
        <v>10758</v>
      </c>
      <c r="L8280">
        <v>0</v>
      </c>
      <c r="M8280">
        <v>0</v>
      </c>
      <c r="N8280">
        <v>0</v>
      </c>
      <c r="O8280">
        <v>8852</v>
      </c>
      <c r="P8280">
        <v>-111606794</v>
      </c>
      <c r="Q8280">
        <v>12413</v>
      </c>
      <c r="R8280" t="b">
        <v>0</v>
      </c>
      <c r="S8280">
        <v>0</v>
      </c>
    </row>
    <row r="8281" spans="1:19">
      <c r="A8281">
        <v>86952502</v>
      </c>
      <c r="B8281" s="12"/>
      <c r="C8281" s="12" t="s">
        <v>4797</v>
      </c>
      <c r="D8281" s="12" t="s">
        <v>6440</v>
      </c>
      <c r="E8281" t="b">
        <v>0</v>
      </c>
      <c r="F8281">
        <v>0</v>
      </c>
      <c r="G8281">
        <v>0</v>
      </c>
      <c r="H8281">
        <v>44013</v>
      </c>
      <c r="I8281" s="12" t="s">
        <v>4594</v>
      </c>
      <c r="J8281">
        <v>12</v>
      </c>
      <c r="K8281">
        <v>10772</v>
      </c>
      <c r="L8281">
        <v>0</v>
      </c>
      <c r="M8281">
        <v>0</v>
      </c>
      <c r="N8281">
        <v>0</v>
      </c>
      <c r="O8281">
        <v>92568</v>
      </c>
      <c r="P8281">
        <v>-111699362</v>
      </c>
      <c r="Q8281">
        <v>12414</v>
      </c>
      <c r="R8281" t="b">
        <v>0</v>
      </c>
      <c r="S8281">
        <v>0</v>
      </c>
    </row>
    <row r="8282" spans="1:19">
      <c r="A8282">
        <v>86952502</v>
      </c>
      <c r="B8282" s="12"/>
      <c r="C8282" s="12" t="s">
        <v>4797</v>
      </c>
      <c r="D8282" s="12" t="s">
        <v>6440</v>
      </c>
      <c r="E8282" t="b">
        <v>0</v>
      </c>
      <c r="F8282">
        <v>0</v>
      </c>
      <c r="G8282">
        <v>0</v>
      </c>
      <c r="H8282">
        <v>44013</v>
      </c>
      <c r="I8282" s="12" t="s">
        <v>4616</v>
      </c>
      <c r="J8282">
        <v>12</v>
      </c>
      <c r="K8282">
        <v>10776</v>
      </c>
      <c r="L8282">
        <v>0</v>
      </c>
      <c r="M8282">
        <v>0</v>
      </c>
      <c r="N8282">
        <v>0</v>
      </c>
      <c r="O8282">
        <v>438872</v>
      </c>
      <c r="P8282">
        <v>-112138234</v>
      </c>
      <c r="Q8282">
        <v>12415</v>
      </c>
      <c r="R8282" t="b">
        <v>0</v>
      </c>
      <c r="S8282">
        <v>0</v>
      </c>
    </row>
    <row r="8283" spans="1:19">
      <c r="A8283">
        <v>86952502</v>
      </c>
      <c r="B8283" s="12"/>
      <c r="C8283" s="12" t="s">
        <v>4797</v>
      </c>
      <c r="D8283" s="12" t="s">
        <v>6440</v>
      </c>
      <c r="E8283" t="b">
        <v>0</v>
      </c>
      <c r="F8283">
        <v>0</v>
      </c>
      <c r="G8283">
        <v>0</v>
      </c>
      <c r="H8283">
        <v>44013</v>
      </c>
      <c r="I8283" s="12" t="s">
        <v>4638</v>
      </c>
      <c r="J8283">
        <v>12</v>
      </c>
      <c r="K8283">
        <v>10779</v>
      </c>
      <c r="L8283">
        <v>0</v>
      </c>
      <c r="M8283">
        <v>0</v>
      </c>
      <c r="N8283">
        <v>0</v>
      </c>
      <c r="O8283">
        <v>39949</v>
      </c>
      <c r="P8283">
        <v>-112178183</v>
      </c>
      <c r="Q8283">
        <v>12416</v>
      </c>
      <c r="R8283" t="b">
        <v>0</v>
      </c>
      <c r="S8283">
        <v>0</v>
      </c>
    </row>
    <row r="8284" spans="1:19">
      <c r="A8284">
        <v>86952502</v>
      </c>
      <c r="B8284" s="12"/>
      <c r="C8284" s="12" t="s">
        <v>4797</v>
      </c>
      <c r="D8284" s="12" t="s">
        <v>6440</v>
      </c>
      <c r="E8284" t="b">
        <v>0</v>
      </c>
      <c r="F8284">
        <v>0</v>
      </c>
      <c r="G8284">
        <v>0</v>
      </c>
      <c r="H8284">
        <v>44013</v>
      </c>
      <c r="I8284" s="12" t="s">
        <v>4650</v>
      </c>
      <c r="J8284">
        <v>12</v>
      </c>
      <c r="K8284">
        <v>10781</v>
      </c>
      <c r="L8284">
        <v>0</v>
      </c>
      <c r="M8284">
        <v>0</v>
      </c>
      <c r="N8284">
        <v>0</v>
      </c>
      <c r="O8284">
        <v>2783</v>
      </c>
      <c r="P8284">
        <v>-112180966</v>
      </c>
      <c r="Q8284">
        <v>12417</v>
      </c>
      <c r="R8284" t="b">
        <v>0</v>
      </c>
      <c r="S8284">
        <v>0</v>
      </c>
    </row>
    <row r="8285" spans="1:19">
      <c r="A8285">
        <v>86952502</v>
      </c>
      <c r="B8285" s="12"/>
      <c r="C8285" s="12" t="s">
        <v>4797</v>
      </c>
      <c r="D8285" s="12" t="s">
        <v>6440</v>
      </c>
      <c r="E8285" t="b">
        <v>0</v>
      </c>
      <c r="F8285">
        <v>0</v>
      </c>
      <c r="G8285">
        <v>0</v>
      </c>
      <c r="H8285">
        <v>44013</v>
      </c>
      <c r="I8285" s="12" t="s">
        <v>4670</v>
      </c>
      <c r="J8285">
        <v>12</v>
      </c>
      <c r="K8285">
        <v>10788</v>
      </c>
      <c r="L8285">
        <v>0</v>
      </c>
      <c r="M8285">
        <v>0</v>
      </c>
      <c r="N8285">
        <v>0</v>
      </c>
      <c r="O8285">
        <v>3721</v>
      </c>
      <c r="P8285">
        <v>-112184687</v>
      </c>
      <c r="Q8285">
        <v>12418</v>
      </c>
      <c r="R8285" t="b">
        <v>0</v>
      </c>
      <c r="S8285">
        <v>0</v>
      </c>
    </row>
    <row r="8286" spans="1:19">
      <c r="A8286">
        <v>86952502</v>
      </c>
      <c r="B8286" s="12"/>
      <c r="C8286" s="12" t="s">
        <v>4797</v>
      </c>
      <c r="D8286" s="12" t="s">
        <v>6440</v>
      </c>
      <c r="E8286" t="b">
        <v>0</v>
      </c>
      <c r="F8286">
        <v>0</v>
      </c>
      <c r="G8286">
        <v>0</v>
      </c>
      <c r="H8286">
        <v>44013</v>
      </c>
      <c r="I8286" s="12" t="s">
        <v>4705</v>
      </c>
      <c r="J8286">
        <v>12</v>
      </c>
      <c r="K8286">
        <v>10792</v>
      </c>
      <c r="L8286">
        <v>0</v>
      </c>
      <c r="M8286">
        <v>0</v>
      </c>
      <c r="N8286">
        <v>0</v>
      </c>
      <c r="O8286">
        <v>2631</v>
      </c>
      <c r="P8286">
        <v>-112187318</v>
      </c>
      <c r="Q8286">
        <v>12419</v>
      </c>
      <c r="R8286" t="b">
        <v>0</v>
      </c>
      <c r="S8286">
        <v>0</v>
      </c>
    </row>
    <row r="8287" spans="1:19">
      <c r="A8287">
        <v>86952502</v>
      </c>
      <c r="B8287" s="12"/>
      <c r="C8287" s="12" t="s">
        <v>4797</v>
      </c>
      <c r="D8287" s="12" t="s">
        <v>6440</v>
      </c>
      <c r="E8287" t="b">
        <v>0</v>
      </c>
      <c r="F8287">
        <v>0</v>
      </c>
      <c r="G8287">
        <v>0</v>
      </c>
      <c r="H8287">
        <v>44013</v>
      </c>
      <c r="I8287" s="12" t="s">
        <v>4718</v>
      </c>
      <c r="J8287">
        <v>12</v>
      </c>
      <c r="K8287">
        <v>10797</v>
      </c>
      <c r="L8287">
        <v>0</v>
      </c>
      <c r="M8287">
        <v>0</v>
      </c>
      <c r="N8287">
        <v>0</v>
      </c>
      <c r="O8287">
        <v>550850</v>
      </c>
      <c r="P8287">
        <v>-112738168</v>
      </c>
      <c r="Q8287">
        <v>12420</v>
      </c>
      <c r="R8287" t="b">
        <v>0</v>
      </c>
      <c r="S8287">
        <v>0</v>
      </c>
    </row>
    <row r="8288" spans="1:19">
      <c r="A8288">
        <v>86952502</v>
      </c>
      <c r="B8288" s="12"/>
      <c r="C8288" s="12" t="s">
        <v>4797</v>
      </c>
      <c r="D8288" s="12" t="s">
        <v>6440</v>
      </c>
      <c r="E8288" t="b">
        <v>0</v>
      </c>
      <c r="F8288">
        <v>0</v>
      </c>
      <c r="G8288">
        <v>0</v>
      </c>
      <c r="H8288">
        <v>44013</v>
      </c>
      <c r="I8288" s="12" t="s">
        <v>4726</v>
      </c>
      <c r="J8288">
        <v>12</v>
      </c>
      <c r="K8288">
        <v>10798</v>
      </c>
      <c r="L8288">
        <v>0</v>
      </c>
      <c r="M8288">
        <v>0</v>
      </c>
      <c r="N8288">
        <v>0</v>
      </c>
      <c r="O8288">
        <v>1885</v>
      </c>
      <c r="P8288">
        <v>-112740053</v>
      </c>
      <c r="Q8288">
        <v>12421</v>
      </c>
      <c r="R8288" t="b">
        <v>0</v>
      </c>
      <c r="S8288">
        <v>0</v>
      </c>
    </row>
    <row r="8289" spans="1:19">
      <c r="A8289">
        <v>86952502</v>
      </c>
      <c r="B8289" s="12"/>
      <c r="C8289" s="12" t="s">
        <v>4797</v>
      </c>
      <c r="D8289" s="12" t="s">
        <v>6440</v>
      </c>
      <c r="E8289" t="b">
        <v>0</v>
      </c>
      <c r="F8289">
        <v>0</v>
      </c>
      <c r="G8289">
        <v>0</v>
      </c>
      <c r="H8289">
        <v>44013</v>
      </c>
      <c r="I8289" s="12" t="s">
        <v>4735</v>
      </c>
      <c r="J8289">
        <v>12</v>
      </c>
      <c r="K8289">
        <v>10801</v>
      </c>
      <c r="L8289">
        <v>0</v>
      </c>
      <c r="M8289">
        <v>0</v>
      </c>
      <c r="N8289">
        <v>0</v>
      </c>
      <c r="O8289">
        <v>221954</v>
      </c>
      <c r="P8289">
        <v>-112962007</v>
      </c>
      <c r="Q8289">
        <v>12422</v>
      </c>
      <c r="R8289" t="b">
        <v>0</v>
      </c>
      <c r="S8289">
        <v>0</v>
      </c>
    </row>
    <row r="8290" spans="1:19">
      <c r="A8290">
        <v>86952502</v>
      </c>
      <c r="B8290" s="12"/>
      <c r="C8290" s="12" t="s">
        <v>4797</v>
      </c>
      <c r="D8290" s="12" t="s">
        <v>6440</v>
      </c>
      <c r="E8290" t="b">
        <v>0</v>
      </c>
      <c r="F8290">
        <v>0</v>
      </c>
      <c r="G8290">
        <v>0</v>
      </c>
      <c r="H8290">
        <v>44013</v>
      </c>
      <c r="I8290" s="12" t="s">
        <v>4748</v>
      </c>
      <c r="J8290">
        <v>12</v>
      </c>
      <c r="K8290">
        <v>10803</v>
      </c>
      <c r="L8290">
        <v>0</v>
      </c>
      <c r="M8290">
        <v>0</v>
      </c>
      <c r="N8290">
        <v>0</v>
      </c>
      <c r="O8290">
        <v>24952</v>
      </c>
      <c r="P8290">
        <v>-112986959</v>
      </c>
      <c r="Q8290">
        <v>12423</v>
      </c>
      <c r="R8290" t="b">
        <v>0</v>
      </c>
      <c r="S8290">
        <v>0</v>
      </c>
    </row>
    <row r="8291" spans="1:19">
      <c r="A8291">
        <v>86952502</v>
      </c>
      <c r="B8291" s="12"/>
      <c r="C8291" s="12" t="s">
        <v>4797</v>
      </c>
      <c r="D8291" s="12" t="s">
        <v>6440</v>
      </c>
      <c r="E8291" t="b">
        <v>0</v>
      </c>
      <c r="F8291">
        <v>0</v>
      </c>
      <c r="G8291">
        <v>0</v>
      </c>
      <c r="H8291">
        <v>44013</v>
      </c>
      <c r="I8291" s="12" t="s">
        <v>4763</v>
      </c>
      <c r="J8291">
        <v>12</v>
      </c>
      <c r="K8291">
        <v>10813</v>
      </c>
      <c r="L8291">
        <v>0</v>
      </c>
      <c r="M8291">
        <v>0</v>
      </c>
      <c r="N8291">
        <v>0</v>
      </c>
      <c r="O8291">
        <v>187958</v>
      </c>
      <c r="P8291">
        <v>-113174917</v>
      </c>
      <c r="Q8291">
        <v>12424</v>
      </c>
      <c r="R8291" t="b">
        <v>0</v>
      </c>
      <c r="S8291">
        <v>0</v>
      </c>
    </row>
    <row r="8292" spans="1:19">
      <c r="A8292">
        <v>86952502</v>
      </c>
      <c r="B8292" s="12"/>
      <c r="C8292" s="12" t="s">
        <v>4797</v>
      </c>
      <c r="D8292" s="12" t="s">
        <v>6440</v>
      </c>
      <c r="E8292" t="b">
        <v>0</v>
      </c>
      <c r="F8292">
        <v>0</v>
      </c>
      <c r="G8292">
        <v>0</v>
      </c>
      <c r="H8292">
        <v>44025</v>
      </c>
      <c r="I8292" s="12" t="s">
        <v>6440</v>
      </c>
      <c r="J8292">
        <v>1</v>
      </c>
      <c r="K8292">
        <v>13913</v>
      </c>
      <c r="L8292">
        <v>0</v>
      </c>
      <c r="M8292">
        <v>0</v>
      </c>
      <c r="N8292">
        <v>2783</v>
      </c>
      <c r="O8292">
        <v>0</v>
      </c>
      <c r="P8292">
        <v>-113172134</v>
      </c>
      <c r="Q8292">
        <v>12425</v>
      </c>
      <c r="R8292" t="b">
        <v>0</v>
      </c>
      <c r="S8292">
        <v>0</v>
      </c>
    </row>
    <row r="8293" spans="1:19">
      <c r="A8293">
        <v>86952502</v>
      </c>
      <c r="B8293" s="12"/>
      <c r="C8293" s="12" t="s">
        <v>4797</v>
      </c>
      <c r="D8293" s="12" t="s">
        <v>6440</v>
      </c>
      <c r="E8293" t="b">
        <v>0</v>
      </c>
      <c r="F8293">
        <v>0</v>
      </c>
      <c r="G8293">
        <v>0</v>
      </c>
      <c r="H8293">
        <v>44027</v>
      </c>
      <c r="I8293" s="12" t="s">
        <v>6440</v>
      </c>
      <c r="J8293">
        <v>1</v>
      </c>
      <c r="K8293">
        <v>13946</v>
      </c>
      <c r="L8293">
        <v>0</v>
      </c>
      <c r="M8293">
        <v>0</v>
      </c>
      <c r="N8293">
        <v>116821</v>
      </c>
      <c r="O8293">
        <v>0</v>
      </c>
      <c r="P8293">
        <v>-113055313</v>
      </c>
      <c r="Q8293">
        <v>12426</v>
      </c>
      <c r="R8293" t="b">
        <v>0</v>
      </c>
      <c r="S8293">
        <v>0</v>
      </c>
    </row>
    <row r="8294" spans="1:19">
      <c r="A8294">
        <v>86952502</v>
      </c>
      <c r="B8294" s="12"/>
      <c r="C8294" s="12" t="s">
        <v>4797</v>
      </c>
      <c r="D8294" s="12" t="s">
        <v>6440</v>
      </c>
      <c r="E8294" t="b">
        <v>0</v>
      </c>
      <c r="F8294">
        <v>0</v>
      </c>
      <c r="G8294">
        <v>0</v>
      </c>
      <c r="H8294">
        <v>44029</v>
      </c>
      <c r="I8294" s="12" t="s">
        <v>6440</v>
      </c>
      <c r="J8294">
        <v>1</v>
      </c>
      <c r="K8294">
        <v>13918</v>
      </c>
      <c r="L8294">
        <v>0</v>
      </c>
      <c r="M8294">
        <v>0</v>
      </c>
      <c r="N8294">
        <v>114383</v>
      </c>
      <c r="O8294">
        <v>0</v>
      </c>
      <c r="P8294">
        <v>-112940930</v>
      </c>
      <c r="Q8294">
        <v>12427</v>
      </c>
      <c r="R8294" t="b">
        <v>0</v>
      </c>
      <c r="S8294">
        <v>0</v>
      </c>
    </row>
    <row r="8295" spans="1:19">
      <c r="A8295">
        <v>86952502</v>
      </c>
      <c r="B8295" s="12"/>
      <c r="C8295" s="12" t="s">
        <v>4797</v>
      </c>
      <c r="D8295" s="12" t="s">
        <v>6440</v>
      </c>
      <c r="E8295" t="b">
        <v>0</v>
      </c>
      <c r="F8295">
        <v>0</v>
      </c>
      <c r="G8295">
        <v>0</v>
      </c>
      <c r="H8295">
        <v>44029</v>
      </c>
      <c r="I8295" s="12" t="s">
        <v>6440</v>
      </c>
      <c r="J8295">
        <v>1</v>
      </c>
      <c r="K8295">
        <v>13929</v>
      </c>
      <c r="L8295">
        <v>0</v>
      </c>
      <c r="M8295">
        <v>0</v>
      </c>
      <c r="N8295">
        <v>300</v>
      </c>
      <c r="O8295">
        <v>0</v>
      </c>
      <c r="P8295">
        <v>-112940630</v>
      </c>
      <c r="Q8295">
        <v>12428</v>
      </c>
      <c r="R8295" t="b">
        <v>0</v>
      </c>
      <c r="S8295">
        <v>0</v>
      </c>
    </row>
    <row r="8296" spans="1:19">
      <c r="A8296">
        <v>86952502</v>
      </c>
      <c r="B8296" s="12"/>
      <c r="C8296" s="12" t="s">
        <v>4797</v>
      </c>
      <c r="D8296" s="12" t="s">
        <v>6440</v>
      </c>
      <c r="E8296" t="b">
        <v>0</v>
      </c>
      <c r="F8296">
        <v>0</v>
      </c>
      <c r="G8296">
        <v>0</v>
      </c>
      <c r="H8296">
        <v>44034</v>
      </c>
      <c r="I8296" s="12" t="s">
        <v>6440</v>
      </c>
      <c r="J8296">
        <v>1</v>
      </c>
      <c r="K8296">
        <v>13919</v>
      </c>
      <c r="L8296">
        <v>0</v>
      </c>
      <c r="M8296">
        <v>0</v>
      </c>
      <c r="N8296">
        <v>41296</v>
      </c>
      <c r="O8296">
        <v>0</v>
      </c>
      <c r="P8296">
        <v>-112899334</v>
      </c>
      <c r="Q8296">
        <v>12429</v>
      </c>
      <c r="R8296" t="b">
        <v>0</v>
      </c>
      <c r="S8296">
        <v>0</v>
      </c>
    </row>
    <row r="8297" spans="1:19">
      <c r="A8297">
        <v>86952502</v>
      </c>
      <c r="B8297" s="12"/>
      <c r="C8297" s="12" t="s">
        <v>4797</v>
      </c>
      <c r="D8297" s="12" t="s">
        <v>6440</v>
      </c>
      <c r="E8297" t="b">
        <v>0</v>
      </c>
      <c r="F8297">
        <v>0</v>
      </c>
      <c r="G8297">
        <v>0</v>
      </c>
      <c r="H8297">
        <v>44036</v>
      </c>
      <c r="I8297" s="12" t="s">
        <v>6440</v>
      </c>
      <c r="J8297">
        <v>1</v>
      </c>
      <c r="K8297">
        <v>13920</v>
      </c>
      <c r="L8297">
        <v>0</v>
      </c>
      <c r="M8297">
        <v>0</v>
      </c>
      <c r="N8297">
        <v>3020</v>
      </c>
      <c r="O8297">
        <v>0</v>
      </c>
      <c r="P8297">
        <v>-112896314</v>
      </c>
      <c r="Q8297">
        <v>12430</v>
      </c>
      <c r="R8297" t="b">
        <v>0</v>
      </c>
      <c r="S8297">
        <v>0</v>
      </c>
    </row>
    <row r="8298" spans="1:19">
      <c r="A8298">
        <v>86952502</v>
      </c>
      <c r="B8298" s="12"/>
      <c r="C8298" s="12" t="s">
        <v>4797</v>
      </c>
      <c r="D8298" s="12" t="s">
        <v>6440</v>
      </c>
      <c r="E8298" t="b">
        <v>0</v>
      </c>
      <c r="F8298">
        <v>0</v>
      </c>
      <c r="G8298">
        <v>0</v>
      </c>
      <c r="H8298">
        <v>44043</v>
      </c>
      <c r="I8298" s="12" t="s">
        <v>6440</v>
      </c>
      <c r="J8298">
        <v>1</v>
      </c>
      <c r="K8298">
        <v>13944</v>
      </c>
      <c r="L8298">
        <v>0</v>
      </c>
      <c r="M8298">
        <v>0</v>
      </c>
      <c r="N8298">
        <v>180670</v>
      </c>
      <c r="O8298">
        <v>0</v>
      </c>
      <c r="P8298">
        <v>-112715644</v>
      </c>
      <c r="Q8298">
        <v>12431</v>
      </c>
      <c r="R8298" t="b">
        <v>0</v>
      </c>
      <c r="S8298">
        <v>0</v>
      </c>
    </row>
    <row r="8299" spans="1:19">
      <c r="A8299">
        <v>86952502</v>
      </c>
      <c r="B8299" s="12"/>
      <c r="C8299" s="12" t="s">
        <v>4797</v>
      </c>
      <c r="D8299" s="12" t="s">
        <v>6440</v>
      </c>
      <c r="E8299" t="b">
        <v>0</v>
      </c>
      <c r="F8299">
        <v>0</v>
      </c>
      <c r="G8299">
        <v>0</v>
      </c>
      <c r="H8299">
        <v>44044</v>
      </c>
      <c r="I8299" s="12" t="s">
        <v>4530</v>
      </c>
      <c r="J8299">
        <v>12</v>
      </c>
      <c r="K8299">
        <v>10816</v>
      </c>
      <c r="L8299">
        <v>0</v>
      </c>
      <c r="M8299">
        <v>0</v>
      </c>
      <c r="N8299">
        <v>0</v>
      </c>
      <c r="O8299">
        <v>21418</v>
      </c>
      <c r="P8299">
        <v>-112737062</v>
      </c>
      <c r="Q8299">
        <v>12432</v>
      </c>
      <c r="R8299" t="b">
        <v>0</v>
      </c>
      <c r="S8299">
        <v>0</v>
      </c>
    </row>
    <row r="8300" spans="1:19">
      <c r="A8300">
        <v>86952502</v>
      </c>
      <c r="B8300" s="12"/>
      <c r="C8300" s="12" t="s">
        <v>4797</v>
      </c>
      <c r="D8300" s="12" t="s">
        <v>6440</v>
      </c>
      <c r="E8300" t="b">
        <v>0</v>
      </c>
      <c r="F8300">
        <v>0</v>
      </c>
      <c r="G8300">
        <v>0</v>
      </c>
      <c r="H8300">
        <v>44044</v>
      </c>
      <c r="I8300" s="12" t="s">
        <v>4559</v>
      </c>
      <c r="J8300">
        <v>12</v>
      </c>
      <c r="K8300">
        <v>10832</v>
      </c>
      <c r="L8300">
        <v>0</v>
      </c>
      <c r="M8300">
        <v>0</v>
      </c>
      <c r="N8300">
        <v>0</v>
      </c>
      <c r="O8300">
        <v>18136</v>
      </c>
      <c r="P8300">
        <v>-112755198</v>
      </c>
      <c r="Q8300">
        <v>12433</v>
      </c>
      <c r="R8300" t="b">
        <v>0</v>
      </c>
      <c r="S8300">
        <v>0</v>
      </c>
    </row>
    <row r="8301" spans="1:19">
      <c r="A8301">
        <v>86952502</v>
      </c>
      <c r="B8301" s="12"/>
      <c r="C8301" s="12" t="s">
        <v>4797</v>
      </c>
      <c r="D8301" s="12" t="s">
        <v>6440</v>
      </c>
      <c r="E8301" t="b">
        <v>0</v>
      </c>
      <c r="F8301">
        <v>0</v>
      </c>
      <c r="G8301">
        <v>0</v>
      </c>
      <c r="H8301">
        <v>44044</v>
      </c>
      <c r="I8301" s="12" t="s">
        <v>4570</v>
      </c>
      <c r="J8301">
        <v>12</v>
      </c>
      <c r="K8301">
        <v>10838</v>
      </c>
      <c r="L8301">
        <v>0</v>
      </c>
      <c r="M8301">
        <v>0</v>
      </c>
      <c r="N8301">
        <v>0</v>
      </c>
      <c r="O8301">
        <v>17499</v>
      </c>
      <c r="P8301">
        <v>-112772697</v>
      </c>
      <c r="Q8301">
        <v>12434</v>
      </c>
      <c r="R8301" t="b">
        <v>0</v>
      </c>
      <c r="S8301">
        <v>0</v>
      </c>
    </row>
    <row r="8302" spans="1:19">
      <c r="A8302">
        <v>86952502</v>
      </c>
      <c r="B8302" s="12"/>
      <c r="C8302" s="12" t="s">
        <v>4797</v>
      </c>
      <c r="D8302" s="12" t="s">
        <v>6440</v>
      </c>
      <c r="E8302" t="b">
        <v>0</v>
      </c>
      <c r="F8302">
        <v>0</v>
      </c>
      <c r="G8302">
        <v>0</v>
      </c>
      <c r="H8302">
        <v>44044</v>
      </c>
      <c r="I8302" s="12" t="s">
        <v>4579</v>
      </c>
      <c r="J8302">
        <v>12</v>
      </c>
      <c r="K8302">
        <v>10848</v>
      </c>
      <c r="L8302">
        <v>0</v>
      </c>
      <c r="M8302">
        <v>0</v>
      </c>
      <c r="N8302">
        <v>0</v>
      </c>
      <c r="O8302">
        <v>4756</v>
      </c>
      <c r="P8302">
        <v>-112777453</v>
      </c>
      <c r="Q8302">
        <v>12435</v>
      </c>
      <c r="R8302" t="b">
        <v>0</v>
      </c>
      <c r="S8302">
        <v>0</v>
      </c>
    </row>
    <row r="8303" spans="1:19">
      <c r="A8303">
        <v>86952502</v>
      </c>
      <c r="B8303" s="12"/>
      <c r="C8303" s="12" t="s">
        <v>4797</v>
      </c>
      <c r="D8303" s="12" t="s">
        <v>6440</v>
      </c>
      <c r="E8303" t="b">
        <v>0</v>
      </c>
      <c r="F8303">
        <v>0</v>
      </c>
      <c r="G8303">
        <v>0</v>
      </c>
      <c r="H8303">
        <v>44044</v>
      </c>
      <c r="I8303" s="12" t="s">
        <v>4586</v>
      </c>
      <c r="J8303">
        <v>12</v>
      </c>
      <c r="K8303">
        <v>10850</v>
      </c>
      <c r="L8303">
        <v>0</v>
      </c>
      <c r="M8303">
        <v>0</v>
      </c>
      <c r="N8303">
        <v>0</v>
      </c>
      <c r="O8303">
        <v>4756</v>
      </c>
      <c r="P8303">
        <v>-112782209</v>
      </c>
      <c r="Q8303">
        <v>12436</v>
      </c>
      <c r="R8303" t="b">
        <v>0</v>
      </c>
      <c r="S8303">
        <v>0</v>
      </c>
    </row>
    <row r="8304" spans="1:19">
      <c r="A8304">
        <v>86952502</v>
      </c>
      <c r="B8304" s="12"/>
      <c r="C8304" s="12" t="s">
        <v>4797</v>
      </c>
      <c r="D8304" s="12" t="s">
        <v>6440</v>
      </c>
      <c r="E8304" t="b">
        <v>0</v>
      </c>
      <c r="F8304">
        <v>0</v>
      </c>
      <c r="G8304">
        <v>0</v>
      </c>
      <c r="H8304">
        <v>44044</v>
      </c>
      <c r="I8304" s="12" t="s">
        <v>4617</v>
      </c>
      <c r="J8304">
        <v>12</v>
      </c>
      <c r="K8304">
        <v>10856</v>
      </c>
      <c r="L8304">
        <v>0</v>
      </c>
      <c r="M8304">
        <v>0</v>
      </c>
      <c r="N8304">
        <v>0</v>
      </c>
      <c r="O8304">
        <v>451166</v>
      </c>
      <c r="P8304">
        <v>-113233375</v>
      </c>
      <c r="Q8304">
        <v>12437</v>
      </c>
      <c r="R8304" t="b">
        <v>0</v>
      </c>
      <c r="S8304">
        <v>0</v>
      </c>
    </row>
    <row r="8305" spans="1:19">
      <c r="A8305">
        <v>86952502</v>
      </c>
      <c r="B8305" s="12"/>
      <c r="C8305" s="12" t="s">
        <v>4797</v>
      </c>
      <c r="D8305" s="12" t="s">
        <v>6440</v>
      </c>
      <c r="E8305" t="b">
        <v>0</v>
      </c>
      <c r="F8305">
        <v>0</v>
      </c>
      <c r="G8305">
        <v>0</v>
      </c>
      <c r="H8305">
        <v>44044</v>
      </c>
      <c r="I8305" s="12" t="s">
        <v>4647</v>
      </c>
      <c r="J8305">
        <v>12</v>
      </c>
      <c r="K8305">
        <v>10860</v>
      </c>
      <c r="L8305">
        <v>0</v>
      </c>
      <c r="M8305">
        <v>0</v>
      </c>
      <c r="N8305">
        <v>0</v>
      </c>
      <c r="O8305">
        <v>8572</v>
      </c>
      <c r="P8305">
        <v>-113241947</v>
      </c>
      <c r="Q8305">
        <v>12438</v>
      </c>
      <c r="R8305" t="b">
        <v>0</v>
      </c>
      <c r="S8305">
        <v>0</v>
      </c>
    </row>
    <row r="8306" spans="1:19">
      <c r="A8306">
        <v>86952502</v>
      </c>
      <c r="B8306" s="12"/>
      <c r="C8306" s="12" t="s">
        <v>4797</v>
      </c>
      <c r="D8306" s="12" t="s">
        <v>6440</v>
      </c>
      <c r="E8306" t="b">
        <v>0</v>
      </c>
      <c r="F8306">
        <v>0</v>
      </c>
      <c r="G8306">
        <v>0</v>
      </c>
      <c r="H8306">
        <v>44044</v>
      </c>
      <c r="I8306" s="12" t="s">
        <v>4651</v>
      </c>
      <c r="J8306">
        <v>12</v>
      </c>
      <c r="K8306">
        <v>10861</v>
      </c>
      <c r="L8306">
        <v>0</v>
      </c>
      <c r="M8306">
        <v>0</v>
      </c>
      <c r="N8306">
        <v>0</v>
      </c>
      <c r="O8306">
        <v>2863</v>
      </c>
      <c r="P8306">
        <v>-113244810</v>
      </c>
      <c r="Q8306">
        <v>12439</v>
      </c>
      <c r="R8306" t="b">
        <v>0</v>
      </c>
      <c r="S8306">
        <v>0</v>
      </c>
    </row>
    <row r="8307" spans="1:19">
      <c r="A8307">
        <v>86952502</v>
      </c>
      <c r="B8307" s="12"/>
      <c r="C8307" s="12" t="s">
        <v>4797</v>
      </c>
      <c r="D8307" s="12" t="s">
        <v>6440</v>
      </c>
      <c r="E8307" t="b">
        <v>0</v>
      </c>
      <c r="F8307">
        <v>0</v>
      </c>
      <c r="G8307">
        <v>0</v>
      </c>
      <c r="H8307">
        <v>44044</v>
      </c>
      <c r="I8307" s="12" t="s">
        <v>4671</v>
      </c>
      <c r="J8307">
        <v>12</v>
      </c>
      <c r="K8307">
        <v>10868</v>
      </c>
      <c r="L8307">
        <v>0</v>
      </c>
      <c r="M8307">
        <v>0</v>
      </c>
      <c r="N8307">
        <v>0</v>
      </c>
      <c r="O8307">
        <v>9838</v>
      </c>
      <c r="P8307">
        <v>-113254648</v>
      </c>
      <c r="Q8307">
        <v>12440</v>
      </c>
      <c r="R8307" t="b">
        <v>0</v>
      </c>
      <c r="S8307">
        <v>0</v>
      </c>
    </row>
    <row r="8308" spans="1:19">
      <c r="A8308">
        <v>86952502</v>
      </c>
      <c r="B8308" s="12"/>
      <c r="C8308" s="12" t="s">
        <v>4797</v>
      </c>
      <c r="D8308" s="12" t="s">
        <v>6440</v>
      </c>
      <c r="E8308" t="b">
        <v>0</v>
      </c>
      <c r="F8308">
        <v>0</v>
      </c>
      <c r="G8308">
        <v>0</v>
      </c>
      <c r="H8308">
        <v>44044</v>
      </c>
      <c r="I8308" s="12" t="s">
        <v>4706</v>
      </c>
      <c r="J8308">
        <v>12</v>
      </c>
      <c r="K8308">
        <v>10872</v>
      </c>
      <c r="L8308">
        <v>0</v>
      </c>
      <c r="M8308">
        <v>0</v>
      </c>
      <c r="N8308">
        <v>0</v>
      </c>
      <c r="O8308">
        <v>8226</v>
      </c>
      <c r="P8308">
        <v>-113262874</v>
      </c>
      <c r="Q8308">
        <v>12441</v>
      </c>
      <c r="R8308" t="b">
        <v>0</v>
      </c>
      <c r="S8308">
        <v>0</v>
      </c>
    </row>
    <row r="8309" spans="1:19">
      <c r="A8309">
        <v>86952502</v>
      </c>
      <c r="B8309" s="12"/>
      <c r="C8309" s="12" t="s">
        <v>4797</v>
      </c>
      <c r="D8309" s="12" t="s">
        <v>6440</v>
      </c>
      <c r="E8309" t="b">
        <v>0</v>
      </c>
      <c r="F8309">
        <v>0</v>
      </c>
      <c r="G8309">
        <v>0</v>
      </c>
      <c r="H8309">
        <v>44044</v>
      </c>
      <c r="I8309" s="12" t="s">
        <v>4708</v>
      </c>
      <c r="J8309">
        <v>12</v>
      </c>
      <c r="K8309">
        <v>10873</v>
      </c>
      <c r="L8309">
        <v>0</v>
      </c>
      <c r="M8309">
        <v>0</v>
      </c>
      <c r="N8309">
        <v>0</v>
      </c>
      <c r="O8309">
        <v>4286</v>
      </c>
      <c r="P8309">
        <v>-113267160</v>
      </c>
      <c r="Q8309">
        <v>12442</v>
      </c>
      <c r="R8309" t="b">
        <v>0</v>
      </c>
      <c r="S8309">
        <v>0</v>
      </c>
    </row>
    <row r="8310" spans="1:19">
      <c r="A8310">
        <v>86952502</v>
      </c>
      <c r="B8310" s="12"/>
      <c r="C8310" s="12" t="s">
        <v>4797</v>
      </c>
      <c r="D8310" s="12" t="s">
        <v>6440</v>
      </c>
      <c r="E8310" t="b">
        <v>0</v>
      </c>
      <c r="F8310">
        <v>0</v>
      </c>
      <c r="G8310">
        <v>0</v>
      </c>
      <c r="H8310">
        <v>44044</v>
      </c>
      <c r="I8310" s="12" t="s">
        <v>4710</v>
      </c>
      <c r="J8310">
        <v>12</v>
      </c>
      <c r="K8310">
        <v>10876</v>
      </c>
      <c r="L8310">
        <v>0</v>
      </c>
      <c r="M8310">
        <v>0</v>
      </c>
      <c r="N8310">
        <v>0</v>
      </c>
      <c r="O8310">
        <v>3339</v>
      </c>
      <c r="P8310">
        <v>-113270499</v>
      </c>
      <c r="Q8310">
        <v>12443</v>
      </c>
      <c r="R8310" t="b">
        <v>0</v>
      </c>
      <c r="S8310">
        <v>0</v>
      </c>
    </row>
    <row r="8311" spans="1:19">
      <c r="A8311">
        <v>86952502</v>
      </c>
      <c r="B8311" s="12"/>
      <c r="C8311" s="12" t="s">
        <v>4797</v>
      </c>
      <c r="D8311" s="12" t="s">
        <v>6440</v>
      </c>
      <c r="E8311" t="b">
        <v>0</v>
      </c>
      <c r="F8311">
        <v>0</v>
      </c>
      <c r="G8311">
        <v>0</v>
      </c>
      <c r="H8311">
        <v>44044</v>
      </c>
      <c r="I8311" s="12" t="s">
        <v>4719</v>
      </c>
      <c r="J8311">
        <v>12</v>
      </c>
      <c r="K8311">
        <v>10877</v>
      </c>
      <c r="L8311">
        <v>0</v>
      </c>
      <c r="M8311">
        <v>0</v>
      </c>
      <c r="N8311">
        <v>0</v>
      </c>
      <c r="O8311">
        <v>565050</v>
      </c>
      <c r="P8311">
        <v>-113835549</v>
      </c>
      <c r="Q8311">
        <v>12444</v>
      </c>
      <c r="R8311" t="b">
        <v>0</v>
      </c>
      <c r="S8311">
        <v>0</v>
      </c>
    </row>
    <row r="8312" spans="1:19">
      <c r="A8312">
        <v>86952502</v>
      </c>
      <c r="B8312" s="12"/>
      <c r="C8312" s="12" t="s">
        <v>4797</v>
      </c>
      <c r="D8312" s="12" t="s">
        <v>6440</v>
      </c>
      <c r="E8312" t="b">
        <v>0</v>
      </c>
      <c r="F8312">
        <v>0</v>
      </c>
      <c r="G8312">
        <v>0</v>
      </c>
      <c r="H8312">
        <v>44044</v>
      </c>
      <c r="I8312" s="12" t="s">
        <v>4727</v>
      </c>
      <c r="J8312">
        <v>12</v>
      </c>
      <c r="K8312">
        <v>10878</v>
      </c>
      <c r="L8312">
        <v>0</v>
      </c>
      <c r="M8312">
        <v>0</v>
      </c>
      <c r="N8312">
        <v>0</v>
      </c>
      <c r="O8312">
        <v>6392</v>
      </c>
      <c r="P8312">
        <v>-113841941</v>
      </c>
      <c r="Q8312">
        <v>12445</v>
      </c>
      <c r="R8312" t="b">
        <v>0</v>
      </c>
      <c r="S8312">
        <v>0</v>
      </c>
    </row>
    <row r="8313" spans="1:19">
      <c r="A8313">
        <v>86952502</v>
      </c>
      <c r="B8313" s="12"/>
      <c r="C8313" s="12" t="s">
        <v>4797</v>
      </c>
      <c r="D8313" s="12" t="s">
        <v>6440</v>
      </c>
      <c r="E8313" t="b">
        <v>0</v>
      </c>
      <c r="F8313">
        <v>0</v>
      </c>
      <c r="G8313">
        <v>0</v>
      </c>
      <c r="H8313">
        <v>44044</v>
      </c>
      <c r="I8313" s="12" t="s">
        <v>4736</v>
      </c>
      <c r="J8313">
        <v>12</v>
      </c>
      <c r="K8313">
        <v>10881</v>
      </c>
      <c r="L8313">
        <v>0</v>
      </c>
      <c r="M8313">
        <v>0</v>
      </c>
      <c r="N8313">
        <v>0</v>
      </c>
      <c r="O8313">
        <v>231401</v>
      </c>
      <c r="P8313">
        <v>-114073342</v>
      </c>
      <c r="Q8313">
        <v>12446</v>
      </c>
      <c r="R8313" t="b">
        <v>0</v>
      </c>
      <c r="S8313">
        <v>0</v>
      </c>
    </row>
    <row r="8314" spans="1:19">
      <c r="A8314">
        <v>86952502</v>
      </c>
      <c r="B8314" s="12"/>
      <c r="C8314" s="12" t="s">
        <v>4797</v>
      </c>
      <c r="D8314" s="12" t="s">
        <v>6440</v>
      </c>
      <c r="E8314" t="b">
        <v>0</v>
      </c>
      <c r="F8314">
        <v>0</v>
      </c>
      <c r="G8314">
        <v>0</v>
      </c>
      <c r="H8314">
        <v>44044</v>
      </c>
      <c r="I8314" s="12" t="s">
        <v>4749</v>
      </c>
      <c r="J8314">
        <v>12</v>
      </c>
      <c r="K8314">
        <v>10883</v>
      </c>
      <c r="L8314">
        <v>0</v>
      </c>
      <c r="M8314">
        <v>0</v>
      </c>
      <c r="N8314">
        <v>0</v>
      </c>
      <c r="O8314">
        <v>24374</v>
      </c>
      <c r="P8314">
        <v>-114097716</v>
      </c>
      <c r="Q8314">
        <v>12447</v>
      </c>
      <c r="R8314" t="b">
        <v>0</v>
      </c>
      <c r="S8314">
        <v>0</v>
      </c>
    </row>
    <row r="8315" spans="1:19">
      <c r="A8315">
        <v>86952502</v>
      </c>
      <c r="B8315" s="12"/>
      <c r="C8315" s="12" t="s">
        <v>4797</v>
      </c>
      <c r="D8315" s="12" t="s">
        <v>6440</v>
      </c>
      <c r="E8315" t="b">
        <v>0</v>
      </c>
      <c r="F8315">
        <v>0</v>
      </c>
      <c r="G8315">
        <v>0</v>
      </c>
      <c r="H8315">
        <v>44044</v>
      </c>
      <c r="I8315" s="12" t="s">
        <v>4755</v>
      </c>
      <c r="J8315">
        <v>12</v>
      </c>
      <c r="K8315">
        <v>10892</v>
      </c>
      <c r="L8315">
        <v>0</v>
      </c>
      <c r="M8315">
        <v>0</v>
      </c>
      <c r="N8315">
        <v>0</v>
      </c>
      <c r="O8315">
        <v>4286</v>
      </c>
      <c r="P8315">
        <v>-114102002</v>
      </c>
      <c r="Q8315">
        <v>12448</v>
      </c>
      <c r="R8315" t="b">
        <v>0</v>
      </c>
      <c r="S8315">
        <v>0</v>
      </c>
    </row>
    <row r="8316" spans="1:19">
      <c r="A8316">
        <v>86952502</v>
      </c>
      <c r="B8316" s="12"/>
      <c r="C8316" s="12" t="s">
        <v>4797</v>
      </c>
      <c r="D8316" s="12" t="s">
        <v>6440</v>
      </c>
      <c r="E8316" t="b">
        <v>0</v>
      </c>
      <c r="F8316">
        <v>0</v>
      </c>
      <c r="G8316">
        <v>0</v>
      </c>
      <c r="H8316">
        <v>44044</v>
      </c>
      <c r="I8316" s="12" t="s">
        <v>4764</v>
      </c>
      <c r="J8316">
        <v>12</v>
      </c>
      <c r="K8316">
        <v>10893</v>
      </c>
      <c r="L8316">
        <v>0</v>
      </c>
      <c r="M8316">
        <v>0</v>
      </c>
      <c r="N8316">
        <v>0</v>
      </c>
      <c r="O8316">
        <v>198133</v>
      </c>
      <c r="P8316">
        <v>-114300135</v>
      </c>
      <c r="Q8316">
        <v>12449</v>
      </c>
      <c r="R8316" t="b">
        <v>0</v>
      </c>
      <c r="S8316">
        <v>0</v>
      </c>
    </row>
    <row r="8317" spans="1:19">
      <c r="A8317">
        <v>86952502</v>
      </c>
      <c r="B8317" s="12"/>
      <c r="C8317" s="12" t="s">
        <v>4797</v>
      </c>
      <c r="D8317" s="12" t="s">
        <v>6440</v>
      </c>
      <c r="E8317" t="b">
        <v>0</v>
      </c>
      <c r="F8317">
        <v>0</v>
      </c>
      <c r="G8317">
        <v>0</v>
      </c>
      <c r="H8317">
        <v>44049</v>
      </c>
      <c r="I8317" s="12" t="s">
        <v>6440</v>
      </c>
      <c r="J8317">
        <v>1</v>
      </c>
      <c r="K8317">
        <v>14005</v>
      </c>
      <c r="L8317">
        <v>0</v>
      </c>
      <c r="M8317">
        <v>0</v>
      </c>
      <c r="N8317">
        <v>8572</v>
      </c>
      <c r="O8317">
        <v>0</v>
      </c>
      <c r="P8317">
        <v>-114291563</v>
      </c>
      <c r="Q8317">
        <v>12450</v>
      </c>
      <c r="R8317" t="b">
        <v>0</v>
      </c>
      <c r="S8317">
        <v>0</v>
      </c>
    </row>
    <row r="8318" spans="1:19">
      <c r="A8318">
        <v>86952502</v>
      </c>
      <c r="B8318" s="12"/>
      <c r="C8318" s="12" t="s">
        <v>4797</v>
      </c>
      <c r="D8318" s="12" t="s">
        <v>6440</v>
      </c>
      <c r="E8318" t="b">
        <v>0</v>
      </c>
      <c r="F8318">
        <v>0</v>
      </c>
      <c r="G8318">
        <v>0</v>
      </c>
      <c r="H8318">
        <v>44053</v>
      </c>
      <c r="I8318" s="12" t="s">
        <v>6440</v>
      </c>
      <c r="J8318">
        <v>1</v>
      </c>
      <c r="K8318">
        <v>13962</v>
      </c>
      <c r="L8318">
        <v>0</v>
      </c>
      <c r="M8318">
        <v>0</v>
      </c>
      <c r="N8318">
        <v>4286</v>
      </c>
      <c r="O8318">
        <v>0</v>
      </c>
      <c r="P8318">
        <v>-114287277</v>
      </c>
      <c r="Q8318">
        <v>12451</v>
      </c>
      <c r="R8318" t="b">
        <v>0</v>
      </c>
      <c r="S8318">
        <v>0</v>
      </c>
    </row>
    <row r="8319" spans="1:19">
      <c r="A8319">
        <v>86952502</v>
      </c>
      <c r="B8319" s="12"/>
      <c r="C8319" s="12" t="s">
        <v>4797</v>
      </c>
      <c r="D8319" s="12" t="s">
        <v>6440</v>
      </c>
      <c r="E8319" t="b">
        <v>0</v>
      </c>
      <c r="F8319">
        <v>0</v>
      </c>
      <c r="G8319">
        <v>0</v>
      </c>
      <c r="H8319">
        <v>44053</v>
      </c>
      <c r="I8319" s="12" t="s">
        <v>6440</v>
      </c>
      <c r="J8319">
        <v>1</v>
      </c>
      <c r="K8319">
        <v>13968</v>
      </c>
      <c r="L8319">
        <v>0</v>
      </c>
      <c r="M8319">
        <v>0</v>
      </c>
      <c r="N8319">
        <v>4756</v>
      </c>
      <c r="O8319">
        <v>0</v>
      </c>
      <c r="P8319">
        <v>-114282521</v>
      </c>
      <c r="Q8319">
        <v>12452</v>
      </c>
      <c r="R8319" t="b">
        <v>0</v>
      </c>
      <c r="S8319">
        <v>0</v>
      </c>
    </row>
    <row r="8320" spans="1:19">
      <c r="A8320">
        <v>86952502</v>
      </c>
      <c r="B8320" s="12"/>
      <c r="C8320" s="12" t="s">
        <v>4797</v>
      </c>
      <c r="D8320" s="12" t="s">
        <v>6440</v>
      </c>
      <c r="E8320" t="b">
        <v>0</v>
      </c>
      <c r="F8320">
        <v>0</v>
      </c>
      <c r="G8320">
        <v>0</v>
      </c>
      <c r="H8320">
        <v>44054</v>
      </c>
      <c r="I8320" s="12" t="s">
        <v>6440</v>
      </c>
      <c r="J8320">
        <v>1</v>
      </c>
      <c r="K8320">
        <v>14006</v>
      </c>
      <c r="L8320">
        <v>0</v>
      </c>
      <c r="M8320">
        <v>0</v>
      </c>
      <c r="N8320">
        <v>3339</v>
      </c>
      <c r="O8320">
        <v>0</v>
      </c>
      <c r="P8320">
        <v>-114279182</v>
      </c>
      <c r="Q8320">
        <v>12453</v>
      </c>
      <c r="R8320" t="b">
        <v>0</v>
      </c>
      <c r="S8320">
        <v>0</v>
      </c>
    </row>
    <row r="8321" spans="1:19">
      <c r="A8321">
        <v>86952502</v>
      </c>
      <c r="B8321" s="12"/>
      <c r="C8321" s="12" t="s">
        <v>4797</v>
      </c>
      <c r="D8321" s="12" t="s">
        <v>6440</v>
      </c>
      <c r="E8321" t="b">
        <v>0</v>
      </c>
      <c r="F8321">
        <v>0</v>
      </c>
      <c r="G8321">
        <v>0</v>
      </c>
      <c r="H8321">
        <v>44055</v>
      </c>
      <c r="I8321" s="12" t="s">
        <v>6440</v>
      </c>
      <c r="J8321">
        <v>4</v>
      </c>
      <c r="K8321">
        <v>35</v>
      </c>
      <c r="L8321">
        <v>0</v>
      </c>
      <c r="M8321">
        <v>0</v>
      </c>
      <c r="N8321">
        <v>4286</v>
      </c>
      <c r="O8321">
        <v>0</v>
      </c>
      <c r="P8321">
        <v>-114274896</v>
      </c>
      <c r="Q8321">
        <v>12454</v>
      </c>
      <c r="R8321" t="b">
        <v>0</v>
      </c>
      <c r="S8321">
        <v>0</v>
      </c>
    </row>
    <row r="8322" spans="1:19">
      <c r="A8322">
        <v>86952502</v>
      </c>
      <c r="B8322" s="12"/>
      <c r="C8322" s="12" t="s">
        <v>4797</v>
      </c>
      <c r="D8322" s="12" t="s">
        <v>6440</v>
      </c>
      <c r="E8322" t="b">
        <v>0</v>
      </c>
      <c r="F8322">
        <v>0</v>
      </c>
      <c r="G8322">
        <v>0</v>
      </c>
      <c r="H8322">
        <v>44055</v>
      </c>
      <c r="I8322" s="12" t="s">
        <v>6065</v>
      </c>
      <c r="J8322">
        <v>1</v>
      </c>
      <c r="K8322">
        <v>13969</v>
      </c>
      <c r="L8322">
        <v>0</v>
      </c>
      <c r="M8322">
        <v>0</v>
      </c>
      <c r="N8322">
        <v>0</v>
      </c>
      <c r="O8322">
        <v>1000</v>
      </c>
      <c r="P8322">
        <v>-114275896</v>
      </c>
      <c r="Q8322">
        <v>12455</v>
      </c>
      <c r="R8322" t="b">
        <v>0</v>
      </c>
      <c r="S8322">
        <v>0</v>
      </c>
    </row>
    <row r="8323" spans="1:19">
      <c r="A8323">
        <v>86952502</v>
      </c>
      <c r="B8323" s="12"/>
      <c r="C8323" s="12" t="s">
        <v>4797</v>
      </c>
      <c r="D8323" s="12" t="s">
        <v>6440</v>
      </c>
      <c r="E8323" t="b">
        <v>0</v>
      </c>
      <c r="F8323">
        <v>0</v>
      </c>
      <c r="G8323">
        <v>0</v>
      </c>
      <c r="H8323">
        <v>44063</v>
      </c>
      <c r="I8323" s="12" t="s">
        <v>6440</v>
      </c>
      <c r="J8323">
        <v>1</v>
      </c>
      <c r="K8323">
        <v>13995</v>
      </c>
      <c r="L8323">
        <v>0</v>
      </c>
      <c r="M8323">
        <v>0</v>
      </c>
      <c r="N8323">
        <v>10857</v>
      </c>
      <c r="O8323">
        <v>0</v>
      </c>
      <c r="P8323">
        <v>-114265039</v>
      </c>
      <c r="Q8323">
        <v>12456</v>
      </c>
      <c r="R8323" t="b">
        <v>0</v>
      </c>
      <c r="S8323">
        <v>0</v>
      </c>
    </row>
    <row r="8324" spans="1:19">
      <c r="A8324">
        <v>86952502</v>
      </c>
      <c r="B8324" s="12"/>
      <c r="C8324" s="12" t="s">
        <v>4797</v>
      </c>
      <c r="D8324" s="12" t="s">
        <v>6440</v>
      </c>
      <c r="E8324" t="b">
        <v>0</v>
      </c>
      <c r="F8324">
        <v>0</v>
      </c>
      <c r="G8324">
        <v>0</v>
      </c>
      <c r="H8324">
        <v>44070</v>
      </c>
      <c r="I8324" s="12" t="s">
        <v>6440</v>
      </c>
      <c r="J8324">
        <v>1</v>
      </c>
      <c r="K8324">
        <v>13999</v>
      </c>
      <c r="L8324">
        <v>0</v>
      </c>
      <c r="M8324">
        <v>0</v>
      </c>
      <c r="N8324">
        <v>78207</v>
      </c>
      <c r="O8324">
        <v>0</v>
      </c>
      <c r="P8324">
        <v>-114186832</v>
      </c>
      <c r="Q8324">
        <v>12457</v>
      </c>
      <c r="R8324" t="b">
        <v>0</v>
      </c>
      <c r="S8324">
        <v>0</v>
      </c>
    </row>
    <row r="8325" spans="1:19">
      <c r="A8325">
        <v>86952502</v>
      </c>
      <c r="B8325" s="12"/>
      <c r="C8325" s="12" t="s">
        <v>4797</v>
      </c>
      <c r="D8325" s="12" t="s">
        <v>6440</v>
      </c>
      <c r="E8325" t="b">
        <v>0</v>
      </c>
      <c r="F8325">
        <v>0</v>
      </c>
      <c r="G8325">
        <v>0</v>
      </c>
      <c r="H8325">
        <v>44073</v>
      </c>
      <c r="I8325" s="12" t="s">
        <v>6440</v>
      </c>
      <c r="J8325">
        <v>1</v>
      </c>
      <c r="K8325">
        <v>14027</v>
      </c>
      <c r="L8325">
        <v>0</v>
      </c>
      <c r="M8325">
        <v>0</v>
      </c>
      <c r="N8325">
        <v>8277</v>
      </c>
      <c r="O8325">
        <v>0</v>
      </c>
      <c r="P8325">
        <v>-114178555</v>
      </c>
      <c r="Q8325">
        <v>12458</v>
      </c>
      <c r="R8325" t="b">
        <v>0</v>
      </c>
      <c r="S8325">
        <v>0</v>
      </c>
    </row>
    <row r="8326" spans="1:19">
      <c r="A8326">
        <v>86952502</v>
      </c>
      <c r="B8326" s="12"/>
      <c r="C8326" s="12" t="s">
        <v>4797</v>
      </c>
      <c r="D8326" s="12" t="s">
        <v>6440</v>
      </c>
      <c r="E8326" t="b">
        <v>0</v>
      </c>
      <c r="F8326">
        <v>0</v>
      </c>
      <c r="G8326">
        <v>0</v>
      </c>
      <c r="H8326">
        <v>44074</v>
      </c>
      <c r="I8326" s="12" t="s">
        <v>6440</v>
      </c>
      <c r="J8326">
        <v>1</v>
      </c>
      <c r="K8326">
        <v>14003</v>
      </c>
      <c r="L8326">
        <v>0</v>
      </c>
      <c r="M8326">
        <v>0</v>
      </c>
      <c r="N8326">
        <v>26687</v>
      </c>
      <c r="O8326">
        <v>0</v>
      </c>
      <c r="P8326">
        <v>-114151868</v>
      </c>
      <c r="Q8326">
        <v>12459</v>
      </c>
      <c r="R8326" t="b">
        <v>0</v>
      </c>
      <c r="S8326">
        <v>0</v>
      </c>
    </row>
    <row r="8327" spans="1:19">
      <c r="A8327">
        <v>86952502</v>
      </c>
      <c r="B8327" s="12"/>
      <c r="C8327" s="12" t="s">
        <v>4797</v>
      </c>
      <c r="D8327" s="12" t="s">
        <v>6440</v>
      </c>
      <c r="E8327" t="b">
        <v>0</v>
      </c>
      <c r="F8327">
        <v>0</v>
      </c>
      <c r="G8327">
        <v>0</v>
      </c>
      <c r="H8327">
        <v>44075</v>
      </c>
      <c r="I8327" s="12" t="s">
        <v>4531</v>
      </c>
      <c r="J8327">
        <v>12</v>
      </c>
      <c r="K8327">
        <v>10896</v>
      </c>
      <c r="L8327">
        <v>0</v>
      </c>
      <c r="M8327">
        <v>0</v>
      </c>
      <c r="N8327">
        <v>0</v>
      </c>
      <c r="O8327">
        <v>23255</v>
      </c>
      <c r="P8327">
        <v>-114175123</v>
      </c>
      <c r="Q8327">
        <v>12460</v>
      </c>
      <c r="R8327" t="b">
        <v>0</v>
      </c>
      <c r="S8327">
        <v>0</v>
      </c>
    </row>
    <row r="8328" spans="1:19">
      <c r="A8328">
        <v>86952502</v>
      </c>
      <c r="B8328" s="12"/>
      <c r="C8328" s="12" t="s">
        <v>4797</v>
      </c>
      <c r="D8328" s="12" t="s">
        <v>6440</v>
      </c>
      <c r="E8328" t="b">
        <v>0</v>
      </c>
      <c r="F8328">
        <v>0</v>
      </c>
      <c r="G8328">
        <v>0</v>
      </c>
      <c r="H8328">
        <v>44075</v>
      </c>
      <c r="I8328" s="12" t="s">
        <v>4561</v>
      </c>
      <c r="J8328">
        <v>12</v>
      </c>
      <c r="K8328">
        <v>10913</v>
      </c>
      <c r="L8328">
        <v>0</v>
      </c>
      <c r="M8328">
        <v>0</v>
      </c>
      <c r="N8328">
        <v>0</v>
      </c>
      <c r="O8328">
        <v>2352</v>
      </c>
      <c r="P8328">
        <v>-114177475</v>
      </c>
      <c r="Q8328">
        <v>12461</v>
      </c>
      <c r="R8328" t="b">
        <v>0</v>
      </c>
      <c r="S8328">
        <v>0</v>
      </c>
    </row>
    <row r="8329" spans="1:19">
      <c r="A8329">
        <v>86952502</v>
      </c>
      <c r="B8329" s="12"/>
      <c r="C8329" s="12" t="s">
        <v>4797</v>
      </c>
      <c r="D8329" s="12" t="s">
        <v>6440</v>
      </c>
      <c r="E8329" t="b">
        <v>0</v>
      </c>
      <c r="F8329">
        <v>0</v>
      </c>
      <c r="G8329">
        <v>0</v>
      </c>
      <c r="H8329">
        <v>44075</v>
      </c>
      <c r="I8329" s="12" t="s">
        <v>4571</v>
      </c>
      <c r="J8329">
        <v>12</v>
      </c>
      <c r="K8329">
        <v>10918</v>
      </c>
      <c r="L8329">
        <v>0</v>
      </c>
      <c r="M8329">
        <v>0</v>
      </c>
      <c r="N8329">
        <v>0</v>
      </c>
      <c r="O8329">
        <v>21785</v>
      </c>
      <c r="P8329">
        <v>-114199260</v>
      </c>
      <c r="Q8329">
        <v>12462</v>
      </c>
      <c r="R8329" t="b">
        <v>0</v>
      </c>
      <c r="S8329">
        <v>0</v>
      </c>
    </row>
    <row r="8330" spans="1:19">
      <c r="A8330">
        <v>86952502</v>
      </c>
      <c r="B8330" s="12"/>
      <c r="C8330" s="12" t="s">
        <v>4797</v>
      </c>
      <c r="D8330" s="12" t="s">
        <v>6440</v>
      </c>
      <c r="E8330" t="b">
        <v>0</v>
      </c>
      <c r="F8330">
        <v>0</v>
      </c>
      <c r="G8330">
        <v>0</v>
      </c>
      <c r="H8330">
        <v>44075</v>
      </c>
      <c r="I8330" s="12" t="s">
        <v>4580</v>
      </c>
      <c r="J8330">
        <v>12</v>
      </c>
      <c r="K8330">
        <v>10928</v>
      </c>
      <c r="L8330">
        <v>0</v>
      </c>
      <c r="M8330">
        <v>0</v>
      </c>
      <c r="N8330">
        <v>0</v>
      </c>
      <c r="O8330">
        <v>9511</v>
      </c>
      <c r="P8330">
        <v>-114208771</v>
      </c>
      <c r="Q8330">
        <v>12463</v>
      </c>
      <c r="R8330" t="b">
        <v>0</v>
      </c>
      <c r="S8330">
        <v>0</v>
      </c>
    </row>
    <row r="8331" spans="1:19">
      <c r="A8331">
        <v>86952502</v>
      </c>
      <c r="B8331" s="12"/>
      <c r="C8331" s="12" t="s">
        <v>4797</v>
      </c>
      <c r="D8331" s="12" t="s">
        <v>6440</v>
      </c>
      <c r="E8331" t="b">
        <v>0</v>
      </c>
      <c r="F8331">
        <v>0</v>
      </c>
      <c r="G8331">
        <v>0</v>
      </c>
      <c r="H8331">
        <v>44075</v>
      </c>
      <c r="I8331" s="12" t="s">
        <v>4618</v>
      </c>
      <c r="J8331">
        <v>12</v>
      </c>
      <c r="K8331">
        <v>10936</v>
      </c>
      <c r="L8331">
        <v>0</v>
      </c>
      <c r="M8331">
        <v>0</v>
      </c>
      <c r="N8331">
        <v>0</v>
      </c>
      <c r="O8331">
        <v>455452</v>
      </c>
      <c r="P8331">
        <v>-114664223</v>
      </c>
      <c r="Q8331">
        <v>12464</v>
      </c>
      <c r="R8331" t="b">
        <v>0</v>
      </c>
      <c r="S8331">
        <v>0</v>
      </c>
    </row>
    <row r="8332" spans="1:19">
      <c r="A8332">
        <v>86952502</v>
      </c>
      <c r="B8332" s="12"/>
      <c r="C8332" s="12" t="s">
        <v>4797</v>
      </c>
      <c r="D8332" s="12" t="s">
        <v>6440</v>
      </c>
      <c r="E8332" t="b">
        <v>0</v>
      </c>
      <c r="F8332">
        <v>0</v>
      </c>
      <c r="G8332">
        <v>0</v>
      </c>
      <c r="H8332">
        <v>44075</v>
      </c>
      <c r="I8332" s="12" t="s">
        <v>4652</v>
      </c>
      <c r="J8332">
        <v>12</v>
      </c>
      <c r="K8332">
        <v>10941</v>
      </c>
      <c r="L8332">
        <v>0</v>
      </c>
      <c r="M8332">
        <v>0</v>
      </c>
      <c r="N8332">
        <v>0</v>
      </c>
      <c r="O8332">
        <v>3067</v>
      </c>
      <c r="P8332">
        <v>-114667290</v>
      </c>
      <c r="Q8332">
        <v>12465</v>
      </c>
      <c r="R8332" t="b">
        <v>0</v>
      </c>
      <c r="S8332">
        <v>0</v>
      </c>
    </row>
    <row r="8333" spans="1:19">
      <c r="A8333">
        <v>86952502</v>
      </c>
      <c r="B8333" s="12"/>
      <c r="C8333" s="12" t="s">
        <v>4797</v>
      </c>
      <c r="D8333" s="12" t="s">
        <v>6440</v>
      </c>
      <c r="E8333" t="b">
        <v>0</v>
      </c>
      <c r="F8333">
        <v>0</v>
      </c>
      <c r="G8333">
        <v>0</v>
      </c>
      <c r="H8333">
        <v>44075</v>
      </c>
      <c r="I8333" s="12" t="s">
        <v>4672</v>
      </c>
      <c r="J8333">
        <v>12</v>
      </c>
      <c r="K8333">
        <v>10948</v>
      </c>
      <c r="L8333">
        <v>0</v>
      </c>
      <c r="M8333">
        <v>0</v>
      </c>
      <c r="N8333">
        <v>0</v>
      </c>
      <c r="O8333">
        <v>10063</v>
      </c>
      <c r="P8333">
        <v>-114677353</v>
      </c>
      <c r="Q8333">
        <v>12466</v>
      </c>
      <c r="R8333" t="b">
        <v>0</v>
      </c>
      <c r="S8333">
        <v>0</v>
      </c>
    </row>
    <row r="8334" spans="1:19">
      <c r="A8334">
        <v>86952502</v>
      </c>
      <c r="B8334" s="12"/>
      <c r="C8334" s="12" t="s">
        <v>4797</v>
      </c>
      <c r="D8334" s="12" t="s">
        <v>6440</v>
      </c>
      <c r="E8334" t="b">
        <v>0</v>
      </c>
      <c r="F8334">
        <v>0</v>
      </c>
      <c r="G8334">
        <v>0</v>
      </c>
      <c r="H8334">
        <v>44075</v>
      </c>
      <c r="I8334" s="12" t="s">
        <v>4720</v>
      </c>
      <c r="J8334">
        <v>12</v>
      </c>
      <c r="K8334">
        <v>10957</v>
      </c>
      <c r="L8334">
        <v>0</v>
      </c>
      <c r="M8334">
        <v>0</v>
      </c>
      <c r="N8334">
        <v>0</v>
      </c>
      <c r="O8334">
        <v>569805</v>
      </c>
      <c r="P8334">
        <v>-115247158</v>
      </c>
      <c r="Q8334">
        <v>12467</v>
      </c>
      <c r="R8334" t="b">
        <v>0</v>
      </c>
      <c r="S8334">
        <v>0</v>
      </c>
    </row>
    <row r="8335" spans="1:19">
      <c r="A8335">
        <v>86952502</v>
      </c>
      <c r="B8335" s="12"/>
      <c r="C8335" s="12" t="s">
        <v>4797</v>
      </c>
      <c r="D8335" s="12" t="s">
        <v>6440</v>
      </c>
      <c r="E8335" t="b">
        <v>0</v>
      </c>
      <c r="F8335">
        <v>0</v>
      </c>
      <c r="G8335">
        <v>0</v>
      </c>
      <c r="H8335">
        <v>44075</v>
      </c>
      <c r="I8335" s="12" t="s">
        <v>4737</v>
      </c>
      <c r="J8335">
        <v>12</v>
      </c>
      <c r="K8335">
        <v>10961</v>
      </c>
      <c r="L8335">
        <v>0</v>
      </c>
      <c r="M8335">
        <v>0</v>
      </c>
      <c r="N8335">
        <v>0</v>
      </c>
      <c r="O8335">
        <v>236157</v>
      </c>
      <c r="P8335">
        <v>-115483315</v>
      </c>
      <c r="Q8335">
        <v>12468</v>
      </c>
      <c r="R8335" t="b">
        <v>0</v>
      </c>
      <c r="S8335">
        <v>0</v>
      </c>
    </row>
    <row r="8336" spans="1:19">
      <c r="A8336">
        <v>86952502</v>
      </c>
      <c r="B8336" s="12"/>
      <c r="C8336" s="12" t="s">
        <v>4797</v>
      </c>
      <c r="D8336" s="12" t="s">
        <v>6440</v>
      </c>
      <c r="E8336" t="b">
        <v>0</v>
      </c>
      <c r="F8336">
        <v>0</v>
      </c>
      <c r="G8336">
        <v>0</v>
      </c>
      <c r="H8336">
        <v>44075</v>
      </c>
      <c r="I8336" s="12" t="s">
        <v>4750</v>
      </c>
      <c r="J8336">
        <v>12</v>
      </c>
      <c r="K8336">
        <v>10963</v>
      </c>
      <c r="L8336">
        <v>0</v>
      </c>
      <c r="M8336">
        <v>0</v>
      </c>
      <c r="N8336">
        <v>0</v>
      </c>
      <c r="O8336">
        <v>28660</v>
      </c>
      <c r="P8336">
        <v>-115511975</v>
      </c>
      <c r="Q8336">
        <v>12469</v>
      </c>
      <c r="R8336" t="b">
        <v>0</v>
      </c>
      <c r="S8336">
        <v>0</v>
      </c>
    </row>
    <row r="8337" spans="1:19">
      <c r="A8337">
        <v>86952502</v>
      </c>
      <c r="B8337" s="12"/>
      <c r="C8337" s="12" t="s">
        <v>4797</v>
      </c>
      <c r="D8337" s="12" t="s">
        <v>6440</v>
      </c>
      <c r="E8337" t="b">
        <v>0</v>
      </c>
      <c r="F8337">
        <v>0</v>
      </c>
      <c r="G8337">
        <v>0</v>
      </c>
      <c r="H8337">
        <v>44075</v>
      </c>
      <c r="I8337" s="12" t="s">
        <v>4765</v>
      </c>
      <c r="J8337">
        <v>12</v>
      </c>
      <c r="K8337">
        <v>10973</v>
      </c>
      <c r="L8337">
        <v>0</v>
      </c>
      <c r="M8337">
        <v>0</v>
      </c>
      <c r="N8337">
        <v>0</v>
      </c>
      <c r="O8337">
        <v>202419</v>
      </c>
      <c r="P8337">
        <v>-115714394</v>
      </c>
      <c r="Q8337">
        <v>12470</v>
      </c>
      <c r="R8337" t="b">
        <v>0</v>
      </c>
      <c r="S8337">
        <v>0</v>
      </c>
    </row>
    <row r="8338" spans="1:19">
      <c r="A8338">
        <v>86952502</v>
      </c>
      <c r="B8338" s="12"/>
      <c r="C8338" s="12" t="s">
        <v>4797</v>
      </c>
      <c r="D8338" s="12" t="s">
        <v>6440</v>
      </c>
      <c r="E8338" t="b">
        <v>0</v>
      </c>
      <c r="F8338">
        <v>0</v>
      </c>
      <c r="G8338">
        <v>0</v>
      </c>
      <c r="H8338">
        <v>44077</v>
      </c>
      <c r="I8338" s="12" t="s">
        <v>6440</v>
      </c>
      <c r="J8338">
        <v>1</v>
      </c>
      <c r="K8338">
        <v>14030</v>
      </c>
      <c r="L8338">
        <v>0</v>
      </c>
      <c r="M8338">
        <v>0</v>
      </c>
      <c r="N8338">
        <v>2352</v>
      </c>
      <c r="O8338">
        <v>0</v>
      </c>
      <c r="P8338">
        <v>-115712042</v>
      </c>
      <c r="Q8338">
        <v>12471</v>
      </c>
      <c r="R8338" t="b">
        <v>0</v>
      </c>
      <c r="S8338">
        <v>0</v>
      </c>
    </row>
    <row r="8339" spans="1:19">
      <c r="A8339">
        <v>86952502</v>
      </c>
      <c r="B8339" s="12"/>
      <c r="C8339" s="12" t="s">
        <v>4797</v>
      </c>
      <c r="D8339" s="12" t="s">
        <v>6440</v>
      </c>
      <c r="E8339" t="b">
        <v>0</v>
      </c>
      <c r="F8339">
        <v>0</v>
      </c>
      <c r="G8339">
        <v>0</v>
      </c>
      <c r="H8339">
        <v>44081</v>
      </c>
      <c r="I8339" s="12" t="s">
        <v>6440</v>
      </c>
      <c r="J8339">
        <v>1</v>
      </c>
      <c r="K8339">
        <v>14039</v>
      </c>
      <c r="L8339">
        <v>0</v>
      </c>
      <c r="M8339">
        <v>0</v>
      </c>
      <c r="N8339">
        <v>14267</v>
      </c>
      <c r="O8339">
        <v>0</v>
      </c>
      <c r="P8339">
        <v>-115697775</v>
      </c>
      <c r="Q8339">
        <v>12472</v>
      </c>
      <c r="R8339" t="b">
        <v>0</v>
      </c>
      <c r="S8339">
        <v>0</v>
      </c>
    </row>
    <row r="8340" spans="1:19">
      <c r="A8340">
        <v>86952502</v>
      </c>
      <c r="B8340" s="12"/>
      <c r="C8340" s="12" t="s">
        <v>4797</v>
      </c>
      <c r="D8340" s="12" t="s">
        <v>6440</v>
      </c>
      <c r="E8340" t="b">
        <v>0</v>
      </c>
      <c r="F8340">
        <v>0</v>
      </c>
      <c r="G8340">
        <v>0</v>
      </c>
      <c r="H8340">
        <v>44083</v>
      </c>
      <c r="I8340" s="12" t="s">
        <v>6440</v>
      </c>
      <c r="J8340">
        <v>1</v>
      </c>
      <c r="K8340">
        <v>14051</v>
      </c>
      <c r="L8340">
        <v>0</v>
      </c>
      <c r="M8340">
        <v>0</v>
      </c>
      <c r="N8340">
        <v>4457</v>
      </c>
      <c r="O8340">
        <v>0</v>
      </c>
      <c r="P8340">
        <v>-115693318</v>
      </c>
      <c r="Q8340">
        <v>12473</v>
      </c>
      <c r="R8340" t="b">
        <v>0</v>
      </c>
      <c r="S8340">
        <v>0</v>
      </c>
    </row>
    <row r="8341" spans="1:19">
      <c r="A8341">
        <v>86952502</v>
      </c>
      <c r="B8341" s="12"/>
      <c r="C8341" s="12" t="s">
        <v>4797</v>
      </c>
      <c r="D8341" s="12" t="s">
        <v>6440</v>
      </c>
      <c r="E8341" t="b">
        <v>0</v>
      </c>
      <c r="F8341">
        <v>0</v>
      </c>
      <c r="G8341">
        <v>0</v>
      </c>
      <c r="H8341">
        <v>44097</v>
      </c>
      <c r="I8341" s="12" t="s">
        <v>6440</v>
      </c>
      <c r="J8341">
        <v>1</v>
      </c>
      <c r="K8341">
        <v>14069</v>
      </c>
      <c r="L8341">
        <v>0</v>
      </c>
      <c r="M8341">
        <v>0</v>
      </c>
      <c r="N8341">
        <v>40008</v>
      </c>
      <c r="O8341">
        <v>0</v>
      </c>
      <c r="P8341">
        <v>-115653310</v>
      </c>
      <c r="Q8341">
        <v>12474</v>
      </c>
      <c r="R8341" t="b">
        <v>0</v>
      </c>
      <c r="S8341">
        <v>0</v>
      </c>
    </row>
    <row r="8342" spans="1:19">
      <c r="A8342">
        <v>86952502</v>
      </c>
      <c r="B8342" s="12"/>
      <c r="C8342" s="12" t="s">
        <v>4797</v>
      </c>
      <c r="D8342" s="12" t="s">
        <v>6440</v>
      </c>
      <c r="E8342" t="b">
        <v>0</v>
      </c>
      <c r="F8342">
        <v>0</v>
      </c>
      <c r="G8342">
        <v>0</v>
      </c>
      <c r="H8342">
        <v>44098</v>
      </c>
      <c r="I8342" s="12" t="s">
        <v>6440</v>
      </c>
      <c r="J8342">
        <v>1</v>
      </c>
      <c r="K8342">
        <v>14095</v>
      </c>
      <c r="L8342">
        <v>0</v>
      </c>
      <c r="M8342">
        <v>0</v>
      </c>
      <c r="N8342">
        <v>3011</v>
      </c>
      <c r="O8342">
        <v>0</v>
      </c>
      <c r="P8342">
        <v>-115650299</v>
      </c>
      <c r="Q8342">
        <v>12475</v>
      </c>
      <c r="R8342" t="b">
        <v>0</v>
      </c>
      <c r="S8342">
        <v>0</v>
      </c>
    </row>
    <row r="8343" spans="1:19">
      <c r="A8343">
        <v>86952502</v>
      </c>
      <c r="B8343" s="12"/>
      <c r="C8343" s="12" t="s">
        <v>4797</v>
      </c>
      <c r="D8343" s="12" t="s">
        <v>6440</v>
      </c>
      <c r="E8343" t="b">
        <v>0</v>
      </c>
      <c r="F8343">
        <v>0</v>
      </c>
      <c r="G8343">
        <v>0</v>
      </c>
      <c r="H8343">
        <v>44104</v>
      </c>
      <c r="I8343" s="12" t="s">
        <v>6440</v>
      </c>
      <c r="J8343">
        <v>1</v>
      </c>
      <c r="K8343">
        <v>14074</v>
      </c>
      <c r="L8343">
        <v>0</v>
      </c>
      <c r="M8343">
        <v>0</v>
      </c>
      <c r="N8343">
        <v>71113</v>
      </c>
      <c r="O8343">
        <v>0</v>
      </c>
      <c r="P8343">
        <v>-115579186</v>
      </c>
      <c r="Q8343">
        <v>12476</v>
      </c>
      <c r="R8343" t="b">
        <v>0</v>
      </c>
      <c r="S8343">
        <v>0</v>
      </c>
    </row>
    <row r="8344" spans="1:19">
      <c r="A8344">
        <v>86952502</v>
      </c>
      <c r="B8344" s="12"/>
      <c r="C8344" s="12" t="s">
        <v>4797</v>
      </c>
      <c r="D8344" s="12" t="s">
        <v>6440</v>
      </c>
      <c r="E8344" t="b">
        <v>0</v>
      </c>
      <c r="F8344">
        <v>0</v>
      </c>
      <c r="G8344">
        <v>0</v>
      </c>
      <c r="H8344">
        <v>44105</v>
      </c>
      <c r="I8344" s="12" t="s">
        <v>4572</v>
      </c>
      <c r="J8344">
        <v>12</v>
      </c>
      <c r="K8344">
        <v>10998</v>
      </c>
      <c r="L8344">
        <v>0</v>
      </c>
      <c r="M8344">
        <v>0</v>
      </c>
      <c r="N8344">
        <v>0</v>
      </c>
      <c r="O8344">
        <v>5494</v>
      </c>
      <c r="P8344">
        <v>-115584680</v>
      </c>
      <c r="Q8344">
        <v>12477</v>
      </c>
      <c r="R8344" t="b">
        <v>0</v>
      </c>
      <c r="S8344">
        <v>0</v>
      </c>
    </row>
    <row r="8345" spans="1:19">
      <c r="A8345">
        <v>86952502</v>
      </c>
      <c r="B8345" s="12"/>
      <c r="C8345" s="12" t="s">
        <v>4797</v>
      </c>
      <c r="D8345" s="12" t="s">
        <v>6440</v>
      </c>
      <c r="E8345" t="b">
        <v>0</v>
      </c>
      <c r="F8345">
        <v>0</v>
      </c>
      <c r="G8345">
        <v>0</v>
      </c>
      <c r="H8345">
        <v>44105</v>
      </c>
      <c r="I8345" s="12" t="s">
        <v>4619</v>
      </c>
      <c r="J8345">
        <v>12</v>
      </c>
      <c r="K8345">
        <v>11016</v>
      </c>
      <c r="L8345">
        <v>0</v>
      </c>
      <c r="M8345">
        <v>0</v>
      </c>
      <c r="N8345">
        <v>0</v>
      </c>
      <c r="O8345">
        <v>450981</v>
      </c>
      <c r="P8345">
        <v>-116035661</v>
      </c>
      <c r="Q8345">
        <v>12478</v>
      </c>
      <c r="R8345" t="b">
        <v>0</v>
      </c>
      <c r="S8345">
        <v>0</v>
      </c>
    </row>
    <row r="8346" spans="1:19">
      <c r="A8346">
        <v>86952502</v>
      </c>
      <c r="B8346" s="12"/>
      <c r="C8346" s="12" t="s">
        <v>4797</v>
      </c>
      <c r="D8346" s="12" t="s">
        <v>6440</v>
      </c>
      <c r="E8346" t="b">
        <v>0</v>
      </c>
      <c r="F8346">
        <v>0</v>
      </c>
      <c r="G8346">
        <v>0</v>
      </c>
      <c r="H8346">
        <v>44105</v>
      </c>
      <c r="I8346" s="12" t="s">
        <v>4653</v>
      </c>
      <c r="J8346">
        <v>12</v>
      </c>
      <c r="K8346">
        <v>11021</v>
      </c>
      <c r="L8346">
        <v>0</v>
      </c>
      <c r="M8346">
        <v>0</v>
      </c>
      <c r="N8346">
        <v>0</v>
      </c>
      <c r="O8346">
        <v>3037</v>
      </c>
      <c r="P8346">
        <v>-116038698</v>
      </c>
      <c r="Q8346">
        <v>12479</v>
      </c>
      <c r="R8346" t="b">
        <v>0</v>
      </c>
      <c r="S8346">
        <v>0</v>
      </c>
    </row>
    <row r="8347" spans="1:19">
      <c r="A8347">
        <v>86952502</v>
      </c>
      <c r="B8347" s="12"/>
      <c r="C8347" s="12" t="s">
        <v>4797</v>
      </c>
      <c r="D8347" s="12" t="s">
        <v>6440</v>
      </c>
      <c r="E8347" t="b">
        <v>0</v>
      </c>
      <c r="F8347">
        <v>0</v>
      </c>
      <c r="G8347">
        <v>0</v>
      </c>
      <c r="H8347">
        <v>44105</v>
      </c>
      <c r="I8347" s="12" t="s">
        <v>4673</v>
      </c>
      <c r="J8347">
        <v>12</v>
      </c>
      <c r="K8347">
        <v>11028</v>
      </c>
      <c r="L8347">
        <v>0</v>
      </c>
      <c r="M8347">
        <v>0</v>
      </c>
      <c r="N8347">
        <v>0</v>
      </c>
      <c r="O8347">
        <v>971</v>
      </c>
      <c r="P8347">
        <v>-116039669</v>
      </c>
      <c r="Q8347">
        <v>12480</v>
      </c>
      <c r="R8347" t="b">
        <v>0</v>
      </c>
      <c r="S8347">
        <v>0</v>
      </c>
    </row>
    <row r="8348" spans="1:19">
      <c r="A8348">
        <v>86952502</v>
      </c>
      <c r="B8348" s="12"/>
      <c r="C8348" s="12" t="s">
        <v>4797</v>
      </c>
      <c r="D8348" s="12" t="s">
        <v>6440</v>
      </c>
      <c r="E8348" t="b">
        <v>0</v>
      </c>
      <c r="F8348">
        <v>0</v>
      </c>
      <c r="G8348">
        <v>0</v>
      </c>
      <c r="H8348">
        <v>44105</v>
      </c>
      <c r="I8348" s="12" t="s">
        <v>4721</v>
      </c>
      <c r="J8348">
        <v>12</v>
      </c>
      <c r="K8348">
        <v>11037</v>
      </c>
      <c r="L8348">
        <v>0</v>
      </c>
      <c r="M8348">
        <v>0</v>
      </c>
      <c r="N8348">
        <v>0</v>
      </c>
      <c r="O8348">
        <v>533676</v>
      </c>
      <c r="P8348">
        <v>-116573345</v>
      </c>
      <c r="Q8348">
        <v>12481</v>
      </c>
      <c r="R8348" t="b">
        <v>0</v>
      </c>
      <c r="S8348">
        <v>0</v>
      </c>
    </row>
    <row r="8349" spans="1:19">
      <c r="A8349">
        <v>86952502</v>
      </c>
      <c r="B8349" s="12"/>
      <c r="C8349" s="12" t="s">
        <v>4797</v>
      </c>
      <c r="D8349" s="12" t="s">
        <v>6440</v>
      </c>
      <c r="E8349" t="b">
        <v>0</v>
      </c>
      <c r="F8349">
        <v>0</v>
      </c>
      <c r="G8349">
        <v>0</v>
      </c>
      <c r="H8349">
        <v>44105</v>
      </c>
      <c r="I8349" s="12" t="s">
        <v>4738</v>
      </c>
      <c r="J8349">
        <v>12</v>
      </c>
      <c r="K8349">
        <v>11041</v>
      </c>
      <c r="L8349">
        <v>0</v>
      </c>
      <c r="M8349">
        <v>0</v>
      </c>
      <c r="N8349">
        <v>0</v>
      </c>
      <c r="O8349">
        <v>233843</v>
      </c>
      <c r="P8349">
        <v>-116807188</v>
      </c>
      <c r="Q8349">
        <v>12482</v>
      </c>
      <c r="R8349" t="b">
        <v>0</v>
      </c>
      <c r="S8349">
        <v>0</v>
      </c>
    </row>
    <row r="8350" spans="1:19">
      <c r="A8350">
        <v>86952502</v>
      </c>
      <c r="B8350" s="12"/>
      <c r="C8350" s="12" t="s">
        <v>4797</v>
      </c>
      <c r="D8350" s="12" t="s">
        <v>6440</v>
      </c>
      <c r="E8350" t="b">
        <v>0</v>
      </c>
      <c r="F8350">
        <v>0</v>
      </c>
      <c r="G8350">
        <v>0</v>
      </c>
      <c r="H8350">
        <v>44105</v>
      </c>
      <c r="I8350" s="12" t="s">
        <v>4751</v>
      </c>
      <c r="J8350">
        <v>12</v>
      </c>
      <c r="K8350">
        <v>11043</v>
      </c>
      <c r="L8350">
        <v>0</v>
      </c>
      <c r="M8350">
        <v>0</v>
      </c>
      <c r="N8350">
        <v>0</v>
      </c>
      <c r="O8350">
        <v>28379</v>
      </c>
      <c r="P8350">
        <v>-116835567</v>
      </c>
      <c r="Q8350">
        <v>12483</v>
      </c>
      <c r="R8350" t="b">
        <v>0</v>
      </c>
      <c r="S8350">
        <v>0</v>
      </c>
    </row>
    <row r="8351" spans="1:19">
      <c r="A8351">
        <v>86952502</v>
      </c>
      <c r="B8351" s="12"/>
      <c r="C8351" s="12" t="s">
        <v>4797</v>
      </c>
      <c r="D8351" s="12" t="s">
        <v>6440</v>
      </c>
      <c r="E8351" t="b">
        <v>0</v>
      </c>
      <c r="F8351">
        <v>0</v>
      </c>
      <c r="G8351">
        <v>0</v>
      </c>
      <c r="H8351">
        <v>44105</v>
      </c>
      <c r="I8351" s="12" t="s">
        <v>4766</v>
      </c>
      <c r="J8351">
        <v>12</v>
      </c>
      <c r="K8351">
        <v>11053</v>
      </c>
      <c r="L8351">
        <v>0</v>
      </c>
      <c r="M8351">
        <v>0</v>
      </c>
      <c r="N8351">
        <v>0</v>
      </c>
      <c r="O8351">
        <v>200431</v>
      </c>
      <c r="P8351">
        <v>-117035998</v>
      </c>
      <c r="Q8351">
        <v>12484</v>
      </c>
      <c r="R8351" t="b">
        <v>0</v>
      </c>
      <c r="S8351">
        <v>0</v>
      </c>
    </row>
    <row r="8352" spans="1:19">
      <c r="A8352">
        <v>86952502</v>
      </c>
      <c r="B8352" s="12"/>
      <c r="C8352" s="12" t="s">
        <v>4797</v>
      </c>
      <c r="D8352" s="12" t="s">
        <v>6440</v>
      </c>
      <c r="E8352" t="b">
        <v>0</v>
      </c>
      <c r="F8352">
        <v>0</v>
      </c>
      <c r="G8352">
        <v>0</v>
      </c>
      <c r="H8352">
        <v>44117</v>
      </c>
      <c r="I8352" s="12" t="s">
        <v>6440</v>
      </c>
      <c r="J8352">
        <v>1</v>
      </c>
      <c r="K8352">
        <v>14149</v>
      </c>
      <c r="L8352">
        <v>0</v>
      </c>
      <c r="M8352">
        <v>0</v>
      </c>
      <c r="N8352">
        <v>9838</v>
      </c>
      <c r="O8352">
        <v>0</v>
      </c>
      <c r="P8352">
        <v>-117026160</v>
      </c>
      <c r="Q8352">
        <v>12485</v>
      </c>
      <c r="R8352" t="b">
        <v>0</v>
      </c>
      <c r="S8352">
        <v>0</v>
      </c>
    </row>
    <row r="8353" spans="1:19">
      <c r="A8353">
        <v>86952502</v>
      </c>
      <c r="B8353" s="12"/>
      <c r="C8353" s="12" t="s">
        <v>4797</v>
      </c>
      <c r="D8353" s="12" t="s">
        <v>6440</v>
      </c>
      <c r="E8353" t="b">
        <v>0</v>
      </c>
      <c r="F8353">
        <v>0</v>
      </c>
      <c r="G8353">
        <v>0</v>
      </c>
      <c r="H8353">
        <v>44136</v>
      </c>
      <c r="I8353" s="12" t="s">
        <v>4573</v>
      </c>
      <c r="J8353">
        <v>12</v>
      </c>
      <c r="K8353">
        <v>11078</v>
      </c>
      <c r="L8353">
        <v>0</v>
      </c>
      <c r="M8353">
        <v>0</v>
      </c>
      <c r="N8353">
        <v>0</v>
      </c>
      <c r="O8353">
        <v>9619</v>
      </c>
      <c r="P8353">
        <v>-117035779</v>
      </c>
      <c r="Q8353">
        <v>12486</v>
      </c>
      <c r="R8353" t="b">
        <v>0</v>
      </c>
      <c r="S8353">
        <v>0</v>
      </c>
    </row>
    <row r="8354" spans="1:19">
      <c r="A8354">
        <v>86952502</v>
      </c>
      <c r="B8354" s="12"/>
      <c r="C8354" s="12" t="s">
        <v>4797</v>
      </c>
      <c r="D8354" s="12" t="s">
        <v>6440</v>
      </c>
      <c r="E8354" t="b">
        <v>0</v>
      </c>
      <c r="F8354">
        <v>0</v>
      </c>
      <c r="G8354">
        <v>0</v>
      </c>
      <c r="H8354">
        <v>44136</v>
      </c>
      <c r="I8354" s="12" t="s">
        <v>4581</v>
      </c>
      <c r="J8354">
        <v>12</v>
      </c>
      <c r="K8354">
        <v>11088</v>
      </c>
      <c r="L8354">
        <v>0</v>
      </c>
      <c r="M8354">
        <v>0</v>
      </c>
      <c r="N8354">
        <v>0</v>
      </c>
      <c r="O8354">
        <v>5</v>
      </c>
      <c r="P8354">
        <v>-117035784</v>
      </c>
      <c r="Q8354">
        <v>12487</v>
      </c>
      <c r="R8354" t="b">
        <v>0</v>
      </c>
      <c r="S8354">
        <v>0</v>
      </c>
    </row>
    <row r="8355" spans="1:19">
      <c r="A8355">
        <v>86952502</v>
      </c>
      <c r="B8355" s="12"/>
      <c r="C8355" s="12" t="s">
        <v>4797</v>
      </c>
      <c r="D8355" s="12" t="s">
        <v>6440</v>
      </c>
      <c r="E8355" t="b">
        <v>0</v>
      </c>
      <c r="F8355">
        <v>0</v>
      </c>
      <c r="G8355">
        <v>0</v>
      </c>
      <c r="H8355">
        <v>44136</v>
      </c>
      <c r="I8355" s="12" t="s">
        <v>4620</v>
      </c>
      <c r="J8355">
        <v>12</v>
      </c>
      <c r="K8355">
        <v>11096</v>
      </c>
      <c r="L8355">
        <v>0</v>
      </c>
      <c r="M8355">
        <v>0</v>
      </c>
      <c r="N8355">
        <v>0</v>
      </c>
      <c r="O8355">
        <v>449606</v>
      </c>
      <c r="P8355">
        <v>-117485390</v>
      </c>
      <c r="Q8355">
        <v>12488</v>
      </c>
      <c r="R8355" t="b">
        <v>0</v>
      </c>
      <c r="S8355">
        <v>0</v>
      </c>
    </row>
    <row r="8356" spans="1:19">
      <c r="A8356">
        <v>86952502</v>
      </c>
      <c r="B8356" s="12"/>
      <c r="C8356" s="12" t="s">
        <v>4797</v>
      </c>
      <c r="D8356" s="12" t="s">
        <v>6440</v>
      </c>
      <c r="E8356" t="b">
        <v>0</v>
      </c>
      <c r="F8356">
        <v>0</v>
      </c>
      <c r="G8356">
        <v>0</v>
      </c>
      <c r="H8356">
        <v>44136</v>
      </c>
      <c r="I8356" s="12" t="s">
        <v>4648</v>
      </c>
      <c r="J8356">
        <v>12</v>
      </c>
      <c r="K8356">
        <v>11100</v>
      </c>
      <c r="L8356">
        <v>0</v>
      </c>
      <c r="M8356">
        <v>0</v>
      </c>
      <c r="N8356">
        <v>0</v>
      </c>
      <c r="O8356">
        <v>4192</v>
      </c>
      <c r="P8356">
        <v>-117489582</v>
      </c>
      <c r="Q8356">
        <v>12489</v>
      </c>
      <c r="R8356" t="b">
        <v>0</v>
      </c>
      <c r="S8356">
        <v>0</v>
      </c>
    </row>
    <row r="8357" spans="1:19">
      <c r="A8357">
        <v>86952502</v>
      </c>
      <c r="B8357" s="12"/>
      <c r="C8357" s="12" t="s">
        <v>4797</v>
      </c>
      <c r="D8357" s="12" t="s">
        <v>6440</v>
      </c>
      <c r="E8357" t="b">
        <v>0</v>
      </c>
      <c r="F8357">
        <v>0</v>
      </c>
      <c r="G8357">
        <v>0</v>
      </c>
      <c r="H8357">
        <v>44136</v>
      </c>
      <c r="I8357" s="12" t="s">
        <v>4654</v>
      </c>
      <c r="J8357">
        <v>12</v>
      </c>
      <c r="K8357">
        <v>11101</v>
      </c>
      <c r="L8357">
        <v>0</v>
      </c>
      <c r="M8357">
        <v>0</v>
      </c>
      <c r="N8357">
        <v>0</v>
      </c>
      <c r="O8357">
        <v>7192</v>
      </c>
      <c r="P8357">
        <v>-117496774</v>
      </c>
      <c r="Q8357">
        <v>12490</v>
      </c>
      <c r="R8357" t="b">
        <v>0</v>
      </c>
      <c r="S8357">
        <v>0</v>
      </c>
    </row>
    <row r="8358" spans="1:19">
      <c r="A8358">
        <v>86952502</v>
      </c>
      <c r="B8358" s="12"/>
      <c r="C8358" s="12" t="s">
        <v>4797</v>
      </c>
      <c r="D8358" s="12" t="s">
        <v>6440</v>
      </c>
      <c r="E8358" t="b">
        <v>0</v>
      </c>
      <c r="F8358">
        <v>0</v>
      </c>
      <c r="G8358">
        <v>0</v>
      </c>
      <c r="H8358">
        <v>44136</v>
      </c>
      <c r="I8358" s="12" t="s">
        <v>4674</v>
      </c>
      <c r="J8358">
        <v>12</v>
      </c>
      <c r="K8358">
        <v>11108</v>
      </c>
      <c r="L8358">
        <v>0</v>
      </c>
      <c r="M8358">
        <v>0</v>
      </c>
      <c r="N8358">
        <v>0</v>
      </c>
      <c r="O8358">
        <v>1374</v>
      </c>
      <c r="P8358">
        <v>-117498148</v>
      </c>
      <c r="Q8358">
        <v>12491</v>
      </c>
      <c r="R8358" t="b">
        <v>0</v>
      </c>
      <c r="S8358">
        <v>0</v>
      </c>
    </row>
    <row r="8359" spans="1:19">
      <c r="A8359">
        <v>86952502</v>
      </c>
      <c r="B8359" s="12"/>
      <c r="C8359" s="12" t="s">
        <v>4797</v>
      </c>
      <c r="D8359" s="12" t="s">
        <v>6440</v>
      </c>
      <c r="E8359" t="b">
        <v>0</v>
      </c>
      <c r="F8359">
        <v>0</v>
      </c>
      <c r="G8359">
        <v>0</v>
      </c>
      <c r="H8359">
        <v>44136</v>
      </c>
      <c r="I8359" s="12" t="s">
        <v>4722</v>
      </c>
      <c r="J8359">
        <v>12</v>
      </c>
      <c r="K8359">
        <v>11117</v>
      </c>
      <c r="L8359">
        <v>0</v>
      </c>
      <c r="M8359">
        <v>0</v>
      </c>
      <c r="N8359">
        <v>0</v>
      </c>
      <c r="O8359">
        <v>526752</v>
      </c>
      <c r="P8359">
        <v>-118024900</v>
      </c>
      <c r="Q8359">
        <v>12492</v>
      </c>
      <c r="R8359" t="b">
        <v>0</v>
      </c>
      <c r="S8359">
        <v>0</v>
      </c>
    </row>
    <row r="8360" spans="1:19">
      <c r="A8360">
        <v>86952502</v>
      </c>
      <c r="B8360" s="12"/>
      <c r="C8360" s="12" t="s">
        <v>4797</v>
      </c>
      <c r="D8360" s="12" t="s">
        <v>6440</v>
      </c>
      <c r="E8360" t="b">
        <v>0</v>
      </c>
      <c r="F8360">
        <v>0</v>
      </c>
      <c r="G8360">
        <v>0</v>
      </c>
      <c r="H8360">
        <v>44136</v>
      </c>
      <c r="I8360" s="12" t="s">
        <v>4739</v>
      </c>
      <c r="J8360">
        <v>12</v>
      </c>
      <c r="K8360">
        <v>11121</v>
      </c>
      <c r="L8360">
        <v>0</v>
      </c>
      <c r="M8360">
        <v>0</v>
      </c>
      <c r="N8360">
        <v>0</v>
      </c>
      <c r="O8360">
        <v>235604</v>
      </c>
      <c r="P8360">
        <v>-118260504</v>
      </c>
      <c r="Q8360">
        <v>12493</v>
      </c>
      <c r="R8360" t="b">
        <v>0</v>
      </c>
      <c r="S8360">
        <v>0</v>
      </c>
    </row>
    <row r="8361" spans="1:19">
      <c r="A8361">
        <v>86952502</v>
      </c>
      <c r="B8361" s="12"/>
      <c r="C8361" s="12" t="s">
        <v>4797</v>
      </c>
      <c r="D8361" s="12" t="s">
        <v>6440</v>
      </c>
      <c r="E8361" t="b">
        <v>0</v>
      </c>
      <c r="F8361">
        <v>0</v>
      </c>
      <c r="G8361">
        <v>0</v>
      </c>
      <c r="H8361">
        <v>44136</v>
      </c>
      <c r="I8361" s="12" t="s">
        <v>4752</v>
      </c>
      <c r="J8361">
        <v>12</v>
      </c>
      <c r="K8361">
        <v>11123</v>
      </c>
      <c r="L8361">
        <v>0</v>
      </c>
      <c r="M8361">
        <v>0</v>
      </c>
      <c r="N8361">
        <v>0</v>
      </c>
      <c r="O8361">
        <v>32223</v>
      </c>
      <c r="P8361">
        <v>-118292727</v>
      </c>
      <c r="Q8361">
        <v>12494</v>
      </c>
      <c r="R8361" t="b">
        <v>0</v>
      </c>
      <c r="S8361">
        <v>0</v>
      </c>
    </row>
    <row r="8362" spans="1:19">
      <c r="A8362">
        <v>86952502</v>
      </c>
      <c r="B8362" s="12"/>
      <c r="C8362" s="12" t="s">
        <v>4797</v>
      </c>
      <c r="D8362" s="12" t="s">
        <v>6440</v>
      </c>
      <c r="E8362" t="b">
        <v>0</v>
      </c>
      <c r="F8362">
        <v>0</v>
      </c>
      <c r="G8362">
        <v>0</v>
      </c>
      <c r="H8362">
        <v>44136</v>
      </c>
      <c r="I8362" s="12" t="s">
        <v>4767</v>
      </c>
      <c r="J8362">
        <v>12</v>
      </c>
      <c r="K8362">
        <v>11133</v>
      </c>
      <c r="L8362">
        <v>0</v>
      </c>
      <c r="M8362">
        <v>0</v>
      </c>
      <c r="N8362">
        <v>0</v>
      </c>
      <c r="O8362">
        <v>202148</v>
      </c>
      <c r="P8362">
        <v>-118494875</v>
      </c>
      <c r="Q8362">
        <v>12495</v>
      </c>
      <c r="R8362" t="b">
        <v>0</v>
      </c>
      <c r="S8362">
        <v>0</v>
      </c>
    </row>
    <row r="8363" spans="1:19">
      <c r="A8363">
        <v>86952502</v>
      </c>
      <c r="B8363" s="12"/>
      <c r="C8363" s="12" t="s">
        <v>4797</v>
      </c>
      <c r="D8363" s="12" t="s">
        <v>6440</v>
      </c>
      <c r="E8363" t="b">
        <v>0</v>
      </c>
      <c r="F8363">
        <v>0</v>
      </c>
      <c r="G8363">
        <v>0</v>
      </c>
      <c r="H8363">
        <v>44144</v>
      </c>
      <c r="I8363" s="12" t="s">
        <v>6440</v>
      </c>
      <c r="J8363">
        <v>1</v>
      </c>
      <c r="K8363">
        <v>14182</v>
      </c>
      <c r="L8363">
        <v>0</v>
      </c>
      <c r="M8363">
        <v>0</v>
      </c>
      <c r="N8363">
        <v>2863</v>
      </c>
      <c r="O8363">
        <v>0</v>
      </c>
      <c r="P8363">
        <v>-118492012</v>
      </c>
      <c r="Q8363">
        <v>12496</v>
      </c>
      <c r="R8363" t="b">
        <v>0</v>
      </c>
      <c r="S8363">
        <v>0</v>
      </c>
    </row>
    <row r="8364" spans="1:19">
      <c r="A8364">
        <v>86952502</v>
      </c>
      <c r="B8364" s="12"/>
      <c r="C8364" s="12" t="s">
        <v>4797</v>
      </c>
      <c r="D8364" s="12" t="s">
        <v>6440</v>
      </c>
      <c r="E8364" t="b">
        <v>0</v>
      </c>
      <c r="F8364">
        <v>0</v>
      </c>
      <c r="G8364">
        <v>0</v>
      </c>
      <c r="H8364">
        <v>44144</v>
      </c>
      <c r="I8364" s="12" t="s">
        <v>6440</v>
      </c>
      <c r="J8364">
        <v>1</v>
      </c>
      <c r="K8364">
        <v>14183</v>
      </c>
      <c r="L8364">
        <v>0</v>
      </c>
      <c r="M8364">
        <v>0</v>
      </c>
      <c r="N8364">
        <v>3067</v>
      </c>
      <c r="O8364">
        <v>0</v>
      </c>
      <c r="P8364">
        <v>-118488945</v>
      </c>
      <c r="Q8364">
        <v>12497</v>
      </c>
      <c r="R8364" t="b">
        <v>0</v>
      </c>
      <c r="S8364">
        <v>0</v>
      </c>
    </row>
    <row r="8365" spans="1:19">
      <c r="A8365">
        <v>86952502</v>
      </c>
      <c r="B8365" s="12"/>
      <c r="C8365" s="12" t="s">
        <v>4797</v>
      </c>
      <c r="D8365" s="12" t="s">
        <v>6440</v>
      </c>
      <c r="E8365" t="b">
        <v>0</v>
      </c>
      <c r="F8365">
        <v>0</v>
      </c>
      <c r="G8365">
        <v>0</v>
      </c>
      <c r="H8365">
        <v>44144</v>
      </c>
      <c r="I8365" s="12" t="s">
        <v>6440</v>
      </c>
      <c r="J8365">
        <v>1</v>
      </c>
      <c r="K8365">
        <v>14184</v>
      </c>
      <c r="L8365">
        <v>0</v>
      </c>
      <c r="M8365">
        <v>0</v>
      </c>
      <c r="N8365">
        <v>3037</v>
      </c>
      <c r="O8365">
        <v>0</v>
      </c>
      <c r="P8365">
        <v>-118485908</v>
      </c>
      <c r="Q8365">
        <v>12498</v>
      </c>
      <c r="R8365" t="b">
        <v>0</v>
      </c>
      <c r="S8365">
        <v>0</v>
      </c>
    </row>
    <row r="8366" spans="1:19">
      <c r="A8366">
        <v>86952502</v>
      </c>
      <c r="B8366" s="12"/>
      <c r="C8366" s="12" t="s">
        <v>4797</v>
      </c>
      <c r="D8366" s="12" t="s">
        <v>6440</v>
      </c>
      <c r="E8366" t="b">
        <v>0</v>
      </c>
      <c r="F8366">
        <v>0</v>
      </c>
      <c r="G8366">
        <v>0</v>
      </c>
      <c r="H8366">
        <v>44145</v>
      </c>
      <c r="I8366" s="12" t="s">
        <v>6440</v>
      </c>
      <c r="J8366">
        <v>1</v>
      </c>
      <c r="K8366">
        <v>14191</v>
      </c>
      <c r="L8366">
        <v>0</v>
      </c>
      <c r="M8366">
        <v>0</v>
      </c>
      <c r="N8366">
        <v>63668</v>
      </c>
      <c r="O8366">
        <v>0</v>
      </c>
      <c r="P8366">
        <v>-118422240</v>
      </c>
      <c r="Q8366">
        <v>12499</v>
      </c>
      <c r="R8366" t="b">
        <v>0</v>
      </c>
      <c r="S8366">
        <v>0</v>
      </c>
    </row>
    <row r="8367" spans="1:19">
      <c r="A8367">
        <v>86952502</v>
      </c>
      <c r="B8367" s="12"/>
      <c r="C8367" s="12" t="s">
        <v>4797</v>
      </c>
      <c r="D8367" s="12" t="s">
        <v>6440</v>
      </c>
      <c r="E8367" t="b">
        <v>0</v>
      </c>
      <c r="F8367">
        <v>0</v>
      </c>
      <c r="G8367">
        <v>0</v>
      </c>
      <c r="H8367">
        <v>44146</v>
      </c>
      <c r="I8367" s="12" t="s">
        <v>6440</v>
      </c>
      <c r="J8367">
        <v>1</v>
      </c>
      <c r="K8367">
        <v>14227</v>
      </c>
      <c r="L8367">
        <v>0</v>
      </c>
      <c r="M8367">
        <v>0</v>
      </c>
      <c r="N8367">
        <v>10063</v>
      </c>
      <c r="O8367">
        <v>0</v>
      </c>
      <c r="P8367">
        <v>-118412177</v>
      </c>
      <c r="Q8367">
        <v>12500</v>
      </c>
      <c r="R8367" t="b">
        <v>0</v>
      </c>
      <c r="S8367">
        <v>0</v>
      </c>
    </row>
    <row r="8368" spans="1:19">
      <c r="A8368">
        <v>86952502</v>
      </c>
      <c r="B8368" s="12"/>
      <c r="C8368" s="12" t="s">
        <v>4797</v>
      </c>
      <c r="D8368" s="12" t="s">
        <v>6440</v>
      </c>
      <c r="E8368" t="b">
        <v>0</v>
      </c>
      <c r="F8368">
        <v>0</v>
      </c>
      <c r="G8368">
        <v>0</v>
      </c>
      <c r="H8368">
        <v>44159</v>
      </c>
      <c r="I8368" s="12" t="s">
        <v>6440</v>
      </c>
      <c r="J8368">
        <v>1</v>
      </c>
      <c r="K8368">
        <v>14233</v>
      </c>
      <c r="L8368">
        <v>0</v>
      </c>
      <c r="M8368">
        <v>0</v>
      </c>
      <c r="N8368">
        <v>4192</v>
      </c>
      <c r="O8368">
        <v>0</v>
      </c>
      <c r="P8368">
        <v>-118407985</v>
      </c>
      <c r="Q8368">
        <v>12501</v>
      </c>
      <c r="R8368" t="b">
        <v>0</v>
      </c>
      <c r="S8368">
        <v>0</v>
      </c>
    </row>
    <row r="8369" spans="1:19">
      <c r="A8369">
        <v>86952502</v>
      </c>
      <c r="B8369" s="12"/>
      <c r="C8369" s="12" t="s">
        <v>4797</v>
      </c>
      <c r="D8369" s="12" t="s">
        <v>6440</v>
      </c>
      <c r="E8369" t="b">
        <v>0</v>
      </c>
      <c r="F8369">
        <v>0</v>
      </c>
      <c r="G8369">
        <v>0</v>
      </c>
      <c r="H8369">
        <v>44165</v>
      </c>
      <c r="I8369" s="12" t="s">
        <v>6440</v>
      </c>
      <c r="J8369">
        <v>1</v>
      </c>
      <c r="K8369">
        <v>14214</v>
      </c>
      <c r="L8369">
        <v>0</v>
      </c>
      <c r="M8369">
        <v>0</v>
      </c>
      <c r="N8369">
        <v>60147</v>
      </c>
      <c r="O8369">
        <v>0</v>
      </c>
      <c r="P8369">
        <v>-118347838</v>
      </c>
      <c r="Q8369">
        <v>12502</v>
      </c>
      <c r="R8369" t="b">
        <v>0</v>
      </c>
      <c r="S8369">
        <v>0</v>
      </c>
    </row>
    <row r="8370" spans="1:19">
      <c r="A8370">
        <v>86952502</v>
      </c>
      <c r="B8370" s="12"/>
      <c r="C8370" s="12" t="s">
        <v>4797</v>
      </c>
      <c r="D8370" s="12" t="s">
        <v>6440</v>
      </c>
      <c r="E8370" t="b">
        <v>0</v>
      </c>
      <c r="F8370">
        <v>0</v>
      </c>
      <c r="G8370">
        <v>0</v>
      </c>
      <c r="H8370">
        <v>44165</v>
      </c>
      <c r="I8370" s="12" t="s">
        <v>6440</v>
      </c>
      <c r="J8370">
        <v>1</v>
      </c>
      <c r="K8370">
        <v>14216</v>
      </c>
      <c r="L8370">
        <v>0</v>
      </c>
      <c r="M8370">
        <v>0</v>
      </c>
      <c r="N8370">
        <v>63249</v>
      </c>
      <c r="O8370">
        <v>0</v>
      </c>
      <c r="P8370">
        <v>-118284589</v>
      </c>
      <c r="Q8370">
        <v>12503</v>
      </c>
      <c r="R8370" t="b">
        <v>0</v>
      </c>
      <c r="S8370">
        <v>0</v>
      </c>
    </row>
    <row r="8371" spans="1:19">
      <c r="A8371">
        <v>86952502</v>
      </c>
      <c r="B8371" s="12"/>
      <c r="C8371" s="12" t="s">
        <v>4797</v>
      </c>
      <c r="D8371" s="12" t="s">
        <v>6440</v>
      </c>
      <c r="E8371" t="b">
        <v>0</v>
      </c>
      <c r="F8371">
        <v>0</v>
      </c>
      <c r="G8371">
        <v>0</v>
      </c>
      <c r="H8371">
        <v>44166</v>
      </c>
      <c r="I8371" s="12" t="s">
        <v>4582</v>
      </c>
      <c r="J8371">
        <v>12</v>
      </c>
      <c r="K8371">
        <v>11168</v>
      </c>
      <c r="L8371">
        <v>0</v>
      </c>
      <c r="M8371">
        <v>0</v>
      </c>
      <c r="N8371">
        <v>0</v>
      </c>
      <c r="O8371">
        <v>4565</v>
      </c>
      <c r="P8371">
        <v>-118289154</v>
      </c>
      <c r="Q8371">
        <v>12504</v>
      </c>
      <c r="R8371" t="b">
        <v>0</v>
      </c>
      <c r="S8371">
        <v>0</v>
      </c>
    </row>
    <row r="8372" spans="1:19">
      <c r="A8372">
        <v>86952502</v>
      </c>
      <c r="B8372" s="12"/>
      <c r="C8372" s="12" t="s">
        <v>4797</v>
      </c>
      <c r="D8372" s="12" t="s">
        <v>6440</v>
      </c>
      <c r="E8372" t="b">
        <v>0</v>
      </c>
      <c r="F8372">
        <v>0</v>
      </c>
      <c r="G8372">
        <v>0</v>
      </c>
      <c r="H8372">
        <v>44166</v>
      </c>
      <c r="I8372" s="12" t="s">
        <v>4621</v>
      </c>
      <c r="J8372">
        <v>12</v>
      </c>
      <c r="K8372">
        <v>11176</v>
      </c>
      <c r="L8372">
        <v>0</v>
      </c>
      <c r="M8372">
        <v>0</v>
      </c>
      <c r="N8372">
        <v>0</v>
      </c>
      <c r="O8372">
        <v>444953</v>
      </c>
      <c r="P8372">
        <v>-118734107</v>
      </c>
      <c r="Q8372">
        <v>12505</v>
      </c>
      <c r="R8372" t="b">
        <v>0</v>
      </c>
      <c r="S8372">
        <v>0</v>
      </c>
    </row>
    <row r="8373" spans="1:19">
      <c r="A8373">
        <v>86952502</v>
      </c>
      <c r="B8373" s="12"/>
      <c r="C8373" s="12" t="s">
        <v>4797</v>
      </c>
      <c r="D8373" s="12" t="s">
        <v>6440</v>
      </c>
      <c r="E8373" t="b">
        <v>0</v>
      </c>
      <c r="F8373">
        <v>0</v>
      </c>
      <c r="G8373">
        <v>0</v>
      </c>
      <c r="H8373">
        <v>44166</v>
      </c>
      <c r="I8373" s="12" t="s">
        <v>4675</v>
      </c>
      <c r="J8373">
        <v>12</v>
      </c>
      <c r="K8373">
        <v>11188</v>
      </c>
      <c r="L8373">
        <v>0</v>
      </c>
      <c r="M8373">
        <v>0</v>
      </c>
      <c r="N8373">
        <v>0</v>
      </c>
      <c r="O8373">
        <v>1760</v>
      </c>
      <c r="P8373">
        <v>-118735867</v>
      </c>
      <c r="Q8373">
        <v>12506</v>
      </c>
      <c r="R8373" t="b">
        <v>0</v>
      </c>
      <c r="S8373">
        <v>0</v>
      </c>
    </row>
    <row r="8374" spans="1:19">
      <c r="A8374">
        <v>86952502</v>
      </c>
      <c r="B8374" s="12"/>
      <c r="C8374" s="12" t="s">
        <v>4797</v>
      </c>
      <c r="D8374" s="12" t="s">
        <v>6440</v>
      </c>
      <c r="E8374" t="b">
        <v>0</v>
      </c>
      <c r="F8374">
        <v>0</v>
      </c>
      <c r="G8374">
        <v>0</v>
      </c>
      <c r="H8374">
        <v>44166</v>
      </c>
      <c r="I8374" s="12" t="s">
        <v>4723</v>
      </c>
      <c r="J8374">
        <v>12</v>
      </c>
      <c r="K8374">
        <v>11197</v>
      </c>
      <c r="L8374">
        <v>0</v>
      </c>
      <c r="M8374">
        <v>0</v>
      </c>
      <c r="N8374">
        <v>0</v>
      </c>
      <c r="O8374">
        <v>521024</v>
      </c>
      <c r="P8374">
        <v>-119256891</v>
      </c>
      <c r="Q8374">
        <v>12507</v>
      </c>
      <c r="R8374" t="b">
        <v>0</v>
      </c>
      <c r="S8374">
        <v>0</v>
      </c>
    </row>
    <row r="8375" spans="1:19">
      <c r="A8375">
        <v>86952502</v>
      </c>
      <c r="B8375" s="12"/>
      <c r="C8375" s="12" t="s">
        <v>4797</v>
      </c>
      <c r="D8375" s="12" t="s">
        <v>6440</v>
      </c>
      <c r="E8375" t="b">
        <v>0</v>
      </c>
      <c r="F8375">
        <v>0</v>
      </c>
      <c r="G8375">
        <v>0</v>
      </c>
      <c r="H8375">
        <v>44166</v>
      </c>
      <c r="I8375" s="12" t="s">
        <v>4740</v>
      </c>
      <c r="J8375">
        <v>12</v>
      </c>
      <c r="K8375">
        <v>11201</v>
      </c>
      <c r="L8375">
        <v>0</v>
      </c>
      <c r="M8375">
        <v>0</v>
      </c>
      <c r="N8375">
        <v>0</v>
      </c>
      <c r="O8375">
        <v>235561</v>
      </c>
      <c r="P8375">
        <v>-119492452</v>
      </c>
      <c r="Q8375">
        <v>12508</v>
      </c>
      <c r="R8375" t="b">
        <v>0</v>
      </c>
      <c r="S8375">
        <v>0</v>
      </c>
    </row>
    <row r="8376" spans="1:19">
      <c r="A8376">
        <v>86952502</v>
      </c>
      <c r="B8376" s="12"/>
      <c r="C8376" s="12" t="s">
        <v>4797</v>
      </c>
      <c r="D8376" s="12" t="s">
        <v>6440</v>
      </c>
      <c r="E8376" t="b">
        <v>0</v>
      </c>
      <c r="F8376">
        <v>0</v>
      </c>
      <c r="G8376">
        <v>0</v>
      </c>
      <c r="H8376">
        <v>44166</v>
      </c>
      <c r="I8376" s="12" t="s">
        <v>4753</v>
      </c>
      <c r="J8376">
        <v>12</v>
      </c>
      <c r="K8376">
        <v>11203</v>
      </c>
      <c r="L8376">
        <v>0</v>
      </c>
      <c r="M8376">
        <v>0</v>
      </c>
      <c r="N8376">
        <v>0</v>
      </c>
      <c r="O8376">
        <v>21291</v>
      </c>
      <c r="P8376">
        <v>-119513743</v>
      </c>
      <c r="Q8376">
        <v>12509</v>
      </c>
      <c r="R8376" t="b">
        <v>0</v>
      </c>
      <c r="S8376">
        <v>0</v>
      </c>
    </row>
    <row r="8377" spans="1:19">
      <c r="A8377">
        <v>86952502</v>
      </c>
      <c r="B8377" s="12"/>
      <c r="C8377" s="12" t="s">
        <v>4797</v>
      </c>
      <c r="D8377" s="12" t="s">
        <v>6440</v>
      </c>
      <c r="E8377" t="b">
        <v>0</v>
      </c>
      <c r="F8377">
        <v>0</v>
      </c>
      <c r="G8377">
        <v>0</v>
      </c>
      <c r="H8377">
        <v>44166</v>
      </c>
      <c r="I8377" s="12" t="s">
        <v>4768</v>
      </c>
      <c r="J8377">
        <v>12</v>
      </c>
      <c r="K8377">
        <v>11213</v>
      </c>
      <c r="L8377">
        <v>0</v>
      </c>
      <c r="M8377">
        <v>0</v>
      </c>
      <c r="N8377">
        <v>0</v>
      </c>
      <c r="O8377">
        <v>202315</v>
      </c>
      <c r="P8377">
        <v>-119716058</v>
      </c>
      <c r="Q8377">
        <v>12510</v>
      </c>
      <c r="R8377" t="b">
        <v>0</v>
      </c>
      <c r="S8377">
        <v>0</v>
      </c>
    </row>
    <row r="8378" spans="1:19">
      <c r="A8378">
        <v>86952502</v>
      </c>
      <c r="B8378" s="12"/>
      <c r="C8378" s="12" t="s">
        <v>4797</v>
      </c>
      <c r="D8378" s="12" t="s">
        <v>6440</v>
      </c>
      <c r="E8378" t="b">
        <v>0</v>
      </c>
      <c r="F8378">
        <v>0</v>
      </c>
      <c r="G8378">
        <v>0</v>
      </c>
      <c r="H8378">
        <v>44169</v>
      </c>
      <c r="I8378" s="12" t="s">
        <v>6440</v>
      </c>
      <c r="J8378">
        <v>1</v>
      </c>
      <c r="K8378">
        <v>14249</v>
      </c>
      <c r="L8378">
        <v>0</v>
      </c>
      <c r="M8378">
        <v>0</v>
      </c>
      <c r="N8378">
        <v>7192</v>
      </c>
      <c r="O8378">
        <v>0</v>
      </c>
      <c r="P8378">
        <v>-119708866</v>
      </c>
      <c r="Q8378">
        <v>12511</v>
      </c>
      <c r="R8378" t="b">
        <v>0</v>
      </c>
      <c r="S8378">
        <v>0</v>
      </c>
    </row>
    <row r="8379" spans="1:19">
      <c r="A8379">
        <v>86952502</v>
      </c>
      <c r="B8379" s="12"/>
      <c r="C8379" s="12" t="s">
        <v>4797</v>
      </c>
      <c r="D8379" s="12" t="s">
        <v>6440</v>
      </c>
      <c r="E8379" t="b">
        <v>0</v>
      </c>
      <c r="F8379">
        <v>0</v>
      </c>
      <c r="G8379">
        <v>0</v>
      </c>
      <c r="H8379">
        <v>44172</v>
      </c>
      <c r="I8379" s="12" t="s">
        <v>6440</v>
      </c>
      <c r="J8379">
        <v>1</v>
      </c>
      <c r="K8379">
        <v>14291</v>
      </c>
      <c r="L8379">
        <v>0</v>
      </c>
      <c r="M8379">
        <v>0</v>
      </c>
      <c r="N8379">
        <v>82386</v>
      </c>
      <c r="O8379">
        <v>0</v>
      </c>
      <c r="P8379">
        <v>-119626480</v>
      </c>
      <c r="Q8379">
        <v>12512</v>
      </c>
      <c r="R8379" t="b">
        <v>0</v>
      </c>
      <c r="S8379">
        <v>0</v>
      </c>
    </row>
    <row r="8380" spans="1:19">
      <c r="A8380">
        <v>86952502</v>
      </c>
      <c r="B8380" s="12"/>
      <c r="C8380" s="12" t="s">
        <v>4797</v>
      </c>
      <c r="D8380" s="12" t="s">
        <v>6440</v>
      </c>
      <c r="E8380" t="b">
        <v>0</v>
      </c>
      <c r="F8380">
        <v>0</v>
      </c>
      <c r="G8380">
        <v>0</v>
      </c>
      <c r="H8380">
        <v>44175</v>
      </c>
      <c r="I8380" s="12" t="s">
        <v>6440</v>
      </c>
      <c r="J8380">
        <v>1</v>
      </c>
      <c r="K8380">
        <v>14297</v>
      </c>
      <c r="L8380">
        <v>0</v>
      </c>
      <c r="M8380">
        <v>0</v>
      </c>
      <c r="N8380">
        <v>34156</v>
      </c>
      <c r="O8380">
        <v>0</v>
      </c>
      <c r="P8380">
        <v>-119592324</v>
      </c>
      <c r="Q8380">
        <v>12513</v>
      </c>
      <c r="R8380" t="b">
        <v>0</v>
      </c>
      <c r="S8380">
        <v>0</v>
      </c>
    </row>
    <row r="8381" spans="1:19">
      <c r="A8381">
        <v>86952502</v>
      </c>
      <c r="B8381" s="12"/>
      <c r="C8381" s="12" t="s">
        <v>4797</v>
      </c>
      <c r="D8381" s="12" t="s">
        <v>6440</v>
      </c>
      <c r="E8381" t="b">
        <v>0</v>
      </c>
      <c r="F8381">
        <v>0</v>
      </c>
      <c r="G8381">
        <v>0</v>
      </c>
      <c r="H8381">
        <v>44176</v>
      </c>
      <c r="I8381" s="12" t="s">
        <v>6440</v>
      </c>
      <c r="J8381">
        <v>1</v>
      </c>
      <c r="K8381">
        <v>14270</v>
      </c>
      <c r="L8381">
        <v>0</v>
      </c>
      <c r="M8381">
        <v>0</v>
      </c>
      <c r="N8381">
        <v>4570</v>
      </c>
      <c r="O8381">
        <v>0</v>
      </c>
      <c r="P8381">
        <v>-119587754</v>
      </c>
      <c r="Q8381">
        <v>12514</v>
      </c>
      <c r="R8381" t="b">
        <v>0</v>
      </c>
      <c r="S8381">
        <v>0</v>
      </c>
    </row>
    <row r="8382" spans="1:19">
      <c r="A8382">
        <v>86952502</v>
      </c>
      <c r="B8382" s="12"/>
      <c r="C8382" s="12" t="s">
        <v>4797</v>
      </c>
      <c r="D8382" s="12" t="s">
        <v>6440</v>
      </c>
      <c r="E8382" t="b">
        <v>0</v>
      </c>
      <c r="F8382">
        <v>0</v>
      </c>
      <c r="G8382">
        <v>0</v>
      </c>
      <c r="H8382">
        <v>44176</v>
      </c>
      <c r="I8382" s="12" t="s">
        <v>6440</v>
      </c>
      <c r="J8382">
        <v>1</v>
      </c>
      <c r="K8382">
        <v>14302</v>
      </c>
      <c r="L8382">
        <v>0</v>
      </c>
      <c r="M8382">
        <v>0</v>
      </c>
      <c r="N8382">
        <v>2345</v>
      </c>
      <c r="O8382">
        <v>0</v>
      </c>
      <c r="P8382">
        <v>-119585409</v>
      </c>
      <c r="Q8382">
        <v>12515</v>
      </c>
      <c r="R8382" t="b">
        <v>0</v>
      </c>
      <c r="S8382">
        <v>0</v>
      </c>
    </row>
    <row r="8383" spans="1:19">
      <c r="A8383">
        <v>86952502</v>
      </c>
      <c r="B8383" s="12"/>
      <c r="C8383" s="12" t="s">
        <v>4797</v>
      </c>
      <c r="D8383" s="12" t="s">
        <v>6440</v>
      </c>
      <c r="E8383" t="b">
        <v>0</v>
      </c>
      <c r="F8383">
        <v>0</v>
      </c>
      <c r="G8383">
        <v>0</v>
      </c>
      <c r="H8383">
        <v>44195</v>
      </c>
      <c r="I8383" s="12" t="s">
        <v>6440</v>
      </c>
      <c r="J8383">
        <v>1</v>
      </c>
      <c r="K8383">
        <v>14288</v>
      </c>
      <c r="L8383">
        <v>0</v>
      </c>
      <c r="M8383">
        <v>0</v>
      </c>
      <c r="N8383">
        <v>77466</v>
      </c>
      <c r="O8383">
        <v>0</v>
      </c>
      <c r="P8383">
        <v>-119507943</v>
      </c>
      <c r="Q8383">
        <v>12516</v>
      </c>
      <c r="R8383" t="b">
        <v>0</v>
      </c>
      <c r="S8383">
        <v>0</v>
      </c>
    </row>
    <row r="8384" spans="1:19">
      <c r="A8384">
        <v>86952502</v>
      </c>
      <c r="B8384" s="12"/>
      <c r="C8384" s="12" t="s">
        <v>4797</v>
      </c>
      <c r="D8384" s="12" t="s">
        <v>6440</v>
      </c>
      <c r="E8384" t="b">
        <v>0</v>
      </c>
      <c r="F8384">
        <v>0</v>
      </c>
      <c r="G8384">
        <v>0</v>
      </c>
      <c r="H8384">
        <v>44195</v>
      </c>
      <c r="I8384" s="12" t="s">
        <v>6440</v>
      </c>
      <c r="J8384">
        <v>10</v>
      </c>
      <c r="K8384">
        <v>585</v>
      </c>
      <c r="L8384">
        <v>0</v>
      </c>
      <c r="M8384">
        <v>0</v>
      </c>
      <c r="N8384">
        <v>1442046</v>
      </c>
      <c r="O8384">
        <v>0</v>
      </c>
      <c r="P8384">
        <v>-118065897</v>
      </c>
      <c r="Q8384">
        <v>12517</v>
      </c>
      <c r="R8384" t="b">
        <v>0</v>
      </c>
      <c r="S8384">
        <v>0</v>
      </c>
    </row>
    <row r="8385" spans="1:19">
      <c r="A8385">
        <v>86952502</v>
      </c>
      <c r="B8385" s="12" t="s">
        <v>6441</v>
      </c>
      <c r="C8385" s="12" t="s">
        <v>4797</v>
      </c>
      <c r="D8385" s="12" t="s">
        <v>6441</v>
      </c>
      <c r="E8385" t="b">
        <v>0</v>
      </c>
      <c r="F8385">
        <v>0</v>
      </c>
      <c r="G8385">
        <v>0</v>
      </c>
      <c r="H8385" t="s">
        <v>21</v>
      </c>
      <c r="I8385" s="12"/>
      <c r="K8385">
        <v>0</v>
      </c>
      <c r="L8385">
        <v>0</v>
      </c>
      <c r="M8385">
        <v>0</v>
      </c>
      <c r="N8385">
        <v>5154227</v>
      </c>
      <c r="O8385">
        <v>17169547</v>
      </c>
      <c r="P8385">
        <v>-118065897</v>
      </c>
      <c r="Q8385">
        <v>12518</v>
      </c>
      <c r="R8385" t="b">
        <v>1</v>
      </c>
      <c r="S8385">
        <v>0</v>
      </c>
    </row>
    <row r="8386" spans="1:19">
      <c r="A8386">
        <v>86952512</v>
      </c>
      <c r="B8386" s="12" t="s">
        <v>6442</v>
      </c>
      <c r="C8386" s="12" t="s">
        <v>4797</v>
      </c>
      <c r="D8386" s="12" t="s">
        <v>6442</v>
      </c>
      <c r="E8386" t="b">
        <v>1</v>
      </c>
      <c r="F8386">
        <v>-898</v>
      </c>
      <c r="G8386">
        <v>0</v>
      </c>
      <c r="H8386" t="s">
        <v>21</v>
      </c>
      <c r="I8386" s="12"/>
      <c r="K8386">
        <v>0</v>
      </c>
      <c r="L8386">
        <v>0</v>
      </c>
      <c r="M8386">
        <v>0</v>
      </c>
      <c r="N8386">
        <v>0</v>
      </c>
      <c r="O8386">
        <v>0</v>
      </c>
      <c r="P8386">
        <v>-898</v>
      </c>
      <c r="Q8386">
        <v>12533</v>
      </c>
      <c r="R8386" t="b">
        <v>1</v>
      </c>
      <c r="S8386">
        <v>0</v>
      </c>
    </row>
    <row r="8387" spans="1:19">
      <c r="A8387">
        <v>86952512</v>
      </c>
      <c r="B8387" s="12" t="s">
        <v>5193</v>
      </c>
      <c r="C8387" s="12" t="s">
        <v>4797</v>
      </c>
      <c r="D8387" s="12" t="s">
        <v>5193</v>
      </c>
      <c r="E8387" t="b">
        <v>0</v>
      </c>
      <c r="F8387">
        <v>-898</v>
      </c>
      <c r="G8387">
        <v>5102</v>
      </c>
      <c r="H8387" t="s">
        <v>21</v>
      </c>
      <c r="I8387" s="12"/>
      <c r="K8387">
        <v>0</v>
      </c>
      <c r="L8387">
        <v>0</v>
      </c>
      <c r="M8387">
        <v>0</v>
      </c>
      <c r="N8387">
        <v>0</v>
      </c>
      <c r="O8387">
        <v>0</v>
      </c>
      <c r="P8387">
        <v>-898</v>
      </c>
      <c r="Q8387">
        <v>12538</v>
      </c>
      <c r="R8387" t="b">
        <v>0</v>
      </c>
      <c r="S8387">
        <v>0</v>
      </c>
    </row>
    <row r="8388" spans="1:19">
      <c r="A8388">
        <v>86952512</v>
      </c>
      <c r="B8388" s="12" t="s">
        <v>4787</v>
      </c>
      <c r="C8388" s="12" t="s">
        <v>4797</v>
      </c>
      <c r="D8388" s="12" t="s">
        <v>4787</v>
      </c>
      <c r="E8388" t="b">
        <v>0</v>
      </c>
      <c r="F8388">
        <v>0</v>
      </c>
      <c r="G8388">
        <v>5102</v>
      </c>
      <c r="H8388" t="s">
        <v>21</v>
      </c>
      <c r="I8388" s="12"/>
      <c r="K8388">
        <v>0</v>
      </c>
      <c r="L8388">
        <v>0</v>
      </c>
      <c r="M8388">
        <v>0</v>
      </c>
      <c r="N8388">
        <v>0</v>
      </c>
      <c r="O8388">
        <v>0</v>
      </c>
      <c r="P8388">
        <v>-898</v>
      </c>
      <c r="Q8388">
        <v>12539</v>
      </c>
      <c r="R8388" t="b">
        <v>0</v>
      </c>
      <c r="S8388">
        <v>0</v>
      </c>
    </row>
    <row r="8389" spans="1:19">
      <c r="A8389">
        <v>86952512</v>
      </c>
      <c r="B8389" s="12" t="s">
        <v>6443</v>
      </c>
      <c r="C8389" s="12" t="s">
        <v>4797</v>
      </c>
      <c r="D8389" s="12" t="s">
        <v>6443</v>
      </c>
      <c r="E8389" t="b">
        <v>0</v>
      </c>
      <c r="F8389">
        <v>0</v>
      </c>
      <c r="G8389">
        <v>0</v>
      </c>
      <c r="H8389" t="s">
        <v>21</v>
      </c>
      <c r="I8389" s="12"/>
      <c r="K8389">
        <v>0</v>
      </c>
      <c r="L8389">
        <v>0</v>
      </c>
      <c r="M8389">
        <v>0</v>
      </c>
      <c r="N8389">
        <v>0</v>
      </c>
      <c r="O8389">
        <v>0</v>
      </c>
      <c r="P8389">
        <v>-898</v>
      </c>
      <c r="Q8389">
        <v>12550</v>
      </c>
      <c r="R8389" t="b">
        <v>1</v>
      </c>
      <c r="S8389">
        <v>0</v>
      </c>
    </row>
    <row r="8390" spans="1:19">
      <c r="A8390">
        <v>869525</v>
      </c>
      <c r="B8390" s="12" t="s">
        <v>4789</v>
      </c>
      <c r="C8390" s="12" t="s">
        <v>4797</v>
      </c>
      <c r="D8390" s="12" t="s">
        <v>4789</v>
      </c>
      <c r="E8390" t="b">
        <v>0</v>
      </c>
      <c r="F8390">
        <v>0</v>
      </c>
      <c r="G8390">
        <v>0</v>
      </c>
      <c r="H8390" t="s">
        <v>21</v>
      </c>
      <c r="I8390" s="12"/>
      <c r="K8390">
        <v>0</v>
      </c>
      <c r="L8390">
        <v>0</v>
      </c>
      <c r="M8390">
        <v>0</v>
      </c>
      <c r="N8390">
        <v>5154227</v>
      </c>
      <c r="O8390">
        <v>17169547</v>
      </c>
      <c r="P8390">
        <v>-118066795</v>
      </c>
      <c r="Q8390">
        <v>12551</v>
      </c>
      <c r="R8390" t="b">
        <v>0</v>
      </c>
      <c r="S8390">
        <v>0</v>
      </c>
    </row>
    <row r="8391" spans="1:19">
      <c r="A8391">
        <v>8695</v>
      </c>
      <c r="B8391" s="12" t="s">
        <v>4790</v>
      </c>
      <c r="C8391" s="12" t="s">
        <v>4797</v>
      </c>
      <c r="D8391" s="12" t="s">
        <v>4790</v>
      </c>
      <c r="E8391" t="b">
        <v>0</v>
      </c>
      <c r="F8391">
        <v>0</v>
      </c>
      <c r="G8391">
        <v>0</v>
      </c>
      <c r="H8391" t="s">
        <v>21</v>
      </c>
      <c r="I8391" s="12"/>
      <c r="K8391">
        <v>0</v>
      </c>
      <c r="L8391">
        <v>0</v>
      </c>
      <c r="M8391">
        <v>0</v>
      </c>
      <c r="N8391">
        <v>5154227</v>
      </c>
      <c r="O8391">
        <v>17169547</v>
      </c>
      <c r="P8391">
        <v>-118066795</v>
      </c>
      <c r="Q8391">
        <v>12552</v>
      </c>
      <c r="R8391" t="b">
        <v>1</v>
      </c>
      <c r="S8391">
        <v>0</v>
      </c>
    </row>
    <row r="8392" spans="1:19">
      <c r="A8392">
        <v>86</v>
      </c>
      <c r="B8392" s="12" t="s">
        <v>4791</v>
      </c>
      <c r="C8392" s="12" t="s">
        <v>4797</v>
      </c>
      <c r="D8392" s="12" t="s">
        <v>4791</v>
      </c>
      <c r="E8392" t="b">
        <v>0</v>
      </c>
      <c r="F8392">
        <v>0</v>
      </c>
      <c r="G8392">
        <v>0</v>
      </c>
      <c r="H8392" t="s">
        <v>21</v>
      </c>
      <c r="I8392" s="12"/>
      <c r="K8392">
        <v>0</v>
      </c>
      <c r="L8392">
        <v>0</v>
      </c>
      <c r="M8392">
        <v>0</v>
      </c>
      <c r="N8392">
        <v>5154227</v>
      </c>
      <c r="O8392">
        <v>17169547</v>
      </c>
      <c r="P8392">
        <v>-118066795</v>
      </c>
      <c r="Q8392">
        <v>12553</v>
      </c>
      <c r="R8392" t="b">
        <v>1</v>
      </c>
      <c r="S8392">
        <v>0</v>
      </c>
    </row>
    <row r="8393" spans="1:19">
      <c r="A8393">
        <v>8</v>
      </c>
      <c r="B8393" s="12" t="s">
        <v>4792</v>
      </c>
      <c r="C8393" s="12" t="s">
        <v>4797</v>
      </c>
      <c r="D8393" s="12" t="s">
        <v>4792</v>
      </c>
      <c r="E8393" t="b">
        <v>0</v>
      </c>
      <c r="F8393">
        <v>0</v>
      </c>
      <c r="G8393">
        <v>0</v>
      </c>
      <c r="H8393" t="s">
        <v>21</v>
      </c>
      <c r="I8393" s="12"/>
      <c r="K8393">
        <v>0</v>
      </c>
      <c r="L8393">
        <v>0</v>
      </c>
      <c r="M8393">
        <v>0</v>
      </c>
      <c r="N8393">
        <v>22323774</v>
      </c>
      <c r="O8393">
        <v>22323774</v>
      </c>
      <c r="P8393">
        <v>0</v>
      </c>
      <c r="Q8393">
        <v>12554</v>
      </c>
      <c r="R8393" t="b">
        <v>1</v>
      </c>
      <c r="S8393">
        <v>0</v>
      </c>
    </row>
  </sheetData>
  <phoneticPr fontId="4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J140"/>
  <sheetViews>
    <sheetView tabSelected="1" workbookViewId="0">
      <selection activeCell="A7" sqref="A7"/>
    </sheetView>
  </sheetViews>
  <sheetFormatPr baseColWidth="10" defaultColWidth="14.42578125" defaultRowHeight="15" customHeight="1"/>
  <cols>
    <col min="2" max="2" width="36.7109375" customWidth="1"/>
    <col min="3" max="3" width="7.85546875" customWidth="1"/>
    <col min="4" max="4" width="11.85546875" customWidth="1"/>
    <col min="5" max="5" width="9.85546875" customWidth="1"/>
    <col min="6" max="6" width="11" customWidth="1"/>
    <col min="7" max="7" width="13.28515625" customWidth="1"/>
    <col min="8" max="8" width="14.5703125" customWidth="1"/>
  </cols>
  <sheetData>
    <row r="1" spans="1:10" ht="15" customHeight="1">
      <c r="A1" s="9"/>
    </row>
    <row r="2" spans="1:10" ht="15" customHeight="1">
      <c r="A2" s="9" t="s">
        <v>2471</v>
      </c>
      <c r="B2" s="9" t="s">
        <v>2471</v>
      </c>
    </row>
    <row r="3" spans="1:10" ht="15" customHeight="1">
      <c r="A3" s="9" t="s">
        <v>4793</v>
      </c>
      <c r="B3" s="9">
        <v>1</v>
      </c>
    </row>
    <row r="4" spans="1:10" ht="15" customHeight="1">
      <c r="A4" s="9"/>
      <c r="H4" s="10" t="str">
        <f ca="1">IFERROR(__xludf.DUMMYFUNCTION("query(fv2acc20,""select G,sum(N),sum(O) where(H is not null) group by G"",1)"),"nit")</f>
        <v>nit</v>
      </c>
      <c r="I4" s="4" t="str">
        <f ca="1">IFERROR(__xludf.DUMMYFUNCTION("""COMPUTED_VALUE"""),"sum debito")</f>
        <v>sum debito</v>
      </c>
      <c r="J4" s="4" t="str">
        <f ca="1">IFERROR(__xludf.DUMMYFUNCTION("""COMPUTED_VALUE"""),"sum credito")</f>
        <v>sum credito</v>
      </c>
    </row>
    <row r="5" spans="1:10" ht="15" customHeight="1">
      <c r="A5" s="9"/>
      <c r="H5" s="4">
        <f ca="1">IFERROR(__xludf.DUMMYFUNCTION("""COMPUTED_VALUE"""),0)</f>
        <v>0</v>
      </c>
      <c r="I5" s="4">
        <f ca="1">IFERROR(__xludf.DUMMYFUNCTION("""COMPUTED_VALUE"""),20537359.66)</f>
        <v>20537359.66</v>
      </c>
      <c r="J5" s="4">
        <f ca="1">IFERROR(__xludf.DUMMYFUNCTION("""COMPUTED_VALUE"""),241100604.36)</f>
        <v>241100604.36000001</v>
      </c>
    </row>
    <row r="6" spans="1:10" ht="15" customHeight="1">
      <c r="A6" s="9" t="s">
        <v>2471</v>
      </c>
      <c r="H6" s="4">
        <f ca="1">IFERROR(__xludf.DUMMYFUNCTION("""COMPUTED_VALUE"""),1101)</f>
        <v>1101</v>
      </c>
      <c r="I6" s="4">
        <f ca="1">IFERROR(__xludf.DUMMYFUNCTION("""COMPUTED_VALUE"""),5592000)</f>
        <v>5592000</v>
      </c>
      <c r="J6" s="4">
        <f ca="1">IFERROR(__xludf.DUMMYFUNCTION("""COMPUTED_VALUE"""),2796000)</f>
        <v>2796000</v>
      </c>
    </row>
    <row r="7" spans="1:10" ht="15" customHeight="1">
      <c r="A7" s="11" t="s">
        <v>4794</v>
      </c>
      <c r="H7" s="4">
        <f ca="1">IFERROR(__xludf.DUMMYFUNCTION("""COMPUTED_VALUE"""),1102)</f>
        <v>1102</v>
      </c>
      <c r="I7" s="4">
        <f ca="1">IFERROR(__xludf.DUMMYFUNCTION("""COMPUTED_VALUE"""),4321626)</f>
        <v>4321626</v>
      </c>
      <c r="J7" s="4">
        <f ca="1">IFERROR(__xludf.DUMMYFUNCTION("""COMPUTED_VALUE"""),1778371)</f>
        <v>1778371</v>
      </c>
    </row>
    <row r="8" spans="1:10" ht="15" customHeight="1">
      <c r="H8" s="4">
        <f ca="1">IFERROR(__xludf.DUMMYFUNCTION("""COMPUTED_VALUE"""),1201)</f>
        <v>1201</v>
      </c>
      <c r="I8" s="4">
        <f ca="1">IFERROR(__xludf.DUMMYFUNCTION("""COMPUTED_VALUE"""),5240000)</f>
        <v>5240000</v>
      </c>
      <c r="J8" s="4">
        <f ca="1">IFERROR(__xludf.DUMMYFUNCTION("""COMPUTED_VALUE"""),2720000)</f>
        <v>2720000</v>
      </c>
    </row>
    <row r="9" spans="1:10" ht="15" customHeight="1">
      <c r="H9" s="4">
        <f ca="1">IFERROR(__xludf.DUMMYFUNCTION("""COMPUTED_VALUE"""),1202)</f>
        <v>1202</v>
      </c>
      <c r="I9" s="4">
        <f ca="1">IFERROR(__xludf.DUMMYFUNCTION("""COMPUTED_VALUE"""),5072000)</f>
        <v>5072000</v>
      </c>
      <c r="J9" s="4">
        <f ca="1">IFERROR(__xludf.DUMMYFUNCTION("""COMPUTED_VALUE"""),2552000)</f>
        <v>2552000</v>
      </c>
    </row>
    <row r="10" spans="1:10" ht="15" customHeight="1">
      <c r="H10" s="4">
        <f ca="1">IFERROR(__xludf.DUMMYFUNCTION("""COMPUTED_VALUE"""),1301)</f>
        <v>1301</v>
      </c>
      <c r="I10" s="4">
        <f ca="1">IFERROR(__xludf.DUMMYFUNCTION("""COMPUTED_VALUE"""),5040000)</f>
        <v>5040000</v>
      </c>
      <c r="J10" s="4">
        <f ca="1">IFERROR(__xludf.DUMMYFUNCTION("""COMPUTED_VALUE"""),2520000)</f>
        <v>2520000</v>
      </c>
    </row>
    <row r="11" spans="1:10" ht="15" customHeight="1">
      <c r="H11" s="4">
        <f ca="1">IFERROR(__xludf.DUMMYFUNCTION("""COMPUTED_VALUE"""),1302)</f>
        <v>1302</v>
      </c>
      <c r="I11" s="4">
        <f ca="1">IFERROR(__xludf.DUMMYFUNCTION("""COMPUTED_VALUE"""),5592000)</f>
        <v>5592000</v>
      </c>
      <c r="J11" s="4">
        <f ca="1">IFERROR(__xludf.DUMMYFUNCTION("""COMPUTED_VALUE"""),2796000)</f>
        <v>2796000</v>
      </c>
    </row>
    <row r="12" spans="1:10" ht="15" customHeight="1">
      <c r="H12" s="4">
        <f ca="1">IFERROR(__xludf.DUMMYFUNCTION("""COMPUTED_VALUE"""),1401)</f>
        <v>1401</v>
      </c>
      <c r="I12" s="4">
        <f ca="1">IFERROR(__xludf.DUMMYFUNCTION("""COMPUTED_VALUE"""),5592000)</f>
        <v>5592000</v>
      </c>
      <c r="J12" s="4">
        <f ca="1">IFERROR(__xludf.DUMMYFUNCTION("""COMPUTED_VALUE"""),2796000)</f>
        <v>2796000</v>
      </c>
    </row>
    <row r="13" spans="1:10" ht="15" customHeight="1">
      <c r="H13" s="4">
        <f ca="1">IFERROR(__xludf.DUMMYFUNCTION("""COMPUTED_VALUE"""),1402)</f>
        <v>1402</v>
      </c>
      <c r="I13" s="4">
        <f ca="1">IFERROR(__xludf.DUMMYFUNCTION("""COMPUTED_VALUE"""),5040000)</f>
        <v>5040000</v>
      </c>
      <c r="J13" s="4">
        <f ca="1">IFERROR(__xludf.DUMMYFUNCTION("""COMPUTED_VALUE"""),2520000)</f>
        <v>2520000</v>
      </c>
    </row>
    <row r="14" spans="1:10" ht="15" customHeight="1">
      <c r="H14" s="4">
        <f ca="1">IFERROR(__xludf.DUMMYFUNCTION("""COMPUTED_VALUE"""),1501)</f>
        <v>1501</v>
      </c>
      <c r="I14" s="4">
        <f ca="1">IFERROR(__xludf.DUMMYFUNCTION("""COMPUTED_VALUE"""),5824000)</f>
        <v>5824000</v>
      </c>
      <c r="J14" s="4">
        <f ca="1">IFERROR(__xludf.DUMMYFUNCTION("""COMPUTED_VALUE"""),3028000)</f>
        <v>3028000</v>
      </c>
    </row>
    <row r="15" spans="1:10" ht="15" customHeight="1">
      <c r="H15" s="4">
        <f ca="1">IFERROR(__xludf.DUMMYFUNCTION("""COMPUTED_VALUE"""),1502)</f>
        <v>1502</v>
      </c>
      <c r="I15" s="4">
        <f ca="1">IFERROR(__xludf.DUMMYFUNCTION("""COMPUTED_VALUE"""),5033635)</f>
        <v>5033635</v>
      </c>
      <c r="J15" s="4">
        <f ca="1">IFERROR(__xludf.DUMMYFUNCTION("""COMPUTED_VALUE"""),2513635)</f>
        <v>2513635</v>
      </c>
    </row>
    <row r="16" spans="1:10" ht="15" customHeight="1">
      <c r="H16" s="4">
        <f ca="1">IFERROR(__xludf.DUMMYFUNCTION("""COMPUTED_VALUE"""),2101)</f>
        <v>2101</v>
      </c>
      <c r="I16" s="4">
        <f ca="1">IFERROR(__xludf.DUMMYFUNCTION("""COMPUTED_VALUE"""),5040000)</f>
        <v>5040000</v>
      </c>
      <c r="J16" s="4">
        <f ca="1">IFERROR(__xludf.DUMMYFUNCTION("""COMPUTED_VALUE"""),2520000)</f>
        <v>2520000</v>
      </c>
    </row>
    <row r="17" spans="8:10" ht="15" customHeight="1">
      <c r="H17" s="4">
        <f ca="1">IFERROR(__xludf.DUMMYFUNCTION("""COMPUTED_VALUE"""),2102)</f>
        <v>2102</v>
      </c>
      <c r="I17" s="4">
        <f ca="1">IFERROR(__xludf.DUMMYFUNCTION("""COMPUTED_VALUE"""),5267500)</f>
        <v>5267500</v>
      </c>
      <c r="J17" s="4">
        <f ca="1">IFERROR(__xludf.DUMMYFUNCTION("""COMPUTED_VALUE"""),2747500)</f>
        <v>2747500</v>
      </c>
    </row>
    <row r="18" spans="8:10" ht="15" customHeight="1">
      <c r="H18" s="4">
        <f ca="1">IFERROR(__xludf.DUMMYFUNCTION("""COMPUTED_VALUE"""),2201)</f>
        <v>2201</v>
      </c>
      <c r="I18" s="4">
        <f ca="1">IFERROR(__xludf.DUMMYFUNCTION("""COMPUTED_VALUE"""),5055400)</f>
        <v>5055400</v>
      </c>
      <c r="J18" s="4">
        <f ca="1">IFERROR(__xludf.DUMMYFUNCTION("""COMPUTED_VALUE"""),2535400)</f>
        <v>2535400</v>
      </c>
    </row>
    <row r="19" spans="8:10" ht="15" customHeight="1">
      <c r="H19" s="4">
        <f ca="1">IFERROR(__xludf.DUMMYFUNCTION("""COMPUTED_VALUE"""),2202)</f>
        <v>2202</v>
      </c>
      <c r="I19" s="4">
        <f ca="1">IFERROR(__xludf.DUMMYFUNCTION("""COMPUTED_VALUE"""),5327870)</f>
        <v>5327870</v>
      </c>
      <c r="J19" s="4">
        <f ca="1">IFERROR(__xludf.DUMMYFUNCTION("""COMPUTED_VALUE"""),2807870)</f>
        <v>2807870</v>
      </c>
    </row>
    <row r="20" spans="8:10" ht="15" customHeight="1">
      <c r="H20" s="4">
        <f ca="1">IFERROR(__xludf.DUMMYFUNCTION("""COMPUTED_VALUE"""),2301)</f>
        <v>2301</v>
      </c>
      <c r="I20" s="4">
        <f ca="1">IFERROR(__xludf.DUMMYFUNCTION("""COMPUTED_VALUE"""),5592000)</f>
        <v>5592000</v>
      </c>
      <c r="J20" s="4">
        <f ca="1">IFERROR(__xludf.DUMMYFUNCTION("""COMPUTED_VALUE"""),2796000)</f>
        <v>2796000</v>
      </c>
    </row>
    <row r="21" spans="8:10" ht="15" customHeight="1">
      <c r="H21" s="4">
        <f ca="1">IFERROR(__xludf.DUMMYFUNCTION("""COMPUTED_VALUE"""),2302)</f>
        <v>2302</v>
      </c>
      <c r="I21" s="4">
        <f ca="1">IFERROR(__xludf.DUMMYFUNCTION("""COMPUTED_VALUE"""),5040000)</f>
        <v>5040000</v>
      </c>
      <c r="J21" s="4">
        <f ca="1">IFERROR(__xludf.DUMMYFUNCTION("""COMPUTED_VALUE"""),2520000)</f>
        <v>2520000</v>
      </c>
    </row>
    <row r="22" spans="8:10" ht="15" customHeight="1">
      <c r="H22" s="4">
        <f ca="1">IFERROR(__xludf.DUMMYFUNCTION("""COMPUTED_VALUE"""),2401)</f>
        <v>2401</v>
      </c>
      <c r="I22" s="4">
        <f ca="1">IFERROR(__xludf.DUMMYFUNCTION("""COMPUTED_VALUE"""),5412421)</f>
        <v>5412421</v>
      </c>
      <c r="J22" s="4">
        <f ca="1">IFERROR(__xludf.DUMMYFUNCTION("""COMPUTED_VALUE"""),2905913)</f>
        <v>2905913</v>
      </c>
    </row>
    <row r="23" spans="8:10" ht="15" customHeight="1">
      <c r="H23" s="4">
        <f ca="1">IFERROR(__xludf.DUMMYFUNCTION("""COMPUTED_VALUE"""),2402)</f>
        <v>2402</v>
      </c>
      <c r="I23" s="4">
        <f ca="1">IFERROR(__xludf.DUMMYFUNCTION("""COMPUTED_VALUE"""),6262642)</f>
        <v>6262642</v>
      </c>
      <c r="J23" s="4">
        <f ca="1">IFERROR(__xludf.DUMMYFUNCTION("""COMPUTED_VALUE"""),3476985)</f>
        <v>3476985</v>
      </c>
    </row>
    <row r="24" spans="8:10" ht="15" customHeight="1">
      <c r="H24" s="4">
        <f ca="1">IFERROR(__xludf.DUMMYFUNCTION("""COMPUTED_VALUE"""),2501)</f>
        <v>2501</v>
      </c>
      <c r="I24" s="4">
        <f ca="1">IFERROR(__xludf.DUMMYFUNCTION("""COMPUTED_VALUE"""),5596704)</f>
        <v>5596704</v>
      </c>
      <c r="J24" s="4">
        <f ca="1">IFERROR(__xludf.DUMMYFUNCTION("""COMPUTED_VALUE"""),2800704)</f>
        <v>2800704</v>
      </c>
    </row>
    <row r="25" spans="8:10" ht="15" customHeight="1">
      <c r="H25" s="4">
        <f ca="1">IFERROR(__xludf.DUMMYFUNCTION("""COMPUTED_VALUE"""),2502)</f>
        <v>2502</v>
      </c>
      <c r="I25" s="4">
        <f ca="1">IFERROR(__xludf.DUMMYFUNCTION("""COMPUTED_VALUE"""),5387366)</f>
        <v>5387366</v>
      </c>
      <c r="J25" s="4">
        <f ca="1">IFERROR(__xludf.DUMMYFUNCTION("""COMPUTED_VALUE"""),2591366)</f>
        <v>2591366</v>
      </c>
    </row>
    <row r="26" spans="8:10" ht="15" customHeight="1">
      <c r="H26" s="4">
        <f ca="1">IFERROR(__xludf.DUMMYFUNCTION("""COMPUTED_VALUE"""),3101)</f>
        <v>3101</v>
      </c>
      <c r="I26" s="4">
        <f ca="1">IFERROR(__xludf.DUMMYFUNCTION("""COMPUTED_VALUE"""),5592000)</f>
        <v>5592000</v>
      </c>
      <c r="J26" s="4">
        <f ca="1">IFERROR(__xludf.DUMMYFUNCTION("""COMPUTED_VALUE"""),2796000)</f>
        <v>2796000</v>
      </c>
    </row>
    <row r="27" spans="8:10" ht="15" customHeight="1">
      <c r="H27" s="4">
        <f ca="1">IFERROR(__xludf.DUMMYFUNCTION("""COMPUTED_VALUE"""),3102)</f>
        <v>3102</v>
      </c>
      <c r="I27" s="4">
        <f ca="1">IFERROR(__xludf.DUMMYFUNCTION("""COMPUTED_VALUE"""),5040000)</f>
        <v>5040000</v>
      </c>
      <c r="J27" s="4">
        <f ca="1">IFERROR(__xludf.DUMMYFUNCTION("""COMPUTED_VALUE"""),2520000)</f>
        <v>2520000</v>
      </c>
    </row>
    <row r="28" spans="8:10" ht="15" customHeight="1">
      <c r="H28" s="4">
        <f ca="1">IFERROR(__xludf.DUMMYFUNCTION("""COMPUTED_VALUE"""),3201)</f>
        <v>3201</v>
      </c>
      <c r="I28" s="4">
        <f ca="1">IFERROR(__xludf.DUMMYFUNCTION("""COMPUTED_VALUE"""),5814000)</f>
        <v>5814000</v>
      </c>
      <c r="J28" s="4">
        <f ca="1">IFERROR(__xludf.DUMMYFUNCTION("""COMPUTED_VALUE"""),3018000)</f>
        <v>3018000</v>
      </c>
    </row>
    <row r="29" spans="8:10" ht="15" customHeight="1">
      <c r="H29" s="4">
        <f ca="1">IFERROR(__xludf.DUMMYFUNCTION("""COMPUTED_VALUE"""),3202)</f>
        <v>3202</v>
      </c>
      <c r="I29" s="4">
        <f ca="1">IFERROR(__xludf.DUMMYFUNCTION("""COMPUTED_VALUE"""),5236646)</f>
        <v>5236646</v>
      </c>
      <c r="J29" s="4">
        <f ca="1">IFERROR(__xludf.DUMMYFUNCTION("""COMPUTED_VALUE"""),2716646)</f>
        <v>2716646</v>
      </c>
    </row>
    <row r="30" spans="8:10" ht="15" customHeight="1">
      <c r="H30" s="4">
        <f ca="1">IFERROR(__xludf.DUMMYFUNCTION("""COMPUTED_VALUE"""),3301)</f>
        <v>3301</v>
      </c>
      <c r="I30" s="4">
        <f ca="1">IFERROR(__xludf.DUMMYFUNCTION("""COMPUTED_VALUE"""),5592000)</f>
        <v>5592000</v>
      </c>
      <c r="J30" s="4">
        <f ca="1">IFERROR(__xludf.DUMMYFUNCTION("""COMPUTED_VALUE"""),2796000)</f>
        <v>2796000</v>
      </c>
    </row>
    <row r="31" spans="8:10" ht="12.75">
      <c r="H31" s="4">
        <f ca="1">IFERROR(__xludf.DUMMYFUNCTION("""COMPUTED_VALUE"""),3302)</f>
        <v>3302</v>
      </c>
      <c r="I31" s="4">
        <f ca="1">IFERROR(__xludf.DUMMYFUNCTION("""COMPUTED_VALUE"""),5040000)</f>
        <v>5040000</v>
      </c>
      <c r="J31" s="4">
        <f ca="1">IFERROR(__xludf.DUMMYFUNCTION("""COMPUTED_VALUE"""),2520000)</f>
        <v>2520000</v>
      </c>
    </row>
    <row r="32" spans="8:10" ht="12.75">
      <c r="H32" s="4">
        <f ca="1">IFERROR(__xludf.DUMMYFUNCTION("""COMPUTED_VALUE"""),3401)</f>
        <v>3401</v>
      </c>
      <c r="I32" s="4">
        <f ca="1">IFERROR(__xludf.DUMMYFUNCTION("""COMPUTED_VALUE"""),5065542)</f>
        <v>5065542</v>
      </c>
      <c r="J32" s="4">
        <f ca="1">IFERROR(__xludf.DUMMYFUNCTION("""COMPUTED_VALUE"""),2545542)</f>
        <v>2545542</v>
      </c>
    </row>
    <row r="33" spans="8:10" ht="12.75">
      <c r="H33" s="4">
        <f ca="1">IFERROR(__xludf.DUMMYFUNCTION("""COMPUTED_VALUE"""),3402)</f>
        <v>3402</v>
      </c>
      <c r="I33" s="4">
        <f ca="1">IFERROR(__xludf.DUMMYFUNCTION("""COMPUTED_VALUE"""),5592038)</f>
        <v>5592038</v>
      </c>
      <c r="J33" s="4">
        <f ca="1">IFERROR(__xludf.DUMMYFUNCTION("""COMPUTED_VALUE"""),2796038)</f>
        <v>2796038</v>
      </c>
    </row>
    <row r="34" spans="8:10" ht="12.75">
      <c r="H34" s="4">
        <f ca="1">IFERROR(__xludf.DUMMYFUNCTION("""COMPUTED_VALUE"""),3501)</f>
        <v>3501</v>
      </c>
      <c r="I34" s="4">
        <f ca="1">IFERROR(__xludf.DUMMYFUNCTION("""COMPUTED_VALUE"""),5040000)</f>
        <v>5040000</v>
      </c>
      <c r="J34" s="4">
        <f ca="1">IFERROR(__xludf.DUMMYFUNCTION("""COMPUTED_VALUE"""),2520000)</f>
        <v>2520000</v>
      </c>
    </row>
    <row r="35" spans="8:10" ht="12.75">
      <c r="H35" s="4">
        <f ca="1">IFERROR(__xludf.DUMMYFUNCTION("""COMPUTED_VALUE"""),3502)</f>
        <v>3502</v>
      </c>
      <c r="I35" s="4">
        <f ca="1">IFERROR(__xludf.DUMMYFUNCTION("""COMPUTED_VALUE"""),5162048)</f>
        <v>5162048</v>
      </c>
      <c r="J35" s="4">
        <f ca="1">IFERROR(__xludf.DUMMYFUNCTION("""COMPUTED_VALUE"""),2642048)</f>
        <v>2642048</v>
      </c>
    </row>
    <row r="36" spans="8:10" ht="12.75">
      <c r="H36" s="4">
        <f ca="1">IFERROR(__xludf.DUMMYFUNCTION("""COMPUTED_VALUE"""),4101)</f>
        <v>4101</v>
      </c>
      <c r="I36" s="4">
        <f ca="1">IFERROR(__xludf.DUMMYFUNCTION("""COMPUTED_VALUE"""),5592000)</f>
        <v>5592000</v>
      </c>
      <c r="J36" s="4">
        <f ca="1">IFERROR(__xludf.DUMMYFUNCTION("""COMPUTED_VALUE"""),2796000)</f>
        <v>2796000</v>
      </c>
    </row>
    <row r="37" spans="8:10" ht="12.75">
      <c r="H37" s="4">
        <f ca="1">IFERROR(__xludf.DUMMYFUNCTION("""COMPUTED_VALUE"""),4102)</f>
        <v>4102</v>
      </c>
      <c r="I37" s="4">
        <f ca="1">IFERROR(__xludf.DUMMYFUNCTION("""COMPUTED_VALUE"""),5702000)</f>
        <v>5702000</v>
      </c>
      <c r="J37" s="4">
        <f ca="1">IFERROR(__xludf.DUMMYFUNCTION("""COMPUTED_VALUE"""),2906000)</f>
        <v>2906000</v>
      </c>
    </row>
    <row r="38" spans="8:10" ht="12.75">
      <c r="H38" s="4">
        <f ca="1">IFERROR(__xludf.DUMMYFUNCTION("""COMPUTED_VALUE"""),4201)</f>
        <v>4201</v>
      </c>
      <c r="I38" s="4">
        <f ca="1">IFERROR(__xludf.DUMMYFUNCTION("""COMPUTED_VALUE"""),5040000)</f>
        <v>5040000</v>
      </c>
      <c r="J38" s="4">
        <f ca="1">IFERROR(__xludf.DUMMYFUNCTION("""COMPUTED_VALUE"""),2520000)</f>
        <v>2520000</v>
      </c>
    </row>
    <row r="39" spans="8:10" ht="12.75">
      <c r="H39" s="4">
        <f ca="1">IFERROR(__xludf.DUMMYFUNCTION("""COMPUTED_VALUE"""),4202)</f>
        <v>4202</v>
      </c>
      <c r="I39" s="4">
        <f ca="1">IFERROR(__xludf.DUMMYFUNCTION("""COMPUTED_VALUE"""),5646403)</f>
        <v>5646403</v>
      </c>
      <c r="J39" s="4">
        <f ca="1">IFERROR(__xludf.DUMMYFUNCTION("""COMPUTED_VALUE"""),2850403)</f>
        <v>2850403</v>
      </c>
    </row>
    <row r="40" spans="8:10" ht="12.75">
      <c r="H40" s="4">
        <f ca="1">IFERROR(__xludf.DUMMYFUNCTION("""COMPUTED_VALUE"""),4301)</f>
        <v>4301</v>
      </c>
      <c r="I40" s="4">
        <f ca="1">IFERROR(__xludf.DUMMYFUNCTION("""COMPUTED_VALUE"""),5240000)</f>
        <v>5240000</v>
      </c>
      <c r="J40" s="4">
        <f ca="1">IFERROR(__xludf.DUMMYFUNCTION("""COMPUTED_VALUE"""),2720000)</f>
        <v>2720000</v>
      </c>
    </row>
    <row r="41" spans="8:10" ht="12.75">
      <c r="H41" s="4">
        <f ca="1">IFERROR(__xludf.DUMMYFUNCTION("""COMPUTED_VALUE"""),4302)</f>
        <v>4302</v>
      </c>
      <c r="I41" s="4">
        <f ca="1">IFERROR(__xludf.DUMMYFUNCTION("""COMPUTED_VALUE"""),5604863)</f>
        <v>5604863</v>
      </c>
      <c r="J41" s="4">
        <f ca="1">IFERROR(__xludf.DUMMYFUNCTION("""COMPUTED_VALUE"""),2808863)</f>
        <v>2808863</v>
      </c>
    </row>
    <row r="42" spans="8:10" ht="12.75">
      <c r="H42" s="4">
        <f ca="1">IFERROR(__xludf.DUMMYFUNCTION("""COMPUTED_VALUE"""),4401)</f>
        <v>4401</v>
      </c>
      <c r="I42" s="4">
        <f ca="1">IFERROR(__xludf.DUMMYFUNCTION("""COMPUTED_VALUE"""),5050000)</f>
        <v>5050000</v>
      </c>
      <c r="J42" s="4">
        <f ca="1">IFERROR(__xludf.DUMMYFUNCTION("""COMPUTED_VALUE"""),2530000)</f>
        <v>2530000</v>
      </c>
    </row>
    <row r="43" spans="8:10" ht="12.75">
      <c r="H43" s="4">
        <f ca="1">IFERROR(__xludf.DUMMYFUNCTION("""COMPUTED_VALUE"""),4402)</f>
        <v>4402</v>
      </c>
      <c r="I43" s="4">
        <f ca="1">IFERROR(__xludf.DUMMYFUNCTION("""COMPUTED_VALUE"""),5531852)</f>
        <v>5531852</v>
      </c>
      <c r="J43" s="4">
        <f ca="1">IFERROR(__xludf.DUMMYFUNCTION("""COMPUTED_VALUE"""),2794442)</f>
        <v>2794442</v>
      </c>
    </row>
    <row r="44" spans="8:10" ht="12.75">
      <c r="H44" s="4">
        <f ca="1">IFERROR(__xludf.DUMMYFUNCTION("""COMPUTED_VALUE"""),4501)</f>
        <v>4501</v>
      </c>
      <c r="I44" s="4">
        <f ca="1">IFERROR(__xludf.DUMMYFUNCTION("""COMPUTED_VALUE"""),5040000)</f>
        <v>5040000</v>
      </c>
      <c r="J44" s="4">
        <f ca="1">IFERROR(__xludf.DUMMYFUNCTION("""COMPUTED_VALUE"""),2520000)</f>
        <v>2520000</v>
      </c>
    </row>
    <row r="45" spans="8:10" ht="12.75">
      <c r="H45" s="4">
        <f ca="1">IFERROR(__xludf.DUMMYFUNCTION("""COMPUTED_VALUE"""),4502)</f>
        <v>4502</v>
      </c>
      <c r="I45" s="4">
        <f ca="1">IFERROR(__xludf.DUMMYFUNCTION("""COMPUTED_VALUE"""),5040000)</f>
        <v>5040000</v>
      </c>
      <c r="J45" s="4">
        <f ca="1">IFERROR(__xludf.DUMMYFUNCTION("""COMPUTED_VALUE"""),2520000)</f>
        <v>2520000</v>
      </c>
    </row>
    <row r="46" spans="8:10" ht="12.75">
      <c r="H46" s="4">
        <f ca="1">IFERROR(__xludf.DUMMYFUNCTION("""COMPUTED_VALUE"""),5101)</f>
        <v>5101</v>
      </c>
      <c r="I46" s="4">
        <f ca="1">IFERROR(__xludf.DUMMYFUNCTION("""COMPUTED_VALUE"""),5592000)</f>
        <v>5592000</v>
      </c>
      <c r="J46" s="4">
        <f ca="1">IFERROR(__xludf.DUMMYFUNCTION("""COMPUTED_VALUE"""),2796000)</f>
        <v>2796000</v>
      </c>
    </row>
    <row r="47" spans="8:10" ht="12.75">
      <c r="H47" s="4">
        <f ca="1">IFERROR(__xludf.DUMMYFUNCTION("""COMPUTED_VALUE"""),5102)</f>
        <v>5102</v>
      </c>
      <c r="I47" s="4">
        <f ca="1">IFERROR(__xludf.DUMMYFUNCTION("""COMPUTED_VALUE"""),8077256)</f>
        <v>8077256</v>
      </c>
      <c r="J47" s="4">
        <f ca="1">IFERROR(__xludf.DUMMYFUNCTION("""COMPUTED_VALUE"""),636324)</f>
        <v>636324</v>
      </c>
    </row>
    <row r="48" spans="8:10" ht="12.75">
      <c r="H48" s="4">
        <f ca="1">IFERROR(__xludf.DUMMYFUNCTION("""COMPUTED_VALUE"""),5201)</f>
        <v>5201</v>
      </c>
      <c r="I48" s="4">
        <f ca="1">IFERROR(__xludf.DUMMYFUNCTION("""COMPUTED_VALUE"""),8177150)</f>
        <v>8177150</v>
      </c>
      <c r="J48" s="4">
        <f ca="1">IFERROR(__xludf.DUMMYFUNCTION("""COMPUTED_VALUE"""),5663206)</f>
        <v>5663206</v>
      </c>
    </row>
    <row r="49" spans="8:10" ht="12.75">
      <c r="H49" s="4">
        <f ca="1">IFERROR(__xludf.DUMMYFUNCTION("""COMPUTED_VALUE"""),5202)</f>
        <v>5202</v>
      </c>
      <c r="I49" s="4">
        <f ca="1">IFERROR(__xludf.DUMMYFUNCTION("""COMPUTED_VALUE"""),5604050)</f>
        <v>5604050</v>
      </c>
      <c r="J49" s="4">
        <f ca="1">IFERROR(__xludf.DUMMYFUNCTION("""COMPUTED_VALUE"""),2808050)</f>
        <v>2808050</v>
      </c>
    </row>
    <row r="50" spans="8:10" ht="12.75">
      <c r="H50" s="4">
        <f ca="1">IFERROR(__xludf.DUMMYFUNCTION("""COMPUTED_VALUE"""),5301)</f>
        <v>5301</v>
      </c>
      <c r="I50" s="4">
        <f ca="1">IFERROR(__xludf.DUMMYFUNCTION("""COMPUTED_VALUE"""),6803926)</f>
        <v>6803926</v>
      </c>
      <c r="J50" s="4">
        <f ca="1">IFERROR(__xludf.DUMMYFUNCTION("""COMPUTED_VALUE"""),4283668)</f>
        <v>4283668</v>
      </c>
    </row>
    <row r="51" spans="8:10" ht="12.75">
      <c r="H51" s="4">
        <f ca="1">IFERROR(__xludf.DUMMYFUNCTION("""COMPUTED_VALUE"""),5302)</f>
        <v>5302</v>
      </c>
      <c r="I51" s="4">
        <f ca="1">IFERROR(__xludf.DUMMYFUNCTION("""COMPUTED_VALUE"""),5503076)</f>
        <v>5503076</v>
      </c>
      <c r="J51" s="4">
        <f ca="1">IFERROR(__xludf.DUMMYFUNCTION("""COMPUTED_VALUE"""),2983076)</f>
        <v>2983076</v>
      </c>
    </row>
    <row r="52" spans="8:10" ht="12.75">
      <c r="H52" s="4">
        <f ca="1">IFERROR(__xludf.DUMMYFUNCTION("""COMPUTED_VALUE"""),5401)</f>
        <v>5401</v>
      </c>
      <c r="I52" s="4">
        <f ca="1">IFERROR(__xludf.DUMMYFUNCTION("""COMPUTED_VALUE"""),5164684)</f>
        <v>5164684</v>
      </c>
      <c r="J52" s="4">
        <f ca="1">IFERROR(__xludf.DUMMYFUNCTION("""COMPUTED_VALUE"""),2644684)</f>
        <v>2644684</v>
      </c>
    </row>
    <row r="53" spans="8:10" ht="12.75">
      <c r="H53" s="4">
        <f ca="1">IFERROR(__xludf.DUMMYFUNCTION("""COMPUTED_VALUE"""),5402)</f>
        <v>5402</v>
      </c>
      <c r="I53" s="4">
        <f ca="1">IFERROR(__xludf.DUMMYFUNCTION("""COMPUTED_VALUE"""),5446768)</f>
        <v>5446768</v>
      </c>
      <c r="J53" s="4">
        <f ca="1">IFERROR(__xludf.DUMMYFUNCTION("""COMPUTED_VALUE"""),2926768)</f>
        <v>2926768</v>
      </c>
    </row>
    <row r="54" spans="8:10" ht="12.75">
      <c r="H54" s="4">
        <f ca="1">IFERROR(__xludf.DUMMYFUNCTION("""COMPUTED_VALUE"""),5501)</f>
        <v>5501</v>
      </c>
      <c r="I54" s="4">
        <f ca="1">IFERROR(__xludf.DUMMYFUNCTION("""COMPUTED_VALUE"""),10765000)</f>
        <v>10765000</v>
      </c>
      <c r="J54" s="4">
        <f ca="1">IFERROR(__xludf.DUMMYFUNCTION("""COMPUTED_VALUE"""),9433212)</f>
        <v>9433212</v>
      </c>
    </row>
    <row r="55" spans="8:10" ht="12.75">
      <c r="H55" s="4">
        <f ca="1">IFERROR(__xludf.DUMMYFUNCTION("""COMPUTED_VALUE"""),5502)</f>
        <v>5502</v>
      </c>
      <c r="I55" s="4">
        <f ca="1">IFERROR(__xludf.DUMMYFUNCTION("""COMPUTED_VALUE"""),5080774)</f>
        <v>5080774</v>
      </c>
      <c r="J55" s="4">
        <f ca="1">IFERROR(__xludf.DUMMYFUNCTION("""COMPUTED_VALUE"""),2560774)</f>
        <v>2560774</v>
      </c>
    </row>
    <row r="56" spans="8:10" ht="12.75">
      <c r="H56" s="4">
        <f ca="1">IFERROR(__xludf.DUMMYFUNCTION("""COMPUTED_VALUE"""),6101)</f>
        <v>6101</v>
      </c>
      <c r="I56" s="4">
        <f ca="1">IFERROR(__xludf.DUMMYFUNCTION("""COMPUTED_VALUE"""),5122200)</f>
        <v>5122200</v>
      </c>
      <c r="J56" s="4">
        <f ca="1">IFERROR(__xludf.DUMMYFUNCTION("""COMPUTED_VALUE"""),2602200)</f>
        <v>2602200</v>
      </c>
    </row>
    <row r="57" spans="8:10" ht="12.75">
      <c r="H57" s="4">
        <f ca="1">IFERROR(__xludf.DUMMYFUNCTION("""COMPUTED_VALUE"""),6102)</f>
        <v>6102</v>
      </c>
      <c r="I57" s="4">
        <f ca="1">IFERROR(__xludf.DUMMYFUNCTION("""COMPUTED_VALUE"""),5592000)</f>
        <v>5592000</v>
      </c>
      <c r="J57" s="4">
        <f ca="1">IFERROR(__xludf.DUMMYFUNCTION("""COMPUTED_VALUE"""),2796000)</f>
        <v>2796000</v>
      </c>
    </row>
    <row r="58" spans="8:10" ht="12.75">
      <c r="H58" s="4">
        <f ca="1">IFERROR(__xludf.DUMMYFUNCTION("""COMPUTED_VALUE"""),6201)</f>
        <v>6201</v>
      </c>
      <c r="I58" s="4">
        <f ca="1">IFERROR(__xludf.DUMMYFUNCTION("""COMPUTED_VALUE"""),5049946)</f>
        <v>5049946</v>
      </c>
      <c r="J58" s="4">
        <f ca="1">IFERROR(__xludf.DUMMYFUNCTION("""COMPUTED_VALUE"""),2529946)</f>
        <v>2529946</v>
      </c>
    </row>
    <row r="59" spans="8:10" ht="12.75">
      <c r="H59" s="4">
        <f ca="1">IFERROR(__xludf.DUMMYFUNCTION("""COMPUTED_VALUE"""),6202)</f>
        <v>6202</v>
      </c>
      <c r="I59" s="4">
        <f ca="1">IFERROR(__xludf.DUMMYFUNCTION("""COMPUTED_VALUE"""),5311727)</f>
        <v>5311727</v>
      </c>
      <c r="J59" s="4">
        <f ca="1">IFERROR(__xludf.DUMMYFUNCTION("""COMPUTED_VALUE"""),2513967)</f>
        <v>2513967</v>
      </c>
    </row>
    <row r="60" spans="8:10" ht="12.75">
      <c r="H60" s="4">
        <f ca="1">IFERROR(__xludf.DUMMYFUNCTION("""COMPUTED_VALUE"""),6301)</f>
        <v>6301</v>
      </c>
      <c r="I60" s="4">
        <f ca="1">IFERROR(__xludf.DUMMYFUNCTION("""COMPUTED_VALUE"""),5090000)</f>
        <v>5090000</v>
      </c>
      <c r="J60" s="4">
        <f ca="1">IFERROR(__xludf.DUMMYFUNCTION("""COMPUTED_VALUE"""),2570000)</f>
        <v>2570000</v>
      </c>
    </row>
    <row r="61" spans="8:10" ht="12.75">
      <c r="H61" s="4">
        <f ca="1">IFERROR(__xludf.DUMMYFUNCTION("""COMPUTED_VALUE"""),6302)</f>
        <v>6302</v>
      </c>
      <c r="I61" s="4">
        <f ca="1">IFERROR(__xludf.DUMMYFUNCTION("""COMPUTED_VALUE"""),6248265)</f>
        <v>6248265</v>
      </c>
      <c r="J61" s="4">
        <f ca="1">IFERROR(__xludf.DUMMYFUNCTION("""COMPUTED_VALUE"""),5130741)</f>
        <v>5130741</v>
      </c>
    </row>
    <row r="62" spans="8:10" ht="12.75">
      <c r="H62" s="4">
        <f ca="1">IFERROR(__xludf.DUMMYFUNCTION("""COMPUTED_VALUE"""),6401)</f>
        <v>6401</v>
      </c>
      <c r="I62" s="4">
        <f ca="1">IFERROR(__xludf.DUMMYFUNCTION("""COMPUTED_VALUE"""),5081050)</f>
        <v>5081050</v>
      </c>
      <c r="J62" s="4">
        <f ca="1">IFERROR(__xludf.DUMMYFUNCTION("""COMPUTED_VALUE"""),2561050)</f>
        <v>2561050</v>
      </c>
    </row>
    <row r="63" spans="8:10" ht="12.75">
      <c r="H63" s="4">
        <f ca="1">IFERROR(__xludf.DUMMYFUNCTION("""COMPUTED_VALUE"""),6402)</f>
        <v>6402</v>
      </c>
      <c r="I63" s="4">
        <f ca="1">IFERROR(__xludf.DUMMYFUNCTION("""COMPUTED_VALUE"""),4593877)</f>
        <v>4593877</v>
      </c>
      <c r="J63" s="4">
        <f ca="1">IFERROR(__xludf.DUMMYFUNCTION("""COMPUTED_VALUE"""),2073877)</f>
        <v>2073877</v>
      </c>
    </row>
    <row r="64" spans="8:10" ht="12.75">
      <c r="H64" s="4">
        <f ca="1">IFERROR(__xludf.DUMMYFUNCTION("""COMPUTED_VALUE"""),6501)</f>
        <v>6501</v>
      </c>
      <c r="I64" s="4">
        <f ca="1">IFERROR(__xludf.DUMMYFUNCTION("""COMPUTED_VALUE"""),4834286)</f>
        <v>4834286</v>
      </c>
      <c r="J64" s="4">
        <f ca="1">IFERROR(__xludf.DUMMYFUNCTION("""COMPUTED_VALUE"""),2524286)</f>
        <v>2524286</v>
      </c>
    </row>
    <row r="65" spans="7:10" ht="12.75">
      <c r="H65" s="4">
        <f ca="1">IFERROR(__xludf.DUMMYFUNCTION("""COMPUTED_VALUE"""),6502)</f>
        <v>6502</v>
      </c>
      <c r="I65" s="4">
        <f ca="1">IFERROR(__xludf.DUMMYFUNCTION("""COMPUTED_VALUE"""),5592000)</f>
        <v>5592000</v>
      </c>
      <c r="J65" s="4">
        <f ca="1">IFERROR(__xludf.DUMMYFUNCTION("""COMPUTED_VALUE"""),2796000)</f>
        <v>2796000</v>
      </c>
    </row>
    <row r="66" spans="7:10" ht="12.75">
      <c r="H66" s="4">
        <f ca="1">IFERROR(__xludf.DUMMYFUNCTION("""COMPUTED_VALUE"""),7101)</f>
        <v>7101</v>
      </c>
      <c r="I66" s="4">
        <f ca="1">IFERROR(__xludf.DUMMYFUNCTION("""COMPUTED_VALUE"""),5260000)</f>
        <v>5260000</v>
      </c>
      <c r="J66" s="4">
        <f ca="1">IFERROR(__xludf.DUMMYFUNCTION("""COMPUTED_VALUE"""),2740000)</f>
        <v>2740000</v>
      </c>
    </row>
    <row r="67" spans="7:10" ht="12.75">
      <c r="H67" s="4">
        <f ca="1">IFERROR(__xludf.DUMMYFUNCTION("""COMPUTED_VALUE"""),7102)</f>
        <v>7102</v>
      </c>
      <c r="I67" s="4">
        <f ca="1">IFERROR(__xludf.DUMMYFUNCTION("""COMPUTED_VALUE"""),5672812)</f>
        <v>5672812</v>
      </c>
      <c r="J67" s="4">
        <f ca="1">IFERROR(__xludf.DUMMYFUNCTION("""COMPUTED_VALUE"""),2876812)</f>
        <v>2876812</v>
      </c>
    </row>
    <row r="68" spans="7:10" ht="12.75">
      <c r="H68" s="4">
        <f ca="1">IFERROR(__xludf.DUMMYFUNCTION("""COMPUTED_VALUE"""),7201)</f>
        <v>7201</v>
      </c>
      <c r="I68" s="4">
        <f ca="1">IFERROR(__xludf.DUMMYFUNCTION("""COMPUTED_VALUE"""),11497189)</f>
        <v>11497189</v>
      </c>
      <c r="J68" s="4">
        <f ca="1">IFERROR(__xludf.DUMMYFUNCTION("""COMPUTED_VALUE"""),2597436)</f>
        <v>2597436</v>
      </c>
    </row>
    <row r="69" spans="7:10" ht="12.75">
      <c r="H69" s="4">
        <f ca="1">IFERROR(__xludf.DUMMYFUNCTION("""COMPUTED_VALUE"""),7202)</f>
        <v>7202</v>
      </c>
      <c r="I69" s="4">
        <f ca="1">IFERROR(__xludf.DUMMYFUNCTION("""COMPUTED_VALUE"""),4681441)</f>
        <v>4681441</v>
      </c>
      <c r="J69" s="4">
        <f ca="1">IFERROR(__xludf.DUMMYFUNCTION("""COMPUTED_VALUE"""),2161441)</f>
        <v>2161441</v>
      </c>
    </row>
    <row r="70" spans="7:10" ht="12.75">
      <c r="H70" s="4">
        <f ca="1">IFERROR(__xludf.DUMMYFUNCTION("""COMPUTED_VALUE"""),7301)</f>
        <v>7301</v>
      </c>
      <c r="I70" s="4">
        <f ca="1">IFERROR(__xludf.DUMMYFUNCTION("""COMPUTED_VALUE"""),5592000)</f>
        <v>5592000</v>
      </c>
      <c r="J70" s="4">
        <f ca="1">IFERROR(__xludf.DUMMYFUNCTION("""COMPUTED_VALUE"""),2796000)</f>
        <v>2796000</v>
      </c>
    </row>
    <row r="71" spans="7:10" ht="12.75">
      <c r="H71" s="4">
        <f ca="1">IFERROR(__xludf.DUMMYFUNCTION("""COMPUTED_VALUE"""),7302)</f>
        <v>7302</v>
      </c>
      <c r="I71" s="4">
        <f ca="1">IFERROR(__xludf.DUMMYFUNCTION("""COMPUTED_VALUE"""),3652010)</f>
        <v>3652010</v>
      </c>
      <c r="J71" s="4">
        <f ca="1">IFERROR(__xludf.DUMMYFUNCTION("""COMPUTED_VALUE"""),1132005)</f>
        <v>1132005</v>
      </c>
    </row>
    <row r="72" spans="7:10" ht="12.75">
      <c r="H72" s="4">
        <f ca="1">IFERROR(__xludf.DUMMYFUNCTION("""COMPUTED_VALUE"""),7401)</f>
        <v>7401</v>
      </c>
      <c r="I72" s="4">
        <f ca="1">IFERROR(__xludf.DUMMYFUNCTION("""COMPUTED_VALUE"""),6898337)</f>
        <v>6898337</v>
      </c>
      <c r="J72" s="4">
        <f ca="1">IFERROR(__xludf.DUMMYFUNCTION("""COMPUTED_VALUE"""),2110118)</f>
        <v>2110118</v>
      </c>
    </row>
    <row r="73" spans="7:10" ht="12.75">
      <c r="H73" s="4">
        <f ca="1">IFERROR(__xludf.DUMMYFUNCTION("""COMPUTED_VALUE"""),7402)</f>
        <v>7402</v>
      </c>
      <c r="I73" s="4">
        <f ca="1">IFERROR(__xludf.DUMMYFUNCTION("""COMPUTED_VALUE"""),5040000)</f>
        <v>5040000</v>
      </c>
      <c r="J73" s="4">
        <f ca="1">IFERROR(__xludf.DUMMYFUNCTION("""COMPUTED_VALUE"""),2520000)</f>
        <v>2520000</v>
      </c>
    </row>
    <row r="74" spans="7:10" ht="12.75">
      <c r="H74" s="4">
        <f ca="1">IFERROR(__xludf.DUMMYFUNCTION("""COMPUTED_VALUE"""),7501)</f>
        <v>7501</v>
      </c>
      <c r="I74" s="4">
        <f ca="1">IFERROR(__xludf.DUMMYFUNCTION("""COMPUTED_VALUE"""),5103866)</f>
        <v>5103866</v>
      </c>
      <c r="J74" s="4">
        <f ca="1">IFERROR(__xludf.DUMMYFUNCTION("""COMPUTED_VALUE"""),2491011)</f>
        <v>2491011</v>
      </c>
    </row>
    <row r="75" spans="7:10" ht="12.75">
      <c r="H75" s="4">
        <f ca="1">IFERROR(__xludf.DUMMYFUNCTION("""COMPUTED_VALUE"""),7502)</f>
        <v>7502</v>
      </c>
      <c r="I75" s="4">
        <f ca="1">IFERROR(__xludf.DUMMYFUNCTION("""COMPUTED_VALUE"""),5040000)</f>
        <v>5040000</v>
      </c>
      <c r="J75" s="4">
        <f ca="1">IFERROR(__xludf.DUMMYFUNCTION("""COMPUTED_VALUE"""),2520000)</f>
        <v>2520000</v>
      </c>
    </row>
    <row r="76" spans="7:10" ht="12.75">
      <c r="H76" s="4">
        <f ca="1">IFERROR(__xludf.DUMMYFUNCTION("""COMPUTED_VALUE"""),8101)</f>
        <v>8101</v>
      </c>
      <c r="I76" s="4">
        <f ca="1">IFERROR(__xludf.DUMMYFUNCTION("""COMPUTED_VALUE"""),5240000)</f>
        <v>5240000</v>
      </c>
      <c r="J76" s="4">
        <f ca="1">IFERROR(__xludf.DUMMYFUNCTION("""COMPUTED_VALUE"""),2720000)</f>
        <v>2720000</v>
      </c>
    </row>
    <row r="77" spans="7:10" ht="12.75">
      <c r="G77" s="9" t="s">
        <v>2471</v>
      </c>
      <c r="H77" s="4">
        <f ca="1">IFERROR(__xludf.DUMMYFUNCTION("""COMPUTED_VALUE"""),8102)</f>
        <v>8102</v>
      </c>
      <c r="I77" s="4">
        <f ca="1">IFERROR(__xludf.DUMMYFUNCTION("""COMPUTED_VALUE"""),5592000)</f>
        <v>5592000</v>
      </c>
      <c r="J77" s="4">
        <f ca="1">IFERROR(__xludf.DUMMYFUNCTION("""COMPUTED_VALUE"""),2796000)</f>
        <v>2796000</v>
      </c>
    </row>
    <row r="78" spans="7:10" ht="12.75">
      <c r="H78" s="4">
        <f ca="1">IFERROR(__xludf.DUMMYFUNCTION("""COMPUTED_VALUE"""),8201)</f>
        <v>8201</v>
      </c>
      <c r="I78" s="4">
        <f ca="1">IFERROR(__xludf.DUMMYFUNCTION("""COMPUTED_VALUE"""),8130000)</f>
        <v>8130000</v>
      </c>
      <c r="J78" s="4">
        <f ca="1">IFERROR(__xludf.DUMMYFUNCTION("""COMPUTED_VALUE"""),5490000)</f>
        <v>5490000</v>
      </c>
    </row>
    <row r="79" spans="7:10" ht="12.75">
      <c r="H79" s="4">
        <f ca="1">IFERROR(__xludf.DUMMYFUNCTION("""COMPUTED_VALUE"""),8202)</f>
        <v>8202</v>
      </c>
      <c r="I79" s="4">
        <f ca="1">IFERROR(__xludf.DUMMYFUNCTION("""COMPUTED_VALUE"""),5814000)</f>
        <v>5814000</v>
      </c>
      <c r="J79" s="4">
        <f ca="1">IFERROR(__xludf.DUMMYFUNCTION("""COMPUTED_VALUE"""),3018000)</f>
        <v>3018000</v>
      </c>
    </row>
    <row r="80" spans="7:10" ht="12.75">
      <c r="H80" s="4">
        <f ca="1">IFERROR(__xludf.DUMMYFUNCTION("""COMPUTED_VALUE"""),8301)</f>
        <v>8301</v>
      </c>
      <c r="I80" s="4">
        <f ca="1">IFERROR(__xludf.DUMMYFUNCTION("""COMPUTED_VALUE"""),7241900)</f>
        <v>7241900</v>
      </c>
      <c r="J80" s="4">
        <f ca="1">IFERROR(__xludf.DUMMYFUNCTION("""COMPUTED_VALUE"""),4721900)</f>
        <v>4721900</v>
      </c>
    </row>
    <row r="81" spans="8:10" ht="12.75">
      <c r="H81" s="4">
        <f ca="1">IFERROR(__xludf.DUMMYFUNCTION("""COMPUTED_VALUE"""),8302)</f>
        <v>8302</v>
      </c>
      <c r="I81" s="4">
        <f ca="1">IFERROR(__xludf.DUMMYFUNCTION("""COMPUTED_VALUE"""),5072000)</f>
        <v>5072000</v>
      </c>
      <c r="J81" s="4">
        <f ca="1">IFERROR(__xludf.DUMMYFUNCTION("""COMPUTED_VALUE"""),2552000)</f>
        <v>2552000</v>
      </c>
    </row>
    <row r="82" spans="8:10" ht="12.75">
      <c r="H82" s="4">
        <f ca="1">IFERROR(__xludf.DUMMYFUNCTION("""COMPUTED_VALUE"""),8401)</f>
        <v>8401</v>
      </c>
      <c r="I82" s="4">
        <f ca="1">IFERROR(__xludf.DUMMYFUNCTION("""COMPUTED_VALUE"""),5389000)</f>
        <v>5389000</v>
      </c>
      <c r="J82" s="4">
        <f ca="1">IFERROR(__xludf.DUMMYFUNCTION("""COMPUTED_VALUE"""),2593000)</f>
        <v>2593000</v>
      </c>
    </row>
    <row r="83" spans="8:10" ht="12.75">
      <c r="H83" s="4">
        <f ca="1">IFERROR(__xludf.DUMMYFUNCTION("""COMPUTED_VALUE"""),8402)</f>
        <v>8402</v>
      </c>
      <c r="I83" s="4">
        <f ca="1">IFERROR(__xludf.DUMMYFUNCTION("""COMPUTED_VALUE"""),5558642)</f>
        <v>5558642</v>
      </c>
      <c r="J83" s="4">
        <f ca="1">IFERROR(__xludf.DUMMYFUNCTION("""COMPUTED_VALUE"""),2828642)</f>
        <v>2828642</v>
      </c>
    </row>
    <row r="84" spans="8:10" ht="12.75">
      <c r="H84" s="4">
        <f ca="1">IFERROR(__xludf.DUMMYFUNCTION("""COMPUTED_VALUE"""),8501)</f>
        <v>8501</v>
      </c>
      <c r="I84" s="4">
        <f ca="1">IFERROR(__xludf.DUMMYFUNCTION("""COMPUTED_VALUE"""),4631457)</f>
        <v>4631457</v>
      </c>
      <c r="J84" s="4">
        <f ca="1">IFERROR(__xludf.DUMMYFUNCTION("""COMPUTED_VALUE"""),0)</f>
        <v>0</v>
      </c>
    </row>
    <row r="85" spans="8:10" ht="12.75">
      <c r="H85" s="4">
        <f ca="1">IFERROR(__xludf.DUMMYFUNCTION("""COMPUTED_VALUE"""),8502)</f>
        <v>8502</v>
      </c>
      <c r="I85" s="4">
        <f ca="1">IFERROR(__xludf.DUMMYFUNCTION("""COMPUTED_VALUE"""),5592000)</f>
        <v>5592000</v>
      </c>
      <c r="J85" s="4">
        <f ca="1">IFERROR(__xludf.DUMMYFUNCTION("""COMPUTED_VALUE"""),2796000)</f>
        <v>2796000</v>
      </c>
    </row>
    <row r="86" spans="8:10" ht="12.75">
      <c r="H86" s="4">
        <f ca="1">IFERROR(__xludf.DUMMYFUNCTION("""COMPUTED_VALUE"""),2996611)</f>
        <v>2996611</v>
      </c>
      <c r="I86" s="4">
        <f ca="1">IFERROR(__xludf.DUMMYFUNCTION("""COMPUTED_VALUE"""),44267890)</f>
        <v>44267890</v>
      </c>
      <c r="J86" s="4">
        <f ca="1">IFERROR(__xludf.DUMMYFUNCTION("""COMPUTED_VALUE"""),51789486)</f>
        <v>51789486</v>
      </c>
    </row>
    <row r="87" spans="8:10" ht="12.75">
      <c r="H87" s="4">
        <f ca="1">IFERROR(__xludf.DUMMYFUNCTION("""COMPUTED_VALUE"""),10270367)</f>
        <v>10270367</v>
      </c>
      <c r="I87" s="4">
        <f ca="1">IFERROR(__xludf.DUMMYFUNCTION("""COMPUTED_VALUE"""),6793600)</f>
        <v>6793600</v>
      </c>
      <c r="J87" s="4">
        <f ca="1">IFERROR(__xludf.DUMMYFUNCTION("""COMPUTED_VALUE"""),6793600)</f>
        <v>6793600</v>
      </c>
    </row>
    <row r="88" spans="8:10" ht="12.75">
      <c r="H88" s="4">
        <f ca="1">IFERROR(__xludf.DUMMYFUNCTION("""COMPUTED_VALUE"""),11312497)</f>
        <v>11312497</v>
      </c>
      <c r="I88" s="4">
        <f ca="1">IFERROR(__xludf.DUMMYFUNCTION("""COMPUTED_VALUE"""),12000)</f>
        <v>12000</v>
      </c>
      <c r="J88" s="4">
        <f ca="1">IFERROR(__xludf.DUMMYFUNCTION("""COMPUTED_VALUE"""),0)</f>
        <v>0</v>
      </c>
    </row>
    <row r="89" spans="8:10" ht="12.75">
      <c r="H89" s="4">
        <f ca="1">IFERROR(__xludf.DUMMYFUNCTION("""COMPUTED_VALUE"""),16705298)</f>
        <v>16705298</v>
      </c>
      <c r="I89" s="4">
        <f ca="1">IFERROR(__xludf.DUMMYFUNCTION("""COMPUTED_VALUE"""),2763600)</f>
        <v>2763600</v>
      </c>
      <c r="J89" s="4">
        <f ca="1">IFERROR(__xludf.DUMMYFUNCTION("""COMPUTED_VALUE"""),2763600)</f>
        <v>2763600</v>
      </c>
    </row>
    <row r="90" spans="8:10" ht="12.75">
      <c r="H90" s="4">
        <f ca="1">IFERROR(__xludf.DUMMYFUNCTION("""COMPUTED_VALUE"""),19381471)</f>
        <v>19381471</v>
      </c>
      <c r="I90" s="4">
        <f ca="1">IFERROR(__xludf.DUMMYFUNCTION("""COMPUTED_VALUE"""),63500)</f>
        <v>63500</v>
      </c>
      <c r="J90" s="4">
        <f ca="1">IFERROR(__xludf.DUMMYFUNCTION("""COMPUTED_VALUE"""),0)</f>
        <v>0</v>
      </c>
    </row>
    <row r="91" spans="8:10" ht="12.75">
      <c r="H91" s="4">
        <f ca="1">IFERROR(__xludf.DUMMYFUNCTION("""COMPUTED_VALUE"""),23973319)</f>
        <v>23973319</v>
      </c>
      <c r="I91" s="4">
        <f ca="1">IFERROR(__xludf.DUMMYFUNCTION("""COMPUTED_VALUE"""),48000)</f>
        <v>48000</v>
      </c>
      <c r="J91" s="4">
        <f ca="1">IFERROR(__xludf.DUMMYFUNCTION("""COMPUTED_VALUE"""),340000)</f>
        <v>340000</v>
      </c>
    </row>
    <row r="92" spans="8:10" ht="12.75">
      <c r="H92" s="4">
        <f ca="1">IFERROR(__xludf.DUMMYFUNCTION("""COMPUTED_VALUE"""),36705515)</f>
        <v>36705515</v>
      </c>
      <c r="I92" s="4">
        <f ca="1">IFERROR(__xludf.DUMMYFUNCTION("""COMPUTED_VALUE"""),272400)</f>
        <v>272400</v>
      </c>
      <c r="J92" s="4">
        <f ca="1">IFERROR(__xludf.DUMMYFUNCTION("""COMPUTED_VALUE"""),0)</f>
        <v>0</v>
      </c>
    </row>
    <row r="93" spans="8:10" ht="12.75">
      <c r="H93" s="4">
        <f ca="1">IFERROR(__xludf.DUMMYFUNCTION("""COMPUTED_VALUE"""),52253810)</f>
        <v>52253810</v>
      </c>
      <c r="I93" s="4">
        <f ca="1">IFERROR(__xludf.DUMMYFUNCTION("""COMPUTED_VALUE"""),300000)</f>
        <v>300000</v>
      </c>
      <c r="J93" s="4">
        <f ca="1">IFERROR(__xludf.DUMMYFUNCTION("""COMPUTED_VALUE"""),300000)</f>
        <v>300000</v>
      </c>
    </row>
    <row r="94" spans="8:10" ht="12.75">
      <c r="H94" s="4">
        <f ca="1">IFERROR(__xludf.DUMMYFUNCTION("""COMPUTED_VALUE"""),52263662)</f>
        <v>52263662</v>
      </c>
      <c r="I94" s="4">
        <f ca="1">IFERROR(__xludf.DUMMYFUNCTION("""COMPUTED_VALUE"""),97000)</f>
        <v>97000</v>
      </c>
      <c r="J94" s="4">
        <f ca="1">IFERROR(__xludf.DUMMYFUNCTION("""COMPUTED_VALUE"""),0)</f>
        <v>0</v>
      </c>
    </row>
    <row r="95" spans="8:10" ht="12.75">
      <c r="H95" s="4">
        <f ca="1">IFERROR(__xludf.DUMMYFUNCTION("""COMPUTED_VALUE"""),52295664)</f>
        <v>52295664</v>
      </c>
      <c r="I95" s="4">
        <f ca="1">IFERROR(__xludf.DUMMYFUNCTION("""COMPUTED_VALUE"""),15712800)</f>
        <v>15712800</v>
      </c>
      <c r="J95" s="4">
        <f ca="1">IFERROR(__xludf.DUMMYFUNCTION("""COMPUTED_VALUE"""),15712800)</f>
        <v>15712800</v>
      </c>
    </row>
    <row r="96" spans="8:10" ht="12.75">
      <c r="H96" s="4">
        <f ca="1">IFERROR(__xludf.DUMMYFUNCTION("""COMPUTED_VALUE"""),52802923)</f>
        <v>52802923</v>
      </c>
      <c r="I96" s="4">
        <f ca="1">IFERROR(__xludf.DUMMYFUNCTION("""COMPUTED_VALUE"""),28790)</f>
        <v>28790</v>
      </c>
      <c r="J96" s="4">
        <f ca="1">IFERROR(__xludf.DUMMYFUNCTION("""COMPUTED_VALUE"""),0)</f>
        <v>0</v>
      </c>
    </row>
    <row r="97" spans="8:10" ht="12.75">
      <c r="H97" s="4">
        <f ca="1">IFERROR(__xludf.DUMMYFUNCTION("""COMPUTED_VALUE"""),52815963)</f>
        <v>52815963</v>
      </c>
      <c r="I97" s="4">
        <f ca="1">IFERROR(__xludf.DUMMYFUNCTION("""COMPUTED_VALUE"""),20400)</f>
        <v>20400</v>
      </c>
      <c r="J97" s="4">
        <f ca="1">IFERROR(__xludf.DUMMYFUNCTION("""COMPUTED_VALUE"""),0)</f>
        <v>0</v>
      </c>
    </row>
    <row r="98" spans="8:10" ht="12.75">
      <c r="H98" s="4">
        <f ca="1">IFERROR(__xludf.DUMMYFUNCTION("""COMPUTED_VALUE"""),63357862)</f>
        <v>63357862</v>
      </c>
      <c r="I98" s="4">
        <f ca="1">IFERROR(__xludf.DUMMYFUNCTION("""COMPUTED_VALUE"""),10325160)</f>
        <v>10325160</v>
      </c>
      <c r="J98" s="4">
        <f ca="1">IFERROR(__xludf.DUMMYFUNCTION("""COMPUTED_VALUE"""),10325160)</f>
        <v>10325160</v>
      </c>
    </row>
    <row r="99" spans="8:10" ht="12.75">
      <c r="H99" s="4">
        <f ca="1">IFERROR(__xludf.DUMMYFUNCTION("""COMPUTED_VALUE"""),79146909)</f>
        <v>79146909</v>
      </c>
      <c r="I99" s="4">
        <f ca="1">IFERROR(__xludf.DUMMYFUNCTION("""COMPUTED_VALUE"""),65900)</f>
        <v>65900</v>
      </c>
      <c r="J99" s="4">
        <f ca="1">IFERROR(__xludf.DUMMYFUNCTION("""COMPUTED_VALUE"""),0)</f>
        <v>0</v>
      </c>
    </row>
    <row r="100" spans="8:10" ht="12.75">
      <c r="H100" s="4">
        <f ca="1">IFERROR(__xludf.DUMMYFUNCTION("""COMPUTED_VALUE"""),79151118)</f>
        <v>79151118</v>
      </c>
      <c r="I100" s="4">
        <f ca="1">IFERROR(__xludf.DUMMYFUNCTION("""COMPUTED_VALUE"""),105000)</f>
        <v>105000</v>
      </c>
      <c r="J100" s="4">
        <f ca="1">IFERROR(__xludf.DUMMYFUNCTION("""COMPUTED_VALUE"""),0)</f>
        <v>0</v>
      </c>
    </row>
    <row r="101" spans="8:10" ht="12.75">
      <c r="H101" s="4">
        <f ca="1">IFERROR(__xludf.DUMMYFUNCTION("""COMPUTED_VALUE"""),79409804)</f>
        <v>79409804</v>
      </c>
      <c r="I101" s="4">
        <f ca="1">IFERROR(__xludf.DUMMYFUNCTION("""COMPUTED_VALUE"""),60000)</f>
        <v>60000</v>
      </c>
      <c r="J101" s="4">
        <f ca="1">IFERROR(__xludf.DUMMYFUNCTION("""COMPUTED_VALUE"""),0)</f>
        <v>0</v>
      </c>
    </row>
    <row r="102" spans="8:10" ht="12.75">
      <c r="H102" s="4">
        <f ca="1">IFERROR(__xludf.DUMMYFUNCTION("""COMPUTED_VALUE"""),79432896)</f>
        <v>79432896</v>
      </c>
      <c r="I102" s="4">
        <f ca="1">IFERROR(__xludf.DUMMYFUNCTION("""COMPUTED_VALUE"""),135000)</f>
        <v>135000</v>
      </c>
      <c r="J102" s="4">
        <f ca="1">IFERROR(__xludf.DUMMYFUNCTION("""COMPUTED_VALUE"""),0)</f>
        <v>0</v>
      </c>
    </row>
    <row r="103" spans="8:10" ht="12.75">
      <c r="H103" s="4">
        <f ca="1">IFERROR(__xludf.DUMMYFUNCTION("""COMPUTED_VALUE"""),79518142)</f>
        <v>79518142</v>
      </c>
      <c r="I103" s="4">
        <f ca="1">IFERROR(__xludf.DUMMYFUNCTION("""COMPUTED_VALUE"""),6700)</f>
        <v>6700</v>
      </c>
      <c r="J103" s="4">
        <f ca="1">IFERROR(__xludf.DUMMYFUNCTION("""COMPUTED_VALUE"""),0)</f>
        <v>0</v>
      </c>
    </row>
    <row r="104" spans="8:10" ht="12.75">
      <c r="H104" s="4">
        <f ca="1">IFERROR(__xludf.DUMMYFUNCTION("""COMPUTED_VALUE"""),79529064)</f>
        <v>79529064</v>
      </c>
      <c r="I104" s="4">
        <f ca="1">IFERROR(__xludf.DUMMYFUNCTION("""COMPUTED_VALUE"""),283400)</f>
        <v>283400</v>
      </c>
      <c r="J104" s="4">
        <f ca="1">IFERROR(__xludf.DUMMYFUNCTION("""COMPUTED_VALUE"""),0)</f>
        <v>0</v>
      </c>
    </row>
    <row r="105" spans="8:10" ht="12.75">
      <c r="H105" s="4">
        <f ca="1">IFERROR(__xludf.DUMMYFUNCTION("""COMPUTED_VALUE"""),79531561)</f>
        <v>79531561</v>
      </c>
      <c r="I105" s="4">
        <f ca="1">IFERROR(__xludf.DUMMYFUNCTION("""COMPUTED_VALUE"""),35300)</f>
        <v>35300</v>
      </c>
      <c r="J105" s="4">
        <f ca="1">IFERROR(__xludf.DUMMYFUNCTION("""COMPUTED_VALUE"""),0)</f>
        <v>0</v>
      </c>
    </row>
    <row r="106" spans="8:10" ht="12.75">
      <c r="H106" s="4">
        <f ca="1">IFERROR(__xludf.DUMMYFUNCTION("""COMPUTED_VALUE"""),79625359)</f>
        <v>79625359</v>
      </c>
      <c r="I106" s="4">
        <f ca="1">IFERROR(__xludf.DUMMYFUNCTION("""COMPUTED_VALUE"""),25800)</f>
        <v>25800</v>
      </c>
      <c r="J106" s="4">
        <f ca="1">IFERROR(__xludf.DUMMYFUNCTION("""COMPUTED_VALUE"""),0)</f>
        <v>0</v>
      </c>
    </row>
    <row r="107" spans="8:10" ht="12.75">
      <c r="H107" s="4">
        <f ca="1">IFERROR(__xludf.DUMMYFUNCTION("""COMPUTED_VALUE"""),79639323)</f>
        <v>79639323</v>
      </c>
      <c r="I107" s="4">
        <f ca="1">IFERROR(__xludf.DUMMYFUNCTION("""COMPUTED_VALUE"""),16056)</f>
        <v>16056</v>
      </c>
      <c r="J107" s="4">
        <f ca="1">IFERROR(__xludf.DUMMYFUNCTION("""COMPUTED_VALUE"""),0)</f>
        <v>0</v>
      </c>
    </row>
    <row r="108" spans="8:10" ht="12.75">
      <c r="H108" s="4">
        <f ca="1">IFERROR(__xludf.DUMMYFUNCTION("""COMPUTED_VALUE"""),79668205)</f>
        <v>79668205</v>
      </c>
      <c r="I108" s="4">
        <f ca="1">IFERROR(__xludf.DUMMYFUNCTION("""COMPUTED_VALUE"""),210000)</f>
        <v>210000</v>
      </c>
      <c r="J108" s="4">
        <f ca="1">IFERROR(__xludf.DUMMYFUNCTION("""COMPUTED_VALUE"""),0)</f>
        <v>0</v>
      </c>
    </row>
    <row r="109" spans="8:10" ht="12.75">
      <c r="H109" s="4">
        <f ca="1">IFERROR(__xludf.DUMMYFUNCTION("""COMPUTED_VALUE"""),79870931)</f>
        <v>79870931</v>
      </c>
      <c r="I109" s="4">
        <f ca="1">IFERROR(__xludf.DUMMYFUNCTION("""COMPUTED_VALUE"""),1800)</f>
        <v>1800</v>
      </c>
      <c r="J109" s="4">
        <f ca="1">IFERROR(__xludf.DUMMYFUNCTION("""COMPUTED_VALUE"""),0)</f>
        <v>0</v>
      </c>
    </row>
    <row r="110" spans="8:10" ht="12.75">
      <c r="H110" s="4">
        <f ca="1">IFERROR(__xludf.DUMMYFUNCTION("""COMPUTED_VALUE"""),80503060)</f>
        <v>80503060</v>
      </c>
      <c r="I110" s="4">
        <f ca="1">IFERROR(__xludf.DUMMYFUNCTION("""COMPUTED_VALUE"""),626000)</f>
        <v>626000</v>
      </c>
      <c r="J110" s="4">
        <f ca="1">IFERROR(__xludf.DUMMYFUNCTION("""COMPUTED_VALUE"""),626000)</f>
        <v>626000</v>
      </c>
    </row>
    <row r="111" spans="8:10" ht="12.75">
      <c r="H111" s="4">
        <f ca="1">IFERROR(__xludf.DUMMYFUNCTION("""COMPUTED_VALUE"""),222222222)</f>
        <v>222222222</v>
      </c>
      <c r="I111" s="4">
        <f ca="1">IFERROR(__xludf.DUMMYFUNCTION("""COMPUTED_VALUE"""),210500)</f>
        <v>210500</v>
      </c>
      <c r="J111" s="4">
        <f ca="1">IFERROR(__xludf.DUMMYFUNCTION("""COMPUTED_VALUE"""),0)</f>
        <v>0</v>
      </c>
    </row>
    <row r="112" spans="8:10" ht="12.75">
      <c r="H112" s="4">
        <f ca="1">IFERROR(__xludf.DUMMYFUNCTION("""COMPUTED_VALUE"""),800007813)</f>
        <v>800007813</v>
      </c>
      <c r="I112" s="4">
        <f ca="1">IFERROR(__xludf.DUMMYFUNCTION("""COMPUTED_VALUE"""),311910)</f>
        <v>311910</v>
      </c>
      <c r="J112" s="4">
        <f ca="1">IFERROR(__xludf.DUMMYFUNCTION("""COMPUTED_VALUE"""),311910)</f>
        <v>311910</v>
      </c>
    </row>
    <row r="113" spans="8:10" ht="12.75">
      <c r="H113" s="4">
        <f ca="1">IFERROR(__xludf.DUMMYFUNCTION("""COMPUTED_VALUE"""),830015825)</f>
        <v>830015825</v>
      </c>
      <c r="I113" s="4">
        <f ca="1">IFERROR(__xludf.DUMMYFUNCTION("""COMPUTED_VALUE"""),1170000)</f>
        <v>1170000</v>
      </c>
      <c r="J113" s="4">
        <f ca="1">IFERROR(__xludf.DUMMYFUNCTION("""COMPUTED_VALUE"""),1170000)</f>
        <v>1170000</v>
      </c>
    </row>
    <row r="114" spans="8:10" ht="12.75">
      <c r="H114" s="4">
        <f ca="1">IFERROR(__xludf.DUMMYFUNCTION("""COMPUTED_VALUE"""),830032722)</f>
        <v>830032722</v>
      </c>
      <c r="I114" s="4">
        <f ca="1">IFERROR(__xludf.DUMMYFUNCTION("""COMPUTED_VALUE"""),22800)</f>
        <v>22800</v>
      </c>
      <c r="J114" s="4">
        <f ca="1">IFERROR(__xludf.DUMMYFUNCTION("""COMPUTED_VALUE"""),0)</f>
        <v>0</v>
      </c>
    </row>
    <row r="115" spans="8:10" ht="12.75">
      <c r="H115" s="4">
        <f ca="1">IFERROR(__xludf.DUMMYFUNCTION("""COMPUTED_VALUE"""),830037248)</f>
        <v>830037248</v>
      </c>
      <c r="I115" s="4">
        <f ca="1">IFERROR(__xludf.DUMMYFUNCTION("""COMPUTED_VALUE"""),10877240)</f>
        <v>10877240</v>
      </c>
      <c r="J115" s="4">
        <f ca="1">IFERROR(__xludf.DUMMYFUNCTION("""COMPUTED_VALUE"""),10877240)</f>
        <v>10877240</v>
      </c>
    </row>
    <row r="116" spans="8:10" ht="12.75">
      <c r="H116" s="4">
        <f ca="1">IFERROR(__xludf.DUMMYFUNCTION("""COMPUTED_VALUE"""),830037946)</f>
        <v>830037946</v>
      </c>
      <c r="I116" s="4">
        <f ca="1">IFERROR(__xludf.DUMMYFUNCTION("""COMPUTED_VALUE"""),77300)</f>
        <v>77300</v>
      </c>
      <c r="J116" s="4">
        <f ca="1">IFERROR(__xludf.DUMMYFUNCTION("""COMPUTED_VALUE"""),0)</f>
        <v>0</v>
      </c>
    </row>
    <row r="117" spans="8:10" ht="12.75">
      <c r="H117" s="4">
        <f ca="1">IFERROR(__xludf.DUMMYFUNCTION("""COMPUTED_VALUE"""),830046328)</f>
        <v>830046328</v>
      </c>
      <c r="I117" s="4">
        <f ca="1">IFERROR(__xludf.DUMMYFUNCTION("""COMPUTED_VALUE"""),196966637.62)</f>
        <v>196966637.62</v>
      </c>
      <c r="J117" s="4">
        <f ca="1">IFERROR(__xludf.DUMMYFUNCTION("""COMPUTED_VALUE"""),195726119.139999)</f>
        <v>195726119.139999</v>
      </c>
    </row>
    <row r="118" spans="8:10" ht="12.75">
      <c r="H118" s="4">
        <f ca="1">IFERROR(__xludf.DUMMYFUNCTION("""COMPUTED_VALUE"""),830082027)</f>
        <v>830082027</v>
      </c>
      <c r="I118" s="4">
        <f ca="1">IFERROR(__xludf.DUMMYFUNCTION("""COMPUTED_VALUE"""),160952198)</f>
        <v>160952198</v>
      </c>
      <c r="J118" s="4">
        <f ca="1">IFERROR(__xludf.DUMMYFUNCTION("""COMPUTED_VALUE"""),160952198)</f>
        <v>160952198</v>
      </c>
    </row>
    <row r="119" spans="8:10" ht="12.75">
      <c r="H119" s="4">
        <f ca="1">IFERROR(__xludf.DUMMYFUNCTION("""COMPUTED_VALUE"""),830122566)</f>
        <v>830122566</v>
      </c>
      <c r="I119" s="4">
        <f ca="1">IFERROR(__xludf.DUMMYFUNCTION("""COMPUTED_VALUE"""),1755735)</f>
        <v>1755735</v>
      </c>
      <c r="J119" s="4">
        <f ca="1">IFERROR(__xludf.DUMMYFUNCTION("""COMPUTED_VALUE"""),1525697)</f>
        <v>1525697</v>
      </c>
    </row>
    <row r="120" spans="8:10" ht="12.75">
      <c r="H120" s="4">
        <f ca="1">IFERROR(__xludf.DUMMYFUNCTION("""COMPUTED_VALUE"""),860034594)</f>
        <v>860034594</v>
      </c>
      <c r="I120" s="4">
        <f ca="1">IFERROR(__xludf.DUMMYFUNCTION("""COMPUTED_VALUE"""),10509.49)</f>
        <v>10509.49</v>
      </c>
      <c r="J120" s="4">
        <f ca="1">IFERROR(__xludf.DUMMYFUNCTION("""COMPUTED_VALUE"""),1711660.26999999)</f>
        <v>1711660.26999999</v>
      </c>
    </row>
    <row r="121" spans="8:10" ht="12.75">
      <c r="H121" s="4">
        <f ca="1">IFERROR(__xludf.DUMMYFUNCTION("""COMPUTED_VALUE"""),860037707)</f>
        <v>860037707</v>
      </c>
      <c r="I121" s="4">
        <f ca="1">IFERROR(__xludf.DUMMYFUNCTION("""COMPUTED_VALUE"""),21001504)</f>
        <v>21001504</v>
      </c>
      <c r="J121" s="4">
        <f ca="1">IFERROR(__xludf.DUMMYFUNCTION("""COMPUTED_VALUE"""),21001504)</f>
        <v>21001504</v>
      </c>
    </row>
    <row r="122" spans="8:10" ht="12.75">
      <c r="H122" s="4">
        <f ca="1">IFERROR(__xludf.DUMMYFUNCTION("""COMPUTED_VALUE"""),860066633)</f>
        <v>860066633</v>
      </c>
      <c r="I122" s="4">
        <f ca="1">IFERROR(__xludf.DUMMYFUNCTION("""COMPUTED_VALUE"""),26500)</f>
        <v>26500</v>
      </c>
      <c r="J122" s="4">
        <f ca="1">IFERROR(__xludf.DUMMYFUNCTION("""COMPUTED_VALUE"""),0)</f>
        <v>0</v>
      </c>
    </row>
    <row r="123" spans="8:10" ht="12.75">
      <c r="H123" s="4">
        <f ca="1">IFERROR(__xludf.DUMMYFUNCTION("""COMPUTED_VALUE"""),860512330)</f>
        <v>860512330</v>
      </c>
      <c r="I123" s="4">
        <f ca="1">IFERROR(__xludf.DUMMYFUNCTION("""COMPUTED_VALUE"""),15500)</f>
        <v>15500</v>
      </c>
      <c r="J123" s="4">
        <f ca="1">IFERROR(__xludf.DUMMYFUNCTION("""COMPUTED_VALUE"""),0)</f>
        <v>0</v>
      </c>
    </row>
    <row r="124" spans="8:10" ht="12.75">
      <c r="H124" s="4">
        <f ca="1">IFERROR(__xludf.DUMMYFUNCTION("""COMPUTED_VALUE"""),899999094)</f>
        <v>899999094</v>
      </c>
      <c r="I124" s="4">
        <f ca="1">IFERROR(__xludf.DUMMYFUNCTION("""COMPUTED_VALUE"""),1668350)</f>
        <v>1668350</v>
      </c>
      <c r="J124" s="4">
        <f ca="1">IFERROR(__xludf.DUMMYFUNCTION("""COMPUTED_VALUE"""),1668350)</f>
        <v>1668350</v>
      </c>
    </row>
    <row r="125" spans="8:10" ht="12.75">
      <c r="H125" s="4">
        <f ca="1">IFERROR(__xludf.DUMMYFUNCTION("""COMPUTED_VALUE"""),899999999)</f>
        <v>899999999</v>
      </c>
      <c r="I125" s="4">
        <f ca="1">IFERROR(__xludf.DUMMYFUNCTION("""COMPUTED_VALUE"""),455624)</f>
        <v>455624</v>
      </c>
      <c r="J125" s="4">
        <f ca="1">IFERROR(__xludf.DUMMYFUNCTION("""COMPUTED_VALUE"""),0)</f>
        <v>0</v>
      </c>
    </row>
    <row r="126" spans="8:10" ht="12.75">
      <c r="H126" s="4">
        <f ca="1">IFERROR(__xludf.DUMMYFUNCTION("""COMPUTED_VALUE"""),900078103)</f>
        <v>900078103</v>
      </c>
      <c r="I126" s="4">
        <f ca="1">IFERROR(__xludf.DUMMYFUNCTION("""COMPUTED_VALUE"""),20000)</f>
        <v>20000</v>
      </c>
      <c r="J126" s="4">
        <f ca="1">IFERROR(__xludf.DUMMYFUNCTION("""COMPUTED_VALUE"""),0)</f>
        <v>0</v>
      </c>
    </row>
    <row r="127" spans="8:10" ht="12.75">
      <c r="H127" s="4">
        <f ca="1">IFERROR(__xludf.DUMMYFUNCTION("""COMPUTED_VALUE"""),900498730)</f>
        <v>900498730</v>
      </c>
      <c r="I127" s="4">
        <f ca="1">IFERROR(__xludf.DUMMYFUNCTION("""COMPUTED_VALUE"""),326600)</f>
        <v>326600</v>
      </c>
      <c r="J127" s="4">
        <f ca="1">IFERROR(__xludf.DUMMYFUNCTION("""COMPUTED_VALUE"""),0)</f>
        <v>0</v>
      </c>
    </row>
    <row r="128" spans="8:10" ht="12.75">
      <c r="H128" s="4">
        <f ca="1">IFERROR(__xludf.DUMMYFUNCTION("""COMPUTED_VALUE"""),900511438)</f>
        <v>900511438</v>
      </c>
      <c r="I128" s="4">
        <f ca="1">IFERROR(__xludf.DUMMYFUNCTION("""COMPUTED_VALUE"""),116000)</f>
        <v>116000</v>
      </c>
      <c r="J128" s="4">
        <f ca="1">IFERROR(__xludf.DUMMYFUNCTION("""COMPUTED_VALUE"""),0)</f>
        <v>0</v>
      </c>
    </row>
    <row r="129" spans="8:10" ht="12.75">
      <c r="H129" s="4">
        <f ca="1">IFERROR(__xludf.DUMMYFUNCTION("""COMPUTED_VALUE"""),900566818)</f>
        <v>900566818</v>
      </c>
      <c r="I129" s="4">
        <f ca="1">IFERROR(__xludf.DUMMYFUNCTION("""COMPUTED_VALUE"""),77100)</f>
        <v>77100</v>
      </c>
      <c r="J129" s="4">
        <f ca="1">IFERROR(__xludf.DUMMYFUNCTION("""COMPUTED_VALUE"""),0)</f>
        <v>0</v>
      </c>
    </row>
    <row r="130" spans="8:10" ht="12.75">
      <c r="H130" s="4">
        <f ca="1">IFERROR(__xludf.DUMMYFUNCTION("""COMPUTED_VALUE"""),900595224)</f>
        <v>900595224</v>
      </c>
      <c r="I130" s="4">
        <f ca="1">IFERROR(__xludf.DUMMYFUNCTION("""COMPUTED_VALUE"""),642600)</f>
        <v>642600</v>
      </c>
      <c r="J130" s="4">
        <f ca="1">IFERROR(__xludf.DUMMYFUNCTION("""COMPUTED_VALUE"""),642600)</f>
        <v>642600</v>
      </c>
    </row>
    <row r="131" spans="8:10" ht="12.75">
      <c r="H131" s="4">
        <f ca="1">IFERROR(__xludf.DUMMYFUNCTION("""COMPUTED_VALUE"""),900882422)</f>
        <v>900882422</v>
      </c>
      <c r="I131" s="4">
        <f ca="1">IFERROR(__xludf.DUMMYFUNCTION("""COMPUTED_VALUE"""),10550)</f>
        <v>10550</v>
      </c>
      <c r="J131" s="4">
        <f ca="1">IFERROR(__xludf.DUMMYFUNCTION("""COMPUTED_VALUE"""),0)</f>
        <v>0</v>
      </c>
    </row>
    <row r="132" spans="8:10" ht="12.75">
      <c r="H132" s="4">
        <f ca="1">IFERROR(__xludf.DUMMYFUNCTION("""COMPUTED_VALUE"""),900943243)</f>
        <v>900943243</v>
      </c>
      <c r="I132" s="4">
        <f ca="1">IFERROR(__xludf.DUMMYFUNCTION("""COMPUTED_VALUE"""),59050)</f>
        <v>59050</v>
      </c>
      <c r="J132" s="4">
        <f ca="1">IFERROR(__xludf.DUMMYFUNCTION("""COMPUTED_VALUE"""),0)</f>
        <v>0</v>
      </c>
    </row>
    <row r="133" spans="8:10" ht="12.75">
      <c r="H133" s="4">
        <f ca="1">IFERROR(__xludf.DUMMYFUNCTION("""COMPUTED_VALUE"""),900980929)</f>
        <v>900980929</v>
      </c>
      <c r="I133" s="4">
        <f ca="1">IFERROR(__xludf.DUMMYFUNCTION("""COMPUTED_VALUE"""),725000)</f>
        <v>725000</v>
      </c>
      <c r="J133" s="4">
        <f ca="1">IFERROR(__xludf.DUMMYFUNCTION("""COMPUTED_VALUE"""),340000)</f>
        <v>340000</v>
      </c>
    </row>
    <row r="134" spans="8:10" ht="12.75">
      <c r="H134" s="4">
        <f ca="1">IFERROR(__xludf.DUMMYFUNCTION("""COMPUTED_VALUE"""),901012876)</f>
        <v>901012876</v>
      </c>
      <c r="I134" s="4">
        <f ca="1">IFERROR(__xludf.DUMMYFUNCTION("""COMPUTED_VALUE"""),2594800)</f>
        <v>2594800</v>
      </c>
      <c r="J134" s="4">
        <f ca="1">IFERROR(__xludf.DUMMYFUNCTION("""COMPUTED_VALUE"""),1400000)</f>
        <v>1400000</v>
      </c>
    </row>
    <row r="135" spans="8:10" ht="12.75">
      <c r="H135" s="4">
        <f ca="1">IFERROR(__xludf.DUMMYFUNCTION("""COMPUTED_VALUE"""),901070100)</f>
        <v>901070100</v>
      </c>
      <c r="I135" s="4">
        <f ca="1">IFERROR(__xludf.DUMMYFUNCTION("""COMPUTED_VALUE"""),156000)</f>
        <v>156000</v>
      </c>
      <c r="J135" s="4">
        <f ca="1">IFERROR(__xludf.DUMMYFUNCTION("""COMPUTED_VALUE"""),0)</f>
        <v>0</v>
      </c>
    </row>
    <row r="136" spans="8:10" ht="12.75">
      <c r="H136" s="4">
        <f ca="1">IFERROR(__xludf.DUMMYFUNCTION("""COMPUTED_VALUE"""),901121838)</f>
        <v>901121838</v>
      </c>
      <c r="I136" s="4">
        <f ca="1">IFERROR(__xludf.DUMMYFUNCTION("""COMPUTED_VALUE"""),95281284.18)</f>
        <v>95281284.180000007</v>
      </c>
      <c r="J136" s="4">
        <f ca="1">IFERROR(__xludf.DUMMYFUNCTION("""COMPUTED_VALUE"""),95491284.18)</f>
        <v>95491284.180000007</v>
      </c>
    </row>
    <row r="137" spans="8:10" ht="12.75">
      <c r="H137" s="4">
        <f ca="1">IFERROR(__xludf.DUMMYFUNCTION("""COMPUTED_VALUE"""),901278738)</f>
        <v>901278738</v>
      </c>
      <c r="I137" s="4">
        <f ca="1">IFERROR(__xludf.DUMMYFUNCTION("""COMPUTED_VALUE"""),2425400)</f>
        <v>2425400</v>
      </c>
      <c r="J137" s="4">
        <f ca="1">IFERROR(__xludf.DUMMYFUNCTION("""COMPUTED_VALUE"""),874300)</f>
        <v>874300</v>
      </c>
    </row>
    <row r="138" spans="8:10" ht="12.75">
      <c r="H138" s="4">
        <f ca="1">IFERROR(__xludf.DUMMYFUNCTION("""COMPUTED_VALUE"""),1010207225)</f>
        <v>1010207225</v>
      </c>
      <c r="I138" s="4">
        <f ca="1">IFERROR(__xludf.DUMMYFUNCTION("""COMPUTED_VALUE"""),36000)</f>
        <v>36000</v>
      </c>
      <c r="J138" s="4">
        <f ca="1">IFERROR(__xludf.DUMMYFUNCTION("""COMPUTED_VALUE"""),0)</f>
        <v>0</v>
      </c>
    </row>
    <row r="139" spans="8:10" ht="12.75">
      <c r="H139" s="4">
        <f ca="1">IFERROR(__xludf.DUMMYFUNCTION("""COMPUTED_VALUE"""),1018512697)</f>
        <v>1018512697</v>
      </c>
      <c r="I139" s="4">
        <f ca="1">IFERROR(__xludf.DUMMYFUNCTION("""COMPUTED_VALUE"""),66640)</f>
        <v>66640</v>
      </c>
      <c r="J139" s="4">
        <f ca="1">IFERROR(__xludf.DUMMYFUNCTION("""COMPUTED_VALUE"""),0)</f>
        <v>0</v>
      </c>
    </row>
    <row r="140" spans="8:10" ht="12.75">
      <c r="H140" s="4">
        <f ca="1">IFERROR(__xludf.DUMMYFUNCTION("""COMPUTED_VALUE"""),1099207689)</f>
        <v>1099207689</v>
      </c>
      <c r="I140" s="4">
        <f ca="1">IFERROR(__xludf.DUMMYFUNCTION("""COMPUTED_VALUE"""),4000)</f>
        <v>4000</v>
      </c>
      <c r="J140" s="4">
        <f ca="1">IFERROR(__xludf.DUMMYFUNCTION("""COMPUTED_VALUE"""),0)</f>
        <v>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8B95C74-EFAE-4716-8E1F-E64812E4963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data</vt:lpstr>
      <vt:lpstr>data_m</vt:lpstr>
      <vt:lpstr>Result</vt:lpstr>
      <vt:lpstr>fv2acc20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Jiome</cp:lastModifiedBy>
  <dcterms:modified xsi:type="dcterms:W3CDTF">2021-03-04T17:07:20Z</dcterms:modified>
</cp:coreProperties>
</file>